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drawings/drawing39.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17.xml" ContentType="application/vnd.openxmlformats-officedocument.drawing+xml"/>
  <Override PartName="/xl/drawings/drawing28.xml" ContentType="application/vnd.openxmlformats-officedocument.drawing+xml"/>
  <Default Extension="xml" ContentType="application/xml"/>
  <Override PartName="/xl/drawings/drawing2.xml" ContentType="application/vnd.openxmlformats-officedocument.drawing+xml"/>
  <Override PartName="/xl/drawings/drawing35.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4.xml" ContentType="application/vnd.openxmlformats-officedocument.drawing+xml"/>
  <Override PartName="/xl/worksheets/sheet69.xml" ContentType="application/vnd.openxmlformats-officedocument.spreadsheetml.worksheet+xml"/>
  <Override PartName="/xl/worksheets/sheet87.xml" ContentType="application/vnd.openxmlformats-officedocument.spreadsheetml.worksheet+xml"/>
  <Override PartName="/xl/externalLinks/externalLink1.xml" ContentType="application/vnd.openxmlformats-officedocument.spreadsheetml.externalLink+xml"/>
  <Override PartName="/xl/drawings/drawing20.xml" ContentType="application/vnd.openxmlformats-officedocument.drawing+xml"/>
  <Override PartName="/xl/drawings/drawing31.xml" ContentType="application/vnd.openxmlformats-officedocument.drawing+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76.xml" ContentType="application/vnd.openxmlformats-officedocument.spreadsheetml.worksheet+xml"/>
  <Override PartName="/xl/worksheets/sheet94.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worksheets/sheet83.xml" ContentType="application/vnd.openxmlformats-officedocument.spreadsheetml.worksheet+xml"/>
  <Override PartName="/xl/worksheets/sheet25.xml" ContentType="application/vnd.openxmlformats-officedocument.spreadsheetml.worksheet+xml"/>
  <Override PartName="/xl/worksheets/sheet43.xml" ContentType="application/vnd.openxmlformats-officedocument.spreadsheetml.worksheet+xml"/>
  <Override PartName="/xl/worksheets/sheet72.xml" ContentType="application/vnd.openxmlformats-officedocument.spreadsheetml.worksheet+xml"/>
  <Override PartName="/xl/worksheets/sheet90.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32.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drawings/drawing7.xml" ContentType="application/vnd.openxmlformats-officedocument.drawing+xml"/>
  <Override PartName="/xl/drawings/drawing29.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emf" ContentType="image/x-emf"/>
  <Override PartName="/xl/drawings/drawing5.xml" ContentType="application/vnd.openxmlformats-officedocument.drawing+xml"/>
  <Override PartName="/xl/drawings/drawing18.xml" ContentType="application/vnd.openxmlformats-officedocument.drawing+xml"/>
  <Override PartName="/xl/drawings/drawing27.xml" ContentType="application/vnd.openxmlformats-officedocument.drawing+xml"/>
  <Override PartName="/xl/drawings/drawing36.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3.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xl/drawings/drawing34.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drawings/drawing23.xml" ContentType="application/vnd.openxmlformats-officedocument.drawing+xml"/>
  <Override PartName="/xl/drawings/drawing32.xml" ContentType="application/vnd.openxmlformats-officedocument.drawing+xml"/>
  <Override PartName="/xl/drawings/drawing41.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Default Extension="vml" ContentType="application/vnd.openxmlformats-officedocument.vmlDrawing"/>
  <Override PartName="/xl/drawings/drawing12.xml" ContentType="application/vnd.openxmlformats-officedocument.drawing+xml"/>
  <Override PartName="/xl/drawings/drawing21.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95.xml" ContentType="application/vnd.openxmlformats-officedocument.spreadsheetml.worksheet+xml"/>
  <Override PartName="/xl/drawings/drawing10.xml" ContentType="application/vnd.openxmlformats-officedocument.drawing+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xl/worksheets/sheet93.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1.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Override PartName="/xl/drawings/drawing37.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xml"/>
  <Override PartName="/xl/drawings/drawing26.xml" ContentType="application/vnd.openxmlformats-officedocument.drawing+xml"/>
  <Override PartName="/xl/worksheets/sheet89.xml" ContentType="application/vnd.openxmlformats-officedocument.spreadsheetml.worksheet+xml"/>
  <Override PartName="/xl/drawings/drawing22.xml" ContentType="application/vnd.openxmlformats-officedocument.drawing+xml"/>
  <Override PartName="/xl/drawings/drawing33.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drawings/drawing11.xml" ContentType="application/vnd.openxmlformats-officedocument.drawing+xml"/>
  <Override PartName="/xl/drawings/drawing40.xml" ContentType="application/vnd.openxmlformats-officedocument.drawing+xml"/>
  <Override PartName="/xl/worksheets/sheet38.xml" ContentType="application/vnd.openxmlformats-officedocument.spreadsheetml.worksheet+xml"/>
  <Override PartName="/xl/worksheets/sheet67.xml" ContentType="application/vnd.openxmlformats-officedocument.spreadsheetml.worksheet+xml"/>
  <Override PartName="/xl/worksheets/sheet85.xml" ContentType="application/vnd.openxmlformats-officedocument.spreadsheetml.workshee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worksheets/sheet92.xml" ContentType="application/vnd.openxmlformats-officedocument.spreadsheetml.workshee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81.xml" ContentType="application/vnd.openxmlformats-officedocument.spreadsheetml.worksheet+xml"/>
  <Override PartName="/xl/drawings/drawing9.xml" ContentType="application/vnd.openxmlformats-officedocument.drawing+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Override PartName="/xl/drawings/drawing38.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Questa_cartella_di_lavoro" defaultThemeVersion="124226"/>
  <bookViews>
    <workbookView xWindow="10800" yWindow="-15" windowWidth="10845" windowHeight="9045" tabRatio="936" firstSheet="3" activeTab="19"/>
  </bookViews>
  <sheets>
    <sheet name="SI_1" sheetId="31" r:id="rId1"/>
    <sheet name="IN_SI_1" sheetId="1" state="veryHidden" r:id="rId2"/>
    <sheet name="out_SI_1" sheetId="77" state="veryHidden" r:id="rId3"/>
    <sheet name="COCOCO" sheetId="32" r:id="rId4"/>
    <sheet name="IN_COCOCO" sheetId="2" state="veryHidden" r:id="rId5"/>
    <sheet name="out_COCOCO" sheetId="78" state="veryHidden" r:id="rId6"/>
    <sheet name="t1" sheetId="36" r:id="rId7"/>
    <sheet name="IN_T1" sheetId="6" state="veryHidden" r:id="rId8"/>
    <sheet name="IN_T1_NOTE" sheetId="85" state="veryHidden" r:id="rId9"/>
    <sheet name="1A" sheetId="37" r:id="rId10"/>
    <sheet name="IN_1A" sheetId="7" state="veryHidden" r:id="rId11"/>
    <sheet name="1B" sheetId="38" r:id="rId12"/>
    <sheet name="IN_1B" sheetId="8" state="veryHidden" r:id="rId13"/>
    <sheet name="1C" sheetId="40" r:id="rId14"/>
    <sheet name="IN_1C" sheetId="9" state="veryHidden" r:id="rId15"/>
    <sheet name="1D" sheetId="41" r:id="rId16"/>
    <sheet name="IN_1D" sheetId="10" state="veryHidden" r:id="rId17"/>
    <sheet name="1E" sheetId="42" r:id="rId18"/>
    <sheet name="IN_1E" sheetId="11" state="veryHidden" r:id="rId19"/>
    <sheet name="1F" sheetId="43" r:id="rId20"/>
    <sheet name="IN_1F" sheetId="12" state="veryHidden" r:id="rId21"/>
    <sheet name="1G" sheetId="91" r:id="rId22"/>
    <sheet name="IN_1G" sheetId="92" state="veryHidden" r:id="rId23"/>
    <sheet name="IN_1G_HEAD" sheetId="93" state="veryHidden" r:id="rId24"/>
    <sheet name="STRUTTURE" sheetId="84" state="veryHidden" r:id="rId25"/>
    <sheet name="1SD" sheetId="106" r:id="rId26"/>
    <sheet name="t2" sheetId="44" r:id="rId27"/>
    <sheet name="IN_T2" sheetId="13" state="veryHidden" r:id="rId28"/>
    <sheet name="t2A" sheetId="45" r:id="rId29"/>
    <sheet name="IN_T2A" sheetId="14" state="veryHidden" r:id="rId30"/>
    <sheet name="t3" sheetId="46" r:id="rId31"/>
    <sheet name="IN_T3" sheetId="15" state="veryHidden" r:id="rId32"/>
    <sheet name="t4" sheetId="47" r:id="rId33"/>
    <sheet name="IN_T4" sheetId="16" state="veryHidden" r:id="rId34"/>
    <sheet name="t5" sheetId="48" r:id="rId35"/>
    <sheet name="IN_T5" sheetId="17" state="veryHidden" r:id="rId36"/>
    <sheet name="t6" sheetId="49" r:id="rId37"/>
    <sheet name="IN_T6" sheetId="18" state="veryHidden" r:id="rId38"/>
    <sheet name="t7" sheetId="50" r:id="rId39"/>
    <sheet name="IN_T7" sheetId="19" state="veryHidden" r:id="rId40"/>
    <sheet name="t8" sheetId="51" r:id="rId41"/>
    <sheet name="IN_T8" sheetId="20" state="veryHidden" r:id="rId42"/>
    <sheet name="t9" sheetId="52" r:id="rId43"/>
    <sheet name="IN_T9" sheetId="21" state="veryHidden" r:id="rId44"/>
    <sheet name="t10" sheetId="53" r:id="rId45"/>
    <sheet name="IN_T10" sheetId="22" state="veryHidden" r:id="rId46"/>
    <sheet name="t11" sheetId="54" r:id="rId47"/>
    <sheet name="IN_T11" sheetId="23" state="veryHidden" r:id="rId48"/>
    <sheet name="t12" sheetId="55" r:id="rId49"/>
    <sheet name="IN_T12" sheetId="24" state="veryHidden" r:id="rId50"/>
    <sheet name="t13" sheetId="56" r:id="rId51"/>
    <sheet name="IN_T13" sheetId="94" state="veryHidden" r:id="rId52"/>
    <sheet name="IN_T14" sheetId="26" state="veryHidden" r:id="rId53"/>
    <sheet name="IN_T14_NOTE" sheetId="87" state="veryHidden" r:id="rId54"/>
    <sheet name="IN_T14_IRAP" sheetId="95" state="veryHidden" r:id="rId55"/>
    <sheet name="IN_T15_1" sheetId="28" state="veryHidden" r:id="rId56"/>
    <sheet name="IN_T15_2" sheetId="29" state="veryHidden" r:id="rId57"/>
    <sheet name="IN_T15_3" sheetId="30" state="veryHidden" r:id="rId58"/>
    <sheet name="IN_SICI_LEG356" sheetId="105" state="veryHidden" r:id="rId59"/>
    <sheet name="t14" sheetId="115" r:id="rId60"/>
    <sheet name="t14_Dett" sheetId="116" r:id="rId61"/>
    <sheet name="t15(1)" sheetId="108" r:id="rId62"/>
    <sheet name="t15(1)_Dett" sheetId="111" r:id="rId63"/>
    <sheet name="t15(2)" sheetId="109" r:id="rId64"/>
    <sheet name="t15(2)_Dett" sheetId="112" r:id="rId65"/>
    <sheet name="t15(3)" sheetId="110" r:id="rId66"/>
    <sheet name="t15(3)_Dett" sheetId="113" r:id="rId67"/>
    <sheet name="SICI(1)" sheetId="99" r:id="rId68"/>
    <sheet name="SICI(1)_OUT" sheetId="101" state="veryHidden" r:id="rId69"/>
    <sheet name="SICI(2)" sheetId="103" r:id="rId70"/>
    <sheet name="SICI(2)_OUT" sheetId="100" state="veryHidden" r:id="rId71"/>
    <sheet name="SICI(3)" sheetId="102" r:id="rId72"/>
    <sheet name="SICI(3)_OUT" sheetId="104" state="veryHidden" r:id="rId73"/>
    <sheet name="Tabella Riconciliazione" sheetId="88" r:id="rId74"/>
    <sheet name="IN_RICONC" sheetId="90" state="veryHidden" r:id="rId75"/>
    <sheet name="Valori Medi" sheetId="61" r:id="rId76"/>
    <sheet name="Squadratura 1" sheetId="62" r:id="rId77"/>
    <sheet name="Squadratura 2" sheetId="63" r:id="rId78"/>
    <sheet name="Squadratura 3" sheetId="64" r:id="rId79"/>
    <sheet name="Squadratura 4" sheetId="65" r:id="rId80"/>
    <sheet name="Squadratura 8" sheetId="66" r:id="rId81"/>
    <sheet name="Incongruenza 1" sheetId="67" r:id="rId82"/>
    <sheet name="Incongruenza 2" sheetId="68" r:id="rId83"/>
    <sheet name="Incongruenza 3" sheetId="89" r:id="rId84"/>
    <sheet name="Incongruenza 4 e controlli t14" sheetId="69" r:id="rId85"/>
    <sheet name="out_Incongruenza_4" sheetId="82" state="veryHidden" r:id="rId86"/>
    <sheet name="Incongruenza 5" sheetId="70" r:id="rId87"/>
    <sheet name="Incongruenza 6" sheetId="71" r:id="rId88"/>
    <sheet name="Incongruenza 7" sheetId="72" r:id="rId89"/>
    <sheet name="Incongruenza 8" sheetId="73" r:id="rId90"/>
    <sheet name="out_incongruenza_9" sheetId="97" state="veryHidden" r:id="rId91"/>
    <sheet name="Incongruenza 10" sheetId="96" r:id="rId92"/>
    <sheet name="SERT" sheetId="114" state="veryHidden" r:id="rId93"/>
    <sheet name="COM" sheetId="76" state="veryHidden" r:id="rId94"/>
    <sheet name="VERSIONE" sheetId="83" state="veryHidden" r:id="rId95"/>
  </sheets>
  <externalReferences>
    <externalReference r:id="rId96"/>
  </externalReferences>
  <definedNames>
    <definedName name="_xlnm._FilterDatabase" localSheetId="40" hidden="1">'t8'!$A$3:$AB$142</definedName>
    <definedName name="_xlnm.Print_Area" localSheetId="9">'1A'!$A$1:$R$629</definedName>
    <definedName name="_xlnm.Print_Area" localSheetId="11">'1B'!$A$1:$N$421</definedName>
    <definedName name="_xlnm.Print_Area" localSheetId="13">'1C'!$A$1:$R$415</definedName>
    <definedName name="_xlnm.Print_Area" localSheetId="15">'1D'!$A$1:$J$27</definedName>
    <definedName name="_xlnm.Print_Area" localSheetId="17">'1E'!$A$1:$R$48</definedName>
    <definedName name="_xlnm.Print_Area" localSheetId="19">'1F'!$A$1:$J$623</definedName>
    <definedName name="_xlnm.Print_Area" localSheetId="25">'1SD'!$A$1:$L$26</definedName>
    <definedName name="_xlnm.Print_Area" localSheetId="3">COCOCO!$A$1:$H$27</definedName>
    <definedName name="_xlnm.Print_Area" localSheetId="83">'Incongruenza 3'!$A$1:$D$12</definedName>
    <definedName name="_xlnm.Print_Area" localSheetId="0">SI_1!$A$1:$G$165</definedName>
    <definedName name="_xlnm.Print_Area" localSheetId="76">'Squadratura 1'!$A$1:$J$141</definedName>
    <definedName name="_xlnm.Print_Area" localSheetId="77">'Squadratura 2'!$A$1:$L$142</definedName>
    <definedName name="_xlnm.Print_Area" localSheetId="78">'Squadratura 3'!$A$1:$Z$143</definedName>
    <definedName name="_xlnm.Print_Area" localSheetId="79">'Squadratura 4'!$A$1:$I$141</definedName>
    <definedName name="_xlnm.Print_Area" localSheetId="80">'Squadratura 8'!$A$1:$H$47</definedName>
    <definedName name="_xlnm.Print_Area" localSheetId="6">'t1'!$A$1:$M$201</definedName>
    <definedName name="_xlnm.Print_Area" localSheetId="44">'t10'!$A$1:$AV$146</definedName>
    <definedName name="_xlnm.Print_Area" localSheetId="46">'t11'!$A$1:$V$148</definedName>
    <definedName name="_xlnm.Print_Area" localSheetId="48">'t12'!$A$1:$J$148</definedName>
    <definedName name="_xlnm.Print_Area" localSheetId="50">'t13'!$A$1:$AB$147</definedName>
    <definedName name="_xlnm.Print_Area" localSheetId="59" xml:space="preserve">  't14'!$A$1:$C$40</definedName>
    <definedName name="_xlnm.Print_Area" localSheetId="61">'t15(1)'!$A$1:$G$61</definedName>
    <definedName name="_xlnm.Print_Area" localSheetId="63">'t15(2)'!$A$1:$G$65</definedName>
    <definedName name="_xlnm.Print_Area" localSheetId="65">'t15(3)'!$A$1:$G$65</definedName>
    <definedName name="_xlnm.Print_Area" localSheetId="28">t2A!$A$1:$K$30</definedName>
    <definedName name="_xlnm.Print_Area" localSheetId="30">'t3'!$A$1:$R$149</definedName>
    <definedName name="_xlnm.Print_Area" localSheetId="32">'t4'!$A$1:$EH$146</definedName>
    <definedName name="_xlnm.Print_Area" localSheetId="34">'t5'!$A$1:$T$148</definedName>
    <definedName name="_xlnm.Print_Area" localSheetId="36">'t6'!$A$1:$V$148</definedName>
    <definedName name="_xlnm.Print_Area" localSheetId="38">'t7'!$A$1:$X$146</definedName>
    <definedName name="_xlnm.Print_Area" localSheetId="40">'t8'!$A$1:$AB$147</definedName>
    <definedName name="_xlnm.Print_Area" localSheetId="42">'t9'!$A$1:$P$146</definedName>
    <definedName name="_xlnm.Print_Area" localSheetId="75">'Valori Medi'!$A$1:$T$144</definedName>
    <definedName name="CODI_ISTITUZIONE">#REF!</definedName>
    <definedName name="CODI_ISTITUZIONE2" localSheetId="63">#REF!</definedName>
    <definedName name="CODI_ISTITUZIONE2" localSheetId="64">#REF!</definedName>
    <definedName name="CODI_ISTITUZIONE2" localSheetId="65">#REF!</definedName>
    <definedName name="CODI_ISTITUZIONE2" localSheetId="66">#REF!</definedName>
    <definedName name="CODI_ISTITUZIONE2">#REF!</definedName>
    <definedName name="COM">COM!$A$1:$A$1574</definedName>
    <definedName name="COMUNE_DESC" localSheetId="92">[1]COM!$A$2:$A$1716</definedName>
    <definedName name="COMUNE_DESC" localSheetId="59">#REF!</definedName>
    <definedName name="COMUNE_DESC" localSheetId="60">#REF!</definedName>
    <definedName name="COMUNE_DESC">COM!$A$2:$A$1716</definedName>
    <definedName name="DESC_ISTITUZIONE">#REF!</definedName>
    <definedName name="DESC_ISTITUZIONE2" localSheetId="63">#REF!</definedName>
    <definedName name="DESC_ISTITUZIONE2" localSheetId="64">#REF!</definedName>
    <definedName name="DESC_ISTITUZIONE2" localSheetId="65">#REF!</definedName>
    <definedName name="DESC_ISTITUZIONE2" localSheetId="66">#REF!</definedName>
    <definedName name="DESC_ISTITUZIONE2">#REF!</definedName>
    <definedName name="IN_1A">IN_1A!$A$1:$Q$496</definedName>
    <definedName name="IN_1B">IN_1B!$A$1:$M$343</definedName>
    <definedName name="IN_1C">IN_1C!$A$1:$Q$334</definedName>
    <definedName name="IN_1D">IN_1D!$A$1:$J$12</definedName>
    <definedName name="IN_1E">IN_1E!$A$1:$R$41</definedName>
    <definedName name="IN_1F">IN_1F!$A$1:$I$541</definedName>
    <definedName name="IN_1G">IN_1G!$A$1:$Y$66</definedName>
    <definedName name="IN_1G_HEAD">IN_1G_HEAD!$A$1:$U$2</definedName>
    <definedName name="IN_COCOCO">IN_COCOCO!$A$1:$Q$2</definedName>
    <definedName name="IN_RICONC">IN_RICONC!$A$1:$D$28</definedName>
    <definedName name="IN_SI_1">IN_SI_1!$A$1:$CJ$2</definedName>
    <definedName name="IN_SICI_LEG356">IN_SICI_LEG356!$A$1:$C$2</definedName>
    <definedName name="IN_T1">IN_T1!$A$1:$M$136</definedName>
    <definedName name="IN_T1_NOTE">IN_T1_NOTE!$A$1:$C$2</definedName>
    <definedName name="IN_T10">IN_T10!$A$1:$AV$136</definedName>
    <definedName name="IN_T11">IN_T11!$A$1:$V$136</definedName>
    <definedName name="IN_T12">IN_T12!$A$1:$J$136</definedName>
    <definedName name="IN_T13">IN_T13!$A$1:$AA$136</definedName>
    <definedName name="IN_T14">IN_T14!$A$1:$C$32</definedName>
    <definedName name="IN_T14_IRAP">IN_T14_IRAP!$A$1:$A$2</definedName>
    <definedName name="IN_T14_NOTE" localSheetId="53">IN_T14_NOTE!$A$1:$C$3</definedName>
    <definedName name="IN_T15_1">IN_T15_1!$A$1:$E$46</definedName>
    <definedName name="IN_T15_2">IN_T15_2!$A$1:$E$47</definedName>
    <definedName name="IN_T15_3">IN_T15_3!$A$1:$E$47</definedName>
    <definedName name="IN_T2">IN_T2!$A$1:$P$16</definedName>
    <definedName name="IN_T2A">IN_T2A!$A$1:$R$17</definedName>
    <definedName name="IN_T3">IN_T3!$A$1:$R$136</definedName>
    <definedName name="IN_T4">IN_T4!$A$1:$EH$136</definedName>
    <definedName name="IN_T5">IN_T5!$A$1:$T$136</definedName>
    <definedName name="IN_T6">IN_T6!$A$1:$V$136</definedName>
    <definedName name="IN_T7">IN_T7!$A$1:$X$136</definedName>
    <definedName name="IN_T8">IN_T8!$A$1:$AB$136</definedName>
    <definedName name="IN_T9">IN_T9!$A$1:$P$136</definedName>
    <definedName name="out_Incongruenza_4">out_Incongruenza_4!$A$1:$C$1</definedName>
    <definedName name="SERT">SERT!$A$1:$A$2</definedName>
    <definedName name="STRUTTURE">STRUTTURE!$A$1:$B$3</definedName>
    <definedName name="_xlnm.Print_Titles" localSheetId="9">'1A'!$4:$6</definedName>
    <definedName name="_xlnm.Print_Titles" localSheetId="11">'1B'!$4:$6</definedName>
    <definedName name="_xlnm.Print_Titles" localSheetId="13">'1C'!$8:$10</definedName>
    <definedName name="_xlnm.Print_Titles" localSheetId="19">'1F'!$5:$6</definedName>
    <definedName name="_xlnm.Print_Titles" localSheetId="81">'Incongruenza 1'!$4:$4</definedName>
    <definedName name="_xlnm.Print_Titles" localSheetId="82">'Incongruenza 2'!$4:$5</definedName>
    <definedName name="_xlnm.Print_Titles" localSheetId="83">'Incongruenza 3'!$4:$4</definedName>
    <definedName name="_xlnm.Print_Titles" localSheetId="86">'Incongruenza 5'!$4:$5</definedName>
    <definedName name="_xlnm.Print_Titles" localSheetId="87">'Incongruenza 6'!$4:$5</definedName>
    <definedName name="_xlnm.Print_Titles" localSheetId="88">'Incongruenza 7'!$4:$5</definedName>
    <definedName name="_xlnm.Print_Titles" localSheetId="89">'Incongruenza 8'!$A:$B,'Incongruenza 8'!$4:$5</definedName>
    <definedName name="_xlnm.Print_Titles" localSheetId="76">'Squadratura 1'!$4:$5</definedName>
    <definedName name="_xlnm.Print_Titles" localSheetId="77">'Squadratura 2'!$4:$6</definedName>
    <definedName name="_xlnm.Print_Titles" localSheetId="78">'Squadratura 3'!$A:$B,'Squadratura 3'!$5:$7</definedName>
    <definedName name="_xlnm.Print_Titles" localSheetId="79">'Squadratura 4'!$4:$5</definedName>
    <definedName name="_xlnm.Print_Titles" localSheetId="80">'Squadratura 8'!$1:$6</definedName>
    <definedName name="_xlnm.Print_Titles" localSheetId="6">'t1'!$3:$5</definedName>
    <definedName name="_xlnm.Print_Titles" localSheetId="44">'t10'!$A:$B,'t10'!$3:$5</definedName>
    <definedName name="_xlnm.Print_Titles" localSheetId="46">'t11'!$3:$7</definedName>
    <definedName name="_xlnm.Print_Titles" localSheetId="48">'t12'!$3:$5</definedName>
    <definedName name="_xlnm.Print_Titles" localSheetId="50">'t13'!$3:$5</definedName>
    <definedName name="_xlnm.Print_Titles" localSheetId="61">'t15(1)'!$3:$4</definedName>
    <definedName name="_xlnm.Print_Titles" localSheetId="63">'t15(2)'!$3:$4</definedName>
    <definedName name="_xlnm.Print_Titles" localSheetId="65">'t15(3)'!$3:$4</definedName>
    <definedName name="_xlnm.Print_Titles" localSheetId="26">'t2'!$1:$5</definedName>
    <definedName name="_xlnm.Print_Titles" localSheetId="30">'t3'!$3:$5</definedName>
    <definedName name="_xlnm.Print_Titles" localSheetId="32">'t4'!$A:$B,'t4'!$3:$5</definedName>
    <definedName name="_xlnm.Print_Titles" localSheetId="34">'t5'!$3:$6</definedName>
    <definedName name="_xlnm.Print_Titles" localSheetId="36">'t6'!$3:$5</definedName>
    <definedName name="_xlnm.Print_Titles" localSheetId="38">'t7'!$3:$5</definedName>
    <definedName name="_xlnm.Print_Titles" localSheetId="40">'t8'!$3:$5</definedName>
    <definedName name="_xlnm.Print_Titles" localSheetId="42">'t9'!$4:$5</definedName>
    <definedName name="_xlnm.Print_Titles" localSheetId="75">'Valori Medi'!$A:$E,'Valori Medi'!$4:$5</definedName>
    <definedName name="VERSIONE">VERSIONE!$A$1:$C$2</definedName>
  </definedNames>
  <calcPr calcId="125725"/>
</workbook>
</file>

<file path=xl/calcChain.xml><?xml version="1.0" encoding="utf-8"?>
<calcChain xmlns="http://schemas.openxmlformats.org/spreadsheetml/2006/main">
  <c r="C15" i="88"/>
  <c r="G7" i="110"/>
  <c r="G25" i="108"/>
  <c r="G24" i="109"/>
  <c r="G10" i="110"/>
  <c r="B15" i="113"/>
  <c r="E8" i="31"/>
  <c r="A2" i="77" s="1"/>
  <c r="E9" i="31"/>
  <c r="K9" s="1"/>
  <c r="BG2" i="77" s="1"/>
  <c r="E10" i="31"/>
  <c r="K10"/>
  <c r="BH2" i="77" s="1"/>
  <c r="E11" i="31"/>
  <c r="K11" s="1"/>
  <c r="BI2" i="77" s="1"/>
  <c r="E12" i="31"/>
  <c r="K12" s="1"/>
  <c r="BJ2" i="77" s="1"/>
  <c r="C13" i="31"/>
  <c r="F2" i="77" s="1"/>
  <c r="D13" i="31"/>
  <c r="G2" i="77" s="1"/>
  <c r="E13" i="31"/>
  <c r="F13"/>
  <c r="I2" i="77" s="1"/>
  <c r="G13" i="31"/>
  <c r="J2" i="77"/>
  <c r="D15" i="31"/>
  <c r="K2" i="77"/>
  <c r="B19" i="31"/>
  <c r="D19"/>
  <c r="M2" i="77" s="1"/>
  <c r="F19" i="31"/>
  <c r="N2" i="77" s="1"/>
  <c r="B22" i="31"/>
  <c r="O2" i="77" s="1"/>
  <c r="D22" i="31"/>
  <c r="F22"/>
  <c r="Q2" i="77" s="1"/>
  <c r="B23" i="31"/>
  <c r="R2" i="77" s="1"/>
  <c r="D23" i="31"/>
  <c r="S2" i="77" s="1"/>
  <c r="F23" i="31"/>
  <c r="B24"/>
  <c r="U2" i="77" s="1"/>
  <c r="D24" i="31"/>
  <c r="V2" i="77" s="1"/>
  <c r="F24" i="31"/>
  <c r="W2" i="77" s="1"/>
  <c r="B25" i="31"/>
  <c r="D25"/>
  <c r="Y2" i="77" s="1"/>
  <c r="F25" i="31"/>
  <c r="Z2" i="77" s="1"/>
  <c r="B26" i="31"/>
  <c r="AA2" i="77" s="1"/>
  <c r="D26" i="31"/>
  <c r="F26"/>
  <c r="AC2" i="77" s="1"/>
  <c r="B33" i="31"/>
  <c r="AD2" i="77" s="1"/>
  <c r="D33" i="31"/>
  <c r="AE2" i="77" s="1"/>
  <c r="E33" i="31"/>
  <c r="F33"/>
  <c r="AG2" i="77" s="1"/>
  <c r="G33" i="31"/>
  <c r="AH2" i="77" s="1"/>
  <c r="B34" i="31"/>
  <c r="AI2" i="77" s="1"/>
  <c r="D34" i="31"/>
  <c r="E34"/>
  <c r="AK2" i="77" s="1"/>
  <c r="F34" i="31"/>
  <c r="AL2" i="77" s="1"/>
  <c r="G34" i="31"/>
  <c r="AM2" i="77" s="1"/>
  <c r="H50" i="31"/>
  <c r="I50"/>
  <c r="J50"/>
  <c r="K59"/>
  <c r="BU2" i="77"/>
  <c r="K62" i="31"/>
  <c r="BV2" i="77"/>
  <c r="G65" i="31"/>
  <c r="G91"/>
  <c r="AU2" i="77" s="1"/>
  <c r="G97" i="31"/>
  <c r="AW2" i="77" s="1"/>
  <c r="G100" i="31"/>
  <c r="AX2" i="77" s="1"/>
  <c r="K166" i="31"/>
  <c r="D2" i="77"/>
  <c r="H2"/>
  <c r="L2"/>
  <c r="P2"/>
  <c r="T2"/>
  <c r="X2"/>
  <c r="AB2"/>
  <c r="AF2"/>
  <c r="AJ2"/>
  <c r="AN2"/>
  <c r="AO2"/>
  <c r="AP2"/>
  <c r="AQ2"/>
  <c r="AR2"/>
  <c r="AS2"/>
  <c r="AT2"/>
  <c r="AV2"/>
  <c r="AY2"/>
  <c r="AZ2"/>
  <c r="BA2"/>
  <c r="BB2"/>
  <c r="BC2"/>
  <c r="BD2"/>
  <c r="BE2"/>
  <c r="BF2"/>
  <c r="BS2"/>
  <c r="BW2"/>
  <c r="BX2"/>
  <c r="BY2"/>
  <c r="BZ2"/>
  <c r="CA2"/>
  <c r="CB2"/>
  <c r="CC2"/>
  <c r="CD2"/>
  <c r="CE2"/>
  <c r="CF2"/>
  <c r="CG2"/>
  <c r="CH2"/>
  <c r="CI2"/>
  <c r="CJ2"/>
  <c r="CK2"/>
  <c r="D2" i="32"/>
  <c r="B2" i="78"/>
  <c r="D2"/>
  <c r="H11" i="32"/>
  <c r="N2" i="78"/>
  <c r="E2"/>
  <c r="F2"/>
  <c r="H2"/>
  <c r="I2"/>
  <c r="H19" i="32"/>
  <c r="P2" i="78" s="1"/>
  <c r="H22" i="32"/>
  <c r="Q2" i="78" s="1"/>
  <c r="A2"/>
  <c r="C2"/>
  <c r="G2"/>
  <c r="J2"/>
  <c r="K2"/>
  <c r="A1" i="36"/>
  <c r="C3" i="31"/>
  <c r="C4" i="36"/>
  <c r="L4"/>
  <c r="C7"/>
  <c r="D7"/>
  <c r="E7"/>
  <c r="L7"/>
  <c r="M7"/>
  <c r="N7" s="1"/>
  <c r="S7" i="46" s="1"/>
  <c r="C8" i="36"/>
  <c r="D8"/>
  <c r="E8"/>
  <c r="L8"/>
  <c r="M8"/>
  <c r="C9"/>
  <c r="D9"/>
  <c r="E9"/>
  <c r="L9"/>
  <c r="M9"/>
  <c r="N9" s="1"/>
  <c r="S9" i="46" s="1"/>
  <c r="C10" i="36"/>
  <c r="D10"/>
  <c r="E10"/>
  <c r="L10"/>
  <c r="M10"/>
  <c r="C11"/>
  <c r="D11"/>
  <c r="L11"/>
  <c r="M11"/>
  <c r="N11" s="1"/>
  <c r="C12"/>
  <c r="D12"/>
  <c r="E12"/>
  <c r="L12"/>
  <c r="M12"/>
  <c r="C13"/>
  <c r="D13"/>
  <c r="L13"/>
  <c r="M13"/>
  <c r="N13" s="1"/>
  <c r="S13" i="46" s="1"/>
  <c r="C14" i="36"/>
  <c r="D14"/>
  <c r="E14"/>
  <c r="L14"/>
  <c r="M14"/>
  <c r="C15"/>
  <c r="D15"/>
  <c r="L15"/>
  <c r="M15"/>
  <c r="N15" s="1"/>
  <c r="C16"/>
  <c r="D16"/>
  <c r="E16"/>
  <c r="L16"/>
  <c r="M16"/>
  <c r="C17"/>
  <c r="D17"/>
  <c r="E17"/>
  <c r="L17"/>
  <c r="M17"/>
  <c r="N17"/>
  <c r="C18"/>
  <c r="D18"/>
  <c r="E18"/>
  <c r="L18"/>
  <c r="M18"/>
  <c r="C19"/>
  <c r="D19"/>
  <c r="E19"/>
  <c r="L19"/>
  <c r="M19"/>
  <c r="N19" s="1"/>
  <c r="S19" i="46" s="1"/>
  <c r="C20" i="36"/>
  <c r="D20"/>
  <c r="E20"/>
  <c r="L20"/>
  <c r="M20"/>
  <c r="C21"/>
  <c r="D21"/>
  <c r="E21"/>
  <c r="L21"/>
  <c r="M21"/>
  <c r="N21"/>
  <c r="C22"/>
  <c r="D22"/>
  <c r="E22"/>
  <c r="L22"/>
  <c r="M22"/>
  <c r="C23"/>
  <c r="D23"/>
  <c r="E23"/>
  <c r="L23"/>
  <c r="M23"/>
  <c r="N23" s="1"/>
  <c r="S23" i="46" s="1"/>
  <c r="C24" i="36"/>
  <c r="D24"/>
  <c r="E24"/>
  <c r="L24"/>
  <c r="M24"/>
  <c r="C25"/>
  <c r="D25"/>
  <c r="E25"/>
  <c r="L25"/>
  <c r="M25"/>
  <c r="N25"/>
  <c r="C26"/>
  <c r="D26"/>
  <c r="E26"/>
  <c r="L26"/>
  <c r="M26"/>
  <c r="C27"/>
  <c r="D27"/>
  <c r="E27"/>
  <c r="L27"/>
  <c r="M27"/>
  <c r="N27" s="1"/>
  <c r="S27" i="46" s="1"/>
  <c r="C28" i="36"/>
  <c r="D28"/>
  <c r="E28"/>
  <c r="L28"/>
  <c r="M28"/>
  <c r="C29"/>
  <c r="D29"/>
  <c r="E29"/>
  <c r="L29"/>
  <c r="M29"/>
  <c r="N29"/>
  <c r="C30"/>
  <c r="D30"/>
  <c r="E30"/>
  <c r="L30"/>
  <c r="M30"/>
  <c r="C31"/>
  <c r="D31"/>
  <c r="E31"/>
  <c r="L31"/>
  <c r="M31"/>
  <c r="N31" s="1"/>
  <c r="S31" i="46" s="1"/>
  <c r="C32" i="36"/>
  <c r="D32"/>
  <c r="E32"/>
  <c r="L32"/>
  <c r="M32"/>
  <c r="C33"/>
  <c r="D33"/>
  <c r="E33"/>
  <c r="L33"/>
  <c r="M33"/>
  <c r="N33"/>
  <c r="C34"/>
  <c r="D34"/>
  <c r="E34"/>
  <c r="L34"/>
  <c r="M34"/>
  <c r="C35"/>
  <c r="D35"/>
  <c r="E35"/>
  <c r="L35"/>
  <c r="M35"/>
  <c r="N35" s="1"/>
  <c r="S35" i="46" s="1"/>
  <c r="C36" i="36"/>
  <c r="D36"/>
  <c r="L36"/>
  <c r="M36"/>
  <c r="N36"/>
  <c r="C37"/>
  <c r="D37"/>
  <c r="E37"/>
  <c r="L37"/>
  <c r="M37"/>
  <c r="C38"/>
  <c r="D38"/>
  <c r="E38"/>
  <c r="L38"/>
  <c r="M38"/>
  <c r="C39"/>
  <c r="D39"/>
  <c r="E39"/>
  <c r="L39"/>
  <c r="M39"/>
  <c r="N39" s="1"/>
  <c r="S39" i="46" s="1"/>
  <c r="C40" i="36"/>
  <c r="D40"/>
  <c r="E40"/>
  <c r="L40"/>
  <c r="M40"/>
  <c r="C41"/>
  <c r="D41"/>
  <c r="E41"/>
  <c r="L41"/>
  <c r="M41"/>
  <c r="N41"/>
  <c r="C42"/>
  <c r="D42"/>
  <c r="E42"/>
  <c r="L42"/>
  <c r="M42"/>
  <c r="C43"/>
  <c r="D43"/>
  <c r="L43"/>
  <c r="M43"/>
  <c r="N43" s="1"/>
  <c r="S43" i="46" s="1"/>
  <c r="C44" i="36"/>
  <c r="D44"/>
  <c r="E44"/>
  <c r="L44"/>
  <c r="M44"/>
  <c r="C45"/>
  <c r="D45"/>
  <c r="E45"/>
  <c r="L45"/>
  <c r="M45"/>
  <c r="N45"/>
  <c r="C46"/>
  <c r="D46"/>
  <c r="E46"/>
  <c r="L46"/>
  <c r="M46"/>
  <c r="C47"/>
  <c r="D47"/>
  <c r="E47"/>
  <c r="L47"/>
  <c r="M47"/>
  <c r="N47" s="1"/>
  <c r="S47" i="46" s="1"/>
  <c r="C48" i="36"/>
  <c r="D48"/>
  <c r="E48"/>
  <c r="L48"/>
  <c r="M48"/>
  <c r="C49"/>
  <c r="D49"/>
  <c r="E49"/>
  <c r="L49"/>
  <c r="M49"/>
  <c r="N49"/>
  <c r="C50"/>
  <c r="D50"/>
  <c r="E50"/>
  <c r="L50"/>
  <c r="M50"/>
  <c r="C51"/>
  <c r="D51"/>
  <c r="E51"/>
  <c r="L51"/>
  <c r="M51"/>
  <c r="N51" s="1"/>
  <c r="S51" i="46" s="1"/>
  <c r="C52" i="36"/>
  <c r="D52"/>
  <c r="E52"/>
  <c r="L52"/>
  <c r="M52"/>
  <c r="C53"/>
  <c r="D53"/>
  <c r="E53"/>
  <c r="L53"/>
  <c r="M53"/>
  <c r="N53"/>
  <c r="C54"/>
  <c r="D54"/>
  <c r="E54"/>
  <c r="L54"/>
  <c r="M54"/>
  <c r="C55"/>
  <c r="D55"/>
  <c r="E55"/>
  <c r="L55"/>
  <c r="M55"/>
  <c r="N55" s="1"/>
  <c r="S55" i="46" s="1"/>
  <c r="C56" i="36"/>
  <c r="D56"/>
  <c r="E56"/>
  <c r="L56"/>
  <c r="M56"/>
  <c r="C57"/>
  <c r="D57"/>
  <c r="E57"/>
  <c r="L57"/>
  <c r="M57"/>
  <c r="N57"/>
  <c r="C58"/>
  <c r="D58"/>
  <c r="E58"/>
  <c r="L58"/>
  <c r="M58"/>
  <c r="C59"/>
  <c r="D59"/>
  <c r="E59"/>
  <c r="L59"/>
  <c r="M59"/>
  <c r="N59" s="1"/>
  <c r="S59" i="46" s="1"/>
  <c r="C60" i="36"/>
  <c r="D60"/>
  <c r="E60"/>
  <c r="L60"/>
  <c r="M60"/>
  <c r="C61"/>
  <c r="D61"/>
  <c r="E61"/>
  <c r="L61"/>
  <c r="M61"/>
  <c r="N61"/>
  <c r="C62"/>
  <c r="D62"/>
  <c r="E62"/>
  <c r="L62"/>
  <c r="M62"/>
  <c r="C63"/>
  <c r="D63"/>
  <c r="E63"/>
  <c r="L63"/>
  <c r="M63"/>
  <c r="N63"/>
  <c r="C64"/>
  <c r="D64"/>
  <c r="E64"/>
  <c r="L64"/>
  <c r="M64"/>
  <c r="C65"/>
  <c r="D65"/>
  <c r="E65"/>
  <c r="L65"/>
  <c r="M65"/>
  <c r="N65" s="1"/>
  <c r="S65" i="46" s="1"/>
  <c r="C66" i="36"/>
  <c r="D66"/>
  <c r="E66"/>
  <c r="L66"/>
  <c r="M66"/>
  <c r="C67"/>
  <c r="D67"/>
  <c r="E67"/>
  <c r="L67"/>
  <c r="M67"/>
  <c r="N67"/>
  <c r="C68"/>
  <c r="D68"/>
  <c r="E68"/>
  <c r="L68"/>
  <c r="M68"/>
  <c r="C69"/>
  <c r="D69"/>
  <c r="E69"/>
  <c r="L69"/>
  <c r="M69"/>
  <c r="N69" s="1"/>
  <c r="S69" i="46" s="1"/>
  <c r="C70" i="36"/>
  <c r="D70"/>
  <c r="L70"/>
  <c r="M70"/>
  <c r="C71"/>
  <c r="D71"/>
  <c r="E71"/>
  <c r="L71"/>
  <c r="M71"/>
  <c r="N71" s="1"/>
  <c r="S71" i="46" s="1"/>
  <c r="C72" i="36"/>
  <c r="D72"/>
  <c r="E72"/>
  <c r="L72"/>
  <c r="M72"/>
  <c r="C73"/>
  <c r="D73"/>
  <c r="E73"/>
  <c r="L73"/>
  <c r="M73"/>
  <c r="N73"/>
  <c r="C74"/>
  <c r="D74"/>
  <c r="E74"/>
  <c r="L74"/>
  <c r="M74"/>
  <c r="C75"/>
  <c r="D75"/>
  <c r="E75"/>
  <c r="L75"/>
  <c r="M75"/>
  <c r="N75" s="1"/>
  <c r="C76"/>
  <c r="D76"/>
  <c r="E76"/>
  <c r="L76"/>
  <c r="M76"/>
  <c r="C77"/>
  <c r="D77"/>
  <c r="E77"/>
  <c r="L77"/>
  <c r="M77"/>
  <c r="N77"/>
  <c r="C78"/>
  <c r="D78"/>
  <c r="E78"/>
  <c r="L78"/>
  <c r="M78"/>
  <c r="C79"/>
  <c r="D79"/>
  <c r="E79"/>
  <c r="L79"/>
  <c r="M79"/>
  <c r="N79" s="1"/>
  <c r="S79" i="46" s="1"/>
  <c r="C80" i="36"/>
  <c r="D80"/>
  <c r="E80"/>
  <c r="L80"/>
  <c r="M80"/>
  <c r="C81"/>
  <c r="D81"/>
  <c r="E81"/>
  <c r="L81"/>
  <c r="M81"/>
  <c r="N81"/>
  <c r="C82"/>
  <c r="D82"/>
  <c r="E82"/>
  <c r="L82"/>
  <c r="M82"/>
  <c r="C83"/>
  <c r="D83"/>
  <c r="E83"/>
  <c r="L83"/>
  <c r="M83"/>
  <c r="N83" s="1"/>
  <c r="C84"/>
  <c r="D84"/>
  <c r="E84"/>
  <c r="L84"/>
  <c r="M84"/>
  <c r="C85"/>
  <c r="D85"/>
  <c r="E85"/>
  <c r="L85"/>
  <c r="M85"/>
  <c r="N85"/>
  <c r="C86"/>
  <c r="D86"/>
  <c r="E86"/>
  <c r="L86"/>
  <c r="M86"/>
  <c r="C87"/>
  <c r="D87"/>
  <c r="E87"/>
  <c r="L87"/>
  <c r="M87"/>
  <c r="N87" s="1"/>
  <c r="C88"/>
  <c r="D88"/>
  <c r="E88"/>
  <c r="L88"/>
  <c r="M88"/>
  <c r="C89"/>
  <c r="D89"/>
  <c r="E89"/>
  <c r="L89"/>
  <c r="M89"/>
  <c r="N89"/>
  <c r="C90"/>
  <c r="D90"/>
  <c r="E90"/>
  <c r="L90"/>
  <c r="M90"/>
  <c r="C91"/>
  <c r="D91"/>
  <c r="E91"/>
  <c r="L91"/>
  <c r="M91"/>
  <c r="N91" s="1"/>
  <c r="S91" i="46" s="1"/>
  <c r="C92" i="36"/>
  <c r="D92"/>
  <c r="E92"/>
  <c r="L92"/>
  <c r="M92"/>
  <c r="C93"/>
  <c r="D93"/>
  <c r="E93"/>
  <c r="L93"/>
  <c r="M93"/>
  <c r="N93"/>
  <c r="C94"/>
  <c r="D94"/>
  <c r="E94"/>
  <c r="L94"/>
  <c r="M94"/>
  <c r="C95"/>
  <c r="D95"/>
  <c r="E95"/>
  <c r="L95"/>
  <c r="M95"/>
  <c r="N95" s="1"/>
  <c r="C96"/>
  <c r="D96"/>
  <c r="E96"/>
  <c r="L96"/>
  <c r="M96"/>
  <c r="C97"/>
  <c r="D97"/>
  <c r="E97"/>
  <c r="L97"/>
  <c r="M97"/>
  <c r="N97"/>
  <c r="C98"/>
  <c r="D98"/>
  <c r="E98"/>
  <c r="L98"/>
  <c r="M98"/>
  <c r="C99"/>
  <c r="D99"/>
  <c r="E99"/>
  <c r="L99"/>
  <c r="M99"/>
  <c r="N99" s="1"/>
  <c r="S99" i="46" s="1"/>
  <c r="C100" i="36"/>
  <c r="D100"/>
  <c r="E100"/>
  <c r="L100"/>
  <c r="M100"/>
  <c r="C101"/>
  <c r="D101"/>
  <c r="E101"/>
  <c r="L101"/>
  <c r="M101"/>
  <c r="N101"/>
  <c r="C102"/>
  <c r="D102"/>
  <c r="E102"/>
  <c r="L102"/>
  <c r="M102"/>
  <c r="C103"/>
  <c r="D103"/>
  <c r="E103"/>
  <c r="L103"/>
  <c r="M103"/>
  <c r="N103" s="1"/>
  <c r="C104"/>
  <c r="D104"/>
  <c r="E104"/>
  <c r="L104"/>
  <c r="M104"/>
  <c r="C105"/>
  <c r="D105"/>
  <c r="E105"/>
  <c r="L105"/>
  <c r="M105"/>
  <c r="N105"/>
  <c r="C106"/>
  <c r="D106"/>
  <c r="L106"/>
  <c r="M106"/>
  <c r="C107"/>
  <c r="D107"/>
  <c r="E107"/>
  <c r="L107"/>
  <c r="M107"/>
  <c r="N107"/>
  <c r="C108"/>
  <c r="D108"/>
  <c r="E108"/>
  <c r="L108"/>
  <c r="M108"/>
  <c r="C109"/>
  <c r="D109"/>
  <c r="E109"/>
  <c r="L109"/>
  <c r="M109"/>
  <c r="N109" s="1"/>
  <c r="C110"/>
  <c r="D110"/>
  <c r="E110"/>
  <c r="L110"/>
  <c r="M110"/>
  <c r="C111"/>
  <c r="D111"/>
  <c r="E111"/>
  <c r="L111"/>
  <c r="M111"/>
  <c r="N111"/>
  <c r="C112"/>
  <c r="D112"/>
  <c r="E112"/>
  <c r="L112"/>
  <c r="M112"/>
  <c r="C113"/>
  <c r="D113"/>
  <c r="E113"/>
  <c r="L113"/>
  <c r="M113"/>
  <c r="N113" s="1"/>
  <c r="S113" i="46" s="1"/>
  <c r="C114" i="36"/>
  <c r="D114"/>
  <c r="E114"/>
  <c r="L114"/>
  <c r="M114"/>
  <c r="C115"/>
  <c r="D115"/>
  <c r="E115"/>
  <c r="L115"/>
  <c r="M115"/>
  <c r="N115"/>
  <c r="C116"/>
  <c r="D116"/>
  <c r="E116"/>
  <c r="L116"/>
  <c r="M116"/>
  <c r="C117"/>
  <c r="D117"/>
  <c r="E117"/>
  <c r="L117"/>
  <c r="M117"/>
  <c r="N117" s="1"/>
  <c r="C118"/>
  <c r="D118"/>
  <c r="E118"/>
  <c r="L118"/>
  <c r="M118"/>
  <c r="C119"/>
  <c r="D119"/>
  <c r="L119"/>
  <c r="M119"/>
  <c r="N119" s="1"/>
  <c r="C120"/>
  <c r="D120"/>
  <c r="E120"/>
  <c r="L120"/>
  <c r="M120"/>
  <c r="C121"/>
  <c r="D121"/>
  <c r="L121"/>
  <c r="M121"/>
  <c r="N121" s="1"/>
  <c r="C122"/>
  <c r="D122"/>
  <c r="E122"/>
  <c r="L122"/>
  <c r="M122"/>
  <c r="C123"/>
  <c r="D123"/>
  <c r="E123"/>
  <c r="L123"/>
  <c r="M123"/>
  <c r="N123"/>
  <c r="C124"/>
  <c r="D124"/>
  <c r="L124"/>
  <c r="M124"/>
  <c r="C125"/>
  <c r="D125"/>
  <c r="L125"/>
  <c r="M125"/>
  <c r="N125" s="1"/>
  <c r="C126"/>
  <c r="D126"/>
  <c r="E126"/>
  <c r="L126"/>
  <c r="M126"/>
  <c r="C127"/>
  <c r="D127"/>
  <c r="E127"/>
  <c r="L127"/>
  <c r="M127"/>
  <c r="N127"/>
  <c r="C128"/>
  <c r="D128"/>
  <c r="E128"/>
  <c r="L128"/>
  <c r="M128"/>
  <c r="C129"/>
  <c r="D129"/>
  <c r="E129"/>
  <c r="L129"/>
  <c r="M129"/>
  <c r="N129" s="1"/>
  <c r="S129" i="46" s="1"/>
  <c r="C130" i="36"/>
  <c r="D130"/>
  <c r="E130"/>
  <c r="L130"/>
  <c r="M130"/>
  <c r="C131"/>
  <c r="D131"/>
  <c r="E131"/>
  <c r="L131"/>
  <c r="M131"/>
  <c r="N131"/>
  <c r="C132"/>
  <c r="D132"/>
  <c r="E132"/>
  <c r="L132"/>
  <c r="M132"/>
  <c r="C133"/>
  <c r="D133"/>
  <c r="E133"/>
  <c r="L133"/>
  <c r="M133"/>
  <c r="N133" s="1"/>
  <c r="S133" i="46" s="1"/>
  <c r="C134" i="36"/>
  <c r="D134"/>
  <c r="E134"/>
  <c r="L134"/>
  <c r="M134"/>
  <c r="C135"/>
  <c r="D135"/>
  <c r="E135"/>
  <c r="L135"/>
  <c r="M135"/>
  <c r="N135"/>
  <c r="C136"/>
  <c r="D136"/>
  <c r="L136"/>
  <c r="M136"/>
  <c r="C137"/>
  <c r="D137"/>
  <c r="L137"/>
  <c r="M137"/>
  <c r="N137" s="1"/>
  <c r="S137" i="46" s="1"/>
  <c r="C138" i="36"/>
  <c r="D138"/>
  <c r="E138"/>
  <c r="L138"/>
  <c r="M138"/>
  <c r="C139"/>
  <c r="D139"/>
  <c r="E139"/>
  <c r="L139"/>
  <c r="M139"/>
  <c r="N139"/>
  <c r="C140"/>
  <c r="D140"/>
  <c r="E140"/>
  <c r="L140"/>
  <c r="M140"/>
  <c r="C141"/>
  <c r="C142" s="1"/>
  <c r="D141"/>
  <c r="E141"/>
  <c r="I142"/>
  <c r="K142"/>
  <c r="L141"/>
  <c r="M141"/>
  <c r="N141" s="1"/>
  <c r="S141" i="46" s="1"/>
  <c r="F142" i="36"/>
  <c r="G142"/>
  <c r="H142"/>
  <c r="J142"/>
  <c r="L142"/>
  <c r="A200"/>
  <c r="A198" s="1"/>
  <c r="A204"/>
  <c r="A1" i="37"/>
  <c r="E1"/>
  <c r="F1"/>
  <c r="G1"/>
  <c r="H1"/>
  <c r="I1"/>
  <c r="J1"/>
  <c r="K1"/>
  <c r="L1"/>
  <c r="M1"/>
  <c r="N1"/>
  <c r="O1"/>
  <c r="P1"/>
  <c r="Q5"/>
  <c r="Q10"/>
  <c r="R10"/>
  <c r="D11"/>
  <c r="Q11"/>
  <c r="R11"/>
  <c r="D12"/>
  <c r="Q12"/>
  <c r="R12"/>
  <c r="D14"/>
  <c r="Q14"/>
  <c r="R14"/>
  <c r="D15"/>
  <c r="Q15"/>
  <c r="R15"/>
  <c r="D16"/>
  <c r="Q16"/>
  <c r="R16"/>
  <c r="D18"/>
  <c r="E18"/>
  <c r="F18"/>
  <c r="G18"/>
  <c r="H18"/>
  <c r="I18"/>
  <c r="J18"/>
  <c r="K18"/>
  <c r="L18"/>
  <c r="M18"/>
  <c r="N18"/>
  <c r="O18"/>
  <c r="P18"/>
  <c r="D19"/>
  <c r="E19"/>
  <c r="F19"/>
  <c r="G19"/>
  <c r="H19"/>
  <c r="R19" s="1"/>
  <c r="I19"/>
  <c r="J19"/>
  <c r="K19"/>
  <c r="L19"/>
  <c r="M19"/>
  <c r="N19"/>
  <c r="O19"/>
  <c r="P19"/>
  <c r="D20"/>
  <c r="E20"/>
  <c r="F20"/>
  <c r="G20"/>
  <c r="H20"/>
  <c r="I20"/>
  <c r="J20"/>
  <c r="K20"/>
  <c r="L20"/>
  <c r="M20"/>
  <c r="N20"/>
  <c r="O20"/>
  <c r="P20"/>
  <c r="D23"/>
  <c r="Q23"/>
  <c r="R23"/>
  <c r="D24"/>
  <c r="Q24"/>
  <c r="R24"/>
  <c r="D25"/>
  <c r="Q25"/>
  <c r="R25"/>
  <c r="D26"/>
  <c r="Q26"/>
  <c r="R26"/>
  <c r="D27"/>
  <c r="Q27"/>
  <c r="R27"/>
  <c r="D28"/>
  <c r="Q28"/>
  <c r="R28"/>
  <c r="D29"/>
  <c r="Q29"/>
  <c r="R29"/>
  <c r="D30"/>
  <c r="Q30"/>
  <c r="R30"/>
  <c r="D31"/>
  <c r="Q31"/>
  <c r="R31"/>
  <c r="D32"/>
  <c r="Q32"/>
  <c r="R32"/>
  <c r="D33"/>
  <c r="Q33"/>
  <c r="R33"/>
  <c r="D34"/>
  <c r="Q34"/>
  <c r="R34"/>
  <c r="D35"/>
  <c r="Q35"/>
  <c r="R35"/>
  <c r="D37"/>
  <c r="E37"/>
  <c r="F37"/>
  <c r="R37"/>
  <c r="G37"/>
  <c r="Q37"/>
  <c r="H37"/>
  <c r="I37"/>
  <c r="J37"/>
  <c r="K37"/>
  <c r="L37"/>
  <c r="M37"/>
  <c r="N37"/>
  <c r="O37"/>
  <c r="P37"/>
  <c r="D38"/>
  <c r="E38"/>
  <c r="F38"/>
  <c r="G38"/>
  <c r="H38"/>
  <c r="I38"/>
  <c r="J38"/>
  <c r="K38"/>
  <c r="L38"/>
  <c r="M38"/>
  <c r="N38"/>
  <c r="O38"/>
  <c r="P38"/>
  <c r="Q38"/>
  <c r="R38"/>
  <c r="D39"/>
  <c r="E39"/>
  <c r="F39"/>
  <c r="G39"/>
  <c r="H39"/>
  <c r="I39"/>
  <c r="J39"/>
  <c r="K39"/>
  <c r="L39"/>
  <c r="M39"/>
  <c r="N39"/>
  <c r="O39"/>
  <c r="P39"/>
  <c r="Q39"/>
  <c r="R39"/>
  <c r="D40"/>
  <c r="E40"/>
  <c r="F40"/>
  <c r="G40"/>
  <c r="H40"/>
  <c r="I40"/>
  <c r="J40"/>
  <c r="K40"/>
  <c r="L40"/>
  <c r="M40"/>
  <c r="N40"/>
  <c r="O40"/>
  <c r="P40"/>
  <c r="Q40"/>
  <c r="R40"/>
  <c r="D41"/>
  <c r="E41"/>
  <c r="F41"/>
  <c r="G41"/>
  <c r="H41"/>
  <c r="I41"/>
  <c r="J41"/>
  <c r="K41"/>
  <c r="L41"/>
  <c r="M41"/>
  <c r="N41"/>
  <c r="O41"/>
  <c r="P41"/>
  <c r="Q41"/>
  <c r="R41"/>
  <c r="D42"/>
  <c r="E42"/>
  <c r="F42"/>
  <c r="G42"/>
  <c r="H42"/>
  <c r="I42"/>
  <c r="J42"/>
  <c r="K42"/>
  <c r="L42"/>
  <c r="M42"/>
  <c r="N42"/>
  <c r="O42"/>
  <c r="P42"/>
  <c r="Q42"/>
  <c r="R42"/>
  <c r="D43"/>
  <c r="E43"/>
  <c r="F43"/>
  <c r="G43"/>
  <c r="H43"/>
  <c r="I43"/>
  <c r="J43"/>
  <c r="K43"/>
  <c r="L43"/>
  <c r="M43"/>
  <c r="N43"/>
  <c r="O43"/>
  <c r="P43"/>
  <c r="Q43"/>
  <c r="R43"/>
  <c r="D44"/>
  <c r="E44"/>
  <c r="F44"/>
  <c r="G44"/>
  <c r="H44"/>
  <c r="I44"/>
  <c r="J44"/>
  <c r="K44"/>
  <c r="L44"/>
  <c r="M44"/>
  <c r="N44"/>
  <c r="O44"/>
  <c r="P44"/>
  <c r="Q44"/>
  <c r="R44"/>
  <c r="D45"/>
  <c r="E45"/>
  <c r="F45"/>
  <c r="G45"/>
  <c r="H45"/>
  <c r="I45"/>
  <c r="J45"/>
  <c r="K45"/>
  <c r="L45"/>
  <c r="M45"/>
  <c r="N45"/>
  <c r="O45"/>
  <c r="P45"/>
  <c r="Q45"/>
  <c r="R45"/>
  <c r="D46"/>
  <c r="E46"/>
  <c r="F46"/>
  <c r="G46"/>
  <c r="H46"/>
  <c r="I46"/>
  <c r="J46"/>
  <c r="K46"/>
  <c r="L46"/>
  <c r="M46"/>
  <c r="N46"/>
  <c r="O46"/>
  <c r="P46"/>
  <c r="Q46"/>
  <c r="R46"/>
  <c r="D47"/>
  <c r="E47"/>
  <c r="F47"/>
  <c r="G47"/>
  <c r="H47"/>
  <c r="R47" s="1"/>
  <c r="I47"/>
  <c r="J47"/>
  <c r="K47"/>
  <c r="L47"/>
  <c r="M47"/>
  <c r="N47"/>
  <c r="O47"/>
  <c r="P47"/>
  <c r="D48"/>
  <c r="E48"/>
  <c r="F48"/>
  <c r="G48"/>
  <c r="H48"/>
  <c r="I48"/>
  <c r="J48"/>
  <c r="K48"/>
  <c r="L48"/>
  <c r="M48"/>
  <c r="N48"/>
  <c r="O48"/>
  <c r="P48"/>
  <c r="Q48"/>
  <c r="R48"/>
  <c r="D49"/>
  <c r="E49"/>
  <c r="F49"/>
  <c r="G49"/>
  <c r="H49"/>
  <c r="R49" s="1"/>
  <c r="I49"/>
  <c r="J49"/>
  <c r="K49"/>
  <c r="L49"/>
  <c r="M49"/>
  <c r="N49"/>
  <c r="O49"/>
  <c r="P49"/>
  <c r="D52"/>
  <c r="Q52"/>
  <c r="R52"/>
  <c r="D53"/>
  <c r="Q53"/>
  <c r="R53"/>
  <c r="D54"/>
  <c r="Q54"/>
  <c r="R54"/>
  <c r="D55"/>
  <c r="Q55"/>
  <c r="R55"/>
  <c r="D56"/>
  <c r="Q56"/>
  <c r="R56"/>
  <c r="D57"/>
  <c r="Q57"/>
  <c r="R57"/>
  <c r="D58"/>
  <c r="Q58"/>
  <c r="R58"/>
  <c r="D59"/>
  <c r="Q59"/>
  <c r="R59"/>
  <c r="D60"/>
  <c r="Q60"/>
  <c r="R60"/>
  <c r="D62"/>
  <c r="E62"/>
  <c r="F62"/>
  <c r="G62"/>
  <c r="H62"/>
  <c r="I62"/>
  <c r="J62"/>
  <c r="K62"/>
  <c r="L62"/>
  <c r="M62"/>
  <c r="N62"/>
  <c r="O62"/>
  <c r="P62"/>
  <c r="D63"/>
  <c r="E63"/>
  <c r="F63"/>
  <c r="G63"/>
  <c r="Q63" s="1"/>
  <c r="H63"/>
  <c r="I63"/>
  <c r="J63"/>
  <c r="K63"/>
  <c r="L63"/>
  <c r="M63"/>
  <c r="N63"/>
  <c r="O63"/>
  <c r="P63"/>
  <c r="D64"/>
  <c r="E64"/>
  <c r="F64"/>
  <c r="G64"/>
  <c r="H64"/>
  <c r="I64"/>
  <c r="J64"/>
  <c r="K64"/>
  <c r="L64"/>
  <c r="M64"/>
  <c r="N64"/>
  <c r="O64"/>
  <c r="P64"/>
  <c r="D65"/>
  <c r="E65"/>
  <c r="F65"/>
  <c r="G65"/>
  <c r="H65"/>
  <c r="I65"/>
  <c r="J65"/>
  <c r="K65"/>
  <c r="L65"/>
  <c r="M65"/>
  <c r="N65"/>
  <c r="O65"/>
  <c r="P65"/>
  <c r="Q65"/>
  <c r="R65"/>
  <c r="D66"/>
  <c r="E66"/>
  <c r="F66"/>
  <c r="G66"/>
  <c r="H66"/>
  <c r="I66"/>
  <c r="J66"/>
  <c r="K66"/>
  <c r="L66"/>
  <c r="M66"/>
  <c r="N66"/>
  <c r="O66"/>
  <c r="P66"/>
  <c r="Q66"/>
  <c r="R66"/>
  <c r="D67"/>
  <c r="E67"/>
  <c r="F67"/>
  <c r="G67"/>
  <c r="H67"/>
  <c r="I67"/>
  <c r="J67"/>
  <c r="K67"/>
  <c r="L67"/>
  <c r="M67"/>
  <c r="N67"/>
  <c r="O67"/>
  <c r="P67"/>
  <c r="Q67"/>
  <c r="R67"/>
  <c r="D68"/>
  <c r="E68"/>
  <c r="F68"/>
  <c r="G68"/>
  <c r="H68"/>
  <c r="I68"/>
  <c r="J68"/>
  <c r="K68"/>
  <c r="L68"/>
  <c r="M68"/>
  <c r="N68"/>
  <c r="O68"/>
  <c r="P68"/>
  <c r="Q68"/>
  <c r="R68"/>
  <c r="D69"/>
  <c r="E69"/>
  <c r="F69"/>
  <c r="G69"/>
  <c r="H69"/>
  <c r="I69"/>
  <c r="J69"/>
  <c r="K69"/>
  <c r="L69"/>
  <c r="M69"/>
  <c r="N69"/>
  <c r="O69"/>
  <c r="P69"/>
  <c r="Q69"/>
  <c r="R69"/>
  <c r="D70"/>
  <c r="E70"/>
  <c r="F70"/>
  <c r="G70"/>
  <c r="H70"/>
  <c r="I70"/>
  <c r="J70"/>
  <c r="K70"/>
  <c r="L70"/>
  <c r="M70"/>
  <c r="N70"/>
  <c r="O70"/>
  <c r="P70"/>
  <c r="D71"/>
  <c r="E71"/>
  <c r="F71"/>
  <c r="G71"/>
  <c r="Q71"/>
  <c r="H71"/>
  <c r="I71"/>
  <c r="J71"/>
  <c r="K71"/>
  <c r="L71"/>
  <c r="M71"/>
  <c r="N71"/>
  <c r="O71"/>
  <c r="P71"/>
  <c r="D73"/>
  <c r="E73"/>
  <c r="F73"/>
  <c r="G73"/>
  <c r="H73"/>
  <c r="I73"/>
  <c r="J73"/>
  <c r="K73"/>
  <c r="L73"/>
  <c r="M73"/>
  <c r="N73"/>
  <c r="O73"/>
  <c r="P73"/>
  <c r="D74"/>
  <c r="E79"/>
  <c r="F79"/>
  <c r="G79"/>
  <c r="H79"/>
  <c r="I79"/>
  <c r="J79"/>
  <c r="K79"/>
  <c r="L79"/>
  <c r="M79"/>
  <c r="N79"/>
  <c r="O79"/>
  <c r="P79"/>
  <c r="Q79"/>
  <c r="R79"/>
  <c r="D80"/>
  <c r="E80"/>
  <c r="F80"/>
  <c r="G80"/>
  <c r="H80"/>
  <c r="I80"/>
  <c r="J80"/>
  <c r="K80"/>
  <c r="L80"/>
  <c r="M80"/>
  <c r="N80"/>
  <c r="O80"/>
  <c r="P80"/>
  <c r="D81"/>
  <c r="E81"/>
  <c r="F81"/>
  <c r="G81"/>
  <c r="Q81" s="1"/>
  <c r="H81"/>
  <c r="R81" s="1"/>
  <c r="I81"/>
  <c r="J81"/>
  <c r="K81"/>
  <c r="L81"/>
  <c r="M81"/>
  <c r="N81"/>
  <c r="O81"/>
  <c r="P81"/>
  <c r="S82"/>
  <c r="D83"/>
  <c r="E83"/>
  <c r="F83"/>
  <c r="G83"/>
  <c r="H83"/>
  <c r="I83"/>
  <c r="J83"/>
  <c r="K83"/>
  <c r="L83"/>
  <c r="M83"/>
  <c r="N83"/>
  <c r="O83"/>
  <c r="P83"/>
  <c r="Q83"/>
  <c r="R83"/>
  <c r="D84"/>
  <c r="E84"/>
  <c r="F84"/>
  <c r="G84"/>
  <c r="H84"/>
  <c r="I84"/>
  <c r="J84"/>
  <c r="K84"/>
  <c r="L84"/>
  <c r="M84"/>
  <c r="N84"/>
  <c r="O84"/>
  <c r="P84"/>
  <c r="Q84"/>
  <c r="R84"/>
  <c r="D85"/>
  <c r="E85"/>
  <c r="F85"/>
  <c r="G85"/>
  <c r="H85"/>
  <c r="R85" s="1"/>
  <c r="I85"/>
  <c r="J85"/>
  <c r="K85"/>
  <c r="L85"/>
  <c r="M85"/>
  <c r="N85"/>
  <c r="O85"/>
  <c r="P85"/>
  <c r="Q86"/>
  <c r="R86"/>
  <c r="S86"/>
  <c r="D87"/>
  <c r="E87"/>
  <c r="F87"/>
  <c r="G87"/>
  <c r="H87"/>
  <c r="I87"/>
  <c r="J87"/>
  <c r="K87"/>
  <c r="L87"/>
  <c r="M87"/>
  <c r="N87"/>
  <c r="O87"/>
  <c r="P87"/>
  <c r="Q87"/>
  <c r="R87"/>
  <c r="D88"/>
  <c r="E88"/>
  <c r="F88"/>
  <c r="G88"/>
  <c r="H88"/>
  <c r="I88"/>
  <c r="J88"/>
  <c r="K88"/>
  <c r="L88"/>
  <c r="M88"/>
  <c r="N88"/>
  <c r="O88"/>
  <c r="P88"/>
  <c r="Q88"/>
  <c r="R88"/>
  <c r="D89"/>
  <c r="E89"/>
  <c r="F89"/>
  <c r="G89"/>
  <c r="H89"/>
  <c r="I89"/>
  <c r="J89"/>
  <c r="K89"/>
  <c r="L89"/>
  <c r="M89"/>
  <c r="N89"/>
  <c r="O89"/>
  <c r="P89"/>
  <c r="Q89"/>
  <c r="R89"/>
  <c r="S90"/>
  <c r="S91"/>
  <c r="D92"/>
  <c r="E92"/>
  <c r="F92"/>
  <c r="G92"/>
  <c r="H92"/>
  <c r="I92"/>
  <c r="J92"/>
  <c r="K92"/>
  <c r="L92"/>
  <c r="M92"/>
  <c r="N92"/>
  <c r="O92"/>
  <c r="P92"/>
  <c r="Q92"/>
  <c r="R92"/>
  <c r="D93"/>
  <c r="E93"/>
  <c r="F93"/>
  <c r="G93"/>
  <c r="H93"/>
  <c r="I93"/>
  <c r="J93"/>
  <c r="K93"/>
  <c r="L93"/>
  <c r="M93"/>
  <c r="N93"/>
  <c r="O93"/>
  <c r="P93"/>
  <c r="Q93"/>
  <c r="R93"/>
  <c r="D94"/>
  <c r="E94"/>
  <c r="F94"/>
  <c r="G94"/>
  <c r="H94"/>
  <c r="I94"/>
  <c r="J94"/>
  <c r="K94"/>
  <c r="L94"/>
  <c r="M94"/>
  <c r="N94"/>
  <c r="O94"/>
  <c r="P94"/>
  <c r="Q94"/>
  <c r="R94"/>
  <c r="D95"/>
  <c r="E95"/>
  <c r="F95"/>
  <c r="G95"/>
  <c r="H95"/>
  <c r="I95"/>
  <c r="J95"/>
  <c r="K95"/>
  <c r="L95"/>
  <c r="M95"/>
  <c r="N95"/>
  <c r="O95"/>
  <c r="P95"/>
  <c r="Q95"/>
  <c r="R95"/>
  <c r="D96"/>
  <c r="E96"/>
  <c r="F96"/>
  <c r="G96"/>
  <c r="H96"/>
  <c r="I96"/>
  <c r="J96"/>
  <c r="K96"/>
  <c r="L96"/>
  <c r="M96"/>
  <c r="N96"/>
  <c r="O96"/>
  <c r="P96"/>
  <c r="Q96"/>
  <c r="R96"/>
  <c r="D97"/>
  <c r="E97"/>
  <c r="F97"/>
  <c r="G97"/>
  <c r="H97"/>
  <c r="I97"/>
  <c r="J97"/>
  <c r="K97"/>
  <c r="L97"/>
  <c r="M97"/>
  <c r="N97"/>
  <c r="O97"/>
  <c r="P97"/>
  <c r="Q97"/>
  <c r="R97"/>
  <c r="D98"/>
  <c r="E98"/>
  <c r="F98"/>
  <c r="G98"/>
  <c r="H98"/>
  <c r="I98"/>
  <c r="J98"/>
  <c r="K98"/>
  <c r="L98"/>
  <c r="M98"/>
  <c r="N98"/>
  <c r="O98"/>
  <c r="P98"/>
  <c r="Q98"/>
  <c r="R98"/>
  <c r="D99"/>
  <c r="E99"/>
  <c r="F99"/>
  <c r="G99"/>
  <c r="H99"/>
  <c r="I99"/>
  <c r="J99"/>
  <c r="K99"/>
  <c r="L99"/>
  <c r="M99"/>
  <c r="N99"/>
  <c r="O99"/>
  <c r="P99"/>
  <c r="Q99"/>
  <c r="R99"/>
  <c r="D100"/>
  <c r="E100"/>
  <c r="F100"/>
  <c r="G100"/>
  <c r="H100"/>
  <c r="I100"/>
  <c r="J100"/>
  <c r="K100"/>
  <c r="L100"/>
  <c r="M100"/>
  <c r="N100"/>
  <c r="O100"/>
  <c r="P100"/>
  <c r="Q100"/>
  <c r="R100"/>
  <c r="D101"/>
  <c r="E101"/>
  <c r="F101"/>
  <c r="G101"/>
  <c r="H101"/>
  <c r="I101"/>
  <c r="J101"/>
  <c r="K101"/>
  <c r="L101"/>
  <c r="M101"/>
  <c r="N101"/>
  <c r="O101"/>
  <c r="P101"/>
  <c r="Q101"/>
  <c r="R101"/>
  <c r="D102"/>
  <c r="E102"/>
  <c r="F102"/>
  <c r="G102"/>
  <c r="H102"/>
  <c r="I102"/>
  <c r="J102"/>
  <c r="K102"/>
  <c r="L102"/>
  <c r="M102"/>
  <c r="N102"/>
  <c r="O102"/>
  <c r="P102"/>
  <c r="Q102"/>
  <c r="R102"/>
  <c r="D103"/>
  <c r="E103"/>
  <c r="F103"/>
  <c r="G103"/>
  <c r="H103"/>
  <c r="I103"/>
  <c r="J103"/>
  <c r="K103"/>
  <c r="L103"/>
  <c r="M103"/>
  <c r="N103"/>
  <c r="O103"/>
  <c r="P103"/>
  <c r="Q103"/>
  <c r="R103"/>
  <c r="D104"/>
  <c r="E104"/>
  <c r="F104"/>
  <c r="G104"/>
  <c r="H104"/>
  <c r="I104"/>
  <c r="J104"/>
  <c r="K104"/>
  <c r="L104"/>
  <c r="M104"/>
  <c r="N104"/>
  <c r="O104"/>
  <c r="P104"/>
  <c r="Q104"/>
  <c r="R104"/>
  <c r="S105"/>
  <c r="D106"/>
  <c r="E106"/>
  <c r="F106"/>
  <c r="G106"/>
  <c r="H106"/>
  <c r="I106"/>
  <c r="J106"/>
  <c r="K106"/>
  <c r="L106"/>
  <c r="M106"/>
  <c r="N106"/>
  <c r="O106"/>
  <c r="P106"/>
  <c r="Q106"/>
  <c r="D107"/>
  <c r="E107"/>
  <c r="F107"/>
  <c r="G107"/>
  <c r="H107"/>
  <c r="I107"/>
  <c r="J107"/>
  <c r="K107"/>
  <c r="L107"/>
  <c r="M107"/>
  <c r="N107"/>
  <c r="O107"/>
  <c r="P107"/>
  <c r="Q107"/>
  <c r="R107"/>
  <c r="D108"/>
  <c r="E108"/>
  <c r="F108"/>
  <c r="G108"/>
  <c r="H108"/>
  <c r="I108"/>
  <c r="J108"/>
  <c r="K108"/>
  <c r="L108"/>
  <c r="M108"/>
  <c r="N108"/>
  <c r="O108"/>
  <c r="P108"/>
  <c r="D109"/>
  <c r="E109"/>
  <c r="F109"/>
  <c r="G109"/>
  <c r="H109"/>
  <c r="I109"/>
  <c r="J109"/>
  <c r="K109"/>
  <c r="L109"/>
  <c r="M109"/>
  <c r="N109"/>
  <c r="O109"/>
  <c r="P109"/>
  <c r="D110"/>
  <c r="E110"/>
  <c r="F110"/>
  <c r="G110"/>
  <c r="H110"/>
  <c r="I110"/>
  <c r="J110"/>
  <c r="K110"/>
  <c r="L110"/>
  <c r="M110"/>
  <c r="N110"/>
  <c r="O110"/>
  <c r="P110"/>
  <c r="D111"/>
  <c r="E111"/>
  <c r="F111"/>
  <c r="G111"/>
  <c r="H111"/>
  <c r="I111"/>
  <c r="J111"/>
  <c r="K111"/>
  <c r="L111"/>
  <c r="M111"/>
  <c r="N111"/>
  <c r="O111"/>
  <c r="P111"/>
  <c r="D112"/>
  <c r="E112"/>
  <c r="F112"/>
  <c r="G112"/>
  <c r="H112"/>
  <c r="I112"/>
  <c r="J112"/>
  <c r="K112"/>
  <c r="L112"/>
  <c r="M112"/>
  <c r="N112"/>
  <c r="O112"/>
  <c r="P112"/>
  <c r="D113"/>
  <c r="E113"/>
  <c r="F113"/>
  <c r="G113"/>
  <c r="H113"/>
  <c r="I113"/>
  <c r="J113"/>
  <c r="K113"/>
  <c r="L113"/>
  <c r="M113"/>
  <c r="N113"/>
  <c r="O113"/>
  <c r="P113"/>
  <c r="D114"/>
  <c r="E114"/>
  <c r="F114"/>
  <c r="G114"/>
  <c r="H114"/>
  <c r="I114"/>
  <c r="J114"/>
  <c r="K114"/>
  <c r="L114"/>
  <c r="M114"/>
  <c r="N114"/>
  <c r="O114"/>
  <c r="P114"/>
  <c r="D115"/>
  <c r="E115"/>
  <c r="F115"/>
  <c r="G115"/>
  <c r="H115"/>
  <c r="I115"/>
  <c r="J115"/>
  <c r="K115"/>
  <c r="L115"/>
  <c r="M115"/>
  <c r="N115"/>
  <c r="O115"/>
  <c r="P115"/>
  <c r="D116"/>
  <c r="E116"/>
  <c r="F116"/>
  <c r="R116"/>
  <c r="G116"/>
  <c r="Q116"/>
  <c r="H116"/>
  <c r="I116"/>
  <c r="J116"/>
  <c r="K116"/>
  <c r="L116"/>
  <c r="M116"/>
  <c r="N116"/>
  <c r="O116"/>
  <c r="P116"/>
  <c r="D117"/>
  <c r="E117"/>
  <c r="F117"/>
  <c r="G117"/>
  <c r="H117"/>
  <c r="I117"/>
  <c r="J117"/>
  <c r="K117"/>
  <c r="L117"/>
  <c r="M117"/>
  <c r="N117"/>
  <c r="O117"/>
  <c r="P117"/>
  <c r="D118"/>
  <c r="E118"/>
  <c r="F118"/>
  <c r="G118"/>
  <c r="H118"/>
  <c r="R118" s="1"/>
  <c r="I118"/>
  <c r="J118"/>
  <c r="K118"/>
  <c r="L118"/>
  <c r="M118"/>
  <c r="N118"/>
  <c r="O118"/>
  <c r="P118"/>
  <c r="S119"/>
  <c r="S120"/>
  <c r="D121"/>
  <c r="E121"/>
  <c r="F121"/>
  <c r="G121"/>
  <c r="H121"/>
  <c r="I121"/>
  <c r="J121"/>
  <c r="K121"/>
  <c r="L121"/>
  <c r="M121"/>
  <c r="N121"/>
  <c r="O121"/>
  <c r="P121"/>
  <c r="Q121"/>
  <c r="R121"/>
  <c r="D122"/>
  <c r="E122"/>
  <c r="F122"/>
  <c r="G122"/>
  <c r="H122"/>
  <c r="I122"/>
  <c r="J122"/>
  <c r="K122"/>
  <c r="L122"/>
  <c r="M122"/>
  <c r="N122"/>
  <c r="O122"/>
  <c r="P122"/>
  <c r="Q122"/>
  <c r="R122"/>
  <c r="D123"/>
  <c r="E123"/>
  <c r="F123"/>
  <c r="G123"/>
  <c r="H123"/>
  <c r="I123"/>
  <c r="J123"/>
  <c r="K123"/>
  <c r="L123"/>
  <c r="M123"/>
  <c r="N123"/>
  <c r="O123"/>
  <c r="P123"/>
  <c r="D124"/>
  <c r="E124"/>
  <c r="F124"/>
  <c r="G124"/>
  <c r="H124"/>
  <c r="R124" s="1"/>
  <c r="I124"/>
  <c r="J124"/>
  <c r="K124"/>
  <c r="L124"/>
  <c r="M124"/>
  <c r="N124"/>
  <c r="O124"/>
  <c r="P124"/>
  <c r="D125"/>
  <c r="E125"/>
  <c r="F125"/>
  <c r="G125"/>
  <c r="H125"/>
  <c r="R125" s="1"/>
  <c r="I125"/>
  <c r="J125"/>
  <c r="K125"/>
  <c r="L125"/>
  <c r="M125"/>
  <c r="N125"/>
  <c r="O125"/>
  <c r="P125"/>
  <c r="D126"/>
  <c r="E126"/>
  <c r="F126"/>
  <c r="G126"/>
  <c r="H126"/>
  <c r="R126" s="1"/>
  <c r="I126"/>
  <c r="J126"/>
  <c r="K126"/>
  <c r="L126"/>
  <c r="M126"/>
  <c r="N126"/>
  <c r="O126"/>
  <c r="P126"/>
  <c r="D127"/>
  <c r="E127"/>
  <c r="F127"/>
  <c r="G127"/>
  <c r="H127"/>
  <c r="I127"/>
  <c r="J127"/>
  <c r="K127"/>
  <c r="L127"/>
  <c r="M127"/>
  <c r="N127"/>
  <c r="O127"/>
  <c r="P127"/>
  <c r="D128"/>
  <c r="E128"/>
  <c r="F128"/>
  <c r="G128"/>
  <c r="Q128" s="1"/>
  <c r="H128"/>
  <c r="R128" s="1"/>
  <c r="I128"/>
  <c r="J128"/>
  <c r="K128"/>
  <c r="L128"/>
  <c r="M128"/>
  <c r="N128"/>
  <c r="O128"/>
  <c r="P128"/>
  <c r="D129"/>
  <c r="E129"/>
  <c r="F129"/>
  <c r="G129"/>
  <c r="H129"/>
  <c r="R129" s="1"/>
  <c r="I129"/>
  <c r="J129"/>
  <c r="K129"/>
  <c r="L129"/>
  <c r="M129"/>
  <c r="N129"/>
  <c r="O129"/>
  <c r="P129"/>
  <c r="S130"/>
  <c r="D131"/>
  <c r="E131"/>
  <c r="F131"/>
  <c r="G131"/>
  <c r="Q131" s="1"/>
  <c r="H131"/>
  <c r="I131"/>
  <c r="J131"/>
  <c r="K131"/>
  <c r="L131"/>
  <c r="M131"/>
  <c r="N131"/>
  <c r="O131"/>
  <c r="P131"/>
  <c r="D132"/>
  <c r="E132"/>
  <c r="F132"/>
  <c r="G132"/>
  <c r="H132"/>
  <c r="R132" s="1"/>
  <c r="I132"/>
  <c r="J132"/>
  <c r="K132"/>
  <c r="L132"/>
  <c r="M132"/>
  <c r="N132"/>
  <c r="O132"/>
  <c r="P132"/>
  <c r="D133"/>
  <c r="E133"/>
  <c r="F133"/>
  <c r="G133"/>
  <c r="H133"/>
  <c r="I133"/>
  <c r="J133"/>
  <c r="K133"/>
  <c r="L133"/>
  <c r="M133"/>
  <c r="N133"/>
  <c r="O133"/>
  <c r="P133"/>
  <c r="Q133"/>
  <c r="R133"/>
  <c r="D134"/>
  <c r="E134"/>
  <c r="F134"/>
  <c r="G134"/>
  <c r="H134"/>
  <c r="I134"/>
  <c r="J134"/>
  <c r="K134"/>
  <c r="L134"/>
  <c r="M134"/>
  <c r="N134"/>
  <c r="O134"/>
  <c r="P134"/>
  <c r="Q134"/>
  <c r="R134"/>
  <c r="D135"/>
  <c r="E135"/>
  <c r="F135"/>
  <c r="G135"/>
  <c r="Q135" s="1"/>
  <c r="H135"/>
  <c r="I135"/>
  <c r="J135"/>
  <c r="K135"/>
  <c r="L135"/>
  <c r="M135"/>
  <c r="N135"/>
  <c r="O135"/>
  <c r="P135"/>
  <c r="D136"/>
  <c r="E136"/>
  <c r="F136"/>
  <c r="G136"/>
  <c r="H136"/>
  <c r="I136"/>
  <c r="J136"/>
  <c r="K136"/>
  <c r="L136"/>
  <c r="M136"/>
  <c r="N136"/>
  <c r="O136"/>
  <c r="P136"/>
  <c r="Q136"/>
  <c r="R136"/>
  <c r="D137"/>
  <c r="E137"/>
  <c r="F137"/>
  <c r="G137"/>
  <c r="H137"/>
  <c r="I137"/>
  <c r="J137"/>
  <c r="K137"/>
  <c r="L137"/>
  <c r="M137"/>
  <c r="N137"/>
  <c r="O137"/>
  <c r="P137"/>
  <c r="Q137"/>
  <c r="R137"/>
  <c r="D138"/>
  <c r="E138"/>
  <c r="F138"/>
  <c r="G138"/>
  <c r="H138"/>
  <c r="I138"/>
  <c r="J138"/>
  <c r="K138"/>
  <c r="L138"/>
  <c r="M138"/>
  <c r="N138"/>
  <c r="O138"/>
  <c r="P138"/>
  <c r="Q138"/>
  <c r="R138"/>
  <c r="D139"/>
  <c r="E139"/>
  <c r="F139"/>
  <c r="G139"/>
  <c r="H139"/>
  <c r="I139"/>
  <c r="J139"/>
  <c r="K139"/>
  <c r="L139"/>
  <c r="M139"/>
  <c r="N139"/>
  <c r="O139"/>
  <c r="P139"/>
  <c r="Q139"/>
  <c r="R139"/>
  <c r="D140"/>
  <c r="E140"/>
  <c r="F140"/>
  <c r="G140"/>
  <c r="H140"/>
  <c r="R140" s="1"/>
  <c r="I140"/>
  <c r="J140"/>
  <c r="K140"/>
  <c r="L140"/>
  <c r="M140"/>
  <c r="N140"/>
  <c r="O140"/>
  <c r="P140"/>
  <c r="D141"/>
  <c r="S141"/>
  <c r="D142"/>
  <c r="E142"/>
  <c r="F142"/>
  <c r="G142"/>
  <c r="H142"/>
  <c r="I142"/>
  <c r="J142"/>
  <c r="K142"/>
  <c r="L142"/>
  <c r="M142"/>
  <c r="N142"/>
  <c r="O142"/>
  <c r="P142"/>
  <c r="D143"/>
  <c r="S144"/>
  <c r="E149"/>
  <c r="F149"/>
  <c r="G149"/>
  <c r="H149"/>
  <c r="R149" s="1"/>
  <c r="I149"/>
  <c r="J149"/>
  <c r="K149"/>
  <c r="L149"/>
  <c r="M149"/>
  <c r="N149"/>
  <c r="O149"/>
  <c r="P149"/>
  <c r="D150"/>
  <c r="E150"/>
  <c r="F150"/>
  <c r="G150"/>
  <c r="H150"/>
  <c r="I150"/>
  <c r="J150"/>
  <c r="K150"/>
  <c r="L150"/>
  <c r="M150"/>
  <c r="N150"/>
  <c r="O150"/>
  <c r="P150"/>
  <c r="Q150"/>
  <c r="D151"/>
  <c r="E151"/>
  <c r="F151"/>
  <c r="G151"/>
  <c r="Q151"/>
  <c r="H151"/>
  <c r="I151"/>
  <c r="J151"/>
  <c r="K151"/>
  <c r="L151"/>
  <c r="M151"/>
  <c r="N151"/>
  <c r="O151"/>
  <c r="P151"/>
  <c r="S152"/>
  <c r="D153"/>
  <c r="E153"/>
  <c r="F153"/>
  <c r="G153"/>
  <c r="H153"/>
  <c r="I153"/>
  <c r="J153"/>
  <c r="K153"/>
  <c r="L153"/>
  <c r="M153"/>
  <c r="N153"/>
  <c r="O153"/>
  <c r="P153"/>
  <c r="Q153"/>
  <c r="R153"/>
  <c r="D154"/>
  <c r="E154"/>
  <c r="F154"/>
  <c r="G154"/>
  <c r="H154"/>
  <c r="I154"/>
  <c r="J154"/>
  <c r="K154"/>
  <c r="L154"/>
  <c r="M154"/>
  <c r="N154"/>
  <c r="O154"/>
  <c r="P154"/>
  <c r="Q154"/>
  <c r="R154"/>
  <c r="D155"/>
  <c r="E155"/>
  <c r="F155"/>
  <c r="G155"/>
  <c r="H155"/>
  <c r="I155"/>
  <c r="J155"/>
  <c r="K155"/>
  <c r="L155"/>
  <c r="M155"/>
  <c r="N155"/>
  <c r="O155"/>
  <c r="P155"/>
  <c r="Q155"/>
  <c r="R155"/>
  <c r="Q156"/>
  <c r="R156"/>
  <c r="S156"/>
  <c r="D157"/>
  <c r="E157"/>
  <c r="F157"/>
  <c r="G157"/>
  <c r="H157"/>
  <c r="I157"/>
  <c r="J157"/>
  <c r="K157"/>
  <c r="L157"/>
  <c r="M157"/>
  <c r="N157"/>
  <c r="O157"/>
  <c r="P157"/>
  <c r="Q157"/>
  <c r="R157"/>
  <c r="D158"/>
  <c r="E158"/>
  <c r="F158"/>
  <c r="G158"/>
  <c r="H158"/>
  <c r="I158"/>
  <c r="J158"/>
  <c r="K158"/>
  <c r="L158"/>
  <c r="M158"/>
  <c r="N158"/>
  <c r="O158"/>
  <c r="P158"/>
  <c r="Q158"/>
  <c r="R158"/>
  <c r="D159"/>
  <c r="E159"/>
  <c r="F159"/>
  <c r="G159"/>
  <c r="H159"/>
  <c r="I159"/>
  <c r="J159"/>
  <c r="K159"/>
  <c r="L159"/>
  <c r="M159"/>
  <c r="N159"/>
  <c r="O159"/>
  <c r="P159"/>
  <c r="Q159"/>
  <c r="R159"/>
  <c r="S160"/>
  <c r="S161"/>
  <c r="D162"/>
  <c r="E162"/>
  <c r="F162"/>
  <c r="G162"/>
  <c r="H162"/>
  <c r="I162"/>
  <c r="J162"/>
  <c r="K162"/>
  <c r="L162"/>
  <c r="M162"/>
  <c r="N162"/>
  <c r="O162"/>
  <c r="P162"/>
  <c r="Q162"/>
  <c r="R162"/>
  <c r="D163"/>
  <c r="E163"/>
  <c r="F163"/>
  <c r="G163"/>
  <c r="H163"/>
  <c r="I163"/>
  <c r="J163"/>
  <c r="K163"/>
  <c r="L163"/>
  <c r="M163"/>
  <c r="N163"/>
  <c r="O163"/>
  <c r="P163"/>
  <c r="Q163"/>
  <c r="R163"/>
  <c r="D164"/>
  <c r="E164"/>
  <c r="F164"/>
  <c r="G164"/>
  <c r="H164"/>
  <c r="I164"/>
  <c r="J164"/>
  <c r="K164"/>
  <c r="L164"/>
  <c r="M164"/>
  <c r="N164"/>
  <c r="O164"/>
  <c r="P164"/>
  <c r="Q164"/>
  <c r="R164"/>
  <c r="D165"/>
  <c r="E165"/>
  <c r="F165"/>
  <c r="G165"/>
  <c r="H165"/>
  <c r="I165"/>
  <c r="J165"/>
  <c r="K165"/>
  <c r="L165"/>
  <c r="M165"/>
  <c r="N165"/>
  <c r="O165"/>
  <c r="P165"/>
  <c r="Q165"/>
  <c r="R165"/>
  <c r="D166"/>
  <c r="E166"/>
  <c r="F166"/>
  <c r="G166"/>
  <c r="H166"/>
  <c r="I166"/>
  <c r="J166"/>
  <c r="K166"/>
  <c r="L166"/>
  <c r="M166"/>
  <c r="N166"/>
  <c r="O166"/>
  <c r="P166"/>
  <c r="Q166"/>
  <c r="R166"/>
  <c r="D167"/>
  <c r="E167"/>
  <c r="F167"/>
  <c r="G167"/>
  <c r="H167"/>
  <c r="I167"/>
  <c r="J167"/>
  <c r="K167"/>
  <c r="L167"/>
  <c r="M167"/>
  <c r="N167"/>
  <c r="O167"/>
  <c r="P167"/>
  <c r="Q167"/>
  <c r="R167"/>
  <c r="D168"/>
  <c r="E168"/>
  <c r="F168"/>
  <c r="G168"/>
  <c r="H168"/>
  <c r="I168"/>
  <c r="J168"/>
  <c r="K168"/>
  <c r="L168"/>
  <c r="M168"/>
  <c r="N168"/>
  <c r="O168"/>
  <c r="P168"/>
  <c r="Q168"/>
  <c r="R168"/>
  <c r="D169"/>
  <c r="E169"/>
  <c r="F169"/>
  <c r="G169"/>
  <c r="H169"/>
  <c r="I169"/>
  <c r="J169"/>
  <c r="K169"/>
  <c r="L169"/>
  <c r="M169"/>
  <c r="N169"/>
  <c r="O169"/>
  <c r="P169"/>
  <c r="Q169"/>
  <c r="R169"/>
  <c r="D170"/>
  <c r="E170"/>
  <c r="F170"/>
  <c r="G170"/>
  <c r="H170"/>
  <c r="I170"/>
  <c r="J170"/>
  <c r="K170"/>
  <c r="L170"/>
  <c r="M170"/>
  <c r="N170"/>
  <c r="O170"/>
  <c r="P170"/>
  <c r="Q170"/>
  <c r="R170"/>
  <c r="D171"/>
  <c r="E171"/>
  <c r="F171"/>
  <c r="G171"/>
  <c r="H171"/>
  <c r="I171"/>
  <c r="J171"/>
  <c r="K171"/>
  <c r="L171"/>
  <c r="M171"/>
  <c r="N171"/>
  <c r="O171"/>
  <c r="P171"/>
  <c r="Q171"/>
  <c r="R171"/>
  <c r="D172"/>
  <c r="E172"/>
  <c r="F172"/>
  <c r="G172"/>
  <c r="H172"/>
  <c r="I172"/>
  <c r="J172"/>
  <c r="K172"/>
  <c r="L172"/>
  <c r="M172"/>
  <c r="N172"/>
  <c r="O172"/>
  <c r="P172"/>
  <c r="Q172"/>
  <c r="R172"/>
  <c r="D173"/>
  <c r="E173"/>
  <c r="F173"/>
  <c r="G173"/>
  <c r="H173"/>
  <c r="I173"/>
  <c r="J173"/>
  <c r="K173"/>
  <c r="L173"/>
  <c r="M173"/>
  <c r="N173"/>
  <c r="O173"/>
  <c r="P173"/>
  <c r="Q173"/>
  <c r="R173"/>
  <c r="D174"/>
  <c r="E174"/>
  <c r="F174"/>
  <c r="G174"/>
  <c r="H174"/>
  <c r="I174"/>
  <c r="J174"/>
  <c r="K174"/>
  <c r="L174"/>
  <c r="M174"/>
  <c r="N174"/>
  <c r="O174"/>
  <c r="P174"/>
  <c r="Q174"/>
  <c r="R174"/>
  <c r="S175"/>
  <c r="D176"/>
  <c r="E176"/>
  <c r="F176"/>
  <c r="G176"/>
  <c r="Q176" s="1"/>
  <c r="H176"/>
  <c r="I176"/>
  <c r="J176"/>
  <c r="K176"/>
  <c r="L176"/>
  <c r="M176"/>
  <c r="N176"/>
  <c r="O176"/>
  <c r="P176"/>
  <c r="D177"/>
  <c r="E177"/>
  <c r="F177"/>
  <c r="G177"/>
  <c r="H177"/>
  <c r="I177"/>
  <c r="J177"/>
  <c r="K177"/>
  <c r="L177"/>
  <c r="M177"/>
  <c r="N177"/>
  <c r="O177"/>
  <c r="P177"/>
  <c r="Q177"/>
  <c r="R177"/>
  <c r="D178"/>
  <c r="E178"/>
  <c r="F178"/>
  <c r="G178"/>
  <c r="H178"/>
  <c r="I178"/>
  <c r="J178"/>
  <c r="K178"/>
  <c r="L178"/>
  <c r="M178"/>
  <c r="N178"/>
  <c r="O178"/>
  <c r="P178"/>
  <c r="Q178"/>
  <c r="R178"/>
  <c r="D179"/>
  <c r="E179"/>
  <c r="F179"/>
  <c r="G179"/>
  <c r="H179"/>
  <c r="I179"/>
  <c r="J179"/>
  <c r="K179"/>
  <c r="L179"/>
  <c r="M179"/>
  <c r="N179"/>
  <c r="O179"/>
  <c r="P179"/>
  <c r="Q179"/>
  <c r="R179"/>
  <c r="D180"/>
  <c r="E180"/>
  <c r="F180"/>
  <c r="G180"/>
  <c r="H180"/>
  <c r="I180"/>
  <c r="J180"/>
  <c r="K180"/>
  <c r="L180"/>
  <c r="M180"/>
  <c r="N180"/>
  <c r="O180"/>
  <c r="P180"/>
  <c r="Q180"/>
  <c r="R180"/>
  <c r="D181"/>
  <c r="E181"/>
  <c r="F181"/>
  <c r="G181"/>
  <c r="H181"/>
  <c r="I181"/>
  <c r="J181"/>
  <c r="K181"/>
  <c r="L181"/>
  <c r="M181"/>
  <c r="N181"/>
  <c r="O181"/>
  <c r="P181"/>
  <c r="Q181"/>
  <c r="R181"/>
  <c r="D182"/>
  <c r="E182"/>
  <c r="F182"/>
  <c r="G182"/>
  <c r="H182"/>
  <c r="I182"/>
  <c r="J182"/>
  <c r="K182"/>
  <c r="L182"/>
  <c r="M182"/>
  <c r="N182"/>
  <c r="O182"/>
  <c r="P182"/>
  <c r="Q182"/>
  <c r="R182"/>
  <c r="D183"/>
  <c r="E183"/>
  <c r="F183"/>
  <c r="G183"/>
  <c r="H183"/>
  <c r="I183"/>
  <c r="J183"/>
  <c r="K183"/>
  <c r="L183"/>
  <c r="M183"/>
  <c r="N183"/>
  <c r="O183"/>
  <c r="P183"/>
  <c r="Q183"/>
  <c r="R183"/>
  <c r="D184"/>
  <c r="E184"/>
  <c r="F184"/>
  <c r="G184"/>
  <c r="H184"/>
  <c r="I184"/>
  <c r="J184"/>
  <c r="K184"/>
  <c r="L184"/>
  <c r="M184"/>
  <c r="N184"/>
  <c r="O184"/>
  <c r="P184"/>
  <c r="Q184"/>
  <c r="R184"/>
  <c r="D185"/>
  <c r="E185"/>
  <c r="F185"/>
  <c r="G185"/>
  <c r="H185"/>
  <c r="I185"/>
  <c r="J185"/>
  <c r="K185"/>
  <c r="L185"/>
  <c r="M185"/>
  <c r="N185"/>
  <c r="O185"/>
  <c r="P185"/>
  <c r="Q185"/>
  <c r="R185"/>
  <c r="D186"/>
  <c r="E186"/>
  <c r="F186"/>
  <c r="G186"/>
  <c r="H186"/>
  <c r="I186"/>
  <c r="J186"/>
  <c r="K186"/>
  <c r="L186"/>
  <c r="M186"/>
  <c r="N186"/>
  <c r="O186"/>
  <c r="P186"/>
  <c r="Q186"/>
  <c r="R186"/>
  <c r="D187"/>
  <c r="E187"/>
  <c r="F187"/>
  <c r="G187"/>
  <c r="H187"/>
  <c r="I187"/>
  <c r="J187"/>
  <c r="K187"/>
  <c r="L187"/>
  <c r="M187"/>
  <c r="N187"/>
  <c r="O187"/>
  <c r="P187"/>
  <c r="Q187"/>
  <c r="R187"/>
  <c r="D188"/>
  <c r="E188"/>
  <c r="F188"/>
  <c r="G188"/>
  <c r="H188"/>
  <c r="I188"/>
  <c r="J188"/>
  <c r="K188"/>
  <c r="L188"/>
  <c r="M188"/>
  <c r="N188"/>
  <c r="O188"/>
  <c r="P188"/>
  <c r="Q188"/>
  <c r="R188"/>
  <c r="S189"/>
  <c r="S190"/>
  <c r="D191"/>
  <c r="E191"/>
  <c r="F191"/>
  <c r="G191"/>
  <c r="H191"/>
  <c r="I191"/>
  <c r="J191"/>
  <c r="K191"/>
  <c r="L191"/>
  <c r="M191"/>
  <c r="N191"/>
  <c r="O191"/>
  <c r="P191"/>
  <c r="Q191"/>
  <c r="R191"/>
  <c r="D192"/>
  <c r="E192"/>
  <c r="F192"/>
  <c r="G192"/>
  <c r="H192"/>
  <c r="R192" s="1"/>
  <c r="I192"/>
  <c r="J192"/>
  <c r="K192"/>
  <c r="L192"/>
  <c r="M192"/>
  <c r="N192"/>
  <c r="O192"/>
  <c r="P192"/>
  <c r="D193"/>
  <c r="E193"/>
  <c r="F193"/>
  <c r="G193"/>
  <c r="H193"/>
  <c r="I193"/>
  <c r="J193"/>
  <c r="K193"/>
  <c r="L193"/>
  <c r="M193"/>
  <c r="N193"/>
  <c r="O193"/>
  <c r="P193"/>
  <c r="Q193"/>
  <c r="R193"/>
  <c r="D194"/>
  <c r="E194"/>
  <c r="F194"/>
  <c r="G194"/>
  <c r="H194"/>
  <c r="I194"/>
  <c r="J194"/>
  <c r="K194"/>
  <c r="L194"/>
  <c r="M194"/>
  <c r="N194"/>
  <c r="O194"/>
  <c r="P194"/>
  <c r="D195"/>
  <c r="E195"/>
  <c r="F195"/>
  <c r="G195"/>
  <c r="H195"/>
  <c r="I195"/>
  <c r="J195"/>
  <c r="K195"/>
  <c r="L195"/>
  <c r="M195"/>
  <c r="N195"/>
  <c r="O195"/>
  <c r="P195"/>
  <c r="Q195"/>
  <c r="R195"/>
  <c r="D196"/>
  <c r="E196"/>
  <c r="F196"/>
  <c r="G196"/>
  <c r="H196"/>
  <c r="I196"/>
  <c r="J196"/>
  <c r="K196"/>
  <c r="L196"/>
  <c r="M196"/>
  <c r="N196"/>
  <c r="O196"/>
  <c r="P196"/>
  <c r="Q196"/>
  <c r="R196"/>
  <c r="D197"/>
  <c r="E197"/>
  <c r="F197"/>
  <c r="G197"/>
  <c r="H197"/>
  <c r="I197"/>
  <c r="J197"/>
  <c r="K197"/>
  <c r="L197"/>
  <c r="M197"/>
  <c r="N197"/>
  <c r="O197"/>
  <c r="P197"/>
  <c r="Q197"/>
  <c r="R197"/>
  <c r="D198"/>
  <c r="E198"/>
  <c r="F198"/>
  <c r="G198"/>
  <c r="H198"/>
  <c r="I198"/>
  <c r="J198"/>
  <c r="K198"/>
  <c r="L198"/>
  <c r="M198"/>
  <c r="N198"/>
  <c r="O198"/>
  <c r="P198"/>
  <c r="Q198"/>
  <c r="R198"/>
  <c r="D199"/>
  <c r="E199"/>
  <c r="F199"/>
  <c r="G199"/>
  <c r="H199"/>
  <c r="I199"/>
  <c r="J199"/>
  <c r="K199"/>
  <c r="L199"/>
  <c r="M199"/>
  <c r="N199"/>
  <c r="O199"/>
  <c r="P199"/>
  <c r="Q199"/>
  <c r="R199"/>
  <c r="S200"/>
  <c r="D201"/>
  <c r="E201"/>
  <c r="F201"/>
  <c r="G201"/>
  <c r="H201"/>
  <c r="I201"/>
  <c r="J201"/>
  <c r="K201"/>
  <c r="L201"/>
  <c r="M201"/>
  <c r="N201"/>
  <c r="O201"/>
  <c r="P201"/>
  <c r="Q201"/>
  <c r="R201"/>
  <c r="D202"/>
  <c r="E202"/>
  <c r="F202"/>
  <c r="G202"/>
  <c r="H202"/>
  <c r="I202"/>
  <c r="J202"/>
  <c r="K202"/>
  <c r="L202"/>
  <c r="M202"/>
  <c r="N202"/>
  <c r="O202"/>
  <c r="P202"/>
  <c r="D203"/>
  <c r="E203"/>
  <c r="F203"/>
  <c r="G203"/>
  <c r="H203"/>
  <c r="I203"/>
  <c r="J203"/>
  <c r="K203"/>
  <c r="L203"/>
  <c r="M203"/>
  <c r="N203"/>
  <c r="O203"/>
  <c r="P203"/>
  <c r="D204"/>
  <c r="E204"/>
  <c r="F204"/>
  <c r="G204"/>
  <c r="H204"/>
  <c r="I204"/>
  <c r="J204"/>
  <c r="K204"/>
  <c r="L204"/>
  <c r="M204"/>
  <c r="N204"/>
  <c r="O204"/>
  <c r="P204"/>
  <c r="Q204"/>
  <c r="D205"/>
  <c r="E205"/>
  <c r="F205"/>
  <c r="G205"/>
  <c r="H205"/>
  <c r="I205"/>
  <c r="J205"/>
  <c r="K205"/>
  <c r="L205"/>
  <c r="M205"/>
  <c r="N205"/>
  <c r="O205"/>
  <c r="P205"/>
  <c r="Q205"/>
  <c r="R205"/>
  <c r="D206"/>
  <c r="E206"/>
  <c r="F206"/>
  <c r="G206"/>
  <c r="H206"/>
  <c r="I206"/>
  <c r="J206"/>
  <c r="K206"/>
  <c r="L206"/>
  <c r="M206"/>
  <c r="N206"/>
  <c r="O206"/>
  <c r="P206"/>
  <c r="Q206"/>
  <c r="R206"/>
  <c r="D207"/>
  <c r="E207"/>
  <c r="F207"/>
  <c r="G207"/>
  <c r="H207"/>
  <c r="I207"/>
  <c r="J207"/>
  <c r="K207"/>
  <c r="L207"/>
  <c r="M207"/>
  <c r="N207"/>
  <c r="O207"/>
  <c r="P207"/>
  <c r="D208"/>
  <c r="E208"/>
  <c r="F208"/>
  <c r="G208"/>
  <c r="H208"/>
  <c r="I208"/>
  <c r="J208"/>
  <c r="K208"/>
  <c r="L208"/>
  <c r="M208"/>
  <c r="N208"/>
  <c r="O208"/>
  <c r="P208"/>
  <c r="Q208"/>
  <c r="R208"/>
  <c r="D209"/>
  <c r="E209"/>
  <c r="F209"/>
  <c r="G209"/>
  <c r="H209"/>
  <c r="I209"/>
  <c r="J209"/>
  <c r="K209"/>
  <c r="L209"/>
  <c r="M209"/>
  <c r="N209"/>
  <c r="O209"/>
  <c r="P209"/>
  <c r="Q209"/>
  <c r="R209"/>
  <c r="D210"/>
  <c r="E210"/>
  <c r="F210"/>
  <c r="G210"/>
  <c r="H210"/>
  <c r="I210"/>
  <c r="J210"/>
  <c r="K210"/>
  <c r="L210"/>
  <c r="M210"/>
  <c r="N210"/>
  <c r="O210"/>
  <c r="P210"/>
  <c r="S211"/>
  <c r="D212"/>
  <c r="E212"/>
  <c r="F212"/>
  <c r="G212"/>
  <c r="H212"/>
  <c r="R212" s="1"/>
  <c r="I212"/>
  <c r="J212"/>
  <c r="K212"/>
  <c r="L212"/>
  <c r="M212"/>
  <c r="N212"/>
  <c r="O212"/>
  <c r="P212"/>
  <c r="D213"/>
  <c r="S214"/>
  <c r="E218"/>
  <c r="F218"/>
  <c r="G218"/>
  <c r="H218"/>
  <c r="I218"/>
  <c r="J218"/>
  <c r="K218"/>
  <c r="L218"/>
  <c r="M218"/>
  <c r="N218"/>
  <c r="O218"/>
  <c r="P218"/>
  <c r="Q218"/>
  <c r="D219"/>
  <c r="E219"/>
  <c r="F219"/>
  <c r="G219"/>
  <c r="H219"/>
  <c r="R219" s="1"/>
  <c r="I219"/>
  <c r="J219"/>
  <c r="K219"/>
  <c r="L219"/>
  <c r="M219"/>
  <c r="N219"/>
  <c r="O219"/>
  <c r="P219"/>
  <c r="D220"/>
  <c r="E220"/>
  <c r="F220"/>
  <c r="G220"/>
  <c r="H220"/>
  <c r="I220"/>
  <c r="J220"/>
  <c r="K220"/>
  <c r="L220"/>
  <c r="M220"/>
  <c r="N220"/>
  <c r="O220"/>
  <c r="P220"/>
  <c r="Q220"/>
  <c r="R220"/>
  <c r="S221"/>
  <c r="D222"/>
  <c r="E222"/>
  <c r="F222"/>
  <c r="G222"/>
  <c r="H222"/>
  <c r="I222"/>
  <c r="J222"/>
  <c r="K222"/>
  <c r="L222"/>
  <c r="M222"/>
  <c r="N222"/>
  <c r="O222"/>
  <c r="P222"/>
  <c r="Q222"/>
  <c r="D223"/>
  <c r="E223"/>
  <c r="F223"/>
  <c r="G223"/>
  <c r="H223"/>
  <c r="I223"/>
  <c r="J223"/>
  <c r="K223"/>
  <c r="L223"/>
  <c r="M223"/>
  <c r="N223"/>
  <c r="O223"/>
  <c r="P223"/>
  <c r="Q223"/>
  <c r="R223"/>
  <c r="D224"/>
  <c r="E224"/>
  <c r="F224"/>
  <c r="G224"/>
  <c r="H224"/>
  <c r="I224"/>
  <c r="J224"/>
  <c r="K224"/>
  <c r="L224"/>
  <c r="M224"/>
  <c r="N224"/>
  <c r="O224"/>
  <c r="P224"/>
  <c r="Q224"/>
  <c r="R224"/>
  <c r="Q225"/>
  <c r="R225"/>
  <c r="S225" s="1"/>
  <c r="D226"/>
  <c r="E226"/>
  <c r="F226"/>
  <c r="G226"/>
  <c r="H226"/>
  <c r="I226"/>
  <c r="J226"/>
  <c r="K226"/>
  <c r="L226"/>
  <c r="M226"/>
  <c r="N226"/>
  <c r="O226"/>
  <c r="P226"/>
  <c r="Q226"/>
  <c r="R226"/>
  <c r="D227"/>
  <c r="E227"/>
  <c r="F227"/>
  <c r="G227"/>
  <c r="H227"/>
  <c r="I227"/>
  <c r="J227"/>
  <c r="K227"/>
  <c r="L227"/>
  <c r="M227"/>
  <c r="N227"/>
  <c r="O227"/>
  <c r="P227"/>
  <c r="Q227"/>
  <c r="R227"/>
  <c r="D228"/>
  <c r="E228"/>
  <c r="F228"/>
  <c r="G228"/>
  <c r="H228"/>
  <c r="I228"/>
  <c r="J228"/>
  <c r="K228"/>
  <c r="L228"/>
  <c r="M228"/>
  <c r="N228"/>
  <c r="O228"/>
  <c r="P228"/>
  <c r="Q228"/>
  <c r="R228"/>
  <c r="S229"/>
  <c r="S230"/>
  <c r="D231"/>
  <c r="E231"/>
  <c r="F231"/>
  <c r="G231"/>
  <c r="H231"/>
  <c r="I231"/>
  <c r="J231"/>
  <c r="K231"/>
  <c r="L231"/>
  <c r="M231"/>
  <c r="N231"/>
  <c r="O231"/>
  <c r="P231"/>
  <c r="Q231"/>
  <c r="R231"/>
  <c r="D232"/>
  <c r="E232"/>
  <c r="F232"/>
  <c r="G232"/>
  <c r="H232"/>
  <c r="I232"/>
  <c r="J232"/>
  <c r="K232"/>
  <c r="L232"/>
  <c r="M232"/>
  <c r="N232"/>
  <c r="O232"/>
  <c r="P232"/>
  <c r="Q232"/>
  <c r="R232"/>
  <c r="D233"/>
  <c r="E233"/>
  <c r="F233"/>
  <c r="G233"/>
  <c r="H233"/>
  <c r="I233"/>
  <c r="J233"/>
  <c r="K233"/>
  <c r="L233"/>
  <c r="M233"/>
  <c r="N233"/>
  <c r="O233"/>
  <c r="P233"/>
  <c r="Q233"/>
  <c r="R233"/>
  <c r="D234"/>
  <c r="E234"/>
  <c r="F234"/>
  <c r="G234"/>
  <c r="H234"/>
  <c r="I234"/>
  <c r="J234"/>
  <c r="K234"/>
  <c r="L234"/>
  <c r="M234"/>
  <c r="N234"/>
  <c r="O234"/>
  <c r="P234"/>
  <c r="Q234"/>
  <c r="R234"/>
  <c r="D235"/>
  <c r="E235"/>
  <c r="F235"/>
  <c r="G235"/>
  <c r="H235"/>
  <c r="I235"/>
  <c r="J235"/>
  <c r="K235"/>
  <c r="L235"/>
  <c r="M235"/>
  <c r="N235"/>
  <c r="O235"/>
  <c r="P235"/>
  <c r="Q235"/>
  <c r="R235"/>
  <c r="D236"/>
  <c r="E236"/>
  <c r="F236"/>
  <c r="G236"/>
  <c r="H236"/>
  <c r="I236"/>
  <c r="J236"/>
  <c r="K236"/>
  <c r="L236"/>
  <c r="M236"/>
  <c r="N236"/>
  <c r="O236"/>
  <c r="P236"/>
  <c r="Q236"/>
  <c r="R236"/>
  <c r="D237"/>
  <c r="E237"/>
  <c r="F237"/>
  <c r="G237"/>
  <c r="H237"/>
  <c r="I237"/>
  <c r="J237"/>
  <c r="K237"/>
  <c r="L237"/>
  <c r="M237"/>
  <c r="N237"/>
  <c r="O237"/>
  <c r="P237"/>
  <c r="Q237"/>
  <c r="R237"/>
  <c r="D238"/>
  <c r="E238"/>
  <c r="F238"/>
  <c r="G238"/>
  <c r="H238"/>
  <c r="I238"/>
  <c r="J238"/>
  <c r="K238"/>
  <c r="L238"/>
  <c r="M238"/>
  <c r="N238"/>
  <c r="O238"/>
  <c r="P238"/>
  <c r="Q238"/>
  <c r="R238"/>
  <c r="D239"/>
  <c r="E239"/>
  <c r="F239"/>
  <c r="G239"/>
  <c r="H239"/>
  <c r="I239"/>
  <c r="J239"/>
  <c r="K239"/>
  <c r="L239"/>
  <c r="M239"/>
  <c r="N239"/>
  <c r="O239"/>
  <c r="P239"/>
  <c r="Q239"/>
  <c r="R239"/>
  <c r="D240"/>
  <c r="E240"/>
  <c r="F240"/>
  <c r="G240"/>
  <c r="H240"/>
  <c r="I240"/>
  <c r="J240"/>
  <c r="K240"/>
  <c r="L240"/>
  <c r="M240"/>
  <c r="N240"/>
  <c r="O240"/>
  <c r="P240"/>
  <c r="Q240"/>
  <c r="R240"/>
  <c r="D241"/>
  <c r="E241"/>
  <c r="F241"/>
  <c r="G241"/>
  <c r="H241"/>
  <c r="I241"/>
  <c r="J241"/>
  <c r="K241"/>
  <c r="L241"/>
  <c r="M241"/>
  <c r="N241"/>
  <c r="O241"/>
  <c r="P241"/>
  <c r="Q241"/>
  <c r="R241"/>
  <c r="D242"/>
  <c r="E242"/>
  <c r="F242"/>
  <c r="G242"/>
  <c r="H242"/>
  <c r="I242"/>
  <c r="J242"/>
  <c r="K242"/>
  <c r="L242"/>
  <c r="M242"/>
  <c r="N242"/>
  <c r="O242"/>
  <c r="P242"/>
  <c r="Q242"/>
  <c r="R242"/>
  <c r="D243"/>
  <c r="E243"/>
  <c r="F243"/>
  <c r="G243"/>
  <c r="H243"/>
  <c r="I243"/>
  <c r="J243"/>
  <c r="K243"/>
  <c r="L243"/>
  <c r="M243"/>
  <c r="N243"/>
  <c r="O243"/>
  <c r="P243"/>
  <c r="Q243"/>
  <c r="R243"/>
  <c r="S244"/>
  <c r="D245"/>
  <c r="E245"/>
  <c r="F245"/>
  <c r="G245"/>
  <c r="H245"/>
  <c r="R245" s="1"/>
  <c r="I245"/>
  <c r="J245"/>
  <c r="K245"/>
  <c r="L245"/>
  <c r="M245"/>
  <c r="N245"/>
  <c r="O245"/>
  <c r="P245"/>
  <c r="D246"/>
  <c r="E246"/>
  <c r="F246"/>
  <c r="G246"/>
  <c r="H246"/>
  <c r="I246"/>
  <c r="J246"/>
  <c r="K246"/>
  <c r="L246"/>
  <c r="M246"/>
  <c r="N246"/>
  <c r="O246"/>
  <c r="P246"/>
  <c r="Q246"/>
  <c r="R246"/>
  <c r="D247"/>
  <c r="E247"/>
  <c r="F247"/>
  <c r="G247"/>
  <c r="H247"/>
  <c r="I247"/>
  <c r="J247"/>
  <c r="K247"/>
  <c r="L247"/>
  <c r="M247"/>
  <c r="N247"/>
  <c r="O247"/>
  <c r="P247"/>
  <c r="Q247"/>
  <c r="R247"/>
  <c r="D248"/>
  <c r="E248"/>
  <c r="F248"/>
  <c r="G248"/>
  <c r="H248"/>
  <c r="I248"/>
  <c r="J248"/>
  <c r="K248"/>
  <c r="L248"/>
  <c r="M248"/>
  <c r="N248"/>
  <c r="O248"/>
  <c r="P248"/>
  <c r="Q248"/>
  <c r="R248"/>
  <c r="D249"/>
  <c r="E249"/>
  <c r="F249"/>
  <c r="G249"/>
  <c r="H249"/>
  <c r="I249"/>
  <c r="J249"/>
  <c r="K249"/>
  <c r="L249"/>
  <c r="M249"/>
  <c r="N249"/>
  <c r="O249"/>
  <c r="P249"/>
  <c r="Q249"/>
  <c r="R249"/>
  <c r="D250"/>
  <c r="E250"/>
  <c r="F250"/>
  <c r="G250"/>
  <c r="H250"/>
  <c r="I250"/>
  <c r="J250"/>
  <c r="K250"/>
  <c r="L250"/>
  <c r="M250"/>
  <c r="N250"/>
  <c r="O250"/>
  <c r="P250"/>
  <c r="Q250"/>
  <c r="R250"/>
  <c r="D251"/>
  <c r="E251"/>
  <c r="F251"/>
  <c r="G251"/>
  <c r="H251"/>
  <c r="I251"/>
  <c r="J251"/>
  <c r="K251"/>
  <c r="L251"/>
  <c r="M251"/>
  <c r="N251"/>
  <c r="O251"/>
  <c r="P251"/>
  <c r="Q251"/>
  <c r="R251"/>
  <c r="D252"/>
  <c r="E252"/>
  <c r="F252"/>
  <c r="G252"/>
  <c r="H252"/>
  <c r="I252"/>
  <c r="J252"/>
  <c r="K252"/>
  <c r="L252"/>
  <c r="M252"/>
  <c r="N252"/>
  <c r="O252"/>
  <c r="P252"/>
  <c r="Q252"/>
  <c r="R252"/>
  <c r="D253"/>
  <c r="E253"/>
  <c r="F253"/>
  <c r="G253"/>
  <c r="H253"/>
  <c r="I253"/>
  <c r="J253"/>
  <c r="K253"/>
  <c r="L253"/>
  <c r="M253"/>
  <c r="N253"/>
  <c r="O253"/>
  <c r="P253"/>
  <c r="Q253"/>
  <c r="R253"/>
  <c r="D254"/>
  <c r="E254"/>
  <c r="F254"/>
  <c r="G254"/>
  <c r="H254"/>
  <c r="I254"/>
  <c r="J254"/>
  <c r="K254"/>
  <c r="L254"/>
  <c r="M254"/>
  <c r="N254"/>
  <c r="O254"/>
  <c r="P254"/>
  <c r="Q254"/>
  <c r="R254"/>
  <c r="D255"/>
  <c r="E255"/>
  <c r="F255"/>
  <c r="G255"/>
  <c r="H255"/>
  <c r="I255"/>
  <c r="J255"/>
  <c r="K255"/>
  <c r="L255"/>
  <c r="M255"/>
  <c r="N255"/>
  <c r="O255"/>
  <c r="P255"/>
  <c r="Q255"/>
  <c r="R255"/>
  <c r="D256"/>
  <c r="E256"/>
  <c r="F256"/>
  <c r="G256"/>
  <c r="H256"/>
  <c r="I256"/>
  <c r="J256"/>
  <c r="K256"/>
  <c r="L256"/>
  <c r="M256"/>
  <c r="N256"/>
  <c r="O256"/>
  <c r="P256"/>
  <c r="Q256"/>
  <c r="R256"/>
  <c r="D257"/>
  <c r="E257"/>
  <c r="F257"/>
  <c r="G257"/>
  <c r="H257"/>
  <c r="I257"/>
  <c r="J257"/>
  <c r="K257"/>
  <c r="L257"/>
  <c r="M257"/>
  <c r="N257"/>
  <c r="O257"/>
  <c r="P257"/>
  <c r="Q257"/>
  <c r="R257"/>
  <c r="S258"/>
  <c r="S259"/>
  <c r="D260"/>
  <c r="E260"/>
  <c r="F260"/>
  <c r="G260"/>
  <c r="H260"/>
  <c r="R260" s="1"/>
  <c r="I260"/>
  <c r="J260"/>
  <c r="K260"/>
  <c r="L260"/>
  <c r="M260"/>
  <c r="N260"/>
  <c r="O260"/>
  <c r="P260"/>
  <c r="D261"/>
  <c r="E261"/>
  <c r="F261"/>
  <c r="G261"/>
  <c r="H261"/>
  <c r="I261"/>
  <c r="J261"/>
  <c r="K261"/>
  <c r="L261"/>
  <c r="M261"/>
  <c r="N261"/>
  <c r="O261"/>
  <c r="P261"/>
  <c r="Q261"/>
  <c r="R261"/>
  <c r="D262"/>
  <c r="E262"/>
  <c r="F262"/>
  <c r="G262"/>
  <c r="H262"/>
  <c r="I262"/>
  <c r="J262"/>
  <c r="K262"/>
  <c r="L262"/>
  <c r="M262"/>
  <c r="N262"/>
  <c r="O262"/>
  <c r="P262"/>
  <c r="Q262"/>
  <c r="R262"/>
  <c r="D263"/>
  <c r="E263"/>
  <c r="F263"/>
  <c r="G263"/>
  <c r="H263"/>
  <c r="I263"/>
  <c r="J263"/>
  <c r="K263"/>
  <c r="L263"/>
  <c r="M263"/>
  <c r="N263"/>
  <c r="O263"/>
  <c r="P263"/>
  <c r="Q263"/>
  <c r="R263"/>
  <c r="D264"/>
  <c r="E264"/>
  <c r="F264"/>
  <c r="G264"/>
  <c r="H264"/>
  <c r="I264"/>
  <c r="J264"/>
  <c r="K264"/>
  <c r="L264"/>
  <c r="M264"/>
  <c r="N264"/>
  <c r="O264"/>
  <c r="P264"/>
  <c r="D265"/>
  <c r="E265"/>
  <c r="F265"/>
  <c r="G265"/>
  <c r="Q265" s="1"/>
  <c r="H265"/>
  <c r="I265"/>
  <c r="J265"/>
  <c r="K265"/>
  <c r="L265"/>
  <c r="M265"/>
  <c r="N265"/>
  <c r="O265"/>
  <c r="P265"/>
  <c r="D266"/>
  <c r="E266"/>
  <c r="F266"/>
  <c r="G266"/>
  <c r="Q266" s="1"/>
  <c r="H266"/>
  <c r="I266"/>
  <c r="J266"/>
  <c r="K266"/>
  <c r="L266"/>
  <c r="M266"/>
  <c r="N266"/>
  <c r="O266"/>
  <c r="P266"/>
  <c r="D267"/>
  <c r="E267"/>
  <c r="F267"/>
  <c r="G267"/>
  <c r="H267"/>
  <c r="R267" s="1"/>
  <c r="I267"/>
  <c r="J267"/>
  <c r="K267"/>
  <c r="L267"/>
  <c r="M267"/>
  <c r="N267"/>
  <c r="O267"/>
  <c r="P267"/>
  <c r="D268"/>
  <c r="E268"/>
  <c r="F268"/>
  <c r="G268"/>
  <c r="H268"/>
  <c r="I268"/>
  <c r="J268"/>
  <c r="K268"/>
  <c r="L268"/>
  <c r="M268"/>
  <c r="N268"/>
  <c r="O268"/>
  <c r="P268"/>
  <c r="Q268"/>
  <c r="R268"/>
  <c r="S269"/>
  <c r="D270"/>
  <c r="E270"/>
  <c r="F270"/>
  <c r="G270"/>
  <c r="H270"/>
  <c r="R270" s="1"/>
  <c r="I270"/>
  <c r="J270"/>
  <c r="K270"/>
  <c r="L270"/>
  <c r="M270"/>
  <c r="N270"/>
  <c r="O270"/>
  <c r="P270"/>
  <c r="D271"/>
  <c r="E271"/>
  <c r="F271"/>
  <c r="G271"/>
  <c r="Q271" s="1"/>
  <c r="H271"/>
  <c r="R271" s="1"/>
  <c r="I271"/>
  <c r="J271"/>
  <c r="K271"/>
  <c r="L271"/>
  <c r="M271"/>
  <c r="N271"/>
  <c r="O271"/>
  <c r="P271"/>
  <c r="D272"/>
  <c r="E272"/>
  <c r="F272"/>
  <c r="G272"/>
  <c r="H272"/>
  <c r="I272"/>
  <c r="J272"/>
  <c r="K272"/>
  <c r="L272"/>
  <c r="M272"/>
  <c r="N272"/>
  <c r="O272"/>
  <c r="P272"/>
  <c r="D273"/>
  <c r="E273"/>
  <c r="F273"/>
  <c r="G273"/>
  <c r="H273"/>
  <c r="R273" s="1"/>
  <c r="I273"/>
  <c r="J273"/>
  <c r="K273"/>
  <c r="L273"/>
  <c r="M273"/>
  <c r="N273"/>
  <c r="O273"/>
  <c r="P273"/>
  <c r="D274"/>
  <c r="E274"/>
  <c r="F274"/>
  <c r="G274"/>
  <c r="H274"/>
  <c r="I274"/>
  <c r="J274"/>
  <c r="K274"/>
  <c r="L274"/>
  <c r="M274"/>
  <c r="N274"/>
  <c r="O274"/>
  <c r="P274"/>
  <c r="D275"/>
  <c r="E275"/>
  <c r="F275"/>
  <c r="G275"/>
  <c r="H275"/>
  <c r="R275" s="1"/>
  <c r="I275"/>
  <c r="J275"/>
  <c r="K275"/>
  <c r="L275"/>
  <c r="M275"/>
  <c r="N275"/>
  <c r="O275"/>
  <c r="P275"/>
  <c r="D276"/>
  <c r="E276"/>
  <c r="F276"/>
  <c r="G276"/>
  <c r="H276"/>
  <c r="I276"/>
  <c r="J276"/>
  <c r="K276"/>
  <c r="L276"/>
  <c r="M276"/>
  <c r="N276"/>
  <c r="O276"/>
  <c r="P276"/>
  <c r="D277"/>
  <c r="E277"/>
  <c r="F277"/>
  <c r="G277"/>
  <c r="H277"/>
  <c r="I277"/>
  <c r="J277"/>
  <c r="K277"/>
  <c r="L277"/>
  <c r="M277"/>
  <c r="N277"/>
  <c r="O277"/>
  <c r="P277"/>
  <c r="Q277"/>
  <c r="R277"/>
  <c r="D278"/>
  <c r="E278"/>
  <c r="F278"/>
  <c r="G278"/>
  <c r="H278"/>
  <c r="I278"/>
  <c r="J278"/>
  <c r="K278"/>
  <c r="L278"/>
  <c r="M278"/>
  <c r="N278"/>
  <c r="O278"/>
  <c r="P278"/>
  <c r="D279"/>
  <c r="E279"/>
  <c r="F279"/>
  <c r="G279"/>
  <c r="H279"/>
  <c r="R279" s="1"/>
  <c r="I279"/>
  <c r="J279"/>
  <c r="K279"/>
  <c r="L279"/>
  <c r="M279"/>
  <c r="N279"/>
  <c r="O279"/>
  <c r="P279"/>
  <c r="S280"/>
  <c r="D281"/>
  <c r="E281"/>
  <c r="F281"/>
  <c r="G281"/>
  <c r="H281"/>
  <c r="I281"/>
  <c r="J281"/>
  <c r="K281"/>
  <c r="L281"/>
  <c r="M281"/>
  <c r="N281"/>
  <c r="O281"/>
  <c r="P281"/>
  <c r="D282"/>
  <c r="S283"/>
  <c r="E287"/>
  <c r="F287"/>
  <c r="G287"/>
  <c r="H287"/>
  <c r="I287"/>
  <c r="J287"/>
  <c r="K287"/>
  <c r="L287"/>
  <c r="M287"/>
  <c r="N287"/>
  <c r="O287"/>
  <c r="P287"/>
  <c r="Q287"/>
  <c r="R287"/>
  <c r="D288"/>
  <c r="E288"/>
  <c r="F288"/>
  <c r="G288"/>
  <c r="H288"/>
  <c r="I288"/>
  <c r="J288"/>
  <c r="K288"/>
  <c r="L288"/>
  <c r="M288"/>
  <c r="N288"/>
  <c r="O288"/>
  <c r="P288"/>
  <c r="Q288"/>
  <c r="R288"/>
  <c r="D289"/>
  <c r="E289"/>
  <c r="F289"/>
  <c r="G289"/>
  <c r="H289"/>
  <c r="I289"/>
  <c r="J289"/>
  <c r="K289"/>
  <c r="L289"/>
  <c r="M289"/>
  <c r="N289"/>
  <c r="O289"/>
  <c r="P289"/>
  <c r="Q289"/>
  <c r="R289"/>
  <c r="S290"/>
  <c r="D291"/>
  <c r="E291"/>
  <c r="F291"/>
  <c r="G291"/>
  <c r="H291"/>
  <c r="I291"/>
  <c r="J291"/>
  <c r="K291"/>
  <c r="L291"/>
  <c r="M291"/>
  <c r="N291"/>
  <c r="O291"/>
  <c r="P291"/>
  <c r="Q291"/>
  <c r="R291"/>
  <c r="D292"/>
  <c r="E292"/>
  <c r="F292"/>
  <c r="G292"/>
  <c r="H292"/>
  <c r="I292"/>
  <c r="J292"/>
  <c r="K292"/>
  <c r="L292"/>
  <c r="M292"/>
  <c r="N292"/>
  <c r="O292"/>
  <c r="P292"/>
  <c r="Q292"/>
  <c r="R292"/>
  <c r="D293"/>
  <c r="E293"/>
  <c r="F293"/>
  <c r="G293"/>
  <c r="H293"/>
  <c r="I293"/>
  <c r="J293"/>
  <c r="K293"/>
  <c r="L293"/>
  <c r="M293"/>
  <c r="N293"/>
  <c r="O293"/>
  <c r="P293"/>
  <c r="Q293"/>
  <c r="R293"/>
  <c r="Q294"/>
  <c r="R294"/>
  <c r="D295"/>
  <c r="E295"/>
  <c r="F295"/>
  <c r="G295"/>
  <c r="H295"/>
  <c r="I295"/>
  <c r="J295"/>
  <c r="K295"/>
  <c r="L295"/>
  <c r="M295"/>
  <c r="N295"/>
  <c r="O295"/>
  <c r="P295"/>
  <c r="Q295"/>
  <c r="D296"/>
  <c r="E296"/>
  <c r="F296"/>
  <c r="G296"/>
  <c r="H296"/>
  <c r="I296"/>
  <c r="J296"/>
  <c r="K296"/>
  <c r="L296"/>
  <c r="M296"/>
  <c r="N296"/>
  <c r="O296"/>
  <c r="P296"/>
  <c r="Q296"/>
  <c r="R296"/>
  <c r="D297"/>
  <c r="E297"/>
  <c r="F297"/>
  <c r="G297"/>
  <c r="H297"/>
  <c r="I297"/>
  <c r="J297"/>
  <c r="K297"/>
  <c r="L297"/>
  <c r="M297"/>
  <c r="N297"/>
  <c r="O297"/>
  <c r="P297"/>
  <c r="Q297"/>
  <c r="R297"/>
  <c r="S298"/>
  <c r="S299"/>
  <c r="D300"/>
  <c r="E300"/>
  <c r="F300"/>
  <c r="G300"/>
  <c r="H300"/>
  <c r="I300"/>
  <c r="J300"/>
  <c r="K300"/>
  <c r="L300"/>
  <c r="M300"/>
  <c r="N300"/>
  <c r="O300"/>
  <c r="P300"/>
  <c r="Q300"/>
  <c r="R300"/>
  <c r="D301"/>
  <c r="E301"/>
  <c r="F301"/>
  <c r="G301"/>
  <c r="H301"/>
  <c r="I301"/>
  <c r="J301"/>
  <c r="K301"/>
  <c r="L301"/>
  <c r="M301"/>
  <c r="N301"/>
  <c r="O301"/>
  <c r="P301"/>
  <c r="Q301"/>
  <c r="R301"/>
  <c r="D302"/>
  <c r="E302"/>
  <c r="F302"/>
  <c r="G302"/>
  <c r="H302"/>
  <c r="I302"/>
  <c r="J302"/>
  <c r="K302"/>
  <c r="L302"/>
  <c r="M302"/>
  <c r="N302"/>
  <c r="O302"/>
  <c r="P302"/>
  <c r="Q302"/>
  <c r="R302"/>
  <c r="D303"/>
  <c r="E303"/>
  <c r="F303"/>
  <c r="G303"/>
  <c r="H303"/>
  <c r="I303"/>
  <c r="J303"/>
  <c r="K303"/>
  <c r="L303"/>
  <c r="M303"/>
  <c r="N303"/>
  <c r="O303"/>
  <c r="P303"/>
  <c r="Q303"/>
  <c r="R303"/>
  <c r="D304"/>
  <c r="E304"/>
  <c r="F304"/>
  <c r="G304"/>
  <c r="H304"/>
  <c r="I304"/>
  <c r="J304"/>
  <c r="K304"/>
  <c r="L304"/>
  <c r="M304"/>
  <c r="N304"/>
  <c r="O304"/>
  <c r="P304"/>
  <c r="Q304"/>
  <c r="R304"/>
  <c r="D305"/>
  <c r="E305"/>
  <c r="F305"/>
  <c r="G305"/>
  <c r="H305"/>
  <c r="I305"/>
  <c r="J305"/>
  <c r="K305"/>
  <c r="L305"/>
  <c r="M305"/>
  <c r="N305"/>
  <c r="O305"/>
  <c r="P305"/>
  <c r="Q305"/>
  <c r="R305"/>
  <c r="D306"/>
  <c r="E306"/>
  <c r="F306"/>
  <c r="G306"/>
  <c r="H306"/>
  <c r="I306"/>
  <c r="J306"/>
  <c r="K306"/>
  <c r="L306"/>
  <c r="M306"/>
  <c r="N306"/>
  <c r="O306"/>
  <c r="P306"/>
  <c r="Q306"/>
  <c r="R306"/>
  <c r="D307"/>
  <c r="E307"/>
  <c r="F307"/>
  <c r="G307"/>
  <c r="H307"/>
  <c r="I307"/>
  <c r="J307"/>
  <c r="K307"/>
  <c r="L307"/>
  <c r="M307"/>
  <c r="N307"/>
  <c r="O307"/>
  <c r="P307"/>
  <c r="Q307"/>
  <c r="R307"/>
  <c r="D308"/>
  <c r="E308"/>
  <c r="F308"/>
  <c r="G308"/>
  <c r="H308"/>
  <c r="I308"/>
  <c r="J308"/>
  <c r="K308"/>
  <c r="L308"/>
  <c r="M308"/>
  <c r="N308"/>
  <c r="O308"/>
  <c r="P308"/>
  <c r="Q308"/>
  <c r="R308"/>
  <c r="D309"/>
  <c r="E309"/>
  <c r="F309"/>
  <c r="G309"/>
  <c r="H309"/>
  <c r="I309"/>
  <c r="J309"/>
  <c r="K309"/>
  <c r="L309"/>
  <c r="M309"/>
  <c r="N309"/>
  <c r="O309"/>
  <c r="P309"/>
  <c r="Q309"/>
  <c r="R309"/>
  <c r="D310"/>
  <c r="E310"/>
  <c r="F310"/>
  <c r="G310"/>
  <c r="H310"/>
  <c r="I310"/>
  <c r="J310"/>
  <c r="K310"/>
  <c r="L310"/>
  <c r="M310"/>
  <c r="N310"/>
  <c r="O310"/>
  <c r="P310"/>
  <c r="Q310"/>
  <c r="R310"/>
  <c r="D311"/>
  <c r="E311"/>
  <c r="F311"/>
  <c r="G311"/>
  <c r="H311"/>
  <c r="I311"/>
  <c r="J311"/>
  <c r="K311"/>
  <c r="L311"/>
  <c r="M311"/>
  <c r="N311"/>
  <c r="O311"/>
  <c r="P311"/>
  <c r="Q311"/>
  <c r="R311"/>
  <c r="D312"/>
  <c r="E312"/>
  <c r="F312"/>
  <c r="G312"/>
  <c r="H312"/>
  <c r="I312"/>
  <c r="J312"/>
  <c r="K312"/>
  <c r="L312"/>
  <c r="M312"/>
  <c r="N312"/>
  <c r="O312"/>
  <c r="P312"/>
  <c r="Q312"/>
  <c r="S313"/>
  <c r="D314"/>
  <c r="E314"/>
  <c r="F314"/>
  <c r="G314"/>
  <c r="H314"/>
  <c r="I314"/>
  <c r="J314"/>
  <c r="K314"/>
  <c r="L314"/>
  <c r="M314"/>
  <c r="N314"/>
  <c r="O314"/>
  <c r="P314"/>
  <c r="Q314"/>
  <c r="R314"/>
  <c r="D315"/>
  <c r="E315"/>
  <c r="F315"/>
  <c r="G315"/>
  <c r="H315"/>
  <c r="I315"/>
  <c r="J315"/>
  <c r="K315"/>
  <c r="L315"/>
  <c r="M315"/>
  <c r="N315"/>
  <c r="O315"/>
  <c r="P315"/>
  <c r="Q315"/>
  <c r="R315"/>
  <c r="D316"/>
  <c r="E316"/>
  <c r="F316"/>
  <c r="G316"/>
  <c r="H316"/>
  <c r="R316" s="1"/>
  <c r="I316"/>
  <c r="J316"/>
  <c r="K316"/>
  <c r="L316"/>
  <c r="M316"/>
  <c r="N316"/>
  <c r="O316"/>
  <c r="P316"/>
  <c r="D317"/>
  <c r="E317"/>
  <c r="F317"/>
  <c r="G317"/>
  <c r="H317"/>
  <c r="R317" s="1"/>
  <c r="I317"/>
  <c r="J317"/>
  <c r="K317"/>
  <c r="L317"/>
  <c r="M317"/>
  <c r="N317"/>
  <c r="O317"/>
  <c r="P317"/>
  <c r="D318"/>
  <c r="E318"/>
  <c r="F318"/>
  <c r="G318"/>
  <c r="H318"/>
  <c r="I318"/>
  <c r="J318"/>
  <c r="K318"/>
  <c r="L318"/>
  <c r="M318"/>
  <c r="N318"/>
  <c r="O318"/>
  <c r="P318"/>
  <c r="D319"/>
  <c r="E319"/>
  <c r="F319"/>
  <c r="G319"/>
  <c r="Q319" s="1"/>
  <c r="H319"/>
  <c r="R319" s="1"/>
  <c r="I319"/>
  <c r="J319"/>
  <c r="K319"/>
  <c r="L319"/>
  <c r="M319"/>
  <c r="N319"/>
  <c r="O319"/>
  <c r="P319"/>
  <c r="D320"/>
  <c r="E320"/>
  <c r="F320"/>
  <c r="G320"/>
  <c r="H320"/>
  <c r="R320" s="1"/>
  <c r="I320"/>
  <c r="J320"/>
  <c r="K320"/>
  <c r="L320"/>
  <c r="M320"/>
  <c r="N320"/>
  <c r="O320"/>
  <c r="P320"/>
  <c r="D321"/>
  <c r="E321"/>
  <c r="F321"/>
  <c r="G321"/>
  <c r="H321"/>
  <c r="R321" s="1"/>
  <c r="I321"/>
  <c r="J321"/>
  <c r="K321"/>
  <c r="L321"/>
  <c r="M321"/>
  <c r="N321"/>
  <c r="O321"/>
  <c r="P321"/>
  <c r="D322"/>
  <c r="E322"/>
  <c r="F322"/>
  <c r="G322"/>
  <c r="H322"/>
  <c r="I322"/>
  <c r="J322"/>
  <c r="K322"/>
  <c r="L322"/>
  <c r="M322"/>
  <c r="N322"/>
  <c r="O322"/>
  <c r="P322"/>
  <c r="D323"/>
  <c r="E323"/>
  <c r="F323"/>
  <c r="G323"/>
  <c r="H323"/>
  <c r="R323" s="1"/>
  <c r="I323"/>
  <c r="J323"/>
  <c r="K323"/>
  <c r="L323"/>
  <c r="M323"/>
  <c r="N323"/>
  <c r="O323"/>
  <c r="P323"/>
  <c r="D324"/>
  <c r="E324"/>
  <c r="F324"/>
  <c r="G324"/>
  <c r="H324"/>
  <c r="R324" s="1"/>
  <c r="I324"/>
  <c r="J324"/>
  <c r="K324"/>
  <c r="L324"/>
  <c r="M324"/>
  <c r="N324"/>
  <c r="O324"/>
  <c r="P324"/>
  <c r="D325"/>
  <c r="E325"/>
  <c r="F325"/>
  <c r="G325"/>
  <c r="H325"/>
  <c r="R325" s="1"/>
  <c r="I325"/>
  <c r="J325"/>
  <c r="K325"/>
  <c r="L325"/>
  <c r="M325"/>
  <c r="N325"/>
  <c r="O325"/>
  <c r="P325"/>
  <c r="D326"/>
  <c r="E326"/>
  <c r="F326"/>
  <c r="G326"/>
  <c r="H326"/>
  <c r="I326"/>
  <c r="J326"/>
  <c r="K326"/>
  <c r="L326"/>
  <c r="M326"/>
  <c r="N326"/>
  <c r="O326"/>
  <c r="P326"/>
  <c r="S327"/>
  <c r="S328"/>
  <c r="D329"/>
  <c r="E329"/>
  <c r="F329"/>
  <c r="G329"/>
  <c r="H329"/>
  <c r="I329"/>
  <c r="J329"/>
  <c r="K329"/>
  <c r="L329"/>
  <c r="M329"/>
  <c r="N329"/>
  <c r="O329"/>
  <c r="P329"/>
  <c r="Q329"/>
  <c r="R329"/>
  <c r="D330"/>
  <c r="E330"/>
  <c r="F330"/>
  <c r="G330"/>
  <c r="H330"/>
  <c r="I330"/>
  <c r="J330"/>
  <c r="K330"/>
  <c r="L330"/>
  <c r="M330"/>
  <c r="N330"/>
  <c r="O330"/>
  <c r="P330"/>
  <c r="Q330"/>
  <c r="R330"/>
  <c r="D331"/>
  <c r="E331"/>
  <c r="F331"/>
  <c r="G331"/>
  <c r="Q331" s="1"/>
  <c r="H331"/>
  <c r="R331" s="1"/>
  <c r="I331"/>
  <c r="J331"/>
  <c r="K331"/>
  <c r="L331"/>
  <c r="M331"/>
  <c r="N331"/>
  <c r="O331"/>
  <c r="P331"/>
  <c r="D332"/>
  <c r="E332"/>
  <c r="F332"/>
  <c r="G332"/>
  <c r="H332"/>
  <c r="R332" s="1"/>
  <c r="I332"/>
  <c r="J332"/>
  <c r="K332"/>
  <c r="L332"/>
  <c r="M332"/>
  <c r="N332"/>
  <c r="O332"/>
  <c r="P332"/>
  <c r="D333"/>
  <c r="E333"/>
  <c r="F333"/>
  <c r="G333"/>
  <c r="H333"/>
  <c r="R333" s="1"/>
  <c r="I333"/>
  <c r="J333"/>
  <c r="K333"/>
  <c r="L333"/>
  <c r="M333"/>
  <c r="N333"/>
  <c r="O333"/>
  <c r="P333"/>
  <c r="D334"/>
  <c r="E334"/>
  <c r="F334"/>
  <c r="G334"/>
  <c r="H334"/>
  <c r="I334"/>
  <c r="J334"/>
  <c r="K334"/>
  <c r="L334"/>
  <c r="M334"/>
  <c r="N334"/>
  <c r="O334"/>
  <c r="P334"/>
  <c r="D335"/>
  <c r="E335"/>
  <c r="F335"/>
  <c r="G335"/>
  <c r="H335"/>
  <c r="I335"/>
  <c r="J335"/>
  <c r="K335"/>
  <c r="L335"/>
  <c r="M335"/>
  <c r="N335"/>
  <c r="O335"/>
  <c r="P335"/>
  <c r="D336"/>
  <c r="E336"/>
  <c r="F336"/>
  <c r="G336"/>
  <c r="H336"/>
  <c r="R336" s="1"/>
  <c r="I336"/>
  <c r="J336"/>
  <c r="K336"/>
  <c r="L336"/>
  <c r="M336"/>
  <c r="N336"/>
  <c r="O336"/>
  <c r="P336"/>
  <c r="D337"/>
  <c r="E337"/>
  <c r="F337"/>
  <c r="G337"/>
  <c r="H337"/>
  <c r="I337"/>
  <c r="J337"/>
  <c r="K337"/>
  <c r="L337"/>
  <c r="M337"/>
  <c r="N337"/>
  <c r="O337"/>
  <c r="P337"/>
  <c r="S338"/>
  <c r="D339"/>
  <c r="E339"/>
  <c r="F339"/>
  <c r="G339"/>
  <c r="H339"/>
  <c r="I339"/>
  <c r="J339"/>
  <c r="K339"/>
  <c r="L339"/>
  <c r="M339"/>
  <c r="N339"/>
  <c r="O339"/>
  <c r="P339"/>
  <c r="Q339"/>
  <c r="R339"/>
  <c r="D340"/>
  <c r="E340"/>
  <c r="F340"/>
  <c r="G340"/>
  <c r="H340"/>
  <c r="I340"/>
  <c r="J340"/>
  <c r="K340"/>
  <c r="L340"/>
  <c r="M340"/>
  <c r="N340"/>
  <c r="O340"/>
  <c r="P340"/>
  <c r="D341"/>
  <c r="E341"/>
  <c r="F341"/>
  <c r="G341"/>
  <c r="H341"/>
  <c r="I341"/>
  <c r="J341"/>
  <c r="K341"/>
  <c r="L341"/>
  <c r="M341"/>
  <c r="N341"/>
  <c r="O341"/>
  <c r="P341"/>
  <c r="D342"/>
  <c r="E342"/>
  <c r="F342"/>
  <c r="G342"/>
  <c r="H342"/>
  <c r="I342"/>
  <c r="J342"/>
  <c r="K342"/>
  <c r="L342"/>
  <c r="M342"/>
  <c r="N342"/>
  <c r="O342"/>
  <c r="P342"/>
  <c r="Q342"/>
  <c r="D343"/>
  <c r="E343"/>
  <c r="F343"/>
  <c r="G343"/>
  <c r="H343"/>
  <c r="I343"/>
  <c r="J343"/>
  <c r="K343"/>
  <c r="L343"/>
  <c r="M343"/>
  <c r="N343"/>
  <c r="O343"/>
  <c r="P343"/>
  <c r="Q343"/>
  <c r="D344"/>
  <c r="E344"/>
  <c r="F344"/>
  <c r="G344"/>
  <c r="H344"/>
  <c r="I344"/>
  <c r="J344"/>
  <c r="K344"/>
  <c r="L344"/>
  <c r="M344"/>
  <c r="N344"/>
  <c r="O344"/>
  <c r="P344"/>
  <c r="Q344"/>
  <c r="D345"/>
  <c r="E345"/>
  <c r="F345"/>
  <c r="G345"/>
  <c r="H345"/>
  <c r="I345"/>
  <c r="J345"/>
  <c r="K345"/>
  <c r="L345"/>
  <c r="M345"/>
  <c r="N345"/>
  <c r="O345"/>
  <c r="P345"/>
  <c r="Q345"/>
  <c r="D346"/>
  <c r="E346"/>
  <c r="F346"/>
  <c r="G346"/>
  <c r="H346"/>
  <c r="I346"/>
  <c r="J346"/>
  <c r="K346"/>
  <c r="L346"/>
  <c r="M346"/>
  <c r="N346"/>
  <c r="O346"/>
  <c r="P346"/>
  <c r="Q346"/>
  <c r="D347"/>
  <c r="E347"/>
  <c r="F347"/>
  <c r="G347"/>
  <c r="H347"/>
  <c r="I347"/>
  <c r="J347"/>
  <c r="K347"/>
  <c r="L347"/>
  <c r="M347"/>
  <c r="N347"/>
  <c r="O347"/>
  <c r="P347"/>
  <c r="Q347"/>
  <c r="D348"/>
  <c r="E348"/>
  <c r="F348"/>
  <c r="G348"/>
  <c r="H348"/>
  <c r="I348"/>
  <c r="J348"/>
  <c r="K348"/>
  <c r="L348"/>
  <c r="M348"/>
  <c r="N348"/>
  <c r="O348"/>
  <c r="P348"/>
  <c r="Q348"/>
  <c r="R348"/>
  <c r="S349"/>
  <c r="D350"/>
  <c r="E350"/>
  <c r="F350"/>
  <c r="G350"/>
  <c r="H350"/>
  <c r="I350"/>
  <c r="J350"/>
  <c r="K350"/>
  <c r="L350"/>
  <c r="M350"/>
  <c r="N350"/>
  <c r="O350"/>
  <c r="P350"/>
  <c r="Q350"/>
  <c r="R350"/>
  <c r="D351"/>
  <c r="H351"/>
  <c r="S352"/>
  <c r="E356"/>
  <c r="F356"/>
  <c r="G356"/>
  <c r="H356"/>
  <c r="I356"/>
  <c r="J356"/>
  <c r="K356"/>
  <c r="L356"/>
  <c r="M356"/>
  <c r="N356"/>
  <c r="O356"/>
  <c r="P356"/>
  <c r="Q356"/>
  <c r="D357"/>
  <c r="E357"/>
  <c r="F357"/>
  <c r="R357" s="1"/>
  <c r="G357"/>
  <c r="H357"/>
  <c r="I357"/>
  <c r="J357"/>
  <c r="K357"/>
  <c r="L357"/>
  <c r="M357"/>
  <c r="N357"/>
  <c r="O357"/>
  <c r="P357"/>
  <c r="D358"/>
  <c r="E358"/>
  <c r="F358"/>
  <c r="G358"/>
  <c r="H358"/>
  <c r="I358"/>
  <c r="J358"/>
  <c r="K358"/>
  <c r="L358"/>
  <c r="M358"/>
  <c r="N358"/>
  <c r="O358"/>
  <c r="P358"/>
  <c r="Q358"/>
  <c r="S359"/>
  <c r="D360"/>
  <c r="E360"/>
  <c r="F360"/>
  <c r="G360"/>
  <c r="H360"/>
  <c r="I360"/>
  <c r="J360"/>
  <c r="K360"/>
  <c r="L360"/>
  <c r="M360"/>
  <c r="N360"/>
  <c r="O360"/>
  <c r="P360"/>
  <c r="Q360"/>
  <c r="D361"/>
  <c r="E361"/>
  <c r="F361"/>
  <c r="G361"/>
  <c r="H361"/>
  <c r="I361"/>
  <c r="J361"/>
  <c r="K361"/>
  <c r="L361"/>
  <c r="M361"/>
  <c r="N361"/>
  <c r="O361"/>
  <c r="P361"/>
  <c r="Q361"/>
  <c r="R361"/>
  <c r="D362"/>
  <c r="E362"/>
  <c r="F362"/>
  <c r="G362"/>
  <c r="H362"/>
  <c r="R362" s="1"/>
  <c r="I362"/>
  <c r="J362"/>
  <c r="K362"/>
  <c r="L362"/>
  <c r="M362"/>
  <c r="N362"/>
  <c r="O362"/>
  <c r="P362"/>
  <c r="S363"/>
  <c r="D364"/>
  <c r="E364"/>
  <c r="F364"/>
  <c r="G364"/>
  <c r="H364"/>
  <c r="I364"/>
  <c r="J364"/>
  <c r="K364"/>
  <c r="L364"/>
  <c r="M364"/>
  <c r="N364"/>
  <c r="O364"/>
  <c r="P364"/>
  <c r="Q364"/>
  <c r="R364"/>
  <c r="D365"/>
  <c r="E365"/>
  <c r="F365"/>
  <c r="G365"/>
  <c r="H365"/>
  <c r="I365"/>
  <c r="J365"/>
  <c r="K365"/>
  <c r="L365"/>
  <c r="M365"/>
  <c r="N365"/>
  <c r="O365"/>
  <c r="P365"/>
  <c r="Q365"/>
  <c r="R365"/>
  <c r="D366"/>
  <c r="E366"/>
  <c r="F366"/>
  <c r="G366"/>
  <c r="H366"/>
  <c r="I366"/>
  <c r="J366"/>
  <c r="K366"/>
  <c r="L366"/>
  <c r="M366"/>
  <c r="N366"/>
  <c r="O366"/>
  <c r="P366"/>
  <c r="Q366"/>
  <c r="S367"/>
  <c r="S368"/>
  <c r="D369"/>
  <c r="E369"/>
  <c r="F369"/>
  <c r="G369"/>
  <c r="H369"/>
  <c r="I369"/>
  <c r="J369"/>
  <c r="K369"/>
  <c r="L369"/>
  <c r="M369"/>
  <c r="N369"/>
  <c r="O369"/>
  <c r="P369"/>
  <c r="Q369"/>
  <c r="R369"/>
  <c r="D370"/>
  <c r="E370"/>
  <c r="F370"/>
  <c r="G370"/>
  <c r="H370"/>
  <c r="I370"/>
  <c r="J370"/>
  <c r="K370"/>
  <c r="L370"/>
  <c r="M370"/>
  <c r="N370"/>
  <c r="O370"/>
  <c r="P370"/>
  <c r="Q370"/>
  <c r="R370"/>
  <c r="D371"/>
  <c r="E371"/>
  <c r="F371"/>
  <c r="G371"/>
  <c r="H371"/>
  <c r="I371"/>
  <c r="J371"/>
  <c r="K371"/>
  <c r="L371"/>
  <c r="M371"/>
  <c r="N371"/>
  <c r="O371"/>
  <c r="P371"/>
  <c r="Q371"/>
  <c r="D372"/>
  <c r="E372"/>
  <c r="F372"/>
  <c r="G372"/>
  <c r="H372"/>
  <c r="I372"/>
  <c r="J372"/>
  <c r="K372"/>
  <c r="L372"/>
  <c r="M372"/>
  <c r="N372"/>
  <c r="O372"/>
  <c r="P372"/>
  <c r="Q372"/>
  <c r="D373"/>
  <c r="E373"/>
  <c r="F373"/>
  <c r="G373"/>
  <c r="H373"/>
  <c r="I373"/>
  <c r="J373"/>
  <c r="K373"/>
  <c r="L373"/>
  <c r="M373"/>
  <c r="N373"/>
  <c r="O373"/>
  <c r="P373"/>
  <c r="Q373"/>
  <c r="D374"/>
  <c r="E374"/>
  <c r="F374"/>
  <c r="G374"/>
  <c r="H374"/>
  <c r="I374"/>
  <c r="J374"/>
  <c r="K374"/>
  <c r="L374"/>
  <c r="M374"/>
  <c r="N374"/>
  <c r="O374"/>
  <c r="P374"/>
  <c r="Q374"/>
  <c r="D375"/>
  <c r="E375"/>
  <c r="F375"/>
  <c r="G375"/>
  <c r="H375"/>
  <c r="I375"/>
  <c r="J375"/>
  <c r="K375"/>
  <c r="L375"/>
  <c r="M375"/>
  <c r="N375"/>
  <c r="O375"/>
  <c r="P375"/>
  <c r="Q375"/>
  <c r="D376"/>
  <c r="E376"/>
  <c r="F376"/>
  <c r="G376"/>
  <c r="H376"/>
  <c r="I376"/>
  <c r="J376"/>
  <c r="K376"/>
  <c r="L376"/>
  <c r="M376"/>
  <c r="N376"/>
  <c r="O376"/>
  <c r="P376"/>
  <c r="Q376"/>
  <c r="D377"/>
  <c r="E377"/>
  <c r="F377"/>
  <c r="G377"/>
  <c r="H377"/>
  <c r="I377"/>
  <c r="J377"/>
  <c r="K377"/>
  <c r="L377"/>
  <c r="M377"/>
  <c r="N377"/>
  <c r="O377"/>
  <c r="P377"/>
  <c r="Q377"/>
  <c r="D378"/>
  <c r="E378"/>
  <c r="F378"/>
  <c r="G378"/>
  <c r="H378"/>
  <c r="I378"/>
  <c r="J378"/>
  <c r="K378"/>
  <c r="L378"/>
  <c r="M378"/>
  <c r="N378"/>
  <c r="O378"/>
  <c r="P378"/>
  <c r="Q378"/>
  <c r="D379"/>
  <c r="E379"/>
  <c r="F379"/>
  <c r="G379"/>
  <c r="H379"/>
  <c r="I379"/>
  <c r="J379"/>
  <c r="K379"/>
  <c r="L379"/>
  <c r="M379"/>
  <c r="N379"/>
  <c r="O379"/>
  <c r="P379"/>
  <c r="Q379"/>
  <c r="D380"/>
  <c r="E380"/>
  <c r="F380"/>
  <c r="G380"/>
  <c r="H380"/>
  <c r="I380"/>
  <c r="J380"/>
  <c r="K380"/>
  <c r="L380"/>
  <c r="M380"/>
  <c r="N380"/>
  <c r="O380"/>
  <c r="P380"/>
  <c r="Q380"/>
  <c r="D381"/>
  <c r="E381"/>
  <c r="F381"/>
  <c r="G381"/>
  <c r="H381"/>
  <c r="I381"/>
  <c r="J381"/>
  <c r="K381"/>
  <c r="L381"/>
  <c r="M381"/>
  <c r="N381"/>
  <c r="O381"/>
  <c r="P381"/>
  <c r="Q381"/>
  <c r="S382"/>
  <c r="D383"/>
  <c r="E383"/>
  <c r="F383"/>
  <c r="G383"/>
  <c r="H383"/>
  <c r="I383"/>
  <c r="J383"/>
  <c r="K383"/>
  <c r="L383"/>
  <c r="M383"/>
  <c r="N383"/>
  <c r="O383"/>
  <c r="P383"/>
  <c r="Q383"/>
  <c r="R383"/>
  <c r="D384"/>
  <c r="E384"/>
  <c r="F384"/>
  <c r="G384"/>
  <c r="H384"/>
  <c r="I384"/>
  <c r="J384"/>
  <c r="K384"/>
  <c r="L384"/>
  <c r="M384"/>
  <c r="N384"/>
  <c r="O384"/>
  <c r="P384"/>
  <c r="Q384"/>
  <c r="R384"/>
  <c r="D385"/>
  <c r="E385"/>
  <c r="F385"/>
  <c r="G385"/>
  <c r="H385"/>
  <c r="I385"/>
  <c r="J385"/>
  <c r="K385"/>
  <c r="L385"/>
  <c r="M385"/>
  <c r="N385"/>
  <c r="O385"/>
  <c r="P385"/>
  <c r="D386"/>
  <c r="E386"/>
  <c r="F386"/>
  <c r="G386"/>
  <c r="H386"/>
  <c r="R386" s="1"/>
  <c r="I386"/>
  <c r="J386"/>
  <c r="K386"/>
  <c r="L386"/>
  <c r="M386"/>
  <c r="N386"/>
  <c r="O386"/>
  <c r="P386"/>
  <c r="D387"/>
  <c r="E387"/>
  <c r="F387"/>
  <c r="G387"/>
  <c r="H387"/>
  <c r="I387"/>
  <c r="J387"/>
  <c r="K387"/>
  <c r="L387"/>
  <c r="M387"/>
  <c r="N387"/>
  <c r="O387"/>
  <c r="P387"/>
  <c r="D388"/>
  <c r="E388"/>
  <c r="F388"/>
  <c r="G388"/>
  <c r="H388"/>
  <c r="I388"/>
  <c r="J388"/>
  <c r="K388"/>
  <c r="L388"/>
  <c r="M388"/>
  <c r="N388"/>
  <c r="O388"/>
  <c r="P388"/>
  <c r="D389"/>
  <c r="E389"/>
  <c r="F389"/>
  <c r="G389"/>
  <c r="H389"/>
  <c r="I389"/>
  <c r="J389"/>
  <c r="K389"/>
  <c r="L389"/>
  <c r="M389"/>
  <c r="N389"/>
  <c r="O389"/>
  <c r="P389"/>
  <c r="D390"/>
  <c r="E390"/>
  <c r="F390"/>
  <c r="G390"/>
  <c r="H390"/>
  <c r="R390" s="1"/>
  <c r="I390"/>
  <c r="J390"/>
  <c r="K390"/>
  <c r="L390"/>
  <c r="M390"/>
  <c r="N390"/>
  <c r="O390"/>
  <c r="P390"/>
  <c r="D391"/>
  <c r="E391"/>
  <c r="F391"/>
  <c r="G391"/>
  <c r="H391"/>
  <c r="I391"/>
  <c r="J391"/>
  <c r="K391"/>
  <c r="L391"/>
  <c r="M391"/>
  <c r="N391"/>
  <c r="O391"/>
  <c r="P391"/>
  <c r="D392"/>
  <c r="E392"/>
  <c r="F392"/>
  <c r="G392"/>
  <c r="H392"/>
  <c r="I392"/>
  <c r="J392"/>
  <c r="K392"/>
  <c r="L392"/>
  <c r="M392"/>
  <c r="N392"/>
  <c r="O392"/>
  <c r="P392"/>
  <c r="D393"/>
  <c r="E393"/>
  <c r="F393"/>
  <c r="G393"/>
  <c r="H393"/>
  <c r="I393"/>
  <c r="J393"/>
  <c r="K393"/>
  <c r="L393"/>
  <c r="M393"/>
  <c r="N393"/>
  <c r="O393"/>
  <c r="P393"/>
  <c r="D394"/>
  <c r="E394"/>
  <c r="F394"/>
  <c r="G394"/>
  <c r="H394"/>
  <c r="R394" s="1"/>
  <c r="I394"/>
  <c r="J394"/>
  <c r="K394"/>
  <c r="L394"/>
  <c r="M394"/>
  <c r="N394"/>
  <c r="O394"/>
  <c r="P394"/>
  <c r="D395"/>
  <c r="E395"/>
  <c r="F395"/>
  <c r="G395"/>
  <c r="H395"/>
  <c r="I395"/>
  <c r="J395"/>
  <c r="K395"/>
  <c r="L395"/>
  <c r="M395"/>
  <c r="N395"/>
  <c r="O395"/>
  <c r="P395"/>
  <c r="S396"/>
  <c r="S397"/>
  <c r="D398"/>
  <c r="E398"/>
  <c r="F398"/>
  <c r="G398"/>
  <c r="H398"/>
  <c r="I398"/>
  <c r="J398"/>
  <c r="K398"/>
  <c r="L398"/>
  <c r="M398"/>
  <c r="N398"/>
  <c r="O398"/>
  <c r="P398"/>
  <c r="Q398"/>
  <c r="R398"/>
  <c r="D399"/>
  <c r="E399"/>
  <c r="F399"/>
  <c r="G399"/>
  <c r="H399"/>
  <c r="I399"/>
  <c r="J399"/>
  <c r="K399"/>
  <c r="L399"/>
  <c r="M399"/>
  <c r="N399"/>
  <c r="O399"/>
  <c r="P399"/>
  <c r="Q399"/>
  <c r="R399"/>
  <c r="D400"/>
  <c r="E400"/>
  <c r="F400"/>
  <c r="G400"/>
  <c r="H400"/>
  <c r="I400"/>
  <c r="J400"/>
  <c r="K400"/>
  <c r="L400"/>
  <c r="M400"/>
  <c r="N400"/>
  <c r="O400"/>
  <c r="P400"/>
  <c r="D401"/>
  <c r="E401"/>
  <c r="F401"/>
  <c r="G401"/>
  <c r="H401"/>
  <c r="I401"/>
  <c r="J401"/>
  <c r="K401"/>
  <c r="L401"/>
  <c r="M401"/>
  <c r="N401"/>
  <c r="O401"/>
  <c r="P401"/>
  <c r="D402"/>
  <c r="E402"/>
  <c r="F402"/>
  <c r="G402"/>
  <c r="H402"/>
  <c r="I402"/>
  <c r="J402"/>
  <c r="K402"/>
  <c r="L402"/>
  <c r="M402"/>
  <c r="N402"/>
  <c r="O402"/>
  <c r="P402"/>
  <c r="D403"/>
  <c r="E403"/>
  <c r="F403"/>
  <c r="G403"/>
  <c r="H403"/>
  <c r="I403"/>
  <c r="J403"/>
  <c r="K403"/>
  <c r="L403"/>
  <c r="M403"/>
  <c r="N403"/>
  <c r="O403"/>
  <c r="P403"/>
  <c r="D404"/>
  <c r="E404"/>
  <c r="F404"/>
  <c r="G404"/>
  <c r="H404"/>
  <c r="I404"/>
  <c r="J404"/>
  <c r="K404"/>
  <c r="L404"/>
  <c r="M404"/>
  <c r="N404"/>
  <c r="O404"/>
  <c r="P404"/>
  <c r="D405"/>
  <c r="E405"/>
  <c r="F405"/>
  <c r="G405"/>
  <c r="Q405" s="1"/>
  <c r="H405"/>
  <c r="I405"/>
  <c r="J405"/>
  <c r="K405"/>
  <c r="L405"/>
  <c r="M405"/>
  <c r="N405"/>
  <c r="O405"/>
  <c r="P405"/>
  <c r="D406"/>
  <c r="E406"/>
  <c r="F406"/>
  <c r="G406"/>
  <c r="H406"/>
  <c r="I406"/>
  <c r="J406"/>
  <c r="K406"/>
  <c r="L406"/>
  <c r="M406"/>
  <c r="N406"/>
  <c r="O406"/>
  <c r="P406"/>
  <c r="S407"/>
  <c r="D408"/>
  <c r="E408"/>
  <c r="F408"/>
  <c r="G408"/>
  <c r="H408"/>
  <c r="I408"/>
  <c r="J408"/>
  <c r="K408"/>
  <c r="L408"/>
  <c r="M408"/>
  <c r="N408"/>
  <c r="O408"/>
  <c r="P408"/>
  <c r="D409"/>
  <c r="E409"/>
  <c r="F409"/>
  <c r="G409"/>
  <c r="H409"/>
  <c r="I409"/>
  <c r="J409"/>
  <c r="K409"/>
  <c r="L409"/>
  <c r="M409"/>
  <c r="N409"/>
  <c r="O409"/>
  <c r="P409"/>
  <c r="Q409"/>
  <c r="R409"/>
  <c r="D410"/>
  <c r="E410"/>
  <c r="F410"/>
  <c r="G410"/>
  <c r="H410"/>
  <c r="I410"/>
  <c r="J410"/>
  <c r="K410"/>
  <c r="L410"/>
  <c r="M410"/>
  <c r="N410"/>
  <c r="O410"/>
  <c r="P410"/>
  <c r="Q410"/>
  <c r="D411"/>
  <c r="E411"/>
  <c r="F411"/>
  <c r="G411"/>
  <c r="H411"/>
  <c r="I411"/>
  <c r="J411"/>
  <c r="K411"/>
  <c r="L411"/>
  <c r="M411"/>
  <c r="N411"/>
  <c r="O411"/>
  <c r="P411"/>
  <c r="Q411"/>
  <c r="D412"/>
  <c r="E412"/>
  <c r="F412"/>
  <c r="G412"/>
  <c r="H412"/>
  <c r="I412"/>
  <c r="J412"/>
  <c r="K412"/>
  <c r="L412"/>
  <c r="M412"/>
  <c r="N412"/>
  <c r="O412"/>
  <c r="P412"/>
  <c r="Q412"/>
  <c r="D413"/>
  <c r="E413"/>
  <c r="F413"/>
  <c r="G413"/>
  <c r="H413"/>
  <c r="I413"/>
  <c r="J413"/>
  <c r="K413"/>
  <c r="L413"/>
  <c r="M413"/>
  <c r="N413"/>
  <c r="O413"/>
  <c r="P413"/>
  <c r="Q413"/>
  <c r="D414"/>
  <c r="E414"/>
  <c r="F414"/>
  <c r="G414"/>
  <c r="H414"/>
  <c r="I414"/>
  <c r="J414"/>
  <c r="K414"/>
  <c r="L414"/>
  <c r="M414"/>
  <c r="N414"/>
  <c r="O414"/>
  <c r="P414"/>
  <c r="Q414"/>
  <c r="D415"/>
  <c r="E415"/>
  <c r="F415"/>
  <c r="G415"/>
  <c r="H415"/>
  <c r="I415"/>
  <c r="J415"/>
  <c r="K415"/>
  <c r="L415"/>
  <c r="M415"/>
  <c r="N415"/>
  <c r="O415"/>
  <c r="P415"/>
  <c r="Q415"/>
  <c r="D416"/>
  <c r="E416"/>
  <c r="F416"/>
  <c r="G416"/>
  <c r="H416"/>
  <c r="I416"/>
  <c r="J416"/>
  <c r="K416"/>
  <c r="L416"/>
  <c r="M416"/>
  <c r="N416"/>
  <c r="O416"/>
  <c r="P416"/>
  <c r="Q416"/>
  <c r="D417"/>
  <c r="E417"/>
  <c r="F417"/>
  <c r="G417"/>
  <c r="H417"/>
  <c r="I417"/>
  <c r="J417"/>
  <c r="K417"/>
  <c r="L417"/>
  <c r="M417"/>
  <c r="N417"/>
  <c r="O417"/>
  <c r="P417"/>
  <c r="Q417"/>
  <c r="R417"/>
  <c r="S418"/>
  <c r="D419"/>
  <c r="E419"/>
  <c r="F419"/>
  <c r="G419"/>
  <c r="H419"/>
  <c r="I419"/>
  <c r="J419"/>
  <c r="K419"/>
  <c r="L419"/>
  <c r="M419"/>
  <c r="N419"/>
  <c r="O419"/>
  <c r="P419"/>
  <c r="Q419"/>
  <c r="R419"/>
  <c r="D420"/>
  <c r="S421"/>
  <c r="E425"/>
  <c r="F425"/>
  <c r="G425"/>
  <c r="H425"/>
  <c r="I425"/>
  <c r="J425"/>
  <c r="K425"/>
  <c r="L425"/>
  <c r="M425"/>
  <c r="N425"/>
  <c r="O425"/>
  <c r="P425"/>
  <c r="D426"/>
  <c r="E426"/>
  <c r="F426"/>
  <c r="G426"/>
  <c r="H426"/>
  <c r="I426"/>
  <c r="J426"/>
  <c r="K426"/>
  <c r="L426"/>
  <c r="M426"/>
  <c r="N426"/>
  <c r="O426"/>
  <c r="P426"/>
  <c r="Q426"/>
  <c r="R426"/>
  <c r="D427"/>
  <c r="E427"/>
  <c r="F427"/>
  <c r="G427"/>
  <c r="H427"/>
  <c r="I427"/>
  <c r="J427"/>
  <c r="K427"/>
  <c r="L427"/>
  <c r="M427"/>
  <c r="N427"/>
  <c r="O427"/>
  <c r="P427"/>
  <c r="Q427"/>
  <c r="S428"/>
  <c r="D429"/>
  <c r="E429"/>
  <c r="F429"/>
  <c r="G429"/>
  <c r="H429"/>
  <c r="I429"/>
  <c r="J429"/>
  <c r="K429"/>
  <c r="L429"/>
  <c r="M429"/>
  <c r="N429"/>
  <c r="O429"/>
  <c r="P429"/>
  <c r="Q429"/>
  <c r="R429"/>
  <c r="D430"/>
  <c r="E430"/>
  <c r="F430"/>
  <c r="G430"/>
  <c r="H430"/>
  <c r="I430"/>
  <c r="J430"/>
  <c r="K430"/>
  <c r="L430"/>
  <c r="M430"/>
  <c r="N430"/>
  <c r="O430"/>
  <c r="P430"/>
  <c r="Q430"/>
  <c r="D431"/>
  <c r="E431"/>
  <c r="F431"/>
  <c r="G431"/>
  <c r="H431"/>
  <c r="I431"/>
  <c r="J431"/>
  <c r="K431"/>
  <c r="L431"/>
  <c r="M431"/>
  <c r="N431"/>
  <c r="O431"/>
  <c r="P431"/>
  <c r="S432"/>
  <c r="D433"/>
  <c r="E433"/>
  <c r="F433"/>
  <c r="G433"/>
  <c r="Q433" s="1"/>
  <c r="H433"/>
  <c r="I433"/>
  <c r="J433"/>
  <c r="K433"/>
  <c r="L433"/>
  <c r="M433"/>
  <c r="N433"/>
  <c r="O433"/>
  <c r="P433"/>
  <c r="D434"/>
  <c r="E434"/>
  <c r="F434"/>
  <c r="G434"/>
  <c r="H434"/>
  <c r="I434"/>
  <c r="J434"/>
  <c r="K434"/>
  <c r="L434"/>
  <c r="M434"/>
  <c r="N434"/>
  <c r="O434"/>
  <c r="P434"/>
  <c r="Q434"/>
  <c r="R434"/>
  <c r="D435"/>
  <c r="E435"/>
  <c r="F435"/>
  <c r="G435"/>
  <c r="H435"/>
  <c r="I435"/>
  <c r="J435"/>
  <c r="K435"/>
  <c r="L435"/>
  <c r="M435"/>
  <c r="N435"/>
  <c r="O435"/>
  <c r="P435"/>
  <c r="Q435"/>
  <c r="S436"/>
  <c r="S437"/>
  <c r="D438"/>
  <c r="E438"/>
  <c r="F438"/>
  <c r="G438"/>
  <c r="H438"/>
  <c r="I438"/>
  <c r="J438"/>
  <c r="K438"/>
  <c r="L438"/>
  <c r="M438"/>
  <c r="N438"/>
  <c r="O438"/>
  <c r="P438"/>
  <c r="Q438"/>
  <c r="R438"/>
  <c r="D439"/>
  <c r="E439"/>
  <c r="F439"/>
  <c r="G439"/>
  <c r="H439"/>
  <c r="I439"/>
  <c r="J439"/>
  <c r="K439"/>
  <c r="L439"/>
  <c r="M439"/>
  <c r="N439"/>
  <c r="O439"/>
  <c r="P439"/>
  <c r="Q439"/>
  <c r="R439"/>
  <c r="D440"/>
  <c r="E440"/>
  <c r="F440"/>
  <c r="G440"/>
  <c r="H440"/>
  <c r="I440"/>
  <c r="J440"/>
  <c r="K440"/>
  <c r="L440"/>
  <c r="M440"/>
  <c r="N440"/>
  <c r="O440"/>
  <c r="P440"/>
  <c r="Q440"/>
  <c r="R440"/>
  <c r="D441"/>
  <c r="E441"/>
  <c r="F441"/>
  <c r="G441"/>
  <c r="Q441" s="1"/>
  <c r="H441"/>
  <c r="I441"/>
  <c r="J441"/>
  <c r="K441"/>
  <c r="L441"/>
  <c r="M441"/>
  <c r="N441"/>
  <c r="O441"/>
  <c r="P441"/>
  <c r="D442"/>
  <c r="E442"/>
  <c r="F442"/>
  <c r="G442"/>
  <c r="H442"/>
  <c r="I442"/>
  <c r="J442"/>
  <c r="K442"/>
  <c r="L442"/>
  <c r="M442"/>
  <c r="N442"/>
  <c r="O442"/>
  <c r="P442"/>
  <c r="D443"/>
  <c r="E443"/>
  <c r="F443"/>
  <c r="G443"/>
  <c r="Q443" s="1"/>
  <c r="H443"/>
  <c r="I443"/>
  <c r="J443"/>
  <c r="K443"/>
  <c r="L443"/>
  <c r="M443"/>
  <c r="N443"/>
  <c r="O443"/>
  <c r="P443"/>
  <c r="D444"/>
  <c r="E444"/>
  <c r="F444"/>
  <c r="G444"/>
  <c r="Q444" s="1"/>
  <c r="H444"/>
  <c r="I444"/>
  <c r="J444"/>
  <c r="K444"/>
  <c r="L444"/>
  <c r="M444"/>
  <c r="N444"/>
  <c r="O444"/>
  <c r="P444"/>
  <c r="D445"/>
  <c r="E445"/>
  <c r="F445"/>
  <c r="G445"/>
  <c r="Q445" s="1"/>
  <c r="H445"/>
  <c r="I445"/>
  <c r="J445"/>
  <c r="K445"/>
  <c r="L445"/>
  <c r="M445"/>
  <c r="N445"/>
  <c r="O445"/>
  <c r="P445"/>
  <c r="D446"/>
  <c r="E446"/>
  <c r="F446"/>
  <c r="G446"/>
  <c r="H446"/>
  <c r="I446"/>
  <c r="J446"/>
  <c r="K446"/>
  <c r="L446"/>
  <c r="M446"/>
  <c r="N446"/>
  <c r="O446"/>
  <c r="P446"/>
  <c r="D447"/>
  <c r="E447"/>
  <c r="F447"/>
  <c r="G447"/>
  <c r="Q447" s="1"/>
  <c r="H447"/>
  <c r="I447"/>
  <c r="J447"/>
  <c r="K447"/>
  <c r="L447"/>
  <c r="M447"/>
  <c r="N447"/>
  <c r="O447"/>
  <c r="P447"/>
  <c r="D448"/>
  <c r="E448"/>
  <c r="F448"/>
  <c r="G448"/>
  <c r="H448"/>
  <c r="I448"/>
  <c r="J448"/>
  <c r="K448"/>
  <c r="L448"/>
  <c r="M448"/>
  <c r="N448"/>
  <c r="O448"/>
  <c r="P448"/>
  <c r="D449"/>
  <c r="E449"/>
  <c r="F449"/>
  <c r="G449"/>
  <c r="Q449" s="1"/>
  <c r="H449"/>
  <c r="I449"/>
  <c r="J449"/>
  <c r="K449"/>
  <c r="L449"/>
  <c r="M449"/>
  <c r="N449"/>
  <c r="O449"/>
  <c r="P449"/>
  <c r="D450"/>
  <c r="E450"/>
  <c r="F450"/>
  <c r="G450"/>
  <c r="H450"/>
  <c r="I450"/>
  <c r="J450"/>
  <c r="K450"/>
  <c r="L450"/>
  <c r="M450"/>
  <c r="N450"/>
  <c r="O450"/>
  <c r="P450"/>
  <c r="S451"/>
  <c r="D452"/>
  <c r="E452"/>
  <c r="F452"/>
  <c r="G452"/>
  <c r="H452"/>
  <c r="I452"/>
  <c r="J452"/>
  <c r="K452"/>
  <c r="L452"/>
  <c r="M452"/>
  <c r="N452"/>
  <c r="O452"/>
  <c r="P452"/>
  <c r="Q452"/>
  <c r="R452"/>
  <c r="D453"/>
  <c r="E453"/>
  <c r="F453"/>
  <c r="G453"/>
  <c r="H453"/>
  <c r="I453"/>
  <c r="J453"/>
  <c r="K453"/>
  <c r="L453"/>
  <c r="M453"/>
  <c r="N453"/>
  <c r="O453"/>
  <c r="P453"/>
  <c r="D454"/>
  <c r="E454"/>
  <c r="F454"/>
  <c r="G454"/>
  <c r="H454"/>
  <c r="I454"/>
  <c r="J454"/>
  <c r="K454"/>
  <c r="L454"/>
  <c r="M454"/>
  <c r="N454"/>
  <c r="O454"/>
  <c r="P454"/>
  <c r="Q454"/>
  <c r="D455"/>
  <c r="E455"/>
  <c r="F455"/>
  <c r="G455"/>
  <c r="H455"/>
  <c r="I455"/>
  <c r="J455"/>
  <c r="K455"/>
  <c r="L455"/>
  <c r="M455"/>
  <c r="N455"/>
  <c r="O455"/>
  <c r="P455"/>
  <c r="Q455"/>
  <c r="D456"/>
  <c r="E456"/>
  <c r="F456"/>
  <c r="G456"/>
  <c r="H456"/>
  <c r="I456"/>
  <c r="J456"/>
  <c r="K456"/>
  <c r="L456"/>
  <c r="M456"/>
  <c r="N456"/>
  <c r="O456"/>
  <c r="P456"/>
  <c r="Q456"/>
  <c r="D457"/>
  <c r="E457"/>
  <c r="F457"/>
  <c r="G457"/>
  <c r="H457"/>
  <c r="I457"/>
  <c r="J457"/>
  <c r="K457"/>
  <c r="L457"/>
  <c r="M457"/>
  <c r="N457"/>
  <c r="O457"/>
  <c r="P457"/>
  <c r="Q457"/>
  <c r="D458"/>
  <c r="E458"/>
  <c r="F458"/>
  <c r="G458"/>
  <c r="H458"/>
  <c r="I458"/>
  <c r="J458"/>
  <c r="K458"/>
  <c r="L458"/>
  <c r="M458"/>
  <c r="N458"/>
  <c r="O458"/>
  <c r="P458"/>
  <c r="Q458"/>
  <c r="D459"/>
  <c r="E459"/>
  <c r="F459"/>
  <c r="G459"/>
  <c r="H459"/>
  <c r="I459"/>
  <c r="J459"/>
  <c r="K459"/>
  <c r="L459"/>
  <c r="M459"/>
  <c r="N459"/>
  <c r="O459"/>
  <c r="P459"/>
  <c r="Q459"/>
  <c r="D460"/>
  <c r="E460"/>
  <c r="F460"/>
  <c r="G460"/>
  <c r="H460"/>
  <c r="I460"/>
  <c r="J460"/>
  <c r="K460"/>
  <c r="L460"/>
  <c r="M460"/>
  <c r="N460"/>
  <c r="O460"/>
  <c r="P460"/>
  <c r="Q460"/>
  <c r="D461"/>
  <c r="E461"/>
  <c r="F461"/>
  <c r="G461"/>
  <c r="H461"/>
  <c r="I461"/>
  <c r="J461"/>
  <c r="K461"/>
  <c r="L461"/>
  <c r="M461"/>
  <c r="N461"/>
  <c r="O461"/>
  <c r="P461"/>
  <c r="Q461"/>
  <c r="D462"/>
  <c r="E462"/>
  <c r="F462"/>
  <c r="G462"/>
  <c r="H462"/>
  <c r="I462"/>
  <c r="J462"/>
  <c r="K462"/>
  <c r="L462"/>
  <c r="M462"/>
  <c r="N462"/>
  <c r="O462"/>
  <c r="P462"/>
  <c r="Q462"/>
  <c r="D463"/>
  <c r="E463"/>
  <c r="F463"/>
  <c r="G463"/>
  <c r="H463"/>
  <c r="I463"/>
  <c r="J463"/>
  <c r="K463"/>
  <c r="L463"/>
  <c r="M463"/>
  <c r="N463"/>
  <c r="O463"/>
  <c r="P463"/>
  <c r="Q463"/>
  <c r="D464"/>
  <c r="E464"/>
  <c r="F464"/>
  <c r="G464"/>
  <c r="H464"/>
  <c r="I464"/>
  <c r="J464"/>
  <c r="K464"/>
  <c r="L464"/>
  <c r="M464"/>
  <c r="N464"/>
  <c r="O464"/>
  <c r="P464"/>
  <c r="Q464"/>
  <c r="S465"/>
  <c r="S466"/>
  <c r="D467"/>
  <c r="E467"/>
  <c r="F467"/>
  <c r="G467"/>
  <c r="H467"/>
  <c r="I467"/>
  <c r="J467"/>
  <c r="K467"/>
  <c r="L467"/>
  <c r="M467"/>
  <c r="N467"/>
  <c r="O467"/>
  <c r="P467"/>
  <c r="Q467"/>
  <c r="R467"/>
  <c r="D468"/>
  <c r="E468"/>
  <c r="F468"/>
  <c r="G468"/>
  <c r="H468"/>
  <c r="R468" s="1"/>
  <c r="I468"/>
  <c r="J468"/>
  <c r="K468"/>
  <c r="L468"/>
  <c r="M468"/>
  <c r="N468"/>
  <c r="O468"/>
  <c r="P468"/>
  <c r="D469"/>
  <c r="E469"/>
  <c r="F469"/>
  <c r="G469"/>
  <c r="H469"/>
  <c r="I469"/>
  <c r="J469"/>
  <c r="K469"/>
  <c r="L469"/>
  <c r="M469"/>
  <c r="N469"/>
  <c r="O469"/>
  <c r="P469"/>
  <c r="Q469"/>
  <c r="D470"/>
  <c r="E470"/>
  <c r="F470"/>
  <c r="G470"/>
  <c r="H470"/>
  <c r="I470"/>
  <c r="J470"/>
  <c r="K470"/>
  <c r="L470"/>
  <c r="M470"/>
  <c r="N470"/>
  <c r="O470"/>
  <c r="P470"/>
  <c r="Q470"/>
  <c r="D471"/>
  <c r="E471"/>
  <c r="F471"/>
  <c r="G471"/>
  <c r="H471"/>
  <c r="I471"/>
  <c r="J471"/>
  <c r="K471"/>
  <c r="L471"/>
  <c r="M471"/>
  <c r="N471"/>
  <c r="O471"/>
  <c r="P471"/>
  <c r="D472"/>
  <c r="E472"/>
  <c r="F472"/>
  <c r="G472"/>
  <c r="H472"/>
  <c r="I472"/>
  <c r="J472"/>
  <c r="K472"/>
  <c r="L472"/>
  <c r="M472"/>
  <c r="N472"/>
  <c r="O472"/>
  <c r="P472"/>
  <c r="Q472"/>
  <c r="D473"/>
  <c r="E473"/>
  <c r="F473"/>
  <c r="G473"/>
  <c r="H473"/>
  <c r="I473"/>
  <c r="J473"/>
  <c r="K473"/>
  <c r="L473"/>
  <c r="M473"/>
  <c r="N473"/>
  <c r="O473"/>
  <c r="P473"/>
  <c r="Q473"/>
  <c r="D474"/>
  <c r="E474"/>
  <c r="F474"/>
  <c r="G474"/>
  <c r="H474"/>
  <c r="I474"/>
  <c r="J474"/>
  <c r="K474"/>
  <c r="L474"/>
  <c r="M474"/>
  <c r="N474"/>
  <c r="O474"/>
  <c r="P474"/>
  <c r="Q474"/>
  <c r="D475"/>
  <c r="E475"/>
  <c r="F475"/>
  <c r="G475"/>
  <c r="H475"/>
  <c r="I475"/>
  <c r="J475"/>
  <c r="K475"/>
  <c r="L475"/>
  <c r="M475"/>
  <c r="N475"/>
  <c r="O475"/>
  <c r="P475"/>
  <c r="Q475"/>
  <c r="S476"/>
  <c r="D477"/>
  <c r="E477"/>
  <c r="F477"/>
  <c r="G477"/>
  <c r="H477"/>
  <c r="I477"/>
  <c r="J477"/>
  <c r="K477"/>
  <c r="L477"/>
  <c r="M477"/>
  <c r="N477"/>
  <c r="O477"/>
  <c r="P477"/>
  <c r="D478"/>
  <c r="E478"/>
  <c r="F478"/>
  <c r="G478"/>
  <c r="H478"/>
  <c r="I478"/>
  <c r="J478"/>
  <c r="K478"/>
  <c r="L478"/>
  <c r="M478"/>
  <c r="N478"/>
  <c r="O478"/>
  <c r="P478"/>
  <c r="Q478"/>
  <c r="R478"/>
  <c r="D479"/>
  <c r="E479"/>
  <c r="F479"/>
  <c r="G479"/>
  <c r="H479"/>
  <c r="I479"/>
  <c r="J479"/>
  <c r="K479"/>
  <c r="L479"/>
  <c r="M479"/>
  <c r="N479"/>
  <c r="O479"/>
  <c r="P479"/>
  <c r="D480"/>
  <c r="E480"/>
  <c r="F480"/>
  <c r="G480"/>
  <c r="H480"/>
  <c r="I480"/>
  <c r="J480"/>
  <c r="K480"/>
  <c r="L480"/>
  <c r="M480"/>
  <c r="N480"/>
  <c r="O480"/>
  <c r="P480"/>
  <c r="D481"/>
  <c r="E481"/>
  <c r="F481"/>
  <c r="R481" s="1"/>
  <c r="G481"/>
  <c r="H481"/>
  <c r="I481"/>
  <c r="J481"/>
  <c r="K481"/>
  <c r="L481"/>
  <c r="M481"/>
  <c r="N481"/>
  <c r="O481"/>
  <c r="P481"/>
  <c r="D482"/>
  <c r="E482"/>
  <c r="F482"/>
  <c r="G482"/>
  <c r="H482"/>
  <c r="I482"/>
  <c r="J482"/>
  <c r="K482"/>
  <c r="L482"/>
  <c r="M482"/>
  <c r="N482"/>
  <c r="O482"/>
  <c r="P482"/>
  <c r="D483"/>
  <c r="E483"/>
  <c r="F483"/>
  <c r="G483"/>
  <c r="H483"/>
  <c r="R483" s="1"/>
  <c r="I483"/>
  <c r="J483"/>
  <c r="K483"/>
  <c r="L483"/>
  <c r="M483"/>
  <c r="N483"/>
  <c r="O483"/>
  <c r="P483"/>
  <c r="D484"/>
  <c r="E484"/>
  <c r="F484"/>
  <c r="G484"/>
  <c r="Q484" s="1"/>
  <c r="H484"/>
  <c r="I484"/>
  <c r="J484"/>
  <c r="K484"/>
  <c r="L484"/>
  <c r="M484"/>
  <c r="N484"/>
  <c r="O484"/>
  <c r="P484"/>
  <c r="D485"/>
  <c r="E485"/>
  <c r="F485"/>
  <c r="G485"/>
  <c r="H485"/>
  <c r="I485"/>
  <c r="J485"/>
  <c r="K485"/>
  <c r="L485"/>
  <c r="M485"/>
  <c r="N485"/>
  <c r="O485"/>
  <c r="P485"/>
  <c r="D486"/>
  <c r="E486"/>
  <c r="F486"/>
  <c r="G486"/>
  <c r="H486"/>
  <c r="R486" s="1"/>
  <c r="I486"/>
  <c r="J486"/>
  <c r="K486"/>
  <c r="L486"/>
  <c r="M486"/>
  <c r="N486"/>
  <c r="O486"/>
  <c r="P486"/>
  <c r="S487"/>
  <c r="D488"/>
  <c r="E488"/>
  <c r="F488"/>
  <c r="G488"/>
  <c r="H488"/>
  <c r="I488"/>
  <c r="J488"/>
  <c r="K488"/>
  <c r="L488"/>
  <c r="M488"/>
  <c r="N488"/>
  <c r="O488"/>
  <c r="P488"/>
  <c r="Q488"/>
  <c r="D489"/>
  <c r="S490"/>
  <c r="E494"/>
  <c r="F494"/>
  <c r="G494"/>
  <c r="H494"/>
  <c r="I494"/>
  <c r="J494"/>
  <c r="K494"/>
  <c r="L494"/>
  <c r="M494"/>
  <c r="N494"/>
  <c r="O494"/>
  <c r="P494"/>
  <c r="Q494"/>
  <c r="R494"/>
  <c r="D495"/>
  <c r="E495"/>
  <c r="F495"/>
  <c r="G495"/>
  <c r="H495"/>
  <c r="I495"/>
  <c r="J495"/>
  <c r="K495"/>
  <c r="L495"/>
  <c r="M495"/>
  <c r="N495"/>
  <c r="O495"/>
  <c r="P495"/>
  <c r="Q495"/>
  <c r="R495"/>
  <c r="D496"/>
  <c r="E496"/>
  <c r="F496"/>
  <c r="G496"/>
  <c r="H496"/>
  <c r="I496"/>
  <c r="J496"/>
  <c r="K496"/>
  <c r="L496"/>
  <c r="M496"/>
  <c r="N496"/>
  <c r="O496"/>
  <c r="P496"/>
  <c r="Q496"/>
  <c r="R496"/>
  <c r="S497"/>
  <c r="D498"/>
  <c r="E498"/>
  <c r="F498"/>
  <c r="G498"/>
  <c r="H498"/>
  <c r="I498"/>
  <c r="J498"/>
  <c r="K498"/>
  <c r="L498"/>
  <c r="M498"/>
  <c r="N498"/>
  <c r="O498"/>
  <c r="P498"/>
  <c r="Q498"/>
  <c r="R498"/>
  <c r="D499"/>
  <c r="E499"/>
  <c r="F499"/>
  <c r="G499"/>
  <c r="H499"/>
  <c r="I499"/>
  <c r="J499"/>
  <c r="K499"/>
  <c r="L499"/>
  <c r="M499"/>
  <c r="N499"/>
  <c r="O499"/>
  <c r="P499"/>
  <c r="Q499"/>
  <c r="R499"/>
  <c r="D500"/>
  <c r="E500"/>
  <c r="F500"/>
  <c r="G500"/>
  <c r="H500"/>
  <c r="I500"/>
  <c r="J500"/>
  <c r="K500"/>
  <c r="L500"/>
  <c r="M500"/>
  <c r="N500"/>
  <c r="O500"/>
  <c r="P500"/>
  <c r="S501"/>
  <c r="D502"/>
  <c r="E502"/>
  <c r="F502"/>
  <c r="G502"/>
  <c r="H502"/>
  <c r="I502"/>
  <c r="J502"/>
  <c r="K502"/>
  <c r="L502"/>
  <c r="M502"/>
  <c r="N502"/>
  <c r="O502"/>
  <c r="P502"/>
  <c r="Q502"/>
  <c r="R502"/>
  <c r="D503"/>
  <c r="E503"/>
  <c r="F503"/>
  <c r="G503"/>
  <c r="H503"/>
  <c r="I503"/>
  <c r="J503"/>
  <c r="K503"/>
  <c r="L503"/>
  <c r="M503"/>
  <c r="N503"/>
  <c r="O503"/>
  <c r="P503"/>
  <c r="Q503"/>
  <c r="R503"/>
  <c r="D504"/>
  <c r="E504"/>
  <c r="F504"/>
  <c r="G504"/>
  <c r="H504"/>
  <c r="I504"/>
  <c r="J504"/>
  <c r="K504"/>
  <c r="L504"/>
  <c r="M504"/>
  <c r="N504"/>
  <c r="O504"/>
  <c r="P504"/>
  <c r="Q504"/>
  <c r="R504"/>
  <c r="S505"/>
  <c r="S506"/>
  <c r="D507"/>
  <c r="E507"/>
  <c r="F507"/>
  <c r="G507"/>
  <c r="H507"/>
  <c r="I507"/>
  <c r="J507"/>
  <c r="K507"/>
  <c r="L507"/>
  <c r="M507"/>
  <c r="N507"/>
  <c r="O507"/>
  <c r="P507"/>
  <c r="Q507"/>
  <c r="R507"/>
  <c r="D508"/>
  <c r="E508"/>
  <c r="F508"/>
  <c r="G508"/>
  <c r="H508"/>
  <c r="I508"/>
  <c r="J508"/>
  <c r="K508"/>
  <c r="L508"/>
  <c r="M508"/>
  <c r="N508"/>
  <c r="O508"/>
  <c r="P508"/>
  <c r="Q508"/>
  <c r="R508"/>
  <c r="D509"/>
  <c r="E509"/>
  <c r="F509"/>
  <c r="G509"/>
  <c r="H509"/>
  <c r="I509"/>
  <c r="J509"/>
  <c r="K509"/>
  <c r="L509"/>
  <c r="M509"/>
  <c r="N509"/>
  <c r="O509"/>
  <c r="P509"/>
  <c r="Q509"/>
  <c r="R509"/>
  <c r="D510"/>
  <c r="E510"/>
  <c r="F510"/>
  <c r="G510"/>
  <c r="H510"/>
  <c r="I510"/>
  <c r="J510"/>
  <c r="K510"/>
  <c r="L510"/>
  <c r="M510"/>
  <c r="N510"/>
  <c r="O510"/>
  <c r="P510"/>
  <c r="Q510"/>
  <c r="R510"/>
  <c r="D511"/>
  <c r="E511"/>
  <c r="F511"/>
  <c r="G511"/>
  <c r="H511"/>
  <c r="I511"/>
  <c r="J511"/>
  <c r="K511"/>
  <c r="L511"/>
  <c r="M511"/>
  <c r="N511"/>
  <c r="O511"/>
  <c r="P511"/>
  <c r="Q511"/>
  <c r="R511"/>
  <c r="D512"/>
  <c r="E512"/>
  <c r="F512"/>
  <c r="G512"/>
  <c r="H512"/>
  <c r="I512"/>
  <c r="J512"/>
  <c r="K512"/>
  <c r="L512"/>
  <c r="M512"/>
  <c r="N512"/>
  <c r="O512"/>
  <c r="P512"/>
  <c r="Q512"/>
  <c r="R512"/>
  <c r="D513"/>
  <c r="E513"/>
  <c r="F513"/>
  <c r="G513"/>
  <c r="H513"/>
  <c r="I513"/>
  <c r="J513"/>
  <c r="K513"/>
  <c r="L513"/>
  <c r="M513"/>
  <c r="N513"/>
  <c r="O513"/>
  <c r="P513"/>
  <c r="Q513"/>
  <c r="R513"/>
  <c r="D514"/>
  <c r="E514"/>
  <c r="F514"/>
  <c r="G514"/>
  <c r="H514"/>
  <c r="I514"/>
  <c r="J514"/>
  <c r="K514"/>
  <c r="L514"/>
  <c r="M514"/>
  <c r="N514"/>
  <c r="O514"/>
  <c r="P514"/>
  <c r="Q514"/>
  <c r="R514"/>
  <c r="D515"/>
  <c r="E515"/>
  <c r="F515"/>
  <c r="G515"/>
  <c r="H515"/>
  <c r="I515"/>
  <c r="J515"/>
  <c r="K515"/>
  <c r="L515"/>
  <c r="M515"/>
  <c r="N515"/>
  <c r="O515"/>
  <c r="P515"/>
  <c r="Q515"/>
  <c r="R515"/>
  <c r="D516"/>
  <c r="E516"/>
  <c r="F516"/>
  <c r="G516"/>
  <c r="H516"/>
  <c r="I516"/>
  <c r="J516"/>
  <c r="K516"/>
  <c r="L516"/>
  <c r="M516"/>
  <c r="N516"/>
  <c r="O516"/>
  <c r="P516"/>
  <c r="Q516"/>
  <c r="R516"/>
  <c r="D517"/>
  <c r="E517"/>
  <c r="F517"/>
  <c r="G517"/>
  <c r="H517"/>
  <c r="I517"/>
  <c r="J517"/>
  <c r="K517"/>
  <c r="L517"/>
  <c r="M517"/>
  <c r="N517"/>
  <c r="O517"/>
  <c r="P517"/>
  <c r="Q517"/>
  <c r="R517"/>
  <c r="D518"/>
  <c r="E518"/>
  <c r="F518"/>
  <c r="G518"/>
  <c r="H518"/>
  <c r="I518"/>
  <c r="J518"/>
  <c r="K518"/>
  <c r="L518"/>
  <c r="M518"/>
  <c r="N518"/>
  <c r="O518"/>
  <c r="P518"/>
  <c r="Q518"/>
  <c r="R518"/>
  <c r="D519"/>
  <c r="E519"/>
  <c r="F519"/>
  <c r="G519"/>
  <c r="H519"/>
  <c r="I519"/>
  <c r="J519"/>
  <c r="K519"/>
  <c r="L519"/>
  <c r="M519"/>
  <c r="N519"/>
  <c r="O519"/>
  <c r="P519"/>
  <c r="Q519"/>
  <c r="R519"/>
  <c r="S520"/>
  <c r="D521"/>
  <c r="E521"/>
  <c r="F521"/>
  <c r="G521"/>
  <c r="H521"/>
  <c r="I521"/>
  <c r="J521"/>
  <c r="K521"/>
  <c r="L521"/>
  <c r="M521"/>
  <c r="N521"/>
  <c r="O521"/>
  <c r="P521"/>
  <c r="Q521"/>
  <c r="R521"/>
  <c r="D522"/>
  <c r="E522"/>
  <c r="F522"/>
  <c r="G522"/>
  <c r="H522"/>
  <c r="I522"/>
  <c r="J522"/>
  <c r="K522"/>
  <c r="L522"/>
  <c r="M522"/>
  <c r="N522"/>
  <c r="O522"/>
  <c r="P522"/>
  <c r="Q522"/>
  <c r="R522"/>
  <c r="D523"/>
  <c r="E523"/>
  <c r="F523"/>
  <c r="G523"/>
  <c r="H523"/>
  <c r="I523"/>
  <c r="J523"/>
  <c r="K523"/>
  <c r="L523"/>
  <c r="M523"/>
  <c r="N523"/>
  <c r="O523"/>
  <c r="P523"/>
  <c r="D524"/>
  <c r="E524"/>
  <c r="F524"/>
  <c r="G524"/>
  <c r="H524"/>
  <c r="I524"/>
  <c r="J524"/>
  <c r="K524"/>
  <c r="L524"/>
  <c r="M524"/>
  <c r="N524"/>
  <c r="O524"/>
  <c r="P524"/>
  <c r="D525"/>
  <c r="E525"/>
  <c r="F525"/>
  <c r="G525"/>
  <c r="H525"/>
  <c r="I525"/>
  <c r="J525"/>
  <c r="K525"/>
  <c r="L525"/>
  <c r="M525"/>
  <c r="N525"/>
  <c r="O525"/>
  <c r="P525"/>
  <c r="D526"/>
  <c r="E526"/>
  <c r="F526"/>
  <c r="G526"/>
  <c r="H526"/>
  <c r="I526"/>
  <c r="J526"/>
  <c r="K526"/>
  <c r="L526"/>
  <c r="M526"/>
  <c r="N526"/>
  <c r="O526"/>
  <c r="P526"/>
  <c r="D527"/>
  <c r="E527"/>
  <c r="F527"/>
  <c r="G527"/>
  <c r="H527"/>
  <c r="I527"/>
  <c r="J527"/>
  <c r="K527"/>
  <c r="L527"/>
  <c r="M527"/>
  <c r="N527"/>
  <c r="O527"/>
  <c r="P527"/>
  <c r="D528"/>
  <c r="E528"/>
  <c r="F528"/>
  <c r="G528"/>
  <c r="H528"/>
  <c r="I528"/>
  <c r="J528"/>
  <c r="K528"/>
  <c r="L528"/>
  <c r="M528"/>
  <c r="N528"/>
  <c r="O528"/>
  <c r="P528"/>
  <c r="D529"/>
  <c r="E529"/>
  <c r="F529"/>
  <c r="G529"/>
  <c r="H529"/>
  <c r="I529"/>
  <c r="J529"/>
  <c r="K529"/>
  <c r="L529"/>
  <c r="M529"/>
  <c r="N529"/>
  <c r="O529"/>
  <c r="P529"/>
  <c r="D530"/>
  <c r="E530"/>
  <c r="F530"/>
  <c r="G530"/>
  <c r="H530"/>
  <c r="I530"/>
  <c r="J530"/>
  <c r="K530"/>
  <c r="L530"/>
  <c r="M530"/>
  <c r="N530"/>
  <c r="O530"/>
  <c r="P530"/>
  <c r="D531"/>
  <c r="E531"/>
  <c r="F531"/>
  <c r="G531"/>
  <c r="H531"/>
  <c r="I531"/>
  <c r="J531"/>
  <c r="K531"/>
  <c r="L531"/>
  <c r="M531"/>
  <c r="N531"/>
  <c r="O531"/>
  <c r="P531"/>
  <c r="D532"/>
  <c r="E532"/>
  <c r="F532"/>
  <c r="G532"/>
  <c r="H532"/>
  <c r="I532"/>
  <c r="J532"/>
  <c r="K532"/>
  <c r="L532"/>
  <c r="M532"/>
  <c r="N532"/>
  <c r="O532"/>
  <c r="P532"/>
  <c r="D533"/>
  <c r="E533"/>
  <c r="F533"/>
  <c r="G533"/>
  <c r="H533"/>
  <c r="I533"/>
  <c r="J533"/>
  <c r="K533"/>
  <c r="L533"/>
  <c r="M533"/>
  <c r="N533"/>
  <c r="O533"/>
  <c r="P533"/>
  <c r="S534"/>
  <c r="S535"/>
  <c r="D536"/>
  <c r="E536"/>
  <c r="F536"/>
  <c r="G536"/>
  <c r="H536"/>
  <c r="I536"/>
  <c r="J536"/>
  <c r="K536"/>
  <c r="L536"/>
  <c r="M536"/>
  <c r="N536"/>
  <c r="O536"/>
  <c r="P536"/>
  <c r="Q536"/>
  <c r="R536"/>
  <c r="D537"/>
  <c r="E537"/>
  <c r="F537"/>
  <c r="G537"/>
  <c r="H537"/>
  <c r="I537"/>
  <c r="J537"/>
  <c r="K537"/>
  <c r="L537"/>
  <c r="M537"/>
  <c r="N537"/>
  <c r="O537"/>
  <c r="P537"/>
  <c r="Q537"/>
  <c r="R537"/>
  <c r="D538"/>
  <c r="E538"/>
  <c r="F538"/>
  <c r="G538"/>
  <c r="H538"/>
  <c r="I538"/>
  <c r="J538"/>
  <c r="K538"/>
  <c r="L538"/>
  <c r="M538"/>
  <c r="N538"/>
  <c r="O538"/>
  <c r="P538"/>
  <c r="D539"/>
  <c r="E539"/>
  <c r="F539"/>
  <c r="G539"/>
  <c r="H539"/>
  <c r="I539"/>
  <c r="J539"/>
  <c r="K539"/>
  <c r="L539"/>
  <c r="M539"/>
  <c r="N539"/>
  <c r="O539"/>
  <c r="P539"/>
  <c r="D540"/>
  <c r="E540"/>
  <c r="F540"/>
  <c r="G540"/>
  <c r="H540"/>
  <c r="I540"/>
  <c r="J540"/>
  <c r="K540"/>
  <c r="L540"/>
  <c r="M540"/>
  <c r="N540"/>
  <c r="O540"/>
  <c r="P540"/>
  <c r="D541"/>
  <c r="E541"/>
  <c r="F541"/>
  <c r="G541"/>
  <c r="H541"/>
  <c r="I541"/>
  <c r="J541"/>
  <c r="K541"/>
  <c r="L541"/>
  <c r="M541"/>
  <c r="N541"/>
  <c r="O541"/>
  <c r="P541"/>
  <c r="D542"/>
  <c r="E542"/>
  <c r="F542"/>
  <c r="G542"/>
  <c r="H542"/>
  <c r="I542"/>
  <c r="J542"/>
  <c r="K542"/>
  <c r="L542"/>
  <c r="M542"/>
  <c r="N542"/>
  <c r="O542"/>
  <c r="P542"/>
  <c r="D543"/>
  <c r="E543"/>
  <c r="F543"/>
  <c r="G543"/>
  <c r="H543"/>
  <c r="I543"/>
  <c r="J543"/>
  <c r="K543"/>
  <c r="L543"/>
  <c r="M543"/>
  <c r="N543"/>
  <c r="O543"/>
  <c r="P543"/>
  <c r="D544"/>
  <c r="E544"/>
  <c r="F544"/>
  <c r="G544"/>
  <c r="H544"/>
  <c r="I544"/>
  <c r="J544"/>
  <c r="K544"/>
  <c r="L544"/>
  <c r="M544"/>
  <c r="N544"/>
  <c r="O544"/>
  <c r="P544"/>
  <c r="S545"/>
  <c r="D546"/>
  <c r="E546"/>
  <c r="F546"/>
  <c r="G546"/>
  <c r="H546"/>
  <c r="R546" s="1"/>
  <c r="I546"/>
  <c r="J546"/>
  <c r="K546"/>
  <c r="L546"/>
  <c r="M546"/>
  <c r="N546"/>
  <c r="O546"/>
  <c r="P546"/>
  <c r="D547"/>
  <c r="E547"/>
  <c r="F547"/>
  <c r="G547"/>
  <c r="H547"/>
  <c r="R547" s="1"/>
  <c r="I547"/>
  <c r="J547"/>
  <c r="K547"/>
  <c r="L547"/>
  <c r="M547"/>
  <c r="N547"/>
  <c r="O547"/>
  <c r="P547"/>
  <c r="D548"/>
  <c r="E548"/>
  <c r="F548"/>
  <c r="G548"/>
  <c r="H548"/>
  <c r="I548"/>
  <c r="J548"/>
  <c r="K548"/>
  <c r="L548"/>
  <c r="M548"/>
  <c r="N548"/>
  <c r="O548"/>
  <c r="P548"/>
  <c r="Q548"/>
  <c r="R548"/>
  <c r="D549"/>
  <c r="E549"/>
  <c r="F549"/>
  <c r="G549"/>
  <c r="H549"/>
  <c r="I549"/>
  <c r="J549"/>
  <c r="K549"/>
  <c r="L549"/>
  <c r="M549"/>
  <c r="N549"/>
  <c r="O549"/>
  <c r="P549"/>
  <c r="D550"/>
  <c r="E550"/>
  <c r="F550"/>
  <c r="G550"/>
  <c r="H550"/>
  <c r="R550" s="1"/>
  <c r="I550"/>
  <c r="J550"/>
  <c r="K550"/>
  <c r="L550"/>
  <c r="M550"/>
  <c r="N550"/>
  <c r="O550"/>
  <c r="P550"/>
  <c r="D551"/>
  <c r="E551"/>
  <c r="F551"/>
  <c r="G551"/>
  <c r="H551"/>
  <c r="I551"/>
  <c r="J551"/>
  <c r="K551"/>
  <c r="L551"/>
  <c r="M551"/>
  <c r="N551"/>
  <c r="O551"/>
  <c r="P551"/>
  <c r="D552"/>
  <c r="E552"/>
  <c r="F552"/>
  <c r="G552"/>
  <c r="H552"/>
  <c r="I552"/>
  <c r="J552"/>
  <c r="K552"/>
  <c r="L552"/>
  <c r="M552"/>
  <c r="N552"/>
  <c r="O552"/>
  <c r="P552"/>
  <c r="Q552"/>
  <c r="R552"/>
  <c r="D553"/>
  <c r="E553"/>
  <c r="F553"/>
  <c r="G553"/>
  <c r="H553"/>
  <c r="R553" s="1"/>
  <c r="I553"/>
  <c r="J553"/>
  <c r="K553"/>
  <c r="L553"/>
  <c r="M553"/>
  <c r="N553"/>
  <c r="O553"/>
  <c r="P553"/>
  <c r="D554"/>
  <c r="E554"/>
  <c r="F554"/>
  <c r="G554"/>
  <c r="H554"/>
  <c r="I554"/>
  <c r="J554"/>
  <c r="K554"/>
  <c r="L554"/>
  <c r="M554"/>
  <c r="N554"/>
  <c r="O554"/>
  <c r="P554"/>
  <c r="D555"/>
  <c r="E555"/>
  <c r="F555"/>
  <c r="R555" s="1"/>
  <c r="G555"/>
  <c r="Q555" s="1"/>
  <c r="H555"/>
  <c r="I555"/>
  <c r="J555"/>
  <c r="K555"/>
  <c r="L555"/>
  <c r="M555"/>
  <c r="N555"/>
  <c r="O555"/>
  <c r="P555"/>
  <c r="S556"/>
  <c r="D557"/>
  <c r="E557"/>
  <c r="F557"/>
  <c r="G557"/>
  <c r="H557"/>
  <c r="I557"/>
  <c r="J557"/>
  <c r="K557"/>
  <c r="L557"/>
  <c r="M557"/>
  <c r="N557"/>
  <c r="O557"/>
  <c r="P557"/>
  <c r="D558"/>
  <c r="S559"/>
  <c r="E563"/>
  <c r="F563"/>
  <c r="G563"/>
  <c r="H563"/>
  <c r="I563"/>
  <c r="J563"/>
  <c r="K563"/>
  <c r="L563"/>
  <c r="M563"/>
  <c r="N563"/>
  <c r="O563"/>
  <c r="P563"/>
  <c r="Q563"/>
  <c r="R563"/>
  <c r="D564"/>
  <c r="E564"/>
  <c r="F564"/>
  <c r="G564"/>
  <c r="H564"/>
  <c r="I564"/>
  <c r="J564"/>
  <c r="K564"/>
  <c r="L564"/>
  <c r="M564"/>
  <c r="N564"/>
  <c r="O564"/>
  <c r="P564"/>
  <c r="Q564"/>
  <c r="R564"/>
  <c r="D565"/>
  <c r="E565"/>
  <c r="F565"/>
  <c r="G565"/>
  <c r="H565"/>
  <c r="I565"/>
  <c r="J565"/>
  <c r="K565"/>
  <c r="L565"/>
  <c r="M565"/>
  <c r="N565"/>
  <c r="O565"/>
  <c r="P565"/>
  <c r="S566"/>
  <c r="D567"/>
  <c r="E567"/>
  <c r="F567"/>
  <c r="G567"/>
  <c r="H567"/>
  <c r="I567"/>
  <c r="J567"/>
  <c r="K567"/>
  <c r="L567"/>
  <c r="M567"/>
  <c r="N567"/>
  <c r="O567"/>
  <c r="P567"/>
  <c r="Q567"/>
  <c r="R567"/>
  <c r="D568"/>
  <c r="E568"/>
  <c r="F568"/>
  <c r="G568"/>
  <c r="H568"/>
  <c r="I568"/>
  <c r="J568"/>
  <c r="K568"/>
  <c r="L568"/>
  <c r="M568"/>
  <c r="N568"/>
  <c r="O568"/>
  <c r="P568"/>
  <c r="Q568"/>
  <c r="R568"/>
  <c r="D569"/>
  <c r="E569"/>
  <c r="F569"/>
  <c r="G569"/>
  <c r="H569"/>
  <c r="I569"/>
  <c r="J569"/>
  <c r="K569"/>
  <c r="L569"/>
  <c r="M569"/>
  <c r="N569"/>
  <c r="O569"/>
  <c r="P569"/>
  <c r="Q569"/>
  <c r="S570"/>
  <c r="D571"/>
  <c r="E571"/>
  <c r="F571"/>
  <c r="G571"/>
  <c r="H571"/>
  <c r="I571"/>
  <c r="J571"/>
  <c r="K571"/>
  <c r="L571"/>
  <c r="M571"/>
  <c r="N571"/>
  <c r="O571"/>
  <c r="P571"/>
  <c r="Q571"/>
  <c r="R571"/>
  <c r="D572"/>
  <c r="E572"/>
  <c r="F572"/>
  <c r="G572"/>
  <c r="H572"/>
  <c r="I572"/>
  <c r="J572"/>
  <c r="K572"/>
  <c r="L572"/>
  <c r="M572"/>
  <c r="N572"/>
  <c r="O572"/>
  <c r="P572"/>
  <c r="Q572"/>
  <c r="R572"/>
  <c r="D573"/>
  <c r="E573"/>
  <c r="F573"/>
  <c r="G573"/>
  <c r="H573"/>
  <c r="I573"/>
  <c r="J573"/>
  <c r="K573"/>
  <c r="L573"/>
  <c r="M573"/>
  <c r="N573"/>
  <c r="O573"/>
  <c r="P573"/>
  <c r="S574"/>
  <c r="S575"/>
  <c r="D576"/>
  <c r="E576"/>
  <c r="F576"/>
  <c r="G576"/>
  <c r="H576"/>
  <c r="I576"/>
  <c r="J576"/>
  <c r="K576"/>
  <c r="L576"/>
  <c r="M576"/>
  <c r="N576"/>
  <c r="O576"/>
  <c r="P576"/>
  <c r="Q576"/>
  <c r="R576"/>
  <c r="D577"/>
  <c r="E577"/>
  <c r="F577"/>
  <c r="G577"/>
  <c r="H577"/>
  <c r="I577"/>
  <c r="J577"/>
  <c r="K577"/>
  <c r="L577"/>
  <c r="M577"/>
  <c r="N577"/>
  <c r="O577"/>
  <c r="P577"/>
  <c r="Q577"/>
  <c r="R577"/>
  <c r="D578"/>
  <c r="E578"/>
  <c r="F578"/>
  <c r="G578"/>
  <c r="H578"/>
  <c r="I578"/>
  <c r="J578"/>
  <c r="K578"/>
  <c r="L578"/>
  <c r="M578"/>
  <c r="N578"/>
  <c r="O578"/>
  <c r="P578"/>
  <c r="D579"/>
  <c r="E579"/>
  <c r="F579"/>
  <c r="G579"/>
  <c r="H579"/>
  <c r="R579" s="1"/>
  <c r="I579"/>
  <c r="J579"/>
  <c r="K579"/>
  <c r="L579"/>
  <c r="M579"/>
  <c r="N579"/>
  <c r="O579"/>
  <c r="P579"/>
  <c r="D580"/>
  <c r="E580"/>
  <c r="F580"/>
  <c r="G580"/>
  <c r="H580"/>
  <c r="I580"/>
  <c r="J580"/>
  <c r="K580"/>
  <c r="L580"/>
  <c r="M580"/>
  <c r="N580"/>
  <c r="O580"/>
  <c r="P580"/>
  <c r="D581"/>
  <c r="E581"/>
  <c r="F581"/>
  <c r="G581"/>
  <c r="H581"/>
  <c r="I581"/>
  <c r="J581"/>
  <c r="K581"/>
  <c r="L581"/>
  <c r="M581"/>
  <c r="N581"/>
  <c r="O581"/>
  <c r="P581"/>
  <c r="D582"/>
  <c r="E582"/>
  <c r="F582"/>
  <c r="G582"/>
  <c r="Q582" s="1"/>
  <c r="H582"/>
  <c r="I582"/>
  <c r="J582"/>
  <c r="K582"/>
  <c r="L582"/>
  <c r="M582"/>
  <c r="N582"/>
  <c r="O582"/>
  <c r="P582"/>
  <c r="D583"/>
  <c r="E583"/>
  <c r="F583"/>
  <c r="G583"/>
  <c r="H583"/>
  <c r="I583"/>
  <c r="J583"/>
  <c r="K583"/>
  <c r="L583"/>
  <c r="M583"/>
  <c r="N583"/>
  <c r="O583"/>
  <c r="P583"/>
  <c r="D584"/>
  <c r="E584"/>
  <c r="F584"/>
  <c r="G584"/>
  <c r="Q584" s="1"/>
  <c r="H584"/>
  <c r="I584"/>
  <c r="J584"/>
  <c r="K584"/>
  <c r="L584"/>
  <c r="M584"/>
  <c r="N584"/>
  <c r="O584"/>
  <c r="P584"/>
  <c r="D585"/>
  <c r="E585"/>
  <c r="F585"/>
  <c r="G585"/>
  <c r="H585"/>
  <c r="I585"/>
  <c r="J585"/>
  <c r="K585"/>
  <c r="L585"/>
  <c r="M585"/>
  <c r="N585"/>
  <c r="O585"/>
  <c r="P585"/>
  <c r="D586"/>
  <c r="E586"/>
  <c r="F586"/>
  <c r="G586"/>
  <c r="Q586" s="1"/>
  <c r="H586"/>
  <c r="I586"/>
  <c r="J586"/>
  <c r="K586"/>
  <c r="L586"/>
  <c r="M586"/>
  <c r="N586"/>
  <c r="O586"/>
  <c r="P586"/>
  <c r="D587"/>
  <c r="E587"/>
  <c r="F587"/>
  <c r="G587"/>
  <c r="H587"/>
  <c r="I587"/>
  <c r="J587"/>
  <c r="K587"/>
  <c r="L587"/>
  <c r="M587"/>
  <c r="N587"/>
  <c r="O587"/>
  <c r="P587"/>
  <c r="D588"/>
  <c r="E588"/>
  <c r="F588"/>
  <c r="G588"/>
  <c r="Q588" s="1"/>
  <c r="H588"/>
  <c r="R588"/>
  <c r="I588"/>
  <c r="J588"/>
  <c r="K588"/>
  <c r="L588"/>
  <c r="M588"/>
  <c r="N588"/>
  <c r="O588"/>
  <c r="P588"/>
  <c r="S589"/>
  <c r="D590"/>
  <c r="E590"/>
  <c r="F590"/>
  <c r="G590"/>
  <c r="H590"/>
  <c r="I590"/>
  <c r="J590"/>
  <c r="K590"/>
  <c r="L590"/>
  <c r="M590"/>
  <c r="N590"/>
  <c r="O590"/>
  <c r="P590"/>
  <c r="Q590"/>
  <c r="R590"/>
  <c r="D591"/>
  <c r="E591"/>
  <c r="F591"/>
  <c r="G591"/>
  <c r="H591"/>
  <c r="I591"/>
  <c r="J591"/>
  <c r="K591"/>
  <c r="L591"/>
  <c r="M591"/>
  <c r="N591"/>
  <c r="O591"/>
  <c r="P591"/>
  <c r="Q591"/>
  <c r="R591"/>
  <c r="D592"/>
  <c r="E592"/>
  <c r="F592"/>
  <c r="G592"/>
  <c r="H592"/>
  <c r="I592"/>
  <c r="J592"/>
  <c r="K592"/>
  <c r="L592"/>
  <c r="M592"/>
  <c r="N592"/>
  <c r="O592"/>
  <c r="P592"/>
  <c r="Q592"/>
  <c r="D593"/>
  <c r="E593"/>
  <c r="F593"/>
  <c r="G593"/>
  <c r="H593"/>
  <c r="I593"/>
  <c r="J593"/>
  <c r="K593"/>
  <c r="L593"/>
  <c r="M593"/>
  <c r="N593"/>
  <c r="O593"/>
  <c r="P593"/>
  <c r="Q593"/>
  <c r="D594"/>
  <c r="E594"/>
  <c r="F594"/>
  <c r="G594"/>
  <c r="H594"/>
  <c r="I594"/>
  <c r="J594"/>
  <c r="K594"/>
  <c r="L594"/>
  <c r="M594"/>
  <c r="N594"/>
  <c r="O594"/>
  <c r="P594"/>
  <c r="Q594"/>
  <c r="D595"/>
  <c r="E595"/>
  <c r="F595"/>
  <c r="G595"/>
  <c r="H595"/>
  <c r="I595"/>
  <c r="J595"/>
  <c r="K595"/>
  <c r="L595"/>
  <c r="M595"/>
  <c r="N595"/>
  <c r="O595"/>
  <c r="P595"/>
  <c r="Q595"/>
  <c r="D596"/>
  <c r="E596"/>
  <c r="F596"/>
  <c r="G596"/>
  <c r="H596"/>
  <c r="I596"/>
  <c r="J596"/>
  <c r="K596"/>
  <c r="L596"/>
  <c r="M596"/>
  <c r="N596"/>
  <c r="O596"/>
  <c r="P596"/>
  <c r="Q596"/>
  <c r="D597"/>
  <c r="E597"/>
  <c r="F597"/>
  <c r="G597"/>
  <c r="H597"/>
  <c r="I597"/>
  <c r="J597"/>
  <c r="K597"/>
  <c r="L597"/>
  <c r="M597"/>
  <c r="N597"/>
  <c r="O597"/>
  <c r="P597"/>
  <c r="Q597"/>
  <c r="D598"/>
  <c r="E598"/>
  <c r="F598"/>
  <c r="G598"/>
  <c r="H598"/>
  <c r="I598"/>
  <c r="J598"/>
  <c r="K598"/>
  <c r="L598"/>
  <c r="M598"/>
  <c r="N598"/>
  <c r="O598"/>
  <c r="P598"/>
  <c r="Q598"/>
  <c r="D599"/>
  <c r="E599"/>
  <c r="F599"/>
  <c r="G599"/>
  <c r="H599"/>
  <c r="I599"/>
  <c r="J599"/>
  <c r="K599"/>
  <c r="L599"/>
  <c r="M599"/>
  <c r="N599"/>
  <c r="O599"/>
  <c r="P599"/>
  <c r="Q599"/>
  <c r="D600"/>
  <c r="E600"/>
  <c r="F600"/>
  <c r="G600"/>
  <c r="H600"/>
  <c r="I600"/>
  <c r="J600"/>
  <c r="K600"/>
  <c r="L600"/>
  <c r="M600"/>
  <c r="N600"/>
  <c r="O600"/>
  <c r="P600"/>
  <c r="Q600"/>
  <c r="D601"/>
  <c r="E601"/>
  <c r="F601"/>
  <c r="G601"/>
  <c r="H601"/>
  <c r="I601"/>
  <c r="J601"/>
  <c r="K601"/>
  <c r="L601"/>
  <c r="M601"/>
  <c r="N601"/>
  <c r="O601"/>
  <c r="P601"/>
  <c r="Q601"/>
  <c r="D602"/>
  <c r="E602"/>
  <c r="F602"/>
  <c r="G602"/>
  <c r="H602"/>
  <c r="I602"/>
  <c r="J602"/>
  <c r="K602"/>
  <c r="L602"/>
  <c r="M602"/>
  <c r="N602"/>
  <c r="O602"/>
  <c r="P602"/>
  <c r="Q602"/>
  <c r="S603"/>
  <c r="S604"/>
  <c r="D605"/>
  <c r="E605"/>
  <c r="F605"/>
  <c r="G605"/>
  <c r="H605"/>
  <c r="I605"/>
  <c r="J605"/>
  <c r="K605"/>
  <c r="L605"/>
  <c r="M605"/>
  <c r="N605"/>
  <c r="O605"/>
  <c r="P605"/>
  <c r="Q605"/>
  <c r="R605"/>
  <c r="D606"/>
  <c r="E606"/>
  <c r="F606"/>
  <c r="G606"/>
  <c r="H606"/>
  <c r="R606" s="1"/>
  <c r="I606"/>
  <c r="J606"/>
  <c r="K606"/>
  <c r="L606"/>
  <c r="M606"/>
  <c r="N606"/>
  <c r="O606"/>
  <c r="P606"/>
  <c r="D607"/>
  <c r="E607"/>
  <c r="F607"/>
  <c r="G607"/>
  <c r="H607"/>
  <c r="I607"/>
  <c r="J607"/>
  <c r="K607"/>
  <c r="L607"/>
  <c r="M607"/>
  <c r="N607"/>
  <c r="O607"/>
  <c r="P607"/>
  <c r="Q607"/>
  <c r="D608"/>
  <c r="E608"/>
  <c r="F608"/>
  <c r="G608"/>
  <c r="H608"/>
  <c r="I608"/>
  <c r="J608"/>
  <c r="K608"/>
  <c r="L608"/>
  <c r="M608"/>
  <c r="N608"/>
  <c r="O608"/>
  <c r="P608"/>
  <c r="Q608"/>
  <c r="D609"/>
  <c r="E609"/>
  <c r="F609"/>
  <c r="G609"/>
  <c r="H609"/>
  <c r="I609"/>
  <c r="J609"/>
  <c r="K609"/>
  <c r="L609"/>
  <c r="M609"/>
  <c r="N609"/>
  <c r="O609"/>
  <c r="P609"/>
  <c r="Q609"/>
  <c r="D610"/>
  <c r="E610"/>
  <c r="F610"/>
  <c r="G610"/>
  <c r="H610"/>
  <c r="I610"/>
  <c r="J610"/>
  <c r="K610"/>
  <c r="L610"/>
  <c r="M610"/>
  <c r="N610"/>
  <c r="O610"/>
  <c r="P610"/>
  <c r="D611"/>
  <c r="E611"/>
  <c r="F611"/>
  <c r="G611"/>
  <c r="H611"/>
  <c r="I611"/>
  <c r="J611"/>
  <c r="K611"/>
  <c r="L611"/>
  <c r="M611"/>
  <c r="N611"/>
  <c r="O611"/>
  <c r="P611"/>
  <c r="Q611"/>
  <c r="D612"/>
  <c r="E612"/>
  <c r="F612"/>
  <c r="G612"/>
  <c r="H612"/>
  <c r="I612"/>
  <c r="J612"/>
  <c r="K612"/>
  <c r="L612"/>
  <c r="M612"/>
  <c r="N612"/>
  <c r="O612"/>
  <c r="P612"/>
  <c r="Q612"/>
  <c r="D613"/>
  <c r="E613"/>
  <c r="F613"/>
  <c r="G613"/>
  <c r="H613"/>
  <c r="I613"/>
  <c r="J613"/>
  <c r="K613"/>
  <c r="L613"/>
  <c r="M613"/>
  <c r="N613"/>
  <c r="O613"/>
  <c r="P613"/>
  <c r="Q613"/>
  <c r="S614"/>
  <c r="D615"/>
  <c r="E615"/>
  <c r="F615"/>
  <c r="G615"/>
  <c r="H615"/>
  <c r="I615"/>
  <c r="J615"/>
  <c r="K615"/>
  <c r="L615"/>
  <c r="M615"/>
  <c r="N615"/>
  <c r="O615"/>
  <c r="P615"/>
  <c r="D616"/>
  <c r="E616"/>
  <c r="F616"/>
  <c r="G616"/>
  <c r="H616"/>
  <c r="R616" s="1"/>
  <c r="I616"/>
  <c r="J616"/>
  <c r="K616"/>
  <c r="L616"/>
  <c r="M616"/>
  <c r="N616"/>
  <c r="O616"/>
  <c r="P616"/>
  <c r="D617"/>
  <c r="E617"/>
  <c r="F617"/>
  <c r="G617"/>
  <c r="H617"/>
  <c r="I617"/>
  <c r="J617"/>
  <c r="K617"/>
  <c r="L617"/>
  <c r="M617"/>
  <c r="N617"/>
  <c r="O617"/>
  <c r="P617"/>
  <c r="Q617"/>
  <c r="R617"/>
  <c r="D618"/>
  <c r="E618"/>
  <c r="F618"/>
  <c r="G618"/>
  <c r="H618"/>
  <c r="I618"/>
  <c r="J618"/>
  <c r="K618"/>
  <c r="L618"/>
  <c r="M618"/>
  <c r="N618"/>
  <c r="O618"/>
  <c r="P618"/>
  <c r="Q618"/>
  <c r="R618"/>
  <c r="D619"/>
  <c r="E619"/>
  <c r="F619"/>
  <c r="G619"/>
  <c r="H619"/>
  <c r="I619"/>
  <c r="J619"/>
  <c r="K619"/>
  <c r="L619"/>
  <c r="M619"/>
  <c r="N619"/>
  <c r="O619"/>
  <c r="P619"/>
  <c r="Q619"/>
  <c r="R619"/>
  <c r="D620"/>
  <c r="E620"/>
  <c r="F620"/>
  <c r="G620"/>
  <c r="H620"/>
  <c r="I620"/>
  <c r="J620"/>
  <c r="K620"/>
  <c r="L620"/>
  <c r="M620"/>
  <c r="N620"/>
  <c r="O620"/>
  <c r="P620"/>
  <c r="D621"/>
  <c r="E621"/>
  <c r="F621"/>
  <c r="G621"/>
  <c r="H621"/>
  <c r="I621"/>
  <c r="J621"/>
  <c r="K621"/>
  <c r="L621"/>
  <c r="M621"/>
  <c r="N621"/>
  <c r="O621"/>
  <c r="P621"/>
  <c r="Q621"/>
  <c r="R621"/>
  <c r="D622"/>
  <c r="E622"/>
  <c r="F622"/>
  <c r="G622"/>
  <c r="H622"/>
  <c r="I622"/>
  <c r="J622"/>
  <c r="K622"/>
  <c r="L622"/>
  <c r="M622"/>
  <c r="N622"/>
  <c r="O622"/>
  <c r="P622"/>
  <c r="D623"/>
  <c r="E623"/>
  <c r="F623"/>
  <c r="G623"/>
  <c r="H623"/>
  <c r="I623"/>
  <c r="J623"/>
  <c r="K623"/>
  <c r="L623"/>
  <c r="M623"/>
  <c r="N623"/>
  <c r="O623"/>
  <c r="P623"/>
  <c r="D624"/>
  <c r="E624"/>
  <c r="F624"/>
  <c r="G624"/>
  <c r="H624"/>
  <c r="I624"/>
  <c r="J624"/>
  <c r="K624"/>
  <c r="L624"/>
  <c r="M624"/>
  <c r="N624"/>
  <c r="O624"/>
  <c r="P624"/>
  <c r="S625"/>
  <c r="D626"/>
  <c r="E626"/>
  <c r="F626"/>
  <c r="G626"/>
  <c r="H626"/>
  <c r="I626"/>
  <c r="J626"/>
  <c r="K626"/>
  <c r="L626"/>
  <c r="M626"/>
  <c r="N626"/>
  <c r="O626"/>
  <c r="P626"/>
  <c r="D627"/>
  <c r="S628"/>
  <c r="A1" i="38"/>
  <c r="F1"/>
  <c r="G1"/>
  <c r="H1"/>
  <c r="I1"/>
  <c r="J1"/>
  <c r="K1"/>
  <c r="L1"/>
  <c r="M1"/>
  <c r="N1"/>
  <c r="O1"/>
  <c r="P1"/>
  <c r="Q1"/>
  <c r="M5"/>
  <c r="M9"/>
  <c r="N9"/>
  <c r="D10"/>
  <c r="M10"/>
  <c r="N10"/>
  <c r="D11"/>
  <c r="M11"/>
  <c r="N11"/>
  <c r="D12"/>
  <c r="M12"/>
  <c r="N12"/>
  <c r="D13"/>
  <c r="M13"/>
  <c r="N13"/>
  <c r="D14"/>
  <c r="M14"/>
  <c r="N14"/>
  <c r="D15"/>
  <c r="M15"/>
  <c r="N15"/>
  <c r="D16"/>
  <c r="M16"/>
  <c r="N16"/>
  <c r="D17"/>
  <c r="M17"/>
  <c r="N17"/>
  <c r="D18"/>
  <c r="M18"/>
  <c r="N18"/>
  <c r="D19"/>
  <c r="M19"/>
  <c r="N19"/>
  <c r="D20"/>
  <c r="M20"/>
  <c r="N20"/>
  <c r="D21"/>
  <c r="M21"/>
  <c r="N21"/>
  <c r="D22"/>
  <c r="M22"/>
  <c r="N22"/>
  <c r="D24"/>
  <c r="E24"/>
  <c r="F24"/>
  <c r="G24"/>
  <c r="H24"/>
  <c r="N24" s="1"/>
  <c r="I24"/>
  <c r="J24"/>
  <c r="K24"/>
  <c r="L24"/>
  <c r="D25"/>
  <c r="E25"/>
  <c r="F25"/>
  <c r="G25"/>
  <c r="H25"/>
  <c r="I25"/>
  <c r="J25"/>
  <c r="K25"/>
  <c r="L25"/>
  <c r="M25"/>
  <c r="N25"/>
  <c r="D26"/>
  <c r="E26"/>
  <c r="F26"/>
  <c r="G26"/>
  <c r="M26" s="1"/>
  <c r="H26"/>
  <c r="I26"/>
  <c r="J26"/>
  <c r="K26"/>
  <c r="L26"/>
  <c r="D27"/>
  <c r="E27"/>
  <c r="F27"/>
  <c r="G27"/>
  <c r="H27"/>
  <c r="I27"/>
  <c r="J27"/>
  <c r="K27"/>
  <c r="L27"/>
  <c r="M27"/>
  <c r="N27"/>
  <c r="D28"/>
  <c r="E28"/>
  <c r="F28"/>
  <c r="G28"/>
  <c r="H28"/>
  <c r="I28"/>
  <c r="J28"/>
  <c r="K28"/>
  <c r="L28"/>
  <c r="M28"/>
  <c r="N28"/>
  <c r="D29"/>
  <c r="E29"/>
  <c r="F29"/>
  <c r="G29"/>
  <c r="H29"/>
  <c r="I29"/>
  <c r="J29"/>
  <c r="K29"/>
  <c r="L29"/>
  <c r="M29"/>
  <c r="N29"/>
  <c r="D31"/>
  <c r="E31"/>
  <c r="F31"/>
  <c r="G31"/>
  <c r="H31"/>
  <c r="I31"/>
  <c r="J31"/>
  <c r="K31"/>
  <c r="L31"/>
  <c r="M31"/>
  <c r="N31"/>
  <c r="D32"/>
  <c r="E32"/>
  <c r="F32"/>
  <c r="G32"/>
  <c r="H32"/>
  <c r="I32"/>
  <c r="J32"/>
  <c r="K32"/>
  <c r="L32"/>
  <c r="M32"/>
  <c r="N32"/>
  <c r="D33"/>
  <c r="E33"/>
  <c r="F33"/>
  <c r="G33"/>
  <c r="H33"/>
  <c r="I33"/>
  <c r="J33"/>
  <c r="K33"/>
  <c r="L33"/>
  <c r="M33"/>
  <c r="N33"/>
  <c r="D34"/>
  <c r="E34"/>
  <c r="F34"/>
  <c r="G34"/>
  <c r="H34"/>
  <c r="I34"/>
  <c r="J34"/>
  <c r="K34"/>
  <c r="L34"/>
  <c r="M34"/>
  <c r="N34"/>
  <c r="D35"/>
  <c r="E35"/>
  <c r="F35"/>
  <c r="G35"/>
  <c r="H35"/>
  <c r="I35"/>
  <c r="J35"/>
  <c r="K35"/>
  <c r="L35"/>
  <c r="M35"/>
  <c r="N35"/>
  <c r="D36"/>
  <c r="E36"/>
  <c r="F36"/>
  <c r="G36"/>
  <c r="H36"/>
  <c r="I36"/>
  <c r="J36"/>
  <c r="K36"/>
  <c r="L36"/>
  <c r="M36"/>
  <c r="N36"/>
  <c r="D37"/>
  <c r="E37"/>
  <c r="F37"/>
  <c r="G37"/>
  <c r="H37"/>
  <c r="I37"/>
  <c r="J37"/>
  <c r="K37"/>
  <c r="L37"/>
  <c r="M37"/>
  <c r="N37"/>
  <c r="D38"/>
  <c r="E38"/>
  <c r="F38"/>
  <c r="G38"/>
  <c r="H38"/>
  <c r="I38"/>
  <c r="J38"/>
  <c r="K38"/>
  <c r="L38"/>
  <c r="M38"/>
  <c r="N38"/>
  <c r="D39"/>
  <c r="E39"/>
  <c r="F39"/>
  <c r="G39"/>
  <c r="H39"/>
  <c r="I39"/>
  <c r="J39"/>
  <c r="K39"/>
  <c r="L39"/>
  <c r="M39"/>
  <c r="N39"/>
  <c r="D40"/>
  <c r="E40"/>
  <c r="F40"/>
  <c r="G40"/>
  <c r="H40"/>
  <c r="I40"/>
  <c r="J40"/>
  <c r="K40"/>
  <c r="L40"/>
  <c r="M40"/>
  <c r="N40"/>
  <c r="D41"/>
  <c r="E41"/>
  <c r="F41"/>
  <c r="G41"/>
  <c r="H41"/>
  <c r="I41"/>
  <c r="J41"/>
  <c r="K41"/>
  <c r="L41"/>
  <c r="M41"/>
  <c r="N41"/>
  <c r="D43"/>
  <c r="E43"/>
  <c r="F43"/>
  <c r="G43"/>
  <c r="H43"/>
  <c r="I43"/>
  <c r="J43"/>
  <c r="K43"/>
  <c r="L43"/>
  <c r="M43"/>
  <c r="N43"/>
  <c r="D44"/>
  <c r="E44"/>
  <c r="F44"/>
  <c r="G44"/>
  <c r="H44"/>
  <c r="I44"/>
  <c r="J44"/>
  <c r="K44"/>
  <c r="L44"/>
  <c r="M44"/>
  <c r="N44"/>
  <c r="D45"/>
  <c r="E45"/>
  <c r="F45"/>
  <c r="G45"/>
  <c r="H45"/>
  <c r="I45"/>
  <c r="J45"/>
  <c r="K45"/>
  <c r="L45"/>
  <c r="M45"/>
  <c r="N45"/>
  <c r="D46"/>
  <c r="E46"/>
  <c r="F46"/>
  <c r="G46"/>
  <c r="H46"/>
  <c r="I46"/>
  <c r="J46"/>
  <c r="K46"/>
  <c r="L46"/>
  <c r="D47"/>
  <c r="E47"/>
  <c r="F47"/>
  <c r="G47"/>
  <c r="H47"/>
  <c r="I47"/>
  <c r="J47"/>
  <c r="K47"/>
  <c r="L47"/>
  <c r="M47"/>
  <c r="N47"/>
  <c r="D48"/>
  <c r="E48"/>
  <c r="F48"/>
  <c r="G48"/>
  <c r="H48"/>
  <c r="I48"/>
  <c r="J48"/>
  <c r="K48"/>
  <c r="L48"/>
  <c r="M48"/>
  <c r="N48"/>
  <c r="D50"/>
  <c r="E50"/>
  <c r="F50"/>
  <c r="G50"/>
  <c r="H50"/>
  <c r="I50"/>
  <c r="J50"/>
  <c r="K50"/>
  <c r="L50"/>
  <c r="M50"/>
  <c r="N50"/>
  <c r="D51"/>
  <c r="E55"/>
  <c r="F55"/>
  <c r="G55"/>
  <c r="M55" s="1"/>
  <c r="H55"/>
  <c r="I55"/>
  <c r="J55"/>
  <c r="K55"/>
  <c r="L55"/>
  <c r="D56"/>
  <c r="E56"/>
  <c r="F56"/>
  <c r="G56"/>
  <c r="M56" s="1"/>
  <c r="H56"/>
  <c r="I56"/>
  <c r="J56"/>
  <c r="K56"/>
  <c r="L56"/>
  <c r="D57"/>
  <c r="E57"/>
  <c r="F57"/>
  <c r="G57"/>
  <c r="H57"/>
  <c r="I57"/>
  <c r="J57"/>
  <c r="K57"/>
  <c r="L57"/>
  <c r="M57"/>
  <c r="D58"/>
  <c r="E58"/>
  <c r="F58"/>
  <c r="G58"/>
  <c r="H58"/>
  <c r="I58"/>
  <c r="J58"/>
  <c r="K58"/>
  <c r="L58"/>
  <c r="M58"/>
  <c r="N58"/>
  <c r="D59"/>
  <c r="E59"/>
  <c r="F59"/>
  <c r="G59"/>
  <c r="H59"/>
  <c r="I59"/>
  <c r="J59"/>
  <c r="K59"/>
  <c r="L59"/>
  <c r="M59"/>
  <c r="N59"/>
  <c r="D60"/>
  <c r="E60"/>
  <c r="F60"/>
  <c r="G60"/>
  <c r="H60"/>
  <c r="I60"/>
  <c r="J60"/>
  <c r="K60"/>
  <c r="L60"/>
  <c r="M60"/>
  <c r="N60"/>
  <c r="D61"/>
  <c r="E61"/>
  <c r="F61"/>
  <c r="G61"/>
  <c r="H61"/>
  <c r="I61"/>
  <c r="J61"/>
  <c r="K61"/>
  <c r="L61"/>
  <c r="M61"/>
  <c r="N61"/>
  <c r="D62"/>
  <c r="E62"/>
  <c r="F62"/>
  <c r="G62"/>
  <c r="H62"/>
  <c r="I62"/>
  <c r="J62"/>
  <c r="K62"/>
  <c r="L62"/>
  <c r="M62"/>
  <c r="N62"/>
  <c r="D63"/>
  <c r="E63"/>
  <c r="F63"/>
  <c r="G63"/>
  <c r="H63"/>
  <c r="I63"/>
  <c r="J63"/>
  <c r="K63"/>
  <c r="L63"/>
  <c r="M63"/>
  <c r="N63"/>
  <c r="D64"/>
  <c r="E64"/>
  <c r="F64"/>
  <c r="G64"/>
  <c r="H64"/>
  <c r="I64"/>
  <c r="J64"/>
  <c r="K64"/>
  <c r="L64"/>
  <c r="M64"/>
  <c r="N64"/>
  <c r="D65"/>
  <c r="E65"/>
  <c r="F65"/>
  <c r="G65"/>
  <c r="H65"/>
  <c r="I65"/>
  <c r="J65"/>
  <c r="K65"/>
  <c r="L65"/>
  <c r="M65"/>
  <c r="N65"/>
  <c r="D66"/>
  <c r="E66"/>
  <c r="F66"/>
  <c r="G66"/>
  <c r="H66"/>
  <c r="I66"/>
  <c r="J66"/>
  <c r="K66"/>
  <c r="L66"/>
  <c r="M66"/>
  <c r="N66"/>
  <c r="D67"/>
  <c r="E67"/>
  <c r="F67"/>
  <c r="G67"/>
  <c r="H67"/>
  <c r="I67"/>
  <c r="J67"/>
  <c r="K67"/>
  <c r="L67"/>
  <c r="M67"/>
  <c r="N67"/>
  <c r="D68"/>
  <c r="E68"/>
  <c r="F68"/>
  <c r="G68"/>
  <c r="H68"/>
  <c r="I68"/>
  <c r="J68"/>
  <c r="K68"/>
  <c r="L68"/>
  <c r="M68"/>
  <c r="N68"/>
  <c r="D70"/>
  <c r="E70"/>
  <c r="F70"/>
  <c r="G70"/>
  <c r="H70"/>
  <c r="I70"/>
  <c r="J70"/>
  <c r="K70"/>
  <c r="L70"/>
  <c r="M70"/>
  <c r="N70"/>
  <c r="D71"/>
  <c r="E71"/>
  <c r="F71"/>
  <c r="G71"/>
  <c r="H71"/>
  <c r="I71"/>
  <c r="J71"/>
  <c r="K71"/>
  <c r="L71"/>
  <c r="M71"/>
  <c r="N71"/>
  <c r="D72"/>
  <c r="E72"/>
  <c r="F72"/>
  <c r="G72"/>
  <c r="H72"/>
  <c r="I72"/>
  <c r="J72"/>
  <c r="K72"/>
  <c r="L72"/>
  <c r="M72"/>
  <c r="N72"/>
  <c r="D73"/>
  <c r="E73"/>
  <c r="F73"/>
  <c r="G73"/>
  <c r="H73"/>
  <c r="I73"/>
  <c r="J73"/>
  <c r="K73"/>
  <c r="L73"/>
  <c r="M73"/>
  <c r="N73"/>
  <c r="D74"/>
  <c r="E74"/>
  <c r="F74"/>
  <c r="G74"/>
  <c r="H74"/>
  <c r="I74"/>
  <c r="J74"/>
  <c r="K74"/>
  <c r="L74"/>
  <c r="M74"/>
  <c r="N74"/>
  <c r="D75"/>
  <c r="E75"/>
  <c r="F75"/>
  <c r="G75"/>
  <c r="H75"/>
  <c r="I75"/>
  <c r="J75"/>
  <c r="K75"/>
  <c r="L75"/>
  <c r="M75"/>
  <c r="N75"/>
  <c r="D77"/>
  <c r="E77"/>
  <c r="F77"/>
  <c r="G77"/>
  <c r="H77"/>
  <c r="I77"/>
  <c r="J77"/>
  <c r="K77"/>
  <c r="L77"/>
  <c r="M77"/>
  <c r="N77"/>
  <c r="D78"/>
  <c r="E78"/>
  <c r="F78"/>
  <c r="G78"/>
  <c r="H78"/>
  <c r="I78"/>
  <c r="J78"/>
  <c r="K78"/>
  <c r="L78"/>
  <c r="M78"/>
  <c r="N78"/>
  <c r="D79"/>
  <c r="E79"/>
  <c r="F79"/>
  <c r="G79"/>
  <c r="H79"/>
  <c r="I79"/>
  <c r="J79"/>
  <c r="K79"/>
  <c r="L79"/>
  <c r="M79"/>
  <c r="N79"/>
  <c r="D80"/>
  <c r="E80"/>
  <c r="F80"/>
  <c r="G80"/>
  <c r="H80"/>
  <c r="I80"/>
  <c r="J80"/>
  <c r="K80"/>
  <c r="L80"/>
  <c r="M80"/>
  <c r="N80"/>
  <c r="D81"/>
  <c r="E81"/>
  <c r="F81"/>
  <c r="G81"/>
  <c r="H81"/>
  <c r="I81"/>
  <c r="J81"/>
  <c r="K81"/>
  <c r="L81"/>
  <c r="M81"/>
  <c r="N81"/>
  <c r="D82"/>
  <c r="E82"/>
  <c r="F82"/>
  <c r="G82"/>
  <c r="H82"/>
  <c r="I82"/>
  <c r="J82"/>
  <c r="K82"/>
  <c r="L82"/>
  <c r="M82"/>
  <c r="N82"/>
  <c r="D83"/>
  <c r="E83"/>
  <c r="F83"/>
  <c r="G83"/>
  <c r="H83"/>
  <c r="I83"/>
  <c r="J83"/>
  <c r="K83"/>
  <c r="L83"/>
  <c r="M83"/>
  <c r="N83"/>
  <c r="D84"/>
  <c r="E84"/>
  <c r="F84"/>
  <c r="G84"/>
  <c r="H84"/>
  <c r="I84"/>
  <c r="J84"/>
  <c r="K84"/>
  <c r="L84"/>
  <c r="M84"/>
  <c r="N84"/>
  <c r="D85"/>
  <c r="E85"/>
  <c r="F85"/>
  <c r="G85"/>
  <c r="H85"/>
  <c r="I85"/>
  <c r="J85"/>
  <c r="K85"/>
  <c r="L85"/>
  <c r="M85"/>
  <c r="N85"/>
  <c r="D86"/>
  <c r="E86"/>
  <c r="F86"/>
  <c r="G86"/>
  <c r="H86"/>
  <c r="I86"/>
  <c r="J86"/>
  <c r="K86"/>
  <c r="L86"/>
  <c r="M86"/>
  <c r="N86"/>
  <c r="D87"/>
  <c r="E87"/>
  <c r="F87"/>
  <c r="G87"/>
  <c r="M87" s="1"/>
  <c r="H87"/>
  <c r="I87"/>
  <c r="J87"/>
  <c r="K87"/>
  <c r="L87"/>
  <c r="D89"/>
  <c r="E89"/>
  <c r="F89"/>
  <c r="G89"/>
  <c r="H89"/>
  <c r="I89"/>
  <c r="J89"/>
  <c r="K89"/>
  <c r="L89"/>
  <c r="M89"/>
  <c r="N89"/>
  <c r="D90"/>
  <c r="E90"/>
  <c r="F90"/>
  <c r="G90"/>
  <c r="H90"/>
  <c r="I90"/>
  <c r="J90"/>
  <c r="K90"/>
  <c r="L90"/>
  <c r="M90"/>
  <c r="N90"/>
  <c r="D91"/>
  <c r="E91"/>
  <c r="F91"/>
  <c r="G91"/>
  <c r="H91"/>
  <c r="I91"/>
  <c r="J91"/>
  <c r="K91"/>
  <c r="L91"/>
  <c r="M91"/>
  <c r="N91"/>
  <c r="D92"/>
  <c r="E92"/>
  <c r="F92"/>
  <c r="G92"/>
  <c r="H92"/>
  <c r="I92"/>
  <c r="J92"/>
  <c r="K92"/>
  <c r="L92"/>
  <c r="M92"/>
  <c r="N92"/>
  <c r="D93"/>
  <c r="E93"/>
  <c r="F93"/>
  <c r="G93"/>
  <c r="H93"/>
  <c r="I93"/>
  <c r="J93"/>
  <c r="K93"/>
  <c r="L93"/>
  <c r="M93"/>
  <c r="N93"/>
  <c r="D94"/>
  <c r="E94"/>
  <c r="F94"/>
  <c r="G94"/>
  <c r="H94"/>
  <c r="I94"/>
  <c r="J94"/>
  <c r="K94"/>
  <c r="L94"/>
  <c r="M94"/>
  <c r="N94"/>
  <c r="D96"/>
  <c r="E96"/>
  <c r="F96"/>
  <c r="G96"/>
  <c r="H96"/>
  <c r="I96"/>
  <c r="J96"/>
  <c r="K96"/>
  <c r="L96"/>
  <c r="M96"/>
  <c r="N96"/>
  <c r="D97"/>
  <c r="E101"/>
  <c r="F101"/>
  <c r="G101"/>
  <c r="H101"/>
  <c r="I101"/>
  <c r="J101"/>
  <c r="K101"/>
  <c r="L101"/>
  <c r="M101"/>
  <c r="D102"/>
  <c r="E102"/>
  <c r="F102"/>
  <c r="G102"/>
  <c r="H102"/>
  <c r="I102"/>
  <c r="J102"/>
  <c r="K102"/>
  <c r="L102"/>
  <c r="D103"/>
  <c r="E103"/>
  <c r="F103"/>
  <c r="G103"/>
  <c r="H103"/>
  <c r="I103"/>
  <c r="J103"/>
  <c r="K103"/>
  <c r="L103"/>
  <c r="M103"/>
  <c r="N103"/>
  <c r="D104"/>
  <c r="E104"/>
  <c r="F104"/>
  <c r="G104"/>
  <c r="H104"/>
  <c r="N104" s="1"/>
  <c r="I104"/>
  <c r="J104"/>
  <c r="K104"/>
  <c r="L104"/>
  <c r="D105"/>
  <c r="E105"/>
  <c r="F105"/>
  <c r="G105"/>
  <c r="H105"/>
  <c r="I105"/>
  <c r="J105"/>
  <c r="K105"/>
  <c r="L105"/>
  <c r="M105"/>
  <c r="N105"/>
  <c r="D106"/>
  <c r="E106"/>
  <c r="F106"/>
  <c r="G106"/>
  <c r="H106"/>
  <c r="I106"/>
  <c r="J106"/>
  <c r="K106"/>
  <c r="L106"/>
  <c r="D107"/>
  <c r="E107"/>
  <c r="F107"/>
  <c r="G107"/>
  <c r="H107"/>
  <c r="I107"/>
  <c r="J107"/>
  <c r="K107"/>
  <c r="L107"/>
  <c r="M107"/>
  <c r="N107"/>
  <c r="D108"/>
  <c r="E108"/>
  <c r="F108"/>
  <c r="G108"/>
  <c r="H108"/>
  <c r="N108" s="1"/>
  <c r="I108"/>
  <c r="J108"/>
  <c r="K108"/>
  <c r="L108"/>
  <c r="D109"/>
  <c r="E109"/>
  <c r="F109"/>
  <c r="G109"/>
  <c r="H109"/>
  <c r="I109"/>
  <c r="J109"/>
  <c r="K109"/>
  <c r="L109"/>
  <c r="M109"/>
  <c r="N109"/>
  <c r="D110"/>
  <c r="E110"/>
  <c r="F110"/>
  <c r="G110"/>
  <c r="H110"/>
  <c r="I110"/>
  <c r="J110"/>
  <c r="K110"/>
  <c r="L110"/>
  <c r="D111"/>
  <c r="E111"/>
  <c r="F111"/>
  <c r="G111"/>
  <c r="H111"/>
  <c r="I111"/>
  <c r="J111"/>
  <c r="K111"/>
  <c r="L111"/>
  <c r="M111"/>
  <c r="N111"/>
  <c r="D112"/>
  <c r="E112"/>
  <c r="F112"/>
  <c r="G112"/>
  <c r="H112"/>
  <c r="I112"/>
  <c r="J112"/>
  <c r="K112"/>
  <c r="L112"/>
  <c r="M112"/>
  <c r="N112"/>
  <c r="D113"/>
  <c r="E113"/>
  <c r="F113"/>
  <c r="G113"/>
  <c r="H113"/>
  <c r="I113"/>
  <c r="J113"/>
  <c r="K113"/>
  <c r="L113"/>
  <c r="M113"/>
  <c r="N113"/>
  <c r="D114"/>
  <c r="E114"/>
  <c r="F114"/>
  <c r="G114"/>
  <c r="H114"/>
  <c r="I114"/>
  <c r="J114"/>
  <c r="K114"/>
  <c r="L114"/>
  <c r="M114"/>
  <c r="N114"/>
  <c r="D116"/>
  <c r="E116"/>
  <c r="F116"/>
  <c r="G116"/>
  <c r="H116"/>
  <c r="I116"/>
  <c r="J116"/>
  <c r="K116"/>
  <c r="L116"/>
  <c r="M116"/>
  <c r="N116"/>
  <c r="D117"/>
  <c r="E117"/>
  <c r="F117"/>
  <c r="G117"/>
  <c r="H117"/>
  <c r="I117"/>
  <c r="J117"/>
  <c r="K117"/>
  <c r="L117"/>
  <c r="M117"/>
  <c r="N117"/>
  <c r="D118"/>
  <c r="E118"/>
  <c r="F118"/>
  <c r="G118"/>
  <c r="H118"/>
  <c r="I118"/>
  <c r="J118"/>
  <c r="K118"/>
  <c r="L118"/>
  <c r="M118"/>
  <c r="N118"/>
  <c r="D119"/>
  <c r="E119"/>
  <c r="F119"/>
  <c r="G119"/>
  <c r="H119"/>
  <c r="I119"/>
  <c r="J119"/>
  <c r="K119"/>
  <c r="L119"/>
  <c r="M119"/>
  <c r="N119"/>
  <c r="D120"/>
  <c r="E120"/>
  <c r="F120"/>
  <c r="G120"/>
  <c r="H120"/>
  <c r="I120"/>
  <c r="J120"/>
  <c r="K120"/>
  <c r="L120"/>
  <c r="M120"/>
  <c r="N120"/>
  <c r="D121"/>
  <c r="E121"/>
  <c r="F121"/>
  <c r="G121"/>
  <c r="H121"/>
  <c r="I121"/>
  <c r="J121"/>
  <c r="K121"/>
  <c r="L121"/>
  <c r="M121"/>
  <c r="N121"/>
  <c r="D123"/>
  <c r="E123"/>
  <c r="F123"/>
  <c r="G123"/>
  <c r="H123"/>
  <c r="I123"/>
  <c r="J123"/>
  <c r="K123"/>
  <c r="L123"/>
  <c r="M123"/>
  <c r="N123"/>
  <c r="D124"/>
  <c r="E124"/>
  <c r="F124"/>
  <c r="G124"/>
  <c r="H124"/>
  <c r="I124"/>
  <c r="J124"/>
  <c r="K124"/>
  <c r="L124"/>
  <c r="M124"/>
  <c r="N124"/>
  <c r="D125"/>
  <c r="E125"/>
  <c r="F125"/>
  <c r="G125"/>
  <c r="H125"/>
  <c r="I125"/>
  <c r="J125"/>
  <c r="K125"/>
  <c r="L125"/>
  <c r="M125"/>
  <c r="N125"/>
  <c r="D126"/>
  <c r="E126"/>
  <c r="F126"/>
  <c r="G126"/>
  <c r="H126"/>
  <c r="I126"/>
  <c r="J126"/>
  <c r="K126"/>
  <c r="L126"/>
  <c r="M126"/>
  <c r="N126"/>
  <c r="D127"/>
  <c r="E127"/>
  <c r="F127"/>
  <c r="G127"/>
  <c r="H127"/>
  <c r="I127"/>
  <c r="J127"/>
  <c r="K127"/>
  <c r="L127"/>
  <c r="M127"/>
  <c r="N127"/>
  <c r="D128"/>
  <c r="E128"/>
  <c r="F128"/>
  <c r="G128"/>
  <c r="H128"/>
  <c r="I128"/>
  <c r="J128"/>
  <c r="K128"/>
  <c r="L128"/>
  <c r="M128"/>
  <c r="N128"/>
  <c r="D129"/>
  <c r="E129"/>
  <c r="F129"/>
  <c r="G129"/>
  <c r="M129" s="1"/>
  <c r="H129"/>
  <c r="I129"/>
  <c r="J129"/>
  <c r="K129"/>
  <c r="L129"/>
  <c r="D130"/>
  <c r="E130"/>
  <c r="F130"/>
  <c r="G130"/>
  <c r="H130"/>
  <c r="I130"/>
  <c r="J130"/>
  <c r="K130"/>
  <c r="L130"/>
  <c r="M130"/>
  <c r="N130"/>
  <c r="D131"/>
  <c r="E131"/>
  <c r="F131"/>
  <c r="G131"/>
  <c r="M131" s="1"/>
  <c r="H131"/>
  <c r="I131"/>
  <c r="J131"/>
  <c r="K131"/>
  <c r="L131"/>
  <c r="D132"/>
  <c r="E132"/>
  <c r="F132"/>
  <c r="G132"/>
  <c r="H132"/>
  <c r="I132"/>
  <c r="J132"/>
  <c r="K132"/>
  <c r="L132"/>
  <c r="M132"/>
  <c r="N132"/>
  <c r="D133"/>
  <c r="E133"/>
  <c r="F133"/>
  <c r="G133"/>
  <c r="M133" s="1"/>
  <c r="H133"/>
  <c r="I133"/>
  <c r="J133"/>
  <c r="K133"/>
  <c r="L133"/>
  <c r="D135"/>
  <c r="E135"/>
  <c r="F135"/>
  <c r="G135"/>
  <c r="H135"/>
  <c r="I135"/>
  <c r="J135"/>
  <c r="K135"/>
  <c r="L135"/>
  <c r="M135"/>
  <c r="N135"/>
  <c r="D136"/>
  <c r="E136"/>
  <c r="F136"/>
  <c r="G136"/>
  <c r="M136" s="1"/>
  <c r="H136"/>
  <c r="N136"/>
  <c r="I136"/>
  <c r="J136"/>
  <c r="K136"/>
  <c r="L136"/>
  <c r="D137"/>
  <c r="E137"/>
  <c r="F137"/>
  <c r="G137"/>
  <c r="H137"/>
  <c r="I137"/>
  <c r="J137"/>
  <c r="K137"/>
  <c r="L137"/>
  <c r="M137"/>
  <c r="N137"/>
  <c r="D138"/>
  <c r="E138"/>
  <c r="F138"/>
  <c r="G138"/>
  <c r="H138"/>
  <c r="I138"/>
  <c r="J138"/>
  <c r="K138"/>
  <c r="L138"/>
  <c r="M138"/>
  <c r="N138"/>
  <c r="D139"/>
  <c r="E139"/>
  <c r="F139"/>
  <c r="G139"/>
  <c r="H139"/>
  <c r="I139"/>
  <c r="J139"/>
  <c r="K139"/>
  <c r="L139"/>
  <c r="M139"/>
  <c r="N139"/>
  <c r="D140"/>
  <c r="E140"/>
  <c r="F140"/>
  <c r="G140"/>
  <c r="M140" s="1"/>
  <c r="H140"/>
  <c r="I140"/>
  <c r="J140"/>
  <c r="K140"/>
  <c r="L140"/>
  <c r="D142"/>
  <c r="E142"/>
  <c r="F142"/>
  <c r="G142"/>
  <c r="H142"/>
  <c r="I142"/>
  <c r="J142"/>
  <c r="K142"/>
  <c r="L142"/>
  <c r="D143"/>
  <c r="E147"/>
  <c r="F147"/>
  <c r="G147"/>
  <c r="H147"/>
  <c r="I147"/>
  <c r="J147"/>
  <c r="K147"/>
  <c r="L147"/>
  <c r="M147"/>
  <c r="N147"/>
  <c r="D148"/>
  <c r="E148"/>
  <c r="F148"/>
  <c r="G148"/>
  <c r="H148"/>
  <c r="I148"/>
  <c r="J148"/>
  <c r="K148"/>
  <c r="L148"/>
  <c r="D149"/>
  <c r="E149"/>
  <c r="F149"/>
  <c r="G149"/>
  <c r="H149"/>
  <c r="I149"/>
  <c r="J149"/>
  <c r="K149"/>
  <c r="L149"/>
  <c r="M149"/>
  <c r="N149"/>
  <c r="D150"/>
  <c r="E150"/>
  <c r="F150"/>
  <c r="G150"/>
  <c r="H150"/>
  <c r="I150"/>
  <c r="J150"/>
  <c r="K150"/>
  <c r="L150"/>
  <c r="D151"/>
  <c r="E151"/>
  <c r="F151"/>
  <c r="G151"/>
  <c r="H151"/>
  <c r="I151"/>
  <c r="J151"/>
  <c r="K151"/>
  <c r="L151"/>
  <c r="M151"/>
  <c r="N151"/>
  <c r="D152"/>
  <c r="E152"/>
  <c r="F152"/>
  <c r="G152"/>
  <c r="H152"/>
  <c r="I152"/>
  <c r="J152"/>
  <c r="K152"/>
  <c r="L152"/>
  <c r="M152"/>
  <c r="D153"/>
  <c r="E153"/>
  <c r="F153"/>
  <c r="G153"/>
  <c r="H153"/>
  <c r="I153"/>
  <c r="J153"/>
  <c r="K153"/>
  <c r="L153"/>
  <c r="M153"/>
  <c r="N153"/>
  <c r="D154"/>
  <c r="E154"/>
  <c r="F154"/>
  <c r="G154"/>
  <c r="H154"/>
  <c r="I154"/>
  <c r="J154"/>
  <c r="K154"/>
  <c r="L154"/>
  <c r="M154"/>
  <c r="N154"/>
  <c r="D155"/>
  <c r="E155"/>
  <c r="F155"/>
  <c r="G155"/>
  <c r="H155"/>
  <c r="I155"/>
  <c r="J155"/>
  <c r="K155"/>
  <c r="L155"/>
  <c r="M155"/>
  <c r="N155"/>
  <c r="D156"/>
  <c r="E156"/>
  <c r="F156"/>
  <c r="G156"/>
  <c r="H156"/>
  <c r="I156"/>
  <c r="J156"/>
  <c r="K156"/>
  <c r="L156"/>
  <c r="M156"/>
  <c r="N156"/>
  <c r="D157"/>
  <c r="E157"/>
  <c r="F157"/>
  <c r="G157"/>
  <c r="H157"/>
  <c r="I157"/>
  <c r="J157"/>
  <c r="K157"/>
  <c r="L157"/>
  <c r="M157"/>
  <c r="N157"/>
  <c r="D158"/>
  <c r="E158"/>
  <c r="F158"/>
  <c r="G158"/>
  <c r="H158"/>
  <c r="I158"/>
  <c r="J158"/>
  <c r="K158"/>
  <c r="L158"/>
  <c r="M158"/>
  <c r="N158"/>
  <c r="D159"/>
  <c r="E159"/>
  <c r="F159"/>
  <c r="G159"/>
  <c r="H159"/>
  <c r="I159"/>
  <c r="J159"/>
  <c r="K159"/>
  <c r="L159"/>
  <c r="M159"/>
  <c r="N159"/>
  <c r="D160"/>
  <c r="E160"/>
  <c r="F160"/>
  <c r="G160"/>
  <c r="H160"/>
  <c r="I160"/>
  <c r="J160"/>
  <c r="K160"/>
  <c r="L160"/>
  <c r="M160"/>
  <c r="N160"/>
  <c r="D162"/>
  <c r="E162"/>
  <c r="F162"/>
  <c r="G162"/>
  <c r="H162"/>
  <c r="I162"/>
  <c r="J162"/>
  <c r="K162"/>
  <c r="L162"/>
  <c r="M162"/>
  <c r="N162"/>
  <c r="D163"/>
  <c r="E163"/>
  <c r="F163"/>
  <c r="G163"/>
  <c r="H163"/>
  <c r="I163"/>
  <c r="J163"/>
  <c r="K163"/>
  <c r="L163"/>
  <c r="M163"/>
  <c r="N163"/>
  <c r="D164"/>
  <c r="E164"/>
  <c r="F164"/>
  <c r="G164"/>
  <c r="H164"/>
  <c r="I164"/>
  <c r="J164"/>
  <c r="K164"/>
  <c r="L164"/>
  <c r="M164"/>
  <c r="N164"/>
  <c r="D165"/>
  <c r="E165"/>
  <c r="F165"/>
  <c r="G165"/>
  <c r="H165"/>
  <c r="I165"/>
  <c r="J165"/>
  <c r="K165"/>
  <c r="L165"/>
  <c r="M165"/>
  <c r="N165"/>
  <c r="D166"/>
  <c r="E166"/>
  <c r="F166"/>
  <c r="G166"/>
  <c r="H166"/>
  <c r="I166"/>
  <c r="J166"/>
  <c r="K166"/>
  <c r="L166"/>
  <c r="M166"/>
  <c r="N166"/>
  <c r="D167"/>
  <c r="E167"/>
  <c r="F167"/>
  <c r="G167"/>
  <c r="H167"/>
  <c r="I167"/>
  <c r="J167"/>
  <c r="K167"/>
  <c r="L167"/>
  <c r="M167"/>
  <c r="N167"/>
  <c r="D169"/>
  <c r="E169"/>
  <c r="F169"/>
  <c r="G169"/>
  <c r="H169"/>
  <c r="I169"/>
  <c r="J169"/>
  <c r="K169"/>
  <c r="L169"/>
  <c r="M169"/>
  <c r="N169"/>
  <c r="D170"/>
  <c r="E170"/>
  <c r="F170"/>
  <c r="G170"/>
  <c r="H170"/>
  <c r="I170"/>
  <c r="J170"/>
  <c r="K170"/>
  <c r="L170"/>
  <c r="M170"/>
  <c r="N170"/>
  <c r="D171"/>
  <c r="E171"/>
  <c r="F171"/>
  <c r="G171"/>
  <c r="H171"/>
  <c r="I171"/>
  <c r="J171"/>
  <c r="K171"/>
  <c r="L171"/>
  <c r="M171"/>
  <c r="N171"/>
  <c r="D172"/>
  <c r="E172"/>
  <c r="F172"/>
  <c r="G172"/>
  <c r="H172"/>
  <c r="I172"/>
  <c r="J172"/>
  <c r="K172"/>
  <c r="L172"/>
  <c r="M172"/>
  <c r="N172"/>
  <c r="D173"/>
  <c r="E173"/>
  <c r="F173"/>
  <c r="G173"/>
  <c r="H173"/>
  <c r="I173"/>
  <c r="J173"/>
  <c r="K173"/>
  <c r="L173"/>
  <c r="D174"/>
  <c r="E174"/>
  <c r="F174"/>
  <c r="G174"/>
  <c r="H174"/>
  <c r="I174"/>
  <c r="J174"/>
  <c r="K174"/>
  <c r="L174"/>
  <c r="M174"/>
  <c r="N174"/>
  <c r="D175"/>
  <c r="E175"/>
  <c r="F175"/>
  <c r="G175"/>
  <c r="H175"/>
  <c r="I175"/>
  <c r="J175"/>
  <c r="K175"/>
  <c r="L175"/>
  <c r="D176"/>
  <c r="E176"/>
  <c r="F176"/>
  <c r="G176"/>
  <c r="H176"/>
  <c r="I176"/>
  <c r="J176"/>
  <c r="K176"/>
  <c r="L176"/>
  <c r="M176"/>
  <c r="N176"/>
  <c r="D177"/>
  <c r="E177"/>
  <c r="F177"/>
  <c r="G177"/>
  <c r="H177"/>
  <c r="I177"/>
  <c r="J177"/>
  <c r="K177"/>
  <c r="L177"/>
  <c r="M177"/>
  <c r="N177"/>
  <c r="D178"/>
  <c r="E178"/>
  <c r="F178"/>
  <c r="G178"/>
  <c r="H178"/>
  <c r="I178"/>
  <c r="J178"/>
  <c r="K178"/>
  <c r="L178"/>
  <c r="M178"/>
  <c r="N178"/>
  <c r="D179"/>
  <c r="E179"/>
  <c r="F179"/>
  <c r="G179"/>
  <c r="H179"/>
  <c r="I179"/>
  <c r="J179"/>
  <c r="K179"/>
  <c r="L179"/>
  <c r="D181"/>
  <c r="E181"/>
  <c r="F181"/>
  <c r="G181"/>
  <c r="H181"/>
  <c r="I181"/>
  <c r="J181"/>
  <c r="K181"/>
  <c r="L181"/>
  <c r="M181"/>
  <c r="N181"/>
  <c r="D182"/>
  <c r="E182"/>
  <c r="F182"/>
  <c r="G182"/>
  <c r="H182"/>
  <c r="I182"/>
  <c r="J182"/>
  <c r="K182"/>
  <c r="L182"/>
  <c r="D183"/>
  <c r="E183"/>
  <c r="F183"/>
  <c r="G183"/>
  <c r="H183"/>
  <c r="I183"/>
  <c r="J183"/>
  <c r="K183"/>
  <c r="L183"/>
  <c r="M183"/>
  <c r="N183"/>
  <c r="D184"/>
  <c r="E184"/>
  <c r="F184"/>
  <c r="G184"/>
  <c r="M184" s="1"/>
  <c r="H184"/>
  <c r="N184"/>
  <c r="I184"/>
  <c r="J184"/>
  <c r="K184"/>
  <c r="L184"/>
  <c r="D185"/>
  <c r="E185"/>
  <c r="F185"/>
  <c r="G185"/>
  <c r="H185"/>
  <c r="I185"/>
  <c r="J185"/>
  <c r="K185"/>
  <c r="L185"/>
  <c r="M185"/>
  <c r="N185"/>
  <c r="D186"/>
  <c r="E186"/>
  <c r="F186"/>
  <c r="G186"/>
  <c r="H186"/>
  <c r="I186"/>
  <c r="J186"/>
  <c r="K186"/>
  <c r="L186"/>
  <c r="M186"/>
  <c r="D188"/>
  <c r="E188"/>
  <c r="F188"/>
  <c r="G188"/>
  <c r="H188"/>
  <c r="I188"/>
  <c r="J188"/>
  <c r="K188"/>
  <c r="L188"/>
  <c r="D189"/>
  <c r="E193"/>
  <c r="F193"/>
  <c r="G193"/>
  <c r="H193"/>
  <c r="I193"/>
  <c r="J193"/>
  <c r="K193"/>
  <c r="L193"/>
  <c r="M193"/>
  <c r="N193"/>
  <c r="D194"/>
  <c r="E194"/>
  <c r="F194"/>
  <c r="G194"/>
  <c r="H194"/>
  <c r="I194"/>
  <c r="J194"/>
  <c r="K194"/>
  <c r="L194"/>
  <c r="M194"/>
  <c r="N194"/>
  <c r="D195"/>
  <c r="E195"/>
  <c r="F195"/>
  <c r="G195"/>
  <c r="H195"/>
  <c r="I195"/>
  <c r="J195"/>
  <c r="K195"/>
  <c r="L195"/>
  <c r="M195"/>
  <c r="N195"/>
  <c r="D196"/>
  <c r="E196"/>
  <c r="F196"/>
  <c r="G196"/>
  <c r="H196"/>
  <c r="I196"/>
  <c r="J196"/>
  <c r="K196"/>
  <c r="L196"/>
  <c r="M196"/>
  <c r="N196"/>
  <c r="D197"/>
  <c r="E197"/>
  <c r="F197"/>
  <c r="G197"/>
  <c r="H197"/>
  <c r="I197"/>
  <c r="J197"/>
  <c r="K197"/>
  <c r="L197"/>
  <c r="M197"/>
  <c r="N197"/>
  <c r="D198"/>
  <c r="E198"/>
  <c r="F198"/>
  <c r="G198"/>
  <c r="H198"/>
  <c r="I198"/>
  <c r="J198"/>
  <c r="K198"/>
  <c r="L198"/>
  <c r="M198"/>
  <c r="N198"/>
  <c r="D199"/>
  <c r="E199"/>
  <c r="F199"/>
  <c r="G199"/>
  <c r="H199"/>
  <c r="I199"/>
  <c r="J199"/>
  <c r="K199"/>
  <c r="L199"/>
  <c r="M199"/>
  <c r="N199"/>
  <c r="D200"/>
  <c r="E200"/>
  <c r="F200"/>
  <c r="G200"/>
  <c r="H200"/>
  <c r="I200"/>
  <c r="J200"/>
  <c r="K200"/>
  <c r="L200"/>
  <c r="M200"/>
  <c r="N200"/>
  <c r="D201"/>
  <c r="E201"/>
  <c r="F201"/>
  <c r="G201"/>
  <c r="H201"/>
  <c r="I201"/>
  <c r="J201"/>
  <c r="K201"/>
  <c r="L201"/>
  <c r="M201"/>
  <c r="N201"/>
  <c r="D202"/>
  <c r="E202"/>
  <c r="F202"/>
  <c r="G202"/>
  <c r="H202"/>
  <c r="I202"/>
  <c r="J202"/>
  <c r="K202"/>
  <c r="L202"/>
  <c r="M202"/>
  <c r="N202"/>
  <c r="D203"/>
  <c r="E203"/>
  <c r="F203"/>
  <c r="G203"/>
  <c r="H203"/>
  <c r="I203"/>
  <c r="J203"/>
  <c r="K203"/>
  <c r="L203"/>
  <c r="M203"/>
  <c r="N203"/>
  <c r="D204"/>
  <c r="E204"/>
  <c r="F204"/>
  <c r="G204"/>
  <c r="H204"/>
  <c r="I204"/>
  <c r="J204"/>
  <c r="K204"/>
  <c r="L204"/>
  <c r="M204"/>
  <c r="N204"/>
  <c r="D205"/>
  <c r="E205"/>
  <c r="F205"/>
  <c r="G205"/>
  <c r="H205"/>
  <c r="I205"/>
  <c r="J205"/>
  <c r="K205"/>
  <c r="L205"/>
  <c r="M205"/>
  <c r="N205"/>
  <c r="D206"/>
  <c r="E206"/>
  <c r="F206"/>
  <c r="G206"/>
  <c r="H206"/>
  <c r="I206"/>
  <c r="J206"/>
  <c r="K206"/>
  <c r="L206"/>
  <c r="M206"/>
  <c r="N206"/>
  <c r="D208"/>
  <c r="E208"/>
  <c r="F208"/>
  <c r="G208"/>
  <c r="H208"/>
  <c r="I208"/>
  <c r="J208"/>
  <c r="K208"/>
  <c r="L208"/>
  <c r="M208"/>
  <c r="N208"/>
  <c r="D209"/>
  <c r="E209"/>
  <c r="F209"/>
  <c r="G209"/>
  <c r="H209"/>
  <c r="I209"/>
  <c r="J209"/>
  <c r="K209"/>
  <c r="L209"/>
  <c r="M209"/>
  <c r="N209"/>
  <c r="D210"/>
  <c r="E210"/>
  <c r="F210"/>
  <c r="G210"/>
  <c r="H210"/>
  <c r="I210"/>
  <c r="J210"/>
  <c r="K210"/>
  <c r="L210"/>
  <c r="M210"/>
  <c r="N210"/>
  <c r="D211"/>
  <c r="E211"/>
  <c r="F211"/>
  <c r="G211"/>
  <c r="H211"/>
  <c r="I211"/>
  <c r="J211"/>
  <c r="K211"/>
  <c r="L211"/>
  <c r="D212"/>
  <c r="E212"/>
  <c r="F212"/>
  <c r="G212"/>
  <c r="H212"/>
  <c r="I212"/>
  <c r="J212"/>
  <c r="K212"/>
  <c r="L212"/>
  <c r="M212"/>
  <c r="N212"/>
  <c r="D213"/>
  <c r="E213"/>
  <c r="F213"/>
  <c r="G213"/>
  <c r="H213"/>
  <c r="I213"/>
  <c r="J213"/>
  <c r="K213"/>
  <c r="L213"/>
  <c r="D215"/>
  <c r="E215"/>
  <c r="F215"/>
  <c r="G215"/>
  <c r="H215"/>
  <c r="I215"/>
  <c r="J215"/>
  <c r="K215"/>
  <c r="L215"/>
  <c r="M215"/>
  <c r="N215"/>
  <c r="D216"/>
  <c r="E216"/>
  <c r="F216"/>
  <c r="G216"/>
  <c r="H216"/>
  <c r="I216"/>
  <c r="J216"/>
  <c r="K216"/>
  <c r="L216"/>
  <c r="D217"/>
  <c r="E217"/>
  <c r="F217"/>
  <c r="G217"/>
  <c r="H217"/>
  <c r="I217"/>
  <c r="J217"/>
  <c r="K217"/>
  <c r="L217"/>
  <c r="M217"/>
  <c r="N217"/>
  <c r="D218"/>
  <c r="E218"/>
  <c r="F218"/>
  <c r="G218"/>
  <c r="H218"/>
  <c r="I218"/>
  <c r="J218"/>
  <c r="K218"/>
  <c r="L218"/>
  <c r="D219"/>
  <c r="E219"/>
  <c r="F219"/>
  <c r="G219"/>
  <c r="H219"/>
  <c r="I219"/>
  <c r="J219"/>
  <c r="K219"/>
  <c r="L219"/>
  <c r="M219"/>
  <c r="N219"/>
  <c r="D220"/>
  <c r="E220"/>
  <c r="F220"/>
  <c r="G220"/>
  <c r="H220"/>
  <c r="I220"/>
  <c r="J220"/>
  <c r="K220"/>
  <c r="L220"/>
  <c r="M220"/>
  <c r="D221"/>
  <c r="E221"/>
  <c r="F221"/>
  <c r="G221"/>
  <c r="H221"/>
  <c r="I221"/>
  <c r="J221"/>
  <c r="K221"/>
  <c r="L221"/>
  <c r="M221"/>
  <c r="N221"/>
  <c r="D222"/>
  <c r="E222"/>
  <c r="F222"/>
  <c r="G222"/>
  <c r="H222"/>
  <c r="I222"/>
  <c r="J222"/>
  <c r="K222"/>
  <c r="L222"/>
  <c r="M222"/>
  <c r="N222"/>
  <c r="D223"/>
  <c r="E223"/>
  <c r="F223"/>
  <c r="G223"/>
  <c r="H223"/>
  <c r="I223"/>
  <c r="J223"/>
  <c r="K223"/>
  <c r="L223"/>
  <c r="M223"/>
  <c r="N223"/>
  <c r="D224"/>
  <c r="E224"/>
  <c r="F224"/>
  <c r="G224"/>
  <c r="H224"/>
  <c r="I224"/>
  <c r="J224"/>
  <c r="K224"/>
  <c r="L224"/>
  <c r="M224"/>
  <c r="N224"/>
  <c r="D225"/>
  <c r="E225"/>
  <c r="F225"/>
  <c r="G225"/>
  <c r="H225"/>
  <c r="I225"/>
  <c r="J225"/>
  <c r="K225"/>
  <c r="L225"/>
  <c r="M225"/>
  <c r="N225"/>
  <c r="D227"/>
  <c r="E227"/>
  <c r="F227"/>
  <c r="G227"/>
  <c r="H227"/>
  <c r="I227"/>
  <c r="J227"/>
  <c r="K227"/>
  <c r="L227"/>
  <c r="M227"/>
  <c r="N227"/>
  <c r="D228"/>
  <c r="E228"/>
  <c r="F228"/>
  <c r="G228"/>
  <c r="H228"/>
  <c r="I228"/>
  <c r="J228"/>
  <c r="K228"/>
  <c r="L228"/>
  <c r="M228"/>
  <c r="N228"/>
  <c r="D229"/>
  <c r="E229"/>
  <c r="F229"/>
  <c r="G229"/>
  <c r="H229"/>
  <c r="I229"/>
  <c r="J229"/>
  <c r="K229"/>
  <c r="L229"/>
  <c r="M229"/>
  <c r="N229"/>
  <c r="D230"/>
  <c r="E230"/>
  <c r="F230"/>
  <c r="G230"/>
  <c r="H230"/>
  <c r="I230"/>
  <c r="J230"/>
  <c r="K230"/>
  <c r="L230"/>
  <c r="M230"/>
  <c r="N230"/>
  <c r="D231"/>
  <c r="E231"/>
  <c r="F231"/>
  <c r="G231"/>
  <c r="H231"/>
  <c r="I231"/>
  <c r="J231"/>
  <c r="K231"/>
  <c r="L231"/>
  <c r="D232"/>
  <c r="E232"/>
  <c r="F232"/>
  <c r="G232"/>
  <c r="M232" s="1"/>
  <c r="H232"/>
  <c r="N232" s="1"/>
  <c r="I232"/>
  <c r="J232"/>
  <c r="K232"/>
  <c r="L232"/>
  <c r="D234"/>
  <c r="E234"/>
  <c r="F234"/>
  <c r="G234"/>
  <c r="H234"/>
  <c r="I234"/>
  <c r="J234"/>
  <c r="K234"/>
  <c r="L234"/>
  <c r="M234"/>
  <c r="N234"/>
  <c r="D235"/>
  <c r="E239"/>
  <c r="F239"/>
  <c r="G239"/>
  <c r="H239"/>
  <c r="I239"/>
  <c r="J239"/>
  <c r="K239"/>
  <c r="L239"/>
  <c r="M239"/>
  <c r="N239"/>
  <c r="D240"/>
  <c r="E240"/>
  <c r="F240"/>
  <c r="G240"/>
  <c r="H240"/>
  <c r="I240"/>
  <c r="J240"/>
  <c r="K240"/>
  <c r="L240"/>
  <c r="D241"/>
  <c r="E241"/>
  <c r="F241"/>
  <c r="G241"/>
  <c r="H241"/>
  <c r="I241"/>
  <c r="J241"/>
  <c r="K241"/>
  <c r="L241"/>
  <c r="D242"/>
  <c r="E242"/>
  <c r="F242"/>
  <c r="G242"/>
  <c r="H242"/>
  <c r="I242"/>
  <c r="J242"/>
  <c r="K242"/>
  <c r="L242"/>
  <c r="M242"/>
  <c r="N242"/>
  <c r="D243"/>
  <c r="E243"/>
  <c r="F243"/>
  <c r="G243"/>
  <c r="H243"/>
  <c r="I243"/>
  <c r="J243"/>
  <c r="K243"/>
  <c r="L243"/>
  <c r="D244"/>
  <c r="E244"/>
  <c r="F244"/>
  <c r="G244"/>
  <c r="H244"/>
  <c r="I244"/>
  <c r="J244"/>
  <c r="K244"/>
  <c r="L244"/>
  <c r="M244"/>
  <c r="N244"/>
  <c r="D245"/>
  <c r="E245"/>
  <c r="F245"/>
  <c r="G245"/>
  <c r="H245"/>
  <c r="I245"/>
  <c r="J245"/>
  <c r="K245"/>
  <c r="L245"/>
  <c r="M245"/>
  <c r="N245"/>
  <c r="D246"/>
  <c r="E246"/>
  <c r="F246"/>
  <c r="G246"/>
  <c r="H246"/>
  <c r="I246"/>
  <c r="J246"/>
  <c r="K246"/>
  <c r="L246"/>
  <c r="M246"/>
  <c r="N246"/>
  <c r="D247"/>
  <c r="E247"/>
  <c r="F247"/>
  <c r="G247"/>
  <c r="M247" s="1"/>
  <c r="H247"/>
  <c r="I247"/>
  <c r="J247"/>
  <c r="K247"/>
  <c r="L247"/>
  <c r="D248"/>
  <c r="E248"/>
  <c r="F248"/>
  <c r="G248"/>
  <c r="H248"/>
  <c r="I248"/>
  <c r="J248"/>
  <c r="K248"/>
  <c r="L248"/>
  <c r="M248"/>
  <c r="N248"/>
  <c r="D249"/>
  <c r="E249"/>
  <c r="F249"/>
  <c r="G249"/>
  <c r="H249"/>
  <c r="I249"/>
  <c r="J249"/>
  <c r="K249"/>
  <c r="L249"/>
  <c r="M249"/>
  <c r="D250"/>
  <c r="E250"/>
  <c r="F250"/>
  <c r="G250"/>
  <c r="H250"/>
  <c r="I250"/>
  <c r="J250"/>
  <c r="K250"/>
  <c r="L250"/>
  <c r="M250"/>
  <c r="N250"/>
  <c r="D251"/>
  <c r="E251"/>
  <c r="F251"/>
  <c r="G251"/>
  <c r="H251"/>
  <c r="I251"/>
  <c r="J251"/>
  <c r="K251"/>
  <c r="L251"/>
  <c r="M251"/>
  <c r="N251"/>
  <c r="D252"/>
  <c r="E252"/>
  <c r="F252"/>
  <c r="G252"/>
  <c r="H252"/>
  <c r="I252"/>
  <c r="J252"/>
  <c r="K252"/>
  <c r="L252"/>
  <c r="M252"/>
  <c r="N252"/>
  <c r="D254"/>
  <c r="E254"/>
  <c r="F254"/>
  <c r="G254"/>
  <c r="H254"/>
  <c r="I254"/>
  <c r="J254"/>
  <c r="K254"/>
  <c r="L254"/>
  <c r="M254"/>
  <c r="N254"/>
  <c r="D255"/>
  <c r="E255"/>
  <c r="F255"/>
  <c r="G255"/>
  <c r="H255"/>
  <c r="I255"/>
  <c r="J255"/>
  <c r="K255"/>
  <c r="L255"/>
  <c r="M255"/>
  <c r="N255"/>
  <c r="D256"/>
  <c r="E256"/>
  <c r="F256"/>
  <c r="G256"/>
  <c r="H256"/>
  <c r="I256"/>
  <c r="J256"/>
  <c r="K256"/>
  <c r="L256"/>
  <c r="M256"/>
  <c r="N256"/>
  <c r="D257"/>
  <c r="E257"/>
  <c r="F257"/>
  <c r="G257"/>
  <c r="H257"/>
  <c r="I257"/>
  <c r="J257"/>
  <c r="K257"/>
  <c r="L257"/>
  <c r="M257"/>
  <c r="N257"/>
  <c r="D258"/>
  <c r="E258"/>
  <c r="F258"/>
  <c r="G258"/>
  <c r="H258"/>
  <c r="I258"/>
  <c r="J258"/>
  <c r="K258"/>
  <c r="L258"/>
  <c r="M258"/>
  <c r="N258"/>
  <c r="D259"/>
  <c r="E259"/>
  <c r="F259"/>
  <c r="G259"/>
  <c r="H259"/>
  <c r="I259"/>
  <c r="J259"/>
  <c r="K259"/>
  <c r="L259"/>
  <c r="M259"/>
  <c r="N259"/>
  <c r="D261"/>
  <c r="E261"/>
  <c r="F261"/>
  <c r="G261"/>
  <c r="H261"/>
  <c r="I261"/>
  <c r="J261"/>
  <c r="K261"/>
  <c r="L261"/>
  <c r="M261"/>
  <c r="N261"/>
  <c r="D262"/>
  <c r="E262"/>
  <c r="F262"/>
  <c r="G262"/>
  <c r="H262"/>
  <c r="I262"/>
  <c r="J262"/>
  <c r="K262"/>
  <c r="L262"/>
  <c r="M262"/>
  <c r="N262"/>
  <c r="D263"/>
  <c r="E263"/>
  <c r="F263"/>
  <c r="G263"/>
  <c r="H263"/>
  <c r="I263"/>
  <c r="J263"/>
  <c r="K263"/>
  <c r="L263"/>
  <c r="D264"/>
  <c r="E264"/>
  <c r="F264"/>
  <c r="G264"/>
  <c r="H264"/>
  <c r="I264"/>
  <c r="J264"/>
  <c r="K264"/>
  <c r="L264"/>
  <c r="M264"/>
  <c r="N264"/>
  <c r="D265"/>
  <c r="E265"/>
  <c r="F265"/>
  <c r="G265"/>
  <c r="H265"/>
  <c r="I265"/>
  <c r="J265"/>
  <c r="K265"/>
  <c r="L265"/>
  <c r="D266"/>
  <c r="E266"/>
  <c r="F266"/>
  <c r="G266"/>
  <c r="H266"/>
  <c r="I266"/>
  <c r="J266"/>
  <c r="K266"/>
  <c r="L266"/>
  <c r="M266"/>
  <c r="N266"/>
  <c r="D267"/>
  <c r="E267"/>
  <c r="F267"/>
  <c r="G267"/>
  <c r="H267"/>
  <c r="I267"/>
  <c r="J267"/>
  <c r="K267"/>
  <c r="L267"/>
  <c r="D268"/>
  <c r="E268"/>
  <c r="F268"/>
  <c r="G268"/>
  <c r="H268"/>
  <c r="I268"/>
  <c r="J268"/>
  <c r="K268"/>
  <c r="L268"/>
  <c r="M268"/>
  <c r="N268"/>
  <c r="D269"/>
  <c r="E269"/>
  <c r="F269"/>
  <c r="G269"/>
  <c r="H269"/>
  <c r="I269"/>
  <c r="J269"/>
  <c r="K269"/>
  <c r="L269"/>
  <c r="M269"/>
  <c r="N269"/>
  <c r="D270"/>
  <c r="E270"/>
  <c r="F270"/>
  <c r="G270"/>
  <c r="H270"/>
  <c r="I270"/>
  <c r="J270"/>
  <c r="K270"/>
  <c r="L270"/>
  <c r="M270"/>
  <c r="N270"/>
  <c r="D271"/>
  <c r="E271"/>
  <c r="F271"/>
  <c r="G271"/>
  <c r="H271"/>
  <c r="I271"/>
  <c r="J271"/>
  <c r="K271"/>
  <c r="L271"/>
  <c r="M271"/>
  <c r="N271"/>
  <c r="D273"/>
  <c r="E273"/>
  <c r="F273"/>
  <c r="G273"/>
  <c r="H273"/>
  <c r="I273"/>
  <c r="J273"/>
  <c r="K273"/>
  <c r="L273"/>
  <c r="M273"/>
  <c r="N273"/>
  <c r="D274"/>
  <c r="E274"/>
  <c r="F274"/>
  <c r="G274"/>
  <c r="H274"/>
  <c r="I274"/>
  <c r="J274"/>
  <c r="K274"/>
  <c r="L274"/>
  <c r="D275"/>
  <c r="E275"/>
  <c r="F275"/>
  <c r="G275"/>
  <c r="H275"/>
  <c r="I275"/>
  <c r="J275"/>
  <c r="K275"/>
  <c r="L275"/>
  <c r="M275"/>
  <c r="N275"/>
  <c r="D276"/>
  <c r="E276"/>
  <c r="F276"/>
  <c r="G276"/>
  <c r="H276"/>
  <c r="I276"/>
  <c r="J276"/>
  <c r="K276"/>
  <c r="L276"/>
  <c r="M276"/>
  <c r="N276"/>
  <c r="D277"/>
  <c r="E277"/>
  <c r="F277"/>
  <c r="G277"/>
  <c r="H277"/>
  <c r="N277" s="1"/>
  <c r="I277"/>
  <c r="J277"/>
  <c r="K277"/>
  <c r="L277"/>
  <c r="D278"/>
  <c r="E278"/>
  <c r="F278"/>
  <c r="G278"/>
  <c r="H278"/>
  <c r="I278"/>
  <c r="J278"/>
  <c r="K278"/>
  <c r="L278"/>
  <c r="D280"/>
  <c r="E280"/>
  <c r="F280"/>
  <c r="G280"/>
  <c r="H280"/>
  <c r="I280"/>
  <c r="J280"/>
  <c r="K280"/>
  <c r="L280"/>
  <c r="D281"/>
  <c r="E285"/>
  <c r="F285"/>
  <c r="G285"/>
  <c r="H285"/>
  <c r="N285" s="1"/>
  <c r="I285"/>
  <c r="J285"/>
  <c r="K285"/>
  <c r="L285"/>
  <c r="D286"/>
  <c r="E286"/>
  <c r="F286"/>
  <c r="G286"/>
  <c r="H286"/>
  <c r="I286"/>
  <c r="J286"/>
  <c r="K286"/>
  <c r="L286"/>
  <c r="D287"/>
  <c r="E287"/>
  <c r="F287"/>
  <c r="G287"/>
  <c r="H287"/>
  <c r="I287"/>
  <c r="J287"/>
  <c r="K287"/>
  <c r="L287"/>
  <c r="D288"/>
  <c r="E288"/>
  <c r="F288"/>
  <c r="G288"/>
  <c r="H288"/>
  <c r="I288"/>
  <c r="J288"/>
  <c r="K288"/>
  <c r="L288"/>
  <c r="M288"/>
  <c r="N288"/>
  <c r="D289"/>
  <c r="E289"/>
  <c r="F289"/>
  <c r="G289"/>
  <c r="H289"/>
  <c r="I289"/>
  <c r="J289"/>
  <c r="K289"/>
  <c r="L289"/>
  <c r="D290"/>
  <c r="E290"/>
  <c r="F290"/>
  <c r="G290"/>
  <c r="H290"/>
  <c r="N290" s="1"/>
  <c r="I290"/>
  <c r="J290"/>
  <c r="K290"/>
  <c r="L290"/>
  <c r="D291"/>
  <c r="E291"/>
  <c r="F291"/>
  <c r="G291"/>
  <c r="H291"/>
  <c r="I291"/>
  <c r="J291"/>
  <c r="K291"/>
  <c r="L291"/>
  <c r="M291"/>
  <c r="N291"/>
  <c r="D292"/>
  <c r="E292"/>
  <c r="F292"/>
  <c r="G292"/>
  <c r="H292"/>
  <c r="I292"/>
  <c r="J292"/>
  <c r="K292"/>
  <c r="L292"/>
  <c r="M292"/>
  <c r="N292"/>
  <c r="D293"/>
  <c r="E293"/>
  <c r="F293"/>
  <c r="G293"/>
  <c r="H293"/>
  <c r="I293"/>
  <c r="J293"/>
  <c r="K293"/>
  <c r="L293"/>
  <c r="M293"/>
  <c r="N293"/>
  <c r="D294"/>
  <c r="E294"/>
  <c r="F294"/>
  <c r="G294"/>
  <c r="H294"/>
  <c r="I294"/>
  <c r="J294"/>
  <c r="K294"/>
  <c r="L294"/>
  <c r="M294"/>
  <c r="N294"/>
  <c r="D295"/>
  <c r="E295"/>
  <c r="F295"/>
  <c r="G295"/>
  <c r="H295"/>
  <c r="I295"/>
  <c r="J295"/>
  <c r="K295"/>
  <c r="L295"/>
  <c r="M295"/>
  <c r="N295"/>
  <c r="D296"/>
  <c r="E296"/>
  <c r="F296"/>
  <c r="G296"/>
  <c r="H296"/>
  <c r="I296"/>
  <c r="J296"/>
  <c r="K296"/>
  <c r="L296"/>
  <c r="M296"/>
  <c r="N296"/>
  <c r="D297"/>
  <c r="E297"/>
  <c r="F297"/>
  <c r="G297"/>
  <c r="H297"/>
  <c r="I297"/>
  <c r="J297"/>
  <c r="K297"/>
  <c r="L297"/>
  <c r="M297"/>
  <c r="N297"/>
  <c r="D298"/>
  <c r="E298"/>
  <c r="F298"/>
  <c r="G298"/>
  <c r="H298"/>
  <c r="I298"/>
  <c r="J298"/>
  <c r="K298"/>
  <c r="L298"/>
  <c r="M298"/>
  <c r="N298"/>
  <c r="D300"/>
  <c r="E300"/>
  <c r="F300"/>
  <c r="G300"/>
  <c r="H300"/>
  <c r="I300"/>
  <c r="J300"/>
  <c r="K300"/>
  <c r="L300"/>
  <c r="M300"/>
  <c r="N300"/>
  <c r="D301"/>
  <c r="E301"/>
  <c r="F301"/>
  <c r="G301"/>
  <c r="H301"/>
  <c r="I301"/>
  <c r="J301"/>
  <c r="K301"/>
  <c r="L301"/>
  <c r="M301"/>
  <c r="N301"/>
  <c r="D302"/>
  <c r="E302"/>
  <c r="F302"/>
  <c r="G302"/>
  <c r="H302"/>
  <c r="I302"/>
  <c r="J302"/>
  <c r="K302"/>
  <c r="L302"/>
  <c r="M302"/>
  <c r="N302"/>
  <c r="D303"/>
  <c r="E303"/>
  <c r="F303"/>
  <c r="G303"/>
  <c r="H303"/>
  <c r="I303"/>
  <c r="J303"/>
  <c r="K303"/>
  <c r="L303"/>
  <c r="M303"/>
  <c r="N303"/>
  <c r="D304"/>
  <c r="E304"/>
  <c r="F304"/>
  <c r="G304"/>
  <c r="H304"/>
  <c r="I304"/>
  <c r="J304"/>
  <c r="K304"/>
  <c r="L304"/>
  <c r="M304"/>
  <c r="N304"/>
  <c r="D305"/>
  <c r="E305"/>
  <c r="F305"/>
  <c r="G305"/>
  <c r="H305"/>
  <c r="I305"/>
  <c r="J305"/>
  <c r="K305"/>
  <c r="L305"/>
  <c r="M305"/>
  <c r="N305"/>
  <c r="D307"/>
  <c r="E307"/>
  <c r="F307"/>
  <c r="G307"/>
  <c r="H307"/>
  <c r="I307"/>
  <c r="J307"/>
  <c r="K307"/>
  <c r="L307"/>
  <c r="M307"/>
  <c r="N307"/>
  <c r="D308"/>
  <c r="E308"/>
  <c r="F308"/>
  <c r="G308"/>
  <c r="H308"/>
  <c r="I308"/>
  <c r="J308"/>
  <c r="K308"/>
  <c r="L308"/>
  <c r="M308"/>
  <c r="N308"/>
  <c r="D309"/>
  <c r="E309"/>
  <c r="F309"/>
  <c r="G309"/>
  <c r="H309"/>
  <c r="I309"/>
  <c r="J309"/>
  <c r="K309"/>
  <c r="L309"/>
  <c r="M309"/>
  <c r="N309"/>
  <c r="D310"/>
  <c r="E310"/>
  <c r="F310"/>
  <c r="G310"/>
  <c r="H310"/>
  <c r="I310"/>
  <c r="J310"/>
  <c r="K310"/>
  <c r="L310"/>
  <c r="M310"/>
  <c r="N310"/>
  <c r="D311"/>
  <c r="E311"/>
  <c r="F311"/>
  <c r="G311"/>
  <c r="H311"/>
  <c r="I311"/>
  <c r="J311"/>
  <c r="K311"/>
  <c r="L311"/>
  <c r="M311"/>
  <c r="N311"/>
  <c r="D312"/>
  <c r="E312"/>
  <c r="F312"/>
  <c r="G312"/>
  <c r="H312"/>
  <c r="I312"/>
  <c r="J312"/>
  <c r="K312"/>
  <c r="L312"/>
  <c r="M312"/>
  <c r="N312"/>
  <c r="D313"/>
  <c r="E313"/>
  <c r="F313"/>
  <c r="G313"/>
  <c r="H313"/>
  <c r="I313"/>
  <c r="J313"/>
  <c r="K313"/>
  <c r="L313"/>
  <c r="M313"/>
  <c r="N313"/>
  <c r="D314"/>
  <c r="E314"/>
  <c r="F314"/>
  <c r="G314"/>
  <c r="M314" s="1"/>
  <c r="H314"/>
  <c r="I314"/>
  <c r="J314"/>
  <c r="K314"/>
  <c r="L314"/>
  <c r="D315"/>
  <c r="E315"/>
  <c r="F315"/>
  <c r="G315"/>
  <c r="H315"/>
  <c r="I315"/>
  <c r="J315"/>
  <c r="K315"/>
  <c r="L315"/>
  <c r="M315"/>
  <c r="N315"/>
  <c r="D316"/>
  <c r="E316"/>
  <c r="F316"/>
  <c r="G316"/>
  <c r="M316" s="1"/>
  <c r="H316"/>
  <c r="N316" s="1"/>
  <c r="I316"/>
  <c r="J316"/>
  <c r="K316"/>
  <c r="L316"/>
  <c r="D317"/>
  <c r="E317"/>
  <c r="F317"/>
  <c r="G317"/>
  <c r="H317"/>
  <c r="I317"/>
  <c r="J317"/>
  <c r="K317"/>
  <c r="L317"/>
  <c r="M317"/>
  <c r="N317"/>
  <c r="D319"/>
  <c r="E319"/>
  <c r="F319"/>
  <c r="G319"/>
  <c r="H319"/>
  <c r="I319"/>
  <c r="J319"/>
  <c r="K319"/>
  <c r="L319"/>
  <c r="M319"/>
  <c r="N319"/>
  <c r="D320"/>
  <c r="E320"/>
  <c r="F320"/>
  <c r="G320"/>
  <c r="H320"/>
  <c r="I320"/>
  <c r="J320"/>
  <c r="K320"/>
  <c r="L320"/>
  <c r="M320"/>
  <c r="N320"/>
  <c r="D321"/>
  <c r="E321"/>
  <c r="F321"/>
  <c r="G321"/>
  <c r="H321"/>
  <c r="I321"/>
  <c r="J321"/>
  <c r="K321"/>
  <c r="L321"/>
  <c r="M321"/>
  <c r="N321"/>
  <c r="D322"/>
  <c r="E322"/>
  <c r="F322"/>
  <c r="G322"/>
  <c r="H322"/>
  <c r="I322"/>
  <c r="J322"/>
  <c r="K322"/>
  <c r="L322"/>
  <c r="M322"/>
  <c r="N322"/>
  <c r="D323"/>
  <c r="E323"/>
  <c r="F323"/>
  <c r="G323"/>
  <c r="H323"/>
  <c r="I323"/>
  <c r="J323"/>
  <c r="K323"/>
  <c r="L323"/>
  <c r="M323"/>
  <c r="N323"/>
  <c r="D324"/>
  <c r="E324"/>
  <c r="F324"/>
  <c r="G324"/>
  <c r="H324"/>
  <c r="I324"/>
  <c r="J324"/>
  <c r="K324"/>
  <c r="L324"/>
  <c r="M324"/>
  <c r="D326"/>
  <c r="E326"/>
  <c r="F326"/>
  <c r="G326"/>
  <c r="H326"/>
  <c r="I326"/>
  <c r="J326"/>
  <c r="K326"/>
  <c r="L326"/>
  <c r="M326"/>
  <c r="N326"/>
  <c r="D327"/>
  <c r="E331"/>
  <c r="F331"/>
  <c r="G331"/>
  <c r="M331" s="1"/>
  <c r="H331"/>
  <c r="I331"/>
  <c r="J331"/>
  <c r="K331"/>
  <c r="L331"/>
  <c r="D332"/>
  <c r="E332"/>
  <c r="F332"/>
  <c r="G332"/>
  <c r="H332"/>
  <c r="I332"/>
  <c r="J332"/>
  <c r="K332"/>
  <c r="L332"/>
  <c r="D333"/>
  <c r="E333"/>
  <c r="F333"/>
  <c r="G333"/>
  <c r="H333"/>
  <c r="I333"/>
  <c r="J333"/>
  <c r="K333"/>
  <c r="L333"/>
  <c r="M333"/>
  <c r="N333"/>
  <c r="D334"/>
  <c r="E334"/>
  <c r="F334"/>
  <c r="G334"/>
  <c r="H334"/>
  <c r="N334" s="1"/>
  <c r="I334"/>
  <c r="J334"/>
  <c r="K334"/>
  <c r="L334"/>
  <c r="D335"/>
  <c r="E335"/>
  <c r="F335"/>
  <c r="G335"/>
  <c r="H335"/>
  <c r="N335" s="1"/>
  <c r="I335"/>
  <c r="J335"/>
  <c r="K335"/>
  <c r="L335"/>
  <c r="D336"/>
  <c r="E336"/>
  <c r="F336"/>
  <c r="G336"/>
  <c r="H336"/>
  <c r="I336"/>
  <c r="J336"/>
  <c r="K336"/>
  <c r="L336"/>
  <c r="M336"/>
  <c r="N336"/>
  <c r="D337"/>
  <c r="E337"/>
  <c r="F337"/>
  <c r="G337"/>
  <c r="H337"/>
  <c r="I337"/>
  <c r="J337"/>
  <c r="K337"/>
  <c r="L337"/>
  <c r="M337"/>
  <c r="D338"/>
  <c r="E338"/>
  <c r="F338"/>
  <c r="G338"/>
  <c r="H338"/>
  <c r="I338"/>
  <c r="J338"/>
  <c r="K338"/>
  <c r="L338"/>
  <c r="M338"/>
  <c r="N338"/>
  <c r="D339"/>
  <c r="E339"/>
  <c r="F339"/>
  <c r="G339"/>
  <c r="H339"/>
  <c r="I339"/>
  <c r="J339"/>
  <c r="K339"/>
  <c r="L339"/>
  <c r="M339"/>
  <c r="N339"/>
  <c r="D340"/>
  <c r="E340"/>
  <c r="F340"/>
  <c r="G340"/>
  <c r="H340"/>
  <c r="I340"/>
  <c r="J340"/>
  <c r="K340"/>
  <c r="L340"/>
  <c r="M340"/>
  <c r="N340"/>
  <c r="D341"/>
  <c r="E341"/>
  <c r="F341"/>
  <c r="G341"/>
  <c r="H341"/>
  <c r="I341"/>
  <c r="J341"/>
  <c r="K341"/>
  <c r="L341"/>
  <c r="M341"/>
  <c r="N341"/>
  <c r="D342"/>
  <c r="E342"/>
  <c r="F342"/>
  <c r="G342"/>
  <c r="H342"/>
  <c r="I342"/>
  <c r="J342"/>
  <c r="K342"/>
  <c r="L342"/>
  <c r="M342"/>
  <c r="N342"/>
  <c r="D343"/>
  <c r="E343"/>
  <c r="F343"/>
  <c r="G343"/>
  <c r="H343"/>
  <c r="I343"/>
  <c r="J343"/>
  <c r="K343"/>
  <c r="L343"/>
  <c r="M343"/>
  <c r="N343"/>
  <c r="D344"/>
  <c r="E344"/>
  <c r="F344"/>
  <c r="G344"/>
  <c r="H344"/>
  <c r="I344"/>
  <c r="J344"/>
  <c r="K344"/>
  <c r="L344"/>
  <c r="M344"/>
  <c r="N344"/>
  <c r="D346"/>
  <c r="E346"/>
  <c r="F346"/>
  <c r="G346"/>
  <c r="H346"/>
  <c r="I346"/>
  <c r="J346"/>
  <c r="K346"/>
  <c r="L346"/>
  <c r="M346"/>
  <c r="N346"/>
  <c r="D347"/>
  <c r="E347"/>
  <c r="F347"/>
  <c r="G347"/>
  <c r="H347"/>
  <c r="I347"/>
  <c r="J347"/>
  <c r="K347"/>
  <c r="L347"/>
  <c r="M347"/>
  <c r="N347"/>
  <c r="D348"/>
  <c r="E348"/>
  <c r="F348"/>
  <c r="G348"/>
  <c r="H348"/>
  <c r="I348"/>
  <c r="J348"/>
  <c r="K348"/>
  <c r="L348"/>
  <c r="M348"/>
  <c r="N348"/>
  <c r="D349"/>
  <c r="E349"/>
  <c r="F349"/>
  <c r="G349"/>
  <c r="H349"/>
  <c r="I349"/>
  <c r="J349"/>
  <c r="K349"/>
  <c r="L349"/>
  <c r="M349"/>
  <c r="N349"/>
  <c r="D350"/>
  <c r="E350"/>
  <c r="F350"/>
  <c r="G350"/>
  <c r="H350"/>
  <c r="I350"/>
  <c r="J350"/>
  <c r="K350"/>
  <c r="L350"/>
  <c r="M350"/>
  <c r="N350"/>
  <c r="D351"/>
  <c r="E351"/>
  <c r="F351"/>
  <c r="G351"/>
  <c r="H351"/>
  <c r="I351"/>
  <c r="J351"/>
  <c r="K351"/>
  <c r="L351"/>
  <c r="M351"/>
  <c r="N351"/>
  <c r="D353"/>
  <c r="E353"/>
  <c r="F353"/>
  <c r="G353"/>
  <c r="H353"/>
  <c r="I353"/>
  <c r="J353"/>
  <c r="K353"/>
  <c r="L353"/>
  <c r="M353"/>
  <c r="N353"/>
  <c r="D354"/>
  <c r="E354"/>
  <c r="F354"/>
  <c r="G354"/>
  <c r="H354"/>
  <c r="I354"/>
  <c r="J354"/>
  <c r="K354"/>
  <c r="L354"/>
  <c r="M354"/>
  <c r="N354"/>
  <c r="D355"/>
  <c r="E355"/>
  <c r="F355"/>
  <c r="G355"/>
  <c r="H355"/>
  <c r="I355"/>
  <c r="J355"/>
  <c r="K355"/>
  <c r="L355"/>
  <c r="M355"/>
  <c r="N355"/>
  <c r="D356"/>
  <c r="E356"/>
  <c r="F356"/>
  <c r="G356"/>
  <c r="H356"/>
  <c r="I356"/>
  <c r="J356"/>
  <c r="K356"/>
  <c r="L356"/>
  <c r="M356"/>
  <c r="N356"/>
  <c r="D357"/>
  <c r="E357"/>
  <c r="F357"/>
  <c r="G357"/>
  <c r="H357"/>
  <c r="I357"/>
  <c r="J357"/>
  <c r="K357"/>
  <c r="L357"/>
  <c r="M357"/>
  <c r="N357"/>
  <c r="D358"/>
  <c r="E358"/>
  <c r="F358"/>
  <c r="G358"/>
  <c r="H358"/>
  <c r="I358"/>
  <c r="J358"/>
  <c r="K358"/>
  <c r="L358"/>
  <c r="D359"/>
  <c r="E359"/>
  <c r="F359"/>
  <c r="G359"/>
  <c r="H359"/>
  <c r="I359"/>
  <c r="J359"/>
  <c r="K359"/>
  <c r="L359"/>
  <c r="M359"/>
  <c r="N359"/>
  <c r="D360"/>
  <c r="E360"/>
  <c r="F360"/>
  <c r="G360"/>
  <c r="H360"/>
  <c r="I360"/>
  <c r="J360"/>
  <c r="K360"/>
  <c r="L360"/>
  <c r="D361"/>
  <c r="E361"/>
  <c r="F361"/>
  <c r="G361"/>
  <c r="H361"/>
  <c r="I361"/>
  <c r="J361"/>
  <c r="K361"/>
  <c r="L361"/>
  <c r="M361"/>
  <c r="N361"/>
  <c r="D362"/>
  <c r="E362"/>
  <c r="F362"/>
  <c r="G362"/>
  <c r="H362"/>
  <c r="I362"/>
  <c r="J362"/>
  <c r="K362"/>
  <c r="L362"/>
  <c r="M362"/>
  <c r="N362"/>
  <c r="D363"/>
  <c r="E363"/>
  <c r="F363"/>
  <c r="G363"/>
  <c r="H363"/>
  <c r="I363"/>
  <c r="J363"/>
  <c r="K363"/>
  <c r="L363"/>
  <c r="M363"/>
  <c r="N363"/>
  <c r="D365"/>
  <c r="E365"/>
  <c r="F365"/>
  <c r="G365"/>
  <c r="H365"/>
  <c r="I365"/>
  <c r="J365"/>
  <c r="K365"/>
  <c r="L365"/>
  <c r="D366"/>
  <c r="E366"/>
  <c r="F366"/>
  <c r="G366"/>
  <c r="M366" s="1"/>
  <c r="H366"/>
  <c r="N366" s="1"/>
  <c r="I366"/>
  <c r="J366"/>
  <c r="K366"/>
  <c r="L366"/>
  <c r="D367"/>
  <c r="E367"/>
  <c r="F367"/>
  <c r="G367"/>
  <c r="H367"/>
  <c r="I367"/>
  <c r="J367"/>
  <c r="K367"/>
  <c r="L367"/>
  <c r="M367"/>
  <c r="N367"/>
  <c r="D368"/>
  <c r="E368"/>
  <c r="F368"/>
  <c r="G368"/>
  <c r="H368"/>
  <c r="N368" s="1"/>
  <c r="I368"/>
  <c r="J368"/>
  <c r="K368"/>
  <c r="L368"/>
  <c r="D369"/>
  <c r="E369"/>
  <c r="F369"/>
  <c r="G369"/>
  <c r="H369"/>
  <c r="N369" s="1"/>
  <c r="I369"/>
  <c r="J369"/>
  <c r="K369"/>
  <c r="L369"/>
  <c r="D370"/>
  <c r="E370"/>
  <c r="F370"/>
  <c r="G370"/>
  <c r="H370"/>
  <c r="N370" s="1"/>
  <c r="I370"/>
  <c r="J370"/>
  <c r="K370"/>
  <c r="L370"/>
  <c r="D372"/>
  <c r="E372"/>
  <c r="F372"/>
  <c r="G372"/>
  <c r="H372"/>
  <c r="I372"/>
  <c r="J372"/>
  <c r="K372"/>
  <c r="L372"/>
  <c r="M372"/>
  <c r="N372"/>
  <c r="D373"/>
  <c r="E377"/>
  <c r="F377"/>
  <c r="G377"/>
  <c r="H377"/>
  <c r="I377"/>
  <c r="J377"/>
  <c r="K377"/>
  <c r="L377"/>
  <c r="M377"/>
  <c r="N377"/>
  <c r="D378"/>
  <c r="E378"/>
  <c r="F378"/>
  <c r="G378"/>
  <c r="H378"/>
  <c r="I378"/>
  <c r="J378"/>
  <c r="K378"/>
  <c r="L378"/>
  <c r="M378"/>
  <c r="N378"/>
  <c r="D379"/>
  <c r="E379"/>
  <c r="F379"/>
  <c r="G379"/>
  <c r="H379"/>
  <c r="I379"/>
  <c r="J379"/>
  <c r="K379"/>
  <c r="L379"/>
  <c r="M379"/>
  <c r="N379"/>
  <c r="D380"/>
  <c r="E380"/>
  <c r="F380"/>
  <c r="G380"/>
  <c r="H380"/>
  <c r="I380"/>
  <c r="J380"/>
  <c r="K380"/>
  <c r="L380"/>
  <c r="M380"/>
  <c r="N380"/>
  <c r="D381"/>
  <c r="E381"/>
  <c r="F381"/>
  <c r="G381"/>
  <c r="H381"/>
  <c r="I381"/>
  <c r="J381"/>
  <c r="K381"/>
  <c r="L381"/>
  <c r="D382"/>
  <c r="E382"/>
  <c r="F382"/>
  <c r="G382"/>
  <c r="H382"/>
  <c r="I382"/>
  <c r="J382"/>
  <c r="K382"/>
  <c r="L382"/>
  <c r="M382"/>
  <c r="D383"/>
  <c r="E383"/>
  <c r="F383"/>
  <c r="G383"/>
  <c r="H383"/>
  <c r="I383"/>
  <c r="J383"/>
  <c r="K383"/>
  <c r="L383"/>
  <c r="M383"/>
  <c r="N383"/>
  <c r="D384"/>
  <c r="E384"/>
  <c r="F384"/>
  <c r="G384"/>
  <c r="H384"/>
  <c r="I384"/>
  <c r="J384"/>
  <c r="K384"/>
  <c r="L384"/>
  <c r="M384"/>
  <c r="N384"/>
  <c r="D385"/>
  <c r="E385"/>
  <c r="F385"/>
  <c r="G385"/>
  <c r="H385"/>
  <c r="I385"/>
  <c r="J385"/>
  <c r="K385"/>
  <c r="L385"/>
  <c r="M385"/>
  <c r="N385"/>
  <c r="D386"/>
  <c r="E386"/>
  <c r="F386"/>
  <c r="G386"/>
  <c r="H386"/>
  <c r="I386"/>
  <c r="J386"/>
  <c r="K386"/>
  <c r="L386"/>
  <c r="M386"/>
  <c r="N386"/>
  <c r="D387"/>
  <c r="E387"/>
  <c r="F387"/>
  <c r="G387"/>
  <c r="M387" s="1"/>
  <c r="H387"/>
  <c r="I387"/>
  <c r="J387"/>
  <c r="K387"/>
  <c r="L387"/>
  <c r="D388"/>
  <c r="E388"/>
  <c r="F388"/>
  <c r="G388"/>
  <c r="H388"/>
  <c r="I388"/>
  <c r="J388"/>
  <c r="K388"/>
  <c r="L388"/>
  <c r="M388"/>
  <c r="N388"/>
  <c r="D389"/>
  <c r="E389"/>
  <c r="F389"/>
  <c r="G389"/>
  <c r="H389"/>
  <c r="I389"/>
  <c r="J389"/>
  <c r="K389"/>
  <c r="L389"/>
  <c r="M389"/>
  <c r="N389"/>
  <c r="D390"/>
  <c r="E390"/>
  <c r="F390"/>
  <c r="G390"/>
  <c r="H390"/>
  <c r="I390"/>
  <c r="J390"/>
  <c r="K390"/>
  <c r="L390"/>
  <c r="M390"/>
  <c r="N390"/>
  <c r="D392"/>
  <c r="E392"/>
  <c r="F392"/>
  <c r="G392"/>
  <c r="H392"/>
  <c r="I392"/>
  <c r="J392"/>
  <c r="K392"/>
  <c r="L392"/>
  <c r="M392"/>
  <c r="N392"/>
  <c r="D393"/>
  <c r="E393"/>
  <c r="F393"/>
  <c r="G393"/>
  <c r="H393"/>
  <c r="I393"/>
  <c r="J393"/>
  <c r="K393"/>
  <c r="L393"/>
  <c r="M393"/>
  <c r="N393"/>
  <c r="D394"/>
  <c r="E394"/>
  <c r="F394"/>
  <c r="G394"/>
  <c r="H394"/>
  <c r="I394"/>
  <c r="J394"/>
  <c r="K394"/>
  <c r="L394"/>
  <c r="M394"/>
  <c r="N394"/>
  <c r="D395"/>
  <c r="E395"/>
  <c r="F395"/>
  <c r="G395"/>
  <c r="H395"/>
  <c r="I395"/>
  <c r="J395"/>
  <c r="K395"/>
  <c r="L395"/>
  <c r="M395"/>
  <c r="N395"/>
  <c r="D396"/>
  <c r="E396"/>
  <c r="F396"/>
  <c r="G396"/>
  <c r="H396"/>
  <c r="I396"/>
  <c r="J396"/>
  <c r="K396"/>
  <c r="L396"/>
  <c r="M396"/>
  <c r="N396"/>
  <c r="D397"/>
  <c r="E397"/>
  <c r="F397"/>
  <c r="G397"/>
  <c r="H397"/>
  <c r="I397"/>
  <c r="J397"/>
  <c r="K397"/>
  <c r="L397"/>
  <c r="M397"/>
  <c r="N397"/>
  <c r="D399"/>
  <c r="E399"/>
  <c r="F399"/>
  <c r="G399"/>
  <c r="H399"/>
  <c r="I399"/>
  <c r="J399"/>
  <c r="K399"/>
  <c r="L399"/>
  <c r="M399"/>
  <c r="N399"/>
  <c r="D400"/>
  <c r="E400"/>
  <c r="F400"/>
  <c r="G400"/>
  <c r="H400"/>
  <c r="I400"/>
  <c r="J400"/>
  <c r="K400"/>
  <c r="L400"/>
  <c r="M400"/>
  <c r="N400"/>
  <c r="D401"/>
  <c r="E401"/>
  <c r="F401"/>
  <c r="G401"/>
  <c r="H401"/>
  <c r="I401"/>
  <c r="J401"/>
  <c r="K401"/>
  <c r="L401"/>
  <c r="M401"/>
  <c r="N401"/>
  <c r="D402"/>
  <c r="E402"/>
  <c r="F402"/>
  <c r="G402"/>
  <c r="H402"/>
  <c r="I402"/>
  <c r="J402"/>
  <c r="K402"/>
  <c r="L402"/>
  <c r="M402"/>
  <c r="N402"/>
  <c r="D403"/>
  <c r="E403"/>
  <c r="F403"/>
  <c r="G403"/>
  <c r="H403"/>
  <c r="I403"/>
  <c r="J403"/>
  <c r="K403"/>
  <c r="L403"/>
  <c r="M403"/>
  <c r="N403"/>
  <c r="D404"/>
  <c r="E404"/>
  <c r="F404"/>
  <c r="G404"/>
  <c r="H404"/>
  <c r="I404"/>
  <c r="J404"/>
  <c r="K404"/>
  <c r="L404"/>
  <c r="M404"/>
  <c r="N404"/>
  <c r="D405"/>
  <c r="E405"/>
  <c r="F405"/>
  <c r="G405"/>
  <c r="H405"/>
  <c r="I405"/>
  <c r="J405"/>
  <c r="K405"/>
  <c r="L405"/>
  <c r="M405"/>
  <c r="N405"/>
  <c r="D406"/>
  <c r="E406"/>
  <c r="F406"/>
  <c r="G406"/>
  <c r="H406"/>
  <c r="I406"/>
  <c r="J406"/>
  <c r="K406"/>
  <c r="L406"/>
  <c r="M406"/>
  <c r="N406"/>
  <c r="D407"/>
  <c r="E407"/>
  <c r="F407"/>
  <c r="G407"/>
  <c r="H407"/>
  <c r="I407"/>
  <c r="J407"/>
  <c r="K407"/>
  <c r="L407"/>
  <c r="M407"/>
  <c r="N407"/>
  <c r="D408"/>
  <c r="E408"/>
  <c r="F408"/>
  <c r="G408"/>
  <c r="H408"/>
  <c r="I408"/>
  <c r="J408"/>
  <c r="K408"/>
  <c r="L408"/>
  <c r="M408"/>
  <c r="N408"/>
  <c r="D409"/>
  <c r="E409"/>
  <c r="F409"/>
  <c r="G409"/>
  <c r="H409"/>
  <c r="I409"/>
  <c r="J409"/>
  <c r="K409"/>
  <c r="L409"/>
  <c r="M409"/>
  <c r="N409"/>
  <c r="D411"/>
  <c r="E411"/>
  <c r="F411"/>
  <c r="G411"/>
  <c r="H411"/>
  <c r="N411" s="1"/>
  <c r="I411"/>
  <c r="J411"/>
  <c r="K411"/>
  <c r="L411"/>
  <c r="D412"/>
  <c r="E412"/>
  <c r="F412"/>
  <c r="G412"/>
  <c r="H412"/>
  <c r="I412"/>
  <c r="J412"/>
  <c r="K412"/>
  <c r="L412"/>
  <c r="M412"/>
  <c r="N412"/>
  <c r="D413"/>
  <c r="E413"/>
  <c r="F413"/>
  <c r="G413"/>
  <c r="H413"/>
  <c r="I413"/>
  <c r="J413"/>
  <c r="K413"/>
  <c r="L413"/>
  <c r="D414"/>
  <c r="E414"/>
  <c r="F414"/>
  <c r="G414"/>
  <c r="H414"/>
  <c r="I414"/>
  <c r="J414"/>
  <c r="K414"/>
  <c r="L414"/>
  <c r="M414"/>
  <c r="N414"/>
  <c r="D415"/>
  <c r="E415"/>
  <c r="F415"/>
  <c r="G415"/>
  <c r="H415"/>
  <c r="N415" s="1"/>
  <c r="I415"/>
  <c r="J415"/>
  <c r="K415"/>
  <c r="L415"/>
  <c r="D416"/>
  <c r="E416"/>
  <c r="F416"/>
  <c r="G416"/>
  <c r="H416"/>
  <c r="N416" s="1"/>
  <c r="I416"/>
  <c r="J416"/>
  <c r="K416"/>
  <c r="L416"/>
  <c r="D418"/>
  <c r="E418"/>
  <c r="F418"/>
  <c r="G418"/>
  <c r="M418" s="1"/>
  <c r="H418"/>
  <c r="I418"/>
  <c r="J418"/>
  <c r="K418"/>
  <c r="L418"/>
  <c r="D419"/>
  <c r="A1" i="40"/>
  <c r="F1"/>
  <c r="G1"/>
  <c r="H1"/>
  <c r="I1"/>
  <c r="J1"/>
  <c r="K1"/>
  <c r="L1"/>
  <c r="M1"/>
  <c r="N1"/>
  <c r="O1"/>
  <c r="P1"/>
  <c r="Q1"/>
  <c r="Q9"/>
  <c r="E13"/>
  <c r="F13"/>
  <c r="G13"/>
  <c r="H13"/>
  <c r="I13"/>
  <c r="J13"/>
  <c r="K13"/>
  <c r="L13"/>
  <c r="M13"/>
  <c r="N13"/>
  <c r="O13"/>
  <c r="P13"/>
  <c r="D14"/>
  <c r="E14"/>
  <c r="F14"/>
  <c r="G14"/>
  <c r="H14"/>
  <c r="I14"/>
  <c r="J14"/>
  <c r="K14"/>
  <c r="L14"/>
  <c r="M14"/>
  <c r="N14"/>
  <c r="O14"/>
  <c r="P14"/>
  <c r="Q14"/>
  <c r="R14"/>
  <c r="D15"/>
  <c r="E15"/>
  <c r="F15"/>
  <c r="G15"/>
  <c r="H15"/>
  <c r="I15"/>
  <c r="J15"/>
  <c r="K15"/>
  <c r="L15"/>
  <c r="M15"/>
  <c r="N15"/>
  <c r="O15"/>
  <c r="P15"/>
  <c r="D16"/>
  <c r="E16"/>
  <c r="F16"/>
  <c r="G16"/>
  <c r="H16"/>
  <c r="R16" s="1"/>
  <c r="I16"/>
  <c r="J16"/>
  <c r="K16"/>
  <c r="L16"/>
  <c r="M16"/>
  <c r="N16"/>
  <c r="O16"/>
  <c r="P16"/>
  <c r="D17"/>
  <c r="E17"/>
  <c r="F17"/>
  <c r="G17"/>
  <c r="H17"/>
  <c r="R17" s="1"/>
  <c r="I17"/>
  <c r="J17"/>
  <c r="K17"/>
  <c r="L17"/>
  <c r="M17"/>
  <c r="N17"/>
  <c r="O17"/>
  <c r="P17"/>
  <c r="D18"/>
  <c r="E18"/>
  <c r="F18"/>
  <c r="G18"/>
  <c r="H18"/>
  <c r="I18"/>
  <c r="J18"/>
  <c r="K18"/>
  <c r="L18"/>
  <c r="M18"/>
  <c r="N18"/>
  <c r="O18"/>
  <c r="P18"/>
  <c r="D19"/>
  <c r="E19"/>
  <c r="F19"/>
  <c r="G19"/>
  <c r="Q19" s="1"/>
  <c r="H19"/>
  <c r="I19"/>
  <c r="J19"/>
  <c r="K19"/>
  <c r="L19"/>
  <c r="M19"/>
  <c r="N19"/>
  <c r="O19"/>
  <c r="P19"/>
  <c r="D20"/>
  <c r="E20"/>
  <c r="F20"/>
  <c r="G20"/>
  <c r="H20"/>
  <c r="R20" s="1"/>
  <c r="I20"/>
  <c r="J20"/>
  <c r="K20"/>
  <c r="L20"/>
  <c r="M20"/>
  <c r="N20"/>
  <c r="O20"/>
  <c r="P20"/>
  <c r="D21"/>
  <c r="E21"/>
  <c r="F21"/>
  <c r="G21"/>
  <c r="H21"/>
  <c r="I21"/>
  <c r="J21"/>
  <c r="K21"/>
  <c r="L21"/>
  <c r="M21"/>
  <c r="N21"/>
  <c r="O21"/>
  <c r="P21"/>
  <c r="Q21"/>
  <c r="R21"/>
  <c r="D22"/>
  <c r="E22"/>
  <c r="F22"/>
  <c r="G22"/>
  <c r="H22"/>
  <c r="I22"/>
  <c r="J22"/>
  <c r="K22"/>
  <c r="L22"/>
  <c r="M22"/>
  <c r="N22"/>
  <c r="O22"/>
  <c r="P22"/>
  <c r="Q22"/>
  <c r="R22"/>
  <c r="D23"/>
  <c r="E23"/>
  <c r="F23"/>
  <c r="G23"/>
  <c r="H23"/>
  <c r="I23"/>
  <c r="J23"/>
  <c r="K23"/>
  <c r="L23"/>
  <c r="M23"/>
  <c r="N23"/>
  <c r="O23"/>
  <c r="P23"/>
  <c r="Q23"/>
  <c r="R23"/>
  <c r="D24"/>
  <c r="E24"/>
  <c r="F24"/>
  <c r="G24"/>
  <c r="H24"/>
  <c r="I24"/>
  <c r="J24"/>
  <c r="K24"/>
  <c r="L24"/>
  <c r="M24"/>
  <c r="N24"/>
  <c r="O24"/>
  <c r="P24"/>
  <c r="Q24"/>
  <c r="R24"/>
  <c r="D25"/>
  <c r="E25"/>
  <c r="F25"/>
  <c r="G25"/>
  <c r="H25"/>
  <c r="I25"/>
  <c r="J25"/>
  <c r="K25"/>
  <c r="L25"/>
  <c r="M25"/>
  <c r="N25"/>
  <c r="O25"/>
  <c r="P25"/>
  <c r="Q25"/>
  <c r="R25"/>
  <c r="E26"/>
  <c r="D27"/>
  <c r="E27"/>
  <c r="F27"/>
  <c r="G27"/>
  <c r="H27"/>
  <c r="I27"/>
  <c r="J27"/>
  <c r="K27"/>
  <c r="L27"/>
  <c r="M27"/>
  <c r="N27"/>
  <c r="O27"/>
  <c r="P27"/>
  <c r="D28"/>
  <c r="E28"/>
  <c r="F28"/>
  <c r="G28"/>
  <c r="H28"/>
  <c r="I28"/>
  <c r="J28"/>
  <c r="K28"/>
  <c r="L28"/>
  <c r="M28"/>
  <c r="N28"/>
  <c r="O28"/>
  <c r="P28"/>
  <c r="D29"/>
  <c r="E29"/>
  <c r="F29"/>
  <c r="G29"/>
  <c r="H29"/>
  <c r="I29"/>
  <c r="J29"/>
  <c r="K29"/>
  <c r="L29"/>
  <c r="M29"/>
  <c r="N29"/>
  <c r="O29"/>
  <c r="P29"/>
  <c r="D30"/>
  <c r="E30"/>
  <c r="F30"/>
  <c r="G30"/>
  <c r="H30"/>
  <c r="I30"/>
  <c r="J30"/>
  <c r="K30"/>
  <c r="L30"/>
  <c r="M30"/>
  <c r="N30"/>
  <c r="O30"/>
  <c r="P30"/>
  <c r="D31"/>
  <c r="E31"/>
  <c r="F31"/>
  <c r="G31"/>
  <c r="H31"/>
  <c r="I31"/>
  <c r="J31"/>
  <c r="K31"/>
  <c r="L31"/>
  <c r="M31"/>
  <c r="N31"/>
  <c r="O31"/>
  <c r="P31"/>
  <c r="D32"/>
  <c r="E32"/>
  <c r="F32"/>
  <c r="G32"/>
  <c r="H32"/>
  <c r="I32"/>
  <c r="J32"/>
  <c r="K32"/>
  <c r="L32"/>
  <c r="M32"/>
  <c r="N32"/>
  <c r="O32"/>
  <c r="P32"/>
  <c r="E33"/>
  <c r="F33"/>
  <c r="G33"/>
  <c r="H33"/>
  <c r="I33"/>
  <c r="J33"/>
  <c r="K33"/>
  <c r="L33"/>
  <c r="M33"/>
  <c r="N33"/>
  <c r="O33"/>
  <c r="P33"/>
  <c r="D34"/>
  <c r="E34"/>
  <c r="F34"/>
  <c r="G34"/>
  <c r="H34"/>
  <c r="I34"/>
  <c r="J34"/>
  <c r="K34"/>
  <c r="L34"/>
  <c r="M34"/>
  <c r="N34"/>
  <c r="O34"/>
  <c r="P34"/>
  <c r="D35"/>
  <c r="E35"/>
  <c r="F35"/>
  <c r="G35"/>
  <c r="H35"/>
  <c r="I35"/>
  <c r="J35"/>
  <c r="K35"/>
  <c r="L35"/>
  <c r="M35"/>
  <c r="N35"/>
  <c r="O35"/>
  <c r="P35"/>
  <c r="D36"/>
  <c r="E36"/>
  <c r="F36"/>
  <c r="G36"/>
  <c r="H36"/>
  <c r="I36"/>
  <c r="J36"/>
  <c r="K36"/>
  <c r="L36"/>
  <c r="M36"/>
  <c r="N36"/>
  <c r="O36"/>
  <c r="P36"/>
  <c r="D37"/>
  <c r="E37"/>
  <c r="F37"/>
  <c r="G37"/>
  <c r="H37"/>
  <c r="I37"/>
  <c r="J37"/>
  <c r="K37"/>
  <c r="L37"/>
  <c r="M37"/>
  <c r="N37"/>
  <c r="O37"/>
  <c r="P37"/>
  <c r="D38"/>
  <c r="E38"/>
  <c r="F38"/>
  <c r="G38"/>
  <c r="H38"/>
  <c r="I38"/>
  <c r="J38"/>
  <c r="K38"/>
  <c r="L38"/>
  <c r="M38"/>
  <c r="N38"/>
  <c r="O38"/>
  <c r="P38"/>
  <c r="D39"/>
  <c r="E39"/>
  <c r="F39"/>
  <c r="G39"/>
  <c r="H39"/>
  <c r="I39"/>
  <c r="J39"/>
  <c r="K39"/>
  <c r="L39"/>
  <c r="M39"/>
  <c r="N39"/>
  <c r="O39"/>
  <c r="P39"/>
  <c r="D40"/>
  <c r="E40"/>
  <c r="F40"/>
  <c r="G40"/>
  <c r="H40"/>
  <c r="I40"/>
  <c r="J40"/>
  <c r="K40"/>
  <c r="L40"/>
  <c r="M40"/>
  <c r="N40"/>
  <c r="O40"/>
  <c r="P40"/>
  <c r="D41"/>
  <c r="E41"/>
  <c r="F41"/>
  <c r="G41"/>
  <c r="H41"/>
  <c r="I41"/>
  <c r="J41"/>
  <c r="K41"/>
  <c r="L41"/>
  <c r="M41"/>
  <c r="N41"/>
  <c r="O41"/>
  <c r="P41"/>
  <c r="D42"/>
  <c r="E42"/>
  <c r="F42"/>
  <c r="G42"/>
  <c r="H42"/>
  <c r="I42"/>
  <c r="J42"/>
  <c r="K42"/>
  <c r="L42"/>
  <c r="M42"/>
  <c r="N42"/>
  <c r="O42"/>
  <c r="P42"/>
  <c r="D43"/>
  <c r="E43"/>
  <c r="F43"/>
  <c r="G43"/>
  <c r="H43"/>
  <c r="I43"/>
  <c r="J43"/>
  <c r="K43"/>
  <c r="L43"/>
  <c r="M43"/>
  <c r="N43"/>
  <c r="O43"/>
  <c r="P43"/>
  <c r="D44"/>
  <c r="E44"/>
  <c r="F44"/>
  <c r="G44"/>
  <c r="H44"/>
  <c r="I44"/>
  <c r="J44"/>
  <c r="K44"/>
  <c r="L44"/>
  <c r="M44"/>
  <c r="N44"/>
  <c r="O44"/>
  <c r="P44"/>
  <c r="E45"/>
  <c r="D46"/>
  <c r="E46"/>
  <c r="F46"/>
  <c r="R46" s="1"/>
  <c r="G46"/>
  <c r="Q46" s="1"/>
  <c r="H46"/>
  <c r="I46"/>
  <c r="J46"/>
  <c r="K46"/>
  <c r="L46"/>
  <c r="M46"/>
  <c r="N46"/>
  <c r="O46"/>
  <c r="P46"/>
  <c r="D47"/>
  <c r="E47"/>
  <c r="F47"/>
  <c r="G47"/>
  <c r="H47"/>
  <c r="I47"/>
  <c r="J47"/>
  <c r="K47"/>
  <c r="L47"/>
  <c r="M47"/>
  <c r="N47"/>
  <c r="O47"/>
  <c r="P47"/>
  <c r="Q47"/>
  <c r="R47"/>
  <c r="D48"/>
  <c r="E48"/>
  <c r="F48"/>
  <c r="G48"/>
  <c r="H48"/>
  <c r="I48"/>
  <c r="J48"/>
  <c r="K48"/>
  <c r="L48"/>
  <c r="M48"/>
  <c r="N48"/>
  <c r="O48"/>
  <c r="P48"/>
  <c r="D49"/>
  <c r="E49"/>
  <c r="F49"/>
  <c r="G49"/>
  <c r="H49"/>
  <c r="I49"/>
  <c r="J49"/>
  <c r="K49"/>
  <c r="L49"/>
  <c r="M49"/>
  <c r="N49"/>
  <c r="O49"/>
  <c r="P49"/>
  <c r="Q49"/>
  <c r="R49"/>
  <c r="D50"/>
  <c r="E50"/>
  <c r="F50"/>
  <c r="G50"/>
  <c r="H50"/>
  <c r="R50" s="1"/>
  <c r="I50"/>
  <c r="J50"/>
  <c r="K50"/>
  <c r="L50"/>
  <c r="M50"/>
  <c r="N50"/>
  <c r="O50"/>
  <c r="P50"/>
  <c r="D51"/>
  <c r="E51"/>
  <c r="F51"/>
  <c r="G51"/>
  <c r="H51"/>
  <c r="I51"/>
  <c r="J51"/>
  <c r="K51"/>
  <c r="L51"/>
  <c r="M51"/>
  <c r="N51"/>
  <c r="O51"/>
  <c r="P51"/>
  <c r="Q51"/>
  <c r="R51"/>
  <c r="E52"/>
  <c r="D53"/>
  <c r="E53"/>
  <c r="F53"/>
  <c r="G53"/>
  <c r="H53"/>
  <c r="I53"/>
  <c r="J53"/>
  <c r="K53"/>
  <c r="L53"/>
  <c r="M53"/>
  <c r="N53"/>
  <c r="O53"/>
  <c r="P53"/>
  <c r="D54"/>
  <c r="E58"/>
  <c r="F58"/>
  <c r="G58"/>
  <c r="H58"/>
  <c r="I58"/>
  <c r="J58"/>
  <c r="K58"/>
  <c r="L58"/>
  <c r="M58"/>
  <c r="N58"/>
  <c r="O58"/>
  <c r="P58"/>
  <c r="D59"/>
  <c r="E59"/>
  <c r="F59"/>
  <c r="G59"/>
  <c r="H59"/>
  <c r="I59"/>
  <c r="J59"/>
  <c r="K59"/>
  <c r="L59"/>
  <c r="M59"/>
  <c r="N59"/>
  <c r="O59"/>
  <c r="P59"/>
  <c r="Q59"/>
  <c r="R59"/>
  <c r="D60"/>
  <c r="E60"/>
  <c r="F60"/>
  <c r="G60"/>
  <c r="H60"/>
  <c r="I60"/>
  <c r="J60"/>
  <c r="K60"/>
  <c r="L60"/>
  <c r="M60"/>
  <c r="N60"/>
  <c r="O60"/>
  <c r="P60"/>
  <c r="D61"/>
  <c r="E61"/>
  <c r="F61"/>
  <c r="G61"/>
  <c r="H61"/>
  <c r="I61"/>
  <c r="J61"/>
  <c r="K61"/>
  <c r="L61"/>
  <c r="M61"/>
  <c r="N61"/>
  <c r="O61"/>
  <c r="P61"/>
  <c r="D62"/>
  <c r="E62"/>
  <c r="F62"/>
  <c r="G62"/>
  <c r="H62"/>
  <c r="R62" s="1"/>
  <c r="I62"/>
  <c r="J62"/>
  <c r="K62"/>
  <c r="L62"/>
  <c r="M62"/>
  <c r="N62"/>
  <c r="O62"/>
  <c r="P62"/>
  <c r="D63"/>
  <c r="E63"/>
  <c r="F63"/>
  <c r="G63"/>
  <c r="H63"/>
  <c r="I63"/>
  <c r="J63"/>
  <c r="K63"/>
  <c r="L63"/>
  <c r="M63"/>
  <c r="N63"/>
  <c r="O63"/>
  <c r="P63"/>
  <c r="Q63"/>
  <c r="R63"/>
  <c r="D64"/>
  <c r="E64"/>
  <c r="F64"/>
  <c r="G64"/>
  <c r="H64"/>
  <c r="I64"/>
  <c r="J64"/>
  <c r="K64"/>
  <c r="L64"/>
  <c r="M64"/>
  <c r="N64"/>
  <c r="O64"/>
  <c r="P64"/>
  <c r="Q64"/>
  <c r="D65"/>
  <c r="E65"/>
  <c r="F65"/>
  <c r="G65"/>
  <c r="H65"/>
  <c r="I65"/>
  <c r="J65"/>
  <c r="K65"/>
  <c r="L65"/>
  <c r="M65"/>
  <c r="N65"/>
  <c r="O65"/>
  <c r="P65"/>
  <c r="Q65"/>
  <c r="R65"/>
  <c r="D66"/>
  <c r="E66"/>
  <c r="F66"/>
  <c r="G66"/>
  <c r="H66"/>
  <c r="I66"/>
  <c r="J66"/>
  <c r="K66"/>
  <c r="L66"/>
  <c r="M66"/>
  <c r="N66"/>
  <c r="O66"/>
  <c r="P66"/>
  <c r="Q66"/>
  <c r="R66"/>
  <c r="D67"/>
  <c r="E67"/>
  <c r="F67"/>
  <c r="G67"/>
  <c r="H67"/>
  <c r="I67"/>
  <c r="J67"/>
  <c r="K67"/>
  <c r="L67"/>
  <c r="M67"/>
  <c r="N67"/>
  <c r="O67"/>
  <c r="P67"/>
  <c r="Q67"/>
  <c r="R67"/>
  <c r="D68"/>
  <c r="E68"/>
  <c r="F68"/>
  <c r="G68"/>
  <c r="H68"/>
  <c r="I68"/>
  <c r="J68"/>
  <c r="K68"/>
  <c r="L68"/>
  <c r="M68"/>
  <c r="N68"/>
  <c r="O68"/>
  <c r="P68"/>
  <c r="Q68"/>
  <c r="R68"/>
  <c r="D69"/>
  <c r="E69"/>
  <c r="F69"/>
  <c r="G69"/>
  <c r="H69"/>
  <c r="I69"/>
  <c r="J69"/>
  <c r="K69"/>
  <c r="L69"/>
  <c r="M69"/>
  <c r="N69"/>
  <c r="O69"/>
  <c r="P69"/>
  <c r="Q69"/>
  <c r="R69"/>
  <c r="D70"/>
  <c r="E70"/>
  <c r="F70"/>
  <c r="G70"/>
  <c r="H70"/>
  <c r="I70"/>
  <c r="J70"/>
  <c r="K70"/>
  <c r="L70"/>
  <c r="M70"/>
  <c r="N70"/>
  <c r="O70"/>
  <c r="P70"/>
  <c r="Q70"/>
  <c r="R70"/>
  <c r="E71"/>
  <c r="D72"/>
  <c r="E72"/>
  <c r="F72"/>
  <c r="G72"/>
  <c r="H72"/>
  <c r="I72"/>
  <c r="J72"/>
  <c r="K72"/>
  <c r="L72"/>
  <c r="M72"/>
  <c r="N72"/>
  <c r="O72"/>
  <c r="P72"/>
  <c r="Q72"/>
  <c r="R72"/>
  <c r="D73"/>
  <c r="E73"/>
  <c r="F73"/>
  <c r="G73"/>
  <c r="H73"/>
  <c r="I73"/>
  <c r="J73"/>
  <c r="K73"/>
  <c r="L73"/>
  <c r="M73"/>
  <c r="N73"/>
  <c r="O73"/>
  <c r="P73"/>
  <c r="Q73"/>
  <c r="R73"/>
  <c r="D74"/>
  <c r="E74"/>
  <c r="F74"/>
  <c r="G74"/>
  <c r="H74"/>
  <c r="I74"/>
  <c r="J74"/>
  <c r="K74"/>
  <c r="L74"/>
  <c r="M74"/>
  <c r="N74"/>
  <c r="O74"/>
  <c r="P74"/>
  <c r="Q74"/>
  <c r="R74"/>
  <c r="D75"/>
  <c r="E75"/>
  <c r="F75"/>
  <c r="G75"/>
  <c r="H75"/>
  <c r="I75"/>
  <c r="J75"/>
  <c r="K75"/>
  <c r="L75"/>
  <c r="M75"/>
  <c r="N75"/>
  <c r="O75"/>
  <c r="P75"/>
  <c r="Q75"/>
  <c r="R75"/>
  <c r="D76"/>
  <c r="E76"/>
  <c r="F76"/>
  <c r="G76"/>
  <c r="H76"/>
  <c r="I76"/>
  <c r="J76"/>
  <c r="K76"/>
  <c r="L76"/>
  <c r="M76"/>
  <c r="N76"/>
  <c r="O76"/>
  <c r="P76"/>
  <c r="Q76"/>
  <c r="R76"/>
  <c r="D77"/>
  <c r="E77"/>
  <c r="F77"/>
  <c r="G77"/>
  <c r="H77"/>
  <c r="I77"/>
  <c r="J77"/>
  <c r="K77"/>
  <c r="L77"/>
  <c r="M77"/>
  <c r="N77"/>
  <c r="O77"/>
  <c r="P77"/>
  <c r="Q77"/>
  <c r="R77"/>
  <c r="E78"/>
  <c r="F78"/>
  <c r="G78"/>
  <c r="H78"/>
  <c r="I78"/>
  <c r="J78"/>
  <c r="K78"/>
  <c r="L78"/>
  <c r="M78"/>
  <c r="N78"/>
  <c r="O78"/>
  <c r="P78"/>
  <c r="D79"/>
  <c r="E79"/>
  <c r="F79"/>
  <c r="G79"/>
  <c r="H79"/>
  <c r="I79"/>
  <c r="J79"/>
  <c r="K79"/>
  <c r="L79"/>
  <c r="M79"/>
  <c r="N79"/>
  <c r="O79"/>
  <c r="P79"/>
  <c r="Q79"/>
  <c r="R79"/>
  <c r="D80"/>
  <c r="E80"/>
  <c r="F80"/>
  <c r="G80"/>
  <c r="H80"/>
  <c r="I80"/>
  <c r="J80"/>
  <c r="K80"/>
  <c r="L80"/>
  <c r="M80"/>
  <c r="N80"/>
  <c r="O80"/>
  <c r="P80"/>
  <c r="Q80"/>
  <c r="R80"/>
  <c r="D81"/>
  <c r="E81"/>
  <c r="F81"/>
  <c r="G81"/>
  <c r="H81"/>
  <c r="I81"/>
  <c r="J81"/>
  <c r="K81"/>
  <c r="L81"/>
  <c r="M81"/>
  <c r="N81"/>
  <c r="O81"/>
  <c r="P81"/>
  <c r="Q81"/>
  <c r="R81"/>
  <c r="D82"/>
  <c r="E82"/>
  <c r="F82"/>
  <c r="G82"/>
  <c r="H82"/>
  <c r="I82"/>
  <c r="J82"/>
  <c r="K82"/>
  <c r="L82"/>
  <c r="M82"/>
  <c r="N82"/>
  <c r="O82"/>
  <c r="P82"/>
  <c r="Q82"/>
  <c r="R82"/>
  <c r="D83"/>
  <c r="E83"/>
  <c r="F83"/>
  <c r="G83"/>
  <c r="H83"/>
  <c r="I83"/>
  <c r="J83"/>
  <c r="K83"/>
  <c r="L83"/>
  <c r="M83"/>
  <c r="N83"/>
  <c r="O83"/>
  <c r="P83"/>
  <c r="Q83"/>
  <c r="R83"/>
  <c r="D84"/>
  <c r="E84"/>
  <c r="F84"/>
  <c r="G84"/>
  <c r="H84"/>
  <c r="I84"/>
  <c r="J84"/>
  <c r="K84"/>
  <c r="L84"/>
  <c r="M84"/>
  <c r="N84"/>
  <c r="O84"/>
  <c r="P84"/>
  <c r="Q84"/>
  <c r="R84"/>
  <c r="D85"/>
  <c r="E85"/>
  <c r="F85"/>
  <c r="G85"/>
  <c r="H85"/>
  <c r="I85"/>
  <c r="J85"/>
  <c r="K85"/>
  <c r="L85"/>
  <c r="M85"/>
  <c r="N85"/>
  <c r="O85"/>
  <c r="P85"/>
  <c r="D86"/>
  <c r="E86"/>
  <c r="F86"/>
  <c r="G86"/>
  <c r="H86"/>
  <c r="I86"/>
  <c r="J86"/>
  <c r="K86"/>
  <c r="L86"/>
  <c r="M86"/>
  <c r="N86"/>
  <c r="O86"/>
  <c r="P86"/>
  <c r="Q86"/>
  <c r="R86"/>
  <c r="D87"/>
  <c r="E87"/>
  <c r="F87"/>
  <c r="G87"/>
  <c r="H87"/>
  <c r="R87" s="1"/>
  <c r="I87"/>
  <c r="J87"/>
  <c r="K87"/>
  <c r="L87"/>
  <c r="M87"/>
  <c r="N87"/>
  <c r="O87"/>
  <c r="P87"/>
  <c r="D88"/>
  <c r="E88"/>
  <c r="F88"/>
  <c r="G88"/>
  <c r="H88"/>
  <c r="I88"/>
  <c r="J88"/>
  <c r="K88"/>
  <c r="L88"/>
  <c r="M88"/>
  <c r="N88"/>
  <c r="O88"/>
  <c r="P88"/>
  <c r="Q88"/>
  <c r="R88"/>
  <c r="D89"/>
  <c r="E89"/>
  <c r="F89"/>
  <c r="G89"/>
  <c r="H89"/>
  <c r="I89"/>
  <c r="J89"/>
  <c r="K89"/>
  <c r="L89"/>
  <c r="M89"/>
  <c r="N89"/>
  <c r="O89"/>
  <c r="P89"/>
  <c r="E90"/>
  <c r="D91"/>
  <c r="E91"/>
  <c r="F91"/>
  <c r="G91"/>
  <c r="H91"/>
  <c r="I91"/>
  <c r="J91"/>
  <c r="K91"/>
  <c r="L91"/>
  <c r="M91"/>
  <c r="N91"/>
  <c r="O91"/>
  <c r="P91"/>
  <c r="Q91"/>
  <c r="R91"/>
  <c r="D92"/>
  <c r="E92"/>
  <c r="F92"/>
  <c r="G92"/>
  <c r="H92"/>
  <c r="I92"/>
  <c r="J92"/>
  <c r="K92"/>
  <c r="L92"/>
  <c r="M92"/>
  <c r="N92"/>
  <c r="O92"/>
  <c r="P92"/>
  <c r="D93"/>
  <c r="E93"/>
  <c r="F93"/>
  <c r="G93"/>
  <c r="H93"/>
  <c r="I93"/>
  <c r="J93"/>
  <c r="K93"/>
  <c r="L93"/>
  <c r="M93"/>
  <c r="N93"/>
  <c r="O93"/>
  <c r="P93"/>
  <c r="Q93"/>
  <c r="R93"/>
  <c r="D94"/>
  <c r="E94"/>
  <c r="F94"/>
  <c r="G94"/>
  <c r="H94"/>
  <c r="I94"/>
  <c r="J94"/>
  <c r="K94"/>
  <c r="L94"/>
  <c r="M94"/>
  <c r="N94"/>
  <c r="O94"/>
  <c r="P94"/>
  <c r="Q94"/>
  <c r="R94"/>
  <c r="D95"/>
  <c r="E95"/>
  <c r="F95"/>
  <c r="G95"/>
  <c r="H95"/>
  <c r="I95"/>
  <c r="J95"/>
  <c r="K95"/>
  <c r="L95"/>
  <c r="M95"/>
  <c r="N95"/>
  <c r="O95"/>
  <c r="P95"/>
  <c r="D96"/>
  <c r="E96"/>
  <c r="F96"/>
  <c r="G96"/>
  <c r="H96"/>
  <c r="I96"/>
  <c r="J96"/>
  <c r="K96"/>
  <c r="L96"/>
  <c r="M96"/>
  <c r="N96"/>
  <c r="O96"/>
  <c r="P96"/>
  <c r="Q96"/>
  <c r="R96"/>
  <c r="E97"/>
  <c r="D98"/>
  <c r="E98"/>
  <c r="F98"/>
  <c r="G98"/>
  <c r="H98"/>
  <c r="I98"/>
  <c r="J98"/>
  <c r="K98"/>
  <c r="L98"/>
  <c r="M98"/>
  <c r="N98"/>
  <c r="O98"/>
  <c r="P98"/>
  <c r="Q98"/>
  <c r="R98"/>
  <c r="D99"/>
  <c r="E103"/>
  <c r="F103"/>
  <c r="G103"/>
  <c r="Q103" s="1"/>
  <c r="H103"/>
  <c r="R103" s="1"/>
  <c r="I103"/>
  <c r="J103"/>
  <c r="K103"/>
  <c r="L103"/>
  <c r="M103"/>
  <c r="N103"/>
  <c r="O103"/>
  <c r="P103"/>
  <c r="D104"/>
  <c r="E104"/>
  <c r="F104"/>
  <c r="G104"/>
  <c r="H104"/>
  <c r="R104" s="1"/>
  <c r="I104"/>
  <c r="J104"/>
  <c r="K104"/>
  <c r="L104"/>
  <c r="M104"/>
  <c r="N104"/>
  <c r="O104"/>
  <c r="P104"/>
  <c r="D105"/>
  <c r="E105"/>
  <c r="F105"/>
  <c r="G105"/>
  <c r="H105"/>
  <c r="R105" s="1"/>
  <c r="I105"/>
  <c r="J105"/>
  <c r="K105"/>
  <c r="L105"/>
  <c r="M105"/>
  <c r="N105"/>
  <c r="O105"/>
  <c r="P105"/>
  <c r="D106"/>
  <c r="E106"/>
  <c r="F106"/>
  <c r="G106"/>
  <c r="H106"/>
  <c r="I106"/>
  <c r="J106"/>
  <c r="K106"/>
  <c r="L106"/>
  <c r="M106"/>
  <c r="N106"/>
  <c r="O106"/>
  <c r="P106"/>
  <c r="Q106"/>
  <c r="R106"/>
  <c r="D107"/>
  <c r="E107"/>
  <c r="F107"/>
  <c r="G107"/>
  <c r="H107"/>
  <c r="I107"/>
  <c r="J107"/>
  <c r="K107"/>
  <c r="L107"/>
  <c r="M107"/>
  <c r="N107"/>
  <c r="O107"/>
  <c r="P107"/>
  <c r="D108"/>
  <c r="E108"/>
  <c r="F108"/>
  <c r="G108"/>
  <c r="H108"/>
  <c r="I108"/>
  <c r="J108"/>
  <c r="K108"/>
  <c r="L108"/>
  <c r="M108"/>
  <c r="N108"/>
  <c r="O108"/>
  <c r="P108"/>
  <c r="Q108"/>
  <c r="R108"/>
  <c r="D109"/>
  <c r="E109"/>
  <c r="F109"/>
  <c r="G109"/>
  <c r="H109"/>
  <c r="I109"/>
  <c r="J109"/>
  <c r="K109"/>
  <c r="L109"/>
  <c r="M109"/>
  <c r="N109"/>
  <c r="O109"/>
  <c r="P109"/>
  <c r="D110"/>
  <c r="E110"/>
  <c r="F110"/>
  <c r="G110"/>
  <c r="H110"/>
  <c r="I110"/>
  <c r="J110"/>
  <c r="K110"/>
  <c r="L110"/>
  <c r="M110"/>
  <c r="N110"/>
  <c r="O110"/>
  <c r="P110"/>
  <c r="Q110"/>
  <c r="R110"/>
  <c r="D111"/>
  <c r="E111"/>
  <c r="F111"/>
  <c r="G111"/>
  <c r="H111"/>
  <c r="I111"/>
  <c r="J111"/>
  <c r="K111"/>
  <c r="L111"/>
  <c r="M111"/>
  <c r="N111"/>
  <c r="O111"/>
  <c r="P111"/>
  <c r="Q111"/>
  <c r="R111"/>
  <c r="D112"/>
  <c r="E112"/>
  <c r="F112"/>
  <c r="G112"/>
  <c r="H112"/>
  <c r="I112"/>
  <c r="J112"/>
  <c r="K112"/>
  <c r="L112"/>
  <c r="M112"/>
  <c r="N112"/>
  <c r="O112"/>
  <c r="P112"/>
  <c r="Q112"/>
  <c r="R112"/>
  <c r="D113"/>
  <c r="E113"/>
  <c r="F113"/>
  <c r="G113"/>
  <c r="H113"/>
  <c r="I113"/>
  <c r="J113"/>
  <c r="K113"/>
  <c r="L113"/>
  <c r="M113"/>
  <c r="N113"/>
  <c r="O113"/>
  <c r="P113"/>
  <c r="Q113"/>
  <c r="R113"/>
  <c r="D114"/>
  <c r="E114"/>
  <c r="F114"/>
  <c r="G114"/>
  <c r="H114"/>
  <c r="I114"/>
  <c r="J114"/>
  <c r="K114"/>
  <c r="L114"/>
  <c r="M114"/>
  <c r="N114"/>
  <c r="O114"/>
  <c r="P114"/>
  <c r="Q114"/>
  <c r="R114"/>
  <c r="D115"/>
  <c r="E115"/>
  <c r="F115"/>
  <c r="G115"/>
  <c r="H115"/>
  <c r="I115"/>
  <c r="J115"/>
  <c r="K115"/>
  <c r="L115"/>
  <c r="M115"/>
  <c r="N115"/>
  <c r="O115"/>
  <c r="P115"/>
  <c r="Q115"/>
  <c r="R115"/>
  <c r="E116"/>
  <c r="D117"/>
  <c r="E117"/>
  <c r="F117"/>
  <c r="G117"/>
  <c r="H117"/>
  <c r="I117"/>
  <c r="J117"/>
  <c r="K117"/>
  <c r="L117"/>
  <c r="M117"/>
  <c r="N117"/>
  <c r="O117"/>
  <c r="P117"/>
  <c r="Q117"/>
  <c r="R117"/>
  <c r="D118"/>
  <c r="E118"/>
  <c r="F118"/>
  <c r="G118"/>
  <c r="H118"/>
  <c r="I118"/>
  <c r="J118"/>
  <c r="K118"/>
  <c r="L118"/>
  <c r="M118"/>
  <c r="N118"/>
  <c r="O118"/>
  <c r="P118"/>
  <c r="Q118"/>
  <c r="R118"/>
  <c r="D119"/>
  <c r="E119"/>
  <c r="F119"/>
  <c r="G119"/>
  <c r="H119"/>
  <c r="I119"/>
  <c r="J119"/>
  <c r="K119"/>
  <c r="L119"/>
  <c r="M119"/>
  <c r="N119"/>
  <c r="O119"/>
  <c r="P119"/>
  <c r="Q119"/>
  <c r="R119"/>
  <c r="D120"/>
  <c r="E120"/>
  <c r="F120"/>
  <c r="G120"/>
  <c r="H120"/>
  <c r="I120"/>
  <c r="J120"/>
  <c r="K120"/>
  <c r="L120"/>
  <c r="M120"/>
  <c r="N120"/>
  <c r="O120"/>
  <c r="P120"/>
  <c r="Q120"/>
  <c r="R120"/>
  <c r="D121"/>
  <c r="E121"/>
  <c r="F121"/>
  <c r="G121"/>
  <c r="H121"/>
  <c r="I121"/>
  <c r="J121"/>
  <c r="K121"/>
  <c r="L121"/>
  <c r="M121"/>
  <c r="N121"/>
  <c r="O121"/>
  <c r="P121"/>
  <c r="Q121"/>
  <c r="R121"/>
  <c r="D122"/>
  <c r="E122"/>
  <c r="F122"/>
  <c r="G122"/>
  <c r="H122"/>
  <c r="I122"/>
  <c r="J122"/>
  <c r="K122"/>
  <c r="L122"/>
  <c r="M122"/>
  <c r="N122"/>
  <c r="O122"/>
  <c r="P122"/>
  <c r="Q122"/>
  <c r="R122"/>
  <c r="E123"/>
  <c r="F123"/>
  <c r="G123"/>
  <c r="H123"/>
  <c r="I123"/>
  <c r="J123"/>
  <c r="K123"/>
  <c r="L123"/>
  <c r="M123"/>
  <c r="N123"/>
  <c r="O123"/>
  <c r="P123"/>
  <c r="D124"/>
  <c r="E124"/>
  <c r="F124"/>
  <c r="G124"/>
  <c r="H124"/>
  <c r="I124"/>
  <c r="J124"/>
  <c r="K124"/>
  <c r="L124"/>
  <c r="M124"/>
  <c r="N124"/>
  <c r="O124"/>
  <c r="P124"/>
  <c r="Q124"/>
  <c r="R124"/>
  <c r="D125"/>
  <c r="E125"/>
  <c r="F125"/>
  <c r="G125"/>
  <c r="H125"/>
  <c r="I125"/>
  <c r="J125"/>
  <c r="K125"/>
  <c r="L125"/>
  <c r="M125"/>
  <c r="N125"/>
  <c r="O125"/>
  <c r="P125"/>
  <c r="Q125"/>
  <c r="R125"/>
  <c r="D126"/>
  <c r="E126"/>
  <c r="F126"/>
  <c r="G126"/>
  <c r="H126"/>
  <c r="I126"/>
  <c r="J126"/>
  <c r="K126"/>
  <c r="L126"/>
  <c r="M126"/>
  <c r="N126"/>
  <c r="O126"/>
  <c r="P126"/>
  <c r="D127"/>
  <c r="E127"/>
  <c r="F127"/>
  <c r="G127"/>
  <c r="H127"/>
  <c r="I127"/>
  <c r="J127"/>
  <c r="K127"/>
  <c r="L127"/>
  <c r="M127"/>
  <c r="N127"/>
  <c r="O127"/>
  <c r="P127"/>
  <c r="Q127"/>
  <c r="R127"/>
  <c r="D128"/>
  <c r="E128"/>
  <c r="F128"/>
  <c r="G128"/>
  <c r="H128"/>
  <c r="I128"/>
  <c r="J128"/>
  <c r="K128"/>
  <c r="L128"/>
  <c r="M128"/>
  <c r="N128"/>
  <c r="O128"/>
  <c r="P128"/>
  <c r="D129"/>
  <c r="E129"/>
  <c r="F129"/>
  <c r="G129"/>
  <c r="H129"/>
  <c r="I129"/>
  <c r="J129"/>
  <c r="K129"/>
  <c r="L129"/>
  <c r="M129"/>
  <c r="N129"/>
  <c r="O129"/>
  <c r="P129"/>
  <c r="Q129"/>
  <c r="R129"/>
  <c r="D130"/>
  <c r="E130"/>
  <c r="F130"/>
  <c r="G130"/>
  <c r="H130"/>
  <c r="I130"/>
  <c r="J130"/>
  <c r="K130"/>
  <c r="L130"/>
  <c r="M130"/>
  <c r="N130"/>
  <c r="O130"/>
  <c r="P130"/>
  <c r="D131"/>
  <c r="E131"/>
  <c r="F131"/>
  <c r="G131"/>
  <c r="H131"/>
  <c r="I131"/>
  <c r="J131"/>
  <c r="K131"/>
  <c r="L131"/>
  <c r="M131"/>
  <c r="N131"/>
  <c r="O131"/>
  <c r="P131"/>
  <c r="Q131"/>
  <c r="R131"/>
  <c r="D132"/>
  <c r="E132"/>
  <c r="F132"/>
  <c r="G132"/>
  <c r="H132"/>
  <c r="I132"/>
  <c r="J132"/>
  <c r="K132"/>
  <c r="L132"/>
  <c r="M132"/>
  <c r="N132"/>
  <c r="O132"/>
  <c r="P132"/>
  <c r="Q132"/>
  <c r="R132"/>
  <c r="D133"/>
  <c r="E133"/>
  <c r="F133"/>
  <c r="G133"/>
  <c r="H133"/>
  <c r="I133"/>
  <c r="J133"/>
  <c r="K133"/>
  <c r="L133"/>
  <c r="M133"/>
  <c r="N133"/>
  <c r="O133"/>
  <c r="P133"/>
  <c r="Q133"/>
  <c r="R133"/>
  <c r="D134"/>
  <c r="E134"/>
  <c r="F134"/>
  <c r="G134"/>
  <c r="H134"/>
  <c r="I134"/>
  <c r="J134"/>
  <c r="K134"/>
  <c r="L134"/>
  <c r="M134"/>
  <c r="N134"/>
  <c r="O134"/>
  <c r="P134"/>
  <c r="Q134"/>
  <c r="R134"/>
  <c r="E135"/>
  <c r="D136"/>
  <c r="E136"/>
  <c r="F136"/>
  <c r="G136"/>
  <c r="H136"/>
  <c r="I136"/>
  <c r="J136"/>
  <c r="K136"/>
  <c r="L136"/>
  <c r="M136"/>
  <c r="N136"/>
  <c r="O136"/>
  <c r="P136"/>
  <c r="Q136"/>
  <c r="R136"/>
  <c r="D137"/>
  <c r="E137"/>
  <c r="F137"/>
  <c r="G137"/>
  <c r="Q137" s="1"/>
  <c r="H137"/>
  <c r="R137" s="1"/>
  <c r="I137"/>
  <c r="J137"/>
  <c r="K137"/>
  <c r="L137"/>
  <c r="M137"/>
  <c r="N137"/>
  <c r="O137"/>
  <c r="P137"/>
  <c r="D138"/>
  <c r="E138"/>
  <c r="F138"/>
  <c r="G138"/>
  <c r="H138"/>
  <c r="R138" s="1"/>
  <c r="I138"/>
  <c r="J138"/>
  <c r="K138"/>
  <c r="L138"/>
  <c r="M138"/>
  <c r="N138"/>
  <c r="O138"/>
  <c r="P138"/>
  <c r="D139"/>
  <c r="E139"/>
  <c r="F139"/>
  <c r="G139"/>
  <c r="H139"/>
  <c r="I139"/>
  <c r="J139"/>
  <c r="K139"/>
  <c r="L139"/>
  <c r="M139"/>
  <c r="N139"/>
  <c r="O139"/>
  <c r="P139"/>
  <c r="Q139"/>
  <c r="R139"/>
  <c r="D140"/>
  <c r="E140"/>
  <c r="F140"/>
  <c r="G140"/>
  <c r="Q140" s="1"/>
  <c r="H140"/>
  <c r="I140"/>
  <c r="J140"/>
  <c r="K140"/>
  <c r="L140"/>
  <c r="M140"/>
  <c r="N140"/>
  <c r="O140"/>
  <c r="P140"/>
  <c r="D141"/>
  <c r="E141"/>
  <c r="F141"/>
  <c r="G141"/>
  <c r="H141"/>
  <c r="I141"/>
  <c r="J141"/>
  <c r="K141"/>
  <c r="L141"/>
  <c r="M141"/>
  <c r="N141"/>
  <c r="O141"/>
  <c r="P141"/>
  <c r="Q141"/>
  <c r="R141"/>
  <c r="E142"/>
  <c r="D143"/>
  <c r="E143"/>
  <c r="F143"/>
  <c r="G143"/>
  <c r="H143"/>
  <c r="I143"/>
  <c r="J143"/>
  <c r="K143"/>
  <c r="L143"/>
  <c r="M143"/>
  <c r="N143"/>
  <c r="O143"/>
  <c r="P143"/>
  <c r="Q143"/>
  <c r="R143"/>
  <c r="D144"/>
  <c r="E148"/>
  <c r="F148"/>
  <c r="G148"/>
  <c r="Q148" s="1"/>
  <c r="H148"/>
  <c r="R148" s="1"/>
  <c r="I148"/>
  <c r="J148"/>
  <c r="K148"/>
  <c r="L148"/>
  <c r="M148"/>
  <c r="N148"/>
  <c r="O148"/>
  <c r="P148"/>
  <c r="D149"/>
  <c r="E149"/>
  <c r="F149"/>
  <c r="G149"/>
  <c r="H149"/>
  <c r="I149"/>
  <c r="J149"/>
  <c r="K149"/>
  <c r="L149"/>
  <c r="M149"/>
  <c r="N149"/>
  <c r="O149"/>
  <c r="P149"/>
  <c r="Q149"/>
  <c r="R149"/>
  <c r="D150"/>
  <c r="E150"/>
  <c r="F150"/>
  <c r="G150"/>
  <c r="H150"/>
  <c r="I150"/>
  <c r="J150"/>
  <c r="K150"/>
  <c r="L150"/>
  <c r="M150"/>
  <c r="N150"/>
  <c r="O150"/>
  <c r="P150"/>
  <c r="D151"/>
  <c r="E151"/>
  <c r="F151"/>
  <c r="G151"/>
  <c r="H151"/>
  <c r="I151"/>
  <c r="J151"/>
  <c r="K151"/>
  <c r="L151"/>
  <c r="M151"/>
  <c r="N151"/>
  <c r="O151"/>
  <c r="P151"/>
  <c r="Q151"/>
  <c r="R151"/>
  <c r="D152"/>
  <c r="E152"/>
  <c r="F152"/>
  <c r="G152"/>
  <c r="H152"/>
  <c r="I152"/>
  <c r="J152"/>
  <c r="K152"/>
  <c r="L152"/>
  <c r="M152"/>
  <c r="N152"/>
  <c r="O152"/>
  <c r="P152"/>
  <c r="Q152"/>
  <c r="R152"/>
  <c r="D153"/>
  <c r="E153"/>
  <c r="F153"/>
  <c r="G153"/>
  <c r="H153"/>
  <c r="I153"/>
  <c r="J153"/>
  <c r="K153"/>
  <c r="L153"/>
  <c r="M153"/>
  <c r="N153"/>
  <c r="O153"/>
  <c r="P153"/>
  <c r="Q153"/>
  <c r="R153"/>
  <c r="D154"/>
  <c r="E154"/>
  <c r="F154"/>
  <c r="G154"/>
  <c r="H154"/>
  <c r="I154"/>
  <c r="J154"/>
  <c r="K154"/>
  <c r="L154"/>
  <c r="M154"/>
  <c r="N154"/>
  <c r="O154"/>
  <c r="P154"/>
  <c r="Q154"/>
  <c r="R154"/>
  <c r="D155"/>
  <c r="E155"/>
  <c r="F155"/>
  <c r="G155"/>
  <c r="H155"/>
  <c r="I155"/>
  <c r="J155"/>
  <c r="K155"/>
  <c r="L155"/>
  <c r="M155"/>
  <c r="N155"/>
  <c r="O155"/>
  <c r="P155"/>
  <c r="Q155"/>
  <c r="R155"/>
  <c r="D156"/>
  <c r="E156"/>
  <c r="F156"/>
  <c r="G156"/>
  <c r="H156"/>
  <c r="I156"/>
  <c r="J156"/>
  <c r="K156"/>
  <c r="L156"/>
  <c r="M156"/>
  <c r="N156"/>
  <c r="O156"/>
  <c r="P156"/>
  <c r="Q156"/>
  <c r="R156"/>
  <c r="D157"/>
  <c r="E157"/>
  <c r="F157"/>
  <c r="G157"/>
  <c r="H157"/>
  <c r="I157"/>
  <c r="J157"/>
  <c r="K157"/>
  <c r="L157"/>
  <c r="M157"/>
  <c r="N157"/>
  <c r="O157"/>
  <c r="P157"/>
  <c r="Q157"/>
  <c r="R157"/>
  <c r="D158"/>
  <c r="E158"/>
  <c r="F158"/>
  <c r="G158"/>
  <c r="H158"/>
  <c r="I158"/>
  <c r="J158"/>
  <c r="K158"/>
  <c r="L158"/>
  <c r="M158"/>
  <c r="N158"/>
  <c r="O158"/>
  <c r="P158"/>
  <c r="Q158"/>
  <c r="R158"/>
  <c r="D159"/>
  <c r="E159"/>
  <c r="F159"/>
  <c r="G159"/>
  <c r="H159"/>
  <c r="I159"/>
  <c r="J159"/>
  <c r="K159"/>
  <c r="L159"/>
  <c r="M159"/>
  <c r="N159"/>
  <c r="O159"/>
  <c r="P159"/>
  <c r="Q159"/>
  <c r="R159"/>
  <c r="D160"/>
  <c r="E160"/>
  <c r="F160"/>
  <c r="G160"/>
  <c r="H160"/>
  <c r="I160"/>
  <c r="J160"/>
  <c r="K160"/>
  <c r="L160"/>
  <c r="M160"/>
  <c r="N160"/>
  <c r="O160"/>
  <c r="P160"/>
  <c r="Q160"/>
  <c r="R160"/>
  <c r="E161"/>
  <c r="D162"/>
  <c r="E162"/>
  <c r="F162"/>
  <c r="G162"/>
  <c r="H162"/>
  <c r="I162"/>
  <c r="J162"/>
  <c r="K162"/>
  <c r="L162"/>
  <c r="M162"/>
  <c r="N162"/>
  <c r="O162"/>
  <c r="P162"/>
  <c r="Q162"/>
  <c r="R162"/>
  <c r="D163"/>
  <c r="E163"/>
  <c r="F163"/>
  <c r="G163"/>
  <c r="H163"/>
  <c r="I163"/>
  <c r="J163"/>
  <c r="K163"/>
  <c r="L163"/>
  <c r="M163"/>
  <c r="N163"/>
  <c r="O163"/>
  <c r="P163"/>
  <c r="Q163"/>
  <c r="R163"/>
  <c r="D164"/>
  <c r="E164"/>
  <c r="F164"/>
  <c r="G164"/>
  <c r="H164"/>
  <c r="I164"/>
  <c r="J164"/>
  <c r="K164"/>
  <c r="L164"/>
  <c r="M164"/>
  <c r="N164"/>
  <c r="O164"/>
  <c r="P164"/>
  <c r="Q164"/>
  <c r="R164"/>
  <c r="D165"/>
  <c r="E165"/>
  <c r="F165"/>
  <c r="G165"/>
  <c r="H165"/>
  <c r="I165"/>
  <c r="J165"/>
  <c r="K165"/>
  <c r="L165"/>
  <c r="M165"/>
  <c r="N165"/>
  <c r="O165"/>
  <c r="P165"/>
  <c r="Q165"/>
  <c r="R165"/>
  <c r="D166"/>
  <c r="E166"/>
  <c r="F166"/>
  <c r="G166"/>
  <c r="H166"/>
  <c r="I166"/>
  <c r="J166"/>
  <c r="K166"/>
  <c r="L166"/>
  <c r="M166"/>
  <c r="N166"/>
  <c r="O166"/>
  <c r="P166"/>
  <c r="Q166"/>
  <c r="R166"/>
  <c r="D167"/>
  <c r="E167"/>
  <c r="F167"/>
  <c r="G167"/>
  <c r="H167"/>
  <c r="I167"/>
  <c r="J167"/>
  <c r="K167"/>
  <c r="L167"/>
  <c r="M167"/>
  <c r="N167"/>
  <c r="O167"/>
  <c r="P167"/>
  <c r="Q167"/>
  <c r="R167"/>
  <c r="E168"/>
  <c r="F168"/>
  <c r="G168"/>
  <c r="H168"/>
  <c r="I168"/>
  <c r="J168"/>
  <c r="K168"/>
  <c r="L168"/>
  <c r="M168"/>
  <c r="N168"/>
  <c r="O168"/>
  <c r="P168"/>
  <c r="D169"/>
  <c r="E169"/>
  <c r="F169"/>
  <c r="G169"/>
  <c r="H169"/>
  <c r="I169"/>
  <c r="J169"/>
  <c r="K169"/>
  <c r="L169"/>
  <c r="M169"/>
  <c r="N169"/>
  <c r="O169"/>
  <c r="P169"/>
  <c r="Q169"/>
  <c r="R169"/>
  <c r="D170"/>
  <c r="E170"/>
  <c r="F170"/>
  <c r="G170"/>
  <c r="H170"/>
  <c r="I170"/>
  <c r="J170"/>
  <c r="K170"/>
  <c r="L170"/>
  <c r="M170"/>
  <c r="N170"/>
  <c r="O170"/>
  <c r="P170"/>
  <c r="Q170"/>
  <c r="R170"/>
  <c r="D171"/>
  <c r="E171"/>
  <c r="F171"/>
  <c r="G171"/>
  <c r="H171"/>
  <c r="I171"/>
  <c r="J171"/>
  <c r="K171"/>
  <c r="L171"/>
  <c r="M171"/>
  <c r="N171"/>
  <c r="O171"/>
  <c r="P171"/>
  <c r="Q171"/>
  <c r="R171"/>
  <c r="D172"/>
  <c r="E172"/>
  <c r="F172"/>
  <c r="G172"/>
  <c r="H172"/>
  <c r="I172"/>
  <c r="J172"/>
  <c r="K172"/>
  <c r="L172"/>
  <c r="M172"/>
  <c r="N172"/>
  <c r="O172"/>
  <c r="P172"/>
  <c r="Q172"/>
  <c r="R172"/>
  <c r="D173"/>
  <c r="E173"/>
  <c r="F173"/>
  <c r="G173"/>
  <c r="H173"/>
  <c r="R173" s="1"/>
  <c r="I173"/>
  <c r="J173"/>
  <c r="K173"/>
  <c r="L173"/>
  <c r="M173"/>
  <c r="N173"/>
  <c r="O173"/>
  <c r="P173"/>
  <c r="D174"/>
  <c r="E174"/>
  <c r="F174"/>
  <c r="G174"/>
  <c r="H174"/>
  <c r="I174"/>
  <c r="J174"/>
  <c r="K174"/>
  <c r="L174"/>
  <c r="M174"/>
  <c r="N174"/>
  <c r="O174"/>
  <c r="P174"/>
  <c r="Q174"/>
  <c r="R174"/>
  <c r="D175"/>
  <c r="E175"/>
  <c r="F175"/>
  <c r="G175"/>
  <c r="H175"/>
  <c r="I175"/>
  <c r="J175"/>
  <c r="K175"/>
  <c r="L175"/>
  <c r="M175"/>
  <c r="N175"/>
  <c r="O175"/>
  <c r="P175"/>
  <c r="Q175"/>
  <c r="R175"/>
  <c r="D176"/>
  <c r="E176"/>
  <c r="F176"/>
  <c r="G176"/>
  <c r="H176"/>
  <c r="R176" s="1"/>
  <c r="I176"/>
  <c r="J176"/>
  <c r="K176"/>
  <c r="L176"/>
  <c r="M176"/>
  <c r="N176"/>
  <c r="O176"/>
  <c r="P176"/>
  <c r="D177"/>
  <c r="E177"/>
  <c r="F177"/>
  <c r="G177"/>
  <c r="H177"/>
  <c r="I177"/>
  <c r="J177"/>
  <c r="K177"/>
  <c r="L177"/>
  <c r="M177"/>
  <c r="N177"/>
  <c r="O177"/>
  <c r="P177"/>
  <c r="D178"/>
  <c r="E178"/>
  <c r="F178"/>
  <c r="G178"/>
  <c r="H178"/>
  <c r="I178"/>
  <c r="J178"/>
  <c r="K178"/>
  <c r="L178"/>
  <c r="M178"/>
  <c r="N178"/>
  <c r="O178"/>
  <c r="P178"/>
  <c r="Q178"/>
  <c r="R178"/>
  <c r="D179"/>
  <c r="E179"/>
  <c r="F179"/>
  <c r="G179"/>
  <c r="H179"/>
  <c r="I179"/>
  <c r="J179"/>
  <c r="K179"/>
  <c r="L179"/>
  <c r="M179"/>
  <c r="N179"/>
  <c r="O179"/>
  <c r="P179"/>
  <c r="E180"/>
  <c r="D181"/>
  <c r="E181"/>
  <c r="F181"/>
  <c r="G181"/>
  <c r="H181"/>
  <c r="I181"/>
  <c r="J181"/>
  <c r="K181"/>
  <c r="L181"/>
  <c r="M181"/>
  <c r="N181"/>
  <c r="O181"/>
  <c r="P181"/>
  <c r="D182"/>
  <c r="E182"/>
  <c r="F182"/>
  <c r="G182"/>
  <c r="H182"/>
  <c r="I182"/>
  <c r="J182"/>
  <c r="K182"/>
  <c r="L182"/>
  <c r="M182"/>
  <c r="N182"/>
  <c r="O182"/>
  <c r="P182"/>
  <c r="Q182"/>
  <c r="R182"/>
  <c r="D183"/>
  <c r="E183"/>
  <c r="F183"/>
  <c r="G183"/>
  <c r="H183"/>
  <c r="I183"/>
  <c r="J183"/>
  <c r="K183"/>
  <c r="L183"/>
  <c r="M183"/>
  <c r="N183"/>
  <c r="O183"/>
  <c r="P183"/>
  <c r="D184"/>
  <c r="E184"/>
  <c r="F184"/>
  <c r="G184"/>
  <c r="H184"/>
  <c r="I184"/>
  <c r="J184"/>
  <c r="K184"/>
  <c r="L184"/>
  <c r="M184"/>
  <c r="N184"/>
  <c r="O184"/>
  <c r="P184"/>
  <c r="D185"/>
  <c r="E185"/>
  <c r="F185"/>
  <c r="G185"/>
  <c r="H185"/>
  <c r="I185"/>
  <c r="J185"/>
  <c r="K185"/>
  <c r="L185"/>
  <c r="M185"/>
  <c r="N185"/>
  <c r="O185"/>
  <c r="P185"/>
  <c r="D186"/>
  <c r="E186"/>
  <c r="F186"/>
  <c r="G186"/>
  <c r="H186"/>
  <c r="I186"/>
  <c r="J186"/>
  <c r="K186"/>
  <c r="L186"/>
  <c r="M186"/>
  <c r="N186"/>
  <c r="O186"/>
  <c r="P186"/>
  <c r="E187"/>
  <c r="D188"/>
  <c r="E188"/>
  <c r="F188"/>
  <c r="G188"/>
  <c r="H188"/>
  <c r="I188"/>
  <c r="J188"/>
  <c r="K188"/>
  <c r="L188"/>
  <c r="M188"/>
  <c r="N188"/>
  <c r="O188"/>
  <c r="P188"/>
  <c r="D189"/>
  <c r="E193"/>
  <c r="F193"/>
  <c r="G193"/>
  <c r="H193"/>
  <c r="I193"/>
  <c r="J193"/>
  <c r="K193"/>
  <c r="L193"/>
  <c r="M193"/>
  <c r="N193"/>
  <c r="O193"/>
  <c r="P193"/>
  <c r="D194"/>
  <c r="E194"/>
  <c r="F194"/>
  <c r="G194"/>
  <c r="H194"/>
  <c r="I194"/>
  <c r="J194"/>
  <c r="K194"/>
  <c r="L194"/>
  <c r="M194"/>
  <c r="N194"/>
  <c r="O194"/>
  <c r="P194"/>
  <c r="D195"/>
  <c r="E195"/>
  <c r="F195"/>
  <c r="G195"/>
  <c r="H195"/>
  <c r="R195" s="1"/>
  <c r="I195"/>
  <c r="J195"/>
  <c r="K195"/>
  <c r="L195"/>
  <c r="M195"/>
  <c r="N195"/>
  <c r="O195"/>
  <c r="P195"/>
  <c r="D196"/>
  <c r="E196"/>
  <c r="F196"/>
  <c r="G196"/>
  <c r="H196"/>
  <c r="R196" s="1"/>
  <c r="I196"/>
  <c r="J196"/>
  <c r="K196"/>
  <c r="L196"/>
  <c r="M196"/>
  <c r="N196"/>
  <c r="O196"/>
  <c r="P196"/>
  <c r="D197"/>
  <c r="E197"/>
  <c r="F197"/>
  <c r="G197"/>
  <c r="H197"/>
  <c r="I197"/>
  <c r="J197"/>
  <c r="K197"/>
  <c r="L197"/>
  <c r="M197"/>
  <c r="N197"/>
  <c r="O197"/>
  <c r="P197"/>
  <c r="Q197"/>
  <c r="R197"/>
  <c r="D198"/>
  <c r="E198"/>
  <c r="F198"/>
  <c r="G198"/>
  <c r="H198"/>
  <c r="I198"/>
  <c r="J198"/>
  <c r="K198"/>
  <c r="L198"/>
  <c r="M198"/>
  <c r="N198"/>
  <c r="O198"/>
  <c r="P198"/>
  <c r="D199"/>
  <c r="E199"/>
  <c r="F199"/>
  <c r="G199"/>
  <c r="H199"/>
  <c r="I199"/>
  <c r="J199"/>
  <c r="K199"/>
  <c r="L199"/>
  <c r="M199"/>
  <c r="N199"/>
  <c r="O199"/>
  <c r="P199"/>
  <c r="Q199"/>
  <c r="R199"/>
  <c r="D200"/>
  <c r="E200"/>
  <c r="F200"/>
  <c r="G200"/>
  <c r="H200"/>
  <c r="R200" s="1"/>
  <c r="I200"/>
  <c r="J200"/>
  <c r="K200"/>
  <c r="L200"/>
  <c r="M200"/>
  <c r="N200"/>
  <c r="O200"/>
  <c r="P200"/>
  <c r="D201"/>
  <c r="E201"/>
  <c r="F201"/>
  <c r="G201"/>
  <c r="H201"/>
  <c r="I201"/>
  <c r="J201"/>
  <c r="K201"/>
  <c r="L201"/>
  <c r="M201"/>
  <c r="N201"/>
  <c r="O201"/>
  <c r="P201"/>
  <c r="Q201"/>
  <c r="R201"/>
  <c r="D202"/>
  <c r="E202"/>
  <c r="F202"/>
  <c r="G202"/>
  <c r="H202"/>
  <c r="R202" s="1"/>
  <c r="I202"/>
  <c r="J202"/>
  <c r="K202"/>
  <c r="L202"/>
  <c r="M202"/>
  <c r="N202"/>
  <c r="O202"/>
  <c r="P202"/>
  <c r="D203"/>
  <c r="E203"/>
  <c r="F203"/>
  <c r="G203"/>
  <c r="H203"/>
  <c r="I203"/>
  <c r="J203"/>
  <c r="K203"/>
  <c r="L203"/>
  <c r="M203"/>
  <c r="N203"/>
  <c r="O203"/>
  <c r="P203"/>
  <c r="Q203"/>
  <c r="R203"/>
  <c r="D204"/>
  <c r="E204"/>
  <c r="F204"/>
  <c r="G204"/>
  <c r="H204"/>
  <c r="I204"/>
  <c r="J204"/>
  <c r="K204"/>
  <c r="L204"/>
  <c r="M204"/>
  <c r="N204"/>
  <c r="O204"/>
  <c r="P204"/>
  <c r="Q204"/>
  <c r="D205"/>
  <c r="E205"/>
  <c r="F205"/>
  <c r="G205"/>
  <c r="H205"/>
  <c r="I205"/>
  <c r="J205"/>
  <c r="K205"/>
  <c r="L205"/>
  <c r="M205"/>
  <c r="N205"/>
  <c r="O205"/>
  <c r="P205"/>
  <c r="Q205"/>
  <c r="R205"/>
  <c r="E206"/>
  <c r="D207"/>
  <c r="E207"/>
  <c r="F207"/>
  <c r="G207"/>
  <c r="H207"/>
  <c r="I207"/>
  <c r="J207"/>
  <c r="K207"/>
  <c r="L207"/>
  <c r="M207"/>
  <c r="N207"/>
  <c r="O207"/>
  <c r="P207"/>
  <c r="Q207"/>
  <c r="R207"/>
  <c r="D208"/>
  <c r="E208"/>
  <c r="F208"/>
  <c r="G208"/>
  <c r="H208"/>
  <c r="R208" s="1"/>
  <c r="I208"/>
  <c r="J208"/>
  <c r="K208"/>
  <c r="L208"/>
  <c r="M208"/>
  <c r="N208"/>
  <c r="O208"/>
  <c r="P208"/>
  <c r="D209"/>
  <c r="E209"/>
  <c r="F209"/>
  <c r="G209"/>
  <c r="H209"/>
  <c r="I209"/>
  <c r="J209"/>
  <c r="K209"/>
  <c r="L209"/>
  <c r="M209"/>
  <c r="N209"/>
  <c r="O209"/>
  <c r="P209"/>
  <c r="Q209"/>
  <c r="R209"/>
  <c r="D210"/>
  <c r="E210"/>
  <c r="F210"/>
  <c r="G210"/>
  <c r="H210"/>
  <c r="I210"/>
  <c r="J210"/>
  <c r="K210"/>
  <c r="L210"/>
  <c r="M210"/>
  <c r="N210"/>
  <c r="O210"/>
  <c r="P210"/>
  <c r="Q210"/>
  <c r="R210"/>
  <c r="D211"/>
  <c r="E211"/>
  <c r="F211"/>
  <c r="G211"/>
  <c r="H211"/>
  <c r="I211"/>
  <c r="J211"/>
  <c r="K211"/>
  <c r="L211"/>
  <c r="M211"/>
  <c r="N211"/>
  <c r="O211"/>
  <c r="P211"/>
  <c r="Q211"/>
  <c r="R211"/>
  <c r="D212"/>
  <c r="E212"/>
  <c r="F212"/>
  <c r="G212"/>
  <c r="H212"/>
  <c r="I212"/>
  <c r="J212"/>
  <c r="K212"/>
  <c r="L212"/>
  <c r="M212"/>
  <c r="N212"/>
  <c r="O212"/>
  <c r="P212"/>
  <c r="Q212"/>
  <c r="R212"/>
  <c r="E213"/>
  <c r="F213"/>
  <c r="G213"/>
  <c r="H213"/>
  <c r="I213"/>
  <c r="J213"/>
  <c r="K213"/>
  <c r="L213"/>
  <c r="M213"/>
  <c r="N213"/>
  <c r="O213"/>
  <c r="P213"/>
  <c r="D214"/>
  <c r="E214"/>
  <c r="F214"/>
  <c r="G214"/>
  <c r="H214"/>
  <c r="I214"/>
  <c r="J214"/>
  <c r="K214"/>
  <c r="L214"/>
  <c r="M214"/>
  <c r="N214"/>
  <c r="O214"/>
  <c r="P214"/>
  <c r="Q214"/>
  <c r="R214"/>
  <c r="D215"/>
  <c r="E215"/>
  <c r="F215"/>
  <c r="G215"/>
  <c r="H215"/>
  <c r="I215"/>
  <c r="J215"/>
  <c r="K215"/>
  <c r="L215"/>
  <c r="M215"/>
  <c r="N215"/>
  <c r="O215"/>
  <c r="P215"/>
  <c r="Q215"/>
  <c r="R215"/>
  <c r="D216"/>
  <c r="E216"/>
  <c r="F216"/>
  <c r="G216"/>
  <c r="H216"/>
  <c r="I216"/>
  <c r="J216"/>
  <c r="K216"/>
  <c r="L216"/>
  <c r="M216"/>
  <c r="N216"/>
  <c r="O216"/>
  <c r="P216"/>
  <c r="Q216"/>
  <c r="R216"/>
  <c r="D217"/>
  <c r="E217"/>
  <c r="F217"/>
  <c r="G217"/>
  <c r="H217"/>
  <c r="R217" s="1"/>
  <c r="I217"/>
  <c r="J217"/>
  <c r="K217"/>
  <c r="L217"/>
  <c r="M217"/>
  <c r="N217"/>
  <c r="O217"/>
  <c r="P217"/>
  <c r="D218"/>
  <c r="E218"/>
  <c r="F218"/>
  <c r="G218"/>
  <c r="H218"/>
  <c r="I218"/>
  <c r="J218"/>
  <c r="K218"/>
  <c r="L218"/>
  <c r="M218"/>
  <c r="N218"/>
  <c r="O218"/>
  <c r="P218"/>
  <c r="Q218"/>
  <c r="R218"/>
  <c r="D219"/>
  <c r="E219"/>
  <c r="F219"/>
  <c r="G219"/>
  <c r="H219"/>
  <c r="R219" s="1"/>
  <c r="I219"/>
  <c r="J219"/>
  <c r="K219"/>
  <c r="L219"/>
  <c r="M219"/>
  <c r="N219"/>
  <c r="O219"/>
  <c r="P219"/>
  <c r="D220"/>
  <c r="E220"/>
  <c r="F220"/>
  <c r="G220"/>
  <c r="H220"/>
  <c r="I220"/>
  <c r="J220"/>
  <c r="K220"/>
  <c r="L220"/>
  <c r="M220"/>
  <c r="N220"/>
  <c r="O220"/>
  <c r="P220"/>
  <c r="Q220"/>
  <c r="R220"/>
  <c r="D221"/>
  <c r="E221"/>
  <c r="F221"/>
  <c r="G221"/>
  <c r="H221"/>
  <c r="R221" s="1"/>
  <c r="I221"/>
  <c r="J221"/>
  <c r="K221"/>
  <c r="L221"/>
  <c r="M221"/>
  <c r="N221"/>
  <c r="O221"/>
  <c r="P221"/>
  <c r="D222"/>
  <c r="E222"/>
  <c r="F222"/>
  <c r="G222"/>
  <c r="H222"/>
  <c r="I222"/>
  <c r="J222"/>
  <c r="K222"/>
  <c r="L222"/>
  <c r="M222"/>
  <c r="N222"/>
  <c r="O222"/>
  <c r="P222"/>
  <c r="Q222"/>
  <c r="R222"/>
  <c r="D223"/>
  <c r="E223"/>
  <c r="F223"/>
  <c r="G223"/>
  <c r="H223"/>
  <c r="I223"/>
  <c r="J223"/>
  <c r="K223"/>
  <c r="L223"/>
  <c r="M223"/>
  <c r="N223"/>
  <c r="O223"/>
  <c r="P223"/>
  <c r="D224"/>
  <c r="E224"/>
  <c r="F224"/>
  <c r="G224"/>
  <c r="H224"/>
  <c r="I224"/>
  <c r="J224"/>
  <c r="K224"/>
  <c r="L224"/>
  <c r="M224"/>
  <c r="N224"/>
  <c r="O224"/>
  <c r="P224"/>
  <c r="E225"/>
  <c r="D226"/>
  <c r="E226"/>
  <c r="F226"/>
  <c r="G226"/>
  <c r="H226"/>
  <c r="I226"/>
  <c r="J226"/>
  <c r="K226"/>
  <c r="L226"/>
  <c r="M226"/>
  <c r="N226"/>
  <c r="O226"/>
  <c r="P226"/>
  <c r="Q226"/>
  <c r="R226"/>
  <c r="D227"/>
  <c r="E227"/>
  <c r="F227"/>
  <c r="G227"/>
  <c r="H227"/>
  <c r="R227" s="1"/>
  <c r="I227"/>
  <c r="J227"/>
  <c r="K227"/>
  <c r="L227"/>
  <c r="M227"/>
  <c r="N227"/>
  <c r="O227"/>
  <c r="P227"/>
  <c r="D228"/>
  <c r="E228"/>
  <c r="F228"/>
  <c r="G228"/>
  <c r="H228"/>
  <c r="I228"/>
  <c r="J228"/>
  <c r="K228"/>
  <c r="L228"/>
  <c r="M228"/>
  <c r="N228"/>
  <c r="O228"/>
  <c r="P228"/>
  <c r="D229"/>
  <c r="E229"/>
  <c r="F229"/>
  <c r="G229"/>
  <c r="Q229" s="1"/>
  <c r="H229"/>
  <c r="R229" s="1"/>
  <c r="I229"/>
  <c r="J229"/>
  <c r="K229"/>
  <c r="L229"/>
  <c r="M229"/>
  <c r="N229"/>
  <c r="O229"/>
  <c r="P229"/>
  <c r="D230"/>
  <c r="E230"/>
  <c r="F230"/>
  <c r="G230"/>
  <c r="H230"/>
  <c r="R230" s="1"/>
  <c r="I230"/>
  <c r="J230"/>
  <c r="K230"/>
  <c r="L230"/>
  <c r="M230"/>
  <c r="N230"/>
  <c r="O230"/>
  <c r="P230"/>
  <c r="D231"/>
  <c r="E231"/>
  <c r="F231"/>
  <c r="G231"/>
  <c r="H231"/>
  <c r="I231"/>
  <c r="J231"/>
  <c r="K231"/>
  <c r="L231"/>
  <c r="M231"/>
  <c r="N231"/>
  <c r="O231"/>
  <c r="P231"/>
  <c r="Q231"/>
  <c r="R231"/>
  <c r="E232"/>
  <c r="D233"/>
  <c r="E233"/>
  <c r="F233"/>
  <c r="G233"/>
  <c r="H233"/>
  <c r="I233"/>
  <c r="J233"/>
  <c r="K233"/>
  <c r="L233"/>
  <c r="M233"/>
  <c r="N233"/>
  <c r="O233"/>
  <c r="P233"/>
  <c r="Q233"/>
  <c r="R233"/>
  <c r="D234"/>
  <c r="E238"/>
  <c r="F238"/>
  <c r="G238"/>
  <c r="Q238" s="1"/>
  <c r="H238"/>
  <c r="R238" s="1"/>
  <c r="I238"/>
  <c r="J238"/>
  <c r="K238"/>
  <c r="L238"/>
  <c r="M238"/>
  <c r="N238"/>
  <c r="O238"/>
  <c r="P238"/>
  <c r="D239"/>
  <c r="E239"/>
  <c r="F239"/>
  <c r="G239"/>
  <c r="H239"/>
  <c r="I239"/>
  <c r="J239"/>
  <c r="K239"/>
  <c r="L239"/>
  <c r="M239"/>
  <c r="N239"/>
  <c r="O239"/>
  <c r="P239"/>
  <c r="Q239"/>
  <c r="R239"/>
  <c r="D240"/>
  <c r="E240"/>
  <c r="F240"/>
  <c r="G240"/>
  <c r="H240"/>
  <c r="R240" s="1"/>
  <c r="I240"/>
  <c r="J240"/>
  <c r="K240"/>
  <c r="L240"/>
  <c r="M240"/>
  <c r="N240"/>
  <c r="O240"/>
  <c r="P240"/>
  <c r="D241"/>
  <c r="E241"/>
  <c r="F241"/>
  <c r="G241"/>
  <c r="H241"/>
  <c r="I241"/>
  <c r="J241"/>
  <c r="K241"/>
  <c r="L241"/>
  <c r="M241"/>
  <c r="N241"/>
  <c r="O241"/>
  <c r="P241"/>
  <c r="Q241"/>
  <c r="R241"/>
  <c r="D242"/>
  <c r="E242"/>
  <c r="F242"/>
  <c r="G242"/>
  <c r="H242"/>
  <c r="I242"/>
  <c r="J242"/>
  <c r="K242"/>
  <c r="L242"/>
  <c r="M242"/>
  <c r="N242"/>
  <c r="O242"/>
  <c r="P242"/>
  <c r="Q242"/>
  <c r="R242"/>
  <c r="D243"/>
  <c r="E243"/>
  <c r="F243"/>
  <c r="G243"/>
  <c r="H243"/>
  <c r="I243"/>
  <c r="J243"/>
  <c r="K243"/>
  <c r="L243"/>
  <c r="M243"/>
  <c r="N243"/>
  <c r="O243"/>
  <c r="P243"/>
  <c r="D244"/>
  <c r="E244"/>
  <c r="F244"/>
  <c r="G244"/>
  <c r="H244"/>
  <c r="I244"/>
  <c r="J244"/>
  <c r="K244"/>
  <c r="L244"/>
  <c r="M244"/>
  <c r="N244"/>
  <c r="O244"/>
  <c r="P244"/>
  <c r="Q244"/>
  <c r="R244"/>
  <c r="D245"/>
  <c r="E245"/>
  <c r="F245"/>
  <c r="G245"/>
  <c r="H245"/>
  <c r="I245"/>
  <c r="J245"/>
  <c r="K245"/>
  <c r="L245"/>
  <c r="M245"/>
  <c r="N245"/>
  <c r="O245"/>
  <c r="P245"/>
  <c r="D246"/>
  <c r="E246"/>
  <c r="F246"/>
  <c r="G246"/>
  <c r="H246"/>
  <c r="I246"/>
  <c r="J246"/>
  <c r="K246"/>
  <c r="L246"/>
  <c r="M246"/>
  <c r="N246"/>
  <c r="O246"/>
  <c r="P246"/>
  <c r="Q246"/>
  <c r="R246"/>
  <c r="D247"/>
  <c r="E247"/>
  <c r="F247"/>
  <c r="G247"/>
  <c r="H247"/>
  <c r="R247" s="1"/>
  <c r="I247"/>
  <c r="J247"/>
  <c r="K247"/>
  <c r="L247"/>
  <c r="M247"/>
  <c r="N247"/>
  <c r="O247"/>
  <c r="P247"/>
  <c r="D248"/>
  <c r="E248"/>
  <c r="F248"/>
  <c r="G248"/>
  <c r="H248"/>
  <c r="I248"/>
  <c r="J248"/>
  <c r="K248"/>
  <c r="L248"/>
  <c r="M248"/>
  <c r="N248"/>
  <c r="O248"/>
  <c r="P248"/>
  <c r="Q248"/>
  <c r="R248"/>
  <c r="D249"/>
  <c r="E249"/>
  <c r="F249"/>
  <c r="G249"/>
  <c r="H249"/>
  <c r="I249"/>
  <c r="J249"/>
  <c r="K249"/>
  <c r="L249"/>
  <c r="M249"/>
  <c r="N249"/>
  <c r="O249"/>
  <c r="P249"/>
  <c r="Q249"/>
  <c r="R249"/>
  <c r="D250"/>
  <c r="E250"/>
  <c r="F250"/>
  <c r="G250"/>
  <c r="H250"/>
  <c r="I250"/>
  <c r="J250"/>
  <c r="K250"/>
  <c r="L250"/>
  <c r="M250"/>
  <c r="N250"/>
  <c r="O250"/>
  <c r="P250"/>
  <c r="E251"/>
  <c r="D252"/>
  <c r="E252"/>
  <c r="F252"/>
  <c r="G252"/>
  <c r="H252"/>
  <c r="I252"/>
  <c r="J252"/>
  <c r="K252"/>
  <c r="L252"/>
  <c r="M252"/>
  <c r="N252"/>
  <c r="O252"/>
  <c r="P252"/>
  <c r="Q252"/>
  <c r="R252"/>
  <c r="D253"/>
  <c r="E253"/>
  <c r="F253"/>
  <c r="G253"/>
  <c r="H253"/>
  <c r="R253" s="1"/>
  <c r="I253"/>
  <c r="J253"/>
  <c r="K253"/>
  <c r="L253"/>
  <c r="M253"/>
  <c r="N253"/>
  <c r="O253"/>
  <c r="P253"/>
  <c r="D254"/>
  <c r="E254"/>
  <c r="F254"/>
  <c r="G254"/>
  <c r="H254"/>
  <c r="I254"/>
  <c r="J254"/>
  <c r="K254"/>
  <c r="L254"/>
  <c r="M254"/>
  <c r="N254"/>
  <c r="O254"/>
  <c r="P254"/>
  <c r="Q254"/>
  <c r="R254"/>
  <c r="D255"/>
  <c r="E255"/>
  <c r="F255"/>
  <c r="G255"/>
  <c r="Q255" s="1"/>
  <c r="H255"/>
  <c r="R255" s="1"/>
  <c r="I255"/>
  <c r="J255"/>
  <c r="K255"/>
  <c r="L255"/>
  <c r="M255"/>
  <c r="N255"/>
  <c r="O255"/>
  <c r="P255"/>
  <c r="D256"/>
  <c r="E256"/>
  <c r="F256"/>
  <c r="G256"/>
  <c r="H256"/>
  <c r="I256"/>
  <c r="J256"/>
  <c r="K256"/>
  <c r="L256"/>
  <c r="M256"/>
  <c r="N256"/>
  <c r="O256"/>
  <c r="P256"/>
  <c r="Q256"/>
  <c r="R256"/>
  <c r="D257"/>
  <c r="E257"/>
  <c r="F257"/>
  <c r="G257"/>
  <c r="H257"/>
  <c r="R257" s="1"/>
  <c r="I257"/>
  <c r="J257"/>
  <c r="K257"/>
  <c r="L257"/>
  <c r="M257"/>
  <c r="N257"/>
  <c r="O257"/>
  <c r="P257"/>
  <c r="E258"/>
  <c r="F258"/>
  <c r="G258"/>
  <c r="H258"/>
  <c r="I258"/>
  <c r="J258"/>
  <c r="K258"/>
  <c r="L258"/>
  <c r="M258"/>
  <c r="N258"/>
  <c r="O258"/>
  <c r="P258"/>
  <c r="D259"/>
  <c r="E259"/>
  <c r="F259"/>
  <c r="G259"/>
  <c r="H259"/>
  <c r="I259"/>
  <c r="J259"/>
  <c r="K259"/>
  <c r="L259"/>
  <c r="M259"/>
  <c r="N259"/>
  <c r="O259"/>
  <c r="P259"/>
  <c r="D260"/>
  <c r="E260"/>
  <c r="F260"/>
  <c r="G260"/>
  <c r="H260"/>
  <c r="I260"/>
  <c r="J260"/>
  <c r="K260"/>
  <c r="L260"/>
  <c r="M260"/>
  <c r="N260"/>
  <c r="O260"/>
  <c r="P260"/>
  <c r="Q260"/>
  <c r="R260"/>
  <c r="D261"/>
  <c r="E261"/>
  <c r="F261"/>
  <c r="G261"/>
  <c r="H261"/>
  <c r="I261"/>
  <c r="J261"/>
  <c r="K261"/>
  <c r="L261"/>
  <c r="M261"/>
  <c r="N261"/>
  <c r="O261"/>
  <c r="P261"/>
  <c r="D262"/>
  <c r="E262"/>
  <c r="F262"/>
  <c r="G262"/>
  <c r="H262"/>
  <c r="I262"/>
  <c r="J262"/>
  <c r="K262"/>
  <c r="L262"/>
  <c r="M262"/>
  <c r="N262"/>
  <c r="O262"/>
  <c r="P262"/>
  <c r="Q262"/>
  <c r="R262"/>
  <c r="D263"/>
  <c r="E263"/>
  <c r="F263"/>
  <c r="G263"/>
  <c r="H263"/>
  <c r="R263" s="1"/>
  <c r="I263"/>
  <c r="J263"/>
  <c r="K263"/>
  <c r="L263"/>
  <c r="M263"/>
  <c r="N263"/>
  <c r="O263"/>
  <c r="P263"/>
  <c r="D264"/>
  <c r="E264"/>
  <c r="F264"/>
  <c r="G264"/>
  <c r="H264"/>
  <c r="I264"/>
  <c r="J264"/>
  <c r="K264"/>
  <c r="L264"/>
  <c r="M264"/>
  <c r="N264"/>
  <c r="O264"/>
  <c r="P264"/>
  <c r="Q264"/>
  <c r="R264"/>
  <c r="D265"/>
  <c r="E265"/>
  <c r="F265"/>
  <c r="G265"/>
  <c r="H265"/>
  <c r="I265"/>
  <c r="J265"/>
  <c r="K265"/>
  <c r="L265"/>
  <c r="M265"/>
  <c r="N265"/>
  <c r="O265"/>
  <c r="P265"/>
  <c r="Q265"/>
  <c r="R265"/>
  <c r="D266"/>
  <c r="E266"/>
  <c r="F266"/>
  <c r="G266"/>
  <c r="H266"/>
  <c r="I266"/>
  <c r="J266"/>
  <c r="K266"/>
  <c r="L266"/>
  <c r="M266"/>
  <c r="N266"/>
  <c r="O266"/>
  <c r="P266"/>
  <c r="Q266"/>
  <c r="R266"/>
  <c r="D267"/>
  <c r="E267"/>
  <c r="F267"/>
  <c r="G267"/>
  <c r="H267"/>
  <c r="I267"/>
  <c r="J267"/>
  <c r="K267"/>
  <c r="L267"/>
  <c r="M267"/>
  <c r="N267"/>
  <c r="O267"/>
  <c r="P267"/>
  <c r="Q267"/>
  <c r="R267"/>
  <c r="D268"/>
  <c r="E268"/>
  <c r="F268"/>
  <c r="G268"/>
  <c r="H268"/>
  <c r="I268"/>
  <c r="J268"/>
  <c r="K268"/>
  <c r="L268"/>
  <c r="M268"/>
  <c r="N268"/>
  <c r="O268"/>
  <c r="P268"/>
  <c r="Q268"/>
  <c r="R268"/>
  <c r="D269"/>
  <c r="E269"/>
  <c r="F269"/>
  <c r="G269"/>
  <c r="H269"/>
  <c r="I269"/>
  <c r="J269"/>
  <c r="K269"/>
  <c r="L269"/>
  <c r="M269"/>
  <c r="N269"/>
  <c r="O269"/>
  <c r="P269"/>
  <c r="Q269"/>
  <c r="R269"/>
  <c r="E270"/>
  <c r="D271"/>
  <c r="E271"/>
  <c r="F271"/>
  <c r="G271"/>
  <c r="H271"/>
  <c r="I271"/>
  <c r="J271"/>
  <c r="K271"/>
  <c r="L271"/>
  <c r="M271"/>
  <c r="N271"/>
  <c r="O271"/>
  <c r="P271"/>
  <c r="Q271"/>
  <c r="R271"/>
  <c r="D272"/>
  <c r="E272"/>
  <c r="F272"/>
  <c r="G272"/>
  <c r="H272"/>
  <c r="I272"/>
  <c r="J272"/>
  <c r="K272"/>
  <c r="L272"/>
  <c r="M272"/>
  <c r="N272"/>
  <c r="O272"/>
  <c r="P272"/>
  <c r="D273"/>
  <c r="E273"/>
  <c r="F273"/>
  <c r="G273"/>
  <c r="H273"/>
  <c r="I273"/>
  <c r="J273"/>
  <c r="K273"/>
  <c r="L273"/>
  <c r="M273"/>
  <c r="N273"/>
  <c r="O273"/>
  <c r="P273"/>
  <c r="D274"/>
  <c r="E274"/>
  <c r="F274"/>
  <c r="G274"/>
  <c r="H274"/>
  <c r="I274"/>
  <c r="J274"/>
  <c r="K274"/>
  <c r="L274"/>
  <c r="M274"/>
  <c r="N274"/>
  <c r="O274"/>
  <c r="P274"/>
  <c r="Q274"/>
  <c r="R274"/>
  <c r="D275"/>
  <c r="E275"/>
  <c r="F275"/>
  <c r="G275"/>
  <c r="H275"/>
  <c r="I275"/>
  <c r="J275"/>
  <c r="K275"/>
  <c r="L275"/>
  <c r="M275"/>
  <c r="N275"/>
  <c r="O275"/>
  <c r="P275"/>
  <c r="D276"/>
  <c r="E276"/>
  <c r="F276"/>
  <c r="G276"/>
  <c r="H276"/>
  <c r="I276"/>
  <c r="J276"/>
  <c r="K276"/>
  <c r="L276"/>
  <c r="M276"/>
  <c r="N276"/>
  <c r="O276"/>
  <c r="P276"/>
  <c r="E277"/>
  <c r="D278"/>
  <c r="E278"/>
  <c r="F278"/>
  <c r="G278"/>
  <c r="H278"/>
  <c r="I278"/>
  <c r="J278"/>
  <c r="K278"/>
  <c r="L278"/>
  <c r="M278"/>
  <c r="N278"/>
  <c r="O278"/>
  <c r="P278"/>
  <c r="D279"/>
  <c r="E283"/>
  <c r="F283"/>
  <c r="G283"/>
  <c r="H283"/>
  <c r="R283" s="1"/>
  <c r="I283"/>
  <c r="J283"/>
  <c r="K283"/>
  <c r="L283"/>
  <c r="M283"/>
  <c r="N283"/>
  <c r="O283"/>
  <c r="P283"/>
  <c r="D284"/>
  <c r="E284"/>
  <c r="F284"/>
  <c r="G284"/>
  <c r="H284"/>
  <c r="I284"/>
  <c r="J284"/>
  <c r="K284"/>
  <c r="L284"/>
  <c r="M284"/>
  <c r="N284"/>
  <c r="O284"/>
  <c r="P284"/>
  <c r="Q284"/>
  <c r="R284"/>
  <c r="D285"/>
  <c r="E285"/>
  <c r="F285"/>
  <c r="G285"/>
  <c r="Q285" s="1"/>
  <c r="H285"/>
  <c r="I285"/>
  <c r="J285"/>
  <c r="K285"/>
  <c r="L285"/>
  <c r="M285"/>
  <c r="N285"/>
  <c r="O285"/>
  <c r="P285"/>
  <c r="D286"/>
  <c r="E286"/>
  <c r="F286"/>
  <c r="G286"/>
  <c r="H286"/>
  <c r="I286"/>
  <c r="J286"/>
  <c r="K286"/>
  <c r="L286"/>
  <c r="M286"/>
  <c r="N286"/>
  <c r="O286"/>
  <c r="P286"/>
  <c r="Q286"/>
  <c r="R286"/>
  <c r="D287"/>
  <c r="E287"/>
  <c r="F287"/>
  <c r="G287"/>
  <c r="H287"/>
  <c r="I287"/>
  <c r="J287"/>
  <c r="K287"/>
  <c r="L287"/>
  <c r="M287"/>
  <c r="N287"/>
  <c r="O287"/>
  <c r="P287"/>
  <c r="Q287"/>
  <c r="R287"/>
  <c r="D288"/>
  <c r="E288"/>
  <c r="F288"/>
  <c r="G288"/>
  <c r="H288"/>
  <c r="I288"/>
  <c r="J288"/>
  <c r="K288"/>
  <c r="L288"/>
  <c r="M288"/>
  <c r="N288"/>
  <c r="O288"/>
  <c r="P288"/>
  <c r="Q288"/>
  <c r="R288"/>
  <c r="D289"/>
  <c r="E289"/>
  <c r="F289"/>
  <c r="G289"/>
  <c r="H289"/>
  <c r="I289"/>
  <c r="J289"/>
  <c r="K289"/>
  <c r="L289"/>
  <c r="M289"/>
  <c r="N289"/>
  <c r="O289"/>
  <c r="P289"/>
  <c r="Q289"/>
  <c r="R289"/>
  <c r="D290"/>
  <c r="E290"/>
  <c r="F290"/>
  <c r="G290"/>
  <c r="H290"/>
  <c r="I290"/>
  <c r="J290"/>
  <c r="K290"/>
  <c r="L290"/>
  <c r="M290"/>
  <c r="N290"/>
  <c r="O290"/>
  <c r="P290"/>
  <c r="Q290"/>
  <c r="R290"/>
  <c r="D291"/>
  <c r="E291"/>
  <c r="F291"/>
  <c r="G291"/>
  <c r="H291"/>
  <c r="I291"/>
  <c r="J291"/>
  <c r="K291"/>
  <c r="L291"/>
  <c r="M291"/>
  <c r="N291"/>
  <c r="O291"/>
  <c r="P291"/>
  <c r="Q291"/>
  <c r="R291"/>
  <c r="D292"/>
  <c r="E292"/>
  <c r="F292"/>
  <c r="G292"/>
  <c r="H292"/>
  <c r="I292"/>
  <c r="J292"/>
  <c r="K292"/>
  <c r="L292"/>
  <c r="M292"/>
  <c r="N292"/>
  <c r="O292"/>
  <c r="P292"/>
  <c r="Q292"/>
  <c r="R292"/>
  <c r="D293"/>
  <c r="E293"/>
  <c r="F293"/>
  <c r="G293"/>
  <c r="H293"/>
  <c r="I293"/>
  <c r="J293"/>
  <c r="K293"/>
  <c r="L293"/>
  <c r="M293"/>
  <c r="N293"/>
  <c r="O293"/>
  <c r="P293"/>
  <c r="Q293"/>
  <c r="R293"/>
  <c r="D294"/>
  <c r="E294"/>
  <c r="F294"/>
  <c r="G294"/>
  <c r="H294"/>
  <c r="I294"/>
  <c r="J294"/>
  <c r="K294"/>
  <c r="L294"/>
  <c r="M294"/>
  <c r="N294"/>
  <c r="O294"/>
  <c r="P294"/>
  <c r="Q294"/>
  <c r="R294"/>
  <c r="D295"/>
  <c r="E295"/>
  <c r="F295"/>
  <c r="G295"/>
  <c r="H295"/>
  <c r="I295"/>
  <c r="J295"/>
  <c r="K295"/>
  <c r="L295"/>
  <c r="M295"/>
  <c r="N295"/>
  <c r="O295"/>
  <c r="P295"/>
  <c r="E296"/>
  <c r="D297"/>
  <c r="E297"/>
  <c r="F297"/>
  <c r="G297"/>
  <c r="H297"/>
  <c r="I297"/>
  <c r="J297"/>
  <c r="K297"/>
  <c r="L297"/>
  <c r="M297"/>
  <c r="N297"/>
  <c r="O297"/>
  <c r="P297"/>
  <c r="Q297"/>
  <c r="R297"/>
  <c r="D298"/>
  <c r="E298"/>
  <c r="F298"/>
  <c r="G298"/>
  <c r="H298"/>
  <c r="I298"/>
  <c r="J298"/>
  <c r="K298"/>
  <c r="L298"/>
  <c r="M298"/>
  <c r="N298"/>
  <c r="O298"/>
  <c r="P298"/>
  <c r="Q298"/>
  <c r="R298"/>
  <c r="D299"/>
  <c r="E299"/>
  <c r="F299"/>
  <c r="G299"/>
  <c r="H299"/>
  <c r="I299"/>
  <c r="J299"/>
  <c r="K299"/>
  <c r="L299"/>
  <c r="M299"/>
  <c r="N299"/>
  <c r="O299"/>
  <c r="P299"/>
  <c r="Q299"/>
  <c r="R299"/>
  <c r="D300"/>
  <c r="E300"/>
  <c r="F300"/>
  <c r="G300"/>
  <c r="H300"/>
  <c r="I300"/>
  <c r="J300"/>
  <c r="K300"/>
  <c r="L300"/>
  <c r="M300"/>
  <c r="N300"/>
  <c r="O300"/>
  <c r="P300"/>
  <c r="Q300"/>
  <c r="R300"/>
  <c r="D301"/>
  <c r="E301"/>
  <c r="F301"/>
  <c r="G301"/>
  <c r="H301"/>
  <c r="I301"/>
  <c r="J301"/>
  <c r="K301"/>
  <c r="L301"/>
  <c r="M301"/>
  <c r="N301"/>
  <c r="O301"/>
  <c r="P301"/>
  <c r="Q301"/>
  <c r="R301"/>
  <c r="D302"/>
  <c r="E302"/>
  <c r="F302"/>
  <c r="G302"/>
  <c r="H302"/>
  <c r="I302"/>
  <c r="J302"/>
  <c r="K302"/>
  <c r="L302"/>
  <c r="M302"/>
  <c r="N302"/>
  <c r="O302"/>
  <c r="P302"/>
  <c r="Q302"/>
  <c r="R302"/>
  <c r="E303"/>
  <c r="F303"/>
  <c r="G303"/>
  <c r="H303"/>
  <c r="I303"/>
  <c r="J303"/>
  <c r="K303"/>
  <c r="L303"/>
  <c r="M303"/>
  <c r="N303"/>
  <c r="O303"/>
  <c r="P303"/>
  <c r="D304"/>
  <c r="E304"/>
  <c r="F304"/>
  <c r="G304"/>
  <c r="H304"/>
  <c r="I304"/>
  <c r="J304"/>
  <c r="K304"/>
  <c r="L304"/>
  <c r="M304"/>
  <c r="N304"/>
  <c r="O304"/>
  <c r="P304"/>
  <c r="Q304"/>
  <c r="R304"/>
  <c r="D305"/>
  <c r="E305"/>
  <c r="F305"/>
  <c r="G305"/>
  <c r="H305"/>
  <c r="I305"/>
  <c r="J305"/>
  <c r="K305"/>
  <c r="L305"/>
  <c r="M305"/>
  <c r="N305"/>
  <c r="O305"/>
  <c r="P305"/>
  <c r="Q305"/>
  <c r="R305"/>
  <c r="D306"/>
  <c r="E306"/>
  <c r="F306"/>
  <c r="G306"/>
  <c r="H306"/>
  <c r="I306"/>
  <c r="J306"/>
  <c r="K306"/>
  <c r="L306"/>
  <c r="M306"/>
  <c r="N306"/>
  <c r="O306"/>
  <c r="P306"/>
  <c r="Q306"/>
  <c r="R306"/>
  <c r="D307"/>
  <c r="E307"/>
  <c r="F307"/>
  <c r="G307"/>
  <c r="H307"/>
  <c r="I307"/>
  <c r="J307"/>
  <c r="K307"/>
  <c r="L307"/>
  <c r="M307"/>
  <c r="N307"/>
  <c r="O307"/>
  <c r="P307"/>
  <c r="Q307"/>
  <c r="R307"/>
  <c r="D308"/>
  <c r="E308"/>
  <c r="F308"/>
  <c r="G308"/>
  <c r="H308"/>
  <c r="I308"/>
  <c r="J308"/>
  <c r="K308"/>
  <c r="L308"/>
  <c r="M308"/>
  <c r="N308"/>
  <c r="O308"/>
  <c r="P308"/>
  <c r="Q308"/>
  <c r="R308"/>
  <c r="D309"/>
  <c r="E309"/>
  <c r="F309"/>
  <c r="G309"/>
  <c r="H309"/>
  <c r="I309"/>
  <c r="J309"/>
  <c r="K309"/>
  <c r="L309"/>
  <c r="M309"/>
  <c r="N309"/>
  <c r="O309"/>
  <c r="P309"/>
  <c r="Q309"/>
  <c r="R309"/>
  <c r="D310"/>
  <c r="E310"/>
  <c r="F310"/>
  <c r="G310"/>
  <c r="H310"/>
  <c r="I310"/>
  <c r="J310"/>
  <c r="K310"/>
  <c r="L310"/>
  <c r="M310"/>
  <c r="N310"/>
  <c r="O310"/>
  <c r="P310"/>
  <c r="Q310"/>
  <c r="R310"/>
  <c r="D311"/>
  <c r="E311"/>
  <c r="F311"/>
  <c r="G311"/>
  <c r="H311"/>
  <c r="I311"/>
  <c r="J311"/>
  <c r="K311"/>
  <c r="L311"/>
  <c r="M311"/>
  <c r="N311"/>
  <c r="O311"/>
  <c r="P311"/>
  <c r="Q311"/>
  <c r="R311"/>
  <c r="D312"/>
  <c r="E312"/>
  <c r="F312"/>
  <c r="G312"/>
  <c r="H312"/>
  <c r="I312"/>
  <c r="J312"/>
  <c r="K312"/>
  <c r="L312"/>
  <c r="M312"/>
  <c r="N312"/>
  <c r="O312"/>
  <c r="P312"/>
  <c r="D313"/>
  <c r="E313"/>
  <c r="F313"/>
  <c r="G313"/>
  <c r="H313"/>
  <c r="I313"/>
  <c r="J313"/>
  <c r="K313"/>
  <c r="L313"/>
  <c r="M313"/>
  <c r="N313"/>
  <c r="O313"/>
  <c r="P313"/>
  <c r="Q313"/>
  <c r="R313"/>
  <c r="D314"/>
  <c r="E314"/>
  <c r="F314"/>
  <c r="G314"/>
  <c r="H314"/>
  <c r="I314"/>
  <c r="J314"/>
  <c r="K314"/>
  <c r="L314"/>
  <c r="M314"/>
  <c r="N314"/>
  <c r="O314"/>
  <c r="P314"/>
  <c r="E315"/>
  <c r="D316"/>
  <c r="E316"/>
  <c r="F316"/>
  <c r="G316"/>
  <c r="H316"/>
  <c r="I316"/>
  <c r="J316"/>
  <c r="K316"/>
  <c r="L316"/>
  <c r="M316"/>
  <c r="N316"/>
  <c r="O316"/>
  <c r="P316"/>
  <c r="D317"/>
  <c r="E317"/>
  <c r="F317"/>
  <c r="G317"/>
  <c r="Q317" s="1"/>
  <c r="H317"/>
  <c r="I317"/>
  <c r="J317"/>
  <c r="K317"/>
  <c r="L317"/>
  <c r="M317"/>
  <c r="N317"/>
  <c r="O317"/>
  <c r="P317"/>
  <c r="D318"/>
  <c r="E318"/>
  <c r="F318"/>
  <c r="G318"/>
  <c r="H318"/>
  <c r="I318"/>
  <c r="J318"/>
  <c r="K318"/>
  <c r="L318"/>
  <c r="M318"/>
  <c r="N318"/>
  <c r="O318"/>
  <c r="P318"/>
  <c r="D319"/>
  <c r="E319"/>
  <c r="F319"/>
  <c r="G319"/>
  <c r="H319"/>
  <c r="I319"/>
  <c r="J319"/>
  <c r="K319"/>
  <c r="L319"/>
  <c r="M319"/>
  <c r="N319"/>
  <c r="O319"/>
  <c r="P319"/>
  <c r="Q319"/>
  <c r="D320"/>
  <c r="E320"/>
  <c r="F320"/>
  <c r="G320"/>
  <c r="H320"/>
  <c r="I320"/>
  <c r="J320"/>
  <c r="K320"/>
  <c r="L320"/>
  <c r="M320"/>
  <c r="N320"/>
  <c r="O320"/>
  <c r="P320"/>
  <c r="D321"/>
  <c r="E321"/>
  <c r="F321"/>
  <c r="G321"/>
  <c r="H321"/>
  <c r="I321"/>
  <c r="J321"/>
  <c r="K321"/>
  <c r="L321"/>
  <c r="M321"/>
  <c r="N321"/>
  <c r="O321"/>
  <c r="P321"/>
  <c r="E322"/>
  <c r="D323"/>
  <c r="E323"/>
  <c r="F323"/>
  <c r="G323"/>
  <c r="H323"/>
  <c r="I323"/>
  <c r="J323"/>
  <c r="K323"/>
  <c r="L323"/>
  <c r="M323"/>
  <c r="N323"/>
  <c r="O323"/>
  <c r="P323"/>
  <c r="D324"/>
  <c r="E328"/>
  <c r="F328"/>
  <c r="G328"/>
  <c r="H328"/>
  <c r="I328"/>
  <c r="J328"/>
  <c r="K328"/>
  <c r="L328"/>
  <c r="M328"/>
  <c r="N328"/>
  <c r="O328"/>
  <c r="P328"/>
  <c r="Q328"/>
  <c r="R328"/>
  <c r="D329"/>
  <c r="E329"/>
  <c r="F329"/>
  <c r="G329"/>
  <c r="H329"/>
  <c r="I329"/>
  <c r="J329"/>
  <c r="K329"/>
  <c r="L329"/>
  <c r="M329"/>
  <c r="N329"/>
  <c r="O329"/>
  <c r="P329"/>
  <c r="Q329"/>
  <c r="R329"/>
  <c r="D330"/>
  <c r="E330"/>
  <c r="F330"/>
  <c r="G330"/>
  <c r="H330"/>
  <c r="I330"/>
  <c r="J330"/>
  <c r="K330"/>
  <c r="L330"/>
  <c r="M330"/>
  <c r="N330"/>
  <c r="O330"/>
  <c r="P330"/>
  <c r="Q330"/>
  <c r="R330"/>
  <c r="D331"/>
  <c r="E331"/>
  <c r="F331"/>
  <c r="G331"/>
  <c r="H331"/>
  <c r="I331"/>
  <c r="J331"/>
  <c r="K331"/>
  <c r="L331"/>
  <c r="M331"/>
  <c r="N331"/>
  <c r="O331"/>
  <c r="P331"/>
  <c r="Q331"/>
  <c r="R331"/>
  <c r="D332"/>
  <c r="E332"/>
  <c r="F332"/>
  <c r="G332"/>
  <c r="H332"/>
  <c r="I332"/>
  <c r="J332"/>
  <c r="K332"/>
  <c r="L332"/>
  <c r="M332"/>
  <c r="N332"/>
  <c r="O332"/>
  <c r="P332"/>
  <c r="Q332"/>
  <c r="R332"/>
  <c r="D333"/>
  <c r="E333"/>
  <c r="F333"/>
  <c r="G333"/>
  <c r="H333"/>
  <c r="I333"/>
  <c r="J333"/>
  <c r="K333"/>
  <c r="L333"/>
  <c r="M333"/>
  <c r="N333"/>
  <c r="O333"/>
  <c r="P333"/>
  <c r="Q333"/>
  <c r="R333"/>
  <c r="D334"/>
  <c r="E334"/>
  <c r="F334"/>
  <c r="G334"/>
  <c r="H334"/>
  <c r="I334"/>
  <c r="J334"/>
  <c r="K334"/>
  <c r="L334"/>
  <c r="M334"/>
  <c r="N334"/>
  <c r="O334"/>
  <c r="P334"/>
  <c r="Q334"/>
  <c r="R334"/>
  <c r="D335"/>
  <c r="E335"/>
  <c r="F335"/>
  <c r="G335"/>
  <c r="H335"/>
  <c r="I335"/>
  <c r="J335"/>
  <c r="K335"/>
  <c r="L335"/>
  <c r="M335"/>
  <c r="N335"/>
  <c r="O335"/>
  <c r="P335"/>
  <c r="Q335"/>
  <c r="R335"/>
  <c r="D336"/>
  <c r="E336"/>
  <c r="F336"/>
  <c r="G336"/>
  <c r="H336"/>
  <c r="I336"/>
  <c r="J336"/>
  <c r="K336"/>
  <c r="L336"/>
  <c r="M336"/>
  <c r="N336"/>
  <c r="O336"/>
  <c r="P336"/>
  <c r="Q336"/>
  <c r="R336"/>
  <c r="D337"/>
  <c r="E337"/>
  <c r="F337"/>
  <c r="G337"/>
  <c r="H337"/>
  <c r="I337"/>
  <c r="J337"/>
  <c r="K337"/>
  <c r="L337"/>
  <c r="M337"/>
  <c r="N337"/>
  <c r="O337"/>
  <c r="P337"/>
  <c r="Q337"/>
  <c r="R337"/>
  <c r="D338"/>
  <c r="E338"/>
  <c r="F338"/>
  <c r="G338"/>
  <c r="H338"/>
  <c r="I338"/>
  <c r="J338"/>
  <c r="K338"/>
  <c r="L338"/>
  <c r="M338"/>
  <c r="N338"/>
  <c r="O338"/>
  <c r="P338"/>
  <c r="Q338"/>
  <c r="R338"/>
  <c r="D339"/>
  <c r="E339"/>
  <c r="F339"/>
  <c r="G339"/>
  <c r="H339"/>
  <c r="I339"/>
  <c r="J339"/>
  <c r="K339"/>
  <c r="L339"/>
  <c r="M339"/>
  <c r="N339"/>
  <c r="O339"/>
  <c r="P339"/>
  <c r="Q339"/>
  <c r="R339"/>
  <c r="D340"/>
  <c r="E340"/>
  <c r="F340"/>
  <c r="G340"/>
  <c r="H340"/>
  <c r="I340"/>
  <c r="J340"/>
  <c r="K340"/>
  <c r="L340"/>
  <c r="M340"/>
  <c r="N340"/>
  <c r="O340"/>
  <c r="P340"/>
  <c r="Q340"/>
  <c r="R340"/>
  <c r="E341"/>
  <c r="D342"/>
  <c r="E342"/>
  <c r="F342"/>
  <c r="G342"/>
  <c r="H342"/>
  <c r="I342"/>
  <c r="J342"/>
  <c r="K342"/>
  <c r="L342"/>
  <c r="M342"/>
  <c r="N342"/>
  <c r="O342"/>
  <c r="P342"/>
  <c r="Q342"/>
  <c r="R342"/>
  <c r="D343"/>
  <c r="E343"/>
  <c r="F343"/>
  <c r="G343"/>
  <c r="H343"/>
  <c r="I343"/>
  <c r="J343"/>
  <c r="K343"/>
  <c r="L343"/>
  <c r="M343"/>
  <c r="N343"/>
  <c r="O343"/>
  <c r="P343"/>
  <c r="Q343"/>
  <c r="R343"/>
  <c r="D344"/>
  <c r="E344"/>
  <c r="F344"/>
  <c r="G344"/>
  <c r="H344"/>
  <c r="I344"/>
  <c r="J344"/>
  <c r="K344"/>
  <c r="L344"/>
  <c r="M344"/>
  <c r="N344"/>
  <c r="O344"/>
  <c r="P344"/>
  <c r="D345"/>
  <c r="E345"/>
  <c r="F345"/>
  <c r="G345"/>
  <c r="H345"/>
  <c r="I345"/>
  <c r="J345"/>
  <c r="K345"/>
  <c r="L345"/>
  <c r="M345"/>
  <c r="N345"/>
  <c r="O345"/>
  <c r="P345"/>
  <c r="Q345"/>
  <c r="R345"/>
  <c r="D346"/>
  <c r="E346"/>
  <c r="F346"/>
  <c r="G346"/>
  <c r="H346"/>
  <c r="I346"/>
  <c r="J346"/>
  <c r="K346"/>
  <c r="L346"/>
  <c r="M346"/>
  <c r="N346"/>
  <c r="O346"/>
  <c r="P346"/>
  <c r="Q346"/>
  <c r="R346"/>
  <c r="D347"/>
  <c r="E347"/>
  <c r="F347"/>
  <c r="G347"/>
  <c r="H347"/>
  <c r="I347"/>
  <c r="J347"/>
  <c r="K347"/>
  <c r="L347"/>
  <c r="M347"/>
  <c r="N347"/>
  <c r="O347"/>
  <c r="P347"/>
  <c r="Q347"/>
  <c r="R347"/>
  <c r="E348"/>
  <c r="F348"/>
  <c r="G348"/>
  <c r="H348"/>
  <c r="I348"/>
  <c r="J348"/>
  <c r="K348"/>
  <c r="L348"/>
  <c r="M348"/>
  <c r="N348"/>
  <c r="O348"/>
  <c r="P348"/>
  <c r="D349"/>
  <c r="E349"/>
  <c r="F349"/>
  <c r="G349"/>
  <c r="H349"/>
  <c r="I349"/>
  <c r="J349"/>
  <c r="K349"/>
  <c r="L349"/>
  <c r="M349"/>
  <c r="N349"/>
  <c r="O349"/>
  <c r="P349"/>
  <c r="Q349"/>
  <c r="R349"/>
  <c r="D350"/>
  <c r="E350"/>
  <c r="F350"/>
  <c r="G350"/>
  <c r="H350"/>
  <c r="I350"/>
  <c r="J350"/>
  <c r="K350"/>
  <c r="L350"/>
  <c r="M350"/>
  <c r="N350"/>
  <c r="O350"/>
  <c r="P350"/>
  <c r="Q350"/>
  <c r="R350"/>
  <c r="D351"/>
  <c r="E351"/>
  <c r="F351"/>
  <c r="G351"/>
  <c r="H351"/>
  <c r="I351"/>
  <c r="J351"/>
  <c r="K351"/>
  <c r="L351"/>
  <c r="M351"/>
  <c r="N351"/>
  <c r="O351"/>
  <c r="P351"/>
  <c r="Q351"/>
  <c r="R351"/>
  <c r="D352"/>
  <c r="E352"/>
  <c r="F352"/>
  <c r="G352"/>
  <c r="H352"/>
  <c r="I352"/>
  <c r="J352"/>
  <c r="K352"/>
  <c r="L352"/>
  <c r="M352"/>
  <c r="N352"/>
  <c r="O352"/>
  <c r="P352"/>
  <c r="Q352"/>
  <c r="R352"/>
  <c r="D353"/>
  <c r="E353"/>
  <c r="F353"/>
  <c r="G353"/>
  <c r="H353"/>
  <c r="I353"/>
  <c r="J353"/>
  <c r="K353"/>
  <c r="L353"/>
  <c r="M353"/>
  <c r="N353"/>
  <c r="O353"/>
  <c r="P353"/>
  <c r="Q353"/>
  <c r="R353"/>
  <c r="D354"/>
  <c r="E354"/>
  <c r="F354"/>
  <c r="G354"/>
  <c r="H354"/>
  <c r="I354"/>
  <c r="J354"/>
  <c r="K354"/>
  <c r="L354"/>
  <c r="M354"/>
  <c r="N354"/>
  <c r="O354"/>
  <c r="P354"/>
  <c r="Q354"/>
  <c r="R354"/>
  <c r="D355"/>
  <c r="E355"/>
  <c r="F355"/>
  <c r="G355"/>
  <c r="H355"/>
  <c r="I355"/>
  <c r="J355"/>
  <c r="K355"/>
  <c r="L355"/>
  <c r="M355"/>
  <c r="N355"/>
  <c r="O355"/>
  <c r="P355"/>
  <c r="Q355"/>
  <c r="R355"/>
  <c r="D356"/>
  <c r="E356"/>
  <c r="F356"/>
  <c r="G356"/>
  <c r="H356"/>
  <c r="I356"/>
  <c r="J356"/>
  <c r="K356"/>
  <c r="L356"/>
  <c r="M356"/>
  <c r="N356"/>
  <c r="O356"/>
  <c r="P356"/>
  <c r="Q356"/>
  <c r="R356"/>
  <c r="D357"/>
  <c r="E357"/>
  <c r="F357"/>
  <c r="G357"/>
  <c r="H357"/>
  <c r="I357"/>
  <c r="J357"/>
  <c r="K357"/>
  <c r="L357"/>
  <c r="M357"/>
  <c r="N357"/>
  <c r="O357"/>
  <c r="P357"/>
  <c r="Q357"/>
  <c r="R357"/>
  <c r="D358"/>
  <c r="E358"/>
  <c r="F358"/>
  <c r="G358"/>
  <c r="H358"/>
  <c r="I358"/>
  <c r="J358"/>
  <c r="K358"/>
  <c r="L358"/>
  <c r="M358"/>
  <c r="N358"/>
  <c r="O358"/>
  <c r="P358"/>
  <c r="Q358"/>
  <c r="R358"/>
  <c r="D359"/>
  <c r="E359"/>
  <c r="F359"/>
  <c r="G359"/>
  <c r="H359"/>
  <c r="I359"/>
  <c r="J359"/>
  <c r="K359"/>
  <c r="L359"/>
  <c r="M359"/>
  <c r="N359"/>
  <c r="O359"/>
  <c r="P359"/>
  <c r="E360"/>
  <c r="D361"/>
  <c r="E361"/>
  <c r="F361"/>
  <c r="G361"/>
  <c r="H361"/>
  <c r="R361" s="1"/>
  <c r="I361"/>
  <c r="J361"/>
  <c r="K361"/>
  <c r="L361"/>
  <c r="M361"/>
  <c r="N361"/>
  <c r="O361"/>
  <c r="P361"/>
  <c r="D362"/>
  <c r="E362"/>
  <c r="F362"/>
  <c r="G362"/>
  <c r="Q362" s="1"/>
  <c r="H362"/>
  <c r="I362"/>
  <c r="J362"/>
  <c r="K362"/>
  <c r="L362"/>
  <c r="M362"/>
  <c r="N362"/>
  <c r="O362"/>
  <c r="P362"/>
  <c r="D363"/>
  <c r="E363"/>
  <c r="F363"/>
  <c r="G363"/>
  <c r="H363"/>
  <c r="I363"/>
  <c r="J363"/>
  <c r="K363"/>
  <c r="L363"/>
  <c r="M363"/>
  <c r="N363"/>
  <c r="O363"/>
  <c r="P363"/>
  <c r="Q363"/>
  <c r="R363"/>
  <c r="D364"/>
  <c r="E364"/>
  <c r="F364"/>
  <c r="G364"/>
  <c r="H364"/>
  <c r="I364"/>
  <c r="J364"/>
  <c r="K364"/>
  <c r="L364"/>
  <c r="M364"/>
  <c r="N364"/>
  <c r="O364"/>
  <c r="P364"/>
  <c r="Q364"/>
  <c r="R364"/>
  <c r="D365"/>
  <c r="E365"/>
  <c r="F365"/>
  <c r="G365"/>
  <c r="H365"/>
  <c r="R365" s="1"/>
  <c r="I365"/>
  <c r="J365"/>
  <c r="K365"/>
  <c r="L365"/>
  <c r="M365"/>
  <c r="N365"/>
  <c r="O365"/>
  <c r="P365"/>
  <c r="D366"/>
  <c r="E366"/>
  <c r="F366"/>
  <c r="G366"/>
  <c r="H366"/>
  <c r="I366"/>
  <c r="J366"/>
  <c r="K366"/>
  <c r="L366"/>
  <c r="M366"/>
  <c r="N366"/>
  <c r="O366"/>
  <c r="P366"/>
  <c r="Q366"/>
  <c r="R366"/>
  <c r="E367"/>
  <c r="D368"/>
  <c r="E368"/>
  <c r="F368"/>
  <c r="G368"/>
  <c r="H368"/>
  <c r="I368"/>
  <c r="J368"/>
  <c r="K368"/>
  <c r="L368"/>
  <c r="M368"/>
  <c r="N368"/>
  <c r="O368"/>
  <c r="P368"/>
  <c r="Q368"/>
  <c r="R368"/>
  <c r="D369"/>
  <c r="E373"/>
  <c r="F373"/>
  <c r="G373"/>
  <c r="H373"/>
  <c r="I373"/>
  <c r="J373"/>
  <c r="K373"/>
  <c r="L373"/>
  <c r="M373"/>
  <c r="N373"/>
  <c r="O373"/>
  <c r="P373"/>
  <c r="Q373"/>
  <c r="R373"/>
  <c r="D374"/>
  <c r="E374"/>
  <c r="F374"/>
  <c r="G374"/>
  <c r="H374"/>
  <c r="I374"/>
  <c r="J374"/>
  <c r="K374"/>
  <c r="L374"/>
  <c r="M374"/>
  <c r="N374"/>
  <c r="O374"/>
  <c r="P374"/>
  <c r="D375"/>
  <c r="E375"/>
  <c r="F375"/>
  <c r="G375"/>
  <c r="H375"/>
  <c r="I375"/>
  <c r="J375"/>
  <c r="K375"/>
  <c r="L375"/>
  <c r="M375"/>
  <c r="N375"/>
  <c r="O375"/>
  <c r="P375"/>
  <c r="Q375"/>
  <c r="R375"/>
  <c r="D376"/>
  <c r="E376"/>
  <c r="F376"/>
  <c r="G376"/>
  <c r="H376"/>
  <c r="I376"/>
  <c r="J376"/>
  <c r="K376"/>
  <c r="L376"/>
  <c r="M376"/>
  <c r="N376"/>
  <c r="O376"/>
  <c r="P376"/>
  <c r="D377"/>
  <c r="E377"/>
  <c r="F377"/>
  <c r="G377"/>
  <c r="H377"/>
  <c r="I377"/>
  <c r="J377"/>
  <c r="K377"/>
  <c r="L377"/>
  <c r="M377"/>
  <c r="N377"/>
  <c r="O377"/>
  <c r="P377"/>
  <c r="Q377"/>
  <c r="R377"/>
  <c r="D378"/>
  <c r="E378"/>
  <c r="F378"/>
  <c r="G378"/>
  <c r="H378"/>
  <c r="I378"/>
  <c r="J378"/>
  <c r="K378"/>
  <c r="L378"/>
  <c r="M378"/>
  <c r="N378"/>
  <c r="O378"/>
  <c r="P378"/>
  <c r="D379"/>
  <c r="E379"/>
  <c r="F379"/>
  <c r="G379"/>
  <c r="H379"/>
  <c r="I379"/>
  <c r="J379"/>
  <c r="K379"/>
  <c r="L379"/>
  <c r="M379"/>
  <c r="N379"/>
  <c r="O379"/>
  <c r="P379"/>
  <c r="Q379"/>
  <c r="R379"/>
  <c r="D380"/>
  <c r="E380"/>
  <c r="F380"/>
  <c r="G380"/>
  <c r="H380"/>
  <c r="I380"/>
  <c r="J380"/>
  <c r="K380"/>
  <c r="L380"/>
  <c r="M380"/>
  <c r="N380"/>
  <c r="O380"/>
  <c r="P380"/>
  <c r="D381"/>
  <c r="E381"/>
  <c r="F381"/>
  <c r="G381"/>
  <c r="H381"/>
  <c r="I381"/>
  <c r="J381"/>
  <c r="K381"/>
  <c r="L381"/>
  <c r="M381"/>
  <c r="N381"/>
  <c r="O381"/>
  <c r="P381"/>
  <c r="Q381"/>
  <c r="R381"/>
  <c r="D382"/>
  <c r="E382"/>
  <c r="F382"/>
  <c r="G382"/>
  <c r="H382"/>
  <c r="I382"/>
  <c r="J382"/>
  <c r="K382"/>
  <c r="L382"/>
  <c r="M382"/>
  <c r="N382"/>
  <c r="O382"/>
  <c r="P382"/>
  <c r="Q382"/>
  <c r="R382"/>
  <c r="D383"/>
  <c r="E383"/>
  <c r="F383"/>
  <c r="G383"/>
  <c r="H383"/>
  <c r="I383"/>
  <c r="J383"/>
  <c r="K383"/>
  <c r="L383"/>
  <c r="M383"/>
  <c r="N383"/>
  <c r="O383"/>
  <c r="P383"/>
  <c r="Q383"/>
  <c r="R383"/>
  <c r="D384"/>
  <c r="E384"/>
  <c r="F384"/>
  <c r="G384"/>
  <c r="H384"/>
  <c r="I384"/>
  <c r="J384"/>
  <c r="K384"/>
  <c r="L384"/>
  <c r="M384"/>
  <c r="N384"/>
  <c r="O384"/>
  <c r="P384"/>
  <c r="Q384"/>
  <c r="R384"/>
  <c r="D385"/>
  <c r="E385"/>
  <c r="F385"/>
  <c r="G385"/>
  <c r="H385"/>
  <c r="I385"/>
  <c r="J385"/>
  <c r="K385"/>
  <c r="L385"/>
  <c r="M385"/>
  <c r="N385"/>
  <c r="O385"/>
  <c r="P385"/>
  <c r="E386"/>
  <c r="D387"/>
  <c r="E387"/>
  <c r="F387"/>
  <c r="G387"/>
  <c r="H387"/>
  <c r="I387"/>
  <c r="J387"/>
  <c r="K387"/>
  <c r="L387"/>
  <c r="M387"/>
  <c r="N387"/>
  <c r="O387"/>
  <c r="P387"/>
  <c r="Q387"/>
  <c r="D388"/>
  <c r="E388"/>
  <c r="F388"/>
  <c r="G388"/>
  <c r="H388"/>
  <c r="I388"/>
  <c r="J388"/>
  <c r="K388"/>
  <c r="L388"/>
  <c r="M388"/>
  <c r="N388"/>
  <c r="O388"/>
  <c r="P388"/>
  <c r="Q388"/>
  <c r="R388"/>
  <c r="D389"/>
  <c r="E389"/>
  <c r="F389"/>
  <c r="G389"/>
  <c r="H389"/>
  <c r="I389"/>
  <c r="J389"/>
  <c r="K389"/>
  <c r="L389"/>
  <c r="M389"/>
  <c r="N389"/>
  <c r="O389"/>
  <c r="P389"/>
  <c r="Q389"/>
  <c r="R389"/>
  <c r="D390"/>
  <c r="E390"/>
  <c r="F390"/>
  <c r="G390"/>
  <c r="H390"/>
  <c r="I390"/>
  <c r="J390"/>
  <c r="K390"/>
  <c r="L390"/>
  <c r="M390"/>
  <c r="N390"/>
  <c r="O390"/>
  <c r="P390"/>
  <c r="Q390"/>
  <c r="R390"/>
  <c r="D391"/>
  <c r="E391"/>
  <c r="F391"/>
  <c r="G391"/>
  <c r="H391"/>
  <c r="I391"/>
  <c r="J391"/>
  <c r="K391"/>
  <c r="L391"/>
  <c r="M391"/>
  <c r="N391"/>
  <c r="O391"/>
  <c r="P391"/>
  <c r="Q391"/>
  <c r="R391"/>
  <c r="D392"/>
  <c r="E392"/>
  <c r="F392"/>
  <c r="G392"/>
  <c r="H392"/>
  <c r="I392"/>
  <c r="J392"/>
  <c r="K392"/>
  <c r="L392"/>
  <c r="M392"/>
  <c r="N392"/>
  <c r="O392"/>
  <c r="P392"/>
  <c r="Q392"/>
  <c r="R392"/>
  <c r="E393"/>
  <c r="F393"/>
  <c r="G393"/>
  <c r="H393"/>
  <c r="I393"/>
  <c r="J393"/>
  <c r="K393"/>
  <c r="L393"/>
  <c r="M393"/>
  <c r="N393"/>
  <c r="O393"/>
  <c r="P393"/>
  <c r="D394"/>
  <c r="E394"/>
  <c r="F394"/>
  <c r="G394"/>
  <c r="H394"/>
  <c r="I394"/>
  <c r="J394"/>
  <c r="K394"/>
  <c r="L394"/>
  <c r="M394"/>
  <c r="N394"/>
  <c r="O394"/>
  <c r="P394"/>
  <c r="Q394"/>
  <c r="R394"/>
  <c r="D395"/>
  <c r="E395"/>
  <c r="F395"/>
  <c r="G395"/>
  <c r="H395"/>
  <c r="I395"/>
  <c r="J395"/>
  <c r="K395"/>
  <c r="L395"/>
  <c r="M395"/>
  <c r="N395"/>
  <c r="O395"/>
  <c r="P395"/>
  <c r="Q395"/>
  <c r="R395"/>
  <c r="D396"/>
  <c r="E396"/>
  <c r="F396"/>
  <c r="G396"/>
  <c r="H396"/>
  <c r="I396"/>
  <c r="J396"/>
  <c r="K396"/>
  <c r="L396"/>
  <c r="M396"/>
  <c r="N396"/>
  <c r="O396"/>
  <c r="P396"/>
  <c r="Q396"/>
  <c r="R396"/>
  <c r="D397"/>
  <c r="E397"/>
  <c r="F397"/>
  <c r="G397"/>
  <c r="H397"/>
  <c r="I397"/>
  <c r="J397"/>
  <c r="K397"/>
  <c r="L397"/>
  <c r="M397"/>
  <c r="N397"/>
  <c r="O397"/>
  <c r="P397"/>
  <c r="Q397"/>
  <c r="R397"/>
  <c r="D398"/>
  <c r="E398"/>
  <c r="F398"/>
  <c r="G398"/>
  <c r="H398"/>
  <c r="I398"/>
  <c r="J398"/>
  <c r="K398"/>
  <c r="L398"/>
  <c r="M398"/>
  <c r="N398"/>
  <c r="O398"/>
  <c r="P398"/>
  <c r="Q398"/>
  <c r="R398"/>
  <c r="D399"/>
  <c r="E399"/>
  <c r="F399"/>
  <c r="G399"/>
  <c r="H399"/>
  <c r="I399"/>
  <c r="J399"/>
  <c r="K399"/>
  <c r="L399"/>
  <c r="M399"/>
  <c r="N399"/>
  <c r="O399"/>
  <c r="P399"/>
  <c r="Q399"/>
  <c r="R399"/>
  <c r="D400"/>
  <c r="E400"/>
  <c r="F400"/>
  <c r="G400"/>
  <c r="H400"/>
  <c r="R400" s="1"/>
  <c r="I400"/>
  <c r="J400"/>
  <c r="K400"/>
  <c r="L400"/>
  <c r="M400"/>
  <c r="N400"/>
  <c r="O400"/>
  <c r="P400"/>
  <c r="D401"/>
  <c r="E401"/>
  <c r="F401"/>
  <c r="G401"/>
  <c r="H401"/>
  <c r="I401"/>
  <c r="J401"/>
  <c r="K401"/>
  <c r="L401"/>
  <c r="M401"/>
  <c r="N401"/>
  <c r="O401"/>
  <c r="P401"/>
  <c r="Q401"/>
  <c r="R401"/>
  <c r="D402"/>
  <c r="E402"/>
  <c r="F402"/>
  <c r="G402"/>
  <c r="H402"/>
  <c r="I402"/>
  <c r="J402"/>
  <c r="K402"/>
  <c r="L402"/>
  <c r="M402"/>
  <c r="N402"/>
  <c r="O402"/>
  <c r="P402"/>
  <c r="Q402"/>
  <c r="R402"/>
  <c r="D403"/>
  <c r="E403"/>
  <c r="F403"/>
  <c r="G403"/>
  <c r="H403"/>
  <c r="I403"/>
  <c r="J403"/>
  <c r="K403"/>
  <c r="L403"/>
  <c r="M403"/>
  <c r="N403"/>
  <c r="O403"/>
  <c r="P403"/>
  <c r="Q403"/>
  <c r="R403"/>
  <c r="D404"/>
  <c r="E404"/>
  <c r="F404"/>
  <c r="G404"/>
  <c r="H404"/>
  <c r="I404"/>
  <c r="J404"/>
  <c r="K404"/>
  <c r="L404"/>
  <c r="M404"/>
  <c r="N404"/>
  <c r="O404"/>
  <c r="P404"/>
  <c r="Q404"/>
  <c r="R404"/>
  <c r="E405"/>
  <c r="D406"/>
  <c r="E406"/>
  <c r="F406"/>
  <c r="G406"/>
  <c r="H406"/>
  <c r="I406"/>
  <c r="J406"/>
  <c r="K406"/>
  <c r="L406"/>
  <c r="M406"/>
  <c r="N406"/>
  <c r="O406"/>
  <c r="P406"/>
  <c r="D407"/>
  <c r="E407"/>
  <c r="F407"/>
  <c r="G407"/>
  <c r="H407"/>
  <c r="I407"/>
  <c r="J407"/>
  <c r="K407"/>
  <c r="L407"/>
  <c r="M407"/>
  <c r="N407"/>
  <c r="O407"/>
  <c r="P407"/>
  <c r="Q407"/>
  <c r="R407"/>
  <c r="D408"/>
  <c r="E408"/>
  <c r="F408"/>
  <c r="G408"/>
  <c r="H408"/>
  <c r="I408"/>
  <c r="J408"/>
  <c r="K408"/>
  <c r="L408"/>
  <c r="M408"/>
  <c r="N408"/>
  <c r="O408"/>
  <c r="P408"/>
  <c r="Q408"/>
  <c r="D409"/>
  <c r="E409"/>
  <c r="F409"/>
  <c r="G409"/>
  <c r="H409"/>
  <c r="I409"/>
  <c r="J409"/>
  <c r="K409"/>
  <c r="L409"/>
  <c r="M409"/>
  <c r="N409"/>
  <c r="O409"/>
  <c r="P409"/>
  <c r="Q409"/>
  <c r="R409"/>
  <c r="D410"/>
  <c r="E410"/>
  <c r="F410"/>
  <c r="G410"/>
  <c r="H410"/>
  <c r="R410" s="1"/>
  <c r="I410"/>
  <c r="J410"/>
  <c r="K410"/>
  <c r="L410"/>
  <c r="M410"/>
  <c r="N410"/>
  <c r="O410"/>
  <c r="P410"/>
  <c r="D411"/>
  <c r="E411"/>
  <c r="F411"/>
  <c r="G411"/>
  <c r="H411"/>
  <c r="I411"/>
  <c r="J411"/>
  <c r="K411"/>
  <c r="L411"/>
  <c r="M411"/>
  <c r="N411"/>
  <c r="O411"/>
  <c r="P411"/>
  <c r="Q411"/>
  <c r="R411"/>
  <c r="E412"/>
  <c r="D413"/>
  <c r="E413"/>
  <c r="F413"/>
  <c r="G413"/>
  <c r="H413"/>
  <c r="I413"/>
  <c r="J413"/>
  <c r="K413"/>
  <c r="L413"/>
  <c r="M413"/>
  <c r="N413"/>
  <c r="O413"/>
  <c r="P413"/>
  <c r="Q413"/>
  <c r="R413"/>
  <c r="D414"/>
  <c r="A1" i="41"/>
  <c r="C8"/>
  <c r="D8"/>
  <c r="E8"/>
  <c r="F8"/>
  <c r="G8"/>
  <c r="H8"/>
  <c r="I8"/>
  <c r="J8"/>
  <c r="C9"/>
  <c r="D9"/>
  <c r="E9"/>
  <c r="F9"/>
  <c r="G9"/>
  <c r="H9"/>
  <c r="I9"/>
  <c r="J9"/>
  <c r="C10"/>
  <c r="D10"/>
  <c r="E10"/>
  <c r="F10"/>
  <c r="G10"/>
  <c r="H10"/>
  <c r="I10"/>
  <c r="J10"/>
  <c r="C11"/>
  <c r="D11"/>
  <c r="E11"/>
  <c r="F11"/>
  <c r="G11"/>
  <c r="H11"/>
  <c r="I11"/>
  <c r="J11"/>
  <c r="C12"/>
  <c r="D12"/>
  <c r="E12"/>
  <c r="F12"/>
  <c r="G12"/>
  <c r="H12"/>
  <c r="I12"/>
  <c r="J12"/>
  <c r="C13"/>
  <c r="D13"/>
  <c r="E13"/>
  <c r="F13"/>
  <c r="G13"/>
  <c r="H13"/>
  <c r="I13"/>
  <c r="J13"/>
  <c r="C14"/>
  <c r="D14"/>
  <c r="E14"/>
  <c r="F14"/>
  <c r="G14"/>
  <c r="H14"/>
  <c r="I14"/>
  <c r="J14"/>
  <c r="C15"/>
  <c r="D15"/>
  <c r="E15"/>
  <c r="F15"/>
  <c r="G15"/>
  <c r="H15"/>
  <c r="I15"/>
  <c r="J15"/>
  <c r="C16"/>
  <c r="D16"/>
  <c r="E16"/>
  <c r="F16"/>
  <c r="G16"/>
  <c r="H16"/>
  <c r="I16"/>
  <c r="J16"/>
  <c r="C17"/>
  <c r="D17"/>
  <c r="E17"/>
  <c r="F17"/>
  <c r="G17"/>
  <c r="H17"/>
  <c r="I17"/>
  <c r="J17"/>
  <c r="C18"/>
  <c r="D18"/>
  <c r="E18"/>
  <c r="F18"/>
  <c r="G18"/>
  <c r="H18"/>
  <c r="I18"/>
  <c r="J18"/>
  <c r="A21"/>
  <c r="A22"/>
  <c r="A1" i="42"/>
  <c r="Q5"/>
  <c r="A8"/>
  <c r="B8"/>
  <c r="F48"/>
  <c r="J48"/>
  <c r="N48"/>
  <c r="A9"/>
  <c r="B9"/>
  <c r="A10"/>
  <c r="B10"/>
  <c r="A11"/>
  <c r="B11"/>
  <c r="P11" s="1"/>
  <c r="R11" s="1"/>
  <c r="G10" i="66" s="1"/>
  <c r="A12" i="42"/>
  <c r="B12"/>
  <c r="A13"/>
  <c r="B13"/>
  <c r="A14"/>
  <c r="B14"/>
  <c r="A15"/>
  <c r="B15"/>
  <c r="P15" s="1"/>
  <c r="R15" s="1"/>
  <c r="G14" i="66" s="1"/>
  <c r="A16" i="42"/>
  <c r="B16"/>
  <c r="R16"/>
  <c r="A17"/>
  <c r="B17"/>
  <c r="R17"/>
  <c r="A18"/>
  <c r="B18"/>
  <c r="P18" s="1"/>
  <c r="R18" s="1"/>
  <c r="G17" i="66" s="1"/>
  <c r="A19" i="42"/>
  <c r="B19"/>
  <c r="R19"/>
  <c r="A20"/>
  <c r="B20"/>
  <c r="R20"/>
  <c r="A21"/>
  <c r="B21"/>
  <c r="P21" s="1"/>
  <c r="R21" s="1"/>
  <c r="G20" i="66" s="1"/>
  <c r="A22" i="42"/>
  <c r="B22"/>
  <c r="P22" s="1"/>
  <c r="R22" s="1"/>
  <c r="G21" i="66" s="1"/>
  <c r="A23" i="42"/>
  <c r="B23"/>
  <c r="P23" s="1"/>
  <c r="R23" s="1"/>
  <c r="G22" i="66" s="1"/>
  <c r="A24" i="42"/>
  <c r="B24"/>
  <c r="R24"/>
  <c r="A25"/>
  <c r="B25"/>
  <c r="R25"/>
  <c r="A26"/>
  <c r="B26"/>
  <c r="R26"/>
  <c r="A27"/>
  <c r="B27"/>
  <c r="R27"/>
  <c r="A28"/>
  <c r="B28"/>
  <c r="R28"/>
  <c r="A29"/>
  <c r="B29"/>
  <c r="R29"/>
  <c r="A30"/>
  <c r="B30"/>
  <c r="R30"/>
  <c r="A31"/>
  <c r="B31"/>
  <c r="P31" s="1"/>
  <c r="R31" s="1"/>
  <c r="G30" i="66" s="1"/>
  <c r="A32" i="42"/>
  <c r="B32"/>
  <c r="P32" s="1"/>
  <c r="R32" s="1"/>
  <c r="G31" i="66" s="1"/>
  <c r="A33" i="42"/>
  <c r="B33"/>
  <c r="P33" s="1"/>
  <c r="R33" s="1"/>
  <c r="G32" i="66" s="1"/>
  <c r="A34" i="42"/>
  <c r="B34"/>
  <c r="P34" s="1"/>
  <c r="R34" s="1"/>
  <c r="G33" i="66" s="1"/>
  <c r="A35" i="42"/>
  <c r="B35"/>
  <c r="P35" s="1"/>
  <c r="R35" s="1"/>
  <c r="G34" i="66" s="1"/>
  <c r="A36" i="42"/>
  <c r="B36"/>
  <c r="P36" s="1"/>
  <c r="R36" s="1"/>
  <c r="G35" i="66" s="1"/>
  <c r="A37" i="42"/>
  <c r="B37"/>
  <c r="P37" s="1"/>
  <c r="R37" s="1"/>
  <c r="G36" i="66" s="1"/>
  <c r="A38" i="42"/>
  <c r="B38"/>
  <c r="P38" s="1"/>
  <c r="R38" s="1"/>
  <c r="G37" i="66" s="1"/>
  <c r="A39" i="42"/>
  <c r="B39"/>
  <c r="P39" s="1"/>
  <c r="R39" s="1"/>
  <c r="G38" i="66" s="1"/>
  <c r="A40" i="42"/>
  <c r="B40"/>
  <c r="R40"/>
  <c r="A41"/>
  <c r="B41"/>
  <c r="R41"/>
  <c r="A42"/>
  <c r="B42"/>
  <c r="R42"/>
  <c r="A43"/>
  <c r="B43"/>
  <c r="P43" s="1"/>
  <c r="R43" s="1"/>
  <c r="G42" i="66" s="1"/>
  <c r="A44" i="42"/>
  <c r="B44"/>
  <c r="P44" s="1"/>
  <c r="R44" s="1"/>
  <c r="G43" i="66" s="1"/>
  <c r="A45" i="42"/>
  <c r="B45"/>
  <c r="P45" s="1"/>
  <c r="R45" s="1"/>
  <c r="G44" i="66" s="1"/>
  <c r="A46" i="42"/>
  <c r="B46"/>
  <c r="P46" s="1"/>
  <c r="R46" s="1"/>
  <c r="G45" i="66" s="1"/>
  <c r="H45" s="1"/>
  <c r="A47" i="42"/>
  <c r="B47"/>
  <c r="P47" s="1"/>
  <c r="R47" s="1"/>
  <c r="G46" i="66" s="1"/>
  <c r="A1" i="43"/>
  <c r="F1"/>
  <c r="G1"/>
  <c r="H1"/>
  <c r="I1"/>
  <c r="J1"/>
  <c r="K1"/>
  <c r="L1"/>
  <c r="M1"/>
  <c r="N1"/>
  <c r="O1"/>
  <c r="P1"/>
  <c r="Q1"/>
  <c r="K8"/>
  <c r="L8"/>
  <c r="D9"/>
  <c r="H67"/>
  <c r="I79"/>
  <c r="K9"/>
  <c r="L9"/>
  <c r="D10"/>
  <c r="K10"/>
  <c r="L10"/>
  <c r="D11"/>
  <c r="K11"/>
  <c r="L11"/>
  <c r="D12"/>
  <c r="K12"/>
  <c r="L12"/>
  <c r="D13"/>
  <c r="K13"/>
  <c r="L13"/>
  <c r="D14"/>
  <c r="K14"/>
  <c r="L14"/>
  <c r="D15"/>
  <c r="K15"/>
  <c r="L15"/>
  <c r="D16"/>
  <c r="K16"/>
  <c r="L16"/>
  <c r="D17"/>
  <c r="K17"/>
  <c r="L17"/>
  <c r="D18"/>
  <c r="K18"/>
  <c r="L18"/>
  <c r="D19"/>
  <c r="K19"/>
  <c r="L19"/>
  <c r="D20"/>
  <c r="K20"/>
  <c r="L20"/>
  <c r="D21"/>
  <c r="K21"/>
  <c r="L21"/>
  <c r="D22"/>
  <c r="K22"/>
  <c r="L22"/>
  <c r="D23"/>
  <c r="K23"/>
  <c r="L23"/>
  <c r="D24"/>
  <c r="K24"/>
  <c r="L24"/>
  <c r="D25"/>
  <c r="K25"/>
  <c r="L25"/>
  <c r="D26"/>
  <c r="K26"/>
  <c r="L26"/>
  <c r="D27"/>
  <c r="K27"/>
  <c r="L27"/>
  <c r="D28"/>
  <c r="K28"/>
  <c r="L28"/>
  <c r="D29"/>
  <c r="K29"/>
  <c r="L29"/>
  <c r="D30"/>
  <c r="K30"/>
  <c r="L30"/>
  <c r="D31"/>
  <c r="K31"/>
  <c r="L31"/>
  <c r="D32"/>
  <c r="K32"/>
  <c r="L32"/>
  <c r="D33"/>
  <c r="K33"/>
  <c r="L33"/>
  <c r="D34"/>
  <c r="K34"/>
  <c r="L34"/>
  <c r="D35"/>
  <c r="K35"/>
  <c r="L35"/>
  <c r="D36"/>
  <c r="K36"/>
  <c r="L36"/>
  <c r="D37"/>
  <c r="K37"/>
  <c r="L37"/>
  <c r="D38"/>
  <c r="K38"/>
  <c r="L38"/>
  <c r="D39"/>
  <c r="K39"/>
  <c r="L39"/>
  <c r="D40"/>
  <c r="K40"/>
  <c r="L40"/>
  <c r="D41"/>
  <c r="K41"/>
  <c r="L41"/>
  <c r="D42"/>
  <c r="K42"/>
  <c r="L42"/>
  <c r="D43"/>
  <c r="K43"/>
  <c r="L43"/>
  <c r="D44"/>
  <c r="K44"/>
  <c r="L44"/>
  <c r="D45"/>
  <c r="K45"/>
  <c r="L45"/>
  <c r="D46"/>
  <c r="K46"/>
  <c r="L46"/>
  <c r="D47"/>
  <c r="K47"/>
  <c r="L47"/>
  <c r="D48"/>
  <c r="K48"/>
  <c r="L48"/>
  <c r="D49"/>
  <c r="K49"/>
  <c r="L49"/>
  <c r="D50"/>
  <c r="K50"/>
  <c r="L50"/>
  <c r="D51"/>
  <c r="K51"/>
  <c r="L51"/>
  <c r="D52"/>
  <c r="K52"/>
  <c r="L52"/>
  <c r="D53"/>
  <c r="K53"/>
  <c r="L53"/>
  <c r="D54"/>
  <c r="K54"/>
  <c r="L54"/>
  <c r="D55"/>
  <c r="K55"/>
  <c r="L55"/>
  <c r="D56"/>
  <c r="K56"/>
  <c r="L56"/>
  <c r="D57"/>
  <c r="K57"/>
  <c r="L57"/>
  <c r="D58"/>
  <c r="K58"/>
  <c r="L58"/>
  <c r="D59"/>
  <c r="K59"/>
  <c r="L59"/>
  <c r="D60"/>
  <c r="K60"/>
  <c r="L60"/>
  <c r="D61"/>
  <c r="K61"/>
  <c r="L61"/>
  <c r="D62"/>
  <c r="K62"/>
  <c r="L62"/>
  <c r="D63"/>
  <c r="K63"/>
  <c r="L63"/>
  <c r="D65"/>
  <c r="E67"/>
  <c r="G67"/>
  <c r="F79"/>
  <c r="K65"/>
  <c r="L65"/>
  <c r="L67" s="1"/>
  <c r="D66"/>
  <c r="L66"/>
  <c r="K66"/>
  <c r="D67"/>
  <c r="F67"/>
  <c r="I78" s="1"/>
  <c r="J67"/>
  <c r="D71"/>
  <c r="D72"/>
  <c r="E72"/>
  <c r="F72"/>
  <c r="A74"/>
  <c r="E76"/>
  <c r="H76"/>
  <c r="E78"/>
  <c r="H78"/>
  <c r="E79"/>
  <c r="H79"/>
  <c r="E82"/>
  <c r="F82"/>
  <c r="G82"/>
  <c r="H82"/>
  <c r="I82"/>
  <c r="J82"/>
  <c r="K82"/>
  <c r="L82"/>
  <c r="D83"/>
  <c r="E83"/>
  <c r="F83"/>
  <c r="G83"/>
  <c r="H83"/>
  <c r="I83"/>
  <c r="J83"/>
  <c r="K83"/>
  <c r="L83"/>
  <c r="D84"/>
  <c r="E84"/>
  <c r="F84"/>
  <c r="G84"/>
  <c r="H84"/>
  <c r="I84"/>
  <c r="J84"/>
  <c r="K84"/>
  <c r="L84"/>
  <c r="D85"/>
  <c r="E85"/>
  <c r="F85"/>
  <c r="G85"/>
  <c r="H85"/>
  <c r="I85"/>
  <c r="J85"/>
  <c r="K85"/>
  <c r="L85"/>
  <c r="D86"/>
  <c r="E86"/>
  <c r="F86"/>
  <c r="G86"/>
  <c r="H86"/>
  <c r="I86"/>
  <c r="J86"/>
  <c r="K86"/>
  <c r="L86"/>
  <c r="D87"/>
  <c r="E87"/>
  <c r="F87"/>
  <c r="G87"/>
  <c r="H87"/>
  <c r="I87"/>
  <c r="J87"/>
  <c r="K87"/>
  <c r="L87"/>
  <c r="D88"/>
  <c r="E88"/>
  <c r="F88"/>
  <c r="G88"/>
  <c r="H88"/>
  <c r="I88"/>
  <c r="J88"/>
  <c r="K88"/>
  <c r="L88"/>
  <c r="D89"/>
  <c r="E89"/>
  <c r="F89"/>
  <c r="G89"/>
  <c r="H89"/>
  <c r="I89"/>
  <c r="J89"/>
  <c r="K89"/>
  <c r="L89"/>
  <c r="D90"/>
  <c r="E90"/>
  <c r="G90"/>
  <c r="H90"/>
  <c r="I90"/>
  <c r="J90"/>
  <c r="D91"/>
  <c r="E91"/>
  <c r="F91"/>
  <c r="G91"/>
  <c r="H91"/>
  <c r="I91"/>
  <c r="J91"/>
  <c r="K91"/>
  <c r="L91"/>
  <c r="D92"/>
  <c r="E92"/>
  <c r="F92"/>
  <c r="G92"/>
  <c r="H92"/>
  <c r="I92"/>
  <c r="J92"/>
  <c r="K92"/>
  <c r="L92"/>
  <c r="D93"/>
  <c r="E93"/>
  <c r="F93"/>
  <c r="G93"/>
  <c r="H93"/>
  <c r="I93"/>
  <c r="J93"/>
  <c r="K93"/>
  <c r="L93"/>
  <c r="D94"/>
  <c r="E94"/>
  <c r="F94"/>
  <c r="G94"/>
  <c r="H94"/>
  <c r="I94"/>
  <c r="J94"/>
  <c r="K94"/>
  <c r="L94"/>
  <c r="D95"/>
  <c r="E95"/>
  <c r="F95"/>
  <c r="G95"/>
  <c r="H95"/>
  <c r="I95"/>
  <c r="J95"/>
  <c r="K95"/>
  <c r="L95"/>
  <c r="D96"/>
  <c r="E96"/>
  <c r="F96"/>
  <c r="G96"/>
  <c r="H96"/>
  <c r="I96"/>
  <c r="J96"/>
  <c r="K96"/>
  <c r="L96"/>
  <c r="D97"/>
  <c r="E97"/>
  <c r="F97"/>
  <c r="G97"/>
  <c r="H97"/>
  <c r="I97"/>
  <c r="J97"/>
  <c r="K97"/>
  <c r="L97"/>
  <c r="D98"/>
  <c r="E98"/>
  <c r="F98"/>
  <c r="G98"/>
  <c r="H98"/>
  <c r="I98"/>
  <c r="J98"/>
  <c r="K98"/>
  <c r="L98"/>
  <c r="D99"/>
  <c r="E99"/>
  <c r="F99"/>
  <c r="G99"/>
  <c r="H99"/>
  <c r="I99"/>
  <c r="J99"/>
  <c r="K99"/>
  <c r="L99"/>
  <c r="D100"/>
  <c r="E100"/>
  <c r="F100"/>
  <c r="G100"/>
  <c r="H100"/>
  <c r="I100"/>
  <c r="J100"/>
  <c r="K100"/>
  <c r="L100"/>
  <c r="D101"/>
  <c r="E101"/>
  <c r="F101"/>
  <c r="G101"/>
  <c r="H101"/>
  <c r="I101"/>
  <c r="J101"/>
  <c r="K101"/>
  <c r="D102"/>
  <c r="E102"/>
  <c r="F102"/>
  <c r="G102"/>
  <c r="H102"/>
  <c r="I102"/>
  <c r="J102"/>
  <c r="K102"/>
  <c r="L102"/>
  <c r="D103"/>
  <c r="E103"/>
  <c r="F103"/>
  <c r="G103"/>
  <c r="H103"/>
  <c r="I103"/>
  <c r="J103"/>
  <c r="K103"/>
  <c r="L103"/>
  <c r="D104"/>
  <c r="E104"/>
  <c r="F104"/>
  <c r="G104"/>
  <c r="H104"/>
  <c r="I104"/>
  <c r="J104"/>
  <c r="K104"/>
  <c r="L104"/>
  <c r="D105"/>
  <c r="E105"/>
  <c r="F105"/>
  <c r="G105"/>
  <c r="H105"/>
  <c r="I105"/>
  <c r="J105"/>
  <c r="K105"/>
  <c r="L105"/>
  <c r="D106"/>
  <c r="E106"/>
  <c r="F106"/>
  <c r="G106"/>
  <c r="H106"/>
  <c r="I106"/>
  <c r="J106"/>
  <c r="K106"/>
  <c r="L106"/>
  <c r="D107"/>
  <c r="E107"/>
  <c r="F107"/>
  <c r="G107"/>
  <c r="H107"/>
  <c r="I107"/>
  <c r="J107"/>
  <c r="K107"/>
  <c r="L107"/>
  <c r="D108"/>
  <c r="E108"/>
  <c r="F108"/>
  <c r="G108"/>
  <c r="H108"/>
  <c r="I108"/>
  <c r="J108"/>
  <c r="K108"/>
  <c r="L108"/>
  <c r="D109"/>
  <c r="E109"/>
  <c r="F109"/>
  <c r="G109"/>
  <c r="H109"/>
  <c r="I109"/>
  <c r="J109"/>
  <c r="K109"/>
  <c r="L109"/>
  <c r="D110"/>
  <c r="E110"/>
  <c r="F110"/>
  <c r="G110"/>
  <c r="H110"/>
  <c r="I110"/>
  <c r="J110"/>
  <c r="K110"/>
  <c r="L110"/>
  <c r="D111"/>
  <c r="E111"/>
  <c r="F111"/>
  <c r="G111"/>
  <c r="H111"/>
  <c r="I111"/>
  <c r="J111"/>
  <c r="K111"/>
  <c r="L111"/>
  <c r="D112"/>
  <c r="E112"/>
  <c r="F112"/>
  <c r="G112"/>
  <c r="H112"/>
  <c r="I112"/>
  <c r="J112"/>
  <c r="K112"/>
  <c r="L112"/>
  <c r="D113"/>
  <c r="E113"/>
  <c r="F113"/>
  <c r="G113"/>
  <c r="H113"/>
  <c r="I113"/>
  <c r="J113"/>
  <c r="K113"/>
  <c r="L113"/>
  <c r="D114"/>
  <c r="E114"/>
  <c r="F114"/>
  <c r="G114"/>
  <c r="H114"/>
  <c r="I114"/>
  <c r="J114"/>
  <c r="K114"/>
  <c r="L114"/>
  <c r="D115"/>
  <c r="E115"/>
  <c r="F115"/>
  <c r="G115"/>
  <c r="H115"/>
  <c r="I115"/>
  <c r="J115"/>
  <c r="K115"/>
  <c r="L115"/>
  <c r="D116"/>
  <c r="E116"/>
  <c r="F116"/>
  <c r="G116"/>
  <c r="H116"/>
  <c r="I116"/>
  <c r="J116"/>
  <c r="K116"/>
  <c r="L116"/>
  <c r="D117"/>
  <c r="E117"/>
  <c r="F117"/>
  <c r="G117"/>
  <c r="H117"/>
  <c r="I117"/>
  <c r="J117"/>
  <c r="K117"/>
  <c r="L117"/>
  <c r="D118"/>
  <c r="E118"/>
  <c r="F118"/>
  <c r="G118"/>
  <c r="H118"/>
  <c r="I118"/>
  <c r="J118"/>
  <c r="K118"/>
  <c r="L118"/>
  <c r="D119"/>
  <c r="E119"/>
  <c r="F119"/>
  <c r="G119"/>
  <c r="H119"/>
  <c r="I119"/>
  <c r="J119"/>
  <c r="K119"/>
  <c r="L119"/>
  <c r="D120"/>
  <c r="E120"/>
  <c r="F120"/>
  <c r="G120"/>
  <c r="H120"/>
  <c r="I120"/>
  <c r="J120"/>
  <c r="K120"/>
  <c r="L120"/>
  <c r="D121"/>
  <c r="E121"/>
  <c r="F121"/>
  <c r="G121"/>
  <c r="H121"/>
  <c r="I121"/>
  <c r="J121"/>
  <c r="K121"/>
  <c r="L121"/>
  <c r="D122"/>
  <c r="E122"/>
  <c r="F122"/>
  <c r="G122"/>
  <c r="H122"/>
  <c r="I122"/>
  <c r="J122"/>
  <c r="K122"/>
  <c r="L122"/>
  <c r="D123"/>
  <c r="E123"/>
  <c r="F123"/>
  <c r="G123"/>
  <c r="H123"/>
  <c r="I123"/>
  <c r="J123"/>
  <c r="K123"/>
  <c r="L123"/>
  <c r="D124"/>
  <c r="E124"/>
  <c r="F124"/>
  <c r="G124"/>
  <c r="H124"/>
  <c r="I124"/>
  <c r="J124"/>
  <c r="K124"/>
  <c r="L124"/>
  <c r="D125"/>
  <c r="E125"/>
  <c r="F125"/>
  <c r="G125"/>
  <c r="H125"/>
  <c r="I125"/>
  <c r="J125"/>
  <c r="K125"/>
  <c r="L125"/>
  <c r="D126"/>
  <c r="E126"/>
  <c r="F126"/>
  <c r="G126"/>
  <c r="H126"/>
  <c r="I126"/>
  <c r="J126"/>
  <c r="K126"/>
  <c r="L126"/>
  <c r="D127"/>
  <c r="E127"/>
  <c r="F127"/>
  <c r="G127"/>
  <c r="H127"/>
  <c r="I127"/>
  <c r="J127"/>
  <c r="K127"/>
  <c r="L127"/>
  <c r="D128"/>
  <c r="E128"/>
  <c r="F128"/>
  <c r="G128"/>
  <c r="H128"/>
  <c r="I128"/>
  <c r="J128"/>
  <c r="K128"/>
  <c r="L128"/>
  <c r="D129"/>
  <c r="E129"/>
  <c r="F129"/>
  <c r="G129"/>
  <c r="H129"/>
  <c r="I129"/>
  <c r="J129"/>
  <c r="K129"/>
  <c r="L129"/>
  <c r="D130"/>
  <c r="E130"/>
  <c r="F130"/>
  <c r="G130"/>
  <c r="H130"/>
  <c r="I130"/>
  <c r="J130"/>
  <c r="K130"/>
  <c r="L130"/>
  <c r="D131"/>
  <c r="E131"/>
  <c r="F131"/>
  <c r="G131"/>
  <c r="H131"/>
  <c r="I131"/>
  <c r="J131"/>
  <c r="K131"/>
  <c r="L131"/>
  <c r="D132"/>
  <c r="E132"/>
  <c r="F132"/>
  <c r="G132"/>
  <c r="H132"/>
  <c r="I132"/>
  <c r="J132"/>
  <c r="K132"/>
  <c r="L132"/>
  <c r="D133"/>
  <c r="E133"/>
  <c r="F133"/>
  <c r="G133"/>
  <c r="H133"/>
  <c r="I133"/>
  <c r="J133"/>
  <c r="K133"/>
  <c r="L133"/>
  <c r="D134"/>
  <c r="E134"/>
  <c r="F134"/>
  <c r="G134"/>
  <c r="H134"/>
  <c r="I134"/>
  <c r="J134"/>
  <c r="K134"/>
  <c r="L134"/>
  <c r="D135"/>
  <c r="E135"/>
  <c r="F135"/>
  <c r="G135"/>
  <c r="H135"/>
  <c r="I135"/>
  <c r="J135"/>
  <c r="K135"/>
  <c r="L135"/>
  <c r="D136"/>
  <c r="E136"/>
  <c r="F136"/>
  <c r="G136"/>
  <c r="H136"/>
  <c r="I136"/>
  <c r="J136"/>
  <c r="K136"/>
  <c r="L136"/>
  <c r="D137"/>
  <c r="E137"/>
  <c r="F137"/>
  <c r="G137"/>
  <c r="H137"/>
  <c r="I137"/>
  <c r="J137"/>
  <c r="K137"/>
  <c r="L137"/>
  <c r="D139"/>
  <c r="E139"/>
  <c r="F139"/>
  <c r="G139"/>
  <c r="H139"/>
  <c r="I139"/>
  <c r="J139"/>
  <c r="D140"/>
  <c r="E140"/>
  <c r="F140"/>
  <c r="G140"/>
  <c r="H140"/>
  <c r="I140"/>
  <c r="J140"/>
  <c r="D141"/>
  <c r="D145"/>
  <c r="E145"/>
  <c r="F145"/>
  <c r="D146"/>
  <c r="E146"/>
  <c r="F146"/>
  <c r="E150"/>
  <c r="F150"/>
  <c r="G150"/>
  <c r="H150"/>
  <c r="I150"/>
  <c r="J150"/>
  <c r="K150"/>
  <c r="L150"/>
  <c r="D151"/>
  <c r="E151"/>
  <c r="F151"/>
  <c r="G151"/>
  <c r="H151"/>
  <c r="I151"/>
  <c r="J151"/>
  <c r="K151"/>
  <c r="L151"/>
  <c r="D152"/>
  <c r="E152"/>
  <c r="F152"/>
  <c r="G152"/>
  <c r="H152"/>
  <c r="I152"/>
  <c r="J152"/>
  <c r="K152"/>
  <c r="L152"/>
  <c r="D153"/>
  <c r="E153"/>
  <c r="F153"/>
  <c r="G153"/>
  <c r="H153"/>
  <c r="I153"/>
  <c r="J153"/>
  <c r="K153"/>
  <c r="L153"/>
  <c r="D154"/>
  <c r="E154"/>
  <c r="F154"/>
  <c r="G154"/>
  <c r="H154"/>
  <c r="I154"/>
  <c r="J154"/>
  <c r="K154"/>
  <c r="L154"/>
  <c r="D155"/>
  <c r="E155"/>
  <c r="F155"/>
  <c r="G155"/>
  <c r="H155"/>
  <c r="I155"/>
  <c r="J155"/>
  <c r="K155"/>
  <c r="L155"/>
  <c r="D156"/>
  <c r="E156"/>
  <c r="F156"/>
  <c r="G156"/>
  <c r="H156"/>
  <c r="I156"/>
  <c r="J156"/>
  <c r="K156"/>
  <c r="L156"/>
  <c r="D157"/>
  <c r="E157"/>
  <c r="F157"/>
  <c r="G157"/>
  <c r="H157"/>
  <c r="I157"/>
  <c r="J157"/>
  <c r="K157"/>
  <c r="L157"/>
  <c r="D158"/>
  <c r="E158"/>
  <c r="F158"/>
  <c r="G158"/>
  <c r="H158"/>
  <c r="I158"/>
  <c r="J158"/>
  <c r="K158"/>
  <c r="L158"/>
  <c r="D159"/>
  <c r="E159"/>
  <c r="F159"/>
  <c r="G159"/>
  <c r="H159"/>
  <c r="I159"/>
  <c r="J159"/>
  <c r="K159"/>
  <c r="L159"/>
  <c r="D160"/>
  <c r="E160"/>
  <c r="F160"/>
  <c r="G160"/>
  <c r="H160"/>
  <c r="I160"/>
  <c r="J160"/>
  <c r="K160"/>
  <c r="L160"/>
  <c r="D161"/>
  <c r="E161"/>
  <c r="F161"/>
  <c r="G161"/>
  <c r="H161"/>
  <c r="I161"/>
  <c r="J161"/>
  <c r="K161"/>
  <c r="L161"/>
  <c r="D162"/>
  <c r="E162"/>
  <c r="F162"/>
  <c r="G162"/>
  <c r="H162"/>
  <c r="I162"/>
  <c r="J162"/>
  <c r="K162"/>
  <c r="L162"/>
  <c r="D163"/>
  <c r="E163"/>
  <c r="F163"/>
  <c r="G163"/>
  <c r="H163"/>
  <c r="I163"/>
  <c r="J163"/>
  <c r="K163"/>
  <c r="L163"/>
  <c r="D164"/>
  <c r="E164"/>
  <c r="F164"/>
  <c r="G164"/>
  <c r="H164"/>
  <c r="I164"/>
  <c r="J164"/>
  <c r="K164"/>
  <c r="L164"/>
  <c r="D165"/>
  <c r="E165"/>
  <c r="F165"/>
  <c r="G165"/>
  <c r="H165"/>
  <c r="I165"/>
  <c r="J165"/>
  <c r="K165"/>
  <c r="L165"/>
  <c r="D166"/>
  <c r="E166"/>
  <c r="F166"/>
  <c r="G166"/>
  <c r="H166"/>
  <c r="I166"/>
  <c r="J166"/>
  <c r="K166"/>
  <c r="L166"/>
  <c r="D167"/>
  <c r="E167"/>
  <c r="F167"/>
  <c r="G167"/>
  <c r="H167"/>
  <c r="I167"/>
  <c r="J167"/>
  <c r="K167"/>
  <c r="L167"/>
  <c r="D168"/>
  <c r="E168"/>
  <c r="F168"/>
  <c r="G168"/>
  <c r="H168"/>
  <c r="I168"/>
  <c r="J168"/>
  <c r="K168"/>
  <c r="L168"/>
  <c r="D169"/>
  <c r="E169"/>
  <c r="F169"/>
  <c r="G169"/>
  <c r="H169"/>
  <c r="I169"/>
  <c r="J169"/>
  <c r="K169"/>
  <c r="L169"/>
  <c r="D170"/>
  <c r="E170"/>
  <c r="F170"/>
  <c r="G170"/>
  <c r="H170"/>
  <c r="I170"/>
  <c r="J170"/>
  <c r="K170"/>
  <c r="L170"/>
  <c r="D171"/>
  <c r="E171"/>
  <c r="F171"/>
  <c r="G171"/>
  <c r="H171"/>
  <c r="I171"/>
  <c r="J171"/>
  <c r="K171"/>
  <c r="L171"/>
  <c r="D172"/>
  <c r="E172"/>
  <c r="F172"/>
  <c r="G172"/>
  <c r="H172"/>
  <c r="I172"/>
  <c r="J172"/>
  <c r="K172"/>
  <c r="L172"/>
  <c r="D173"/>
  <c r="E173"/>
  <c r="F173"/>
  <c r="G173"/>
  <c r="H173"/>
  <c r="I173"/>
  <c r="J173"/>
  <c r="K173"/>
  <c r="L173"/>
  <c r="D174"/>
  <c r="E174"/>
  <c r="F174"/>
  <c r="G174"/>
  <c r="H174"/>
  <c r="I174"/>
  <c r="J174"/>
  <c r="K174"/>
  <c r="L174"/>
  <c r="D175"/>
  <c r="E175"/>
  <c r="F175"/>
  <c r="G175"/>
  <c r="H175"/>
  <c r="I175"/>
  <c r="J175"/>
  <c r="K175"/>
  <c r="L175"/>
  <c r="D176"/>
  <c r="E176"/>
  <c r="F176"/>
  <c r="G176"/>
  <c r="H176"/>
  <c r="I176"/>
  <c r="J176"/>
  <c r="K176"/>
  <c r="L176"/>
  <c r="D177"/>
  <c r="E177"/>
  <c r="F177"/>
  <c r="G177"/>
  <c r="H177"/>
  <c r="I177"/>
  <c r="J177"/>
  <c r="K177"/>
  <c r="L177"/>
  <c r="D178"/>
  <c r="E178"/>
  <c r="F178"/>
  <c r="G178"/>
  <c r="H178"/>
  <c r="I178"/>
  <c r="J178"/>
  <c r="K178"/>
  <c r="L178"/>
  <c r="D179"/>
  <c r="E179"/>
  <c r="F179"/>
  <c r="G179"/>
  <c r="H179"/>
  <c r="I179"/>
  <c r="J179"/>
  <c r="K179"/>
  <c r="L179"/>
  <c r="D180"/>
  <c r="E180"/>
  <c r="F180"/>
  <c r="G180"/>
  <c r="H180"/>
  <c r="I180"/>
  <c r="J180"/>
  <c r="K180"/>
  <c r="L180"/>
  <c r="D181"/>
  <c r="E181"/>
  <c r="F181"/>
  <c r="G181"/>
  <c r="H181"/>
  <c r="I181"/>
  <c r="J181"/>
  <c r="K181"/>
  <c r="L181"/>
  <c r="D182"/>
  <c r="E182"/>
  <c r="F182"/>
  <c r="G182"/>
  <c r="H182"/>
  <c r="I182"/>
  <c r="J182"/>
  <c r="K182"/>
  <c r="L182"/>
  <c r="D183"/>
  <c r="E183"/>
  <c r="F183"/>
  <c r="G183"/>
  <c r="H183"/>
  <c r="I183"/>
  <c r="J183"/>
  <c r="D184"/>
  <c r="E184"/>
  <c r="F184"/>
  <c r="G184"/>
  <c r="H184"/>
  <c r="I184"/>
  <c r="J184"/>
  <c r="K184"/>
  <c r="L184"/>
  <c r="D185"/>
  <c r="E185"/>
  <c r="F185"/>
  <c r="G185"/>
  <c r="H185"/>
  <c r="I185"/>
  <c r="J185"/>
  <c r="K185"/>
  <c r="L185"/>
  <c r="D186"/>
  <c r="E186"/>
  <c r="F186"/>
  <c r="G186"/>
  <c r="H186"/>
  <c r="I186"/>
  <c r="J186"/>
  <c r="K186"/>
  <c r="L186"/>
  <c r="D187"/>
  <c r="E187"/>
  <c r="F187"/>
  <c r="G187"/>
  <c r="H187"/>
  <c r="I187"/>
  <c r="J187"/>
  <c r="K187"/>
  <c r="L187"/>
  <c r="D188"/>
  <c r="E188"/>
  <c r="F188"/>
  <c r="G188"/>
  <c r="H188"/>
  <c r="I188"/>
  <c r="J188"/>
  <c r="K188"/>
  <c r="L188"/>
  <c r="D189"/>
  <c r="E189"/>
  <c r="F189"/>
  <c r="G189"/>
  <c r="H189"/>
  <c r="I189"/>
  <c r="J189"/>
  <c r="K189"/>
  <c r="L189"/>
  <c r="D190"/>
  <c r="E190"/>
  <c r="F190"/>
  <c r="G190"/>
  <c r="H190"/>
  <c r="I190"/>
  <c r="J190"/>
  <c r="K190"/>
  <c r="L190"/>
  <c r="D191"/>
  <c r="E191"/>
  <c r="F191"/>
  <c r="G191"/>
  <c r="H191"/>
  <c r="I191"/>
  <c r="J191"/>
  <c r="K191"/>
  <c r="L191"/>
  <c r="D192"/>
  <c r="E192"/>
  <c r="F192"/>
  <c r="G192"/>
  <c r="H192"/>
  <c r="I192"/>
  <c r="J192"/>
  <c r="K192"/>
  <c r="L192"/>
  <c r="D193"/>
  <c r="E193"/>
  <c r="F193"/>
  <c r="G193"/>
  <c r="H193"/>
  <c r="I193"/>
  <c r="J193"/>
  <c r="K193"/>
  <c r="L193"/>
  <c r="D194"/>
  <c r="E194"/>
  <c r="F194"/>
  <c r="G194"/>
  <c r="H194"/>
  <c r="I194"/>
  <c r="J194"/>
  <c r="K194"/>
  <c r="L194"/>
  <c r="D195"/>
  <c r="E195"/>
  <c r="F195"/>
  <c r="G195"/>
  <c r="H195"/>
  <c r="I195"/>
  <c r="J195"/>
  <c r="K195"/>
  <c r="L195"/>
  <c r="D196"/>
  <c r="E196"/>
  <c r="F196"/>
  <c r="G196"/>
  <c r="H196"/>
  <c r="I196"/>
  <c r="J196"/>
  <c r="K196"/>
  <c r="L196"/>
  <c r="D197"/>
  <c r="E197"/>
  <c r="F197"/>
  <c r="G197"/>
  <c r="H197"/>
  <c r="I197"/>
  <c r="J197"/>
  <c r="K197"/>
  <c r="L197"/>
  <c r="D198"/>
  <c r="E198"/>
  <c r="F198"/>
  <c r="G198"/>
  <c r="H198"/>
  <c r="I198"/>
  <c r="J198"/>
  <c r="K198"/>
  <c r="L198"/>
  <c r="D199"/>
  <c r="E199"/>
  <c r="F199"/>
  <c r="G199"/>
  <c r="H199"/>
  <c r="I199"/>
  <c r="J199"/>
  <c r="K199"/>
  <c r="L199"/>
  <c r="D200"/>
  <c r="E200"/>
  <c r="F200"/>
  <c r="G200"/>
  <c r="H200"/>
  <c r="I200"/>
  <c r="J200"/>
  <c r="K200"/>
  <c r="L200"/>
  <c r="D201"/>
  <c r="E201"/>
  <c r="F201"/>
  <c r="G201"/>
  <c r="H201"/>
  <c r="I201"/>
  <c r="J201"/>
  <c r="K201"/>
  <c r="L201"/>
  <c r="D202"/>
  <c r="E202"/>
  <c r="F202"/>
  <c r="G202"/>
  <c r="H202"/>
  <c r="I202"/>
  <c r="J202"/>
  <c r="K202"/>
  <c r="L202"/>
  <c r="D203"/>
  <c r="E203"/>
  <c r="F203"/>
  <c r="G203"/>
  <c r="H203"/>
  <c r="I203"/>
  <c r="J203"/>
  <c r="K203"/>
  <c r="L203"/>
  <c r="D204"/>
  <c r="E204"/>
  <c r="F204"/>
  <c r="G204"/>
  <c r="H204"/>
  <c r="I204"/>
  <c r="J204"/>
  <c r="K204"/>
  <c r="L204"/>
  <c r="D205"/>
  <c r="E205"/>
  <c r="F205"/>
  <c r="G205"/>
  <c r="H205"/>
  <c r="I205"/>
  <c r="J205"/>
  <c r="K205"/>
  <c r="L205"/>
  <c r="D207"/>
  <c r="E207"/>
  <c r="F207"/>
  <c r="G207"/>
  <c r="H207"/>
  <c r="I207"/>
  <c r="K207" s="1"/>
  <c r="J207"/>
  <c r="D208"/>
  <c r="E208"/>
  <c r="F208"/>
  <c r="G208"/>
  <c r="H208"/>
  <c r="I208"/>
  <c r="J208"/>
  <c r="D209"/>
  <c r="D213"/>
  <c r="E213"/>
  <c r="F213"/>
  <c r="D214"/>
  <c r="E214"/>
  <c r="F214"/>
  <c r="E218"/>
  <c r="F218"/>
  <c r="G218"/>
  <c r="H218"/>
  <c r="I218"/>
  <c r="J218"/>
  <c r="K218"/>
  <c r="L218"/>
  <c r="D219"/>
  <c r="E219"/>
  <c r="F219"/>
  <c r="G219"/>
  <c r="H219"/>
  <c r="I219"/>
  <c r="J219"/>
  <c r="K219"/>
  <c r="L219"/>
  <c r="D220"/>
  <c r="E220"/>
  <c r="F220"/>
  <c r="G220"/>
  <c r="H220"/>
  <c r="I220"/>
  <c r="J220"/>
  <c r="K220"/>
  <c r="L220"/>
  <c r="D221"/>
  <c r="E221"/>
  <c r="F221"/>
  <c r="G221"/>
  <c r="H221"/>
  <c r="I221"/>
  <c r="J221"/>
  <c r="K221"/>
  <c r="L221"/>
  <c r="D222"/>
  <c r="E222"/>
  <c r="F222"/>
  <c r="G222"/>
  <c r="H222"/>
  <c r="I222"/>
  <c r="J222"/>
  <c r="K222"/>
  <c r="L222"/>
  <c r="D223"/>
  <c r="E223"/>
  <c r="F223"/>
  <c r="G223"/>
  <c r="H223"/>
  <c r="I223"/>
  <c r="J223"/>
  <c r="K223"/>
  <c r="L223"/>
  <c r="D224"/>
  <c r="E224"/>
  <c r="F224"/>
  <c r="G224"/>
  <c r="H224"/>
  <c r="I224"/>
  <c r="J224"/>
  <c r="K224"/>
  <c r="L224"/>
  <c r="D225"/>
  <c r="E225"/>
  <c r="F225"/>
  <c r="G225"/>
  <c r="H225"/>
  <c r="I225"/>
  <c r="J225"/>
  <c r="K225"/>
  <c r="L225"/>
  <c r="D226"/>
  <c r="E226"/>
  <c r="F226"/>
  <c r="G226"/>
  <c r="H226"/>
  <c r="I226"/>
  <c r="J226"/>
  <c r="K226"/>
  <c r="L226"/>
  <c r="D227"/>
  <c r="E227"/>
  <c r="F227"/>
  <c r="G227"/>
  <c r="H227"/>
  <c r="I227"/>
  <c r="J227"/>
  <c r="K227"/>
  <c r="L227"/>
  <c r="D228"/>
  <c r="E228"/>
  <c r="F228"/>
  <c r="G228"/>
  <c r="H228"/>
  <c r="I228"/>
  <c r="J228"/>
  <c r="K228"/>
  <c r="L228"/>
  <c r="D229"/>
  <c r="E229"/>
  <c r="F229"/>
  <c r="G229"/>
  <c r="H229"/>
  <c r="I229"/>
  <c r="J229"/>
  <c r="K229"/>
  <c r="L229"/>
  <c r="D230"/>
  <c r="E230"/>
  <c r="F230"/>
  <c r="G230"/>
  <c r="H230"/>
  <c r="I230"/>
  <c r="J230"/>
  <c r="K230"/>
  <c r="L230"/>
  <c r="D231"/>
  <c r="E231"/>
  <c r="F231"/>
  <c r="G231"/>
  <c r="H231"/>
  <c r="I231"/>
  <c r="J231"/>
  <c r="K231"/>
  <c r="L231"/>
  <c r="D232"/>
  <c r="E232"/>
  <c r="F232"/>
  <c r="G232"/>
  <c r="H232"/>
  <c r="I232"/>
  <c r="J232"/>
  <c r="K232"/>
  <c r="L232"/>
  <c r="D233"/>
  <c r="E233"/>
  <c r="F233"/>
  <c r="G233"/>
  <c r="H233"/>
  <c r="I233"/>
  <c r="J233"/>
  <c r="K233"/>
  <c r="L233"/>
  <c r="D234"/>
  <c r="E234"/>
  <c r="F234"/>
  <c r="G234"/>
  <c r="H234"/>
  <c r="I234"/>
  <c r="J234"/>
  <c r="K234"/>
  <c r="L234"/>
  <c r="D235"/>
  <c r="E235"/>
  <c r="F235"/>
  <c r="G235"/>
  <c r="H235"/>
  <c r="I235"/>
  <c r="J235"/>
  <c r="K235"/>
  <c r="L235"/>
  <c r="D236"/>
  <c r="E236"/>
  <c r="F236"/>
  <c r="G236"/>
  <c r="H236"/>
  <c r="I236"/>
  <c r="J236"/>
  <c r="K236"/>
  <c r="L236"/>
  <c r="D237"/>
  <c r="E237"/>
  <c r="F237"/>
  <c r="G237"/>
  <c r="H237"/>
  <c r="I237"/>
  <c r="J237"/>
  <c r="K237"/>
  <c r="L237"/>
  <c r="D238"/>
  <c r="E238"/>
  <c r="F238"/>
  <c r="G238"/>
  <c r="H238"/>
  <c r="I238"/>
  <c r="J238"/>
  <c r="K238"/>
  <c r="L238"/>
  <c r="D239"/>
  <c r="E239"/>
  <c r="F239"/>
  <c r="G239"/>
  <c r="H239"/>
  <c r="I239"/>
  <c r="J239"/>
  <c r="K239"/>
  <c r="L239"/>
  <c r="D240"/>
  <c r="E240"/>
  <c r="F240"/>
  <c r="G240"/>
  <c r="H240"/>
  <c r="I240"/>
  <c r="J240"/>
  <c r="K240"/>
  <c r="L240"/>
  <c r="D241"/>
  <c r="E241"/>
  <c r="F241"/>
  <c r="G241"/>
  <c r="H241"/>
  <c r="I241"/>
  <c r="J241"/>
  <c r="K241"/>
  <c r="L241"/>
  <c r="D242"/>
  <c r="E242"/>
  <c r="F242"/>
  <c r="G242"/>
  <c r="H242"/>
  <c r="I242"/>
  <c r="J242"/>
  <c r="K242"/>
  <c r="L242"/>
  <c r="D243"/>
  <c r="E243"/>
  <c r="F243"/>
  <c r="G243"/>
  <c r="H243"/>
  <c r="I243"/>
  <c r="J243"/>
  <c r="K243"/>
  <c r="L243"/>
  <c r="D244"/>
  <c r="E244"/>
  <c r="F244"/>
  <c r="G244"/>
  <c r="H244"/>
  <c r="I244"/>
  <c r="J244"/>
  <c r="K244"/>
  <c r="L244"/>
  <c r="D245"/>
  <c r="E245"/>
  <c r="F245"/>
  <c r="G245"/>
  <c r="H245"/>
  <c r="I245"/>
  <c r="J245"/>
  <c r="K245"/>
  <c r="L245"/>
  <c r="D246"/>
  <c r="E246"/>
  <c r="F246"/>
  <c r="G246"/>
  <c r="H246"/>
  <c r="I246"/>
  <c r="J246"/>
  <c r="K246"/>
  <c r="L246"/>
  <c r="D247"/>
  <c r="E247"/>
  <c r="F247"/>
  <c r="G247"/>
  <c r="H247"/>
  <c r="I247"/>
  <c r="J247"/>
  <c r="K247"/>
  <c r="L247"/>
  <c r="D248"/>
  <c r="E248"/>
  <c r="F248"/>
  <c r="G248"/>
  <c r="H248"/>
  <c r="I248"/>
  <c r="J248"/>
  <c r="K248"/>
  <c r="L248"/>
  <c r="D249"/>
  <c r="E249"/>
  <c r="F249"/>
  <c r="G249"/>
  <c r="H249"/>
  <c r="I249"/>
  <c r="J249"/>
  <c r="K249"/>
  <c r="L249"/>
  <c r="D250"/>
  <c r="E250"/>
  <c r="F250"/>
  <c r="G250"/>
  <c r="H250"/>
  <c r="I250"/>
  <c r="J250"/>
  <c r="K250"/>
  <c r="L250"/>
  <c r="D251"/>
  <c r="E251"/>
  <c r="F251"/>
  <c r="G251"/>
  <c r="H251"/>
  <c r="I251"/>
  <c r="J251"/>
  <c r="K251"/>
  <c r="L251"/>
  <c r="D252"/>
  <c r="E252"/>
  <c r="F252"/>
  <c r="G252"/>
  <c r="H252"/>
  <c r="I252"/>
  <c r="J252"/>
  <c r="K252"/>
  <c r="L252"/>
  <c r="D253"/>
  <c r="E253"/>
  <c r="F253"/>
  <c r="G253"/>
  <c r="H253"/>
  <c r="I253"/>
  <c r="J253"/>
  <c r="K253"/>
  <c r="L253"/>
  <c r="D254"/>
  <c r="E254"/>
  <c r="F254"/>
  <c r="G254"/>
  <c r="H254"/>
  <c r="I254"/>
  <c r="J254"/>
  <c r="K254"/>
  <c r="L254"/>
  <c r="D255"/>
  <c r="E255"/>
  <c r="F255"/>
  <c r="G255"/>
  <c r="H255"/>
  <c r="I255"/>
  <c r="J255"/>
  <c r="K255"/>
  <c r="L255"/>
  <c r="D256"/>
  <c r="E256"/>
  <c r="F256"/>
  <c r="G256"/>
  <c r="H256"/>
  <c r="I256"/>
  <c r="J256"/>
  <c r="K256"/>
  <c r="L256"/>
  <c r="D257"/>
  <c r="E257"/>
  <c r="F257"/>
  <c r="G257"/>
  <c r="H257"/>
  <c r="I257"/>
  <c r="J257"/>
  <c r="D258"/>
  <c r="E258"/>
  <c r="F258"/>
  <c r="G258"/>
  <c r="H258"/>
  <c r="I258"/>
  <c r="J258"/>
  <c r="K258"/>
  <c r="L258"/>
  <c r="D259"/>
  <c r="E259"/>
  <c r="F259"/>
  <c r="G259"/>
  <c r="H259"/>
  <c r="I259"/>
  <c r="J259"/>
  <c r="K259"/>
  <c r="L259"/>
  <c r="D260"/>
  <c r="E260"/>
  <c r="F260"/>
  <c r="G260"/>
  <c r="H260"/>
  <c r="I260"/>
  <c r="J260"/>
  <c r="K260"/>
  <c r="L260"/>
  <c r="D261"/>
  <c r="E261"/>
  <c r="F261"/>
  <c r="G261"/>
  <c r="H261"/>
  <c r="I261"/>
  <c r="J261"/>
  <c r="K261"/>
  <c r="L261"/>
  <c r="D262"/>
  <c r="E262"/>
  <c r="F262"/>
  <c r="G262"/>
  <c r="H262"/>
  <c r="I262"/>
  <c r="J262"/>
  <c r="K262"/>
  <c r="L262"/>
  <c r="D263"/>
  <c r="E263"/>
  <c r="F263"/>
  <c r="G263"/>
  <c r="H263"/>
  <c r="I263"/>
  <c r="J263"/>
  <c r="K263"/>
  <c r="L263"/>
  <c r="D264"/>
  <c r="E264"/>
  <c r="F264"/>
  <c r="G264"/>
  <c r="H264"/>
  <c r="I264"/>
  <c r="J264"/>
  <c r="K264"/>
  <c r="L264"/>
  <c r="D265"/>
  <c r="E265"/>
  <c r="F265"/>
  <c r="G265"/>
  <c r="H265"/>
  <c r="I265"/>
  <c r="J265"/>
  <c r="K265"/>
  <c r="L265"/>
  <c r="D266"/>
  <c r="E266"/>
  <c r="F266"/>
  <c r="G266"/>
  <c r="H266"/>
  <c r="I266"/>
  <c r="J266"/>
  <c r="K266"/>
  <c r="L266"/>
  <c r="D267"/>
  <c r="E267"/>
  <c r="F267"/>
  <c r="G267"/>
  <c r="H267"/>
  <c r="I267"/>
  <c r="J267"/>
  <c r="K267"/>
  <c r="L267"/>
  <c r="D268"/>
  <c r="E268"/>
  <c r="F268"/>
  <c r="G268"/>
  <c r="H268"/>
  <c r="I268"/>
  <c r="J268"/>
  <c r="K268"/>
  <c r="L268"/>
  <c r="D269"/>
  <c r="E269"/>
  <c r="F269"/>
  <c r="G269"/>
  <c r="H269"/>
  <c r="I269"/>
  <c r="J269"/>
  <c r="K269"/>
  <c r="L269"/>
  <c r="D270"/>
  <c r="E270"/>
  <c r="F270"/>
  <c r="G270"/>
  <c r="H270"/>
  <c r="I270"/>
  <c r="J270"/>
  <c r="K270"/>
  <c r="L270"/>
  <c r="D271"/>
  <c r="E271"/>
  <c r="F271"/>
  <c r="G271"/>
  <c r="H271"/>
  <c r="I271"/>
  <c r="J271"/>
  <c r="K271"/>
  <c r="L271"/>
  <c r="D272"/>
  <c r="E272"/>
  <c r="F272"/>
  <c r="G272"/>
  <c r="H272"/>
  <c r="I272"/>
  <c r="J272"/>
  <c r="K272"/>
  <c r="L272"/>
  <c r="D273"/>
  <c r="E273"/>
  <c r="F273"/>
  <c r="G273"/>
  <c r="H273"/>
  <c r="I273"/>
  <c r="J273"/>
  <c r="K273"/>
  <c r="L273"/>
  <c r="D275"/>
  <c r="E275"/>
  <c r="F275"/>
  <c r="G275"/>
  <c r="H275"/>
  <c r="I275"/>
  <c r="J275"/>
  <c r="D276"/>
  <c r="E276"/>
  <c r="F276"/>
  <c r="G276"/>
  <c r="H276"/>
  <c r="I276"/>
  <c r="J276"/>
  <c r="D277"/>
  <c r="D281"/>
  <c r="E281"/>
  <c r="F281"/>
  <c r="D282"/>
  <c r="E282"/>
  <c r="F282"/>
  <c r="E286"/>
  <c r="F286"/>
  <c r="G286"/>
  <c r="H286"/>
  <c r="I286"/>
  <c r="J286"/>
  <c r="K286"/>
  <c r="L286"/>
  <c r="D287"/>
  <c r="E287"/>
  <c r="F287"/>
  <c r="G287"/>
  <c r="H287"/>
  <c r="I287"/>
  <c r="J287"/>
  <c r="K287"/>
  <c r="L287"/>
  <c r="D288"/>
  <c r="E288"/>
  <c r="F288"/>
  <c r="G288"/>
  <c r="H288"/>
  <c r="I288"/>
  <c r="J288"/>
  <c r="K288"/>
  <c r="L288"/>
  <c r="D289"/>
  <c r="E289"/>
  <c r="F289"/>
  <c r="G289"/>
  <c r="H289"/>
  <c r="I289"/>
  <c r="J289"/>
  <c r="K289"/>
  <c r="L289"/>
  <c r="D290"/>
  <c r="E290"/>
  <c r="F290"/>
  <c r="G290"/>
  <c r="H290"/>
  <c r="I290"/>
  <c r="J290"/>
  <c r="K290"/>
  <c r="L290"/>
  <c r="D291"/>
  <c r="E291"/>
  <c r="F291"/>
  <c r="G291"/>
  <c r="H291"/>
  <c r="I291"/>
  <c r="J291"/>
  <c r="K291"/>
  <c r="L291"/>
  <c r="D292"/>
  <c r="E292"/>
  <c r="F292"/>
  <c r="G292"/>
  <c r="H292"/>
  <c r="I292"/>
  <c r="J292"/>
  <c r="K292"/>
  <c r="L292"/>
  <c r="D293"/>
  <c r="E293"/>
  <c r="F293"/>
  <c r="G293"/>
  <c r="H293"/>
  <c r="I293"/>
  <c r="J293"/>
  <c r="K293"/>
  <c r="L293"/>
  <c r="D294"/>
  <c r="E294"/>
  <c r="F294"/>
  <c r="G294"/>
  <c r="H294"/>
  <c r="I294"/>
  <c r="J294"/>
  <c r="K294"/>
  <c r="L294"/>
  <c r="D295"/>
  <c r="E295"/>
  <c r="F295"/>
  <c r="G295"/>
  <c r="H295"/>
  <c r="I295"/>
  <c r="J295"/>
  <c r="K295"/>
  <c r="L295"/>
  <c r="D296"/>
  <c r="E296"/>
  <c r="F296"/>
  <c r="G296"/>
  <c r="H296"/>
  <c r="I296"/>
  <c r="J296"/>
  <c r="K296"/>
  <c r="L296"/>
  <c r="D297"/>
  <c r="E297"/>
  <c r="F297"/>
  <c r="G297"/>
  <c r="H297"/>
  <c r="I297"/>
  <c r="J297"/>
  <c r="K297"/>
  <c r="L297"/>
  <c r="D298"/>
  <c r="E298"/>
  <c r="F298"/>
  <c r="G298"/>
  <c r="H298"/>
  <c r="I298"/>
  <c r="J298"/>
  <c r="K298"/>
  <c r="L298"/>
  <c r="D299"/>
  <c r="E299"/>
  <c r="F299"/>
  <c r="G299"/>
  <c r="H299"/>
  <c r="I299"/>
  <c r="J299"/>
  <c r="K299"/>
  <c r="L299"/>
  <c r="D300"/>
  <c r="E300"/>
  <c r="F300"/>
  <c r="G300"/>
  <c r="H300"/>
  <c r="I300"/>
  <c r="J300"/>
  <c r="K300"/>
  <c r="L300"/>
  <c r="D301"/>
  <c r="E301"/>
  <c r="F301"/>
  <c r="G301"/>
  <c r="H301"/>
  <c r="I301"/>
  <c r="J301"/>
  <c r="K301"/>
  <c r="L301"/>
  <c r="D302"/>
  <c r="E302"/>
  <c r="F302"/>
  <c r="G302"/>
  <c r="H302"/>
  <c r="I302"/>
  <c r="J302"/>
  <c r="K302"/>
  <c r="L302"/>
  <c r="D303"/>
  <c r="E303"/>
  <c r="F303"/>
  <c r="G303"/>
  <c r="H303"/>
  <c r="I303"/>
  <c r="J303"/>
  <c r="K303"/>
  <c r="L303"/>
  <c r="D304"/>
  <c r="E304"/>
  <c r="F304"/>
  <c r="G304"/>
  <c r="H304"/>
  <c r="I304"/>
  <c r="J304"/>
  <c r="K304"/>
  <c r="L304"/>
  <c r="D305"/>
  <c r="E305"/>
  <c r="F305"/>
  <c r="G305"/>
  <c r="H305"/>
  <c r="I305"/>
  <c r="J305"/>
  <c r="K305"/>
  <c r="L305"/>
  <c r="D306"/>
  <c r="E306"/>
  <c r="F306"/>
  <c r="G306"/>
  <c r="H306"/>
  <c r="I306"/>
  <c r="J306"/>
  <c r="K306"/>
  <c r="L306"/>
  <c r="D307"/>
  <c r="E307"/>
  <c r="F307"/>
  <c r="G307"/>
  <c r="H307"/>
  <c r="I307"/>
  <c r="J307"/>
  <c r="K307"/>
  <c r="L307"/>
  <c r="D308"/>
  <c r="E308"/>
  <c r="F308"/>
  <c r="G308"/>
  <c r="H308"/>
  <c r="I308"/>
  <c r="J308"/>
  <c r="K308"/>
  <c r="L308"/>
  <c r="D309"/>
  <c r="E309"/>
  <c r="F309"/>
  <c r="G309"/>
  <c r="H309"/>
  <c r="I309"/>
  <c r="J309"/>
  <c r="K309"/>
  <c r="L309"/>
  <c r="D310"/>
  <c r="E310"/>
  <c r="F310"/>
  <c r="G310"/>
  <c r="H310"/>
  <c r="I310"/>
  <c r="J310"/>
  <c r="K310"/>
  <c r="L310"/>
  <c r="D311"/>
  <c r="E311"/>
  <c r="F311"/>
  <c r="G311"/>
  <c r="H311"/>
  <c r="I311"/>
  <c r="J311"/>
  <c r="K311"/>
  <c r="L311"/>
  <c r="D312"/>
  <c r="E312"/>
  <c r="F312"/>
  <c r="G312"/>
  <c r="H312"/>
  <c r="I312"/>
  <c r="J312"/>
  <c r="K312"/>
  <c r="L312"/>
  <c r="D313"/>
  <c r="E313"/>
  <c r="F313"/>
  <c r="G313"/>
  <c r="H313"/>
  <c r="I313"/>
  <c r="J313"/>
  <c r="K313"/>
  <c r="L313"/>
  <c r="D314"/>
  <c r="E314"/>
  <c r="F314"/>
  <c r="G314"/>
  <c r="H314"/>
  <c r="I314"/>
  <c r="J314"/>
  <c r="K314"/>
  <c r="L314"/>
  <c r="D315"/>
  <c r="E315"/>
  <c r="F315"/>
  <c r="G315"/>
  <c r="H315"/>
  <c r="I315"/>
  <c r="J315"/>
  <c r="K315"/>
  <c r="L315"/>
  <c r="D316"/>
  <c r="E316"/>
  <c r="F316"/>
  <c r="G316"/>
  <c r="H316"/>
  <c r="I316"/>
  <c r="J316"/>
  <c r="K316"/>
  <c r="L316"/>
  <c r="D317"/>
  <c r="E317"/>
  <c r="F317"/>
  <c r="G317"/>
  <c r="H317"/>
  <c r="I317"/>
  <c r="J317"/>
  <c r="K317"/>
  <c r="L317"/>
  <c r="D318"/>
  <c r="E318"/>
  <c r="F318"/>
  <c r="G318"/>
  <c r="H318"/>
  <c r="I318"/>
  <c r="J318"/>
  <c r="K318"/>
  <c r="L318"/>
  <c r="D319"/>
  <c r="E319"/>
  <c r="F319"/>
  <c r="G319"/>
  <c r="H319"/>
  <c r="I319"/>
  <c r="J319"/>
  <c r="K319"/>
  <c r="L319"/>
  <c r="D320"/>
  <c r="E320"/>
  <c r="F320"/>
  <c r="G320"/>
  <c r="H320"/>
  <c r="I320"/>
  <c r="J320"/>
  <c r="K320"/>
  <c r="L320"/>
  <c r="D321"/>
  <c r="E321"/>
  <c r="F321"/>
  <c r="G321"/>
  <c r="H321"/>
  <c r="I321"/>
  <c r="J321"/>
  <c r="K321"/>
  <c r="L321"/>
  <c r="D322"/>
  <c r="E322"/>
  <c r="F322"/>
  <c r="G322"/>
  <c r="H322"/>
  <c r="I322"/>
  <c r="J322"/>
  <c r="K322"/>
  <c r="L322"/>
  <c r="D323"/>
  <c r="E323"/>
  <c r="F323"/>
  <c r="G323"/>
  <c r="H323"/>
  <c r="I323"/>
  <c r="J323"/>
  <c r="K323"/>
  <c r="L323"/>
  <c r="D324"/>
  <c r="E324"/>
  <c r="F324"/>
  <c r="G324"/>
  <c r="H324"/>
  <c r="I324"/>
  <c r="J324"/>
  <c r="K324"/>
  <c r="L324"/>
  <c r="D325"/>
  <c r="E325"/>
  <c r="F325"/>
  <c r="G325"/>
  <c r="H325"/>
  <c r="I325"/>
  <c r="J325"/>
  <c r="K325"/>
  <c r="L325"/>
  <c r="D326"/>
  <c r="E326"/>
  <c r="F326"/>
  <c r="G326"/>
  <c r="H326"/>
  <c r="I326"/>
  <c r="J326"/>
  <c r="K326"/>
  <c r="L326"/>
  <c r="D327"/>
  <c r="E327"/>
  <c r="F327"/>
  <c r="G327"/>
  <c r="H327"/>
  <c r="I327"/>
  <c r="J327"/>
  <c r="K327"/>
  <c r="L327"/>
  <c r="D328"/>
  <c r="E328"/>
  <c r="F328"/>
  <c r="G328"/>
  <c r="H328"/>
  <c r="I328"/>
  <c r="J328"/>
  <c r="K328"/>
  <c r="L328"/>
  <c r="D329"/>
  <c r="E329"/>
  <c r="F329"/>
  <c r="G329"/>
  <c r="H329"/>
  <c r="I329"/>
  <c r="J329"/>
  <c r="D330"/>
  <c r="E330"/>
  <c r="F330"/>
  <c r="G330"/>
  <c r="H330"/>
  <c r="I330"/>
  <c r="J330"/>
  <c r="K330"/>
  <c r="L330"/>
  <c r="D331"/>
  <c r="E331"/>
  <c r="F331"/>
  <c r="G331"/>
  <c r="H331"/>
  <c r="I331"/>
  <c r="J331"/>
  <c r="K331"/>
  <c r="L331"/>
  <c r="D332"/>
  <c r="E332"/>
  <c r="F332"/>
  <c r="G332"/>
  <c r="H332"/>
  <c r="I332"/>
  <c r="J332"/>
  <c r="K332"/>
  <c r="L332"/>
  <c r="D333"/>
  <c r="E333"/>
  <c r="F333"/>
  <c r="G333"/>
  <c r="H333"/>
  <c r="I333"/>
  <c r="J333"/>
  <c r="K333"/>
  <c r="L333"/>
  <c r="D334"/>
  <c r="E334"/>
  <c r="F334"/>
  <c r="G334"/>
  <c r="H334"/>
  <c r="I334"/>
  <c r="J334"/>
  <c r="K334"/>
  <c r="L334"/>
  <c r="D335"/>
  <c r="E335"/>
  <c r="F335"/>
  <c r="G335"/>
  <c r="H335"/>
  <c r="I335"/>
  <c r="J335"/>
  <c r="K335"/>
  <c r="L335"/>
  <c r="D336"/>
  <c r="E336"/>
  <c r="F336"/>
  <c r="G336"/>
  <c r="H336"/>
  <c r="I336"/>
  <c r="J336"/>
  <c r="K336"/>
  <c r="L336"/>
  <c r="D337"/>
  <c r="E337"/>
  <c r="F337"/>
  <c r="G337"/>
  <c r="H337"/>
  <c r="I337"/>
  <c r="J337"/>
  <c r="K337"/>
  <c r="L337"/>
  <c r="D338"/>
  <c r="E338"/>
  <c r="F338"/>
  <c r="G338"/>
  <c r="H338"/>
  <c r="I338"/>
  <c r="J338"/>
  <c r="K338"/>
  <c r="L338"/>
  <c r="D339"/>
  <c r="E339"/>
  <c r="F339"/>
  <c r="G339"/>
  <c r="H339"/>
  <c r="I339"/>
  <c r="J339"/>
  <c r="K339"/>
  <c r="L339"/>
  <c r="D340"/>
  <c r="E340"/>
  <c r="F340"/>
  <c r="G340"/>
  <c r="H340"/>
  <c r="I340"/>
  <c r="J340"/>
  <c r="K340"/>
  <c r="L340"/>
  <c r="D341"/>
  <c r="E341"/>
  <c r="F341"/>
  <c r="G341"/>
  <c r="H341"/>
  <c r="I341"/>
  <c r="J341"/>
  <c r="K341"/>
  <c r="L341"/>
  <c r="D343"/>
  <c r="E343"/>
  <c r="F343"/>
  <c r="G343"/>
  <c r="H343"/>
  <c r="I343"/>
  <c r="K343" s="1"/>
  <c r="J343"/>
  <c r="L343" s="1"/>
  <c r="D344"/>
  <c r="E344"/>
  <c r="F344"/>
  <c r="G344"/>
  <c r="H344"/>
  <c r="I344"/>
  <c r="J344"/>
  <c r="D345"/>
  <c r="D349"/>
  <c r="E349"/>
  <c r="F349"/>
  <c r="D350"/>
  <c r="E350"/>
  <c r="F350"/>
  <c r="E354"/>
  <c r="F354"/>
  <c r="G354"/>
  <c r="H354"/>
  <c r="I354"/>
  <c r="J354"/>
  <c r="K354"/>
  <c r="L354"/>
  <c r="D355"/>
  <c r="E355"/>
  <c r="F355"/>
  <c r="G355"/>
  <c r="H355"/>
  <c r="I355"/>
  <c r="J355"/>
  <c r="K355"/>
  <c r="L355"/>
  <c r="D356"/>
  <c r="E356"/>
  <c r="F356"/>
  <c r="G356"/>
  <c r="H356"/>
  <c r="I356"/>
  <c r="J356"/>
  <c r="K356"/>
  <c r="L356"/>
  <c r="D357"/>
  <c r="E357"/>
  <c r="F357"/>
  <c r="G357"/>
  <c r="H357"/>
  <c r="I357"/>
  <c r="J357"/>
  <c r="K357"/>
  <c r="L357"/>
  <c r="D358"/>
  <c r="E358"/>
  <c r="F358"/>
  <c r="G358"/>
  <c r="H358"/>
  <c r="I358"/>
  <c r="J358"/>
  <c r="K358"/>
  <c r="L358"/>
  <c r="D359"/>
  <c r="E359"/>
  <c r="F359"/>
  <c r="G359"/>
  <c r="H359"/>
  <c r="I359"/>
  <c r="J359"/>
  <c r="K359"/>
  <c r="L359"/>
  <c r="D360"/>
  <c r="E360"/>
  <c r="F360"/>
  <c r="G360"/>
  <c r="H360"/>
  <c r="I360"/>
  <c r="J360"/>
  <c r="K360"/>
  <c r="L360"/>
  <c r="D361"/>
  <c r="E361"/>
  <c r="F361"/>
  <c r="G361"/>
  <c r="H361"/>
  <c r="I361"/>
  <c r="J361"/>
  <c r="K361"/>
  <c r="L361"/>
  <c r="D362"/>
  <c r="E362"/>
  <c r="F362"/>
  <c r="G362"/>
  <c r="H362"/>
  <c r="I362"/>
  <c r="J362"/>
  <c r="K362"/>
  <c r="L362"/>
  <c r="D363"/>
  <c r="E363"/>
  <c r="F363"/>
  <c r="G363"/>
  <c r="H363"/>
  <c r="I363"/>
  <c r="J363"/>
  <c r="K363"/>
  <c r="L363"/>
  <c r="D364"/>
  <c r="E364"/>
  <c r="F364"/>
  <c r="G364"/>
  <c r="H364"/>
  <c r="I364"/>
  <c r="J364"/>
  <c r="K364"/>
  <c r="L364"/>
  <c r="D365"/>
  <c r="E365"/>
  <c r="F365"/>
  <c r="G365"/>
  <c r="H365"/>
  <c r="I365"/>
  <c r="J365"/>
  <c r="K365"/>
  <c r="L365"/>
  <c r="D366"/>
  <c r="E366"/>
  <c r="F366"/>
  <c r="G366"/>
  <c r="H366"/>
  <c r="I366"/>
  <c r="J366"/>
  <c r="K366"/>
  <c r="L366"/>
  <c r="D367"/>
  <c r="E367"/>
  <c r="F367"/>
  <c r="G367"/>
  <c r="H367"/>
  <c r="I367"/>
  <c r="J367"/>
  <c r="K367"/>
  <c r="L367"/>
  <c r="D368"/>
  <c r="E368"/>
  <c r="F368"/>
  <c r="G368"/>
  <c r="H368"/>
  <c r="I368"/>
  <c r="J368"/>
  <c r="K368"/>
  <c r="L368"/>
  <c r="D369"/>
  <c r="E369"/>
  <c r="F369"/>
  <c r="G369"/>
  <c r="H369"/>
  <c r="I369"/>
  <c r="J369"/>
  <c r="K369"/>
  <c r="L369"/>
  <c r="D370"/>
  <c r="E370"/>
  <c r="F370"/>
  <c r="G370"/>
  <c r="H370"/>
  <c r="I370"/>
  <c r="J370"/>
  <c r="K370"/>
  <c r="L370"/>
  <c r="D371"/>
  <c r="E371"/>
  <c r="F371"/>
  <c r="G371"/>
  <c r="H371"/>
  <c r="I371"/>
  <c r="J371"/>
  <c r="K371"/>
  <c r="L371"/>
  <c r="D372"/>
  <c r="E372"/>
  <c r="F372"/>
  <c r="G372"/>
  <c r="H372"/>
  <c r="I372"/>
  <c r="J372"/>
  <c r="K372"/>
  <c r="L372"/>
  <c r="D373"/>
  <c r="E373"/>
  <c r="F373"/>
  <c r="G373"/>
  <c r="H373"/>
  <c r="I373"/>
  <c r="J373"/>
  <c r="K373"/>
  <c r="L373"/>
  <c r="D374"/>
  <c r="E374"/>
  <c r="F374"/>
  <c r="G374"/>
  <c r="H374"/>
  <c r="I374"/>
  <c r="J374"/>
  <c r="K374"/>
  <c r="L374"/>
  <c r="D375"/>
  <c r="E375"/>
  <c r="F375"/>
  <c r="G375"/>
  <c r="H375"/>
  <c r="I375"/>
  <c r="J375"/>
  <c r="K375"/>
  <c r="L375"/>
  <c r="D376"/>
  <c r="E376"/>
  <c r="F376"/>
  <c r="G376"/>
  <c r="H376"/>
  <c r="I376"/>
  <c r="J376"/>
  <c r="K376"/>
  <c r="L376"/>
  <c r="D377"/>
  <c r="E377"/>
  <c r="F377"/>
  <c r="G377"/>
  <c r="H377"/>
  <c r="I377"/>
  <c r="J377"/>
  <c r="K377"/>
  <c r="L377"/>
  <c r="D378"/>
  <c r="E378"/>
  <c r="F378"/>
  <c r="G378"/>
  <c r="H378"/>
  <c r="I378"/>
  <c r="J378"/>
  <c r="K378"/>
  <c r="L378"/>
  <c r="D379"/>
  <c r="E379"/>
  <c r="F379"/>
  <c r="G379"/>
  <c r="H379"/>
  <c r="I379"/>
  <c r="J379"/>
  <c r="K379"/>
  <c r="L379"/>
  <c r="D380"/>
  <c r="E380"/>
  <c r="F380"/>
  <c r="G380"/>
  <c r="H380"/>
  <c r="I380"/>
  <c r="J380"/>
  <c r="K380"/>
  <c r="L380"/>
  <c r="D381"/>
  <c r="E381"/>
  <c r="F381"/>
  <c r="G381"/>
  <c r="H381"/>
  <c r="I381"/>
  <c r="J381"/>
  <c r="K381"/>
  <c r="L381"/>
  <c r="D382"/>
  <c r="E382"/>
  <c r="F382"/>
  <c r="G382"/>
  <c r="H382"/>
  <c r="I382"/>
  <c r="J382"/>
  <c r="K382"/>
  <c r="L382"/>
  <c r="D383"/>
  <c r="E383"/>
  <c r="F383"/>
  <c r="G383"/>
  <c r="H383"/>
  <c r="I383"/>
  <c r="J383"/>
  <c r="K383"/>
  <c r="L383"/>
  <c r="D384"/>
  <c r="E384"/>
  <c r="F384"/>
  <c r="G384"/>
  <c r="H384"/>
  <c r="I384"/>
  <c r="J384"/>
  <c r="K384"/>
  <c r="L384"/>
  <c r="D385"/>
  <c r="E385"/>
  <c r="F385"/>
  <c r="G385"/>
  <c r="H385"/>
  <c r="I385"/>
  <c r="J385"/>
  <c r="K385"/>
  <c r="L385"/>
  <c r="D386"/>
  <c r="E386"/>
  <c r="F386"/>
  <c r="G386"/>
  <c r="H386"/>
  <c r="I386"/>
  <c r="J386"/>
  <c r="K386"/>
  <c r="L386"/>
  <c r="D387"/>
  <c r="E387"/>
  <c r="F387"/>
  <c r="G387"/>
  <c r="H387"/>
  <c r="I387"/>
  <c r="J387"/>
  <c r="K387"/>
  <c r="L387"/>
  <c r="D388"/>
  <c r="E388"/>
  <c r="F388"/>
  <c r="G388"/>
  <c r="H388"/>
  <c r="I388"/>
  <c r="J388"/>
  <c r="K388"/>
  <c r="L388"/>
  <c r="D389"/>
  <c r="E389"/>
  <c r="F389"/>
  <c r="G389"/>
  <c r="H389"/>
  <c r="I389"/>
  <c r="J389"/>
  <c r="K389"/>
  <c r="L389"/>
  <c r="D390"/>
  <c r="E390"/>
  <c r="F390"/>
  <c r="G390"/>
  <c r="H390"/>
  <c r="I390"/>
  <c r="J390"/>
  <c r="K390"/>
  <c r="L390"/>
  <c r="D391"/>
  <c r="E391"/>
  <c r="F391"/>
  <c r="G391"/>
  <c r="H391"/>
  <c r="I391"/>
  <c r="J391"/>
  <c r="K391"/>
  <c r="L391"/>
  <c r="D392"/>
  <c r="E392"/>
  <c r="F392"/>
  <c r="G392"/>
  <c r="H392"/>
  <c r="I392"/>
  <c r="J392"/>
  <c r="K392"/>
  <c r="L392"/>
  <c r="D393"/>
  <c r="E393"/>
  <c r="F393"/>
  <c r="G393"/>
  <c r="H393"/>
  <c r="I393"/>
  <c r="J393"/>
  <c r="K393"/>
  <c r="L393"/>
  <c r="D394"/>
  <c r="E394"/>
  <c r="F394"/>
  <c r="G394"/>
  <c r="H394"/>
  <c r="I394"/>
  <c r="J394"/>
  <c r="K394"/>
  <c r="L394"/>
  <c r="D395"/>
  <c r="E395"/>
  <c r="F395"/>
  <c r="G395"/>
  <c r="H395"/>
  <c r="I395"/>
  <c r="J395"/>
  <c r="K395"/>
  <c r="L395"/>
  <c r="D396"/>
  <c r="E396"/>
  <c r="F396"/>
  <c r="G396"/>
  <c r="H396"/>
  <c r="I396"/>
  <c r="J396"/>
  <c r="K396"/>
  <c r="L396"/>
  <c r="D397"/>
  <c r="E397"/>
  <c r="F397"/>
  <c r="G397"/>
  <c r="H397"/>
  <c r="I397"/>
  <c r="J397"/>
  <c r="K397"/>
  <c r="L397"/>
  <c r="D398"/>
  <c r="E398"/>
  <c r="F398"/>
  <c r="G398"/>
  <c r="H398"/>
  <c r="I398"/>
  <c r="J398"/>
  <c r="K398"/>
  <c r="L398"/>
  <c r="D399"/>
  <c r="E399"/>
  <c r="F399"/>
  <c r="G399"/>
  <c r="H399"/>
  <c r="I399"/>
  <c r="J399"/>
  <c r="D400"/>
  <c r="E400"/>
  <c r="F400"/>
  <c r="G400"/>
  <c r="H400"/>
  <c r="I400"/>
  <c r="J400"/>
  <c r="K400"/>
  <c r="L400"/>
  <c r="D401"/>
  <c r="E401"/>
  <c r="F401"/>
  <c r="G401"/>
  <c r="H401"/>
  <c r="I401"/>
  <c r="J401"/>
  <c r="K401"/>
  <c r="L401"/>
  <c r="D402"/>
  <c r="E402"/>
  <c r="F402"/>
  <c r="G402"/>
  <c r="H402"/>
  <c r="I402"/>
  <c r="J402"/>
  <c r="K402"/>
  <c r="L402"/>
  <c r="D403"/>
  <c r="E403"/>
  <c r="F403"/>
  <c r="G403"/>
  <c r="H403"/>
  <c r="I403"/>
  <c r="J403"/>
  <c r="K403"/>
  <c r="L403"/>
  <c r="D404"/>
  <c r="E404"/>
  <c r="F404"/>
  <c r="G404"/>
  <c r="H404"/>
  <c r="I404"/>
  <c r="J404"/>
  <c r="K404"/>
  <c r="L404"/>
  <c r="D405"/>
  <c r="E405"/>
  <c r="F405"/>
  <c r="G405"/>
  <c r="H405"/>
  <c r="I405"/>
  <c r="J405"/>
  <c r="K405"/>
  <c r="L405"/>
  <c r="D406"/>
  <c r="E406"/>
  <c r="F406"/>
  <c r="G406"/>
  <c r="H406"/>
  <c r="I406"/>
  <c r="J406"/>
  <c r="K406"/>
  <c r="L406"/>
  <c r="D407"/>
  <c r="E407"/>
  <c r="F407"/>
  <c r="G407"/>
  <c r="H407"/>
  <c r="I407"/>
  <c r="J407"/>
  <c r="K407"/>
  <c r="L407"/>
  <c r="D408"/>
  <c r="E408"/>
  <c r="F408"/>
  <c r="G408"/>
  <c r="H408"/>
  <c r="I408"/>
  <c r="J408"/>
  <c r="K408"/>
  <c r="L408"/>
  <c r="D409"/>
  <c r="E409"/>
  <c r="F409"/>
  <c r="G409"/>
  <c r="H409"/>
  <c r="I409"/>
  <c r="J409"/>
  <c r="K409"/>
  <c r="L409"/>
  <c r="D411"/>
  <c r="E411"/>
  <c r="F411"/>
  <c r="G411"/>
  <c r="H411"/>
  <c r="I411"/>
  <c r="J411"/>
  <c r="D412"/>
  <c r="E412"/>
  <c r="F412"/>
  <c r="G412"/>
  <c r="H412"/>
  <c r="I412"/>
  <c r="J412"/>
  <c r="D413"/>
  <c r="D417"/>
  <c r="E417"/>
  <c r="F417"/>
  <c r="D418"/>
  <c r="E418"/>
  <c r="F418"/>
  <c r="E422"/>
  <c r="F422"/>
  <c r="G422"/>
  <c r="H422"/>
  <c r="I422"/>
  <c r="J422"/>
  <c r="K422"/>
  <c r="L422"/>
  <c r="D423"/>
  <c r="E423"/>
  <c r="F423"/>
  <c r="G423"/>
  <c r="H423"/>
  <c r="I423"/>
  <c r="J423"/>
  <c r="K423"/>
  <c r="L423"/>
  <c r="D424"/>
  <c r="E424"/>
  <c r="F424"/>
  <c r="G424"/>
  <c r="H424"/>
  <c r="I424"/>
  <c r="J424"/>
  <c r="K424"/>
  <c r="L424"/>
  <c r="D425"/>
  <c r="E425"/>
  <c r="F425"/>
  <c r="G425"/>
  <c r="H425"/>
  <c r="I425"/>
  <c r="J425"/>
  <c r="K425"/>
  <c r="L425"/>
  <c r="D426"/>
  <c r="E426"/>
  <c r="F426"/>
  <c r="G426"/>
  <c r="H426"/>
  <c r="I426"/>
  <c r="J426"/>
  <c r="K426"/>
  <c r="L426"/>
  <c r="D427"/>
  <c r="E427"/>
  <c r="F427"/>
  <c r="G427"/>
  <c r="H427"/>
  <c r="I427"/>
  <c r="J427"/>
  <c r="K427"/>
  <c r="L427"/>
  <c r="D428"/>
  <c r="E428"/>
  <c r="F428"/>
  <c r="G428"/>
  <c r="H428"/>
  <c r="I428"/>
  <c r="J428"/>
  <c r="K428"/>
  <c r="L428"/>
  <c r="D429"/>
  <c r="E429"/>
  <c r="F429"/>
  <c r="G429"/>
  <c r="H429"/>
  <c r="I429"/>
  <c r="J429"/>
  <c r="K429"/>
  <c r="L429"/>
  <c r="D430"/>
  <c r="E430"/>
  <c r="F430"/>
  <c r="G430"/>
  <c r="H430"/>
  <c r="I430"/>
  <c r="J430"/>
  <c r="K430"/>
  <c r="L430"/>
  <c r="D431"/>
  <c r="E431"/>
  <c r="F431"/>
  <c r="G431"/>
  <c r="H431"/>
  <c r="I431"/>
  <c r="J431"/>
  <c r="K431"/>
  <c r="L431"/>
  <c r="D432"/>
  <c r="E432"/>
  <c r="F432"/>
  <c r="G432"/>
  <c r="H432"/>
  <c r="I432"/>
  <c r="J432"/>
  <c r="K432"/>
  <c r="L432"/>
  <c r="D433"/>
  <c r="E433"/>
  <c r="F433"/>
  <c r="G433"/>
  <c r="H433"/>
  <c r="I433"/>
  <c r="J433"/>
  <c r="K433"/>
  <c r="L433"/>
  <c r="D434"/>
  <c r="E434"/>
  <c r="F434"/>
  <c r="G434"/>
  <c r="H434"/>
  <c r="I434"/>
  <c r="J434"/>
  <c r="K434"/>
  <c r="L434"/>
  <c r="D435"/>
  <c r="E435"/>
  <c r="F435"/>
  <c r="G435"/>
  <c r="H435"/>
  <c r="I435"/>
  <c r="J435"/>
  <c r="K435"/>
  <c r="L435"/>
  <c r="D436"/>
  <c r="E436"/>
  <c r="F436"/>
  <c r="G436"/>
  <c r="H436"/>
  <c r="I436"/>
  <c r="J436"/>
  <c r="K436"/>
  <c r="L436"/>
  <c r="D437"/>
  <c r="E437"/>
  <c r="F437"/>
  <c r="G437"/>
  <c r="H437"/>
  <c r="I437"/>
  <c r="J437"/>
  <c r="K437"/>
  <c r="L437"/>
  <c r="D438"/>
  <c r="E438"/>
  <c r="F438"/>
  <c r="G438"/>
  <c r="H438"/>
  <c r="I438"/>
  <c r="J438"/>
  <c r="K438"/>
  <c r="L438"/>
  <c r="D439"/>
  <c r="E439"/>
  <c r="F439"/>
  <c r="G439"/>
  <c r="H439"/>
  <c r="I439"/>
  <c r="J439"/>
  <c r="K439"/>
  <c r="L439"/>
  <c r="D440"/>
  <c r="E440"/>
  <c r="F440"/>
  <c r="G440"/>
  <c r="H440"/>
  <c r="I440"/>
  <c r="J440"/>
  <c r="K440"/>
  <c r="L440"/>
  <c r="D441"/>
  <c r="E441"/>
  <c r="F441"/>
  <c r="G441"/>
  <c r="H441"/>
  <c r="I441"/>
  <c r="J441"/>
  <c r="K441"/>
  <c r="L441"/>
  <c r="D442"/>
  <c r="E442"/>
  <c r="F442"/>
  <c r="G442"/>
  <c r="H442"/>
  <c r="I442"/>
  <c r="J442"/>
  <c r="K442"/>
  <c r="L442"/>
  <c r="D443"/>
  <c r="E443"/>
  <c r="F443"/>
  <c r="G443"/>
  <c r="H443"/>
  <c r="I443"/>
  <c r="J443"/>
  <c r="K443"/>
  <c r="L443"/>
  <c r="D444"/>
  <c r="E444"/>
  <c r="F444"/>
  <c r="G444"/>
  <c r="H444"/>
  <c r="I444"/>
  <c r="J444"/>
  <c r="K444"/>
  <c r="L444"/>
  <c r="D445"/>
  <c r="E445"/>
  <c r="F445"/>
  <c r="G445"/>
  <c r="H445"/>
  <c r="I445"/>
  <c r="J445"/>
  <c r="K445"/>
  <c r="L445"/>
  <c r="D446"/>
  <c r="E446"/>
  <c r="F446"/>
  <c r="G446"/>
  <c r="H446"/>
  <c r="I446"/>
  <c r="J446"/>
  <c r="K446"/>
  <c r="L446"/>
  <c r="D447"/>
  <c r="E447"/>
  <c r="F447"/>
  <c r="G447"/>
  <c r="H447"/>
  <c r="I447"/>
  <c r="J447"/>
  <c r="K447"/>
  <c r="L447"/>
  <c r="D448"/>
  <c r="E448"/>
  <c r="F448"/>
  <c r="G448"/>
  <c r="H448"/>
  <c r="I448"/>
  <c r="J448"/>
  <c r="K448"/>
  <c r="L448"/>
  <c r="D449"/>
  <c r="E449"/>
  <c r="F449"/>
  <c r="G449"/>
  <c r="H449"/>
  <c r="I449"/>
  <c r="J449"/>
  <c r="K449"/>
  <c r="L449"/>
  <c r="D450"/>
  <c r="E450"/>
  <c r="F450"/>
  <c r="G450"/>
  <c r="H450"/>
  <c r="I450"/>
  <c r="J450"/>
  <c r="K450"/>
  <c r="L450"/>
  <c r="D451"/>
  <c r="E451"/>
  <c r="F451"/>
  <c r="G451"/>
  <c r="H451"/>
  <c r="I451"/>
  <c r="J451"/>
  <c r="K451"/>
  <c r="L451"/>
  <c r="D452"/>
  <c r="E452"/>
  <c r="F452"/>
  <c r="G452"/>
  <c r="H452"/>
  <c r="I452"/>
  <c r="J452"/>
  <c r="K452"/>
  <c r="L452"/>
  <c r="D453"/>
  <c r="E453"/>
  <c r="F453"/>
  <c r="G453"/>
  <c r="H453"/>
  <c r="I453"/>
  <c r="J453"/>
  <c r="K453"/>
  <c r="L453"/>
  <c r="D454"/>
  <c r="E454"/>
  <c r="F454"/>
  <c r="G454"/>
  <c r="H454"/>
  <c r="I454"/>
  <c r="J454"/>
  <c r="K454"/>
  <c r="L454"/>
  <c r="D455"/>
  <c r="E455"/>
  <c r="F455"/>
  <c r="G455"/>
  <c r="H455"/>
  <c r="I455"/>
  <c r="J455"/>
  <c r="K455"/>
  <c r="L455"/>
  <c r="D456"/>
  <c r="E456"/>
  <c r="F456"/>
  <c r="G456"/>
  <c r="H456"/>
  <c r="I456"/>
  <c r="J456"/>
  <c r="K456"/>
  <c r="L456"/>
  <c r="D457"/>
  <c r="E457"/>
  <c r="F457"/>
  <c r="G457"/>
  <c r="H457"/>
  <c r="I457"/>
  <c r="J457"/>
  <c r="K457"/>
  <c r="L457"/>
  <c r="D458"/>
  <c r="E458"/>
  <c r="F458"/>
  <c r="G458"/>
  <c r="H458"/>
  <c r="I458"/>
  <c r="J458"/>
  <c r="K458"/>
  <c r="L458"/>
  <c r="D459"/>
  <c r="E459"/>
  <c r="F459"/>
  <c r="G459"/>
  <c r="H459"/>
  <c r="I459"/>
  <c r="J459"/>
  <c r="K459"/>
  <c r="L459"/>
  <c r="D460"/>
  <c r="E460"/>
  <c r="F460"/>
  <c r="G460"/>
  <c r="H460"/>
  <c r="I460"/>
  <c r="J460"/>
  <c r="K460"/>
  <c r="L460"/>
  <c r="D461"/>
  <c r="E461"/>
  <c r="F461"/>
  <c r="G461"/>
  <c r="H461"/>
  <c r="I461"/>
  <c r="J461"/>
  <c r="K461"/>
  <c r="L461"/>
  <c r="D462"/>
  <c r="E462"/>
  <c r="F462"/>
  <c r="G462"/>
  <c r="H462"/>
  <c r="I462"/>
  <c r="J462"/>
  <c r="K462"/>
  <c r="L462"/>
  <c r="D463"/>
  <c r="E463"/>
  <c r="F463"/>
  <c r="G463"/>
  <c r="H463"/>
  <c r="I463"/>
  <c r="J463"/>
  <c r="K463"/>
  <c r="L463"/>
  <c r="D464"/>
  <c r="E464"/>
  <c r="F464"/>
  <c r="G464"/>
  <c r="H464"/>
  <c r="I464"/>
  <c r="J464"/>
  <c r="K464"/>
  <c r="L464"/>
  <c r="D465"/>
  <c r="E465"/>
  <c r="F465"/>
  <c r="G465"/>
  <c r="H465"/>
  <c r="I465"/>
  <c r="J465"/>
  <c r="K465"/>
  <c r="L465"/>
  <c r="D466"/>
  <c r="E466"/>
  <c r="F466"/>
  <c r="G466"/>
  <c r="H466"/>
  <c r="I466"/>
  <c r="J466"/>
  <c r="K466"/>
  <c r="L466"/>
  <c r="D467"/>
  <c r="E467"/>
  <c r="F467"/>
  <c r="G467"/>
  <c r="H467"/>
  <c r="I467"/>
  <c r="J467"/>
  <c r="K467"/>
  <c r="L467"/>
  <c r="D468"/>
  <c r="E468"/>
  <c r="F468"/>
  <c r="G468"/>
  <c r="H468"/>
  <c r="I468"/>
  <c r="J468"/>
  <c r="K468"/>
  <c r="L468"/>
  <c r="D469"/>
  <c r="E469"/>
  <c r="F469"/>
  <c r="G469"/>
  <c r="H469"/>
  <c r="I469"/>
  <c r="J469"/>
  <c r="K469"/>
  <c r="D470"/>
  <c r="E470"/>
  <c r="F470"/>
  <c r="G470"/>
  <c r="H470"/>
  <c r="I470"/>
  <c r="J470"/>
  <c r="K470"/>
  <c r="L470"/>
  <c r="D471"/>
  <c r="E471"/>
  <c r="F471"/>
  <c r="G471"/>
  <c r="H471"/>
  <c r="I471"/>
  <c r="J471"/>
  <c r="K471"/>
  <c r="L471"/>
  <c r="D472"/>
  <c r="E472"/>
  <c r="F472"/>
  <c r="G472"/>
  <c r="H472"/>
  <c r="I472"/>
  <c r="J472"/>
  <c r="K472"/>
  <c r="L472"/>
  <c r="D473"/>
  <c r="E473"/>
  <c r="F473"/>
  <c r="G473"/>
  <c r="H473"/>
  <c r="I473"/>
  <c r="J473"/>
  <c r="K473"/>
  <c r="L473"/>
  <c r="D474"/>
  <c r="E474"/>
  <c r="F474"/>
  <c r="G474"/>
  <c r="H474"/>
  <c r="I474"/>
  <c r="J474"/>
  <c r="K474"/>
  <c r="L474"/>
  <c r="D475"/>
  <c r="E475"/>
  <c r="F475"/>
  <c r="G475"/>
  <c r="H475"/>
  <c r="I475"/>
  <c r="J475"/>
  <c r="K475"/>
  <c r="L475"/>
  <c r="D476"/>
  <c r="E476"/>
  <c r="F476"/>
  <c r="G476"/>
  <c r="H476"/>
  <c r="I476"/>
  <c r="J476"/>
  <c r="K476"/>
  <c r="L476"/>
  <c r="D477"/>
  <c r="E477"/>
  <c r="F477"/>
  <c r="G477"/>
  <c r="H477"/>
  <c r="I477"/>
  <c r="J477"/>
  <c r="K477"/>
  <c r="L477"/>
  <c r="D479"/>
  <c r="E479"/>
  <c r="F479"/>
  <c r="G479"/>
  <c r="H479"/>
  <c r="I479"/>
  <c r="J479"/>
  <c r="D480"/>
  <c r="E480"/>
  <c r="F480"/>
  <c r="G480"/>
  <c r="H480"/>
  <c r="I480"/>
  <c r="J480"/>
  <c r="K480"/>
  <c r="D481"/>
  <c r="D485"/>
  <c r="E485"/>
  <c r="F485"/>
  <c r="D486"/>
  <c r="E486"/>
  <c r="F486"/>
  <c r="E490"/>
  <c r="F490"/>
  <c r="G490"/>
  <c r="H490"/>
  <c r="I490"/>
  <c r="J490"/>
  <c r="K490"/>
  <c r="L490"/>
  <c r="D491"/>
  <c r="E491"/>
  <c r="F491"/>
  <c r="G491"/>
  <c r="H491"/>
  <c r="I491"/>
  <c r="J491"/>
  <c r="K491"/>
  <c r="L491"/>
  <c r="D492"/>
  <c r="E492"/>
  <c r="F492"/>
  <c r="G492"/>
  <c r="H492"/>
  <c r="I492"/>
  <c r="J492"/>
  <c r="K492"/>
  <c r="L492"/>
  <c r="D493"/>
  <c r="E493"/>
  <c r="F493"/>
  <c r="G493"/>
  <c r="H493"/>
  <c r="I493"/>
  <c r="J493"/>
  <c r="K493"/>
  <c r="L493"/>
  <c r="D494"/>
  <c r="E494"/>
  <c r="F494"/>
  <c r="G494"/>
  <c r="H494"/>
  <c r="I494"/>
  <c r="J494"/>
  <c r="K494"/>
  <c r="L494"/>
  <c r="D495"/>
  <c r="E495"/>
  <c r="F495"/>
  <c r="G495"/>
  <c r="H495"/>
  <c r="I495"/>
  <c r="J495"/>
  <c r="K495"/>
  <c r="L495"/>
  <c r="D496"/>
  <c r="E496"/>
  <c r="F496"/>
  <c r="G496"/>
  <c r="H496"/>
  <c r="I496"/>
  <c r="J496"/>
  <c r="K496"/>
  <c r="L496"/>
  <c r="D497"/>
  <c r="E497"/>
  <c r="F497"/>
  <c r="G497"/>
  <c r="H497"/>
  <c r="I497"/>
  <c r="J497"/>
  <c r="K497"/>
  <c r="L497"/>
  <c r="D498"/>
  <c r="E498"/>
  <c r="F498"/>
  <c r="G498"/>
  <c r="H498"/>
  <c r="I498"/>
  <c r="J498"/>
  <c r="K498"/>
  <c r="L498"/>
  <c r="D499"/>
  <c r="E499"/>
  <c r="F499"/>
  <c r="G499"/>
  <c r="H499"/>
  <c r="I499"/>
  <c r="J499"/>
  <c r="K499"/>
  <c r="L499"/>
  <c r="D500"/>
  <c r="E500"/>
  <c r="F500"/>
  <c r="G500"/>
  <c r="H500"/>
  <c r="I500"/>
  <c r="J500"/>
  <c r="K500"/>
  <c r="L500"/>
  <c r="D501"/>
  <c r="E501"/>
  <c r="F501"/>
  <c r="G501"/>
  <c r="H501"/>
  <c r="I501"/>
  <c r="J501"/>
  <c r="K501"/>
  <c r="L501"/>
  <c r="D502"/>
  <c r="E502"/>
  <c r="F502"/>
  <c r="G502"/>
  <c r="H502"/>
  <c r="I502"/>
  <c r="J502"/>
  <c r="K502"/>
  <c r="L502"/>
  <c r="D503"/>
  <c r="E503"/>
  <c r="F503"/>
  <c r="G503"/>
  <c r="H503"/>
  <c r="I503"/>
  <c r="J503"/>
  <c r="K503"/>
  <c r="L503"/>
  <c r="D504"/>
  <c r="E504"/>
  <c r="F504"/>
  <c r="G504"/>
  <c r="H504"/>
  <c r="I504"/>
  <c r="J504"/>
  <c r="K504"/>
  <c r="L504"/>
  <c r="D505"/>
  <c r="E505"/>
  <c r="F505"/>
  <c r="G505"/>
  <c r="H505"/>
  <c r="I505"/>
  <c r="J505"/>
  <c r="K505"/>
  <c r="L505"/>
  <c r="D506"/>
  <c r="E506"/>
  <c r="F506"/>
  <c r="G506"/>
  <c r="H506"/>
  <c r="I506"/>
  <c r="J506"/>
  <c r="K506"/>
  <c r="L506"/>
  <c r="D507"/>
  <c r="E507"/>
  <c r="F507"/>
  <c r="G507"/>
  <c r="H507"/>
  <c r="I507"/>
  <c r="J507"/>
  <c r="K507"/>
  <c r="L507"/>
  <c r="D508"/>
  <c r="E508"/>
  <c r="F508"/>
  <c r="G508"/>
  <c r="H508"/>
  <c r="I508"/>
  <c r="J508"/>
  <c r="K508"/>
  <c r="L508"/>
  <c r="D509"/>
  <c r="E509"/>
  <c r="F509"/>
  <c r="G509"/>
  <c r="H509"/>
  <c r="I509"/>
  <c r="J509"/>
  <c r="K509"/>
  <c r="L509"/>
  <c r="D510"/>
  <c r="E510"/>
  <c r="F510"/>
  <c r="G510"/>
  <c r="H510"/>
  <c r="I510"/>
  <c r="J510"/>
  <c r="K510"/>
  <c r="L510"/>
  <c r="D511"/>
  <c r="E511"/>
  <c r="F511"/>
  <c r="G511"/>
  <c r="H511"/>
  <c r="I511"/>
  <c r="J511"/>
  <c r="K511"/>
  <c r="L511"/>
  <c r="D512"/>
  <c r="E512"/>
  <c r="F512"/>
  <c r="G512"/>
  <c r="H512"/>
  <c r="I512"/>
  <c r="J512"/>
  <c r="K512"/>
  <c r="L512"/>
  <c r="D513"/>
  <c r="E513"/>
  <c r="F513"/>
  <c r="G513"/>
  <c r="H513"/>
  <c r="I513"/>
  <c r="J513"/>
  <c r="K513"/>
  <c r="L513"/>
  <c r="D514"/>
  <c r="E514"/>
  <c r="F514"/>
  <c r="G514"/>
  <c r="H514"/>
  <c r="I514"/>
  <c r="J514"/>
  <c r="K514"/>
  <c r="L514"/>
  <c r="D515"/>
  <c r="E515"/>
  <c r="F515"/>
  <c r="G515"/>
  <c r="H515"/>
  <c r="I515"/>
  <c r="J515"/>
  <c r="K515"/>
  <c r="L515"/>
  <c r="D516"/>
  <c r="E516"/>
  <c r="F516"/>
  <c r="G516"/>
  <c r="H516"/>
  <c r="I516"/>
  <c r="J516"/>
  <c r="K516"/>
  <c r="L516"/>
  <c r="D517"/>
  <c r="E517"/>
  <c r="F517"/>
  <c r="G517"/>
  <c r="H517"/>
  <c r="I517"/>
  <c r="J517"/>
  <c r="K517"/>
  <c r="L517"/>
  <c r="D518"/>
  <c r="E518"/>
  <c r="F518"/>
  <c r="G518"/>
  <c r="H518"/>
  <c r="I518"/>
  <c r="J518"/>
  <c r="K518"/>
  <c r="L518"/>
  <c r="D519"/>
  <c r="E519"/>
  <c r="F519"/>
  <c r="G519"/>
  <c r="H519"/>
  <c r="I519"/>
  <c r="J519"/>
  <c r="K519"/>
  <c r="L519"/>
  <c r="D520"/>
  <c r="E520"/>
  <c r="F520"/>
  <c r="G520"/>
  <c r="H520"/>
  <c r="I520"/>
  <c r="J520"/>
  <c r="K520"/>
  <c r="L520"/>
  <c r="D521"/>
  <c r="E521"/>
  <c r="F521"/>
  <c r="G521"/>
  <c r="H521"/>
  <c r="I521"/>
  <c r="J521"/>
  <c r="K521"/>
  <c r="L521"/>
  <c r="D522"/>
  <c r="E522"/>
  <c r="F522"/>
  <c r="G522"/>
  <c r="H522"/>
  <c r="I522"/>
  <c r="J522"/>
  <c r="K522"/>
  <c r="L522"/>
  <c r="D523"/>
  <c r="E523"/>
  <c r="F523"/>
  <c r="G523"/>
  <c r="H523"/>
  <c r="I523"/>
  <c r="J523"/>
  <c r="K523"/>
  <c r="L523"/>
  <c r="D524"/>
  <c r="E524"/>
  <c r="F524"/>
  <c r="G524"/>
  <c r="H524"/>
  <c r="I524"/>
  <c r="J524"/>
  <c r="K524"/>
  <c r="L524"/>
  <c r="D525"/>
  <c r="E525"/>
  <c r="F525"/>
  <c r="G525"/>
  <c r="H525"/>
  <c r="I525"/>
  <c r="J525"/>
  <c r="K525"/>
  <c r="L525"/>
  <c r="D526"/>
  <c r="E526"/>
  <c r="F526"/>
  <c r="G526"/>
  <c r="H526"/>
  <c r="I526"/>
  <c r="J526"/>
  <c r="K526"/>
  <c r="L526"/>
  <c r="D527"/>
  <c r="E527"/>
  <c r="F527"/>
  <c r="G527"/>
  <c r="H527"/>
  <c r="I527"/>
  <c r="J527"/>
  <c r="K527"/>
  <c r="L527"/>
  <c r="D528"/>
  <c r="E528"/>
  <c r="F528"/>
  <c r="G528"/>
  <c r="H528"/>
  <c r="I528"/>
  <c r="J528"/>
  <c r="K528"/>
  <c r="L528"/>
  <c r="D529"/>
  <c r="E529"/>
  <c r="F529"/>
  <c r="G529"/>
  <c r="H529"/>
  <c r="I529"/>
  <c r="J529"/>
  <c r="K529"/>
  <c r="L529"/>
  <c r="D530"/>
  <c r="E530"/>
  <c r="F530"/>
  <c r="G530"/>
  <c r="H530"/>
  <c r="I530"/>
  <c r="J530"/>
  <c r="K530"/>
  <c r="L530"/>
  <c r="D531"/>
  <c r="E531"/>
  <c r="F531"/>
  <c r="G531"/>
  <c r="H531"/>
  <c r="I531"/>
  <c r="J531"/>
  <c r="K531"/>
  <c r="L531"/>
  <c r="D532"/>
  <c r="E532"/>
  <c r="F532"/>
  <c r="G532"/>
  <c r="H532"/>
  <c r="I532"/>
  <c r="J532"/>
  <c r="K532"/>
  <c r="L532"/>
  <c r="D533"/>
  <c r="E533"/>
  <c r="F533"/>
  <c r="G533"/>
  <c r="H533"/>
  <c r="I533"/>
  <c r="J533"/>
  <c r="K533"/>
  <c r="L533"/>
  <c r="D534"/>
  <c r="E534"/>
  <c r="F534"/>
  <c r="G534"/>
  <c r="H534"/>
  <c r="I534"/>
  <c r="J534"/>
  <c r="K534"/>
  <c r="L534"/>
  <c r="D535"/>
  <c r="E535"/>
  <c r="F535"/>
  <c r="G535"/>
  <c r="H535"/>
  <c r="I535"/>
  <c r="J535"/>
  <c r="K535"/>
  <c r="L535"/>
  <c r="D536"/>
  <c r="E536"/>
  <c r="F536"/>
  <c r="G536"/>
  <c r="H536"/>
  <c r="I536"/>
  <c r="J536"/>
  <c r="K536"/>
  <c r="L536"/>
  <c r="D537"/>
  <c r="E537"/>
  <c r="F537"/>
  <c r="G537"/>
  <c r="H537"/>
  <c r="I537"/>
  <c r="J537"/>
  <c r="D538"/>
  <c r="E538"/>
  <c r="F538"/>
  <c r="G538"/>
  <c r="H538"/>
  <c r="I538"/>
  <c r="J538"/>
  <c r="K538"/>
  <c r="L538"/>
  <c r="D539"/>
  <c r="E539"/>
  <c r="F539"/>
  <c r="G539"/>
  <c r="H539"/>
  <c r="I539"/>
  <c r="J539"/>
  <c r="K539"/>
  <c r="L539"/>
  <c r="D540"/>
  <c r="E540"/>
  <c r="F540"/>
  <c r="G540"/>
  <c r="H540"/>
  <c r="I540"/>
  <c r="J540"/>
  <c r="K540"/>
  <c r="L540"/>
  <c r="D541"/>
  <c r="E541"/>
  <c r="F541"/>
  <c r="G541"/>
  <c r="H541"/>
  <c r="I541"/>
  <c r="J541"/>
  <c r="K541"/>
  <c r="L541"/>
  <c r="D542"/>
  <c r="E542"/>
  <c r="F542"/>
  <c r="G542"/>
  <c r="H542"/>
  <c r="I542"/>
  <c r="J542"/>
  <c r="K542"/>
  <c r="L542"/>
  <c r="D543"/>
  <c r="E543"/>
  <c r="F543"/>
  <c r="G543"/>
  <c r="H543"/>
  <c r="I543"/>
  <c r="J543"/>
  <c r="K543"/>
  <c r="L543"/>
  <c r="D544"/>
  <c r="E544"/>
  <c r="F544"/>
  <c r="G544"/>
  <c r="H544"/>
  <c r="I544"/>
  <c r="J544"/>
  <c r="K544"/>
  <c r="L544"/>
  <c r="D545"/>
  <c r="E545"/>
  <c r="F545"/>
  <c r="G545"/>
  <c r="H545"/>
  <c r="I545"/>
  <c r="J545"/>
  <c r="K545"/>
  <c r="L545"/>
  <c r="D547"/>
  <c r="E547"/>
  <c r="F547"/>
  <c r="G547"/>
  <c r="H547"/>
  <c r="I547"/>
  <c r="J547"/>
  <c r="D548"/>
  <c r="E548"/>
  <c r="F548"/>
  <c r="G548"/>
  <c r="H548"/>
  <c r="I548"/>
  <c r="J548"/>
  <c r="K548"/>
  <c r="D549"/>
  <c r="D553"/>
  <c r="E553"/>
  <c r="F553"/>
  <c r="D554"/>
  <c r="E554"/>
  <c r="F554"/>
  <c r="E558"/>
  <c r="F558"/>
  <c r="G558"/>
  <c r="H558"/>
  <c r="I558"/>
  <c r="J558"/>
  <c r="K558"/>
  <c r="L558"/>
  <c r="D559"/>
  <c r="E559"/>
  <c r="F559"/>
  <c r="G559"/>
  <c r="H559"/>
  <c r="I559"/>
  <c r="J559"/>
  <c r="K559"/>
  <c r="L559"/>
  <c r="D560"/>
  <c r="E560"/>
  <c r="F560"/>
  <c r="G560"/>
  <c r="H560"/>
  <c r="I560"/>
  <c r="J560"/>
  <c r="K560"/>
  <c r="L560"/>
  <c r="D561"/>
  <c r="E561"/>
  <c r="F561"/>
  <c r="G561"/>
  <c r="H561"/>
  <c r="I561"/>
  <c r="J561"/>
  <c r="K561"/>
  <c r="L561"/>
  <c r="D562"/>
  <c r="E562"/>
  <c r="F562"/>
  <c r="G562"/>
  <c r="H562"/>
  <c r="I562"/>
  <c r="J562"/>
  <c r="K562"/>
  <c r="L562"/>
  <c r="D563"/>
  <c r="E563"/>
  <c r="F563"/>
  <c r="G563"/>
  <c r="H563"/>
  <c r="I563"/>
  <c r="J563"/>
  <c r="K563"/>
  <c r="L563"/>
  <c r="D564"/>
  <c r="E564"/>
  <c r="F564"/>
  <c r="G564"/>
  <c r="H564"/>
  <c r="I564"/>
  <c r="J564"/>
  <c r="K564"/>
  <c r="L564"/>
  <c r="D565"/>
  <c r="E565"/>
  <c r="F565"/>
  <c r="G565"/>
  <c r="H565"/>
  <c r="I565"/>
  <c r="J565"/>
  <c r="K565"/>
  <c r="L565"/>
  <c r="D566"/>
  <c r="E566"/>
  <c r="F566"/>
  <c r="G566"/>
  <c r="H566"/>
  <c r="I566"/>
  <c r="J566"/>
  <c r="K566"/>
  <c r="L566"/>
  <c r="D567"/>
  <c r="E567"/>
  <c r="F567"/>
  <c r="G567"/>
  <c r="H567"/>
  <c r="I567"/>
  <c r="J567"/>
  <c r="K567"/>
  <c r="L567"/>
  <c r="D568"/>
  <c r="E568"/>
  <c r="F568"/>
  <c r="G568"/>
  <c r="H568"/>
  <c r="I568"/>
  <c r="J568"/>
  <c r="K568"/>
  <c r="L568"/>
  <c r="D569"/>
  <c r="E569"/>
  <c r="F569"/>
  <c r="G569"/>
  <c r="H569"/>
  <c r="I569"/>
  <c r="J569"/>
  <c r="K569"/>
  <c r="L569"/>
  <c r="D570"/>
  <c r="E570"/>
  <c r="F570"/>
  <c r="G570"/>
  <c r="H570"/>
  <c r="I570"/>
  <c r="J570"/>
  <c r="K570"/>
  <c r="L570"/>
  <c r="D571"/>
  <c r="E571"/>
  <c r="F571"/>
  <c r="G571"/>
  <c r="H571"/>
  <c r="I571"/>
  <c r="J571"/>
  <c r="K571"/>
  <c r="L571"/>
  <c r="D572"/>
  <c r="E572"/>
  <c r="F572"/>
  <c r="G572"/>
  <c r="H572"/>
  <c r="I572"/>
  <c r="J572"/>
  <c r="K572"/>
  <c r="L572"/>
  <c r="D573"/>
  <c r="E573"/>
  <c r="F573"/>
  <c r="G573"/>
  <c r="H573"/>
  <c r="I573"/>
  <c r="J573"/>
  <c r="K573"/>
  <c r="L573"/>
  <c r="D574"/>
  <c r="E574"/>
  <c r="F574"/>
  <c r="G574"/>
  <c r="H574"/>
  <c r="I574"/>
  <c r="J574"/>
  <c r="K574"/>
  <c r="L574"/>
  <c r="D575"/>
  <c r="E575"/>
  <c r="F575"/>
  <c r="G575"/>
  <c r="H575"/>
  <c r="I575"/>
  <c r="J575"/>
  <c r="K575"/>
  <c r="L575"/>
  <c r="D576"/>
  <c r="E576"/>
  <c r="F576"/>
  <c r="G576"/>
  <c r="H576"/>
  <c r="I576"/>
  <c r="J576"/>
  <c r="K576"/>
  <c r="L576"/>
  <c r="D577"/>
  <c r="E577"/>
  <c r="F577"/>
  <c r="G577"/>
  <c r="H577"/>
  <c r="I577"/>
  <c r="J577"/>
  <c r="K577"/>
  <c r="L577"/>
  <c r="D578"/>
  <c r="E578"/>
  <c r="F578"/>
  <c r="G578"/>
  <c r="H578"/>
  <c r="I578"/>
  <c r="J578"/>
  <c r="K578"/>
  <c r="L578"/>
  <c r="D579"/>
  <c r="E579"/>
  <c r="F579"/>
  <c r="G579"/>
  <c r="H579"/>
  <c r="I579"/>
  <c r="J579"/>
  <c r="K579"/>
  <c r="L579"/>
  <c r="D580"/>
  <c r="E580"/>
  <c r="F580"/>
  <c r="G580"/>
  <c r="H580"/>
  <c r="I580"/>
  <c r="J580"/>
  <c r="K580"/>
  <c r="L580"/>
  <c r="D581"/>
  <c r="E581"/>
  <c r="F581"/>
  <c r="G581"/>
  <c r="H581"/>
  <c r="I581"/>
  <c r="J581"/>
  <c r="K581"/>
  <c r="L581"/>
  <c r="D582"/>
  <c r="E582"/>
  <c r="F582"/>
  <c r="G582"/>
  <c r="H582"/>
  <c r="I582"/>
  <c r="J582"/>
  <c r="K582"/>
  <c r="L582"/>
  <c r="D583"/>
  <c r="E583"/>
  <c r="F583"/>
  <c r="G583"/>
  <c r="H583"/>
  <c r="I583"/>
  <c r="J583"/>
  <c r="K583"/>
  <c r="L583"/>
  <c r="D584"/>
  <c r="E584"/>
  <c r="F584"/>
  <c r="G584"/>
  <c r="H584"/>
  <c r="I584"/>
  <c r="J584"/>
  <c r="K584"/>
  <c r="L584"/>
  <c r="D585"/>
  <c r="E585"/>
  <c r="F585"/>
  <c r="G585"/>
  <c r="H585"/>
  <c r="I585"/>
  <c r="J585"/>
  <c r="K585"/>
  <c r="L585"/>
  <c r="D586"/>
  <c r="E586"/>
  <c r="F586"/>
  <c r="G586"/>
  <c r="H586"/>
  <c r="I586"/>
  <c r="J586"/>
  <c r="K586"/>
  <c r="L586"/>
  <c r="D587"/>
  <c r="E587"/>
  <c r="F587"/>
  <c r="G587"/>
  <c r="H587"/>
  <c r="I587"/>
  <c r="J587"/>
  <c r="K587"/>
  <c r="L587"/>
  <c r="D588"/>
  <c r="E588"/>
  <c r="F588"/>
  <c r="G588"/>
  <c r="H588"/>
  <c r="I588"/>
  <c r="J588"/>
  <c r="K588"/>
  <c r="L588"/>
  <c r="D589"/>
  <c r="E589"/>
  <c r="F589"/>
  <c r="G589"/>
  <c r="H589"/>
  <c r="I589"/>
  <c r="J589"/>
  <c r="K589"/>
  <c r="L589"/>
  <c r="D590"/>
  <c r="E590"/>
  <c r="F590"/>
  <c r="G590"/>
  <c r="H590"/>
  <c r="I590"/>
  <c r="J590"/>
  <c r="K590"/>
  <c r="L590"/>
  <c r="D591"/>
  <c r="E591"/>
  <c r="F591"/>
  <c r="G591"/>
  <c r="H591"/>
  <c r="I591"/>
  <c r="J591"/>
  <c r="K591"/>
  <c r="L591"/>
  <c r="D592"/>
  <c r="E592"/>
  <c r="F592"/>
  <c r="G592"/>
  <c r="H592"/>
  <c r="I592"/>
  <c r="J592"/>
  <c r="K592"/>
  <c r="L592"/>
  <c r="D593"/>
  <c r="E593"/>
  <c r="F593"/>
  <c r="G593"/>
  <c r="H593"/>
  <c r="I593"/>
  <c r="J593"/>
  <c r="K593"/>
  <c r="L593"/>
  <c r="D594"/>
  <c r="E594"/>
  <c r="F594"/>
  <c r="G594"/>
  <c r="H594"/>
  <c r="I594"/>
  <c r="J594"/>
  <c r="K594"/>
  <c r="L594"/>
  <c r="D595"/>
  <c r="E595"/>
  <c r="F595"/>
  <c r="G595"/>
  <c r="H595"/>
  <c r="I595"/>
  <c r="J595"/>
  <c r="K595"/>
  <c r="L595"/>
  <c r="D596"/>
  <c r="E596"/>
  <c r="F596"/>
  <c r="G596"/>
  <c r="H596"/>
  <c r="I596"/>
  <c r="J596"/>
  <c r="K596"/>
  <c r="L596"/>
  <c r="D597"/>
  <c r="E597"/>
  <c r="F597"/>
  <c r="G597"/>
  <c r="H597"/>
  <c r="I597"/>
  <c r="J597"/>
  <c r="K597"/>
  <c r="L597"/>
  <c r="D598"/>
  <c r="E598"/>
  <c r="F598"/>
  <c r="G598"/>
  <c r="H598"/>
  <c r="I598"/>
  <c r="J598"/>
  <c r="K598"/>
  <c r="L598"/>
  <c r="D599"/>
  <c r="E599"/>
  <c r="F599"/>
  <c r="G599"/>
  <c r="H599"/>
  <c r="I599"/>
  <c r="J599"/>
  <c r="K599"/>
  <c r="L599"/>
  <c r="D600"/>
  <c r="E600"/>
  <c r="F600"/>
  <c r="G600"/>
  <c r="H600"/>
  <c r="I600"/>
  <c r="J600"/>
  <c r="K600"/>
  <c r="L600"/>
  <c r="D601"/>
  <c r="E601"/>
  <c r="F601"/>
  <c r="G601"/>
  <c r="H601"/>
  <c r="I601"/>
  <c r="J601"/>
  <c r="K601"/>
  <c r="L601"/>
  <c r="D602"/>
  <c r="E602"/>
  <c r="F602"/>
  <c r="G602"/>
  <c r="H602"/>
  <c r="I602"/>
  <c r="J602"/>
  <c r="K602"/>
  <c r="L602"/>
  <c r="D603"/>
  <c r="E603"/>
  <c r="F603"/>
  <c r="G603"/>
  <c r="H603"/>
  <c r="I603"/>
  <c r="J603"/>
  <c r="K603"/>
  <c r="L603"/>
  <c r="D604"/>
  <c r="E604"/>
  <c r="F604"/>
  <c r="G604"/>
  <c r="H604"/>
  <c r="I604"/>
  <c r="J604"/>
  <c r="K604"/>
  <c r="L604"/>
  <c r="D605"/>
  <c r="E605"/>
  <c r="F605"/>
  <c r="G605"/>
  <c r="H605"/>
  <c r="I605"/>
  <c r="J605"/>
  <c r="K605"/>
  <c r="L605"/>
  <c r="D606"/>
  <c r="E606"/>
  <c r="F606"/>
  <c r="G606"/>
  <c r="H606"/>
  <c r="I606"/>
  <c r="J606"/>
  <c r="K606"/>
  <c r="L606"/>
  <c r="D607"/>
  <c r="E607"/>
  <c r="F607"/>
  <c r="G607"/>
  <c r="H607"/>
  <c r="I607"/>
  <c r="J607"/>
  <c r="K607"/>
  <c r="L607"/>
  <c r="D608"/>
  <c r="E608"/>
  <c r="F608"/>
  <c r="G608"/>
  <c r="H608"/>
  <c r="I608"/>
  <c r="J608"/>
  <c r="K608"/>
  <c r="L608"/>
  <c r="D609"/>
  <c r="E609"/>
  <c r="F609"/>
  <c r="G609"/>
  <c r="H609"/>
  <c r="I609"/>
  <c r="J609"/>
  <c r="K609"/>
  <c r="L609"/>
  <c r="D610"/>
  <c r="E610"/>
  <c r="F610"/>
  <c r="G610"/>
  <c r="H610"/>
  <c r="I610"/>
  <c r="J610"/>
  <c r="K610"/>
  <c r="L610"/>
  <c r="D611"/>
  <c r="E611"/>
  <c r="F611"/>
  <c r="G611"/>
  <c r="H611"/>
  <c r="I611"/>
  <c r="J611"/>
  <c r="K611"/>
  <c r="L611"/>
  <c r="D612"/>
  <c r="E612"/>
  <c r="F612"/>
  <c r="G612"/>
  <c r="H612"/>
  <c r="I612"/>
  <c r="J612"/>
  <c r="K612"/>
  <c r="L612"/>
  <c r="D613"/>
  <c r="E613"/>
  <c r="F613"/>
  <c r="G613"/>
  <c r="H613"/>
  <c r="I613"/>
  <c r="J613"/>
  <c r="K613"/>
  <c r="L613"/>
  <c r="D615"/>
  <c r="E615"/>
  <c r="F615"/>
  <c r="G615"/>
  <c r="H615"/>
  <c r="I615"/>
  <c r="J615"/>
  <c r="K615"/>
  <c r="L615"/>
  <c r="D616"/>
  <c r="E616"/>
  <c r="F616"/>
  <c r="G616"/>
  <c r="H616"/>
  <c r="I616"/>
  <c r="J616"/>
  <c r="K616"/>
  <c r="L616"/>
  <c r="D617"/>
  <c r="D621"/>
  <c r="E621"/>
  <c r="F621"/>
  <c r="D622"/>
  <c r="E622"/>
  <c r="F622"/>
  <c r="A1" i="91"/>
  <c r="F1"/>
  <c r="G1"/>
  <c r="H1"/>
  <c r="I1"/>
  <c r="J1"/>
  <c r="K1"/>
  <c r="L1"/>
  <c r="M1"/>
  <c r="N1"/>
  <c r="O1"/>
  <c r="P1"/>
  <c r="F5"/>
  <c r="G5"/>
  <c r="H5"/>
  <c r="I5"/>
  <c r="J5"/>
  <c r="K5"/>
  <c r="L5"/>
  <c r="M5"/>
  <c r="N5"/>
  <c r="O5"/>
  <c r="P5"/>
  <c r="Q5"/>
  <c r="R5"/>
  <c r="S5"/>
  <c r="T5"/>
  <c r="U5"/>
  <c r="V5"/>
  <c r="W5"/>
  <c r="X5"/>
  <c r="Y5"/>
  <c r="Z9"/>
  <c r="Z10"/>
  <c r="Z11"/>
  <c r="F13"/>
  <c r="G13"/>
  <c r="H13"/>
  <c r="I13"/>
  <c r="J13"/>
  <c r="K13"/>
  <c r="L13"/>
  <c r="M13"/>
  <c r="N13"/>
  <c r="O13"/>
  <c r="P13"/>
  <c r="Q13"/>
  <c r="R13"/>
  <c r="S13"/>
  <c r="T13"/>
  <c r="U13"/>
  <c r="V13"/>
  <c r="W13"/>
  <c r="X13"/>
  <c r="Y13"/>
  <c r="F14"/>
  <c r="G14"/>
  <c r="H14"/>
  <c r="I14"/>
  <c r="J14"/>
  <c r="K14"/>
  <c r="L14"/>
  <c r="M14"/>
  <c r="N14"/>
  <c r="O14"/>
  <c r="P14"/>
  <c r="Q14"/>
  <c r="R14"/>
  <c r="S14"/>
  <c r="T14"/>
  <c r="U14"/>
  <c r="V14"/>
  <c r="W14"/>
  <c r="X14"/>
  <c r="Y14"/>
  <c r="E15"/>
  <c r="F15"/>
  <c r="G15"/>
  <c r="H15"/>
  <c r="I15"/>
  <c r="J15"/>
  <c r="K15"/>
  <c r="L15"/>
  <c r="M15"/>
  <c r="N15"/>
  <c r="O15"/>
  <c r="P15"/>
  <c r="Q15"/>
  <c r="R15"/>
  <c r="S15"/>
  <c r="T15"/>
  <c r="U15"/>
  <c r="V15"/>
  <c r="W15"/>
  <c r="X15"/>
  <c r="Y15"/>
  <c r="F17"/>
  <c r="G17"/>
  <c r="H17"/>
  <c r="I17"/>
  <c r="J17"/>
  <c r="K17"/>
  <c r="L17"/>
  <c r="M17"/>
  <c r="N17"/>
  <c r="O17"/>
  <c r="P17"/>
  <c r="Q17"/>
  <c r="R17"/>
  <c r="S17"/>
  <c r="T17"/>
  <c r="U17"/>
  <c r="V17"/>
  <c r="W17"/>
  <c r="X17"/>
  <c r="Y17"/>
  <c r="F18"/>
  <c r="G18"/>
  <c r="H18"/>
  <c r="I18"/>
  <c r="J18"/>
  <c r="K18"/>
  <c r="L18"/>
  <c r="M18"/>
  <c r="N18"/>
  <c r="O18"/>
  <c r="P18"/>
  <c r="Q18"/>
  <c r="R18"/>
  <c r="S18"/>
  <c r="T18"/>
  <c r="U18"/>
  <c r="V18"/>
  <c r="W18"/>
  <c r="X18"/>
  <c r="Y18"/>
  <c r="E19"/>
  <c r="F19"/>
  <c r="G19"/>
  <c r="H19"/>
  <c r="I19"/>
  <c r="J19"/>
  <c r="K19"/>
  <c r="L19"/>
  <c r="M19"/>
  <c r="N19"/>
  <c r="O19"/>
  <c r="P19"/>
  <c r="Q19"/>
  <c r="R19"/>
  <c r="S19"/>
  <c r="T19"/>
  <c r="U19"/>
  <c r="V19"/>
  <c r="W19"/>
  <c r="X19"/>
  <c r="Y19"/>
  <c r="F21"/>
  <c r="G21"/>
  <c r="H21"/>
  <c r="I21"/>
  <c r="J21"/>
  <c r="K21"/>
  <c r="L21"/>
  <c r="M21"/>
  <c r="N21"/>
  <c r="O21"/>
  <c r="P21"/>
  <c r="Q21"/>
  <c r="R21"/>
  <c r="S21"/>
  <c r="T21"/>
  <c r="U21"/>
  <c r="V21"/>
  <c r="W21"/>
  <c r="X21"/>
  <c r="Y21"/>
  <c r="F22"/>
  <c r="G22"/>
  <c r="H22"/>
  <c r="I22"/>
  <c r="J22"/>
  <c r="K22"/>
  <c r="L22"/>
  <c r="M22"/>
  <c r="N22"/>
  <c r="O22"/>
  <c r="P22"/>
  <c r="Q22"/>
  <c r="R22"/>
  <c r="S22"/>
  <c r="T22"/>
  <c r="U22"/>
  <c r="V22"/>
  <c r="W22"/>
  <c r="X22"/>
  <c r="Y22"/>
  <c r="E23"/>
  <c r="F23"/>
  <c r="G23"/>
  <c r="H23"/>
  <c r="I23"/>
  <c r="J23"/>
  <c r="K23"/>
  <c r="L23"/>
  <c r="M23"/>
  <c r="N23"/>
  <c r="O23"/>
  <c r="P23"/>
  <c r="Q23"/>
  <c r="R23"/>
  <c r="S23"/>
  <c r="T23"/>
  <c r="U23"/>
  <c r="V23"/>
  <c r="W23"/>
  <c r="X23"/>
  <c r="Y23"/>
  <c r="F25"/>
  <c r="G25"/>
  <c r="H25"/>
  <c r="I25"/>
  <c r="J25"/>
  <c r="K25"/>
  <c r="L25"/>
  <c r="M25"/>
  <c r="N25"/>
  <c r="O25"/>
  <c r="P25"/>
  <c r="Q25"/>
  <c r="R25"/>
  <c r="S25"/>
  <c r="T25"/>
  <c r="U25"/>
  <c r="V25"/>
  <c r="W25"/>
  <c r="X25"/>
  <c r="Y25"/>
  <c r="F26"/>
  <c r="G26"/>
  <c r="H26"/>
  <c r="I26"/>
  <c r="J26"/>
  <c r="K26"/>
  <c r="L26"/>
  <c r="M26"/>
  <c r="N26"/>
  <c r="O26"/>
  <c r="P26"/>
  <c r="Q26"/>
  <c r="R26"/>
  <c r="S26"/>
  <c r="T26"/>
  <c r="U26"/>
  <c r="V26"/>
  <c r="W26"/>
  <c r="X26"/>
  <c r="Y26"/>
  <c r="E27"/>
  <c r="F27"/>
  <c r="G27"/>
  <c r="H27"/>
  <c r="I27"/>
  <c r="J27"/>
  <c r="K27"/>
  <c r="L27"/>
  <c r="M27"/>
  <c r="N27"/>
  <c r="O27"/>
  <c r="P27"/>
  <c r="Q27"/>
  <c r="R27"/>
  <c r="S27"/>
  <c r="T27"/>
  <c r="U27"/>
  <c r="V27"/>
  <c r="W27"/>
  <c r="X27"/>
  <c r="Y27"/>
  <c r="F30"/>
  <c r="G30"/>
  <c r="H30"/>
  <c r="I30"/>
  <c r="J30"/>
  <c r="K30"/>
  <c r="L30"/>
  <c r="M30"/>
  <c r="N30"/>
  <c r="O30"/>
  <c r="P30"/>
  <c r="Q30"/>
  <c r="R30"/>
  <c r="S30"/>
  <c r="T30"/>
  <c r="U30"/>
  <c r="V30"/>
  <c r="W30"/>
  <c r="X30"/>
  <c r="Y30"/>
  <c r="F31"/>
  <c r="G31"/>
  <c r="H31"/>
  <c r="I31"/>
  <c r="J31"/>
  <c r="K31"/>
  <c r="L31"/>
  <c r="M31"/>
  <c r="N31"/>
  <c r="O31"/>
  <c r="P31"/>
  <c r="Q31"/>
  <c r="R31"/>
  <c r="S31"/>
  <c r="T31"/>
  <c r="U31"/>
  <c r="V31"/>
  <c r="W31"/>
  <c r="X31"/>
  <c r="Y31"/>
  <c r="E32"/>
  <c r="F32"/>
  <c r="G32"/>
  <c r="H32"/>
  <c r="I32"/>
  <c r="J32"/>
  <c r="K32"/>
  <c r="L32"/>
  <c r="M32"/>
  <c r="N32"/>
  <c r="O32"/>
  <c r="P32"/>
  <c r="Q32"/>
  <c r="R32"/>
  <c r="S32"/>
  <c r="T32"/>
  <c r="U32"/>
  <c r="V32"/>
  <c r="W32"/>
  <c r="X32"/>
  <c r="Y32"/>
  <c r="F34"/>
  <c r="G34"/>
  <c r="H34"/>
  <c r="I34"/>
  <c r="J34"/>
  <c r="K34"/>
  <c r="L34"/>
  <c r="M34"/>
  <c r="N34"/>
  <c r="O34"/>
  <c r="P34"/>
  <c r="Q34"/>
  <c r="R34"/>
  <c r="S34"/>
  <c r="T34"/>
  <c r="U34"/>
  <c r="V34"/>
  <c r="W34"/>
  <c r="X34"/>
  <c r="Y34"/>
  <c r="F35"/>
  <c r="G35"/>
  <c r="H35"/>
  <c r="I35"/>
  <c r="J35"/>
  <c r="K35"/>
  <c r="L35"/>
  <c r="M35"/>
  <c r="N35"/>
  <c r="O35"/>
  <c r="P35"/>
  <c r="Q35"/>
  <c r="R35"/>
  <c r="S35"/>
  <c r="T35"/>
  <c r="U35"/>
  <c r="V35"/>
  <c r="W35"/>
  <c r="X35"/>
  <c r="Y35"/>
  <c r="E36"/>
  <c r="F36"/>
  <c r="G36"/>
  <c r="H36"/>
  <c r="I36"/>
  <c r="J36"/>
  <c r="K36"/>
  <c r="L36"/>
  <c r="M36"/>
  <c r="N36"/>
  <c r="O36"/>
  <c r="P36"/>
  <c r="Q36"/>
  <c r="R36"/>
  <c r="S36"/>
  <c r="T36"/>
  <c r="U36"/>
  <c r="V36"/>
  <c r="W36"/>
  <c r="X36"/>
  <c r="Y36"/>
  <c r="F38"/>
  <c r="G38"/>
  <c r="H38"/>
  <c r="I38"/>
  <c r="J38"/>
  <c r="K38"/>
  <c r="L38"/>
  <c r="M38"/>
  <c r="N38"/>
  <c r="O38"/>
  <c r="P38"/>
  <c r="Q38"/>
  <c r="R38"/>
  <c r="S38"/>
  <c r="T38"/>
  <c r="U38"/>
  <c r="V38"/>
  <c r="W38"/>
  <c r="X38"/>
  <c r="Y38"/>
  <c r="F39"/>
  <c r="G39"/>
  <c r="H39"/>
  <c r="I39"/>
  <c r="J39"/>
  <c r="K39"/>
  <c r="L39"/>
  <c r="M39"/>
  <c r="N39"/>
  <c r="O39"/>
  <c r="P39"/>
  <c r="Q39"/>
  <c r="R39"/>
  <c r="S39"/>
  <c r="T39"/>
  <c r="U39"/>
  <c r="V39"/>
  <c r="W39"/>
  <c r="X39"/>
  <c r="Y39"/>
  <c r="E40"/>
  <c r="F40"/>
  <c r="G40"/>
  <c r="H40"/>
  <c r="I40"/>
  <c r="J40"/>
  <c r="K40"/>
  <c r="L40"/>
  <c r="M40"/>
  <c r="N40"/>
  <c r="O40"/>
  <c r="P40"/>
  <c r="Q40"/>
  <c r="R40"/>
  <c r="S40"/>
  <c r="T40"/>
  <c r="U40"/>
  <c r="V40"/>
  <c r="W40"/>
  <c r="X40"/>
  <c r="Y40"/>
  <c r="F42"/>
  <c r="G42"/>
  <c r="H42"/>
  <c r="I42"/>
  <c r="J42"/>
  <c r="K42"/>
  <c r="L42"/>
  <c r="M42"/>
  <c r="N42"/>
  <c r="O42"/>
  <c r="P42"/>
  <c r="Q42"/>
  <c r="R42"/>
  <c r="S42"/>
  <c r="T42"/>
  <c r="U42"/>
  <c r="V42"/>
  <c r="W42"/>
  <c r="X42"/>
  <c r="Y42"/>
  <c r="F43"/>
  <c r="G43"/>
  <c r="H43"/>
  <c r="I43"/>
  <c r="J43"/>
  <c r="K43"/>
  <c r="L43"/>
  <c r="M43"/>
  <c r="N43"/>
  <c r="O43"/>
  <c r="P43"/>
  <c r="Q43"/>
  <c r="R43"/>
  <c r="S43"/>
  <c r="T43"/>
  <c r="U43"/>
  <c r="V43"/>
  <c r="W43"/>
  <c r="X43"/>
  <c r="Y43"/>
  <c r="E44"/>
  <c r="F44"/>
  <c r="G44"/>
  <c r="H44"/>
  <c r="I44"/>
  <c r="J44"/>
  <c r="K44"/>
  <c r="L44"/>
  <c r="M44"/>
  <c r="N44"/>
  <c r="O44"/>
  <c r="P44"/>
  <c r="Q44"/>
  <c r="R44"/>
  <c r="S44"/>
  <c r="T44"/>
  <c r="U44"/>
  <c r="V44"/>
  <c r="W44"/>
  <c r="X44"/>
  <c r="Y44"/>
  <c r="F46"/>
  <c r="G46"/>
  <c r="H46"/>
  <c r="I46"/>
  <c r="J46"/>
  <c r="K46"/>
  <c r="L46"/>
  <c r="M46"/>
  <c r="N46"/>
  <c r="O46"/>
  <c r="P46"/>
  <c r="Q46"/>
  <c r="R46"/>
  <c r="S46"/>
  <c r="T46"/>
  <c r="U46"/>
  <c r="V46"/>
  <c r="W46"/>
  <c r="X46"/>
  <c r="Y46"/>
  <c r="F47"/>
  <c r="G47"/>
  <c r="H47"/>
  <c r="I47"/>
  <c r="J47"/>
  <c r="K47"/>
  <c r="L47"/>
  <c r="M47"/>
  <c r="N47"/>
  <c r="O47"/>
  <c r="P47"/>
  <c r="Q47"/>
  <c r="R47"/>
  <c r="S47"/>
  <c r="T47"/>
  <c r="U47"/>
  <c r="V47"/>
  <c r="W47"/>
  <c r="X47"/>
  <c r="Y47"/>
  <c r="E48"/>
  <c r="F48"/>
  <c r="G48"/>
  <c r="H48"/>
  <c r="I48"/>
  <c r="J48"/>
  <c r="K48"/>
  <c r="L48"/>
  <c r="M48"/>
  <c r="N48"/>
  <c r="O48"/>
  <c r="P48"/>
  <c r="Q48"/>
  <c r="R48"/>
  <c r="S48"/>
  <c r="T48"/>
  <c r="U48"/>
  <c r="V48"/>
  <c r="W48"/>
  <c r="X48"/>
  <c r="Y48"/>
  <c r="F51"/>
  <c r="G51"/>
  <c r="H51"/>
  <c r="I51"/>
  <c r="J51"/>
  <c r="K51"/>
  <c r="L51"/>
  <c r="M51"/>
  <c r="N51"/>
  <c r="O51"/>
  <c r="P51"/>
  <c r="Q51"/>
  <c r="R51"/>
  <c r="S51"/>
  <c r="T51"/>
  <c r="U51"/>
  <c r="V51"/>
  <c r="W51"/>
  <c r="X51"/>
  <c r="Y51"/>
  <c r="F52"/>
  <c r="G52"/>
  <c r="H52"/>
  <c r="I52"/>
  <c r="J52"/>
  <c r="K52"/>
  <c r="L52"/>
  <c r="M52"/>
  <c r="N52"/>
  <c r="O52"/>
  <c r="P52"/>
  <c r="Q52"/>
  <c r="R52"/>
  <c r="S52"/>
  <c r="T52"/>
  <c r="U52"/>
  <c r="V52"/>
  <c r="W52"/>
  <c r="X52"/>
  <c r="Y52"/>
  <c r="E53"/>
  <c r="F53"/>
  <c r="G53"/>
  <c r="H53"/>
  <c r="I53"/>
  <c r="J53"/>
  <c r="K53"/>
  <c r="L53"/>
  <c r="M53"/>
  <c r="N53"/>
  <c r="O53"/>
  <c r="P53"/>
  <c r="Q53"/>
  <c r="R53"/>
  <c r="S53"/>
  <c r="T53"/>
  <c r="U53"/>
  <c r="V53"/>
  <c r="W53"/>
  <c r="X53"/>
  <c r="Y53"/>
  <c r="F55"/>
  <c r="G55"/>
  <c r="H55"/>
  <c r="I55"/>
  <c r="J55"/>
  <c r="K55"/>
  <c r="L55"/>
  <c r="M55"/>
  <c r="N55"/>
  <c r="O55"/>
  <c r="P55"/>
  <c r="Q55"/>
  <c r="R55"/>
  <c r="S55"/>
  <c r="T55"/>
  <c r="U55"/>
  <c r="V55"/>
  <c r="W55"/>
  <c r="X55"/>
  <c r="Y55"/>
  <c r="F56"/>
  <c r="G56"/>
  <c r="H56"/>
  <c r="I56"/>
  <c r="J56"/>
  <c r="K56"/>
  <c r="L56"/>
  <c r="M56"/>
  <c r="N56"/>
  <c r="O56"/>
  <c r="P56"/>
  <c r="Q56"/>
  <c r="R56"/>
  <c r="S56"/>
  <c r="T56"/>
  <c r="U56"/>
  <c r="V56"/>
  <c r="W56"/>
  <c r="X56"/>
  <c r="Y56"/>
  <c r="E57"/>
  <c r="F57"/>
  <c r="G57"/>
  <c r="H57"/>
  <c r="I57"/>
  <c r="J57"/>
  <c r="K57"/>
  <c r="L57"/>
  <c r="M57"/>
  <c r="N57"/>
  <c r="O57"/>
  <c r="P57"/>
  <c r="Q57"/>
  <c r="R57"/>
  <c r="S57"/>
  <c r="T57"/>
  <c r="U57"/>
  <c r="V57"/>
  <c r="W57"/>
  <c r="X57"/>
  <c r="Y57"/>
  <c r="F59"/>
  <c r="G59"/>
  <c r="H59"/>
  <c r="I59"/>
  <c r="J59"/>
  <c r="K59"/>
  <c r="L59"/>
  <c r="M59"/>
  <c r="N59"/>
  <c r="O59"/>
  <c r="P59"/>
  <c r="Q59"/>
  <c r="R59"/>
  <c r="S59"/>
  <c r="T59"/>
  <c r="U59"/>
  <c r="V59"/>
  <c r="W59"/>
  <c r="X59"/>
  <c r="Y59"/>
  <c r="F60"/>
  <c r="G60"/>
  <c r="H60"/>
  <c r="I60"/>
  <c r="J60"/>
  <c r="K60"/>
  <c r="L60"/>
  <c r="M60"/>
  <c r="N60"/>
  <c r="O60"/>
  <c r="P60"/>
  <c r="Q60"/>
  <c r="R60"/>
  <c r="S60"/>
  <c r="T60"/>
  <c r="U60"/>
  <c r="V60"/>
  <c r="W60"/>
  <c r="X60"/>
  <c r="Y60"/>
  <c r="E61"/>
  <c r="F61"/>
  <c r="G61"/>
  <c r="H61"/>
  <c r="I61"/>
  <c r="J61"/>
  <c r="K61"/>
  <c r="L61"/>
  <c r="M61"/>
  <c r="N61"/>
  <c r="O61"/>
  <c r="P61"/>
  <c r="Q61"/>
  <c r="R61"/>
  <c r="S61"/>
  <c r="T61"/>
  <c r="U61"/>
  <c r="V61"/>
  <c r="W61"/>
  <c r="X61"/>
  <c r="Y61"/>
  <c r="F63"/>
  <c r="G63"/>
  <c r="H63"/>
  <c r="I63"/>
  <c r="J63"/>
  <c r="K63"/>
  <c r="L63"/>
  <c r="M63"/>
  <c r="N63"/>
  <c r="O63"/>
  <c r="P63"/>
  <c r="Q63"/>
  <c r="R63"/>
  <c r="S63"/>
  <c r="T63"/>
  <c r="U63"/>
  <c r="V63"/>
  <c r="W63"/>
  <c r="X63"/>
  <c r="Y63"/>
  <c r="F64"/>
  <c r="G64"/>
  <c r="H64"/>
  <c r="I64"/>
  <c r="J64"/>
  <c r="K64"/>
  <c r="L64"/>
  <c r="M64"/>
  <c r="N64"/>
  <c r="O64"/>
  <c r="P64"/>
  <c r="Q64"/>
  <c r="R64"/>
  <c r="S64"/>
  <c r="T64"/>
  <c r="U64"/>
  <c r="V64"/>
  <c r="W64"/>
  <c r="X64"/>
  <c r="Y64"/>
  <c r="E65"/>
  <c r="F65"/>
  <c r="G65"/>
  <c r="H65"/>
  <c r="I65"/>
  <c r="J65"/>
  <c r="K65"/>
  <c r="L65"/>
  <c r="M65"/>
  <c r="N65"/>
  <c r="O65"/>
  <c r="P65"/>
  <c r="Q65"/>
  <c r="R65"/>
  <c r="S65"/>
  <c r="T65"/>
  <c r="U65"/>
  <c r="V65"/>
  <c r="W65"/>
  <c r="X65"/>
  <c r="Y65"/>
  <c r="F67"/>
  <c r="G67"/>
  <c r="H67"/>
  <c r="I67"/>
  <c r="J67"/>
  <c r="K67"/>
  <c r="L67"/>
  <c r="M67"/>
  <c r="N67"/>
  <c r="O67"/>
  <c r="P67"/>
  <c r="Q67"/>
  <c r="R67"/>
  <c r="S67"/>
  <c r="T67"/>
  <c r="U67"/>
  <c r="V67"/>
  <c r="W67"/>
  <c r="X67"/>
  <c r="Y67"/>
  <c r="F68"/>
  <c r="G68"/>
  <c r="H68"/>
  <c r="I68"/>
  <c r="J68"/>
  <c r="K68"/>
  <c r="L68"/>
  <c r="M68"/>
  <c r="N68"/>
  <c r="O68"/>
  <c r="P68"/>
  <c r="Q68"/>
  <c r="R68"/>
  <c r="S68"/>
  <c r="T68"/>
  <c r="U68"/>
  <c r="V68"/>
  <c r="W68"/>
  <c r="X68"/>
  <c r="Y68"/>
  <c r="E69"/>
  <c r="F69"/>
  <c r="G69"/>
  <c r="H69"/>
  <c r="I69"/>
  <c r="J69"/>
  <c r="K69"/>
  <c r="L69"/>
  <c r="M69"/>
  <c r="N69"/>
  <c r="O69"/>
  <c r="P69"/>
  <c r="Q69"/>
  <c r="R69"/>
  <c r="S69"/>
  <c r="T69"/>
  <c r="U69"/>
  <c r="V69"/>
  <c r="W69"/>
  <c r="X69"/>
  <c r="Y69"/>
  <c r="G72"/>
  <c r="H72"/>
  <c r="I72"/>
  <c r="J72"/>
  <c r="K72"/>
  <c r="L72"/>
  <c r="M72"/>
  <c r="N72"/>
  <c r="O72"/>
  <c r="P72"/>
  <c r="Q72"/>
  <c r="R72"/>
  <c r="S72"/>
  <c r="T72"/>
  <c r="U72"/>
  <c r="V72"/>
  <c r="W72"/>
  <c r="X72"/>
  <c r="Y72"/>
  <c r="F73"/>
  <c r="G73"/>
  <c r="H73"/>
  <c r="I73"/>
  <c r="J73"/>
  <c r="K73"/>
  <c r="L73"/>
  <c r="M73"/>
  <c r="N73"/>
  <c r="O73"/>
  <c r="P73"/>
  <c r="Q73"/>
  <c r="R73"/>
  <c r="S73"/>
  <c r="T73"/>
  <c r="U73"/>
  <c r="V73"/>
  <c r="W73"/>
  <c r="X73"/>
  <c r="Y73"/>
  <c r="E74"/>
  <c r="F74"/>
  <c r="G74"/>
  <c r="H74"/>
  <c r="I74"/>
  <c r="J74"/>
  <c r="K74"/>
  <c r="L74"/>
  <c r="M74"/>
  <c r="N74"/>
  <c r="O74"/>
  <c r="P74"/>
  <c r="Q74"/>
  <c r="R74"/>
  <c r="S74"/>
  <c r="T74"/>
  <c r="U74"/>
  <c r="V74"/>
  <c r="W74"/>
  <c r="X74"/>
  <c r="Y74"/>
  <c r="E76"/>
  <c r="F76"/>
  <c r="G76"/>
  <c r="H76"/>
  <c r="I76"/>
  <c r="J76"/>
  <c r="K76"/>
  <c r="L76"/>
  <c r="M76"/>
  <c r="N76"/>
  <c r="O76"/>
  <c r="P76"/>
  <c r="Q76"/>
  <c r="R76"/>
  <c r="S76"/>
  <c r="T76"/>
  <c r="U76"/>
  <c r="V76"/>
  <c r="W76"/>
  <c r="X76"/>
  <c r="Y76"/>
  <c r="E77"/>
  <c r="F77"/>
  <c r="G77"/>
  <c r="H77"/>
  <c r="I77"/>
  <c r="J77"/>
  <c r="K77"/>
  <c r="L77"/>
  <c r="M77"/>
  <c r="N77"/>
  <c r="O77"/>
  <c r="P77"/>
  <c r="Q77"/>
  <c r="R77"/>
  <c r="S77"/>
  <c r="T77"/>
  <c r="U77"/>
  <c r="V77"/>
  <c r="W77"/>
  <c r="X77"/>
  <c r="Y77"/>
  <c r="E78"/>
  <c r="F78"/>
  <c r="G78"/>
  <c r="H78"/>
  <c r="I78"/>
  <c r="J78"/>
  <c r="K78"/>
  <c r="L78"/>
  <c r="M78"/>
  <c r="N78"/>
  <c r="O78"/>
  <c r="P78"/>
  <c r="Q78"/>
  <c r="R78"/>
  <c r="S78"/>
  <c r="T78"/>
  <c r="U78"/>
  <c r="V78"/>
  <c r="W78"/>
  <c r="X78"/>
  <c r="Y78"/>
  <c r="F80"/>
  <c r="G80"/>
  <c r="H80"/>
  <c r="I80"/>
  <c r="J80"/>
  <c r="K80"/>
  <c r="L80"/>
  <c r="M80"/>
  <c r="N80"/>
  <c r="O80"/>
  <c r="P80"/>
  <c r="Q80"/>
  <c r="R80"/>
  <c r="S80"/>
  <c r="T80"/>
  <c r="U80"/>
  <c r="V80"/>
  <c r="W80"/>
  <c r="X80"/>
  <c r="Y80"/>
  <c r="F81"/>
  <c r="G81"/>
  <c r="H81"/>
  <c r="I81"/>
  <c r="J81"/>
  <c r="K81"/>
  <c r="L81"/>
  <c r="M81"/>
  <c r="N81"/>
  <c r="O81"/>
  <c r="P81"/>
  <c r="Q81"/>
  <c r="R81"/>
  <c r="S81"/>
  <c r="T81"/>
  <c r="U81"/>
  <c r="V81"/>
  <c r="W81"/>
  <c r="X81"/>
  <c r="Y81"/>
  <c r="E82"/>
  <c r="F82"/>
  <c r="G82"/>
  <c r="H82"/>
  <c r="I82"/>
  <c r="J82"/>
  <c r="K82"/>
  <c r="L82"/>
  <c r="M82"/>
  <c r="N82"/>
  <c r="O82"/>
  <c r="P82"/>
  <c r="Q82"/>
  <c r="R82"/>
  <c r="S82"/>
  <c r="T82"/>
  <c r="U82"/>
  <c r="V82"/>
  <c r="W82"/>
  <c r="X82"/>
  <c r="Y82"/>
  <c r="F84"/>
  <c r="G84"/>
  <c r="H84"/>
  <c r="I84"/>
  <c r="J84"/>
  <c r="K84"/>
  <c r="L84"/>
  <c r="M84"/>
  <c r="N84"/>
  <c r="O84"/>
  <c r="P84"/>
  <c r="Q84"/>
  <c r="R84"/>
  <c r="S84"/>
  <c r="T84"/>
  <c r="U84"/>
  <c r="V84"/>
  <c r="W84"/>
  <c r="X84"/>
  <c r="Y84"/>
  <c r="F85"/>
  <c r="G85"/>
  <c r="H85"/>
  <c r="I85"/>
  <c r="J85"/>
  <c r="K85"/>
  <c r="L85"/>
  <c r="M85"/>
  <c r="N85"/>
  <c r="O85"/>
  <c r="P85"/>
  <c r="Q85"/>
  <c r="R85"/>
  <c r="S85"/>
  <c r="T85"/>
  <c r="U85"/>
  <c r="V85"/>
  <c r="W85"/>
  <c r="X85"/>
  <c r="Y85"/>
  <c r="E86"/>
  <c r="F86"/>
  <c r="G86"/>
  <c r="H86"/>
  <c r="I86"/>
  <c r="J86"/>
  <c r="K86"/>
  <c r="L86"/>
  <c r="M86"/>
  <c r="N86"/>
  <c r="O86"/>
  <c r="P86"/>
  <c r="Q86"/>
  <c r="R86"/>
  <c r="S86"/>
  <c r="T86"/>
  <c r="U86"/>
  <c r="V86"/>
  <c r="W86"/>
  <c r="X86"/>
  <c r="Y86"/>
  <c r="F88"/>
  <c r="G88"/>
  <c r="H88"/>
  <c r="I88"/>
  <c r="J88"/>
  <c r="K88"/>
  <c r="L88"/>
  <c r="M88"/>
  <c r="N88"/>
  <c r="O88"/>
  <c r="P88"/>
  <c r="Q88"/>
  <c r="R88"/>
  <c r="S88"/>
  <c r="T88"/>
  <c r="U88"/>
  <c r="V88"/>
  <c r="W88"/>
  <c r="X88"/>
  <c r="Y88"/>
  <c r="F89"/>
  <c r="G89"/>
  <c r="H89"/>
  <c r="I89"/>
  <c r="J89"/>
  <c r="K89"/>
  <c r="L89"/>
  <c r="M89"/>
  <c r="N89"/>
  <c r="O89"/>
  <c r="P89"/>
  <c r="Q89"/>
  <c r="R89"/>
  <c r="S89"/>
  <c r="T89"/>
  <c r="U89"/>
  <c r="V89"/>
  <c r="W89"/>
  <c r="X89"/>
  <c r="Y89"/>
  <c r="F90"/>
  <c r="G90"/>
  <c r="H90"/>
  <c r="I90"/>
  <c r="J90"/>
  <c r="K90"/>
  <c r="L90"/>
  <c r="M90"/>
  <c r="N90"/>
  <c r="O90"/>
  <c r="P90"/>
  <c r="Q90"/>
  <c r="R90"/>
  <c r="S90"/>
  <c r="T90"/>
  <c r="U90"/>
  <c r="V90"/>
  <c r="W90"/>
  <c r="X90"/>
  <c r="Y90"/>
  <c r="F91"/>
  <c r="G91"/>
  <c r="H91"/>
  <c r="I91"/>
  <c r="J91"/>
  <c r="K91"/>
  <c r="L91"/>
  <c r="M91"/>
  <c r="N91"/>
  <c r="O91"/>
  <c r="P91"/>
  <c r="Q91"/>
  <c r="R91"/>
  <c r="S91"/>
  <c r="T91"/>
  <c r="U91"/>
  <c r="V91"/>
  <c r="W91"/>
  <c r="X91"/>
  <c r="Y91"/>
  <c r="E93"/>
  <c r="F93"/>
  <c r="G93"/>
  <c r="H93"/>
  <c r="I93"/>
  <c r="J93"/>
  <c r="K93"/>
  <c r="L93"/>
  <c r="M93"/>
  <c r="N93"/>
  <c r="O93"/>
  <c r="P93"/>
  <c r="Q93"/>
  <c r="R93"/>
  <c r="S93"/>
  <c r="T93"/>
  <c r="U93"/>
  <c r="V93"/>
  <c r="W93"/>
  <c r="X93"/>
  <c r="Y93"/>
  <c r="E94"/>
  <c r="F94"/>
  <c r="G94"/>
  <c r="H94"/>
  <c r="I94"/>
  <c r="J94"/>
  <c r="K94"/>
  <c r="L94"/>
  <c r="M94"/>
  <c r="N94"/>
  <c r="O94"/>
  <c r="P94"/>
  <c r="Q94"/>
  <c r="R94"/>
  <c r="S94"/>
  <c r="T94"/>
  <c r="U94"/>
  <c r="V94"/>
  <c r="W94"/>
  <c r="X94"/>
  <c r="Y94"/>
  <c r="E95"/>
  <c r="F95"/>
  <c r="G95"/>
  <c r="H95"/>
  <c r="I95"/>
  <c r="J95"/>
  <c r="K95"/>
  <c r="L95"/>
  <c r="M95"/>
  <c r="N95"/>
  <c r="O95"/>
  <c r="P95"/>
  <c r="Q95"/>
  <c r="R95"/>
  <c r="S95"/>
  <c r="T95"/>
  <c r="U95"/>
  <c r="V95"/>
  <c r="W95"/>
  <c r="X95"/>
  <c r="Y95"/>
  <c r="E96"/>
  <c r="F96"/>
  <c r="G96"/>
  <c r="H96"/>
  <c r="I96"/>
  <c r="J96"/>
  <c r="K96"/>
  <c r="L96"/>
  <c r="M96"/>
  <c r="N96"/>
  <c r="O96"/>
  <c r="P96"/>
  <c r="Q96"/>
  <c r="R96"/>
  <c r="S96"/>
  <c r="T96"/>
  <c r="U96"/>
  <c r="V96"/>
  <c r="W96"/>
  <c r="X96"/>
  <c r="Y96"/>
  <c r="A1" i="106"/>
  <c r="F1"/>
  <c r="G1"/>
  <c r="H1"/>
  <c r="I1"/>
  <c r="J1"/>
  <c r="K1"/>
  <c r="L1"/>
  <c r="M1"/>
  <c r="N1"/>
  <c r="O1"/>
  <c r="P1"/>
  <c r="Q1"/>
  <c r="R1"/>
  <c r="S1"/>
  <c r="G2"/>
  <c r="D9"/>
  <c r="D10"/>
  <c r="D11"/>
  <c r="D12"/>
  <c r="D13"/>
  <c r="D14"/>
  <c r="D15"/>
  <c r="D16"/>
  <c r="D17"/>
  <c r="E18"/>
  <c r="F18"/>
  <c r="G18"/>
  <c r="H18"/>
  <c r="I18"/>
  <c r="J18"/>
  <c r="K18"/>
  <c r="L18"/>
  <c r="D19"/>
  <c r="A20"/>
  <c r="A21"/>
  <c r="D24"/>
  <c r="D25"/>
  <c r="D26"/>
  <c r="D27"/>
  <c r="D28"/>
  <c r="D29"/>
  <c r="D30"/>
  <c r="D31"/>
  <c r="D32"/>
  <c r="E33"/>
  <c r="F33"/>
  <c r="G33"/>
  <c r="H33"/>
  <c r="I33"/>
  <c r="J33"/>
  <c r="K33"/>
  <c r="L33"/>
  <c r="A35"/>
  <c r="A36"/>
  <c r="D39"/>
  <c r="D40"/>
  <c r="D41"/>
  <c r="D42"/>
  <c r="D43"/>
  <c r="D44"/>
  <c r="D45"/>
  <c r="D46"/>
  <c r="D47"/>
  <c r="E48"/>
  <c r="F48"/>
  <c r="G48"/>
  <c r="H48"/>
  <c r="I48"/>
  <c r="J48"/>
  <c r="K48"/>
  <c r="L48"/>
  <c r="A50"/>
  <c r="A51"/>
  <c r="D54"/>
  <c r="D55"/>
  <c r="D56"/>
  <c r="D57"/>
  <c r="D58"/>
  <c r="D59"/>
  <c r="D60"/>
  <c r="D61"/>
  <c r="D62"/>
  <c r="E63"/>
  <c r="F63"/>
  <c r="G63"/>
  <c r="H63"/>
  <c r="I63"/>
  <c r="J63"/>
  <c r="K63"/>
  <c r="L63"/>
  <c r="A65"/>
  <c r="A66"/>
  <c r="D69"/>
  <c r="D70"/>
  <c r="D71"/>
  <c r="D72"/>
  <c r="D73"/>
  <c r="D74"/>
  <c r="D75"/>
  <c r="D76"/>
  <c r="D77"/>
  <c r="E78"/>
  <c r="F78"/>
  <c r="G78"/>
  <c r="H78"/>
  <c r="I78"/>
  <c r="J78"/>
  <c r="K78"/>
  <c r="L78"/>
  <c r="A80"/>
  <c r="A81"/>
  <c r="D84"/>
  <c r="D85"/>
  <c r="D86"/>
  <c r="D87"/>
  <c r="D88"/>
  <c r="D89"/>
  <c r="D90"/>
  <c r="D91"/>
  <c r="D92"/>
  <c r="E93"/>
  <c r="F93"/>
  <c r="G93"/>
  <c r="H93"/>
  <c r="I93"/>
  <c r="J93"/>
  <c r="K93"/>
  <c r="L93"/>
  <c r="A95"/>
  <c r="A96"/>
  <c r="D99"/>
  <c r="D100"/>
  <c r="D101"/>
  <c r="D102"/>
  <c r="D103"/>
  <c r="D104"/>
  <c r="D105"/>
  <c r="D106"/>
  <c r="D107"/>
  <c r="E108"/>
  <c r="F108"/>
  <c r="G108"/>
  <c r="H108"/>
  <c r="I108"/>
  <c r="J108"/>
  <c r="K108"/>
  <c r="L108"/>
  <c r="A110"/>
  <c r="A111"/>
  <c r="D114"/>
  <c r="D115"/>
  <c r="D116"/>
  <c r="D117"/>
  <c r="D118"/>
  <c r="D119"/>
  <c r="D120"/>
  <c r="D121"/>
  <c r="D122"/>
  <c r="E123"/>
  <c r="F123"/>
  <c r="G123"/>
  <c r="H123"/>
  <c r="I123"/>
  <c r="J123"/>
  <c r="K123"/>
  <c r="L123"/>
  <c r="A125"/>
  <c r="A126"/>
  <c r="D129"/>
  <c r="D130"/>
  <c r="D131"/>
  <c r="D132"/>
  <c r="D133"/>
  <c r="D134"/>
  <c r="D135"/>
  <c r="D136"/>
  <c r="D137"/>
  <c r="E138"/>
  <c r="F138"/>
  <c r="G138"/>
  <c r="H138"/>
  <c r="I138"/>
  <c r="J138"/>
  <c r="K138"/>
  <c r="L138"/>
  <c r="A140"/>
  <c r="A141"/>
  <c r="D144"/>
  <c r="D145"/>
  <c r="D146"/>
  <c r="D147"/>
  <c r="D148"/>
  <c r="D149"/>
  <c r="D150"/>
  <c r="D151"/>
  <c r="D152"/>
  <c r="E153"/>
  <c r="F153"/>
  <c r="G153"/>
  <c r="H153"/>
  <c r="I153"/>
  <c r="J153"/>
  <c r="K153"/>
  <c r="L153"/>
  <c r="A155"/>
  <c r="A156"/>
  <c r="D159"/>
  <c r="D160"/>
  <c r="D161"/>
  <c r="D162"/>
  <c r="D163"/>
  <c r="D164"/>
  <c r="D165"/>
  <c r="D166"/>
  <c r="D167"/>
  <c r="E168"/>
  <c r="F168"/>
  <c r="G168"/>
  <c r="H168"/>
  <c r="I168"/>
  <c r="J168"/>
  <c r="K168"/>
  <c r="L168"/>
  <c r="A170"/>
  <c r="A171"/>
  <c r="D174"/>
  <c r="D175"/>
  <c r="D176"/>
  <c r="D177"/>
  <c r="D178"/>
  <c r="D179"/>
  <c r="D180"/>
  <c r="D181"/>
  <c r="D182"/>
  <c r="E183"/>
  <c r="F183"/>
  <c r="G183"/>
  <c r="H183"/>
  <c r="I183"/>
  <c r="J183"/>
  <c r="K183"/>
  <c r="L183"/>
  <c r="A185"/>
  <c r="A186"/>
  <c r="D189"/>
  <c r="D190"/>
  <c r="D191"/>
  <c r="D192"/>
  <c r="D193"/>
  <c r="D194"/>
  <c r="D195"/>
  <c r="D196"/>
  <c r="D197"/>
  <c r="E198"/>
  <c r="F198"/>
  <c r="G198"/>
  <c r="H198"/>
  <c r="I198"/>
  <c r="J198"/>
  <c r="K198"/>
  <c r="L198"/>
  <c r="A200"/>
  <c r="A201"/>
  <c r="A1" i="44"/>
  <c r="C22"/>
  <c r="D22"/>
  <c r="E22"/>
  <c r="F22"/>
  <c r="G22"/>
  <c r="H22"/>
  <c r="I22"/>
  <c r="J22"/>
  <c r="K22"/>
  <c r="L22"/>
  <c r="M22"/>
  <c r="N22"/>
  <c r="O22"/>
  <c r="P22"/>
  <c r="A1" i="45"/>
  <c r="B1"/>
  <c r="A13"/>
  <c r="C13"/>
  <c r="A14"/>
  <c r="C14"/>
  <c r="A15"/>
  <c r="C15"/>
  <c r="A16"/>
  <c r="C16"/>
  <c r="A17"/>
  <c r="C17"/>
  <c r="A18"/>
  <c r="C18"/>
  <c r="A19"/>
  <c r="C19"/>
  <c r="A20"/>
  <c r="C20"/>
  <c r="A21"/>
  <c r="C21"/>
  <c r="A22"/>
  <c r="C22"/>
  <c r="A23"/>
  <c r="C23"/>
  <c r="A24"/>
  <c r="C24"/>
  <c r="A25"/>
  <c r="C25"/>
  <c r="A26"/>
  <c r="C26"/>
  <c r="A27"/>
  <c r="C27"/>
  <c r="D28"/>
  <c r="E28"/>
  <c r="F28"/>
  <c r="G28"/>
  <c r="H28"/>
  <c r="I28"/>
  <c r="J28"/>
  <c r="K28"/>
  <c r="L28"/>
  <c r="M28"/>
  <c r="N28"/>
  <c r="O28"/>
  <c r="P28"/>
  <c r="Q28"/>
  <c r="R28"/>
  <c r="S28"/>
  <c r="A1" i="46"/>
  <c r="A7"/>
  <c r="B7"/>
  <c r="A8"/>
  <c r="B8"/>
  <c r="O8" s="1"/>
  <c r="A9"/>
  <c r="B9"/>
  <c r="P9"/>
  <c r="AY9" i="53" s="1"/>
  <c r="A10" i="46"/>
  <c r="B10"/>
  <c r="A11"/>
  <c r="B11"/>
  <c r="S11"/>
  <c r="A12"/>
  <c r="B12"/>
  <c r="A13"/>
  <c r="B13"/>
  <c r="A14"/>
  <c r="B14"/>
  <c r="A15"/>
  <c r="B15"/>
  <c r="S15"/>
  <c r="A16"/>
  <c r="B16"/>
  <c r="P16" s="1"/>
  <c r="A17"/>
  <c r="B17"/>
  <c r="S17"/>
  <c r="A18"/>
  <c r="B18"/>
  <c r="A19"/>
  <c r="B19"/>
  <c r="A20"/>
  <c r="B20"/>
  <c r="O20" s="1"/>
  <c r="A21"/>
  <c r="B21"/>
  <c r="S21"/>
  <c r="A22"/>
  <c r="B22"/>
  <c r="A23"/>
  <c r="B23"/>
  <c r="A24"/>
  <c r="B24"/>
  <c r="P24" s="1"/>
  <c r="A25"/>
  <c r="B25"/>
  <c r="S25"/>
  <c r="A26"/>
  <c r="B26"/>
  <c r="O26" s="1"/>
  <c r="A27"/>
  <c r="B27"/>
  <c r="P27" s="1"/>
  <c r="AY27" i="53" s="1"/>
  <c r="A28" i="46"/>
  <c r="B28"/>
  <c r="A29"/>
  <c r="B29"/>
  <c r="S29"/>
  <c r="A30"/>
  <c r="B30"/>
  <c r="O30" s="1"/>
  <c r="A31"/>
  <c r="B31"/>
  <c r="A32"/>
  <c r="B32"/>
  <c r="O32" s="1"/>
  <c r="A33"/>
  <c r="B33"/>
  <c r="S33"/>
  <c r="A34"/>
  <c r="B34"/>
  <c r="O34" s="1"/>
  <c r="A35"/>
  <c r="B35"/>
  <c r="A36"/>
  <c r="B36"/>
  <c r="P36" s="1"/>
  <c r="S36"/>
  <c r="A37"/>
  <c r="B37"/>
  <c r="A38"/>
  <c r="B38"/>
  <c r="P38" s="1"/>
  <c r="A39"/>
  <c r="B39"/>
  <c r="A40"/>
  <c r="B40"/>
  <c r="O40" s="1"/>
  <c r="A41"/>
  <c r="B41"/>
  <c r="P41" s="1"/>
  <c r="S41"/>
  <c r="A42"/>
  <c r="B42"/>
  <c r="A43"/>
  <c r="B43"/>
  <c r="P43" s="1"/>
  <c r="AY43" i="53" s="1"/>
  <c r="A44" i="46"/>
  <c r="B44"/>
  <c r="O44" s="1"/>
  <c r="A45"/>
  <c r="B45"/>
  <c r="S45"/>
  <c r="A46"/>
  <c r="B46"/>
  <c r="O46" s="1"/>
  <c r="E47" i="64" s="1"/>
  <c r="A47" i="46"/>
  <c r="B47"/>
  <c r="A48"/>
  <c r="B48"/>
  <c r="O48" s="1"/>
  <c r="E49" i="64" s="1"/>
  <c r="A49" i="46"/>
  <c r="B49"/>
  <c r="S49"/>
  <c r="A50"/>
  <c r="B50"/>
  <c r="P50" s="1"/>
  <c r="A51"/>
  <c r="B51"/>
  <c r="A52"/>
  <c r="B52"/>
  <c r="A53"/>
  <c r="B53"/>
  <c r="S53"/>
  <c r="A54"/>
  <c r="B54"/>
  <c r="P54" s="1"/>
  <c r="R55" i="64" s="1"/>
  <c r="A55" i="46"/>
  <c r="B55"/>
  <c r="A56"/>
  <c r="B56"/>
  <c r="O56" s="1"/>
  <c r="A57"/>
  <c r="B57"/>
  <c r="S57"/>
  <c r="A58"/>
  <c r="B58"/>
  <c r="A59"/>
  <c r="B59"/>
  <c r="P59" s="1"/>
  <c r="R60" i="64" s="1"/>
  <c r="A60" i="46"/>
  <c r="B60"/>
  <c r="A61"/>
  <c r="B61"/>
  <c r="O61" s="1"/>
  <c r="S61"/>
  <c r="A62"/>
  <c r="B62"/>
  <c r="A63"/>
  <c r="B63"/>
  <c r="S63"/>
  <c r="A64"/>
  <c r="B64"/>
  <c r="O64" s="1"/>
  <c r="A65"/>
  <c r="B65"/>
  <c r="P65"/>
  <c r="A66"/>
  <c r="B66"/>
  <c r="A67"/>
  <c r="B67"/>
  <c r="P67" s="1"/>
  <c r="S67"/>
  <c r="A68"/>
  <c r="B68"/>
  <c r="O68" s="1"/>
  <c r="A69"/>
  <c r="B69"/>
  <c r="A70"/>
  <c r="B70"/>
  <c r="O70"/>
  <c r="A71"/>
  <c r="B71"/>
  <c r="A72"/>
  <c r="B72"/>
  <c r="O72" s="1"/>
  <c r="A73"/>
  <c r="B73"/>
  <c r="P73" s="1"/>
  <c r="S73"/>
  <c r="A74"/>
  <c r="B74"/>
  <c r="A75"/>
  <c r="B75"/>
  <c r="S75"/>
  <c r="A76"/>
  <c r="B76"/>
  <c r="O76" s="1"/>
  <c r="A77"/>
  <c r="B77"/>
  <c r="S77"/>
  <c r="A78"/>
  <c r="B78"/>
  <c r="A79"/>
  <c r="B79"/>
  <c r="A80"/>
  <c r="B80"/>
  <c r="O80" s="1"/>
  <c r="A81"/>
  <c r="B81"/>
  <c r="P81" s="1"/>
  <c r="R82" i="64" s="1"/>
  <c r="S81" i="46"/>
  <c r="A82"/>
  <c r="B82"/>
  <c r="O82" s="1"/>
  <c r="A83"/>
  <c r="B83"/>
  <c r="S83"/>
  <c r="A84"/>
  <c r="B84"/>
  <c r="A85"/>
  <c r="B85"/>
  <c r="S85"/>
  <c r="A86"/>
  <c r="B86"/>
  <c r="O86" s="1"/>
  <c r="A87"/>
  <c r="B87"/>
  <c r="S87"/>
  <c r="A88"/>
  <c r="B88"/>
  <c r="O88" s="1"/>
  <c r="A89"/>
  <c r="B89"/>
  <c r="S89"/>
  <c r="A90"/>
  <c r="B90"/>
  <c r="O90" s="1"/>
  <c r="A91"/>
  <c r="B91"/>
  <c r="P91" s="1"/>
  <c r="R92" i="64" s="1"/>
  <c r="A92" i="46"/>
  <c r="B92"/>
  <c r="A93"/>
  <c r="B93"/>
  <c r="P93" s="1"/>
  <c r="S93"/>
  <c r="A94"/>
  <c r="B94"/>
  <c r="O94" s="1"/>
  <c r="A95"/>
  <c r="B95"/>
  <c r="P95" s="1"/>
  <c r="AY95" i="53" s="1"/>
  <c r="S95" i="46"/>
  <c r="A96"/>
  <c r="B96"/>
  <c r="O96" s="1"/>
  <c r="A97"/>
  <c r="B97"/>
  <c r="P97" s="1"/>
  <c r="S97"/>
  <c r="A98"/>
  <c r="B98"/>
  <c r="A99"/>
  <c r="B99"/>
  <c r="A100"/>
  <c r="B100"/>
  <c r="A101"/>
  <c r="B101"/>
  <c r="S101"/>
  <c r="A102"/>
  <c r="B102"/>
  <c r="A103"/>
  <c r="B103"/>
  <c r="P103" s="1"/>
  <c r="R104" i="64" s="1"/>
  <c r="S103" i="46"/>
  <c r="A104"/>
  <c r="B104"/>
  <c r="O104" s="1"/>
  <c r="A105"/>
  <c r="B105"/>
  <c r="P105" s="1"/>
  <c r="R106" i="64" s="1"/>
  <c r="S105" i="46"/>
  <c r="A106"/>
  <c r="B106"/>
  <c r="O106" s="1"/>
  <c r="A107"/>
  <c r="B107"/>
  <c r="S107"/>
  <c r="A108"/>
  <c r="B108"/>
  <c r="A109"/>
  <c r="B109"/>
  <c r="P109" s="1"/>
  <c r="S109"/>
  <c r="A110"/>
  <c r="B110"/>
  <c r="A111"/>
  <c r="B111"/>
  <c r="P111" s="1"/>
  <c r="R112" i="64" s="1"/>
  <c r="S111" i="46"/>
  <c r="A112"/>
  <c r="B112"/>
  <c r="O112" s="1"/>
  <c r="A113"/>
  <c r="B113"/>
  <c r="P113" s="1"/>
  <c r="A114"/>
  <c r="B114"/>
  <c r="A115"/>
  <c r="B115"/>
  <c r="S115"/>
  <c r="A116"/>
  <c r="B116"/>
  <c r="O116" s="1"/>
  <c r="A117"/>
  <c r="B117"/>
  <c r="P117" s="1"/>
  <c r="S117"/>
  <c r="A118"/>
  <c r="B118"/>
  <c r="O118" s="1"/>
  <c r="A119"/>
  <c r="B119"/>
  <c r="S119"/>
  <c r="A120"/>
  <c r="B120"/>
  <c r="O120" s="1"/>
  <c r="A121"/>
  <c r="B121"/>
  <c r="S121"/>
  <c r="A122"/>
  <c r="B122"/>
  <c r="A123"/>
  <c r="B123"/>
  <c r="P123" s="1"/>
  <c r="S123"/>
  <c r="A124"/>
  <c r="B124"/>
  <c r="P124" s="1"/>
  <c r="A125"/>
  <c r="B125"/>
  <c r="S125"/>
  <c r="A126"/>
  <c r="B126"/>
  <c r="A127"/>
  <c r="B127"/>
  <c r="S127"/>
  <c r="A128"/>
  <c r="B128"/>
  <c r="O128" s="1"/>
  <c r="A129"/>
  <c r="B129"/>
  <c r="O129" s="1"/>
  <c r="A130"/>
  <c r="B130"/>
  <c r="A131"/>
  <c r="B131"/>
  <c r="S131"/>
  <c r="A132"/>
  <c r="B132"/>
  <c r="A133"/>
  <c r="B133"/>
  <c r="P133" s="1"/>
  <c r="R134" i="64" s="1"/>
  <c r="A134" i="46"/>
  <c r="B134"/>
  <c r="A135"/>
  <c r="B135"/>
  <c r="O135" s="1"/>
  <c r="AX135" i="53" s="1"/>
  <c r="S135" i="46"/>
  <c r="A136"/>
  <c r="B136"/>
  <c r="O136" s="1"/>
  <c r="A137"/>
  <c r="B137"/>
  <c r="A138"/>
  <c r="B138"/>
  <c r="A139"/>
  <c r="B139"/>
  <c r="S139"/>
  <c r="A140"/>
  <c r="B140"/>
  <c r="A141"/>
  <c r="B141"/>
  <c r="A1" i="47"/>
  <c r="A7"/>
  <c r="B7"/>
  <c r="C5" s="1"/>
  <c r="EH7"/>
  <c r="A8"/>
  <c r="B8"/>
  <c r="D5" s="1"/>
  <c r="EH8"/>
  <c r="A9"/>
  <c r="B9"/>
  <c r="E5" s="1"/>
  <c r="EH9"/>
  <c r="A10"/>
  <c r="B10"/>
  <c r="F5" s="1"/>
  <c r="EH10"/>
  <c r="A11"/>
  <c r="B11"/>
  <c r="G5" s="1"/>
  <c r="EH11"/>
  <c r="F10" i="62" s="1"/>
  <c r="A12" i="47"/>
  <c r="B12"/>
  <c r="H5" s="1"/>
  <c r="EH12"/>
  <c r="A13"/>
  <c r="B13"/>
  <c r="I5" s="1"/>
  <c r="EH13"/>
  <c r="A14"/>
  <c r="B14"/>
  <c r="J5" s="1"/>
  <c r="EH14"/>
  <c r="A15"/>
  <c r="B15"/>
  <c r="K5" s="1"/>
  <c r="EH15"/>
  <c r="F14" i="62" s="1"/>
  <c r="A16" i="47"/>
  <c r="B16"/>
  <c r="L5" s="1"/>
  <c r="EH16"/>
  <c r="A17"/>
  <c r="B17"/>
  <c r="M5" s="1"/>
  <c r="EH17"/>
  <c r="A18"/>
  <c r="B18"/>
  <c r="N5" s="1"/>
  <c r="EH18"/>
  <c r="A19"/>
  <c r="B19"/>
  <c r="O5" s="1"/>
  <c r="EH19"/>
  <c r="F18" i="62" s="1"/>
  <c r="A20" i="47"/>
  <c r="B20"/>
  <c r="P5" s="1"/>
  <c r="EH20"/>
  <c r="A21"/>
  <c r="B21"/>
  <c r="Q5" s="1"/>
  <c r="EH21"/>
  <c r="A22"/>
  <c r="B22"/>
  <c r="R5" s="1"/>
  <c r="EH22"/>
  <c r="A23"/>
  <c r="B23"/>
  <c r="S5" s="1"/>
  <c r="EH23"/>
  <c r="F22" i="62" s="1"/>
  <c r="A24" i="47"/>
  <c r="B24"/>
  <c r="T5" s="1"/>
  <c r="EH24"/>
  <c r="A25"/>
  <c r="B25"/>
  <c r="U5" s="1"/>
  <c r="EH25"/>
  <c r="A26"/>
  <c r="B26"/>
  <c r="V5" s="1"/>
  <c r="EH26"/>
  <c r="A27"/>
  <c r="B27"/>
  <c r="W5" s="1"/>
  <c r="EH27"/>
  <c r="F26" i="62" s="1"/>
  <c r="A28" i="47"/>
  <c r="B28"/>
  <c r="X5" s="1"/>
  <c r="EH28"/>
  <c r="A29"/>
  <c r="B29"/>
  <c r="Y5" s="1"/>
  <c r="EH29"/>
  <c r="A30"/>
  <c r="B30"/>
  <c r="Z5" s="1"/>
  <c r="EH30"/>
  <c r="A31"/>
  <c r="B31"/>
  <c r="AA5" s="1"/>
  <c r="EH31"/>
  <c r="F30" i="62" s="1"/>
  <c r="A32" i="47"/>
  <c r="B32"/>
  <c r="AB5" s="1"/>
  <c r="EH32"/>
  <c r="A33"/>
  <c r="B33"/>
  <c r="AC5" s="1"/>
  <c r="EH33"/>
  <c r="A34"/>
  <c r="B34"/>
  <c r="AD5" s="1"/>
  <c r="EH34"/>
  <c r="A35"/>
  <c r="B35"/>
  <c r="AE5" s="1"/>
  <c r="EH35"/>
  <c r="F34" i="62" s="1"/>
  <c r="A36" i="47"/>
  <c r="B36"/>
  <c r="AF5" s="1"/>
  <c r="EH36"/>
  <c r="A37"/>
  <c r="B37"/>
  <c r="AG5" s="1"/>
  <c r="EH37"/>
  <c r="A38"/>
  <c r="B38"/>
  <c r="AH5" s="1"/>
  <c r="EH38"/>
  <c r="A39"/>
  <c r="B39"/>
  <c r="AI5" s="1"/>
  <c r="EH39"/>
  <c r="F38" i="62" s="1"/>
  <c r="A40" i="47"/>
  <c r="B40"/>
  <c r="AJ5" s="1"/>
  <c r="EH40"/>
  <c r="A41"/>
  <c r="B41"/>
  <c r="AK5" s="1"/>
  <c r="EH41"/>
  <c r="A42"/>
  <c r="B42"/>
  <c r="AL5" s="1"/>
  <c r="EH42"/>
  <c r="A43"/>
  <c r="B43"/>
  <c r="AM5" s="1"/>
  <c r="EH43"/>
  <c r="F42" i="62" s="1"/>
  <c r="A44" i="47"/>
  <c r="B44"/>
  <c r="AN5" s="1"/>
  <c r="EH44"/>
  <c r="A45"/>
  <c r="B45"/>
  <c r="AO5" s="1"/>
  <c r="EH45"/>
  <c r="A46"/>
  <c r="B46"/>
  <c r="AP5" s="1"/>
  <c r="EH46"/>
  <c r="A47"/>
  <c r="B47"/>
  <c r="AQ5" s="1"/>
  <c r="EH47"/>
  <c r="F46" i="62" s="1"/>
  <c r="A48" i="47"/>
  <c r="B48"/>
  <c r="AR5" s="1"/>
  <c r="EH48"/>
  <c r="A49"/>
  <c r="B49"/>
  <c r="AS5" s="1"/>
  <c r="EH49"/>
  <c r="A50"/>
  <c r="B50"/>
  <c r="AT5" s="1"/>
  <c r="EH50"/>
  <c r="A51"/>
  <c r="B51"/>
  <c r="AU5" s="1"/>
  <c r="EH51"/>
  <c r="F50" i="62" s="1"/>
  <c r="A52" i="47"/>
  <c r="B52"/>
  <c r="AV5" s="1"/>
  <c r="EH52"/>
  <c r="A53"/>
  <c r="B53"/>
  <c r="AW5" s="1"/>
  <c r="EH53"/>
  <c r="A54"/>
  <c r="B54"/>
  <c r="AX5" s="1"/>
  <c r="EH54"/>
  <c r="A55"/>
  <c r="B55"/>
  <c r="AY5" s="1"/>
  <c r="EH55"/>
  <c r="F54" i="62" s="1"/>
  <c r="A56" i="47"/>
  <c r="B56"/>
  <c r="AZ5" s="1"/>
  <c r="EH56"/>
  <c r="A57"/>
  <c r="B57"/>
  <c r="BA5" s="1"/>
  <c r="EH57"/>
  <c r="A58"/>
  <c r="B58"/>
  <c r="BB5" s="1"/>
  <c r="EH58"/>
  <c r="A59"/>
  <c r="B59"/>
  <c r="BC5" s="1"/>
  <c r="EH59"/>
  <c r="F58" i="62" s="1"/>
  <c r="A60" i="47"/>
  <c r="B60"/>
  <c r="BD5" s="1"/>
  <c r="EH60"/>
  <c r="A61"/>
  <c r="B61"/>
  <c r="BE5" s="1"/>
  <c r="EH61"/>
  <c r="A62"/>
  <c r="B62"/>
  <c r="BF5" s="1"/>
  <c r="EH62"/>
  <c r="A63"/>
  <c r="B63"/>
  <c r="BG5" s="1"/>
  <c r="EH63"/>
  <c r="F62" i="62" s="1"/>
  <c r="A64" i="47"/>
  <c r="B64"/>
  <c r="BH5" s="1"/>
  <c r="EH64"/>
  <c r="A65"/>
  <c r="B65"/>
  <c r="BI5" s="1"/>
  <c r="EH65"/>
  <c r="A66"/>
  <c r="B66"/>
  <c r="BJ5" s="1"/>
  <c r="EH66"/>
  <c r="A67"/>
  <c r="B67"/>
  <c r="BK5" s="1"/>
  <c r="EH67"/>
  <c r="F66" i="62" s="1"/>
  <c r="A68" i="47"/>
  <c r="B68"/>
  <c r="BL5" s="1"/>
  <c r="EH68"/>
  <c r="A69"/>
  <c r="B69"/>
  <c r="BM5" s="1"/>
  <c r="EH69"/>
  <c r="A70"/>
  <c r="B70"/>
  <c r="BN5" s="1"/>
  <c r="EH70"/>
  <c r="A71"/>
  <c r="B71"/>
  <c r="BO5" s="1"/>
  <c r="EH71"/>
  <c r="F70" i="62" s="1"/>
  <c r="A72" i="47"/>
  <c r="B72"/>
  <c r="BP5" s="1"/>
  <c r="EH72"/>
  <c r="A73"/>
  <c r="B73"/>
  <c r="BQ5" s="1"/>
  <c r="EH73"/>
  <c r="A74"/>
  <c r="B74"/>
  <c r="BR5" s="1"/>
  <c r="EH74"/>
  <c r="A75"/>
  <c r="B75"/>
  <c r="BS5" s="1"/>
  <c r="EH75"/>
  <c r="F74" i="62" s="1"/>
  <c r="A76" i="47"/>
  <c r="B76"/>
  <c r="BT5" s="1"/>
  <c r="EH76"/>
  <c r="A77"/>
  <c r="B77"/>
  <c r="BU5" s="1"/>
  <c r="EH77"/>
  <c r="A78"/>
  <c r="B78"/>
  <c r="BV5" s="1"/>
  <c r="EH78"/>
  <c r="A79"/>
  <c r="B79"/>
  <c r="BW5" s="1"/>
  <c r="EH79"/>
  <c r="F78" i="62" s="1"/>
  <c r="A80" i="47"/>
  <c r="B80"/>
  <c r="BX5" s="1"/>
  <c r="EH80"/>
  <c r="F79" i="62" s="1"/>
  <c r="A81" i="47"/>
  <c r="B81"/>
  <c r="BY5" s="1"/>
  <c r="EH81"/>
  <c r="A82"/>
  <c r="B82"/>
  <c r="BZ5" s="1"/>
  <c r="EH82"/>
  <c r="A83"/>
  <c r="B83"/>
  <c r="CA5" s="1"/>
  <c r="EH83"/>
  <c r="F82" i="62" s="1"/>
  <c r="A84" i="47"/>
  <c r="B84"/>
  <c r="CB5" s="1"/>
  <c r="EH84"/>
  <c r="F83" i="62" s="1"/>
  <c r="A85" i="47"/>
  <c r="B85"/>
  <c r="CC5" s="1"/>
  <c r="EH85"/>
  <c r="A86"/>
  <c r="B86"/>
  <c r="CD5" s="1"/>
  <c r="EH86"/>
  <c r="A87"/>
  <c r="B87"/>
  <c r="CE5" s="1"/>
  <c r="EH87"/>
  <c r="F86" i="62" s="1"/>
  <c r="A88" i="47"/>
  <c r="B88"/>
  <c r="CF5" s="1"/>
  <c r="EH88"/>
  <c r="F87" i="62" s="1"/>
  <c r="A89" i="47"/>
  <c r="B89"/>
  <c r="CG5" s="1"/>
  <c r="EH89"/>
  <c r="A90"/>
  <c r="B90"/>
  <c r="CH5" s="1"/>
  <c r="EH90"/>
  <c r="A91"/>
  <c r="B91"/>
  <c r="CI5" s="1"/>
  <c r="EH91"/>
  <c r="F90" i="62" s="1"/>
  <c r="A92" i="47"/>
  <c r="B92"/>
  <c r="CJ5" s="1"/>
  <c r="EH92"/>
  <c r="F91" i="62" s="1"/>
  <c r="A93" i="47"/>
  <c r="B93"/>
  <c r="CK5" s="1"/>
  <c r="EH93"/>
  <c r="A94"/>
  <c r="B94"/>
  <c r="CL5" s="1"/>
  <c r="EH94"/>
  <c r="A95"/>
  <c r="B95"/>
  <c r="CM5" s="1"/>
  <c r="EH95"/>
  <c r="F94" i="62" s="1"/>
  <c r="A96" i="47"/>
  <c r="B96"/>
  <c r="CN5" s="1"/>
  <c r="EH96"/>
  <c r="F95" i="62" s="1"/>
  <c r="A97" i="47"/>
  <c r="B97"/>
  <c r="CO5" s="1"/>
  <c r="EH97"/>
  <c r="A98"/>
  <c r="B98"/>
  <c r="CP5" s="1"/>
  <c r="EH98"/>
  <c r="A99"/>
  <c r="B99"/>
  <c r="CQ5" s="1"/>
  <c r="EH99"/>
  <c r="F98" i="62" s="1"/>
  <c r="A100" i="47"/>
  <c r="B100"/>
  <c r="CR5" s="1"/>
  <c r="EH100"/>
  <c r="F99" i="62" s="1"/>
  <c r="A101" i="47"/>
  <c r="B101"/>
  <c r="CS5" s="1"/>
  <c r="EH101"/>
  <c r="A102"/>
  <c r="B102"/>
  <c r="CT5" s="1"/>
  <c r="EH102"/>
  <c r="A103"/>
  <c r="B103"/>
  <c r="CU5" s="1"/>
  <c r="EH103"/>
  <c r="F102" i="62" s="1"/>
  <c r="A104" i="47"/>
  <c r="B104"/>
  <c r="CV5" s="1"/>
  <c r="EH104"/>
  <c r="F103" i="62" s="1"/>
  <c r="A105" i="47"/>
  <c r="B105"/>
  <c r="CW5" s="1"/>
  <c r="EH105"/>
  <c r="A106"/>
  <c r="B106"/>
  <c r="CX5" s="1"/>
  <c r="EH106"/>
  <c r="A107"/>
  <c r="B107"/>
  <c r="CY5" s="1"/>
  <c r="EH107"/>
  <c r="F106" i="62" s="1"/>
  <c r="A108" i="47"/>
  <c r="B108"/>
  <c r="CZ5" s="1"/>
  <c r="EH108"/>
  <c r="F107" i="62" s="1"/>
  <c r="A109" i="47"/>
  <c r="B109"/>
  <c r="DA5" s="1"/>
  <c r="EH109"/>
  <c r="A110"/>
  <c r="B110"/>
  <c r="DB5" s="1"/>
  <c r="EH110"/>
  <c r="A111"/>
  <c r="B111"/>
  <c r="DC5" s="1"/>
  <c r="EH111"/>
  <c r="F110" i="62" s="1"/>
  <c r="A112" i="47"/>
  <c r="B112"/>
  <c r="DD5" s="1"/>
  <c r="EH112"/>
  <c r="F111" i="62" s="1"/>
  <c r="A113" i="47"/>
  <c r="B113"/>
  <c r="DE5" s="1"/>
  <c r="EH113"/>
  <c r="A114"/>
  <c r="B114"/>
  <c r="DF5" s="1"/>
  <c r="EH114"/>
  <c r="A115"/>
  <c r="B115"/>
  <c r="DG5" s="1"/>
  <c r="EH115"/>
  <c r="F114" i="62" s="1"/>
  <c r="A116" i="47"/>
  <c r="B116"/>
  <c r="DH5" s="1"/>
  <c r="EH116"/>
  <c r="F115" i="62" s="1"/>
  <c r="A117" i="47"/>
  <c r="B117"/>
  <c r="DI5" s="1"/>
  <c r="EH117"/>
  <c r="A118"/>
  <c r="B118"/>
  <c r="DJ5" s="1"/>
  <c r="EH118"/>
  <c r="A119"/>
  <c r="B119"/>
  <c r="DK5" s="1"/>
  <c r="EH119"/>
  <c r="F118" i="62" s="1"/>
  <c r="A120" i="47"/>
  <c r="B120"/>
  <c r="DL5" s="1"/>
  <c r="EH120"/>
  <c r="F119" i="62" s="1"/>
  <c r="A121" i="47"/>
  <c r="B121"/>
  <c r="DM5" s="1"/>
  <c r="EH121"/>
  <c r="A122"/>
  <c r="B122"/>
  <c r="DN5" s="1"/>
  <c r="EH122"/>
  <c r="A123"/>
  <c r="B123"/>
  <c r="DO5" s="1"/>
  <c r="EH123"/>
  <c r="A124"/>
  <c r="B124"/>
  <c r="DP5" s="1"/>
  <c r="EH124"/>
  <c r="A125"/>
  <c r="B125"/>
  <c r="DQ5" s="1"/>
  <c r="EH125"/>
  <c r="A126"/>
  <c r="B126"/>
  <c r="DR5" s="1"/>
  <c r="EH126"/>
  <c r="A127"/>
  <c r="B127"/>
  <c r="DS5" s="1"/>
  <c r="EH127"/>
  <c r="A128"/>
  <c r="B128"/>
  <c r="DT5" s="1"/>
  <c r="EH128"/>
  <c r="A129"/>
  <c r="B129"/>
  <c r="DU5" s="1"/>
  <c r="EH129"/>
  <c r="A130"/>
  <c r="B130"/>
  <c r="DV5" s="1"/>
  <c r="EH130"/>
  <c r="A131"/>
  <c r="B131"/>
  <c r="DW5" s="1"/>
  <c r="EH131"/>
  <c r="A132"/>
  <c r="B132"/>
  <c r="DX5" s="1"/>
  <c r="EH132"/>
  <c r="F131" i="62" s="1"/>
  <c r="A133" i="47"/>
  <c r="B133"/>
  <c r="DY5" s="1"/>
  <c r="EH133"/>
  <c r="A134"/>
  <c r="B134"/>
  <c r="DZ5" s="1"/>
  <c r="EH134"/>
  <c r="A135"/>
  <c r="B135"/>
  <c r="EA5" s="1"/>
  <c r="EH135"/>
  <c r="A136"/>
  <c r="B136"/>
  <c r="EB5" s="1"/>
  <c r="EH136"/>
  <c r="A137"/>
  <c r="B137"/>
  <c r="EC5" s="1"/>
  <c r="EH137"/>
  <c r="A138"/>
  <c r="B138"/>
  <c r="ED5" s="1"/>
  <c r="EH138"/>
  <c r="A139"/>
  <c r="B139"/>
  <c r="EE5" s="1"/>
  <c r="EH139"/>
  <c r="A140"/>
  <c r="B140"/>
  <c r="EF5" s="1"/>
  <c r="EH140"/>
  <c r="A141"/>
  <c r="B141"/>
  <c r="EG5" s="1"/>
  <c r="EH141"/>
  <c r="C142"/>
  <c r="D142"/>
  <c r="E142"/>
  <c r="F142"/>
  <c r="G9" i="62" s="1"/>
  <c r="G142" i="47"/>
  <c r="H142"/>
  <c r="I142"/>
  <c r="J142"/>
  <c r="G13" i="62" s="1"/>
  <c r="K142" i="47"/>
  <c r="L142"/>
  <c r="M142"/>
  <c r="N142"/>
  <c r="G17" i="62" s="1"/>
  <c r="O142" i="47"/>
  <c r="P142"/>
  <c r="Q142"/>
  <c r="R142"/>
  <c r="G21" i="62" s="1"/>
  <c r="S142" i="47"/>
  <c r="T142"/>
  <c r="U142"/>
  <c r="V142"/>
  <c r="G25" i="62" s="1"/>
  <c r="W142" i="47"/>
  <c r="X142"/>
  <c r="Y142"/>
  <c r="Z142"/>
  <c r="G29" i="62" s="1"/>
  <c r="AA142" i="47"/>
  <c r="AB142"/>
  <c r="AC142"/>
  <c r="AD142"/>
  <c r="G33" i="62" s="1"/>
  <c r="AE142" i="47"/>
  <c r="AF142"/>
  <c r="AG142"/>
  <c r="AH142"/>
  <c r="G37" i="62" s="1"/>
  <c r="AI142" i="47"/>
  <c r="AJ142"/>
  <c r="AK142"/>
  <c r="AL142"/>
  <c r="G41" i="62" s="1"/>
  <c r="AM142" i="47"/>
  <c r="AN142"/>
  <c r="AO142"/>
  <c r="AP142"/>
  <c r="G45" i="62" s="1"/>
  <c r="AQ142" i="47"/>
  <c r="AR142"/>
  <c r="AS142"/>
  <c r="AT142"/>
  <c r="G49" i="62" s="1"/>
  <c r="AU142" i="47"/>
  <c r="AV142"/>
  <c r="AW142"/>
  <c r="AX142"/>
  <c r="G53" i="62" s="1"/>
  <c r="AY142" i="47"/>
  <c r="AZ142"/>
  <c r="BA142"/>
  <c r="BB142"/>
  <c r="G57" i="62" s="1"/>
  <c r="BC142" i="47"/>
  <c r="BD142"/>
  <c r="BE142"/>
  <c r="BF142"/>
  <c r="G61" i="62" s="1"/>
  <c r="BG142" i="47"/>
  <c r="BH142"/>
  <c r="BI142"/>
  <c r="BJ142"/>
  <c r="G65" i="62" s="1"/>
  <c r="BK142" i="47"/>
  <c r="BL142"/>
  <c r="BM142"/>
  <c r="BN142"/>
  <c r="G69" i="62" s="1"/>
  <c r="BO142" i="47"/>
  <c r="BP142"/>
  <c r="BQ142"/>
  <c r="BR142"/>
  <c r="G73" i="62" s="1"/>
  <c r="BS142" i="47"/>
  <c r="BT142"/>
  <c r="BU142"/>
  <c r="BV142"/>
  <c r="G77" i="62" s="1"/>
  <c r="BW142" i="47"/>
  <c r="BX142"/>
  <c r="BY142"/>
  <c r="BZ142"/>
  <c r="G81" i="62" s="1"/>
  <c r="CA142" i="47"/>
  <c r="CB142"/>
  <c r="CC142"/>
  <c r="CD142"/>
  <c r="G85" i="62" s="1"/>
  <c r="CE142" i="47"/>
  <c r="CF142"/>
  <c r="CG142"/>
  <c r="CH142"/>
  <c r="G89" i="62" s="1"/>
  <c r="CI142" i="47"/>
  <c r="CJ142"/>
  <c r="CK142"/>
  <c r="CL142"/>
  <c r="G93" i="62" s="1"/>
  <c r="CM142" i="47"/>
  <c r="CN142"/>
  <c r="CO142"/>
  <c r="CP142"/>
  <c r="G97" i="62" s="1"/>
  <c r="CQ142" i="47"/>
  <c r="CR142"/>
  <c r="CS142"/>
  <c r="CT142"/>
  <c r="G101" i="62" s="1"/>
  <c r="CU142" i="47"/>
  <c r="CV142"/>
  <c r="CW142"/>
  <c r="CX142"/>
  <c r="G105" i="62" s="1"/>
  <c r="CY142" i="47"/>
  <c r="CZ142"/>
  <c r="DA142"/>
  <c r="DB142"/>
  <c r="G109" i="62" s="1"/>
  <c r="DC142" i="47"/>
  <c r="DD142"/>
  <c r="DE142"/>
  <c r="DF142"/>
  <c r="G113" i="62" s="1"/>
  <c r="DG142" i="47"/>
  <c r="DH142"/>
  <c r="DI142"/>
  <c r="DJ142"/>
  <c r="G117" i="62" s="1"/>
  <c r="DK142" i="47"/>
  <c r="DL142"/>
  <c r="DM142"/>
  <c r="DN142"/>
  <c r="DO142"/>
  <c r="DP142"/>
  <c r="DQ142"/>
  <c r="DR142"/>
  <c r="DS142"/>
  <c r="DT142"/>
  <c r="DU142"/>
  <c r="DV142"/>
  <c r="G129" i="62" s="1"/>
  <c r="DW142" i="47"/>
  <c r="DX142"/>
  <c r="DY142"/>
  <c r="DZ142"/>
  <c r="EA142"/>
  <c r="EB142"/>
  <c r="EC142"/>
  <c r="ED142"/>
  <c r="EE142"/>
  <c r="EF142"/>
  <c r="EG142"/>
  <c r="A1" i="48"/>
  <c r="A8"/>
  <c r="B8"/>
  <c r="S8"/>
  <c r="T8"/>
  <c r="A9"/>
  <c r="B9"/>
  <c r="S9"/>
  <c r="D7" i="62" s="1"/>
  <c r="T9" i="48"/>
  <c r="A10"/>
  <c r="B10"/>
  <c r="S10"/>
  <c r="D8" i="62" s="1"/>
  <c r="T10" i="48"/>
  <c r="A11"/>
  <c r="B11"/>
  <c r="S11"/>
  <c r="T11"/>
  <c r="A12"/>
  <c r="B12"/>
  <c r="S12"/>
  <c r="T12"/>
  <c r="A13"/>
  <c r="B13"/>
  <c r="S13"/>
  <c r="D11" i="62" s="1"/>
  <c r="T13" i="48"/>
  <c r="A14"/>
  <c r="B14"/>
  <c r="S14"/>
  <c r="D12" i="62" s="1"/>
  <c r="T14" i="48"/>
  <c r="A15"/>
  <c r="B15"/>
  <c r="S15"/>
  <c r="T15"/>
  <c r="A16"/>
  <c r="B16"/>
  <c r="S16"/>
  <c r="T16"/>
  <c r="A17"/>
  <c r="B17"/>
  <c r="S17"/>
  <c r="D15" i="62" s="1"/>
  <c r="T17" i="48"/>
  <c r="A18"/>
  <c r="B18"/>
  <c r="S18"/>
  <c r="D16" i="62" s="1"/>
  <c r="T18" i="48"/>
  <c r="A19"/>
  <c r="B19"/>
  <c r="S19"/>
  <c r="T19"/>
  <c r="A20"/>
  <c r="B20"/>
  <c r="S20"/>
  <c r="T20"/>
  <c r="A21"/>
  <c r="B21"/>
  <c r="S21"/>
  <c r="D19" i="62" s="1"/>
  <c r="T21" i="48"/>
  <c r="A22"/>
  <c r="B22"/>
  <c r="S22"/>
  <c r="D20" i="62" s="1"/>
  <c r="T22" i="48"/>
  <c r="A23"/>
  <c r="B23"/>
  <c r="S23"/>
  <c r="T23"/>
  <c r="A24"/>
  <c r="B24"/>
  <c r="S24"/>
  <c r="T24"/>
  <c r="A25"/>
  <c r="B25"/>
  <c r="S25"/>
  <c r="D23" i="62" s="1"/>
  <c r="T25" i="48"/>
  <c r="A26"/>
  <c r="B26"/>
  <c r="S26"/>
  <c r="D24" i="62" s="1"/>
  <c r="T26" i="48"/>
  <c r="A27"/>
  <c r="B27"/>
  <c r="S27"/>
  <c r="T27"/>
  <c r="A28"/>
  <c r="B28"/>
  <c r="S28"/>
  <c r="T28"/>
  <c r="A29"/>
  <c r="B29"/>
  <c r="S29"/>
  <c r="D27" i="62" s="1"/>
  <c r="T29" i="48"/>
  <c r="A30"/>
  <c r="B30"/>
  <c r="S30"/>
  <c r="D28" i="62" s="1"/>
  <c r="T30" i="48"/>
  <c r="A31"/>
  <c r="B31"/>
  <c r="S31"/>
  <c r="T31"/>
  <c r="A32"/>
  <c r="B32"/>
  <c r="S32"/>
  <c r="T32"/>
  <c r="A33"/>
  <c r="B33"/>
  <c r="S33"/>
  <c r="D31" i="62" s="1"/>
  <c r="T33" i="48"/>
  <c r="A34"/>
  <c r="B34"/>
  <c r="S34"/>
  <c r="D32" i="62" s="1"/>
  <c r="T34" i="48"/>
  <c r="A35"/>
  <c r="B35"/>
  <c r="S35"/>
  <c r="T35"/>
  <c r="A36"/>
  <c r="B36"/>
  <c r="S36"/>
  <c r="T36"/>
  <c r="A37"/>
  <c r="B37"/>
  <c r="S37"/>
  <c r="D35" i="62" s="1"/>
  <c r="T37" i="48"/>
  <c r="A38"/>
  <c r="B38"/>
  <c r="S38"/>
  <c r="D36" i="62" s="1"/>
  <c r="T38" i="48"/>
  <c r="A39"/>
  <c r="B39"/>
  <c r="S39"/>
  <c r="T39"/>
  <c r="A40"/>
  <c r="B40"/>
  <c r="S40"/>
  <c r="T40"/>
  <c r="A41"/>
  <c r="B41"/>
  <c r="S41"/>
  <c r="D39" i="62" s="1"/>
  <c r="T41" i="48"/>
  <c r="A42"/>
  <c r="B42"/>
  <c r="S42"/>
  <c r="D40" i="62" s="1"/>
  <c r="T42" i="48"/>
  <c r="A43"/>
  <c r="B43"/>
  <c r="S43"/>
  <c r="T43"/>
  <c r="A44"/>
  <c r="B44"/>
  <c r="S44"/>
  <c r="T44"/>
  <c r="A45"/>
  <c r="B45"/>
  <c r="S45"/>
  <c r="D43" i="62" s="1"/>
  <c r="T45" i="48"/>
  <c r="A46"/>
  <c r="B46"/>
  <c r="S46"/>
  <c r="D44" i="62" s="1"/>
  <c r="T46" i="48"/>
  <c r="A47"/>
  <c r="B47"/>
  <c r="S47"/>
  <c r="T47"/>
  <c r="A48"/>
  <c r="B48"/>
  <c r="S48"/>
  <c r="T48"/>
  <c r="A49"/>
  <c r="B49"/>
  <c r="S49"/>
  <c r="D47" i="62" s="1"/>
  <c r="T49" i="48"/>
  <c r="A50"/>
  <c r="B50"/>
  <c r="S50"/>
  <c r="D48" i="62" s="1"/>
  <c r="T50" i="48"/>
  <c r="A51"/>
  <c r="B51"/>
  <c r="S51"/>
  <c r="T51"/>
  <c r="A52"/>
  <c r="B52"/>
  <c r="S52"/>
  <c r="T52"/>
  <c r="A53"/>
  <c r="B53"/>
  <c r="S53"/>
  <c r="D51" i="62" s="1"/>
  <c r="T53" i="48"/>
  <c r="A54"/>
  <c r="B54"/>
  <c r="S54"/>
  <c r="D52" i="62" s="1"/>
  <c r="T54" i="48"/>
  <c r="A55"/>
  <c r="B55"/>
  <c r="S55"/>
  <c r="T55"/>
  <c r="A56"/>
  <c r="B56"/>
  <c r="S56"/>
  <c r="T56"/>
  <c r="A57"/>
  <c r="B57"/>
  <c r="S57"/>
  <c r="D55" i="62" s="1"/>
  <c r="T57" i="48"/>
  <c r="A58"/>
  <c r="B58"/>
  <c r="S58"/>
  <c r="D56" i="62" s="1"/>
  <c r="T58" i="48"/>
  <c r="A59"/>
  <c r="B59"/>
  <c r="S59"/>
  <c r="T59"/>
  <c r="A60"/>
  <c r="B60"/>
  <c r="S60"/>
  <c r="T60"/>
  <c r="A61"/>
  <c r="B61"/>
  <c r="S61"/>
  <c r="D59" i="62" s="1"/>
  <c r="T61" i="48"/>
  <c r="A62"/>
  <c r="B62"/>
  <c r="S62"/>
  <c r="D60" i="62" s="1"/>
  <c r="T62" i="48"/>
  <c r="A63"/>
  <c r="B63"/>
  <c r="S63"/>
  <c r="T63"/>
  <c r="A64"/>
  <c r="B64"/>
  <c r="S64"/>
  <c r="T64"/>
  <c r="A65"/>
  <c r="B65"/>
  <c r="S65"/>
  <c r="D63" i="62" s="1"/>
  <c r="T65" i="48"/>
  <c r="A66"/>
  <c r="B66"/>
  <c r="S66"/>
  <c r="D64" i="62" s="1"/>
  <c r="T66" i="48"/>
  <c r="A67"/>
  <c r="B67"/>
  <c r="S67"/>
  <c r="T67"/>
  <c r="A68"/>
  <c r="B68"/>
  <c r="S68"/>
  <c r="T68"/>
  <c r="A69"/>
  <c r="B69"/>
  <c r="S69"/>
  <c r="D67" i="62" s="1"/>
  <c r="T69" i="48"/>
  <c r="A70"/>
  <c r="B70"/>
  <c r="S70"/>
  <c r="D68" i="62" s="1"/>
  <c r="T70" i="48"/>
  <c r="A71"/>
  <c r="B71"/>
  <c r="S71"/>
  <c r="T71"/>
  <c r="A72"/>
  <c r="B72"/>
  <c r="S72"/>
  <c r="T72"/>
  <c r="A73"/>
  <c r="B73"/>
  <c r="S73"/>
  <c r="D71" i="62" s="1"/>
  <c r="T73" i="48"/>
  <c r="A74"/>
  <c r="B74"/>
  <c r="S74"/>
  <c r="D72" i="62" s="1"/>
  <c r="T74" i="48"/>
  <c r="A75"/>
  <c r="B75"/>
  <c r="S75"/>
  <c r="T75"/>
  <c r="A76"/>
  <c r="B76"/>
  <c r="S76"/>
  <c r="T76"/>
  <c r="A77"/>
  <c r="B77"/>
  <c r="S77"/>
  <c r="D75" i="62" s="1"/>
  <c r="T77" i="48"/>
  <c r="A78"/>
  <c r="B78"/>
  <c r="S78"/>
  <c r="D76" i="62" s="1"/>
  <c r="T78" i="48"/>
  <c r="A79"/>
  <c r="B79"/>
  <c r="S79"/>
  <c r="T79"/>
  <c r="A80"/>
  <c r="B80"/>
  <c r="S80"/>
  <c r="T80"/>
  <c r="A81"/>
  <c r="B81"/>
  <c r="S81"/>
  <c r="D79" i="62" s="1"/>
  <c r="T81" i="48"/>
  <c r="A82"/>
  <c r="B82"/>
  <c r="S82"/>
  <c r="D80" i="62" s="1"/>
  <c r="T82" i="48"/>
  <c r="A83"/>
  <c r="B83"/>
  <c r="S83"/>
  <c r="T83"/>
  <c r="A84"/>
  <c r="B84"/>
  <c r="S84"/>
  <c r="T84"/>
  <c r="A85"/>
  <c r="B85"/>
  <c r="S85"/>
  <c r="D83" i="62" s="1"/>
  <c r="T85" i="48"/>
  <c r="A86"/>
  <c r="B86"/>
  <c r="S86"/>
  <c r="D84" i="62" s="1"/>
  <c r="T86" i="48"/>
  <c r="A87"/>
  <c r="B87"/>
  <c r="S87"/>
  <c r="T87"/>
  <c r="A88"/>
  <c r="B88"/>
  <c r="S88"/>
  <c r="T88"/>
  <c r="A89"/>
  <c r="B89"/>
  <c r="S89"/>
  <c r="D87" i="62" s="1"/>
  <c r="T89" i="48"/>
  <c r="A90"/>
  <c r="B90"/>
  <c r="S90"/>
  <c r="D88" i="62" s="1"/>
  <c r="T90" i="48"/>
  <c r="A91"/>
  <c r="B91"/>
  <c r="S91"/>
  <c r="T91"/>
  <c r="A92"/>
  <c r="B92"/>
  <c r="S92"/>
  <c r="T92"/>
  <c r="A93"/>
  <c r="B93"/>
  <c r="S93"/>
  <c r="D91" i="62" s="1"/>
  <c r="T93" i="48"/>
  <c r="A94"/>
  <c r="B94"/>
  <c r="S94"/>
  <c r="D92" i="62" s="1"/>
  <c r="T94" i="48"/>
  <c r="A95"/>
  <c r="B95"/>
  <c r="S95"/>
  <c r="T95"/>
  <c r="A96"/>
  <c r="B96"/>
  <c r="S96"/>
  <c r="T96"/>
  <c r="A97"/>
  <c r="B97"/>
  <c r="S97"/>
  <c r="D95" i="62" s="1"/>
  <c r="T97" i="48"/>
  <c r="A98"/>
  <c r="B98"/>
  <c r="S98"/>
  <c r="D96" i="62" s="1"/>
  <c r="T98" i="48"/>
  <c r="A99"/>
  <c r="B99"/>
  <c r="S99"/>
  <c r="T99"/>
  <c r="A100"/>
  <c r="B100"/>
  <c r="S100"/>
  <c r="T100"/>
  <c r="A101"/>
  <c r="B101"/>
  <c r="S101"/>
  <c r="D99" i="62" s="1"/>
  <c r="T101" i="48"/>
  <c r="A102"/>
  <c r="B102"/>
  <c r="S102"/>
  <c r="D100" i="62" s="1"/>
  <c r="T102" i="48"/>
  <c r="A103"/>
  <c r="B103"/>
  <c r="S103"/>
  <c r="T103"/>
  <c r="A104"/>
  <c r="B104"/>
  <c r="S104"/>
  <c r="T104"/>
  <c r="A105"/>
  <c r="B105"/>
  <c r="S105"/>
  <c r="D103" i="62" s="1"/>
  <c r="T105" i="48"/>
  <c r="A106"/>
  <c r="B106"/>
  <c r="S106"/>
  <c r="D104" i="62" s="1"/>
  <c r="T106" i="48"/>
  <c r="A107"/>
  <c r="B107"/>
  <c r="S107"/>
  <c r="T107"/>
  <c r="A108"/>
  <c r="B108"/>
  <c r="S108"/>
  <c r="T108"/>
  <c r="A109"/>
  <c r="B109"/>
  <c r="S109"/>
  <c r="D107" i="62" s="1"/>
  <c r="T109" i="48"/>
  <c r="A110"/>
  <c r="B110"/>
  <c r="S110"/>
  <c r="D108" i="62" s="1"/>
  <c r="T110" i="48"/>
  <c r="A111"/>
  <c r="B111"/>
  <c r="S111"/>
  <c r="T111"/>
  <c r="A112"/>
  <c r="B112"/>
  <c r="S112"/>
  <c r="T112"/>
  <c r="A113"/>
  <c r="B113"/>
  <c r="S113"/>
  <c r="D111" i="62" s="1"/>
  <c r="T113" i="48"/>
  <c r="A114"/>
  <c r="B114"/>
  <c r="S114"/>
  <c r="D112" i="62" s="1"/>
  <c r="T114" i="48"/>
  <c r="A115"/>
  <c r="B115"/>
  <c r="S115"/>
  <c r="T115"/>
  <c r="A116"/>
  <c r="B116"/>
  <c r="S116"/>
  <c r="T116"/>
  <c r="A117"/>
  <c r="B117"/>
  <c r="S117"/>
  <c r="D115" i="62" s="1"/>
  <c r="T117" i="48"/>
  <c r="A118"/>
  <c r="B118"/>
  <c r="S118"/>
  <c r="D116" i="62" s="1"/>
  <c r="T118" i="48"/>
  <c r="A119"/>
  <c r="B119"/>
  <c r="S119"/>
  <c r="T119"/>
  <c r="A120"/>
  <c r="B120"/>
  <c r="S120"/>
  <c r="T120"/>
  <c r="A121"/>
  <c r="B121"/>
  <c r="S121"/>
  <c r="D119" i="62" s="1"/>
  <c r="T121" i="48"/>
  <c r="A122"/>
  <c r="B122"/>
  <c r="S122"/>
  <c r="D120" i="62" s="1"/>
  <c r="T122" i="48"/>
  <c r="A123"/>
  <c r="B123"/>
  <c r="S123"/>
  <c r="T123"/>
  <c r="A124"/>
  <c r="B124"/>
  <c r="S124"/>
  <c r="T124"/>
  <c r="A125"/>
  <c r="B125"/>
  <c r="S125"/>
  <c r="T125"/>
  <c r="A126"/>
  <c r="B126"/>
  <c r="S126"/>
  <c r="T126"/>
  <c r="A127"/>
  <c r="B127"/>
  <c r="S127"/>
  <c r="T127"/>
  <c r="A128"/>
  <c r="B128"/>
  <c r="S128"/>
  <c r="T128"/>
  <c r="A129"/>
  <c r="B129"/>
  <c r="S129"/>
  <c r="T129"/>
  <c r="A130"/>
  <c r="B130"/>
  <c r="S130"/>
  <c r="T130"/>
  <c r="A131"/>
  <c r="B131"/>
  <c r="S131"/>
  <c r="T131"/>
  <c r="A132"/>
  <c r="B132"/>
  <c r="S132"/>
  <c r="T132"/>
  <c r="A133"/>
  <c r="B133"/>
  <c r="S133"/>
  <c r="T133"/>
  <c r="A134"/>
  <c r="B134"/>
  <c r="S134"/>
  <c r="T134"/>
  <c r="A135"/>
  <c r="B135"/>
  <c r="S135"/>
  <c r="T135"/>
  <c r="A136"/>
  <c r="B136"/>
  <c r="S136"/>
  <c r="T136"/>
  <c r="A137"/>
  <c r="B137"/>
  <c r="S137"/>
  <c r="T137"/>
  <c r="A138"/>
  <c r="B138"/>
  <c r="S138"/>
  <c r="T138"/>
  <c r="A139"/>
  <c r="B139"/>
  <c r="S139"/>
  <c r="T139"/>
  <c r="A140"/>
  <c r="B140"/>
  <c r="S140"/>
  <c r="T140"/>
  <c r="A141"/>
  <c r="B141"/>
  <c r="S141"/>
  <c r="T141"/>
  <c r="A142"/>
  <c r="B142"/>
  <c r="S142"/>
  <c r="T142"/>
  <c r="C143"/>
  <c r="D143"/>
  <c r="E143"/>
  <c r="F143"/>
  <c r="G143"/>
  <c r="H143"/>
  <c r="I143"/>
  <c r="J143"/>
  <c r="K143"/>
  <c r="L143"/>
  <c r="M143"/>
  <c r="N143"/>
  <c r="O143"/>
  <c r="P143"/>
  <c r="Q143"/>
  <c r="R143"/>
  <c r="S143"/>
  <c r="T143"/>
  <c r="C180" i="31"/>
  <c r="A1" i="49"/>
  <c r="A8"/>
  <c r="B8"/>
  <c r="W8"/>
  <c r="A9"/>
  <c r="B9"/>
  <c r="U9"/>
  <c r="V9"/>
  <c r="A10"/>
  <c r="B10"/>
  <c r="W10"/>
  <c r="A11"/>
  <c r="B11"/>
  <c r="U11"/>
  <c r="E9" i="62" s="1"/>
  <c r="V11" i="49"/>
  <c r="A12"/>
  <c r="B12"/>
  <c r="W12"/>
  <c r="A13"/>
  <c r="B13"/>
  <c r="U13"/>
  <c r="V13"/>
  <c r="A14"/>
  <c r="B14"/>
  <c r="W14"/>
  <c r="A15"/>
  <c r="B15"/>
  <c r="U15"/>
  <c r="E13" i="62" s="1"/>
  <c r="V15" i="49"/>
  <c r="A16"/>
  <c r="B16"/>
  <c r="W16"/>
  <c r="A17"/>
  <c r="B17"/>
  <c r="U17"/>
  <c r="V17"/>
  <c r="A18"/>
  <c r="B18"/>
  <c r="W18"/>
  <c r="A19"/>
  <c r="B19"/>
  <c r="U19"/>
  <c r="E17" i="62" s="1"/>
  <c r="V19" i="49"/>
  <c r="A20"/>
  <c r="B20"/>
  <c r="W20"/>
  <c r="A21"/>
  <c r="B21"/>
  <c r="U21"/>
  <c r="V21"/>
  <c r="A22"/>
  <c r="B22"/>
  <c r="W22"/>
  <c r="A23"/>
  <c r="B23"/>
  <c r="U23"/>
  <c r="E21" i="62" s="1"/>
  <c r="V23" i="49"/>
  <c r="A24"/>
  <c r="B24"/>
  <c r="W24"/>
  <c r="A25"/>
  <c r="B25"/>
  <c r="U25"/>
  <c r="V25"/>
  <c r="A26"/>
  <c r="B26"/>
  <c r="W26"/>
  <c r="A27"/>
  <c r="B27"/>
  <c r="U27"/>
  <c r="E25" i="62" s="1"/>
  <c r="V27" i="49"/>
  <c r="A28"/>
  <c r="B28"/>
  <c r="W28"/>
  <c r="A29"/>
  <c r="B29"/>
  <c r="U29"/>
  <c r="V29"/>
  <c r="A30"/>
  <c r="B30"/>
  <c r="W30"/>
  <c r="A31"/>
  <c r="B31"/>
  <c r="U31"/>
  <c r="E29" i="62" s="1"/>
  <c r="V31" i="49"/>
  <c r="A32"/>
  <c r="B32"/>
  <c r="W32"/>
  <c r="A33"/>
  <c r="B33"/>
  <c r="U33"/>
  <c r="V33"/>
  <c r="A34"/>
  <c r="B34"/>
  <c r="W34"/>
  <c r="A35"/>
  <c r="B35"/>
  <c r="U35"/>
  <c r="E33" i="62" s="1"/>
  <c r="V35" i="49"/>
  <c r="A36"/>
  <c r="B36"/>
  <c r="W36"/>
  <c r="A37"/>
  <c r="B37"/>
  <c r="U37"/>
  <c r="V37"/>
  <c r="W37"/>
  <c r="A38"/>
  <c r="B38"/>
  <c r="A39"/>
  <c r="B39"/>
  <c r="U39"/>
  <c r="E37" i="62" s="1"/>
  <c r="V39" i="49"/>
  <c r="A40"/>
  <c r="B40"/>
  <c r="W40"/>
  <c r="A41"/>
  <c r="B41"/>
  <c r="U41"/>
  <c r="V41"/>
  <c r="A42"/>
  <c r="B42"/>
  <c r="W42"/>
  <c r="A43"/>
  <c r="B43"/>
  <c r="U43"/>
  <c r="E41" i="62" s="1"/>
  <c r="V43" i="49"/>
  <c r="A44"/>
  <c r="B44"/>
  <c r="W44"/>
  <c r="A45"/>
  <c r="B45"/>
  <c r="U45"/>
  <c r="V45"/>
  <c r="A46"/>
  <c r="B46"/>
  <c r="W46"/>
  <c r="A47"/>
  <c r="B47"/>
  <c r="U47"/>
  <c r="E45" i="62" s="1"/>
  <c r="V47" i="49"/>
  <c r="A48"/>
  <c r="B48"/>
  <c r="W48"/>
  <c r="A49"/>
  <c r="B49"/>
  <c r="U49"/>
  <c r="V49"/>
  <c r="A50"/>
  <c r="B50"/>
  <c r="W50"/>
  <c r="A51"/>
  <c r="B51"/>
  <c r="U51"/>
  <c r="E49" i="62" s="1"/>
  <c r="V51" i="49"/>
  <c r="A52"/>
  <c r="B52"/>
  <c r="W52"/>
  <c r="A53"/>
  <c r="B53"/>
  <c r="U53"/>
  <c r="V53"/>
  <c r="A54"/>
  <c r="B54"/>
  <c r="W54"/>
  <c r="A55"/>
  <c r="B55"/>
  <c r="U55"/>
  <c r="E53" i="62" s="1"/>
  <c r="V55" i="49"/>
  <c r="A56"/>
  <c r="B56"/>
  <c r="W56"/>
  <c r="A57"/>
  <c r="B57"/>
  <c r="U57"/>
  <c r="V57"/>
  <c r="A58"/>
  <c r="B58"/>
  <c r="W58"/>
  <c r="A59"/>
  <c r="B59"/>
  <c r="U59"/>
  <c r="E57" i="62" s="1"/>
  <c r="V59" i="49"/>
  <c r="A60"/>
  <c r="B60"/>
  <c r="W60"/>
  <c r="A61"/>
  <c r="B61"/>
  <c r="U61"/>
  <c r="V61"/>
  <c r="A62"/>
  <c r="B62"/>
  <c r="W62"/>
  <c r="A63"/>
  <c r="B63"/>
  <c r="U63"/>
  <c r="E61" i="62" s="1"/>
  <c r="V63" i="49"/>
  <c r="A64"/>
  <c r="B64"/>
  <c r="W64"/>
  <c r="A65"/>
  <c r="B65"/>
  <c r="U65"/>
  <c r="V65"/>
  <c r="A66"/>
  <c r="B66"/>
  <c r="W66"/>
  <c r="A67"/>
  <c r="B67"/>
  <c r="U67"/>
  <c r="E65" i="62" s="1"/>
  <c r="V67" i="49"/>
  <c r="A68"/>
  <c r="B68"/>
  <c r="W68"/>
  <c r="A69"/>
  <c r="B69"/>
  <c r="U69"/>
  <c r="V69"/>
  <c r="A70"/>
  <c r="B70"/>
  <c r="W70"/>
  <c r="A71"/>
  <c r="B71"/>
  <c r="U71"/>
  <c r="E69" i="62" s="1"/>
  <c r="V71" i="49"/>
  <c r="A72"/>
  <c r="B72"/>
  <c r="W72"/>
  <c r="A73"/>
  <c r="B73"/>
  <c r="U73"/>
  <c r="V73"/>
  <c r="A74"/>
  <c r="B74"/>
  <c r="W74"/>
  <c r="A75"/>
  <c r="B75"/>
  <c r="U75"/>
  <c r="E73" i="62" s="1"/>
  <c r="V75" i="49"/>
  <c r="A76"/>
  <c r="B76"/>
  <c r="W76"/>
  <c r="A77"/>
  <c r="B77"/>
  <c r="U77"/>
  <c r="V77"/>
  <c r="A78"/>
  <c r="B78"/>
  <c r="W78"/>
  <c r="A79"/>
  <c r="B79"/>
  <c r="U79"/>
  <c r="E77" i="62" s="1"/>
  <c r="V79" i="49"/>
  <c r="A80"/>
  <c r="B80"/>
  <c r="W80"/>
  <c r="A81"/>
  <c r="B81"/>
  <c r="U81"/>
  <c r="V81"/>
  <c r="A82"/>
  <c r="B82"/>
  <c r="W82"/>
  <c r="A83"/>
  <c r="B83"/>
  <c r="U83"/>
  <c r="E81" i="62" s="1"/>
  <c r="V83" i="49"/>
  <c r="A84"/>
  <c r="B84"/>
  <c r="W84"/>
  <c r="A85"/>
  <c r="B85"/>
  <c r="U85"/>
  <c r="V85"/>
  <c r="A86"/>
  <c r="B86"/>
  <c r="W86"/>
  <c r="A87"/>
  <c r="B87"/>
  <c r="U87"/>
  <c r="E85" i="62" s="1"/>
  <c r="V87" i="49"/>
  <c r="A88"/>
  <c r="B88"/>
  <c r="W88"/>
  <c r="A89"/>
  <c r="B89"/>
  <c r="U89"/>
  <c r="V89"/>
  <c r="A90"/>
  <c r="B90"/>
  <c r="W90"/>
  <c r="A91"/>
  <c r="B91"/>
  <c r="U91"/>
  <c r="E89" i="62" s="1"/>
  <c r="V91" i="49"/>
  <c r="A92"/>
  <c r="B92"/>
  <c r="W92"/>
  <c r="A93"/>
  <c r="B93"/>
  <c r="U93"/>
  <c r="V93"/>
  <c r="A94"/>
  <c r="B94"/>
  <c r="W94"/>
  <c r="A95"/>
  <c r="B95"/>
  <c r="U95"/>
  <c r="E93" i="62" s="1"/>
  <c r="V95" i="49"/>
  <c r="A96"/>
  <c r="B96"/>
  <c r="W96"/>
  <c r="A97"/>
  <c r="B97"/>
  <c r="U97"/>
  <c r="V97"/>
  <c r="A98"/>
  <c r="B98"/>
  <c r="W98"/>
  <c r="A99"/>
  <c r="B99"/>
  <c r="U99"/>
  <c r="E97" i="62" s="1"/>
  <c r="V99" i="49"/>
  <c r="A100"/>
  <c r="B100"/>
  <c r="W100"/>
  <c r="A101"/>
  <c r="B101"/>
  <c r="U101"/>
  <c r="V101"/>
  <c r="A102"/>
  <c r="B102"/>
  <c r="W102"/>
  <c r="A103"/>
  <c r="B103"/>
  <c r="U103"/>
  <c r="E101" i="62" s="1"/>
  <c r="V103" i="49"/>
  <c r="A104"/>
  <c r="B104"/>
  <c r="W104"/>
  <c r="A105"/>
  <c r="B105"/>
  <c r="U105"/>
  <c r="V105"/>
  <c r="A106"/>
  <c r="B106"/>
  <c r="W106"/>
  <c r="A107"/>
  <c r="B107"/>
  <c r="U107"/>
  <c r="E105" i="62" s="1"/>
  <c r="V107" i="49"/>
  <c r="A108"/>
  <c r="B108"/>
  <c r="W108"/>
  <c r="A109"/>
  <c r="B109"/>
  <c r="U109"/>
  <c r="V109"/>
  <c r="A110"/>
  <c r="B110"/>
  <c r="W110"/>
  <c r="A111"/>
  <c r="B111"/>
  <c r="U111"/>
  <c r="E109" i="62" s="1"/>
  <c r="V111" i="49"/>
  <c r="A112"/>
  <c r="B112"/>
  <c r="W112"/>
  <c r="A113"/>
  <c r="B113"/>
  <c r="U113"/>
  <c r="V113"/>
  <c r="A114"/>
  <c r="B114"/>
  <c r="W114"/>
  <c r="A115"/>
  <c r="B115"/>
  <c r="U115"/>
  <c r="E113" i="62" s="1"/>
  <c r="V115" i="49"/>
  <c r="A116"/>
  <c r="B116"/>
  <c r="W116"/>
  <c r="A117"/>
  <c r="B117"/>
  <c r="U117"/>
  <c r="V117"/>
  <c r="A118"/>
  <c r="B118"/>
  <c r="W118"/>
  <c r="A119"/>
  <c r="B119"/>
  <c r="U119"/>
  <c r="E117" i="62" s="1"/>
  <c r="V119" i="49"/>
  <c r="A120"/>
  <c r="B120"/>
  <c r="W120"/>
  <c r="A121"/>
  <c r="B121"/>
  <c r="U121"/>
  <c r="V121"/>
  <c r="A122"/>
  <c r="B122"/>
  <c r="W122"/>
  <c r="A123"/>
  <c r="B123"/>
  <c r="U123"/>
  <c r="V123"/>
  <c r="A124"/>
  <c r="B124"/>
  <c r="W124"/>
  <c r="A125"/>
  <c r="B125"/>
  <c r="U125"/>
  <c r="V125"/>
  <c r="A126"/>
  <c r="B126"/>
  <c r="W126"/>
  <c r="A127"/>
  <c r="B127"/>
  <c r="U127"/>
  <c r="V127"/>
  <c r="A128"/>
  <c r="B128"/>
  <c r="W128"/>
  <c r="A129"/>
  <c r="B129"/>
  <c r="U129"/>
  <c r="V129"/>
  <c r="A130"/>
  <c r="B130"/>
  <c r="W130"/>
  <c r="A131"/>
  <c r="B131"/>
  <c r="U131"/>
  <c r="V131"/>
  <c r="A132"/>
  <c r="B132"/>
  <c r="W132"/>
  <c r="A133"/>
  <c r="B133"/>
  <c r="U133"/>
  <c r="V133"/>
  <c r="A134"/>
  <c r="B134"/>
  <c r="W134"/>
  <c r="A135"/>
  <c r="B135"/>
  <c r="U135"/>
  <c r="V135"/>
  <c r="A136"/>
  <c r="B136"/>
  <c r="W136"/>
  <c r="A137"/>
  <c r="B137"/>
  <c r="U137"/>
  <c r="V137"/>
  <c r="A138"/>
  <c r="B138"/>
  <c r="W138"/>
  <c r="A139"/>
  <c r="B139"/>
  <c r="U139"/>
  <c r="V139"/>
  <c r="A140"/>
  <c r="B140"/>
  <c r="W140"/>
  <c r="A141"/>
  <c r="B141"/>
  <c r="U141"/>
  <c r="V141"/>
  <c r="A142"/>
  <c r="B142"/>
  <c r="W142"/>
  <c r="A1" i="50"/>
  <c r="A7"/>
  <c r="B7"/>
  <c r="Y7"/>
  <c r="A8"/>
  <c r="B8"/>
  <c r="X8"/>
  <c r="A9"/>
  <c r="B9"/>
  <c r="X9"/>
  <c r="Y9"/>
  <c r="A10"/>
  <c r="B10"/>
  <c r="W10"/>
  <c r="X10"/>
  <c r="A11"/>
  <c r="B11"/>
  <c r="Y11"/>
  <c r="A12"/>
  <c r="B12"/>
  <c r="X12"/>
  <c r="A13"/>
  <c r="B13"/>
  <c r="X13"/>
  <c r="Y13"/>
  <c r="A14"/>
  <c r="B14"/>
  <c r="W14"/>
  <c r="X14"/>
  <c r="A15"/>
  <c r="B15"/>
  <c r="Y15"/>
  <c r="A16"/>
  <c r="B16"/>
  <c r="X16"/>
  <c r="A17"/>
  <c r="B17"/>
  <c r="X17"/>
  <c r="Y17"/>
  <c r="A18"/>
  <c r="B18"/>
  <c r="W18"/>
  <c r="X18"/>
  <c r="A19"/>
  <c r="B19"/>
  <c r="Y19"/>
  <c r="A20"/>
  <c r="B20"/>
  <c r="X20"/>
  <c r="A21"/>
  <c r="B21"/>
  <c r="X21"/>
  <c r="Y21"/>
  <c r="A22"/>
  <c r="B22"/>
  <c r="W22"/>
  <c r="X22"/>
  <c r="A23"/>
  <c r="B23"/>
  <c r="Y23"/>
  <c r="A24"/>
  <c r="B24"/>
  <c r="X24"/>
  <c r="A25"/>
  <c r="B25"/>
  <c r="X25"/>
  <c r="Y25"/>
  <c r="A26"/>
  <c r="B26"/>
  <c r="W26"/>
  <c r="X26"/>
  <c r="A27"/>
  <c r="B27"/>
  <c r="Y27"/>
  <c r="A28"/>
  <c r="B28"/>
  <c r="X28"/>
  <c r="A29"/>
  <c r="B29"/>
  <c r="X29"/>
  <c r="Y29"/>
  <c r="A30"/>
  <c r="B30"/>
  <c r="W30"/>
  <c r="X30"/>
  <c r="A31"/>
  <c r="B31"/>
  <c r="Y31"/>
  <c r="A32"/>
  <c r="B32"/>
  <c r="X32"/>
  <c r="A33"/>
  <c r="B33"/>
  <c r="X33"/>
  <c r="Y33"/>
  <c r="A34"/>
  <c r="B34"/>
  <c r="W34"/>
  <c r="X34"/>
  <c r="A35"/>
  <c r="B35"/>
  <c r="Y35"/>
  <c r="A36"/>
  <c r="B36"/>
  <c r="X36"/>
  <c r="Y36"/>
  <c r="A37"/>
  <c r="B37"/>
  <c r="X37"/>
  <c r="A38"/>
  <c r="B38"/>
  <c r="W38"/>
  <c r="X38"/>
  <c r="A39"/>
  <c r="B39"/>
  <c r="Y39"/>
  <c r="A40"/>
  <c r="B40"/>
  <c r="X40"/>
  <c r="A41"/>
  <c r="B41"/>
  <c r="X41"/>
  <c r="Y41"/>
  <c r="A42"/>
  <c r="B42"/>
  <c r="W42"/>
  <c r="X42"/>
  <c r="A43"/>
  <c r="B43"/>
  <c r="Y43"/>
  <c r="A44"/>
  <c r="B44"/>
  <c r="X44"/>
  <c r="A45"/>
  <c r="B45"/>
  <c r="X45"/>
  <c r="Y45"/>
  <c r="A46"/>
  <c r="B46"/>
  <c r="W46"/>
  <c r="X46"/>
  <c r="A47"/>
  <c r="B47"/>
  <c r="Y47"/>
  <c r="A48"/>
  <c r="B48"/>
  <c r="X48"/>
  <c r="A49"/>
  <c r="B49"/>
  <c r="X49"/>
  <c r="Y49"/>
  <c r="A50"/>
  <c r="B50"/>
  <c r="A51"/>
  <c r="B51"/>
  <c r="X51"/>
  <c r="Y51"/>
  <c r="A52"/>
  <c r="B52"/>
  <c r="X52"/>
  <c r="A53"/>
  <c r="B53"/>
  <c r="W53"/>
  <c r="X53"/>
  <c r="Y53"/>
  <c r="A54"/>
  <c r="B54"/>
  <c r="A55"/>
  <c r="B55"/>
  <c r="Y55"/>
  <c r="A56"/>
  <c r="B56"/>
  <c r="X56"/>
  <c r="A57"/>
  <c r="B57"/>
  <c r="W57"/>
  <c r="X57"/>
  <c r="Y57"/>
  <c r="A58"/>
  <c r="B58"/>
  <c r="A59"/>
  <c r="B59"/>
  <c r="Y59"/>
  <c r="A60"/>
  <c r="B60"/>
  <c r="X60"/>
  <c r="A61"/>
  <c r="B61"/>
  <c r="W61"/>
  <c r="X61"/>
  <c r="Y61"/>
  <c r="A62"/>
  <c r="B62"/>
  <c r="A63"/>
  <c r="B63"/>
  <c r="Y63"/>
  <c r="A64"/>
  <c r="B64"/>
  <c r="X64"/>
  <c r="A65"/>
  <c r="B65"/>
  <c r="W65"/>
  <c r="X65"/>
  <c r="Y65"/>
  <c r="A66"/>
  <c r="B66"/>
  <c r="A67"/>
  <c r="B67"/>
  <c r="Y67"/>
  <c r="A68"/>
  <c r="B68"/>
  <c r="X68"/>
  <c r="A69"/>
  <c r="B69"/>
  <c r="W69"/>
  <c r="X69"/>
  <c r="Y69"/>
  <c r="A70"/>
  <c r="B70"/>
  <c r="A71"/>
  <c r="B71"/>
  <c r="Y71"/>
  <c r="A72"/>
  <c r="B72"/>
  <c r="X72"/>
  <c r="A73"/>
  <c r="B73"/>
  <c r="W73"/>
  <c r="X73"/>
  <c r="Y73"/>
  <c r="A74"/>
  <c r="B74"/>
  <c r="A75"/>
  <c r="B75"/>
  <c r="Y75"/>
  <c r="A76"/>
  <c r="B76"/>
  <c r="X76"/>
  <c r="A77"/>
  <c r="B77"/>
  <c r="W77"/>
  <c r="X77"/>
  <c r="Y77"/>
  <c r="A78"/>
  <c r="B78"/>
  <c r="A79"/>
  <c r="B79"/>
  <c r="Y79"/>
  <c r="A80"/>
  <c r="B80"/>
  <c r="X80"/>
  <c r="A81"/>
  <c r="B81"/>
  <c r="W81"/>
  <c r="X81"/>
  <c r="Y81"/>
  <c r="A82"/>
  <c r="B82"/>
  <c r="A83"/>
  <c r="B83"/>
  <c r="Y83"/>
  <c r="A84"/>
  <c r="B84"/>
  <c r="X84"/>
  <c r="A85"/>
  <c r="B85"/>
  <c r="W85"/>
  <c r="X85"/>
  <c r="Y85"/>
  <c r="A86"/>
  <c r="B86"/>
  <c r="A87"/>
  <c r="B87"/>
  <c r="Y87"/>
  <c r="A88"/>
  <c r="B88"/>
  <c r="X88"/>
  <c r="A89"/>
  <c r="B89"/>
  <c r="W89"/>
  <c r="X89"/>
  <c r="Y89"/>
  <c r="A90"/>
  <c r="B90"/>
  <c r="A91"/>
  <c r="B91"/>
  <c r="Y91"/>
  <c r="A92"/>
  <c r="B92"/>
  <c r="X92"/>
  <c r="A93"/>
  <c r="B93"/>
  <c r="W93"/>
  <c r="X93"/>
  <c r="Y93"/>
  <c r="A94"/>
  <c r="B94"/>
  <c r="A95"/>
  <c r="B95"/>
  <c r="Y95"/>
  <c r="A96"/>
  <c r="B96"/>
  <c r="X96"/>
  <c r="A97"/>
  <c r="B97"/>
  <c r="W97"/>
  <c r="X97"/>
  <c r="Y97"/>
  <c r="A98"/>
  <c r="B98"/>
  <c r="A99"/>
  <c r="B99"/>
  <c r="Y99"/>
  <c r="A100"/>
  <c r="B100"/>
  <c r="X100"/>
  <c r="A101"/>
  <c r="B101"/>
  <c r="W101"/>
  <c r="X101"/>
  <c r="Y101"/>
  <c r="A102"/>
  <c r="B102"/>
  <c r="A103"/>
  <c r="B103"/>
  <c r="Y103"/>
  <c r="A104"/>
  <c r="B104"/>
  <c r="X104"/>
  <c r="A105"/>
  <c r="B105"/>
  <c r="W105"/>
  <c r="X105"/>
  <c r="Y105"/>
  <c r="A106"/>
  <c r="B106"/>
  <c r="A107"/>
  <c r="B107"/>
  <c r="Y107"/>
  <c r="A108"/>
  <c r="B108"/>
  <c r="X108"/>
  <c r="A109"/>
  <c r="B109"/>
  <c r="W109"/>
  <c r="X109"/>
  <c r="Y109"/>
  <c r="A110"/>
  <c r="B110"/>
  <c r="A111"/>
  <c r="B111"/>
  <c r="Y111"/>
  <c r="A112"/>
  <c r="B112"/>
  <c r="X112"/>
  <c r="A113"/>
  <c r="B113"/>
  <c r="W113"/>
  <c r="X113"/>
  <c r="Y113"/>
  <c r="A114"/>
  <c r="B114"/>
  <c r="A115"/>
  <c r="B115"/>
  <c r="Y115"/>
  <c r="A116"/>
  <c r="B116"/>
  <c r="X116"/>
  <c r="A117"/>
  <c r="B117"/>
  <c r="W117"/>
  <c r="X117"/>
  <c r="Y117"/>
  <c r="A118"/>
  <c r="B118"/>
  <c r="A119"/>
  <c r="B119"/>
  <c r="Y119"/>
  <c r="A120"/>
  <c r="B120"/>
  <c r="X120"/>
  <c r="A121"/>
  <c r="B121"/>
  <c r="W121"/>
  <c r="X121"/>
  <c r="Y121"/>
  <c r="A122"/>
  <c r="B122"/>
  <c r="A123"/>
  <c r="B123"/>
  <c r="Y123"/>
  <c r="A124"/>
  <c r="B124"/>
  <c r="X124"/>
  <c r="A125"/>
  <c r="B125"/>
  <c r="W125"/>
  <c r="X125"/>
  <c r="Y125"/>
  <c r="A126"/>
  <c r="B126"/>
  <c r="A127"/>
  <c r="B127"/>
  <c r="Y127"/>
  <c r="A128"/>
  <c r="B128"/>
  <c r="X128"/>
  <c r="A129"/>
  <c r="B129"/>
  <c r="W129"/>
  <c r="X129"/>
  <c r="Y129"/>
  <c r="A130"/>
  <c r="B130"/>
  <c r="A131"/>
  <c r="B131"/>
  <c r="Y131"/>
  <c r="A132"/>
  <c r="B132"/>
  <c r="X132"/>
  <c r="A133"/>
  <c r="B133"/>
  <c r="W133"/>
  <c r="X133"/>
  <c r="Y133"/>
  <c r="A134"/>
  <c r="B134"/>
  <c r="A135"/>
  <c r="B135"/>
  <c r="Y135"/>
  <c r="A136"/>
  <c r="B136"/>
  <c r="X136"/>
  <c r="A137"/>
  <c r="B137"/>
  <c r="W137"/>
  <c r="X137"/>
  <c r="Y137"/>
  <c r="A138"/>
  <c r="B138"/>
  <c r="A139"/>
  <c r="B139"/>
  <c r="Y139"/>
  <c r="A140"/>
  <c r="B140"/>
  <c r="X140"/>
  <c r="A141"/>
  <c r="B141"/>
  <c r="Y141"/>
  <c r="A1" i="51"/>
  <c r="A7"/>
  <c r="B7"/>
  <c r="AB7"/>
  <c r="AC7"/>
  <c r="A8"/>
  <c r="B8"/>
  <c r="A9"/>
  <c r="B9"/>
  <c r="AB9"/>
  <c r="AC9"/>
  <c r="A10"/>
  <c r="B10"/>
  <c r="AB10"/>
  <c r="A11"/>
  <c r="B11"/>
  <c r="AA11"/>
  <c r="AB11"/>
  <c r="AC11"/>
  <c r="A12"/>
  <c r="B12"/>
  <c r="A13"/>
  <c r="B13"/>
  <c r="AB13"/>
  <c r="AC13"/>
  <c r="A14"/>
  <c r="B14"/>
  <c r="AB14"/>
  <c r="A15"/>
  <c r="B15"/>
  <c r="AA15"/>
  <c r="AB15"/>
  <c r="AC15"/>
  <c r="A16"/>
  <c r="B16"/>
  <c r="A17"/>
  <c r="B17"/>
  <c r="AB17"/>
  <c r="AC17"/>
  <c r="A18"/>
  <c r="B18"/>
  <c r="A19"/>
  <c r="B19"/>
  <c r="AB19"/>
  <c r="AC19"/>
  <c r="A20"/>
  <c r="B20"/>
  <c r="AB20"/>
  <c r="A21"/>
  <c r="B21"/>
  <c r="AA21"/>
  <c r="AB21"/>
  <c r="AC21"/>
  <c r="A22"/>
  <c r="B22"/>
  <c r="A23"/>
  <c r="B23"/>
  <c r="AA23"/>
  <c r="AB23"/>
  <c r="AC23"/>
  <c r="A24"/>
  <c r="B24"/>
  <c r="A25"/>
  <c r="B25"/>
  <c r="AB25"/>
  <c r="AC25"/>
  <c r="A26"/>
  <c r="B26"/>
  <c r="A27"/>
  <c r="B27"/>
  <c r="AB27"/>
  <c r="AC27"/>
  <c r="A28"/>
  <c r="B28"/>
  <c r="AB28"/>
  <c r="A29"/>
  <c r="B29"/>
  <c r="AA29"/>
  <c r="AB29"/>
  <c r="AC29"/>
  <c r="A30"/>
  <c r="B30"/>
  <c r="A31"/>
  <c r="B31"/>
  <c r="AA31"/>
  <c r="AB31"/>
  <c r="AC31"/>
  <c r="A32"/>
  <c r="B32"/>
  <c r="A33"/>
  <c r="B33"/>
  <c r="AB33"/>
  <c r="AC33"/>
  <c r="A34"/>
  <c r="B34"/>
  <c r="A35"/>
  <c r="B35"/>
  <c r="AB35"/>
  <c r="AC35"/>
  <c r="A36"/>
  <c r="B36"/>
  <c r="AB36"/>
  <c r="AC36"/>
  <c r="A37"/>
  <c r="B37"/>
  <c r="AA37"/>
  <c r="AB37"/>
  <c r="A38"/>
  <c r="B38"/>
  <c r="A39"/>
  <c r="B39"/>
  <c r="AA39"/>
  <c r="AB39"/>
  <c r="AC39"/>
  <c r="A40"/>
  <c r="B40"/>
  <c r="A41"/>
  <c r="B41"/>
  <c r="AB41"/>
  <c r="AC41"/>
  <c r="A42"/>
  <c r="B42"/>
  <c r="A43"/>
  <c r="B43"/>
  <c r="AB43"/>
  <c r="AC43"/>
  <c r="A44"/>
  <c r="B44"/>
  <c r="AB44"/>
  <c r="A45"/>
  <c r="B45"/>
  <c r="AA45"/>
  <c r="AB45"/>
  <c r="AC45"/>
  <c r="A46"/>
  <c r="B46"/>
  <c r="A47"/>
  <c r="B47"/>
  <c r="AA47"/>
  <c r="AB47"/>
  <c r="AC47"/>
  <c r="A48"/>
  <c r="B48"/>
  <c r="A49"/>
  <c r="B49"/>
  <c r="AB49"/>
  <c r="AC49"/>
  <c r="A50"/>
  <c r="B50"/>
  <c r="A51"/>
  <c r="B51"/>
  <c r="AB51"/>
  <c r="AC51"/>
  <c r="A52"/>
  <c r="B52"/>
  <c r="AB52"/>
  <c r="A53"/>
  <c r="B53"/>
  <c r="AA53"/>
  <c r="AB53"/>
  <c r="AC53"/>
  <c r="A54"/>
  <c r="B54"/>
  <c r="A55"/>
  <c r="B55"/>
  <c r="AA55"/>
  <c r="AB55"/>
  <c r="AC55"/>
  <c r="A56"/>
  <c r="B56"/>
  <c r="A57"/>
  <c r="B57"/>
  <c r="AB57"/>
  <c r="AC57"/>
  <c r="A58"/>
  <c r="B58"/>
  <c r="A59"/>
  <c r="B59"/>
  <c r="AB59"/>
  <c r="AC59"/>
  <c r="A60"/>
  <c r="B60"/>
  <c r="AB60"/>
  <c r="A61"/>
  <c r="B61"/>
  <c r="AA61"/>
  <c r="AB61"/>
  <c r="AC61"/>
  <c r="A62"/>
  <c r="B62"/>
  <c r="A63"/>
  <c r="B63"/>
  <c r="AA63"/>
  <c r="AB63"/>
  <c r="AC63"/>
  <c r="A64"/>
  <c r="B64"/>
  <c r="A65"/>
  <c r="B65"/>
  <c r="AB65"/>
  <c r="AC65"/>
  <c r="A66"/>
  <c r="B66"/>
  <c r="A67"/>
  <c r="B67"/>
  <c r="AB67"/>
  <c r="AC67"/>
  <c r="A68"/>
  <c r="B68"/>
  <c r="AB68"/>
  <c r="A69"/>
  <c r="B69"/>
  <c r="AA69"/>
  <c r="AB69"/>
  <c r="AC69"/>
  <c r="A70"/>
  <c r="B70"/>
  <c r="A71"/>
  <c r="B71"/>
  <c r="AA71"/>
  <c r="AB71"/>
  <c r="AC71"/>
  <c r="A72"/>
  <c r="B72"/>
  <c r="A73"/>
  <c r="B73"/>
  <c r="AB73"/>
  <c r="AC73"/>
  <c r="A74"/>
  <c r="B74"/>
  <c r="A75"/>
  <c r="B75"/>
  <c r="AB75"/>
  <c r="AC75"/>
  <c r="A76"/>
  <c r="B76"/>
  <c r="AB76"/>
  <c r="A77"/>
  <c r="B77"/>
  <c r="AA77"/>
  <c r="AB77"/>
  <c r="AC77"/>
  <c r="A78"/>
  <c r="B78"/>
  <c r="A79"/>
  <c r="B79"/>
  <c r="AA79"/>
  <c r="AB79"/>
  <c r="AC79"/>
  <c r="A80"/>
  <c r="B80"/>
  <c r="A81"/>
  <c r="B81"/>
  <c r="AB81"/>
  <c r="AC81"/>
  <c r="A82"/>
  <c r="B82"/>
  <c r="A83"/>
  <c r="B83"/>
  <c r="AB83"/>
  <c r="AC83"/>
  <c r="A84"/>
  <c r="B84"/>
  <c r="AB84"/>
  <c r="A85"/>
  <c r="B85"/>
  <c r="AA85"/>
  <c r="AB85"/>
  <c r="AC85"/>
  <c r="A86"/>
  <c r="B86"/>
  <c r="A87"/>
  <c r="B87"/>
  <c r="AA87"/>
  <c r="AB87"/>
  <c r="AC87"/>
  <c r="A88"/>
  <c r="B88"/>
  <c r="A89"/>
  <c r="B89"/>
  <c r="AB89"/>
  <c r="AC89"/>
  <c r="A90"/>
  <c r="B90"/>
  <c r="A91"/>
  <c r="B91"/>
  <c r="AB91"/>
  <c r="AC91"/>
  <c r="A92"/>
  <c r="B92"/>
  <c r="AB92"/>
  <c r="A93"/>
  <c r="B93"/>
  <c r="AA93"/>
  <c r="AB93"/>
  <c r="AC93"/>
  <c r="A94"/>
  <c r="B94"/>
  <c r="A95"/>
  <c r="B95"/>
  <c r="AA95"/>
  <c r="AB95"/>
  <c r="AC95"/>
  <c r="A96"/>
  <c r="B96"/>
  <c r="A97"/>
  <c r="B97"/>
  <c r="AB97"/>
  <c r="AC97"/>
  <c r="A98"/>
  <c r="B98"/>
  <c r="A99"/>
  <c r="B99"/>
  <c r="AB99"/>
  <c r="AC99"/>
  <c r="A100"/>
  <c r="B100"/>
  <c r="AB100"/>
  <c r="A101"/>
  <c r="B101"/>
  <c r="AA101"/>
  <c r="AB101"/>
  <c r="AC101"/>
  <c r="A102"/>
  <c r="B102"/>
  <c r="A103"/>
  <c r="B103"/>
  <c r="AA103"/>
  <c r="AB103"/>
  <c r="AC103"/>
  <c r="A104"/>
  <c r="B104"/>
  <c r="A105"/>
  <c r="B105"/>
  <c r="AB105"/>
  <c r="AC105"/>
  <c r="A106"/>
  <c r="B106"/>
  <c r="A107"/>
  <c r="B107"/>
  <c r="AB107"/>
  <c r="AC107"/>
  <c r="A108"/>
  <c r="B108"/>
  <c r="AB108"/>
  <c r="A109"/>
  <c r="B109"/>
  <c r="AA109"/>
  <c r="AB109"/>
  <c r="AC109"/>
  <c r="A110"/>
  <c r="B110"/>
  <c r="A111"/>
  <c r="B111"/>
  <c r="AA111"/>
  <c r="AB111"/>
  <c r="AC111"/>
  <c r="A112"/>
  <c r="B112"/>
  <c r="A113"/>
  <c r="B113"/>
  <c r="AB113"/>
  <c r="AC113"/>
  <c r="A114"/>
  <c r="B114"/>
  <c r="A115"/>
  <c r="B115"/>
  <c r="AB115"/>
  <c r="AC115"/>
  <c r="A116"/>
  <c r="B116"/>
  <c r="AB116"/>
  <c r="A117"/>
  <c r="B117"/>
  <c r="AA117"/>
  <c r="AB117"/>
  <c r="AC117"/>
  <c r="A118"/>
  <c r="B118"/>
  <c r="A119"/>
  <c r="B119"/>
  <c r="AA119"/>
  <c r="AB119"/>
  <c r="AC119"/>
  <c r="A120"/>
  <c r="B120"/>
  <c r="A121"/>
  <c r="B121"/>
  <c r="AB121"/>
  <c r="AC121"/>
  <c r="A122"/>
  <c r="B122"/>
  <c r="A123"/>
  <c r="B123"/>
  <c r="AB123"/>
  <c r="AC123"/>
  <c r="A124"/>
  <c r="B124"/>
  <c r="AB124"/>
  <c r="A125"/>
  <c r="B125"/>
  <c r="AA125"/>
  <c r="AB125"/>
  <c r="AC125"/>
  <c r="A126"/>
  <c r="B126"/>
  <c r="A127"/>
  <c r="B127"/>
  <c r="AA127"/>
  <c r="AB127"/>
  <c r="AC127"/>
  <c r="A128"/>
  <c r="B128"/>
  <c r="A129"/>
  <c r="B129"/>
  <c r="AB129"/>
  <c r="AC129"/>
  <c r="A130"/>
  <c r="B130"/>
  <c r="A131"/>
  <c r="B131"/>
  <c r="AB131"/>
  <c r="AC131"/>
  <c r="A132"/>
  <c r="B132"/>
  <c r="AB132"/>
  <c r="A133"/>
  <c r="B133"/>
  <c r="AA133"/>
  <c r="AB133"/>
  <c r="AC133"/>
  <c r="A134"/>
  <c r="B134"/>
  <c r="A135"/>
  <c r="B135"/>
  <c r="AA135"/>
  <c r="AB135"/>
  <c r="AC135"/>
  <c r="A136"/>
  <c r="B136"/>
  <c r="J142"/>
  <c r="Z142"/>
  <c r="A137"/>
  <c r="B137"/>
  <c r="AB137"/>
  <c r="AC137"/>
  <c r="A138"/>
  <c r="B138"/>
  <c r="A139"/>
  <c r="B139"/>
  <c r="AC139"/>
  <c r="A140"/>
  <c r="B140"/>
  <c r="AB140"/>
  <c r="A141"/>
  <c r="B141"/>
  <c r="AA141"/>
  <c r="AB141"/>
  <c r="AC141"/>
  <c r="R142"/>
  <c r="A1" i="52"/>
  <c r="A7"/>
  <c r="B7"/>
  <c r="O7"/>
  <c r="P7"/>
  <c r="Q7"/>
  <c r="A8"/>
  <c r="B8"/>
  <c r="A9"/>
  <c r="B9"/>
  <c r="P9"/>
  <c r="Q9"/>
  <c r="A10"/>
  <c r="B10"/>
  <c r="A11"/>
  <c r="B11"/>
  <c r="O11"/>
  <c r="P11"/>
  <c r="Q11"/>
  <c r="A12"/>
  <c r="B12"/>
  <c r="A13"/>
  <c r="B13"/>
  <c r="Q13"/>
  <c r="A14"/>
  <c r="B14"/>
  <c r="A15"/>
  <c r="B15"/>
  <c r="O15"/>
  <c r="P15"/>
  <c r="Q15"/>
  <c r="A16"/>
  <c r="B16"/>
  <c r="A17"/>
  <c r="B17"/>
  <c r="Q17"/>
  <c r="A18"/>
  <c r="B18"/>
  <c r="A19"/>
  <c r="B19"/>
  <c r="O19"/>
  <c r="P19"/>
  <c r="Q19"/>
  <c r="A20"/>
  <c r="B20"/>
  <c r="A21"/>
  <c r="B21"/>
  <c r="Q21"/>
  <c r="A22"/>
  <c r="B22"/>
  <c r="A23"/>
  <c r="B23"/>
  <c r="O23"/>
  <c r="P23"/>
  <c r="Q23"/>
  <c r="A24"/>
  <c r="B24"/>
  <c r="A25"/>
  <c r="B25"/>
  <c r="Q25"/>
  <c r="A26"/>
  <c r="B26"/>
  <c r="A27"/>
  <c r="B27"/>
  <c r="O27"/>
  <c r="P27"/>
  <c r="Q27"/>
  <c r="A28"/>
  <c r="B28"/>
  <c r="A29"/>
  <c r="B29"/>
  <c r="Q29"/>
  <c r="A30"/>
  <c r="B30"/>
  <c r="A31"/>
  <c r="B31"/>
  <c r="O31"/>
  <c r="P31"/>
  <c r="Q31"/>
  <c r="A32"/>
  <c r="B32"/>
  <c r="A33"/>
  <c r="B33"/>
  <c r="P33"/>
  <c r="Q33"/>
  <c r="A34"/>
  <c r="B34"/>
  <c r="A35"/>
  <c r="B35"/>
  <c r="O35"/>
  <c r="P35"/>
  <c r="Q35"/>
  <c r="A36"/>
  <c r="B36"/>
  <c r="Q36"/>
  <c r="A37"/>
  <c r="B37"/>
  <c r="A38"/>
  <c r="B38"/>
  <c r="A39"/>
  <c r="B39"/>
  <c r="O39"/>
  <c r="P39"/>
  <c r="Q39"/>
  <c r="A40"/>
  <c r="B40"/>
  <c r="A41"/>
  <c r="B41"/>
  <c r="Q41"/>
  <c r="A42"/>
  <c r="B42"/>
  <c r="A43"/>
  <c r="B43"/>
  <c r="O43"/>
  <c r="P43"/>
  <c r="Q43"/>
  <c r="A44"/>
  <c r="B44"/>
  <c r="A45"/>
  <c r="B45"/>
  <c r="Q45"/>
  <c r="A46"/>
  <c r="B46"/>
  <c r="A47"/>
  <c r="B47"/>
  <c r="O47"/>
  <c r="P47"/>
  <c r="Q47"/>
  <c r="A48"/>
  <c r="B48"/>
  <c r="A49"/>
  <c r="B49"/>
  <c r="Q49"/>
  <c r="A50"/>
  <c r="B50"/>
  <c r="A51"/>
  <c r="B51"/>
  <c r="O51"/>
  <c r="P51"/>
  <c r="Q51"/>
  <c r="A52"/>
  <c r="B52"/>
  <c r="A53"/>
  <c r="B53"/>
  <c r="Q53"/>
  <c r="A54"/>
  <c r="B54"/>
  <c r="A55"/>
  <c r="B55"/>
  <c r="O55"/>
  <c r="P55"/>
  <c r="Q55"/>
  <c r="A56"/>
  <c r="B56"/>
  <c r="A57"/>
  <c r="B57"/>
  <c r="Q57"/>
  <c r="A58"/>
  <c r="B58"/>
  <c r="A59"/>
  <c r="B59"/>
  <c r="O59"/>
  <c r="P59"/>
  <c r="Q59"/>
  <c r="A60"/>
  <c r="B60"/>
  <c r="A61"/>
  <c r="B61"/>
  <c r="Q61"/>
  <c r="A62"/>
  <c r="B62"/>
  <c r="A63"/>
  <c r="B63"/>
  <c r="O63"/>
  <c r="P63"/>
  <c r="Q63"/>
  <c r="A64"/>
  <c r="B64"/>
  <c r="A65"/>
  <c r="B65"/>
  <c r="Q65"/>
  <c r="A66"/>
  <c r="B66"/>
  <c r="A67"/>
  <c r="B67"/>
  <c r="O67"/>
  <c r="P67"/>
  <c r="Q67"/>
  <c r="A68"/>
  <c r="B68"/>
  <c r="A69"/>
  <c r="B69"/>
  <c r="Q69"/>
  <c r="A70"/>
  <c r="B70"/>
  <c r="A71"/>
  <c r="B71"/>
  <c r="O71"/>
  <c r="P71"/>
  <c r="Q71"/>
  <c r="A72"/>
  <c r="B72"/>
  <c r="A73"/>
  <c r="B73"/>
  <c r="Q73"/>
  <c r="A74"/>
  <c r="B74"/>
  <c r="A75"/>
  <c r="B75"/>
  <c r="O75"/>
  <c r="P75"/>
  <c r="Q75"/>
  <c r="A76"/>
  <c r="B76"/>
  <c r="A77"/>
  <c r="B77"/>
  <c r="Q77"/>
  <c r="A78"/>
  <c r="B78"/>
  <c r="A79"/>
  <c r="B79"/>
  <c r="O79"/>
  <c r="P79"/>
  <c r="Q79"/>
  <c r="A80"/>
  <c r="B80"/>
  <c r="A81"/>
  <c r="B81"/>
  <c r="Q81"/>
  <c r="A82"/>
  <c r="B82"/>
  <c r="A83"/>
  <c r="B83"/>
  <c r="O83"/>
  <c r="P83"/>
  <c r="Q83"/>
  <c r="A84"/>
  <c r="B84"/>
  <c r="A85"/>
  <c r="B85"/>
  <c r="Q85"/>
  <c r="A86"/>
  <c r="B86"/>
  <c r="A87"/>
  <c r="B87"/>
  <c r="O87"/>
  <c r="P87"/>
  <c r="Q87"/>
  <c r="A88"/>
  <c r="B88"/>
  <c r="A89"/>
  <c r="B89"/>
  <c r="Q89"/>
  <c r="A90"/>
  <c r="B90"/>
  <c r="A91"/>
  <c r="B91"/>
  <c r="O91"/>
  <c r="P91"/>
  <c r="Q91"/>
  <c r="A92"/>
  <c r="B92"/>
  <c r="A93"/>
  <c r="B93"/>
  <c r="Q93"/>
  <c r="A94"/>
  <c r="B94"/>
  <c r="A95"/>
  <c r="B95"/>
  <c r="O95"/>
  <c r="P95"/>
  <c r="Q95"/>
  <c r="A96"/>
  <c r="B96"/>
  <c r="A97"/>
  <c r="B97"/>
  <c r="Q97"/>
  <c r="A98"/>
  <c r="B98"/>
  <c r="A99"/>
  <c r="B99"/>
  <c r="O99"/>
  <c r="P99"/>
  <c r="Q99"/>
  <c r="A100"/>
  <c r="B100"/>
  <c r="A101"/>
  <c r="B101"/>
  <c r="Q101"/>
  <c r="A102"/>
  <c r="B102"/>
  <c r="A103"/>
  <c r="B103"/>
  <c r="O103"/>
  <c r="P103"/>
  <c r="Q103"/>
  <c r="A104"/>
  <c r="B104"/>
  <c r="A105"/>
  <c r="B105"/>
  <c r="Q105"/>
  <c r="A106"/>
  <c r="B106"/>
  <c r="A107"/>
  <c r="B107"/>
  <c r="O107"/>
  <c r="P107"/>
  <c r="Q107"/>
  <c r="A108"/>
  <c r="B108"/>
  <c r="A109"/>
  <c r="B109"/>
  <c r="Q109"/>
  <c r="A110"/>
  <c r="B110"/>
  <c r="A111"/>
  <c r="B111"/>
  <c r="O111"/>
  <c r="P111"/>
  <c r="Q111"/>
  <c r="A112"/>
  <c r="B112"/>
  <c r="A113"/>
  <c r="B113"/>
  <c r="Q113"/>
  <c r="A114"/>
  <c r="B114"/>
  <c r="A115"/>
  <c r="B115"/>
  <c r="O115"/>
  <c r="P115"/>
  <c r="Q115"/>
  <c r="A116"/>
  <c r="B116"/>
  <c r="A117"/>
  <c r="B117"/>
  <c r="Q117"/>
  <c r="A118"/>
  <c r="B118"/>
  <c r="A119"/>
  <c r="B119"/>
  <c r="O119"/>
  <c r="P119"/>
  <c r="Q119"/>
  <c r="A120"/>
  <c r="B120"/>
  <c r="A121"/>
  <c r="B121"/>
  <c r="Q121"/>
  <c r="A122"/>
  <c r="B122"/>
  <c r="A123"/>
  <c r="B123"/>
  <c r="O123"/>
  <c r="P123"/>
  <c r="Q123"/>
  <c r="A124"/>
  <c r="B124"/>
  <c r="A125"/>
  <c r="B125"/>
  <c r="Q125"/>
  <c r="A126"/>
  <c r="B126"/>
  <c r="A127"/>
  <c r="B127"/>
  <c r="O127"/>
  <c r="P127"/>
  <c r="Q127"/>
  <c r="A128"/>
  <c r="B128"/>
  <c r="A129"/>
  <c r="B129"/>
  <c r="O129"/>
  <c r="P129"/>
  <c r="Q129"/>
  <c r="A130"/>
  <c r="B130"/>
  <c r="A131"/>
  <c r="B131"/>
  <c r="P131"/>
  <c r="Q131"/>
  <c r="A132"/>
  <c r="B132"/>
  <c r="P132"/>
  <c r="A133"/>
  <c r="B133"/>
  <c r="O133"/>
  <c r="P133"/>
  <c r="Q133"/>
  <c r="A134"/>
  <c r="B134"/>
  <c r="A135"/>
  <c r="B135"/>
  <c r="P135"/>
  <c r="Q135"/>
  <c r="A136"/>
  <c r="B136"/>
  <c r="A137"/>
  <c r="B137"/>
  <c r="Q137"/>
  <c r="A138"/>
  <c r="B138"/>
  <c r="P138"/>
  <c r="A139"/>
  <c r="B139"/>
  <c r="O139"/>
  <c r="P139"/>
  <c r="Q139"/>
  <c r="A140"/>
  <c r="B140"/>
  <c r="A141"/>
  <c r="B141"/>
  <c r="Q141"/>
  <c r="C1" i="53"/>
  <c r="AA1" s="1"/>
  <c r="A7"/>
  <c r="B7"/>
  <c r="AZ7"/>
  <c r="A8"/>
  <c r="B8"/>
  <c r="A9"/>
  <c r="B9"/>
  <c r="AV9"/>
  <c r="AZ9"/>
  <c r="A10"/>
  <c r="B10"/>
  <c r="AV10"/>
  <c r="A11"/>
  <c r="B11"/>
  <c r="AZ11"/>
  <c r="A12"/>
  <c r="B12"/>
  <c r="A13"/>
  <c r="B13"/>
  <c r="AV13"/>
  <c r="AZ13"/>
  <c r="A14"/>
  <c r="B14"/>
  <c r="AV14"/>
  <c r="A15"/>
  <c r="B15"/>
  <c r="AZ15"/>
  <c r="A16"/>
  <c r="B16"/>
  <c r="A17"/>
  <c r="B17"/>
  <c r="AV17"/>
  <c r="AZ17"/>
  <c r="A18"/>
  <c r="B18"/>
  <c r="AV18"/>
  <c r="A19"/>
  <c r="B19"/>
  <c r="AZ19"/>
  <c r="A20"/>
  <c r="B20"/>
  <c r="A21"/>
  <c r="B21"/>
  <c r="AV21"/>
  <c r="AZ21"/>
  <c r="A22"/>
  <c r="B22"/>
  <c r="AV22"/>
  <c r="A23"/>
  <c r="B23"/>
  <c r="AZ23"/>
  <c r="A24"/>
  <c r="B24"/>
  <c r="A25"/>
  <c r="B25"/>
  <c r="AV25"/>
  <c r="AZ25"/>
  <c r="A26"/>
  <c r="B26"/>
  <c r="AV26"/>
  <c r="A27"/>
  <c r="B27"/>
  <c r="AZ27"/>
  <c r="A28"/>
  <c r="B28"/>
  <c r="A29"/>
  <c r="B29"/>
  <c r="AV29"/>
  <c r="AZ29"/>
  <c r="A30"/>
  <c r="B30"/>
  <c r="AV30"/>
  <c r="A31"/>
  <c r="B31"/>
  <c r="AZ31"/>
  <c r="A32"/>
  <c r="B32"/>
  <c r="A33"/>
  <c r="B33"/>
  <c r="AV33"/>
  <c r="AZ33"/>
  <c r="A34"/>
  <c r="B34"/>
  <c r="AV34"/>
  <c r="A35"/>
  <c r="B35"/>
  <c r="AZ35"/>
  <c r="A36"/>
  <c r="B36"/>
  <c r="AZ36"/>
  <c r="A37"/>
  <c r="B37"/>
  <c r="AV37"/>
  <c r="A38"/>
  <c r="B38"/>
  <c r="AV38"/>
  <c r="A39"/>
  <c r="B39"/>
  <c r="AZ39"/>
  <c r="A40"/>
  <c r="B40"/>
  <c r="A41"/>
  <c r="B41"/>
  <c r="AV41"/>
  <c r="AZ41"/>
  <c r="A42"/>
  <c r="B42"/>
  <c r="AV42"/>
  <c r="A43"/>
  <c r="B43"/>
  <c r="AZ43"/>
  <c r="A44"/>
  <c r="B44"/>
  <c r="A45"/>
  <c r="B45"/>
  <c r="AV45"/>
  <c r="AZ45"/>
  <c r="A46"/>
  <c r="B46"/>
  <c r="AV46"/>
  <c r="A47"/>
  <c r="B47"/>
  <c r="AZ47"/>
  <c r="A48"/>
  <c r="B48"/>
  <c r="A49"/>
  <c r="B49"/>
  <c r="AV49"/>
  <c r="AZ49"/>
  <c r="A50"/>
  <c r="B50"/>
  <c r="AV50"/>
  <c r="A51"/>
  <c r="B51"/>
  <c r="AZ51"/>
  <c r="A52"/>
  <c r="B52"/>
  <c r="A53"/>
  <c r="B53"/>
  <c r="AV53"/>
  <c r="AZ53"/>
  <c r="A54"/>
  <c r="B54"/>
  <c r="AV54"/>
  <c r="A55"/>
  <c r="B55"/>
  <c r="AZ55"/>
  <c r="A56"/>
  <c r="B56"/>
  <c r="A57"/>
  <c r="B57"/>
  <c r="AZ57"/>
  <c r="A58"/>
  <c r="B58"/>
  <c r="A59"/>
  <c r="B59"/>
  <c r="AZ59"/>
  <c r="A60"/>
  <c r="B60"/>
  <c r="A61"/>
  <c r="B61"/>
  <c r="AZ61"/>
  <c r="A62"/>
  <c r="B62"/>
  <c r="A63"/>
  <c r="B63"/>
  <c r="AZ63"/>
  <c r="A64"/>
  <c r="B64"/>
  <c r="A65"/>
  <c r="B65"/>
  <c r="AZ65"/>
  <c r="A66"/>
  <c r="B66"/>
  <c r="A67"/>
  <c r="B67"/>
  <c r="AZ67"/>
  <c r="A68"/>
  <c r="B68"/>
  <c r="A69"/>
  <c r="B69"/>
  <c r="AZ69"/>
  <c r="A70"/>
  <c r="B70"/>
  <c r="A71"/>
  <c r="B71"/>
  <c r="AZ71"/>
  <c r="A72"/>
  <c r="B72"/>
  <c r="A73"/>
  <c r="B73"/>
  <c r="AZ73"/>
  <c r="A74"/>
  <c r="B74"/>
  <c r="A75"/>
  <c r="B75"/>
  <c r="AZ75"/>
  <c r="A76"/>
  <c r="B76"/>
  <c r="A77"/>
  <c r="B77"/>
  <c r="AZ77"/>
  <c r="A78"/>
  <c r="B78"/>
  <c r="A79"/>
  <c r="B79"/>
  <c r="AZ79"/>
  <c r="A80"/>
  <c r="B80"/>
  <c r="A81"/>
  <c r="B81"/>
  <c r="AZ81"/>
  <c r="A82"/>
  <c r="B82"/>
  <c r="A83"/>
  <c r="B83"/>
  <c r="AZ83"/>
  <c r="A84"/>
  <c r="B84"/>
  <c r="A85"/>
  <c r="B85"/>
  <c r="AZ85"/>
  <c r="A86"/>
  <c r="B86"/>
  <c r="A87"/>
  <c r="B87"/>
  <c r="AZ87"/>
  <c r="A88"/>
  <c r="B88"/>
  <c r="A89"/>
  <c r="B89"/>
  <c r="AZ89"/>
  <c r="A90"/>
  <c r="B90"/>
  <c r="A91"/>
  <c r="B91"/>
  <c r="AZ91"/>
  <c r="A92"/>
  <c r="B92"/>
  <c r="A93"/>
  <c r="B93"/>
  <c r="AZ93"/>
  <c r="A94"/>
  <c r="B94"/>
  <c r="A95"/>
  <c r="B95"/>
  <c r="AZ95"/>
  <c r="A96"/>
  <c r="B96"/>
  <c r="A97"/>
  <c r="B97"/>
  <c r="AZ97"/>
  <c r="A98"/>
  <c r="B98"/>
  <c r="A99"/>
  <c r="B99"/>
  <c r="AZ99"/>
  <c r="A100"/>
  <c r="B100"/>
  <c r="A101"/>
  <c r="B101"/>
  <c r="AZ101"/>
  <c r="A102"/>
  <c r="B102"/>
  <c r="A103"/>
  <c r="B103"/>
  <c r="AZ103"/>
  <c r="A104"/>
  <c r="B104"/>
  <c r="A105"/>
  <c r="B105"/>
  <c r="AZ105"/>
  <c r="A106"/>
  <c r="B106"/>
  <c r="A107"/>
  <c r="B107"/>
  <c r="AZ107"/>
  <c r="A108"/>
  <c r="B108"/>
  <c r="A109"/>
  <c r="B109"/>
  <c r="AZ109"/>
  <c r="A110"/>
  <c r="B110"/>
  <c r="A111"/>
  <c r="B111"/>
  <c r="AZ111"/>
  <c r="A112"/>
  <c r="B112"/>
  <c r="A113"/>
  <c r="B113"/>
  <c r="AZ113"/>
  <c r="A114"/>
  <c r="B114"/>
  <c r="A115"/>
  <c r="B115"/>
  <c r="AZ115"/>
  <c r="A116"/>
  <c r="B116"/>
  <c r="A117"/>
  <c r="B117"/>
  <c r="AZ117"/>
  <c r="A118"/>
  <c r="B118"/>
  <c r="A119"/>
  <c r="B119"/>
  <c r="AZ119"/>
  <c r="A120"/>
  <c r="B120"/>
  <c r="A121"/>
  <c r="B121"/>
  <c r="AZ121"/>
  <c r="A122"/>
  <c r="B122"/>
  <c r="A123"/>
  <c r="B123"/>
  <c r="AZ123"/>
  <c r="A124"/>
  <c r="B124"/>
  <c r="A125"/>
  <c r="B125"/>
  <c r="AZ125"/>
  <c r="A126"/>
  <c r="B126"/>
  <c r="A127"/>
  <c r="B127"/>
  <c r="AZ127"/>
  <c r="A128"/>
  <c r="B128"/>
  <c r="A129"/>
  <c r="B129"/>
  <c r="AZ129"/>
  <c r="A130"/>
  <c r="B130"/>
  <c r="A131"/>
  <c r="B131"/>
  <c r="AZ131"/>
  <c r="A132"/>
  <c r="B132"/>
  <c r="A133"/>
  <c r="B133"/>
  <c r="AZ133"/>
  <c r="A134"/>
  <c r="B134"/>
  <c r="A135"/>
  <c r="B135"/>
  <c r="AZ135"/>
  <c r="A136"/>
  <c r="B136"/>
  <c r="A137"/>
  <c r="B137"/>
  <c r="AZ137"/>
  <c r="A138"/>
  <c r="B138"/>
  <c r="A139"/>
  <c r="B139"/>
  <c r="AZ139"/>
  <c r="A140"/>
  <c r="B140"/>
  <c r="A141"/>
  <c r="B141"/>
  <c r="AZ141"/>
  <c r="A1" i="54"/>
  <c r="A9"/>
  <c r="B9"/>
  <c r="W9"/>
  <c r="A10"/>
  <c r="B10"/>
  <c r="A11"/>
  <c r="B11"/>
  <c r="W11"/>
  <c r="A12"/>
  <c r="B12"/>
  <c r="A13"/>
  <c r="B13"/>
  <c r="W13"/>
  <c r="A14"/>
  <c r="B14"/>
  <c r="A15"/>
  <c r="B15"/>
  <c r="W15"/>
  <c r="A16"/>
  <c r="B16"/>
  <c r="A17"/>
  <c r="B17"/>
  <c r="W17"/>
  <c r="A18"/>
  <c r="B18"/>
  <c r="V18"/>
  <c r="A19"/>
  <c r="B19"/>
  <c r="W19"/>
  <c r="A20"/>
  <c r="B20"/>
  <c r="A21"/>
  <c r="B21"/>
  <c r="W21"/>
  <c r="A22"/>
  <c r="B22"/>
  <c r="V22"/>
  <c r="A23"/>
  <c r="B23"/>
  <c r="W23"/>
  <c r="A24"/>
  <c r="B24"/>
  <c r="A25"/>
  <c r="B25"/>
  <c r="W25"/>
  <c r="A26"/>
  <c r="B26"/>
  <c r="V26"/>
  <c r="A27"/>
  <c r="B27"/>
  <c r="W27"/>
  <c r="A28"/>
  <c r="B28"/>
  <c r="A29"/>
  <c r="B29"/>
  <c r="W29"/>
  <c r="A30"/>
  <c r="B30"/>
  <c r="V30"/>
  <c r="A31"/>
  <c r="B31"/>
  <c r="W31"/>
  <c r="A32"/>
  <c r="B32"/>
  <c r="A33"/>
  <c r="B33"/>
  <c r="W33"/>
  <c r="A34"/>
  <c r="B34"/>
  <c r="A35"/>
  <c r="B35"/>
  <c r="W35"/>
  <c r="A36"/>
  <c r="B36"/>
  <c r="A37"/>
  <c r="B37"/>
  <c r="W37"/>
  <c r="A38"/>
  <c r="B38"/>
  <c r="W38"/>
  <c r="A39"/>
  <c r="B39"/>
  <c r="A40"/>
  <c r="B40"/>
  <c r="A41"/>
  <c r="B41"/>
  <c r="W41"/>
  <c r="A42"/>
  <c r="B42"/>
  <c r="V42"/>
  <c r="A43"/>
  <c r="B43"/>
  <c r="W43"/>
  <c r="A44"/>
  <c r="B44"/>
  <c r="A45"/>
  <c r="B45"/>
  <c r="W45"/>
  <c r="A46"/>
  <c r="B46"/>
  <c r="V46"/>
  <c r="A47"/>
  <c r="B47"/>
  <c r="W47"/>
  <c r="A48"/>
  <c r="B48"/>
  <c r="V48"/>
  <c r="A49"/>
  <c r="B49"/>
  <c r="W49"/>
  <c r="A50"/>
  <c r="B50"/>
  <c r="A51"/>
  <c r="B51"/>
  <c r="W51"/>
  <c r="A52"/>
  <c r="B52"/>
  <c r="V52"/>
  <c r="A53"/>
  <c r="B53"/>
  <c r="W53"/>
  <c r="A54"/>
  <c r="B54"/>
  <c r="A55"/>
  <c r="B55"/>
  <c r="W55"/>
  <c r="A56"/>
  <c r="B56"/>
  <c r="V56"/>
  <c r="A57"/>
  <c r="B57"/>
  <c r="W57"/>
  <c r="A58"/>
  <c r="B58"/>
  <c r="A59"/>
  <c r="B59"/>
  <c r="W59"/>
  <c r="A60"/>
  <c r="B60"/>
  <c r="V60"/>
  <c r="A61"/>
  <c r="B61"/>
  <c r="W61"/>
  <c r="A62"/>
  <c r="B62"/>
  <c r="A63"/>
  <c r="B63"/>
  <c r="W63"/>
  <c r="A64"/>
  <c r="B64"/>
  <c r="V64"/>
  <c r="A65"/>
  <c r="B65"/>
  <c r="W65"/>
  <c r="A66"/>
  <c r="B66"/>
  <c r="A67"/>
  <c r="B67"/>
  <c r="W67"/>
  <c r="A68"/>
  <c r="B68"/>
  <c r="U68"/>
  <c r="V68"/>
  <c r="A69"/>
  <c r="B69"/>
  <c r="W69"/>
  <c r="A70"/>
  <c r="B70"/>
  <c r="U70"/>
  <c r="V70"/>
  <c r="A71"/>
  <c r="B71"/>
  <c r="W71"/>
  <c r="A72"/>
  <c r="B72"/>
  <c r="U72"/>
  <c r="V72"/>
  <c r="A73"/>
  <c r="B73"/>
  <c r="W73"/>
  <c r="A74"/>
  <c r="B74"/>
  <c r="U74"/>
  <c r="V74"/>
  <c r="A75"/>
  <c r="B75"/>
  <c r="W75"/>
  <c r="A76"/>
  <c r="B76"/>
  <c r="U76"/>
  <c r="V76"/>
  <c r="A77"/>
  <c r="B77"/>
  <c r="W77"/>
  <c r="A78"/>
  <c r="B78"/>
  <c r="U78"/>
  <c r="V78"/>
  <c r="A79"/>
  <c r="B79"/>
  <c r="W79"/>
  <c r="A80"/>
  <c r="B80"/>
  <c r="U80"/>
  <c r="V80"/>
  <c r="A81"/>
  <c r="B81"/>
  <c r="W81"/>
  <c r="A82"/>
  <c r="B82"/>
  <c r="A83"/>
  <c r="B83"/>
  <c r="U83"/>
  <c r="V83"/>
  <c r="W83"/>
  <c r="A84"/>
  <c r="B84"/>
  <c r="A85"/>
  <c r="B85"/>
  <c r="U85"/>
  <c r="V85"/>
  <c r="W85"/>
  <c r="A86"/>
  <c r="B86"/>
  <c r="A87"/>
  <c r="B87"/>
  <c r="U87"/>
  <c r="V87"/>
  <c r="W87"/>
  <c r="A88"/>
  <c r="B88"/>
  <c r="A89"/>
  <c r="B89"/>
  <c r="U89"/>
  <c r="V89"/>
  <c r="W89"/>
  <c r="A90"/>
  <c r="B90"/>
  <c r="A91"/>
  <c r="B91"/>
  <c r="U91"/>
  <c r="V91"/>
  <c r="W91"/>
  <c r="A92"/>
  <c r="B92"/>
  <c r="A93"/>
  <c r="B93"/>
  <c r="U93"/>
  <c r="V93"/>
  <c r="W93"/>
  <c r="A94"/>
  <c r="B94"/>
  <c r="A95"/>
  <c r="B95"/>
  <c r="U95"/>
  <c r="V95"/>
  <c r="W95"/>
  <c r="A96"/>
  <c r="B96"/>
  <c r="A97"/>
  <c r="B97"/>
  <c r="U97"/>
  <c r="V97"/>
  <c r="W97"/>
  <c r="A98"/>
  <c r="B98"/>
  <c r="A99"/>
  <c r="B99"/>
  <c r="U99"/>
  <c r="V99"/>
  <c r="W99"/>
  <c r="A100"/>
  <c r="B100"/>
  <c r="A101"/>
  <c r="B101"/>
  <c r="U101"/>
  <c r="V101"/>
  <c r="W101"/>
  <c r="A102"/>
  <c r="B102"/>
  <c r="A103"/>
  <c r="B103"/>
  <c r="U103"/>
  <c r="V103"/>
  <c r="W103"/>
  <c r="A104"/>
  <c r="B104"/>
  <c r="A105"/>
  <c r="B105"/>
  <c r="U105"/>
  <c r="V105"/>
  <c r="W105"/>
  <c r="A106"/>
  <c r="B106"/>
  <c r="A107"/>
  <c r="B107"/>
  <c r="U107"/>
  <c r="V107"/>
  <c r="W107"/>
  <c r="A108"/>
  <c r="B108"/>
  <c r="A109"/>
  <c r="B109"/>
  <c r="U109"/>
  <c r="V109"/>
  <c r="W109"/>
  <c r="A110"/>
  <c r="B110"/>
  <c r="A111"/>
  <c r="B111"/>
  <c r="U111"/>
  <c r="V111"/>
  <c r="W111"/>
  <c r="A112"/>
  <c r="B112"/>
  <c r="A113"/>
  <c r="B113"/>
  <c r="V113"/>
  <c r="W113"/>
  <c r="A114"/>
  <c r="B114"/>
  <c r="A115"/>
  <c r="B115"/>
  <c r="W115"/>
  <c r="A116"/>
  <c r="B116"/>
  <c r="A117"/>
  <c r="B117"/>
  <c r="W117"/>
  <c r="A118"/>
  <c r="B118"/>
  <c r="A119"/>
  <c r="B119"/>
  <c r="W119"/>
  <c r="A120"/>
  <c r="B120"/>
  <c r="A121"/>
  <c r="B121"/>
  <c r="W121"/>
  <c r="A122"/>
  <c r="B122"/>
  <c r="A123"/>
  <c r="B123"/>
  <c r="W123"/>
  <c r="A124"/>
  <c r="B124"/>
  <c r="A125"/>
  <c r="B125"/>
  <c r="W125"/>
  <c r="A126"/>
  <c r="B126"/>
  <c r="A127"/>
  <c r="B127"/>
  <c r="W127"/>
  <c r="A128"/>
  <c r="B128"/>
  <c r="A129"/>
  <c r="B129"/>
  <c r="W129"/>
  <c r="A130"/>
  <c r="B130"/>
  <c r="A131"/>
  <c r="B131"/>
  <c r="W131"/>
  <c r="A132"/>
  <c r="B132"/>
  <c r="A133"/>
  <c r="B133"/>
  <c r="W133"/>
  <c r="A134"/>
  <c r="B134"/>
  <c r="A135"/>
  <c r="B135"/>
  <c r="V135"/>
  <c r="W135"/>
  <c r="A136"/>
  <c r="B136"/>
  <c r="A137"/>
  <c r="B137"/>
  <c r="V137"/>
  <c r="W137"/>
  <c r="A138"/>
  <c r="B138"/>
  <c r="A139"/>
  <c r="B139"/>
  <c r="V139"/>
  <c r="W139"/>
  <c r="A140"/>
  <c r="B140"/>
  <c r="A141"/>
  <c r="B141"/>
  <c r="V141"/>
  <c r="W141"/>
  <c r="A142"/>
  <c r="B142"/>
  <c r="A143"/>
  <c r="B143"/>
  <c r="V143"/>
  <c r="W143"/>
  <c r="A1" i="55"/>
  <c r="A7"/>
  <c r="B7"/>
  <c r="K7"/>
  <c r="A8"/>
  <c r="B8"/>
  <c r="A9"/>
  <c r="B9"/>
  <c r="E8" i="61"/>
  <c r="K9" i="55"/>
  <c r="A10"/>
  <c r="B10"/>
  <c r="A11"/>
  <c r="B11"/>
  <c r="K11"/>
  <c r="A12"/>
  <c r="B12"/>
  <c r="A13"/>
  <c r="B13"/>
  <c r="E12" i="61"/>
  <c r="L12" s="1"/>
  <c r="K13" i="55"/>
  <c r="A14"/>
  <c r="B14"/>
  <c r="A15"/>
  <c r="B15"/>
  <c r="E14" i="61"/>
  <c r="O14" s="1"/>
  <c r="K15" i="55"/>
  <c r="A16"/>
  <c r="B16"/>
  <c r="A17"/>
  <c r="B17"/>
  <c r="E16" i="61"/>
  <c r="K17" i="55"/>
  <c r="A18"/>
  <c r="B18"/>
  <c r="A19"/>
  <c r="B19"/>
  <c r="E18" i="61"/>
  <c r="I18" s="1"/>
  <c r="K19" i="55"/>
  <c r="A20"/>
  <c r="B20"/>
  <c r="A21"/>
  <c r="B21"/>
  <c r="E20" i="61"/>
  <c r="R20" s="1"/>
  <c r="K21" i="55"/>
  <c r="A22"/>
  <c r="B22"/>
  <c r="A23"/>
  <c r="B23"/>
  <c r="E22" i="61"/>
  <c r="K22" s="1"/>
  <c r="K23" i="55"/>
  <c r="A24"/>
  <c r="B24"/>
  <c r="A25"/>
  <c r="B25"/>
  <c r="E24" i="61"/>
  <c r="K25" i="55"/>
  <c r="A26"/>
  <c r="B26"/>
  <c r="A27"/>
  <c r="B27"/>
  <c r="E26" i="61"/>
  <c r="R26" s="1"/>
  <c r="K27" i="55"/>
  <c r="A28"/>
  <c r="B28"/>
  <c r="A29"/>
  <c r="B29"/>
  <c r="E28" i="61"/>
  <c r="J28" s="1"/>
  <c r="K29" i="55"/>
  <c r="A30"/>
  <c r="B30"/>
  <c r="A31"/>
  <c r="B31"/>
  <c r="E30" i="61"/>
  <c r="N30" s="1"/>
  <c r="K31" i="55"/>
  <c r="A32"/>
  <c r="B32"/>
  <c r="A33"/>
  <c r="B33"/>
  <c r="E32" i="61"/>
  <c r="K33" i="55"/>
  <c r="A34"/>
  <c r="B34"/>
  <c r="A35"/>
  <c r="B35"/>
  <c r="E34" i="61"/>
  <c r="J34" s="1"/>
  <c r="K35" i="55"/>
  <c r="A36"/>
  <c r="B36"/>
  <c r="K36"/>
  <c r="A37"/>
  <c r="B37"/>
  <c r="E36" i="61"/>
  <c r="T36" s="1"/>
  <c r="A38" i="55"/>
  <c r="B38"/>
  <c r="A39"/>
  <c r="B39"/>
  <c r="E38" i="61"/>
  <c r="J38" s="1"/>
  <c r="K39" i="55"/>
  <c r="A40"/>
  <c r="B40"/>
  <c r="A41"/>
  <c r="B41"/>
  <c r="E40" i="61"/>
  <c r="J40" s="1"/>
  <c r="K41" i="55"/>
  <c r="A42"/>
  <c r="B42"/>
  <c r="A43"/>
  <c r="B43"/>
  <c r="E42" i="61"/>
  <c r="L42" s="1"/>
  <c r="K43" i="55"/>
  <c r="A44"/>
  <c r="B44"/>
  <c r="A45"/>
  <c r="B45"/>
  <c r="E44" i="61"/>
  <c r="K45" i="55"/>
  <c r="A46"/>
  <c r="B46"/>
  <c r="A47"/>
  <c r="B47"/>
  <c r="E46" i="61"/>
  <c r="K47" i="55"/>
  <c r="A48"/>
  <c r="B48"/>
  <c r="A49"/>
  <c r="B49"/>
  <c r="E48" i="61"/>
  <c r="I48" s="1"/>
  <c r="K49" i="55"/>
  <c r="A50"/>
  <c r="B50"/>
  <c r="A51"/>
  <c r="B51"/>
  <c r="E50" i="61"/>
  <c r="K51" i="55"/>
  <c r="A52"/>
  <c r="B52"/>
  <c r="A53"/>
  <c r="B53"/>
  <c r="E52" i="61"/>
  <c r="L52" s="1"/>
  <c r="K53" i="55"/>
  <c r="A54"/>
  <c r="B54"/>
  <c r="A55"/>
  <c r="B55"/>
  <c r="E54" i="61"/>
  <c r="K55" i="55"/>
  <c r="A56"/>
  <c r="B56"/>
  <c r="A57"/>
  <c r="B57"/>
  <c r="E56" i="61"/>
  <c r="N56" s="1"/>
  <c r="K57" i="55"/>
  <c r="A58"/>
  <c r="B58"/>
  <c r="A59"/>
  <c r="B59"/>
  <c r="E58" i="61"/>
  <c r="K59" i="55"/>
  <c r="A60"/>
  <c r="B60"/>
  <c r="A61"/>
  <c r="B61"/>
  <c r="E60" i="61"/>
  <c r="L60"/>
  <c r="K61" i="55"/>
  <c r="A62"/>
  <c r="B62"/>
  <c r="A63"/>
  <c r="B63"/>
  <c r="E62" i="61"/>
  <c r="I62" s="1"/>
  <c r="K63" i="55"/>
  <c r="A64"/>
  <c r="B64"/>
  <c r="A65"/>
  <c r="B65"/>
  <c r="E64" i="61"/>
  <c r="L64" s="1"/>
  <c r="K65" i="55"/>
  <c r="A66"/>
  <c r="B66"/>
  <c r="A67"/>
  <c r="B67"/>
  <c r="E66" i="61"/>
  <c r="K67" i="55"/>
  <c r="A68"/>
  <c r="B68"/>
  <c r="A69"/>
  <c r="B69"/>
  <c r="K69"/>
  <c r="A70"/>
  <c r="B70"/>
  <c r="A71"/>
  <c r="B71"/>
  <c r="E70" i="61"/>
  <c r="I70" s="1"/>
  <c r="K71" i="55"/>
  <c r="A72"/>
  <c r="B72"/>
  <c r="A73"/>
  <c r="B73"/>
  <c r="E72" i="61"/>
  <c r="K73" i="55"/>
  <c r="A74"/>
  <c r="B74"/>
  <c r="A75"/>
  <c r="B75"/>
  <c r="E74" i="61"/>
  <c r="K74"/>
  <c r="K75" i="55"/>
  <c r="A76"/>
  <c r="B76"/>
  <c r="A77"/>
  <c r="B77"/>
  <c r="E76" i="61"/>
  <c r="L76" s="1"/>
  <c r="K77" i="55"/>
  <c r="A78"/>
  <c r="B78"/>
  <c r="A79"/>
  <c r="B79"/>
  <c r="E78" i="61"/>
  <c r="Q78" s="1"/>
  <c r="K79" i="55"/>
  <c r="A80"/>
  <c r="B80"/>
  <c r="A81"/>
  <c r="B81"/>
  <c r="E80" i="61"/>
  <c r="K81" i="55"/>
  <c r="A82"/>
  <c r="B82"/>
  <c r="A83"/>
  <c r="B83"/>
  <c r="E82" i="61"/>
  <c r="K82" s="1"/>
  <c r="K83" i="55"/>
  <c r="A84"/>
  <c r="B84"/>
  <c r="A85"/>
  <c r="B85"/>
  <c r="E84" i="61"/>
  <c r="I84" s="1"/>
  <c r="K85" i="55"/>
  <c r="A86"/>
  <c r="B86"/>
  <c r="A87"/>
  <c r="B87"/>
  <c r="E86" i="61"/>
  <c r="K87" i="55"/>
  <c r="A88"/>
  <c r="B88"/>
  <c r="A89"/>
  <c r="B89"/>
  <c r="E88" i="61"/>
  <c r="K88" s="1"/>
  <c r="K89" i="55"/>
  <c r="A90"/>
  <c r="B90"/>
  <c r="A91"/>
  <c r="B91"/>
  <c r="E90" i="61"/>
  <c r="K91" i="55"/>
  <c r="A92"/>
  <c r="B92"/>
  <c r="A93"/>
  <c r="B93"/>
  <c r="E92" i="61"/>
  <c r="Q92" s="1"/>
  <c r="K93" i="55"/>
  <c r="A94"/>
  <c r="B94"/>
  <c r="A95"/>
  <c r="B95"/>
  <c r="E94" i="61"/>
  <c r="T94" s="1"/>
  <c r="K95" i="55"/>
  <c r="A96"/>
  <c r="B96"/>
  <c r="A97"/>
  <c r="B97"/>
  <c r="E96" i="61"/>
  <c r="I96" s="1"/>
  <c r="K97" i="55"/>
  <c r="A98"/>
  <c r="B98"/>
  <c r="A99"/>
  <c r="B99"/>
  <c r="E98" i="61"/>
  <c r="K99" i="55"/>
  <c r="A100"/>
  <c r="B100"/>
  <c r="A101"/>
  <c r="B101"/>
  <c r="E100" i="61"/>
  <c r="O100" s="1"/>
  <c r="K101" i="55"/>
  <c r="A102"/>
  <c r="B102"/>
  <c r="A103"/>
  <c r="B103"/>
  <c r="E102" i="61"/>
  <c r="K103" i="55"/>
  <c r="A104"/>
  <c r="B104"/>
  <c r="A105"/>
  <c r="B105"/>
  <c r="E104" i="61"/>
  <c r="Q104" s="1"/>
  <c r="K105" i="55"/>
  <c r="A106"/>
  <c r="B106"/>
  <c r="A107"/>
  <c r="B107"/>
  <c r="E106" i="61"/>
  <c r="K107" i="55"/>
  <c r="A108"/>
  <c r="B108"/>
  <c r="A109"/>
  <c r="B109"/>
  <c r="E108" i="61"/>
  <c r="Q108" s="1"/>
  <c r="K109" i="55"/>
  <c r="A110"/>
  <c r="B110"/>
  <c r="A111"/>
  <c r="B111"/>
  <c r="E110" i="61"/>
  <c r="K111" i="55"/>
  <c r="A112"/>
  <c r="B112"/>
  <c r="A113"/>
  <c r="B113"/>
  <c r="E112" i="61"/>
  <c r="N112" s="1"/>
  <c r="K113" i="55"/>
  <c r="A114"/>
  <c r="B114"/>
  <c r="A115"/>
  <c r="B115"/>
  <c r="E114" i="61"/>
  <c r="L114" s="1"/>
  <c r="K115" i="55"/>
  <c r="A116"/>
  <c r="B116"/>
  <c r="A117"/>
  <c r="B117"/>
  <c r="E116" i="61"/>
  <c r="Q116" s="1"/>
  <c r="K117" i="55"/>
  <c r="A118"/>
  <c r="B118"/>
  <c r="A119"/>
  <c r="B119"/>
  <c r="E118" i="61"/>
  <c r="K119" i="55"/>
  <c r="A120"/>
  <c r="B120"/>
  <c r="A121"/>
  <c r="B121"/>
  <c r="E120" i="61"/>
  <c r="K121" i="55"/>
  <c r="A122"/>
  <c r="B122"/>
  <c r="A123"/>
  <c r="B123"/>
  <c r="E122" i="61"/>
  <c r="T122" s="1"/>
  <c r="K123" i="55"/>
  <c r="A124"/>
  <c r="B124"/>
  <c r="A125"/>
  <c r="B125"/>
  <c r="E124" i="61"/>
  <c r="O124" s="1"/>
  <c r="K125" i="55"/>
  <c r="A126"/>
  <c r="B126"/>
  <c r="A127"/>
  <c r="B127"/>
  <c r="E126" i="61"/>
  <c r="O126"/>
  <c r="K127" i="55"/>
  <c r="A128"/>
  <c r="B128"/>
  <c r="A129"/>
  <c r="B129"/>
  <c r="E128" i="61"/>
  <c r="K129" i="55"/>
  <c r="A130"/>
  <c r="B130"/>
  <c r="A131"/>
  <c r="B131"/>
  <c r="E130" i="61"/>
  <c r="K131" i="55"/>
  <c r="A132"/>
  <c r="B132"/>
  <c r="A133"/>
  <c r="B133"/>
  <c r="E132" i="61"/>
  <c r="T132" s="1"/>
  <c r="K133" i="55"/>
  <c r="A134"/>
  <c r="B134"/>
  <c r="A135"/>
  <c r="B135"/>
  <c r="E134" i="61"/>
  <c r="I134" s="1"/>
  <c r="K135" i="55"/>
  <c r="A136"/>
  <c r="B136"/>
  <c r="A137"/>
  <c r="B137"/>
  <c r="E136" i="61"/>
  <c r="J136" s="1"/>
  <c r="K137" i="55"/>
  <c r="A138"/>
  <c r="B138"/>
  <c r="A139"/>
  <c r="B139"/>
  <c r="E138" i="61"/>
  <c r="K139" i="55"/>
  <c r="A140"/>
  <c r="B140"/>
  <c r="A141"/>
  <c r="B141"/>
  <c r="E140" i="61"/>
  <c r="K141" i="55"/>
  <c r="A1" i="56"/>
  <c r="A7"/>
  <c r="B7"/>
  <c r="AC7"/>
  <c r="A8"/>
  <c r="B8"/>
  <c r="A9"/>
  <c r="B9"/>
  <c r="AC9"/>
  <c r="A10"/>
  <c r="B10"/>
  <c r="A11"/>
  <c r="B11"/>
  <c r="D10" i="73"/>
  <c r="AC11" i="56"/>
  <c r="A12"/>
  <c r="B12"/>
  <c r="A13"/>
  <c r="B13"/>
  <c r="AC13"/>
  <c r="A14"/>
  <c r="B14"/>
  <c r="A15"/>
  <c r="B15"/>
  <c r="D14" i="73"/>
  <c r="AC15" i="56"/>
  <c r="A16"/>
  <c r="B16"/>
  <c r="A17"/>
  <c r="B17"/>
  <c r="AC17"/>
  <c r="A18"/>
  <c r="B18"/>
  <c r="A19"/>
  <c r="B19"/>
  <c r="D18" i="73"/>
  <c r="AC19" i="56"/>
  <c r="A20"/>
  <c r="B20"/>
  <c r="A21"/>
  <c r="B21"/>
  <c r="AC21"/>
  <c r="A22"/>
  <c r="B22"/>
  <c r="A23"/>
  <c r="B23"/>
  <c r="D22" i="73"/>
  <c r="AC23" i="56"/>
  <c r="A24"/>
  <c r="B24"/>
  <c r="A25"/>
  <c r="B25"/>
  <c r="AC25"/>
  <c r="A26"/>
  <c r="B26"/>
  <c r="A27"/>
  <c r="B27"/>
  <c r="D26" i="73"/>
  <c r="AC27" i="56"/>
  <c r="A28"/>
  <c r="B28"/>
  <c r="A29"/>
  <c r="B29"/>
  <c r="AC29"/>
  <c r="A30"/>
  <c r="B30"/>
  <c r="A31"/>
  <c r="B31"/>
  <c r="D30" i="73"/>
  <c r="AC31" i="56"/>
  <c r="A32"/>
  <c r="B32"/>
  <c r="A33"/>
  <c r="B33"/>
  <c r="AC33"/>
  <c r="A34"/>
  <c r="B34"/>
  <c r="A35"/>
  <c r="B35"/>
  <c r="D34" i="73"/>
  <c r="AC35" i="56"/>
  <c r="A36"/>
  <c r="B36"/>
  <c r="AC36"/>
  <c r="A37"/>
  <c r="B37"/>
  <c r="A38"/>
  <c r="B38"/>
  <c r="A39"/>
  <c r="B39"/>
  <c r="D38" i="73"/>
  <c r="AC39" i="56"/>
  <c r="A40"/>
  <c r="B40"/>
  <c r="A41"/>
  <c r="B41"/>
  <c r="AC41"/>
  <c r="A42"/>
  <c r="B42"/>
  <c r="A43"/>
  <c r="B43"/>
  <c r="D42" i="73"/>
  <c r="AC43" i="56"/>
  <c r="A44"/>
  <c r="B44"/>
  <c r="A45"/>
  <c r="B45"/>
  <c r="AC45"/>
  <c r="A46"/>
  <c r="B46"/>
  <c r="A47"/>
  <c r="B47"/>
  <c r="D46" i="73"/>
  <c r="AC47" i="56"/>
  <c r="A48"/>
  <c r="B48"/>
  <c r="A49"/>
  <c r="B49"/>
  <c r="AC49"/>
  <c r="A50"/>
  <c r="B50"/>
  <c r="A51"/>
  <c r="B51"/>
  <c r="D50" i="73"/>
  <c r="AC51" i="56"/>
  <c r="A52"/>
  <c r="B52"/>
  <c r="A53"/>
  <c r="B53"/>
  <c r="AC53"/>
  <c r="A54"/>
  <c r="B54"/>
  <c r="A55"/>
  <c r="B55"/>
  <c r="D54" i="73"/>
  <c r="AC55" i="56"/>
  <c r="A56"/>
  <c r="B56"/>
  <c r="A57"/>
  <c r="B57"/>
  <c r="AC57"/>
  <c r="A58"/>
  <c r="B58"/>
  <c r="A59"/>
  <c r="B59"/>
  <c r="D58" i="73"/>
  <c r="AC59" i="56"/>
  <c r="A60"/>
  <c r="B60"/>
  <c r="A61"/>
  <c r="B61"/>
  <c r="AC61"/>
  <c r="A62"/>
  <c r="B62"/>
  <c r="A63"/>
  <c r="B63"/>
  <c r="D62" i="73"/>
  <c r="AC63" i="56"/>
  <c r="A64"/>
  <c r="B64"/>
  <c r="A65"/>
  <c r="B65"/>
  <c r="AC65"/>
  <c r="A66"/>
  <c r="B66"/>
  <c r="A67"/>
  <c r="B67"/>
  <c r="D66" i="73"/>
  <c r="AC67" i="56"/>
  <c r="A68"/>
  <c r="B68"/>
  <c r="A69"/>
  <c r="B69"/>
  <c r="AC69"/>
  <c r="A70"/>
  <c r="B70"/>
  <c r="A71"/>
  <c r="B71"/>
  <c r="D70" i="73"/>
  <c r="AC71" i="56"/>
  <c r="A72"/>
  <c r="B72"/>
  <c r="A73"/>
  <c r="B73"/>
  <c r="AC73"/>
  <c r="A74"/>
  <c r="B74"/>
  <c r="A75"/>
  <c r="B75"/>
  <c r="D74" i="73"/>
  <c r="AC75" i="56"/>
  <c r="A76"/>
  <c r="B76"/>
  <c r="A77"/>
  <c r="B77"/>
  <c r="AC77"/>
  <c r="A78"/>
  <c r="B78"/>
  <c r="A79"/>
  <c r="B79"/>
  <c r="D78" i="73"/>
  <c r="AC79" i="56"/>
  <c r="A80"/>
  <c r="B80"/>
  <c r="A81"/>
  <c r="B81"/>
  <c r="G80" i="73"/>
  <c r="AC81" i="56"/>
  <c r="A82"/>
  <c r="B82"/>
  <c r="A83"/>
  <c r="B83"/>
  <c r="D82" i="73"/>
  <c r="AC83" i="56"/>
  <c r="A84"/>
  <c r="B84"/>
  <c r="A85"/>
  <c r="B85"/>
  <c r="G84" i="73"/>
  <c r="AC85" i="56"/>
  <c r="A86"/>
  <c r="B86"/>
  <c r="A87"/>
  <c r="B87"/>
  <c r="D86" i="73"/>
  <c r="AC87" i="56"/>
  <c r="A88"/>
  <c r="B88"/>
  <c r="A89"/>
  <c r="B89"/>
  <c r="G88" i="73"/>
  <c r="AC89" i="56"/>
  <c r="A90"/>
  <c r="B90"/>
  <c r="A91"/>
  <c r="B91"/>
  <c r="D90" i="73"/>
  <c r="AC91" i="56"/>
  <c r="A92"/>
  <c r="B92"/>
  <c r="A93"/>
  <c r="B93"/>
  <c r="G92" i="73"/>
  <c r="AC93" i="56"/>
  <c r="A94"/>
  <c r="B94"/>
  <c r="A95"/>
  <c r="B95"/>
  <c r="D94" i="73"/>
  <c r="AC95" i="56"/>
  <c r="A96"/>
  <c r="B96"/>
  <c r="A97"/>
  <c r="B97"/>
  <c r="G96" i="73"/>
  <c r="AC97" i="56"/>
  <c r="A98"/>
  <c r="B98"/>
  <c r="A99"/>
  <c r="B99"/>
  <c r="D98" i="73"/>
  <c r="AC99" i="56"/>
  <c r="A100"/>
  <c r="B100"/>
  <c r="A101"/>
  <c r="B101"/>
  <c r="G100" i="73"/>
  <c r="AC101" i="56"/>
  <c r="A102"/>
  <c r="B102"/>
  <c r="A103"/>
  <c r="B103"/>
  <c r="D102" i="73"/>
  <c r="AC103" i="56"/>
  <c r="A104"/>
  <c r="B104"/>
  <c r="A105"/>
  <c r="B105"/>
  <c r="G104" i="73"/>
  <c r="AC105" i="56"/>
  <c r="A106"/>
  <c r="B106"/>
  <c r="A107"/>
  <c r="B107"/>
  <c r="D106" i="73"/>
  <c r="AC107" i="56"/>
  <c r="A108"/>
  <c r="B108"/>
  <c r="A109"/>
  <c r="B109"/>
  <c r="G108" i="73"/>
  <c r="AC109" i="56"/>
  <c r="A110"/>
  <c r="B110"/>
  <c r="A111"/>
  <c r="B111"/>
  <c r="D110" i="73"/>
  <c r="AC111" i="56"/>
  <c r="A112"/>
  <c r="B112"/>
  <c r="A113"/>
  <c r="B113"/>
  <c r="G112" i="73"/>
  <c r="AC113" i="56"/>
  <c r="A114"/>
  <c r="B114"/>
  <c r="A115"/>
  <c r="B115"/>
  <c r="D114" i="73"/>
  <c r="AC115" i="56"/>
  <c r="A116"/>
  <c r="B116"/>
  <c r="A117"/>
  <c r="B117"/>
  <c r="G116" i="73"/>
  <c r="AC117" i="56"/>
  <c r="A118"/>
  <c r="B118"/>
  <c r="A119"/>
  <c r="B119"/>
  <c r="D118" i="73"/>
  <c r="AC119" i="56"/>
  <c r="A120"/>
  <c r="B120"/>
  <c r="A121"/>
  <c r="B121"/>
  <c r="G120" i="73"/>
  <c r="AC121" i="56"/>
  <c r="A122"/>
  <c r="B122"/>
  <c r="A123"/>
  <c r="B123"/>
  <c r="D122" i="73"/>
  <c r="AC123" i="56"/>
  <c r="A124"/>
  <c r="B124"/>
  <c r="A125"/>
  <c r="B125"/>
  <c r="G124" i="73"/>
  <c r="AC125" i="56"/>
  <c r="A126"/>
  <c r="B126"/>
  <c r="A127"/>
  <c r="B127"/>
  <c r="D126" i="73"/>
  <c r="AC127" i="56"/>
  <c r="A128"/>
  <c r="B128"/>
  <c r="A129"/>
  <c r="B129"/>
  <c r="G128" i="73"/>
  <c r="AC129" i="56"/>
  <c r="A130"/>
  <c r="B130"/>
  <c r="A131"/>
  <c r="B131"/>
  <c r="D130" i="73"/>
  <c r="AC131" i="56"/>
  <c r="A132"/>
  <c r="B132"/>
  <c r="A133"/>
  <c r="B133"/>
  <c r="G132" i="73"/>
  <c r="AC133" i="56"/>
  <c r="A134"/>
  <c r="B134"/>
  <c r="A135"/>
  <c r="B135"/>
  <c r="D134" i="73"/>
  <c r="AC135" i="56"/>
  <c r="A136"/>
  <c r="B136"/>
  <c r="A137"/>
  <c r="B137"/>
  <c r="G136" i="73"/>
  <c r="AC137" i="56"/>
  <c r="A138"/>
  <c r="B138"/>
  <c r="A139"/>
  <c r="B139"/>
  <c r="D138" i="73"/>
  <c r="AC139" i="56"/>
  <c r="A140"/>
  <c r="B140"/>
  <c r="A141"/>
  <c r="B141"/>
  <c r="G140" i="73"/>
  <c r="AC141" i="56"/>
  <c r="A1" i="115"/>
  <c r="B7" i="88"/>
  <c r="C7" i="115"/>
  <c r="C9" i="69"/>
  <c r="C5" i="82" s="1"/>
  <c r="C11" i="69"/>
  <c r="C7" i="82" s="1"/>
  <c r="C13" i="69"/>
  <c r="C9" i="82" s="1"/>
  <c r="C11" i="67"/>
  <c r="C17" i="69"/>
  <c r="C7" i="67"/>
  <c r="F23" i="115"/>
  <c r="A36" s="1"/>
  <c r="C24"/>
  <c r="C25"/>
  <c r="C27" i="69"/>
  <c r="C23" i="82" s="1"/>
  <c r="B28" i="88"/>
  <c r="B29"/>
  <c r="C34" i="69"/>
  <c r="C30" i="82" s="1"/>
  <c r="B31" i="88"/>
  <c r="A39" i="115"/>
  <c r="C2" i="116"/>
  <c r="C26" i="115" s="1"/>
  <c r="C24" i="116"/>
  <c r="C28" i="115" s="1"/>
  <c r="C28" i="69" s="1"/>
  <c r="C24" i="82" s="1"/>
  <c r="C46" i="116"/>
  <c r="C29" i="115" s="1"/>
  <c r="C68" i="116"/>
  <c r="C30" i="115" s="1"/>
  <c r="C30" i="69" s="1"/>
  <c r="C26" i="82" s="1"/>
  <c r="C90" i="116"/>
  <c r="C31" i="115" s="1"/>
  <c r="C31" i="69" s="1"/>
  <c r="A1" i="108"/>
  <c r="S8"/>
  <c r="T8"/>
  <c r="X8"/>
  <c r="Y8"/>
  <c r="S9"/>
  <c r="T9"/>
  <c r="X9"/>
  <c r="Y9"/>
  <c r="S10"/>
  <c r="T10"/>
  <c r="X10"/>
  <c r="Y10"/>
  <c r="S11"/>
  <c r="T11"/>
  <c r="X11"/>
  <c r="Y11"/>
  <c r="S12"/>
  <c r="T12"/>
  <c r="X12"/>
  <c r="Y12"/>
  <c r="S13"/>
  <c r="T13"/>
  <c r="X13"/>
  <c r="Y13"/>
  <c r="S14"/>
  <c r="T14"/>
  <c r="X14"/>
  <c r="S15"/>
  <c r="S18"/>
  <c r="T18"/>
  <c r="S19"/>
  <c r="T19"/>
  <c r="X19"/>
  <c r="Y19"/>
  <c r="S20"/>
  <c r="X20"/>
  <c r="Y20"/>
  <c r="G21"/>
  <c r="G22" s="1"/>
  <c r="S25"/>
  <c r="T25"/>
  <c r="X25"/>
  <c r="Y25"/>
  <c r="S26"/>
  <c r="T26"/>
  <c r="X26"/>
  <c r="Y26"/>
  <c r="S27"/>
  <c r="T27"/>
  <c r="X27"/>
  <c r="Y27"/>
  <c r="C28"/>
  <c r="T28" s="1"/>
  <c r="S28"/>
  <c r="X28"/>
  <c r="S31"/>
  <c r="T31"/>
  <c r="S32"/>
  <c r="T32"/>
  <c r="S33"/>
  <c r="T33"/>
  <c r="S34"/>
  <c r="S39"/>
  <c r="T39"/>
  <c r="S40"/>
  <c r="T40"/>
  <c r="S41"/>
  <c r="T41"/>
  <c r="S42"/>
  <c r="S45"/>
  <c r="T45"/>
  <c r="S46"/>
  <c r="T46"/>
  <c r="S47"/>
  <c r="T47"/>
  <c r="S48"/>
  <c r="T48"/>
  <c r="S49"/>
  <c r="T49"/>
  <c r="S50"/>
  <c r="S51"/>
  <c r="S54"/>
  <c r="T54"/>
  <c r="S55"/>
  <c r="T55"/>
  <c r="S56"/>
  <c r="A1" i="111"/>
  <c r="B11"/>
  <c r="C15" i="108" s="1"/>
  <c r="T15" s="1"/>
  <c r="E11" i="111"/>
  <c r="G14" i="108"/>
  <c r="B17" i="111"/>
  <c r="E17"/>
  <c r="G28" i="108" s="1"/>
  <c r="B23" i="111"/>
  <c r="C42" i="108" s="1"/>
  <c r="B29" i="111"/>
  <c r="C50" i="108"/>
  <c r="T50" s="1"/>
  <c r="B34" i="111"/>
  <c r="C51" i="108" s="1"/>
  <c r="B42" i="111"/>
  <c r="C20" i="108" s="1"/>
  <c r="B48" i="111"/>
  <c r="C34" i="108" s="1"/>
  <c r="B54" i="111"/>
  <c r="C56" i="108" s="1"/>
  <c r="C57" s="1"/>
  <c r="A1" i="109"/>
  <c r="S8"/>
  <c r="T8"/>
  <c r="X8"/>
  <c r="Y8"/>
  <c r="S9"/>
  <c r="T9"/>
  <c r="X9"/>
  <c r="Y9"/>
  <c r="S10"/>
  <c r="T10"/>
  <c r="X10"/>
  <c r="Y10"/>
  <c r="S11"/>
  <c r="T11"/>
  <c r="X11"/>
  <c r="Y11"/>
  <c r="S12"/>
  <c r="T12"/>
  <c r="X12"/>
  <c r="Y12"/>
  <c r="S13"/>
  <c r="T13"/>
  <c r="X13"/>
  <c r="S14"/>
  <c r="T14"/>
  <c r="S15"/>
  <c r="S18"/>
  <c r="T18"/>
  <c r="X18"/>
  <c r="Y18"/>
  <c r="S19"/>
  <c r="T19"/>
  <c r="X19"/>
  <c r="Y19"/>
  <c r="G20"/>
  <c r="S20"/>
  <c r="G21"/>
  <c r="X24"/>
  <c r="Y24"/>
  <c r="S25"/>
  <c r="T25"/>
  <c r="X25"/>
  <c r="Y25"/>
  <c r="S26"/>
  <c r="T26"/>
  <c r="X26"/>
  <c r="Y26"/>
  <c r="S27"/>
  <c r="T27"/>
  <c r="X27"/>
  <c r="Y27"/>
  <c r="S28"/>
  <c r="T28"/>
  <c r="X28"/>
  <c r="S29"/>
  <c r="S32"/>
  <c r="T32"/>
  <c r="S33"/>
  <c r="T33"/>
  <c r="S34"/>
  <c r="T34"/>
  <c r="S35"/>
  <c r="S40"/>
  <c r="T40"/>
  <c r="S41"/>
  <c r="T41"/>
  <c r="S42"/>
  <c r="T42"/>
  <c r="S43"/>
  <c r="T43"/>
  <c r="S44"/>
  <c r="S47"/>
  <c r="T47"/>
  <c r="S48"/>
  <c r="T48"/>
  <c r="S49"/>
  <c r="T49"/>
  <c r="S50"/>
  <c r="T50"/>
  <c r="S51"/>
  <c r="T51"/>
  <c r="S52"/>
  <c r="S53"/>
  <c r="T53"/>
  <c r="S54"/>
  <c r="S57"/>
  <c r="T57"/>
  <c r="S58"/>
  <c r="T58"/>
  <c r="S59"/>
  <c r="A1" i="112"/>
  <c r="B11"/>
  <c r="C15" i="109" s="1"/>
  <c r="T15"/>
  <c r="E11" i="112"/>
  <c r="G13" i="109"/>
  <c r="B17" i="112"/>
  <c r="C29" i="109"/>
  <c r="E17" i="112"/>
  <c r="G28" i="109"/>
  <c r="B23" i="112"/>
  <c r="C44" i="109" s="1"/>
  <c r="B29" i="112"/>
  <c r="C54" i="109" s="1"/>
  <c r="T54" s="1"/>
  <c r="B34" i="112"/>
  <c r="C52" i="109" s="1"/>
  <c r="B42" i="112"/>
  <c r="C20" i="109" s="1"/>
  <c r="B48" i="112"/>
  <c r="C35" i="109" s="1"/>
  <c r="B54" i="112"/>
  <c r="C59" i="109" s="1"/>
  <c r="C60" s="1"/>
  <c r="A1" i="110"/>
  <c r="S8"/>
  <c r="T8"/>
  <c r="X8"/>
  <c r="Y8"/>
  <c r="S9"/>
  <c r="T9"/>
  <c r="X9"/>
  <c r="Y9"/>
  <c r="S10"/>
  <c r="T10"/>
  <c r="X10"/>
  <c r="Y10"/>
  <c r="S11"/>
  <c r="T11"/>
  <c r="X11"/>
  <c r="Y11"/>
  <c r="S12"/>
  <c r="T12"/>
  <c r="X12"/>
  <c r="S13"/>
  <c r="T13"/>
  <c r="S14"/>
  <c r="T14"/>
  <c r="S15"/>
  <c r="T15"/>
  <c r="S16"/>
  <c r="T16"/>
  <c r="S17"/>
  <c r="X17"/>
  <c r="Y17"/>
  <c r="G18"/>
  <c r="G19" s="1"/>
  <c r="X18"/>
  <c r="Y18"/>
  <c r="S20"/>
  <c r="T20"/>
  <c r="S21"/>
  <c r="T21"/>
  <c r="S22"/>
  <c r="X23"/>
  <c r="Y23"/>
  <c r="X24"/>
  <c r="Y24"/>
  <c r="X25"/>
  <c r="Y25"/>
  <c r="X26"/>
  <c r="Y26"/>
  <c r="S27"/>
  <c r="T27"/>
  <c r="X27"/>
  <c r="S28"/>
  <c r="T28"/>
  <c r="S29"/>
  <c r="T29"/>
  <c r="S30"/>
  <c r="T30"/>
  <c r="S31"/>
  <c r="S34"/>
  <c r="T34"/>
  <c r="S35"/>
  <c r="T35"/>
  <c r="S36"/>
  <c r="T36"/>
  <c r="S37"/>
  <c r="S42"/>
  <c r="T42"/>
  <c r="S43"/>
  <c r="T43"/>
  <c r="S44"/>
  <c r="T44"/>
  <c r="S45"/>
  <c r="S48"/>
  <c r="T48"/>
  <c r="S49"/>
  <c r="T49"/>
  <c r="S50"/>
  <c r="T50"/>
  <c r="S51"/>
  <c r="T51"/>
  <c r="S52"/>
  <c r="T52"/>
  <c r="S53"/>
  <c r="T53"/>
  <c r="S54"/>
  <c r="T54"/>
  <c r="S55"/>
  <c r="T55"/>
  <c r="S56"/>
  <c r="T56"/>
  <c r="S57"/>
  <c r="S58"/>
  <c r="S61"/>
  <c r="T61"/>
  <c r="S62"/>
  <c r="T62"/>
  <c r="S63"/>
  <c r="A1" i="113"/>
  <c r="B11"/>
  <c r="C16" i="110"/>
  <c r="C17" s="1"/>
  <c r="E11" i="113"/>
  <c r="G11" i="110"/>
  <c r="Y12" s="1"/>
  <c r="B17" i="113"/>
  <c r="C30" i="110" s="1"/>
  <c r="T31" s="1"/>
  <c r="E17" i="113"/>
  <c r="G26" i="110" s="1"/>
  <c r="B23" i="113"/>
  <c r="C44" i="110" s="1"/>
  <c r="T45" s="1"/>
  <c r="B29" i="113"/>
  <c r="C56" i="110"/>
  <c r="B34" i="113"/>
  <c r="C57" i="110"/>
  <c r="T58" s="1"/>
  <c r="B42" i="113"/>
  <c r="C21" i="110"/>
  <c r="T22" s="1"/>
  <c r="B48" i="113"/>
  <c r="C36" i="110" s="1"/>
  <c r="B54" i="113"/>
  <c r="C62" i="110" s="1"/>
  <c r="A5" i="99"/>
  <c r="F6"/>
  <c r="F13"/>
  <c r="K13"/>
  <c r="L13"/>
  <c r="M13"/>
  <c r="N13"/>
  <c r="F15"/>
  <c r="K15"/>
  <c r="L15"/>
  <c r="M15"/>
  <c r="N15"/>
  <c r="F17"/>
  <c r="K17"/>
  <c r="L17"/>
  <c r="M17"/>
  <c r="N17"/>
  <c r="F19"/>
  <c r="K19"/>
  <c r="L19"/>
  <c r="M19"/>
  <c r="N19"/>
  <c r="F21"/>
  <c r="F23"/>
  <c r="K23"/>
  <c r="L23"/>
  <c r="M23"/>
  <c r="N23"/>
  <c r="E27"/>
  <c r="G5" i="101" s="1"/>
  <c r="K27" i="99"/>
  <c r="L27"/>
  <c r="M27"/>
  <c r="F29"/>
  <c r="K29"/>
  <c r="L29"/>
  <c r="M29"/>
  <c r="N29"/>
  <c r="E31"/>
  <c r="I5" i="101" s="1"/>
  <c r="K31" i="99"/>
  <c r="L31"/>
  <c r="M31"/>
  <c r="F33"/>
  <c r="K33"/>
  <c r="L33"/>
  <c r="M33"/>
  <c r="N33"/>
  <c r="F35"/>
  <c r="K35"/>
  <c r="L35"/>
  <c r="M35"/>
  <c r="N35"/>
  <c r="K39"/>
  <c r="L39"/>
  <c r="M39"/>
  <c r="F41"/>
  <c r="K41"/>
  <c r="L41"/>
  <c r="M41"/>
  <c r="N41"/>
  <c r="K43"/>
  <c r="L43"/>
  <c r="M43"/>
  <c r="F45"/>
  <c r="K45"/>
  <c r="L45"/>
  <c r="M45"/>
  <c r="N45"/>
  <c r="K47"/>
  <c r="L47"/>
  <c r="M47"/>
  <c r="F49"/>
  <c r="K49"/>
  <c r="L49"/>
  <c r="M49"/>
  <c r="N49"/>
  <c r="F51"/>
  <c r="K51"/>
  <c r="L51"/>
  <c r="M51"/>
  <c r="N51"/>
  <c r="F53"/>
  <c r="K53"/>
  <c r="L53"/>
  <c r="M53"/>
  <c r="N53"/>
  <c r="F57"/>
  <c r="K57"/>
  <c r="L57"/>
  <c r="M57"/>
  <c r="N57"/>
  <c r="F59"/>
  <c r="K59"/>
  <c r="L59"/>
  <c r="M59"/>
  <c r="N59"/>
  <c r="F61"/>
  <c r="K61"/>
  <c r="L61"/>
  <c r="M61"/>
  <c r="N61"/>
  <c r="F63"/>
  <c r="K63"/>
  <c r="L63"/>
  <c r="M63"/>
  <c r="N63"/>
  <c r="F65"/>
  <c r="K65"/>
  <c r="L65"/>
  <c r="M65"/>
  <c r="N65"/>
  <c r="F67"/>
  <c r="K67"/>
  <c r="L67"/>
  <c r="M67"/>
  <c r="N67"/>
  <c r="K71"/>
  <c r="L71"/>
  <c r="M71"/>
  <c r="N71"/>
  <c r="F72"/>
  <c r="K74"/>
  <c r="L74"/>
  <c r="M74"/>
  <c r="N74"/>
  <c r="F75"/>
  <c r="A5" i="101"/>
  <c r="B5"/>
  <c r="C5"/>
  <c r="D5"/>
  <c r="E5"/>
  <c r="F5"/>
  <c r="H5"/>
  <c r="J5"/>
  <c r="K5"/>
  <c r="M5"/>
  <c r="O5"/>
  <c r="Q5"/>
  <c r="R5"/>
  <c r="S5"/>
  <c r="T5"/>
  <c r="U5"/>
  <c r="V5"/>
  <c r="W5"/>
  <c r="X5"/>
  <c r="Y5"/>
  <c r="Z5"/>
  <c r="AA5"/>
  <c r="A5" i="103"/>
  <c r="F6"/>
  <c r="AE5" i="100" s="1"/>
  <c r="F13" i="103"/>
  <c r="K13"/>
  <c r="L13"/>
  <c r="M13"/>
  <c r="N13"/>
  <c r="F15"/>
  <c r="K15"/>
  <c r="L15"/>
  <c r="M15"/>
  <c r="N15"/>
  <c r="F17"/>
  <c r="K17"/>
  <c r="L17"/>
  <c r="M17"/>
  <c r="N17"/>
  <c r="F19"/>
  <c r="K19"/>
  <c r="L19"/>
  <c r="M19"/>
  <c r="N19"/>
  <c r="F21"/>
  <c r="F23"/>
  <c r="K23"/>
  <c r="L23"/>
  <c r="M23"/>
  <c r="N23"/>
  <c r="E27"/>
  <c r="K27"/>
  <c r="L27"/>
  <c r="M27"/>
  <c r="F29"/>
  <c r="K29"/>
  <c r="L29"/>
  <c r="M29"/>
  <c r="N29"/>
  <c r="E31"/>
  <c r="I5" i="100" s="1"/>
  <c r="K31" i="103"/>
  <c r="L31"/>
  <c r="M31"/>
  <c r="F33"/>
  <c r="K33"/>
  <c r="L33"/>
  <c r="M33"/>
  <c r="N33"/>
  <c r="F35"/>
  <c r="K35"/>
  <c r="L35"/>
  <c r="M35"/>
  <c r="N35"/>
  <c r="K39"/>
  <c r="L39"/>
  <c r="M39"/>
  <c r="F41"/>
  <c r="K41"/>
  <c r="L41"/>
  <c r="M41"/>
  <c r="N41"/>
  <c r="K43"/>
  <c r="L43"/>
  <c r="M43"/>
  <c r="F45"/>
  <c r="K45"/>
  <c r="L45"/>
  <c r="M45"/>
  <c r="N45"/>
  <c r="K47"/>
  <c r="L47"/>
  <c r="M47"/>
  <c r="F49"/>
  <c r="K49"/>
  <c r="L49"/>
  <c r="M49"/>
  <c r="N49"/>
  <c r="F51"/>
  <c r="K51"/>
  <c r="L51"/>
  <c r="M51"/>
  <c r="N51"/>
  <c r="F53"/>
  <c r="K53"/>
  <c r="L53"/>
  <c r="M53"/>
  <c r="N53"/>
  <c r="F55"/>
  <c r="K55"/>
  <c r="L55"/>
  <c r="M55"/>
  <c r="N55"/>
  <c r="F57"/>
  <c r="K57"/>
  <c r="L57"/>
  <c r="M57"/>
  <c r="N57"/>
  <c r="F61"/>
  <c r="K61"/>
  <c r="L61"/>
  <c r="M61"/>
  <c r="N61"/>
  <c r="F63"/>
  <c r="K63"/>
  <c r="L63"/>
  <c r="M63"/>
  <c r="N63"/>
  <c r="F65"/>
  <c r="K65"/>
  <c r="L65"/>
  <c r="M65"/>
  <c r="N65"/>
  <c r="F67"/>
  <c r="K67"/>
  <c r="L67"/>
  <c r="M67"/>
  <c r="N67"/>
  <c r="F69"/>
  <c r="K69"/>
  <c r="L69"/>
  <c r="M69"/>
  <c r="N69"/>
  <c r="F71"/>
  <c r="K71"/>
  <c r="L71"/>
  <c r="M71"/>
  <c r="N71"/>
  <c r="K75"/>
  <c r="L75"/>
  <c r="M75"/>
  <c r="N75"/>
  <c r="F76"/>
  <c r="K78"/>
  <c r="L78"/>
  <c r="M78"/>
  <c r="N78"/>
  <c r="F79"/>
  <c r="A5" i="100"/>
  <c r="B5"/>
  <c r="C5"/>
  <c r="D5"/>
  <c r="E5"/>
  <c r="F5"/>
  <c r="H5"/>
  <c r="J5"/>
  <c r="K5"/>
  <c r="M5"/>
  <c r="O5"/>
  <c r="Q5"/>
  <c r="R5"/>
  <c r="S5"/>
  <c r="T5"/>
  <c r="U5"/>
  <c r="V5"/>
  <c r="W5"/>
  <c r="X5"/>
  <c r="Y5"/>
  <c r="Z5"/>
  <c r="AA5"/>
  <c r="AB5"/>
  <c r="AC5"/>
  <c r="A5" i="102"/>
  <c r="F6"/>
  <c r="AH5" i="104" s="1"/>
  <c r="F13" i="102"/>
  <c r="K13"/>
  <c r="L13"/>
  <c r="M13"/>
  <c r="N13"/>
  <c r="F15"/>
  <c r="K15"/>
  <c r="L15"/>
  <c r="M15"/>
  <c r="N15"/>
  <c r="F17"/>
  <c r="K17"/>
  <c r="L17"/>
  <c r="M17"/>
  <c r="N17"/>
  <c r="F19"/>
  <c r="K19"/>
  <c r="L19"/>
  <c r="M19"/>
  <c r="N19"/>
  <c r="F21"/>
  <c r="F23"/>
  <c r="K23"/>
  <c r="L23"/>
  <c r="M23"/>
  <c r="N23"/>
  <c r="E27"/>
  <c r="F27" s="1"/>
  <c r="K27"/>
  <c r="L27"/>
  <c r="M27"/>
  <c r="F29"/>
  <c r="K29"/>
  <c r="L29"/>
  <c r="M29"/>
  <c r="N29"/>
  <c r="E31"/>
  <c r="K31"/>
  <c r="L31"/>
  <c r="M31"/>
  <c r="F33"/>
  <c r="K33"/>
  <c r="L33"/>
  <c r="M33"/>
  <c r="N33"/>
  <c r="K37"/>
  <c r="L37"/>
  <c r="M37"/>
  <c r="F39"/>
  <c r="K39"/>
  <c r="L39"/>
  <c r="M39"/>
  <c r="N39"/>
  <c r="F41"/>
  <c r="K41"/>
  <c r="L41"/>
  <c r="M41"/>
  <c r="N41"/>
  <c r="F43"/>
  <c r="K43"/>
  <c r="L43"/>
  <c r="M43"/>
  <c r="N43"/>
  <c r="F45"/>
  <c r="K45"/>
  <c r="L45"/>
  <c r="M45"/>
  <c r="N45"/>
  <c r="F47"/>
  <c r="K47"/>
  <c r="L47"/>
  <c r="M47"/>
  <c r="N47"/>
  <c r="F49"/>
  <c r="K49"/>
  <c r="L49"/>
  <c r="M49"/>
  <c r="N49"/>
  <c r="F51"/>
  <c r="K51"/>
  <c r="L51"/>
  <c r="M51"/>
  <c r="N51"/>
  <c r="F53"/>
  <c r="K53"/>
  <c r="L53"/>
  <c r="M53"/>
  <c r="N53"/>
  <c r="F57"/>
  <c r="K57"/>
  <c r="L57"/>
  <c r="M57"/>
  <c r="N57"/>
  <c r="F59"/>
  <c r="K59"/>
  <c r="L59"/>
  <c r="M59"/>
  <c r="N59"/>
  <c r="F61"/>
  <c r="K61"/>
  <c r="L61"/>
  <c r="M61"/>
  <c r="N61"/>
  <c r="F63"/>
  <c r="K63"/>
  <c r="L63"/>
  <c r="M63"/>
  <c r="N63"/>
  <c r="F65"/>
  <c r="K65"/>
  <c r="L65"/>
  <c r="M65"/>
  <c r="N65"/>
  <c r="F67"/>
  <c r="K67"/>
  <c r="L67"/>
  <c r="M67"/>
  <c r="N67"/>
  <c r="F71"/>
  <c r="K71"/>
  <c r="L71"/>
  <c r="M71"/>
  <c r="N71"/>
  <c r="F73"/>
  <c r="K73"/>
  <c r="L73"/>
  <c r="M73"/>
  <c r="N73"/>
  <c r="F75"/>
  <c r="K75"/>
  <c r="L75"/>
  <c r="M75"/>
  <c r="N75"/>
  <c r="F77"/>
  <c r="K77"/>
  <c r="L77"/>
  <c r="M77"/>
  <c r="N77"/>
  <c r="F79"/>
  <c r="K79"/>
  <c r="L79"/>
  <c r="M79"/>
  <c r="N79"/>
  <c r="K83"/>
  <c r="L83"/>
  <c r="M83"/>
  <c r="N83"/>
  <c r="F84"/>
  <c r="K86"/>
  <c r="L86"/>
  <c r="M86"/>
  <c r="N86"/>
  <c r="F87"/>
  <c r="A5" i="104"/>
  <c r="B5"/>
  <c r="C5"/>
  <c r="D5"/>
  <c r="E5"/>
  <c r="F5"/>
  <c r="H5"/>
  <c r="J5"/>
  <c r="L5"/>
  <c r="M5"/>
  <c r="N5"/>
  <c r="O5"/>
  <c r="P5"/>
  <c r="Q5"/>
  <c r="R5"/>
  <c r="S5"/>
  <c r="T5"/>
  <c r="U5"/>
  <c r="V5"/>
  <c r="W5"/>
  <c r="X5"/>
  <c r="Y5"/>
  <c r="Z5"/>
  <c r="AA5"/>
  <c r="AB5"/>
  <c r="AC5"/>
  <c r="AD5"/>
  <c r="AE5"/>
  <c r="AF5"/>
  <c r="A1" i="88"/>
  <c r="B6"/>
  <c r="B14"/>
  <c r="B15"/>
  <c r="B16"/>
  <c r="B19"/>
  <c r="B22"/>
  <c r="B23"/>
  <c r="B24"/>
  <c r="B25"/>
  <c r="B30"/>
  <c r="C32"/>
  <c r="C35"/>
  <c r="A1" i="61"/>
  <c r="C5"/>
  <c r="F5"/>
  <c r="J5"/>
  <c r="K5"/>
  <c r="L5"/>
  <c r="N5"/>
  <c r="O5"/>
  <c r="T5"/>
  <c r="A6"/>
  <c r="B6"/>
  <c r="C6"/>
  <c r="A7"/>
  <c r="B7"/>
  <c r="C7"/>
  <c r="A8"/>
  <c r="B8"/>
  <c r="C8"/>
  <c r="A9"/>
  <c r="B9"/>
  <c r="C9"/>
  <c r="A10"/>
  <c r="B10"/>
  <c r="C10"/>
  <c r="A11"/>
  <c r="B11"/>
  <c r="C11"/>
  <c r="A12"/>
  <c r="B12"/>
  <c r="C12"/>
  <c r="A13"/>
  <c r="B13"/>
  <c r="C13"/>
  <c r="A14"/>
  <c r="B14"/>
  <c r="C14"/>
  <c r="A15"/>
  <c r="B15"/>
  <c r="C15"/>
  <c r="A16"/>
  <c r="B16"/>
  <c r="C16"/>
  <c r="A17"/>
  <c r="B17"/>
  <c r="C17"/>
  <c r="A18"/>
  <c r="B18"/>
  <c r="C18"/>
  <c r="A19"/>
  <c r="B19"/>
  <c r="C19"/>
  <c r="A20"/>
  <c r="B20"/>
  <c r="C20"/>
  <c r="A21"/>
  <c r="B21"/>
  <c r="C21"/>
  <c r="A22"/>
  <c r="B22"/>
  <c r="C22"/>
  <c r="A23"/>
  <c r="B23"/>
  <c r="C23"/>
  <c r="A24"/>
  <c r="B24"/>
  <c r="C24"/>
  <c r="A25"/>
  <c r="B25"/>
  <c r="C25"/>
  <c r="A26"/>
  <c r="B26"/>
  <c r="C26"/>
  <c r="A27"/>
  <c r="B27"/>
  <c r="C27"/>
  <c r="A28"/>
  <c r="B28"/>
  <c r="C28"/>
  <c r="A29"/>
  <c r="B29"/>
  <c r="C29"/>
  <c r="A30"/>
  <c r="B30"/>
  <c r="C30"/>
  <c r="A31"/>
  <c r="B31"/>
  <c r="C31"/>
  <c r="A32"/>
  <c r="B32"/>
  <c r="C32"/>
  <c r="A33"/>
  <c r="B33"/>
  <c r="C33"/>
  <c r="A34"/>
  <c r="B34"/>
  <c r="C34"/>
  <c r="A35"/>
  <c r="B35"/>
  <c r="C35"/>
  <c r="A36"/>
  <c r="B36"/>
  <c r="C36"/>
  <c r="A37"/>
  <c r="B37"/>
  <c r="C37"/>
  <c r="A38"/>
  <c r="B38"/>
  <c r="C38"/>
  <c r="A39"/>
  <c r="B39"/>
  <c r="C39"/>
  <c r="A40"/>
  <c r="B40"/>
  <c r="C40"/>
  <c r="A41"/>
  <c r="B41"/>
  <c r="C41"/>
  <c r="A42"/>
  <c r="B42"/>
  <c r="C42"/>
  <c r="A43"/>
  <c r="B43"/>
  <c r="C43"/>
  <c r="A44"/>
  <c r="B44"/>
  <c r="C44"/>
  <c r="A45"/>
  <c r="B45"/>
  <c r="C45"/>
  <c r="A46"/>
  <c r="B46"/>
  <c r="C46"/>
  <c r="A47"/>
  <c r="B47"/>
  <c r="C47"/>
  <c r="A48"/>
  <c r="B48"/>
  <c r="C48"/>
  <c r="A49"/>
  <c r="B49"/>
  <c r="C49"/>
  <c r="A50"/>
  <c r="B50"/>
  <c r="C50"/>
  <c r="A51"/>
  <c r="B51"/>
  <c r="C51"/>
  <c r="A52"/>
  <c r="B52"/>
  <c r="C52"/>
  <c r="A53"/>
  <c r="B53"/>
  <c r="C53"/>
  <c r="A54"/>
  <c r="B54"/>
  <c r="C54"/>
  <c r="A55"/>
  <c r="B55"/>
  <c r="C55"/>
  <c r="A56"/>
  <c r="B56"/>
  <c r="C56"/>
  <c r="A57"/>
  <c r="B57"/>
  <c r="C57"/>
  <c r="A58"/>
  <c r="B58"/>
  <c r="C58"/>
  <c r="A59"/>
  <c r="B59"/>
  <c r="C59"/>
  <c r="A60"/>
  <c r="B60"/>
  <c r="C60"/>
  <c r="A61"/>
  <c r="B61"/>
  <c r="C61"/>
  <c r="A62"/>
  <c r="B62"/>
  <c r="C62"/>
  <c r="A63"/>
  <c r="B63"/>
  <c r="C63"/>
  <c r="A64"/>
  <c r="B64"/>
  <c r="C64"/>
  <c r="A65"/>
  <c r="B65"/>
  <c r="C65"/>
  <c r="A66"/>
  <c r="B66"/>
  <c r="C66"/>
  <c r="A67"/>
  <c r="B67"/>
  <c r="C67"/>
  <c r="A68"/>
  <c r="B68"/>
  <c r="C68"/>
  <c r="A69"/>
  <c r="B69"/>
  <c r="C69"/>
  <c r="A70"/>
  <c r="B70"/>
  <c r="C70"/>
  <c r="A71"/>
  <c r="B71"/>
  <c r="C71"/>
  <c r="A72"/>
  <c r="B72"/>
  <c r="C72"/>
  <c r="A73"/>
  <c r="B73"/>
  <c r="C73"/>
  <c r="A74"/>
  <c r="B74"/>
  <c r="C74"/>
  <c r="A75"/>
  <c r="B75"/>
  <c r="C75"/>
  <c r="A76"/>
  <c r="B76"/>
  <c r="C76"/>
  <c r="A77"/>
  <c r="B77"/>
  <c r="C77"/>
  <c r="A78"/>
  <c r="B78"/>
  <c r="C78"/>
  <c r="A79"/>
  <c r="B79"/>
  <c r="C79"/>
  <c r="A80"/>
  <c r="B80"/>
  <c r="C80"/>
  <c r="A81"/>
  <c r="B81"/>
  <c r="C81"/>
  <c r="A82"/>
  <c r="B82"/>
  <c r="C82"/>
  <c r="A83"/>
  <c r="B83"/>
  <c r="C83"/>
  <c r="A84"/>
  <c r="B84"/>
  <c r="C84"/>
  <c r="A85"/>
  <c r="B85"/>
  <c r="C85"/>
  <c r="A86"/>
  <c r="B86"/>
  <c r="C86"/>
  <c r="A87"/>
  <c r="B87"/>
  <c r="C87"/>
  <c r="A88"/>
  <c r="B88"/>
  <c r="C88"/>
  <c r="A89"/>
  <c r="B89"/>
  <c r="C89"/>
  <c r="A90"/>
  <c r="B90"/>
  <c r="C90"/>
  <c r="A91"/>
  <c r="B91"/>
  <c r="C91"/>
  <c r="A92"/>
  <c r="B92"/>
  <c r="C92"/>
  <c r="A93"/>
  <c r="B93"/>
  <c r="C93"/>
  <c r="A94"/>
  <c r="B94"/>
  <c r="C94"/>
  <c r="A95"/>
  <c r="B95"/>
  <c r="C95"/>
  <c r="A96"/>
  <c r="B96"/>
  <c r="C96"/>
  <c r="A97"/>
  <c r="B97"/>
  <c r="C97"/>
  <c r="A98"/>
  <c r="B98"/>
  <c r="C98"/>
  <c r="A99"/>
  <c r="B99"/>
  <c r="C99"/>
  <c r="A100"/>
  <c r="B100"/>
  <c r="C100"/>
  <c r="A101"/>
  <c r="B101"/>
  <c r="C101"/>
  <c r="A102"/>
  <c r="B102"/>
  <c r="C102"/>
  <c r="A103"/>
  <c r="B103"/>
  <c r="C103"/>
  <c r="A104"/>
  <c r="B104"/>
  <c r="C104"/>
  <c r="A105"/>
  <c r="B105"/>
  <c r="C105"/>
  <c r="A106"/>
  <c r="B106"/>
  <c r="C106"/>
  <c r="A107"/>
  <c r="B107"/>
  <c r="C107"/>
  <c r="A108"/>
  <c r="B108"/>
  <c r="C108"/>
  <c r="A109"/>
  <c r="B109"/>
  <c r="C109"/>
  <c r="A110"/>
  <c r="B110"/>
  <c r="C110"/>
  <c r="A111"/>
  <c r="B111"/>
  <c r="C111"/>
  <c r="A112"/>
  <c r="B112"/>
  <c r="C112"/>
  <c r="A113"/>
  <c r="B113"/>
  <c r="C113"/>
  <c r="A114"/>
  <c r="B114"/>
  <c r="C114"/>
  <c r="A115"/>
  <c r="B115"/>
  <c r="C115"/>
  <c r="A116"/>
  <c r="B116"/>
  <c r="C116"/>
  <c r="A117"/>
  <c r="B117"/>
  <c r="C117"/>
  <c r="A118"/>
  <c r="B118"/>
  <c r="C118"/>
  <c r="A119"/>
  <c r="B119"/>
  <c r="C119"/>
  <c r="A120"/>
  <c r="B120"/>
  <c r="C120"/>
  <c r="A121"/>
  <c r="B121"/>
  <c r="C121"/>
  <c r="A122"/>
  <c r="B122"/>
  <c r="C122"/>
  <c r="A123"/>
  <c r="B123"/>
  <c r="C123"/>
  <c r="A124"/>
  <c r="B124"/>
  <c r="C124"/>
  <c r="A125"/>
  <c r="B125"/>
  <c r="C125"/>
  <c r="A126"/>
  <c r="B126"/>
  <c r="C126"/>
  <c r="A127"/>
  <c r="B127"/>
  <c r="C127"/>
  <c r="A128"/>
  <c r="B128"/>
  <c r="C128"/>
  <c r="A129"/>
  <c r="B129"/>
  <c r="C129"/>
  <c r="A130"/>
  <c r="B130"/>
  <c r="C130"/>
  <c r="A131"/>
  <c r="B131"/>
  <c r="C131"/>
  <c r="A132"/>
  <c r="B132"/>
  <c r="C132"/>
  <c r="A133"/>
  <c r="B133"/>
  <c r="C133"/>
  <c r="A134"/>
  <c r="B134"/>
  <c r="C134"/>
  <c r="A135"/>
  <c r="B135"/>
  <c r="C135"/>
  <c r="A136"/>
  <c r="B136"/>
  <c r="C136"/>
  <c r="A137"/>
  <c r="B137"/>
  <c r="C137"/>
  <c r="A138"/>
  <c r="B138"/>
  <c r="C138"/>
  <c r="A139"/>
  <c r="B139"/>
  <c r="C139"/>
  <c r="A140"/>
  <c r="B140"/>
  <c r="C140"/>
  <c r="A143"/>
  <c r="A1" i="62"/>
  <c r="A3"/>
  <c r="C4"/>
  <c r="H4"/>
  <c r="I4"/>
  <c r="A6"/>
  <c r="B6"/>
  <c r="C6"/>
  <c r="D6"/>
  <c r="G6"/>
  <c r="I6"/>
  <c r="A7"/>
  <c r="B7"/>
  <c r="C7"/>
  <c r="E7"/>
  <c r="F7"/>
  <c r="G7"/>
  <c r="I7"/>
  <c r="A8"/>
  <c r="B8"/>
  <c r="C8"/>
  <c r="F8"/>
  <c r="G8"/>
  <c r="I8"/>
  <c r="A9"/>
  <c r="B9"/>
  <c r="C9"/>
  <c r="D9"/>
  <c r="F9"/>
  <c r="I9"/>
  <c r="A10"/>
  <c r="B10"/>
  <c r="C10"/>
  <c r="D10"/>
  <c r="G10"/>
  <c r="I10"/>
  <c r="A11"/>
  <c r="B11"/>
  <c r="C11"/>
  <c r="E11"/>
  <c r="F11"/>
  <c r="G11"/>
  <c r="I11"/>
  <c r="A12"/>
  <c r="B12"/>
  <c r="C12"/>
  <c r="F12"/>
  <c r="G12"/>
  <c r="I12"/>
  <c r="A13"/>
  <c r="B13"/>
  <c r="C13"/>
  <c r="D13"/>
  <c r="F13"/>
  <c r="I13"/>
  <c r="A14"/>
  <c r="B14"/>
  <c r="C14"/>
  <c r="D14"/>
  <c r="G14"/>
  <c r="I14"/>
  <c r="A15"/>
  <c r="B15"/>
  <c r="C15"/>
  <c r="E15"/>
  <c r="F15"/>
  <c r="G15"/>
  <c r="I15"/>
  <c r="A16"/>
  <c r="B16"/>
  <c r="C16"/>
  <c r="F16"/>
  <c r="G16"/>
  <c r="I16"/>
  <c r="A17"/>
  <c r="B17"/>
  <c r="C17"/>
  <c r="D17"/>
  <c r="F17"/>
  <c r="I17"/>
  <c r="A18"/>
  <c r="B18"/>
  <c r="C18"/>
  <c r="D18"/>
  <c r="G18"/>
  <c r="I18"/>
  <c r="A19"/>
  <c r="B19"/>
  <c r="C19"/>
  <c r="E19"/>
  <c r="F19"/>
  <c r="G19"/>
  <c r="I19"/>
  <c r="A20"/>
  <c r="B20"/>
  <c r="C20"/>
  <c r="F20"/>
  <c r="G20"/>
  <c r="I20"/>
  <c r="A21"/>
  <c r="B21"/>
  <c r="C21"/>
  <c r="D21"/>
  <c r="F21"/>
  <c r="I21"/>
  <c r="A22"/>
  <c r="B22"/>
  <c r="C22"/>
  <c r="D22"/>
  <c r="G22"/>
  <c r="I22"/>
  <c r="A23"/>
  <c r="B23"/>
  <c r="C23"/>
  <c r="E23"/>
  <c r="F23"/>
  <c r="G23"/>
  <c r="I23"/>
  <c r="A24"/>
  <c r="B24"/>
  <c r="C24"/>
  <c r="F24"/>
  <c r="G24"/>
  <c r="I24"/>
  <c r="A25"/>
  <c r="B25"/>
  <c r="C25"/>
  <c r="D25"/>
  <c r="F25"/>
  <c r="I25"/>
  <c r="A26"/>
  <c r="B26"/>
  <c r="C26"/>
  <c r="D26"/>
  <c r="G26"/>
  <c r="I26"/>
  <c r="A27"/>
  <c r="B27"/>
  <c r="C27"/>
  <c r="E27"/>
  <c r="F27"/>
  <c r="G27"/>
  <c r="I27"/>
  <c r="A28"/>
  <c r="B28"/>
  <c r="C28"/>
  <c r="F28"/>
  <c r="G28"/>
  <c r="I28"/>
  <c r="A29"/>
  <c r="B29"/>
  <c r="C29"/>
  <c r="D29"/>
  <c r="F29"/>
  <c r="I29"/>
  <c r="A30"/>
  <c r="B30"/>
  <c r="C30"/>
  <c r="D30"/>
  <c r="G30"/>
  <c r="I30"/>
  <c r="A31"/>
  <c r="B31"/>
  <c r="C31"/>
  <c r="E31"/>
  <c r="F31"/>
  <c r="G31"/>
  <c r="I31"/>
  <c r="A32"/>
  <c r="B32"/>
  <c r="C32"/>
  <c r="F32"/>
  <c r="G32"/>
  <c r="I32"/>
  <c r="A33"/>
  <c r="B33"/>
  <c r="C33"/>
  <c r="D33"/>
  <c r="F33"/>
  <c r="I33"/>
  <c r="A34"/>
  <c r="B34"/>
  <c r="C34"/>
  <c r="D34"/>
  <c r="G34"/>
  <c r="I34"/>
  <c r="A35"/>
  <c r="B35"/>
  <c r="C35"/>
  <c r="E35"/>
  <c r="F35"/>
  <c r="G35"/>
  <c r="I35"/>
  <c r="A36"/>
  <c r="B36"/>
  <c r="C36"/>
  <c r="F36"/>
  <c r="G36"/>
  <c r="I36"/>
  <c r="A37"/>
  <c r="B37"/>
  <c r="C37"/>
  <c r="D37"/>
  <c r="F37"/>
  <c r="I37"/>
  <c r="A38"/>
  <c r="B38"/>
  <c r="C38"/>
  <c r="D38"/>
  <c r="G38"/>
  <c r="I38"/>
  <c r="A39"/>
  <c r="B39"/>
  <c r="C39"/>
  <c r="E39"/>
  <c r="F39"/>
  <c r="G39"/>
  <c r="I39"/>
  <c r="A40"/>
  <c r="B40"/>
  <c r="C40"/>
  <c r="F40"/>
  <c r="G40"/>
  <c r="I40"/>
  <c r="A41"/>
  <c r="B41"/>
  <c r="C41"/>
  <c r="D41"/>
  <c r="F41"/>
  <c r="I41"/>
  <c r="A42"/>
  <c r="B42"/>
  <c r="C42"/>
  <c r="D42"/>
  <c r="G42"/>
  <c r="I42"/>
  <c r="A43"/>
  <c r="B43"/>
  <c r="C43"/>
  <c r="E43"/>
  <c r="F43"/>
  <c r="G43"/>
  <c r="I43"/>
  <c r="A44"/>
  <c r="B44"/>
  <c r="C44"/>
  <c r="F44"/>
  <c r="G44"/>
  <c r="I44"/>
  <c r="A45"/>
  <c r="B45"/>
  <c r="C45"/>
  <c r="D45"/>
  <c r="F45"/>
  <c r="I45"/>
  <c r="A46"/>
  <c r="B46"/>
  <c r="C46"/>
  <c r="D46"/>
  <c r="G46"/>
  <c r="I46"/>
  <c r="A47"/>
  <c r="B47"/>
  <c r="C47"/>
  <c r="E47"/>
  <c r="F47"/>
  <c r="G47"/>
  <c r="I47"/>
  <c r="A48"/>
  <c r="B48"/>
  <c r="C48"/>
  <c r="F48"/>
  <c r="G48"/>
  <c r="I48"/>
  <c r="A49"/>
  <c r="B49"/>
  <c r="C49"/>
  <c r="D49"/>
  <c r="F49"/>
  <c r="I49"/>
  <c r="A50"/>
  <c r="B50"/>
  <c r="C50"/>
  <c r="D50"/>
  <c r="G50"/>
  <c r="I50"/>
  <c r="A51"/>
  <c r="B51"/>
  <c r="C51"/>
  <c r="E51"/>
  <c r="F51"/>
  <c r="G51"/>
  <c r="I51"/>
  <c r="A52"/>
  <c r="B52"/>
  <c r="C52"/>
  <c r="F52"/>
  <c r="G52"/>
  <c r="I52"/>
  <c r="A53"/>
  <c r="B53"/>
  <c r="C53"/>
  <c r="D53"/>
  <c r="F53"/>
  <c r="I53"/>
  <c r="A54"/>
  <c r="B54"/>
  <c r="C54"/>
  <c r="D54"/>
  <c r="G54"/>
  <c r="I54"/>
  <c r="A55"/>
  <c r="B55"/>
  <c r="C55"/>
  <c r="E55"/>
  <c r="F55"/>
  <c r="G55"/>
  <c r="I55"/>
  <c r="A56"/>
  <c r="B56"/>
  <c r="C56"/>
  <c r="F56"/>
  <c r="G56"/>
  <c r="I56"/>
  <c r="A57"/>
  <c r="B57"/>
  <c r="C57"/>
  <c r="D57"/>
  <c r="F57"/>
  <c r="I57"/>
  <c r="A58"/>
  <c r="B58"/>
  <c r="C58"/>
  <c r="D58"/>
  <c r="G58"/>
  <c r="I58"/>
  <c r="A59"/>
  <c r="B59"/>
  <c r="C59"/>
  <c r="E59"/>
  <c r="F59"/>
  <c r="G59"/>
  <c r="I59"/>
  <c r="A60"/>
  <c r="B60"/>
  <c r="C60"/>
  <c r="F60"/>
  <c r="G60"/>
  <c r="I60"/>
  <c r="A61"/>
  <c r="B61"/>
  <c r="C61"/>
  <c r="D61"/>
  <c r="F61"/>
  <c r="I61"/>
  <c r="A62"/>
  <c r="B62"/>
  <c r="C62"/>
  <c r="D62"/>
  <c r="G62"/>
  <c r="I62"/>
  <c r="A63"/>
  <c r="B63"/>
  <c r="C63"/>
  <c r="E63"/>
  <c r="F63"/>
  <c r="G63"/>
  <c r="I63"/>
  <c r="A64"/>
  <c r="B64"/>
  <c r="C64"/>
  <c r="F64"/>
  <c r="G64"/>
  <c r="I64"/>
  <c r="A65"/>
  <c r="B65"/>
  <c r="C65"/>
  <c r="D65"/>
  <c r="F65"/>
  <c r="I65"/>
  <c r="A66"/>
  <c r="B66"/>
  <c r="C66"/>
  <c r="D66"/>
  <c r="G66"/>
  <c r="I66"/>
  <c r="A67"/>
  <c r="B67"/>
  <c r="C67"/>
  <c r="E67"/>
  <c r="F67"/>
  <c r="G67"/>
  <c r="I67"/>
  <c r="A68"/>
  <c r="B68"/>
  <c r="C68"/>
  <c r="F68"/>
  <c r="G68"/>
  <c r="I68"/>
  <c r="A69"/>
  <c r="B69"/>
  <c r="C69"/>
  <c r="D69"/>
  <c r="F69"/>
  <c r="I69"/>
  <c r="A70"/>
  <c r="B70"/>
  <c r="C70"/>
  <c r="D70"/>
  <c r="G70"/>
  <c r="I70"/>
  <c r="A71"/>
  <c r="B71"/>
  <c r="C71"/>
  <c r="E71"/>
  <c r="F71"/>
  <c r="G71"/>
  <c r="I71"/>
  <c r="A72"/>
  <c r="B72"/>
  <c r="C72"/>
  <c r="F72"/>
  <c r="G72"/>
  <c r="I72"/>
  <c r="A73"/>
  <c r="B73"/>
  <c r="C73"/>
  <c r="D73"/>
  <c r="F73"/>
  <c r="I73"/>
  <c r="A74"/>
  <c r="B74"/>
  <c r="C74"/>
  <c r="D74"/>
  <c r="G74"/>
  <c r="I74"/>
  <c r="A75"/>
  <c r="B75"/>
  <c r="C75"/>
  <c r="E75"/>
  <c r="F75"/>
  <c r="G75"/>
  <c r="I75"/>
  <c r="A76"/>
  <c r="B76"/>
  <c r="C76"/>
  <c r="F76"/>
  <c r="G76"/>
  <c r="I76"/>
  <c r="A77"/>
  <c r="B77"/>
  <c r="C77"/>
  <c r="D77"/>
  <c r="F77"/>
  <c r="I77"/>
  <c r="A78"/>
  <c r="B78"/>
  <c r="C78"/>
  <c r="D78"/>
  <c r="G78"/>
  <c r="I78"/>
  <c r="A79"/>
  <c r="B79"/>
  <c r="C79"/>
  <c r="E79"/>
  <c r="G79"/>
  <c r="I79"/>
  <c r="A80"/>
  <c r="B80"/>
  <c r="C80"/>
  <c r="F80"/>
  <c r="G80"/>
  <c r="I80"/>
  <c r="A81"/>
  <c r="B81"/>
  <c r="C81"/>
  <c r="D81"/>
  <c r="F81"/>
  <c r="I81"/>
  <c r="A82"/>
  <c r="B82"/>
  <c r="C82"/>
  <c r="D82"/>
  <c r="G82"/>
  <c r="I82"/>
  <c r="A83"/>
  <c r="B83"/>
  <c r="C83"/>
  <c r="E83"/>
  <c r="G83"/>
  <c r="I83"/>
  <c r="A84"/>
  <c r="B84"/>
  <c r="C84"/>
  <c r="F84"/>
  <c r="G84"/>
  <c r="I84"/>
  <c r="A85"/>
  <c r="B85"/>
  <c r="C85"/>
  <c r="D85"/>
  <c r="F85"/>
  <c r="I85"/>
  <c r="A86"/>
  <c r="B86"/>
  <c r="C86"/>
  <c r="D86"/>
  <c r="G86"/>
  <c r="I86"/>
  <c r="A87"/>
  <c r="B87"/>
  <c r="C87"/>
  <c r="E87"/>
  <c r="G87"/>
  <c r="I87"/>
  <c r="A88"/>
  <c r="B88"/>
  <c r="C88"/>
  <c r="F88"/>
  <c r="G88"/>
  <c r="I88"/>
  <c r="A89"/>
  <c r="B89"/>
  <c r="C89"/>
  <c r="D89"/>
  <c r="F89"/>
  <c r="I89"/>
  <c r="A90"/>
  <c r="B90"/>
  <c r="C90"/>
  <c r="D90"/>
  <c r="G90"/>
  <c r="I90"/>
  <c r="A91"/>
  <c r="B91"/>
  <c r="C91"/>
  <c r="E91"/>
  <c r="G91"/>
  <c r="I91"/>
  <c r="A92"/>
  <c r="B92"/>
  <c r="C92"/>
  <c r="F92"/>
  <c r="G92"/>
  <c r="I92"/>
  <c r="A93"/>
  <c r="B93"/>
  <c r="C93"/>
  <c r="D93"/>
  <c r="F93"/>
  <c r="I93"/>
  <c r="A94"/>
  <c r="B94"/>
  <c r="C94"/>
  <c r="D94"/>
  <c r="G94"/>
  <c r="I94"/>
  <c r="A95"/>
  <c r="B95"/>
  <c r="C95"/>
  <c r="E95"/>
  <c r="G95"/>
  <c r="I95"/>
  <c r="A96"/>
  <c r="B96"/>
  <c r="C96"/>
  <c r="F96"/>
  <c r="G96"/>
  <c r="I96"/>
  <c r="A97"/>
  <c r="B97"/>
  <c r="C97"/>
  <c r="D97"/>
  <c r="F97"/>
  <c r="I97"/>
  <c r="A98"/>
  <c r="B98"/>
  <c r="C98"/>
  <c r="D98"/>
  <c r="G98"/>
  <c r="I98"/>
  <c r="A99"/>
  <c r="B99"/>
  <c r="C99"/>
  <c r="E99"/>
  <c r="G99"/>
  <c r="I99"/>
  <c r="A100"/>
  <c r="B100"/>
  <c r="C100"/>
  <c r="F100"/>
  <c r="G100"/>
  <c r="I100"/>
  <c r="A101"/>
  <c r="B101"/>
  <c r="C101"/>
  <c r="D101"/>
  <c r="F101"/>
  <c r="I101"/>
  <c r="A102"/>
  <c r="B102"/>
  <c r="C102"/>
  <c r="D102"/>
  <c r="G102"/>
  <c r="I102"/>
  <c r="A103"/>
  <c r="B103"/>
  <c r="C103"/>
  <c r="E103"/>
  <c r="G103"/>
  <c r="I103"/>
  <c r="A104"/>
  <c r="B104"/>
  <c r="C104"/>
  <c r="F104"/>
  <c r="G104"/>
  <c r="I104"/>
  <c r="A105"/>
  <c r="B105"/>
  <c r="C105"/>
  <c r="D105"/>
  <c r="F105"/>
  <c r="I105"/>
  <c r="A106"/>
  <c r="B106"/>
  <c r="C106"/>
  <c r="D106"/>
  <c r="G106"/>
  <c r="I106"/>
  <c r="A107"/>
  <c r="B107"/>
  <c r="C107"/>
  <c r="E107"/>
  <c r="G107"/>
  <c r="I107"/>
  <c r="A108"/>
  <c r="B108"/>
  <c r="C108"/>
  <c r="F108"/>
  <c r="G108"/>
  <c r="I108"/>
  <c r="A109"/>
  <c r="B109"/>
  <c r="C109"/>
  <c r="D109"/>
  <c r="F109"/>
  <c r="I109"/>
  <c r="A110"/>
  <c r="B110"/>
  <c r="C110"/>
  <c r="D110"/>
  <c r="G110"/>
  <c r="I110"/>
  <c r="A111"/>
  <c r="B111"/>
  <c r="C111"/>
  <c r="E111"/>
  <c r="G111"/>
  <c r="I111"/>
  <c r="A112"/>
  <c r="B112"/>
  <c r="C112"/>
  <c r="F112"/>
  <c r="G112"/>
  <c r="I112"/>
  <c r="A113"/>
  <c r="B113"/>
  <c r="C113"/>
  <c r="D113"/>
  <c r="F113"/>
  <c r="I113"/>
  <c r="A114"/>
  <c r="B114"/>
  <c r="C114"/>
  <c r="D114"/>
  <c r="G114"/>
  <c r="I114"/>
  <c r="A115"/>
  <c r="B115"/>
  <c r="C115"/>
  <c r="E115"/>
  <c r="G115"/>
  <c r="I115"/>
  <c r="A116"/>
  <c r="B116"/>
  <c r="C116"/>
  <c r="F116"/>
  <c r="G116"/>
  <c r="I116"/>
  <c r="A117"/>
  <c r="B117"/>
  <c r="C117"/>
  <c r="D117"/>
  <c r="F117"/>
  <c r="I117"/>
  <c r="A118"/>
  <c r="B118"/>
  <c r="C118"/>
  <c r="D118"/>
  <c r="G118"/>
  <c r="I118"/>
  <c r="A119"/>
  <c r="B119"/>
  <c r="C119"/>
  <c r="E119"/>
  <c r="G119"/>
  <c r="I119"/>
  <c r="A120"/>
  <c r="B120"/>
  <c r="C120"/>
  <c r="F120"/>
  <c r="G120"/>
  <c r="I120"/>
  <c r="A121"/>
  <c r="B121"/>
  <c r="C121"/>
  <c r="D121"/>
  <c r="E121"/>
  <c r="F121"/>
  <c r="G121"/>
  <c r="I121"/>
  <c r="A122"/>
  <c r="B122"/>
  <c r="C122"/>
  <c r="D122"/>
  <c r="F122"/>
  <c r="G122"/>
  <c r="I122"/>
  <c r="A123"/>
  <c r="B123"/>
  <c r="C123"/>
  <c r="D123"/>
  <c r="E123"/>
  <c r="F123"/>
  <c r="G123"/>
  <c r="I123"/>
  <c r="A124"/>
  <c r="B124"/>
  <c r="C124"/>
  <c r="D124"/>
  <c r="F124"/>
  <c r="G124"/>
  <c r="I124"/>
  <c r="A125"/>
  <c r="B125"/>
  <c r="C125"/>
  <c r="D125"/>
  <c r="E125"/>
  <c r="F125"/>
  <c r="G125"/>
  <c r="I125"/>
  <c r="A126"/>
  <c r="B126"/>
  <c r="C126"/>
  <c r="D126"/>
  <c r="F126"/>
  <c r="G126"/>
  <c r="I126"/>
  <c r="A127"/>
  <c r="B127"/>
  <c r="C127"/>
  <c r="D127"/>
  <c r="E127"/>
  <c r="F127"/>
  <c r="G127"/>
  <c r="I127"/>
  <c r="A128"/>
  <c r="B128"/>
  <c r="C128"/>
  <c r="D128"/>
  <c r="F128"/>
  <c r="G128"/>
  <c r="I128"/>
  <c r="A129"/>
  <c r="B129"/>
  <c r="C129"/>
  <c r="D129"/>
  <c r="E129"/>
  <c r="F129"/>
  <c r="I129"/>
  <c r="A130"/>
  <c r="B130"/>
  <c r="C130"/>
  <c r="D130"/>
  <c r="F130"/>
  <c r="G130"/>
  <c r="I130"/>
  <c r="A131"/>
  <c r="B131"/>
  <c r="C131"/>
  <c r="D131"/>
  <c r="E131"/>
  <c r="G131"/>
  <c r="I131"/>
  <c r="A132"/>
  <c r="B132"/>
  <c r="C132"/>
  <c r="D132"/>
  <c r="F132"/>
  <c r="G132"/>
  <c r="I132"/>
  <c r="A133"/>
  <c r="B133"/>
  <c r="C133"/>
  <c r="D133"/>
  <c r="E133"/>
  <c r="F133"/>
  <c r="G133"/>
  <c r="I133"/>
  <c r="A134"/>
  <c r="B134"/>
  <c r="C134"/>
  <c r="D134"/>
  <c r="F134"/>
  <c r="G134"/>
  <c r="I134"/>
  <c r="A135"/>
  <c r="B135"/>
  <c r="C135"/>
  <c r="D135"/>
  <c r="E135"/>
  <c r="F135"/>
  <c r="G135"/>
  <c r="I135"/>
  <c r="A136"/>
  <c r="B136"/>
  <c r="C136"/>
  <c r="D136"/>
  <c r="F136"/>
  <c r="G136"/>
  <c r="I136"/>
  <c r="A137"/>
  <c r="B137"/>
  <c r="C137"/>
  <c r="D137"/>
  <c r="E137"/>
  <c r="F137"/>
  <c r="G137"/>
  <c r="I137"/>
  <c r="A138"/>
  <c r="B138"/>
  <c r="C138"/>
  <c r="D138"/>
  <c r="F138"/>
  <c r="G138"/>
  <c r="I138"/>
  <c r="A139"/>
  <c r="B139"/>
  <c r="C139"/>
  <c r="D139"/>
  <c r="E139"/>
  <c r="F139"/>
  <c r="G139"/>
  <c r="I139"/>
  <c r="A140"/>
  <c r="B140"/>
  <c r="C140"/>
  <c r="D140"/>
  <c r="F140"/>
  <c r="G140"/>
  <c r="I140"/>
  <c r="A141"/>
  <c r="A1" i="63"/>
  <c r="A3"/>
  <c r="C5"/>
  <c r="H5"/>
  <c r="A7"/>
  <c r="B7"/>
  <c r="C7"/>
  <c r="F7"/>
  <c r="H7"/>
  <c r="J7"/>
  <c r="K7"/>
  <c r="A8"/>
  <c r="B8"/>
  <c r="C8"/>
  <c r="H8"/>
  <c r="I8"/>
  <c r="A9"/>
  <c r="B9"/>
  <c r="C9"/>
  <c r="H9"/>
  <c r="I9"/>
  <c r="J9"/>
  <c r="K9"/>
  <c r="A10"/>
  <c r="B10"/>
  <c r="C10"/>
  <c r="D10"/>
  <c r="H10"/>
  <c r="I10"/>
  <c r="J10"/>
  <c r="A11"/>
  <c r="B11"/>
  <c r="C11"/>
  <c r="E11"/>
  <c r="F11"/>
  <c r="H11"/>
  <c r="J11"/>
  <c r="K11"/>
  <c r="A12"/>
  <c r="B12"/>
  <c r="C12"/>
  <c r="H12"/>
  <c r="I12"/>
  <c r="A13"/>
  <c r="B13"/>
  <c r="C13"/>
  <c r="H13"/>
  <c r="I13"/>
  <c r="J13"/>
  <c r="A14"/>
  <c r="B14"/>
  <c r="C14"/>
  <c r="D14"/>
  <c r="H14"/>
  <c r="I14"/>
  <c r="J14"/>
  <c r="A15"/>
  <c r="B15"/>
  <c r="C15"/>
  <c r="E15"/>
  <c r="F15"/>
  <c r="H15"/>
  <c r="J15"/>
  <c r="K15"/>
  <c r="A16"/>
  <c r="B16"/>
  <c r="C16"/>
  <c r="H16"/>
  <c r="I16"/>
  <c r="A17"/>
  <c r="B17"/>
  <c r="C17"/>
  <c r="H17"/>
  <c r="I17"/>
  <c r="J17"/>
  <c r="A18"/>
  <c r="B18"/>
  <c r="C18"/>
  <c r="D18"/>
  <c r="H18"/>
  <c r="I18"/>
  <c r="A19"/>
  <c r="B19"/>
  <c r="C19"/>
  <c r="F19"/>
  <c r="H19"/>
  <c r="J19"/>
  <c r="K19"/>
  <c r="A20"/>
  <c r="B20"/>
  <c r="C20"/>
  <c r="H20"/>
  <c r="I20"/>
  <c r="J20"/>
  <c r="A21"/>
  <c r="B21"/>
  <c r="C21"/>
  <c r="E21"/>
  <c r="H21"/>
  <c r="I21"/>
  <c r="J21"/>
  <c r="A22"/>
  <c r="B22"/>
  <c r="C22"/>
  <c r="D22"/>
  <c r="H22"/>
  <c r="I22"/>
  <c r="A23"/>
  <c r="B23"/>
  <c r="C23"/>
  <c r="E23"/>
  <c r="F23"/>
  <c r="H23"/>
  <c r="J23"/>
  <c r="K23"/>
  <c r="A24"/>
  <c r="B24"/>
  <c r="C24"/>
  <c r="H24"/>
  <c r="I24"/>
  <c r="A25"/>
  <c r="B25"/>
  <c r="C25"/>
  <c r="H25"/>
  <c r="I25"/>
  <c r="J25"/>
  <c r="A26"/>
  <c r="B26"/>
  <c r="C26"/>
  <c r="D26"/>
  <c r="H26"/>
  <c r="I26"/>
  <c r="A27"/>
  <c r="B27"/>
  <c r="C27"/>
  <c r="F27"/>
  <c r="H27"/>
  <c r="J27"/>
  <c r="K27"/>
  <c r="A28"/>
  <c r="B28"/>
  <c r="C28"/>
  <c r="H28"/>
  <c r="I28"/>
  <c r="J28"/>
  <c r="A29"/>
  <c r="B29"/>
  <c r="C29"/>
  <c r="E29"/>
  <c r="H29"/>
  <c r="I29"/>
  <c r="J29"/>
  <c r="A30"/>
  <c r="B30"/>
  <c r="C30"/>
  <c r="D30"/>
  <c r="H30"/>
  <c r="I30"/>
  <c r="A31"/>
  <c r="B31"/>
  <c r="C31"/>
  <c r="E31"/>
  <c r="F31"/>
  <c r="H31"/>
  <c r="J31"/>
  <c r="K31"/>
  <c r="A32"/>
  <c r="B32"/>
  <c r="C32"/>
  <c r="H32"/>
  <c r="I32"/>
  <c r="A33"/>
  <c r="B33"/>
  <c r="C33"/>
  <c r="H33"/>
  <c r="I33"/>
  <c r="J33"/>
  <c r="K33"/>
  <c r="A34"/>
  <c r="B34"/>
  <c r="C34"/>
  <c r="D34"/>
  <c r="H34"/>
  <c r="I34"/>
  <c r="A35"/>
  <c r="B35"/>
  <c r="C35"/>
  <c r="F35"/>
  <c r="H35"/>
  <c r="J35"/>
  <c r="K35"/>
  <c r="A36"/>
  <c r="B36"/>
  <c r="C36"/>
  <c r="H36"/>
  <c r="I36"/>
  <c r="J36"/>
  <c r="A37"/>
  <c r="B37"/>
  <c r="C37"/>
  <c r="E37"/>
  <c r="H37"/>
  <c r="I37"/>
  <c r="J37"/>
  <c r="A38"/>
  <c r="B38"/>
  <c r="C38"/>
  <c r="D38"/>
  <c r="H38"/>
  <c r="I38"/>
  <c r="A39"/>
  <c r="B39"/>
  <c r="C39"/>
  <c r="E39"/>
  <c r="F39"/>
  <c r="H39"/>
  <c r="J39"/>
  <c r="K39"/>
  <c r="A40"/>
  <c r="B40"/>
  <c r="C40"/>
  <c r="H40"/>
  <c r="I40"/>
  <c r="A41"/>
  <c r="B41"/>
  <c r="C41"/>
  <c r="H41"/>
  <c r="I41"/>
  <c r="J41"/>
  <c r="A42"/>
  <c r="B42"/>
  <c r="C42"/>
  <c r="D42"/>
  <c r="H42"/>
  <c r="I42"/>
  <c r="A43"/>
  <c r="B43"/>
  <c r="C43"/>
  <c r="F43"/>
  <c r="H43"/>
  <c r="J43"/>
  <c r="K43"/>
  <c r="A44"/>
  <c r="B44"/>
  <c r="C44"/>
  <c r="H44"/>
  <c r="I44"/>
  <c r="J44"/>
  <c r="A45"/>
  <c r="B45"/>
  <c r="C45"/>
  <c r="E45"/>
  <c r="H45"/>
  <c r="I45"/>
  <c r="J45"/>
  <c r="A46"/>
  <c r="B46"/>
  <c r="C46"/>
  <c r="D46"/>
  <c r="H46"/>
  <c r="I46"/>
  <c r="A47"/>
  <c r="B47"/>
  <c r="C47"/>
  <c r="E47"/>
  <c r="F47"/>
  <c r="H47"/>
  <c r="J47"/>
  <c r="K47"/>
  <c r="A48"/>
  <c r="B48"/>
  <c r="C48"/>
  <c r="H48"/>
  <c r="I48"/>
  <c r="A49"/>
  <c r="B49"/>
  <c r="C49"/>
  <c r="H49"/>
  <c r="I49"/>
  <c r="J49"/>
  <c r="A50"/>
  <c r="B50"/>
  <c r="C50"/>
  <c r="H50"/>
  <c r="A51"/>
  <c r="B51"/>
  <c r="C51"/>
  <c r="F51"/>
  <c r="H51"/>
  <c r="I51"/>
  <c r="J51"/>
  <c r="K51"/>
  <c r="A52"/>
  <c r="B52"/>
  <c r="C52"/>
  <c r="H52"/>
  <c r="I52"/>
  <c r="J52"/>
  <c r="A53"/>
  <c r="B53"/>
  <c r="C53"/>
  <c r="D53"/>
  <c r="E53"/>
  <c r="H53"/>
  <c r="I53"/>
  <c r="J53"/>
  <c r="A54"/>
  <c r="B54"/>
  <c r="C54"/>
  <c r="H54"/>
  <c r="A55"/>
  <c r="B55"/>
  <c r="C55"/>
  <c r="E55"/>
  <c r="F55"/>
  <c r="H55"/>
  <c r="J55"/>
  <c r="K55"/>
  <c r="A56"/>
  <c r="B56"/>
  <c r="C56"/>
  <c r="H56"/>
  <c r="I56"/>
  <c r="A57"/>
  <c r="B57"/>
  <c r="C57"/>
  <c r="D57"/>
  <c r="H57"/>
  <c r="I57"/>
  <c r="J57"/>
  <c r="A58"/>
  <c r="B58"/>
  <c r="C58"/>
  <c r="H58"/>
  <c r="A59"/>
  <c r="B59"/>
  <c r="C59"/>
  <c r="F59"/>
  <c r="H59"/>
  <c r="J59"/>
  <c r="K59"/>
  <c r="A60"/>
  <c r="B60"/>
  <c r="C60"/>
  <c r="H60"/>
  <c r="I60"/>
  <c r="J60"/>
  <c r="A61"/>
  <c r="B61"/>
  <c r="C61"/>
  <c r="D61"/>
  <c r="E61"/>
  <c r="H61"/>
  <c r="I61"/>
  <c r="J61"/>
  <c r="A62"/>
  <c r="B62"/>
  <c r="C62"/>
  <c r="H62"/>
  <c r="A63"/>
  <c r="B63"/>
  <c r="C63"/>
  <c r="E63"/>
  <c r="F63"/>
  <c r="H63"/>
  <c r="J63"/>
  <c r="K63"/>
  <c r="A64"/>
  <c r="B64"/>
  <c r="C64"/>
  <c r="H64"/>
  <c r="I64"/>
  <c r="A65"/>
  <c r="B65"/>
  <c r="C65"/>
  <c r="D65"/>
  <c r="H65"/>
  <c r="I65"/>
  <c r="J65"/>
  <c r="A66"/>
  <c r="B66"/>
  <c r="C66"/>
  <c r="H66"/>
  <c r="A67"/>
  <c r="B67"/>
  <c r="C67"/>
  <c r="F67"/>
  <c r="H67"/>
  <c r="J67"/>
  <c r="K67"/>
  <c r="A68"/>
  <c r="B68"/>
  <c r="C68"/>
  <c r="H68"/>
  <c r="I68"/>
  <c r="J68"/>
  <c r="A69"/>
  <c r="B69"/>
  <c r="C69"/>
  <c r="D69"/>
  <c r="E69"/>
  <c r="H69"/>
  <c r="I69"/>
  <c r="J69"/>
  <c r="A70"/>
  <c r="B70"/>
  <c r="C70"/>
  <c r="H70"/>
  <c r="A71"/>
  <c r="B71"/>
  <c r="C71"/>
  <c r="E71"/>
  <c r="F71"/>
  <c r="H71"/>
  <c r="J71"/>
  <c r="K71"/>
  <c r="A72"/>
  <c r="B72"/>
  <c r="C72"/>
  <c r="H72"/>
  <c r="I72"/>
  <c r="A73"/>
  <c r="B73"/>
  <c r="C73"/>
  <c r="D73"/>
  <c r="H73"/>
  <c r="I73"/>
  <c r="J73"/>
  <c r="A74"/>
  <c r="B74"/>
  <c r="C74"/>
  <c r="H74"/>
  <c r="A75"/>
  <c r="B75"/>
  <c r="C75"/>
  <c r="F75"/>
  <c r="H75"/>
  <c r="J75"/>
  <c r="K75"/>
  <c r="A76"/>
  <c r="B76"/>
  <c r="C76"/>
  <c r="H76"/>
  <c r="I76"/>
  <c r="J76"/>
  <c r="A77"/>
  <c r="B77"/>
  <c r="C77"/>
  <c r="D77"/>
  <c r="E77"/>
  <c r="H77"/>
  <c r="I77"/>
  <c r="J77"/>
  <c r="A78"/>
  <c r="B78"/>
  <c r="C78"/>
  <c r="H78"/>
  <c r="A79"/>
  <c r="B79"/>
  <c r="C79"/>
  <c r="E79"/>
  <c r="F79"/>
  <c r="H79"/>
  <c r="J79"/>
  <c r="K79"/>
  <c r="A80"/>
  <c r="B80"/>
  <c r="C80"/>
  <c r="H80"/>
  <c r="I80"/>
  <c r="A81"/>
  <c r="B81"/>
  <c r="C81"/>
  <c r="D81"/>
  <c r="H81"/>
  <c r="I81"/>
  <c r="J81"/>
  <c r="A82"/>
  <c r="B82"/>
  <c r="C82"/>
  <c r="H82"/>
  <c r="A83"/>
  <c r="B83"/>
  <c r="C83"/>
  <c r="F83"/>
  <c r="H83"/>
  <c r="J83"/>
  <c r="K83"/>
  <c r="A84"/>
  <c r="B84"/>
  <c r="C84"/>
  <c r="H84"/>
  <c r="I84"/>
  <c r="J84"/>
  <c r="A85"/>
  <c r="B85"/>
  <c r="C85"/>
  <c r="D85"/>
  <c r="E85"/>
  <c r="H85"/>
  <c r="I85"/>
  <c r="J85"/>
  <c r="A86"/>
  <c r="B86"/>
  <c r="C86"/>
  <c r="H86"/>
  <c r="A87"/>
  <c r="B87"/>
  <c r="C87"/>
  <c r="E87"/>
  <c r="F87"/>
  <c r="H87"/>
  <c r="J87"/>
  <c r="K87"/>
  <c r="A88"/>
  <c r="B88"/>
  <c r="C88"/>
  <c r="H88"/>
  <c r="I88"/>
  <c r="A89"/>
  <c r="B89"/>
  <c r="C89"/>
  <c r="D89"/>
  <c r="H89"/>
  <c r="I89"/>
  <c r="J89"/>
  <c r="A90"/>
  <c r="B90"/>
  <c r="C90"/>
  <c r="H90"/>
  <c r="A91"/>
  <c r="B91"/>
  <c r="C91"/>
  <c r="F91"/>
  <c r="H91"/>
  <c r="J91"/>
  <c r="K91"/>
  <c r="A92"/>
  <c r="B92"/>
  <c r="C92"/>
  <c r="H92"/>
  <c r="I92"/>
  <c r="J92"/>
  <c r="A93"/>
  <c r="B93"/>
  <c r="C93"/>
  <c r="D93"/>
  <c r="E93"/>
  <c r="H93"/>
  <c r="I93"/>
  <c r="J93"/>
  <c r="A94"/>
  <c r="B94"/>
  <c r="C94"/>
  <c r="H94"/>
  <c r="A95"/>
  <c r="B95"/>
  <c r="C95"/>
  <c r="E95"/>
  <c r="F95"/>
  <c r="H95"/>
  <c r="J95"/>
  <c r="K95"/>
  <c r="A96"/>
  <c r="B96"/>
  <c r="C96"/>
  <c r="H96"/>
  <c r="I96"/>
  <c r="A97"/>
  <c r="B97"/>
  <c r="C97"/>
  <c r="D97"/>
  <c r="H97"/>
  <c r="I97"/>
  <c r="J97"/>
  <c r="A98"/>
  <c r="B98"/>
  <c r="C98"/>
  <c r="H98"/>
  <c r="A99"/>
  <c r="B99"/>
  <c r="C99"/>
  <c r="F99"/>
  <c r="H99"/>
  <c r="J99"/>
  <c r="K99"/>
  <c r="A100"/>
  <c r="B100"/>
  <c r="C100"/>
  <c r="H100"/>
  <c r="I100"/>
  <c r="J100"/>
  <c r="A101"/>
  <c r="B101"/>
  <c r="C101"/>
  <c r="D101"/>
  <c r="E101"/>
  <c r="H101"/>
  <c r="I101"/>
  <c r="J101"/>
  <c r="A102"/>
  <c r="B102"/>
  <c r="C102"/>
  <c r="H102"/>
  <c r="A103"/>
  <c r="B103"/>
  <c r="C103"/>
  <c r="E103"/>
  <c r="F103"/>
  <c r="H103"/>
  <c r="J103"/>
  <c r="K103"/>
  <c r="A104"/>
  <c r="B104"/>
  <c r="C104"/>
  <c r="H104"/>
  <c r="I104"/>
  <c r="A105"/>
  <c r="B105"/>
  <c r="C105"/>
  <c r="D105"/>
  <c r="H105"/>
  <c r="I105"/>
  <c r="J105"/>
  <c r="A106"/>
  <c r="B106"/>
  <c r="C106"/>
  <c r="H106"/>
  <c r="A107"/>
  <c r="B107"/>
  <c r="C107"/>
  <c r="F107"/>
  <c r="H107"/>
  <c r="J107"/>
  <c r="K107"/>
  <c r="A108"/>
  <c r="B108"/>
  <c r="C108"/>
  <c r="H108"/>
  <c r="I108"/>
  <c r="J108"/>
  <c r="A109"/>
  <c r="B109"/>
  <c r="C109"/>
  <c r="D109"/>
  <c r="E109"/>
  <c r="H109"/>
  <c r="I109"/>
  <c r="J109"/>
  <c r="A110"/>
  <c r="B110"/>
  <c r="C110"/>
  <c r="H110"/>
  <c r="A111"/>
  <c r="B111"/>
  <c r="C111"/>
  <c r="E111"/>
  <c r="F111"/>
  <c r="H111"/>
  <c r="J111"/>
  <c r="K111"/>
  <c r="A112"/>
  <c r="B112"/>
  <c r="C112"/>
  <c r="H112"/>
  <c r="I112"/>
  <c r="A113"/>
  <c r="B113"/>
  <c r="C113"/>
  <c r="D113"/>
  <c r="H113"/>
  <c r="I113"/>
  <c r="J113"/>
  <c r="A114"/>
  <c r="B114"/>
  <c r="C114"/>
  <c r="H114"/>
  <c r="A115"/>
  <c r="B115"/>
  <c r="C115"/>
  <c r="F115"/>
  <c r="H115"/>
  <c r="J115"/>
  <c r="K115"/>
  <c r="A116"/>
  <c r="B116"/>
  <c r="C116"/>
  <c r="H116"/>
  <c r="I116"/>
  <c r="J116"/>
  <c r="A117"/>
  <c r="B117"/>
  <c r="C117"/>
  <c r="D117"/>
  <c r="E117"/>
  <c r="H117"/>
  <c r="I117"/>
  <c r="J117"/>
  <c r="A118"/>
  <c r="B118"/>
  <c r="C118"/>
  <c r="H118"/>
  <c r="A119"/>
  <c r="B119"/>
  <c r="C119"/>
  <c r="E119"/>
  <c r="F119"/>
  <c r="H119"/>
  <c r="J119"/>
  <c r="K119"/>
  <c r="A120"/>
  <c r="B120"/>
  <c r="C120"/>
  <c r="H120"/>
  <c r="I120"/>
  <c r="A121"/>
  <c r="B121"/>
  <c r="C121"/>
  <c r="D121"/>
  <c r="H121"/>
  <c r="I121"/>
  <c r="J121"/>
  <c r="A122"/>
  <c r="B122"/>
  <c r="C122"/>
  <c r="H122"/>
  <c r="A123"/>
  <c r="B123"/>
  <c r="C123"/>
  <c r="F123"/>
  <c r="H123"/>
  <c r="J123"/>
  <c r="K123"/>
  <c r="A124"/>
  <c r="B124"/>
  <c r="C124"/>
  <c r="H124"/>
  <c r="I124"/>
  <c r="J124"/>
  <c r="A125"/>
  <c r="B125"/>
  <c r="C125"/>
  <c r="D125"/>
  <c r="E125"/>
  <c r="H125"/>
  <c r="I125"/>
  <c r="J125"/>
  <c r="A126"/>
  <c r="B126"/>
  <c r="C126"/>
  <c r="H126"/>
  <c r="A127"/>
  <c r="B127"/>
  <c r="C127"/>
  <c r="E127"/>
  <c r="F127"/>
  <c r="H127"/>
  <c r="J127"/>
  <c r="K127"/>
  <c r="A128"/>
  <c r="B128"/>
  <c r="C128"/>
  <c r="H128"/>
  <c r="I128"/>
  <c r="A129"/>
  <c r="B129"/>
  <c r="C129"/>
  <c r="D129"/>
  <c r="F129"/>
  <c r="H129"/>
  <c r="I129"/>
  <c r="J129"/>
  <c r="K129"/>
  <c r="A130"/>
  <c r="B130"/>
  <c r="C130"/>
  <c r="H130"/>
  <c r="A131"/>
  <c r="B131"/>
  <c r="C131"/>
  <c r="H131"/>
  <c r="J131"/>
  <c r="K131"/>
  <c r="A132"/>
  <c r="B132"/>
  <c r="C132"/>
  <c r="H132"/>
  <c r="I132"/>
  <c r="J132"/>
  <c r="K132"/>
  <c r="A133"/>
  <c r="B133"/>
  <c r="C133"/>
  <c r="D133"/>
  <c r="E133"/>
  <c r="F133"/>
  <c r="H133"/>
  <c r="I133"/>
  <c r="J133"/>
  <c r="K133"/>
  <c r="A134"/>
  <c r="B134"/>
  <c r="C134"/>
  <c r="H134"/>
  <c r="A135"/>
  <c r="B135"/>
  <c r="C135"/>
  <c r="E135"/>
  <c r="H135"/>
  <c r="J135"/>
  <c r="K135"/>
  <c r="A136"/>
  <c r="B136"/>
  <c r="C136"/>
  <c r="H136"/>
  <c r="I136"/>
  <c r="A137"/>
  <c r="B137"/>
  <c r="C137"/>
  <c r="D137"/>
  <c r="H137"/>
  <c r="I137"/>
  <c r="J137"/>
  <c r="A138"/>
  <c r="B138"/>
  <c r="C138"/>
  <c r="H138"/>
  <c r="K138"/>
  <c r="A139"/>
  <c r="B139"/>
  <c r="C139"/>
  <c r="F139"/>
  <c r="H139"/>
  <c r="K139"/>
  <c r="A140"/>
  <c r="B140"/>
  <c r="C140"/>
  <c r="H140"/>
  <c r="I140"/>
  <c r="J140"/>
  <c r="A141"/>
  <c r="B141"/>
  <c r="C141"/>
  <c r="E141"/>
  <c r="H141"/>
  <c r="J141"/>
  <c r="A142"/>
  <c r="A1" i="64"/>
  <c r="A3"/>
  <c r="C6"/>
  <c r="P6"/>
  <c r="A8"/>
  <c r="B8"/>
  <c r="C8"/>
  <c r="P8"/>
  <c r="Q8"/>
  <c r="S8"/>
  <c r="T8"/>
  <c r="U8"/>
  <c r="V8"/>
  <c r="W8"/>
  <c r="X8"/>
  <c r="A9"/>
  <c r="B9"/>
  <c r="C9"/>
  <c r="P9"/>
  <c r="S9"/>
  <c r="W9"/>
  <c r="A10"/>
  <c r="B10"/>
  <c r="C10"/>
  <c r="P10"/>
  <c r="Q10"/>
  <c r="S10"/>
  <c r="T10"/>
  <c r="U10"/>
  <c r="V10"/>
  <c r="W10"/>
  <c r="X10"/>
  <c r="Z10"/>
  <c r="A11"/>
  <c r="B11"/>
  <c r="C11"/>
  <c r="P11"/>
  <c r="S11"/>
  <c r="W11"/>
  <c r="Z11"/>
  <c r="A12"/>
  <c r="B12"/>
  <c r="C12"/>
  <c r="P12"/>
  <c r="Q12"/>
  <c r="S12"/>
  <c r="T12"/>
  <c r="U12"/>
  <c r="V12"/>
  <c r="W12"/>
  <c r="X12"/>
  <c r="A13"/>
  <c r="B13"/>
  <c r="C13"/>
  <c r="P13"/>
  <c r="S13"/>
  <c r="W13"/>
  <c r="A14"/>
  <c r="B14"/>
  <c r="C14"/>
  <c r="P14"/>
  <c r="Q14"/>
  <c r="S14"/>
  <c r="T14"/>
  <c r="U14"/>
  <c r="V14"/>
  <c r="W14"/>
  <c r="X14"/>
  <c r="Z14"/>
  <c r="A15"/>
  <c r="B15"/>
  <c r="C15"/>
  <c r="P15"/>
  <c r="S15"/>
  <c r="W15"/>
  <c r="Z15"/>
  <c r="A16"/>
  <c r="B16"/>
  <c r="C16"/>
  <c r="P16"/>
  <c r="Q16"/>
  <c r="S16"/>
  <c r="T16"/>
  <c r="U16"/>
  <c r="V16"/>
  <c r="W16"/>
  <c r="X16"/>
  <c r="A17"/>
  <c r="B17"/>
  <c r="C17"/>
  <c r="P17"/>
  <c r="S17"/>
  <c r="W17"/>
  <c r="A18"/>
  <c r="B18"/>
  <c r="C18"/>
  <c r="P18"/>
  <c r="Q18"/>
  <c r="S18"/>
  <c r="T18"/>
  <c r="U18"/>
  <c r="V18"/>
  <c r="W18"/>
  <c r="X18"/>
  <c r="Z18"/>
  <c r="A19"/>
  <c r="B19"/>
  <c r="C19"/>
  <c r="P19"/>
  <c r="S19"/>
  <c r="W19"/>
  <c r="Z19"/>
  <c r="A20"/>
  <c r="B20"/>
  <c r="C20"/>
  <c r="P20"/>
  <c r="Q20"/>
  <c r="S20"/>
  <c r="T20"/>
  <c r="U20"/>
  <c r="V20"/>
  <c r="W20"/>
  <c r="X20"/>
  <c r="A21"/>
  <c r="B21"/>
  <c r="C21"/>
  <c r="P21"/>
  <c r="S21"/>
  <c r="W21"/>
  <c r="A22"/>
  <c r="B22"/>
  <c r="C22"/>
  <c r="P22"/>
  <c r="Q22"/>
  <c r="S22"/>
  <c r="T22"/>
  <c r="U22"/>
  <c r="V22"/>
  <c r="W22"/>
  <c r="X22"/>
  <c r="Z22"/>
  <c r="A23"/>
  <c r="B23"/>
  <c r="C23"/>
  <c r="P23"/>
  <c r="S23"/>
  <c r="W23"/>
  <c r="Z23"/>
  <c r="A24"/>
  <c r="B24"/>
  <c r="C24"/>
  <c r="P24"/>
  <c r="Q24"/>
  <c r="S24"/>
  <c r="T24"/>
  <c r="U24"/>
  <c r="V24"/>
  <c r="W24"/>
  <c r="X24"/>
  <c r="A25"/>
  <c r="B25"/>
  <c r="C25"/>
  <c r="P25"/>
  <c r="S25"/>
  <c r="W25"/>
  <c r="A26"/>
  <c r="B26"/>
  <c r="C26"/>
  <c r="P26"/>
  <c r="Q26"/>
  <c r="S26"/>
  <c r="T26"/>
  <c r="U26"/>
  <c r="V26"/>
  <c r="W26"/>
  <c r="X26"/>
  <c r="Z26"/>
  <c r="A27"/>
  <c r="B27"/>
  <c r="C27"/>
  <c r="P27"/>
  <c r="S27"/>
  <c r="W27"/>
  <c r="Z27"/>
  <c r="A28"/>
  <c r="B28"/>
  <c r="C28"/>
  <c r="P28"/>
  <c r="Q28"/>
  <c r="S28"/>
  <c r="T28"/>
  <c r="U28"/>
  <c r="V28"/>
  <c r="W28"/>
  <c r="X28"/>
  <c r="A29"/>
  <c r="B29"/>
  <c r="C29"/>
  <c r="P29"/>
  <c r="S29"/>
  <c r="W29"/>
  <c r="A30"/>
  <c r="B30"/>
  <c r="C30"/>
  <c r="P30"/>
  <c r="Q30"/>
  <c r="S30"/>
  <c r="T30"/>
  <c r="U30"/>
  <c r="V30"/>
  <c r="W30"/>
  <c r="X30"/>
  <c r="Z30"/>
  <c r="A31"/>
  <c r="B31"/>
  <c r="C31"/>
  <c r="P31"/>
  <c r="S31"/>
  <c r="W31"/>
  <c r="Z31"/>
  <c r="A32"/>
  <c r="B32"/>
  <c r="C32"/>
  <c r="P32"/>
  <c r="Q32"/>
  <c r="S32"/>
  <c r="T32"/>
  <c r="U32"/>
  <c r="V32"/>
  <c r="W32"/>
  <c r="X32"/>
  <c r="A33"/>
  <c r="B33"/>
  <c r="C33"/>
  <c r="P33"/>
  <c r="S33"/>
  <c r="W33"/>
  <c r="A34"/>
  <c r="B34"/>
  <c r="C34"/>
  <c r="P34"/>
  <c r="Q34"/>
  <c r="S34"/>
  <c r="T34"/>
  <c r="U34"/>
  <c r="V34"/>
  <c r="W34"/>
  <c r="X34"/>
  <c r="Z34"/>
  <c r="A35"/>
  <c r="B35"/>
  <c r="C35"/>
  <c r="P35"/>
  <c r="S35"/>
  <c r="W35"/>
  <c r="Z35"/>
  <c r="A36"/>
  <c r="B36"/>
  <c r="C36"/>
  <c r="P36"/>
  <c r="Q36"/>
  <c r="S36"/>
  <c r="T36"/>
  <c r="U36"/>
  <c r="V36"/>
  <c r="W36"/>
  <c r="X36"/>
  <c r="A37"/>
  <c r="B37"/>
  <c r="C37"/>
  <c r="P37"/>
  <c r="S37"/>
  <c r="W37"/>
  <c r="A38"/>
  <c r="B38"/>
  <c r="C38"/>
  <c r="P38"/>
  <c r="Q38"/>
  <c r="S38"/>
  <c r="T38"/>
  <c r="U38"/>
  <c r="V38"/>
  <c r="W38"/>
  <c r="X38"/>
  <c r="Z38"/>
  <c r="A39"/>
  <c r="B39"/>
  <c r="C39"/>
  <c r="P39"/>
  <c r="S39"/>
  <c r="W39"/>
  <c r="Z39"/>
  <c r="A40"/>
  <c r="B40"/>
  <c r="C40"/>
  <c r="P40"/>
  <c r="Q40"/>
  <c r="S40"/>
  <c r="T40"/>
  <c r="U40"/>
  <c r="V40"/>
  <c r="W40"/>
  <c r="X40"/>
  <c r="A41"/>
  <c r="B41"/>
  <c r="C41"/>
  <c r="P41"/>
  <c r="S41"/>
  <c r="W41"/>
  <c r="A42"/>
  <c r="B42"/>
  <c r="C42"/>
  <c r="P42"/>
  <c r="Q42"/>
  <c r="S42"/>
  <c r="T42"/>
  <c r="U42"/>
  <c r="V42"/>
  <c r="W42"/>
  <c r="X42"/>
  <c r="Z42"/>
  <c r="A43"/>
  <c r="B43"/>
  <c r="C43"/>
  <c r="P43"/>
  <c r="S43"/>
  <c r="W43"/>
  <c r="Z43"/>
  <c r="A44"/>
  <c r="B44"/>
  <c r="C44"/>
  <c r="P44"/>
  <c r="Q44"/>
  <c r="S44"/>
  <c r="T44"/>
  <c r="U44"/>
  <c r="V44"/>
  <c r="W44"/>
  <c r="X44"/>
  <c r="A45"/>
  <c r="B45"/>
  <c r="C45"/>
  <c r="P45"/>
  <c r="S45"/>
  <c r="W45"/>
  <c r="A46"/>
  <c r="B46"/>
  <c r="C46"/>
  <c r="P46"/>
  <c r="Q46"/>
  <c r="S46"/>
  <c r="T46"/>
  <c r="U46"/>
  <c r="V46"/>
  <c r="W46"/>
  <c r="X46"/>
  <c r="Z46"/>
  <c r="A47"/>
  <c r="B47"/>
  <c r="C47"/>
  <c r="P47"/>
  <c r="S47"/>
  <c r="W47"/>
  <c r="Z47"/>
  <c r="A48"/>
  <c r="B48"/>
  <c r="C48"/>
  <c r="P48"/>
  <c r="Q48"/>
  <c r="S48"/>
  <c r="T48"/>
  <c r="U48"/>
  <c r="V48"/>
  <c r="W48"/>
  <c r="X48"/>
  <c r="A49"/>
  <c r="B49"/>
  <c r="C49"/>
  <c r="P49"/>
  <c r="S49"/>
  <c r="W49"/>
  <c r="A50"/>
  <c r="B50"/>
  <c r="C50"/>
  <c r="P50"/>
  <c r="Q50"/>
  <c r="S50"/>
  <c r="T50"/>
  <c r="U50"/>
  <c r="V50"/>
  <c r="W50"/>
  <c r="X50"/>
  <c r="Z50"/>
  <c r="A51"/>
  <c r="B51"/>
  <c r="C51"/>
  <c r="P51"/>
  <c r="S51"/>
  <c r="W51"/>
  <c r="Z51"/>
  <c r="A52"/>
  <c r="B52"/>
  <c r="C52"/>
  <c r="P52"/>
  <c r="Q52"/>
  <c r="S52"/>
  <c r="T52"/>
  <c r="U52"/>
  <c r="V52"/>
  <c r="W52"/>
  <c r="X52"/>
  <c r="A53"/>
  <c r="B53"/>
  <c r="C53"/>
  <c r="P53"/>
  <c r="S53"/>
  <c r="W53"/>
  <c r="A54"/>
  <c r="B54"/>
  <c r="C54"/>
  <c r="P54"/>
  <c r="Q54"/>
  <c r="S54"/>
  <c r="T54"/>
  <c r="U54"/>
  <c r="V54"/>
  <c r="W54"/>
  <c r="X54"/>
  <c r="Z54"/>
  <c r="A55"/>
  <c r="B55"/>
  <c r="C55"/>
  <c r="F55"/>
  <c r="P55"/>
  <c r="W55"/>
  <c r="Z55"/>
  <c r="A56"/>
  <c r="B56"/>
  <c r="C56"/>
  <c r="P56"/>
  <c r="Q56"/>
  <c r="S56"/>
  <c r="U56"/>
  <c r="W56"/>
  <c r="A57"/>
  <c r="B57"/>
  <c r="C57"/>
  <c r="D57"/>
  <c r="F57"/>
  <c r="G57"/>
  <c r="H57"/>
  <c r="I57"/>
  <c r="J57"/>
  <c r="K57"/>
  <c r="P57"/>
  <c r="Q57"/>
  <c r="S57"/>
  <c r="T57"/>
  <c r="U57"/>
  <c r="V57"/>
  <c r="W57"/>
  <c r="X57"/>
  <c r="A58"/>
  <c r="B58"/>
  <c r="C58"/>
  <c r="P58"/>
  <c r="Q58"/>
  <c r="S58"/>
  <c r="T58"/>
  <c r="U58"/>
  <c r="W58"/>
  <c r="A59"/>
  <c r="B59"/>
  <c r="C59"/>
  <c r="D59"/>
  <c r="F59"/>
  <c r="G59"/>
  <c r="H59"/>
  <c r="I59"/>
  <c r="J59"/>
  <c r="K59"/>
  <c r="P59"/>
  <c r="Q59"/>
  <c r="S59"/>
  <c r="T59"/>
  <c r="U59"/>
  <c r="V59"/>
  <c r="W59"/>
  <c r="X59"/>
  <c r="A60"/>
  <c r="B60"/>
  <c r="C60"/>
  <c r="P60"/>
  <c r="Q60"/>
  <c r="S60"/>
  <c r="T60"/>
  <c r="U60"/>
  <c r="W60"/>
  <c r="A61"/>
  <c r="B61"/>
  <c r="C61"/>
  <c r="D61"/>
  <c r="F61"/>
  <c r="G61"/>
  <c r="H61"/>
  <c r="I61"/>
  <c r="J61"/>
  <c r="K61"/>
  <c r="P61"/>
  <c r="Q61"/>
  <c r="S61"/>
  <c r="T61"/>
  <c r="U61"/>
  <c r="V61"/>
  <c r="W61"/>
  <c r="X61"/>
  <c r="A62"/>
  <c r="B62"/>
  <c r="C62"/>
  <c r="P62"/>
  <c r="Q62"/>
  <c r="S62"/>
  <c r="T62"/>
  <c r="U62"/>
  <c r="W62"/>
  <c r="A63"/>
  <c r="B63"/>
  <c r="C63"/>
  <c r="D63"/>
  <c r="F63"/>
  <c r="G63"/>
  <c r="H63"/>
  <c r="I63"/>
  <c r="J63"/>
  <c r="K63"/>
  <c r="P63"/>
  <c r="Q63"/>
  <c r="S63"/>
  <c r="T63"/>
  <c r="U63"/>
  <c r="V63"/>
  <c r="W63"/>
  <c r="X63"/>
  <c r="A64"/>
  <c r="B64"/>
  <c r="C64"/>
  <c r="P64"/>
  <c r="Q64"/>
  <c r="S64"/>
  <c r="T64"/>
  <c r="U64"/>
  <c r="W64"/>
  <c r="A65"/>
  <c r="B65"/>
  <c r="C65"/>
  <c r="D65"/>
  <c r="F65"/>
  <c r="G65"/>
  <c r="H65"/>
  <c r="I65"/>
  <c r="J65"/>
  <c r="K65"/>
  <c r="P65"/>
  <c r="Q65"/>
  <c r="S65"/>
  <c r="T65"/>
  <c r="U65"/>
  <c r="V65"/>
  <c r="W65"/>
  <c r="X65"/>
  <c r="A66"/>
  <c r="B66"/>
  <c r="C66"/>
  <c r="P66"/>
  <c r="Q66"/>
  <c r="S66"/>
  <c r="T66"/>
  <c r="U66"/>
  <c r="W66"/>
  <c r="A67"/>
  <c r="B67"/>
  <c r="C67"/>
  <c r="D67"/>
  <c r="F67"/>
  <c r="G67"/>
  <c r="H67"/>
  <c r="I67"/>
  <c r="J67"/>
  <c r="K67"/>
  <c r="P67"/>
  <c r="Q67"/>
  <c r="S67"/>
  <c r="T67"/>
  <c r="U67"/>
  <c r="V67"/>
  <c r="W67"/>
  <c r="X67"/>
  <c r="A68"/>
  <c r="B68"/>
  <c r="C68"/>
  <c r="P68"/>
  <c r="Q68"/>
  <c r="S68"/>
  <c r="T68"/>
  <c r="U68"/>
  <c r="W68"/>
  <c r="A69"/>
  <c r="B69"/>
  <c r="C69"/>
  <c r="D69"/>
  <c r="F69"/>
  <c r="G69"/>
  <c r="H69"/>
  <c r="I69"/>
  <c r="J69"/>
  <c r="K69"/>
  <c r="P69"/>
  <c r="Q69"/>
  <c r="S69"/>
  <c r="T69"/>
  <c r="U69"/>
  <c r="V69"/>
  <c r="W69"/>
  <c r="X69"/>
  <c r="A70"/>
  <c r="B70"/>
  <c r="C70"/>
  <c r="P70"/>
  <c r="Q70"/>
  <c r="S70"/>
  <c r="T70"/>
  <c r="U70"/>
  <c r="W70"/>
  <c r="A71"/>
  <c r="B71"/>
  <c r="C71"/>
  <c r="D71"/>
  <c r="F71"/>
  <c r="G71"/>
  <c r="H71"/>
  <c r="I71"/>
  <c r="J71"/>
  <c r="K71"/>
  <c r="P71"/>
  <c r="Q71"/>
  <c r="S71"/>
  <c r="T71"/>
  <c r="U71"/>
  <c r="V71"/>
  <c r="W71"/>
  <c r="X71"/>
  <c r="A72"/>
  <c r="B72"/>
  <c r="C72"/>
  <c r="P72"/>
  <c r="Q72"/>
  <c r="S72"/>
  <c r="T72"/>
  <c r="U72"/>
  <c r="W72"/>
  <c r="A73"/>
  <c r="B73"/>
  <c r="C73"/>
  <c r="D73"/>
  <c r="F73"/>
  <c r="G73"/>
  <c r="H73"/>
  <c r="I73"/>
  <c r="J73"/>
  <c r="K73"/>
  <c r="P73"/>
  <c r="Q73"/>
  <c r="S73"/>
  <c r="T73"/>
  <c r="U73"/>
  <c r="V73"/>
  <c r="W73"/>
  <c r="X73"/>
  <c r="A74"/>
  <c r="B74"/>
  <c r="C74"/>
  <c r="P74"/>
  <c r="Q74"/>
  <c r="S74"/>
  <c r="T74"/>
  <c r="U74"/>
  <c r="W74"/>
  <c r="A75"/>
  <c r="B75"/>
  <c r="C75"/>
  <c r="D75"/>
  <c r="F75"/>
  <c r="G75"/>
  <c r="H75"/>
  <c r="I75"/>
  <c r="J75"/>
  <c r="K75"/>
  <c r="P75"/>
  <c r="Q75"/>
  <c r="S75"/>
  <c r="T75"/>
  <c r="U75"/>
  <c r="V75"/>
  <c r="W75"/>
  <c r="X75"/>
  <c r="A76"/>
  <c r="B76"/>
  <c r="C76"/>
  <c r="P76"/>
  <c r="Q76"/>
  <c r="S76"/>
  <c r="T76"/>
  <c r="U76"/>
  <c r="W76"/>
  <c r="A77"/>
  <c r="B77"/>
  <c r="C77"/>
  <c r="D77"/>
  <c r="F77"/>
  <c r="G77"/>
  <c r="H77"/>
  <c r="I77"/>
  <c r="J77"/>
  <c r="K77"/>
  <c r="P77"/>
  <c r="Q77"/>
  <c r="S77"/>
  <c r="T77"/>
  <c r="U77"/>
  <c r="V77"/>
  <c r="W77"/>
  <c r="X77"/>
  <c r="A78"/>
  <c r="B78"/>
  <c r="C78"/>
  <c r="P78"/>
  <c r="Q78"/>
  <c r="S78"/>
  <c r="T78"/>
  <c r="U78"/>
  <c r="W78"/>
  <c r="A79"/>
  <c r="B79"/>
  <c r="C79"/>
  <c r="D79"/>
  <c r="F79"/>
  <c r="G79"/>
  <c r="H79"/>
  <c r="I79"/>
  <c r="J79"/>
  <c r="K79"/>
  <c r="P79"/>
  <c r="Q79"/>
  <c r="S79"/>
  <c r="T79"/>
  <c r="U79"/>
  <c r="V79"/>
  <c r="W79"/>
  <c r="X79"/>
  <c r="A80"/>
  <c r="B80"/>
  <c r="C80"/>
  <c r="P80"/>
  <c r="Q80"/>
  <c r="S80"/>
  <c r="T80"/>
  <c r="U80"/>
  <c r="W80"/>
  <c r="A81"/>
  <c r="B81"/>
  <c r="C81"/>
  <c r="D81"/>
  <c r="F81"/>
  <c r="G81"/>
  <c r="H81"/>
  <c r="I81"/>
  <c r="J81"/>
  <c r="K81"/>
  <c r="P81"/>
  <c r="Q81"/>
  <c r="S81"/>
  <c r="T81"/>
  <c r="U81"/>
  <c r="V81"/>
  <c r="W81"/>
  <c r="X81"/>
  <c r="A82"/>
  <c r="B82"/>
  <c r="C82"/>
  <c r="P82"/>
  <c r="Q82"/>
  <c r="S82"/>
  <c r="T82"/>
  <c r="U82"/>
  <c r="W82"/>
  <c r="A83"/>
  <c r="B83"/>
  <c r="C83"/>
  <c r="D83"/>
  <c r="F83"/>
  <c r="G83"/>
  <c r="H83"/>
  <c r="I83"/>
  <c r="J83"/>
  <c r="K83"/>
  <c r="P83"/>
  <c r="Q83"/>
  <c r="S83"/>
  <c r="T83"/>
  <c r="U83"/>
  <c r="V83"/>
  <c r="W83"/>
  <c r="X83"/>
  <c r="A84"/>
  <c r="B84"/>
  <c r="C84"/>
  <c r="P84"/>
  <c r="Q84"/>
  <c r="S84"/>
  <c r="T84"/>
  <c r="U84"/>
  <c r="W84"/>
  <c r="A85"/>
  <c r="B85"/>
  <c r="C85"/>
  <c r="D85"/>
  <c r="F85"/>
  <c r="G85"/>
  <c r="H85"/>
  <c r="I85"/>
  <c r="J85"/>
  <c r="K85"/>
  <c r="P85"/>
  <c r="Q85"/>
  <c r="S85"/>
  <c r="T85"/>
  <c r="U85"/>
  <c r="V85"/>
  <c r="W85"/>
  <c r="X85"/>
  <c r="A86"/>
  <c r="B86"/>
  <c r="C86"/>
  <c r="P86"/>
  <c r="Q86"/>
  <c r="S86"/>
  <c r="T86"/>
  <c r="U86"/>
  <c r="W86"/>
  <c r="A87"/>
  <c r="B87"/>
  <c r="C87"/>
  <c r="D87"/>
  <c r="F87"/>
  <c r="G87"/>
  <c r="H87"/>
  <c r="I87"/>
  <c r="J87"/>
  <c r="K87"/>
  <c r="P87"/>
  <c r="Q87"/>
  <c r="S87"/>
  <c r="T87"/>
  <c r="U87"/>
  <c r="V87"/>
  <c r="W87"/>
  <c r="X87"/>
  <c r="A88"/>
  <c r="B88"/>
  <c r="C88"/>
  <c r="P88"/>
  <c r="Q88"/>
  <c r="S88"/>
  <c r="T88"/>
  <c r="U88"/>
  <c r="W88"/>
  <c r="A89"/>
  <c r="B89"/>
  <c r="C89"/>
  <c r="D89"/>
  <c r="F89"/>
  <c r="G89"/>
  <c r="H89"/>
  <c r="I89"/>
  <c r="J89"/>
  <c r="K89"/>
  <c r="P89"/>
  <c r="Q89"/>
  <c r="S89"/>
  <c r="T89"/>
  <c r="U89"/>
  <c r="V89"/>
  <c r="W89"/>
  <c r="X89"/>
  <c r="A90"/>
  <c r="B90"/>
  <c r="C90"/>
  <c r="P90"/>
  <c r="Q90"/>
  <c r="S90"/>
  <c r="T90"/>
  <c r="U90"/>
  <c r="W90"/>
  <c r="A91"/>
  <c r="B91"/>
  <c r="C91"/>
  <c r="D91"/>
  <c r="F91"/>
  <c r="G91"/>
  <c r="H91"/>
  <c r="I91"/>
  <c r="J91"/>
  <c r="K91"/>
  <c r="P91"/>
  <c r="Q91"/>
  <c r="S91"/>
  <c r="T91"/>
  <c r="U91"/>
  <c r="V91"/>
  <c r="W91"/>
  <c r="X91"/>
  <c r="A92"/>
  <c r="B92"/>
  <c r="C92"/>
  <c r="P92"/>
  <c r="Q92"/>
  <c r="S92"/>
  <c r="T92"/>
  <c r="U92"/>
  <c r="W92"/>
  <c r="A93"/>
  <c r="B93"/>
  <c r="C93"/>
  <c r="D93"/>
  <c r="F93"/>
  <c r="G93"/>
  <c r="H93"/>
  <c r="I93"/>
  <c r="J93"/>
  <c r="K93"/>
  <c r="P93"/>
  <c r="Q93"/>
  <c r="S93"/>
  <c r="T93"/>
  <c r="U93"/>
  <c r="V93"/>
  <c r="W93"/>
  <c r="X93"/>
  <c r="A94"/>
  <c r="B94"/>
  <c r="C94"/>
  <c r="P94"/>
  <c r="Q94"/>
  <c r="S94"/>
  <c r="T94"/>
  <c r="U94"/>
  <c r="W94"/>
  <c r="A95"/>
  <c r="B95"/>
  <c r="C95"/>
  <c r="D95"/>
  <c r="F95"/>
  <c r="G95"/>
  <c r="H95"/>
  <c r="I95"/>
  <c r="J95"/>
  <c r="K95"/>
  <c r="P95"/>
  <c r="Q95"/>
  <c r="S95"/>
  <c r="T95"/>
  <c r="U95"/>
  <c r="V95"/>
  <c r="W95"/>
  <c r="X95"/>
  <c r="A96"/>
  <c r="B96"/>
  <c r="C96"/>
  <c r="P96"/>
  <c r="Q96"/>
  <c r="S96"/>
  <c r="T96"/>
  <c r="U96"/>
  <c r="W96"/>
  <c r="A97"/>
  <c r="B97"/>
  <c r="C97"/>
  <c r="D97"/>
  <c r="F97"/>
  <c r="G97"/>
  <c r="H97"/>
  <c r="I97"/>
  <c r="J97"/>
  <c r="K97"/>
  <c r="P97"/>
  <c r="Q97"/>
  <c r="S97"/>
  <c r="T97"/>
  <c r="U97"/>
  <c r="V97"/>
  <c r="W97"/>
  <c r="X97"/>
  <c r="A98"/>
  <c r="B98"/>
  <c r="C98"/>
  <c r="P98"/>
  <c r="Q98"/>
  <c r="S98"/>
  <c r="T98"/>
  <c r="U98"/>
  <c r="W98"/>
  <c r="A99"/>
  <c r="B99"/>
  <c r="C99"/>
  <c r="D99"/>
  <c r="F99"/>
  <c r="G99"/>
  <c r="H99"/>
  <c r="I99"/>
  <c r="J99"/>
  <c r="K99"/>
  <c r="P99"/>
  <c r="Q99"/>
  <c r="S99"/>
  <c r="T99"/>
  <c r="U99"/>
  <c r="V99"/>
  <c r="W99"/>
  <c r="X99"/>
  <c r="A100"/>
  <c r="B100"/>
  <c r="C100"/>
  <c r="P100"/>
  <c r="Q100"/>
  <c r="S100"/>
  <c r="T100"/>
  <c r="U100"/>
  <c r="W100"/>
  <c r="A101"/>
  <c r="B101"/>
  <c r="C101"/>
  <c r="D101"/>
  <c r="F101"/>
  <c r="G101"/>
  <c r="H101"/>
  <c r="I101"/>
  <c r="J101"/>
  <c r="K101"/>
  <c r="P101"/>
  <c r="Q101"/>
  <c r="S101"/>
  <c r="T101"/>
  <c r="U101"/>
  <c r="V101"/>
  <c r="W101"/>
  <c r="X101"/>
  <c r="A102"/>
  <c r="B102"/>
  <c r="C102"/>
  <c r="P102"/>
  <c r="Q102"/>
  <c r="S102"/>
  <c r="T102"/>
  <c r="U102"/>
  <c r="W102"/>
  <c r="A103"/>
  <c r="B103"/>
  <c r="C103"/>
  <c r="D103"/>
  <c r="F103"/>
  <c r="G103"/>
  <c r="H103"/>
  <c r="I103"/>
  <c r="J103"/>
  <c r="K103"/>
  <c r="P103"/>
  <c r="Q103"/>
  <c r="S103"/>
  <c r="T103"/>
  <c r="U103"/>
  <c r="V103"/>
  <c r="W103"/>
  <c r="X103"/>
  <c r="A104"/>
  <c r="B104"/>
  <c r="C104"/>
  <c r="P104"/>
  <c r="Q104"/>
  <c r="S104"/>
  <c r="T104"/>
  <c r="U104"/>
  <c r="W104"/>
  <c r="A105"/>
  <c r="B105"/>
  <c r="C105"/>
  <c r="D105"/>
  <c r="F105"/>
  <c r="G105"/>
  <c r="H105"/>
  <c r="I105"/>
  <c r="J105"/>
  <c r="K105"/>
  <c r="P105"/>
  <c r="Q105"/>
  <c r="S105"/>
  <c r="T105"/>
  <c r="U105"/>
  <c r="V105"/>
  <c r="W105"/>
  <c r="X105"/>
  <c r="A106"/>
  <c r="B106"/>
  <c r="C106"/>
  <c r="P106"/>
  <c r="Q106"/>
  <c r="S106"/>
  <c r="T106"/>
  <c r="U106"/>
  <c r="W106"/>
  <c r="A107"/>
  <c r="B107"/>
  <c r="C107"/>
  <c r="D107"/>
  <c r="F107"/>
  <c r="G107"/>
  <c r="H107"/>
  <c r="I107"/>
  <c r="J107"/>
  <c r="K107"/>
  <c r="P107"/>
  <c r="Q107"/>
  <c r="S107"/>
  <c r="T107"/>
  <c r="U107"/>
  <c r="V107"/>
  <c r="W107"/>
  <c r="X107"/>
  <c r="A108"/>
  <c r="B108"/>
  <c r="C108"/>
  <c r="P108"/>
  <c r="Q108"/>
  <c r="S108"/>
  <c r="T108"/>
  <c r="U108"/>
  <c r="W108"/>
  <c r="A109"/>
  <c r="B109"/>
  <c r="C109"/>
  <c r="D109"/>
  <c r="F109"/>
  <c r="G109"/>
  <c r="H109"/>
  <c r="I109"/>
  <c r="J109"/>
  <c r="K109"/>
  <c r="P109"/>
  <c r="Q109"/>
  <c r="S109"/>
  <c r="T109"/>
  <c r="U109"/>
  <c r="V109"/>
  <c r="W109"/>
  <c r="X109"/>
  <c r="A110"/>
  <c r="B110"/>
  <c r="C110"/>
  <c r="P110"/>
  <c r="Q110"/>
  <c r="S110"/>
  <c r="T110"/>
  <c r="U110"/>
  <c r="W110"/>
  <c r="A111"/>
  <c r="B111"/>
  <c r="C111"/>
  <c r="D111"/>
  <c r="F111"/>
  <c r="G111"/>
  <c r="H111"/>
  <c r="I111"/>
  <c r="J111"/>
  <c r="K111"/>
  <c r="P111"/>
  <c r="Q111"/>
  <c r="S111"/>
  <c r="T111"/>
  <c r="U111"/>
  <c r="V111"/>
  <c r="W111"/>
  <c r="X111"/>
  <c r="A112"/>
  <c r="B112"/>
  <c r="C112"/>
  <c r="P112"/>
  <c r="Q112"/>
  <c r="S112"/>
  <c r="T112"/>
  <c r="U112"/>
  <c r="W112"/>
  <c r="A113"/>
  <c r="B113"/>
  <c r="C113"/>
  <c r="D113"/>
  <c r="F113"/>
  <c r="G113"/>
  <c r="H113"/>
  <c r="I113"/>
  <c r="J113"/>
  <c r="K113"/>
  <c r="P113"/>
  <c r="Q113"/>
  <c r="S113"/>
  <c r="T113"/>
  <c r="U113"/>
  <c r="V113"/>
  <c r="W113"/>
  <c r="X113"/>
  <c r="A114"/>
  <c r="B114"/>
  <c r="C114"/>
  <c r="P114"/>
  <c r="Q114"/>
  <c r="S114"/>
  <c r="T114"/>
  <c r="U114"/>
  <c r="W114"/>
  <c r="A115"/>
  <c r="B115"/>
  <c r="C115"/>
  <c r="D115"/>
  <c r="F115"/>
  <c r="G115"/>
  <c r="H115"/>
  <c r="I115"/>
  <c r="J115"/>
  <c r="K115"/>
  <c r="P115"/>
  <c r="Q115"/>
  <c r="S115"/>
  <c r="T115"/>
  <c r="U115"/>
  <c r="V115"/>
  <c r="W115"/>
  <c r="X115"/>
  <c r="A116"/>
  <c r="B116"/>
  <c r="C116"/>
  <c r="P116"/>
  <c r="Q116"/>
  <c r="S116"/>
  <c r="T116"/>
  <c r="U116"/>
  <c r="W116"/>
  <c r="A117"/>
  <c r="B117"/>
  <c r="C117"/>
  <c r="D117"/>
  <c r="F117"/>
  <c r="G117"/>
  <c r="H117"/>
  <c r="I117"/>
  <c r="J117"/>
  <c r="K117"/>
  <c r="P117"/>
  <c r="Q117"/>
  <c r="S117"/>
  <c r="T117"/>
  <c r="U117"/>
  <c r="V117"/>
  <c r="W117"/>
  <c r="X117"/>
  <c r="A118"/>
  <c r="B118"/>
  <c r="C118"/>
  <c r="P118"/>
  <c r="S118"/>
  <c r="T118"/>
  <c r="W118"/>
  <c r="A119"/>
  <c r="B119"/>
  <c r="C119"/>
  <c r="D119"/>
  <c r="F119"/>
  <c r="G119"/>
  <c r="H119"/>
  <c r="I119"/>
  <c r="J119"/>
  <c r="K119"/>
  <c r="P119"/>
  <c r="Q119"/>
  <c r="S119"/>
  <c r="T119"/>
  <c r="U119"/>
  <c r="V119"/>
  <c r="W119"/>
  <c r="X119"/>
  <c r="A120"/>
  <c r="B120"/>
  <c r="C120"/>
  <c r="P120"/>
  <c r="S120"/>
  <c r="T120"/>
  <c r="W120"/>
  <c r="A121"/>
  <c r="B121"/>
  <c r="C121"/>
  <c r="D121"/>
  <c r="F121"/>
  <c r="G121"/>
  <c r="H121"/>
  <c r="I121"/>
  <c r="J121"/>
  <c r="K121"/>
  <c r="P121"/>
  <c r="Q121"/>
  <c r="S121"/>
  <c r="T121"/>
  <c r="U121"/>
  <c r="V121"/>
  <c r="W121"/>
  <c r="X121"/>
  <c r="A122"/>
  <c r="B122"/>
  <c r="C122"/>
  <c r="P122"/>
  <c r="S122"/>
  <c r="T122"/>
  <c r="W122"/>
  <c r="A123"/>
  <c r="B123"/>
  <c r="C123"/>
  <c r="D123"/>
  <c r="F123"/>
  <c r="G123"/>
  <c r="H123"/>
  <c r="I123"/>
  <c r="J123"/>
  <c r="K123"/>
  <c r="P123"/>
  <c r="Q123"/>
  <c r="S123"/>
  <c r="T123"/>
  <c r="U123"/>
  <c r="V123"/>
  <c r="W123"/>
  <c r="X123"/>
  <c r="A124"/>
  <c r="B124"/>
  <c r="C124"/>
  <c r="P124"/>
  <c r="S124"/>
  <c r="T124"/>
  <c r="W124"/>
  <c r="A125"/>
  <c r="B125"/>
  <c r="C125"/>
  <c r="D125"/>
  <c r="F125"/>
  <c r="G125"/>
  <c r="H125"/>
  <c r="I125"/>
  <c r="J125"/>
  <c r="K125"/>
  <c r="P125"/>
  <c r="Q125"/>
  <c r="S125"/>
  <c r="T125"/>
  <c r="U125"/>
  <c r="V125"/>
  <c r="W125"/>
  <c r="X125"/>
  <c r="A126"/>
  <c r="B126"/>
  <c r="C126"/>
  <c r="P126"/>
  <c r="S126"/>
  <c r="T126"/>
  <c r="W126"/>
  <c r="A127"/>
  <c r="B127"/>
  <c r="C127"/>
  <c r="D127"/>
  <c r="F127"/>
  <c r="G127"/>
  <c r="H127"/>
  <c r="I127"/>
  <c r="J127"/>
  <c r="K127"/>
  <c r="P127"/>
  <c r="Q127"/>
  <c r="S127"/>
  <c r="T127"/>
  <c r="U127"/>
  <c r="V127"/>
  <c r="W127"/>
  <c r="X127"/>
  <c r="A128"/>
  <c r="B128"/>
  <c r="C128"/>
  <c r="P128"/>
  <c r="S128"/>
  <c r="T128"/>
  <c r="W128"/>
  <c r="A129"/>
  <c r="B129"/>
  <c r="C129"/>
  <c r="D129"/>
  <c r="F129"/>
  <c r="G129"/>
  <c r="H129"/>
  <c r="I129"/>
  <c r="J129"/>
  <c r="K129"/>
  <c r="P129"/>
  <c r="Q129"/>
  <c r="S129"/>
  <c r="T129"/>
  <c r="U129"/>
  <c r="V129"/>
  <c r="W129"/>
  <c r="X129"/>
  <c r="A130"/>
  <c r="B130"/>
  <c r="C130"/>
  <c r="P130"/>
  <c r="S130"/>
  <c r="T130"/>
  <c r="W130"/>
  <c r="A131"/>
  <c r="B131"/>
  <c r="C131"/>
  <c r="D131"/>
  <c r="F131"/>
  <c r="G131"/>
  <c r="H131"/>
  <c r="I131"/>
  <c r="J131"/>
  <c r="K131"/>
  <c r="P131"/>
  <c r="Q131"/>
  <c r="S131"/>
  <c r="T131"/>
  <c r="U131"/>
  <c r="V131"/>
  <c r="W131"/>
  <c r="X131"/>
  <c r="A132"/>
  <c r="B132"/>
  <c r="C132"/>
  <c r="P132"/>
  <c r="S132"/>
  <c r="T132"/>
  <c r="W132"/>
  <c r="A133"/>
  <c r="B133"/>
  <c r="C133"/>
  <c r="D133"/>
  <c r="F133"/>
  <c r="G133"/>
  <c r="H133"/>
  <c r="I133"/>
  <c r="J133"/>
  <c r="K133"/>
  <c r="P133"/>
  <c r="Q133"/>
  <c r="S133"/>
  <c r="T133"/>
  <c r="U133"/>
  <c r="V133"/>
  <c r="W133"/>
  <c r="X133"/>
  <c r="A134"/>
  <c r="B134"/>
  <c r="C134"/>
  <c r="P134"/>
  <c r="S134"/>
  <c r="T134"/>
  <c r="W134"/>
  <c r="A135"/>
  <c r="B135"/>
  <c r="C135"/>
  <c r="D135"/>
  <c r="F135"/>
  <c r="G135"/>
  <c r="H135"/>
  <c r="I135"/>
  <c r="J135"/>
  <c r="K135"/>
  <c r="P135"/>
  <c r="Q135"/>
  <c r="S135"/>
  <c r="T135"/>
  <c r="U135"/>
  <c r="V135"/>
  <c r="W135"/>
  <c r="X135"/>
  <c r="A136"/>
  <c r="B136"/>
  <c r="C136"/>
  <c r="P136"/>
  <c r="S136"/>
  <c r="T136"/>
  <c r="W136"/>
  <c r="A137"/>
  <c r="B137"/>
  <c r="C137"/>
  <c r="D137"/>
  <c r="F137"/>
  <c r="G137"/>
  <c r="H137"/>
  <c r="I137"/>
  <c r="J137"/>
  <c r="K137"/>
  <c r="P137"/>
  <c r="Q137"/>
  <c r="S137"/>
  <c r="T137"/>
  <c r="U137"/>
  <c r="V137"/>
  <c r="W137"/>
  <c r="X137"/>
  <c r="A138"/>
  <c r="B138"/>
  <c r="C138"/>
  <c r="P138"/>
  <c r="S138"/>
  <c r="T138"/>
  <c r="W138"/>
  <c r="A139"/>
  <c r="B139"/>
  <c r="C139"/>
  <c r="D139"/>
  <c r="F139"/>
  <c r="G139"/>
  <c r="H139"/>
  <c r="I139"/>
  <c r="J139"/>
  <c r="K139"/>
  <c r="P139"/>
  <c r="Q139"/>
  <c r="S139"/>
  <c r="T139"/>
  <c r="U139"/>
  <c r="V139"/>
  <c r="W139"/>
  <c r="X139"/>
  <c r="A140"/>
  <c r="B140"/>
  <c r="C140"/>
  <c r="P140"/>
  <c r="S140"/>
  <c r="T140"/>
  <c r="W140"/>
  <c r="A141"/>
  <c r="B141"/>
  <c r="C141"/>
  <c r="D141"/>
  <c r="F141"/>
  <c r="G141"/>
  <c r="H141"/>
  <c r="I141"/>
  <c r="J141"/>
  <c r="K141"/>
  <c r="P141"/>
  <c r="Q141"/>
  <c r="S141"/>
  <c r="T141"/>
  <c r="U141"/>
  <c r="V141"/>
  <c r="W141"/>
  <c r="X141"/>
  <c r="A142"/>
  <c r="B142"/>
  <c r="C142"/>
  <c r="P142"/>
  <c r="S142"/>
  <c r="T142"/>
  <c r="W142"/>
  <c r="A143"/>
  <c r="A1" i="65"/>
  <c r="C4"/>
  <c r="A6"/>
  <c r="B6"/>
  <c r="C6"/>
  <c r="D6"/>
  <c r="F6"/>
  <c r="H6"/>
  <c r="A7"/>
  <c r="B7"/>
  <c r="C7"/>
  <c r="D7"/>
  <c r="E7"/>
  <c r="F7"/>
  <c r="H7"/>
  <c r="A8"/>
  <c r="B8"/>
  <c r="C8"/>
  <c r="D8"/>
  <c r="F8"/>
  <c r="H8"/>
  <c r="A9"/>
  <c r="B9"/>
  <c r="C9"/>
  <c r="D9"/>
  <c r="E9"/>
  <c r="F9"/>
  <c r="H9"/>
  <c r="A10"/>
  <c r="B10"/>
  <c r="C10"/>
  <c r="D10"/>
  <c r="F10"/>
  <c r="H10"/>
  <c r="A11"/>
  <c r="B11"/>
  <c r="C11"/>
  <c r="D11"/>
  <c r="E11"/>
  <c r="F11"/>
  <c r="H11"/>
  <c r="A12"/>
  <c r="B12"/>
  <c r="C12"/>
  <c r="D12"/>
  <c r="F12"/>
  <c r="H12"/>
  <c r="A13"/>
  <c r="B13"/>
  <c r="C13"/>
  <c r="D13"/>
  <c r="E13"/>
  <c r="F13"/>
  <c r="H13"/>
  <c r="A14"/>
  <c r="B14"/>
  <c r="C14"/>
  <c r="D14"/>
  <c r="F14"/>
  <c r="H14"/>
  <c r="A15"/>
  <c r="B15"/>
  <c r="C15"/>
  <c r="D15"/>
  <c r="E15"/>
  <c r="F15"/>
  <c r="H15"/>
  <c r="A16"/>
  <c r="B16"/>
  <c r="C16"/>
  <c r="D16"/>
  <c r="F16"/>
  <c r="H16"/>
  <c r="A17"/>
  <c r="B17"/>
  <c r="C17"/>
  <c r="D17"/>
  <c r="E17"/>
  <c r="F17"/>
  <c r="H17"/>
  <c r="A18"/>
  <c r="B18"/>
  <c r="C18"/>
  <c r="D18"/>
  <c r="F18"/>
  <c r="H18"/>
  <c r="A19"/>
  <c r="B19"/>
  <c r="C19"/>
  <c r="D19"/>
  <c r="E19"/>
  <c r="F19"/>
  <c r="H19"/>
  <c r="A20"/>
  <c r="B20"/>
  <c r="C20"/>
  <c r="D20"/>
  <c r="F20"/>
  <c r="H20"/>
  <c r="A21"/>
  <c r="B21"/>
  <c r="C21"/>
  <c r="D21"/>
  <c r="E21"/>
  <c r="F21"/>
  <c r="H21"/>
  <c r="A22"/>
  <c r="B22"/>
  <c r="C22"/>
  <c r="D22"/>
  <c r="F22"/>
  <c r="H22"/>
  <c r="A23"/>
  <c r="B23"/>
  <c r="C23"/>
  <c r="D23"/>
  <c r="E23"/>
  <c r="F23"/>
  <c r="H23"/>
  <c r="A24"/>
  <c r="B24"/>
  <c r="C24"/>
  <c r="D24"/>
  <c r="F24"/>
  <c r="H24"/>
  <c r="A25"/>
  <c r="B25"/>
  <c r="C25"/>
  <c r="D25"/>
  <c r="E25"/>
  <c r="F25"/>
  <c r="H25"/>
  <c r="A26"/>
  <c r="B26"/>
  <c r="C26"/>
  <c r="D26"/>
  <c r="F26"/>
  <c r="H26"/>
  <c r="A27"/>
  <c r="B27"/>
  <c r="C27"/>
  <c r="D27"/>
  <c r="E27"/>
  <c r="F27"/>
  <c r="H27"/>
  <c r="A28"/>
  <c r="B28"/>
  <c r="C28"/>
  <c r="D28"/>
  <c r="F28"/>
  <c r="H28"/>
  <c r="A29"/>
  <c r="B29"/>
  <c r="C29"/>
  <c r="D29"/>
  <c r="E29"/>
  <c r="F29"/>
  <c r="H29"/>
  <c r="A30"/>
  <c r="B30"/>
  <c r="C30"/>
  <c r="D30"/>
  <c r="F30"/>
  <c r="H30"/>
  <c r="A31"/>
  <c r="B31"/>
  <c r="C31"/>
  <c r="D31"/>
  <c r="E31"/>
  <c r="F31"/>
  <c r="H31"/>
  <c r="A32"/>
  <c r="B32"/>
  <c r="C32"/>
  <c r="D32"/>
  <c r="F32"/>
  <c r="H32"/>
  <c r="A33"/>
  <c r="B33"/>
  <c r="C33"/>
  <c r="D33"/>
  <c r="E33"/>
  <c r="F33"/>
  <c r="H33"/>
  <c r="A34"/>
  <c r="B34"/>
  <c r="C34"/>
  <c r="D34"/>
  <c r="F34"/>
  <c r="H34"/>
  <c r="A35"/>
  <c r="B35"/>
  <c r="C35"/>
  <c r="D35"/>
  <c r="E35"/>
  <c r="F35"/>
  <c r="H35"/>
  <c r="A36"/>
  <c r="B36"/>
  <c r="C36"/>
  <c r="D36"/>
  <c r="F36"/>
  <c r="H36"/>
  <c r="A37"/>
  <c r="B37"/>
  <c r="C37"/>
  <c r="D37"/>
  <c r="E37"/>
  <c r="F37"/>
  <c r="H37"/>
  <c r="A38"/>
  <c r="B38"/>
  <c r="C38"/>
  <c r="D38"/>
  <c r="F38"/>
  <c r="H38"/>
  <c r="A39"/>
  <c r="B39"/>
  <c r="C39"/>
  <c r="D39"/>
  <c r="E39"/>
  <c r="F39"/>
  <c r="H39"/>
  <c r="A40"/>
  <c r="B40"/>
  <c r="C40"/>
  <c r="D40"/>
  <c r="F40"/>
  <c r="H40"/>
  <c r="A41"/>
  <c r="B41"/>
  <c r="C41"/>
  <c r="D41"/>
  <c r="E41"/>
  <c r="F41"/>
  <c r="H41"/>
  <c r="A42"/>
  <c r="B42"/>
  <c r="C42"/>
  <c r="D42"/>
  <c r="F42"/>
  <c r="H42"/>
  <c r="A43"/>
  <c r="B43"/>
  <c r="C43"/>
  <c r="D43"/>
  <c r="E43"/>
  <c r="F43"/>
  <c r="H43"/>
  <c r="A44"/>
  <c r="B44"/>
  <c r="C44"/>
  <c r="D44"/>
  <c r="F44"/>
  <c r="H44"/>
  <c r="A45"/>
  <c r="B45"/>
  <c r="C45"/>
  <c r="D45"/>
  <c r="E45"/>
  <c r="F45"/>
  <c r="H45"/>
  <c r="A46"/>
  <c r="B46"/>
  <c r="C46"/>
  <c r="D46"/>
  <c r="F46"/>
  <c r="H46"/>
  <c r="A47"/>
  <c r="B47"/>
  <c r="C47"/>
  <c r="D47"/>
  <c r="E47"/>
  <c r="F47"/>
  <c r="H47"/>
  <c r="A48"/>
  <c r="B48"/>
  <c r="C48"/>
  <c r="D48"/>
  <c r="F48"/>
  <c r="H48"/>
  <c r="A49"/>
  <c r="B49"/>
  <c r="C49"/>
  <c r="D49"/>
  <c r="E49"/>
  <c r="F49"/>
  <c r="H49"/>
  <c r="A50"/>
  <c r="B50"/>
  <c r="C50"/>
  <c r="D50"/>
  <c r="F50"/>
  <c r="H50"/>
  <c r="A51"/>
  <c r="B51"/>
  <c r="C51"/>
  <c r="D51"/>
  <c r="E51"/>
  <c r="F51"/>
  <c r="H51"/>
  <c r="A52"/>
  <c r="B52"/>
  <c r="C52"/>
  <c r="D52"/>
  <c r="F52"/>
  <c r="H52"/>
  <c r="A53"/>
  <c r="B53"/>
  <c r="C53"/>
  <c r="D53"/>
  <c r="E53"/>
  <c r="F53"/>
  <c r="H53"/>
  <c r="A54"/>
  <c r="B54"/>
  <c r="C54"/>
  <c r="D54"/>
  <c r="F54"/>
  <c r="H54"/>
  <c r="A55"/>
  <c r="B55"/>
  <c r="C55"/>
  <c r="D55"/>
  <c r="E55"/>
  <c r="F55"/>
  <c r="H55"/>
  <c r="A56"/>
  <c r="B56"/>
  <c r="C56"/>
  <c r="D56"/>
  <c r="F56"/>
  <c r="H56"/>
  <c r="A57"/>
  <c r="B57"/>
  <c r="C57"/>
  <c r="D57"/>
  <c r="E57"/>
  <c r="F57"/>
  <c r="H57"/>
  <c r="A58"/>
  <c r="B58"/>
  <c r="C58"/>
  <c r="D58"/>
  <c r="F58"/>
  <c r="H58"/>
  <c r="A59"/>
  <c r="B59"/>
  <c r="C59"/>
  <c r="D59"/>
  <c r="E59"/>
  <c r="F59"/>
  <c r="H59"/>
  <c r="A60"/>
  <c r="B60"/>
  <c r="C60"/>
  <c r="D60"/>
  <c r="F60"/>
  <c r="H60"/>
  <c r="A61"/>
  <c r="B61"/>
  <c r="C61"/>
  <c r="D61"/>
  <c r="E61"/>
  <c r="F61"/>
  <c r="H61"/>
  <c r="A62"/>
  <c r="B62"/>
  <c r="C62"/>
  <c r="D62"/>
  <c r="F62"/>
  <c r="H62"/>
  <c r="A63"/>
  <c r="B63"/>
  <c r="C63"/>
  <c r="D63"/>
  <c r="E63"/>
  <c r="F63"/>
  <c r="H63"/>
  <c r="A64"/>
  <c r="B64"/>
  <c r="C64"/>
  <c r="D64"/>
  <c r="F64"/>
  <c r="H64"/>
  <c r="A65"/>
  <c r="B65"/>
  <c r="C65"/>
  <c r="D65"/>
  <c r="E65"/>
  <c r="F65"/>
  <c r="H65"/>
  <c r="A66"/>
  <c r="B66"/>
  <c r="C66"/>
  <c r="D66"/>
  <c r="F66"/>
  <c r="H66"/>
  <c r="A67"/>
  <c r="B67"/>
  <c r="C67"/>
  <c r="D67"/>
  <c r="E67"/>
  <c r="F67"/>
  <c r="H67"/>
  <c r="A68"/>
  <c r="B68"/>
  <c r="C68"/>
  <c r="D68"/>
  <c r="F68"/>
  <c r="H68"/>
  <c r="A69"/>
  <c r="B69"/>
  <c r="C69"/>
  <c r="D69"/>
  <c r="E69"/>
  <c r="F69"/>
  <c r="H69"/>
  <c r="A70"/>
  <c r="B70"/>
  <c r="C70"/>
  <c r="D70"/>
  <c r="F70"/>
  <c r="H70"/>
  <c r="A71"/>
  <c r="B71"/>
  <c r="C71"/>
  <c r="D71"/>
  <c r="E71"/>
  <c r="F71"/>
  <c r="H71"/>
  <c r="A72"/>
  <c r="B72"/>
  <c r="C72"/>
  <c r="D72"/>
  <c r="F72"/>
  <c r="H72"/>
  <c r="A73"/>
  <c r="B73"/>
  <c r="C73"/>
  <c r="D73"/>
  <c r="E73"/>
  <c r="F73"/>
  <c r="H73"/>
  <c r="A74"/>
  <c r="B74"/>
  <c r="C74"/>
  <c r="D74"/>
  <c r="F74"/>
  <c r="H74"/>
  <c r="A75"/>
  <c r="B75"/>
  <c r="C75"/>
  <c r="D75"/>
  <c r="E75"/>
  <c r="F75"/>
  <c r="H75"/>
  <c r="A76"/>
  <c r="B76"/>
  <c r="C76"/>
  <c r="D76"/>
  <c r="F76"/>
  <c r="H76"/>
  <c r="A77"/>
  <c r="B77"/>
  <c r="C77"/>
  <c r="D77"/>
  <c r="E77"/>
  <c r="F77"/>
  <c r="H77"/>
  <c r="A78"/>
  <c r="B78"/>
  <c r="C78"/>
  <c r="D78"/>
  <c r="F78"/>
  <c r="H78"/>
  <c r="A79"/>
  <c r="B79"/>
  <c r="C79"/>
  <c r="D79"/>
  <c r="E79"/>
  <c r="F79"/>
  <c r="H79"/>
  <c r="A80"/>
  <c r="B80"/>
  <c r="C80"/>
  <c r="D80"/>
  <c r="F80"/>
  <c r="H80"/>
  <c r="A81"/>
  <c r="B81"/>
  <c r="C81"/>
  <c r="D81"/>
  <c r="E81"/>
  <c r="F81"/>
  <c r="H81"/>
  <c r="A82"/>
  <c r="B82"/>
  <c r="C82"/>
  <c r="D82"/>
  <c r="F82"/>
  <c r="H82"/>
  <c r="A83"/>
  <c r="B83"/>
  <c r="C83"/>
  <c r="D83"/>
  <c r="E83"/>
  <c r="F83"/>
  <c r="H83"/>
  <c r="A84"/>
  <c r="B84"/>
  <c r="C84"/>
  <c r="D84"/>
  <c r="F84"/>
  <c r="H84"/>
  <c r="A85"/>
  <c r="B85"/>
  <c r="C85"/>
  <c r="D85"/>
  <c r="E85"/>
  <c r="F85"/>
  <c r="H85"/>
  <c r="A86"/>
  <c r="B86"/>
  <c r="C86"/>
  <c r="D86"/>
  <c r="F86"/>
  <c r="H86"/>
  <c r="A87"/>
  <c r="B87"/>
  <c r="C87"/>
  <c r="D87"/>
  <c r="E87"/>
  <c r="F87"/>
  <c r="H87"/>
  <c r="A88"/>
  <c r="B88"/>
  <c r="C88"/>
  <c r="D88"/>
  <c r="F88"/>
  <c r="H88"/>
  <c r="A89"/>
  <c r="B89"/>
  <c r="C89"/>
  <c r="D89"/>
  <c r="E89"/>
  <c r="F89"/>
  <c r="H89"/>
  <c r="A90"/>
  <c r="B90"/>
  <c r="C90"/>
  <c r="D90"/>
  <c r="F90"/>
  <c r="H90"/>
  <c r="A91"/>
  <c r="B91"/>
  <c r="C91"/>
  <c r="D91"/>
  <c r="E91"/>
  <c r="F91"/>
  <c r="H91"/>
  <c r="A92"/>
  <c r="B92"/>
  <c r="C92"/>
  <c r="D92"/>
  <c r="F92"/>
  <c r="H92"/>
  <c r="A93"/>
  <c r="B93"/>
  <c r="C93"/>
  <c r="D93"/>
  <c r="E93"/>
  <c r="F93"/>
  <c r="H93"/>
  <c r="A94"/>
  <c r="B94"/>
  <c r="C94"/>
  <c r="D94"/>
  <c r="F94"/>
  <c r="H94"/>
  <c r="A95"/>
  <c r="B95"/>
  <c r="C95"/>
  <c r="D95"/>
  <c r="E95"/>
  <c r="F95"/>
  <c r="H95"/>
  <c r="A96"/>
  <c r="B96"/>
  <c r="C96"/>
  <c r="D96"/>
  <c r="F96"/>
  <c r="H96"/>
  <c r="A97"/>
  <c r="B97"/>
  <c r="C97"/>
  <c r="D97"/>
  <c r="E97"/>
  <c r="F97"/>
  <c r="H97"/>
  <c r="A98"/>
  <c r="B98"/>
  <c r="C98"/>
  <c r="D98"/>
  <c r="F98"/>
  <c r="H98"/>
  <c r="A99"/>
  <c r="B99"/>
  <c r="C99"/>
  <c r="D99"/>
  <c r="E99"/>
  <c r="F99"/>
  <c r="H99"/>
  <c r="A100"/>
  <c r="B100"/>
  <c r="C100"/>
  <c r="D100"/>
  <c r="F100"/>
  <c r="H100"/>
  <c r="A101"/>
  <c r="B101"/>
  <c r="C101"/>
  <c r="D101"/>
  <c r="E101"/>
  <c r="F101"/>
  <c r="H101"/>
  <c r="A102"/>
  <c r="B102"/>
  <c r="C102"/>
  <c r="D102"/>
  <c r="F102"/>
  <c r="H102"/>
  <c r="A103"/>
  <c r="B103"/>
  <c r="C103"/>
  <c r="D103"/>
  <c r="E103"/>
  <c r="F103"/>
  <c r="H103"/>
  <c r="A104"/>
  <c r="B104"/>
  <c r="C104"/>
  <c r="D104"/>
  <c r="F104"/>
  <c r="H104"/>
  <c r="A105"/>
  <c r="B105"/>
  <c r="C105"/>
  <c r="D105"/>
  <c r="E105"/>
  <c r="F105"/>
  <c r="H105"/>
  <c r="A106"/>
  <c r="B106"/>
  <c r="C106"/>
  <c r="D106"/>
  <c r="F106"/>
  <c r="H106"/>
  <c r="A107"/>
  <c r="B107"/>
  <c r="C107"/>
  <c r="D107"/>
  <c r="E107"/>
  <c r="F107"/>
  <c r="H107"/>
  <c r="A108"/>
  <c r="B108"/>
  <c r="C108"/>
  <c r="D108"/>
  <c r="F108"/>
  <c r="H108"/>
  <c r="A109"/>
  <c r="B109"/>
  <c r="C109"/>
  <c r="D109"/>
  <c r="E109"/>
  <c r="F109"/>
  <c r="H109"/>
  <c r="A110"/>
  <c r="B110"/>
  <c r="C110"/>
  <c r="D110"/>
  <c r="F110"/>
  <c r="H110"/>
  <c r="A111"/>
  <c r="B111"/>
  <c r="C111"/>
  <c r="D111"/>
  <c r="E111"/>
  <c r="F111"/>
  <c r="H111"/>
  <c r="A112"/>
  <c r="B112"/>
  <c r="C112"/>
  <c r="D112"/>
  <c r="F112"/>
  <c r="H112"/>
  <c r="A113"/>
  <c r="B113"/>
  <c r="C113"/>
  <c r="D113"/>
  <c r="E113"/>
  <c r="F113"/>
  <c r="H113"/>
  <c r="A114"/>
  <c r="B114"/>
  <c r="C114"/>
  <c r="D114"/>
  <c r="F114"/>
  <c r="H114"/>
  <c r="A115"/>
  <c r="B115"/>
  <c r="C115"/>
  <c r="D115"/>
  <c r="E115"/>
  <c r="F115"/>
  <c r="H115"/>
  <c r="A116"/>
  <c r="B116"/>
  <c r="C116"/>
  <c r="D116"/>
  <c r="F116"/>
  <c r="H116"/>
  <c r="A117"/>
  <c r="B117"/>
  <c r="C117"/>
  <c r="D117"/>
  <c r="E117"/>
  <c r="F117"/>
  <c r="H117"/>
  <c r="A118"/>
  <c r="B118"/>
  <c r="C118"/>
  <c r="D118"/>
  <c r="F118"/>
  <c r="H118"/>
  <c r="A119"/>
  <c r="B119"/>
  <c r="C119"/>
  <c r="D119"/>
  <c r="E119"/>
  <c r="F119"/>
  <c r="H119"/>
  <c r="A120"/>
  <c r="B120"/>
  <c r="C120"/>
  <c r="D120"/>
  <c r="F120"/>
  <c r="H120"/>
  <c r="A121"/>
  <c r="B121"/>
  <c r="C121"/>
  <c r="D121"/>
  <c r="E121"/>
  <c r="F121"/>
  <c r="H121"/>
  <c r="A122"/>
  <c r="B122"/>
  <c r="C122"/>
  <c r="D122"/>
  <c r="F122"/>
  <c r="H122"/>
  <c r="A123"/>
  <c r="B123"/>
  <c r="C123"/>
  <c r="D123"/>
  <c r="E123"/>
  <c r="F123"/>
  <c r="H123"/>
  <c r="A124"/>
  <c r="B124"/>
  <c r="C124"/>
  <c r="D124"/>
  <c r="F124"/>
  <c r="H124"/>
  <c r="A125"/>
  <c r="B125"/>
  <c r="C125"/>
  <c r="D125"/>
  <c r="E125"/>
  <c r="F125"/>
  <c r="H125"/>
  <c r="A126"/>
  <c r="B126"/>
  <c r="C126"/>
  <c r="D126"/>
  <c r="F126"/>
  <c r="H126"/>
  <c r="A127"/>
  <c r="B127"/>
  <c r="C127"/>
  <c r="D127"/>
  <c r="E127"/>
  <c r="F127"/>
  <c r="H127"/>
  <c r="A128"/>
  <c r="B128"/>
  <c r="C128"/>
  <c r="D128"/>
  <c r="F128"/>
  <c r="H128"/>
  <c r="A129"/>
  <c r="B129"/>
  <c r="C129"/>
  <c r="D129"/>
  <c r="E129"/>
  <c r="H129"/>
  <c r="A130"/>
  <c r="B130"/>
  <c r="C130"/>
  <c r="D130"/>
  <c r="F130"/>
  <c r="H130"/>
  <c r="A131"/>
  <c r="B131"/>
  <c r="C131"/>
  <c r="D131"/>
  <c r="E131"/>
  <c r="F131"/>
  <c r="H131"/>
  <c r="A132"/>
  <c r="B132"/>
  <c r="C132"/>
  <c r="D132"/>
  <c r="F132"/>
  <c r="H132"/>
  <c r="A133"/>
  <c r="B133"/>
  <c r="C133"/>
  <c r="D133"/>
  <c r="E133"/>
  <c r="F133"/>
  <c r="H133"/>
  <c r="A134"/>
  <c r="B134"/>
  <c r="C134"/>
  <c r="D134"/>
  <c r="F134"/>
  <c r="H134"/>
  <c r="A135"/>
  <c r="B135"/>
  <c r="C135"/>
  <c r="D135"/>
  <c r="E135"/>
  <c r="F135"/>
  <c r="H135"/>
  <c r="A136"/>
  <c r="B136"/>
  <c r="C136"/>
  <c r="D136"/>
  <c r="F136"/>
  <c r="H136"/>
  <c r="A137"/>
  <c r="B137"/>
  <c r="C137"/>
  <c r="D137"/>
  <c r="E137"/>
  <c r="F137"/>
  <c r="H137"/>
  <c r="A138"/>
  <c r="B138"/>
  <c r="C138"/>
  <c r="D138"/>
  <c r="F138"/>
  <c r="H138"/>
  <c r="A139"/>
  <c r="B139"/>
  <c r="C139"/>
  <c r="D139"/>
  <c r="E139"/>
  <c r="F139"/>
  <c r="H139"/>
  <c r="A140"/>
  <c r="B140"/>
  <c r="C140"/>
  <c r="D140"/>
  <c r="F140"/>
  <c r="H140"/>
  <c r="A141"/>
  <c r="A1" i="66"/>
  <c r="A3"/>
  <c r="C5"/>
  <c r="D5"/>
  <c r="F5"/>
  <c r="G5"/>
  <c r="A7"/>
  <c r="B7"/>
  <c r="C7"/>
  <c r="F7"/>
  <c r="A8"/>
  <c r="B8"/>
  <c r="C8"/>
  <c r="F8"/>
  <c r="A9"/>
  <c r="B9"/>
  <c r="C9"/>
  <c r="F9"/>
  <c r="A10"/>
  <c r="B10"/>
  <c r="C10"/>
  <c r="F10"/>
  <c r="A11"/>
  <c r="B11"/>
  <c r="C11"/>
  <c r="F11"/>
  <c r="A12"/>
  <c r="B12"/>
  <c r="C12"/>
  <c r="F12"/>
  <c r="A13"/>
  <c r="B13"/>
  <c r="C13"/>
  <c r="F13"/>
  <c r="A14"/>
  <c r="B14"/>
  <c r="C14"/>
  <c r="F14"/>
  <c r="H14" s="1"/>
  <c r="A15"/>
  <c r="B15"/>
  <c r="C15"/>
  <c r="F15"/>
  <c r="G15"/>
  <c r="A16"/>
  <c r="B16"/>
  <c r="C16"/>
  <c r="F16"/>
  <c r="G16"/>
  <c r="A17"/>
  <c r="B17"/>
  <c r="C17"/>
  <c r="F17"/>
  <c r="A18"/>
  <c r="B18"/>
  <c r="C18"/>
  <c r="F18"/>
  <c r="G18"/>
  <c r="A19"/>
  <c r="B19"/>
  <c r="C19"/>
  <c r="F19"/>
  <c r="G19"/>
  <c r="A20"/>
  <c r="B20"/>
  <c r="C20"/>
  <c r="F20"/>
  <c r="H20" s="1"/>
  <c r="A21"/>
  <c r="B21"/>
  <c r="C21"/>
  <c r="F21"/>
  <c r="A22"/>
  <c r="B22"/>
  <c r="C22"/>
  <c r="F22"/>
  <c r="H22" s="1"/>
  <c r="A23"/>
  <c r="B23"/>
  <c r="C23"/>
  <c r="F23"/>
  <c r="G23"/>
  <c r="H23" s="1"/>
  <c r="A24"/>
  <c r="B24"/>
  <c r="C24"/>
  <c r="F24"/>
  <c r="G24"/>
  <c r="A25"/>
  <c r="B25"/>
  <c r="C25"/>
  <c r="F25"/>
  <c r="G25"/>
  <c r="A26"/>
  <c r="B26"/>
  <c r="C26"/>
  <c r="F26"/>
  <c r="G26"/>
  <c r="A27"/>
  <c r="B27"/>
  <c r="C27"/>
  <c r="F27"/>
  <c r="G27"/>
  <c r="A28"/>
  <c r="B28"/>
  <c r="C28"/>
  <c r="F28"/>
  <c r="G28"/>
  <c r="A29"/>
  <c r="B29"/>
  <c r="C29"/>
  <c r="F29"/>
  <c r="G29"/>
  <c r="A30"/>
  <c r="B30"/>
  <c r="C30"/>
  <c r="F30"/>
  <c r="H30" s="1"/>
  <c r="A31"/>
  <c r="B31"/>
  <c r="C31"/>
  <c r="F31"/>
  <c r="A32"/>
  <c r="B32"/>
  <c r="C32"/>
  <c r="F32"/>
  <c r="A33"/>
  <c r="B33"/>
  <c r="C33"/>
  <c r="F33"/>
  <c r="H33" s="1"/>
  <c r="A34"/>
  <c r="B34"/>
  <c r="C34"/>
  <c r="F34"/>
  <c r="H34" s="1"/>
  <c r="A35"/>
  <c r="B35"/>
  <c r="C35"/>
  <c r="F35"/>
  <c r="A36"/>
  <c r="B36"/>
  <c r="C36"/>
  <c r="F36"/>
  <c r="H36" s="1"/>
  <c r="A37"/>
  <c r="B37"/>
  <c r="C37"/>
  <c r="F37"/>
  <c r="A38"/>
  <c r="B38"/>
  <c r="C38"/>
  <c r="F38"/>
  <c r="A39"/>
  <c r="B39"/>
  <c r="C39"/>
  <c r="F39"/>
  <c r="G39"/>
  <c r="A40"/>
  <c r="B40"/>
  <c r="C40"/>
  <c r="F40"/>
  <c r="G40"/>
  <c r="A41"/>
  <c r="B41"/>
  <c r="C41"/>
  <c r="F41"/>
  <c r="G41"/>
  <c r="A42"/>
  <c r="B42"/>
  <c r="C42"/>
  <c r="F42"/>
  <c r="H42" s="1"/>
  <c r="A43"/>
  <c r="B43"/>
  <c r="C43"/>
  <c r="F43"/>
  <c r="H43" s="1"/>
  <c r="A44"/>
  <c r="B44"/>
  <c r="C44"/>
  <c r="F44"/>
  <c r="H44" s="1"/>
  <c r="A45"/>
  <c r="B45"/>
  <c r="C45"/>
  <c r="F45"/>
  <c r="A46"/>
  <c r="B46"/>
  <c r="C46"/>
  <c r="F46"/>
  <c r="H46" s="1"/>
  <c r="A1" i="67"/>
  <c r="B6"/>
  <c r="C6"/>
  <c r="B7"/>
  <c r="B8"/>
  <c r="B9"/>
  <c r="B10"/>
  <c r="C10"/>
  <c r="B11"/>
  <c r="B12"/>
  <c r="C12"/>
  <c r="A15"/>
  <c r="B15"/>
  <c r="C15"/>
  <c r="A16"/>
  <c r="B16"/>
  <c r="A1" i="68"/>
  <c r="A6"/>
  <c r="B6"/>
  <c r="D6"/>
  <c r="A7"/>
  <c r="B7"/>
  <c r="D7"/>
  <c r="A8"/>
  <c r="B8"/>
  <c r="D8"/>
  <c r="A9"/>
  <c r="B9"/>
  <c r="A10"/>
  <c r="B10"/>
  <c r="D10"/>
  <c r="A11"/>
  <c r="B11"/>
  <c r="D11"/>
  <c r="A12"/>
  <c r="B12"/>
  <c r="D12"/>
  <c r="A13"/>
  <c r="B13"/>
  <c r="D13"/>
  <c r="A14"/>
  <c r="B14"/>
  <c r="D14"/>
  <c r="A15"/>
  <c r="B15"/>
  <c r="D15"/>
  <c r="A16"/>
  <c r="B16"/>
  <c r="D16"/>
  <c r="A17"/>
  <c r="B17"/>
  <c r="D17"/>
  <c r="A18"/>
  <c r="B18"/>
  <c r="D18"/>
  <c r="A19"/>
  <c r="B19"/>
  <c r="D19"/>
  <c r="A20"/>
  <c r="B20"/>
  <c r="D20"/>
  <c r="A21"/>
  <c r="B21"/>
  <c r="D21"/>
  <c r="A22"/>
  <c r="B22"/>
  <c r="D22"/>
  <c r="A23"/>
  <c r="B23"/>
  <c r="D23"/>
  <c r="A24"/>
  <c r="B24"/>
  <c r="D24"/>
  <c r="A25"/>
  <c r="B25"/>
  <c r="D25"/>
  <c r="A26"/>
  <c r="B26"/>
  <c r="D26"/>
  <c r="A27"/>
  <c r="B27"/>
  <c r="D27"/>
  <c r="A28"/>
  <c r="B28"/>
  <c r="D28"/>
  <c r="A29"/>
  <c r="B29"/>
  <c r="D29"/>
  <c r="A30"/>
  <c r="B30"/>
  <c r="D30"/>
  <c r="A31"/>
  <c r="B31"/>
  <c r="D31"/>
  <c r="A32"/>
  <c r="B32"/>
  <c r="D32"/>
  <c r="A33"/>
  <c r="B33"/>
  <c r="D33"/>
  <c r="A34"/>
  <c r="B34"/>
  <c r="D34"/>
  <c r="A35"/>
  <c r="B35"/>
  <c r="D35"/>
  <c r="A36"/>
  <c r="B36"/>
  <c r="D36"/>
  <c r="A37"/>
  <c r="B37"/>
  <c r="D37"/>
  <c r="A38"/>
  <c r="B38"/>
  <c r="D38"/>
  <c r="A39"/>
  <c r="B39"/>
  <c r="D39"/>
  <c r="A40"/>
  <c r="B40"/>
  <c r="D40"/>
  <c r="A41"/>
  <c r="B41"/>
  <c r="D41"/>
  <c r="A42"/>
  <c r="B42"/>
  <c r="D42"/>
  <c r="A43"/>
  <c r="B43"/>
  <c r="D43"/>
  <c r="A44"/>
  <c r="B44"/>
  <c r="D44"/>
  <c r="A45"/>
  <c r="B45"/>
  <c r="D45"/>
  <c r="A46"/>
  <c r="B46"/>
  <c r="D46"/>
  <c r="A47"/>
  <c r="B47"/>
  <c r="D47"/>
  <c r="A48"/>
  <c r="B48"/>
  <c r="D48"/>
  <c r="A49"/>
  <c r="B49"/>
  <c r="D49"/>
  <c r="A50"/>
  <c r="B50"/>
  <c r="D50"/>
  <c r="A51"/>
  <c r="B51"/>
  <c r="D51"/>
  <c r="A52"/>
  <c r="B52"/>
  <c r="D52"/>
  <c r="A53"/>
  <c r="B53"/>
  <c r="D53"/>
  <c r="A54"/>
  <c r="B54"/>
  <c r="D54"/>
  <c r="A55"/>
  <c r="B55"/>
  <c r="D55"/>
  <c r="A56"/>
  <c r="B56"/>
  <c r="D56"/>
  <c r="A57"/>
  <c r="B57"/>
  <c r="D57"/>
  <c r="A58"/>
  <c r="B58"/>
  <c r="D58"/>
  <c r="A59"/>
  <c r="B59"/>
  <c r="D59"/>
  <c r="A60"/>
  <c r="B60"/>
  <c r="D60"/>
  <c r="A61"/>
  <c r="B61"/>
  <c r="D61"/>
  <c r="A62"/>
  <c r="B62"/>
  <c r="D62"/>
  <c r="A63"/>
  <c r="B63"/>
  <c r="D63"/>
  <c r="A64"/>
  <c r="B64"/>
  <c r="D64"/>
  <c r="A65"/>
  <c r="B65"/>
  <c r="D65"/>
  <c r="A66"/>
  <c r="B66"/>
  <c r="D66"/>
  <c r="A67"/>
  <c r="B67"/>
  <c r="D67"/>
  <c r="A68"/>
  <c r="B68"/>
  <c r="D68"/>
  <c r="A69"/>
  <c r="B69"/>
  <c r="D69"/>
  <c r="A70"/>
  <c r="B70"/>
  <c r="D70"/>
  <c r="A71"/>
  <c r="B71"/>
  <c r="D71"/>
  <c r="A72"/>
  <c r="B72"/>
  <c r="D72"/>
  <c r="A73"/>
  <c r="B73"/>
  <c r="D73"/>
  <c r="A74"/>
  <c r="B74"/>
  <c r="D74"/>
  <c r="A75"/>
  <c r="B75"/>
  <c r="D75"/>
  <c r="A76"/>
  <c r="B76"/>
  <c r="D76"/>
  <c r="A77"/>
  <c r="B77"/>
  <c r="D77"/>
  <c r="A78"/>
  <c r="B78"/>
  <c r="D78"/>
  <c r="A79"/>
  <c r="B79"/>
  <c r="D79"/>
  <c r="A80"/>
  <c r="B80"/>
  <c r="D80"/>
  <c r="A81"/>
  <c r="B81"/>
  <c r="D81"/>
  <c r="A82"/>
  <c r="B82"/>
  <c r="D82"/>
  <c r="A83"/>
  <c r="B83"/>
  <c r="D83"/>
  <c r="A84"/>
  <c r="B84"/>
  <c r="D84"/>
  <c r="A85"/>
  <c r="B85"/>
  <c r="D85"/>
  <c r="A86"/>
  <c r="B86"/>
  <c r="D86"/>
  <c r="A87"/>
  <c r="B87"/>
  <c r="D87"/>
  <c r="A88"/>
  <c r="B88"/>
  <c r="D88"/>
  <c r="A89"/>
  <c r="B89"/>
  <c r="D89"/>
  <c r="A90"/>
  <c r="B90"/>
  <c r="D90"/>
  <c r="A91"/>
  <c r="B91"/>
  <c r="D91"/>
  <c r="A92"/>
  <c r="B92"/>
  <c r="D92"/>
  <c r="A93"/>
  <c r="B93"/>
  <c r="D93"/>
  <c r="A94"/>
  <c r="B94"/>
  <c r="D94"/>
  <c r="A95"/>
  <c r="B95"/>
  <c r="D95"/>
  <c r="A96"/>
  <c r="B96"/>
  <c r="D96"/>
  <c r="A97"/>
  <c r="B97"/>
  <c r="D97"/>
  <c r="A98"/>
  <c r="B98"/>
  <c r="D98"/>
  <c r="A99"/>
  <c r="B99"/>
  <c r="D99"/>
  <c r="A100"/>
  <c r="B100"/>
  <c r="D100"/>
  <c r="A101"/>
  <c r="B101"/>
  <c r="D101"/>
  <c r="A102"/>
  <c r="B102"/>
  <c r="D102"/>
  <c r="A103"/>
  <c r="B103"/>
  <c r="D103"/>
  <c r="A104"/>
  <c r="B104"/>
  <c r="D104"/>
  <c r="A105"/>
  <c r="B105"/>
  <c r="D105"/>
  <c r="A106"/>
  <c r="B106"/>
  <c r="D106"/>
  <c r="A107"/>
  <c r="B107"/>
  <c r="D107"/>
  <c r="A108"/>
  <c r="B108"/>
  <c r="D108"/>
  <c r="A109"/>
  <c r="B109"/>
  <c r="D109"/>
  <c r="A110"/>
  <c r="B110"/>
  <c r="D110"/>
  <c r="A111"/>
  <c r="B111"/>
  <c r="D111"/>
  <c r="A112"/>
  <c r="B112"/>
  <c r="D112"/>
  <c r="A113"/>
  <c r="B113"/>
  <c r="D113"/>
  <c r="A114"/>
  <c r="B114"/>
  <c r="D114"/>
  <c r="A115"/>
  <c r="B115"/>
  <c r="D115"/>
  <c r="A116"/>
  <c r="B116"/>
  <c r="D116"/>
  <c r="A117"/>
  <c r="B117"/>
  <c r="D117"/>
  <c r="A118"/>
  <c r="B118"/>
  <c r="D118"/>
  <c r="A119"/>
  <c r="B119"/>
  <c r="D119"/>
  <c r="A120"/>
  <c r="B120"/>
  <c r="D120"/>
  <c r="A121"/>
  <c r="B121"/>
  <c r="D121"/>
  <c r="A122"/>
  <c r="B122"/>
  <c r="D122"/>
  <c r="A123"/>
  <c r="B123"/>
  <c r="D123"/>
  <c r="A124"/>
  <c r="B124"/>
  <c r="D124"/>
  <c r="A125"/>
  <c r="B125"/>
  <c r="D125"/>
  <c r="A126"/>
  <c r="B126"/>
  <c r="D126"/>
  <c r="A127"/>
  <c r="B127"/>
  <c r="D127"/>
  <c r="A128"/>
  <c r="B128"/>
  <c r="D128"/>
  <c r="A129"/>
  <c r="B129"/>
  <c r="D129"/>
  <c r="A130"/>
  <c r="B130"/>
  <c r="D130"/>
  <c r="A131"/>
  <c r="B131"/>
  <c r="D131"/>
  <c r="A132"/>
  <c r="B132"/>
  <c r="D132"/>
  <c r="A133"/>
  <c r="B133"/>
  <c r="D133"/>
  <c r="A134"/>
  <c r="B134"/>
  <c r="D134"/>
  <c r="A135"/>
  <c r="B135"/>
  <c r="D135"/>
  <c r="A136"/>
  <c r="B136"/>
  <c r="D136"/>
  <c r="A137"/>
  <c r="B137"/>
  <c r="D137"/>
  <c r="A138"/>
  <c r="B138"/>
  <c r="D138"/>
  <c r="A139"/>
  <c r="B139"/>
  <c r="D139"/>
  <c r="A140"/>
  <c r="B140"/>
  <c r="D140"/>
  <c r="A1" i="89"/>
  <c r="A6"/>
  <c r="E6" s="1"/>
  <c r="B6"/>
  <c r="A7"/>
  <c r="E7" s="1"/>
  <c r="B7"/>
  <c r="A8"/>
  <c r="E8" s="1"/>
  <c r="B8"/>
  <c r="A11"/>
  <c r="B11"/>
  <c r="E11"/>
  <c r="A12"/>
  <c r="E12" s="1"/>
  <c r="B12"/>
  <c r="B15"/>
  <c r="A1" i="69"/>
  <c r="A6"/>
  <c r="A2" i="82" s="1"/>
  <c r="B6" i="69"/>
  <c r="B2" i="82" s="1"/>
  <c r="C6" i="69"/>
  <c r="C2" i="82" s="1"/>
  <c r="A7" i="69"/>
  <c r="A3" i="82" s="1"/>
  <c r="B7" i="69"/>
  <c r="B3" i="82" s="1"/>
  <c r="A8" i="69"/>
  <c r="A4" i="82" s="1"/>
  <c r="B8" i="69"/>
  <c r="B4" i="82" s="1"/>
  <c r="A9" i="69"/>
  <c r="A5" i="82" s="1"/>
  <c r="B9" i="69"/>
  <c r="B5" i="82" s="1"/>
  <c r="A10" i="69"/>
  <c r="A6" i="82" s="1"/>
  <c r="B10" i="69"/>
  <c r="B6" i="82" s="1"/>
  <c r="C10" i="69"/>
  <c r="C6" i="82" s="1"/>
  <c r="A11" i="69"/>
  <c r="A7" i="82" s="1"/>
  <c r="B11" i="69"/>
  <c r="B7" i="82" s="1"/>
  <c r="A12" i="69"/>
  <c r="A8" i="82" s="1"/>
  <c r="B12" i="69"/>
  <c r="B8" i="82" s="1"/>
  <c r="C12" i="69"/>
  <c r="C8" i="82" s="1"/>
  <c r="A13" i="69"/>
  <c r="A9" i="82" s="1"/>
  <c r="B13" i="69"/>
  <c r="B9" i="82" s="1"/>
  <c r="A14" i="69"/>
  <c r="A10" i="82" s="1"/>
  <c r="B14" i="69"/>
  <c r="B10" i="82" s="1"/>
  <c r="C14" i="69"/>
  <c r="E14"/>
  <c r="E10" i="82" s="1"/>
  <c r="A15" i="69"/>
  <c r="A11" i="82" s="1"/>
  <c r="B15" i="69"/>
  <c r="B11" i="82" s="1"/>
  <c r="A16" i="69"/>
  <c r="A12" i="82" s="1"/>
  <c r="B16" i="69"/>
  <c r="B12" i="82" s="1"/>
  <c r="C16" i="69"/>
  <c r="E16"/>
  <c r="E12" i="82" s="1"/>
  <c r="A17" i="69"/>
  <c r="A13" i="82" s="1"/>
  <c r="B17" i="69"/>
  <c r="B13" i="82" s="1"/>
  <c r="A18" i="69"/>
  <c r="A14" i="82" s="1"/>
  <c r="B18" i="69"/>
  <c r="B14" i="82" s="1"/>
  <c r="C18" i="69"/>
  <c r="C14" i="82" s="1"/>
  <c r="A19" i="69"/>
  <c r="A15" i="82" s="1"/>
  <c r="B19" i="69"/>
  <c r="B15" i="82" s="1"/>
  <c r="A20" i="69"/>
  <c r="A16" i="82" s="1"/>
  <c r="B20" i="69"/>
  <c r="B16" i="82" s="1"/>
  <c r="C20" i="69"/>
  <c r="C16" i="82" s="1"/>
  <c r="A21" i="69"/>
  <c r="A17" i="82" s="1"/>
  <c r="B21" i="69"/>
  <c r="B17" i="82" s="1"/>
  <c r="C21" i="69"/>
  <c r="C17" i="82" s="1"/>
  <c r="A22" i="69"/>
  <c r="A18" i="82" s="1"/>
  <c r="B22" i="69"/>
  <c r="B18" i="82" s="1"/>
  <c r="C22" i="69"/>
  <c r="C18" i="82" s="1"/>
  <c r="A23" i="69"/>
  <c r="A19" i="82" s="1"/>
  <c r="B23" i="69"/>
  <c r="B19" i="82" s="1"/>
  <c r="C23" i="69"/>
  <c r="C19" i="82" s="1"/>
  <c r="A24" i="69"/>
  <c r="A20" i="82" s="1"/>
  <c r="B24" i="69"/>
  <c r="B20" i="82" s="1"/>
  <c r="A25" i="69"/>
  <c r="A21" i="82" s="1"/>
  <c r="B25" i="69"/>
  <c r="B21" i="82" s="1"/>
  <c r="A26" i="69"/>
  <c r="A22" i="82" s="1"/>
  <c r="B26" i="69"/>
  <c r="B22" i="82" s="1"/>
  <c r="A27" i="69"/>
  <c r="A23" i="82" s="1"/>
  <c r="B27" i="69"/>
  <c r="B23" i="82" s="1"/>
  <c r="A28" i="69"/>
  <c r="A24" i="82" s="1"/>
  <c r="B28" i="69"/>
  <c r="B24" i="82" s="1"/>
  <c r="A29" i="69"/>
  <c r="A25" i="82" s="1"/>
  <c r="B29" i="69"/>
  <c r="B25" i="82" s="1"/>
  <c r="A30" i="69"/>
  <c r="A26" i="82" s="1"/>
  <c r="B30" i="69"/>
  <c r="B26" i="82" s="1"/>
  <c r="A31" i="69"/>
  <c r="A27" i="82" s="1"/>
  <c r="B31" i="69"/>
  <c r="B27" i="82" s="1"/>
  <c r="C33" i="69"/>
  <c r="C29" i="82" s="1"/>
  <c r="C35" i="69"/>
  <c r="C31" i="82" s="1"/>
  <c r="A28"/>
  <c r="B28"/>
  <c r="A29"/>
  <c r="B29"/>
  <c r="A30"/>
  <c r="B30"/>
  <c r="A31"/>
  <c r="B31"/>
  <c r="A1" i="70"/>
  <c r="C4"/>
  <c r="A6"/>
  <c r="B6"/>
  <c r="C6"/>
  <c r="D6"/>
  <c r="E6"/>
  <c r="A7"/>
  <c r="B7"/>
  <c r="C7"/>
  <c r="D7"/>
  <c r="E7"/>
  <c r="F7"/>
  <c r="A8"/>
  <c r="B8"/>
  <c r="C8"/>
  <c r="D8"/>
  <c r="E8"/>
  <c r="A9"/>
  <c r="B9"/>
  <c r="C9"/>
  <c r="D9"/>
  <c r="E9"/>
  <c r="F9"/>
  <c r="A10"/>
  <c r="B10"/>
  <c r="C10"/>
  <c r="D10"/>
  <c r="E10"/>
  <c r="A11"/>
  <c r="B11"/>
  <c r="C11"/>
  <c r="D11"/>
  <c r="E11"/>
  <c r="A12"/>
  <c r="B12"/>
  <c r="C12"/>
  <c r="D12"/>
  <c r="E12"/>
  <c r="A13"/>
  <c r="B13"/>
  <c r="C13"/>
  <c r="D13"/>
  <c r="E13"/>
  <c r="F13"/>
  <c r="A14"/>
  <c r="B14"/>
  <c r="C14"/>
  <c r="D14"/>
  <c r="E14"/>
  <c r="A15"/>
  <c r="B15"/>
  <c r="C15"/>
  <c r="D15"/>
  <c r="E15"/>
  <c r="F15"/>
  <c r="A16"/>
  <c r="B16"/>
  <c r="C16"/>
  <c r="D16"/>
  <c r="E16"/>
  <c r="A17"/>
  <c r="B17"/>
  <c r="C17"/>
  <c r="D17"/>
  <c r="E17"/>
  <c r="F17"/>
  <c r="A18"/>
  <c r="B18"/>
  <c r="C18"/>
  <c r="D18"/>
  <c r="E18"/>
  <c r="A19"/>
  <c r="B19"/>
  <c r="C19"/>
  <c r="D19"/>
  <c r="E19"/>
  <c r="F19"/>
  <c r="A20"/>
  <c r="B20"/>
  <c r="C20"/>
  <c r="D20"/>
  <c r="E20"/>
  <c r="A21"/>
  <c r="B21"/>
  <c r="C21"/>
  <c r="D21"/>
  <c r="E21"/>
  <c r="F21"/>
  <c r="A22"/>
  <c r="B22"/>
  <c r="C22"/>
  <c r="D22"/>
  <c r="E22"/>
  <c r="A23"/>
  <c r="B23"/>
  <c r="C23"/>
  <c r="D23"/>
  <c r="E23"/>
  <c r="F23"/>
  <c r="A24"/>
  <c r="B24"/>
  <c r="C24"/>
  <c r="D24"/>
  <c r="E24"/>
  <c r="A25"/>
  <c r="B25"/>
  <c r="C25"/>
  <c r="D25"/>
  <c r="E25"/>
  <c r="F25"/>
  <c r="A26"/>
  <c r="B26"/>
  <c r="C26"/>
  <c r="D26"/>
  <c r="E26"/>
  <c r="A27"/>
  <c r="B27"/>
  <c r="C27"/>
  <c r="D27"/>
  <c r="E27"/>
  <c r="F27"/>
  <c r="A28"/>
  <c r="B28"/>
  <c r="C28"/>
  <c r="D28"/>
  <c r="E28"/>
  <c r="A29"/>
  <c r="B29"/>
  <c r="C29"/>
  <c r="D29"/>
  <c r="E29"/>
  <c r="F29"/>
  <c r="A30"/>
  <c r="B30"/>
  <c r="C30"/>
  <c r="D30"/>
  <c r="E30"/>
  <c r="A31"/>
  <c r="B31"/>
  <c r="C31"/>
  <c r="D31"/>
  <c r="E31"/>
  <c r="F31"/>
  <c r="A32"/>
  <c r="B32"/>
  <c r="C32"/>
  <c r="D32"/>
  <c r="E32"/>
  <c r="A33"/>
  <c r="B33"/>
  <c r="C33"/>
  <c r="D33"/>
  <c r="E33"/>
  <c r="F33"/>
  <c r="A34"/>
  <c r="B34"/>
  <c r="C34"/>
  <c r="D34"/>
  <c r="E34"/>
  <c r="A35"/>
  <c r="B35"/>
  <c r="C35"/>
  <c r="D35"/>
  <c r="E35"/>
  <c r="F35"/>
  <c r="A36"/>
  <c r="B36"/>
  <c r="C36"/>
  <c r="D36"/>
  <c r="E36"/>
  <c r="A37"/>
  <c r="B37"/>
  <c r="C37"/>
  <c r="D37"/>
  <c r="E37"/>
  <c r="F37"/>
  <c r="A38"/>
  <c r="B38"/>
  <c r="C38"/>
  <c r="D38"/>
  <c r="E38"/>
  <c r="A39"/>
  <c r="B39"/>
  <c r="C39"/>
  <c r="D39"/>
  <c r="E39"/>
  <c r="F39"/>
  <c r="A40"/>
  <c r="B40"/>
  <c r="C40"/>
  <c r="D40"/>
  <c r="E40"/>
  <c r="A41"/>
  <c r="B41"/>
  <c r="C41"/>
  <c r="D41"/>
  <c r="E41"/>
  <c r="F41"/>
  <c r="A42"/>
  <c r="B42"/>
  <c r="C42"/>
  <c r="D42"/>
  <c r="E42"/>
  <c r="A43"/>
  <c r="B43"/>
  <c r="C43"/>
  <c r="D43"/>
  <c r="E43"/>
  <c r="F43"/>
  <c r="A44"/>
  <c r="B44"/>
  <c r="C44"/>
  <c r="D44"/>
  <c r="E44"/>
  <c r="A45"/>
  <c r="B45"/>
  <c r="C45"/>
  <c r="D45"/>
  <c r="E45"/>
  <c r="F45"/>
  <c r="A46"/>
  <c r="B46"/>
  <c r="C46"/>
  <c r="D46"/>
  <c r="E46"/>
  <c r="A47"/>
  <c r="B47"/>
  <c r="C47"/>
  <c r="D47"/>
  <c r="E47"/>
  <c r="F47"/>
  <c r="A48"/>
  <c r="B48"/>
  <c r="C48"/>
  <c r="D48"/>
  <c r="E48"/>
  <c r="A49"/>
  <c r="B49"/>
  <c r="C49"/>
  <c r="D49"/>
  <c r="E49"/>
  <c r="F49"/>
  <c r="A50"/>
  <c r="B50"/>
  <c r="C50"/>
  <c r="D50"/>
  <c r="E50"/>
  <c r="A51"/>
  <c r="B51"/>
  <c r="C51"/>
  <c r="D51"/>
  <c r="E51"/>
  <c r="F51"/>
  <c r="A52"/>
  <c r="B52"/>
  <c r="C52"/>
  <c r="D52"/>
  <c r="E52"/>
  <c r="A53"/>
  <c r="B53"/>
  <c r="C53"/>
  <c r="D53"/>
  <c r="E53"/>
  <c r="F53"/>
  <c r="A54"/>
  <c r="B54"/>
  <c r="C54"/>
  <c r="D54"/>
  <c r="E54"/>
  <c r="A55"/>
  <c r="B55"/>
  <c r="C55"/>
  <c r="D55"/>
  <c r="E55"/>
  <c r="F55"/>
  <c r="A56"/>
  <c r="B56"/>
  <c r="C56"/>
  <c r="D56"/>
  <c r="E56"/>
  <c r="A57"/>
  <c r="B57"/>
  <c r="C57"/>
  <c r="D57"/>
  <c r="E57"/>
  <c r="F57"/>
  <c r="A58"/>
  <c r="B58"/>
  <c r="C58"/>
  <c r="D58"/>
  <c r="E58"/>
  <c r="A59"/>
  <c r="B59"/>
  <c r="C59"/>
  <c r="D59"/>
  <c r="E59"/>
  <c r="F59"/>
  <c r="A60"/>
  <c r="B60"/>
  <c r="C60"/>
  <c r="D60"/>
  <c r="E60"/>
  <c r="A61"/>
  <c r="B61"/>
  <c r="C61"/>
  <c r="D61"/>
  <c r="E61"/>
  <c r="F61"/>
  <c r="A62"/>
  <c r="B62"/>
  <c r="C62"/>
  <c r="D62"/>
  <c r="E62"/>
  <c r="A63"/>
  <c r="B63"/>
  <c r="C63"/>
  <c r="D63"/>
  <c r="E63"/>
  <c r="F63"/>
  <c r="A64"/>
  <c r="B64"/>
  <c r="C64"/>
  <c r="D64"/>
  <c r="E64"/>
  <c r="A65"/>
  <c r="B65"/>
  <c r="C65"/>
  <c r="D65"/>
  <c r="E65"/>
  <c r="F65"/>
  <c r="A66"/>
  <c r="B66"/>
  <c r="C66"/>
  <c r="D66"/>
  <c r="E66"/>
  <c r="A67"/>
  <c r="B67"/>
  <c r="C67"/>
  <c r="D67"/>
  <c r="E67"/>
  <c r="F67"/>
  <c r="A68"/>
  <c r="B68"/>
  <c r="C68"/>
  <c r="D68"/>
  <c r="E68"/>
  <c r="A69"/>
  <c r="B69"/>
  <c r="C69"/>
  <c r="D69"/>
  <c r="E69"/>
  <c r="F69"/>
  <c r="A70"/>
  <c r="B70"/>
  <c r="C70"/>
  <c r="D70"/>
  <c r="E70"/>
  <c r="A71"/>
  <c r="B71"/>
  <c r="C71"/>
  <c r="D71"/>
  <c r="E71"/>
  <c r="F71"/>
  <c r="A72"/>
  <c r="B72"/>
  <c r="C72"/>
  <c r="D72"/>
  <c r="E72"/>
  <c r="A73"/>
  <c r="B73"/>
  <c r="C73"/>
  <c r="D73"/>
  <c r="E73"/>
  <c r="F73"/>
  <c r="A74"/>
  <c r="B74"/>
  <c r="C74"/>
  <c r="D74"/>
  <c r="E74"/>
  <c r="A75"/>
  <c r="B75"/>
  <c r="C75"/>
  <c r="D75"/>
  <c r="E75"/>
  <c r="F75"/>
  <c r="A76"/>
  <c r="B76"/>
  <c r="C76"/>
  <c r="D76"/>
  <c r="E76"/>
  <c r="A77"/>
  <c r="B77"/>
  <c r="C77"/>
  <c r="D77"/>
  <c r="E77"/>
  <c r="F77"/>
  <c r="A78"/>
  <c r="B78"/>
  <c r="C78"/>
  <c r="D78"/>
  <c r="E78"/>
  <c r="A79"/>
  <c r="B79"/>
  <c r="C79"/>
  <c r="D79"/>
  <c r="E79"/>
  <c r="F79"/>
  <c r="A80"/>
  <c r="B80"/>
  <c r="C80"/>
  <c r="D80"/>
  <c r="E80"/>
  <c r="A81"/>
  <c r="B81"/>
  <c r="C81"/>
  <c r="D81"/>
  <c r="E81"/>
  <c r="F81"/>
  <c r="A82"/>
  <c r="B82"/>
  <c r="C82"/>
  <c r="D82"/>
  <c r="E82"/>
  <c r="A83"/>
  <c r="B83"/>
  <c r="C83"/>
  <c r="D83"/>
  <c r="E83"/>
  <c r="F83"/>
  <c r="A84"/>
  <c r="B84"/>
  <c r="C84"/>
  <c r="D84"/>
  <c r="E84"/>
  <c r="A85"/>
  <c r="B85"/>
  <c r="C85"/>
  <c r="D85"/>
  <c r="E85"/>
  <c r="F85"/>
  <c r="A86"/>
  <c r="B86"/>
  <c r="C86"/>
  <c r="D86"/>
  <c r="E86"/>
  <c r="A87"/>
  <c r="B87"/>
  <c r="C87"/>
  <c r="D87"/>
  <c r="E87"/>
  <c r="F87"/>
  <c r="A88"/>
  <c r="B88"/>
  <c r="C88"/>
  <c r="D88"/>
  <c r="E88"/>
  <c r="A89"/>
  <c r="B89"/>
  <c r="C89"/>
  <c r="D89"/>
  <c r="E89"/>
  <c r="F89"/>
  <c r="A90"/>
  <c r="B90"/>
  <c r="C90"/>
  <c r="D90"/>
  <c r="E90"/>
  <c r="A91"/>
  <c r="B91"/>
  <c r="C91"/>
  <c r="D91"/>
  <c r="E91"/>
  <c r="F91"/>
  <c r="A92"/>
  <c r="B92"/>
  <c r="C92"/>
  <c r="D92"/>
  <c r="E92"/>
  <c r="A93"/>
  <c r="B93"/>
  <c r="C93"/>
  <c r="D93"/>
  <c r="E93"/>
  <c r="F93"/>
  <c r="A94"/>
  <c r="B94"/>
  <c r="C94"/>
  <c r="D94"/>
  <c r="E94"/>
  <c r="A95"/>
  <c r="B95"/>
  <c r="C95"/>
  <c r="D95"/>
  <c r="E95"/>
  <c r="F95"/>
  <c r="A96"/>
  <c r="B96"/>
  <c r="C96"/>
  <c r="D96"/>
  <c r="E96"/>
  <c r="A97"/>
  <c r="B97"/>
  <c r="C97"/>
  <c r="D97"/>
  <c r="E97"/>
  <c r="F97"/>
  <c r="A98"/>
  <c r="B98"/>
  <c r="C98"/>
  <c r="D98"/>
  <c r="E98"/>
  <c r="A99"/>
  <c r="B99"/>
  <c r="C99"/>
  <c r="D99"/>
  <c r="E99"/>
  <c r="F99"/>
  <c r="A100"/>
  <c r="B100"/>
  <c r="C100"/>
  <c r="D100"/>
  <c r="E100"/>
  <c r="A101"/>
  <c r="B101"/>
  <c r="C101"/>
  <c r="D101"/>
  <c r="E101"/>
  <c r="F101"/>
  <c r="A102"/>
  <c r="B102"/>
  <c r="C102"/>
  <c r="D102"/>
  <c r="E102"/>
  <c r="A103"/>
  <c r="B103"/>
  <c r="C103"/>
  <c r="D103"/>
  <c r="E103"/>
  <c r="F103"/>
  <c r="A104"/>
  <c r="B104"/>
  <c r="C104"/>
  <c r="D104"/>
  <c r="E104"/>
  <c r="A105"/>
  <c r="B105"/>
  <c r="C105"/>
  <c r="D105"/>
  <c r="E105"/>
  <c r="F105"/>
  <c r="A106"/>
  <c r="B106"/>
  <c r="C106"/>
  <c r="D106"/>
  <c r="E106"/>
  <c r="A107"/>
  <c r="B107"/>
  <c r="C107"/>
  <c r="D107"/>
  <c r="E107"/>
  <c r="F107"/>
  <c r="A108"/>
  <c r="B108"/>
  <c r="C108"/>
  <c r="D108"/>
  <c r="E108"/>
  <c r="A109"/>
  <c r="B109"/>
  <c r="C109"/>
  <c r="D109"/>
  <c r="E109"/>
  <c r="F109"/>
  <c r="A110"/>
  <c r="B110"/>
  <c r="C110"/>
  <c r="D110"/>
  <c r="E110"/>
  <c r="A111"/>
  <c r="B111"/>
  <c r="C111"/>
  <c r="D111"/>
  <c r="E111"/>
  <c r="F111"/>
  <c r="A112"/>
  <c r="B112"/>
  <c r="C112"/>
  <c r="D112"/>
  <c r="E112"/>
  <c r="A113"/>
  <c r="B113"/>
  <c r="C113"/>
  <c r="D113"/>
  <c r="E113"/>
  <c r="F113"/>
  <c r="A114"/>
  <c r="B114"/>
  <c r="C114"/>
  <c r="D114"/>
  <c r="E114"/>
  <c r="A115"/>
  <c r="B115"/>
  <c r="C115"/>
  <c r="D115"/>
  <c r="E115"/>
  <c r="F115"/>
  <c r="A116"/>
  <c r="B116"/>
  <c r="C116"/>
  <c r="D116"/>
  <c r="E116"/>
  <c r="A117"/>
  <c r="B117"/>
  <c r="C117"/>
  <c r="D117"/>
  <c r="E117"/>
  <c r="F117"/>
  <c r="A118"/>
  <c r="B118"/>
  <c r="C118"/>
  <c r="D118"/>
  <c r="E118"/>
  <c r="A119"/>
  <c r="B119"/>
  <c r="C119"/>
  <c r="D119"/>
  <c r="E119"/>
  <c r="F119"/>
  <c r="A120"/>
  <c r="B120"/>
  <c r="C120"/>
  <c r="D120"/>
  <c r="E120"/>
  <c r="A121"/>
  <c r="B121"/>
  <c r="C121"/>
  <c r="D121"/>
  <c r="E121"/>
  <c r="F121"/>
  <c r="A122"/>
  <c r="B122"/>
  <c r="C122"/>
  <c r="D122"/>
  <c r="E122"/>
  <c r="A123"/>
  <c r="B123"/>
  <c r="C123"/>
  <c r="D123"/>
  <c r="E123"/>
  <c r="F123"/>
  <c r="A124"/>
  <c r="B124"/>
  <c r="C124"/>
  <c r="D124"/>
  <c r="E124"/>
  <c r="A125"/>
  <c r="B125"/>
  <c r="C125"/>
  <c r="D125"/>
  <c r="E125"/>
  <c r="F125"/>
  <c r="A126"/>
  <c r="B126"/>
  <c r="C126"/>
  <c r="D126"/>
  <c r="E126"/>
  <c r="A127"/>
  <c r="B127"/>
  <c r="C127"/>
  <c r="D127"/>
  <c r="E127"/>
  <c r="F127"/>
  <c r="A128"/>
  <c r="B128"/>
  <c r="C128"/>
  <c r="D128"/>
  <c r="E128"/>
  <c r="A129"/>
  <c r="B129"/>
  <c r="C129"/>
  <c r="D129"/>
  <c r="E129"/>
  <c r="F129"/>
  <c r="A130"/>
  <c r="B130"/>
  <c r="C130"/>
  <c r="D130"/>
  <c r="E130"/>
  <c r="A131"/>
  <c r="B131"/>
  <c r="C131"/>
  <c r="D131"/>
  <c r="E131"/>
  <c r="F131"/>
  <c r="A132"/>
  <c r="B132"/>
  <c r="C132"/>
  <c r="D132"/>
  <c r="E132"/>
  <c r="A133"/>
  <c r="B133"/>
  <c r="C133"/>
  <c r="D133"/>
  <c r="E133"/>
  <c r="F133"/>
  <c r="A134"/>
  <c r="B134"/>
  <c r="C134"/>
  <c r="D134"/>
  <c r="E134"/>
  <c r="A135"/>
  <c r="B135"/>
  <c r="C135"/>
  <c r="D135"/>
  <c r="E135"/>
  <c r="F135"/>
  <c r="A136"/>
  <c r="B136"/>
  <c r="C136"/>
  <c r="D136"/>
  <c r="E136"/>
  <c r="A137"/>
  <c r="B137"/>
  <c r="C137"/>
  <c r="D137"/>
  <c r="E137"/>
  <c r="F137"/>
  <c r="A138"/>
  <c r="B138"/>
  <c r="C138"/>
  <c r="D138"/>
  <c r="E138"/>
  <c r="A139"/>
  <c r="B139"/>
  <c r="C139"/>
  <c r="D139"/>
  <c r="E139"/>
  <c r="F139"/>
  <c r="A140"/>
  <c r="B140"/>
  <c r="C140"/>
  <c r="D140"/>
  <c r="E140"/>
  <c r="A1" i="71"/>
  <c r="A6"/>
  <c r="B6"/>
  <c r="A7"/>
  <c r="B7"/>
  <c r="A8"/>
  <c r="B8"/>
  <c r="A9"/>
  <c r="B9"/>
  <c r="A10"/>
  <c r="B10"/>
  <c r="A11"/>
  <c r="B11"/>
  <c r="A12"/>
  <c r="B12"/>
  <c r="A13"/>
  <c r="B13"/>
  <c r="A14"/>
  <c r="B14"/>
  <c r="A15"/>
  <c r="B15"/>
  <c r="A16"/>
  <c r="B16"/>
  <c r="A17"/>
  <c r="B17"/>
  <c r="A18"/>
  <c r="B18"/>
  <c r="A19"/>
  <c r="B19"/>
  <c r="A20"/>
  <c r="B20"/>
  <c r="A21"/>
  <c r="B21"/>
  <c r="A22"/>
  <c r="B22"/>
  <c r="A23"/>
  <c r="B23"/>
  <c r="A24"/>
  <c r="B24"/>
  <c r="A25"/>
  <c r="B25"/>
  <c r="A26"/>
  <c r="B26"/>
  <c r="A27"/>
  <c r="B27"/>
  <c r="A28"/>
  <c r="B28"/>
  <c r="A29"/>
  <c r="B29"/>
  <c r="A30"/>
  <c r="B30"/>
  <c r="A31"/>
  <c r="B31"/>
  <c r="A32"/>
  <c r="B32"/>
  <c r="A33"/>
  <c r="B33"/>
  <c r="A34"/>
  <c r="B34"/>
  <c r="A35"/>
  <c r="B35"/>
  <c r="A36"/>
  <c r="B36"/>
  <c r="A37"/>
  <c r="B37"/>
  <c r="A38"/>
  <c r="B38"/>
  <c r="A39"/>
  <c r="B39"/>
  <c r="A40"/>
  <c r="B40"/>
  <c r="A41"/>
  <c r="B41"/>
  <c r="A42"/>
  <c r="B42"/>
  <c r="A43"/>
  <c r="B43"/>
  <c r="A44"/>
  <c r="B44"/>
  <c r="A45"/>
  <c r="B45"/>
  <c r="A46"/>
  <c r="B46"/>
  <c r="A47"/>
  <c r="B47"/>
  <c r="A48"/>
  <c r="B48"/>
  <c r="A49"/>
  <c r="B49"/>
  <c r="A50"/>
  <c r="B50"/>
  <c r="A51"/>
  <c r="B51"/>
  <c r="A52"/>
  <c r="B52"/>
  <c r="A53"/>
  <c r="B53"/>
  <c r="A54"/>
  <c r="B54"/>
  <c r="A55"/>
  <c r="B55"/>
  <c r="A56"/>
  <c r="B56"/>
  <c r="A57"/>
  <c r="B57"/>
  <c r="A58"/>
  <c r="B58"/>
  <c r="A59"/>
  <c r="B59"/>
  <c r="A60"/>
  <c r="B60"/>
  <c r="A61"/>
  <c r="B61"/>
  <c r="A62"/>
  <c r="B62"/>
  <c r="A63"/>
  <c r="B63"/>
  <c r="A64"/>
  <c r="B64"/>
  <c r="A65"/>
  <c r="B65"/>
  <c r="A66"/>
  <c r="B66"/>
  <c r="A67"/>
  <c r="B67"/>
  <c r="A68"/>
  <c r="B68"/>
  <c r="A69"/>
  <c r="B69"/>
  <c r="A70"/>
  <c r="B70"/>
  <c r="A71"/>
  <c r="B71"/>
  <c r="A72"/>
  <c r="B72"/>
  <c r="A73"/>
  <c r="B73"/>
  <c r="A74"/>
  <c r="B74"/>
  <c r="A75"/>
  <c r="B75"/>
  <c r="A76"/>
  <c r="B76"/>
  <c r="A77"/>
  <c r="B77"/>
  <c r="A78"/>
  <c r="B78"/>
  <c r="A79"/>
  <c r="B79"/>
  <c r="A80"/>
  <c r="B80"/>
  <c r="A81"/>
  <c r="B81"/>
  <c r="A82"/>
  <c r="B82"/>
  <c r="A83"/>
  <c r="B83"/>
  <c r="A84"/>
  <c r="B84"/>
  <c r="A85"/>
  <c r="B85"/>
  <c r="A86"/>
  <c r="B86"/>
  <c r="A87"/>
  <c r="B87"/>
  <c r="A88"/>
  <c r="B88"/>
  <c r="A89"/>
  <c r="B89"/>
  <c r="A90"/>
  <c r="B90"/>
  <c r="A91"/>
  <c r="B91"/>
  <c r="A92"/>
  <c r="B92"/>
  <c r="A93"/>
  <c r="B93"/>
  <c r="A94"/>
  <c r="B94"/>
  <c r="A95"/>
  <c r="B95"/>
  <c r="A96"/>
  <c r="B96"/>
  <c r="A97"/>
  <c r="B97"/>
  <c r="A98"/>
  <c r="B98"/>
  <c r="A99"/>
  <c r="B99"/>
  <c r="A100"/>
  <c r="B100"/>
  <c r="A101"/>
  <c r="B101"/>
  <c r="A102"/>
  <c r="B102"/>
  <c r="A103"/>
  <c r="B103"/>
  <c r="A104"/>
  <c r="B104"/>
  <c r="A105"/>
  <c r="B105"/>
  <c r="A106"/>
  <c r="B106"/>
  <c r="A107"/>
  <c r="B107"/>
  <c r="A108"/>
  <c r="B108"/>
  <c r="A109"/>
  <c r="B109"/>
  <c r="A110"/>
  <c r="B110"/>
  <c r="A111"/>
  <c r="B111"/>
  <c r="A112"/>
  <c r="B112"/>
  <c r="A113"/>
  <c r="B113"/>
  <c r="A114"/>
  <c r="B114"/>
  <c r="A115"/>
  <c r="B115"/>
  <c r="A116"/>
  <c r="B116"/>
  <c r="A117"/>
  <c r="B117"/>
  <c r="A118"/>
  <c r="B118"/>
  <c r="A119"/>
  <c r="B119"/>
  <c r="A120"/>
  <c r="B120"/>
  <c r="A121"/>
  <c r="B121"/>
  <c r="A122"/>
  <c r="B122"/>
  <c r="A123"/>
  <c r="B123"/>
  <c r="A124"/>
  <c r="B124"/>
  <c r="A125"/>
  <c r="B125"/>
  <c r="A126"/>
  <c r="B126"/>
  <c r="A127"/>
  <c r="B127"/>
  <c r="A128"/>
  <c r="B128"/>
  <c r="A129"/>
  <c r="B129"/>
  <c r="A130"/>
  <c r="B130"/>
  <c r="A131"/>
  <c r="B131"/>
  <c r="A132"/>
  <c r="B132"/>
  <c r="A133"/>
  <c r="B133"/>
  <c r="A134"/>
  <c r="B134"/>
  <c r="A135"/>
  <c r="B135"/>
  <c r="A136"/>
  <c r="B136"/>
  <c r="A137"/>
  <c r="B137"/>
  <c r="A138"/>
  <c r="B138"/>
  <c r="A139"/>
  <c r="B139"/>
  <c r="A140"/>
  <c r="B140"/>
  <c r="A1" i="72"/>
  <c r="A6"/>
  <c r="B6"/>
  <c r="D6"/>
  <c r="F6"/>
  <c r="G6"/>
  <c r="H6"/>
  <c r="A7"/>
  <c r="B7"/>
  <c r="D7"/>
  <c r="F7"/>
  <c r="G7"/>
  <c r="H7"/>
  <c r="A8"/>
  <c r="B8"/>
  <c r="D8"/>
  <c r="F8"/>
  <c r="G8"/>
  <c r="H8"/>
  <c r="A9"/>
  <c r="B9"/>
  <c r="D9"/>
  <c r="F9"/>
  <c r="G9"/>
  <c r="H9"/>
  <c r="A10"/>
  <c r="B10"/>
  <c r="D10"/>
  <c r="F10"/>
  <c r="G10"/>
  <c r="H10"/>
  <c r="A11"/>
  <c r="B11"/>
  <c r="D11"/>
  <c r="F11"/>
  <c r="G11"/>
  <c r="H11"/>
  <c r="A12"/>
  <c r="B12"/>
  <c r="D12"/>
  <c r="F12"/>
  <c r="G12"/>
  <c r="H12"/>
  <c r="A13"/>
  <c r="B13"/>
  <c r="D13"/>
  <c r="F13"/>
  <c r="G13"/>
  <c r="H13"/>
  <c r="A14"/>
  <c r="B14"/>
  <c r="D14"/>
  <c r="F14"/>
  <c r="G14"/>
  <c r="H14"/>
  <c r="A15"/>
  <c r="B15"/>
  <c r="D15"/>
  <c r="F15"/>
  <c r="G15"/>
  <c r="H15"/>
  <c r="A16"/>
  <c r="B16"/>
  <c r="D16"/>
  <c r="F16"/>
  <c r="G16"/>
  <c r="H16"/>
  <c r="A17"/>
  <c r="B17"/>
  <c r="D17"/>
  <c r="F17"/>
  <c r="G17"/>
  <c r="H17"/>
  <c r="A18"/>
  <c r="B18"/>
  <c r="D18"/>
  <c r="F18"/>
  <c r="G18"/>
  <c r="H18"/>
  <c r="A19"/>
  <c r="B19"/>
  <c r="D19"/>
  <c r="F19"/>
  <c r="G19"/>
  <c r="H19"/>
  <c r="A20"/>
  <c r="B20"/>
  <c r="D20"/>
  <c r="F20"/>
  <c r="G20"/>
  <c r="H20"/>
  <c r="A21"/>
  <c r="B21"/>
  <c r="D21"/>
  <c r="F21"/>
  <c r="G21"/>
  <c r="H21"/>
  <c r="A22"/>
  <c r="B22"/>
  <c r="D22"/>
  <c r="F22"/>
  <c r="G22"/>
  <c r="H22"/>
  <c r="A23"/>
  <c r="B23"/>
  <c r="D23"/>
  <c r="F23"/>
  <c r="G23"/>
  <c r="H23"/>
  <c r="A24"/>
  <c r="B24"/>
  <c r="D24"/>
  <c r="F24"/>
  <c r="G24"/>
  <c r="H24"/>
  <c r="A25"/>
  <c r="B25"/>
  <c r="D25"/>
  <c r="F25"/>
  <c r="G25"/>
  <c r="H25"/>
  <c r="A26"/>
  <c r="B26"/>
  <c r="D26"/>
  <c r="F26"/>
  <c r="G26"/>
  <c r="H26"/>
  <c r="A27"/>
  <c r="B27"/>
  <c r="D27"/>
  <c r="F27"/>
  <c r="G27"/>
  <c r="H27"/>
  <c r="A28"/>
  <c r="B28"/>
  <c r="D28"/>
  <c r="F28"/>
  <c r="G28"/>
  <c r="H28"/>
  <c r="A29"/>
  <c r="B29"/>
  <c r="D29"/>
  <c r="F29"/>
  <c r="G29"/>
  <c r="H29"/>
  <c r="A30"/>
  <c r="B30"/>
  <c r="D30"/>
  <c r="F30"/>
  <c r="G30"/>
  <c r="H30"/>
  <c r="A31"/>
  <c r="B31"/>
  <c r="D31"/>
  <c r="F31"/>
  <c r="G31"/>
  <c r="H31"/>
  <c r="A32"/>
  <c r="B32"/>
  <c r="D32"/>
  <c r="F32"/>
  <c r="G32"/>
  <c r="H32"/>
  <c r="A33"/>
  <c r="B33"/>
  <c r="D33"/>
  <c r="F33"/>
  <c r="G33"/>
  <c r="H33"/>
  <c r="A34"/>
  <c r="B34"/>
  <c r="D34"/>
  <c r="F34"/>
  <c r="G34"/>
  <c r="H34"/>
  <c r="A35"/>
  <c r="B35"/>
  <c r="D35"/>
  <c r="F35"/>
  <c r="G35"/>
  <c r="H35"/>
  <c r="A36"/>
  <c r="B36"/>
  <c r="D36"/>
  <c r="F36"/>
  <c r="G36"/>
  <c r="H36"/>
  <c r="A37"/>
  <c r="B37"/>
  <c r="D37"/>
  <c r="F37"/>
  <c r="G37"/>
  <c r="H37"/>
  <c r="A38"/>
  <c r="B38"/>
  <c r="D38"/>
  <c r="F38"/>
  <c r="G38"/>
  <c r="H38"/>
  <c r="A39"/>
  <c r="B39"/>
  <c r="D39"/>
  <c r="F39"/>
  <c r="G39"/>
  <c r="H39"/>
  <c r="A40"/>
  <c r="B40"/>
  <c r="D40"/>
  <c r="F40"/>
  <c r="G40"/>
  <c r="H40"/>
  <c r="A41"/>
  <c r="B41"/>
  <c r="D41"/>
  <c r="F41"/>
  <c r="G41"/>
  <c r="H41"/>
  <c r="A42"/>
  <c r="B42"/>
  <c r="D42"/>
  <c r="F42"/>
  <c r="G42"/>
  <c r="H42"/>
  <c r="A43"/>
  <c r="B43"/>
  <c r="D43"/>
  <c r="F43"/>
  <c r="G43"/>
  <c r="H43"/>
  <c r="A44"/>
  <c r="B44"/>
  <c r="D44"/>
  <c r="F44"/>
  <c r="G44"/>
  <c r="H44"/>
  <c r="A45"/>
  <c r="B45"/>
  <c r="D45"/>
  <c r="F45"/>
  <c r="G45"/>
  <c r="H45"/>
  <c r="A46"/>
  <c r="B46"/>
  <c r="D46"/>
  <c r="F46"/>
  <c r="G46"/>
  <c r="H46"/>
  <c r="A47"/>
  <c r="B47"/>
  <c r="D47"/>
  <c r="F47"/>
  <c r="G47"/>
  <c r="H47"/>
  <c r="A48"/>
  <c r="B48"/>
  <c r="D48"/>
  <c r="F48"/>
  <c r="G48"/>
  <c r="H48"/>
  <c r="A49"/>
  <c r="B49"/>
  <c r="D49"/>
  <c r="F49"/>
  <c r="G49"/>
  <c r="H49"/>
  <c r="A50"/>
  <c r="B50"/>
  <c r="D50"/>
  <c r="F50"/>
  <c r="G50"/>
  <c r="H50"/>
  <c r="A51"/>
  <c r="B51"/>
  <c r="D51"/>
  <c r="F51"/>
  <c r="G51"/>
  <c r="H51"/>
  <c r="A52"/>
  <c r="B52"/>
  <c r="D52"/>
  <c r="F52"/>
  <c r="G52"/>
  <c r="H52"/>
  <c r="A53"/>
  <c r="B53"/>
  <c r="D53"/>
  <c r="F53"/>
  <c r="G53"/>
  <c r="H53"/>
  <c r="A54"/>
  <c r="B54"/>
  <c r="D54"/>
  <c r="F54"/>
  <c r="G54"/>
  <c r="H54"/>
  <c r="A55"/>
  <c r="B55"/>
  <c r="D55"/>
  <c r="F55"/>
  <c r="G55"/>
  <c r="H55"/>
  <c r="A56"/>
  <c r="B56"/>
  <c r="D56"/>
  <c r="F56"/>
  <c r="G56"/>
  <c r="H56"/>
  <c r="A57"/>
  <c r="B57"/>
  <c r="D57"/>
  <c r="F57"/>
  <c r="G57"/>
  <c r="H57"/>
  <c r="A58"/>
  <c r="B58"/>
  <c r="D58"/>
  <c r="F58"/>
  <c r="G58"/>
  <c r="H58"/>
  <c r="A59"/>
  <c r="B59"/>
  <c r="D59"/>
  <c r="F59"/>
  <c r="G59"/>
  <c r="H59"/>
  <c r="A60"/>
  <c r="B60"/>
  <c r="D60"/>
  <c r="F60"/>
  <c r="G60"/>
  <c r="H60"/>
  <c r="A61"/>
  <c r="B61"/>
  <c r="D61"/>
  <c r="F61"/>
  <c r="G61"/>
  <c r="H61"/>
  <c r="A62"/>
  <c r="B62"/>
  <c r="D62"/>
  <c r="F62"/>
  <c r="G62"/>
  <c r="H62"/>
  <c r="A63"/>
  <c r="B63"/>
  <c r="D63"/>
  <c r="F63"/>
  <c r="G63"/>
  <c r="H63"/>
  <c r="A64"/>
  <c r="B64"/>
  <c r="D64"/>
  <c r="F64"/>
  <c r="G64"/>
  <c r="H64"/>
  <c r="A65"/>
  <c r="B65"/>
  <c r="C65"/>
  <c r="D65"/>
  <c r="F65"/>
  <c r="G65"/>
  <c r="H65"/>
  <c r="A66"/>
  <c r="B66"/>
  <c r="D66"/>
  <c r="F66"/>
  <c r="G66"/>
  <c r="H66"/>
  <c r="A67"/>
  <c r="B67"/>
  <c r="C67"/>
  <c r="D67"/>
  <c r="F67"/>
  <c r="G67"/>
  <c r="H67"/>
  <c r="A68"/>
  <c r="B68"/>
  <c r="D68"/>
  <c r="F68"/>
  <c r="G68"/>
  <c r="H68"/>
  <c r="A69"/>
  <c r="B69"/>
  <c r="C69"/>
  <c r="D69"/>
  <c r="F69"/>
  <c r="G69"/>
  <c r="H69"/>
  <c r="A70"/>
  <c r="B70"/>
  <c r="D70"/>
  <c r="F70"/>
  <c r="G70"/>
  <c r="H70"/>
  <c r="A71"/>
  <c r="B71"/>
  <c r="C71"/>
  <c r="D71"/>
  <c r="F71"/>
  <c r="G71"/>
  <c r="H71"/>
  <c r="A72"/>
  <c r="B72"/>
  <c r="D72"/>
  <c r="F72"/>
  <c r="G72"/>
  <c r="H72"/>
  <c r="A73"/>
  <c r="B73"/>
  <c r="C73"/>
  <c r="D73"/>
  <c r="F73"/>
  <c r="G73"/>
  <c r="H73"/>
  <c r="A74"/>
  <c r="B74"/>
  <c r="D74"/>
  <c r="F74"/>
  <c r="G74"/>
  <c r="H74"/>
  <c r="A75"/>
  <c r="B75"/>
  <c r="C75"/>
  <c r="D75"/>
  <c r="F75"/>
  <c r="G75"/>
  <c r="H75"/>
  <c r="A76"/>
  <c r="B76"/>
  <c r="D76"/>
  <c r="F76"/>
  <c r="G76"/>
  <c r="H76"/>
  <c r="A77"/>
  <c r="B77"/>
  <c r="C77"/>
  <c r="D77"/>
  <c r="F77"/>
  <c r="G77"/>
  <c r="H77"/>
  <c r="A78"/>
  <c r="B78"/>
  <c r="D78"/>
  <c r="F78"/>
  <c r="G78"/>
  <c r="H78"/>
  <c r="A79"/>
  <c r="B79"/>
  <c r="D79"/>
  <c r="F79"/>
  <c r="G79"/>
  <c r="H79"/>
  <c r="A80"/>
  <c r="B80"/>
  <c r="C80"/>
  <c r="D80"/>
  <c r="F80"/>
  <c r="G80"/>
  <c r="H80"/>
  <c r="A81"/>
  <c r="B81"/>
  <c r="D81"/>
  <c r="F81"/>
  <c r="G81"/>
  <c r="H81"/>
  <c r="A82"/>
  <c r="B82"/>
  <c r="C82"/>
  <c r="D82"/>
  <c r="F82"/>
  <c r="G82"/>
  <c r="H82"/>
  <c r="A83"/>
  <c r="B83"/>
  <c r="D83"/>
  <c r="F83"/>
  <c r="G83"/>
  <c r="H83"/>
  <c r="A84"/>
  <c r="B84"/>
  <c r="C84"/>
  <c r="D84"/>
  <c r="F84"/>
  <c r="G84"/>
  <c r="H84"/>
  <c r="A85"/>
  <c r="B85"/>
  <c r="D85"/>
  <c r="F85"/>
  <c r="G85"/>
  <c r="H85"/>
  <c r="A86"/>
  <c r="B86"/>
  <c r="C86"/>
  <c r="D86"/>
  <c r="F86"/>
  <c r="G86"/>
  <c r="H86"/>
  <c r="A87"/>
  <c r="B87"/>
  <c r="D87"/>
  <c r="F87"/>
  <c r="G87"/>
  <c r="H87"/>
  <c r="A88"/>
  <c r="B88"/>
  <c r="C88"/>
  <c r="D88"/>
  <c r="F88"/>
  <c r="G88"/>
  <c r="H88"/>
  <c r="A89"/>
  <c r="B89"/>
  <c r="D89"/>
  <c r="F89"/>
  <c r="G89"/>
  <c r="H89"/>
  <c r="A90"/>
  <c r="B90"/>
  <c r="C90"/>
  <c r="D90"/>
  <c r="F90"/>
  <c r="G90"/>
  <c r="H90"/>
  <c r="A91"/>
  <c r="B91"/>
  <c r="D91"/>
  <c r="F91"/>
  <c r="G91"/>
  <c r="H91"/>
  <c r="A92"/>
  <c r="B92"/>
  <c r="C92"/>
  <c r="D92"/>
  <c r="F92"/>
  <c r="G92"/>
  <c r="H92"/>
  <c r="A93"/>
  <c r="B93"/>
  <c r="D93"/>
  <c r="F93"/>
  <c r="G93"/>
  <c r="H93"/>
  <c r="A94"/>
  <c r="B94"/>
  <c r="C94"/>
  <c r="D94"/>
  <c r="F94"/>
  <c r="G94"/>
  <c r="H94"/>
  <c r="A95"/>
  <c r="B95"/>
  <c r="D95"/>
  <c r="F95"/>
  <c r="G95"/>
  <c r="H95"/>
  <c r="A96"/>
  <c r="B96"/>
  <c r="C96"/>
  <c r="D96"/>
  <c r="F96"/>
  <c r="G96"/>
  <c r="H96"/>
  <c r="A97"/>
  <c r="B97"/>
  <c r="D97"/>
  <c r="F97"/>
  <c r="G97"/>
  <c r="H97"/>
  <c r="A98"/>
  <c r="B98"/>
  <c r="C98"/>
  <c r="D98"/>
  <c r="F98"/>
  <c r="G98"/>
  <c r="H98"/>
  <c r="A99"/>
  <c r="B99"/>
  <c r="D99"/>
  <c r="F99"/>
  <c r="G99"/>
  <c r="H99"/>
  <c r="A100"/>
  <c r="B100"/>
  <c r="C100"/>
  <c r="D100"/>
  <c r="F100"/>
  <c r="G100"/>
  <c r="H100"/>
  <c r="A101"/>
  <c r="B101"/>
  <c r="D101"/>
  <c r="F101"/>
  <c r="G101"/>
  <c r="H101"/>
  <c r="A102"/>
  <c r="B102"/>
  <c r="C102"/>
  <c r="D102"/>
  <c r="F102"/>
  <c r="G102"/>
  <c r="H102"/>
  <c r="A103"/>
  <c r="B103"/>
  <c r="D103"/>
  <c r="F103"/>
  <c r="G103"/>
  <c r="H103"/>
  <c r="A104"/>
  <c r="B104"/>
  <c r="C104"/>
  <c r="D104"/>
  <c r="F104"/>
  <c r="G104"/>
  <c r="H104"/>
  <c r="A105"/>
  <c r="B105"/>
  <c r="D105"/>
  <c r="F105"/>
  <c r="G105"/>
  <c r="H105"/>
  <c r="A106"/>
  <c r="B106"/>
  <c r="C106"/>
  <c r="D106"/>
  <c r="F106"/>
  <c r="G106"/>
  <c r="H106"/>
  <c r="A107"/>
  <c r="B107"/>
  <c r="D107"/>
  <c r="F107"/>
  <c r="G107"/>
  <c r="H107"/>
  <c r="A108"/>
  <c r="B108"/>
  <c r="C108"/>
  <c r="D108"/>
  <c r="F108"/>
  <c r="G108"/>
  <c r="H108"/>
  <c r="A109"/>
  <c r="B109"/>
  <c r="D109"/>
  <c r="F109"/>
  <c r="G109"/>
  <c r="H109"/>
  <c r="A110"/>
  <c r="B110"/>
  <c r="D110"/>
  <c r="F110"/>
  <c r="G110"/>
  <c r="H110"/>
  <c r="A111"/>
  <c r="B111"/>
  <c r="D111"/>
  <c r="F111"/>
  <c r="G111"/>
  <c r="H111"/>
  <c r="A112"/>
  <c r="B112"/>
  <c r="D112"/>
  <c r="F112"/>
  <c r="G112"/>
  <c r="H112"/>
  <c r="A113"/>
  <c r="B113"/>
  <c r="D113"/>
  <c r="F113"/>
  <c r="G113"/>
  <c r="H113"/>
  <c r="A114"/>
  <c r="B114"/>
  <c r="D114"/>
  <c r="F114"/>
  <c r="G114"/>
  <c r="H114"/>
  <c r="A115"/>
  <c r="B115"/>
  <c r="D115"/>
  <c r="F115"/>
  <c r="G115"/>
  <c r="H115"/>
  <c r="A116"/>
  <c r="B116"/>
  <c r="D116"/>
  <c r="F116"/>
  <c r="G116"/>
  <c r="H116"/>
  <c r="A117"/>
  <c r="B117"/>
  <c r="D117"/>
  <c r="F117"/>
  <c r="G117"/>
  <c r="H117"/>
  <c r="A118"/>
  <c r="B118"/>
  <c r="D118"/>
  <c r="F118"/>
  <c r="G118"/>
  <c r="H118"/>
  <c r="A119"/>
  <c r="B119"/>
  <c r="D119"/>
  <c r="F119"/>
  <c r="G119"/>
  <c r="H119"/>
  <c r="A120"/>
  <c r="B120"/>
  <c r="D120"/>
  <c r="F120"/>
  <c r="G120"/>
  <c r="H120"/>
  <c r="A121"/>
  <c r="B121"/>
  <c r="D121"/>
  <c r="F121"/>
  <c r="G121"/>
  <c r="H121"/>
  <c r="A122"/>
  <c r="B122"/>
  <c r="D122"/>
  <c r="F122"/>
  <c r="G122"/>
  <c r="H122"/>
  <c r="A123"/>
  <c r="B123"/>
  <c r="D123"/>
  <c r="F123"/>
  <c r="G123"/>
  <c r="H123"/>
  <c r="A124"/>
  <c r="B124"/>
  <c r="D124"/>
  <c r="F124"/>
  <c r="G124"/>
  <c r="H124"/>
  <c r="A125"/>
  <c r="B125"/>
  <c r="D125"/>
  <c r="F125"/>
  <c r="G125"/>
  <c r="H125"/>
  <c r="A126"/>
  <c r="B126"/>
  <c r="D126"/>
  <c r="F126"/>
  <c r="G126"/>
  <c r="H126"/>
  <c r="A127"/>
  <c r="B127"/>
  <c r="D127"/>
  <c r="F127"/>
  <c r="G127"/>
  <c r="H127"/>
  <c r="A128"/>
  <c r="B128"/>
  <c r="D128"/>
  <c r="F128"/>
  <c r="G128"/>
  <c r="H128"/>
  <c r="A129"/>
  <c r="B129"/>
  <c r="D129"/>
  <c r="F129"/>
  <c r="G129"/>
  <c r="H129"/>
  <c r="A130"/>
  <c r="B130"/>
  <c r="D130"/>
  <c r="F130"/>
  <c r="G130"/>
  <c r="H130"/>
  <c r="A131"/>
  <c r="B131"/>
  <c r="D131"/>
  <c r="F131"/>
  <c r="G131"/>
  <c r="H131"/>
  <c r="A132"/>
  <c r="B132"/>
  <c r="D132"/>
  <c r="F132"/>
  <c r="G132"/>
  <c r="H132"/>
  <c r="A133"/>
  <c r="B133"/>
  <c r="D133"/>
  <c r="F133"/>
  <c r="G133"/>
  <c r="H133"/>
  <c r="A134"/>
  <c r="B134"/>
  <c r="D134"/>
  <c r="F134"/>
  <c r="G134"/>
  <c r="H134"/>
  <c r="A135"/>
  <c r="B135"/>
  <c r="D135"/>
  <c r="F135"/>
  <c r="G135"/>
  <c r="H135"/>
  <c r="A136"/>
  <c r="B136"/>
  <c r="D136"/>
  <c r="F136"/>
  <c r="G136"/>
  <c r="H136"/>
  <c r="A137"/>
  <c r="B137"/>
  <c r="D137"/>
  <c r="F137"/>
  <c r="G137"/>
  <c r="H137"/>
  <c r="A138"/>
  <c r="B138"/>
  <c r="D138"/>
  <c r="F138"/>
  <c r="G138"/>
  <c r="H138"/>
  <c r="A139"/>
  <c r="B139"/>
  <c r="D139"/>
  <c r="F139"/>
  <c r="G139"/>
  <c r="H139"/>
  <c r="A140"/>
  <c r="B140"/>
  <c r="D140"/>
  <c r="F140"/>
  <c r="G140"/>
  <c r="H140"/>
  <c r="A1" i="73"/>
  <c r="A6"/>
  <c r="B6"/>
  <c r="G6"/>
  <c r="A7"/>
  <c r="B7"/>
  <c r="A8"/>
  <c r="B8"/>
  <c r="G8"/>
  <c r="A9"/>
  <c r="B9"/>
  <c r="G9"/>
  <c r="A10"/>
  <c r="B10"/>
  <c r="G10"/>
  <c r="A11"/>
  <c r="B11"/>
  <c r="G11"/>
  <c r="A12"/>
  <c r="B12"/>
  <c r="G12"/>
  <c r="A13"/>
  <c r="B13"/>
  <c r="G13"/>
  <c r="A14"/>
  <c r="B14"/>
  <c r="G14"/>
  <c r="A15"/>
  <c r="B15"/>
  <c r="G15"/>
  <c r="A16"/>
  <c r="B16"/>
  <c r="G16"/>
  <c r="A17"/>
  <c r="B17"/>
  <c r="G17"/>
  <c r="A18"/>
  <c r="B18"/>
  <c r="G18"/>
  <c r="A19"/>
  <c r="B19"/>
  <c r="G19"/>
  <c r="A20"/>
  <c r="B20"/>
  <c r="G20"/>
  <c r="A21"/>
  <c r="B21"/>
  <c r="G21"/>
  <c r="A22"/>
  <c r="B22"/>
  <c r="G22"/>
  <c r="A23"/>
  <c r="B23"/>
  <c r="G23"/>
  <c r="A24"/>
  <c r="B24"/>
  <c r="G24"/>
  <c r="A25"/>
  <c r="B25"/>
  <c r="G25"/>
  <c r="A26"/>
  <c r="B26"/>
  <c r="G26"/>
  <c r="A27"/>
  <c r="B27"/>
  <c r="G27"/>
  <c r="A28"/>
  <c r="B28"/>
  <c r="G28"/>
  <c r="A29"/>
  <c r="B29"/>
  <c r="G29"/>
  <c r="A30"/>
  <c r="B30"/>
  <c r="G30"/>
  <c r="A31"/>
  <c r="B31"/>
  <c r="G31"/>
  <c r="A32"/>
  <c r="B32"/>
  <c r="G32"/>
  <c r="A33"/>
  <c r="B33"/>
  <c r="G33"/>
  <c r="A34"/>
  <c r="B34"/>
  <c r="G34"/>
  <c r="A35"/>
  <c r="B35"/>
  <c r="G35"/>
  <c r="A36"/>
  <c r="B36"/>
  <c r="G36"/>
  <c r="A37"/>
  <c r="B37"/>
  <c r="G37"/>
  <c r="A38"/>
  <c r="B38"/>
  <c r="G38"/>
  <c r="A39"/>
  <c r="B39"/>
  <c r="G39"/>
  <c r="A40"/>
  <c r="B40"/>
  <c r="G40"/>
  <c r="A41"/>
  <c r="B41"/>
  <c r="G41"/>
  <c r="A42"/>
  <c r="B42"/>
  <c r="G42"/>
  <c r="A43"/>
  <c r="B43"/>
  <c r="G43"/>
  <c r="A44"/>
  <c r="B44"/>
  <c r="G44"/>
  <c r="A45"/>
  <c r="B45"/>
  <c r="G45"/>
  <c r="A46"/>
  <c r="B46"/>
  <c r="G46"/>
  <c r="A47"/>
  <c r="B47"/>
  <c r="G47"/>
  <c r="A48"/>
  <c r="B48"/>
  <c r="G48"/>
  <c r="A49"/>
  <c r="B49"/>
  <c r="G49"/>
  <c r="A50"/>
  <c r="B50"/>
  <c r="G50"/>
  <c r="A51"/>
  <c r="B51"/>
  <c r="G51"/>
  <c r="A52"/>
  <c r="B52"/>
  <c r="G52"/>
  <c r="A53"/>
  <c r="B53"/>
  <c r="G53"/>
  <c r="A54"/>
  <c r="B54"/>
  <c r="G54"/>
  <c r="A55"/>
  <c r="B55"/>
  <c r="G55"/>
  <c r="A56"/>
  <c r="B56"/>
  <c r="G56"/>
  <c r="A57"/>
  <c r="B57"/>
  <c r="G57"/>
  <c r="A58"/>
  <c r="B58"/>
  <c r="G58"/>
  <c r="A59"/>
  <c r="B59"/>
  <c r="G59"/>
  <c r="A60"/>
  <c r="B60"/>
  <c r="G60"/>
  <c r="A61"/>
  <c r="B61"/>
  <c r="G61"/>
  <c r="A62"/>
  <c r="B62"/>
  <c r="G62"/>
  <c r="A63"/>
  <c r="B63"/>
  <c r="G63"/>
  <c r="A64"/>
  <c r="B64"/>
  <c r="G64"/>
  <c r="A65"/>
  <c r="B65"/>
  <c r="G65"/>
  <c r="A66"/>
  <c r="B66"/>
  <c r="G66"/>
  <c r="A67"/>
  <c r="B67"/>
  <c r="G67"/>
  <c r="A68"/>
  <c r="B68"/>
  <c r="G68"/>
  <c r="A69"/>
  <c r="B69"/>
  <c r="G69"/>
  <c r="A70"/>
  <c r="B70"/>
  <c r="G70"/>
  <c r="A71"/>
  <c r="B71"/>
  <c r="G71"/>
  <c r="A72"/>
  <c r="B72"/>
  <c r="G72"/>
  <c r="A73"/>
  <c r="B73"/>
  <c r="G73"/>
  <c r="A74"/>
  <c r="B74"/>
  <c r="G74"/>
  <c r="A75"/>
  <c r="B75"/>
  <c r="G75"/>
  <c r="A76"/>
  <c r="B76"/>
  <c r="G76"/>
  <c r="A77"/>
  <c r="B77"/>
  <c r="G77"/>
  <c r="A78"/>
  <c r="B78"/>
  <c r="G78"/>
  <c r="A79"/>
  <c r="B79"/>
  <c r="G79"/>
  <c r="A80"/>
  <c r="B80"/>
  <c r="A81"/>
  <c r="B81"/>
  <c r="G81"/>
  <c r="A82"/>
  <c r="B82"/>
  <c r="G82"/>
  <c r="A83"/>
  <c r="B83"/>
  <c r="G83"/>
  <c r="A84"/>
  <c r="B84"/>
  <c r="A85"/>
  <c r="B85"/>
  <c r="G85"/>
  <c r="A86"/>
  <c r="B86"/>
  <c r="G86"/>
  <c r="A87"/>
  <c r="B87"/>
  <c r="G87"/>
  <c r="A88"/>
  <c r="B88"/>
  <c r="A89"/>
  <c r="B89"/>
  <c r="G89"/>
  <c r="A90"/>
  <c r="B90"/>
  <c r="G90"/>
  <c r="A91"/>
  <c r="B91"/>
  <c r="G91"/>
  <c r="A92"/>
  <c r="B92"/>
  <c r="A93"/>
  <c r="B93"/>
  <c r="G93"/>
  <c r="A94"/>
  <c r="B94"/>
  <c r="G94"/>
  <c r="A95"/>
  <c r="B95"/>
  <c r="G95"/>
  <c r="A96"/>
  <c r="B96"/>
  <c r="A97"/>
  <c r="B97"/>
  <c r="G97"/>
  <c r="A98"/>
  <c r="B98"/>
  <c r="G98"/>
  <c r="A99"/>
  <c r="B99"/>
  <c r="G99"/>
  <c r="A100"/>
  <c r="B100"/>
  <c r="A101"/>
  <c r="B101"/>
  <c r="G101"/>
  <c r="A102"/>
  <c r="B102"/>
  <c r="G102"/>
  <c r="A103"/>
  <c r="B103"/>
  <c r="G103"/>
  <c r="A104"/>
  <c r="B104"/>
  <c r="A105"/>
  <c r="B105"/>
  <c r="G105"/>
  <c r="A106"/>
  <c r="B106"/>
  <c r="G106"/>
  <c r="A107"/>
  <c r="B107"/>
  <c r="G107"/>
  <c r="A108"/>
  <c r="B108"/>
  <c r="A109"/>
  <c r="B109"/>
  <c r="G109"/>
  <c r="A110"/>
  <c r="B110"/>
  <c r="G110"/>
  <c r="A111"/>
  <c r="B111"/>
  <c r="G111"/>
  <c r="A112"/>
  <c r="B112"/>
  <c r="A113"/>
  <c r="B113"/>
  <c r="G113"/>
  <c r="A114"/>
  <c r="B114"/>
  <c r="G114"/>
  <c r="A115"/>
  <c r="B115"/>
  <c r="G115"/>
  <c r="A116"/>
  <c r="B116"/>
  <c r="A117"/>
  <c r="B117"/>
  <c r="G117"/>
  <c r="A118"/>
  <c r="B118"/>
  <c r="G118"/>
  <c r="A119"/>
  <c r="B119"/>
  <c r="G119"/>
  <c r="A120"/>
  <c r="B120"/>
  <c r="A121"/>
  <c r="B121"/>
  <c r="G121"/>
  <c r="A122"/>
  <c r="B122"/>
  <c r="G122"/>
  <c r="A123"/>
  <c r="B123"/>
  <c r="G123"/>
  <c r="A124"/>
  <c r="B124"/>
  <c r="A125"/>
  <c r="B125"/>
  <c r="G125"/>
  <c r="A126"/>
  <c r="B126"/>
  <c r="G126"/>
  <c r="A127"/>
  <c r="B127"/>
  <c r="G127"/>
  <c r="A128"/>
  <c r="B128"/>
  <c r="A129"/>
  <c r="B129"/>
  <c r="G129"/>
  <c r="H129" s="1"/>
  <c r="A130"/>
  <c r="B130"/>
  <c r="G130"/>
  <c r="A131"/>
  <c r="B131"/>
  <c r="G131"/>
  <c r="A132"/>
  <c r="B132"/>
  <c r="A133"/>
  <c r="B133"/>
  <c r="G133"/>
  <c r="A134"/>
  <c r="B134"/>
  <c r="G134"/>
  <c r="A135"/>
  <c r="B135"/>
  <c r="G135"/>
  <c r="A136"/>
  <c r="B136"/>
  <c r="A137"/>
  <c r="B137"/>
  <c r="G137"/>
  <c r="A138"/>
  <c r="B138"/>
  <c r="G138"/>
  <c r="A139"/>
  <c r="B139"/>
  <c r="G139"/>
  <c r="A140"/>
  <c r="B140"/>
  <c r="B2" i="97"/>
  <c r="B3"/>
  <c r="B4"/>
  <c r="B5"/>
  <c r="B6"/>
  <c r="B7"/>
  <c r="B8"/>
  <c r="B9"/>
  <c r="B10"/>
  <c r="A1" i="96"/>
  <c r="A7"/>
  <c r="B7"/>
  <c r="C7"/>
  <c r="D7"/>
  <c r="G7"/>
  <c r="H7"/>
  <c r="A8"/>
  <c r="B8"/>
  <c r="C8"/>
  <c r="D8"/>
  <c r="G8"/>
  <c r="H8"/>
  <c r="A9"/>
  <c r="B9"/>
  <c r="C9"/>
  <c r="D9"/>
  <c r="G9"/>
  <c r="H9"/>
  <c r="A10"/>
  <c r="B10"/>
  <c r="C10"/>
  <c r="D10"/>
  <c r="G10"/>
  <c r="H10"/>
  <c r="A11"/>
  <c r="B11"/>
  <c r="C11"/>
  <c r="D11"/>
  <c r="G11"/>
  <c r="H11"/>
  <c r="A12"/>
  <c r="B12"/>
  <c r="C12"/>
  <c r="D12"/>
  <c r="G12"/>
  <c r="H12"/>
  <c r="A13"/>
  <c r="B13"/>
  <c r="C13"/>
  <c r="D13"/>
  <c r="E13" s="1"/>
  <c r="G13"/>
  <c r="H13"/>
  <c r="A14"/>
  <c r="B14"/>
  <c r="C14"/>
  <c r="D14"/>
  <c r="G14"/>
  <c r="H14"/>
  <c r="A15"/>
  <c r="B15"/>
  <c r="C15"/>
  <c r="D15"/>
  <c r="G15"/>
  <c r="H15"/>
  <c r="A16"/>
  <c r="B16"/>
  <c r="C16"/>
  <c r="D16"/>
  <c r="G16"/>
  <c r="H16"/>
  <c r="A17"/>
  <c r="B17"/>
  <c r="C17"/>
  <c r="D17"/>
  <c r="G17"/>
  <c r="H17"/>
  <c r="A18"/>
  <c r="B18"/>
  <c r="C18"/>
  <c r="D18"/>
  <c r="G18"/>
  <c r="H18"/>
  <c r="A19"/>
  <c r="B19"/>
  <c r="C19"/>
  <c r="D19"/>
  <c r="G19"/>
  <c r="H19"/>
  <c r="A20"/>
  <c r="B20"/>
  <c r="C20"/>
  <c r="D20"/>
  <c r="G20"/>
  <c r="H20"/>
  <c r="A21"/>
  <c r="B21"/>
  <c r="C21"/>
  <c r="D21"/>
  <c r="G21"/>
  <c r="H21"/>
  <c r="G79" i="43"/>
  <c r="J79"/>
  <c r="N37" i="36"/>
  <c r="N44"/>
  <c r="N34"/>
  <c r="N32"/>
  <c r="N30"/>
  <c r="N12"/>
  <c r="N10"/>
  <c r="N8"/>
  <c r="U133" i="54"/>
  <c r="V130"/>
  <c r="U125"/>
  <c r="V122"/>
  <c r="U117"/>
  <c r="AB115" i="56"/>
  <c r="AB107"/>
  <c r="AB103"/>
  <c r="AB99"/>
  <c r="AB95"/>
  <c r="AB91"/>
  <c r="AB87"/>
  <c r="AB83"/>
  <c r="C32" i="69"/>
  <c r="C28" i="82" s="1"/>
  <c r="C19" i="69"/>
  <c r="C15" i="82" s="1"/>
  <c r="D140" i="73"/>
  <c r="AB141" i="56"/>
  <c r="D136" i="73"/>
  <c r="AB137" i="56"/>
  <c r="D132" i="73"/>
  <c r="AB133" i="56"/>
  <c r="D128" i="73"/>
  <c r="AB129" i="56"/>
  <c r="D124" i="73"/>
  <c r="AB125" i="56"/>
  <c r="D120" i="73"/>
  <c r="AB121" i="56"/>
  <c r="D116" i="73"/>
  <c r="AB117" i="56"/>
  <c r="D112" i="73"/>
  <c r="AB113" i="56"/>
  <c r="D108" i="73"/>
  <c r="AB109" i="56"/>
  <c r="D104" i="73"/>
  <c r="AB105" i="56"/>
  <c r="D100" i="73"/>
  <c r="AB101" i="56"/>
  <c r="D96" i="73"/>
  <c r="AB97" i="56"/>
  <c r="D92" i="73"/>
  <c r="AB93" i="56"/>
  <c r="D88" i="73"/>
  <c r="AB89" i="56"/>
  <c r="D84" i="73"/>
  <c r="AB85" i="56"/>
  <c r="D80" i="73"/>
  <c r="AB81" i="56"/>
  <c r="D76" i="73"/>
  <c r="AB77" i="56"/>
  <c r="D72" i="73"/>
  <c r="AB73" i="56"/>
  <c r="D68" i="73"/>
  <c r="AB69" i="56"/>
  <c r="D64" i="73"/>
  <c r="AB65" i="56"/>
  <c r="D60" i="73"/>
  <c r="AB61" i="56"/>
  <c r="D56" i="73"/>
  <c r="AB57" i="56"/>
  <c r="D52" i="73"/>
  <c r="AB53" i="56"/>
  <c r="D48" i="73"/>
  <c r="AB49" i="56"/>
  <c r="D44" i="73"/>
  <c r="AB45" i="56"/>
  <c r="D40" i="73"/>
  <c r="AB41" i="56"/>
  <c r="D36" i="73"/>
  <c r="AB37" i="56"/>
  <c r="D32" i="73"/>
  <c r="AB33" i="56"/>
  <c r="D28" i="73"/>
  <c r="AB29" i="56"/>
  <c r="D24" i="73"/>
  <c r="AB25" i="56"/>
  <c r="D20" i="73"/>
  <c r="AB21" i="56"/>
  <c r="D16" i="73"/>
  <c r="AB17" i="56"/>
  <c r="D12" i="73"/>
  <c r="AB13" i="56"/>
  <c r="X142"/>
  <c r="T142"/>
  <c r="P142"/>
  <c r="L142"/>
  <c r="H142"/>
  <c r="D8" i="73"/>
  <c r="AB9" i="56"/>
  <c r="V142"/>
  <c r="R142"/>
  <c r="N142"/>
  <c r="AB7"/>
  <c r="J11" i="55"/>
  <c r="U137" i="54"/>
  <c r="C134" i="72"/>
  <c r="V134" i="54"/>
  <c r="V131"/>
  <c r="V127"/>
  <c r="V123"/>
  <c r="V119"/>
  <c r="V115"/>
  <c r="V114"/>
  <c r="U131"/>
  <c r="V128"/>
  <c r="U123"/>
  <c r="V120"/>
  <c r="U115"/>
  <c r="AB139" i="56"/>
  <c r="AB135"/>
  <c r="AB131"/>
  <c r="AB127"/>
  <c r="AB123"/>
  <c r="AB119"/>
  <c r="AB111"/>
  <c r="AB79"/>
  <c r="AB75"/>
  <c r="AB71"/>
  <c r="AB67"/>
  <c r="AB63"/>
  <c r="AB59"/>
  <c r="AB55"/>
  <c r="AB51"/>
  <c r="AB47"/>
  <c r="AB43"/>
  <c r="AB39"/>
  <c r="AB35"/>
  <c r="AB31"/>
  <c r="AB27"/>
  <c r="AB23"/>
  <c r="AB19"/>
  <c r="AB15"/>
  <c r="AB11"/>
  <c r="D142"/>
  <c r="J141" i="55"/>
  <c r="J139"/>
  <c r="J137"/>
  <c r="J135"/>
  <c r="J133"/>
  <c r="J131"/>
  <c r="J129"/>
  <c r="J127"/>
  <c r="J125"/>
  <c r="J123"/>
  <c r="J121"/>
  <c r="J119"/>
  <c r="J117"/>
  <c r="J115"/>
  <c r="J113"/>
  <c r="J111"/>
  <c r="J109"/>
  <c r="J107"/>
  <c r="J105"/>
  <c r="J103"/>
  <c r="J101"/>
  <c r="J99"/>
  <c r="J97"/>
  <c r="J95"/>
  <c r="J93"/>
  <c r="J91"/>
  <c r="J89"/>
  <c r="J87"/>
  <c r="J85"/>
  <c r="J83"/>
  <c r="J81"/>
  <c r="J79"/>
  <c r="J77"/>
  <c r="J75"/>
  <c r="J73"/>
  <c r="J71"/>
  <c r="J69"/>
  <c r="J67"/>
  <c r="J65"/>
  <c r="J63"/>
  <c r="J61"/>
  <c r="J59"/>
  <c r="J57"/>
  <c r="J55"/>
  <c r="J53"/>
  <c r="J51"/>
  <c r="J49"/>
  <c r="J47"/>
  <c r="J45"/>
  <c r="J43"/>
  <c r="J41"/>
  <c r="J39"/>
  <c r="J37"/>
  <c r="J35"/>
  <c r="J33"/>
  <c r="J31"/>
  <c r="J29"/>
  <c r="J27"/>
  <c r="J25"/>
  <c r="J23"/>
  <c r="J21"/>
  <c r="J19"/>
  <c r="J17"/>
  <c r="J15"/>
  <c r="J13"/>
  <c r="J9"/>
  <c r="J7"/>
  <c r="V133" i="54"/>
  <c r="V129"/>
  <c r="V125"/>
  <c r="V121"/>
  <c r="V117"/>
  <c r="J142" i="52"/>
  <c r="V62" i="54"/>
  <c r="V54"/>
  <c r="V44"/>
  <c r="V38"/>
  <c r="V34"/>
  <c r="V28"/>
  <c r="V20"/>
  <c r="V14"/>
  <c r="V10"/>
  <c r="F142" i="53"/>
  <c r="N142"/>
  <c r="V142"/>
  <c r="AD142"/>
  <c r="AT142"/>
  <c r="AL142"/>
  <c r="P69" i="52"/>
  <c r="K69" i="63"/>
  <c r="P61" i="52"/>
  <c r="K61" i="63"/>
  <c r="P53" i="52"/>
  <c r="K53" i="63"/>
  <c r="P45" i="52"/>
  <c r="K45" i="63"/>
  <c r="P37" i="52"/>
  <c r="K37" i="63"/>
  <c r="P25" i="52"/>
  <c r="K25" i="63"/>
  <c r="P17" i="52"/>
  <c r="K17" i="63"/>
  <c r="Z142" i="53"/>
  <c r="R142"/>
  <c r="J142"/>
  <c r="AP142"/>
  <c r="AH142"/>
  <c r="P136" i="52"/>
  <c r="K136" i="63" s="1"/>
  <c r="AA131" i="51"/>
  <c r="E131" i="63" s="1"/>
  <c r="AA129" i="51"/>
  <c r="E129" i="63" s="1"/>
  <c r="AB128" i="51"/>
  <c r="J128" i="63" s="1"/>
  <c r="AA123" i="51"/>
  <c r="E123" i="63" s="1"/>
  <c r="AA121" i="51"/>
  <c r="E121" i="63" s="1"/>
  <c r="AB120" i="51"/>
  <c r="J120" i="63" s="1"/>
  <c r="AA115" i="51"/>
  <c r="E115" i="63" s="1"/>
  <c r="AA113" i="51"/>
  <c r="E113" i="63" s="1"/>
  <c r="AB112" i="51"/>
  <c r="J112" i="63" s="1"/>
  <c r="AA107" i="51"/>
  <c r="E107" i="63" s="1"/>
  <c r="AA105" i="51"/>
  <c r="E105" i="63" s="1"/>
  <c r="AB104" i="51"/>
  <c r="J104" i="63" s="1"/>
  <c r="AA99" i="51"/>
  <c r="E99" i="63" s="1"/>
  <c r="AA97" i="51"/>
  <c r="E97" i="63" s="1"/>
  <c r="AB96" i="51"/>
  <c r="J96" i="63" s="1"/>
  <c r="AA91" i="51"/>
  <c r="E91" i="63" s="1"/>
  <c r="AA89" i="51"/>
  <c r="E89" i="63" s="1"/>
  <c r="AB88" i="51"/>
  <c r="J88" i="63" s="1"/>
  <c r="AA83" i="51"/>
  <c r="E83" i="63" s="1"/>
  <c r="AA81" i="51"/>
  <c r="E81" i="63" s="1"/>
  <c r="AB80" i="51"/>
  <c r="J80" i="63" s="1"/>
  <c r="AA75" i="51"/>
  <c r="E75" i="63" s="1"/>
  <c r="AA73" i="51"/>
  <c r="E73" i="63" s="1"/>
  <c r="AB72" i="51"/>
  <c r="J72" i="63" s="1"/>
  <c r="AA67" i="51"/>
  <c r="E67" i="63" s="1"/>
  <c r="AA65" i="51"/>
  <c r="E65" i="63" s="1"/>
  <c r="AB64" i="51"/>
  <c r="J64" i="63" s="1"/>
  <c r="AA59" i="51"/>
  <c r="E59" i="63" s="1"/>
  <c r="AA57" i="51"/>
  <c r="E57" i="63" s="1"/>
  <c r="AB56" i="51"/>
  <c r="J56" i="63" s="1"/>
  <c r="AA51" i="51"/>
  <c r="E51" i="63" s="1"/>
  <c r="AA49" i="51"/>
  <c r="E49" i="63" s="1"/>
  <c r="AB48" i="51"/>
  <c r="J48" i="63" s="1"/>
  <c r="AA43" i="51"/>
  <c r="E43" i="63" s="1"/>
  <c r="AA41" i="51"/>
  <c r="E41" i="63" s="1"/>
  <c r="AB40" i="51"/>
  <c r="J40" i="63" s="1"/>
  <c r="AA35" i="51"/>
  <c r="E35" i="63" s="1"/>
  <c r="AA33" i="51"/>
  <c r="E33" i="63" s="1"/>
  <c r="AB32" i="51"/>
  <c r="J32" i="63" s="1"/>
  <c r="AA27" i="51"/>
  <c r="E27" i="63" s="1"/>
  <c r="AA25" i="51"/>
  <c r="E25" i="63" s="1"/>
  <c r="AB24" i="51"/>
  <c r="J24" i="63" s="1"/>
  <c r="V142" i="51"/>
  <c r="N142"/>
  <c r="F142"/>
  <c r="AA19"/>
  <c r="E19" i="63"/>
  <c r="AA17" i="51"/>
  <c r="E17" i="63"/>
  <c r="AB16" i="51"/>
  <c r="J16" i="63"/>
  <c r="AA13" i="51"/>
  <c r="E13" i="63"/>
  <c r="AA9" i="51"/>
  <c r="E9" i="63"/>
  <c r="AB8" i="51"/>
  <c r="J8" i="63"/>
  <c r="X139" i="50"/>
  <c r="I139" i="63"/>
  <c r="X135" i="50"/>
  <c r="I135" i="63"/>
  <c r="X131" i="50"/>
  <c r="I131" i="63"/>
  <c r="X127" i="50"/>
  <c r="I127" i="63"/>
  <c r="X123" i="50"/>
  <c r="I123" i="63"/>
  <c r="X119" i="50"/>
  <c r="I119" i="63"/>
  <c r="X115" i="50"/>
  <c r="I115" i="63"/>
  <c r="X111" i="50"/>
  <c r="I111" i="63"/>
  <c r="X107" i="50"/>
  <c r="I107" i="63"/>
  <c r="X103" i="50"/>
  <c r="I103" i="63"/>
  <c r="X99" i="50"/>
  <c r="I99" i="63"/>
  <c r="X95" i="50"/>
  <c r="I95" i="63"/>
  <c r="X91" i="50"/>
  <c r="I91" i="63"/>
  <c r="X87" i="50"/>
  <c r="I87" i="63"/>
  <c r="X83" i="50"/>
  <c r="I83" i="63"/>
  <c r="X79" i="50"/>
  <c r="I79" i="63"/>
  <c r="X75" i="50"/>
  <c r="I75" i="63"/>
  <c r="X71" i="50"/>
  <c r="I71" i="63"/>
  <c r="X67" i="50"/>
  <c r="I67" i="63"/>
  <c r="X63" i="50"/>
  <c r="I63" i="63"/>
  <c r="X59" i="50"/>
  <c r="I59" i="63"/>
  <c r="X55" i="50"/>
  <c r="I55" i="63"/>
  <c r="V56" i="64"/>
  <c r="X56"/>
  <c r="H54"/>
  <c r="I54"/>
  <c r="J54"/>
  <c r="K54"/>
  <c r="F54"/>
  <c r="H52"/>
  <c r="I52"/>
  <c r="J52"/>
  <c r="K52"/>
  <c r="F52"/>
  <c r="H50"/>
  <c r="I50"/>
  <c r="J50"/>
  <c r="K50"/>
  <c r="F50"/>
  <c r="H48"/>
  <c r="I48"/>
  <c r="J48"/>
  <c r="K48"/>
  <c r="F48"/>
  <c r="H46"/>
  <c r="I46"/>
  <c r="J46"/>
  <c r="K46"/>
  <c r="F46"/>
  <c r="H44"/>
  <c r="I44"/>
  <c r="J44"/>
  <c r="K44"/>
  <c r="F44"/>
  <c r="H42"/>
  <c r="I42"/>
  <c r="J42"/>
  <c r="K42"/>
  <c r="F42"/>
  <c r="H40"/>
  <c r="I40"/>
  <c r="J40"/>
  <c r="K40"/>
  <c r="F40"/>
  <c r="H38"/>
  <c r="I38"/>
  <c r="J38"/>
  <c r="K38"/>
  <c r="F38"/>
  <c r="H36"/>
  <c r="I36"/>
  <c r="J36"/>
  <c r="K36"/>
  <c r="F36"/>
  <c r="H34"/>
  <c r="I34"/>
  <c r="J34"/>
  <c r="K34"/>
  <c r="F34"/>
  <c r="H32"/>
  <c r="I32"/>
  <c r="J32"/>
  <c r="K32"/>
  <c r="F32"/>
  <c r="H30"/>
  <c r="I30"/>
  <c r="J30"/>
  <c r="K30"/>
  <c r="F30"/>
  <c r="H28"/>
  <c r="I28"/>
  <c r="J28"/>
  <c r="K28"/>
  <c r="F28"/>
  <c r="H26"/>
  <c r="I26"/>
  <c r="J26"/>
  <c r="K26"/>
  <c r="F26"/>
  <c r="H24"/>
  <c r="I24"/>
  <c r="J24"/>
  <c r="K24"/>
  <c r="F24"/>
  <c r="H22"/>
  <c r="I22"/>
  <c r="J22"/>
  <c r="K22"/>
  <c r="F22"/>
  <c r="H20"/>
  <c r="I20"/>
  <c r="J20"/>
  <c r="K20"/>
  <c r="F20"/>
  <c r="H18"/>
  <c r="I18"/>
  <c r="J18"/>
  <c r="K18"/>
  <c r="F18"/>
  <c r="H16"/>
  <c r="I16"/>
  <c r="J16"/>
  <c r="K16"/>
  <c r="F16"/>
  <c r="H14"/>
  <c r="I14"/>
  <c r="J14"/>
  <c r="K14"/>
  <c r="F14"/>
  <c r="H12"/>
  <c r="I12"/>
  <c r="J12"/>
  <c r="K12"/>
  <c r="F12"/>
  <c r="H10"/>
  <c r="I10"/>
  <c r="J10"/>
  <c r="K10"/>
  <c r="F10"/>
  <c r="H8"/>
  <c r="I8"/>
  <c r="J8"/>
  <c r="K8"/>
  <c r="F8"/>
  <c r="W44" i="50"/>
  <c r="D44" i="63" s="1"/>
  <c r="W40" i="50"/>
  <c r="D40" i="63" s="1"/>
  <c r="W36" i="50"/>
  <c r="D36" i="63" s="1"/>
  <c r="W32" i="50"/>
  <c r="D32" i="63" s="1"/>
  <c r="W28" i="50"/>
  <c r="D28" i="63" s="1"/>
  <c r="W24" i="50"/>
  <c r="D24" i="63" s="1"/>
  <c r="W20" i="50"/>
  <c r="D20" i="63" s="1"/>
  <c r="W16" i="50"/>
  <c r="D16" i="63" s="1"/>
  <c r="W12" i="50"/>
  <c r="D12" i="63" s="1"/>
  <c r="W8" i="50"/>
  <c r="D8" i="63" s="1"/>
  <c r="V82" i="49"/>
  <c r="V78"/>
  <c r="V74"/>
  <c r="V70"/>
  <c r="V66"/>
  <c r="V62"/>
  <c r="V58"/>
  <c r="V54"/>
  <c r="V50"/>
  <c r="V46"/>
  <c r="V42"/>
  <c r="V38"/>
  <c r="V34"/>
  <c r="V30"/>
  <c r="V28"/>
  <c r="V26"/>
  <c r="V22"/>
  <c r="V18"/>
  <c r="V16"/>
  <c r="V14"/>
  <c r="V12"/>
  <c r="V10"/>
  <c r="Q142" i="64"/>
  <c r="U142"/>
  <c r="Q140"/>
  <c r="U140"/>
  <c r="Q138"/>
  <c r="U138"/>
  <c r="Q136"/>
  <c r="U136"/>
  <c r="Q134"/>
  <c r="U134"/>
  <c r="Q132"/>
  <c r="U132"/>
  <c r="Q130"/>
  <c r="U130"/>
  <c r="Q128"/>
  <c r="U128"/>
  <c r="Q126"/>
  <c r="U126"/>
  <c r="Q124"/>
  <c r="U124"/>
  <c r="Q122"/>
  <c r="U122"/>
  <c r="Q120"/>
  <c r="U120"/>
  <c r="Q118"/>
  <c r="U118"/>
  <c r="X116"/>
  <c r="X114"/>
  <c r="X112"/>
  <c r="X110"/>
  <c r="X108"/>
  <c r="X106"/>
  <c r="X104"/>
  <c r="X102"/>
  <c r="X100"/>
  <c r="X98"/>
  <c r="X96"/>
  <c r="X94"/>
  <c r="X92"/>
  <c r="X90"/>
  <c r="X88"/>
  <c r="X86"/>
  <c r="X84"/>
  <c r="X82"/>
  <c r="X80"/>
  <c r="X78"/>
  <c r="X76"/>
  <c r="X74"/>
  <c r="X72"/>
  <c r="P69" i="46"/>
  <c r="X70" i="64"/>
  <c r="X68"/>
  <c r="X66"/>
  <c r="X64"/>
  <c r="X62"/>
  <c r="X60"/>
  <c r="X58"/>
  <c r="D48" i="42"/>
  <c r="T28" i="45"/>
  <c r="C177" i="31" s="1"/>
  <c r="I549" i="43"/>
  <c r="G549"/>
  <c r="E549"/>
  <c r="I481"/>
  <c r="G481"/>
  <c r="E481"/>
  <c r="I413"/>
  <c r="G413"/>
  <c r="E413"/>
  <c r="I345"/>
  <c r="G345"/>
  <c r="E345"/>
  <c r="I277"/>
  <c r="G277"/>
  <c r="E277"/>
  <c r="I209"/>
  <c r="G209"/>
  <c r="E209"/>
  <c r="I141"/>
  <c r="G141"/>
  <c r="E141"/>
  <c r="R14" i="42"/>
  <c r="G13" i="66" s="1"/>
  <c r="P12" i="42"/>
  <c r="R12" s="1"/>
  <c r="G11" i="66" s="1"/>
  <c r="P10" i="42"/>
  <c r="R10"/>
  <c r="G9" i="66" s="1"/>
  <c r="L48" i="42"/>
  <c r="H48"/>
  <c r="E369" i="40"/>
  <c r="O369"/>
  <c r="M369"/>
  <c r="K369"/>
  <c r="I369"/>
  <c r="G369"/>
  <c r="O279"/>
  <c r="M279"/>
  <c r="K279"/>
  <c r="I279"/>
  <c r="G279"/>
  <c r="E279"/>
  <c r="O189"/>
  <c r="M189"/>
  <c r="K189"/>
  <c r="I189"/>
  <c r="G189"/>
  <c r="E189"/>
  <c r="O99"/>
  <c r="M99"/>
  <c r="K99"/>
  <c r="I99"/>
  <c r="G99"/>
  <c r="E99"/>
  <c r="S24"/>
  <c r="S22"/>
  <c r="S14"/>
  <c r="N54"/>
  <c r="L54"/>
  <c r="J54"/>
  <c r="H54"/>
  <c r="F54"/>
  <c r="K419" i="38"/>
  <c r="I419"/>
  <c r="G419"/>
  <c r="E419"/>
  <c r="K327"/>
  <c r="I327"/>
  <c r="G327"/>
  <c r="E327"/>
  <c r="K235"/>
  <c r="I235"/>
  <c r="G235"/>
  <c r="E235"/>
  <c r="K143"/>
  <c r="I143"/>
  <c r="G143"/>
  <c r="E143"/>
  <c r="K51"/>
  <c r="I51"/>
  <c r="G51"/>
  <c r="E51"/>
  <c r="S618" i="37"/>
  <c r="S590"/>
  <c r="S567"/>
  <c r="O558"/>
  <c r="M558"/>
  <c r="K558"/>
  <c r="I558"/>
  <c r="G558"/>
  <c r="E558"/>
  <c r="S521"/>
  <c r="S498"/>
  <c r="K489"/>
  <c r="I489"/>
  <c r="G489"/>
  <c r="E489"/>
  <c r="O489"/>
  <c r="M489"/>
  <c r="S452"/>
  <c r="S440"/>
  <c r="K67" i="43"/>
  <c r="I67"/>
  <c r="R13" i="42"/>
  <c r="G12" i="66" s="1"/>
  <c r="R9" i="42"/>
  <c r="N414" i="40"/>
  <c r="O324"/>
  <c r="M324"/>
  <c r="K324"/>
  <c r="I324"/>
  <c r="G324"/>
  <c r="E324"/>
  <c r="O234"/>
  <c r="M234"/>
  <c r="K234"/>
  <c r="I234"/>
  <c r="G234"/>
  <c r="E234"/>
  <c r="O144"/>
  <c r="M144"/>
  <c r="K144"/>
  <c r="I144"/>
  <c r="G144"/>
  <c r="E144"/>
  <c r="S51"/>
  <c r="S49"/>
  <c r="S47"/>
  <c r="S25"/>
  <c r="S23"/>
  <c r="S21"/>
  <c r="G373" i="38"/>
  <c r="E373"/>
  <c r="K373"/>
  <c r="I373"/>
  <c r="K281"/>
  <c r="I281"/>
  <c r="G281"/>
  <c r="E281"/>
  <c r="I189"/>
  <c r="G189"/>
  <c r="E189"/>
  <c r="K189"/>
  <c r="M97"/>
  <c r="K97"/>
  <c r="I97"/>
  <c r="G97"/>
  <c r="E97"/>
  <c r="N627" i="37"/>
  <c r="L627"/>
  <c r="J627"/>
  <c r="H627"/>
  <c r="F627"/>
  <c r="S621"/>
  <c r="S619"/>
  <c r="S617"/>
  <c r="S571"/>
  <c r="P558"/>
  <c r="S502"/>
  <c r="P489"/>
  <c r="S429"/>
  <c r="S419"/>
  <c r="O420"/>
  <c r="M420"/>
  <c r="K420"/>
  <c r="I420"/>
  <c r="G420"/>
  <c r="E420"/>
  <c r="S383"/>
  <c r="S350"/>
  <c r="M351"/>
  <c r="K351"/>
  <c r="I351"/>
  <c r="G351"/>
  <c r="E351"/>
  <c r="O351"/>
  <c r="S314"/>
  <c r="S311"/>
  <c r="S309"/>
  <c r="S307"/>
  <c r="S305"/>
  <c r="S303"/>
  <c r="S297"/>
  <c r="S289"/>
  <c r="S263"/>
  <c r="S257"/>
  <c r="S255"/>
  <c r="S253"/>
  <c r="S251"/>
  <c r="S249"/>
  <c r="S247"/>
  <c r="S242"/>
  <c r="S240"/>
  <c r="S238"/>
  <c r="S236"/>
  <c r="S234"/>
  <c r="S228"/>
  <c r="S220"/>
  <c r="S209"/>
  <c r="S205"/>
  <c r="S198"/>
  <c r="S196"/>
  <c r="S188"/>
  <c r="S186"/>
  <c r="S184"/>
  <c r="S182"/>
  <c r="S180"/>
  <c r="S178"/>
  <c r="S173"/>
  <c r="S171"/>
  <c r="S169"/>
  <c r="S167"/>
  <c r="N143"/>
  <c r="L143"/>
  <c r="J143"/>
  <c r="H143"/>
  <c r="F143"/>
  <c r="S87"/>
  <c r="S83"/>
  <c r="S68"/>
  <c r="S66"/>
  <c r="S59"/>
  <c r="S57"/>
  <c r="S55"/>
  <c r="S53"/>
  <c r="S45"/>
  <c r="S43"/>
  <c r="S41"/>
  <c r="S39"/>
  <c r="S37"/>
  <c r="S34"/>
  <c r="S32"/>
  <c r="S30"/>
  <c r="S28"/>
  <c r="S26"/>
  <c r="S24"/>
  <c r="S15"/>
  <c r="S12"/>
  <c r="S10"/>
  <c r="M142" i="36"/>
  <c r="N140"/>
  <c r="N138"/>
  <c r="N136"/>
  <c r="N134"/>
  <c r="N132"/>
  <c r="N130"/>
  <c r="S130" i="46" s="1"/>
  <c r="N128" i="36"/>
  <c r="N126"/>
  <c r="N124"/>
  <c r="N122"/>
  <c r="N120"/>
  <c r="N118"/>
  <c r="N116"/>
  <c r="N114"/>
  <c r="N112"/>
  <c r="N110"/>
  <c r="N108"/>
  <c r="N106"/>
  <c r="N104"/>
  <c r="N102"/>
  <c r="N100"/>
  <c r="N98"/>
  <c r="N96"/>
  <c r="N94"/>
  <c r="N92"/>
  <c r="N90"/>
  <c r="N88"/>
  <c r="N86"/>
  <c r="N84"/>
  <c r="N82"/>
  <c r="N80"/>
  <c r="N78"/>
  <c r="N76"/>
  <c r="N74"/>
  <c r="N72"/>
  <c r="N70"/>
  <c r="N68"/>
  <c r="N66"/>
  <c r="N64"/>
  <c r="N62"/>
  <c r="N60"/>
  <c r="N58"/>
  <c r="N56"/>
  <c r="N54"/>
  <c r="N52"/>
  <c r="N50"/>
  <c r="N48"/>
  <c r="N46"/>
  <c r="N42"/>
  <c r="N40"/>
  <c r="N38"/>
  <c r="N28"/>
  <c r="N26"/>
  <c r="N24"/>
  <c r="N22"/>
  <c r="N20"/>
  <c r="N18"/>
  <c r="N16"/>
  <c r="N14"/>
  <c r="H7" i="32"/>
  <c r="M2" i="78" s="1"/>
  <c r="K33" i="31"/>
  <c r="BR2" i="77" s="1"/>
  <c r="K25" i="31"/>
  <c r="BP2" i="77" s="1"/>
  <c r="K23" i="31"/>
  <c r="BN2" i="77" s="1"/>
  <c r="K19" i="31"/>
  <c r="BL2" i="77" s="1"/>
  <c r="S364" i="37"/>
  <c r="S339"/>
  <c r="S310"/>
  <c r="S308"/>
  <c r="S306"/>
  <c r="S304"/>
  <c r="S302"/>
  <c r="S293"/>
  <c r="S277"/>
  <c r="S268"/>
  <c r="S262"/>
  <c r="S256"/>
  <c r="S254"/>
  <c r="S252"/>
  <c r="S250"/>
  <c r="S248"/>
  <c r="S243"/>
  <c r="S241"/>
  <c r="S239"/>
  <c r="S237"/>
  <c r="S235"/>
  <c r="S233"/>
  <c r="S224"/>
  <c r="S208"/>
  <c r="S206"/>
  <c r="S199"/>
  <c r="S197"/>
  <c r="S195"/>
  <c r="S193"/>
  <c r="S187"/>
  <c r="S185"/>
  <c r="S183"/>
  <c r="S181"/>
  <c r="S179"/>
  <c r="S174"/>
  <c r="S172"/>
  <c r="S170"/>
  <c r="S168"/>
  <c r="S166"/>
  <c r="S69"/>
  <c r="S67"/>
  <c r="S65"/>
  <c r="S60"/>
  <c r="S58"/>
  <c r="S56"/>
  <c r="S54"/>
  <c r="S52"/>
  <c r="S48"/>
  <c r="S46"/>
  <c r="S44"/>
  <c r="S42"/>
  <c r="S40"/>
  <c r="S38"/>
  <c r="S35"/>
  <c r="S33"/>
  <c r="S31"/>
  <c r="S29"/>
  <c r="S27"/>
  <c r="S25"/>
  <c r="S23"/>
  <c r="S16"/>
  <c r="S14"/>
  <c r="S11"/>
  <c r="H14" i="32"/>
  <c r="O2" i="78" s="1"/>
  <c r="K26" i="31"/>
  <c r="BQ2" i="77" s="1"/>
  <c r="K24" i="31"/>
  <c r="BO2" i="77" s="1"/>
  <c r="K22" i="31"/>
  <c r="BM2" i="77" s="1"/>
  <c r="E139" i="61"/>
  <c r="L139" s="1"/>
  <c r="C139" i="68"/>
  <c r="E139" s="1"/>
  <c r="G139" s="1"/>
  <c r="E137" i="61"/>
  <c r="C137" i="68"/>
  <c r="E135" i="61"/>
  <c r="Q135" s="1"/>
  <c r="C135" i="68"/>
  <c r="E135" s="1"/>
  <c r="E133" i="61"/>
  <c r="O133" s="1"/>
  <c r="C133" i="68"/>
  <c r="E133" s="1"/>
  <c r="E131" i="61"/>
  <c r="I131" s="1"/>
  <c r="C131" i="68"/>
  <c r="E131" s="1"/>
  <c r="E129" i="61"/>
  <c r="R129" s="1"/>
  <c r="C129" i="68"/>
  <c r="E127" i="61"/>
  <c r="K127" s="1"/>
  <c r="C127" i="68"/>
  <c r="E127" s="1"/>
  <c r="E125" i="61"/>
  <c r="Q125" s="1"/>
  <c r="C125" i="68"/>
  <c r="E125" s="1"/>
  <c r="G125" s="1"/>
  <c r="E123" i="61"/>
  <c r="O123" s="1"/>
  <c r="C123" i="68"/>
  <c r="E123" s="1"/>
  <c r="E121" i="61"/>
  <c r="P121" s="1"/>
  <c r="C121" i="68"/>
  <c r="E119" i="61"/>
  <c r="C119" i="68"/>
  <c r="E119" s="1"/>
  <c r="E117" i="61"/>
  <c r="I117" s="1"/>
  <c r="C117" i="68"/>
  <c r="E117" s="1"/>
  <c r="I117" s="1"/>
  <c r="E115" i="61"/>
  <c r="I115" s="1"/>
  <c r="C115" i="68"/>
  <c r="E115" s="1"/>
  <c r="H115" s="1"/>
  <c r="E113" i="61"/>
  <c r="O113" s="1"/>
  <c r="C113" i="68"/>
  <c r="E113" s="1"/>
  <c r="I113" s="1"/>
  <c r="E111" i="61"/>
  <c r="J111" s="1"/>
  <c r="C111" i="68"/>
  <c r="E111"/>
  <c r="E109" i="61"/>
  <c r="C109" i="68"/>
  <c r="E107" i="61"/>
  <c r="C107" i="68"/>
  <c r="E107" s="1"/>
  <c r="I107" s="1"/>
  <c r="E105" i="61"/>
  <c r="C105" i="68"/>
  <c r="E105" s="1"/>
  <c r="E103" i="61"/>
  <c r="P103" s="1"/>
  <c r="C103" i="68"/>
  <c r="E101" i="61"/>
  <c r="C101" i="68"/>
  <c r="E101" s="1"/>
  <c r="E99" i="61"/>
  <c r="O99"/>
  <c r="C99" i="68"/>
  <c r="E99"/>
  <c r="E97" i="61"/>
  <c r="P97"/>
  <c r="C97" i="68"/>
  <c r="E97"/>
  <c r="E95" i="61"/>
  <c r="C95" i="68"/>
  <c r="E95" s="1"/>
  <c r="H95" s="1"/>
  <c r="E93" i="61"/>
  <c r="N93" s="1"/>
  <c r="C93" i="68"/>
  <c r="E93" s="1"/>
  <c r="G93" s="1"/>
  <c r="E91" i="61"/>
  <c r="I91"/>
  <c r="C91" i="68"/>
  <c r="E89" i="61"/>
  <c r="L89" s="1"/>
  <c r="C89" i="68"/>
  <c r="E89"/>
  <c r="E87" i="61"/>
  <c r="C87" i="68"/>
  <c r="E87" s="1"/>
  <c r="E85" i="61"/>
  <c r="C85" i="68"/>
  <c r="E85" s="1"/>
  <c r="E83" i="61"/>
  <c r="C83" i="68"/>
  <c r="E83" s="1"/>
  <c r="H83" s="1"/>
  <c r="E81" i="61"/>
  <c r="C81" i="68"/>
  <c r="E81" s="1"/>
  <c r="G81" s="1"/>
  <c r="E79" i="61"/>
  <c r="Q79" s="1"/>
  <c r="C79" i="68"/>
  <c r="E79" s="1"/>
  <c r="I79" s="1"/>
  <c r="E77" i="61"/>
  <c r="Q77" s="1"/>
  <c r="C77" i="68"/>
  <c r="E75" i="61"/>
  <c r="C75" i="68"/>
  <c r="E75" s="1"/>
  <c r="H75" s="1"/>
  <c r="E73" i="61"/>
  <c r="I73" s="1"/>
  <c r="C73" i="68"/>
  <c r="E73" s="1"/>
  <c r="E71" i="61"/>
  <c r="J71" s="1"/>
  <c r="C71" i="68"/>
  <c r="E69" i="61"/>
  <c r="C69" i="68"/>
  <c r="E67" i="61"/>
  <c r="I67" s="1"/>
  <c r="C67" i="68"/>
  <c r="E67" s="1"/>
  <c r="E65" i="61"/>
  <c r="C65" i="68"/>
  <c r="E65" s="1"/>
  <c r="I65" s="1"/>
  <c r="E63" i="61"/>
  <c r="K63" s="1"/>
  <c r="C63" i="68"/>
  <c r="E61" i="61"/>
  <c r="C61" i="68"/>
  <c r="E61" s="1"/>
  <c r="G61" s="1"/>
  <c r="E59" i="61"/>
  <c r="C59" i="68"/>
  <c r="E59" s="1"/>
  <c r="E57" i="61"/>
  <c r="O57" s="1"/>
  <c r="C57" i="68"/>
  <c r="E57" s="1"/>
  <c r="I57" s="1"/>
  <c r="E55" i="61"/>
  <c r="C55" i="68"/>
  <c r="E55" s="1"/>
  <c r="G55" s="1"/>
  <c r="E53" i="61"/>
  <c r="N53" s="1"/>
  <c r="C53" i="68"/>
  <c r="E53" s="1"/>
  <c r="E51" i="61"/>
  <c r="K51" s="1"/>
  <c r="C51" i="68"/>
  <c r="E51" s="1"/>
  <c r="H51" s="1"/>
  <c r="E49" i="61"/>
  <c r="N49" s="1"/>
  <c r="C49" i="68"/>
  <c r="E47" i="61"/>
  <c r="P47" s="1"/>
  <c r="C47" i="68"/>
  <c r="E45" i="61"/>
  <c r="J45" s="1"/>
  <c r="C45" i="68"/>
  <c r="E45" s="1"/>
  <c r="E43" i="61"/>
  <c r="L43" s="1"/>
  <c r="C43" i="68"/>
  <c r="E43" s="1"/>
  <c r="E41" i="61"/>
  <c r="C41" i="68"/>
  <c r="E41" s="1"/>
  <c r="I41" s="1"/>
  <c r="E39" i="61"/>
  <c r="P39" s="1"/>
  <c r="C39" i="68"/>
  <c r="E39" s="1"/>
  <c r="H39" s="1"/>
  <c r="E37" i="61"/>
  <c r="P37" s="1"/>
  <c r="C37" i="68"/>
  <c r="E37" s="1"/>
  <c r="E35" i="61"/>
  <c r="I35" s="1"/>
  <c r="C35" i="68"/>
  <c r="E35" s="1"/>
  <c r="E33" i="61"/>
  <c r="C33" i="68"/>
  <c r="E31" i="61"/>
  <c r="I31" s="1"/>
  <c r="C31" i="68"/>
  <c r="E31" s="1"/>
  <c r="F2" i="103"/>
  <c r="AD5" i="100" s="1"/>
  <c r="E29" i="61"/>
  <c r="C29" i="68"/>
  <c r="E29" s="1"/>
  <c r="I29" s="1"/>
  <c r="E27" i="61"/>
  <c r="C27" i="68"/>
  <c r="E27" s="1"/>
  <c r="E25" i="61"/>
  <c r="K25" s="1"/>
  <c r="C25" i="68"/>
  <c r="E25" s="1"/>
  <c r="E23" i="61"/>
  <c r="J23" s="1"/>
  <c r="C23" i="68"/>
  <c r="E23" s="1"/>
  <c r="H23" s="1"/>
  <c r="E21" i="61"/>
  <c r="J21" s="1"/>
  <c r="C21" i="68"/>
  <c r="E21" s="1"/>
  <c r="I21" s="1"/>
  <c r="E19" i="61"/>
  <c r="K19" s="1"/>
  <c r="C19" i="68"/>
  <c r="E19" s="1"/>
  <c r="E17" i="61"/>
  <c r="L17" s="1"/>
  <c r="C17" i="68"/>
  <c r="E17" s="1"/>
  <c r="I17" s="1"/>
  <c r="E15" i="61"/>
  <c r="I15" s="1"/>
  <c r="C15" i="68"/>
  <c r="E15" s="1"/>
  <c r="G15" s="1"/>
  <c r="E13" i="61"/>
  <c r="K13" s="1"/>
  <c r="C13" i="68"/>
  <c r="E9" i="61"/>
  <c r="P9" s="1"/>
  <c r="C9" i="68"/>
  <c r="E9" s="1"/>
  <c r="I9" s="1"/>
  <c r="E7" i="61"/>
  <c r="C7" i="68"/>
  <c r="D142" i="52"/>
  <c r="L130" i="61"/>
  <c r="T102"/>
  <c r="T92"/>
  <c r="Q86"/>
  <c r="J64"/>
  <c r="T62"/>
  <c r="P60"/>
  <c r="I60"/>
  <c r="Q60"/>
  <c r="N60"/>
  <c r="R56"/>
  <c r="T56"/>
  <c r="I54"/>
  <c r="J52"/>
  <c r="N52"/>
  <c r="T52"/>
  <c r="K52"/>
  <c r="Q52"/>
  <c r="P48"/>
  <c r="N46"/>
  <c r="L44"/>
  <c r="K44"/>
  <c r="N44"/>
  <c r="N42"/>
  <c r="Q40"/>
  <c r="Q38"/>
  <c r="P32"/>
  <c r="O24"/>
  <c r="R22"/>
  <c r="L20"/>
  <c r="O16"/>
  <c r="P12"/>
  <c r="T8"/>
  <c r="F2" i="102"/>
  <c r="AG5" i="104" s="1"/>
  <c r="D142" i="53"/>
  <c r="H142" i="55"/>
  <c r="F142"/>
  <c r="V138" i="54"/>
  <c r="D6" i="73"/>
  <c r="F140" i="70"/>
  <c r="F138"/>
  <c r="F136"/>
  <c r="F134"/>
  <c r="F132"/>
  <c r="F130"/>
  <c r="F128"/>
  <c r="F126"/>
  <c r="F124"/>
  <c r="F122"/>
  <c r="F120"/>
  <c r="F118"/>
  <c r="F116"/>
  <c r="F114"/>
  <c r="F112"/>
  <c r="F110"/>
  <c r="F108"/>
  <c r="F106"/>
  <c r="F104"/>
  <c r="F102"/>
  <c r="F100"/>
  <c r="F98"/>
  <c r="F96"/>
  <c r="F94"/>
  <c r="F92"/>
  <c r="F90"/>
  <c r="F88"/>
  <c r="F86"/>
  <c r="F84"/>
  <c r="F82"/>
  <c r="F80"/>
  <c r="F78"/>
  <c r="F76"/>
  <c r="F74"/>
  <c r="F72"/>
  <c r="F70"/>
  <c r="F68"/>
  <c r="F66"/>
  <c r="F64"/>
  <c r="F62"/>
  <c r="F60"/>
  <c r="F58"/>
  <c r="F56"/>
  <c r="F54"/>
  <c r="F52"/>
  <c r="F50"/>
  <c r="F48"/>
  <c r="F46"/>
  <c r="F44"/>
  <c r="F42"/>
  <c r="F40"/>
  <c r="F38"/>
  <c r="F36"/>
  <c r="F34"/>
  <c r="F32"/>
  <c r="F30"/>
  <c r="F28"/>
  <c r="F26"/>
  <c r="F24"/>
  <c r="F22"/>
  <c r="F20"/>
  <c r="F18"/>
  <c r="F16"/>
  <c r="F14"/>
  <c r="F12"/>
  <c r="F10"/>
  <c r="F8"/>
  <c r="F6"/>
  <c r="E15" i="69"/>
  <c r="E11" i="82" s="1"/>
  <c r="C15" i="69"/>
  <c r="C11" i="82" s="1"/>
  <c r="C7" i="69"/>
  <c r="C140" i="68"/>
  <c r="E140" s="1"/>
  <c r="I140" s="1"/>
  <c r="C138"/>
  <c r="E138" s="1"/>
  <c r="H138" s="1"/>
  <c r="C136"/>
  <c r="C134"/>
  <c r="C132"/>
  <c r="E132" s="1"/>
  <c r="C130"/>
  <c r="E130" s="1"/>
  <c r="C128"/>
  <c r="E128" s="1"/>
  <c r="C126"/>
  <c r="E126" s="1"/>
  <c r="C124"/>
  <c r="E124" s="1"/>
  <c r="G124" s="1"/>
  <c r="C122"/>
  <c r="C120"/>
  <c r="C118"/>
  <c r="E118" s="1"/>
  <c r="C116"/>
  <c r="E116" s="1"/>
  <c r="C114"/>
  <c r="E114" s="1"/>
  <c r="C112"/>
  <c r="E112" s="1"/>
  <c r="I112" s="1"/>
  <c r="C110"/>
  <c r="E110" s="1"/>
  <c r="C108"/>
  <c r="C106"/>
  <c r="E106" s="1"/>
  <c r="C104"/>
  <c r="E104" s="1"/>
  <c r="I104" s="1"/>
  <c r="C102"/>
  <c r="E102" s="1"/>
  <c r="C100"/>
  <c r="E100" s="1"/>
  <c r="H100" s="1"/>
  <c r="C98"/>
  <c r="E98" s="1"/>
  <c r="I98" s="1"/>
  <c r="C96"/>
  <c r="E96" s="1"/>
  <c r="C94"/>
  <c r="E94" s="1"/>
  <c r="I94" s="1"/>
  <c r="C92"/>
  <c r="E92" s="1"/>
  <c r="H92" s="1"/>
  <c r="C90"/>
  <c r="C88"/>
  <c r="E88" s="1"/>
  <c r="C86"/>
  <c r="E86" s="1"/>
  <c r="C84"/>
  <c r="E84" s="1"/>
  <c r="C82"/>
  <c r="E82" s="1"/>
  <c r="C80"/>
  <c r="E80" s="1"/>
  <c r="C78"/>
  <c r="E78" s="1"/>
  <c r="C76"/>
  <c r="E76" s="1"/>
  <c r="G76" s="1"/>
  <c r="C74"/>
  <c r="C72"/>
  <c r="E72" s="1"/>
  <c r="C70"/>
  <c r="E70" s="1"/>
  <c r="H70" s="1"/>
  <c r="C68"/>
  <c r="C66"/>
  <c r="C64"/>
  <c r="E64" s="1"/>
  <c r="I64" s="1"/>
  <c r="C62"/>
  <c r="E62" s="1"/>
  <c r="H62" s="1"/>
  <c r="C60"/>
  <c r="E60" s="1"/>
  <c r="G60" s="1"/>
  <c r="C58"/>
  <c r="E58" s="1"/>
  <c r="I58" s="1"/>
  <c r="C56"/>
  <c r="C54"/>
  <c r="C52"/>
  <c r="E52" s="1"/>
  <c r="I52" s="1"/>
  <c r="C50"/>
  <c r="E50" s="1"/>
  <c r="C48"/>
  <c r="E48" s="1"/>
  <c r="C46"/>
  <c r="E46" s="1"/>
  <c r="C44"/>
  <c r="E44" s="1"/>
  <c r="C42"/>
  <c r="C40"/>
  <c r="C38"/>
  <c r="C36"/>
  <c r="E36" s="1"/>
  <c r="I36" s="1"/>
  <c r="C34"/>
  <c r="E34" s="1"/>
  <c r="H34" s="1"/>
  <c r="C32"/>
  <c r="E32" s="1"/>
  <c r="C30"/>
  <c r="E30" s="1"/>
  <c r="C28"/>
  <c r="E28" s="1"/>
  <c r="G28" s="1"/>
  <c r="C26"/>
  <c r="E26" s="1"/>
  <c r="C24"/>
  <c r="E24" s="1"/>
  <c r="G24" s="1"/>
  <c r="C22"/>
  <c r="E22" s="1"/>
  <c r="C20"/>
  <c r="E20" s="1"/>
  <c r="C18"/>
  <c r="E18" s="1"/>
  <c r="C16"/>
  <c r="E16" s="1"/>
  <c r="I16" s="1"/>
  <c r="C14"/>
  <c r="C12"/>
  <c r="E12" s="1"/>
  <c r="G12" s="1"/>
  <c r="C10"/>
  <c r="C8"/>
  <c r="E8" s="1"/>
  <c r="C6"/>
  <c r="E68" i="61"/>
  <c r="E10"/>
  <c r="P10" s="1"/>
  <c r="E6"/>
  <c r="D139" i="73"/>
  <c r="D137"/>
  <c r="D135"/>
  <c r="D133"/>
  <c r="D131"/>
  <c r="D129"/>
  <c r="D127"/>
  <c r="D125"/>
  <c r="D123"/>
  <c r="D121"/>
  <c r="D119"/>
  <c r="D117"/>
  <c r="D115"/>
  <c r="D113"/>
  <c r="D111"/>
  <c r="D109"/>
  <c r="D107"/>
  <c r="D105"/>
  <c r="D103"/>
  <c r="D101"/>
  <c r="D99"/>
  <c r="D97"/>
  <c r="D95"/>
  <c r="D93"/>
  <c r="D91"/>
  <c r="D89"/>
  <c r="D87"/>
  <c r="AB88" i="56"/>
  <c r="D85" i="73"/>
  <c r="AB86" i="56"/>
  <c r="D83" i="73"/>
  <c r="AB84" i="56"/>
  <c r="D81" i="73"/>
  <c r="AB82" i="56"/>
  <c r="D79" i="73"/>
  <c r="AB80" i="56"/>
  <c r="D77" i="73"/>
  <c r="AB78" i="56"/>
  <c r="D75" i="73"/>
  <c r="AB76" i="56"/>
  <c r="D73" i="73"/>
  <c r="AB74" i="56"/>
  <c r="D71" i="73"/>
  <c r="AB72" i="56"/>
  <c r="D69" i="73"/>
  <c r="AB70" i="56"/>
  <c r="D67" i="73"/>
  <c r="AB68" i="56"/>
  <c r="D65" i="73"/>
  <c r="AB66" i="56"/>
  <c r="D63" i="73"/>
  <c r="AB64" i="56"/>
  <c r="D61" i="73"/>
  <c r="AB62" i="56"/>
  <c r="D59" i="73"/>
  <c r="AB60" i="56"/>
  <c r="D57" i="73"/>
  <c r="AB58" i="56"/>
  <c r="D55" i="73"/>
  <c r="AB56" i="56"/>
  <c r="D53" i="73"/>
  <c r="AB54" i="56"/>
  <c r="D51" i="73"/>
  <c r="AB52" i="56"/>
  <c r="D49" i="73"/>
  <c r="AB50" i="56"/>
  <c r="D47" i="73"/>
  <c r="AB48" i="56"/>
  <c r="D45" i="73"/>
  <c r="AB46" i="56"/>
  <c r="D43" i="73"/>
  <c r="AB44" i="56"/>
  <c r="D41" i="73"/>
  <c r="AB42" i="56"/>
  <c r="D39" i="73"/>
  <c r="AB40" i="56"/>
  <c r="D37" i="73"/>
  <c r="AB38" i="56"/>
  <c r="D35" i="73"/>
  <c r="AB36" i="56"/>
  <c r="D33" i="73"/>
  <c r="AB34" i="56"/>
  <c r="D31" i="73"/>
  <c r="AB32" i="56"/>
  <c r="D29" i="73"/>
  <c r="AB30" i="56"/>
  <c r="D27" i="73"/>
  <c r="AB28" i="56"/>
  <c r="D25" i="73"/>
  <c r="AB26" i="56"/>
  <c r="D23" i="73"/>
  <c r="AB24" i="56"/>
  <c r="D21" i="73"/>
  <c r="AB22" i="56"/>
  <c r="D19" i="73"/>
  <c r="AB20" i="56"/>
  <c r="D17" i="73"/>
  <c r="AB18" i="56"/>
  <c r="D15" i="73"/>
  <c r="AB16" i="56"/>
  <c r="D13" i="73"/>
  <c r="AB14" i="56"/>
  <c r="D11" i="73"/>
  <c r="AB12" i="56"/>
  <c r="D9" i="73"/>
  <c r="AB10" i="56"/>
  <c r="AA142"/>
  <c r="D7" i="73"/>
  <c r="W142" i="56"/>
  <c r="U142"/>
  <c r="S142"/>
  <c r="Q142"/>
  <c r="O142"/>
  <c r="M142"/>
  <c r="K142"/>
  <c r="I142"/>
  <c r="G142"/>
  <c r="E142"/>
  <c r="J140" i="55"/>
  <c r="J136"/>
  <c r="J132"/>
  <c r="J128"/>
  <c r="J124"/>
  <c r="J120"/>
  <c r="J116"/>
  <c r="J112"/>
  <c r="J108"/>
  <c r="J104"/>
  <c r="J100"/>
  <c r="J96"/>
  <c r="J92"/>
  <c r="J88"/>
  <c r="J84"/>
  <c r="J80"/>
  <c r="J76"/>
  <c r="J72"/>
  <c r="J68"/>
  <c r="J64"/>
  <c r="J62"/>
  <c r="J60"/>
  <c r="J58"/>
  <c r="J56"/>
  <c r="J52"/>
  <c r="J50"/>
  <c r="J48"/>
  <c r="J44"/>
  <c r="J42"/>
  <c r="J40"/>
  <c r="J36"/>
  <c r="J34"/>
  <c r="J32"/>
  <c r="J28"/>
  <c r="J24"/>
  <c r="J20"/>
  <c r="J16"/>
  <c r="J12"/>
  <c r="C142"/>
  <c r="I142"/>
  <c r="C187" i="31"/>
  <c r="G142" i="55"/>
  <c r="U142" i="54"/>
  <c r="U140"/>
  <c r="U138"/>
  <c r="C135" i="72" s="1"/>
  <c r="U136" i="54"/>
  <c r="U134"/>
  <c r="C131" i="72"/>
  <c r="U132" i="54"/>
  <c r="U130"/>
  <c r="C127" i="72" s="1"/>
  <c r="U128" i="54"/>
  <c r="C125" i="72" s="1"/>
  <c r="U126" i="54"/>
  <c r="U124"/>
  <c r="U122"/>
  <c r="C119" i="72" s="1"/>
  <c r="U120" i="54"/>
  <c r="C117" i="72" s="1"/>
  <c r="U118" i="54"/>
  <c r="U116"/>
  <c r="U114"/>
  <c r="C111" i="72" s="1"/>
  <c r="U112" i="54"/>
  <c r="U110"/>
  <c r="U108"/>
  <c r="U106"/>
  <c r="U104"/>
  <c r="U102"/>
  <c r="U100"/>
  <c r="U98"/>
  <c r="U96"/>
  <c r="U94"/>
  <c r="U92"/>
  <c r="U90"/>
  <c r="U88"/>
  <c r="U86"/>
  <c r="U84"/>
  <c r="U82"/>
  <c r="R144"/>
  <c r="N144"/>
  <c r="J144"/>
  <c r="D144"/>
  <c r="T144"/>
  <c r="P144"/>
  <c r="L144"/>
  <c r="H144"/>
  <c r="AR142" i="53"/>
  <c r="AN142"/>
  <c r="AJ142"/>
  <c r="AF142"/>
  <c r="AB142"/>
  <c r="X142"/>
  <c r="P142"/>
  <c r="L142"/>
  <c r="H142"/>
  <c r="P140" i="52"/>
  <c r="K140" i="63"/>
  <c r="E144" i="54"/>
  <c r="I144"/>
  <c r="C11" i="89" s="1"/>
  <c r="M144" i="54"/>
  <c r="Q144"/>
  <c r="C142" i="53"/>
  <c r="E142"/>
  <c r="G142"/>
  <c r="I142"/>
  <c r="K142"/>
  <c r="M142"/>
  <c r="O142"/>
  <c r="Q142"/>
  <c r="U142"/>
  <c r="W142"/>
  <c r="Y142"/>
  <c r="AA142"/>
  <c r="AC142"/>
  <c r="AE142"/>
  <c r="AG142"/>
  <c r="AI142"/>
  <c r="AK142"/>
  <c r="AM142"/>
  <c r="AO142"/>
  <c r="AQ142"/>
  <c r="AS142"/>
  <c r="D142" i="51"/>
  <c r="V140" i="54"/>
  <c r="O136" i="52"/>
  <c r="F136" i="63"/>
  <c r="O132" i="52"/>
  <c r="F132" i="63"/>
  <c r="P126" i="52"/>
  <c r="K126" i="63"/>
  <c r="P122" i="52"/>
  <c r="K122" i="63"/>
  <c r="P118" i="52"/>
  <c r="K118" i="63"/>
  <c r="P114" i="52"/>
  <c r="K114" i="63"/>
  <c r="P110" i="52"/>
  <c r="K110" i="63"/>
  <c r="P106" i="52"/>
  <c r="K106" i="63"/>
  <c r="P102" i="52"/>
  <c r="K102" i="63"/>
  <c r="P98" i="52"/>
  <c r="K98" i="63"/>
  <c r="P94" i="52"/>
  <c r="K94" i="63"/>
  <c r="P90" i="52"/>
  <c r="K90" i="63"/>
  <c r="P86" i="52"/>
  <c r="K86" i="63"/>
  <c r="P82" i="52"/>
  <c r="K82" i="63"/>
  <c r="P78" i="52"/>
  <c r="K78" i="63"/>
  <c r="P74" i="52"/>
  <c r="K74" i="63"/>
  <c r="P70" i="52"/>
  <c r="K70" i="63"/>
  <c r="P66" i="52"/>
  <c r="K66" i="63"/>
  <c r="P62" i="52"/>
  <c r="K62" i="63"/>
  <c r="P58" i="52"/>
  <c r="K58" i="63"/>
  <c r="P54" i="52"/>
  <c r="K54" i="63"/>
  <c r="P50" i="52"/>
  <c r="K50" i="63"/>
  <c r="P46" i="52"/>
  <c r="K46" i="63"/>
  <c r="P42" i="52"/>
  <c r="K42" i="63"/>
  <c r="P38" i="52"/>
  <c r="K38" i="63"/>
  <c r="P34" i="52"/>
  <c r="K34" i="63"/>
  <c r="P30" i="52"/>
  <c r="K30" i="63"/>
  <c r="P26" i="52"/>
  <c r="K26" i="63"/>
  <c r="P22" i="52"/>
  <c r="K22" i="63"/>
  <c r="P18" i="52"/>
  <c r="K18" i="63"/>
  <c r="P14" i="52"/>
  <c r="K14" i="63"/>
  <c r="L142" i="52"/>
  <c r="H142"/>
  <c r="AB134" i="51"/>
  <c r="J134" i="63"/>
  <c r="AB126" i="51"/>
  <c r="J126" i="63"/>
  <c r="AB118" i="51"/>
  <c r="J118" i="63"/>
  <c r="AB110" i="51"/>
  <c r="J110" i="63"/>
  <c r="AB102" i="51"/>
  <c r="J102" i="63"/>
  <c r="AB94" i="51"/>
  <c r="J94" i="63"/>
  <c r="AB86" i="51"/>
  <c r="J86" i="63"/>
  <c r="AB78" i="51"/>
  <c r="J78" i="63"/>
  <c r="AB70" i="51"/>
  <c r="J70" i="63"/>
  <c r="AB62" i="51"/>
  <c r="J62" i="63"/>
  <c r="AB54" i="51"/>
  <c r="J54" i="63"/>
  <c r="AB46" i="51"/>
  <c r="J46" i="63"/>
  <c r="AB38" i="51"/>
  <c r="J38" i="63" s="1"/>
  <c r="AB30" i="51"/>
  <c r="J30" i="63" s="1"/>
  <c r="AB22" i="51"/>
  <c r="J22" i="63" s="1"/>
  <c r="AA14" i="51"/>
  <c r="E14" i="63" s="1"/>
  <c r="AA10" i="51"/>
  <c r="E10" i="63" s="1"/>
  <c r="Y142" i="51"/>
  <c r="W142"/>
  <c r="U142"/>
  <c r="S142"/>
  <c r="Q142"/>
  <c r="O142"/>
  <c r="M142"/>
  <c r="K142"/>
  <c r="I142"/>
  <c r="G142"/>
  <c r="W140" i="50"/>
  <c r="D140" i="63" s="1"/>
  <c r="W136" i="50"/>
  <c r="D136" i="63" s="1"/>
  <c r="W134" i="50"/>
  <c r="D134" i="63" s="1"/>
  <c r="W132" i="50"/>
  <c r="D132" i="63" s="1"/>
  <c r="W130" i="50"/>
  <c r="D130" i="63" s="1"/>
  <c r="W128" i="50"/>
  <c r="D128" i="63" s="1"/>
  <c r="W126" i="50"/>
  <c r="D126" i="63" s="1"/>
  <c r="W124" i="50"/>
  <c r="D124" i="63" s="1"/>
  <c r="W122" i="50"/>
  <c r="D122" i="63" s="1"/>
  <c r="W120" i="50"/>
  <c r="D120" i="63" s="1"/>
  <c r="W118" i="50"/>
  <c r="D118" i="63" s="1"/>
  <c r="W116" i="50"/>
  <c r="D116" i="63" s="1"/>
  <c r="W114" i="50"/>
  <c r="D114" i="63" s="1"/>
  <c r="W112" i="50"/>
  <c r="D112" i="63" s="1"/>
  <c r="W110" i="50"/>
  <c r="D110" i="63" s="1"/>
  <c r="W108" i="50"/>
  <c r="D108" i="63" s="1"/>
  <c r="W104" i="50"/>
  <c r="D104" i="63" s="1"/>
  <c r="W100" i="50"/>
  <c r="D100" i="63" s="1"/>
  <c r="W96" i="50"/>
  <c r="D96" i="63" s="1"/>
  <c r="W92" i="50"/>
  <c r="D92" i="63" s="1"/>
  <c r="W88" i="50"/>
  <c r="D88" i="63" s="1"/>
  <c r="W84" i="50"/>
  <c r="D84" i="63" s="1"/>
  <c r="W80" i="50"/>
  <c r="D80" i="63" s="1"/>
  <c r="W76" i="50"/>
  <c r="D76" i="63" s="1"/>
  <c r="W72" i="50"/>
  <c r="D72" i="63" s="1"/>
  <c r="W68" i="50"/>
  <c r="D68" i="63" s="1"/>
  <c r="W64" i="50"/>
  <c r="D64" i="63" s="1"/>
  <c r="W60" i="50"/>
  <c r="D60" i="63" s="1"/>
  <c r="W56" i="50"/>
  <c r="D56" i="63" s="1"/>
  <c r="W52" i="50"/>
  <c r="D52" i="63" s="1"/>
  <c r="X47" i="50"/>
  <c r="I47" i="63" s="1"/>
  <c r="X43" i="50"/>
  <c r="I43" i="63" s="1"/>
  <c r="X39" i="50"/>
  <c r="I39" i="63" s="1"/>
  <c r="X35" i="50"/>
  <c r="I35" i="63" s="1"/>
  <c r="X31" i="50"/>
  <c r="I31" i="63" s="1"/>
  <c r="X27" i="50"/>
  <c r="I27" i="63"/>
  <c r="X23" i="50"/>
  <c r="I23" i="63"/>
  <c r="X19" i="50"/>
  <c r="I19" i="63"/>
  <c r="X15" i="50"/>
  <c r="I15" i="63"/>
  <c r="X11" i="50"/>
  <c r="I11" i="63"/>
  <c r="V142" i="49"/>
  <c r="V140"/>
  <c r="V138"/>
  <c r="V136"/>
  <c r="V134"/>
  <c r="V132"/>
  <c r="V130"/>
  <c r="V128"/>
  <c r="V126"/>
  <c r="V124"/>
  <c r="V122"/>
  <c r="V120"/>
  <c r="V118"/>
  <c r="V116"/>
  <c r="V114"/>
  <c r="V112"/>
  <c r="V110"/>
  <c r="V108"/>
  <c r="V106"/>
  <c r="V104"/>
  <c r="V102"/>
  <c r="V100"/>
  <c r="V98"/>
  <c r="V96"/>
  <c r="V94"/>
  <c r="V92"/>
  <c r="V90"/>
  <c r="V88"/>
  <c r="V86"/>
  <c r="T143"/>
  <c r="P143"/>
  <c r="L143"/>
  <c r="H143"/>
  <c r="D143"/>
  <c r="R143"/>
  <c r="N143"/>
  <c r="J143"/>
  <c r="F143"/>
  <c r="H55" i="64"/>
  <c r="I55"/>
  <c r="J55"/>
  <c r="K55"/>
  <c r="V55"/>
  <c r="X55"/>
  <c r="S55"/>
  <c r="H53"/>
  <c r="I53"/>
  <c r="J53"/>
  <c r="K53"/>
  <c r="F53"/>
  <c r="V53"/>
  <c r="X53"/>
  <c r="H51"/>
  <c r="I51"/>
  <c r="J51"/>
  <c r="K51"/>
  <c r="O50" i="46"/>
  <c r="F51" i="64"/>
  <c r="V51"/>
  <c r="X51"/>
  <c r="H49"/>
  <c r="I49"/>
  <c r="J49"/>
  <c r="K49"/>
  <c r="F49"/>
  <c r="V49"/>
  <c r="X49"/>
  <c r="H47"/>
  <c r="I47"/>
  <c r="J47"/>
  <c r="K47"/>
  <c r="F47"/>
  <c r="V47"/>
  <c r="X47"/>
  <c r="P46" i="46"/>
  <c r="H45" i="64"/>
  <c r="I45"/>
  <c r="J45"/>
  <c r="K45"/>
  <c r="F45"/>
  <c r="V45"/>
  <c r="X45"/>
  <c r="P44" i="46"/>
  <c r="H43" i="64"/>
  <c r="I43"/>
  <c r="J43"/>
  <c r="K43"/>
  <c r="F43"/>
  <c r="V43"/>
  <c r="X43"/>
  <c r="H41"/>
  <c r="I41"/>
  <c r="J41"/>
  <c r="K41"/>
  <c r="F41"/>
  <c r="V41"/>
  <c r="X41"/>
  <c r="H39"/>
  <c r="I39"/>
  <c r="J39"/>
  <c r="K39"/>
  <c r="O38" i="46"/>
  <c r="F39" i="64"/>
  <c r="V39"/>
  <c r="X39"/>
  <c r="H37"/>
  <c r="I37"/>
  <c r="J37"/>
  <c r="K37"/>
  <c r="O36" i="46"/>
  <c r="F37" i="64"/>
  <c r="V37"/>
  <c r="X37"/>
  <c r="H35"/>
  <c r="I35"/>
  <c r="J35"/>
  <c r="K35"/>
  <c r="F35"/>
  <c r="V35"/>
  <c r="X35"/>
  <c r="P34" i="46"/>
  <c r="H33" i="64"/>
  <c r="I33"/>
  <c r="J33"/>
  <c r="K33"/>
  <c r="F33"/>
  <c r="V33"/>
  <c r="X33"/>
  <c r="P32" i="46"/>
  <c r="H31" i="64"/>
  <c r="I31"/>
  <c r="J31"/>
  <c r="K31"/>
  <c r="F31"/>
  <c r="V31"/>
  <c r="X31"/>
  <c r="H29"/>
  <c r="I29"/>
  <c r="J29"/>
  <c r="K29"/>
  <c r="O28" i="46"/>
  <c r="E27" i="72" s="1"/>
  <c r="F29" i="64"/>
  <c r="V29"/>
  <c r="X29"/>
  <c r="P28" i="46"/>
  <c r="R29" i="64" s="1"/>
  <c r="H27"/>
  <c r="I27"/>
  <c r="J27"/>
  <c r="K27"/>
  <c r="F27"/>
  <c r="V27"/>
  <c r="X27"/>
  <c r="P26" i="46"/>
  <c r="H25" i="64"/>
  <c r="I25"/>
  <c r="J25"/>
  <c r="K25"/>
  <c r="O24" i="46"/>
  <c r="F25" i="64"/>
  <c r="V25"/>
  <c r="X25"/>
  <c r="H23"/>
  <c r="I23"/>
  <c r="J23"/>
  <c r="K23"/>
  <c r="F23"/>
  <c r="V23"/>
  <c r="X23"/>
  <c r="H21"/>
  <c r="I21"/>
  <c r="J21"/>
  <c r="K21"/>
  <c r="F21"/>
  <c r="V21"/>
  <c r="X21"/>
  <c r="P20" i="46"/>
  <c r="H19" i="64"/>
  <c r="I19"/>
  <c r="J19"/>
  <c r="K19"/>
  <c r="F19"/>
  <c r="V19"/>
  <c r="X19"/>
  <c r="H17"/>
  <c r="I17"/>
  <c r="J17"/>
  <c r="K17"/>
  <c r="O16" i="46"/>
  <c r="D15" i="71" s="1"/>
  <c r="F17" i="64"/>
  <c r="V17"/>
  <c r="X17"/>
  <c r="H15"/>
  <c r="I15"/>
  <c r="J15"/>
  <c r="K15"/>
  <c r="O14" i="46"/>
  <c r="AX14" i="53" s="1"/>
  <c r="F15" i="64"/>
  <c r="V15"/>
  <c r="X15"/>
  <c r="P14" i="46"/>
  <c r="H13" i="64"/>
  <c r="I13"/>
  <c r="J13"/>
  <c r="K13"/>
  <c r="F13"/>
  <c r="V13"/>
  <c r="X13"/>
  <c r="H11"/>
  <c r="I11"/>
  <c r="J11"/>
  <c r="K11"/>
  <c r="O10" i="46"/>
  <c r="AX10" i="53" s="1"/>
  <c r="F11" i="64"/>
  <c r="V11"/>
  <c r="X11"/>
  <c r="P10" i="46"/>
  <c r="AY10" i="53" s="1"/>
  <c r="P8" i="46"/>
  <c r="U84" i="49"/>
  <c r="U82"/>
  <c r="U80"/>
  <c r="U78"/>
  <c r="U76"/>
  <c r="U74"/>
  <c r="U72"/>
  <c r="U70"/>
  <c r="U68"/>
  <c r="U66"/>
  <c r="U64"/>
  <c r="U62"/>
  <c r="U60"/>
  <c r="U58"/>
  <c r="U56"/>
  <c r="U54"/>
  <c r="U52"/>
  <c r="U50"/>
  <c r="U48"/>
  <c r="U46"/>
  <c r="U44"/>
  <c r="U42"/>
  <c r="U40"/>
  <c r="U38"/>
  <c r="U36"/>
  <c r="U34"/>
  <c r="U32"/>
  <c r="U30"/>
  <c r="U28"/>
  <c r="U26"/>
  <c r="U24"/>
  <c r="U22"/>
  <c r="U20"/>
  <c r="U18"/>
  <c r="U16"/>
  <c r="U14"/>
  <c r="U12"/>
  <c r="U10"/>
  <c r="S143"/>
  <c r="Q143"/>
  <c r="O143"/>
  <c r="M143"/>
  <c r="K143"/>
  <c r="I143"/>
  <c r="G143"/>
  <c r="E143"/>
  <c r="P141" i="46"/>
  <c r="X142" i="64"/>
  <c r="X140"/>
  <c r="X138"/>
  <c r="P135" i="46"/>
  <c r="X136" i="64"/>
  <c r="X134"/>
  <c r="X132"/>
  <c r="P129" i="46"/>
  <c r="X130" i="64"/>
  <c r="X128"/>
  <c r="X126"/>
  <c r="X124"/>
  <c r="X122"/>
  <c r="X120"/>
  <c r="X118"/>
  <c r="R142" i="46"/>
  <c r="J142"/>
  <c r="C176" i="31"/>
  <c r="C175"/>
  <c r="H142" i="64"/>
  <c r="I142"/>
  <c r="J142"/>
  <c r="K142"/>
  <c r="O141" i="46"/>
  <c r="E142" i="64" s="1"/>
  <c r="F142"/>
  <c r="H140"/>
  <c r="I140"/>
  <c r="J140"/>
  <c r="K140"/>
  <c r="F140"/>
  <c r="H138"/>
  <c r="I138"/>
  <c r="J138"/>
  <c r="K138"/>
  <c r="F138"/>
  <c r="H136"/>
  <c r="I136"/>
  <c r="J136"/>
  <c r="K136"/>
  <c r="F136"/>
  <c r="H134"/>
  <c r="I134"/>
  <c r="J134"/>
  <c r="K134"/>
  <c r="F134"/>
  <c r="H132"/>
  <c r="I132"/>
  <c r="J132"/>
  <c r="K132"/>
  <c r="F132"/>
  <c r="H130"/>
  <c r="I130"/>
  <c r="J130"/>
  <c r="K130"/>
  <c r="F130"/>
  <c r="H128"/>
  <c r="I128"/>
  <c r="J128"/>
  <c r="K128"/>
  <c r="F128"/>
  <c r="H126"/>
  <c r="I126"/>
  <c r="J126"/>
  <c r="K126"/>
  <c r="F126"/>
  <c r="H124"/>
  <c r="I124"/>
  <c r="J124"/>
  <c r="K124"/>
  <c r="O123" i="46"/>
  <c r="AX123" i="53" s="1"/>
  <c r="F124" i="64"/>
  <c r="H122"/>
  <c r="I122"/>
  <c r="J122"/>
  <c r="K122"/>
  <c r="F122"/>
  <c r="H120"/>
  <c r="I120"/>
  <c r="J120"/>
  <c r="K120"/>
  <c r="F120"/>
  <c r="H118"/>
  <c r="I118"/>
  <c r="N118" s="1"/>
  <c r="J118"/>
  <c r="K118"/>
  <c r="F118"/>
  <c r="H116"/>
  <c r="I116"/>
  <c r="J116"/>
  <c r="K116"/>
  <c r="F116"/>
  <c r="H114"/>
  <c r="I114"/>
  <c r="J114"/>
  <c r="K114"/>
  <c r="O113" i="46"/>
  <c r="F114" i="64"/>
  <c r="H112"/>
  <c r="I112"/>
  <c r="J112"/>
  <c r="K112"/>
  <c r="O111" i="46"/>
  <c r="D110" i="61" s="1"/>
  <c r="G110" s="1"/>
  <c r="F112" i="64"/>
  <c r="H110"/>
  <c r="I110"/>
  <c r="N110" s="1"/>
  <c r="J110"/>
  <c r="K110"/>
  <c r="O109" i="46"/>
  <c r="F110" i="64"/>
  <c r="H108"/>
  <c r="I108"/>
  <c r="J108"/>
  <c r="K108"/>
  <c r="F108"/>
  <c r="H106"/>
  <c r="I106"/>
  <c r="J106"/>
  <c r="K106"/>
  <c r="O105" i="46"/>
  <c r="AX105" i="53" s="1"/>
  <c r="F106" i="64"/>
  <c r="H104"/>
  <c r="I104"/>
  <c r="J104"/>
  <c r="K104"/>
  <c r="O103" i="46"/>
  <c r="F104" i="64"/>
  <c r="H102"/>
  <c r="I102"/>
  <c r="J102"/>
  <c r="K102"/>
  <c r="F102"/>
  <c r="H100"/>
  <c r="I100"/>
  <c r="J100"/>
  <c r="K100"/>
  <c r="F100"/>
  <c r="H98"/>
  <c r="I98"/>
  <c r="J98"/>
  <c r="K98"/>
  <c r="O97" i="46"/>
  <c r="D96" i="61" s="1"/>
  <c r="F98" i="64"/>
  <c r="H96"/>
  <c r="I96"/>
  <c r="J96"/>
  <c r="K96"/>
  <c r="F96"/>
  <c r="H94"/>
  <c r="I94"/>
  <c r="J94"/>
  <c r="K94"/>
  <c r="O93" i="46"/>
  <c r="E94" i="64" s="1"/>
  <c r="F94"/>
  <c r="H92"/>
  <c r="I92"/>
  <c r="J92"/>
  <c r="K92"/>
  <c r="O91" i="46"/>
  <c r="F92" i="64"/>
  <c r="H90"/>
  <c r="I90"/>
  <c r="J90"/>
  <c r="K90"/>
  <c r="F90"/>
  <c r="H88"/>
  <c r="I88"/>
  <c r="J88"/>
  <c r="K88"/>
  <c r="F88"/>
  <c r="H86"/>
  <c r="I86"/>
  <c r="J86"/>
  <c r="K86"/>
  <c r="F86"/>
  <c r="H84"/>
  <c r="I84"/>
  <c r="J84"/>
  <c r="K84"/>
  <c r="F84"/>
  <c r="H82"/>
  <c r="I82"/>
  <c r="J82"/>
  <c r="K82"/>
  <c r="O81" i="46"/>
  <c r="F82" i="64"/>
  <c r="H80"/>
  <c r="I80"/>
  <c r="J80"/>
  <c r="K80"/>
  <c r="F80"/>
  <c r="H78"/>
  <c r="I78"/>
  <c r="J78"/>
  <c r="K78"/>
  <c r="F78"/>
  <c r="H76"/>
  <c r="I76"/>
  <c r="J76"/>
  <c r="K76"/>
  <c r="F76"/>
  <c r="H74"/>
  <c r="I74"/>
  <c r="J74"/>
  <c r="K74"/>
  <c r="O73" i="46"/>
  <c r="F74" i="64"/>
  <c r="H72"/>
  <c r="I72"/>
  <c r="J72"/>
  <c r="K72"/>
  <c r="F72"/>
  <c r="H70"/>
  <c r="I70"/>
  <c r="J70"/>
  <c r="K70"/>
  <c r="O69" i="46"/>
  <c r="F70" i="64"/>
  <c r="H68"/>
  <c r="I68"/>
  <c r="J68"/>
  <c r="K68"/>
  <c r="O67" i="46"/>
  <c r="AX67" i="53" s="1"/>
  <c r="F68" i="64"/>
  <c r="H66"/>
  <c r="I66"/>
  <c r="J66"/>
  <c r="K66"/>
  <c r="O65" i="46"/>
  <c r="F66" i="64"/>
  <c r="H64"/>
  <c r="I64"/>
  <c r="J64"/>
  <c r="K64"/>
  <c r="F64"/>
  <c r="H62"/>
  <c r="I62"/>
  <c r="J62"/>
  <c r="K62"/>
  <c r="F62"/>
  <c r="H60"/>
  <c r="I60"/>
  <c r="J60"/>
  <c r="K60"/>
  <c r="O59" i="46"/>
  <c r="E60" i="64" s="1"/>
  <c r="F60"/>
  <c r="H58"/>
  <c r="I58"/>
  <c r="J58"/>
  <c r="K58"/>
  <c r="F58"/>
  <c r="H56"/>
  <c r="I56"/>
  <c r="J56"/>
  <c r="K56"/>
  <c r="F56"/>
  <c r="Q55"/>
  <c r="U55"/>
  <c r="Q53"/>
  <c r="U53"/>
  <c r="Q51"/>
  <c r="U51"/>
  <c r="Q49"/>
  <c r="U49"/>
  <c r="Q47"/>
  <c r="U47"/>
  <c r="Q45"/>
  <c r="U45"/>
  <c r="Q43"/>
  <c r="U43"/>
  <c r="Q41"/>
  <c r="U41"/>
  <c r="Q39"/>
  <c r="U39"/>
  <c r="Q37"/>
  <c r="U37"/>
  <c r="Q35"/>
  <c r="U35"/>
  <c r="Q33"/>
  <c r="U33"/>
  <c r="AA33" s="1"/>
  <c r="Q31"/>
  <c r="U31"/>
  <c r="Q29"/>
  <c r="U29"/>
  <c r="Q27"/>
  <c r="U27"/>
  <c r="Q25"/>
  <c r="U25"/>
  <c r="Q23"/>
  <c r="U23"/>
  <c r="Q21"/>
  <c r="U21"/>
  <c r="Q19"/>
  <c r="U19"/>
  <c r="Q17"/>
  <c r="U17"/>
  <c r="Q15"/>
  <c r="U15"/>
  <c r="Q13"/>
  <c r="U13"/>
  <c r="Q11"/>
  <c r="U11"/>
  <c r="C173" i="31"/>
  <c r="F78" i="43"/>
  <c r="G78" s="1"/>
  <c r="O15" i="42"/>
  <c r="Q15" s="1"/>
  <c r="D14" i="66" s="1"/>
  <c r="O12" i="42"/>
  <c r="Q12" s="1"/>
  <c r="D11" i="66" s="1"/>
  <c r="O11" i="42"/>
  <c r="Q11"/>
  <c r="O10"/>
  <c r="O47"/>
  <c r="Q47" s="1"/>
  <c r="D46" i="66" s="1"/>
  <c r="E46" s="1"/>
  <c r="O46" i="42"/>
  <c r="Q46" s="1"/>
  <c r="D45" i="66" s="1"/>
  <c r="O45" i="42"/>
  <c r="Q45" s="1"/>
  <c r="D44" i="66" s="1"/>
  <c r="O44" i="42"/>
  <c r="Q44"/>
  <c r="D43" i="66" s="1"/>
  <c r="E43" s="1"/>
  <c r="O43" i="42"/>
  <c r="Q43"/>
  <c r="D42" i="66" s="1"/>
  <c r="E42" s="1"/>
  <c r="Q42" i="42"/>
  <c r="D41" i="66"/>
  <c r="Q41" i="42"/>
  <c r="D40" i="66"/>
  <c r="Q40" i="42"/>
  <c r="D39" i="66"/>
  <c r="O39" i="42"/>
  <c r="Q39"/>
  <c r="D38" i="66" s="1"/>
  <c r="O38" i="42"/>
  <c r="Q38" s="1"/>
  <c r="D37" i="66" s="1"/>
  <c r="O37" i="42"/>
  <c r="Q37" s="1"/>
  <c r="D36" i="66" s="1"/>
  <c r="O36" i="42"/>
  <c r="Q36"/>
  <c r="D35" i="66" s="1"/>
  <c r="E35" s="1"/>
  <c r="O35" i="42"/>
  <c r="Q35"/>
  <c r="D34" i="66" s="1"/>
  <c r="E34" s="1"/>
  <c r="O34" i="42"/>
  <c r="Q34"/>
  <c r="D33" i="66" s="1"/>
  <c r="O33" i="42"/>
  <c r="Q33" s="1"/>
  <c r="D32" i="66" s="1"/>
  <c r="E32" s="1"/>
  <c r="O32" i="42"/>
  <c r="Q32" s="1"/>
  <c r="D31" i="66" s="1"/>
  <c r="O31" i="42"/>
  <c r="Q31"/>
  <c r="D30" i="66" s="1"/>
  <c r="Q30" i="42"/>
  <c r="D29" i="66" s="1"/>
  <c r="Q29" i="42"/>
  <c r="D28" i="66" s="1"/>
  <c r="E28" s="1"/>
  <c r="Q28" i="42"/>
  <c r="D27" i="66" s="1"/>
  <c r="Q27" i="42"/>
  <c r="D26" i="66" s="1"/>
  <c r="Q26" i="42"/>
  <c r="D25" i="66" s="1"/>
  <c r="Q25" i="42"/>
  <c r="D24" i="66" s="1"/>
  <c r="Q24" i="42"/>
  <c r="D23" i="66" s="1"/>
  <c r="O23" i="42"/>
  <c r="Q23" s="1"/>
  <c r="D22" i="66" s="1"/>
  <c r="E22" s="1"/>
  <c r="O22" i="42"/>
  <c r="Q22" s="1"/>
  <c r="D21" i="66" s="1"/>
  <c r="O21" i="42"/>
  <c r="Q21" s="1"/>
  <c r="D20" i="66" s="1"/>
  <c r="Q20" i="42"/>
  <c r="D19" i="66" s="1"/>
  <c r="Q19" i="42"/>
  <c r="D18" i="66" s="1"/>
  <c r="O18" i="42"/>
  <c r="Q18" s="1"/>
  <c r="D17" i="66" s="1"/>
  <c r="Q17" i="42"/>
  <c r="D16" i="66" s="1"/>
  <c r="Q16" i="42"/>
  <c r="D15" i="66" s="1"/>
  <c r="O414" i="40"/>
  <c r="M414"/>
  <c r="K414"/>
  <c r="I414"/>
  <c r="G414"/>
  <c r="E414"/>
  <c r="S165" i="37"/>
  <c r="S159"/>
  <c r="P54" i="40"/>
  <c r="P627" i="37"/>
  <c r="S164"/>
  <c r="S155"/>
  <c r="P143"/>
  <c r="L2" i="78"/>
  <c r="I24" i="32"/>
  <c r="D3"/>
  <c r="S10" i="46"/>
  <c r="W11" i="49"/>
  <c r="W12" i="54"/>
  <c r="K10" i="55"/>
  <c r="Y10" i="50"/>
  <c r="AC10" i="51"/>
  <c r="Q10" i="52"/>
  <c r="AZ10" i="53"/>
  <c r="AC10" i="56"/>
  <c r="S30" i="46"/>
  <c r="W31" i="49"/>
  <c r="Q30" i="52"/>
  <c r="W32" i="54"/>
  <c r="K30" i="55"/>
  <c r="AC30" i="56"/>
  <c r="Y30" i="50"/>
  <c r="AC30" i="51"/>
  <c r="AZ30" i="53"/>
  <c r="S34" i="46"/>
  <c r="W35" i="49"/>
  <c r="AC34" i="51"/>
  <c r="W36" i="54"/>
  <c r="K34" i="55"/>
  <c r="Y34" i="50"/>
  <c r="Q34" i="52"/>
  <c r="AZ34" i="53"/>
  <c r="AC34" i="56"/>
  <c r="S8" i="46"/>
  <c r="W9" i="49"/>
  <c r="Y8" i="50"/>
  <c r="AZ8" i="53"/>
  <c r="W10" i="54"/>
  <c r="AC8" i="51"/>
  <c r="Q8" i="52"/>
  <c r="K8" i="55"/>
  <c r="AC8" i="56"/>
  <c r="S12" i="46"/>
  <c r="W13" i="49"/>
  <c r="Y12" i="50"/>
  <c r="Q12" i="52"/>
  <c r="AZ12" i="53"/>
  <c r="W14" i="54"/>
  <c r="K12" i="55"/>
  <c r="AC12" i="56"/>
  <c r="AC12" i="51"/>
  <c r="S32" i="46"/>
  <c r="W33" i="49"/>
  <c r="Y32" i="50"/>
  <c r="AZ32" i="53"/>
  <c r="W34" i="54"/>
  <c r="K32" i="55"/>
  <c r="AC32" i="51"/>
  <c r="Q32" i="52"/>
  <c r="AC32" i="56"/>
  <c r="Y44" i="50"/>
  <c r="S44" i="46"/>
  <c r="W45" i="49"/>
  <c r="AC44" i="51"/>
  <c r="Q44" i="52"/>
  <c r="AZ44" i="53"/>
  <c r="W46" i="54"/>
  <c r="K44" i="55"/>
  <c r="AC44" i="56"/>
  <c r="Y37" i="50"/>
  <c r="Q37" i="52"/>
  <c r="K37" i="55"/>
  <c r="S37" i="46"/>
  <c r="W38" i="49"/>
  <c r="AC37" i="51"/>
  <c r="AZ37" i="53"/>
  <c r="W39" i="54"/>
  <c r="AC37" i="56"/>
  <c r="C6" i="73"/>
  <c r="C6" i="71"/>
  <c r="C8" i="73"/>
  <c r="C8" i="71"/>
  <c r="C12"/>
  <c r="C12" i="73"/>
  <c r="F12" s="1"/>
  <c r="C16" i="71"/>
  <c r="C16" i="73"/>
  <c r="E16" s="1"/>
  <c r="C20" i="71"/>
  <c r="C20" i="73"/>
  <c r="F20" s="1"/>
  <c r="C24"/>
  <c r="F24" s="1"/>
  <c r="C24" i="71"/>
  <c r="C28"/>
  <c r="C28" i="73"/>
  <c r="H28" s="1"/>
  <c r="C32" i="71"/>
  <c r="C32" i="73"/>
  <c r="I32" s="1"/>
  <c r="C36"/>
  <c r="E36" s="1"/>
  <c r="C36" i="71"/>
  <c r="C40"/>
  <c r="C40" i="73"/>
  <c r="C44" i="71"/>
  <c r="C44" i="73"/>
  <c r="H44" s="1"/>
  <c r="C48"/>
  <c r="C48" i="71"/>
  <c r="C52" i="73"/>
  <c r="C52" i="71"/>
  <c r="C56"/>
  <c r="C56" i="73"/>
  <c r="C60"/>
  <c r="C60" i="71"/>
  <c r="C64" i="73"/>
  <c r="C64" i="71"/>
  <c r="C68" i="73"/>
  <c r="C68" i="71"/>
  <c r="C72"/>
  <c r="C72" i="73"/>
  <c r="F72" s="1"/>
  <c r="C76"/>
  <c r="C76" i="71"/>
  <c r="C80"/>
  <c r="C80" i="73"/>
  <c r="C84" i="71"/>
  <c r="C84" i="73"/>
  <c r="H84" s="1"/>
  <c r="C88" i="71"/>
  <c r="C88" i="73"/>
  <c r="C92" i="71"/>
  <c r="C92" i="73"/>
  <c r="E92" s="1"/>
  <c r="C96"/>
  <c r="I96" s="1"/>
  <c r="C96" i="71"/>
  <c r="C100"/>
  <c r="C100" i="73"/>
  <c r="E100" s="1"/>
  <c r="C104" i="71"/>
  <c r="C104" i="73"/>
  <c r="E104" s="1"/>
  <c r="C108" i="71"/>
  <c r="C108" i="73"/>
  <c r="E108" s="1"/>
  <c r="C112" i="71"/>
  <c r="C112" i="73"/>
  <c r="C116" i="71"/>
  <c r="C116" i="73"/>
  <c r="C120" i="71"/>
  <c r="C120" i="73"/>
  <c r="E120" s="1"/>
  <c r="C124" i="71"/>
  <c r="C124" i="73"/>
  <c r="C128" i="71"/>
  <c r="C128" i="73"/>
  <c r="C132"/>
  <c r="I132" s="1"/>
  <c r="C132" i="71"/>
  <c r="C136"/>
  <c r="C136" i="73"/>
  <c r="C140" i="71"/>
  <c r="C140" i="73"/>
  <c r="H140" s="1"/>
  <c r="W17" i="49"/>
  <c r="S16" i="46"/>
  <c r="Y16" i="50"/>
  <c r="AC16" i="51"/>
  <c r="AZ16" i="53"/>
  <c r="W18" i="54"/>
  <c r="Q16" i="52"/>
  <c r="AC16" i="56"/>
  <c r="K16" i="55"/>
  <c r="W21" i="49"/>
  <c r="S20" i="46"/>
  <c r="Y20" i="50"/>
  <c r="AC20" i="51"/>
  <c r="AZ20" i="53"/>
  <c r="W22" i="54"/>
  <c r="Q20" i="52"/>
  <c r="AC20" i="56"/>
  <c r="K20" i="55"/>
  <c r="W25" i="49"/>
  <c r="S24" i="46"/>
  <c r="Y24" i="50"/>
  <c r="AC24" i="51"/>
  <c r="AZ24" i="53"/>
  <c r="W26" i="54"/>
  <c r="Q24" i="52"/>
  <c r="AC24" i="56"/>
  <c r="K24" i="55"/>
  <c r="W29" i="49"/>
  <c r="S28" i="46"/>
  <c r="Y28" i="50"/>
  <c r="AC28" i="51"/>
  <c r="AZ28" i="53"/>
  <c r="W30" i="54"/>
  <c r="Q28" i="52"/>
  <c r="AC28" i="56"/>
  <c r="K28" i="55"/>
  <c r="W41" i="49"/>
  <c r="S40" i="46"/>
  <c r="Y40" i="50"/>
  <c r="AC40" i="51"/>
  <c r="AZ40" i="53"/>
  <c r="W42" i="54"/>
  <c r="Q40" i="52"/>
  <c r="AC40" i="56"/>
  <c r="K40" i="55"/>
  <c r="W47" i="49"/>
  <c r="S46" i="46"/>
  <c r="Y46" i="50"/>
  <c r="AC46" i="51"/>
  <c r="Q46" i="52"/>
  <c r="AZ46" i="53"/>
  <c r="W48" i="54"/>
  <c r="K46" i="55"/>
  <c r="AC46" i="56"/>
  <c r="W51" i="49"/>
  <c r="S50" i="46"/>
  <c r="Y50" i="50"/>
  <c r="AC50" i="51"/>
  <c r="Q50" i="52"/>
  <c r="AZ50" i="53"/>
  <c r="W52" i="54"/>
  <c r="K50" i="55"/>
  <c r="AC50" i="56"/>
  <c r="W55" i="49"/>
  <c r="S54" i="46"/>
  <c r="Y54" i="50"/>
  <c r="AC54" i="51"/>
  <c r="Q54" i="52"/>
  <c r="AZ54" i="53"/>
  <c r="W56" i="54"/>
  <c r="K54" i="55"/>
  <c r="AC54" i="56"/>
  <c r="S58" i="46"/>
  <c r="W59" i="49"/>
  <c r="Y58" i="50"/>
  <c r="AC58" i="51"/>
  <c r="Q58" i="52"/>
  <c r="AZ58" i="53"/>
  <c r="W60" i="54"/>
  <c r="K58" i="55"/>
  <c r="AC58" i="56"/>
  <c r="S62" i="46"/>
  <c r="W63" i="49"/>
  <c r="Y62" i="50"/>
  <c r="AC62" i="51"/>
  <c r="Q62" i="52"/>
  <c r="AZ62" i="53"/>
  <c r="W64" i="54"/>
  <c r="K62" i="55"/>
  <c r="AC62" i="56"/>
  <c r="S66" i="46"/>
  <c r="W67" i="49"/>
  <c r="Y66" i="50"/>
  <c r="AC66" i="51"/>
  <c r="Q66" i="52"/>
  <c r="AZ66" i="53"/>
  <c r="W68" i="54"/>
  <c r="K66" i="55"/>
  <c r="AC66" i="56"/>
  <c r="S70" i="46"/>
  <c r="W71" i="49"/>
  <c r="Y70" i="50"/>
  <c r="AC70" i="51"/>
  <c r="Q70" i="52"/>
  <c r="AZ70" i="53"/>
  <c r="W72" i="54"/>
  <c r="K70" i="55"/>
  <c r="AC70" i="56"/>
  <c r="S74" i="46"/>
  <c r="W75" i="49"/>
  <c r="Y74" i="50"/>
  <c r="AC74" i="51"/>
  <c r="Q74" i="52"/>
  <c r="AZ74" i="53"/>
  <c r="W76" i="54"/>
  <c r="K74" i="55"/>
  <c r="AC74" i="56"/>
  <c r="S78" i="46"/>
  <c r="W79" i="49"/>
  <c r="Y78" i="50"/>
  <c r="AC78" i="51"/>
  <c r="Q78" i="52"/>
  <c r="AZ78" i="53"/>
  <c r="W80" i="54"/>
  <c r="K78" i="55"/>
  <c r="AC78" i="56"/>
  <c r="S82" i="46"/>
  <c r="W83" i="49"/>
  <c r="Y82" i="50"/>
  <c r="AC82" i="51"/>
  <c r="Q82" i="52"/>
  <c r="AZ82" i="53"/>
  <c r="W84" i="54"/>
  <c r="K82" i="55"/>
  <c r="AC82" i="56"/>
  <c r="S86" i="46"/>
  <c r="W87" i="49"/>
  <c r="Y86" i="50"/>
  <c r="AC86" i="51"/>
  <c r="Q86" i="52"/>
  <c r="AZ86" i="53"/>
  <c r="W88" i="54"/>
  <c r="K86" i="55"/>
  <c r="AC86" i="56"/>
  <c r="S90" i="46"/>
  <c r="W91" i="49"/>
  <c r="Y90" i="50"/>
  <c r="AC90" i="51"/>
  <c r="Q90" i="52"/>
  <c r="AZ90" i="53"/>
  <c r="W92" i="54"/>
  <c r="K90" i="55"/>
  <c r="AC90" i="56"/>
  <c r="S94" i="46"/>
  <c r="W95" i="49"/>
  <c r="Y94" i="50"/>
  <c r="AC94" i="51"/>
  <c r="Q94" i="52"/>
  <c r="AZ94" i="53"/>
  <c r="W96" i="54"/>
  <c r="K94" i="55"/>
  <c r="AC94" i="56"/>
  <c r="S98" i="46"/>
  <c r="W99" i="49"/>
  <c r="Y98" i="50"/>
  <c r="AC98" i="51"/>
  <c r="Q98" i="52"/>
  <c r="AZ98" i="53"/>
  <c r="W100" i="54"/>
  <c r="K98" i="55"/>
  <c r="AC98" i="56"/>
  <c r="S102" i="46"/>
  <c r="W103" i="49"/>
  <c r="Y102" i="50"/>
  <c r="AC102" i="51"/>
  <c r="Q102" i="52"/>
  <c r="AZ102" i="53"/>
  <c r="W104" i="54"/>
  <c r="K102" i="55"/>
  <c r="AC102" i="56"/>
  <c r="S106" i="46"/>
  <c r="W107" i="49"/>
  <c r="Y106" i="50"/>
  <c r="AC106" i="51"/>
  <c r="Q106" i="52"/>
  <c r="AZ106" i="53"/>
  <c r="W108" i="54"/>
  <c r="K106" i="55"/>
  <c r="AC106" i="56"/>
  <c r="S110" i="46"/>
  <c r="W111" i="49"/>
  <c r="Y110" i="50"/>
  <c r="AC110" i="51"/>
  <c r="Q110" i="52"/>
  <c r="AZ110" i="53"/>
  <c r="W112" i="54"/>
  <c r="K110" i="55"/>
  <c r="AC110" i="56"/>
  <c r="S114" i="46"/>
  <c r="W115" i="49"/>
  <c r="Y114" i="50"/>
  <c r="AC114" i="51"/>
  <c r="Q114" i="52"/>
  <c r="AZ114" i="53"/>
  <c r="W116" i="54"/>
  <c r="K114" i="55"/>
  <c r="AC114" i="56"/>
  <c r="S118" i="46"/>
  <c r="W119" i="49"/>
  <c r="Y118" i="50"/>
  <c r="AC118" i="51"/>
  <c r="Q118" i="52"/>
  <c r="AZ118" i="53"/>
  <c r="W120" i="54"/>
  <c r="K118" i="55"/>
  <c r="AC118" i="56"/>
  <c r="S122" i="46"/>
  <c r="W123" i="49"/>
  <c r="Y122" i="50"/>
  <c r="AC122" i="51"/>
  <c r="Q122" i="52"/>
  <c r="AZ122" i="53"/>
  <c r="W124" i="54"/>
  <c r="K122" i="55"/>
  <c r="AC122" i="56"/>
  <c r="S126" i="46"/>
  <c r="W127" i="49"/>
  <c r="Y126" i="50"/>
  <c r="AC126" i="51"/>
  <c r="Q126" i="52"/>
  <c r="AZ126" i="53"/>
  <c r="W128" i="54"/>
  <c r="K126" i="55"/>
  <c r="AC126" i="56"/>
  <c r="W131" i="49"/>
  <c r="AC130" i="51"/>
  <c r="AZ130" i="53"/>
  <c r="K130" i="55"/>
  <c r="S134" i="46"/>
  <c r="W135" i="49"/>
  <c r="Y134" i="50"/>
  <c r="AC134" i="51"/>
  <c r="Q134" i="52"/>
  <c r="AZ134" i="53"/>
  <c r="W136" i="54"/>
  <c r="K134" i="55"/>
  <c r="AC134" i="56"/>
  <c r="S138" i="46"/>
  <c r="W139" i="49"/>
  <c r="Y138" i="50"/>
  <c r="Q138" i="52"/>
  <c r="AC138" i="51"/>
  <c r="AZ138" i="53"/>
  <c r="W140" i="54"/>
  <c r="K138" i="55"/>
  <c r="AC138" i="56"/>
  <c r="V60" i="64"/>
  <c r="V64"/>
  <c r="V68"/>
  <c r="V72"/>
  <c r="V76"/>
  <c r="V80"/>
  <c r="V84"/>
  <c r="V88"/>
  <c r="V92"/>
  <c r="V96"/>
  <c r="AA96" s="1"/>
  <c r="V100"/>
  <c r="AY103" i="53"/>
  <c r="V104" i="64"/>
  <c r="AA104" s="1"/>
  <c r="V108"/>
  <c r="V112"/>
  <c r="AA112" s="1"/>
  <c r="V116"/>
  <c r="D8"/>
  <c r="D10"/>
  <c r="D12"/>
  <c r="D14"/>
  <c r="D16"/>
  <c r="D18"/>
  <c r="D20"/>
  <c r="D22"/>
  <c r="D24"/>
  <c r="D26"/>
  <c r="D28"/>
  <c r="D30"/>
  <c r="D32"/>
  <c r="D34"/>
  <c r="D36"/>
  <c r="D38"/>
  <c r="D40"/>
  <c r="D42"/>
  <c r="D44"/>
  <c r="D46"/>
  <c r="D48"/>
  <c r="D50"/>
  <c r="D52"/>
  <c r="D54"/>
  <c r="T56"/>
  <c r="C14" i="71"/>
  <c r="C14" i="73"/>
  <c r="E14" s="1"/>
  <c r="C22" i="71"/>
  <c r="C22" i="73"/>
  <c r="E22" s="1"/>
  <c r="C30" i="71"/>
  <c r="C30" i="73"/>
  <c r="E30" s="1"/>
  <c r="C38"/>
  <c r="C38" i="71"/>
  <c r="C46" i="73"/>
  <c r="I46" s="1"/>
  <c r="C46" i="71"/>
  <c r="C54" i="73"/>
  <c r="C54" i="71"/>
  <c r="C62"/>
  <c r="C62" i="73"/>
  <c r="C70"/>
  <c r="C70" i="71"/>
  <c r="C78" i="73"/>
  <c r="F78" s="1"/>
  <c r="C78" i="71"/>
  <c r="C118" i="73"/>
  <c r="F118" s="1"/>
  <c r="C118" i="71"/>
  <c r="C126" i="73"/>
  <c r="C126" i="71"/>
  <c r="C134"/>
  <c r="C134" i="73"/>
  <c r="C82"/>
  <c r="C82" i="71"/>
  <c r="C90" i="73"/>
  <c r="C90" i="71"/>
  <c r="C98" i="73"/>
  <c r="E98" s="1"/>
  <c r="C98" i="71"/>
  <c r="C106" i="73"/>
  <c r="C106" i="71"/>
  <c r="K48" i="42"/>
  <c r="G48"/>
  <c r="W50" i="50"/>
  <c r="D50" i="63"/>
  <c r="W54" i="50"/>
  <c r="D54" i="63"/>
  <c r="W58" i="50"/>
  <c r="D58" i="63"/>
  <c r="W62" i="50"/>
  <c r="D62" i="63"/>
  <c r="W66" i="50"/>
  <c r="D66" i="63"/>
  <c r="W70" i="50"/>
  <c r="D70" i="63"/>
  <c r="W74" i="50"/>
  <c r="D74" i="63"/>
  <c r="W78" i="50"/>
  <c r="D78" i="63"/>
  <c r="W82" i="50"/>
  <c r="D82" i="63"/>
  <c r="W86" i="50"/>
  <c r="D86" i="63"/>
  <c r="W90" i="50"/>
  <c r="D90" i="63"/>
  <c r="W94" i="50"/>
  <c r="D94" i="63"/>
  <c r="W98" i="50"/>
  <c r="D98" i="63"/>
  <c r="W102" i="50"/>
  <c r="D102" i="63"/>
  <c r="W106" i="50"/>
  <c r="D106" i="63"/>
  <c r="W138" i="50"/>
  <c r="D138" i="63"/>
  <c r="AA8" i="51"/>
  <c r="AA12"/>
  <c r="E12" i="63" s="1"/>
  <c r="AA16" i="51"/>
  <c r="E16" i="63" s="1"/>
  <c r="W49" i="50"/>
  <c r="D49" i="63" s="1"/>
  <c r="H142" i="51"/>
  <c r="P142"/>
  <c r="X142"/>
  <c r="AB26"/>
  <c r="J26" i="63"/>
  <c r="L26" s="1"/>
  <c r="AB34" i="51"/>
  <c r="J34" i="63"/>
  <c r="AB42" i="51"/>
  <c r="J42" i="63"/>
  <c r="L42" s="1"/>
  <c r="AB50" i="51"/>
  <c r="J50" i="63" s="1"/>
  <c r="AB58" i="51"/>
  <c r="J58" i="63" s="1"/>
  <c r="AB66" i="51"/>
  <c r="J66" i="63" s="1"/>
  <c r="AB74" i="51"/>
  <c r="J74" i="63" s="1"/>
  <c r="AB82" i="51"/>
  <c r="J82" i="63" s="1"/>
  <c r="L82" s="1"/>
  <c r="AB90" i="51"/>
  <c r="J90" i="63" s="1"/>
  <c r="AB98" i="51"/>
  <c r="J98" i="63" s="1"/>
  <c r="L98" s="1"/>
  <c r="AB106" i="51"/>
  <c r="J106" i="63" s="1"/>
  <c r="AB114" i="51"/>
  <c r="J114" i="63" s="1"/>
  <c r="AB122" i="51"/>
  <c r="J122" i="63" s="1"/>
  <c r="AB130" i="51"/>
  <c r="J130" i="63" s="1"/>
  <c r="AB138" i="51"/>
  <c r="J138" i="63" s="1"/>
  <c r="V11" i="54"/>
  <c r="V13"/>
  <c r="V15"/>
  <c r="V17"/>
  <c r="V19"/>
  <c r="V21"/>
  <c r="V23"/>
  <c r="V25"/>
  <c r="V27"/>
  <c r="V29"/>
  <c r="V31"/>
  <c r="V33"/>
  <c r="V35"/>
  <c r="V37"/>
  <c r="V39"/>
  <c r="V41"/>
  <c r="V43"/>
  <c r="V45"/>
  <c r="V47"/>
  <c r="V49"/>
  <c r="V51"/>
  <c r="V53"/>
  <c r="V55"/>
  <c r="V57"/>
  <c r="V59"/>
  <c r="V61"/>
  <c r="V63"/>
  <c r="V65"/>
  <c r="V67"/>
  <c r="V69"/>
  <c r="V71"/>
  <c r="V73"/>
  <c r="V75"/>
  <c r="V77"/>
  <c r="V79"/>
  <c r="J30" i="55"/>
  <c r="J38"/>
  <c r="J46"/>
  <c r="J54"/>
  <c r="J66"/>
  <c r="J70"/>
  <c r="J74"/>
  <c r="J78"/>
  <c r="J82"/>
  <c r="J86"/>
  <c r="J90"/>
  <c r="J94"/>
  <c r="J98"/>
  <c r="J102"/>
  <c r="J106"/>
  <c r="J110"/>
  <c r="J114"/>
  <c r="J118"/>
  <c r="J122"/>
  <c r="J126"/>
  <c r="J130"/>
  <c r="J134"/>
  <c r="J138"/>
  <c r="R8" i="42"/>
  <c r="G7" i="66" s="1"/>
  <c r="X50" i="50"/>
  <c r="I50" i="63" s="1"/>
  <c r="X54" i="50"/>
  <c r="I54" i="63" s="1"/>
  <c r="X58" i="50"/>
  <c r="I58" i="63" s="1"/>
  <c r="X62" i="50"/>
  <c r="I62" i="63" s="1"/>
  <c r="L62" s="1"/>
  <c r="X66" i="50"/>
  <c r="I66" i="63" s="1"/>
  <c r="X70" i="50"/>
  <c r="I70" i="63" s="1"/>
  <c r="L70" s="1"/>
  <c r="X74" i="50"/>
  <c r="I74" i="63" s="1"/>
  <c r="X78" i="50"/>
  <c r="I78" i="63" s="1"/>
  <c r="X82" i="50"/>
  <c r="I82" i="63" s="1"/>
  <c r="X86" i="50"/>
  <c r="I86" i="63" s="1"/>
  <c r="X90" i="50"/>
  <c r="I90" i="63" s="1"/>
  <c r="X94" i="50"/>
  <c r="I94" i="63" s="1"/>
  <c r="L94" s="1"/>
  <c r="X98" i="50"/>
  <c r="I98" i="63" s="1"/>
  <c r="X102" i="50"/>
  <c r="I102" i="63" s="1"/>
  <c r="X106" i="50"/>
  <c r="I106" i="63" s="1"/>
  <c r="X110" i="50"/>
  <c r="I110" i="63" s="1"/>
  <c r="X114" i="50"/>
  <c r="I114" i="63" s="1"/>
  <c r="X118" i="50"/>
  <c r="I118" i="63" s="1"/>
  <c r="X122" i="50"/>
  <c r="I122" i="63" s="1"/>
  <c r="X126" i="50"/>
  <c r="I126" i="63" s="1"/>
  <c r="X130" i="50"/>
  <c r="I130" i="63" s="1"/>
  <c r="X134" i="50"/>
  <c r="I134" i="63" s="1"/>
  <c r="X138" i="50"/>
  <c r="I138" i="63" s="1"/>
  <c r="L138" s="1"/>
  <c r="AA7" i="51"/>
  <c r="E7" i="63" s="1"/>
  <c r="AA137" i="51"/>
  <c r="E137" i="63" s="1"/>
  <c r="P32" i="52"/>
  <c r="K32" i="63" s="1"/>
  <c r="O33" i="52"/>
  <c r="F33" i="63" s="1"/>
  <c r="O131" i="52"/>
  <c r="F131" i="63" s="1"/>
  <c r="O135" i="52"/>
  <c r="F135" i="63" s="1"/>
  <c r="AB136" i="51"/>
  <c r="J136" i="63" s="1"/>
  <c r="AA139" i="51"/>
  <c r="E139" i="63" s="1"/>
  <c r="P16" i="52"/>
  <c r="K16" i="63" s="1"/>
  <c r="O17" i="52"/>
  <c r="F17" i="63" s="1"/>
  <c r="P24" i="52"/>
  <c r="K24" i="63" s="1"/>
  <c r="O25" i="52"/>
  <c r="F25" i="63" s="1"/>
  <c r="P36" i="52"/>
  <c r="K36" i="63" s="1"/>
  <c r="O37" i="52"/>
  <c r="F37" i="63" s="1"/>
  <c r="P44" i="52"/>
  <c r="K44" i="63" s="1"/>
  <c r="O45" i="52"/>
  <c r="F45" i="63" s="1"/>
  <c r="P52" i="52"/>
  <c r="K52" i="63" s="1"/>
  <c r="O53" i="52"/>
  <c r="F53" i="63" s="1"/>
  <c r="P60" i="52"/>
  <c r="K60" i="63" s="1"/>
  <c r="O61" i="52"/>
  <c r="F61" i="63" s="1"/>
  <c r="P68" i="52"/>
  <c r="K68" i="63" s="1"/>
  <c r="O69" i="52"/>
  <c r="F69" i="63" s="1"/>
  <c r="P73" i="52"/>
  <c r="K73" i="63" s="1"/>
  <c r="L73" s="1"/>
  <c r="O73" i="52"/>
  <c r="F73" i="63"/>
  <c r="P77" i="52"/>
  <c r="K77" i="63"/>
  <c r="O77" i="52"/>
  <c r="F77" i="63"/>
  <c r="P81" i="52"/>
  <c r="K81" i="63"/>
  <c r="O81" i="52"/>
  <c r="F81" i="63"/>
  <c r="P85" i="52"/>
  <c r="K85" i="63"/>
  <c r="O85" i="52"/>
  <c r="F85" i="63"/>
  <c r="P89" i="52"/>
  <c r="K89" i="63"/>
  <c r="L89" s="1"/>
  <c r="O89" i="52"/>
  <c r="F89" i="63"/>
  <c r="P93" i="52"/>
  <c r="K93" i="63"/>
  <c r="O93" i="52"/>
  <c r="F93" i="63"/>
  <c r="P97" i="52"/>
  <c r="K97" i="63"/>
  <c r="O97" i="52"/>
  <c r="F97" i="63"/>
  <c r="P101" i="52"/>
  <c r="K101" i="63"/>
  <c r="L101" s="1"/>
  <c r="O101" i="52"/>
  <c r="F101" i="63" s="1"/>
  <c r="P105" i="52"/>
  <c r="K105" i="63" s="1"/>
  <c r="O105" i="52"/>
  <c r="F105" i="63" s="1"/>
  <c r="P109" i="52"/>
  <c r="K109" i="63" s="1"/>
  <c r="L109" s="1"/>
  <c r="O109" i="52"/>
  <c r="F109" i="63" s="1"/>
  <c r="P113" i="52"/>
  <c r="K113" i="63" s="1"/>
  <c r="O113" i="52"/>
  <c r="F113" i="63" s="1"/>
  <c r="P117" i="52"/>
  <c r="K117" i="63" s="1"/>
  <c r="L117" s="1"/>
  <c r="O117" i="52"/>
  <c r="F117" i="63"/>
  <c r="P121" i="52"/>
  <c r="K121" i="63"/>
  <c r="O121" i="52"/>
  <c r="F121" i="63"/>
  <c r="P125" i="52"/>
  <c r="K125" i="63"/>
  <c r="L125" s="1"/>
  <c r="O125" i="52"/>
  <c r="F125" i="63"/>
  <c r="P128" i="52"/>
  <c r="K128" i="63"/>
  <c r="F142" i="52"/>
  <c r="U18" i="54"/>
  <c r="C15" i="72" s="1"/>
  <c r="U26" i="54"/>
  <c r="C23" i="72" s="1"/>
  <c r="U42" i="54"/>
  <c r="C39" i="72" s="1"/>
  <c r="U48" i="54"/>
  <c r="C45" i="72" s="1"/>
  <c r="U56" i="54"/>
  <c r="C53" i="72" s="1"/>
  <c r="U64" i="54"/>
  <c r="C61" i="72" s="1"/>
  <c r="P141" i="52"/>
  <c r="K141" i="63" s="1"/>
  <c r="O141" i="52"/>
  <c r="F141" i="63" s="1"/>
  <c r="AV118" i="53"/>
  <c r="Z119" i="64" s="1"/>
  <c r="AV122" i="53"/>
  <c r="Z123" i="64" s="1"/>
  <c r="AV126" i="53"/>
  <c r="Z127" i="64" s="1"/>
  <c r="AV130" i="53"/>
  <c r="Z131" i="64" s="1"/>
  <c r="AV134" i="53"/>
  <c r="Z135" i="64" s="1"/>
  <c r="AV138" i="53"/>
  <c r="Z139" i="64" s="1"/>
  <c r="U10" i="54"/>
  <c r="C7" i="72" s="1"/>
  <c r="U14" i="54"/>
  <c r="C11" i="72" s="1"/>
  <c r="U20" i="54"/>
  <c r="C17" i="72" s="1"/>
  <c r="U28" i="54"/>
  <c r="C25" i="72" s="1"/>
  <c r="U34" i="54"/>
  <c r="C31" i="72" s="1"/>
  <c r="U38" i="54"/>
  <c r="C35" i="72" s="1"/>
  <c r="U44" i="54"/>
  <c r="C41" i="72" s="1"/>
  <c r="U54" i="54"/>
  <c r="C51" i="72" s="1"/>
  <c r="U62" i="54"/>
  <c r="C59" i="72" s="1"/>
  <c r="V82" i="54"/>
  <c r="V84"/>
  <c r="V86"/>
  <c r="V88"/>
  <c r="V90"/>
  <c r="V92"/>
  <c r="V94"/>
  <c r="V96"/>
  <c r="V98"/>
  <c r="V100"/>
  <c r="V102"/>
  <c r="V104"/>
  <c r="V106"/>
  <c r="V108"/>
  <c r="V110"/>
  <c r="C112" i="72"/>
  <c r="C120"/>
  <c r="C128"/>
  <c r="V112" i="54"/>
  <c r="C109" i="72" s="1"/>
  <c r="V136" i="54"/>
  <c r="U141"/>
  <c r="C138" i="72" s="1"/>
  <c r="F142" i="56"/>
  <c r="V66" i="54"/>
  <c r="U113"/>
  <c r="C110" i="72" s="1"/>
  <c r="V118" i="54"/>
  <c r="U121"/>
  <c r="C118" i="72"/>
  <c r="V126" i="54"/>
  <c r="U129"/>
  <c r="C126" i="72" s="1"/>
  <c r="W15" i="49"/>
  <c r="Y14" i="50"/>
  <c r="S14" i="46"/>
  <c r="AC14" i="51"/>
  <c r="Q14" i="52"/>
  <c r="AZ14" i="53"/>
  <c r="W16" i="54"/>
  <c r="K14" i="55"/>
  <c r="AC14" i="56"/>
  <c r="W19" i="49"/>
  <c r="Y18" i="50"/>
  <c r="S18" i="46"/>
  <c r="AC18" i="51"/>
  <c r="Q18" i="52"/>
  <c r="AZ18" i="53"/>
  <c r="W20" i="54"/>
  <c r="K18" i="55"/>
  <c r="AC18" i="56"/>
  <c r="W23" i="49"/>
  <c r="Y22" i="50"/>
  <c r="S22" i="46"/>
  <c r="AC22" i="51"/>
  <c r="Q22" i="52"/>
  <c r="AZ22" i="53"/>
  <c r="W24" i="54"/>
  <c r="K22" i="55"/>
  <c r="AC22" i="56"/>
  <c r="W27" i="49"/>
  <c r="Y26" i="50"/>
  <c r="S26" i="46"/>
  <c r="AC26" i="51"/>
  <c r="Q26" i="52"/>
  <c r="AZ26" i="53"/>
  <c r="W28" i="54"/>
  <c r="K26" i="55"/>
  <c r="AC26" i="56"/>
  <c r="W39" i="49"/>
  <c r="Y38" i="50"/>
  <c r="S38" i="46"/>
  <c r="AC38" i="51"/>
  <c r="Q38" i="52"/>
  <c r="AZ38" i="53"/>
  <c r="W40" i="54"/>
  <c r="K38" i="55"/>
  <c r="AC38" i="56"/>
  <c r="W43" i="49"/>
  <c r="Y42" i="50"/>
  <c r="S42" i="46"/>
  <c r="AC42" i="51"/>
  <c r="Q42" i="52"/>
  <c r="AZ42" i="53"/>
  <c r="W44" i="54"/>
  <c r="K42" i="55"/>
  <c r="AC42" i="56"/>
  <c r="W49" i="49"/>
  <c r="S48" i="46"/>
  <c r="Y48" i="50"/>
  <c r="AC48" i="51"/>
  <c r="AZ48" i="53"/>
  <c r="W50" i="54"/>
  <c r="Q48" i="52"/>
  <c r="AC48" i="56"/>
  <c r="K48" i="55"/>
  <c r="W53" i="49"/>
  <c r="S52" i="46"/>
  <c r="Y52" i="50"/>
  <c r="AC52" i="51"/>
  <c r="AZ52" i="53"/>
  <c r="W54" i="54"/>
  <c r="Q52" i="52"/>
  <c r="AC52" i="56"/>
  <c r="K52" i="55"/>
  <c r="S56" i="46"/>
  <c r="W57" i="49"/>
  <c r="Y56" i="50"/>
  <c r="AC56" i="51"/>
  <c r="W58" i="54"/>
  <c r="AZ56" i="53"/>
  <c r="Q56" i="52"/>
  <c r="AC56" i="56"/>
  <c r="K56" i="55"/>
  <c r="S60" i="46"/>
  <c r="W61" i="49"/>
  <c r="Y60" i="50"/>
  <c r="AC60" i="51"/>
  <c r="W62" i="54"/>
  <c r="AZ60" i="53"/>
  <c r="Q60" i="52"/>
  <c r="AC60" i="56"/>
  <c r="K60" i="55"/>
  <c r="S64" i="46"/>
  <c r="W65" i="49"/>
  <c r="Y64" i="50"/>
  <c r="AC64" i="51"/>
  <c r="AZ64" i="53"/>
  <c r="Q64" i="52"/>
  <c r="AC64" i="56"/>
  <c r="W66" i="54"/>
  <c r="K64" i="55"/>
  <c r="S68" i="46"/>
  <c r="W69" i="49"/>
  <c r="Y68" i="50"/>
  <c r="AC68" i="51"/>
  <c r="AZ68" i="53"/>
  <c r="Q68" i="52"/>
  <c r="AC68" i="56"/>
  <c r="W70" i="54"/>
  <c r="K68" i="55"/>
  <c r="S72" i="46"/>
  <c r="W73" i="49"/>
  <c r="Y72" i="50"/>
  <c r="AC72" i="51"/>
  <c r="AZ72" i="53"/>
  <c r="Q72" i="52"/>
  <c r="AC72" i="56"/>
  <c r="W74" i="54"/>
  <c r="K72" i="55"/>
  <c r="S76" i="46"/>
  <c r="W77" i="49"/>
  <c r="Y76" i="50"/>
  <c r="AC76" i="51"/>
  <c r="AZ76" i="53"/>
  <c r="Q76" i="52"/>
  <c r="AC76" i="56"/>
  <c r="W78" i="54"/>
  <c r="K76" i="55"/>
  <c r="S80" i="46"/>
  <c r="W81" i="49"/>
  <c r="Y80" i="50"/>
  <c r="AC80" i="51"/>
  <c r="AZ80" i="53"/>
  <c r="Q80" i="52"/>
  <c r="W82" i="54"/>
  <c r="AC80" i="56"/>
  <c r="K80" i="55"/>
  <c r="S84" i="46"/>
  <c r="W85" i="49"/>
  <c r="Y84" i="50"/>
  <c r="AC84" i="51"/>
  <c r="AZ84" i="53"/>
  <c r="Q84" i="52"/>
  <c r="W86" i="54"/>
  <c r="AC84" i="56"/>
  <c r="K84" i="55"/>
  <c r="S88" i="46"/>
  <c r="W89" i="49"/>
  <c r="Y88" i="50"/>
  <c r="AC88" i="51"/>
  <c r="AZ88" i="53"/>
  <c r="Q88" i="52"/>
  <c r="W90" i="54"/>
  <c r="AC88" i="56"/>
  <c r="K88" i="55"/>
  <c r="S92" i="46"/>
  <c r="W93" i="49"/>
  <c r="Y92" i="50"/>
  <c r="AC92" i="51"/>
  <c r="AZ92" i="53"/>
  <c r="Q92" i="52"/>
  <c r="W94" i="54"/>
  <c r="AC92" i="56"/>
  <c r="K92" i="55"/>
  <c r="S96" i="46"/>
  <c r="W97" i="49"/>
  <c r="Y96" i="50"/>
  <c r="AC96" i="51"/>
  <c r="AZ96" i="53"/>
  <c r="Q96" i="52"/>
  <c r="W98" i="54"/>
  <c r="AC96" i="56"/>
  <c r="K96" i="55"/>
  <c r="S100" i="46"/>
  <c r="W101" i="49"/>
  <c r="Y100" i="50"/>
  <c r="AC100" i="51"/>
  <c r="AZ100" i="53"/>
  <c r="Q100" i="52"/>
  <c r="W102" i="54"/>
  <c r="AC100" i="56"/>
  <c r="K100" i="55"/>
  <c r="S104" i="46"/>
  <c r="W105" i="49"/>
  <c r="Y104" i="50"/>
  <c r="AC104" i="51"/>
  <c r="AZ104" i="53"/>
  <c r="Q104" i="52"/>
  <c r="W106" i="54"/>
  <c r="AC104" i="56"/>
  <c r="K104" i="55"/>
  <c r="S108" i="46"/>
  <c r="W109" i="49"/>
  <c r="Y108" i="50"/>
  <c r="AC108" i="51"/>
  <c r="AZ108" i="53"/>
  <c r="Q108" i="52"/>
  <c r="W110" i="54"/>
  <c r="AC108" i="56"/>
  <c r="K108" i="55"/>
  <c r="S112" i="46"/>
  <c r="W113" i="49"/>
  <c r="Y112" i="50"/>
  <c r="AC112" i="51"/>
  <c r="Q112" i="52"/>
  <c r="AZ112" i="53"/>
  <c r="W114" i="54"/>
  <c r="K112" i="55"/>
  <c r="AC112" i="56"/>
  <c r="S116" i="46"/>
  <c r="W117" i="49"/>
  <c r="Y116" i="50"/>
  <c r="AC116" i="51"/>
  <c r="Q116" i="52"/>
  <c r="AZ116" i="53"/>
  <c r="W118" i="54"/>
  <c r="AC116" i="56"/>
  <c r="K116" i="55"/>
  <c r="S120" i="46"/>
  <c r="W121" i="49"/>
  <c r="Y120" i="50"/>
  <c r="AC120" i="51"/>
  <c r="Q120" i="52"/>
  <c r="AZ120" i="53"/>
  <c r="W122" i="54"/>
  <c r="K120" i="55"/>
  <c r="AC120" i="56"/>
  <c r="S124" i="46"/>
  <c r="W125" i="49"/>
  <c r="Y124" i="50"/>
  <c r="AC124" i="51"/>
  <c r="Q124" i="52"/>
  <c r="AZ124" i="53"/>
  <c r="W126" i="54"/>
  <c r="K124" i="55"/>
  <c r="AC124" i="56"/>
  <c r="S128" i="46"/>
  <c r="W129" i="49"/>
  <c r="Y128" i="50"/>
  <c r="AC128" i="51"/>
  <c r="Q128" i="52"/>
  <c r="AZ128" i="53"/>
  <c r="W130" i="54"/>
  <c r="K128" i="55"/>
  <c r="AC128" i="56"/>
  <c r="S132" i="46"/>
  <c r="W133" i="49"/>
  <c r="Y132" i="50"/>
  <c r="AC132" i="51"/>
  <c r="Q132" i="52"/>
  <c r="AZ132" i="53"/>
  <c r="W134" i="54"/>
  <c r="K132" i="55"/>
  <c r="AC132" i="56"/>
  <c r="S136" i="46"/>
  <c r="W137" i="49"/>
  <c r="Y136" i="50"/>
  <c r="AC136" i="51"/>
  <c r="Q136" i="52"/>
  <c r="AZ136" i="53"/>
  <c r="W138" i="54"/>
  <c r="K136" i="55"/>
  <c r="AC136" i="56"/>
  <c r="S140" i="46"/>
  <c r="W141" i="49"/>
  <c r="Y140" i="50"/>
  <c r="AC140" i="51"/>
  <c r="Q140" i="52"/>
  <c r="AZ140" i="53"/>
  <c r="W142" i="54"/>
  <c r="K140" i="55"/>
  <c r="AC140" i="56"/>
  <c r="C6" i="89"/>
  <c r="D6" s="1"/>
  <c r="C8"/>
  <c r="C7"/>
  <c r="D7" s="1"/>
  <c r="V58" i="64"/>
  <c r="V62"/>
  <c r="V66"/>
  <c r="V70"/>
  <c r="V74"/>
  <c r="V78"/>
  <c r="AY81" i="53"/>
  <c r="V82" i="64"/>
  <c r="V86"/>
  <c r="V90"/>
  <c r="V94"/>
  <c r="V98"/>
  <c r="V102"/>
  <c r="AY105" i="53"/>
  <c r="V106" i="64"/>
  <c r="AA106" s="1"/>
  <c r="V110"/>
  <c r="V114"/>
  <c r="G8"/>
  <c r="G10"/>
  <c r="N10" s="1"/>
  <c r="G12"/>
  <c r="G14"/>
  <c r="N14" s="1"/>
  <c r="G16"/>
  <c r="G18"/>
  <c r="G20"/>
  <c r="G22"/>
  <c r="G24"/>
  <c r="G26"/>
  <c r="G28"/>
  <c r="G30"/>
  <c r="G32"/>
  <c r="G34"/>
  <c r="G36"/>
  <c r="G38"/>
  <c r="G40"/>
  <c r="G42"/>
  <c r="G44"/>
  <c r="G46"/>
  <c r="G48"/>
  <c r="G50"/>
  <c r="G52"/>
  <c r="G54"/>
  <c r="C10" i="73"/>
  <c r="C10" i="71"/>
  <c r="C18" i="73"/>
  <c r="C18" i="71"/>
  <c r="C26" i="73"/>
  <c r="H26" s="1"/>
  <c r="C26" i="71"/>
  <c r="C34" i="73"/>
  <c r="I34" s="1"/>
  <c r="C34" i="71"/>
  <c r="C42"/>
  <c r="C42" i="73"/>
  <c r="H42" s="1"/>
  <c r="C50" i="71"/>
  <c r="C50" i="73"/>
  <c r="C58"/>
  <c r="C58" i="71"/>
  <c r="C66"/>
  <c r="C66" i="73"/>
  <c r="E66" s="1"/>
  <c r="C74"/>
  <c r="E74" s="1"/>
  <c r="C74" i="71"/>
  <c r="C110"/>
  <c r="C110" i="73"/>
  <c r="C122"/>
  <c r="C122" i="71"/>
  <c r="C130" i="73"/>
  <c r="C130" i="71"/>
  <c r="C138" i="73"/>
  <c r="C138" i="71"/>
  <c r="Z142" i="56"/>
  <c r="G7" i="73"/>
  <c r="C86"/>
  <c r="F86" s="1"/>
  <c r="C86" i="71"/>
  <c r="C94" i="73"/>
  <c r="C94" i="71"/>
  <c r="C102"/>
  <c r="C102" i="73"/>
  <c r="C114"/>
  <c r="I114" s="1"/>
  <c r="C114" i="71"/>
  <c r="O130" i="52"/>
  <c r="F130" i="63" s="1"/>
  <c r="O134" i="52"/>
  <c r="F134" i="63" s="1"/>
  <c r="C79" i="72"/>
  <c r="C81"/>
  <c r="C83"/>
  <c r="C85"/>
  <c r="C87"/>
  <c r="C89"/>
  <c r="C91"/>
  <c r="C93"/>
  <c r="C95"/>
  <c r="C97"/>
  <c r="C99"/>
  <c r="C101"/>
  <c r="C103"/>
  <c r="C105"/>
  <c r="C107"/>
  <c r="C115"/>
  <c r="C123"/>
  <c r="C133"/>
  <c r="AB90" i="56"/>
  <c r="AB92"/>
  <c r="C91" i="73" s="1"/>
  <c r="F91" s="1"/>
  <c r="AB94" i="56"/>
  <c r="AB96"/>
  <c r="C95" i="73" s="1"/>
  <c r="AB98" i="56"/>
  <c r="AB100"/>
  <c r="C99" i="73" s="1"/>
  <c r="AB102" i="56"/>
  <c r="AB104"/>
  <c r="C103" i="71" s="1"/>
  <c r="AB106" i="56"/>
  <c r="AB108"/>
  <c r="C107" i="71" s="1"/>
  <c r="AB110" i="56"/>
  <c r="AB112"/>
  <c r="C111" i="73" s="1"/>
  <c r="AB114" i="56"/>
  <c r="AB116"/>
  <c r="C115" i="73" s="1"/>
  <c r="AB118" i="56"/>
  <c r="AB120"/>
  <c r="C119" i="71" s="1"/>
  <c r="AB122" i="56"/>
  <c r="AB124"/>
  <c r="C123" i="71" s="1"/>
  <c r="AB126" i="56"/>
  <c r="AB128"/>
  <c r="C127" i="71" s="1"/>
  <c r="AB130" i="56"/>
  <c r="AB132"/>
  <c r="C131" i="73" s="1"/>
  <c r="AB134" i="56"/>
  <c r="AB136"/>
  <c r="C135" i="71" s="1"/>
  <c r="AB138" i="56"/>
  <c r="AB140"/>
  <c r="C139" i="71" s="1"/>
  <c r="V8" i="49"/>
  <c r="V20"/>
  <c r="V24"/>
  <c r="V32"/>
  <c r="E30" i="62" s="1"/>
  <c r="V36" i="49"/>
  <c r="V40"/>
  <c r="E38" i="65" s="1"/>
  <c r="V44" i="49"/>
  <c r="V48"/>
  <c r="E46" i="65" s="1"/>
  <c r="V52" i="49"/>
  <c r="V56"/>
  <c r="E54" i="62" s="1"/>
  <c r="V60" i="49"/>
  <c r="V64"/>
  <c r="E62" i="65" s="1"/>
  <c r="V68" i="49"/>
  <c r="V72"/>
  <c r="E70" i="65" s="1"/>
  <c r="V76" i="49"/>
  <c r="V80"/>
  <c r="E78" i="65" s="1"/>
  <c r="V84" i="49"/>
  <c r="W48" i="50"/>
  <c r="D48" i="63" s="1"/>
  <c r="W51" i="50"/>
  <c r="D51" i="63" s="1"/>
  <c r="G51"/>
  <c r="W55" i="50"/>
  <c r="D55" i="63"/>
  <c r="W59" i="50"/>
  <c r="D59" i="63"/>
  <c r="W63" i="50"/>
  <c r="D63" i="63"/>
  <c r="W67" i="50"/>
  <c r="D67" i="63"/>
  <c r="W71" i="50"/>
  <c r="D71" i="63"/>
  <c r="G71" s="1"/>
  <c r="W75" i="50"/>
  <c r="D75" i="63"/>
  <c r="G75" s="1"/>
  <c r="W79" i="50"/>
  <c r="D79" i="63" s="1"/>
  <c r="W83" i="50"/>
  <c r="D83" i="63" s="1"/>
  <c r="W87" i="50"/>
  <c r="D87" i="63" s="1"/>
  <c r="G87"/>
  <c r="W91" i="50"/>
  <c r="D91" i="63"/>
  <c r="G91" s="1"/>
  <c r="W95" i="50"/>
  <c r="D95" i="63"/>
  <c r="W99" i="50"/>
  <c r="D99" i="63"/>
  <c r="G99" s="1"/>
  <c r="W103" i="50"/>
  <c r="D103" i="63"/>
  <c r="W107" i="50"/>
  <c r="D107" i="63"/>
  <c r="G107" s="1"/>
  <c r="W111" i="50"/>
  <c r="D111" i="63" s="1"/>
  <c r="W115" i="50"/>
  <c r="D115" i="63" s="1"/>
  <c r="G115" s="1"/>
  <c r="W119" i="50"/>
  <c r="D119" i="63" s="1"/>
  <c r="W123" i="50"/>
  <c r="D123" i="63" s="1"/>
  <c r="G123" s="1"/>
  <c r="W127" i="50"/>
  <c r="D127" i="63"/>
  <c r="G127" s="1"/>
  <c r="W131" i="50"/>
  <c r="D131" i="63"/>
  <c r="W135" i="50"/>
  <c r="D135" i="63"/>
  <c r="W139" i="50"/>
  <c r="D139" i="63" s="1"/>
  <c r="AB12" i="51"/>
  <c r="J12" i="63" s="1"/>
  <c r="J142" s="1"/>
  <c r="AB139" i="51"/>
  <c r="J139" i="63" s="1"/>
  <c r="P13" i="52"/>
  <c r="K13" i="63" s="1"/>
  <c r="P21" i="52"/>
  <c r="K21" i="63" s="1"/>
  <c r="P29" i="52"/>
  <c r="K29" i="63" s="1"/>
  <c r="P41" i="52"/>
  <c r="K41" i="63"/>
  <c r="P49" i="52"/>
  <c r="K49" i="63"/>
  <c r="P57" i="52"/>
  <c r="K57" i="63"/>
  <c r="P65" i="52"/>
  <c r="K65" i="63"/>
  <c r="P8" i="52"/>
  <c r="K8" i="63"/>
  <c r="O9" i="52"/>
  <c r="F9" i="63"/>
  <c r="P130" i="52"/>
  <c r="K130" i="63"/>
  <c r="P134" i="52"/>
  <c r="K134" i="63"/>
  <c r="P12" i="52"/>
  <c r="K12" i="63"/>
  <c r="O13" i="52"/>
  <c r="F13" i="63"/>
  <c r="P20" i="52"/>
  <c r="K20" i="63"/>
  <c r="O21" i="52"/>
  <c r="F21" i="63"/>
  <c r="P28" i="52"/>
  <c r="K28" i="63"/>
  <c r="O29" i="52"/>
  <c r="F29" i="63"/>
  <c r="P40" i="52"/>
  <c r="K40" i="63"/>
  <c r="O41" i="52"/>
  <c r="F41" i="63"/>
  <c r="P48" i="52"/>
  <c r="K48" i="63"/>
  <c r="O49" i="52"/>
  <c r="F49" i="63"/>
  <c r="P56" i="52"/>
  <c r="K56" i="63"/>
  <c r="O57" i="52"/>
  <c r="F57" i="63"/>
  <c r="P64" i="52"/>
  <c r="K64" i="63"/>
  <c r="O65" i="52"/>
  <c r="F65" i="63"/>
  <c r="V12" i="54"/>
  <c r="V16"/>
  <c r="V24"/>
  <c r="V32"/>
  <c r="V36"/>
  <c r="V40"/>
  <c r="V50"/>
  <c r="V58"/>
  <c r="P72" i="52"/>
  <c r="K72" i="63"/>
  <c r="P76" i="52"/>
  <c r="K76" i="63"/>
  <c r="P80" i="52"/>
  <c r="K80" i="63"/>
  <c r="P84" i="52"/>
  <c r="K84" i="63"/>
  <c r="P88" i="52"/>
  <c r="K88" i="63" s="1"/>
  <c r="P92" i="52"/>
  <c r="K92" i="63" s="1"/>
  <c r="P96" i="52"/>
  <c r="K96" i="63" s="1"/>
  <c r="P100" i="52"/>
  <c r="K100" i="63" s="1"/>
  <c r="P104" i="52"/>
  <c r="K104" i="63" s="1"/>
  <c r="L104" s="1"/>
  <c r="P108" i="52"/>
  <c r="K108" i="63" s="1"/>
  <c r="P112" i="52"/>
  <c r="K112" i="63"/>
  <c r="P116" i="52"/>
  <c r="K116" i="63"/>
  <c r="P120" i="52"/>
  <c r="K120" i="63"/>
  <c r="P124" i="52"/>
  <c r="K124" i="63"/>
  <c r="P137" i="52"/>
  <c r="K137" i="63"/>
  <c r="O137" i="52"/>
  <c r="F137" i="63"/>
  <c r="N142" i="52"/>
  <c r="U22" i="54"/>
  <c r="C19" i="72" s="1"/>
  <c r="U30" i="54"/>
  <c r="C27" i="72" s="1"/>
  <c r="U46" i="54"/>
  <c r="C43" i="72" s="1"/>
  <c r="U52" i="54"/>
  <c r="C49" i="72" s="1"/>
  <c r="U60" i="54"/>
  <c r="C57" i="72" s="1"/>
  <c r="AV119" i="53"/>
  <c r="Z120" i="64" s="1"/>
  <c r="AV123" i="53"/>
  <c r="Z124" i="64" s="1"/>
  <c r="AV127" i="53"/>
  <c r="Z128" i="64" s="1"/>
  <c r="AV131" i="53"/>
  <c r="Z132" i="64" s="1"/>
  <c r="AV135" i="53"/>
  <c r="Z136" i="64" s="1"/>
  <c r="AV139" i="53"/>
  <c r="Z140" i="64" s="1"/>
  <c r="U12" i="54"/>
  <c r="C9" i="72" s="1"/>
  <c r="U16" i="54"/>
  <c r="U24"/>
  <c r="C21" i="72" s="1"/>
  <c r="U32" i="54"/>
  <c r="U36"/>
  <c r="C33" i="72" s="1"/>
  <c r="U40" i="54"/>
  <c r="U50"/>
  <c r="C47" i="72" s="1"/>
  <c r="U58" i="54"/>
  <c r="V116"/>
  <c r="C113" i="72" s="1"/>
  <c r="U119" i="54"/>
  <c r="C116" i="72" s="1"/>
  <c r="V124" i="54"/>
  <c r="C121" i="72" s="1"/>
  <c r="U127" i="54"/>
  <c r="C124" i="72" s="1"/>
  <c r="V132" i="54"/>
  <c r="C129" i="72" s="1"/>
  <c r="U135" i="54"/>
  <c r="C132" i="72" s="1"/>
  <c r="U139" i="54"/>
  <c r="C136" i="72" s="1"/>
  <c r="V142" i="54"/>
  <c r="C139" i="72" s="1"/>
  <c r="U143" i="54"/>
  <c r="C140" i="72" s="1"/>
  <c r="J142" i="56"/>
  <c r="U66" i="54"/>
  <c r="C63" i="72"/>
  <c r="U81" i="54"/>
  <c r="C114" i="72"/>
  <c r="C122"/>
  <c r="C130"/>
  <c r="C9" i="71"/>
  <c r="C9" i="73"/>
  <c r="I9" s="1"/>
  <c r="C11" i="71"/>
  <c r="C11" i="73"/>
  <c r="H11" s="1"/>
  <c r="C13" i="71"/>
  <c r="C13" i="73"/>
  <c r="C15" i="71"/>
  <c r="E15" s="1"/>
  <c r="C15" i="73"/>
  <c r="C17" i="71"/>
  <c r="C17" i="73"/>
  <c r="C19" i="71"/>
  <c r="C19" i="73"/>
  <c r="H19" s="1"/>
  <c r="C21" i="71"/>
  <c r="C21" i="73"/>
  <c r="I21" s="1"/>
  <c r="C23" i="71"/>
  <c r="C23" i="73"/>
  <c r="F23" s="1"/>
  <c r="C25" i="71"/>
  <c r="C25" i="73"/>
  <c r="H25" s="1"/>
  <c r="C27" i="71"/>
  <c r="C27" i="73"/>
  <c r="C29" i="71"/>
  <c r="C29" i="73"/>
  <c r="C31" i="71"/>
  <c r="C31" i="73"/>
  <c r="C33" i="71"/>
  <c r="C33" i="73"/>
  <c r="C35" i="71"/>
  <c r="C35" i="73"/>
  <c r="C37" i="71"/>
  <c r="C37" i="73"/>
  <c r="I37" s="1"/>
  <c r="C39" i="71"/>
  <c r="C39" i="73"/>
  <c r="I39" s="1"/>
  <c r="C41" i="71"/>
  <c r="C41" i="73"/>
  <c r="I41" s="1"/>
  <c r="C43" i="71"/>
  <c r="C43" i="73"/>
  <c r="C45" i="71"/>
  <c r="C45" i="73"/>
  <c r="C47" i="71"/>
  <c r="C47" i="73"/>
  <c r="C49" i="71"/>
  <c r="C49" i="73"/>
  <c r="C51" i="71"/>
  <c r="C51" i="73"/>
  <c r="C53" i="71"/>
  <c r="C53" i="73"/>
  <c r="F53" s="1"/>
  <c r="C55" i="71"/>
  <c r="C55" i="73"/>
  <c r="H55" s="1"/>
  <c r="C57" i="71"/>
  <c r="C57" i="73"/>
  <c r="C59" i="71"/>
  <c r="C59" i="73"/>
  <c r="C61" i="71"/>
  <c r="C61" i="73"/>
  <c r="H61" s="1"/>
  <c r="C63" i="71"/>
  <c r="C63" i="73"/>
  <c r="C65" i="71"/>
  <c r="C65" i="73"/>
  <c r="I65"/>
  <c r="C67" i="71"/>
  <c r="C67" i="73"/>
  <c r="C69" i="71"/>
  <c r="C69" i="73"/>
  <c r="H69" s="1"/>
  <c r="C71" i="71"/>
  <c r="C71" i="73"/>
  <c r="C73" i="71"/>
  <c r="C73" i="73"/>
  <c r="F73" s="1"/>
  <c r="C75" i="71"/>
  <c r="C75" i="73"/>
  <c r="C77" i="71"/>
  <c r="C77" i="73"/>
  <c r="H77" s="1"/>
  <c r="C79" i="71"/>
  <c r="C79" i="73"/>
  <c r="F79" s="1"/>
  <c r="C81" i="71"/>
  <c r="C81" i="73"/>
  <c r="C83" i="71"/>
  <c r="C83" i="73"/>
  <c r="I83" s="1"/>
  <c r="C85" i="71"/>
  <c r="C85" i="73"/>
  <c r="C87" i="71"/>
  <c r="C87" i="73"/>
  <c r="C89" i="71"/>
  <c r="C89" i="73"/>
  <c r="E89" s="1"/>
  <c r="C91" i="71"/>
  <c r="C93"/>
  <c r="C93" i="73"/>
  <c r="C95" i="71"/>
  <c r="C97"/>
  <c r="C97" i="73"/>
  <c r="C99" i="71"/>
  <c r="C101"/>
  <c r="C101" i="73"/>
  <c r="E101" s="1"/>
  <c r="C103"/>
  <c r="C105" i="71"/>
  <c r="C105" i="73"/>
  <c r="C107"/>
  <c r="H107" s="1"/>
  <c r="C109" i="71"/>
  <c r="C109" i="73"/>
  <c r="C111" i="71"/>
  <c r="C113"/>
  <c r="C113" i="73"/>
  <c r="E113" s="1"/>
  <c r="C115" i="71"/>
  <c r="F115" i="73"/>
  <c r="C117" i="71"/>
  <c r="C117" i="73"/>
  <c r="H117" s="1"/>
  <c r="C119"/>
  <c r="C121" i="71"/>
  <c r="C121" i="73"/>
  <c r="C123"/>
  <c r="C125" i="71"/>
  <c r="C125" i="73"/>
  <c r="C127"/>
  <c r="I127" s="1"/>
  <c r="C129" i="71"/>
  <c r="C129" i="73"/>
  <c r="C131" i="71"/>
  <c r="C133"/>
  <c r="C133" i="73"/>
  <c r="E133" s="1"/>
  <c r="C135"/>
  <c r="C137" i="71"/>
  <c r="C137" i="73"/>
  <c r="F137" s="1"/>
  <c r="C139"/>
  <c r="E8" i="62"/>
  <c r="H8" s="1"/>
  <c r="J8" s="1"/>
  <c r="E8" i="65"/>
  <c r="E10" i="62"/>
  <c r="E10" i="65"/>
  <c r="E12" i="62"/>
  <c r="E12" i="65"/>
  <c r="G12" s="1"/>
  <c r="I12" s="1"/>
  <c r="E14" i="62"/>
  <c r="E14" i="65"/>
  <c r="E16" i="62"/>
  <c r="E16" i="65"/>
  <c r="G16" s="1"/>
  <c r="I16" s="1"/>
  <c r="E20" i="62"/>
  <c r="E20" i="65"/>
  <c r="G20" s="1"/>
  <c r="I20" s="1"/>
  <c r="E22" i="62"/>
  <c r="E22" i="65"/>
  <c r="E24" i="62"/>
  <c r="E24" i="65"/>
  <c r="G24" s="1"/>
  <c r="I24" s="1"/>
  <c r="E26" i="62"/>
  <c r="E26" i="65"/>
  <c r="G26" s="1"/>
  <c r="I26" s="1"/>
  <c r="E28" i="62"/>
  <c r="E28" i="65"/>
  <c r="G28" s="1"/>
  <c r="I28" s="1"/>
  <c r="E30"/>
  <c r="E32" i="62"/>
  <c r="E32" i="65"/>
  <c r="E34" i="62"/>
  <c r="E34" i="65"/>
  <c r="E36" i="62"/>
  <c r="E36" i="65"/>
  <c r="G36" s="1"/>
  <c r="I36" s="1"/>
  <c r="E38" i="62"/>
  <c r="E40"/>
  <c r="H40" s="1"/>
  <c r="J40" s="1"/>
  <c r="E40" i="65"/>
  <c r="E42" i="62"/>
  <c r="E42" i="65"/>
  <c r="E44" i="62"/>
  <c r="E44" i="65"/>
  <c r="E46" i="62"/>
  <c r="E48"/>
  <c r="E48" i="65"/>
  <c r="E50" i="62"/>
  <c r="E50" i="65"/>
  <c r="E52" i="62"/>
  <c r="E52" i="65"/>
  <c r="E54"/>
  <c r="E56" i="62"/>
  <c r="H56" s="1"/>
  <c r="J56" s="1"/>
  <c r="E56" i="65"/>
  <c r="G56" s="1"/>
  <c r="I56" s="1"/>
  <c r="E58" i="62"/>
  <c r="E58" i="65"/>
  <c r="G58" s="1"/>
  <c r="I58" s="1"/>
  <c r="E60" i="62"/>
  <c r="E60" i="65"/>
  <c r="G60" s="1"/>
  <c r="I60" s="1"/>
  <c r="E62" i="62"/>
  <c r="E64"/>
  <c r="E64" i="65"/>
  <c r="E66" i="62"/>
  <c r="E66" i="65"/>
  <c r="E68" i="62"/>
  <c r="E68" i="65"/>
  <c r="E70" i="62"/>
  <c r="E72"/>
  <c r="E72" i="65"/>
  <c r="E74" i="62"/>
  <c r="E74" i="65"/>
  <c r="G74" s="1"/>
  <c r="I74" s="1"/>
  <c r="E76" i="62"/>
  <c r="E76" i="65"/>
  <c r="E78" i="62"/>
  <c r="E80"/>
  <c r="E80" i="65"/>
  <c r="E82" i="62"/>
  <c r="H82" s="1"/>
  <c r="J82" s="1"/>
  <c r="E82" i="65"/>
  <c r="E8" i="63"/>
  <c r="Q8" i="42"/>
  <c r="D7" i="66" s="1"/>
  <c r="C48" i="42"/>
  <c r="G56" i="64"/>
  <c r="G58"/>
  <c r="G60"/>
  <c r="G72"/>
  <c r="G74"/>
  <c r="G76"/>
  <c r="N76" s="1"/>
  <c r="G84"/>
  <c r="G86"/>
  <c r="K56" i="31"/>
  <c r="BT2" i="77" s="1"/>
  <c r="C166" i="31"/>
  <c r="F142" i="46"/>
  <c r="U9" i="64"/>
  <c r="U143" s="1"/>
  <c r="D56"/>
  <c r="D58"/>
  <c r="D60"/>
  <c r="D62"/>
  <c r="D64"/>
  <c r="D66"/>
  <c r="D68"/>
  <c r="D70"/>
  <c r="D72"/>
  <c r="D74"/>
  <c r="D76"/>
  <c r="D78"/>
  <c r="D80"/>
  <c r="D82"/>
  <c r="D84"/>
  <c r="D86"/>
  <c r="D88"/>
  <c r="D90"/>
  <c r="D92"/>
  <c r="D94"/>
  <c r="D96"/>
  <c r="D98"/>
  <c r="D100"/>
  <c r="D102"/>
  <c r="D104"/>
  <c r="D106"/>
  <c r="D108"/>
  <c r="D110"/>
  <c r="D112"/>
  <c r="D114"/>
  <c r="D116"/>
  <c r="D118"/>
  <c r="D120"/>
  <c r="D122"/>
  <c r="D124"/>
  <c r="D126"/>
  <c r="D128"/>
  <c r="D130"/>
  <c r="D132"/>
  <c r="D134"/>
  <c r="D136"/>
  <c r="D138"/>
  <c r="D140"/>
  <c r="D142"/>
  <c r="L142" s="1"/>
  <c r="O142" s="1"/>
  <c r="V118"/>
  <c r="V122"/>
  <c r="AA122" s="1"/>
  <c r="V126"/>
  <c r="V130"/>
  <c r="V134"/>
  <c r="V138"/>
  <c r="AA138" s="1"/>
  <c r="V142"/>
  <c r="L142" i="46"/>
  <c r="X9" i="64"/>
  <c r="D142" i="46"/>
  <c r="T9" i="64"/>
  <c r="K142" i="46"/>
  <c r="K9" i="64"/>
  <c r="G142" i="46"/>
  <c r="I9" i="64"/>
  <c r="C142" i="46"/>
  <c r="G9" i="64"/>
  <c r="T11"/>
  <c r="G11"/>
  <c r="N11"/>
  <c r="T13"/>
  <c r="G13"/>
  <c r="N13" s="1"/>
  <c r="T15"/>
  <c r="G15"/>
  <c r="AY16" i="53"/>
  <c r="T17" i="64"/>
  <c r="G17"/>
  <c r="T19"/>
  <c r="G19"/>
  <c r="N19"/>
  <c r="T21"/>
  <c r="G21"/>
  <c r="N21" s="1"/>
  <c r="T23"/>
  <c r="G23"/>
  <c r="N23" s="1"/>
  <c r="T25"/>
  <c r="G25"/>
  <c r="N25" s="1"/>
  <c r="T27"/>
  <c r="G27"/>
  <c r="T29"/>
  <c r="G29"/>
  <c r="N29" s="1"/>
  <c r="T31"/>
  <c r="G31"/>
  <c r="T33"/>
  <c r="G33"/>
  <c r="T35"/>
  <c r="G35"/>
  <c r="T37"/>
  <c r="G37"/>
  <c r="N37" s="1"/>
  <c r="T39"/>
  <c r="G39"/>
  <c r="N39" s="1"/>
  <c r="T41"/>
  <c r="G41"/>
  <c r="T43"/>
  <c r="G43"/>
  <c r="N43" s="1"/>
  <c r="T45"/>
  <c r="G45"/>
  <c r="T47"/>
  <c r="G47"/>
  <c r="T49"/>
  <c r="G49"/>
  <c r="T51"/>
  <c r="G51"/>
  <c r="N51" s="1"/>
  <c r="T53"/>
  <c r="G53"/>
  <c r="N53" s="1"/>
  <c r="G55"/>
  <c r="U9" i="54"/>
  <c r="C144"/>
  <c r="T142" i="53"/>
  <c r="AV7"/>
  <c r="G15" i="69"/>
  <c r="J10" i="55"/>
  <c r="D142"/>
  <c r="D9" i="68"/>
  <c r="L7" i="61"/>
  <c r="N13"/>
  <c r="J15"/>
  <c r="K17"/>
  <c r="N19"/>
  <c r="Q19"/>
  <c r="R19"/>
  <c r="T21"/>
  <c r="Q21"/>
  <c r="T23"/>
  <c r="N23"/>
  <c r="N29"/>
  <c r="O29"/>
  <c r="T29"/>
  <c r="Q10" i="42"/>
  <c r="D9" i="66" s="1"/>
  <c r="E9" s="1"/>
  <c r="Q14" i="42"/>
  <c r="D13" i="66" s="1"/>
  <c r="E13" s="1"/>
  <c r="M48" i="42"/>
  <c r="I48"/>
  <c r="E48"/>
  <c r="Q9"/>
  <c r="D8" i="66" s="1"/>
  <c r="Q13" i="42"/>
  <c r="D12" i="66" s="1"/>
  <c r="E12" s="1"/>
  <c r="U88" i="49"/>
  <c r="U92"/>
  <c r="U96"/>
  <c r="U100"/>
  <c r="U104"/>
  <c r="U108"/>
  <c r="U112"/>
  <c r="U116"/>
  <c r="U120"/>
  <c r="U124"/>
  <c r="U128"/>
  <c r="U132"/>
  <c r="U136"/>
  <c r="U140"/>
  <c r="X7" i="50"/>
  <c r="E142" i="51"/>
  <c r="L142"/>
  <c r="T142"/>
  <c r="M142" i="52"/>
  <c r="I142"/>
  <c r="E142"/>
  <c r="O128"/>
  <c r="F128" i="63"/>
  <c r="P10" i="52"/>
  <c r="S144" i="54"/>
  <c r="O144"/>
  <c r="K144"/>
  <c r="G144"/>
  <c r="C12" i="89"/>
  <c r="D12" s="1"/>
  <c r="U13" i="54"/>
  <c r="C10" i="72" s="1"/>
  <c r="U17" i="54"/>
  <c r="C14" i="72" s="1"/>
  <c r="U21" i="54"/>
  <c r="C18" i="72" s="1"/>
  <c r="U25" i="54"/>
  <c r="C22" i="72" s="1"/>
  <c r="U29" i="54"/>
  <c r="C26" i="72" s="1"/>
  <c r="U33" i="54"/>
  <c r="C30" i="72" s="1"/>
  <c r="U37" i="54"/>
  <c r="C34" i="72" s="1"/>
  <c r="U41" i="54"/>
  <c r="C38" i="72" s="1"/>
  <c r="U45" i="54"/>
  <c r="C42" i="72" s="1"/>
  <c r="U49" i="54"/>
  <c r="C46" i="72" s="1"/>
  <c r="U53" i="54"/>
  <c r="C50" i="72" s="1"/>
  <c r="U57" i="54"/>
  <c r="C54" i="72" s="1"/>
  <c r="U61" i="54"/>
  <c r="C58" i="72" s="1"/>
  <c r="U65" i="54"/>
  <c r="C62" i="72" s="1"/>
  <c r="U69" i="54"/>
  <c r="C66" i="72" s="1"/>
  <c r="U73" i="54"/>
  <c r="C70" i="72" s="1"/>
  <c r="U77" i="54"/>
  <c r="C74" i="72" s="1"/>
  <c r="AV8" i="53"/>
  <c r="Z9" i="64" s="1"/>
  <c r="AV11" i="53"/>
  <c r="Z12" i="64" s="1"/>
  <c r="AV12" i="53"/>
  <c r="Z13" i="64" s="1"/>
  <c r="AV15" i="53"/>
  <c r="Z16" i="64" s="1"/>
  <c r="AV16" i="53"/>
  <c r="Z17" i="64" s="1"/>
  <c r="AV19" i="53"/>
  <c r="Z20" i="64" s="1"/>
  <c r="AV20" i="53"/>
  <c r="Z21" i="64" s="1"/>
  <c r="AV23" i="53"/>
  <c r="Z24" i="64" s="1"/>
  <c r="AV24" i="53"/>
  <c r="Z25" i="64" s="1"/>
  <c r="AV27" i="53"/>
  <c r="Z28" i="64" s="1"/>
  <c r="AV28" i="53"/>
  <c r="Z29" i="64" s="1"/>
  <c r="AV31" i="53"/>
  <c r="Z32" i="64" s="1"/>
  <c r="AV32" i="53"/>
  <c r="Z33" i="64" s="1"/>
  <c r="AV35" i="53"/>
  <c r="Z36" i="64" s="1"/>
  <c r="AV36" i="53"/>
  <c r="Z37" i="64" s="1"/>
  <c r="AV39" i="53"/>
  <c r="Z40" i="64" s="1"/>
  <c r="AV40" i="53"/>
  <c r="Z41" i="64" s="1"/>
  <c r="AV43" i="53"/>
  <c r="Z44" i="64" s="1"/>
  <c r="AV44" i="53"/>
  <c r="Z45" i="64" s="1"/>
  <c r="AV47" i="53"/>
  <c r="Z48" i="64" s="1"/>
  <c r="AV48" i="53"/>
  <c r="Z49" i="64" s="1"/>
  <c r="AV51" i="53"/>
  <c r="Z52" i="64" s="1"/>
  <c r="AV52" i="53"/>
  <c r="Z53" i="64" s="1"/>
  <c r="AV55" i="53"/>
  <c r="Z56" i="64" s="1"/>
  <c r="AV56" i="53"/>
  <c r="Z57" i="64" s="1"/>
  <c r="AV57" i="53"/>
  <c r="Z58" i="64" s="1"/>
  <c r="AV58" i="53"/>
  <c r="Z59" i="64" s="1"/>
  <c r="AV59" i="53"/>
  <c r="Z60" i="64" s="1"/>
  <c r="AV60" i="53"/>
  <c r="Z61" i="64" s="1"/>
  <c r="AV61" i="53"/>
  <c r="Z62" i="64" s="1"/>
  <c r="AV62" i="53"/>
  <c r="Z63" i="64" s="1"/>
  <c r="AV63" i="53"/>
  <c r="Z64" i="64" s="1"/>
  <c r="AV64" i="53"/>
  <c r="Z65" i="64" s="1"/>
  <c r="AV65" i="53"/>
  <c r="Z66" i="64" s="1"/>
  <c r="AV66" i="53"/>
  <c r="Z67" i="64" s="1"/>
  <c r="AV67" i="53"/>
  <c r="Z68" i="64" s="1"/>
  <c r="AV68" i="53"/>
  <c r="Z69" i="64" s="1"/>
  <c r="AV69" i="53"/>
  <c r="Z70" i="64" s="1"/>
  <c r="AV70" i="53"/>
  <c r="Z71" i="64" s="1"/>
  <c r="AV71" i="53"/>
  <c r="Z72" i="64" s="1"/>
  <c r="AV72" i="53"/>
  <c r="Z73" i="64" s="1"/>
  <c r="AV73" i="53"/>
  <c r="Z74" i="64" s="1"/>
  <c r="AV74" i="53"/>
  <c r="Z75" i="64" s="1"/>
  <c r="AV75" i="53"/>
  <c r="Z76" i="64" s="1"/>
  <c r="AV76" i="53"/>
  <c r="Z77" i="64" s="1"/>
  <c r="AV77" i="53"/>
  <c r="Z78" i="64" s="1"/>
  <c r="AV78" i="53"/>
  <c r="Z79" i="64" s="1"/>
  <c r="AV79" i="53"/>
  <c r="Z80" i="64" s="1"/>
  <c r="AV80" i="53"/>
  <c r="Z81" i="64" s="1"/>
  <c r="AV81" i="53"/>
  <c r="Z82" i="64" s="1"/>
  <c r="AV82" i="53"/>
  <c r="Z83" i="64" s="1"/>
  <c r="AV83" i="53"/>
  <c r="Z84" i="64" s="1"/>
  <c r="AV84" i="53"/>
  <c r="Z85" i="64" s="1"/>
  <c r="AV85" i="53"/>
  <c r="Z86" i="64" s="1"/>
  <c r="AV86" i="53"/>
  <c r="Z87" i="64" s="1"/>
  <c r="AV87" i="53"/>
  <c r="Z88" i="64" s="1"/>
  <c r="AV88" i="53"/>
  <c r="Z89" i="64" s="1"/>
  <c r="AV89" i="53"/>
  <c r="Z90" i="64" s="1"/>
  <c r="AV90" i="53"/>
  <c r="Z91" i="64" s="1"/>
  <c r="AV91" i="53"/>
  <c r="Z92" i="64" s="1"/>
  <c r="AV92" i="53"/>
  <c r="Z93" i="64" s="1"/>
  <c r="AV93" i="53"/>
  <c r="Z94" i="64" s="1"/>
  <c r="AV94" i="53"/>
  <c r="Z95" i="64" s="1"/>
  <c r="AV95" i="53"/>
  <c r="Z96" i="64" s="1"/>
  <c r="AV96" i="53"/>
  <c r="Z97" i="64" s="1"/>
  <c r="AV97" i="53"/>
  <c r="Z98" i="64" s="1"/>
  <c r="AV98" i="53"/>
  <c r="Z99" i="64" s="1"/>
  <c r="AV99" i="53"/>
  <c r="Z100" i="64" s="1"/>
  <c r="AV100" i="53"/>
  <c r="Z101" i="64" s="1"/>
  <c r="AV101" i="53"/>
  <c r="Z102" i="64" s="1"/>
  <c r="AV102" i="53"/>
  <c r="Z103" i="64" s="1"/>
  <c r="AV103" i="53"/>
  <c r="Z104" i="64" s="1"/>
  <c r="AV104" i="53"/>
  <c r="Z105" i="64" s="1"/>
  <c r="AV105" i="53"/>
  <c r="Z106" i="64" s="1"/>
  <c r="AV106" i="53"/>
  <c r="Z107" i="64" s="1"/>
  <c r="AV107" i="53"/>
  <c r="Z108" i="64" s="1"/>
  <c r="AV108" i="53"/>
  <c r="Z109" i="64" s="1"/>
  <c r="AV109" i="53"/>
  <c r="Z110" i="64" s="1"/>
  <c r="AV110" i="53"/>
  <c r="Z111" i="64" s="1"/>
  <c r="AV111" i="53"/>
  <c r="Z112" i="64" s="1"/>
  <c r="AV112" i="53"/>
  <c r="Z113" i="64" s="1"/>
  <c r="AV113" i="53"/>
  <c r="Z114" i="64" s="1"/>
  <c r="AV114" i="53"/>
  <c r="Z115" i="64" s="1"/>
  <c r="AV115" i="53"/>
  <c r="Z116" i="64" s="1"/>
  <c r="AV116" i="53"/>
  <c r="Z117" i="64" s="1"/>
  <c r="AV117" i="53"/>
  <c r="Z118" i="64" s="1"/>
  <c r="AV120" i="53"/>
  <c r="Z121" i="64" s="1"/>
  <c r="AV121" i="53"/>
  <c r="Z122" i="64" s="1"/>
  <c r="AV124" i="53"/>
  <c r="Z125" i="64" s="1"/>
  <c r="AV125" i="53"/>
  <c r="Z126" i="64" s="1"/>
  <c r="AV128" i="53"/>
  <c r="Z129" i="64" s="1"/>
  <c r="AV129" i="53"/>
  <c r="Z130" i="64" s="1"/>
  <c r="AV132" i="53"/>
  <c r="Z133" i="64" s="1"/>
  <c r="AV133" i="53"/>
  <c r="Z134" i="64" s="1"/>
  <c r="AV136" i="53"/>
  <c r="Z137" i="64" s="1"/>
  <c r="AV137" i="53"/>
  <c r="Z138" i="64" s="1"/>
  <c r="AV140" i="53"/>
  <c r="Z141" i="64" s="1"/>
  <c r="AV141" i="53"/>
  <c r="Z142" i="64" s="1"/>
  <c r="F144" i="54"/>
  <c r="C137" i="72"/>
  <c r="AB8" i="56"/>
  <c r="O138" i="52"/>
  <c r="F138" i="63"/>
  <c r="AU9" i="53"/>
  <c r="AU10"/>
  <c r="AU13"/>
  <c r="AU14"/>
  <c r="AU17"/>
  <c r="AU18"/>
  <c r="AU21"/>
  <c r="AU22"/>
  <c r="AU25"/>
  <c r="AU26"/>
  <c r="AU29"/>
  <c r="AU30"/>
  <c r="AU33"/>
  <c r="AU34"/>
  <c r="AU37"/>
  <c r="AU38"/>
  <c r="AU41"/>
  <c r="AU42"/>
  <c r="AU45"/>
  <c r="AU46"/>
  <c r="AU49"/>
  <c r="AU50"/>
  <c r="AU53"/>
  <c r="AU54"/>
  <c r="AU118"/>
  <c r="AU119"/>
  <c r="AU122"/>
  <c r="AU123"/>
  <c r="AU126"/>
  <c r="AU127"/>
  <c r="AU130"/>
  <c r="AU131"/>
  <c r="AU134"/>
  <c r="AU135"/>
  <c r="AU138"/>
  <c r="AU139"/>
  <c r="N142" i="46"/>
  <c r="Q9" i="64"/>
  <c r="Q143" s="1"/>
  <c r="G62"/>
  <c r="N62" s="1"/>
  <c r="G64"/>
  <c r="G66"/>
  <c r="G68"/>
  <c r="G70"/>
  <c r="G78"/>
  <c r="G80"/>
  <c r="G82"/>
  <c r="G88"/>
  <c r="N88" s="1"/>
  <c r="G90"/>
  <c r="G92"/>
  <c r="N92" s="1"/>
  <c r="G94"/>
  <c r="G96"/>
  <c r="N96" s="1"/>
  <c r="G98"/>
  <c r="G100"/>
  <c r="G102"/>
  <c r="G104"/>
  <c r="G106"/>
  <c r="G108"/>
  <c r="N108" s="1"/>
  <c r="G110"/>
  <c r="G112"/>
  <c r="N112" s="1"/>
  <c r="G114"/>
  <c r="G116"/>
  <c r="G118"/>
  <c r="G120"/>
  <c r="G122"/>
  <c r="G124"/>
  <c r="G126"/>
  <c r="G128"/>
  <c r="G130"/>
  <c r="G132"/>
  <c r="G134"/>
  <c r="G136"/>
  <c r="G138"/>
  <c r="G140"/>
  <c r="N140" s="1"/>
  <c r="G142"/>
  <c r="V120"/>
  <c r="V124"/>
  <c r="AA124" s="1"/>
  <c r="V128"/>
  <c r="V132"/>
  <c r="V136"/>
  <c r="V140"/>
  <c r="H142" i="46"/>
  <c r="V9" i="64"/>
  <c r="Q142" i="46"/>
  <c r="F9" i="64"/>
  <c r="M142" i="46"/>
  <c r="D9" i="64"/>
  <c r="I142" i="46"/>
  <c r="J9" i="64"/>
  <c r="E142" i="46"/>
  <c r="H9" i="64"/>
  <c r="H143" s="1"/>
  <c r="D11"/>
  <c r="D13"/>
  <c r="D15"/>
  <c r="D17"/>
  <c r="D19"/>
  <c r="D21"/>
  <c r="D23"/>
  <c r="D25"/>
  <c r="D27"/>
  <c r="D29"/>
  <c r="D31"/>
  <c r="D33"/>
  <c r="D35"/>
  <c r="D37"/>
  <c r="D39"/>
  <c r="D41"/>
  <c r="D43"/>
  <c r="D45"/>
  <c r="D47"/>
  <c r="D49"/>
  <c r="D51"/>
  <c r="D53"/>
  <c r="T55"/>
  <c r="D55"/>
  <c r="U86" i="49"/>
  <c r="C143"/>
  <c r="W7" i="50"/>
  <c r="O8" i="52"/>
  <c r="C142"/>
  <c r="AU7" i="53"/>
  <c r="S142"/>
  <c r="E11" i="61"/>
  <c r="C11" i="68"/>
  <c r="E11" s="1"/>
  <c r="F11" i="70"/>
  <c r="P68" i="61"/>
  <c r="O68"/>
  <c r="N68"/>
  <c r="T33"/>
  <c r="L39"/>
  <c r="O39"/>
  <c r="R39"/>
  <c r="Q43"/>
  <c r="P45"/>
  <c r="O45"/>
  <c r="L47"/>
  <c r="T47"/>
  <c r="K47"/>
  <c r="Q47"/>
  <c r="N47"/>
  <c r="J49"/>
  <c r="R49"/>
  <c r="K49"/>
  <c r="Q49"/>
  <c r="P49"/>
  <c r="T49"/>
  <c r="J55"/>
  <c r="Q55"/>
  <c r="K61"/>
  <c r="L63"/>
  <c r="O65"/>
  <c r="N65"/>
  <c r="J67"/>
  <c r="K71"/>
  <c r="L73"/>
  <c r="P73"/>
  <c r="O75"/>
  <c r="N75"/>
  <c r="R79"/>
  <c r="K81"/>
  <c r="I83"/>
  <c r="J83"/>
  <c r="T83"/>
  <c r="O85"/>
  <c r="Q87"/>
  <c r="J91"/>
  <c r="J93"/>
  <c r="T93"/>
  <c r="Q93"/>
  <c r="Q95"/>
  <c r="T97"/>
  <c r="N99"/>
  <c r="I103"/>
  <c r="O103"/>
  <c r="J103"/>
  <c r="N103"/>
  <c r="T103"/>
  <c r="I105"/>
  <c r="J105"/>
  <c r="T105"/>
  <c r="K107"/>
  <c r="L107"/>
  <c r="P109"/>
  <c r="K109"/>
  <c r="Q109"/>
  <c r="L109"/>
  <c r="R109"/>
  <c r="I111"/>
  <c r="P113"/>
  <c r="R117"/>
  <c r="N123"/>
  <c r="P127"/>
  <c r="S127" s="1"/>
  <c r="Q127"/>
  <c r="R127"/>
  <c r="I129"/>
  <c r="O129"/>
  <c r="J129"/>
  <c r="N129"/>
  <c r="R133"/>
  <c r="U8" i="49"/>
  <c r="U90"/>
  <c r="U94"/>
  <c r="U98"/>
  <c r="U102"/>
  <c r="U106"/>
  <c r="U110"/>
  <c r="U114"/>
  <c r="U118"/>
  <c r="U122"/>
  <c r="U126"/>
  <c r="U130"/>
  <c r="U134"/>
  <c r="U138"/>
  <c r="U142"/>
  <c r="W11" i="50"/>
  <c r="D11" i="63"/>
  <c r="W15" i="50"/>
  <c r="D15" i="63"/>
  <c r="G15" s="1"/>
  <c r="W19" i="50"/>
  <c r="D19" i="63"/>
  <c r="W23" i="50"/>
  <c r="D23" i="63"/>
  <c r="G23" s="1"/>
  <c r="W27" i="50"/>
  <c r="D27" i="63" s="1"/>
  <c r="W31" i="50"/>
  <c r="D31" i="63" s="1"/>
  <c r="G31" s="1"/>
  <c r="W35" i="50"/>
  <c r="D35" i="63" s="1"/>
  <c r="W39" i="50"/>
  <c r="D39" i="63" s="1"/>
  <c r="G39" s="1"/>
  <c r="W43" i="50"/>
  <c r="D43" i="63"/>
  <c r="W47" i="50"/>
  <c r="D47" i="63"/>
  <c r="W9" i="50"/>
  <c r="D9" i="63"/>
  <c r="G9" s="1"/>
  <c r="W13" i="50"/>
  <c r="D13" i="63"/>
  <c r="W17" i="50"/>
  <c r="D17" i="63"/>
  <c r="W21" i="50"/>
  <c r="D21" i="63" s="1"/>
  <c r="W25" i="50"/>
  <c r="D25" i="63" s="1"/>
  <c r="W29" i="50"/>
  <c r="D29" i="63" s="1"/>
  <c r="W33" i="50"/>
  <c r="D33" i="63" s="1"/>
  <c r="W37" i="50"/>
  <c r="D37" i="63" s="1"/>
  <c r="W41" i="50"/>
  <c r="D41" i="63" s="1"/>
  <c r="G41" s="1"/>
  <c r="W45" i="50"/>
  <c r="D45" i="63" s="1"/>
  <c r="AA18" i="51"/>
  <c r="E18" i="63"/>
  <c r="AA22" i="51"/>
  <c r="E22" i="63"/>
  <c r="AA26" i="51"/>
  <c r="E26" i="63"/>
  <c r="AA30" i="51"/>
  <c r="E30" i="63"/>
  <c r="AA34" i="51"/>
  <c r="E34" i="63"/>
  <c r="AA38" i="51"/>
  <c r="E38" i="63"/>
  <c r="AA42" i="51"/>
  <c r="E42" i="63"/>
  <c r="AA46" i="51"/>
  <c r="E46" i="63"/>
  <c r="AA50" i="51"/>
  <c r="E50" i="63"/>
  <c r="AA54" i="51"/>
  <c r="E54" i="63"/>
  <c r="AA58" i="51"/>
  <c r="E58" i="63"/>
  <c r="AA62" i="51"/>
  <c r="E62" i="63"/>
  <c r="AA66" i="51"/>
  <c r="E66" i="63"/>
  <c r="AA70" i="51"/>
  <c r="E70" i="63"/>
  <c r="AA74" i="51"/>
  <c r="E74" i="63"/>
  <c r="AA78" i="51"/>
  <c r="E78" i="63"/>
  <c r="AA82" i="51"/>
  <c r="E82" i="63"/>
  <c r="AA86" i="51"/>
  <c r="E86" i="63"/>
  <c r="AA90" i="51"/>
  <c r="E90" i="63"/>
  <c r="AA94" i="51"/>
  <c r="E94" i="63"/>
  <c r="AA98" i="51"/>
  <c r="E98" i="63"/>
  <c r="AA102" i="51"/>
  <c r="E102" i="63"/>
  <c r="AA106" i="51"/>
  <c r="E106" i="63"/>
  <c r="AA110" i="51"/>
  <c r="E110" i="63"/>
  <c r="AA114" i="51"/>
  <c r="E114" i="63"/>
  <c r="AA118" i="51"/>
  <c r="E118" i="63" s="1"/>
  <c r="AA122" i="51"/>
  <c r="E122" i="63" s="1"/>
  <c r="AA126" i="51"/>
  <c r="E126" i="63" s="1"/>
  <c r="AA130" i="51"/>
  <c r="E130" i="63" s="1"/>
  <c r="AA134" i="51"/>
  <c r="E134" i="63" s="1"/>
  <c r="G134" s="1"/>
  <c r="AA138" i="51"/>
  <c r="E138" i="63" s="1"/>
  <c r="O10" i="52"/>
  <c r="F10" i="63" s="1"/>
  <c r="O14" i="52"/>
  <c r="F14" i="63" s="1"/>
  <c r="O18" i="52"/>
  <c r="F18" i="63" s="1"/>
  <c r="G18" s="1"/>
  <c r="O22" i="52"/>
  <c r="F22" i="63" s="1"/>
  <c r="O26" i="52"/>
  <c r="F26" i="63" s="1"/>
  <c r="G26" s="1"/>
  <c r="O30" i="52"/>
  <c r="F30" i="63" s="1"/>
  <c r="O34" i="52"/>
  <c r="F34" i="63" s="1"/>
  <c r="O38" i="52"/>
  <c r="F38" i="63" s="1"/>
  <c r="O42" i="52"/>
  <c r="F42" i="63" s="1"/>
  <c r="O46" i="52"/>
  <c r="F46" i="63" s="1"/>
  <c r="O50" i="52"/>
  <c r="F50" i="63" s="1"/>
  <c r="O54" i="52"/>
  <c r="F54" i="63" s="1"/>
  <c r="O58" i="52"/>
  <c r="F58" i="63" s="1"/>
  <c r="G58" s="1"/>
  <c r="O62" i="52"/>
  <c r="F62" i="63" s="1"/>
  <c r="O66" i="52"/>
  <c r="F66" i="63" s="1"/>
  <c r="G66" s="1"/>
  <c r="O70" i="52"/>
  <c r="F70" i="63" s="1"/>
  <c r="O74" i="52"/>
  <c r="F74" i="63" s="1"/>
  <c r="G74" s="1"/>
  <c r="O78" i="52"/>
  <c r="F78" i="63" s="1"/>
  <c r="O82" i="52"/>
  <c r="F82" i="63" s="1"/>
  <c r="G82" s="1"/>
  <c r="O86" i="52"/>
  <c r="F86" i="63" s="1"/>
  <c r="O90" i="52"/>
  <c r="F90" i="63" s="1"/>
  <c r="G90" s="1"/>
  <c r="O94" i="52"/>
  <c r="F94" i="63" s="1"/>
  <c r="O98" i="52"/>
  <c r="F98" i="63" s="1"/>
  <c r="O102" i="52"/>
  <c r="F102" i="63" s="1"/>
  <c r="O106" i="52"/>
  <c r="F106" i="63" s="1"/>
  <c r="G106" s="1"/>
  <c r="O110" i="52"/>
  <c r="F110" i="63" s="1"/>
  <c r="O114" i="52"/>
  <c r="F114" i="63" s="1"/>
  <c r="O118" i="52"/>
  <c r="F118" i="63" s="1"/>
  <c r="O122" i="52"/>
  <c r="F122" i="63" s="1"/>
  <c r="O126" i="52"/>
  <c r="F126" i="63" s="1"/>
  <c r="C142" i="51"/>
  <c r="AA20"/>
  <c r="E20" i="63"/>
  <c r="AA24" i="51"/>
  <c r="E24" i="63"/>
  <c r="AA28" i="51"/>
  <c r="E28" i="63"/>
  <c r="AA32" i="51"/>
  <c r="E32" i="63"/>
  <c r="AA36" i="51"/>
  <c r="E36" i="63"/>
  <c r="AA40" i="51"/>
  <c r="E40" i="63"/>
  <c r="AA44" i="51"/>
  <c r="E44" i="63"/>
  <c r="AA48" i="51"/>
  <c r="E48" i="63"/>
  <c r="AA52" i="51"/>
  <c r="E52" i="63"/>
  <c r="AA56" i="51"/>
  <c r="E56" i="63"/>
  <c r="AA60" i="51"/>
  <c r="E60" i="63"/>
  <c r="AA64" i="51"/>
  <c r="E64" i="63"/>
  <c r="AA68" i="51"/>
  <c r="E68" i="63"/>
  <c r="AA72" i="51"/>
  <c r="E72" i="63"/>
  <c r="AA76" i="51"/>
  <c r="E76" i="63"/>
  <c r="AA80" i="51"/>
  <c r="E80" i="63"/>
  <c r="AA84" i="51"/>
  <c r="E84" i="63"/>
  <c r="AA88" i="51"/>
  <c r="E88" i="63"/>
  <c r="AA92" i="51"/>
  <c r="E92" i="63"/>
  <c r="AA96" i="51"/>
  <c r="E96" i="63" s="1"/>
  <c r="AA100" i="51"/>
  <c r="E100" i="63" s="1"/>
  <c r="AA104" i="51"/>
  <c r="E104" i="63" s="1"/>
  <c r="AA108" i="51"/>
  <c r="E108" i="63" s="1"/>
  <c r="AA112" i="51"/>
  <c r="E112" i="63" s="1"/>
  <c r="AA116" i="51"/>
  <c r="E116" i="63" s="1"/>
  <c r="AA120" i="51"/>
  <c r="E120" i="63" s="1"/>
  <c r="AA124" i="51"/>
  <c r="E124" i="63" s="1"/>
  <c r="AA128" i="51"/>
  <c r="E128" i="63" s="1"/>
  <c r="AA132" i="51"/>
  <c r="E132" i="63" s="1"/>
  <c r="G132" s="1"/>
  <c r="AA136" i="51"/>
  <c r="E136" i="63" s="1"/>
  <c r="AA140" i="51"/>
  <c r="E140" i="63"/>
  <c r="K142" i="52"/>
  <c r="G142"/>
  <c r="O12"/>
  <c r="F12" i="63"/>
  <c r="O16" i="52"/>
  <c r="F16" i="63"/>
  <c r="O20" i="52"/>
  <c r="F20" i="63"/>
  <c r="O24" i="52"/>
  <c r="F24" i="63"/>
  <c r="O28" i="52"/>
  <c r="F28" i="63"/>
  <c r="O32" i="52"/>
  <c r="F32" i="63"/>
  <c r="O36" i="52"/>
  <c r="F36" i="63"/>
  <c r="O40" i="52"/>
  <c r="F40" i="63"/>
  <c r="O44" i="52"/>
  <c r="F44" i="63"/>
  <c r="O48" i="52"/>
  <c r="F48" i="63"/>
  <c r="O52" i="52"/>
  <c r="F52" i="63"/>
  <c r="O56" i="52"/>
  <c r="F56" i="63"/>
  <c r="O60" i="52"/>
  <c r="F60" i="63"/>
  <c r="O64" i="52"/>
  <c r="F64" i="63"/>
  <c r="O68" i="52"/>
  <c r="F68" i="63"/>
  <c r="O72" i="52"/>
  <c r="F72" i="63"/>
  <c r="O76" i="52"/>
  <c r="F76" i="63"/>
  <c r="O80" i="52"/>
  <c r="F80" i="63"/>
  <c r="O84" i="52"/>
  <c r="F84" i="63"/>
  <c r="O88" i="52"/>
  <c r="F88" i="63" s="1"/>
  <c r="O92" i="52"/>
  <c r="F92" i="63" s="1"/>
  <c r="O96" i="52"/>
  <c r="F96" i="63" s="1"/>
  <c r="O100" i="52"/>
  <c r="F100" i="63" s="1"/>
  <c r="O104" i="52"/>
  <c r="F104" i="63" s="1"/>
  <c r="O108" i="52"/>
  <c r="F108" i="63" s="1"/>
  <c r="O112" i="52"/>
  <c r="F112" i="63" s="1"/>
  <c r="O116" i="52"/>
  <c r="F116" i="63" s="1"/>
  <c r="O120" i="52"/>
  <c r="F120" i="63" s="1"/>
  <c r="O124" i="52"/>
  <c r="F124" i="63" s="1"/>
  <c r="AB18" i="51"/>
  <c r="O140" i="52"/>
  <c r="F140" i="63"/>
  <c r="AU8" i="53"/>
  <c r="AU11"/>
  <c r="AU12"/>
  <c r="AU15"/>
  <c r="AU16"/>
  <c r="AU19"/>
  <c r="AU20"/>
  <c r="AU23"/>
  <c r="AU24"/>
  <c r="AU27"/>
  <c r="AU28"/>
  <c r="AU31"/>
  <c r="AU32"/>
  <c r="AU35"/>
  <c r="AU36"/>
  <c r="AU39"/>
  <c r="AU40"/>
  <c r="AU43"/>
  <c r="AU44"/>
  <c r="AU47"/>
  <c r="AU48"/>
  <c r="AU51"/>
  <c r="AU52"/>
  <c r="AU55"/>
  <c r="AU56"/>
  <c r="AU57"/>
  <c r="AU58"/>
  <c r="AU59"/>
  <c r="AU60"/>
  <c r="AU61"/>
  <c r="AU62"/>
  <c r="AU63"/>
  <c r="AU64"/>
  <c r="AU65"/>
  <c r="AU66"/>
  <c r="M67" i="64"/>
  <c r="AU67" i="53"/>
  <c r="AU68"/>
  <c r="AU69"/>
  <c r="AU70"/>
  <c r="M71" i="64" s="1"/>
  <c r="AU71" i="53"/>
  <c r="AU72"/>
  <c r="AU73"/>
  <c r="AU74"/>
  <c r="M75" i="64"/>
  <c r="AU75" i="53"/>
  <c r="AU76"/>
  <c r="AU77"/>
  <c r="AU78"/>
  <c r="M79" i="64" s="1"/>
  <c r="AU79" i="53"/>
  <c r="AU80"/>
  <c r="AU81"/>
  <c r="AU82"/>
  <c r="M83" i="64"/>
  <c r="AU83" i="53"/>
  <c r="AU84"/>
  <c r="AU85"/>
  <c r="AU86"/>
  <c r="M87" i="64" s="1"/>
  <c r="AU87" i="53"/>
  <c r="AU88"/>
  <c r="AU89"/>
  <c r="AU90"/>
  <c r="M91" i="64"/>
  <c r="AU91" i="53"/>
  <c r="AU92"/>
  <c r="AU93"/>
  <c r="AU94"/>
  <c r="M95" i="64" s="1"/>
  <c r="AU95" i="53"/>
  <c r="AU96"/>
  <c r="AU97"/>
  <c r="AU98"/>
  <c r="M99" i="64"/>
  <c r="AU99" i="53"/>
  <c r="AU100"/>
  <c r="AU101"/>
  <c r="AU102"/>
  <c r="M103" i="64" s="1"/>
  <c r="AU103" i="53"/>
  <c r="AU104"/>
  <c r="AU105"/>
  <c r="AU106"/>
  <c r="M107" i="64"/>
  <c r="AU107" i="53"/>
  <c r="AU108"/>
  <c r="AU109"/>
  <c r="AU110"/>
  <c r="M111" i="64" s="1"/>
  <c r="AU111" i="53"/>
  <c r="AU112"/>
  <c r="AU113"/>
  <c r="AU114"/>
  <c r="M115" i="64"/>
  <c r="AU115" i="53"/>
  <c r="AU116"/>
  <c r="AU117"/>
  <c r="AU120"/>
  <c r="M121" i="64" s="1"/>
  <c r="AU121" i="53"/>
  <c r="AU124"/>
  <c r="AU125"/>
  <c r="AU128"/>
  <c r="M129" i="64"/>
  <c r="AU129" i="53"/>
  <c r="AU132"/>
  <c r="M133" i="64" s="1"/>
  <c r="AU133" i="53"/>
  <c r="AU136"/>
  <c r="M137" i="64"/>
  <c r="AU137" i="53"/>
  <c r="AU140"/>
  <c r="AU141"/>
  <c r="C15" i="89"/>
  <c r="D15" s="1"/>
  <c r="U11" i="54"/>
  <c r="C8" i="72"/>
  <c r="U15" i="54"/>
  <c r="C12" i="72"/>
  <c r="U19" i="54"/>
  <c r="C16" i="72"/>
  <c r="U23" i="54"/>
  <c r="C20" i="72"/>
  <c r="U27" i="54"/>
  <c r="C24" i="72"/>
  <c r="U31" i="54"/>
  <c r="C28" i="72"/>
  <c r="U35" i="54"/>
  <c r="C32" i="72"/>
  <c r="U39" i="54"/>
  <c r="C36" i="72"/>
  <c r="U43" i="54"/>
  <c r="C40" i="72"/>
  <c r="U47" i="54"/>
  <c r="C44" i="72"/>
  <c r="U51" i="54"/>
  <c r="C48" i="72"/>
  <c r="U55" i="54"/>
  <c r="C52" i="72"/>
  <c r="U59" i="54"/>
  <c r="C56" i="72"/>
  <c r="U63" i="54"/>
  <c r="C60" i="72" s="1"/>
  <c r="U67" i="54"/>
  <c r="C64" i="72" s="1"/>
  <c r="U71" i="54"/>
  <c r="C68" i="72" s="1"/>
  <c r="U75" i="54"/>
  <c r="C72" i="72" s="1"/>
  <c r="U79" i="54"/>
  <c r="C76" i="72" s="1"/>
  <c r="V81" i="54"/>
  <c r="C78" i="72" s="1"/>
  <c r="J8" i="55"/>
  <c r="J14"/>
  <c r="J18"/>
  <c r="J22"/>
  <c r="J26"/>
  <c r="E142"/>
  <c r="C142" i="56"/>
  <c r="V9" i="54"/>
  <c r="V144"/>
  <c r="F2" i="99"/>
  <c r="Y142" i="56"/>
  <c r="E110" i="73"/>
  <c r="F60"/>
  <c r="E24"/>
  <c r="E114"/>
  <c r="H78"/>
  <c r="F44"/>
  <c r="M141" i="64"/>
  <c r="M125"/>
  <c r="M117"/>
  <c r="M113"/>
  <c r="M109"/>
  <c r="M105"/>
  <c r="M101"/>
  <c r="M97"/>
  <c r="M93"/>
  <c r="M89"/>
  <c r="M85"/>
  <c r="M81"/>
  <c r="M77"/>
  <c r="M73"/>
  <c r="M69"/>
  <c r="M65"/>
  <c r="M63"/>
  <c r="M61"/>
  <c r="M59"/>
  <c r="M57"/>
  <c r="M53"/>
  <c r="M49"/>
  <c r="M45"/>
  <c r="M41"/>
  <c r="M37"/>
  <c r="M33"/>
  <c r="M29"/>
  <c r="M25"/>
  <c r="M21"/>
  <c r="M17"/>
  <c r="M13"/>
  <c r="M9"/>
  <c r="AB142" i="51"/>
  <c r="J18" i="63"/>
  <c r="E136" i="62"/>
  <c r="H136" s="1"/>
  <c r="J136" s="1"/>
  <c r="E136" i="65"/>
  <c r="E128" i="62"/>
  <c r="E128" i="65"/>
  <c r="E120" i="62"/>
  <c r="H120" s="1"/>
  <c r="J120" s="1"/>
  <c r="E120" i="65"/>
  <c r="E112" i="62"/>
  <c r="E112" i="65"/>
  <c r="E104" i="62"/>
  <c r="E104" i="65"/>
  <c r="E96" i="62"/>
  <c r="E96" i="65"/>
  <c r="E88" i="62"/>
  <c r="E88" i="65"/>
  <c r="AU142" i="53"/>
  <c r="C185" i="31"/>
  <c r="M8" i="64"/>
  <c r="F8" i="63"/>
  <c r="D7"/>
  <c r="G7"/>
  <c r="E84" i="62"/>
  <c r="E84" i="65"/>
  <c r="M140" i="64"/>
  <c r="M136"/>
  <c r="M132"/>
  <c r="M128"/>
  <c r="M124"/>
  <c r="M120"/>
  <c r="M55"/>
  <c r="M51"/>
  <c r="M47"/>
  <c r="M43"/>
  <c r="M39"/>
  <c r="M35"/>
  <c r="M31"/>
  <c r="M27"/>
  <c r="M23"/>
  <c r="M19"/>
  <c r="M15"/>
  <c r="M11"/>
  <c r="C7" i="71"/>
  <c r="C7" i="73"/>
  <c r="AB142" i="56"/>
  <c r="B5" i="88" s="1"/>
  <c r="P142" i="52"/>
  <c r="K10" i="63"/>
  <c r="I7"/>
  <c r="E134" i="62"/>
  <c r="H134"/>
  <c r="J134" s="1"/>
  <c r="E134" i="65"/>
  <c r="E126" i="62"/>
  <c r="E126" i="65"/>
  <c r="E118" i="62"/>
  <c r="H118" s="1"/>
  <c r="J118" s="1"/>
  <c r="E118" i="65"/>
  <c r="E110" i="62"/>
  <c r="E110" i="65"/>
  <c r="E102" i="62"/>
  <c r="E102" i="65"/>
  <c r="E94" i="62"/>
  <c r="E94" i="65"/>
  <c r="E86" i="62"/>
  <c r="E86" i="65"/>
  <c r="AV142" i="53"/>
  <c r="Z8" i="64"/>
  <c r="I101" i="73"/>
  <c r="H49"/>
  <c r="F47"/>
  <c r="I43"/>
  <c r="E15"/>
  <c r="J142" i="55"/>
  <c r="B4" i="69" s="1"/>
  <c r="AA142" i="51"/>
  <c r="C183" i="31" s="1"/>
  <c r="M142" i="64"/>
  <c r="M138"/>
  <c r="M134"/>
  <c r="M130"/>
  <c r="M126"/>
  <c r="M122"/>
  <c r="M118"/>
  <c r="M116"/>
  <c r="M114"/>
  <c r="M112"/>
  <c r="M110"/>
  <c r="M108"/>
  <c r="M106"/>
  <c r="M104"/>
  <c r="M102"/>
  <c r="M100"/>
  <c r="M98"/>
  <c r="M96"/>
  <c r="M94"/>
  <c r="M92"/>
  <c r="M90"/>
  <c r="M88"/>
  <c r="M86"/>
  <c r="M84"/>
  <c r="M82"/>
  <c r="M80"/>
  <c r="M78"/>
  <c r="M76"/>
  <c r="M74"/>
  <c r="M72"/>
  <c r="M70"/>
  <c r="M68"/>
  <c r="M66"/>
  <c r="M64"/>
  <c r="M62"/>
  <c r="M60"/>
  <c r="M58"/>
  <c r="M56"/>
  <c r="M52"/>
  <c r="M48"/>
  <c r="M44"/>
  <c r="M40"/>
  <c r="M36"/>
  <c r="M32"/>
  <c r="M28"/>
  <c r="M24"/>
  <c r="M20"/>
  <c r="M16"/>
  <c r="M12"/>
  <c r="E140" i="62"/>
  <c r="E140" i="65"/>
  <c r="E132" i="62"/>
  <c r="E132" i="65"/>
  <c r="E124" i="62"/>
  <c r="E124" i="65"/>
  <c r="E116" i="62"/>
  <c r="E116" i="65"/>
  <c r="E108" i="62"/>
  <c r="E108" i="65"/>
  <c r="E100" i="62"/>
  <c r="E100" i="65"/>
  <c r="G100"/>
  <c r="E92" i="62"/>
  <c r="E92" i="65"/>
  <c r="G92" s="1"/>
  <c r="U143" i="49"/>
  <c r="E6" i="62"/>
  <c r="E6" i="65"/>
  <c r="M139" i="64"/>
  <c r="M135"/>
  <c r="M131"/>
  <c r="M127"/>
  <c r="M123"/>
  <c r="M119"/>
  <c r="M54"/>
  <c r="M50"/>
  <c r="M46"/>
  <c r="M42"/>
  <c r="M38"/>
  <c r="M34"/>
  <c r="M30"/>
  <c r="M26"/>
  <c r="M22"/>
  <c r="M18"/>
  <c r="M14"/>
  <c r="M10"/>
  <c r="E138" i="62"/>
  <c r="E138" i="65"/>
  <c r="E130" i="62"/>
  <c r="E130" i="65"/>
  <c r="E122" i="62"/>
  <c r="H122" s="1"/>
  <c r="J122" s="1"/>
  <c r="E122" i="65"/>
  <c r="E114" i="62"/>
  <c r="H114" s="1"/>
  <c r="J114" s="1"/>
  <c r="E114" i="65"/>
  <c r="E106" i="62"/>
  <c r="E106" i="65"/>
  <c r="E98" i="62"/>
  <c r="E98" i="65"/>
  <c r="E90" i="62"/>
  <c r="H90"/>
  <c r="J90" s="1"/>
  <c r="E90" i="65"/>
  <c r="U144" i="54"/>
  <c r="C186" i="31" s="1"/>
  <c r="C6" i="72"/>
  <c r="B4" i="88"/>
  <c r="C188" i="31"/>
  <c r="C22" i="110"/>
  <c r="C45"/>
  <c r="T17"/>
  <c r="C27" i="82"/>
  <c r="C26" i="69"/>
  <c r="C22" i="82" s="1"/>
  <c r="B27" i="88"/>
  <c r="H81" i="68"/>
  <c r="G113"/>
  <c r="G32"/>
  <c r="I84"/>
  <c r="I45"/>
  <c r="L64" i="63"/>
  <c r="L50"/>
  <c r="G65"/>
  <c r="L110"/>
  <c r="L114"/>
  <c r="G72"/>
  <c r="H125" i="62"/>
  <c r="J125" s="1"/>
  <c r="H101"/>
  <c r="J101" s="1"/>
  <c r="H85"/>
  <c r="J85" s="1"/>
  <c r="H61"/>
  <c r="J61" s="1"/>
  <c r="H53"/>
  <c r="J53" s="1"/>
  <c r="H37"/>
  <c r="J37" s="1"/>
  <c r="H33"/>
  <c r="J33" s="1"/>
  <c r="H13"/>
  <c r="J13" s="1"/>
  <c r="H7"/>
  <c r="J7" s="1"/>
  <c r="H35"/>
  <c r="J35" s="1"/>
  <c r="H29"/>
  <c r="J29" s="1"/>
  <c r="H127"/>
  <c r="J127" s="1"/>
  <c r="H113"/>
  <c r="J113" s="1"/>
  <c r="H103"/>
  <c r="J103" s="1"/>
  <c r="H97"/>
  <c r="J97" s="1"/>
  <c r="H87"/>
  <c r="J87" s="1"/>
  <c r="H81"/>
  <c r="J81" s="1"/>
  <c r="H73"/>
  <c r="J73" s="1"/>
  <c r="H63"/>
  <c r="J63" s="1"/>
  <c r="H55"/>
  <c r="J55" s="1"/>
  <c r="H49"/>
  <c r="J49" s="1"/>
  <c r="H17"/>
  <c r="J17" s="1"/>
  <c r="F36" i="88"/>
  <c r="C192" i="31"/>
  <c r="G12" i="110"/>
  <c r="G13" s="1"/>
  <c r="D41" i="115"/>
  <c r="E110" i="64"/>
  <c r="I18" i="68"/>
  <c r="N129" i="64"/>
  <c r="AA61"/>
  <c r="G5" i="100"/>
  <c r="F27" i="103"/>
  <c r="F31" i="99"/>
  <c r="N31"/>
  <c r="C58" i="110"/>
  <c r="T57"/>
  <c r="C31"/>
  <c r="C21" i="109"/>
  <c r="T20"/>
  <c r="C30"/>
  <c r="T29"/>
  <c r="C8" i="67"/>
  <c r="C16"/>
  <c r="D16" s="1"/>
  <c r="C24" i="69"/>
  <c r="E12" s="1"/>
  <c r="E8" i="82" s="1"/>
  <c r="B13" i="88"/>
  <c r="O130" i="46"/>
  <c r="P130"/>
  <c r="R131" i="64"/>
  <c r="Y131" s="1"/>
  <c r="AB131" s="1"/>
  <c r="P127" i="46"/>
  <c r="O127"/>
  <c r="AX127" i="53" s="1"/>
  <c r="O95" i="46"/>
  <c r="AX95" i="53" s="1"/>
  <c r="AW95" s="1"/>
  <c r="P89" i="46"/>
  <c r="O89"/>
  <c r="O66"/>
  <c r="P66"/>
  <c r="P63"/>
  <c r="AY63" i="53" s="1"/>
  <c r="O63" i="46"/>
  <c r="P57"/>
  <c r="O57"/>
  <c r="E58" i="64"/>
  <c r="H114" i="73"/>
  <c r="E86"/>
  <c r="H130"/>
  <c r="I130" s="1"/>
  <c r="F122"/>
  <c r="D58" i="61"/>
  <c r="E68" i="64"/>
  <c r="E70"/>
  <c r="E68" i="72"/>
  <c r="E92" i="64"/>
  <c r="AX91" i="53"/>
  <c r="AX93"/>
  <c r="E122" i="72"/>
  <c r="L122" s="1"/>
  <c r="R17" i="64"/>
  <c r="D15" i="61"/>
  <c r="G15" s="1"/>
  <c r="AY24" i="53"/>
  <c r="AY28"/>
  <c r="J10" i="61"/>
  <c r="I10"/>
  <c r="N10"/>
  <c r="N9"/>
  <c r="K9"/>
  <c r="L13"/>
  <c r="O13"/>
  <c r="P13"/>
  <c r="R27"/>
  <c r="Q27"/>
  <c r="J29"/>
  <c r="R29"/>
  <c r="K29"/>
  <c r="Q29"/>
  <c r="P29"/>
  <c r="R35"/>
  <c r="Q35"/>
  <c r="T35"/>
  <c r="K37"/>
  <c r="N37"/>
  <c r="I51"/>
  <c r="J51"/>
  <c r="I53"/>
  <c r="J53"/>
  <c r="T53"/>
  <c r="T67"/>
  <c r="Q67"/>
  <c r="P67"/>
  <c r="I69"/>
  <c r="J69"/>
  <c r="T69"/>
  <c r="P83"/>
  <c r="K83"/>
  <c r="Q83"/>
  <c r="L83"/>
  <c r="R83"/>
  <c r="R85"/>
  <c r="Q85"/>
  <c r="P85"/>
  <c r="S85" s="1"/>
  <c r="T85"/>
  <c r="I99" i="68"/>
  <c r="T99" i="61"/>
  <c r="K99"/>
  <c r="Q99"/>
  <c r="L99"/>
  <c r="P99"/>
  <c r="R99"/>
  <c r="I101"/>
  <c r="H111" i="68"/>
  <c r="R115" i="61"/>
  <c r="P115"/>
  <c r="N117"/>
  <c r="K117"/>
  <c r="G127" i="68"/>
  <c r="T131" i="61"/>
  <c r="J133"/>
  <c r="T133"/>
  <c r="Q133"/>
  <c r="I11" i="96"/>
  <c r="L11"/>
  <c r="I8"/>
  <c r="H22"/>
  <c r="L8"/>
  <c r="AA93" i="64"/>
  <c r="G5" i="104"/>
  <c r="C141" i="50"/>
  <c r="C142" s="1"/>
  <c r="D141"/>
  <c r="D142" s="1"/>
  <c r="H141"/>
  <c r="H142" s="1"/>
  <c r="L141"/>
  <c r="L142" s="1"/>
  <c r="P141"/>
  <c r="P142" s="1"/>
  <c r="T141"/>
  <c r="T142" s="1"/>
  <c r="F141"/>
  <c r="F142" s="1"/>
  <c r="N141"/>
  <c r="N142" s="1"/>
  <c r="V141"/>
  <c r="V142" s="1"/>
  <c r="O110" i="46"/>
  <c r="AX110" i="53" s="1"/>
  <c r="P110" i="46"/>
  <c r="O78"/>
  <c r="E79" i="64" s="1"/>
  <c r="L79" s="1"/>
  <c r="O79" s="1"/>
  <c r="P78" i="46"/>
  <c r="AA137" i="64"/>
  <c r="AA117"/>
  <c r="AA75"/>
  <c r="AA73"/>
  <c r="AA71"/>
  <c r="N71"/>
  <c r="AA67"/>
  <c r="N67"/>
  <c r="Z96" i="91"/>
  <c r="Z90"/>
  <c r="B2" i="115"/>
  <c r="I100" i="68"/>
  <c r="G94"/>
  <c r="E73" i="73"/>
  <c r="I70"/>
  <c r="E78"/>
  <c r="H118"/>
  <c r="H126"/>
  <c r="H82"/>
  <c r="I106"/>
  <c r="E106"/>
  <c r="AX141" i="53"/>
  <c r="D90" i="61"/>
  <c r="F90" s="1"/>
  <c r="AX40" i="53"/>
  <c r="AA118" i="64"/>
  <c r="AY91" i="53"/>
  <c r="AY67"/>
  <c r="AY59"/>
  <c r="O117" i="46"/>
  <c r="P40"/>
  <c r="E41" i="64"/>
  <c r="P48" i="46"/>
  <c r="R49" i="64" s="1"/>
  <c r="Y49" s="1"/>
  <c r="AB49" s="1"/>
  <c r="N27" i="103"/>
  <c r="T59" i="109"/>
  <c r="AA123" i="64"/>
  <c r="C16" i="109"/>
  <c r="O41" i="46"/>
  <c r="N63" i="64"/>
  <c r="L10" i="96"/>
  <c r="F47" i="66"/>
  <c r="G139" i="65"/>
  <c r="I139" s="1"/>
  <c r="G135"/>
  <c r="I135" s="1"/>
  <c r="G131"/>
  <c r="I131" s="1"/>
  <c r="G123"/>
  <c r="I123" s="1"/>
  <c r="G119"/>
  <c r="I119" s="1"/>
  <c r="G115"/>
  <c r="I115" s="1"/>
  <c r="G107"/>
  <c r="I107" s="1"/>
  <c r="G103"/>
  <c r="I103" s="1"/>
  <c r="G99"/>
  <c r="I99" s="1"/>
  <c r="G91"/>
  <c r="I91" s="1"/>
  <c r="G87"/>
  <c r="I87" s="1"/>
  <c r="G83"/>
  <c r="I83" s="1"/>
  <c r="G76"/>
  <c r="I76" s="1"/>
  <c r="G75"/>
  <c r="I75" s="1"/>
  <c r="G72"/>
  <c r="I72" s="1"/>
  <c r="G71"/>
  <c r="I71" s="1"/>
  <c r="G68"/>
  <c r="I68" s="1"/>
  <c r="G67"/>
  <c r="I67" s="1"/>
  <c r="G64"/>
  <c r="I64" s="1"/>
  <c r="G59"/>
  <c r="I59" s="1"/>
  <c r="G55"/>
  <c r="I55" s="1"/>
  <c r="G52"/>
  <c r="I52" s="1"/>
  <c r="G51"/>
  <c r="I51" s="1"/>
  <c r="G48"/>
  <c r="I48" s="1"/>
  <c r="G44"/>
  <c r="I44" s="1"/>
  <c r="G43"/>
  <c r="I43" s="1"/>
  <c r="G40"/>
  <c r="I40" s="1"/>
  <c r="G39"/>
  <c r="I39" s="1"/>
  <c r="G35"/>
  <c r="I35" s="1"/>
  <c r="G27"/>
  <c r="I27" s="1"/>
  <c r="G23"/>
  <c r="I23" s="1"/>
  <c r="G19"/>
  <c r="I19" s="1"/>
  <c r="G11"/>
  <c r="I11" s="1"/>
  <c r="AA141" i="64"/>
  <c r="AA111"/>
  <c r="AA107"/>
  <c r="N107"/>
  <c r="AA105"/>
  <c r="N105"/>
  <c r="AA103"/>
  <c r="N103"/>
  <c r="AA100"/>
  <c r="AA99"/>
  <c r="N99"/>
  <c r="AA85"/>
  <c r="H119" i="62"/>
  <c r="J119" s="1"/>
  <c r="H99"/>
  <c r="J99" s="1"/>
  <c r="H95"/>
  <c r="J95" s="1"/>
  <c r="H93"/>
  <c r="J93" s="1"/>
  <c r="H89"/>
  <c r="J89" s="1"/>
  <c r="H57"/>
  <c r="J57" s="1"/>
  <c r="AY123" i="53"/>
  <c r="R130" i="64"/>
  <c r="AY129" i="53"/>
  <c r="G126" i="68"/>
  <c r="R70" i="64"/>
  <c r="Y70" s="1"/>
  <c r="AY69" i="53"/>
  <c r="O124" i="46"/>
  <c r="E125" i="64" s="1"/>
  <c r="L125" s="1"/>
  <c r="O125" s="1"/>
  <c r="AY124" i="53"/>
  <c r="O92" i="46"/>
  <c r="AX92" i="53" s="1"/>
  <c r="P92" i="46"/>
  <c r="AY92" i="53" s="1"/>
  <c r="O60" i="46"/>
  <c r="AX60" i="53" s="1"/>
  <c r="P60" i="46"/>
  <c r="R61" i="64" s="1"/>
  <c r="Y61" s="1"/>
  <c r="AB61" s="1"/>
  <c r="AX56" i="53"/>
  <c r="E57" i="64"/>
  <c r="L57" s="1"/>
  <c r="O57" s="1"/>
  <c r="P53" i="46"/>
  <c r="O53"/>
  <c r="Z93" i="91"/>
  <c r="Z85"/>
  <c r="Z82"/>
  <c r="Z78"/>
  <c r="Z74"/>
  <c r="Z72"/>
  <c r="Z67"/>
  <c r="Z63"/>
  <c r="Z61"/>
  <c r="Z60"/>
  <c r="Z57"/>
  <c r="Z56"/>
  <c r="Z51"/>
  <c r="Z48"/>
  <c r="Z47"/>
  <c r="Z42"/>
  <c r="Z40"/>
  <c r="Z39"/>
  <c r="Z34"/>
  <c r="Z32"/>
  <c r="Z31"/>
  <c r="Z25"/>
  <c r="Z23"/>
  <c r="Z22"/>
  <c r="P97"/>
  <c r="W97"/>
  <c r="I617" i="43"/>
  <c r="F617"/>
  <c r="AA48" i="64"/>
  <c r="AA44"/>
  <c r="AA30"/>
  <c r="AA14"/>
  <c r="F27" i="99"/>
  <c r="N27"/>
  <c r="C8" i="69"/>
  <c r="C4" i="82" s="1"/>
  <c r="B8" i="88"/>
  <c r="N140" i="61"/>
  <c r="L138"/>
  <c r="R138"/>
  <c r="K138"/>
  <c r="R136"/>
  <c r="K136"/>
  <c r="Q136"/>
  <c r="N136"/>
  <c r="L134"/>
  <c r="T134"/>
  <c r="K134"/>
  <c r="Q134"/>
  <c r="N134"/>
  <c r="J132"/>
  <c r="R132"/>
  <c r="K132"/>
  <c r="Q132"/>
  <c r="P132"/>
  <c r="N130"/>
  <c r="I130"/>
  <c r="O130"/>
  <c r="J130"/>
  <c r="P130"/>
  <c r="T130"/>
  <c r="T128"/>
  <c r="Q128"/>
  <c r="R128"/>
  <c r="R126"/>
  <c r="K126"/>
  <c r="Q126"/>
  <c r="N126"/>
  <c r="O140" i="46"/>
  <c r="P140"/>
  <c r="O108"/>
  <c r="P108"/>
  <c r="D107" i="61" s="1"/>
  <c r="H107" s="1"/>
  <c r="P76" i="46"/>
  <c r="P37"/>
  <c r="D36" i="71" s="1"/>
  <c r="E36" s="1"/>
  <c r="O37" i="46"/>
  <c r="O27"/>
  <c r="P19"/>
  <c r="R20" i="64" s="1"/>
  <c r="Y20" s="1"/>
  <c r="O19" i="46"/>
  <c r="P11"/>
  <c r="R12" i="64" s="1"/>
  <c r="Y12" s="1"/>
  <c r="O11" i="46"/>
  <c r="AA128" i="64"/>
  <c r="N142"/>
  <c r="N114"/>
  <c r="N98"/>
  <c r="AA45"/>
  <c r="AA17"/>
  <c r="N84"/>
  <c r="N20"/>
  <c r="L20" i="96"/>
  <c r="L19"/>
  <c r="L18"/>
  <c r="G139" i="70"/>
  <c r="G131"/>
  <c r="G123"/>
  <c r="G115"/>
  <c r="G107"/>
  <c r="G99"/>
  <c r="G91"/>
  <c r="G83"/>
  <c r="G75"/>
  <c r="G67"/>
  <c r="G59"/>
  <c r="G51"/>
  <c r="G43"/>
  <c r="G35"/>
  <c r="G27"/>
  <c r="G19"/>
  <c r="G9"/>
  <c r="N139" i="64"/>
  <c r="AA135"/>
  <c r="AA121"/>
  <c r="AA115"/>
  <c r="N115"/>
  <c r="AA101"/>
  <c r="N91"/>
  <c r="AA89"/>
  <c r="N89"/>
  <c r="AA87"/>
  <c r="AA83"/>
  <c r="N83"/>
  <c r="AA69"/>
  <c r="N59"/>
  <c r="AA57"/>
  <c r="N57"/>
  <c r="AA52"/>
  <c r="AA42"/>
  <c r="AA40"/>
  <c r="AA28"/>
  <c r="AA26"/>
  <c r="AA24"/>
  <c r="AA12"/>
  <c r="AA10"/>
  <c r="AA8"/>
  <c r="G129" i="63"/>
  <c r="L53"/>
  <c r="L51"/>
  <c r="L17"/>
  <c r="H139" i="62"/>
  <c r="J139" s="1"/>
  <c r="H137"/>
  <c r="J137" s="1"/>
  <c r="H135"/>
  <c r="J135" s="1"/>
  <c r="H133"/>
  <c r="J133" s="1"/>
  <c r="H79"/>
  <c r="J79" s="1"/>
  <c r="H59"/>
  <c r="J59" s="1"/>
  <c r="H19"/>
  <c r="J19" s="1"/>
  <c r="H9"/>
  <c r="J9" s="1"/>
  <c r="I141"/>
  <c r="D141"/>
  <c r="K617" i="43"/>
  <c r="G617"/>
  <c r="J617"/>
  <c r="L67" i="63"/>
  <c r="L83"/>
  <c r="L99"/>
  <c r="L115"/>
  <c r="K19" i="96"/>
  <c r="I17"/>
  <c r="E15"/>
  <c r="L13"/>
  <c r="K13"/>
  <c r="K10"/>
  <c r="G22"/>
  <c r="H40" i="66"/>
  <c r="H37"/>
  <c r="H32"/>
  <c r="H29"/>
  <c r="H24"/>
  <c r="H18"/>
  <c r="H17"/>
  <c r="C141" i="65"/>
  <c r="W143" i="64"/>
  <c r="N137"/>
  <c r="N121"/>
  <c r="N113"/>
  <c r="N97"/>
  <c r="N81"/>
  <c r="N65"/>
  <c r="H117" i="62"/>
  <c r="J117" s="1"/>
  <c r="H115"/>
  <c r="J115" s="1"/>
  <c r="H107"/>
  <c r="J107" s="1"/>
  <c r="H77"/>
  <c r="J77" s="1"/>
  <c r="H75"/>
  <c r="J75" s="1"/>
  <c r="H67"/>
  <c r="J67" s="1"/>
  <c r="H51"/>
  <c r="J51" s="1"/>
  <c r="H47"/>
  <c r="J47" s="1"/>
  <c r="H45"/>
  <c r="J45" s="1"/>
  <c r="H43"/>
  <c r="J43" s="1"/>
  <c r="H41"/>
  <c r="J41" s="1"/>
  <c r="H39"/>
  <c r="J39" s="1"/>
  <c r="H31"/>
  <c r="J31" s="1"/>
  <c r="H27"/>
  <c r="J27" s="1"/>
  <c r="H25"/>
  <c r="J25" s="1"/>
  <c r="H23"/>
  <c r="J23" s="1"/>
  <c r="H21"/>
  <c r="J21" s="1"/>
  <c r="C141"/>
  <c r="T97" i="91"/>
  <c r="M97"/>
  <c r="Z55"/>
  <c r="Z53"/>
  <c r="Z52"/>
  <c r="Z46"/>
  <c r="Z44"/>
  <c r="Z43"/>
  <c r="Z38"/>
  <c r="Z36"/>
  <c r="Z35"/>
  <c r="Z30"/>
  <c r="Z27"/>
  <c r="Z26"/>
  <c r="E47" i="99" s="1"/>
  <c r="Z21" i="91"/>
  <c r="Z19"/>
  <c r="Z18"/>
  <c r="Z13"/>
  <c r="H617" i="43"/>
  <c r="Z17" i="91"/>
  <c r="Z15"/>
  <c r="Z14"/>
  <c r="H549" i="43"/>
  <c r="F549"/>
  <c r="H481"/>
  <c r="F481"/>
  <c r="L469"/>
  <c r="H413"/>
  <c r="F413"/>
  <c r="H345"/>
  <c r="F345"/>
  <c r="H277"/>
  <c r="F277"/>
  <c r="H209"/>
  <c r="F209"/>
  <c r="H141"/>
  <c r="F141"/>
  <c r="L101"/>
  <c r="K90"/>
  <c r="E2" i="41"/>
  <c r="J19"/>
  <c r="H19"/>
  <c r="F19"/>
  <c r="H414" i="40"/>
  <c r="R408"/>
  <c r="Q406"/>
  <c r="J369"/>
  <c r="N324"/>
  <c r="N234"/>
  <c r="L234"/>
  <c r="F234"/>
  <c r="L144"/>
  <c r="N144"/>
  <c r="F144"/>
  <c r="Q53"/>
  <c r="M54"/>
  <c r="K54"/>
  <c r="E54"/>
  <c r="Q44"/>
  <c r="Q43"/>
  <c r="Q42"/>
  <c r="Q41"/>
  <c r="Q40"/>
  <c r="Q39"/>
  <c r="I54"/>
  <c r="Q38"/>
  <c r="Q37"/>
  <c r="Q36"/>
  <c r="Q35"/>
  <c r="Q34"/>
  <c r="Q32"/>
  <c r="Q31"/>
  <c r="Q30"/>
  <c r="Q29"/>
  <c r="Q28"/>
  <c r="Q27"/>
  <c r="H419" i="38"/>
  <c r="F419"/>
  <c r="F373"/>
  <c r="J235"/>
  <c r="L235"/>
  <c r="F235"/>
  <c r="J189"/>
  <c r="H189"/>
  <c r="L97"/>
  <c r="J97"/>
  <c r="H97"/>
  <c r="R626" i="37"/>
  <c r="R613"/>
  <c r="S613" s="1"/>
  <c r="R612"/>
  <c r="S612" s="1"/>
  <c r="R611"/>
  <c r="S611" s="1"/>
  <c r="R610"/>
  <c r="R609"/>
  <c r="S609" s="1"/>
  <c r="R608"/>
  <c r="S608" s="1"/>
  <c r="R607"/>
  <c r="S607" s="1"/>
  <c r="R602"/>
  <c r="S602" s="1"/>
  <c r="R601"/>
  <c r="S601" s="1"/>
  <c r="R600"/>
  <c r="S600" s="1"/>
  <c r="R599"/>
  <c r="S599" s="1"/>
  <c r="R598"/>
  <c r="S598" s="1"/>
  <c r="R597"/>
  <c r="S597" s="1"/>
  <c r="R596"/>
  <c r="S596" s="1"/>
  <c r="R595"/>
  <c r="S595" s="1"/>
  <c r="R594"/>
  <c r="S594" s="1"/>
  <c r="R593"/>
  <c r="S593" s="1"/>
  <c r="R592"/>
  <c r="S592" s="1"/>
  <c r="R569"/>
  <c r="S569" s="1"/>
  <c r="S555"/>
  <c r="S519"/>
  <c r="S517"/>
  <c r="S515"/>
  <c r="S513"/>
  <c r="S511"/>
  <c r="S509"/>
  <c r="S496"/>
  <c r="S291"/>
  <c r="S226"/>
  <c r="O213"/>
  <c r="K213"/>
  <c r="S201"/>
  <c r="S157"/>
  <c r="S153"/>
  <c r="S138"/>
  <c r="S136"/>
  <c r="S134"/>
  <c r="S104"/>
  <c r="S102"/>
  <c r="S100"/>
  <c r="S98"/>
  <c r="S96"/>
  <c r="S94"/>
  <c r="E142" i="36"/>
  <c r="I2" s="1"/>
  <c r="K537" i="43"/>
  <c r="K399"/>
  <c r="K329"/>
  <c r="K257"/>
  <c r="K183"/>
  <c r="F414" i="40"/>
  <c r="J414"/>
  <c r="P414"/>
  <c r="P369"/>
  <c r="H369"/>
  <c r="L369"/>
  <c r="J324"/>
  <c r="Q276"/>
  <c r="L279"/>
  <c r="P279"/>
  <c r="Q230"/>
  <c r="P189"/>
  <c r="H189"/>
  <c r="Q184"/>
  <c r="L189"/>
  <c r="Q138"/>
  <c r="J144"/>
  <c r="J99"/>
  <c r="P99"/>
  <c r="H99"/>
  <c r="Q92"/>
  <c r="L99"/>
  <c r="M415" i="38"/>
  <c r="N324"/>
  <c r="L327"/>
  <c r="F327"/>
  <c r="J327"/>
  <c r="J281"/>
  <c r="H281"/>
  <c r="L143"/>
  <c r="F143"/>
  <c r="J51"/>
  <c r="L51"/>
  <c r="F51"/>
  <c r="Q557" i="37"/>
  <c r="N558"/>
  <c r="H558"/>
  <c r="S552"/>
  <c r="S548"/>
  <c r="Q544"/>
  <c r="Q543"/>
  <c r="Q542"/>
  <c r="Q541"/>
  <c r="Q540"/>
  <c r="Q539"/>
  <c r="Q538"/>
  <c r="Q533"/>
  <c r="Q532"/>
  <c r="Q531"/>
  <c r="Q530"/>
  <c r="Q529"/>
  <c r="Q528"/>
  <c r="Q527"/>
  <c r="Q526"/>
  <c r="Q525"/>
  <c r="Q524"/>
  <c r="Q523"/>
  <c r="S518"/>
  <c r="S516"/>
  <c r="S514"/>
  <c r="S512"/>
  <c r="S510"/>
  <c r="S504"/>
  <c r="Q500"/>
  <c r="R488"/>
  <c r="S488" s="1"/>
  <c r="R475"/>
  <c r="S475" s="1"/>
  <c r="R474"/>
  <c r="S474" s="1"/>
  <c r="R473"/>
  <c r="S473" s="1"/>
  <c r="R472"/>
  <c r="S472" s="1"/>
  <c r="R471"/>
  <c r="R470"/>
  <c r="S470" s="1"/>
  <c r="R469"/>
  <c r="S469" s="1"/>
  <c r="R464"/>
  <c r="S464" s="1"/>
  <c r="R463"/>
  <c r="S463" s="1"/>
  <c r="R462"/>
  <c r="S462" s="1"/>
  <c r="R461"/>
  <c r="S461" s="1"/>
  <c r="R460"/>
  <c r="S460" s="1"/>
  <c r="R459"/>
  <c r="S459" s="1"/>
  <c r="R458"/>
  <c r="S458" s="1"/>
  <c r="R457"/>
  <c r="S457" s="1"/>
  <c r="R456"/>
  <c r="S456" s="1"/>
  <c r="R455"/>
  <c r="S455" s="1"/>
  <c r="R454"/>
  <c r="S454" s="1"/>
  <c r="R435"/>
  <c r="S435" s="1"/>
  <c r="R427"/>
  <c r="S427" s="1"/>
  <c r="S417"/>
  <c r="J420"/>
  <c r="F420"/>
  <c r="P420"/>
  <c r="R416"/>
  <c r="S416" s="1"/>
  <c r="N420"/>
  <c r="R415"/>
  <c r="S415" s="1"/>
  <c r="R414"/>
  <c r="S414" s="1"/>
  <c r="R413"/>
  <c r="S413" s="1"/>
  <c r="R412"/>
  <c r="S412" s="1"/>
  <c r="R411"/>
  <c r="S411" s="1"/>
  <c r="R410"/>
  <c r="S410" s="1"/>
  <c r="R381"/>
  <c r="S381" s="1"/>
  <c r="R380"/>
  <c r="S380" s="1"/>
  <c r="R379"/>
  <c r="S379" s="1"/>
  <c r="R378"/>
  <c r="S378" s="1"/>
  <c r="R377"/>
  <c r="S377" s="1"/>
  <c r="R376"/>
  <c r="S376" s="1"/>
  <c r="R375"/>
  <c r="S375" s="1"/>
  <c r="R374"/>
  <c r="S374" s="1"/>
  <c r="R373"/>
  <c r="S373" s="1"/>
  <c r="R372"/>
  <c r="S372" s="1"/>
  <c r="R371"/>
  <c r="S371" s="1"/>
  <c r="R366"/>
  <c r="S366" s="1"/>
  <c r="R358"/>
  <c r="S358" s="1"/>
  <c r="S348"/>
  <c r="J351"/>
  <c r="N351"/>
  <c r="R347"/>
  <c r="S347" s="1"/>
  <c r="R346"/>
  <c r="S346" s="1"/>
  <c r="R345"/>
  <c r="S345" s="1"/>
  <c r="R344"/>
  <c r="S344" s="1"/>
  <c r="R343"/>
  <c r="S343" s="1"/>
  <c r="R342"/>
  <c r="S342" s="1"/>
  <c r="R341"/>
  <c r="R312"/>
  <c r="S312" s="1"/>
  <c r="R295"/>
  <c r="S295" s="1"/>
  <c r="M213"/>
  <c r="O143"/>
  <c r="S139"/>
  <c r="S137"/>
  <c r="S133"/>
  <c r="S128"/>
  <c r="S116"/>
  <c r="S103"/>
  <c r="S101"/>
  <c r="S99"/>
  <c r="S97"/>
  <c r="S95"/>
  <c r="S89"/>
  <c r="K13" i="31"/>
  <c r="BK2" i="77"/>
  <c r="I26" i="68"/>
  <c r="I50"/>
  <c r="I82"/>
  <c r="I106"/>
  <c r="H114"/>
  <c r="G130"/>
  <c r="E12" i="96"/>
  <c r="L12"/>
  <c r="E9"/>
  <c r="D22"/>
  <c r="C22"/>
  <c r="K7"/>
  <c r="D15" i="67"/>
  <c r="E15"/>
  <c r="AX73" i="53"/>
  <c r="E10" i="96"/>
  <c r="C47" i="66"/>
  <c r="G137" i="65"/>
  <c r="I137" s="1"/>
  <c r="G133"/>
  <c r="I133" s="1"/>
  <c r="G125"/>
  <c r="I125" s="1"/>
  <c r="G121"/>
  <c r="I121" s="1"/>
  <c r="G117"/>
  <c r="I117" s="1"/>
  <c r="G113"/>
  <c r="I113" s="1"/>
  <c r="G109"/>
  <c r="I109" s="1"/>
  <c r="G105"/>
  <c r="I105" s="1"/>
  <c r="G101"/>
  <c r="I101" s="1"/>
  <c r="G97"/>
  <c r="I97" s="1"/>
  <c r="G93"/>
  <c r="I93" s="1"/>
  <c r="G89"/>
  <c r="I89" s="1"/>
  <c r="G85"/>
  <c r="I85" s="1"/>
  <c r="G81"/>
  <c r="I81" s="1"/>
  <c r="G77"/>
  <c r="I77" s="1"/>
  <c r="G73"/>
  <c r="I73" s="1"/>
  <c r="G69"/>
  <c r="I69" s="1"/>
  <c r="G65"/>
  <c r="I65" s="1"/>
  <c r="G61"/>
  <c r="I61" s="1"/>
  <c r="G57"/>
  <c r="I57" s="1"/>
  <c r="G53"/>
  <c r="I53" s="1"/>
  <c r="G49"/>
  <c r="I49" s="1"/>
  <c r="G45"/>
  <c r="I45" s="1"/>
  <c r="G41"/>
  <c r="I41" s="1"/>
  <c r="G37"/>
  <c r="I37" s="1"/>
  <c r="G33"/>
  <c r="I33" s="1"/>
  <c r="G29"/>
  <c r="I29" s="1"/>
  <c r="G25"/>
  <c r="I25" s="1"/>
  <c r="G21"/>
  <c r="I21" s="1"/>
  <c r="G17"/>
  <c r="I17" s="1"/>
  <c r="G13"/>
  <c r="I13" s="1"/>
  <c r="G9"/>
  <c r="I9" s="1"/>
  <c r="L131" i="63"/>
  <c r="L123"/>
  <c r="L107"/>
  <c r="L91"/>
  <c r="L75"/>
  <c r="L61"/>
  <c r="L59"/>
  <c r="L45"/>
  <c r="L25"/>
  <c r="E21" i="96"/>
  <c r="L21"/>
  <c r="K20"/>
  <c r="E20"/>
  <c r="K18"/>
  <c r="E18"/>
  <c r="E14"/>
  <c r="L14"/>
  <c r="K9"/>
  <c r="I9"/>
  <c r="C10" i="82"/>
  <c r="G14" i="69"/>
  <c r="D11" i="67"/>
  <c r="E11"/>
  <c r="D6"/>
  <c r="E6"/>
  <c r="G137" i="70"/>
  <c r="G133"/>
  <c r="G129"/>
  <c r="G125"/>
  <c r="G121"/>
  <c r="G117"/>
  <c r="G113"/>
  <c r="G109"/>
  <c r="G105"/>
  <c r="G101"/>
  <c r="G97"/>
  <c r="G93"/>
  <c r="G89"/>
  <c r="G85"/>
  <c r="G81"/>
  <c r="G77"/>
  <c r="G73"/>
  <c r="G69"/>
  <c r="G65"/>
  <c r="G61"/>
  <c r="G57"/>
  <c r="G53"/>
  <c r="G49"/>
  <c r="G45"/>
  <c r="G41"/>
  <c r="G37"/>
  <c r="G33"/>
  <c r="G29"/>
  <c r="G25"/>
  <c r="G21"/>
  <c r="G17"/>
  <c r="G13"/>
  <c r="G7"/>
  <c r="G7" i="65"/>
  <c r="I7" s="1"/>
  <c r="N141" i="64"/>
  <c r="P143"/>
  <c r="AA46"/>
  <c r="AA54"/>
  <c r="C29" i="108"/>
  <c r="N27" i="102"/>
  <c r="N61" i="64"/>
  <c r="N69"/>
  <c r="N77"/>
  <c r="N85"/>
  <c r="N93"/>
  <c r="N101"/>
  <c r="N109"/>
  <c r="N117"/>
  <c r="N125"/>
  <c r="N133"/>
  <c r="R125"/>
  <c r="Y125" s="1"/>
  <c r="AB125" s="1"/>
  <c r="T140" i="61"/>
  <c r="T138"/>
  <c r="U141" i="50"/>
  <c r="U142" s="1"/>
  <c r="S141"/>
  <c r="S142" s="1"/>
  <c r="Q141"/>
  <c r="Q142" s="1"/>
  <c r="O141"/>
  <c r="O142" s="1"/>
  <c r="M141"/>
  <c r="M142" s="1"/>
  <c r="K141"/>
  <c r="K142" s="1"/>
  <c r="I141"/>
  <c r="I142" s="1"/>
  <c r="G141"/>
  <c r="G142" s="1"/>
  <c r="E141"/>
  <c r="E142" s="1"/>
  <c r="P136" i="46"/>
  <c r="AY136" i="53" s="1"/>
  <c r="P128" i="46"/>
  <c r="AY128" i="53" s="1"/>
  <c r="P120" i="46"/>
  <c r="AY120" i="53" s="1"/>
  <c r="P112" i="46"/>
  <c r="E111" i="72" s="1"/>
  <c r="P104" i="46"/>
  <c r="AY104" i="53" s="1"/>
  <c r="P96" i="46"/>
  <c r="R97" i="64" s="1"/>
  <c r="Y97" s="1"/>
  <c r="AB97" s="1"/>
  <c r="P88" i="46"/>
  <c r="D87" i="61" s="1"/>
  <c r="G87" s="1"/>
  <c r="P80" i="46"/>
  <c r="AY80" i="53" s="1"/>
  <c r="P72" i="46"/>
  <c r="P64"/>
  <c r="AY64" i="53" s="1"/>
  <c r="P56" i="46"/>
  <c r="D55" i="61" s="1"/>
  <c r="R97" i="91"/>
  <c r="L97"/>
  <c r="H97"/>
  <c r="Y97"/>
  <c r="Q97"/>
  <c r="D19" i="41"/>
  <c r="L419" i="38"/>
  <c r="S81" i="37"/>
  <c r="D208" i="36"/>
  <c r="A197"/>
  <c r="F489" i="37"/>
  <c r="E12" i="64"/>
  <c r="L12" s="1"/>
  <c r="O12" s="1"/>
  <c r="AY108" i="53"/>
  <c r="AY48"/>
  <c r="AX78"/>
  <c r="E111" i="64"/>
  <c r="L111" s="1"/>
  <c r="R64"/>
  <c r="Y64" s="1"/>
  <c r="AB64" s="1"/>
  <c r="E65" i="72"/>
  <c r="J65" s="1"/>
  <c r="AX89" i="53"/>
  <c r="R96" i="64"/>
  <c r="Y96" s="1"/>
  <c r="AB96" s="1"/>
  <c r="R128"/>
  <c r="Y128" s="1"/>
  <c r="AB128" s="1"/>
  <c r="AY127" i="53"/>
  <c r="AX130"/>
  <c r="AY11"/>
  <c r="R28" i="64"/>
  <c r="Y28" s="1"/>
  <c r="E77"/>
  <c r="L77" s="1"/>
  <c r="O77" s="1"/>
  <c r="E141"/>
  <c r="L141" s="1"/>
  <c r="AY60" i="53"/>
  <c r="AY110"/>
  <c r="F58" i="61"/>
  <c r="G58"/>
  <c r="H58"/>
  <c r="AX63" i="53"/>
  <c r="E64" i="64"/>
  <c r="L64" s="1"/>
  <c r="O64" s="1"/>
  <c r="AY66" i="53"/>
  <c r="R67" i="64"/>
  <c r="Y67" s="1"/>
  <c r="AB67" s="1"/>
  <c r="AY89" i="53"/>
  <c r="D94" i="61"/>
  <c r="F94" s="1"/>
  <c r="AY130" i="53"/>
  <c r="S99" i="61"/>
  <c r="J27" i="72"/>
  <c r="H9" i="68"/>
  <c r="G9"/>
  <c r="G31"/>
  <c r="H31" s="1"/>
  <c r="I31" s="1"/>
  <c r="H55"/>
  <c r="I55"/>
  <c r="I30"/>
  <c r="G118"/>
  <c r="H118" s="1"/>
  <c r="I118" s="1"/>
  <c r="G25"/>
  <c r="I59"/>
  <c r="D17" i="67"/>
  <c r="Q11" i="61"/>
  <c r="AB5" i="101"/>
  <c r="H15" i="68"/>
  <c r="I15" s="1"/>
  <c r="E17" i="96"/>
  <c r="L17"/>
  <c r="K16"/>
  <c r="E16"/>
  <c r="K11"/>
  <c r="E11"/>
  <c r="E95" i="64"/>
  <c r="L95" s="1"/>
  <c r="O95" s="1"/>
  <c r="AX80" i="53"/>
  <c r="E81" i="64"/>
  <c r="L81" s="1"/>
  <c r="O81" s="1"/>
  <c r="E6" i="73"/>
  <c r="L136" i="63"/>
  <c r="AX112" i="53"/>
  <c r="AX106"/>
  <c r="E107" i="64"/>
  <c r="L107" s="1"/>
  <c r="O107" s="1"/>
  <c r="E130"/>
  <c r="I14" i="96"/>
  <c r="K14"/>
  <c r="L9"/>
  <c r="G127" i="70"/>
  <c r="G111"/>
  <c r="G95"/>
  <c r="G79"/>
  <c r="G63"/>
  <c r="G47"/>
  <c r="G31"/>
  <c r="G15"/>
  <c r="N120" i="64"/>
  <c r="Y104"/>
  <c r="AA76"/>
  <c r="Y60"/>
  <c r="S143"/>
  <c r="L37" i="63"/>
  <c r="C16" i="108"/>
  <c r="S331" i="37"/>
  <c r="S319"/>
  <c r="P213"/>
  <c r="R109" i="64"/>
  <c r="Y109" s="1"/>
  <c r="AB109" s="1"/>
  <c r="E7" i="66"/>
  <c r="N11" i="61"/>
  <c r="P11"/>
  <c r="AA55" i="64"/>
  <c r="K142" i="63"/>
  <c r="F110" i="61"/>
  <c r="AX104" i="53"/>
  <c r="E105" i="64"/>
  <c r="L105"/>
  <c r="O105" s="1"/>
  <c r="AA119"/>
  <c r="D38" i="115"/>
  <c r="AX128" i="53"/>
  <c r="E129" i="64"/>
  <c r="L129" s="1"/>
  <c r="O129" s="1"/>
  <c r="R44"/>
  <c r="Y44" s="1"/>
  <c r="H31" i="66"/>
  <c r="H21"/>
  <c r="AA127" i="64"/>
  <c r="AA79"/>
  <c r="H111" i="62"/>
  <c r="J111" s="1"/>
  <c r="H83"/>
  <c r="J83" s="1"/>
  <c r="H69"/>
  <c r="J69" s="1"/>
  <c r="B26" i="88"/>
  <c r="F279" i="40"/>
  <c r="N55" i="38"/>
  <c r="E627" i="37"/>
  <c r="E143"/>
  <c r="E11" i="66"/>
  <c r="E107" i="73"/>
  <c r="F107"/>
  <c r="I107"/>
  <c r="H103"/>
  <c r="H99"/>
  <c r="E91"/>
  <c r="E102"/>
  <c r="F34"/>
  <c r="J34" s="1"/>
  <c r="H34"/>
  <c r="F26"/>
  <c r="E26"/>
  <c r="I26"/>
  <c r="E18"/>
  <c r="E10"/>
  <c r="F106"/>
  <c r="H106"/>
  <c r="E54"/>
  <c r="H54"/>
  <c r="I54" s="1"/>
  <c r="E46"/>
  <c r="H46"/>
  <c r="E38"/>
  <c r="H38"/>
  <c r="I38" s="1"/>
  <c r="F22"/>
  <c r="I22"/>
  <c r="E140"/>
  <c r="I140"/>
  <c r="F132"/>
  <c r="J132" s="1"/>
  <c r="H132"/>
  <c r="E116"/>
  <c r="F116"/>
  <c r="E112"/>
  <c r="F96"/>
  <c r="J96" s="1"/>
  <c r="H96"/>
  <c r="E68"/>
  <c r="H68"/>
  <c r="I68" s="1"/>
  <c r="F64"/>
  <c r="J64" s="1"/>
  <c r="E64"/>
  <c r="I64"/>
  <c r="E60"/>
  <c r="I60"/>
  <c r="J60" s="1"/>
  <c r="I6"/>
  <c r="F6"/>
  <c r="J6" s="1"/>
  <c r="H6"/>
  <c r="E66" i="64"/>
  <c r="L66" s="1"/>
  <c r="O66" s="1"/>
  <c r="E64" i="72"/>
  <c r="D92" i="71"/>
  <c r="E92" s="1"/>
  <c r="E92" i="72"/>
  <c r="L92" s="1"/>
  <c r="E106" i="64"/>
  <c r="D104" i="71"/>
  <c r="E104" s="1"/>
  <c r="E104" i="72"/>
  <c r="K104" s="1"/>
  <c r="D104" i="61"/>
  <c r="G104" s="1"/>
  <c r="R10"/>
  <c r="S10" s="1"/>
  <c r="Q10"/>
  <c r="G62" i="68"/>
  <c r="I62"/>
  <c r="L9" i="61"/>
  <c r="I9"/>
  <c r="T9"/>
  <c r="G29" i="68"/>
  <c r="H29"/>
  <c r="J31" i="61"/>
  <c r="T31"/>
  <c r="K31"/>
  <c r="Q31"/>
  <c r="L31"/>
  <c r="R31"/>
  <c r="R51"/>
  <c r="Q51"/>
  <c r="T51"/>
  <c r="L59"/>
  <c r="R59"/>
  <c r="O59"/>
  <c r="N59"/>
  <c r="J73"/>
  <c r="N73"/>
  <c r="T73"/>
  <c r="K73"/>
  <c r="Q73"/>
  <c r="I95"/>
  <c r="O95"/>
  <c r="J95"/>
  <c r="N95"/>
  <c r="T95"/>
  <c r="H119" i="68"/>
  <c r="N119" i="61"/>
  <c r="K119"/>
  <c r="R119"/>
  <c r="I135"/>
  <c r="J135"/>
  <c r="H139" i="73"/>
  <c r="H135"/>
  <c r="F133"/>
  <c r="H133"/>
  <c r="I133" s="1"/>
  <c r="H123"/>
  <c r="I123" s="1"/>
  <c r="J123" s="1"/>
  <c r="F123"/>
  <c r="E123"/>
  <c r="E75"/>
  <c r="H75"/>
  <c r="F65"/>
  <c r="J65" s="1"/>
  <c r="E65"/>
  <c r="F61"/>
  <c r="I61"/>
  <c r="J61" s="1"/>
  <c r="I59"/>
  <c r="H13"/>
  <c r="I13" s="1"/>
  <c r="F9"/>
  <c r="J9" s="1"/>
  <c r="E9"/>
  <c r="H138"/>
  <c r="E138"/>
  <c r="F74"/>
  <c r="H74"/>
  <c r="I74" s="1"/>
  <c r="J74" s="1"/>
  <c r="F42"/>
  <c r="I42"/>
  <c r="N8" i="64"/>
  <c r="H90" i="73"/>
  <c r="E90"/>
  <c r="F134"/>
  <c r="H134"/>
  <c r="I134" s="1"/>
  <c r="I62"/>
  <c r="E124"/>
  <c r="F124"/>
  <c r="E80"/>
  <c r="I72"/>
  <c r="E56"/>
  <c r="E44"/>
  <c r="I44"/>
  <c r="J44"/>
  <c r="F36"/>
  <c r="H36"/>
  <c r="H20"/>
  <c r="E12"/>
  <c r="H12"/>
  <c r="I12"/>
  <c r="D58" i="71"/>
  <c r="E58"/>
  <c r="AX59" i="53"/>
  <c r="AW59"/>
  <c r="E98" i="64"/>
  <c r="L98"/>
  <c r="O98" s="1"/>
  <c r="E96" i="72"/>
  <c r="J96" s="1"/>
  <c r="AX97" i="53"/>
  <c r="E114" i="64"/>
  <c r="L114" s="1"/>
  <c r="O114" s="1"/>
  <c r="D112" i="71"/>
  <c r="E112" s="1"/>
  <c r="E112" i="72"/>
  <c r="E136" i="64"/>
  <c r="L136" s="1"/>
  <c r="O136" s="1"/>
  <c r="D134" i="71"/>
  <c r="E134" s="1"/>
  <c r="E134" i="72"/>
  <c r="L134" s="1"/>
  <c r="D134" i="61"/>
  <c r="H134" s="1"/>
  <c r="R11" i="64"/>
  <c r="Y11" s="1"/>
  <c r="AB11" s="1"/>
  <c r="D9" i="61"/>
  <c r="H9" s="1"/>
  <c r="E9" i="72"/>
  <c r="E15" i="64"/>
  <c r="L15" s="1"/>
  <c r="O15" s="1"/>
  <c r="D13" i="61"/>
  <c r="G13" s="1"/>
  <c r="E13" i="72"/>
  <c r="E25" i="64"/>
  <c r="L25" s="1"/>
  <c r="O25" s="1"/>
  <c r="R35"/>
  <c r="Y35"/>
  <c r="AB35" s="1"/>
  <c r="AY34" i="53"/>
  <c r="E33" i="72"/>
  <c r="K33" s="1"/>
  <c r="D33" i="71"/>
  <c r="R45" i="64"/>
  <c r="Y45" s="1"/>
  <c r="AB45" s="1"/>
  <c r="AY44" i="53"/>
  <c r="G102" i="68"/>
  <c r="L25" i="61"/>
  <c r="I25"/>
  <c r="O25"/>
  <c r="J25"/>
  <c r="P25"/>
  <c r="T25"/>
  <c r="G35" i="68"/>
  <c r="H35" s="1"/>
  <c r="I35" s="1"/>
  <c r="L35" i="61"/>
  <c r="O35"/>
  <c r="P35"/>
  <c r="S35" s="1"/>
  <c r="L45"/>
  <c r="R45"/>
  <c r="K45"/>
  <c r="Q45"/>
  <c r="S45" s="1"/>
  <c r="T45"/>
  <c r="J63"/>
  <c r="P63"/>
  <c r="I63"/>
  <c r="M63" s="1"/>
  <c r="Q63"/>
  <c r="T63"/>
  <c r="J79"/>
  <c r="P79"/>
  <c r="S79" s="1"/>
  <c r="I79"/>
  <c r="O79"/>
  <c r="T79"/>
  <c r="R89"/>
  <c r="K89"/>
  <c r="O89"/>
  <c r="J89"/>
  <c r="N89"/>
  <c r="I107"/>
  <c r="O107"/>
  <c r="J107"/>
  <c r="N107"/>
  <c r="T107"/>
  <c r="K113"/>
  <c r="Q113"/>
  <c r="L113"/>
  <c r="R113"/>
  <c r="I127"/>
  <c r="O127"/>
  <c r="J127"/>
  <c r="N127"/>
  <c r="T127"/>
  <c r="E127" i="72"/>
  <c r="K127" s="1"/>
  <c r="AX37" i="53"/>
  <c r="H91" i="73"/>
  <c r="I91" s="1"/>
  <c r="J91" s="1"/>
  <c r="H101"/>
  <c r="E103"/>
  <c r="F112"/>
  <c r="F140"/>
  <c r="J140" s="1"/>
  <c r="F46"/>
  <c r="J46" s="1"/>
  <c r="E126"/>
  <c r="F10"/>
  <c r="E34"/>
  <c r="H60"/>
  <c r="H64"/>
  <c r="E96"/>
  <c r="E132"/>
  <c r="H22"/>
  <c r="H102"/>
  <c r="N31" i="61"/>
  <c r="O31"/>
  <c r="P31"/>
  <c r="N130" i="64"/>
  <c r="D92" i="61"/>
  <c r="D80"/>
  <c r="H80" s="1"/>
  <c r="AX81" i="53"/>
  <c r="AW81" s="1"/>
  <c r="N78" i="64"/>
  <c r="AX65" i="53"/>
  <c r="O9" i="61"/>
  <c r="K10"/>
  <c r="E131" i="73"/>
  <c r="E11"/>
  <c r="G137" i="63"/>
  <c r="K8" i="96"/>
  <c r="E8"/>
  <c r="G16" i="69"/>
  <c r="C12" i="82"/>
  <c r="J140" i="61"/>
  <c r="I140"/>
  <c r="L136"/>
  <c r="O136"/>
  <c r="P136"/>
  <c r="P134"/>
  <c r="O134"/>
  <c r="R134"/>
  <c r="I132"/>
  <c r="L132"/>
  <c r="M132" s="1"/>
  <c r="R130"/>
  <c r="Q130"/>
  <c r="O128"/>
  <c r="I126"/>
  <c r="J126"/>
  <c r="T126"/>
  <c r="R124"/>
  <c r="K124"/>
  <c r="Q124"/>
  <c r="N124"/>
  <c r="P122"/>
  <c r="K122"/>
  <c r="Q122"/>
  <c r="L122"/>
  <c r="R122"/>
  <c r="T120"/>
  <c r="Q120"/>
  <c r="L118"/>
  <c r="O118"/>
  <c r="P118"/>
  <c r="N116"/>
  <c r="I116"/>
  <c r="O116"/>
  <c r="L116"/>
  <c r="J114"/>
  <c r="I114"/>
  <c r="Q114"/>
  <c r="N114"/>
  <c r="T114"/>
  <c r="P112"/>
  <c r="I112"/>
  <c r="O112"/>
  <c r="J112"/>
  <c r="R112"/>
  <c r="L110"/>
  <c r="K110"/>
  <c r="N110"/>
  <c r="J108"/>
  <c r="I108"/>
  <c r="O108"/>
  <c r="L108"/>
  <c r="N108"/>
  <c r="J106"/>
  <c r="T106"/>
  <c r="K106"/>
  <c r="Q106"/>
  <c r="N106"/>
  <c r="L104"/>
  <c r="I104"/>
  <c r="O104"/>
  <c r="J104"/>
  <c r="N104"/>
  <c r="R104"/>
  <c r="P102"/>
  <c r="I102"/>
  <c r="O102"/>
  <c r="J102"/>
  <c r="N102"/>
  <c r="P100"/>
  <c r="K100"/>
  <c r="Q100"/>
  <c r="L100"/>
  <c r="R100"/>
  <c r="N98"/>
  <c r="K98"/>
  <c r="L96"/>
  <c r="T96"/>
  <c r="K96"/>
  <c r="Q96"/>
  <c r="J96"/>
  <c r="R96"/>
  <c r="N94"/>
  <c r="I94"/>
  <c r="O94"/>
  <c r="L94"/>
  <c r="L92"/>
  <c r="M92" s="1"/>
  <c r="I92"/>
  <c r="O92"/>
  <c r="J92"/>
  <c r="P92"/>
  <c r="L90"/>
  <c r="K90"/>
  <c r="J90"/>
  <c r="R90"/>
  <c r="P88"/>
  <c r="I88"/>
  <c r="O88"/>
  <c r="N88"/>
  <c r="N86"/>
  <c r="I86"/>
  <c r="O86"/>
  <c r="J86"/>
  <c r="P86"/>
  <c r="L84"/>
  <c r="T84"/>
  <c r="K84"/>
  <c r="Q84"/>
  <c r="J84"/>
  <c r="M84" s="1"/>
  <c r="R84"/>
  <c r="N82"/>
  <c r="I82"/>
  <c r="O82"/>
  <c r="L82"/>
  <c r="J80"/>
  <c r="R80"/>
  <c r="K80"/>
  <c r="Q80"/>
  <c r="P80"/>
  <c r="S80" s="1"/>
  <c r="T80"/>
  <c r="N78"/>
  <c r="I78"/>
  <c r="O78"/>
  <c r="J78"/>
  <c r="P76"/>
  <c r="J76"/>
  <c r="T76"/>
  <c r="P74"/>
  <c r="I74"/>
  <c r="O74"/>
  <c r="L74"/>
  <c r="R74"/>
  <c r="L72"/>
  <c r="R72"/>
  <c r="O72"/>
  <c r="N72"/>
  <c r="J70"/>
  <c r="R70"/>
  <c r="K70"/>
  <c r="Q70"/>
  <c r="P70"/>
  <c r="T70"/>
  <c r="J36"/>
  <c r="P36"/>
  <c r="I36"/>
  <c r="O36"/>
  <c r="L36"/>
  <c r="R36"/>
  <c r="J8"/>
  <c r="N8"/>
  <c r="R8"/>
  <c r="I8"/>
  <c r="O8"/>
  <c r="O122" i="46"/>
  <c r="AX122" i="53" s="1"/>
  <c r="P122" i="46"/>
  <c r="R123" i="64" s="1"/>
  <c r="Y123" s="1"/>
  <c r="AB123" s="1"/>
  <c r="O100" i="46"/>
  <c r="P100"/>
  <c r="E99" i="72" s="1"/>
  <c r="O74" i="46"/>
  <c r="E75" i="64" s="1"/>
  <c r="L75" s="1"/>
  <c r="O75" s="1"/>
  <c r="P74" i="46"/>
  <c r="R75" i="64" s="1"/>
  <c r="Y75" s="1"/>
  <c r="AB75" s="1"/>
  <c r="AX72" i="53"/>
  <c r="E73" i="64"/>
  <c r="L73" s="1"/>
  <c r="O73" s="1"/>
  <c r="P39" i="46"/>
  <c r="AY39" i="53" s="1"/>
  <c r="O39" i="46"/>
  <c r="AX39" i="53" s="1"/>
  <c r="P13" i="46"/>
  <c r="O13"/>
  <c r="K21" i="96"/>
  <c r="H105" i="62"/>
  <c r="J105" s="1"/>
  <c r="H91"/>
  <c r="J91" s="1"/>
  <c r="F31" i="103"/>
  <c r="N31"/>
  <c r="AC5" i="101"/>
  <c r="F186" i="31"/>
  <c r="O138" i="46"/>
  <c r="AX138" i="53" s="1"/>
  <c r="P138" i="46"/>
  <c r="AY117" i="53"/>
  <c r="O84" i="46"/>
  <c r="AX84" i="53" s="1"/>
  <c r="P84" i="46"/>
  <c r="AX68" i="53"/>
  <c r="E69" i="64"/>
  <c r="L69" s="1"/>
  <c r="O69" s="1"/>
  <c r="O58" i="46"/>
  <c r="AX58" i="53" s="1"/>
  <c r="P58" i="46"/>
  <c r="AY58" i="53" s="1"/>
  <c r="O54" i="46"/>
  <c r="AX54" i="53" s="1"/>
  <c r="AY54"/>
  <c r="E6" i="68"/>
  <c r="G6" s="1"/>
  <c r="K8" i="61"/>
  <c r="P8"/>
  <c r="K36"/>
  <c r="M36" s="1"/>
  <c r="N36"/>
  <c r="O70"/>
  <c r="N70"/>
  <c r="Q72"/>
  <c r="I72"/>
  <c r="J72"/>
  <c r="Q74"/>
  <c r="T74"/>
  <c r="R76"/>
  <c r="P78"/>
  <c r="K78"/>
  <c r="L78"/>
  <c r="L80"/>
  <c r="I80"/>
  <c r="R82"/>
  <c r="Q82"/>
  <c r="T82"/>
  <c r="N84"/>
  <c r="O84"/>
  <c r="P84"/>
  <c r="S84" s="1"/>
  <c r="L86"/>
  <c r="K86"/>
  <c r="R88"/>
  <c r="Q88"/>
  <c r="T88"/>
  <c r="N90"/>
  <c r="P90"/>
  <c r="N92"/>
  <c r="K92"/>
  <c r="R94"/>
  <c r="K94"/>
  <c r="P94"/>
  <c r="N96"/>
  <c r="O96"/>
  <c r="P96"/>
  <c r="S96" s="1"/>
  <c r="R98"/>
  <c r="T100"/>
  <c r="J100"/>
  <c r="I100"/>
  <c r="K102"/>
  <c r="L102"/>
  <c r="K104"/>
  <c r="M104" s="1"/>
  <c r="R106"/>
  <c r="O106"/>
  <c r="P106"/>
  <c r="K108"/>
  <c r="P108"/>
  <c r="I110"/>
  <c r="Q112"/>
  <c r="T112"/>
  <c r="R114"/>
  <c r="O114"/>
  <c r="P114"/>
  <c r="S114" s="1"/>
  <c r="P116"/>
  <c r="K116"/>
  <c r="J116"/>
  <c r="K118"/>
  <c r="O120"/>
  <c r="N122"/>
  <c r="O122"/>
  <c r="T124"/>
  <c r="J124"/>
  <c r="M124" s="1"/>
  <c r="I124"/>
  <c r="P126"/>
  <c r="S126" s="1"/>
  <c r="L126"/>
  <c r="K130"/>
  <c r="M130" s="1"/>
  <c r="O132"/>
  <c r="J134"/>
  <c r="M134" s="1"/>
  <c r="T136"/>
  <c r="I136"/>
  <c r="M136" s="1"/>
  <c r="E13" i="68"/>
  <c r="G13" s="1"/>
  <c r="H13" s="1"/>
  <c r="I13" s="1"/>
  <c r="E33"/>
  <c r="E47"/>
  <c r="G47" s="1"/>
  <c r="H47" s="1"/>
  <c r="E69"/>
  <c r="G69" s="1"/>
  <c r="H69" s="1"/>
  <c r="I69" s="1"/>
  <c r="E91"/>
  <c r="E109"/>
  <c r="E121"/>
  <c r="G121" s="1"/>
  <c r="H121" s="1"/>
  <c r="I121" s="1"/>
  <c r="E129"/>
  <c r="G129" s="1"/>
  <c r="H129" s="1"/>
  <c r="E137"/>
  <c r="G140" i="70"/>
  <c r="G138"/>
  <c r="G136"/>
  <c r="G135"/>
  <c r="G134"/>
  <c r="G130"/>
  <c r="G126"/>
  <c r="G122"/>
  <c r="G118"/>
  <c r="G114"/>
  <c r="G110"/>
  <c r="G106"/>
  <c r="G103"/>
  <c r="G102"/>
  <c r="G100"/>
  <c r="G98"/>
  <c r="G96"/>
  <c r="G94"/>
  <c r="G92"/>
  <c r="G90"/>
  <c r="G88"/>
  <c r="G86"/>
  <c r="G84"/>
  <c r="G82"/>
  <c r="G80"/>
  <c r="G78"/>
  <c r="G76"/>
  <c r="G74"/>
  <c r="G72"/>
  <c r="G71"/>
  <c r="G70"/>
  <c r="G66"/>
  <c r="G62"/>
  <c r="G58"/>
  <c r="G54"/>
  <c r="G50"/>
  <c r="G46"/>
  <c r="G42"/>
  <c r="G39"/>
  <c r="G38"/>
  <c r="G36"/>
  <c r="G34"/>
  <c r="G32"/>
  <c r="G30"/>
  <c r="G28"/>
  <c r="G26"/>
  <c r="G24"/>
  <c r="G22"/>
  <c r="G20"/>
  <c r="G18"/>
  <c r="G16"/>
  <c r="G14"/>
  <c r="G12"/>
  <c r="G10"/>
  <c r="G8"/>
  <c r="G6"/>
  <c r="G127" i="65"/>
  <c r="I127" s="1"/>
  <c r="G111"/>
  <c r="I111" s="1"/>
  <c r="G63"/>
  <c r="I63" s="1"/>
  <c r="G47"/>
  <c r="I47" s="1"/>
  <c r="H141"/>
  <c r="AA95" i="64"/>
  <c r="N95"/>
  <c r="AA16"/>
  <c r="L140" i="63"/>
  <c r="L135"/>
  <c r="L133"/>
  <c r="H15" i="62"/>
  <c r="J15" s="1"/>
  <c r="E7" i="96"/>
  <c r="L7"/>
  <c r="O134" i="46"/>
  <c r="E135" i="64" s="1"/>
  <c r="L135" s="1"/>
  <c r="O135" s="1"/>
  <c r="P134" i="46"/>
  <c r="AY134" i="53" s="1"/>
  <c r="O114" i="46"/>
  <c r="AX114" i="53" s="1"/>
  <c r="P114" i="46"/>
  <c r="R115" i="64" s="1"/>
  <c r="Y115" s="1"/>
  <c r="AB115" s="1"/>
  <c r="AX70" i="53"/>
  <c r="AX64"/>
  <c r="E65" i="64"/>
  <c r="L65" s="1"/>
  <c r="O65" s="1"/>
  <c r="O62" i="46"/>
  <c r="E63" i="64" s="1"/>
  <c r="L63" s="1"/>
  <c r="O63" s="1"/>
  <c r="P62" i="46"/>
  <c r="R63" i="64" s="1"/>
  <c r="Y63" s="1"/>
  <c r="AB63" s="1"/>
  <c r="I15" i="96"/>
  <c r="K15"/>
  <c r="H38" i="66"/>
  <c r="N127" i="64"/>
  <c r="N87"/>
  <c r="N79"/>
  <c r="G133" i="63"/>
  <c r="L119"/>
  <c r="L103"/>
  <c r="L87"/>
  <c r="L71"/>
  <c r="L55"/>
  <c r="H65" i="62"/>
  <c r="J65" s="1"/>
  <c r="H11"/>
  <c r="J11" s="1"/>
  <c r="R275" i="40"/>
  <c r="H279"/>
  <c r="R276"/>
  <c r="R272"/>
  <c r="F351" i="37"/>
  <c r="Y55" i="64"/>
  <c r="AB55" s="1"/>
  <c r="F9" i="61"/>
  <c r="G33" i="68"/>
  <c r="H33" s="1"/>
  <c r="I33" s="1"/>
  <c r="E85" i="64"/>
  <c r="L85" s="1"/>
  <c r="O85" s="1"/>
  <c r="AY74" i="53"/>
  <c r="K134" i="72"/>
  <c r="L96"/>
  <c r="M25" i="61"/>
  <c r="E74" i="64"/>
  <c r="L74" s="1"/>
  <c r="O74" s="1"/>
  <c r="D72" i="61"/>
  <c r="H72"/>
  <c r="F96"/>
  <c r="G131" i="63"/>
  <c r="L15" i="96"/>
  <c r="K12"/>
  <c r="E40" i="66"/>
  <c r="E20"/>
  <c r="E82" i="64"/>
  <c r="L82"/>
  <c r="O82" s="1"/>
  <c r="D80" i="71"/>
  <c r="E80" s="1"/>
  <c r="E80" i="72"/>
  <c r="K80" s="1"/>
  <c r="E17" i="64"/>
  <c r="L17" s="1"/>
  <c r="O17" s="1"/>
  <c r="AX16" i="53"/>
  <c r="AW16" s="1"/>
  <c r="R114" i="64"/>
  <c r="Y114" s="1"/>
  <c r="AB114" s="1"/>
  <c r="AY113" i="53"/>
  <c r="AA142" i="64"/>
  <c r="N106"/>
  <c r="T44" i="109"/>
  <c r="C45"/>
  <c r="P71" i="46"/>
  <c r="AY71" i="53" s="1"/>
  <c r="O71" i="46"/>
  <c r="E72" i="64" s="1"/>
  <c r="L72" s="1"/>
  <c r="O72" s="1"/>
  <c r="P51" i="46"/>
  <c r="O51"/>
  <c r="AX51" i="53" s="1"/>
  <c r="P42" i="46"/>
  <c r="AY42" i="53" s="1"/>
  <c r="O42" i="46"/>
  <c r="E41" i="72" s="1"/>
  <c r="P30" i="46"/>
  <c r="R31" i="64" s="1"/>
  <c r="Y31" s="1"/>
  <c r="AB31" s="1"/>
  <c r="O18" i="46"/>
  <c r="E19" i="64" s="1"/>
  <c r="L19" s="1"/>
  <c r="O19" s="1"/>
  <c r="P18" i="46"/>
  <c r="D17" i="71"/>
  <c r="E17" s="1"/>
  <c r="O9" i="46"/>
  <c r="D8" i="71" s="1"/>
  <c r="E8" s="1"/>
  <c r="E40" i="68"/>
  <c r="G40" s="1"/>
  <c r="H40" s="1"/>
  <c r="N132" i="61"/>
  <c r="E63" i="68"/>
  <c r="G63" s="1"/>
  <c r="E71"/>
  <c r="G71" s="1"/>
  <c r="H71" s="1"/>
  <c r="I71" s="1"/>
  <c r="E19" i="96"/>
  <c r="I16"/>
  <c r="G87" i="70"/>
  <c r="G23"/>
  <c r="E39" i="66"/>
  <c r="E38"/>
  <c r="E19"/>
  <c r="N123" i="64"/>
  <c r="Y112"/>
  <c r="AB112" s="1"/>
  <c r="AA22"/>
  <c r="AA18"/>
  <c r="L132" i="63"/>
  <c r="L68"/>
  <c r="L60"/>
  <c r="L52"/>
  <c r="L39"/>
  <c r="L36"/>
  <c r="L33"/>
  <c r="L16"/>
  <c r="L11"/>
  <c r="H142"/>
  <c r="C142"/>
  <c r="H109" i="62"/>
  <c r="J109" s="1"/>
  <c r="P118" i="46"/>
  <c r="AY118" i="53" s="1"/>
  <c r="P106" i="46"/>
  <c r="D105" i="71" s="1"/>
  <c r="E105" s="1"/>
  <c r="P94" i="46"/>
  <c r="AY94" i="53" s="1"/>
  <c r="P70" i="46"/>
  <c r="R71" i="64" s="1"/>
  <c r="Y71" s="1"/>
  <c r="AB71" s="1"/>
  <c r="P68" i="46"/>
  <c r="AY68" i="53" s="1"/>
  <c r="O138" i="61"/>
  <c r="L124"/>
  <c r="P124"/>
  <c r="S124" s="1"/>
  <c r="R116"/>
  <c r="T116"/>
  <c r="P110"/>
  <c r="R110"/>
  <c r="T104"/>
  <c r="P104"/>
  <c r="S104" s="1"/>
  <c r="L98"/>
  <c r="P98"/>
  <c r="J94"/>
  <c r="Q94"/>
  <c r="T86"/>
  <c r="R86"/>
  <c r="J82"/>
  <c r="M82" s="1"/>
  <c r="P82"/>
  <c r="S82" s="1"/>
  <c r="J74"/>
  <c r="N74"/>
  <c r="L8"/>
  <c r="Q8"/>
  <c r="S8" s="1"/>
  <c r="P137" i="46"/>
  <c r="AY137" i="53" s="1"/>
  <c r="O137" i="46"/>
  <c r="E138" i="64" s="1"/>
  <c r="L138" s="1"/>
  <c r="O138" s="1"/>
  <c r="AX116" i="53"/>
  <c r="E117" i="64"/>
  <c r="L117" s="1"/>
  <c r="O117" s="1"/>
  <c r="P101" i="46"/>
  <c r="AY101" i="53" s="1"/>
  <c r="O101" i="46"/>
  <c r="E102" i="64" s="1"/>
  <c r="L102" s="1"/>
  <c r="O102" s="1"/>
  <c r="P87" i="46"/>
  <c r="AY87" i="53" s="1"/>
  <c r="O87" i="46"/>
  <c r="AX87" i="53" s="1"/>
  <c r="P79" i="46"/>
  <c r="AY79" i="53" s="1"/>
  <c r="O79" i="46"/>
  <c r="E78" i="72" s="1"/>
  <c r="P75" i="46"/>
  <c r="R76" i="64"/>
  <c r="Y76" s="1"/>
  <c r="AB76" s="1"/>
  <c r="O75" i="46"/>
  <c r="O52"/>
  <c r="E53" i="64" s="1"/>
  <c r="L53" s="1"/>
  <c r="O53" s="1"/>
  <c r="P52" i="46"/>
  <c r="AY52" i="53" s="1"/>
  <c r="P33" i="46"/>
  <c r="R34" i="64" s="1"/>
  <c r="Y34" s="1"/>
  <c r="AB34" s="1"/>
  <c r="O33" i="46"/>
  <c r="E33" i="66"/>
  <c r="E31"/>
  <c r="G95" i="65"/>
  <c r="I95" s="1"/>
  <c r="G31"/>
  <c r="I31" s="1"/>
  <c r="AA133" i="64"/>
  <c r="N119"/>
  <c r="N111"/>
  <c r="AA109"/>
  <c r="AA91"/>
  <c r="AA77"/>
  <c r="AA59"/>
  <c r="AA38"/>
  <c r="AA34"/>
  <c r="Q359" i="40"/>
  <c r="F369"/>
  <c r="S588" i="37"/>
  <c r="R401"/>
  <c r="G282"/>
  <c r="Q203"/>
  <c r="F74"/>
  <c r="Q49"/>
  <c r="S49" s="1"/>
  <c r="N240" i="38"/>
  <c r="N56"/>
  <c r="E282" i="37"/>
  <c r="E76" i="64"/>
  <c r="L76" s="1"/>
  <c r="O76" s="1"/>
  <c r="R88"/>
  <c r="Y88" s="1"/>
  <c r="AB88" s="1"/>
  <c r="R95"/>
  <c r="Y95" s="1"/>
  <c r="AB95" s="1"/>
  <c r="E31"/>
  <c r="L31" s="1"/>
  <c r="O31" s="1"/>
  <c r="E105" i="72"/>
  <c r="K105" s="1"/>
  <c r="AW89" i="53"/>
  <c r="H43" i="68"/>
  <c r="I43"/>
  <c r="G43"/>
  <c r="G75"/>
  <c r="I75"/>
  <c r="G87"/>
  <c r="H87"/>
  <c r="I87"/>
  <c r="G107"/>
  <c r="H107"/>
  <c r="J141" i="50"/>
  <c r="J142" s="1"/>
  <c r="R141"/>
  <c r="R142" s="1"/>
  <c r="I5" i="104"/>
  <c r="P116" i="46"/>
  <c r="D115" i="61" s="1"/>
  <c r="AY111" i="53"/>
  <c r="P86" i="46"/>
  <c r="D85" i="71" s="1"/>
  <c r="E85" s="1"/>
  <c r="Q321" i="40"/>
  <c r="L324"/>
  <c r="Q385"/>
  <c r="N369"/>
  <c r="F324"/>
  <c r="R60"/>
  <c r="F558" i="37"/>
  <c r="H282"/>
  <c r="R265"/>
  <c r="S265" s="1"/>
  <c r="H213"/>
  <c r="F47" i="99"/>
  <c r="R57" i="64"/>
  <c r="Y57" s="1"/>
  <c r="AB57" s="1"/>
  <c r="D55" i="71"/>
  <c r="E55" s="1"/>
  <c r="AY112" i="53"/>
  <c r="D111" i="71"/>
  <c r="AY75" i="53"/>
  <c r="W141" i="50"/>
  <c r="W142" s="1"/>
  <c r="G11" i="68"/>
  <c r="H11" s="1"/>
  <c r="I11" s="1"/>
  <c r="E8" i="66"/>
  <c r="R66" i="64"/>
  <c r="Y66" s="1"/>
  <c r="AB66" s="1"/>
  <c r="G119" i="70"/>
  <c r="G55"/>
  <c r="N135" i="64"/>
  <c r="AA131"/>
  <c r="AA125"/>
  <c r="AA94"/>
  <c r="AA66"/>
  <c r="AA65"/>
  <c r="E17" i="73"/>
  <c r="E19"/>
  <c r="I23"/>
  <c r="J23" s="1"/>
  <c r="I25"/>
  <c r="F31"/>
  <c r="E109"/>
  <c r="I113"/>
  <c r="I115"/>
  <c r="J115" s="1"/>
  <c r="H115"/>
  <c r="E117"/>
  <c r="I119"/>
  <c r="E121"/>
  <c r="F120"/>
  <c r="F98"/>
  <c r="I58"/>
  <c r="F58"/>
  <c r="I48"/>
  <c r="I52"/>
  <c r="E52"/>
  <c r="H30"/>
  <c r="P65" i="61"/>
  <c r="L65"/>
  <c r="Q65"/>
  <c r="K65"/>
  <c r="R57"/>
  <c r="Q57"/>
  <c r="K57"/>
  <c r="T57"/>
  <c r="P57"/>
  <c r="S57" s="1"/>
  <c r="Q53"/>
  <c r="L41"/>
  <c r="Q41"/>
  <c r="K41"/>
  <c r="R41"/>
  <c r="T37"/>
  <c r="O37"/>
  <c r="E49" i="72"/>
  <c r="K49" s="1"/>
  <c r="D27" i="71"/>
  <c r="E27" s="1"/>
  <c r="AX129" i="53"/>
  <c r="AW129" s="1"/>
  <c r="Q25" i="61"/>
  <c r="D49"/>
  <c r="F49" s="1"/>
  <c r="AY14" i="53"/>
  <c r="AW14" s="1"/>
  <c r="AY133"/>
  <c r="E24" i="66"/>
  <c r="T52" i="109"/>
  <c r="C55"/>
  <c r="C9" i="67"/>
  <c r="C25" i="69"/>
  <c r="C21" i="82" s="1"/>
  <c r="O107" i="46"/>
  <c r="E108" i="64" s="1"/>
  <c r="L108" s="1"/>
  <c r="O108" s="1"/>
  <c r="P107" i="46"/>
  <c r="AY107" i="53" s="1"/>
  <c r="O83" i="46"/>
  <c r="D82" i="71" s="1"/>
  <c r="E82" s="1"/>
  <c r="P83" i="46"/>
  <c r="R84" i="64"/>
  <c r="Y84" s="1"/>
  <c r="AB84" s="1"/>
  <c r="P17" i="46"/>
  <c r="R18" i="64"/>
  <c r="Y18" s="1"/>
  <c r="AB18" s="1"/>
  <c r="O17" i="46"/>
  <c r="D16" i="61"/>
  <c r="Q12"/>
  <c r="I12"/>
  <c r="N14"/>
  <c r="R16"/>
  <c r="S16" s="1"/>
  <c r="J18"/>
  <c r="O20"/>
  <c r="T22"/>
  <c r="L22"/>
  <c r="J24"/>
  <c r="P26"/>
  <c r="Q26"/>
  <c r="S26"/>
  <c r="Q28"/>
  <c r="I28"/>
  <c r="K30"/>
  <c r="L32"/>
  <c r="Q34"/>
  <c r="T34"/>
  <c r="L70"/>
  <c r="N100"/>
  <c r="I21" i="96"/>
  <c r="I19"/>
  <c r="G79" i="65"/>
  <c r="I79"/>
  <c r="G15"/>
  <c r="I15"/>
  <c r="AA129" i="64"/>
  <c r="AA97"/>
  <c r="AA63"/>
  <c r="AA20"/>
  <c r="L129" i="63"/>
  <c r="L111"/>
  <c r="L79"/>
  <c r="L69"/>
  <c r="H71" i="62"/>
  <c r="J71"/>
  <c r="C35" i="108"/>
  <c r="T34"/>
  <c r="J122" i="61"/>
  <c r="I122"/>
  <c r="M122" s="1"/>
  <c r="K112"/>
  <c r="L112"/>
  <c r="O80"/>
  <c r="N80"/>
  <c r="L34"/>
  <c r="P34"/>
  <c r="I34"/>
  <c r="O34"/>
  <c r="I32"/>
  <c r="O32"/>
  <c r="J32"/>
  <c r="N32"/>
  <c r="R32"/>
  <c r="T32"/>
  <c r="L30"/>
  <c r="R30"/>
  <c r="I30"/>
  <c r="O30"/>
  <c r="P30"/>
  <c r="L28"/>
  <c r="R28"/>
  <c r="O28"/>
  <c r="P28"/>
  <c r="S28" s="1"/>
  <c r="T28"/>
  <c r="I26"/>
  <c r="O26"/>
  <c r="J26"/>
  <c r="N26"/>
  <c r="R24"/>
  <c r="K24"/>
  <c r="Q24"/>
  <c r="L24"/>
  <c r="P24"/>
  <c r="S24"/>
  <c r="T24"/>
  <c r="I22"/>
  <c r="O22"/>
  <c r="J22"/>
  <c r="N22"/>
  <c r="J20"/>
  <c r="N20"/>
  <c r="T20"/>
  <c r="K20"/>
  <c r="Q20"/>
  <c r="R18"/>
  <c r="K18"/>
  <c r="Q18"/>
  <c r="L18"/>
  <c r="P18"/>
  <c r="S18" s="1"/>
  <c r="T18"/>
  <c r="I16"/>
  <c r="K16"/>
  <c r="Q16"/>
  <c r="L16"/>
  <c r="P16"/>
  <c r="P14"/>
  <c r="K14"/>
  <c r="Q14"/>
  <c r="L14"/>
  <c r="R14"/>
  <c r="J12"/>
  <c r="N12"/>
  <c r="T12"/>
  <c r="O12"/>
  <c r="R12"/>
  <c r="S12" s="1"/>
  <c r="O115" i="46"/>
  <c r="E114" i="72" s="1"/>
  <c r="P115" i="46"/>
  <c r="R116" i="64"/>
  <c r="Y116" s="1"/>
  <c r="AB116" s="1"/>
  <c r="O102" i="46"/>
  <c r="P102"/>
  <c r="R103" i="64" s="1"/>
  <c r="Y103" s="1"/>
  <c r="AB103" s="1"/>
  <c r="O85" i="46"/>
  <c r="AX85" i="53" s="1"/>
  <c r="P85" i="46"/>
  <c r="AY85" i="53" s="1"/>
  <c r="P21" i="46"/>
  <c r="AY21" i="53"/>
  <c r="O21" i="46"/>
  <c r="Q13" i="40"/>
  <c r="M263" i="38"/>
  <c r="N249"/>
  <c r="H235"/>
  <c r="N186"/>
  <c r="F189"/>
  <c r="R150" i="40"/>
  <c r="M278" i="38"/>
  <c r="M274"/>
  <c r="M267"/>
  <c r="L281"/>
  <c r="M231"/>
  <c r="N220"/>
  <c r="L189"/>
  <c r="N102"/>
  <c r="F282" i="37"/>
  <c r="E74"/>
  <c r="H74"/>
  <c r="N152" i="38"/>
  <c r="N57"/>
  <c r="H51"/>
  <c r="C169" i="31" s="1"/>
  <c r="E2" i="77"/>
  <c r="C2"/>
  <c r="E86" i="64"/>
  <c r="L86" s="1"/>
  <c r="O86" s="1"/>
  <c r="E18"/>
  <c r="L18" s="1"/>
  <c r="O18" s="1"/>
  <c r="AY83" i="53"/>
  <c r="AY17"/>
  <c r="T37" i="110"/>
  <c r="C37"/>
  <c r="C38" s="1"/>
  <c r="C63"/>
  <c r="C64" s="1"/>
  <c r="T63"/>
  <c r="AY33" i="53"/>
  <c r="D29" i="71"/>
  <c r="E29" s="1"/>
  <c r="D29" i="61"/>
  <c r="G29" s="1"/>
  <c r="G137" i="68"/>
  <c r="H137" s="1"/>
  <c r="I137" s="1"/>
  <c r="AX134" i="53"/>
  <c r="AY30"/>
  <c r="R19" i="64"/>
  <c r="Y19" s="1"/>
  <c r="AB19" s="1"/>
  <c r="E10"/>
  <c r="L10" s="1"/>
  <c r="O10" s="1"/>
  <c r="AX62" i="53"/>
  <c r="E112" i="64"/>
  <c r="L112" s="1"/>
  <c r="O112" s="1"/>
  <c r="D110" i="71"/>
  <c r="E110" s="1"/>
  <c r="E110" i="72"/>
  <c r="J110" s="1"/>
  <c r="AX111" i="53"/>
  <c r="AW111" s="1"/>
  <c r="AX113"/>
  <c r="D112" i="61"/>
  <c r="F112" s="1"/>
  <c r="R15" i="64"/>
  <c r="Y15" s="1"/>
  <c r="AB15" s="1"/>
  <c r="D13" i="71"/>
  <c r="E13" s="1"/>
  <c r="R27" i="64"/>
  <c r="Y27" s="1"/>
  <c r="AB27" s="1"/>
  <c r="AY26" i="53"/>
  <c r="E25" i="72"/>
  <c r="K25" s="1"/>
  <c r="D25" i="71"/>
  <c r="E25" s="1"/>
  <c r="R47" i="64"/>
  <c r="Y47" s="1"/>
  <c r="AB47" s="1"/>
  <c r="AY46" i="53"/>
  <c r="E45" i="72"/>
  <c r="K45" s="1"/>
  <c r="D45" i="71"/>
  <c r="E45" s="1"/>
  <c r="P23" i="61"/>
  <c r="I23"/>
  <c r="O23"/>
  <c r="R23"/>
  <c r="L33"/>
  <c r="I33"/>
  <c r="O33"/>
  <c r="J33"/>
  <c r="P33"/>
  <c r="G39" i="68"/>
  <c r="I39"/>
  <c r="H137" i="73"/>
  <c r="I137" s="1"/>
  <c r="J137" s="1"/>
  <c r="E44" i="66"/>
  <c r="E36"/>
  <c r="E23"/>
  <c r="E15"/>
  <c r="E104" i="64"/>
  <c r="L104" s="1"/>
  <c r="O104" s="1"/>
  <c r="D102" i="71"/>
  <c r="E102" s="1"/>
  <c r="E102" i="72"/>
  <c r="AX103" i="53"/>
  <c r="AW103" s="1"/>
  <c r="D102" i="61"/>
  <c r="E37" i="64"/>
  <c r="L37" s="1"/>
  <c r="O37" s="1"/>
  <c r="AX36" i="53"/>
  <c r="I27" i="61"/>
  <c r="O27"/>
  <c r="P27"/>
  <c r="S27" s="1"/>
  <c r="H6" i="68"/>
  <c r="R139" i="64"/>
  <c r="Y139" s="1"/>
  <c r="AB139" s="1"/>
  <c r="E55"/>
  <c r="L55" s="1"/>
  <c r="O55" s="1"/>
  <c r="L127" i="72"/>
  <c r="K96"/>
  <c r="G92" i="61"/>
  <c r="AY138" i="53"/>
  <c r="D127" i="61"/>
  <c r="F127" s="1"/>
  <c r="D103" i="71"/>
  <c r="E103" s="1"/>
  <c r="D95" i="61"/>
  <c r="H95" s="1"/>
  <c r="R65" i="64"/>
  <c r="Y65" s="1"/>
  <c r="AB65" s="1"/>
  <c r="D63" i="71"/>
  <c r="E63" s="1"/>
  <c r="D63" i="61"/>
  <c r="G63" s="1"/>
  <c r="AY96" i="53"/>
  <c r="E63" i="72"/>
  <c r="K63" s="1"/>
  <c r="N74" i="64"/>
  <c r="D27" i="61"/>
  <c r="H27" s="1"/>
  <c r="G17" i="68"/>
  <c r="G21"/>
  <c r="N122" i="64"/>
  <c r="AA116"/>
  <c r="AA86"/>
  <c r="N86"/>
  <c r="P31" i="46"/>
  <c r="R32" i="64" s="1"/>
  <c r="Y32" s="1"/>
  <c r="AB32" s="1"/>
  <c r="O31" i="46"/>
  <c r="O18" i="61"/>
  <c r="T26"/>
  <c r="K26"/>
  <c r="R34"/>
  <c r="N34"/>
  <c r="T38"/>
  <c r="P38"/>
  <c r="O38"/>
  <c r="I38"/>
  <c r="N38"/>
  <c r="N40"/>
  <c r="O40"/>
  <c r="I40"/>
  <c r="P40"/>
  <c r="O42"/>
  <c r="I42"/>
  <c r="P42"/>
  <c r="T44"/>
  <c r="O44"/>
  <c r="I44"/>
  <c r="P44"/>
  <c r="P46"/>
  <c r="O46"/>
  <c r="I46"/>
  <c r="R46"/>
  <c r="T48"/>
  <c r="R48"/>
  <c r="N48"/>
  <c r="J48"/>
  <c r="O48"/>
  <c r="Q50"/>
  <c r="K50"/>
  <c r="T50"/>
  <c r="N50"/>
  <c r="P52"/>
  <c r="O52"/>
  <c r="I52"/>
  <c r="M52" s="1"/>
  <c r="R52"/>
  <c r="T54"/>
  <c r="P54"/>
  <c r="Q54"/>
  <c r="K54"/>
  <c r="R54"/>
  <c r="P56"/>
  <c r="J56"/>
  <c r="O56"/>
  <c r="I56"/>
  <c r="L58"/>
  <c r="O58"/>
  <c r="I58"/>
  <c r="R60"/>
  <c r="S60" s="1"/>
  <c r="J60"/>
  <c r="O60"/>
  <c r="K60"/>
  <c r="M60" s="1"/>
  <c r="T60"/>
  <c r="P62"/>
  <c r="Q62"/>
  <c r="K62"/>
  <c r="T64"/>
  <c r="P64"/>
  <c r="Q64"/>
  <c r="K64"/>
  <c r="R64"/>
  <c r="N66"/>
  <c r="J66"/>
  <c r="O66"/>
  <c r="T72"/>
  <c r="J88"/>
  <c r="K114"/>
  <c r="H27" i="66"/>
  <c r="AA81" i="64"/>
  <c r="N26"/>
  <c r="L95" i="63"/>
  <c r="R186" i="40"/>
  <c r="F189"/>
  <c r="J189"/>
  <c r="H144"/>
  <c r="G143" i="37"/>
  <c r="J25" i="72"/>
  <c r="G29" i="109"/>
  <c r="G30" s="1"/>
  <c r="Y28"/>
  <c r="G29" i="108"/>
  <c r="G30" s="1"/>
  <c r="Y28"/>
  <c r="AY31" i="53"/>
  <c r="AX9"/>
  <c r="AW9" s="1"/>
  <c r="D8" i="61"/>
  <c r="F8" s="1"/>
  <c r="D41"/>
  <c r="H41" s="1"/>
  <c r="D17"/>
  <c r="E16" i="72"/>
  <c r="K16" s="1"/>
  <c r="D85" i="61"/>
  <c r="H85" s="1"/>
  <c r="AX71" i="53"/>
  <c r="E69" i="72"/>
  <c r="AX101" i="53"/>
  <c r="AW101" s="1"/>
  <c r="D86" i="61"/>
  <c r="F86" s="1"/>
  <c r="E133" i="72"/>
  <c r="J133" s="1"/>
  <c r="D83" i="61"/>
  <c r="F83" s="1"/>
  <c r="E83" i="72"/>
  <c r="G134" i="61"/>
  <c r="D99"/>
  <c r="AY62" i="53"/>
  <c r="E137" i="72"/>
  <c r="L137" s="1"/>
  <c r="D135" i="61"/>
  <c r="G135" s="1"/>
  <c r="R136" i="64"/>
  <c r="Y136" s="1"/>
  <c r="AB136" s="1"/>
  <c r="AY135" i="53"/>
  <c r="AW135" s="1"/>
  <c r="AY8"/>
  <c r="R9" i="64"/>
  <c r="Y9" s="1"/>
  <c r="AB9" s="1"/>
  <c r="AX24" i="53"/>
  <c r="AW24" s="1"/>
  <c r="D23" i="71"/>
  <c r="E23" s="1"/>
  <c r="E39" i="64"/>
  <c r="L39" s="1"/>
  <c r="O39" s="1"/>
  <c r="E37" i="72"/>
  <c r="K6" i="61"/>
  <c r="Q6"/>
  <c r="L6"/>
  <c r="P6"/>
  <c r="R6"/>
  <c r="S6" s="1"/>
  <c r="R25"/>
  <c r="S25" s="1"/>
  <c r="N25"/>
  <c r="K33"/>
  <c r="N33"/>
  <c r="N41"/>
  <c r="J41"/>
  <c r="I41"/>
  <c r="T41"/>
  <c r="P59"/>
  <c r="K59"/>
  <c r="T59"/>
  <c r="I61"/>
  <c r="O61"/>
  <c r="J61"/>
  <c r="N61"/>
  <c r="T61"/>
  <c r="R63"/>
  <c r="S63" s="1"/>
  <c r="O63"/>
  <c r="N77"/>
  <c r="I77"/>
  <c r="O77"/>
  <c r="L77"/>
  <c r="I81"/>
  <c r="O81"/>
  <c r="J81"/>
  <c r="N81"/>
  <c r="T81"/>
  <c r="I87"/>
  <c r="O87"/>
  <c r="J87"/>
  <c r="N87"/>
  <c r="R87"/>
  <c r="T87"/>
  <c r="L93"/>
  <c r="R93"/>
  <c r="I93"/>
  <c r="O93"/>
  <c r="P93"/>
  <c r="S93" s="1"/>
  <c r="J97"/>
  <c r="N97"/>
  <c r="R97"/>
  <c r="I97"/>
  <c r="O97"/>
  <c r="J101"/>
  <c r="T101"/>
  <c r="Q101"/>
  <c r="R111"/>
  <c r="K111"/>
  <c r="M111" s="1"/>
  <c r="Q111"/>
  <c r="L111"/>
  <c r="P111"/>
  <c r="S111" s="1"/>
  <c r="T111"/>
  <c r="N115"/>
  <c r="K115"/>
  <c r="T115"/>
  <c r="J119"/>
  <c r="I119"/>
  <c r="L119"/>
  <c r="I121"/>
  <c r="O121"/>
  <c r="J121"/>
  <c r="N121"/>
  <c r="L133"/>
  <c r="I133"/>
  <c r="N133"/>
  <c r="E7" i="67"/>
  <c r="D7"/>
  <c r="F31" i="102"/>
  <c r="N31"/>
  <c r="H123" i="62"/>
  <c r="J123" s="1"/>
  <c r="E11" i="64"/>
  <c r="L11" s="1"/>
  <c r="O11" s="1"/>
  <c r="D9" i="71"/>
  <c r="E9" s="1"/>
  <c r="T10" i="61"/>
  <c r="L10"/>
  <c r="L37"/>
  <c r="I37"/>
  <c r="M37" s="1"/>
  <c r="J37"/>
  <c r="J57"/>
  <c r="I57"/>
  <c r="L57"/>
  <c r="T75"/>
  <c r="K75"/>
  <c r="Q75"/>
  <c r="L75"/>
  <c r="P75"/>
  <c r="R75"/>
  <c r="L79"/>
  <c r="K79"/>
  <c r="M79" s="1"/>
  <c r="N79"/>
  <c r="Q89"/>
  <c r="P89"/>
  <c r="R91"/>
  <c r="K91"/>
  <c r="Q91"/>
  <c r="L91"/>
  <c r="P91"/>
  <c r="T91"/>
  <c r="K95"/>
  <c r="L95"/>
  <c r="M95"/>
  <c r="I99"/>
  <c r="M99"/>
  <c r="J99"/>
  <c r="P105"/>
  <c r="K105"/>
  <c r="Q105"/>
  <c r="L105"/>
  <c r="R105"/>
  <c r="I113"/>
  <c r="M113"/>
  <c r="J113"/>
  <c r="T113"/>
  <c r="P117"/>
  <c r="O117"/>
  <c r="R123"/>
  <c r="K123"/>
  <c r="Q123"/>
  <c r="L123"/>
  <c r="P123"/>
  <c r="S123" s="1"/>
  <c r="T123"/>
  <c r="G14" i="109"/>
  <c r="G15" s="1"/>
  <c r="Y13"/>
  <c r="E7" i="73"/>
  <c r="H21"/>
  <c r="H29"/>
  <c r="F29"/>
  <c r="E127"/>
  <c r="E129"/>
  <c r="I28"/>
  <c r="F28"/>
  <c r="H128"/>
  <c r="F136"/>
  <c r="E118"/>
  <c r="H98"/>
  <c r="E76"/>
  <c r="H50"/>
  <c r="D37" i="71"/>
  <c r="E37" s="1"/>
  <c r="N116" i="64"/>
  <c r="T6" i="61"/>
  <c r="N6"/>
  <c r="O6"/>
  <c r="N55" i="64"/>
  <c r="AA51"/>
  <c r="N47"/>
  <c r="AX38" i="53"/>
  <c r="AA39" i="64"/>
  <c r="AA35"/>
  <c r="AA31"/>
  <c r="N27"/>
  <c r="AA15"/>
  <c r="AA11"/>
  <c r="AA134"/>
  <c r="E128" i="72"/>
  <c r="L128" s="1"/>
  <c r="D128" i="71"/>
  <c r="E128" s="1"/>
  <c r="E108" i="72"/>
  <c r="K108" s="1"/>
  <c r="L130" i="63"/>
  <c r="Y134" i="64"/>
  <c r="AB134" s="1"/>
  <c r="I139" i="68"/>
  <c r="P29" i="46"/>
  <c r="R30" i="64" s="1"/>
  <c r="Y30" s="1"/>
  <c r="AB30" s="1"/>
  <c r="O29" i="46"/>
  <c r="P15"/>
  <c r="E14" i="72" s="1"/>
  <c r="O15" i="46"/>
  <c r="D8" i="89"/>
  <c r="O133" i="46"/>
  <c r="E132" i="72" s="1"/>
  <c r="K12" i="61"/>
  <c r="I20"/>
  <c r="N28"/>
  <c r="T40"/>
  <c r="K40"/>
  <c r="L40"/>
  <c r="L48"/>
  <c r="K48"/>
  <c r="L56"/>
  <c r="K56"/>
  <c r="O64"/>
  <c r="N64"/>
  <c r="I18" i="96"/>
  <c r="E12" i="67"/>
  <c r="L127" i="63"/>
  <c r="H121" i="62"/>
  <c r="J121" s="1"/>
  <c r="P90" i="46"/>
  <c r="AY90" i="53" s="1"/>
  <c r="Z81" i="91"/>
  <c r="Z77"/>
  <c r="P48" i="42"/>
  <c r="Q185" i="40"/>
  <c r="R183"/>
  <c r="R181"/>
  <c r="Q176"/>
  <c r="S46"/>
  <c r="R61"/>
  <c r="N337" i="38"/>
  <c r="N243"/>
  <c r="Q615" i="37"/>
  <c r="O142" i="52"/>
  <c r="C184" i="31"/>
  <c r="H129" i="62"/>
  <c r="J129"/>
  <c r="G141"/>
  <c r="H131"/>
  <c r="J131" s="1"/>
  <c r="F129" i="65"/>
  <c r="F141" s="1"/>
  <c r="F174" i="31"/>
  <c r="AC130" i="56"/>
  <c r="W132" i="54"/>
  <c r="Q130" i="52"/>
  <c r="Y130" i="50"/>
  <c r="L133" i="72"/>
  <c r="G8" i="61"/>
  <c r="F41"/>
  <c r="AX21" i="53"/>
  <c r="D20" i="71"/>
  <c r="E20" s="1"/>
  <c r="D106"/>
  <c r="E106" s="1"/>
  <c r="J49" i="72"/>
  <c r="D74" i="71"/>
  <c r="E74" s="1"/>
  <c r="AX75" i="53"/>
  <c r="AX137"/>
  <c r="F72" i="61"/>
  <c r="AY86" i="53"/>
  <c r="E85" i="72"/>
  <c r="D93" i="61"/>
  <c r="E93" i="72"/>
  <c r="R10" i="64"/>
  <c r="Y10" s="1"/>
  <c r="AB10" s="1"/>
  <c r="E8" i="72"/>
  <c r="E52" i="64"/>
  <c r="L52" s="1"/>
  <c r="O52" s="1"/>
  <c r="D113" i="71"/>
  <c r="E113" s="1"/>
  <c r="L16" i="72"/>
  <c r="D16" i="71"/>
  <c r="E16" s="1"/>
  <c r="D106" i="61"/>
  <c r="H106" s="1"/>
  <c r="E22" i="64"/>
  <c r="L22" s="1"/>
  <c r="O22" s="1"/>
  <c r="E32"/>
  <c r="L32" s="1"/>
  <c r="O32" s="1"/>
  <c r="F27" i="61"/>
  <c r="D20"/>
  <c r="G20"/>
  <c r="E20" i="72"/>
  <c r="M112" i="61"/>
  <c r="D74"/>
  <c r="H74" s="1"/>
  <c r="R72" i="64"/>
  <c r="Y72" s="1"/>
  <c r="AB72" s="1"/>
  <c r="E117" i="72"/>
  <c r="L117"/>
  <c r="E74"/>
  <c r="H61" i="68"/>
  <c r="I61" s="1"/>
  <c r="S86" i="61"/>
  <c r="D73"/>
  <c r="D121" i="71"/>
  <c r="E121" s="1"/>
  <c r="D53"/>
  <c r="E53" s="1"/>
  <c r="F104" i="61"/>
  <c r="D38"/>
  <c r="G9"/>
  <c r="E123" i="64"/>
  <c r="L123"/>
  <c r="O123" s="1"/>
  <c r="E101"/>
  <c r="L101" s="1"/>
  <c r="O101" s="1"/>
  <c r="AX100" i="53"/>
  <c r="D57" i="61"/>
  <c r="E103" i="72"/>
  <c r="L103"/>
  <c r="E119"/>
  <c r="G76" i="63"/>
  <c r="G68"/>
  <c r="G32"/>
  <c r="G48"/>
  <c r="K17" i="96"/>
  <c r="AA139" i="64"/>
  <c r="AA113"/>
  <c r="AA53"/>
  <c r="AA32"/>
  <c r="AA21"/>
  <c r="L43" i="63"/>
  <c r="L19"/>
  <c r="L14"/>
  <c r="L9"/>
  <c r="T20" i="108"/>
  <c r="C21"/>
  <c r="C22" s="1"/>
  <c r="C43"/>
  <c r="T42"/>
  <c r="I46" i="68"/>
  <c r="H17"/>
  <c r="H21"/>
  <c r="L16" i="96"/>
  <c r="L22" s="1"/>
  <c r="I12"/>
  <c r="I7"/>
  <c r="AA50" i="64"/>
  <c r="N45"/>
  <c r="N41"/>
  <c r="AA36"/>
  <c r="D128" i="61"/>
  <c r="H128" s="1"/>
  <c r="J14"/>
  <c r="Q22"/>
  <c r="L26"/>
  <c r="Q30"/>
  <c r="J30"/>
  <c r="Q36"/>
  <c r="S36" s="1"/>
  <c r="K38"/>
  <c r="L38"/>
  <c r="Q42"/>
  <c r="R42"/>
  <c r="J42"/>
  <c r="Q46"/>
  <c r="S46"/>
  <c r="T46"/>
  <c r="J46"/>
  <c r="O50"/>
  <c r="R50"/>
  <c r="O54"/>
  <c r="N54"/>
  <c r="T58"/>
  <c r="P58"/>
  <c r="K58"/>
  <c r="J58"/>
  <c r="N62"/>
  <c r="O62"/>
  <c r="L62"/>
  <c r="L66"/>
  <c r="K66"/>
  <c r="T78"/>
  <c r="L88"/>
  <c r="R92"/>
  <c r="S92" s="1"/>
  <c r="R108"/>
  <c r="S108" s="1"/>
  <c r="P82" i="46"/>
  <c r="N265" i="38"/>
  <c r="F281"/>
  <c r="N274"/>
  <c r="N247"/>
  <c r="H143"/>
  <c r="R150" i="37"/>
  <c r="E213"/>
  <c r="F74" i="61"/>
  <c r="G106"/>
  <c r="H20"/>
  <c r="F20"/>
  <c r="D100" i="71"/>
  <c r="E100" s="1"/>
  <c r="M102" i="61"/>
  <c r="M78"/>
  <c r="M31"/>
  <c r="J22" i="73"/>
  <c r="E121" i="72"/>
  <c r="S100" i="61"/>
  <c r="M108"/>
  <c r="S113"/>
  <c r="K11"/>
  <c r="T11"/>
  <c r="F127" i="73"/>
  <c r="J127" s="1"/>
  <c r="H127"/>
  <c r="E125"/>
  <c r="H125"/>
  <c r="I125" s="1"/>
  <c r="F82"/>
  <c r="E82"/>
  <c r="F30"/>
  <c r="I30"/>
  <c r="F52"/>
  <c r="J52" s="1"/>
  <c r="H52"/>
  <c r="E29" i="64"/>
  <c r="L29" s="1"/>
  <c r="O29" s="1"/>
  <c r="AX28" i="53"/>
  <c r="I7" i="61"/>
  <c r="O7"/>
  <c r="J7"/>
  <c r="N7"/>
  <c r="R7"/>
  <c r="R13"/>
  <c r="Q13"/>
  <c r="T13"/>
  <c r="L27"/>
  <c r="J27"/>
  <c r="J43"/>
  <c r="P43"/>
  <c r="I43"/>
  <c r="O43"/>
  <c r="N43"/>
  <c r="J77"/>
  <c r="R77"/>
  <c r="T77"/>
  <c r="I89"/>
  <c r="M89" s="1"/>
  <c r="T89"/>
  <c r="O91"/>
  <c r="N91"/>
  <c r="J115"/>
  <c r="Q115"/>
  <c r="S115" s="1"/>
  <c r="R131"/>
  <c r="L131"/>
  <c r="P131"/>
  <c r="G8" i="66"/>
  <c r="R48" i="42"/>
  <c r="E43" i="99"/>
  <c r="S29" i="61"/>
  <c r="D65" i="71"/>
  <c r="E65" s="1"/>
  <c r="E135" i="73"/>
  <c r="G28" i="63"/>
  <c r="S109" i="61"/>
  <c r="M83"/>
  <c r="G36" i="63"/>
  <c r="F117" i="73"/>
  <c r="I117"/>
  <c r="F87"/>
  <c r="E87"/>
  <c r="F85"/>
  <c r="E85"/>
  <c r="F83"/>
  <c r="J83" s="1"/>
  <c r="E83"/>
  <c r="E70"/>
  <c r="H70"/>
  <c r="H92"/>
  <c r="F92"/>
  <c r="J92" s="1"/>
  <c r="I92"/>
  <c r="E84"/>
  <c r="F84"/>
  <c r="H80"/>
  <c r="I80" s="1"/>
  <c r="F80"/>
  <c r="I20"/>
  <c r="J20" s="1"/>
  <c r="E20"/>
  <c r="F8"/>
  <c r="H8"/>
  <c r="R142" i="64"/>
  <c r="Y142" s="1"/>
  <c r="AB142" s="1"/>
  <c r="AY141" i="53"/>
  <c r="AW141" s="1"/>
  <c r="I19" i="61"/>
  <c r="O19"/>
  <c r="J19"/>
  <c r="P19"/>
  <c r="S19" s="1"/>
  <c r="T19"/>
  <c r="P21"/>
  <c r="I21"/>
  <c r="O21"/>
  <c r="L21"/>
  <c r="R21"/>
  <c r="Q33"/>
  <c r="R33"/>
  <c r="R53"/>
  <c r="K53"/>
  <c r="R73"/>
  <c r="S73" s="1"/>
  <c r="O73"/>
  <c r="P81"/>
  <c r="L81"/>
  <c r="O83"/>
  <c r="N83"/>
  <c r="I85"/>
  <c r="J85"/>
  <c r="P95"/>
  <c r="R95"/>
  <c r="O105"/>
  <c r="N105"/>
  <c r="P107"/>
  <c r="Q107"/>
  <c r="R107"/>
  <c r="I109"/>
  <c r="O109"/>
  <c r="J109"/>
  <c r="N109"/>
  <c r="T109"/>
  <c r="I125"/>
  <c r="K125"/>
  <c r="L125"/>
  <c r="I139"/>
  <c r="K139"/>
  <c r="N139"/>
  <c r="R74" i="64"/>
  <c r="Y74" s="1"/>
  <c r="AB74" s="1"/>
  <c r="AY73" i="53"/>
  <c r="AW73" s="1"/>
  <c r="L122" i="63"/>
  <c r="L106"/>
  <c r="L90"/>
  <c r="L66"/>
  <c r="L58"/>
  <c r="G52"/>
  <c r="G56"/>
  <c r="G60"/>
  <c r="G64"/>
  <c r="G80"/>
  <c r="G140"/>
  <c r="L54"/>
  <c r="L78"/>
  <c r="L86"/>
  <c r="L102"/>
  <c r="L118"/>
  <c r="L126"/>
  <c r="G128" i="65"/>
  <c r="I128" s="1"/>
  <c r="G126"/>
  <c r="I126" s="1"/>
  <c r="G112"/>
  <c r="I112" s="1"/>
  <c r="G110"/>
  <c r="I110" s="1"/>
  <c r="G96"/>
  <c r="I96" s="1"/>
  <c r="G94"/>
  <c r="I94" s="1"/>
  <c r="G84"/>
  <c r="I84" s="1"/>
  <c r="G78"/>
  <c r="I78" s="1"/>
  <c r="G70"/>
  <c r="I70" s="1"/>
  <c r="G62"/>
  <c r="I62" s="1"/>
  <c r="G54"/>
  <c r="I54" s="1"/>
  <c r="G46"/>
  <c r="I46" s="1"/>
  <c r="G38"/>
  <c r="I38" s="1"/>
  <c r="G30"/>
  <c r="I30" s="1"/>
  <c r="G22"/>
  <c r="I22" s="1"/>
  <c r="G14"/>
  <c r="I14" s="1"/>
  <c r="N104" i="64"/>
  <c r="N100"/>
  <c r="AA92"/>
  <c r="AA90"/>
  <c r="AA74"/>
  <c r="N72"/>
  <c r="N68"/>
  <c r="N64"/>
  <c r="AA60"/>
  <c r="N60"/>
  <c r="N49"/>
  <c r="N33"/>
  <c r="N31"/>
  <c r="N22"/>
  <c r="L139" i="63"/>
  <c r="G125"/>
  <c r="G117"/>
  <c r="L116"/>
  <c r="G109"/>
  <c r="G101"/>
  <c r="L96"/>
  <c r="L93"/>
  <c r="L85"/>
  <c r="L77"/>
  <c r="L63"/>
  <c r="G61"/>
  <c r="G55"/>
  <c r="G49"/>
  <c r="L41"/>
  <c r="L35"/>
  <c r="L24"/>
  <c r="G16"/>
  <c r="L8"/>
  <c r="Z69" i="91"/>
  <c r="Z65"/>
  <c r="L547" i="43"/>
  <c r="L480"/>
  <c r="K479"/>
  <c r="K481" s="1"/>
  <c r="K412"/>
  <c r="K276"/>
  <c r="K140"/>
  <c r="I19" i="41"/>
  <c r="E19"/>
  <c r="C19"/>
  <c r="G19"/>
  <c r="H94" i="62"/>
  <c r="J94" s="1"/>
  <c r="H110"/>
  <c r="J110" s="1"/>
  <c r="H126"/>
  <c r="J126" s="1"/>
  <c r="L7" i="63"/>
  <c r="H84" i="62"/>
  <c r="J84" s="1"/>
  <c r="H96"/>
  <c r="J96" s="1"/>
  <c r="H112"/>
  <c r="J112" s="1"/>
  <c r="H128"/>
  <c r="J128" s="1"/>
  <c r="L18" i="63"/>
  <c r="G47"/>
  <c r="G11"/>
  <c r="J143" i="64"/>
  <c r="N138"/>
  <c r="N94"/>
  <c r="N70"/>
  <c r="AA47"/>
  <c r="AA19"/>
  <c r="N15"/>
  <c r="AA126"/>
  <c r="G8" i="63"/>
  <c r="H78" i="62"/>
  <c r="J78" s="1"/>
  <c r="H76"/>
  <c r="J76" s="1"/>
  <c r="H70"/>
  <c r="J70" s="1"/>
  <c r="H68"/>
  <c r="J68" s="1"/>
  <c r="H62"/>
  <c r="J62" s="1"/>
  <c r="H60"/>
  <c r="J60" s="1"/>
  <c r="H54"/>
  <c r="J54" s="1"/>
  <c r="H52"/>
  <c r="J52" s="1"/>
  <c r="H46"/>
  <c r="J46" s="1"/>
  <c r="H44"/>
  <c r="J44" s="1"/>
  <c r="H38"/>
  <c r="J38" s="1"/>
  <c r="H36"/>
  <c r="J36" s="1"/>
  <c r="H30"/>
  <c r="J30" s="1"/>
  <c r="H28"/>
  <c r="J28" s="1"/>
  <c r="H22"/>
  <c r="J22" s="1"/>
  <c r="H20"/>
  <c r="J20" s="1"/>
  <c r="H14"/>
  <c r="J14" s="1"/>
  <c r="H12"/>
  <c r="J12" s="1"/>
  <c r="F49" i="73"/>
  <c r="L100" i="63"/>
  <c r="L76"/>
  <c r="L20"/>
  <c r="L12"/>
  <c r="L49"/>
  <c r="L13"/>
  <c r="G119"/>
  <c r="G103"/>
  <c r="G83"/>
  <c r="G63"/>
  <c r="G59"/>
  <c r="E42" i="73"/>
  <c r="N28" i="64"/>
  <c r="N16"/>
  <c r="AA114"/>
  <c r="AA102"/>
  <c r="AA78"/>
  <c r="AA58"/>
  <c r="L121" i="63"/>
  <c r="L113"/>
  <c r="L105"/>
  <c r="G93"/>
  <c r="G85"/>
  <c r="G77"/>
  <c r="G69"/>
  <c r="L44"/>
  <c r="E18" i="66"/>
  <c r="E26"/>
  <c r="E66" i="72"/>
  <c r="K66" s="1"/>
  <c r="D72" i="71"/>
  <c r="E72" s="1"/>
  <c r="N80" i="64"/>
  <c r="D90" i="71"/>
  <c r="L27" i="63"/>
  <c r="D11" i="89"/>
  <c r="E42" i="68"/>
  <c r="G42" s="1"/>
  <c r="H42" s="1"/>
  <c r="I42" s="1"/>
  <c r="E54"/>
  <c r="E90"/>
  <c r="T14" i="61"/>
  <c r="P20"/>
  <c r="S20" s="1"/>
  <c r="P22"/>
  <c r="S22" s="1"/>
  <c r="K28"/>
  <c r="M28" s="1"/>
  <c r="R40"/>
  <c r="S40" s="1"/>
  <c r="K42"/>
  <c r="Q48"/>
  <c r="I50"/>
  <c r="Q56"/>
  <c r="Q58"/>
  <c r="I64"/>
  <c r="Q66"/>
  <c r="P66"/>
  <c r="R78"/>
  <c r="S78" s="1"/>
  <c r="E7" i="68"/>
  <c r="G7" s="1"/>
  <c r="P61" i="46"/>
  <c r="K143" i="64"/>
  <c r="L32" i="63"/>
  <c r="L56"/>
  <c r="G57"/>
  <c r="G67"/>
  <c r="L72"/>
  <c r="G73"/>
  <c r="L80"/>
  <c r="G81"/>
  <c r="G89"/>
  <c r="G97"/>
  <c r="L112"/>
  <c r="L120"/>
  <c r="L128"/>
  <c r="I10" i="96"/>
  <c r="I131" i="73"/>
  <c r="H105"/>
  <c r="I105" s="1"/>
  <c r="H66"/>
  <c r="I66" s="1"/>
  <c r="I8"/>
  <c r="H41" i="66"/>
  <c r="E41"/>
  <c r="H25"/>
  <c r="H16"/>
  <c r="E16"/>
  <c r="H13"/>
  <c r="H12"/>
  <c r="H10"/>
  <c r="H9"/>
  <c r="H7"/>
  <c r="D141" i="65"/>
  <c r="L548" i="43"/>
  <c r="K547"/>
  <c r="K549" s="1"/>
  <c r="L537"/>
  <c r="J481"/>
  <c r="J413"/>
  <c r="L411"/>
  <c r="K344"/>
  <c r="K345" s="1"/>
  <c r="J277"/>
  <c r="L275"/>
  <c r="K208"/>
  <c r="K209" s="1"/>
  <c r="J141"/>
  <c r="L139"/>
  <c r="R387" i="40"/>
  <c r="L414"/>
  <c r="Q380"/>
  <c r="Q378"/>
  <c r="Q376"/>
  <c r="Q374"/>
  <c r="Q344"/>
  <c r="Q323"/>
  <c r="R320"/>
  <c r="R318"/>
  <c r="R316"/>
  <c r="R314"/>
  <c r="R312"/>
  <c r="R295"/>
  <c r="R285"/>
  <c r="Q278"/>
  <c r="R273"/>
  <c r="Q272"/>
  <c r="N279"/>
  <c r="Q263"/>
  <c r="Q261"/>
  <c r="Q259"/>
  <c r="Q250"/>
  <c r="J279"/>
  <c r="Q247"/>
  <c r="Q245"/>
  <c r="Q243"/>
  <c r="Q228"/>
  <c r="Q224"/>
  <c r="R223"/>
  <c r="P234"/>
  <c r="R198"/>
  <c r="J234"/>
  <c r="H234"/>
  <c r="R193"/>
  <c r="Q188"/>
  <c r="R184"/>
  <c r="R179"/>
  <c r="R177"/>
  <c r="Q150"/>
  <c r="R130"/>
  <c r="R128"/>
  <c r="R126"/>
  <c r="R109"/>
  <c r="R107"/>
  <c r="R92"/>
  <c r="Q89"/>
  <c r="Q87"/>
  <c r="Q85"/>
  <c r="R64"/>
  <c r="N99"/>
  <c r="Q58"/>
  <c r="R48"/>
  <c r="R44"/>
  <c r="S44" s="1"/>
  <c r="R42"/>
  <c r="S42" s="1"/>
  <c r="R40"/>
  <c r="S40" s="1"/>
  <c r="R38"/>
  <c r="S38" s="1"/>
  <c r="R36"/>
  <c r="S36" s="1"/>
  <c r="R34"/>
  <c r="S34" s="1"/>
  <c r="R31"/>
  <c r="S31" s="1"/>
  <c r="R29"/>
  <c r="S29" s="1"/>
  <c r="R27"/>
  <c r="S27" s="1"/>
  <c r="Q20"/>
  <c r="S20" s="1"/>
  <c r="M416" i="38"/>
  <c r="N382"/>
  <c r="M381"/>
  <c r="J419"/>
  <c r="M370"/>
  <c r="N365"/>
  <c r="N360"/>
  <c r="N358"/>
  <c r="N332"/>
  <c r="N286"/>
  <c r="N280"/>
  <c r="N267"/>
  <c r="N263"/>
  <c r="M243"/>
  <c r="M241"/>
  <c r="N231"/>
  <c r="M218"/>
  <c r="M216"/>
  <c r="M213"/>
  <c r="M211"/>
  <c r="M188"/>
  <c r="M182"/>
  <c r="M179"/>
  <c r="M175"/>
  <c r="M173"/>
  <c r="M150"/>
  <c r="M148"/>
  <c r="M142"/>
  <c r="N140"/>
  <c r="M110"/>
  <c r="M108"/>
  <c r="M106"/>
  <c r="M104"/>
  <c r="M102"/>
  <c r="Q626" i="37"/>
  <c r="S626" s="1"/>
  <c r="Q624"/>
  <c r="R623"/>
  <c r="Q622"/>
  <c r="Q620"/>
  <c r="K627"/>
  <c r="R615"/>
  <c r="Q606"/>
  <c r="R587"/>
  <c r="R585"/>
  <c r="M627"/>
  <c r="Q583"/>
  <c r="R580"/>
  <c r="Q578"/>
  <c r="R565"/>
  <c r="R557"/>
  <c r="S557" s="1"/>
  <c r="R551"/>
  <c r="Q546"/>
  <c r="S546" s="1"/>
  <c r="R543"/>
  <c r="S543" s="1"/>
  <c r="R541"/>
  <c r="S541" s="1"/>
  <c r="R539"/>
  <c r="S539" s="1"/>
  <c r="R533"/>
  <c r="S533" s="1"/>
  <c r="R531"/>
  <c r="S531" s="1"/>
  <c r="R529"/>
  <c r="S529" s="1"/>
  <c r="R527"/>
  <c r="S527" s="1"/>
  <c r="R525"/>
  <c r="S525" s="1"/>
  <c r="R523"/>
  <c r="S523" s="1"/>
  <c r="L489"/>
  <c r="R482"/>
  <c r="Q481"/>
  <c r="S481" s="1"/>
  <c r="J489"/>
  <c r="R480"/>
  <c r="Q479"/>
  <c r="Q477"/>
  <c r="R446"/>
  <c r="R430"/>
  <c r="N489"/>
  <c r="Q425"/>
  <c r="Q408"/>
  <c r="Q406"/>
  <c r="Q402"/>
  <c r="Q395"/>
  <c r="Q391"/>
  <c r="Q387"/>
  <c r="Q357"/>
  <c r="Q341"/>
  <c r="S341" s="1"/>
  <c r="P351"/>
  <c r="R340"/>
  <c r="Q337"/>
  <c r="Q335"/>
  <c r="Q332"/>
  <c r="S332" s="1"/>
  <c r="Q324"/>
  <c r="S324" s="1"/>
  <c r="Q320"/>
  <c r="S320" s="1"/>
  <c r="Q316"/>
  <c r="Q278"/>
  <c r="Q276"/>
  <c r="N282"/>
  <c r="I282"/>
  <c r="Q274"/>
  <c r="R266"/>
  <c r="S266" s="1"/>
  <c r="O282"/>
  <c r="R222"/>
  <c r="S222" s="1"/>
  <c r="P282"/>
  <c r="J282"/>
  <c r="L282"/>
  <c r="R218"/>
  <c r="Q212"/>
  <c r="S212" s="1"/>
  <c r="Q210"/>
  <c r="R207"/>
  <c r="R204"/>
  <c r="S204" s="1"/>
  <c r="R202"/>
  <c r="R194"/>
  <c r="J213"/>
  <c r="I213"/>
  <c r="G213"/>
  <c r="Q142"/>
  <c r="Q127"/>
  <c r="Q125"/>
  <c r="S125" s="1"/>
  <c r="Q123"/>
  <c r="R117"/>
  <c r="Q115"/>
  <c r="R113"/>
  <c r="R111"/>
  <c r="R109"/>
  <c r="I143"/>
  <c r="K143"/>
  <c r="Q80"/>
  <c r="O74"/>
  <c r="M74"/>
  <c r="G74"/>
  <c r="Q64"/>
  <c r="Q62"/>
  <c r="J74"/>
  <c r="I74"/>
  <c r="Q20"/>
  <c r="Q19"/>
  <c r="S19" s="1"/>
  <c r="R18"/>
  <c r="D142" i="36"/>
  <c r="R406" i="40"/>
  <c r="R378"/>
  <c r="R376"/>
  <c r="R374"/>
  <c r="R344"/>
  <c r="R323"/>
  <c r="R321"/>
  <c r="Q320"/>
  <c r="Q318"/>
  <c r="Q316"/>
  <c r="Q314"/>
  <c r="Q312"/>
  <c r="Q295"/>
  <c r="H324"/>
  <c r="R278"/>
  <c r="Q275"/>
  <c r="Q273"/>
  <c r="R261"/>
  <c r="R259"/>
  <c r="R250"/>
  <c r="R245"/>
  <c r="R243"/>
  <c r="R228"/>
  <c r="R224"/>
  <c r="R204"/>
  <c r="Q200"/>
  <c r="Q198"/>
  <c r="Q195"/>
  <c r="R194"/>
  <c r="R188"/>
  <c r="R185"/>
  <c r="Q181"/>
  <c r="Q179"/>
  <c r="Q177"/>
  <c r="N189"/>
  <c r="Q130"/>
  <c r="Q128"/>
  <c r="Q126"/>
  <c r="Q109"/>
  <c r="Q107"/>
  <c r="Q104"/>
  <c r="P144"/>
  <c r="R95"/>
  <c r="F99"/>
  <c r="Q48"/>
  <c r="S48" s="1"/>
  <c r="R43"/>
  <c r="S43" s="1"/>
  <c r="R41"/>
  <c r="S41" s="1"/>
  <c r="R39"/>
  <c r="S39" s="1"/>
  <c r="R37"/>
  <c r="S37" s="1"/>
  <c r="R35"/>
  <c r="S35" s="1"/>
  <c r="R32"/>
  <c r="S32" s="1"/>
  <c r="R30"/>
  <c r="S30" s="1"/>
  <c r="R28"/>
  <c r="S28" s="1"/>
  <c r="G54"/>
  <c r="Q18"/>
  <c r="Q16"/>
  <c r="S16" s="1"/>
  <c r="R15"/>
  <c r="M413" i="38"/>
  <c r="M411"/>
  <c r="M369"/>
  <c r="M358"/>
  <c r="M334"/>
  <c r="M332"/>
  <c r="H327"/>
  <c r="M290"/>
  <c r="N289"/>
  <c r="M286"/>
  <c r="M280"/>
  <c r="M265"/>
  <c r="N241"/>
  <c r="M240"/>
  <c r="N218"/>
  <c r="N216"/>
  <c r="N213"/>
  <c r="N211"/>
  <c r="N235" s="1"/>
  <c r="N188"/>
  <c r="N182"/>
  <c r="N179"/>
  <c r="N175"/>
  <c r="N173"/>
  <c r="N150"/>
  <c r="N148"/>
  <c r="N142"/>
  <c r="J143"/>
  <c r="N101"/>
  <c r="F97"/>
  <c r="N46"/>
  <c r="R624" i="37"/>
  <c r="R622"/>
  <c r="R620"/>
  <c r="I627"/>
  <c r="G627"/>
  <c r="Q610"/>
  <c r="S610" s="1"/>
  <c r="O627"/>
  <c r="Q587"/>
  <c r="S587" s="1"/>
  <c r="Q585"/>
  <c r="S585" s="1"/>
  <c r="R583"/>
  <c r="S583" s="1"/>
  <c r="Q580"/>
  <c r="R578"/>
  <c r="Q565"/>
  <c r="Q554"/>
  <c r="J558"/>
  <c r="Q551"/>
  <c r="S551" s="1"/>
  <c r="Q550"/>
  <c r="S550" s="1"/>
  <c r="L558"/>
  <c r="R549"/>
  <c r="R544"/>
  <c r="S544" s="1"/>
  <c r="R542"/>
  <c r="S542" s="1"/>
  <c r="R540"/>
  <c r="S540" s="1"/>
  <c r="R538"/>
  <c r="S538" s="1"/>
  <c r="R532"/>
  <c r="S532" s="1"/>
  <c r="R530"/>
  <c r="S530" s="1"/>
  <c r="R528"/>
  <c r="S528" s="1"/>
  <c r="R526"/>
  <c r="S526" s="1"/>
  <c r="R524"/>
  <c r="S524" s="1"/>
  <c r="R500"/>
  <c r="Q486"/>
  <c r="S486" s="1"/>
  <c r="R485"/>
  <c r="H489"/>
  <c r="R450"/>
  <c r="R442"/>
  <c r="Q431"/>
  <c r="Q404"/>
  <c r="Q401"/>
  <c r="S401"/>
  <c r="Q393"/>
  <c r="Q389"/>
  <c r="Q385"/>
  <c r="L420"/>
  <c r="R360"/>
  <c r="S360" s="1"/>
  <c r="H420"/>
  <c r="R337"/>
  <c r="L351"/>
  <c r="R335"/>
  <c r="Q334"/>
  <c r="Q326"/>
  <c r="Q322"/>
  <c r="Q318"/>
  <c r="R281"/>
  <c r="R278"/>
  <c r="R276"/>
  <c r="S276" s="1"/>
  <c r="R274"/>
  <c r="R272"/>
  <c r="M282"/>
  <c r="Q264"/>
  <c r="K282"/>
  <c r="N213"/>
  <c r="Q207"/>
  <c r="R203"/>
  <c r="S203" s="1"/>
  <c r="Q202"/>
  <c r="Q194"/>
  <c r="S194" s="1"/>
  <c r="F213"/>
  <c r="L213"/>
  <c r="Q129"/>
  <c r="S129" s="1"/>
  <c r="Q117"/>
  <c r="S117" s="1"/>
  <c r="R115"/>
  <c r="Q113"/>
  <c r="Q111"/>
  <c r="Q109"/>
  <c r="S109" s="1"/>
  <c r="R80"/>
  <c r="P74"/>
  <c r="Q73"/>
  <c r="R71"/>
  <c r="S71" s="1"/>
  <c r="L74"/>
  <c r="K74"/>
  <c r="Q18"/>
  <c r="E81" i="72"/>
  <c r="J81" s="1"/>
  <c r="D107" i="71"/>
  <c r="E107" s="1"/>
  <c r="E107" i="72"/>
  <c r="J107" s="1"/>
  <c r="D139" i="61"/>
  <c r="H139" s="1"/>
  <c r="AX140" i="53"/>
  <c r="D40" i="71"/>
  <c r="E40" s="1"/>
  <c r="E42" i="64"/>
  <c r="L42" s="1"/>
  <c r="O42" s="1"/>
  <c r="L27" i="72"/>
  <c r="K27"/>
  <c r="F15" i="61"/>
  <c r="H15"/>
  <c r="D56"/>
  <c r="D56" i="71"/>
  <c r="E56" s="1"/>
  <c r="E56" i="72"/>
  <c r="G18" i="68"/>
  <c r="H18"/>
  <c r="G26"/>
  <c r="H26"/>
  <c r="H36"/>
  <c r="G36"/>
  <c r="G50"/>
  <c r="H50"/>
  <c r="G58"/>
  <c r="H58"/>
  <c r="G70"/>
  <c r="I70"/>
  <c r="H82"/>
  <c r="G82"/>
  <c r="G98"/>
  <c r="H98"/>
  <c r="H110"/>
  <c r="I110"/>
  <c r="G110"/>
  <c r="I138"/>
  <c r="G138"/>
  <c r="D99" i="71"/>
  <c r="E99" s="1"/>
  <c r="S83" i="61"/>
  <c r="AW91" i="53"/>
  <c r="AW28"/>
  <c r="L92" i="64"/>
  <c r="O92" s="1"/>
  <c r="L68"/>
  <c r="O68" s="1"/>
  <c r="H12" i="68"/>
  <c r="I12" s="1"/>
  <c r="AX19" i="53"/>
  <c r="E20" i="64"/>
  <c r="D26" i="61"/>
  <c r="G26" s="1"/>
  <c r="D26" i="71"/>
  <c r="E26" s="1"/>
  <c r="R77" i="64"/>
  <c r="Y77" s="1"/>
  <c r="AB77" s="1"/>
  <c r="AY76" i="53"/>
  <c r="R54" i="64"/>
  <c r="Y54" s="1"/>
  <c r="AB54" s="1"/>
  <c r="AY53" i="53"/>
  <c r="D91" i="71"/>
  <c r="E91" s="1"/>
  <c r="D91" i="61"/>
  <c r="F91" s="1"/>
  <c r="R93" i="64"/>
  <c r="Y93" s="1"/>
  <c r="AB93" s="1"/>
  <c r="D123" i="61"/>
  <c r="G123" s="1"/>
  <c r="D123" i="71"/>
  <c r="E123" s="1"/>
  <c r="E123" i="72"/>
  <c r="J123" s="1"/>
  <c r="D116" i="71"/>
  <c r="E116" s="1"/>
  <c r="E116" i="72"/>
  <c r="AX117" i="53"/>
  <c r="AW117" s="1"/>
  <c r="D109" i="71"/>
  <c r="E109" s="1"/>
  <c r="E109" i="72"/>
  <c r="L109" s="1"/>
  <c r="E90" i="64"/>
  <c r="L90" s="1"/>
  <c r="O90" s="1"/>
  <c r="D88" i="61"/>
  <c r="H88" s="1"/>
  <c r="G96"/>
  <c r="H96"/>
  <c r="H28" i="68"/>
  <c r="I28"/>
  <c r="I76"/>
  <c r="H76"/>
  <c r="G104"/>
  <c r="H104"/>
  <c r="H140"/>
  <c r="G140"/>
  <c r="H63" i="61"/>
  <c r="E115" i="64"/>
  <c r="L115" s="1"/>
  <c r="O115" s="1"/>
  <c r="R135"/>
  <c r="Y135" s="1"/>
  <c r="AB135" s="1"/>
  <c r="J112" i="72"/>
  <c r="AW123" i="53"/>
  <c r="H125" i="68"/>
  <c r="I125" s="1"/>
  <c r="T35" i="109"/>
  <c r="C36"/>
  <c r="C37" s="1"/>
  <c r="I106" i="61"/>
  <c r="L106"/>
  <c r="T51" i="108"/>
  <c r="C52"/>
  <c r="C58" s="1"/>
  <c r="R118" i="61"/>
  <c r="Q118"/>
  <c r="Q102"/>
  <c r="R102"/>
  <c r="S102"/>
  <c r="K72"/>
  <c r="M72"/>
  <c r="P72"/>
  <c r="S72"/>
  <c r="H110"/>
  <c r="V143" i="64"/>
  <c r="O48" i="42"/>
  <c r="D66" i="71"/>
  <c r="E66" s="1"/>
  <c r="I98" i="73"/>
  <c r="J98" s="1"/>
  <c r="I118"/>
  <c r="O11" i="61"/>
  <c r="E57" i="73"/>
  <c r="K131" i="61"/>
  <c r="N131"/>
  <c r="O101"/>
  <c r="R101"/>
  <c r="I67" i="68"/>
  <c r="N27" i="61"/>
  <c r="K27"/>
  <c r="I27" i="68"/>
  <c r="E31" i="72"/>
  <c r="J31" s="1"/>
  <c r="R33" i="64"/>
  <c r="Y33"/>
  <c r="AB33" s="1"/>
  <c r="E19" i="72"/>
  <c r="L19" s="1"/>
  <c r="AY20" i="53"/>
  <c r="E15" i="72"/>
  <c r="D122" i="61"/>
  <c r="H122" s="1"/>
  <c r="E124" i="64"/>
  <c r="L124" s="1"/>
  <c r="O124" s="1"/>
  <c r="E90" i="72"/>
  <c r="J90" s="1"/>
  <c r="E58"/>
  <c r="L58" s="1"/>
  <c r="H122" i="73"/>
  <c r="I122" s="1"/>
  <c r="J122" s="1"/>
  <c r="I86"/>
  <c r="J86" s="1"/>
  <c r="I94"/>
  <c r="F114"/>
  <c r="J114" s="1"/>
  <c r="G117" i="68"/>
  <c r="I101"/>
  <c r="I93"/>
  <c r="I85"/>
  <c r="I53"/>
  <c r="I37"/>
  <c r="G132"/>
  <c r="G96"/>
  <c r="G88"/>
  <c r="G72"/>
  <c r="I60"/>
  <c r="H48"/>
  <c r="H44"/>
  <c r="I20"/>
  <c r="G16"/>
  <c r="G8"/>
  <c r="H113"/>
  <c r="I97"/>
  <c r="I81"/>
  <c r="H94"/>
  <c r="H78"/>
  <c r="H17" i="73"/>
  <c r="E25"/>
  <c r="H31"/>
  <c r="I31" s="1"/>
  <c r="E49"/>
  <c r="I53"/>
  <c r="J53" s="1"/>
  <c r="H53"/>
  <c r="E55"/>
  <c r="H57"/>
  <c r="H73"/>
  <c r="I73"/>
  <c r="J73" s="1"/>
  <c r="I93"/>
  <c r="I95"/>
  <c r="I97"/>
  <c r="F101"/>
  <c r="J101" s="1"/>
  <c r="I111"/>
  <c r="E115"/>
  <c r="F119"/>
  <c r="F125"/>
  <c r="I129"/>
  <c r="E137"/>
  <c r="H32"/>
  <c r="F40"/>
  <c r="I84"/>
  <c r="J84" s="1"/>
  <c r="I88"/>
  <c r="E88"/>
  <c r="I128"/>
  <c r="F70"/>
  <c r="J70" s="1"/>
  <c r="I82"/>
  <c r="J82" s="1"/>
  <c r="H24"/>
  <c r="F48"/>
  <c r="J48" s="1"/>
  <c r="H14"/>
  <c r="I14" s="1"/>
  <c r="H62"/>
  <c r="T139" i="61"/>
  <c r="P139"/>
  <c r="R139"/>
  <c r="J139"/>
  <c r="M139" s="1"/>
  <c r="O139"/>
  <c r="O131"/>
  <c r="T125"/>
  <c r="N125"/>
  <c r="J125"/>
  <c r="O125"/>
  <c r="K97"/>
  <c r="K93"/>
  <c r="M93" s="1"/>
  <c r="L87"/>
  <c r="R81"/>
  <c r="Q81"/>
  <c r="P77"/>
  <c r="S77" s="1"/>
  <c r="K77"/>
  <c r="R61"/>
  <c r="Q61"/>
  <c r="P55"/>
  <c r="O55"/>
  <c r="I55"/>
  <c r="R55"/>
  <c r="T39"/>
  <c r="N39"/>
  <c r="Q39"/>
  <c r="S39" s="1"/>
  <c r="K39"/>
  <c r="R68"/>
  <c r="L68"/>
  <c r="Q68"/>
  <c r="S68" s="1"/>
  <c r="K68"/>
  <c r="D19" i="71"/>
  <c r="E19" s="1"/>
  <c r="H139" i="68"/>
  <c r="T27" i="61"/>
  <c r="AY32" i="53"/>
  <c r="D96" i="71"/>
  <c r="E96" s="1"/>
  <c r="E72" i="72"/>
  <c r="L479" i="43"/>
  <c r="L481" s="1"/>
  <c r="L412"/>
  <c r="L344"/>
  <c r="L276"/>
  <c r="L208"/>
  <c r="L140"/>
  <c r="O54" i="40"/>
  <c r="M365" i="38"/>
  <c r="M360"/>
  <c r="H373"/>
  <c r="J373"/>
  <c r="L373"/>
  <c r="R453" i="37"/>
  <c r="R356"/>
  <c r="Q149"/>
  <c r="AY61" i="53"/>
  <c r="G90" i="68"/>
  <c r="N5" i="101"/>
  <c r="M109" i="61"/>
  <c r="S316" i="37"/>
  <c r="H7" i="68"/>
  <c r="G54"/>
  <c r="K121" i="72"/>
  <c r="L15"/>
  <c r="J15"/>
  <c r="K15"/>
  <c r="J19"/>
  <c r="G56" i="61"/>
  <c r="K107" i="72"/>
  <c r="K123"/>
  <c r="L20" i="64"/>
  <c r="O20" s="1"/>
  <c r="AX33" i="53"/>
  <c r="D32" i="71"/>
  <c r="E32" s="1"/>
  <c r="E34" i="64"/>
  <c r="L34" s="1"/>
  <c r="O34" s="1"/>
  <c r="AX52" i="53"/>
  <c r="E88" i="64"/>
  <c r="L88" s="1"/>
  <c r="O88" s="1"/>
  <c r="D67" i="71"/>
  <c r="E67" s="1"/>
  <c r="E67" i="72"/>
  <c r="D67" i="61"/>
  <c r="F67" s="1"/>
  <c r="R69" i="64"/>
  <c r="Y69" s="1"/>
  <c r="AB69" s="1"/>
  <c r="F92" i="61"/>
  <c r="H92"/>
  <c r="D71" i="71"/>
  <c r="E71" s="1"/>
  <c r="D71" i="61"/>
  <c r="AY72" i="53"/>
  <c r="AW72" s="1"/>
  <c r="E71" i="72"/>
  <c r="R73" i="64"/>
  <c r="Y73" s="1"/>
  <c r="AB73" s="1"/>
  <c r="R81"/>
  <c r="Y81" s="1"/>
  <c r="AB81" s="1"/>
  <c r="D79" i="71"/>
  <c r="E79" s="1"/>
  <c r="E79" i="72"/>
  <c r="D79" i="61"/>
  <c r="R89" i="64"/>
  <c r="Y89" s="1"/>
  <c r="AB89" s="1"/>
  <c r="AY88" i="53"/>
  <c r="D87" i="71"/>
  <c r="E87" s="1"/>
  <c r="E87" i="72"/>
  <c r="J87" s="1"/>
  <c r="E61" i="64"/>
  <c r="L61" s="1"/>
  <c r="O61" s="1"/>
  <c r="D59" i="71"/>
  <c r="E59" s="1"/>
  <c r="E59" i="72"/>
  <c r="H90" i="61"/>
  <c r="G90"/>
  <c r="K122" i="72"/>
  <c r="M122" s="1"/>
  <c r="J122"/>
  <c r="D62" i="71"/>
  <c r="E62" s="1"/>
  <c r="D62" i="61"/>
  <c r="F50" i="73"/>
  <c r="I50"/>
  <c r="E50"/>
  <c r="H18"/>
  <c r="I18"/>
  <c r="F18"/>
  <c r="F126"/>
  <c r="J126" s="1"/>
  <c r="I126"/>
  <c r="F62"/>
  <c r="J62" s="1"/>
  <c r="E62"/>
  <c r="E136"/>
  <c r="H136"/>
  <c r="I136" s="1"/>
  <c r="F128"/>
  <c r="J128" s="1"/>
  <c r="E128"/>
  <c r="S500" i="37"/>
  <c r="N43" i="99"/>
  <c r="L102" i="72"/>
  <c r="L105"/>
  <c r="E59" i="64"/>
  <c r="L59" s="1"/>
  <c r="O59" s="1"/>
  <c r="G72" i="61"/>
  <c r="L49" i="72"/>
  <c r="I49" s="1"/>
  <c r="H86" i="61"/>
  <c r="D50"/>
  <c r="R87" i="64"/>
  <c r="Y87" s="1"/>
  <c r="AB87" s="1"/>
  <c r="D41" i="71"/>
  <c r="E41" s="1"/>
  <c r="AX42" i="53"/>
  <c r="AX18"/>
  <c r="R86" i="64"/>
  <c r="Y86" s="1"/>
  <c r="AB86" s="1"/>
  <c r="F135" i="61"/>
  <c r="H8"/>
  <c r="G86"/>
  <c r="L108" i="72"/>
  <c r="E30" i="64"/>
  <c r="L30"/>
  <c r="O30" s="1"/>
  <c r="AX29" i="53"/>
  <c r="H94" i="61"/>
  <c r="G94"/>
  <c r="E14" i="64"/>
  <c r="L14" s="1"/>
  <c r="O14" s="1"/>
  <c r="D12" i="61"/>
  <c r="D69" i="71"/>
  <c r="E69" s="1"/>
  <c r="AY70" i="53"/>
  <c r="AW70" s="1"/>
  <c r="D70" i="61"/>
  <c r="D70" i="71"/>
  <c r="E70" s="1"/>
  <c r="E51" i="72"/>
  <c r="J51" s="1"/>
  <c r="G95" i="61"/>
  <c r="H102"/>
  <c r="F80"/>
  <c r="D53"/>
  <c r="D51" i="71"/>
  <c r="E51" s="1"/>
  <c r="R53" i="64"/>
  <c r="Y53" s="1"/>
  <c r="AB53" s="1"/>
  <c r="E70" i="72"/>
  <c r="G80" i="61"/>
  <c r="E139" i="64"/>
  <c r="L139" s="1"/>
  <c r="O139" s="1"/>
  <c r="S94" i="61"/>
  <c r="E36" i="72"/>
  <c r="E40"/>
  <c r="J42" i="73"/>
  <c r="E91" i="72"/>
  <c r="E96" i="64"/>
  <c r="L96" s="1"/>
  <c r="O96" s="1"/>
  <c r="D129" i="61"/>
  <c r="E129" i="72"/>
  <c r="E93" i="64"/>
  <c r="L93" s="1"/>
  <c r="O93" s="1"/>
  <c r="C36" i="108"/>
  <c r="H117" i="68"/>
  <c r="H93"/>
  <c r="H124"/>
  <c r="I124" s="1"/>
  <c r="H86"/>
  <c r="H65" i="73"/>
  <c r="L130" i="64"/>
  <c r="O130" s="1"/>
  <c r="L106"/>
  <c r="O106" s="1"/>
  <c r="E122" i="73"/>
  <c r="F14"/>
  <c r="R52" i="64"/>
  <c r="Y52"/>
  <c r="AB52" s="1"/>
  <c r="AY51" i="53"/>
  <c r="G109" i="68"/>
  <c r="H109" s="1"/>
  <c r="I109" s="1"/>
  <c r="G91"/>
  <c r="H91"/>
  <c r="I91" s="1"/>
  <c r="AY84" i="53"/>
  <c r="R85" i="64"/>
  <c r="Y85" s="1"/>
  <c r="AB85" s="1"/>
  <c r="R14"/>
  <c r="Y14"/>
  <c r="AB14" s="1"/>
  <c r="AY13" i="53"/>
  <c r="K112" i="72"/>
  <c r="I112" s="1"/>
  <c r="L112"/>
  <c r="K92"/>
  <c r="M92" s="1"/>
  <c r="J92"/>
  <c r="G107" i="61"/>
  <c r="F107"/>
  <c r="N47" i="99"/>
  <c r="P5" i="101"/>
  <c r="L65" i="72"/>
  <c r="K65"/>
  <c r="I65"/>
  <c r="D135" i="71"/>
  <c r="E135"/>
  <c r="E135" i="72"/>
  <c r="AX27" i="53"/>
  <c r="AW27" s="1"/>
  <c r="E28" i="64"/>
  <c r="L28" s="1"/>
  <c r="O28" s="1"/>
  <c r="E26" i="72"/>
  <c r="AY37" i="53"/>
  <c r="R38" i="64"/>
  <c r="Y38" s="1"/>
  <c r="AB38" s="1"/>
  <c r="AX108" i="53"/>
  <c r="AW108" s="1"/>
  <c r="E109" i="64"/>
  <c r="L109" s="1"/>
  <c r="O109" s="1"/>
  <c r="AY140" i="53"/>
  <c r="R141" i="64"/>
  <c r="Y141" s="1"/>
  <c r="AB141" s="1"/>
  <c r="E139" i="72"/>
  <c r="D139" i="71"/>
  <c r="E139" s="1"/>
  <c r="AX53" i="53"/>
  <c r="AW53" s="1"/>
  <c r="E54" i="64"/>
  <c r="L54" s="1"/>
  <c r="O54" s="1"/>
  <c r="D52" i="61"/>
  <c r="E52" i="72"/>
  <c r="D52" i="71"/>
  <c r="E52" s="1"/>
  <c r="D94"/>
  <c r="E94" s="1"/>
  <c r="E94" i="72"/>
  <c r="K94" s="1"/>
  <c r="D126" i="71"/>
  <c r="E126" s="1"/>
  <c r="E126" i="72"/>
  <c r="D126" i="61"/>
  <c r="E128" i="64"/>
  <c r="L128" s="1"/>
  <c r="O128" s="1"/>
  <c r="F7" i="73"/>
  <c r="H7"/>
  <c r="I7"/>
  <c r="N9" i="64"/>
  <c r="G143"/>
  <c r="T143"/>
  <c r="AA9"/>
  <c r="F135" i="73"/>
  <c r="I135"/>
  <c r="H113"/>
  <c r="F113"/>
  <c r="J113" s="1"/>
  <c r="F105"/>
  <c r="E105"/>
  <c r="F103"/>
  <c r="I103"/>
  <c r="H95"/>
  <c r="F95"/>
  <c r="J95" s="1"/>
  <c r="E95"/>
  <c r="E71"/>
  <c r="F71"/>
  <c r="H71"/>
  <c r="I71" s="1"/>
  <c r="E69"/>
  <c r="I69"/>
  <c r="F69"/>
  <c r="F67"/>
  <c r="H67"/>
  <c r="I67"/>
  <c r="J67" s="1"/>
  <c r="E67"/>
  <c r="H63"/>
  <c r="I63" s="1"/>
  <c r="F63"/>
  <c r="E63"/>
  <c r="F59"/>
  <c r="J59" s="1"/>
  <c r="H59"/>
  <c r="E59"/>
  <c r="E51"/>
  <c r="F51"/>
  <c r="I51"/>
  <c r="H51"/>
  <c r="F27"/>
  <c r="E27"/>
  <c r="I27"/>
  <c r="H27"/>
  <c r="F19"/>
  <c r="I19"/>
  <c r="F94"/>
  <c r="J94" s="1"/>
  <c r="H94"/>
  <c r="E94"/>
  <c r="H112"/>
  <c r="I112"/>
  <c r="J112" s="1"/>
  <c r="F104"/>
  <c r="H104"/>
  <c r="I104"/>
  <c r="F100"/>
  <c r="H100"/>
  <c r="I100"/>
  <c r="F88"/>
  <c r="H88"/>
  <c r="H72"/>
  <c r="E72"/>
  <c r="F56"/>
  <c r="H56"/>
  <c r="I56" s="1"/>
  <c r="E40"/>
  <c r="H40"/>
  <c r="I40" s="1"/>
  <c r="J40" s="1"/>
  <c r="F32"/>
  <c r="J32" s="1"/>
  <c r="E32"/>
  <c r="H32" i="68"/>
  <c r="I32"/>
  <c r="H46"/>
  <c r="G46"/>
  <c r="G92"/>
  <c r="I92"/>
  <c r="I96"/>
  <c r="H96"/>
  <c r="H102"/>
  <c r="I102"/>
  <c r="H106"/>
  <c r="G106"/>
  <c r="H128"/>
  <c r="G128"/>
  <c r="I128"/>
  <c r="C3" i="82"/>
  <c r="G19" i="68"/>
  <c r="H19"/>
  <c r="I19"/>
  <c r="G27"/>
  <c r="H27"/>
  <c r="G45"/>
  <c r="H45"/>
  <c r="G57"/>
  <c r="H57"/>
  <c r="G59"/>
  <c r="H59"/>
  <c r="I119"/>
  <c r="G119"/>
  <c r="O119" i="61"/>
  <c r="P119"/>
  <c r="T119"/>
  <c r="Q119"/>
  <c r="K121"/>
  <c r="L121"/>
  <c r="Q121"/>
  <c r="T121"/>
  <c r="G131" i="68"/>
  <c r="H131" s="1"/>
  <c r="I131" s="1"/>
  <c r="G133"/>
  <c r="H133" s="1"/>
  <c r="I133" s="1"/>
  <c r="G135"/>
  <c r="H135" s="1"/>
  <c r="I135" s="1"/>
  <c r="K135" i="61"/>
  <c r="L135"/>
  <c r="R135"/>
  <c r="P135"/>
  <c r="S135" s="1"/>
  <c r="O135"/>
  <c r="N135"/>
  <c r="I137"/>
  <c r="O137"/>
  <c r="J137"/>
  <c r="R137"/>
  <c r="P137"/>
  <c r="K137"/>
  <c r="N137"/>
  <c r="T137"/>
  <c r="G27" i="110"/>
  <c r="G28" s="1"/>
  <c r="G64" s="1"/>
  <c r="Y27"/>
  <c r="B34" i="88"/>
  <c r="C29" i="69"/>
  <c r="C36" s="1"/>
  <c r="C13" i="82"/>
  <c r="F130" i="73"/>
  <c r="J130" s="1"/>
  <c r="E130"/>
  <c r="H116"/>
  <c r="I116" s="1"/>
  <c r="J116" s="1"/>
  <c r="L140" i="61"/>
  <c r="O140"/>
  <c r="P140"/>
  <c r="R140"/>
  <c r="S140" s="1"/>
  <c r="Q140"/>
  <c r="K140"/>
  <c r="J138"/>
  <c r="I138"/>
  <c r="Q138"/>
  <c r="P138"/>
  <c r="N138"/>
  <c r="J128"/>
  <c r="K128"/>
  <c r="L128"/>
  <c r="N128"/>
  <c r="P128"/>
  <c r="S128" s="1"/>
  <c r="I128"/>
  <c r="I120"/>
  <c r="L120"/>
  <c r="J120"/>
  <c r="K120"/>
  <c r="N120"/>
  <c r="R120"/>
  <c r="P120"/>
  <c r="I118"/>
  <c r="J118"/>
  <c r="T118"/>
  <c r="N118"/>
  <c r="O110"/>
  <c r="T110"/>
  <c r="Q110"/>
  <c r="S110" s="1"/>
  <c r="J110"/>
  <c r="M110" s="1"/>
  <c r="I98"/>
  <c r="J98"/>
  <c r="T98"/>
  <c r="Q98"/>
  <c r="S98" s="1"/>
  <c r="O98"/>
  <c r="I90"/>
  <c r="M90" s="1"/>
  <c r="T90"/>
  <c r="Q90"/>
  <c r="S90" s="1"/>
  <c r="O90"/>
  <c r="K76"/>
  <c r="O76"/>
  <c r="N76"/>
  <c r="Q76"/>
  <c r="S76" s="1"/>
  <c r="I76"/>
  <c r="M76" s="1"/>
  <c r="I66"/>
  <c r="M66" s="1"/>
  <c r="T66"/>
  <c r="R66"/>
  <c r="N58"/>
  <c r="R58"/>
  <c r="J50"/>
  <c r="L50"/>
  <c r="P50"/>
  <c r="S50" s="1"/>
  <c r="P125" i="46"/>
  <c r="O125"/>
  <c r="O121"/>
  <c r="P121"/>
  <c r="AX120" i="53"/>
  <c r="E121" i="64"/>
  <c r="L121" s="1"/>
  <c r="O121" s="1"/>
  <c r="D119" i="71"/>
  <c r="E119" s="1"/>
  <c r="P119" i="46"/>
  <c r="R120" i="64" s="1"/>
  <c r="Y120" s="1"/>
  <c r="AB120" s="1"/>
  <c r="O119" i="46"/>
  <c r="AX118" i="53"/>
  <c r="AW118" s="1"/>
  <c r="E119" i="64"/>
  <c r="L119" s="1"/>
  <c r="O119" s="1"/>
  <c r="D117" i="71"/>
  <c r="E117" s="1"/>
  <c r="D117" i="61"/>
  <c r="G117" s="1"/>
  <c r="D111"/>
  <c r="H111" s="1"/>
  <c r="E113" i="64"/>
  <c r="L113" s="1"/>
  <c r="O113" s="1"/>
  <c r="P99" i="46"/>
  <c r="R100" i="64" s="1"/>
  <c r="Y100" s="1"/>
  <c r="AB100" s="1"/>
  <c r="O99" i="46"/>
  <c r="O98"/>
  <c r="AX98" i="53" s="1"/>
  <c r="P98" i="46"/>
  <c r="R99" i="64" s="1"/>
  <c r="E97"/>
  <c r="L97"/>
  <c r="O97" s="1"/>
  <c r="AX96" i="53"/>
  <c r="AW96" s="1"/>
  <c r="AX94"/>
  <c r="AW94" s="1"/>
  <c r="D93" i="71"/>
  <c r="E93" s="1"/>
  <c r="P77" i="46"/>
  <c r="O77"/>
  <c r="E78" i="64"/>
  <c r="L78" s="1"/>
  <c r="O78" s="1"/>
  <c r="AX76" i="53"/>
  <c r="AW76"/>
  <c r="D75" i="61"/>
  <c r="F75"/>
  <c r="D75" i="71"/>
  <c r="E75"/>
  <c r="E75" i="72"/>
  <c r="L75"/>
  <c r="E71" i="64"/>
  <c r="L71"/>
  <c r="O71" s="1"/>
  <c r="D69" i="61"/>
  <c r="H69" s="1"/>
  <c r="R68" i="64"/>
  <c r="Y68" s="1"/>
  <c r="AB68" s="1"/>
  <c r="D66" i="61"/>
  <c r="F66"/>
  <c r="D64" i="71"/>
  <c r="E64"/>
  <c r="D64" i="61"/>
  <c r="H64"/>
  <c r="AY65" i="53"/>
  <c r="AW65"/>
  <c r="P55" i="46"/>
  <c r="O55"/>
  <c r="P49"/>
  <c r="O49"/>
  <c r="AX48" i="53"/>
  <c r="AW48" s="1"/>
  <c r="D47" i="71"/>
  <c r="E47" s="1"/>
  <c r="E47" i="72"/>
  <c r="L47" s="1"/>
  <c r="D47" i="61"/>
  <c r="H47" s="1"/>
  <c r="P47" i="46"/>
  <c r="R48" i="64" s="1"/>
  <c r="Y48" s="1"/>
  <c r="AB48" s="1"/>
  <c r="O47" i="46"/>
  <c r="AX46" i="53"/>
  <c r="AW46"/>
  <c r="D45" i="61"/>
  <c r="F45"/>
  <c r="P45" i="46"/>
  <c r="R46" i="64"/>
  <c r="Y46" s="1"/>
  <c r="AB46" s="1"/>
  <c r="O45" i="46"/>
  <c r="E45" i="64"/>
  <c r="L45" s="1"/>
  <c r="O45" s="1"/>
  <c r="D43" i="61"/>
  <c r="H43" s="1"/>
  <c r="AX44" i="53"/>
  <c r="AW44" s="1"/>
  <c r="D43" i="71"/>
  <c r="E43" s="1"/>
  <c r="AY36" i="53"/>
  <c r="AW36" s="1"/>
  <c r="D35" i="61"/>
  <c r="G35" s="1"/>
  <c r="D35" i="71"/>
  <c r="E35" s="1"/>
  <c r="R37" i="64"/>
  <c r="Y37" s="1"/>
  <c r="AB37" s="1"/>
  <c r="P35" i="46"/>
  <c r="R36" i="64" s="1"/>
  <c r="Y36" s="1"/>
  <c r="AB36" s="1"/>
  <c r="O35" i="46"/>
  <c r="E35" i="64"/>
  <c r="L35" s="1"/>
  <c r="O35" s="1"/>
  <c r="AX34" i="53"/>
  <c r="AW34" s="1"/>
  <c r="D31" i="71"/>
  <c r="E31" s="1"/>
  <c r="AX32" i="53"/>
  <c r="AW32" s="1"/>
  <c r="E33" i="64"/>
  <c r="L33" s="1"/>
  <c r="O33" s="1"/>
  <c r="E29" i="72"/>
  <c r="AX30" i="53"/>
  <c r="AW30" s="1"/>
  <c r="E27" i="64"/>
  <c r="L27" s="1"/>
  <c r="O27" s="1"/>
  <c r="AX26" i="53"/>
  <c r="AW26" s="1"/>
  <c r="D25" i="61"/>
  <c r="G25" s="1"/>
  <c r="P25" i="46"/>
  <c r="O25"/>
  <c r="R25" i="64"/>
  <c r="Y25" s="1"/>
  <c r="AB25" s="1"/>
  <c r="E23" i="72"/>
  <c r="J23" s="1"/>
  <c r="D23" i="61"/>
  <c r="H23" s="1"/>
  <c r="P23" i="46"/>
  <c r="O23"/>
  <c r="E24" i="64" s="1"/>
  <c r="L24" s="1"/>
  <c r="O24" s="1"/>
  <c r="O22" i="46"/>
  <c r="E23" i="64" s="1"/>
  <c r="L23" s="1"/>
  <c r="O23" s="1"/>
  <c r="P22" i="46"/>
  <c r="O12"/>
  <c r="E13" i="64" s="1"/>
  <c r="P12" i="46"/>
  <c r="D7" i="71"/>
  <c r="E7" s="1"/>
  <c r="E9" i="64"/>
  <c r="L9" s="1"/>
  <c r="O9" s="1"/>
  <c r="AX8" i="53"/>
  <c r="E7" i="72"/>
  <c r="P7" i="46"/>
  <c r="O7"/>
  <c r="M18" i="61"/>
  <c r="M70"/>
  <c r="M94"/>
  <c r="S122"/>
  <c r="AW37" i="53"/>
  <c r="AW112"/>
  <c r="AW130"/>
  <c r="AW110"/>
  <c r="E111" i="71"/>
  <c r="I49" i="73"/>
  <c r="J49" s="1"/>
  <c r="E33" i="71"/>
  <c r="H130" i="68"/>
  <c r="I130" s="1"/>
  <c r="M96" i="61"/>
  <c r="Z95" i="91"/>
  <c r="Z94"/>
  <c r="V97"/>
  <c r="N97"/>
  <c r="J97"/>
  <c r="F97"/>
  <c r="K97"/>
  <c r="U97"/>
  <c r="S97"/>
  <c r="I97"/>
  <c r="O97"/>
  <c r="G97"/>
  <c r="X97"/>
  <c r="F131" i="73"/>
  <c r="H131"/>
  <c r="H119"/>
  <c r="E119"/>
  <c r="F109"/>
  <c r="H109"/>
  <c r="I109" s="1"/>
  <c r="F89"/>
  <c r="H89"/>
  <c r="I89" s="1"/>
  <c r="H81"/>
  <c r="I81"/>
  <c r="F77"/>
  <c r="E77"/>
  <c r="F55"/>
  <c r="I55"/>
  <c r="H23"/>
  <c r="E23"/>
  <c r="F15"/>
  <c r="H15"/>
  <c r="I15" s="1"/>
  <c r="F11"/>
  <c r="I11"/>
  <c r="F138"/>
  <c r="I138"/>
  <c r="H76"/>
  <c r="F76"/>
  <c r="J76" s="1"/>
  <c r="I76"/>
  <c r="E48"/>
  <c r="H48"/>
  <c r="I6" i="61"/>
  <c r="J6"/>
  <c r="I24" i="68"/>
  <c r="H24"/>
  <c r="G52"/>
  <c r="H52"/>
  <c r="G23"/>
  <c r="I23"/>
  <c r="P41" i="61"/>
  <c r="S41" s="1"/>
  <c r="O41"/>
  <c r="G51" i="68"/>
  <c r="I51"/>
  <c r="G53"/>
  <c r="H53"/>
  <c r="L53" i="61"/>
  <c r="M53" s="1"/>
  <c r="O53"/>
  <c r="P53"/>
  <c r="S53" s="1"/>
  <c r="G65" i="68"/>
  <c r="H65"/>
  <c r="G67"/>
  <c r="H67"/>
  <c r="O67" i="61"/>
  <c r="N67"/>
  <c r="K67"/>
  <c r="L67"/>
  <c r="R67"/>
  <c r="S67" s="1"/>
  <c r="K69"/>
  <c r="M69" s="1"/>
  <c r="L69"/>
  <c r="O69"/>
  <c r="N69"/>
  <c r="L71"/>
  <c r="R71"/>
  <c r="I71"/>
  <c r="M71" s="1"/>
  <c r="O71"/>
  <c r="P71"/>
  <c r="G79" i="68"/>
  <c r="H79"/>
  <c r="G85"/>
  <c r="H85"/>
  <c r="N85" i="61"/>
  <c r="K85"/>
  <c r="M85" s="1"/>
  <c r="L85"/>
  <c r="K87"/>
  <c r="M87" s="1"/>
  <c r="P87"/>
  <c r="G99" i="68"/>
  <c r="H99"/>
  <c r="N101" i="61"/>
  <c r="K101"/>
  <c r="L101"/>
  <c r="P101"/>
  <c r="G105" i="68"/>
  <c r="H105" s="1"/>
  <c r="I105" s="1"/>
  <c r="G89"/>
  <c r="H89" s="1"/>
  <c r="I89" s="1"/>
  <c r="G73"/>
  <c r="H73" s="1"/>
  <c r="I73" s="1"/>
  <c r="I8"/>
  <c r="H8"/>
  <c r="E10" i="67"/>
  <c r="D10"/>
  <c r="N126" i="64"/>
  <c r="E97" i="91"/>
  <c r="G122" i="63"/>
  <c r="E134" i="73"/>
  <c r="L60" i="64"/>
  <c r="O60" s="1"/>
  <c r="AA130"/>
  <c r="G12" i="63"/>
  <c r="G40"/>
  <c r="G44"/>
  <c r="E30" i="66"/>
  <c r="H11"/>
  <c r="G138" i="65"/>
  <c r="I138" s="1"/>
  <c r="G136"/>
  <c r="I136" s="1"/>
  <c r="G134"/>
  <c r="I134" s="1"/>
  <c r="G130"/>
  <c r="I130" s="1"/>
  <c r="G122"/>
  <c r="I122" s="1"/>
  <c r="G120"/>
  <c r="I120" s="1"/>
  <c r="G118"/>
  <c r="I118" s="1"/>
  <c r="G114"/>
  <c r="I114" s="1"/>
  <c r="G106"/>
  <c r="I106" s="1"/>
  <c r="G104"/>
  <c r="I104" s="1"/>
  <c r="G102"/>
  <c r="I102" s="1"/>
  <c r="I100"/>
  <c r="G98"/>
  <c r="I98" s="1"/>
  <c r="I92"/>
  <c r="G90"/>
  <c r="I90" s="1"/>
  <c r="G88"/>
  <c r="I88" s="1"/>
  <c r="G86"/>
  <c r="I86" s="1"/>
  <c r="G82"/>
  <c r="I82" s="1"/>
  <c r="G50"/>
  <c r="I50" s="1"/>
  <c r="G34"/>
  <c r="I34" s="1"/>
  <c r="G10"/>
  <c r="I10" s="1"/>
  <c r="G6"/>
  <c r="N134" i="64"/>
  <c r="AA132"/>
  <c r="N131"/>
  <c r="AA120"/>
  <c r="AA110"/>
  <c r="L110"/>
  <c r="O110" s="1"/>
  <c r="AA108"/>
  <c r="N102"/>
  <c r="AA88"/>
  <c r="AA82"/>
  <c r="Y82"/>
  <c r="AB82" s="1"/>
  <c r="AA80"/>
  <c r="N75"/>
  <c r="N73"/>
  <c r="AA64"/>
  <c r="N58"/>
  <c r="AA56"/>
  <c r="AA43"/>
  <c r="AA37"/>
  <c r="AA25"/>
  <c r="N24"/>
  <c r="AA23"/>
  <c r="Y17"/>
  <c r="AB17" s="1"/>
  <c r="AA13"/>
  <c r="C143"/>
  <c r="L134" i="63"/>
  <c r="L124"/>
  <c r="G121"/>
  <c r="G114"/>
  <c r="G113"/>
  <c r="G111"/>
  <c r="G105"/>
  <c r="L97"/>
  <c r="G95"/>
  <c r="L92"/>
  <c r="L88"/>
  <c r="L81"/>
  <c r="L57"/>
  <c r="G53"/>
  <c r="L48"/>
  <c r="G43"/>
  <c r="G42"/>
  <c r="L40"/>
  <c r="L38"/>
  <c r="L34"/>
  <c r="G34"/>
  <c r="G33"/>
  <c r="L30"/>
  <c r="L28"/>
  <c r="L22"/>
  <c r="L21"/>
  <c r="G19"/>
  <c r="L15"/>
  <c r="G13"/>
  <c r="L10"/>
  <c r="H140" i="62"/>
  <c r="J140" s="1"/>
  <c r="H132"/>
  <c r="J132" s="1"/>
  <c r="H124"/>
  <c r="J124" s="1"/>
  <c r="H116"/>
  <c r="J116" s="1"/>
  <c r="H108"/>
  <c r="J108" s="1"/>
  <c r="H100"/>
  <c r="J100" s="1"/>
  <c r="H92"/>
  <c r="J92" s="1"/>
  <c r="H80"/>
  <c r="J80" s="1"/>
  <c r="H74"/>
  <c r="J74" s="1"/>
  <c r="H72"/>
  <c r="J72" s="1"/>
  <c r="H66"/>
  <c r="J66" s="1"/>
  <c r="H64"/>
  <c r="J64" s="1"/>
  <c r="H58"/>
  <c r="J58" s="1"/>
  <c r="H48"/>
  <c r="J48" s="1"/>
  <c r="H42"/>
  <c r="J42" s="1"/>
  <c r="H32"/>
  <c r="J32" s="1"/>
  <c r="H26"/>
  <c r="J26" s="1"/>
  <c r="Z59" i="91"/>
  <c r="E617" i="43"/>
  <c r="Y14" i="108"/>
  <c r="G15"/>
  <c r="G16" s="1"/>
  <c r="G59" s="1"/>
  <c r="R62" i="61"/>
  <c r="S62" s="1"/>
  <c r="J62"/>
  <c r="M62" s="1"/>
  <c r="J54"/>
  <c r="L54"/>
  <c r="L46"/>
  <c r="K46"/>
  <c r="M46" s="1"/>
  <c r="J44"/>
  <c r="M44" s="1"/>
  <c r="R44"/>
  <c r="Q44"/>
  <c r="S44"/>
  <c r="K32"/>
  <c r="M32"/>
  <c r="Q32"/>
  <c r="S32"/>
  <c r="I24"/>
  <c r="M24"/>
  <c r="N24"/>
  <c r="J16"/>
  <c r="M16" s="1"/>
  <c r="T16"/>
  <c r="N16"/>
  <c r="P139" i="46"/>
  <c r="AY139" i="53" s="1"/>
  <c r="O139" i="46"/>
  <c r="D138" i="71" s="1"/>
  <c r="E138" s="1"/>
  <c r="O131" i="46"/>
  <c r="E132" i="64" s="1"/>
  <c r="L132" s="1"/>
  <c r="O132" s="1"/>
  <c r="P131" i="46"/>
  <c r="D68" i="71"/>
  <c r="E68" s="1"/>
  <c r="E49" i="68"/>
  <c r="E77"/>
  <c r="E103"/>
  <c r="G103" s="1"/>
  <c r="H103" s="1"/>
  <c r="I103" s="1"/>
  <c r="AY131" i="53"/>
  <c r="I6" i="65"/>
  <c r="AX12" i="53"/>
  <c r="AX22"/>
  <c r="L23" i="72"/>
  <c r="E26" i="64"/>
  <c r="L26" s="1"/>
  <c r="O26" s="1"/>
  <c r="H25" i="61"/>
  <c r="H35"/>
  <c r="AX47" i="53"/>
  <c r="G47" i="61"/>
  <c r="AX55" i="53"/>
  <c r="R78" i="64"/>
  <c r="Y78" s="1"/>
  <c r="AB78" s="1"/>
  <c r="E99"/>
  <c r="L99" s="1"/>
  <c r="O99" s="1"/>
  <c r="AY99" i="53"/>
  <c r="G111" i="61"/>
  <c r="AY119" i="53"/>
  <c r="L126" i="72"/>
  <c r="J94"/>
  <c r="L94"/>
  <c r="K52"/>
  <c r="K26"/>
  <c r="F129" i="61"/>
  <c r="K91" i="72"/>
  <c r="L91"/>
  <c r="J91"/>
  <c r="K40"/>
  <c r="K70"/>
  <c r="J70"/>
  <c r="L70"/>
  <c r="F53" i="61"/>
  <c r="H53"/>
  <c r="G53"/>
  <c r="L51" i="72"/>
  <c r="K51"/>
  <c r="H70" i="61"/>
  <c r="G12"/>
  <c r="H12"/>
  <c r="F12"/>
  <c r="H50"/>
  <c r="G50"/>
  <c r="F50"/>
  <c r="G62"/>
  <c r="H62"/>
  <c r="F62"/>
  <c r="J59" i="72"/>
  <c r="L59"/>
  <c r="M59" s="1"/>
  <c r="K59"/>
  <c r="J79"/>
  <c r="K79"/>
  <c r="L79"/>
  <c r="J71"/>
  <c r="L71"/>
  <c r="K71"/>
  <c r="F71" i="61"/>
  <c r="H71"/>
  <c r="G71"/>
  <c r="L67" i="72"/>
  <c r="K67"/>
  <c r="J67"/>
  <c r="S119" i="61"/>
  <c r="J104" i="73"/>
  <c r="E140" i="64"/>
  <c r="L140" s="1"/>
  <c r="O140" s="1"/>
  <c r="AX131" i="53"/>
  <c r="D130" i="71"/>
  <c r="E130" s="1"/>
  <c r="D130" i="61"/>
  <c r="G130" s="1"/>
  <c r="R13" i="64"/>
  <c r="Y13" s="1"/>
  <c r="AB13" s="1"/>
  <c r="AY47" i="53"/>
  <c r="AY49"/>
  <c r="AY55"/>
  <c r="G64" i="61"/>
  <c r="F64"/>
  <c r="H66"/>
  <c r="F69"/>
  <c r="K75" i="72"/>
  <c r="J75"/>
  <c r="AY98" i="53"/>
  <c r="Y99" i="64"/>
  <c r="AB99" s="1"/>
  <c r="E98" i="72"/>
  <c r="F117" i="61"/>
  <c r="H117"/>
  <c r="AX119" i="53"/>
  <c r="AW119" s="1"/>
  <c r="E122" i="64"/>
  <c r="L122" s="1"/>
  <c r="O122" s="1"/>
  <c r="R126"/>
  <c r="Y126"/>
  <c r="AB126" s="1"/>
  <c r="AY125" i="53"/>
  <c r="H126" i="61"/>
  <c r="F126"/>
  <c r="G126"/>
  <c r="G52"/>
  <c r="H52"/>
  <c r="F52"/>
  <c r="J139" i="72"/>
  <c r="K139"/>
  <c r="L139"/>
  <c r="K135"/>
  <c r="L135"/>
  <c r="J135"/>
  <c r="M112"/>
  <c r="L129"/>
  <c r="K129"/>
  <c r="M129"/>
  <c r="J129"/>
  <c r="I129"/>
  <c r="L36"/>
  <c r="J36"/>
  <c r="I36" s="1"/>
  <c r="K36"/>
  <c r="K14"/>
  <c r="K87"/>
  <c r="L87"/>
  <c r="F79" i="61"/>
  <c r="G67"/>
  <c r="H67"/>
  <c r="M118"/>
  <c r="M121"/>
  <c r="J19" i="73"/>
  <c r="J69"/>
  <c r="M65" i="72"/>
  <c r="J18" i="73"/>
  <c r="K98" i="72"/>
  <c r="H130" i="61"/>
  <c r="M87" i="72"/>
  <c r="D118" i="71"/>
  <c r="E118" s="1"/>
  <c r="D98"/>
  <c r="E98" s="1"/>
  <c r="AX77" i="53"/>
  <c r="D76" i="71"/>
  <c r="E76" s="1"/>
  <c r="G69" i="61"/>
  <c r="R56" i="64"/>
  <c r="Y56" s="1"/>
  <c r="AB56" s="1"/>
  <c r="R50"/>
  <c r="Y50" s="1"/>
  <c r="AB50" s="1"/>
  <c r="R26"/>
  <c r="Y26" s="1"/>
  <c r="AB26" s="1"/>
  <c r="AY12" i="53"/>
  <c r="D97" i="61"/>
  <c r="G97" s="1"/>
  <c r="H45"/>
  <c r="D34" i="71"/>
  <c r="E34" s="1"/>
  <c r="M15" i="72"/>
  <c r="H123" i="61"/>
  <c r="F26"/>
  <c r="G88"/>
  <c r="L66" i="72"/>
  <c r="S113" i="37"/>
  <c r="S207"/>
  <c r="M419" i="38"/>
  <c r="S335" i="37"/>
  <c r="H90" i="68"/>
  <c r="I90" s="1"/>
  <c r="AW21" i="53"/>
  <c r="F16" i="61"/>
  <c r="H16"/>
  <c r="G16"/>
  <c r="R83" i="64"/>
  <c r="Y83" s="1"/>
  <c r="AB83" s="1"/>
  <c r="L85" i="72"/>
  <c r="L93"/>
  <c r="F73" i="61"/>
  <c r="H93"/>
  <c r="K117" i="72"/>
  <c r="J117"/>
  <c r="M117" s="1"/>
  <c r="K103"/>
  <c r="J103"/>
  <c r="H135" i="61"/>
  <c r="J16" i="72"/>
  <c r="J78"/>
  <c r="J83"/>
  <c r="K128"/>
  <c r="J128"/>
  <c r="E16" i="64"/>
  <c r="L16" s="1"/>
  <c r="O16" s="1"/>
  <c r="D84" i="61"/>
  <c r="H84" s="1"/>
  <c r="J63" i="72"/>
  <c r="G27" i="61"/>
  <c r="AX17" i="53"/>
  <c r="AW17" s="1"/>
  <c r="R22" i="64"/>
  <c r="E84" i="72"/>
  <c r="J84" s="1"/>
  <c r="AY100" i="53"/>
  <c r="AW100" s="1"/>
  <c r="E38" i="72"/>
  <c r="S112" i="61"/>
  <c r="M114"/>
  <c r="K22" i="96"/>
  <c r="F184" i="31" s="1"/>
  <c r="J107" i="73"/>
  <c r="AW92" i="53"/>
  <c r="AW127"/>
  <c r="L94" i="64"/>
  <c r="O94" s="1"/>
  <c r="D95" i="71"/>
  <c r="E95" s="1"/>
  <c r="E95" i="72"/>
  <c r="L95" s="1"/>
  <c r="Q48" i="42"/>
  <c r="C172" i="31" s="1"/>
  <c r="D10" i="66"/>
  <c r="E10" s="1"/>
  <c r="S74" i="61"/>
  <c r="M107"/>
  <c r="J12" i="73"/>
  <c r="J118"/>
  <c r="H108"/>
  <c r="I108" s="1"/>
  <c r="F108"/>
  <c r="H9"/>
  <c r="F25"/>
  <c r="J25" s="1"/>
  <c r="E53"/>
  <c r="H79"/>
  <c r="F93"/>
  <c r="J93" s="1"/>
  <c r="H86"/>
  <c r="G132" i="70"/>
  <c r="G124"/>
  <c r="G116"/>
  <c r="G108"/>
  <c r="G68"/>
  <c r="G60"/>
  <c r="G52"/>
  <c r="G44"/>
  <c r="G10" i="63"/>
  <c r="Y92" i="64"/>
  <c r="AB92" s="1"/>
  <c r="Z88" i="91"/>
  <c r="Z76"/>
  <c r="H97" i="61"/>
  <c r="D47" i="66"/>
  <c r="E47" s="1"/>
  <c r="J95" i="72"/>
  <c r="J38"/>
  <c r="K38"/>
  <c r="L38"/>
  <c r="Y22" i="64"/>
  <c r="G84" i="61"/>
  <c r="AB22" i="64"/>
  <c r="F167" i="31"/>
  <c r="C167"/>
  <c r="Z2" i="108"/>
  <c r="L13" i="64"/>
  <c r="O13" s="1"/>
  <c r="C59" i="108"/>
  <c r="K132" i="72"/>
  <c r="G127" i="61"/>
  <c r="H127"/>
  <c r="G102"/>
  <c r="F102"/>
  <c r="J102" i="72"/>
  <c r="K102"/>
  <c r="M102" s="1"/>
  <c r="L110"/>
  <c r="K110"/>
  <c r="M110" s="1"/>
  <c r="E103" i="64"/>
  <c r="L103" s="1"/>
  <c r="O103" s="1"/>
  <c r="AX102" i="53"/>
  <c r="D101" i="61"/>
  <c r="D9" i="67"/>
  <c r="E9"/>
  <c r="H49" i="61"/>
  <c r="G49"/>
  <c r="D54" i="71"/>
  <c r="E54" s="1"/>
  <c r="AW85" i="53"/>
  <c r="G112" i="61"/>
  <c r="H112"/>
  <c r="E116" i="64"/>
  <c r="L116" s="1"/>
  <c r="O116" s="1"/>
  <c r="D114" i="61"/>
  <c r="AX115" i="53"/>
  <c r="AX83"/>
  <c r="D82" i="61"/>
  <c r="H82" s="1"/>
  <c r="E82" i="72"/>
  <c r="K82" s="1"/>
  <c r="M135"/>
  <c r="I16"/>
  <c r="D11" i="71"/>
  <c r="E11"/>
  <c r="E44" i="72"/>
  <c r="K44"/>
  <c r="D54" i="61"/>
  <c r="F111"/>
  <c r="D124" i="71"/>
  <c r="E124"/>
  <c r="E22" i="72"/>
  <c r="K22"/>
  <c r="J47"/>
  <c r="E76"/>
  <c r="K76" s="1"/>
  <c r="AX121" i="53"/>
  <c r="H75" i="61"/>
  <c r="G66"/>
  <c r="K47" i="72"/>
  <c r="AY35" i="53"/>
  <c r="AY25"/>
  <c r="F23" i="61"/>
  <c r="D22" i="71"/>
  <c r="E22" s="1"/>
  <c r="D22" i="61"/>
  <c r="G49" i="68"/>
  <c r="H49" s="1"/>
  <c r="I49" s="1"/>
  <c r="C25" i="82"/>
  <c r="E124" i="72"/>
  <c r="AX125" i="53"/>
  <c r="AW125" s="1"/>
  <c r="E97" i="72"/>
  <c r="K97" s="1"/>
  <c r="D97" i="71"/>
  <c r="E97" s="1"/>
  <c r="F47" i="61"/>
  <c r="G45"/>
  <c r="F43"/>
  <c r="F35"/>
  <c r="D21" i="71"/>
  <c r="E21" s="1"/>
  <c r="E11" i="72"/>
  <c r="K11" s="1"/>
  <c r="F139" i="61"/>
  <c r="L123" i="72"/>
  <c r="I27"/>
  <c r="J72"/>
  <c r="F88" i="61"/>
  <c r="F122"/>
  <c r="J58" i="72"/>
  <c r="K58"/>
  <c r="M58" s="1"/>
  <c r="S18" i="37"/>
  <c r="J66" i="72"/>
  <c r="I66" s="1"/>
  <c r="J74"/>
  <c r="D132" i="71"/>
  <c r="E132" s="1"/>
  <c r="G129" i="65"/>
  <c r="R91" i="64"/>
  <c r="Y91" s="1"/>
  <c r="AB91" s="1"/>
  <c r="E89" i="72"/>
  <c r="K89" s="1"/>
  <c r="D89" i="71"/>
  <c r="E89" s="1"/>
  <c r="D89" i="61"/>
  <c r="F89" s="1"/>
  <c r="H99"/>
  <c r="E134" i="64"/>
  <c r="L134" s="1"/>
  <c r="O134" s="1"/>
  <c r="D132" i="61"/>
  <c r="AX133" i="53"/>
  <c r="AW133" s="1"/>
  <c r="F63" i="61"/>
  <c r="AW62" i="53"/>
  <c r="AY102"/>
  <c r="AW134"/>
  <c r="D141" i="63"/>
  <c r="G141" s="1"/>
  <c r="H121" i="73"/>
  <c r="I121" s="1"/>
  <c r="J121" s="1"/>
  <c r="F121"/>
  <c r="E111"/>
  <c r="H111"/>
  <c r="H97"/>
  <c r="F97"/>
  <c r="J97"/>
  <c r="F75"/>
  <c r="J75"/>
  <c r="I75"/>
  <c r="E47"/>
  <c r="H47"/>
  <c r="I47"/>
  <c r="J47" s="1"/>
  <c r="F45"/>
  <c r="H45"/>
  <c r="I45"/>
  <c r="F41"/>
  <c r="J41" s="1"/>
  <c r="E41"/>
  <c r="F39"/>
  <c r="E39"/>
  <c r="F37"/>
  <c r="J37" s="1"/>
  <c r="E37"/>
  <c r="F35"/>
  <c r="E35"/>
  <c r="F33"/>
  <c r="E33"/>
  <c r="E21"/>
  <c r="F21"/>
  <c r="J21" s="1"/>
  <c r="H84" i="68"/>
  <c r="G84"/>
  <c r="G112"/>
  <c r="H112"/>
  <c r="R117" i="64"/>
  <c r="Y117" s="1"/>
  <c r="AB117" s="1"/>
  <c r="R138"/>
  <c r="Y138" s="1"/>
  <c r="AB138" s="1"/>
  <c r="R43"/>
  <c r="Y43" s="1"/>
  <c r="AB43" s="1"/>
  <c r="AY18" i="53"/>
  <c r="AW18" s="1"/>
  <c r="G30" i="63"/>
  <c r="L49" i="64"/>
  <c r="O49" s="1"/>
  <c r="C23" i="110"/>
  <c r="C65" s="1"/>
  <c r="F57" i="73"/>
  <c r="I57"/>
  <c r="E29"/>
  <c r="I29"/>
  <c r="J29" s="1"/>
  <c r="F17"/>
  <c r="I17"/>
  <c r="F13"/>
  <c r="J13" s="1"/>
  <c r="E13"/>
  <c r="G22" i="68"/>
  <c r="H22"/>
  <c r="I22"/>
  <c r="I34"/>
  <c r="G34"/>
  <c r="I44"/>
  <c r="G44"/>
  <c r="I72"/>
  <c r="H72"/>
  <c r="H88"/>
  <c r="I88"/>
  <c r="G116"/>
  <c r="H116" s="1"/>
  <c r="I116" s="1"/>
  <c r="I132"/>
  <c r="H132"/>
  <c r="D122" i="71"/>
  <c r="E122" s="1"/>
  <c r="R124" i="64"/>
  <c r="Y124" s="1"/>
  <c r="AB124" s="1"/>
  <c r="I129" i="68"/>
  <c r="R129" i="64"/>
  <c r="Y129" s="1"/>
  <c r="AB129" s="1"/>
  <c r="D127" i="71"/>
  <c r="E127" s="1"/>
  <c r="R113" i="64"/>
  <c r="Y113" s="1"/>
  <c r="AB113" s="1"/>
  <c r="H33" i="73"/>
  <c r="I33" s="1"/>
  <c r="H35"/>
  <c r="I35" s="1"/>
  <c r="J35" s="1"/>
  <c r="H37"/>
  <c r="H39"/>
  <c r="H41"/>
  <c r="H43"/>
  <c r="E45"/>
  <c r="E61"/>
  <c r="H83"/>
  <c r="E97"/>
  <c r="F111"/>
  <c r="J111" s="1"/>
  <c r="Z143" i="64"/>
  <c r="G88" i="63"/>
  <c r="L41" i="64"/>
  <c r="O41" s="1"/>
  <c r="L70"/>
  <c r="O70" s="1"/>
  <c r="L58"/>
  <c r="O58" s="1"/>
  <c r="G102" i="63"/>
  <c r="G98"/>
  <c r="J72" i="73"/>
  <c r="AW67" i="53"/>
  <c r="E28" i="73"/>
  <c r="H120"/>
  <c r="I120" s="1"/>
  <c r="J120" s="1"/>
  <c r="I24"/>
  <c r="J24" s="1"/>
  <c r="I36"/>
  <c r="J36" s="1"/>
  <c r="H110"/>
  <c r="Z89" i="91"/>
  <c r="J97" i="72"/>
  <c r="L97"/>
  <c r="G22" i="61"/>
  <c r="L44" i="72"/>
  <c r="L82"/>
  <c r="J82"/>
  <c r="AW83" i="53"/>
  <c r="F114" i="61"/>
  <c r="G114"/>
  <c r="H114"/>
  <c r="H19" i="108"/>
  <c r="L4" s="1"/>
  <c r="H4"/>
  <c r="N4" s="1"/>
  <c r="AW102" i="53"/>
  <c r="D142" i="63"/>
  <c r="H132" i="61"/>
  <c r="G89"/>
  <c r="L89" i="72"/>
  <c r="J76"/>
  <c r="J22"/>
  <c r="F54" i="61"/>
  <c r="G54"/>
  <c r="H54"/>
  <c r="G82"/>
  <c r="F101"/>
  <c r="M97" i="72"/>
  <c r="D34" i="61"/>
  <c r="E36" i="64"/>
  <c r="E34" i="72"/>
  <c r="E46" i="64"/>
  <c r="L46" s="1"/>
  <c r="O46" s="1"/>
  <c r="D44" i="71"/>
  <c r="E44" s="1"/>
  <c r="D44" i="61"/>
  <c r="G44" s="1"/>
  <c r="AX45" i="53"/>
  <c r="I51" i="72"/>
  <c r="I94"/>
  <c r="R8" i="64"/>
  <c r="AY7" i="53"/>
  <c r="AY23"/>
  <c r="R24" i="64"/>
  <c r="Y24" s="1"/>
  <c r="AB24" s="1"/>
  <c r="D48" i="71"/>
  <c r="E48" s="1"/>
  <c r="D48" i="61"/>
  <c r="G48" s="1"/>
  <c r="AX49" i="53"/>
  <c r="AW49" s="1"/>
  <c r="I102" i="72"/>
  <c r="L22"/>
  <c r="J11"/>
  <c r="J44"/>
  <c r="L124"/>
  <c r="I70"/>
  <c r="F97" i="61"/>
  <c r="AX35" i="53"/>
  <c r="AW35" s="1"/>
  <c r="F130" i="61"/>
  <c r="I79" i="72"/>
  <c r="G75" i="61"/>
  <c r="AY45" i="53"/>
  <c r="G23" i="61"/>
  <c r="M94" i="72"/>
  <c r="F25" i="61"/>
  <c r="D11"/>
  <c r="H11" s="1"/>
  <c r="G77" i="68"/>
  <c r="H77" s="1"/>
  <c r="I77" s="1"/>
  <c r="J138" i="73"/>
  <c r="S565" i="37"/>
  <c r="F43" i="99"/>
  <c r="J119" i="72"/>
  <c r="L119"/>
  <c r="G57" i="61"/>
  <c r="H57"/>
  <c r="F57"/>
  <c r="G38"/>
  <c r="F38"/>
  <c r="K20" i="72"/>
  <c r="L20"/>
  <c r="G93" i="61"/>
  <c r="F93"/>
  <c r="L83" i="72"/>
  <c r="I83" s="1"/>
  <c r="K83"/>
  <c r="H83" i="61"/>
  <c r="G83"/>
  <c r="G17"/>
  <c r="H17"/>
  <c r="F17"/>
  <c r="F177" i="31"/>
  <c r="S105" i="61"/>
  <c r="M81"/>
  <c r="M40"/>
  <c r="M38"/>
  <c r="M26"/>
  <c r="M27"/>
  <c r="M30"/>
  <c r="AW138" i="53"/>
  <c r="J114" i="72"/>
  <c r="I114" s="1"/>
  <c r="L114"/>
  <c r="K114"/>
  <c r="G91" i="61"/>
  <c r="H91"/>
  <c r="J56" i="72"/>
  <c r="K56"/>
  <c r="M56" s="1"/>
  <c r="L56"/>
  <c r="H56" i="61"/>
  <c r="F56"/>
  <c r="K81" i="72"/>
  <c r="L81"/>
  <c r="I81" s="1"/>
  <c r="G47" i="66"/>
  <c r="H47" s="1"/>
  <c r="H8"/>
  <c r="G128" i="61"/>
  <c r="F128"/>
  <c r="G73"/>
  <c r="H73"/>
  <c r="L74" i="72"/>
  <c r="K74"/>
  <c r="M74" s="1"/>
  <c r="J93"/>
  <c r="K93"/>
  <c r="J85"/>
  <c r="K85"/>
  <c r="M85" s="1"/>
  <c r="D14" i="71"/>
  <c r="E14" s="1"/>
  <c r="D14" i="61"/>
  <c r="F14" s="1"/>
  <c r="AX15" i="53"/>
  <c r="R16" i="64"/>
  <c r="Y16" s="1"/>
  <c r="AB16" s="1"/>
  <c r="AY15" i="53"/>
  <c r="AY29"/>
  <c r="AW29" s="1"/>
  <c r="D28" i="61"/>
  <c r="F99"/>
  <c r="G99"/>
  <c r="L69" i="72"/>
  <c r="J69"/>
  <c r="K69"/>
  <c r="AX31" i="53"/>
  <c r="AW31" s="1"/>
  <c r="D30" i="71"/>
  <c r="E30" s="1"/>
  <c r="E30" i="72"/>
  <c r="F87" i="61"/>
  <c r="H87"/>
  <c r="G139"/>
  <c r="H26"/>
  <c r="K109" i="72"/>
  <c r="G122" i="61"/>
  <c r="S81"/>
  <c r="AW140" i="53"/>
  <c r="S111" i="37"/>
  <c r="S578"/>
  <c r="C171" i="31"/>
  <c r="L549" i="43"/>
  <c r="S95" i="61"/>
  <c r="J20" i="72"/>
  <c r="K119"/>
  <c r="M119" s="1"/>
  <c r="F106" i="61"/>
  <c r="H38"/>
  <c r="M42"/>
  <c r="M105"/>
  <c r="L63" i="72"/>
  <c r="M56" i="61"/>
  <c r="M33"/>
  <c r="R189" i="40"/>
  <c r="H63" i="68"/>
  <c r="I63" s="1"/>
  <c r="M10" i="61"/>
  <c r="I96" i="72"/>
  <c r="I87" i="73"/>
  <c r="J87" s="1"/>
  <c r="H87"/>
  <c r="E79"/>
  <c r="I79"/>
  <c r="J79" s="1"/>
  <c r="E43"/>
  <c r="F43"/>
  <c r="J43" s="1"/>
  <c r="H58"/>
  <c r="E58"/>
  <c r="H16"/>
  <c r="F16"/>
  <c r="I16"/>
  <c r="D108" i="71"/>
  <c r="E108" s="1"/>
  <c r="AX109" i="53"/>
  <c r="D19" i="61"/>
  <c r="R21" i="64"/>
  <c r="Y21" s="1"/>
  <c r="AB21" s="1"/>
  <c r="E51"/>
  <c r="AX50" i="53"/>
  <c r="I111" i="68"/>
  <c r="G111"/>
  <c r="I115"/>
  <c r="G115"/>
  <c r="G123"/>
  <c r="H123" s="1"/>
  <c r="I123" s="1"/>
  <c r="I127"/>
  <c r="H127"/>
  <c r="D101" i="71"/>
  <c r="E101" s="1"/>
  <c r="R40" i="64"/>
  <c r="Y40" s="1"/>
  <c r="AB40" s="1"/>
  <c r="D73" i="71"/>
  <c r="E73" s="1"/>
  <c r="J33" i="72"/>
  <c r="E40" i="64"/>
  <c r="L40" s="1"/>
  <c r="O40" s="1"/>
  <c r="I40" i="68"/>
  <c r="R119" i="64"/>
  <c r="Y119" s="1"/>
  <c r="AB119" s="1"/>
  <c r="E32" i="72"/>
  <c r="D114" i="71"/>
  <c r="E114" s="1"/>
  <c r="AY115" i="53"/>
  <c r="AW115" s="1"/>
  <c r="J80" i="72"/>
  <c r="E17"/>
  <c r="E136"/>
  <c r="J136" s="1"/>
  <c r="D136" i="71"/>
  <c r="E136" s="1"/>
  <c r="E80" i="64"/>
  <c r="L80" s="1"/>
  <c r="O80" s="1"/>
  <c r="AX79" i="53"/>
  <c r="AW79" s="1"/>
  <c r="D115" i="71"/>
  <c r="E115" s="1"/>
  <c r="AY116" i="53"/>
  <c r="AW116" s="1"/>
  <c r="E115" i="72"/>
  <c r="K115" s="1"/>
  <c r="M115" s="1"/>
  <c r="L33"/>
  <c r="L104"/>
  <c r="D78" i="61"/>
  <c r="D78" i="71"/>
  <c r="E78" s="1"/>
  <c r="AY106" i="53"/>
  <c r="AW106" s="1"/>
  <c r="E50" i="72"/>
  <c r="J50" s="1"/>
  <c r="E61"/>
  <c r="D61" i="61"/>
  <c r="F61" s="1"/>
  <c r="L25" i="72"/>
  <c r="M25" s="1"/>
  <c r="L45"/>
  <c r="F134" i="61"/>
  <c r="E53" i="72"/>
  <c r="K53" s="1"/>
  <c r="H104" i="61"/>
  <c r="AX13" i="53"/>
  <c r="E12" i="72"/>
  <c r="E57"/>
  <c r="J57" s="1"/>
  <c r="I47" i="68"/>
  <c r="H55" i="61"/>
  <c r="J134" i="72"/>
  <c r="J104"/>
  <c r="I104" s="1"/>
  <c r="AX74" i="53"/>
  <c r="AW74" s="1"/>
  <c r="I6" i="68"/>
  <c r="R101" i="64"/>
  <c r="Y101"/>
  <c r="AB101" s="1"/>
  <c r="AY19" i="53"/>
  <c r="AW19" s="1"/>
  <c r="D39" i="61"/>
  <c r="E118" i="64"/>
  <c r="L118" s="1"/>
  <c r="O118" s="1"/>
  <c r="AX124" i="53"/>
  <c r="AW124" s="1"/>
  <c r="D59" i="61"/>
  <c r="G59" s="1"/>
  <c r="AY40" i="53"/>
  <c r="AW40" s="1"/>
  <c r="C20" i="82"/>
  <c r="AX57" i="53"/>
  <c r="D140" i="61"/>
  <c r="F140" s="1"/>
  <c r="F66" i="73"/>
  <c r="J66" s="1"/>
  <c r="G20" i="63"/>
  <c r="L51" i="64"/>
  <c r="O51"/>
  <c r="AA49"/>
  <c r="AA41"/>
  <c r="N35"/>
  <c r="E140" i="72"/>
  <c r="J140" s="1"/>
  <c r="D140" i="71"/>
  <c r="E140"/>
  <c r="I77" i="73"/>
  <c r="J77"/>
  <c r="D143" i="64"/>
  <c r="AW10" i="53"/>
  <c r="G116" i="63"/>
  <c r="G14"/>
  <c r="F110" i="73"/>
  <c r="J110" s="1"/>
  <c r="I110"/>
  <c r="G80" i="68"/>
  <c r="H80" s="1"/>
  <c r="I80" s="1"/>
  <c r="G37"/>
  <c r="H37"/>
  <c r="G41"/>
  <c r="H41"/>
  <c r="G83"/>
  <c r="I83"/>
  <c r="G95"/>
  <c r="I95"/>
  <c r="G97"/>
  <c r="H97"/>
  <c r="H60"/>
  <c r="H16"/>
  <c r="T135" i="61"/>
  <c r="R121"/>
  <c r="S121" s="1"/>
  <c r="L117"/>
  <c r="R103"/>
  <c r="L103"/>
  <c r="Q103"/>
  <c r="S103" s="1"/>
  <c r="K103"/>
  <c r="M103" s="1"/>
  <c r="Q97"/>
  <c r="S97" s="1"/>
  <c r="L97"/>
  <c r="M97" s="1"/>
  <c r="Q71"/>
  <c r="S71" s="1"/>
  <c r="T71"/>
  <c r="P69"/>
  <c r="N63"/>
  <c r="Q59"/>
  <c r="S59" s="1"/>
  <c r="N57"/>
  <c r="K55"/>
  <c r="N55"/>
  <c r="T43"/>
  <c r="K43"/>
  <c r="M43" s="1"/>
  <c r="L23"/>
  <c r="K23"/>
  <c r="N17"/>
  <c r="O17"/>
  <c r="I17"/>
  <c r="P17"/>
  <c r="N15"/>
  <c r="Q15"/>
  <c r="K15"/>
  <c r="T15"/>
  <c r="P7"/>
  <c r="Q7"/>
  <c r="Z86" i="91"/>
  <c r="Z68"/>
  <c r="O126" i="46"/>
  <c r="E125" i="72" s="1"/>
  <c r="P126" i="46"/>
  <c r="R127" i="64" s="1"/>
  <c r="Y127" s="1"/>
  <c r="AB127" s="1"/>
  <c r="Z80" i="91"/>
  <c r="B2" i="77"/>
  <c r="AY126" i="53"/>
  <c r="E47" i="103"/>
  <c r="G39" i="61"/>
  <c r="F39"/>
  <c r="H39"/>
  <c r="M104" i="72"/>
  <c r="L57"/>
  <c r="AW13" i="53"/>
  <c r="L53" i="72"/>
  <c r="H61" i="61"/>
  <c r="G61"/>
  <c r="L50" i="72"/>
  <c r="L115"/>
  <c r="J115"/>
  <c r="L136"/>
  <c r="H19" i="61"/>
  <c r="F19"/>
  <c r="G19"/>
  <c r="I63" i="72"/>
  <c r="M63"/>
  <c r="K30"/>
  <c r="J30"/>
  <c r="L30"/>
  <c r="F28" i="61"/>
  <c r="G28"/>
  <c r="H28"/>
  <c r="M83" i="72"/>
  <c r="G11" i="61"/>
  <c r="F48"/>
  <c r="H48"/>
  <c r="L34" i="72"/>
  <c r="K34"/>
  <c r="J34"/>
  <c r="I34" s="1"/>
  <c r="H34" i="61"/>
  <c r="G34"/>
  <c r="F34"/>
  <c r="AW15" i="53"/>
  <c r="I25" i="72"/>
  <c r="AW45" i="53"/>
  <c r="I22" i="72"/>
  <c r="D125" i="61"/>
  <c r="G125" s="1"/>
  <c r="AX126" i="53"/>
  <c r="AW126" s="1"/>
  <c r="K140" i="72"/>
  <c r="L140"/>
  <c r="G140" i="61"/>
  <c r="H59"/>
  <c r="F59"/>
  <c r="I134" i="72"/>
  <c r="M134"/>
  <c r="L12"/>
  <c r="K12"/>
  <c r="I12" s="1"/>
  <c r="J12"/>
  <c r="K61"/>
  <c r="L61"/>
  <c r="J61"/>
  <c r="H78" i="61"/>
  <c r="F78"/>
  <c r="G78"/>
  <c r="L17" i="72"/>
  <c r="K17"/>
  <c r="J17"/>
  <c r="I17" s="1"/>
  <c r="J32"/>
  <c r="K32"/>
  <c r="L32"/>
  <c r="I33"/>
  <c r="M33"/>
  <c r="H14" i="61"/>
  <c r="G14"/>
  <c r="I74" i="72"/>
  <c r="Y8" i="64"/>
  <c r="AB8" s="1"/>
  <c r="H44" i="61"/>
  <c r="F44"/>
  <c r="L36" i="64"/>
  <c r="O36" s="1"/>
  <c r="S7" i="61"/>
  <c r="M69" i="72"/>
  <c r="M93"/>
  <c r="M20"/>
  <c r="M44"/>
  <c r="F125" i="61"/>
  <c r="P5" i="100"/>
  <c r="F47" i="103"/>
  <c r="N47"/>
  <c r="M30" i="72"/>
  <c r="M61"/>
  <c r="J125" l="1"/>
  <c r="K125"/>
  <c r="L125"/>
  <c r="M140"/>
  <c r="J98"/>
  <c r="L98"/>
  <c r="R132" i="64"/>
  <c r="Y132" s="1"/>
  <c r="AB132" s="1"/>
  <c r="E130" i="72"/>
  <c r="AY121" i="53"/>
  <c r="R122" i="64"/>
  <c r="Y122" s="1"/>
  <c r="AB122" s="1"/>
  <c r="E126"/>
  <c r="L126" s="1"/>
  <c r="O126" s="1"/>
  <c r="D124" i="61"/>
  <c r="L52" i="72"/>
  <c r="J52"/>
  <c r="I52" s="1"/>
  <c r="J26"/>
  <c r="L26"/>
  <c r="G129" i="61"/>
  <c r="H129"/>
  <c r="L40" i="72"/>
  <c r="J40"/>
  <c r="I40" s="1"/>
  <c r="G70" i="61"/>
  <c r="F70"/>
  <c r="L121" i="72"/>
  <c r="J121"/>
  <c r="I121" s="1"/>
  <c r="AY82" i="53"/>
  <c r="D81" i="61"/>
  <c r="L14" i="72"/>
  <c r="J14"/>
  <c r="I115"/>
  <c r="H125" i="61"/>
  <c r="I56" i="72"/>
  <c r="H140" i="61"/>
  <c r="D125" i="71"/>
  <c r="E125" s="1"/>
  <c r="E127" i="64"/>
  <c r="L127" s="1"/>
  <c r="O127" s="1"/>
  <c r="I119" i="72"/>
  <c r="F11" i="61"/>
  <c r="K136" i="72"/>
  <c r="M136" s="1"/>
  <c r="K50"/>
  <c r="M50" s="1"/>
  <c r="J53"/>
  <c r="I53" s="1"/>
  <c r="K57"/>
  <c r="M57" s="1"/>
  <c r="M23" i="61"/>
  <c r="I69" i="72"/>
  <c r="I93"/>
  <c r="I44"/>
  <c r="F82" i="61"/>
  <c r="L76" i="72"/>
  <c r="L11"/>
  <c r="J89"/>
  <c r="H89" i="61"/>
  <c r="J17" i="73"/>
  <c r="J57"/>
  <c r="AW121" i="53"/>
  <c r="K95" i="72"/>
  <c r="AX23" i="53"/>
  <c r="I26" i="72"/>
  <c r="J100" i="73"/>
  <c r="J27"/>
  <c r="J7"/>
  <c r="K90" i="72"/>
  <c r="M90" s="1"/>
  <c r="D6" i="61"/>
  <c r="AX7" i="53"/>
  <c r="AW7" s="1"/>
  <c r="D21" i="61"/>
  <c r="AY22" i="53"/>
  <c r="AW22" s="1"/>
  <c r="R23" i="64"/>
  <c r="Y23" s="1"/>
  <c r="AB23" s="1"/>
  <c r="E21" i="72"/>
  <c r="E46"/>
  <c r="D46" i="61"/>
  <c r="D46" i="71"/>
  <c r="E46" s="1"/>
  <c r="E48" i="72"/>
  <c r="E50" i="64"/>
  <c r="L50" s="1"/>
  <c r="O50" s="1"/>
  <c r="E56"/>
  <c r="L56" s="1"/>
  <c r="O56" s="1"/>
  <c r="E54" i="72"/>
  <c r="K54" s="1"/>
  <c r="AY77" i="53"/>
  <c r="D76" i="61"/>
  <c r="E100" i="64"/>
  <c r="L100" s="1"/>
  <c r="O100" s="1"/>
  <c r="AX99" i="53"/>
  <c r="AW99" s="1"/>
  <c r="D98" i="61"/>
  <c r="E120" i="64"/>
  <c r="L120" s="1"/>
  <c r="O120" s="1"/>
  <c r="D118" i="61"/>
  <c r="H118" s="1"/>
  <c r="E118" i="72"/>
  <c r="E120"/>
  <c r="D120" i="71"/>
  <c r="E120" s="1"/>
  <c r="D120" i="61"/>
  <c r="J126" i="72"/>
  <c r="K126"/>
  <c r="H79" i="61"/>
  <c r="G79"/>
  <c r="J116" i="72"/>
  <c r="K116"/>
  <c r="R62" i="64"/>
  <c r="Y62" s="1"/>
  <c r="AB62" s="1"/>
  <c r="D60" i="61"/>
  <c r="D60" i="71"/>
  <c r="E60" s="1"/>
  <c r="I76" i="72"/>
  <c r="I95"/>
  <c r="M52"/>
  <c r="D10" i="71"/>
  <c r="E10" s="1"/>
  <c r="AX11" i="53"/>
  <c r="E10" i="72"/>
  <c r="D18" i="71"/>
  <c r="E18" s="1"/>
  <c r="E18" i="72"/>
  <c r="AX41" i="53"/>
  <c r="D40" i="61"/>
  <c r="D77" i="71"/>
  <c r="E77" s="1"/>
  <c r="R79" i="64"/>
  <c r="Y79" s="1"/>
  <c r="AB79" s="1"/>
  <c r="D109" i="61"/>
  <c r="R111" i="64"/>
  <c r="Y111" s="1"/>
  <c r="AB111" s="1"/>
  <c r="R58"/>
  <c r="Y58" s="1"/>
  <c r="AB58" s="1"/>
  <c r="AY57" i="53"/>
  <c r="AW57" s="1"/>
  <c r="E67" i="64"/>
  <c r="L67" s="1"/>
  <c r="O67" s="1"/>
  <c r="D65" i="61"/>
  <c r="D88" i="71"/>
  <c r="E88" s="1"/>
  <c r="R90" i="64"/>
  <c r="Y90" s="1"/>
  <c r="AB90" s="1"/>
  <c r="D129" i="71"/>
  <c r="E129" s="1"/>
  <c r="E131" i="64"/>
  <c r="L131" s="1"/>
  <c r="O131" s="1"/>
  <c r="E8" i="67"/>
  <c r="D8"/>
  <c r="F139" i="73"/>
  <c r="E139"/>
  <c r="I85"/>
  <c r="H85"/>
  <c r="G30" i="68"/>
  <c r="H30"/>
  <c r="I78"/>
  <c r="G78"/>
  <c r="G114"/>
  <c r="I114"/>
  <c r="AW11" i="53"/>
  <c r="H126" i="68"/>
  <c r="I126" s="1"/>
  <c r="R41" i="64"/>
  <c r="Y41" s="1"/>
  <c r="AB41" s="1"/>
  <c r="D39" i="71"/>
  <c r="E39" s="1"/>
  <c r="E39" i="72"/>
  <c r="I11" i="61"/>
  <c r="M11" s="1"/>
  <c r="L11"/>
  <c r="R11"/>
  <c r="S11" s="1"/>
  <c r="J11"/>
  <c r="E99" i="73"/>
  <c r="F99"/>
  <c r="J99" s="1"/>
  <c r="I99"/>
  <c r="F102"/>
  <c r="J102" s="1"/>
  <c r="I102"/>
  <c r="I25" i="68"/>
  <c r="H25"/>
  <c r="AW131" i="53"/>
  <c r="M79" i="72"/>
  <c r="S101" i="61"/>
  <c r="M101"/>
  <c r="S87"/>
  <c r="J131" i="73"/>
  <c r="AW8" i="53"/>
  <c r="S58" i="61"/>
  <c r="S66"/>
  <c r="M98"/>
  <c r="M128"/>
  <c r="M135"/>
  <c r="J88" i="73"/>
  <c r="J103"/>
  <c r="F95" i="61"/>
  <c r="K137" i="72"/>
  <c r="E28"/>
  <c r="J136" i="73"/>
  <c r="E86" i="72"/>
  <c r="D86" i="71"/>
  <c r="E86" s="1"/>
  <c r="D51" i="61"/>
  <c r="AW33" i="53"/>
  <c r="M77" i="61"/>
  <c r="M125"/>
  <c r="J14" i="73"/>
  <c r="J119"/>
  <c r="J31"/>
  <c r="M27" i="72"/>
  <c r="S337" i="37"/>
  <c r="S580"/>
  <c r="S620"/>
  <c r="M64" i="61"/>
  <c r="S56"/>
  <c r="S48"/>
  <c r="S107"/>
  <c r="J85" i="73"/>
  <c r="D137" i="61"/>
  <c r="M88"/>
  <c r="S30"/>
  <c r="E73" i="72"/>
  <c r="D38" i="71"/>
  <c r="E38" s="1"/>
  <c r="J127" i="72"/>
  <c r="M127" s="1"/>
  <c r="D121" i="61"/>
  <c r="D133"/>
  <c r="AX107" i="53"/>
  <c r="H29" i="61"/>
  <c r="D113"/>
  <c r="L80" i="72"/>
  <c r="I80" s="1"/>
  <c r="E84" i="64"/>
  <c r="L84" s="1"/>
  <c r="O84" s="1"/>
  <c r="AW75" i="53"/>
  <c r="G41" i="61"/>
  <c r="J137" i="72"/>
  <c r="I137" s="1"/>
  <c r="K133"/>
  <c r="M20" i="61"/>
  <c r="D28" i="71"/>
  <c r="E28" s="1"/>
  <c r="G62" i="109"/>
  <c r="S89" i="61"/>
  <c r="S75"/>
  <c r="M57"/>
  <c r="D137" i="71"/>
  <c r="E137" s="1"/>
  <c r="H13" i="61"/>
  <c r="D57" i="71"/>
  <c r="E57" s="1"/>
  <c r="E100" i="72"/>
  <c r="D100" i="61"/>
  <c r="R107" i="64"/>
  <c r="Y107" s="1"/>
  <c r="AB107" s="1"/>
  <c r="E43"/>
  <c r="L43" s="1"/>
  <c r="O43" s="1"/>
  <c r="D133" i="71"/>
  <c r="E133" s="1"/>
  <c r="F29" i="61"/>
  <c r="D30"/>
  <c r="D119"/>
  <c r="AY56" i="53"/>
  <c r="AW56" s="1"/>
  <c r="AW113"/>
  <c r="E113" i="72"/>
  <c r="J105"/>
  <c r="AY114" i="53"/>
  <c r="C61" i="109"/>
  <c r="R137" i="64"/>
  <c r="Y137" s="1"/>
  <c r="AB137" s="1"/>
  <c r="E55" i="72"/>
  <c r="D105" i="61"/>
  <c r="H2" i="36"/>
  <c r="M74" i="61"/>
  <c r="D103"/>
  <c r="R121" i="64"/>
  <c r="Y121" s="1"/>
  <c r="AB121" s="1"/>
  <c r="F13" i="61"/>
  <c r="S106"/>
  <c r="M100"/>
  <c r="AW58" i="53"/>
  <c r="S136" i="61"/>
  <c r="S31"/>
  <c r="R105" i="64"/>
  <c r="Y105" s="1"/>
  <c r="AB105" s="1"/>
  <c r="E62" i="72"/>
  <c r="AY78" i="53"/>
  <c r="E24" i="69"/>
  <c r="E20" i="82" s="1"/>
  <c r="E88" i="72"/>
  <c r="AX66" i="53"/>
  <c r="E77" i="72"/>
  <c r="AB70" i="64"/>
  <c r="I139" i="73"/>
  <c r="S49" i="61"/>
  <c r="J106" i="73"/>
  <c r="AB44" i="64"/>
  <c r="AB60"/>
  <c r="AB104"/>
  <c r="AW63" i="53"/>
  <c r="O141" i="64"/>
  <c r="AB28"/>
  <c r="E22" i="96"/>
  <c r="E39" i="103"/>
  <c r="AB12" i="64"/>
  <c r="AB20"/>
  <c r="D36" i="61"/>
  <c r="S132"/>
  <c r="Y130" i="64"/>
  <c r="AB130" s="1"/>
  <c r="C22" i="109"/>
  <c r="I78" i="73"/>
  <c r="J78" s="1"/>
  <c r="G64" i="68"/>
  <c r="K133" i="61"/>
  <c r="P133"/>
  <c r="Q131"/>
  <c r="S131" s="1"/>
  <c r="J131"/>
  <c r="M131" s="1"/>
  <c r="Q117"/>
  <c r="S117" s="1"/>
  <c r="T117"/>
  <c r="J117"/>
  <c r="M117" s="1"/>
  <c r="O115"/>
  <c r="L115"/>
  <c r="M115" s="1"/>
  <c r="P51"/>
  <c r="S51" s="1"/>
  <c r="O51"/>
  <c r="L51"/>
  <c r="M51" s="1"/>
  <c r="Q37"/>
  <c r="S37" s="1"/>
  <c r="R37"/>
  <c r="N35"/>
  <c r="K35"/>
  <c r="J13"/>
  <c r="I13"/>
  <c r="Q9"/>
  <c r="S9" s="1"/>
  <c r="R9"/>
  <c r="J9"/>
  <c r="M9" s="1"/>
  <c r="O10"/>
  <c r="G100" i="68"/>
  <c r="H64"/>
  <c r="G86" i="63"/>
  <c r="G70"/>
  <c r="G54"/>
  <c r="Q139" i="61"/>
  <c r="T129"/>
  <c r="P129"/>
  <c r="L129"/>
  <c r="Q129"/>
  <c r="K129"/>
  <c r="M129" s="1"/>
  <c r="L127"/>
  <c r="M127" s="1"/>
  <c r="N113"/>
  <c r="N71"/>
  <c r="N51"/>
  <c r="L49"/>
  <c r="O49"/>
  <c r="I49"/>
  <c r="M49" s="1"/>
  <c r="R47"/>
  <c r="S47" s="1"/>
  <c r="J47"/>
  <c r="O47"/>
  <c r="I47"/>
  <c r="M47" s="1"/>
  <c r="N45"/>
  <c r="I45"/>
  <c r="M45" s="1"/>
  <c r="R43"/>
  <c r="S43" s="1"/>
  <c r="J39"/>
  <c r="I39"/>
  <c r="M39" s="1"/>
  <c r="J35"/>
  <c r="M35" s="1"/>
  <c r="L47" i="64"/>
  <c r="AA136"/>
  <c r="Q23" i="61"/>
  <c r="N21"/>
  <c r="K21"/>
  <c r="M21" s="1"/>
  <c r="L19"/>
  <c r="M19" s="1"/>
  <c r="T17"/>
  <c r="E31" i="73"/>
  <c r="H10"/>
  <c r="I10" s="1"/>
  <c r="J10" s="1"/>
  <c r="N52" i="64"/>
  <c r="N48"/>
  <c r="N44"/>
  <c r="N40"/>
  <c r="N36"/>
  <c r="N32"/>
  <c r="AA68"/>
  <c r="F68" i="73"/>
  <c r="J68" s="1"/>
  <c r="E17" i="66"/>
  <c r="E21"/>
  <c r="E25"/>
  <c r="E14"/>
  <c r="L23" i="63"/>
  <c r="L31"/>
  <c r="L47"/>
  <c r="L46"/>
  <c r="E14" i="68"/>
  <c r="E56"/>
  <c r="G56" s="1"/>
  <c r="H56" s="1"/>
  <c r="I56" s="1"/>
  <c r="E66"/>
  <c r="E74"/>
  <c r="E120"/>
  <c r="E134"/>
  <c r="H39" i="66"/>
  <c r="H26"/>
  <c r="H19"/>
  <c r="J345" i="43"/>
  <c r="J209"/>
  <c r="N314" i="38"/>
  <c r="N87"/>
  <c r="N97" s="1"/>
  <c r="R425" i="37"/>
  <c r="H35" i="66"/>
  <c r="R317" i="40"/>
  <c r="R584" i="37"/>
  <c r="S584" s="1"/>
  <c r="R443"/>
  <c r="S443" s="1"/>
  <c r="R391"/>
  <c r="S391" s="1"/>
  <c r="Q390"/>
  <c r="S390" s="1"/>
  <c r="R151"/>
  <c r="S151" s="1"/>
  <c r="H19" i="110"/>
  <c r="L4" s="1"/>
  <c r="H12"/>
  <c r="M4" s="1"/>
  <c r="C190" i="31"/>
  <c r="AB1" i="110"/>
  <c r="O4" s="1"/>
  <c r="H4"/>
  <c r="N4" s="1"/>
  <c r="K99" i="72"/>
  <c r="L99"/>
  <c r="J99"/>
  <c r="M32"/>
  <c r="M17"/>
  <c r="I61"/>
  <c r="M34"/>
  <c r="I30"/>
  <c r="F81" i="73"/>
  <c r="E81"/>
  <c r="T7" i="61"/>
  <c r="K7"/>
  <c r="M7" s="1"/>
  <c r="L15"/>
  <c r="M15" s="1"/>
  <c r="P15"/>
  <c r="O15"/>
  <c r="R15"/>
  <c r="J17"/>
  <c r="M17" s="1"/>
  <c r="R17"/>
  <c r="Q17"/>
  <c r="O111"/>
  <c r="N111"/>
  <c r="I123"/>
  <c r="J123"/>
  <c r="P125"/>
  <c r="R125"/>
  <c r="Q137"/>
  <c r="S137" s="1"/>
  <c r="L137"/>
  <c r="M137" s="1"/>
  <c r="J33" i="73"/>
  <c r="I58" i="72"/>
  <c r="I82"/>
  <c r="M95"/>
  <c r="J108" i="73"/>
  <c r="J81"/>
  <c r="M50" i="61"/>
  <c r="M138"/>
  <c r="M140"/>
  <c r="J51" i="73"/>
  <c r="J71"/>
  <c r="I122" i="72"/>
  <c r="S139" i="61"/>
  <c r="M106"/>
  <c r="R279" i="40"/>
  <c r="S274" i="37"/>
  <c r="S278"/>
  <c r="M189" i="38"/>
  <c r="J8" i="73"/>
  <c r="S13" i="61"/>
  <c r="D81" i="71"/>
  <c r="E81" s="1"/>
  <c r="M119" i="61"/>
  <c r="M41"/>
  <c r="S23"/>
  <c r="J58" i="73"/>
  <c r="M80" i="61"/>
  <c r="M73"/>
  <c r="D10"/>
  <c r="D18"/>
  <c r="S133"/>
  <c r="G25" i="63"/>
  <c r="G17"/>
  <c r="G135"/>
  <c r="AA84" i="64"/>
  <c r="AA62"/>
  <c r="N12"/>
  <c r="L74" i="63"/>
  <c r="L29"/>
  <c r="H138" i="62"/>
  <c r="J138" s="1"/>
  <c r="H106"/>
  <c r="J106" s="1"/>
  <c r="H104"/>
  <c r="J104" s="1"/>
  <c r="H102"/>
  <c r="J102" s="1"/>
  <c r="H34"/>
  <c r="J34" s="1"/>
  <c r="H10"/>
  <c r="J10" s="1"/>
  <c r="H93" i="73"/>
  <c r="E93"/>
  <c r="F90"/>
  <c r="I90"/>
  <c r="D68" i="61"/>
  <c r="AX69" i="53"/>
  <c r="T68" i="61"/>
  <c r="I68"/>
  <c r="J68"/>
  <c r="I29"/>
  <c r="L29"/>
  <c r="L55"/>
  <c r="M55" s="1"/>
  <c r="T55"/>
  <c r="I59"/>
  <c r="J59"/>
  <c r="P61"/>
  <c r="S61" s="1"/>
  <c r="L61"/>
  <c r="M61" s="1"/>
  <c r="T65"/>
  <c r="I65"/>
  <c r="J65"/>
  <c r="R65"/>
  <c r="S65" s="1"/>
  <c r="R69"/>
  <c r="Q69"/>
  <c r="I75"/>
  <c r="J75"/>
  <c r="J39" i="73"/>
  <c r="M103" i="72"/>
  <c r="I87"/>
  <c r="I14"/>
  <c r="M75"/>
  <c r="M67"/>
  <c r="M51"/>
  <c r="M40"/>
  <c r="M67" i="61"/>
  <c r="M6"/>
  <c r="J11" i="73"/>
  <c r="J55"/>
  <c r="J125"/>
  <c r="C170" i="31"/>
  <c r="S115" i="37"/>
  <c r="R234" i="40"/>
  <c r="S91" i="61"/>
  <c r="M59"/>
  <c r="S34"/>
  <c r="M49" i="72"/>
  <c r="AW69" i="53"/>
  <c r="G128" i="70"/>
  <c r="Q283" i="40"/>
  <c r="Q240"/>
  <c r="Q202"/>
  <c r="N418" i="38"/>
  <c r="Q616" i="37"/>
  <c r="R582"/>
  <c r="S582" s="1"/>
  <c r="Q446"/>
  <c r="S446" s="1"/>
  <c r="R445"/>
  <c r="S445" s="1"/>
  <c r="R406"/>
  <c r="S406" s="1"/>
  <c r="R402"/>
  <c r="S402" s="1"/>
  <c r="R387"/>
  <c r="S387" s="1"/>
  <c r="Q386"/>
  <c r="S386" s="1"/>
  <c r="Q323"/>
  <c r="S323" s="1"/>
  <c r="Q260"/>
  <c r="R20"/>
  <c r="S20" s="1"/>
  <c r="H98" i="62"/>
  <c r="J98" s="1"/>
  <c r="H130"/>
  <c r="J130" s="1"/>
  <c r="G108" i="65"/>
  <c r="I108" s="1"/>
  <c r="G116"/>
  <c r="I116" s="1"/>
  <c r="G124"/>
  <c r="I124" s="1"/>
  <c r="G132"/>
  <c r="I132" s="1"/>
  <c r="G140"/>
  <c r="I140" s="1"/>
  <c r="H86" i="62"/>
  <c r="J86" s="1"/>
  <c r="H88"/>
  <c r="J88" s="1"/>
  <c r="G92" i="63"/>
  <c r="G84"/>
  <c r="G24"/>
  <c r="G136"/>
  <c r="G128"/>
  <c r="G120"/>
  <c r="G110"/>
  <c r="G94"/>
  <c r="G78"/>
  <c r="G62"/>
  <c r="G46"/>
  <c r="G38"/>
  <c r="G22"/>
  <c r="G138"/>
  <c r="G130"/>
  <c r="G45"/>
  <c r="G37"/>
  <c r="G29"/>
  <c r="G21"/>
  <c r="G35"/>
  <c r="G27"/>
  <c r="G11" i="70"/>
  <c r="F143" i="64"/>
  <c r="AA140"/>
  <c r="N136"/>
  <c r="N132"/>
  <c r="N128"/>
  <c r="N124"/>
  <c r="N90"/>
  <c r="N82"/>
  <c r="N66"/>
  <c r="AA29"/>
  <c r="AA27"/>
  <c r="N17"/>
  <c r="X143"/>
  <c r="AA143" s="1"/>
  <c r="N56"/>
  <c r="G80" i="65"/>
  <c r="I80" s="1"/>
  <c r="G66"/>
  <c r="I66" s="1"/>
  <c r="H50" i="62"/>
  <c r="J50" s="1"/>
  <c r="G42" i="65"/>
  <c r="I42" s="1"/>
  <c r="G32"/>
  <c r="I32" s="1"/>
  <c r="H24" i="62"/>
  <c r="J24" s="1"/>
  <c r="H16"/>
  <c r="J16" s="1"/>
  <c r="G8" i="65"/>
  <c r="I8" s="1"/>
  <c r="F129" i="73"/>
  <c r="J129" s="1"/>
  <c r="L137" i="63"/>
  <c r="L108"/>
  <c r="L84"/>
  <c r="L65"/>
  <c r="G139"/>
  <c r="G79"/>
  <c r="N54" i="64"/>
  <c r="N50"/>
  <c r="N46"/>
  <c r="N42"/>
  <c r="N38"/>
  <c r="N34"/>
  <c r="N30"/>
  <c r="N18"/>
  <c r="AA98"/>
  <c r="AA70"/>
  <c r="F54" i="73"/>
  <c r="J54" s="1"/>
  <c r="F38"/>
  <c r="J38" s="1"/>
  <c r="AA72" i="64"/>
  <c r="H124" i="73"/>
  <c r="I124" s="1"/>
  <c r="J124" s="1"/>
  <c r="E8"/>
  <c r="E27" i="66"/>
  <c r="E29"/>
  <c r="E37"/>
  <c r="E45"/>
  <c r="E10" i="68"/>
  <c r="G10" s="1"/>
  <c r="H10" s="1"/>
  <c r="I10" s="1"/>
  <c r="E38"/>
  <c r="E68"/>
  <c r="G68" s="1"/>
  <c r="H68" s="1"/>
  <c r="I68" s="1"/>
  <c r="E108"/>
  <c r="G108" s="1"/>
  <c r="H108" s="1"/>
  <c r="I108" s="1"/>
  <c r="E122"/>
  <c r="G122" s="1"/>
  <c r="H122" s="1"/>
  <c r="I122" s="1"/>
  <c r="E136"/>
  <c r="G48" i="70"/>
  <c r="G64"/>
  <c r="G112"/>
  <c r="I14" i="61"/>
  <c r="M14" s="1"/>
  <c r="N18"/>
  <c r="T30"/>
  <c r="K34"/>
  <c r="M34" s="1"/>
  <c r="R38"/>
  <c r="S38" s="1"/>
  <c r="T42"/>
  <c r="T108"/>
  <c r="T56" i="108"/>
  <c r="O43" i="46"/>
  <c r="I20" i="96"/>
  <c r="I13"/>
  <c r="H28" i="66"/>
  <c r="H15"/>
  <c r="Q400" i="40"/>
  <c r="Q257"/>
  <c r="Q253"/>
  <c r="Q227"/>
  <c r="Q173"/>
  <c r="M368" i="38"/>
  <c r="N131"/>
  <c r="N26"/>
  <c r="N51" s="1"/>
  <c r="R586" i="37"/>
  <c r="S586" s="1"/>
  <c r="R479"/>
  <c r="S479" s="1"/>
  <c r="Q468"/>
  <c r="R444"/>
  <c r="S444" s="1"/>
  <c r="R433"/>
  <c r="S433" s="1"/>
  <c r="R405"/>
  <c r="S405" s="1"/>
  <c r="R395"/>
  <c r="S395" s="1"/>
  <c r="Q394"/>
  <c r="S394" s="1"/>
  <c r="Q267"/>
  <c r="S267" s="1"/>
  <c r="Q219"/>
  <c r="Q124"/>
  <c r="S124" s="1"/>
  <c r="E90" i="71"/>
  <c r="B32" i="88"/>
  <c r="B35" s="1"/>
  <c r="A2" s="1"/>
  <c r="E25" i="69"/>
  <c r="E22"/>
  <c r="E18" i="82" s="1"/>
  <c r="D14" i="69"/>
  <c r="D10" i="82" s="1"/>
  <c r="D12" i="69"/>
  <c r="D8" i="82" s="1"/>
  <c r="D15" i="69"/>
  <c r="D11" i="82" s="1"/>
  <c r="D9" i="69"/>
  <c r="D5" i="82" s="1"/>
  <c r="D25" i="69"/>
  <c r="D21" i="82" s="1"/>
  <c r="D28" i="69"/>
  <c r="D24" i="82" s="1"/>
  <c r="D8" i="69"/>
  <c r="D4" i="82" s="1"/>
  <c r="D6" i="69"/>
  <c r="D2" i="82" s="1"/>
  <c r="D31" i="69"/>
  <c r="D27" i="82" s="1"/>
  <c r="E6" i="69"/>
  <c r="D21"/>
  <c r="D17" i="82" s="1"/>
  <c r="D19" i="69"/>
  <c r="D15" i="82" s="1"/>
  <c r="E17" i="69"/>
  <c r="D7"/>
  <c r="D3" i="82" s="1"/>
  <c r="D24" i="69"/>
  <c r="D20" i="82" s="1"/>
  <c r="D23" i="69"/>
  <c r="D19" i="82" s="1"/>
  <c r="D16" i="69"/>
  <c r="D12" i="82" s="1"/>
  <c r="E13" i="69"/>
  <c r="E9" i="82" s="1"/>
  <c r="D11" i="69"/>
  <c r="D7" i="82" s="1"/>
  <c r="D10" i="69"/>
  <c r="D6" i="82" s="1"/>
  <c r="D27" i="69"/>
  <c r="D23" i="82" s="1"/>
  <c r="D26" i="69"/>
  <c r="D22" i="82" s="1"/>
  <c r="D30" i="69"/>
  <c r="D26" i="82" s="1"/>
  <c r="D22" i="69"/>
  <c r="D18" i="82" s="1"/>
  <c r="D20" i="69"/>
  <c r="D16" i="82" s="1"/>
  <c r="D18" i="69"/>
  <c r="D14" i="82" s="1"/>
  <c r="D13" i="69"/>
  <c r="D9" i="82" s="1"/>
  <c r="D17" i="69"/>
  <c r="D13" i="82" s="1"/>
  <c r="D29" i="69"/>
  <c r="D25" i="82" s="1"/>
  <c r="E21" i="69"/>
  <c r="E28" i="82" s="1"/>
  <c r="I11" i="72"/>
  <c r="M11"/>
  <c r="I98"/>
  <c r="M98"/>
  <c r="F115" i="61"/>
  <c r="H115"/>
  <c r="G115"/>
  <c r="H10"/>
  <c r="F10"/>
  <c r="G10"/>
  <c r="L64" i="72"/>
  <c r="J64"/>
  <c r="I64" s="1"/>
  <c r="K64"/>
  <c r="M12"/>
  <c r="M125"/>
  <c r="I32"/>
  <c r="I140"/>
  <c r="J16" i="73"/>
  <c r="M114" i="72"/>
  <c r="F84" i="61"/>
  <c r="I103" i="72"/>
  <c r="I117"/>
  <c r="M14"/>
  <c r="M36"/>
  <c r="I135"/>
  <c r="I139"/>
  <c r="I75"/>
  <c r="I67"/>
  <c r="M71"/>
  <c r="I71"/>
  <c r="M91"/>
  <c r="M126"/>
  <c r="AW47" i="53"/>
  <c r="AW12"/>
  <c r="AW77"/>
  <c r="M143" i="64"/>
  <c r="G112" i="63"/>
  <c r="G124"/>
  <c r="G108"/>
  <c r="G100"/>
  <c r="F142"/>
  <c r="G126"/>
  <c r="G118"/>
  <c r="L68" i="72"/>
  <c r="J68"/>
  <c r="G96" i="63"/>
  <c r="E142"/>
  <c r="G142" s="1"/>
  <c r="M22" i="72"/>
  <c r="I59"/>
  <c r="M70"/>
  <c r="AW55" i="53"/>
  <c r="M54" i="61"/>
  <c r="G104" i="63"/>
  <c r="E18" i="62"/>
  <c r="E18" i="65"/>
  <c r="J56" i="73"/>
  <c r="M121" i="72"/>
  <c r="C62" i="109"/>
  <c r="H54" i="68"/>
  <c r="I54" s="1"/>
  <c r="S21" i="61"/>
  <c r="M91"/>
  <c r="AW87" i="53"/>
  <c r="S54" i="61"/>
  <c r="S14"/>
  <c r="M22"/>
  <c r="M12"/>
  <c r="AW137" i="53"/>
  <c r="AW51"/>
  <c r="AW114"/>
  <c r="S116" i="61"/>
  <c r="AW68" i="53"/>
  <c r="M8" i="61"/>
  <c r="M86"/>
  <c r="M116"/>
  <c r="S134"/>
  <c r="AW80" i="53"/>
  <c r="AW66"/>
  <c r="AW104"/>
  <c r="AW120"/>
  <c r="J15" i="73"/>
  <c r="J89"/>
  <c r="J109"/>
  <c r="E24" i="72"/>
  <c r="AW98" i="53"/>
  <c r="S120" i="61"/>
  <c r="M120"/>
  <c r="S138"/>
  <c r="J105" i="73"/>
  <c r="J135"/>
  <c r="I126" i="72"/>
  <c r="I92"/>
  <c r="AW84" i="53"/>
  <c r="J50" i="73"/>
  <c r="L90" i="72"/>
  <c r="I90" s="1"/>
  <c r="E7" i="82"/>
  <c r="L31" i="72"/>
  <c r="I15"/>
  <c r="K72"/>
  <c r="S55" i="61"/>
  <c r="S118"/>
  <c r="N189" i="38"/>
  <c r="Q324" i="40"/>
  <c r="S622" i="37"/>
  <c r="S624"/>
  <c r="M143" i="38"/>
  <c r="M235"/>
  <c r="M66" i="72"/>
  <c r="S33" i="61"/>
  <c r="J80" i="73"/>
  <c r="J117"/>
  <c r="J30"/>
  <c r="G85" i="61"/>
  <c r="J108" i="72"/>
  <c r="I108" s="1"/>
  <c r="M48" i="61"/>
  <c r="J28" i="73"/>
  <c r="M133" i="61"/>
  <c r="S64"/>
  <c r="M58"/>
  <c r="S52"/>
  <c r="S42"/>
  <c r="I110" i="72"/>
  <c r="E101"/>
  <c r="AW107" i="53"/>
  <c r="R102" i="64"/>
  <c r="Y102" s="1"/>
  <c r="AB102" s="1"/>
  <c r="D32" i="61"/>
  <c r="AW52" i="53"/>
  <c r="D136" i="61"/>
  <c r="H136" s="1"/>
  <c r="AW42" i="53"/>
  <c r="AW71"/>
  <c r="AW54"/>
  <c r="D83" i="71"/>
  <c r="E83" s="1"/>
  <c r="D12"/>
  <c r="E12" s="1"/>
  <c r="AW39" i="53"/>
  <c r="S70" i="61"/>
  <c r="S88"/>
  <c r="M126"/>
  <c r="I127" i="72"/>
  <c r="M96"/>
  <c r="J134" i="73"/>
  <c r="J133"/>
  <c r="J26"/>
  <c r="H40" i="61"/>
  <c r="O111" i="64"/>
  <c r="AW78" i="53"/>
  <c r="AW64"/>
  <c r="AW128"/>
  <c r="E39" i="99"/>
  <c r="D77" i="61"/>
  <c r="K68" i="72"/>
  <c r="M68" s="1"/>
  <c r="G50" i="63"/>
  <c r="O47" i="64"/>
  <c r="C55" i="72"/>
  <c r="L55" s="1"/>
  <c r="C37"/>
  <c r="C29"/>
  <c r="C13"/>
  <c r="V143" i="49"/>
  <c r="C181" i="31" s="1"/>
  <c r="I143" i="64"/>
  <c r="N143" s="1"/>
  <c r="Y29"/>
  <c r="AB29" s="1"/>
  <c r="D12" i="67"/>
  <c r="F175" i="31" s="1"/>
  <c r="AW105" i="53"/>
  <c r="G120" i="70"/>
  <c r="G104"/>
  <c r="G56"/>
  <c r="G40"/>
  <c r="EH142" i="47"/>
  <c r="C179" i="31" s="1"/>
  <c r="O132" i="46"/>
  <c r="P132"/>
  <c r="F6" i="62"/>
  <c r="F141" s="1"/>
  <c r="Y106" i="64"/>
  <c r="AB106" s="1"/>
  <c r="D33" i="61"/>
  <c r="Z91" i="91"/>
  <c r="Z84"/>
  <c r="E37" i="102" s="1"/>
  <c r="Z73" i="91"/>
  <c r="K411" i="43"/>
  <c r="K413" s="1"/>
  <c r="L399"/>
  <c r="L413" s="1"/>
  <c r="L183"/>
  <c r="K139"/>
  <c r="K141" s="1"/>
  <c r="L90"/>
  <c r="L141" s="1"/>
  <c r="Q410" i="40"/>
  <c r="Q414" s="1"/>
  <c r="R385"/>
  <c r="R359"/>
  <c r="R319"/>
  <c r="R324" s="1"/>
  <c r="Q223"/>
  <c r="Q221"/>
  <c r="Q219"/>
  <c r="Q217"/>
  <c r="Q208"/>
  <c r="Q196"/>
  <c r="Q194"/>
  <c r="Q186"/>
  <c r="R140"/>
  <c r="R144" s="1"/>
  <c r="Q105"/>
  <c r="Q144" s="1"/>
  <c r="R89"/>
  <c r="R85"/>
  <c r="Q62"/>
  <c r="Q60"/>
  <c r="R53"/>
  <c r="S53" s="1"/>
  <c r="Q50"/>
  <c r="S50" s="1"/>
  <c r="R18"/>
  <c r="S18" s="1"/>
  <c r="Q17"/>
  <c r="S17" s="1"/>
  <c r="Q15"/>
  <c r="N413" i="38"/>
  <c r="N381"/>
  <c r="M335"/>
  <c r="M373" s="1"/>
  <c r="N287"/>
  <c r="N327" s="1"/>
  <c r="N278"/>
  <c r="N281" s="1"/>
  <c r="M277"/>
  <c r="M281" s="1"/>
  <c r="N129"/>
  <c r="Q623" i="37"/>
  <c r="S623" s="1"/>
  <c r="Q581"/>
  <c r="Q579"/>
  <c r="S579" s="1"/>
  <c r="Q573"/>
  <c r="R554"/>
  <c r="S554" s="1"/>
  <c r="Q553"/>
  <c r="S553" s="1"/>
  <c r="Q549"/>
  <c r="S549" s="1"/>
  <c r="Q547"/>
  <c r="Q558" s="1"/>
  <c r="Q482"/>
  <c r="S482" s="1"/>
  <c r="R477"/>
  <c r="S477" s="1"/>
  <c r="Q453"/>
  <c r="R448"/>
  <c r="R431"/>
  <c r="R403"/>
  <c r="R400"/>
  <c r="R393"/>
  <c r="S393" s="1"/>
  <c r="Q392"/>
  <c r="R388"/>
  <c r="R385"/>
  <c r="Q362"/>
  <c r="R334"/>
  <c r="S334" s="1"/>
  <c r="Q333"/>
  <c r="S333" s="1"/>
  <c r="R322"/>
  <c r="S322" s="1"/>
  <c r="Q321"/>
  <c r="S321" s="1"/>
  <c r="Q281"/>
  <c r="S281" s="1"/>
  <c r="Q279"/>
  <c r="S279" s="1"/>
  <c r="Q275"/>
  <c r="S275" s="1"/>
  <c r="Q273"/>
  <c r="S273" s="1"/>
  <c r="Q270"/>
  <c r="S270" s="1"/>
  <c r="R264"/>
  <c r="R176"/>
  <c r="R142"/>
  <c r="S142" s="1"/>
  <c r="Q140"/>
  <c r="S140" s="1"/>
  <c r="R135"/>
  <c r="S135" s="1"/>
  <c r="Q132"/>
  <c r="R131"/>
  <c r="S131" s="1"/>
  <c r="R123"/>
  <c r="S123" s="1"/>
  <c r="Q118"/>
  <c r="S118" s="1"/>
  <c r="Q114"/>
  <c r="Q112"/>
  <c r="Q110"/>
  <c r="M143"/>
  <c r="Q108"/>
  <c r="R106"/>
  <c r="Q85"/>
  <c r="R73"/>
  <c r="S73" s="1"/>
  <c r="Q70"/>
  <c r="R63"/>
  <c r="S63" s="1"/>
  <c r="Q47"/>
  <c r="S47" s="1"/>
  <c r="E43" i="72"/>
  <c r="E35"/>
  <c r="D31" i="61"/>
  <c r="D7"/>
  <c r="L617" i="43"/>
  <c r="J549"/>
  <c r="L329"/>
  <c r="L345" s="1"/>
  <c r="K275"/>
  <c r="K277" s="1"/>
  <c r="L257"/>
  <c r="L277" s="1"/>
  <c r="L207"/>
  <c r="J78"/>
  <c r="R380" i="40"/>
  <c r="R414" s="1"/>
  <c r="Q365"/>
  <c r="R362"/>
  <c r="Q361"/>
  <c r="Q369" s="1"/>
  <c r="P324"/>
  <c r="Q193"/>
  <c r="Q234" s="1"/>
  <c r="Q183"/>
  <c r="Q189" s="1"/>
  <c r="Q95"/>
  <c r="Q61"/>
  <c r="R58"/>
  <c r="R99" s="1"/>
  <c r="R19"/>
  <c r="S19" s="1"/>
  <c r="R13"/>
  <c r="R54" s="1"/>
  <c r="S54" s="1"/>
  <c r="N387" i="38"/>
  <c r="N331"/>
  <c r="N373" s="1"/>
  <c r="M289"/>
  <c r="M287"/>
  <c r="M285"/>
  <c r="N133"/>
  <c r="N110"/>
  <c r="N106"/>
  <c r="N143" s="1"/>
  <c r="M46"/>
  <c r="M24"/>
  <c r="M51" s="1"/>
  <c r="R581" i="37"/>
  <c r="R573"/>
  <c r="R627" s="1"/>
  <c r="Q485"/>
  <c r="S485" s="1"/>
  <c r="R484"/>
  <c r="S484" s="1"/>
  <c r="Q483"/>
  <c r="S483" s="1"/>
  <c r="Q480"/>
  <c r="S480" s="1"/>
  <c r="Q471"/>
  <c r="S471" s="1"/>
  <c r="Q450"/>
  <c r="S450" s="1"/>
  <c r="R449"/>
  <c r="S449" s="1"/>
  <c r="Q448"/>
  <c r="S448" s="1"/>
  <c r="R447"/>
  <c r="S447" s="1"/>
  <c r="Q442"/>
  <c r="R441"/>
  <c r="S441" s="1"/>
  <c r="R408"/>
  <c r="S408" s="1"/>
  <c r="R404"/>
  <c r="S404" s="1"/>
  <c r="Q403"/>
  <c r="S403" s="1"/>
  <c r="Q400"/>
  <c r="S400" s="1"/>
  <c r="R392"/>
  <c r="R389"/>
  <c r="S389" s="1"/>
  <c r="Q388"/>
  <c r="S388" s="1"/>
  <c r="Q340"/>
  <c r="Q336"/>
  <c r="S336" s="1"/>
  <c r="R326"/>
  <c r="S326" s="1"/>
  <c r="Q325"/>
  <c r="S325" s="1"/>
  <c r="R318"/>
  <c r="R351" s="1"/>
  <c r="Q317"/>
  <c r="S294"/>
  <c r="Q272"/>
  <c r="S272" s="1"/>
  <c r="Q245"/>
  <c r="R210"/>
  <c r="S210" s="1"/>
  <c r="Q192"/>
  <c r="Q213" s="1"/>
  <c r="S176"/>
  <c r="R127"/>
  <c r="S127" s="1"/>
  <c r="Q126"/>
  <c r="S126" s="1"/>
  <c r="R114"/>
  <c r="R112"/>
  <c r="R110"/>
  <c r="R108"/>
  <c r="R70"/>
  <c r="R64"/>
  <c r="S64" s="1"/>
  <c r="R62"/>
  <c r="S62" s="1"/>
  <c r="N74"/>
  <c r="C168" i="31" s="1"/>
  <c r="L84" i="72"/>
  <c r="K84"/>
  <c r="M128"/>
  <c r="I128"/>
  <c r="AB1" i="108"/>
  <c r="O4" s="1"/>
  <c r="H12"/>
  <c r="J46" i="72"/>
  <c r="K46"/>
  <c r="L46"/>
  <c r="L48"/>
  <c r="K48"/>
  <c r="J48"/>
  <c r="H19" i="109"/>
  <c r="H4"/>
  <c r="H12"/>
  <c r="M4" s="1"/>
  <c r="AB1"/>
  <c r="O4" s="1"/>
  <c r="J132" i="72"/>
  <c r="L132"/>
  <c r="L78"/>
  <c r="K78"/>
  <c r="M78" s="1"/>
  <c r="L41"/>
  <c r="K41"/>
  <c r="M41" s="1"/>
  <c r="J41"/>
  <c r="M99"/>
  <c r="I99"/>
  <c r="F55" i="61"/>
  <c r="G55"/>
  <c r="M89" i="72"/>
  <c r="M38"/>
  <c r="I84"/>
  <c r="G132" i="61"/>
  <c r="F132"/>
  <c r="I129" i="65"/>
  <c r="K124" i="72"/>
  <c r="J124"/>
  <c r="I124" s="1"/>
  <c r="H22" i="61"/>
  <c r="F22"/>
  <c r="I47" i="72"/>
  <c r="M47"/>
  <c r="H101" i="61"/>
  <c r="G101"/>
  <c r="E23" i="69"/>
  <c r="E29" i="82" s="1"/>
  <c r="C189" i="31"/>
  <c r="M123" i="72"/>
  <c r="I123"/>
  <c r="M105"/>
  <c r="I105"/>
  <c r="G32" i="61"/>
  <c r="F32"/>
  <c r="H32"/>
  <c r="G136"/>
  <c r="F136"/>
  <c r="J111" i="72"/>
  <c r="K111"/>
  <c r="L111"/>
  <c r="I20"/>
  <c r="I85"/>
  <c r="M81"/>
  <c r="M76"/>
  <c r="I89"/>
  <c r="I97"/>
  <c r="J45" i="73"/>
  <c r="M82" i="72"/>
  <c r="I38"/>
  <c r="F172" i="31"/>
  <c r="AW23" i="53"/>
  <c r="J63" i="73"/>
  <c r="M16" i="72"/>
  <c r="H20" i="68"/>
  <c r="G20"/>
  <c r="G48"/>
  <c r="I48"/>
  <c r="AX136" i="53"/>
  <c r="AW136" s="1"/>
  <c r="E137" i="64"/>
  <c r="L137" s="1"/>
  <c r="O137" s="1"/>
  <c r="E89"/>
  <c r="L89" s="1"/>
  <c r="O89" s="1"/>
  <c r="AX88" i="53"/>
  <c r="AW88" s="1"/>
  <c r="AY50"/>
  <c r="AW50" s="1"/>
  <c r="D49" i="71"/>
  <c r="E49" s="1"/>
  <c r="R51" i="64"/>
  <c r="Y51" s="1"/>
  <c r="AB51" s="1"/>
  <c r="AY41" i="53"/>
  <c r="AW41" s="1"/>
  <c r="R42" i="64"/>
  <c r="Y42" s="1"/>
  <c r="AB42" s="1"/>
  <c r="AY38" i="53"/>
  <c r="D37" i="61"/>
  <c r="R39" i="64"/>
  <c r="E106" i="72"/>
  <c r="D50" i="71"/>
  <c r="E50" s="1"/>
  <c r="G14" i="68"/>
  <c r="H14" s="1"/>
  <c r="I14" s="1"/>
  <c r="G86"/>
  <c r="I86"/>
  <c r="G101"/>
  <c r="H101"/>
  <c r="D116" i="61"/>
  <c r="R118" i="64"/>
  <c r="Y118" s="1"/>
  <c r="AB118" s="1"/>
  <c r="R110"/>
  <c r="Y110" s="1"/>
  <c r="AB110" s="1"/>
  <c r="D108" i="61"/>
  <c r="AY109" i="53"/>
  <c r="AW109" s="1"/>
  <c r="AY97"/>
  <c r="AW97" s="1"/>
  <c r="R98" i="64"/>
  <c r="Y98" s="1"/>
  <c r="AB98" s="1"/>
  <c r="R94"/>
  <c r="Y94" s="1"/>
  <c r="AB94" s="1"/>
  <c r="AY93" i="53"/>
  <c r="AW93" s="1"/>
  <c r="AX90"/>
  <c r="AW90" s="1"/>
  <c r="E91" i="64"/>
  <c r="L91" s="1"/>
  <c r="O91" s="1"/>
  <c r="E87"/>
  <c r="L87" s="1"/>
  <c r="O87" s="1"/>
  <c r="AX86" i="53"/>
  <c r="AW86" s="1"/>
  <c r="E83" i="64"/>
  <c r="L83" s="1"/>
  <c r="O83" s="1"/>
  <c r="AX82" i="53"/>
  <c r="AW82" s="1"/>
  <c r="AX61"/>
  <c r="AW61" s="1"/>
  <c r="E62" i="64"/>
  <c r="L62" s="1"/>
  <c r="O62" s="1"/>
  <c r="E21"/>
  <c r="L21" s="1"/>
  <c r="O21" s="1"/>
  <c r="AX20" i="53"/>
  <c r="G118" i="61"/>
  <c r="E138" i="72"/>
  <c r="D138" i="61"/>
  <c r="F118"/>
  <c r="H46"/>
  <c r="J54" i="72"/>
  <c r="L21"/>
  <c r="E8" i="64"/>
  <c r="D6" i="71"/>
  <c r="E6" s="1"/>
  <c r="I91" i="72"/>
  <c r="L54"/>
  <c r="M139"/>
  <c r="E6"/>
  <c r="R140" i="64"/>
  <c r="Y140" s="1"/>
  <c r="AB140" s="1"/>
  <c r="AX139" i="53"/>
  <c r="AW139" s="1"/>
  <c r="E48" i="64"/>
  <c r="L48" s="1"/>
  <c r="O48" s="1"/>
  <c r="G43" i="61"/>
  <c r="AX25" i="53"/>
  <c r="AW25" s="1"/>
  <c r="D24" i="61"/>
  <c r="K23" i="72"/>
  <c r="M23" s="1"/>
  <c r="D24" i="71"/>
  <c r="E24" s="1"/>
  <c r="F123" i="61"/>
  <c r="L116" i="72"/>
  <c r="I116" s="1"/>
  <c r="L107"/>
  <c r="I107" s="1"/>
  <c r="J109"/>
  <c r="I109" s="1"/>
  <c r="K31"/>
  <c r="M31" s="1"/>
  <c r="K19"/>
  <c r="M19" s="1"/>
  <c r="L72"/>
  <c r="I7" i="68"/>
  <c r="E60" i="72"/>
  <c r="H113" i="61"/>
  <c r="G74"/>
  <c r="K73" i="72"/>
  <c r="F85" i="61"/>
  <c r="X141" i="50"/>
  <c r="J45" i="72"/>
  <c r="R108" i="64"/>
  <c r="Y108" s="1"/>
  <c r="AB108" s="1"/>
  <c r="D84" i="71"/>
  <c r="E84" s="1"/>
  <c r="R80" i="64"/>
  <c r="Y80" s="1"/>
  <c r="AB80" s="1"/>
  <c r="AY122" i="53"/>
  <c r="AW122" s="1"/>
  <c r="R59" i="64"/>
  <c r="Y59" s="1"/>
  <c r="AB59" s="1"/>
  <c r="D61" i="71"/>
  <c r="E61" s="1"/>
  <c r="S130" i="61"/>
  <c r="AW60" i="53"/>
  <c r="E38" i="64"/>
  <c r="L38" s="1"/>
  <c r="O38" s="1"/>
  <c r="Z64" i="91"/>
  <c r="G134" i="68" l="1"/>
  <c r="H134" s="1"/>
  <c r="I134" s="1"/>
  <c r="G74"/>
  <c r="H74" s="1"/>
  <c r="I74" s="1"/>
  <c r="G36" i="61"/>
  <c r="H36"/>
  <c r="F36"/>
  <c r="L77" i="72"/>
  <c r="K77"/>
  <c r="M77" s="1"/>
  <c r="J77"/>
  <c r="K88"/>
  <c r="L88"/>
  <c r="J88"/>
  <c r="I88" s="1"/>
  <c r="F105" i="61"/>
  <c r="G105"/>
  <c r="H105"/>
  <c r="J113" i="72"/>
  <c r="L113"/>
  <c r="K113"/>
  <c r="M113" s="1"/>
  <c r="H30" i="61"/>
  <c r="F30"/>
  <c r="G30"/>
  <c r="J100" i="72"/>
  <c r="L100"/>
  <c r="K100"/>
  <c r="M100" s="1"/>
  <c r="M133"/>
  <c r="I133"/>
  <c r="F113" i="61"/>
  <c r="G113"/>
  <c r="G121"/>
  <c r="H121"/>
  <c r="F121"/>
  <c r="F137"/>
  <c r="G137"/>
  <c r="H137"/>
  <c r="H51"/>
  <c r="G51"/>
  <c r="F51"/>
  <c r="K86" i="72"/>
  <c r="J86"/>
  <c r="L86"/>
  <c r="L28"/>
  <c r="K28"/>
  <c r="M28" s="1"/>
  <c r="J28"/>
  <c r="K39"/>
  <c r="L39"/>
  <c r="J39"/>
  <c r="I39" s="1"/>
  <c r="G65" i="61"/>
  <c r="F65"/>
  <c r="H65"/>
  <c r="F40"/>
  <c r="G40"/>
  <c r="L18" i="72"/>
  <c r="K18"/>
  <c r="J18"/>
  <c r="I18" s="1"/>
  <c r="K10"/>
  <c r="J10"/>
  <c r="I10" s="1"/>
  <c r="L10"/>
  <c r="G60" i="61"/>
  <c r="H60"/>
  <c r="F60"/>
  <c r="G120"/>
  <c r="H120"/>
  <c r="F120"/>
  <c r="L120" i="72"/>
  <c r="K120"/>
  <c r="J120"/>
  <c r="I120" s="1"/>
  <c r="H98" i="61"/>
  <c r="G98"/>
  <c r="F98"/>
  <c r="F46"/>
  <c r="G46"/>
  <c r="J21" i="72"/>
  <c r="K21"/>
  <c r="H81" i="61"/>
  <c r="G81"/>
  <c r="F81"/>
  <c r="H124"/>
  <c r="G124"/>
  <c r="F124"/>
  <c r="J130" i="72"/>
  <c r="L130"/>
  <c r="K130"/>
  <c r="M130" s="1"/>
  <c r="M80"/>
  <c r="I50"/>
  <c r="I57"/>
  <c r="I125"/>
  <c r="G120" i="68"/>
  <c r="H120"/>
  <c r="I120" s="1"/>
  <c r="G66"/>
  <c r="H66"/>
  <c r="I66" s="1"/>
  <c r="L5" i="100"/>
  <c r="N39" i="103"/>
  <c r="F39"/>
  <c r="L62" i="72"/>
  <c r="J62"/>
  <c r="K62"/>
  <c r="M62" s="1"/>
  <c r="G103" i="61"/>
  <c r="H103"/>
  <c r="F103"/>
  <c r="G119"/>
  <c r="F119"/>
  <c r="H119"/>
  <c r="G100"/>
  <c r="H100"/>
  <c r="F100"/>
  <c r="H133"/>
  <c r="G133"/>
  <c r="F133"/>
  <c r="L73" i="72"/>
  <c r="J73"/>
  <c r="F109" i="61"/>
  <c r="G109"/>
  <c r="H109"/>
  <c r="L118" i="72"/>
  <c r="K118"/>
  <c r="J118"/>
  <c r="I118" s="1"/>
  <c r="F76" i="61"/>
  <c r="G76"/>
  <c r="H76"/>
  <c r="F21"/>
  <c r="G21"/>
  <c r="H21"/>
  <c r="H6"/>
  <c r="G6"/>
  <c r="F6"/>
  <c r="M73" i="72"/>
  <c r="I21"/>
  <c r="I78"/>
  <c r="I22" i="96"/>
  <c r="S69" i="61"/>
  <c r="M65"/>
  <c r="J90" i="73"/>
  <c r="S125" i="61"/>
  <c r="M123"/>
  <c r="S17"/>
  <c r="S15"/>
  <c r="S129"/>
  <c r="M13"/>
  <c r="M137" i="72"/>
  <c r="J139" i="73"/>
  <c r="M26" i="72"/>
  <c r="I136"/>
  <c r="M53"/>
  <c r="N419" i="38"/>
  <c r="R369" i="40"/>
  <c r="M75" i="61"/>
  <c r="M29"/>
  <c r="M68"/>
  <c r="D42" i="71"/>
  <c r="E42" s="1"/>
  <c r="AX43" i="53"/>
  <c r="AW43" s="1"/>
  <c r="D42" i="61"/>
  <c r="E44" i="64"/>
  <c r="L44" s="1"/>
  <c r="O44" s="1"/>
  <c r="E42" i="72"/>
  <c r="G136" i="68"/>
  <c r="H136" s="1"/>
  <c r="I136" s="1"/>
  <c r="G38"/>
  <c r="H38" s="1"/>
  <c r="I38" s="1"/>
  <c r="F68" i="61"/>
  <c r="H68"/>
  <c r="G68"/>
  <c r="F18"/>
  <c r="G18"/>
  <c r="H18"/>
  <c r="Q99" i="40"/>
  <c r="L209" i="43"/>
  <c r="F179" i="31"/>
  <c r="Q279" i="40"/>
  <c r="F23" i="69"/>
  <c r="E16" i="82"/>
  <c r="E15"/>
  <c r="E13"/>
  <c r="E14"/>
  <c r="E24"/>
  <c r="E25"/>
  <c r="E22"/>
  <c r="E27"/>
  <c r="E21"/>
  <c r="E26"/>
  <c r="E23"/>
  <c r="F21" i="69"/>
  <c r="E17" i="82" s="1"/>
  <c r="E3"/>
  <c r="E6"/>
  <c r="E4"/>
  <c r="E5"/>
  <c r="E2"/>
  <c r="N37" i="102"/>
  <c r="N9"/>
  <c r="K5" i="104"/>
  <c r="F37" i="102"/>
  <c r="Q282" i="37"/>
  <c r="S245"/>
  <c r="H7" i="61"/>
  <c r="F7"/>
  <c r="G7"/>
  <c r="L35" i="72"/>
  <c r="J35"/>
  <c r="I35" s="1"/>
  <c r="K35"/>
  <c r="S85" i="37"/>
  <c r="Q143"/>
  <c r="S385"/>
  <c r="R420"/>
  <c r="S431"/>
  <c r="R489"/>
  <c r="S15" i="40"/>
  <c r="J2" s="1"/>
  <c r="Q54"/>
  <c r="AY132" i="53"/>
  <c r="R133" i="64"/>
  <c r="Y133" s="1"/>
  <c r="AB133" s="1"/>
  <c r="P142" i="46"/>
  <c r="K13" i="72"/>
  <c r="J13"/>
  <c r="K37"/>
  <c r="J37"/>
  <c r="I37" s="1"/>
  <c r="L37"/>
  <c r="F39" i="99"/>
  <c r="N39"/>
  <c r="L5" i="101"/>
  <c r="N9" i="99"/>
  <c r="E141" i="65"/>
  <c r="G18"/>
  <c r="I54" i="72"/>
  <c r="I41"/>
  <c r="M48"/>
  <c r="M327" i="38"/>
  <c r="S70" i="37"/>
  <c r="S108"/>
  <c r="S110"/>
  <c r="S114"/>
  <c r="R213"/>
  <c r="S392"/>
  <c r="R558"/>
  <c r="S318"/>
  <c r="I68" i="72"/>
  <c r="H6" i="62"/>
  <c r="M64" i="72"/>
  <c r="S317" i="37"/>
  <c r="Q351"/>
  <c r="S442"/>
  <c r="Q489"/>
  <c r="G31" i="61"/>
  <c r="F31"/>
  <c r="H31"/>
  <c r="K43" i="72"/>
  <c r="J43"/>
  <c r="L43"/>
  <c r="S106" i="37"/>
  <c r="R143"/>
  <c r="S264"/>
  <c r="R282"/>
  <c r="S362"/>
  <c r="Q420"/>
  <c r="S573"/>
  <c r="Q627"/>
  <c r="F33" i="61"/>
  <c r="G33"/>
  <c r="H33"/>
  <c r="D131"/>
  <c r="E133" i="64"/>
  <c r="L133" s="1"/>
  <c r="O133" s="1"/>
  <c r="E131" i="72"/>
  <c r="AX132" i="53"/>
  <c r="AW132" s="1"/>
  <c r="D131" i="71"/>
  <c r="E131" s="1"/>
  <c r="O142" i="46"/>
  <c r="C178" i="31" s="1"/>
  <c r="J29" i="72"/>
  <c r="L29"/>
  <c r="K29"/>
  <c r="K55"/>
  <c r="J55"/>
  <c r="H77" i="61"/>
  <c r="G77"/>
  <c r="F77"/>
  <c r="L101" i="72"/>
  <c r="J101"/>
  <c r="K101"/>
  <c r="K24"/>
  <c r="L24"/>
  <c r="J24"/>
  <c r="H18" i="62"/>
  <c r="J18" s="1"/>
  <c r="E141"/>
  <c r="S112" i="37"/>
  <c r="S581"/>
  <c r="L13" i="72"/>
  <c r="R74" i="37"/>
  <c r="Q74"/>
  <c r="M108" i="72"/>
  <c r="L8" i="64"/>
  <c r="E143"/>
  <c r="L138" i="72"/>
  <c r="K138"/>
  <c r="J138"/>
  <c r="AW20" i="53"/>
  <c r="AX142"/>
  <c r="G116" i="61"/>
  <c r="F116"/>
  <c r="H116"/>
  <c r="L106" i="72"/>
  <c r="J106"/>
  <c r="K106"/>
  <c r="H37" i="61"/>
  <c r="G37"/>
  <c r="F37"/>
  <c r="E19" i="82"/>
  <c r="N4" i="109"/>
  <c r="F173" i="31"/>
  <c r="M4" i="108"/>
  <c r="F185" i="31"/>
  <c r="I73" i="72"/>
  <c r="F182" i="31"/>
  <c r="I111" i="72"/>
  <c r="M124"/>
  <c r="I19"/>
  <c r="I23"/>
  <c r="I48"/>
  <c r="M46"/>
  <c r="M84"/>
  <c r="I141" i="63"/>
  <c r="X142" i="50"/>
  <c r="C182" i="31" s="1"/>
  <c r="E43" i="103"/>
  <c r="Z97" i="91"/>
  <c r="C174" i="31" s="1"/>
  <c r="I45" i="72"/>
  <c r="M45"/>
  <c r="K60"/>
  <c r="J60"/>
  <c r="L60"/>
  <c r="M72"/>
  <c r="I72"/>
  <c r="G24" i="61"/>
  <c r="F24"/>
  <c r="H24"/>
  <c r="F138"/>
  <c r="H138"/>
  <c r="G138"/>
  <c r="H108"/>
  <c r="G108"/>
  <c r="F108"/>
  <c r="Y39" i="64"/>
  <c r="R143"/>
  <c r="AW38" i="53"/>
  <c r="AY142"/>
  <c r="I132" i="72"/>
  <c r="M132"/>
  <c r="F183" i="31"/>
  <c r="L4" i="109"/>
  <c r="F180" i="31"/>
  <c r="M107" i="72"/>
  <c r="M21"/>
  <c r="M111"/>
  <c r="I31"/>
  <c r="M116"/>
  <c r="M54"/>
  <c r="M109"/>
  <c r="I46"/>
  <c r="I130" l="1"/>
  <c r="M39"/>
  <c r="M86"/>
  <c r="I100"/>
  <c r="I113"/>
  <c r="M88"/>
  <c r="I24"/>
  <c r="I101"/>
  <c r="M55"/>
  <c r="I43"/>
  <c r="M118"/>
  <c r="I62"/>
  <c r="M120"/>
  <c r="M10"/>
  <c r="M18"/>
  <c r="I28"/>
  <c r="I86"/>
  <c r="I77"/>
  <c r="F176" i="31"/>
  <c r="J42" i="72"/>
  <c r="L42"/>
  <c r="K42"/>
  <c r="H42" i="61"/>
  <c r="G42"/>
  <c r="F42"/>
  <c r="M138" i="72"/>
  <c r="S74" i="37"/>
  <c r="H2" s="1"/>
  <c r="F178" i="31"/>
  <c r="L131" i="72"/>
  <c r="J131"/>
  <c r="K131"/>
  <c r="M131" s="1"/>
  <c r="G131" i="61"/>
  <c r="H131"/>
  <c r="F131"/>
  <c r="I18" i="65"/>
  <c r="F171" i="31" s="1"/>
  <c r="G141" i="65"/>
  <c r="I141" s="1"/>
  <c r="I60" i="72"/>
  <c r="M106"/>
  <c r="M101"/>
  <c r="I55"/>
  <c r="M29"/>
  <c r="I29"/>
  <c r="M43"/>
  <c r="M37"/>
  <c r="M13"/>
  <c r="M35"/>
  <c r="J6" i="62"/>
  <c r="F168" i="31" s="1"/>
  <c r="H141" i="62"/>
  <c r="J141" s="1"/>
  <c r="M24" i="72"/>
  <c r="I13"/>
  <c r="AB39" i="64"/>
  <c r="Y143"/>
  <c r="AB143" s="1"/>
  <c r="N43" i="103"/>
  <c r="F43"/>
  <c r="N5" i="100"/>
  <c r="N9" i="103"/>
  <c r="C191" i="31" s="1"/>
  <c r="L141" i="63"/>
  <c r="I142"/>
  <c r="L142" s="1"/>
  <c r="F169" i="31" s="1"/>
  <c r="O8" i="64"/>
  <c r="L143"/>
  <c r="O143" s="1"/>
  <c r="F170" i="31" s="1"/>
  <c r="M60" i="72"/>
  <c r="AW142" i="53"/>
  <c r="I138" i="72"/>
  <c r="I106"/>
  <c r="M42" l="1"/>
  <c r="I42"/>
  <c r="F181" i="31"/>
  <c r="I131" i="72"/>
</calcChain>
</file>

<file path=xl/sharedStrings.xml><?xml version="1.0" encoding="utf-8"?>
<sst xmlns="http://schemas.openxmlformats.org/spreadsheetml/2006/main" count="18312" uniqueCount="5527">
  <si>
    <t>1.0</t>
  </si>
  <si>
    <t>SSNA</t>
  </si>
  <si>
    <t>INFORMAZIONI ISTITUZIONE</t>
  </si>
  <si>
    <t>PARTITA IVA DELL'ENTE</t>
  </si>
  <si>
    <t>*</t>
  </si>
  <si>
    <t xml:space="preserve">CODICE FISCALE DELL'ENTE </t>
  </si>
  <si>
    <t>TELEFONO</t>
  </si>
  <si>
    <t xml:space="preserve">FAX </t>
  </si>
  <si>
    <t>E-MAIL</t>
  </si>
  <si>
    <t>INDIRIZZO</t>
  </si>
  <si>
    <t xml:space="preserve">VIA </t>
  </si>
  <si>
    <t>N° Civico</t>
  </si>
  <si>
    <t>C.A.P.</t>
  </si>
  <si>
    <t>CITTA'                                                     PROV.</t>
  </si>
  <si>
    <t>INDIRIZZO PAGINA WEB DELL'ENTE</t>
  </si>
  <si>
    <t>COMPONENTI COLLEGIO DEI REVISORI (O ORGANO EQUIVALENTE)</t>
  </si>
  <si>
    <t>PRESIDENTE:</t>
  </si>
  <si>
    <t>COGNOME</t>
  </si>
  <si>
    <t>NOME</t>
  </si>
  <si>
    <t>E-Mail</t>
  </si>
  <si>
    <t>COMPONENTI:</t>
  </si>
  <si>
    <t>I modelli debbono essere sottoscritti dai revisori dei conti</t>
  </si>
  <si>
    <t>RESPONSABILE DEL PROCEDIMENTO AMMINISTRATIVO DI CUI ALLA LEGGE 7/8/90, N. 241 CAPO II°</t>
  </si>
  <si>
    <t>FAX</t>
  </si>
  <si>
    <t>REFERENTE DA CONTATTARE</t>
  </si>
  <si>
    <t>DOMANDE PRESENTI IN CIRCOLARE</t>
  </si>
  <si>
    <t>Non compilare</t>
  </si>
  <si>
    <t>numero contratti</t>
  </si>
  <si>
    <t>*6</t>
  </si>
  <si>
    <t>Indicare il numero dei contratti di collaborazione coordinata e continuativa</t>
  </si>
  <si>
    <t>*7</t>
  </si>
  <si>
    <t>Indicare il numero degli incarichi libero professionale, studio, ricerca e consulenza</t>
  </si>
  <si>
    <t xml:space="preserve"> </t>
  </si>
  <si>
    <t>*8</t>
  </si>
  <si>
    <t>Indicare il numero di contratti per prestazioni professionali consistenti nella resa di servizi o adempimenti obbligatori per legge</t>
  </si>
  <si>
    <t>Numero di unità di personale a tempo indeterminato che al 31/12 appartiene alle categorie protette</t>
  </si>
  <si>
    <t>valore</t>
  </si>
  <si>
    <t>Indicare il totale delle somme trattenute ai dipendenti nell'anno di rilevazione per le assenze per malattia in applicazione dell'art. 71 del D.L. n. 112 del 25/06/2008 convertito in L. 133/2008.</t>
  </si>
  <si>
    <t>numero unità</t>
  </si>
  <si>
    <t>Indicare il numero delle unità rilevate in tabella 1 tra i "presenti al 31.12" che appartengono alle categorie protette (Legge n.68/99).</t>
  </si>
  <si>
    <t>A quanto ammonta la spesa sostenuta nell'anno dall'ente per l'acquisto dei buoni lavoro (voucher) per prestazioni di lavoro occasionale accessorio?</t>
  </si>
  <si>
    <t>Quanti sono i dipendenti al 31.12 in aspettativa per dottorato di ricerca con retribuzione a carico dell'amministrazione ai sensi dell’articolo 2 della legge 476/1984 e s.m.?</t>
  </si>
  <si>
    <t>Quante persone sono state impiegate nell'anno (TEMPO DETER., CO.CO.CO., INCARICHI O ALTRI TIPI DI LAV. FLESSIBILE) il cui costo è totalmente sostenutocon finanziamenti esterni dellU.E. o di privati?</t>
  </si>
  <si>
    <t>Indicare il numero delle unità rilevate in tabella 1 tra i "presenti al 31.12" che risultavano titolari di permessi per Legge n. 104/92.</t>
  </si>
  <si>
    <t>Indicare il numero delle unita rilevate in tabella 1 tra i "presenti al 31.12" che risultavano titolari di permessi ai sensi dell'art. 42, c.5 D.lgs.151/2001.</t>
  </si>
  <si>
    <t>Indicare il numero dei medici convenzionati cui è stato conferito l'incarico di direttore di distretto ai sensi dell'art. 3-SEXIES, comma 3,
 del D.LGS. 502/92.</t>
  </si>
  <si>
    <t>Indicare il costo dei medici convenzionati cui è stato conferito l'incarico di direttore di distretto ai sensi dell'art.3-SEXIES, comma 3,
 del D.LGS. 502/92.</t>
  </si>
  <si>
    <t>Indicare il numero di personale religioso che sulla base di specifiche convenzioni presta servizio presso la struttura sanitaria</t>
  </si>
  <si>
    <t>Indicare il costo del personale religioso che sulla base di specifiche convenzioni presta servizio presso la struttura sanitaria</t>
  </si>
  <si>
    <t>Numero di convenzioni in vigore nel corso dell'anno per l'utilizzo di personale proveniente da altre amministrazioni pubbliche</t>
  </si>
  <si>
    <t>Unità di pers. dirigente presenti in tabella 1 per le quali sussiste un giudizio di idoneità condizionata alla mansione ex art. 41,C.6, LETT.B) D.LGS. 81/2008 con solo riferimento alle limitazioni</t>
  </si>
  <si>
    <t xml:space="preserve">Unità di pers. dirigente di cui alla precedente domanda per le quali il giudizio di idoneità condizionata ha determinato l’esclusione dalla turnazione sulle 24 ore e/o dalla pronta disponibilità </t>
  </si>
  <si>
    <t xml:space="preserve">Unità di pers. non dirigente presenti in tabella 1 per le quali sussiste un giudizio di idoneità condizionata alla mansione ex art. 41,C.6, LETT.B) D.LGS. 81/2008 con solo riferimento alle limitazioni </t>
  </si>
  <si>
    <t>Unità di pers. non dirigente di cui alla precedente domanda per le quali il giudizio di idoneità condizionata ha determinato l’esclusione dalla turnazione sulle 24 ore e/o dalla pronta disponibilità</t>
  </si>
  <si>
    <t>UNITÀ DI PERSONALE DIRIGENTE COLLOCATE IN ASPETTATIVA SENZA ASSEGNI PER ASSUNZIONE A TEMPO DETERMINATO PRESSO LA STESSA O ALTRA AMMINISTRAZIONE</t>
  </si>
  <si>
    <t>UNITÀ DI PERSONALE NON DIRIGENTE COLLOCATE IN ASPETTATIVA SENZA ASSEGNI PER ASSUNZIONE A TEMPO DETERMINATO PRESSO LA STESSA O ALTRA AMMINISTRAZIONE</t>
  </si>
  <si>
    <t>NOTE E CHIARIMENTI ALLA RILEVAZIONE
(max 1500 caratteri)</t>
  </si>
  <si>
    <t>TABELLE COMPILATE
(attenzione: la seguente sezione verrà compilata in automatico; all'atto dell'inserimento dei dati nel kit verrà annerita la relativa casella)</t>
  </si>
  <si>
    <t>ANOMALIE RISCONTRATE
(attenzione: la seguente sezione verrà compilata in automatico; all'atto dell'inserimento dei dati nel kit verranno evidenziate eventuali anomalie)</t>
  </si>
  <si>
    <t>* (asterisco): si intende campo obbligatorio</t>
  </si>
  <si>
    <t>CoCoCo</t>
  </si>
  <si>
    <t>T1</t>
  </si>
  <si>
    <t>controllo DOT. ORG.</t>
  </si>
  <si>
    <t>T1A</t>
  </si>
  <si>
    <t>SQ 1</t>
  </si>
  <si>
    <t>T1B</t>
  </si>
  <si>
    <t>SQ 2</t>
  </si>
  <si>
    <t>T1C</t>
  </si>
  <si>
    <t>SQ 3</t>
  </si>
  <si>
    <t>T1D</t>
  </si>
  <si>
    <t>SQ4</t>
  </si>
  <si>
    <t>T1E</t>
  </si>
  <si>
    <t>SQ 8</t>
  </si>
  <si>
    <t>T1F</t>
  </si>
  <si>
    <t>SQ 9</t>
  </si>
  <si>
    <t>T1G</t>
  </si>
  <si>
    <t>SQ 10</t>
  </si>
  <si>
    <t>T1SD</t>
  </si>
  <si>
    <t>IN 1</t>
  </si>
  <si>
    <t>T2</t>
  </si>
  <si>
    <t>IN 2</t>
  </si>
  <si>
    <t>T2A</t>
  </si>
  <si>
    <t>IN 3</t>
  </si>
  <si>
    <t>T3</t>
  </si>
  <si>
    <t>IN 4</t>
  </si>
  <si>
    <t>T4</t>
  </si>
  <si>
    <t>IN 5</t>
  </si>
  <si>
    <t>T5</t>
  </si>
  <si>
    <t>IN 6</t>
  </si>
  <si>
    <t>T6</t>
  </si>
  <si>
    <t>IN 7</t>
  </si>
  <si>
    <t>T7</t>
  </si>
  <si>
    <t>IN 8</t>
  </si>
  <si>
    <t>T8</t>
  </si>
  <si>
    <t xml:space="preserve">IN 9 </t>
  </si>
  <si>
    <t>T9</t>
  </si>
  <si>
    <t>IN 10</t>
  </si>
  <si>
    <t>T10</t>
  </si>
  <si>
    <t>IN 15</t>
  </si>
  <si>
    <t>T11</t>
  </si>
  <si>
    <t>IN 16</t>
  </si>
  <si>
    <t>T12</t>
  </si>
  <si>
    <t>T13</t>
  </si>
  <si>
    <t>T14</t>
  </si>
  <si>
    <t>T15</t>
  </si>
  <si>
    <t>SICI</t>
  </si>
  <si>
    <t>TRC</t>
  </si>
  <si>
    <t>P_IVA</t>
  </si>
  <si>
    <t>COD_FISC</t>
  </si>
  <si>
    <t>TEL</t>
  </si>
  <si>
    <t>EMAIL</t>
  </si>
  <si>
    <t>VIA</t>
  </si>
  <si>
    <t>NUM_CIV</t>
  </si>
  <si>
    <t>CAP</t>
  </si>
  <si>
    <t>CITY</t>
  </si>
  <si>
    <t>PV</t>
  </si>
  <si>
    <t>SITO</t>
  </si>
  <si>
    <t>PRES_COGNOME</t>
  </si>
  <si>
    <t>PRES_NOME</t>
  </si>
  <si>
    <t>PRES_EMAIL</t>
  </si>
  <si>
    <t>COM1_COGN</t>
  </si>
  <si>
    <t>COM1_NOME</t>
  </si>
  <si>
    <t>COM1_EMAIL</t>
  </si>
  <si>
    <t>COM2_COGN</t>
  </si>
  <si>
    <t>COM2_NOME</t>
  </si>
  <si>
    <t>COM2_EMAIL</t>
  </si>
  <si>
    <t>COM3_COGN</t>
  </si>
  <si>
    <t>COM3_NOME</t>
  </si>
  <si>
    <t>COM3_EMAIL</t>
  </si>
  <si>
    <t>COM4_COGN</t>
  </si>
  <si>
    <t>COM4_NOME</t>
  </si>
  <si>
    <t>COM4_EMAIL</t>
  </si>
  <si>
    <t>COM5_COGN</t>
  </si>
  <si>
    <t>COM5_NOME</t>
  </si>
  <si>
    <t>COM5_EMAIL</t>
  </si>
  <si>
    <t>RESP_COGN</t>
  </si>
  <si>
    <t>RESP_NOME</t>
  </si>
  <si>
    <t>RESP_EMAIL</t>
  </si>
  <si>
    <t>RESP_TEL</t>
  </si>
  <si>
    <t>RESP_FAX</t>
  </si>
  <si>
    <t>RESP_COGN1</t>
  </si>
  <si>
    <t>RESP_NOME1</t>
  </si>
  <si>
    <t>RESP_EMAIL1</t>
  </si>
  <si>
    <t>RESP_TEL1</t>
  </si>
  <si>
    <t>RESP_FAX1</t>
  </si>
  <si>
    <t>INFO_5</t>
  </si>
  <si>
    <t>INFO_6</t>
  </si>
  <si>
    <t>INFO_7</t>
  </si>
  <si>
    <t>INFO_8</t>
  </si>
  <si>
    <t>INFO_9</t>
  </si>
  <si>
    <t>INFO_10</t>
  </si>
  <si>
    <t>INFO_11</t>
  </si>
  <si>
    <t>INFO_12</t>
  </si>
  <si>
    <t>INFO_13</t>
  </si>
  <si>
    <t>INFO_30</t>
  </si>
  <si>
    <t>INFO_31</t>
  </si>
  <si>
    <t>INFO_32</t>
  </si>
  <si>
    <t>INFO_33</t>
  </si>
  <si>
    <t>INFO_34</t>
  </si>
  <si>
    <t>INFO_35</t>
  </si>
  <si>
    <t>INFO_36</t>
  </si>
  <si>
    <t>INFO_37</t>
  </si>
  <si>
    <t>INFO_38</t>
  </si>
  <si>
    <t>NOTE</t>
  </si>
  <si>
    <t>CHECK_CF</t>
  </si>
  <si>
    <t>CHECK_TEL</t>
  </si>
  <si>
    <t>CHECK_FAX</t>
  </si>
  <si>
    <t>CHECK_MAIL</t>
  </si>
  <si>
    <t>CHECK_INDI</t>
  </si>
  <si>
    <t>CHECK_PRES</t>
  </si>
  <si>
    <t>CHECK_COM1</t>
  </si>
  <si>
    <t>CHECK_COM2</t>
  </si>
  <si>
    <t>CHECK_COM3</t>
  </si>
  <si>
    <t>CHECK_COM4</t>
  </si>
  <si>
    <t>CHECK_COM5</t>
  </si>
  <si>
    <t>CHECK_RESP</t>
  </si>
  <si>
    <t>CHECK_INFO5</t>
  </si>
  <si>
    <t>CHECK_INFO6</t>
  </si>
  <si>
    <t>CHECK_INFO7</t>
  </si>
  <si>
    <t>CHECK_INFO8</t>
  </si>
  <si>
    <t>ID_NUM</t>
  </si>
  <si>
    <t>REFE_COGN</t>
  </si>
  <si>
    <t>REFE_NOME</t>
  </si>
  <si>
    <t>REFE_EMAIL</t>
  </si>
  <si>
    <t>REFE_TEL</t>
  </si>
  <si>
    <t>REFE_FAX</t>
  </si>
  <si>
    <t>INFO_39</t>
  </si>
  <si>
    <t>INFO_40</t>
  </si>
  <si>
    <t>INFO_41</t>
  </si>
  <si>
    <t>INFO_42</t>
  </si>
  <si>
    <t>INFO_43</t>
  </si>
  <si>
    <t>INFO_44</t>
  </si>
  <si>
    <t>INFO_45</t>
  </si>
  <si>
    <t>INFO_46</t>
  </si>
  <si>
    <t>80018230153</t>
  </si>
  <si>
    <t>0223902488</t>
  </si>
  <si>
    <t>0223902713</t>
  </si>
  <si>
    <t>segreteria.risorseumane@istitutotumori.mi.it</t>
  </si>
  <si>
    <t>VIA VENEZIAN</t>
  </si>
  <si>
    <t>1</t>
  </si>
  <si>
    <t>20133</t>
  </si>
  <si>
    <t>MILANO</t>
  </si>
  <si>
    <t>XX</t>
  </si>
  <si>
    <t>www.istitutotumori.mi.it</t>
  </si>
  <si>
    <t>DI FRANCESCANTONIO</t>
  </si>
  <si>
    <t>ALBERTO</t>
  </si>
  <si>
    <t>alberto.difrancescantonio@tesoro.it</t>
  </si>
  <si>
    <t>MONTANELLI</t>
  </si>
  <si>
    <t>LAURO</t>
  </si>
  <si>
    <t>info@studiomontanelli.it</t>
  </si>
  <si>
    <t>SCIARRONE</t>
  </si>
  <si>
    <t>SANTO</t>
  </si>
  <si>
    <t>tino.sciarrone@hotmail.it</t>
  </si>
  <si>
    <t>FERRIGNO</t>
  </si>
  <si>
    <t>ANTONIETTA</t>
  </si>
  <si>
    <t>0223903160</t>
  </si>
  <si>
    <t>INFO_47</t>
  </si>
  <si>
    <t>INFO_48</t>
  </si>
  <si>
    <t>VALORE</t>
  </si>
  <si>
    <t>*1</t>
  </si>
  <si>
    <t>Indicare il numero dei contratti co.co.co. attivi nel corso dell’anno secondo la tipologia:</t>
  </si>
  <si>
    <t>a) Tecnico</t>
  </si>
  <si>
    <t>b) Giuridico-amministrativo</t>
  </si>
  <si>
    <t>c) Sanitario</t>
  </si>
  <si>
    <t>*2</t>
  </si>
  <si>
    <t>Quanti dei contratti co.co.co. attivi nel corso dell’anno hanno un compenso maggiore di € 20.000?</t>
  </si>
  <si>
    <t>*3</t>
  </si>
  <si>
    <t>Suddividere i contratti co.co.co. attivi nel corso dell’anno secondo la loro durata:</t>
  </si>
  <si>
    <t>a) 1 - 3 mesi</t>
  </si>
  <si>
    <t>b) 4 - 6 mesi</t>
  </si>
  <si>
    <t>c) 7 - 12 mesi</t>
  </si>
  <si>
    <t>d) oltre 12 mesi</t>
  </si>
  <si>
    <t>*4</t>
  </si>
  <si>
    <t>I co.co.co. attivi nel corso dell’anno quante persone diverse hanno riguardato? (Poiché con una stessa persona possono essere stipulati più co.co.co. si chiede di specificare il n. delle persone che hanno avuto almeno un co.co.co. attivo nel corso dell’anno)</t>
  </si>
  <si>
    <t xml:space="preserve">   Suddividere le persone con cui sono stati stipulati uno o più contratti co.co.co. in base ai titoli di studio:</t>
  </si>
  <si>
    <t>a) Laurea</t>
  </si>
  <si>
    <t>b) Diploma superiore</t>
  </si>
  <si>
    <t>c) Diploma inferiore</t>
  </si>
  <si>
    <t>INFO1_A</t>
  </si>
  <si>
    <t>INFO1_B</t>
  </si>
  <si>
    <t>INFO1_C</t>
  </si>
  <si>
    <t>INFO2</t>
  </si>
  <si>
    <t>INFO3_A</t>
  </si>
  <si>
    <t>INFO3_B</t>
  </si>
  <si>
    <t>INFO3_C</t>
  </si>
  <si>
    <t>INFO3_D</t>
  </si>
  <si>
    <t>INFO4_A</t>
  </si>
  <si>
    <t>INFO4_B</t>
  </si>
  <si>
    <t>INFO4_C</t>
  </si>
  <si>
    <t>INFO4_D</t>
  </si>
  <si>
    <t>CHECK_INFO1</t>
  </si>
  <si>
    <t>CHECK_INFO2</t>
  </si>
  <si>
    <t>CHECK_INFO3</t>
  </si>
  <si>
    <t>CHECK_INFO4</t>
  </si>
  <si>
    <t>Info1_a</t>
  </si>
  <si>
    <t>Info1_b</t>
  </si>
  <si>
    <t>Info1_c</t>
  </si>
  <si>
    <t>Info2</t>
  </si>
  <si>
    <t>Info3_a</t>
  </si>
  <si>
    <t>Info3_b</t>
  </si>
  <si>
    <t>Info3_c</t>
  </si>
  <si>
    <t>Info3_d</t>
  </si>
  <si>
    <t>Info4_a</t>
  </si>
  <si>
    <t>Info4_b</t>
  </si>
  <si>
    <t>Info4_c</t>
  </si>
  <si>
    <t>Info4_d</t>
  </si>
  <si>
    <t>check_info1</t>
  </si>
  <si>
    <t>check_info2</t>
  </si>
  <si>
    <t>check_info3</t>
  </si>
  <si>
    <t>check_info4</t>
  </si>
  <si>
    <t>check_info5</t>
  </si>
  <si>
    <t>N U M E R O      D I     D I P E N D E N T I</t>
  </si>
  <si>
    <t>qualifica / posiz.economica/profilo</t>
  </si>
  <si>
    <t>Cod.</t>
  </si>
  <si>
    <t>Dotazioni organiche</t>
  </si>
  <si>
    <t>A tempo pieno</t>
  </si>
  <si>
    <t>In part-time
fino al 50%</t>
  </si>
  <si>
    <t>In part-time
oltre il 50%</t>
  </si>
  <si>
    <t>(sono evidenziate le qualifiche valorizzate per l'anno)</t>
  </si>
  <si>
    <t>Uomini</t>
  </si>
  <si>
    <t>Donne</t>
  </si>
  <si>
    <t>direttore generale</t>
  </si>
  <si>
    <t>0D0097</t>
  </si>
  <si>
    <t>Non classificato</t>
  </si>
  <si>
    <t>direttore sanitario</t>
  </si>
  <si>
    <t>0D0482</t>
  </si>
  <si>
    <t>direttore amministrativo</t>
  </si>
  <si>
    <t>0D0163</t>
  </si>
  <si>
    <t>direttore dei servizi sociali</t>
  </si>
  <si>
    <t>0D0484</t>
  </si>
  <si>
    <t>dir. medico con inc. di struttura complessa (rapp. esclusivo)</t>
  </si>
  <si>
    <t>SD0E33</t>
  </si>
  <si>
    <t>ME</t>
  </si>
  <si>
    <t>dir. medico con inc. di struttura complessa (rapp. non escl.)</t>
  </si>
  <si>
    <t>SD0N33</t>
  </si>
  <si>
    <t>dir. medico con incarico di struttura semplice (rapp. esclusivo)</t>
  </si>
  <si>
    <t>SD0E34</t>
  </si>
  <si>
    <t>dir. medico con incarico di struttura semplice (rapp. non escl.)</t>
  </si>
  <si>
    <t>SD0N34</t>
  </si>
  <si>
    <t>dir. medici con altri incar. prof.li (rapp. esclusivo)</t>
  </si>
  <si>
    <t>SD0035</t>
  </si>
  <si>
    <t>dir. medici con altri incar. prof.li (rapp. non escl.)</t>
  </si>
  <si>
    <t>SD0036</t>
  </si>
  <si>
    <t>dir. medici a t.  determinato(art. 15-septies d.lgs. 502/92)</t>
  </si>
  <si>
    <t>SD0597</t>
  </si>
  <si>
    <t>veterinari con inc. di struttura complessa (rapp.esclusivo)</t>
  </si>
  <si>
    <t>SD0E74</t>
  </si>
  <si>
    <t>veterinari con inc. di struttura complessa (rapp. non escl.)</t>
  </si>
  <si>
    <t>SD0N74</t>
  </si>
  <si>
    <t>veterinari con inc. di struttura semplice (rapp. esclusivo)</t>
  </si>
  <si>
    <t>SD0E73</t>
  </si>
  <si>
    <t>veterinari con inc. di struttura semplice (rapp. non escl.)</t>
  </si>
  <si>
    <t>SD0N73</t>
  </si>
  <si>
    <t>veterinari con altri incar. prof.li (rapp. esclusivo)</t>
  </si>
  <si>
    <t>SD0A73</t>
  </si>
  <si>
    <t>veterinari con altri incar. prof.li (rapp. non escl.)</t>
  </si>
  <si>
    <t>SD0072</t>
  </si>
  <si>
    <t>veterinari a t. determinato (art. 15-septies d.lgs. 502/92)</t>
  </si>
  <si>
    <t>SD0598</t>
  </si>
  <si>
    <t>odontoiatri con inc. di struttura complessa (rapp. esclusivo)</t>
  </si>
  <si>
    <t>SD0E49</t>
  </si>
  <si>
    <t>odontoiatri con inc. di struttura complessa (rapp. non escl.)</t>
  </si>
  <si>
    <t>SD0N49</t>
  </si>
  <si>
    <t>odontoiatri con inc. di struttura semplice (rapp. esclusivo)</t>
  </si>
  <si>
    <t>SD0E48</t>
  </si>
  <si>
    <t>odontoiatri con inc. di struttura semplice (rapp. non escl.)</t>
  </si>
  <si>
    <t>SD0N48</t>
  </si>
  <si>
    <t>odontoiatri con altri incar. prof.li (rapp. esclusivo)</t>
  </si>
  <si>
    <t>SD0A48</t>
  </si>
  <si>
    <t>odontoiatri con altri incar. prof.li (rapp. non escl.)</t>
  </si>
  <si>
    <t>SD0047</t>
  </si>
  <si>
    <t>odontoiatri a t. determinato (art. 15-septies d.lgs. 502/92)</t>
  </si>
  <si>
    <t>SD0599</t>
  </si>
  <si>
    <t>farmacisti con incarico di struttura complessa (rapp. esclusivo)</t>
  </si>
  <si>
    <t>SD0E39</t>
  </si>
  <si>
    <t>NM</t>
  </si>
  <si>
    <t>farmacisti con incarico di struttura complessa (rapp. non escl.)</t>
  </si>
  <si>
    <t>SD0N39</t>
  </si>
  <si>
    <t>farmacisti con incarico di struttura semplice (rapp. esclusivo)</t>
  </si>
  <si>
    <t>SD0E38</t>
  </si>
  <si>
    <t>farmacisti con incarico di struttura semplice (rapp. non escl.)</t>
  </si>
  <si>
    <t>SD0N38</t>
  </si>
  <si>
    <t>farmacisti con altri incar. prof.li (rapp. esclusivo)</t>
  </si>
  <si>
    <t>SD0A38</t>
  </si>
  <si>
    <t>farmacisti con altri incar. prof.li (rapp. non escl.)</t>
  </si>
  <si>
    <t>SD0037</t>
  </si>
  <si>
    <t>farmacisti a t. determinato (art. 15-septies d.lgs. 502/92)</t>
  </si>
  <si>
    <t>SD0600</t>
  </si>
  <si>
    <t>biologi con incarico di struttura complessa (rapp. esclusivo)</t>
  </si>
  <si>
    <t>SD0E13</t>
  </si>
  <si>
    <t>biologi con incarico di struttura complessa (rapp. non escl.)</t>
  </si>
  <si>
    <t>SD0N13</t>
  </si>
  <si>
    <t>biologi con incarico di struttura semplice (rapp. esclusivo)</t>
  </si>
  <si>
    <t>SD0E12</t>
  </si>
  <si>
    <t>biologi con incarico di struttura semplice (rapp. non escl.)</t>
  </si>
  <si>
    <t>SD0N12</t>
  </si>
  <si>
    <t>biologi con altri incar. prof.li (rapp. esclusivo)</t>
  </si>
  <si>
    <t>SD0A12</t>
  </si>
  <si>
    <t>biologi con altri incar. prof.li (rapp. non escl.)</t>
  </si>
  <si>
    <t>SD0011</t>
  </si>
  <si>
    <t>biologi a t. determinato (art. 15-septies d.lgs. 502/92)</t>
  </si>
  <si>
    <t>SD0601</t>
  </si>
  <si>
    <t>chimici con incarico di struttura complessa (rapp. esclusivo)</t>
  </si>
  <si>
    <t>SD0E16</t>
  </si>
  <si>
    <t>chimici con incarico di struttura complessa (rapp.non escl.)</t>
  </si>
  <si>
    <t>SD0N16</t>
  </si>
  <si>
    <t>chimici con incarico di struttura semplice (rapp. esclusivo)</t>
  </si>
  <si>
    <t>SD0E15</t>
  </si>
  <si>
    <t>chimici con incarico di struttura semplice (rapp. non escl.)</t>
  </si>
  <si>
    <t>SD0N15</t>
  </si>
  <si>
    <t>chimici con altri incar. prof.li (rapp. esclusivo)</t>
  </si>
  <si>
    <t>SD0A15</t>
  </si>
  <si>
    <t>chimici con altri incar. prof.li (rapp. non escl.)</t>
  </si>
  <si>
    <t>SD0014</t>
  </si>
  <si>
    <t>chimici a t. determinato (art. 15-septies d.lgs. 502/92)</t>
  </si>
  <si>
    <t>SD0602</t>
  </si>
  <si>
    <t>fisici con incarico di struttura complessa (rapp. esclusivo)</t>
  </si>
  <si>
    <t>SD0E42</t>
  </si>
  <si>
    <t>fisici con incarico di struttura complessa (rapp. non escl.)</t>
  </si>
  <si>
    <t>SD0N42</t>
  </si>
  <si>
    <t>fisici con incarico di struttura semplice (rapp. esclusivo)</t>
  </si>
  <si>
    <t>SD0E41</t>
  </si>
  <si>
    <t>fisici con incarico di struttura semplice (rapp. non escl.)</t>
  </si>
  <si>
    <t>SD0N41</t>
  </si>
  <si>
    <t>fisici con altri incar. prof.li (rapp. esclusivo)</t>
  </si>
  <si>
    <t>SD0A41</t>
  </si>
  <si>
    <t>fisici con altri incar. prof.li (rapp. non escl.)</t>
  </si>
  <si>
    <t>SD0040</t>
  </si>
  <si>
    <t>fisici a t. determinato (art. 15-septies d.lgs. 502/92)</t>
  </si>
  <si>
    <t>SD0603</t>
  </si>
  <si>
    <t>psicologi con incarico di struttura complessa (rapp. esclusivo)</t>
  </si>
  <si>
    <t>SD0E66</t>
  </si>
  <si>
    <t>psicologi con incarico di struttura complessa (rapp. non escl.)</t>
  </si>
  <si>
    <t>SD0N66</t>
  </si>
  <si>
    <t>psicologi con incarico di struttura semplice (rapp. esclusivo)</t>
  </si>
  <si>
    <t>SD0E65</t>
  </si>
  <si>
    <t>psicologi con incarico di struttura semplice (rapp. non escl.)</t>
  </si>
  <si>
    <t>SD0N65</t>
  </si>
  <si>
    <t>psicologi con altri incar. prof.li (rapp. esclusivo)</t>
  </si>
  <si>
    <t>SD0A65</t>
  </si>
  <si>
    <t>psicologi con altri incar. prof.li (rapp. non escl.)</t>
  </si>
  <si>
    <t>SD0064</t>
  </si>
  <si>
    <t>psicologi a t. determinato (art. 15-septies d.lgs. 502/92)</t>
  </si>
  <si>
    <t>SD0604</t>
  </si>
  <si>
    <t>dirigente delle professioni sanitarie (1)</t>
  </si>
  <si>
    <t>SD0483</t>
  </si>
  <si>
    <t>dir. prof. sanitarie a t. det.(art. 15-septies dlgs 502/92)</t>
  </si>
  <si>
    <t>SD048A</t>
  </si>
  <si>
    <t>coll.re prof.le sanitario - pers. infer. esperto - ds</t>
  </si>
  <si>
    <t>S18023</t>
  </si>
  <si>
    <t>ND</t>
  </si>
  <si>
    <t>coll.re prof.le sanitario - pers. infer. - d</t>
  </si>
  <si>
    <t>S16020</t>
  </si>
  <si>
    <t>oper.re prof.le sanitario pers. inferm. - c</t>
  </si>
  <si>
    <t>S14056</t>
  </si>
  <si>
    <t>oper.re prof.le di II cat.pers. inferm. esperto - c (2)</t>
  </si>
  <si>
    <t>S14E52</t>
  </si>
  <si>
    <t>oper.re prof.le di II cat.pers. inferm. bs</t>
  </si>
  <si>
    <t>S13052</t>
  </si>
  <si>
    <t>coll.re prof.le sanitario - pers. tec. esperto - ds</t>
  </si>
  <si>
    <t>S18920</t>
  </si>
  <si>
    <t>coll.re prof.le sanitario - pers. tec.- d</t>
  </si>
  <si>
    <t>S16021</t>
  </si>
  <si>
    <t>oper.re prof.le sanitario - pers. tec.- c</t>
  </si>
  <si>
    <t>S14054</t>
  </si>
  <si>
    <t>coll.re prof.le sanitario - tecn. della prev. esperto - ds</t>
  </si>
  <si>
    <t>S18921</t>
  </si>
  <si>
    <t>coll.re prof.le sanitario - tecn. della prev. - d</t>
  </si>
  <si>
    <t>S16022</t>
  </si>
  <si>
    <t>oper.re prof.le sanitario - tecn. della prev. - c</t>
  </si>
  <si>
    <t>S14055</t>
  </si>
  <si>
    <t>coll.re prof.le sanitario - pers. della riabil. esperto - ds</t>
  </si>
  <si>
    <t>S18922</t>
  </si>
  <si>
    <t>coll.re prof.le sanitario - pers. della riabil. - d</t>
  </si>
  <si>
    <t>S16019</t>
  </si>
  <si>
    <t>oper.re prof.le sanitario - pers. della riabil. - c</t>
  </si>
  <si>
    <t>S14053</t>
  </si>
  <si>
    <t>oper.re prof.le di II cat. con funz. di riabil. esperto - c (2)</t>
  </si>
  <si>
    <t>S14E51</t>
  </si>
  <si>
    <t>oper.re prof.le di II cat. con funz. di riabil. - bs</t>
  </si>
  <si>
    <t>S13051</t>
  </si>
  <si>
    <t>profilo atipico ruolo sanitario</t>
  </si>
  <si>
    <t>S00062</t>
  </si>
  <si>
    <t>avvocato dirig. con incarico di struttura complessa</t>
  </si>
  <si>
    <t>PD0010</t>
  </si>
  <si>
    <t>avvocato dirig. con incarico di struttura semplice</t>
  </si>
  <si>
    <t>PD0S09</t>
  </si>
  <si>
    <t>avvocato dirig. con altri incar.prof.li</t>
  </si>
  <si>
    <t>PD0A09</t>
  </si>
  <si>
    <t>avvocato dir. a t. determinato(art. 15-septies dlgs. 502/92)</t>
  </si>
  <si>
    <t>PD0605</t>
  </si>
  <si>
    <t>ingegnere dirig. con incarico di struttura complessa</t>
  </si>
  <si>
    <t>PD0046</t>
  </si>
  <si>
    <t>ingegnere dirig. con incarico di struttura semplice</t>
  </si>
  <si>
    <t>PD0S45</t>
  </si>
  <si>
    <t>ingegnere dirig. con altri incar.prof.li</t>
  </si>
  <si>
    <t>PD0A45</t>
  </si>
  <si>
    <t>ingegnere dir. a t. determinato(art.15-septies dlgs. 502/92)</t>
  </si>
  <si>
    <t>PD0606</t>
  </si>
  <si>
    <t>architetti dirig. con incarico di struttura complessa</t>
  </si>
  <si>
    <t>PD0004</t>
  </si>
  <si>
    <t>architetti dirig. con incarico di struttura semplice</t>
  </si>
  <si>
    <t>PD0S03</t>
  </si>
  <si>
    <t>architetti dirig. con altri incar.prof.li</t>
  </si>
  <si>
    <t>PD0A03</t>
  </si>
  <si>
    <t>architetti dir. a t.determinato(art. 15-septies dlgs.502/92)</t>
  </si>
  <si>
    <t>PD0607</t>
  </si>
  <si>
    <t>geologi dirig. con incarico di struttura complessa</t>
  </si>
  <si>
    <t>PD0044</t>
  </si>
  <si>
    <t>geologi dirig. con incarico di struttura semplice</t>
  </si>
  <si>
    <t>PD0S43</t>
  </si>
  <si>
    <t>geologi dirig. con altri incar.prof.li</t>
  </si>
  <si>
    <t>PD0A43</t>
  </si>
  <si>
    <t>geologi  dir. a t. determinato(art. 15-septies dlgs. 502/92)</t>
  </si>
  <si>
    <t>PD0608</t>
  </si>
  <si>
    <t>assistente religioso - d</t>
  </si>
  <si>
    <t>P16006</t>
  </si>
  <si>
    <t>profilo atipico ruolo professionale</t>
  </si>
  <si>
    <t>P00062</t>
  </si>
  <si>
    <t>analisti dirig. con incarico di struttura complessa</t>
  </si>
  <si>
    <t>TD0002</t>
  </si>
  <si>
    <t>analisti dirig. con incarico di struttura semplice</t>
  </si>
  <si>
    <t>TD0S01</t>
  </si>
  <si>
    <t>analisti dirig. con altri incar.prof.li</t>
  </si>
  <si>
    <t>TD0A01</t>
  </si>
  <si>
    <t>analisti dir. a t. determinato(art. 15-septies dlgs. 502/92)</t>
  </si>
  <si>
    <t>TD0609</t>
  </si>
  <si>
    <t>statistico dirig. con incarico di struttura complessa</t>
  </si>
  <si>
    <t>TD0071</t>
  </si>
  <si>
    <t>statistico dirig. con incarico di struttura semplice</t>
  </si>
  <si>
    <t>TD0S70</t>
  </si>
  <si>
    <t>statistico dirig. con altri incar.prof.li</t>
  </si>
  <si>
    <t>TD0A70</t>
  </si>
  <si>
    <t>statistico dir. a t.determinato(art. 15-septies dlgs.502/92)</t>
  </si>
  <si>
    <t>TD0610</t>
  </si>
  <si>
    <t>sociologo dirig. con incarico di struttura complessa</t>
  </si>
  <si>
    <t>TD0068</t>
  </si>
  <si>
    <t>sociologo dirig. con incarico di struttura semplice</t>
  </si>
  <si>
    <t>TD0S67</t>
  </si>
  <si>
    <t>sociologo dirig. con altri incar.prof.li</t>
  </si>
  <si>
    <t>TD0A67</t>
  </si>
  <si>
    <t>sociologo dir. a t. determinato(art.15-septies dlgs. 502/92)</t>
  </si>
  <si>
    <t>TD0611</t>
  </si>
  <si>
    <t>collab.re prof.le assistente sociale esperto - ds</t>
  </si>
  <si>
    <t>T18025</t>
  </si>
  <si>
    <t>collab.re prof.le assistente sociale - d</t>
  </si>
  <si>
    <t>T16024</t>
  </si>
  <si>
    <t>collab.re tec. - prof.le esperto - ds</t>
  </si>
  <si>
    <t>T18027</t>
  </si>
  <si>
    <t>collab.re tec. - prof.le - d</t>
  </si>
  <si>
    <t>T16026</t>
  </si>
  <si>
    <t>oper.re prof.le assistente soc. - c</t>
  </si>
  <si>
    <t>T14050</t>
  </si>
  <si>
    <t>assistente tecnico - c</t>
  </si>
  <si>
    <t>T14007</t>
  </si>
  <si>
    <t>program.re - c</t>
  </si>
  <si>
    <t>T14063</t>
  </si>
  <si>
    <t>operatore tecnico special.to esperto - c (2)</t>
  </si>
  <si>
    <t>T14E59</t>
  </si>
  <si>
    <t>operatore tecnico special.to - bs</t>
  </si>
  <si>
    <t>T13059</t>
  </si>
  <si>
    <t>operatore socio-sanitario - bs</t>
  </si>
  <si>
    <t>T13660</t>
  </si>
  <si>
    <t>operatore tecnico - b</t>
  </si>
  <si>
    <t>T12057</t>
  </si>
  <si>
    <t>operatore tecnico addetto all'assistenza - b</t>
  </si>
  <si>
    <t>T12058</t>
  </si>
  <si>
    <t>ausiliario specializzato - a</t>
  </si>
  <si>
    <t>T11008</t>
  </si>
  <si>
    <t>profilo atipico ruolo tecnico</t>
  </si>
  <si>
    <t>T00062</t>
  </si>
  <si>
    <t>dirigente amm.vo con incarico di struttura complessa</t>
  </si>
  <si>
    <t>AD0032</t>
  </si>
  <si>
    <t>dirigente amm.vo con incarico di struttura semplice</t>
  </si>
  <si>
    <t>AD0S31</t>
  </si>
  <si>
    <t>dirigente amm.vo con altri incar.prof.li</t>
  </si>
  <si>
    <t>AD0A31</t>
  </si>
  <si>
    <t>dirig. amm.vo a t. determinato (art. 15-septies dlgs.502/92)</t>
  </si>
  <si>
    <t>AD0612</t>
  </si>
  <si>
    <t>collaboratore amministrativo prof.le esperto - ds</t>
  </si>
  <si>
    <t>A18029</t>
  </si>
  <si>
    <t>collaboratore amministrativo prof.le - d</t>
  </si>
  <si>
    <t>A16028</t>
  </si>
  <si>
    <t>assistente amministrativo - c</t>
  </si>
  <si>
    <t>A14005</t>
  </si>
  <si>
    <t>coadiutore amm.vo esperto - bs</t>
  </si>
  <si>
    <t>A13018</t>
  </si>
  <si>
    <t>coadiutore amm.vo - b</t>
  </si>
  <si>
    <t>A12017</t>
  </si>
  <si>
    <t>commesso - a</t>
  </si>
  <si>
    <t>A11030</t>
  </si>
  <si>
    <t>profilo atipico ruolo amministrativo</t>
  </si>
  <si>
    <t>A00062</t>
  </si>
  <si>
    <t>contrattisti (a)</t>
  </si>
  <si>
    <t>000061</t>
  </si>
  <si>
    <t>TOTALE</t>
  </si>
  <si>
    <t>NOTE: Indicare il provvedimento di riferimento della dotazione organica</t>
  </si>
  <si>
    <t>(a) personale a tempo indeterminato al quale viene applicato un contratto di lavoro di tipo privatistico (es.: tipografico, chimico, edile,  metalmeccanico, portierato, ecc.) e personale ex medico condotto di cui all'art. 36, comma 3, del CCNL 10.2.2004</t>
  </si>
  <si>
    <t>(b) applicazione dell'art. 15-septies del d.lgs n. 502/92 e successive modificazioni</t>
  </si>
  <si>
    <t xml:space="preserve">(**) dato pari alla somma del personale a tempo pieno + in part-time fino al 50% + in part-time oltre il 50% </t>
  </si>
  <si>
    <t>(1) qualifica unica di dirigente delle professioni sanitarie infermieristiche, tecniche, della riabilitazione, della prevenzione e della professione ostetrica di cui agli artt. 8 e 9 del CCNL 17.10.2008</t>
  </si>
  <si>
    <t>(2) profili previsti dall'art.18 del CCNL 19 aprile 2004</t>
  </si>
  <si>
    <t>Qualifica</t>
  </si>
  <si>
    <t>Cod_Qual</t>
  </si>
  <si>
    <t>UOMINI_AP</t>
  </si>
  <si>
    <t>DONNE_AP</t>
  </si>
  <si>
    <t>DOTAZ_ORG</t>
  </si>
  <si>
    <t>Uomini_tp</t>
  </si>
  <si>
    <t>Donne_tp</t>
  </si>
  <si>
    <t>Uomini_under50</t>
  </si>
  <si>
    <t>Donne_under50</t>
  </si>
  <si>
    <t>Uomini_over50</t>
  </si>
  <si>
    <t>Donne_over50</t>
  </si>
  <si>
    <t>Uomini_ac</t>
  </si>
  <si>
    <t>Donne_ac</t>
  </si>
  <si>
    <t>dir. medico con inc. struttura complessa (rapp. esclusivo)</t>
  </si>
  <si>
    <t>odontoiatri con inc. di struttura complessa (rapp. Escl.)</t>
  </si>
  <si>
    <t>oper.re prof.le di ii cat.pers. inferm. esperto - c (2)</t>
  </si>
  <si>
    <t>oper.re prof.le di ii cat.pers. inferm. bs</t>
  </si>
  <si>
    <t>oper.re prof.le di ii cat. con funz. di riabil. esperto - c (2)</t>
  </si>
  <si>
    <t>oper.re prof.le di ii cat. con funz. di riabil. - bs</t>
  </si>
  <si>
    <t>note</t>
  </si>
  <si>
    <t>TIPO</t>
  </si>
  <si>
    <t>DRG VIII 9933 del 29 luglio 2009 e il PA 2010 e 2011 che hanno approvato alcuni incrementi e da ulteriori riassegnazioni derivanti dalla messa a regime della riforma sanitaria lombarda e trasferimento in mobilità del personale ex ESACRI.</t>
  </si>
  <si>
    <t>3</t>
  </si>
  <si>
    <t>TAB.1A - PERSONALE  DELL'AZIENDA SANITARIA PER  FIGURA PROFESSIONALE</t>
  </si>
  <si>
    <t>FIGURA PROFESSIONALE(*)</t>
  </si>
  <si>
    <t>CODICE</t>
  </si>
  <si>
    <t>STRUTTURA</t>
  </si>
  <si>
    <t>TEMPO INDETERMINATO</t>
  </si>
  <si>
    <t>TEMPO DETERMINATO</t>
  </si>
  <si>
    <t xml:space="preserve">COM. DA </t>
  </si>
  <si>
    <t xml:space="preserve">COM. AD </t>
  </si>
  <si>
    <t>PERSONALE</t>
  </si>
  <si>
    <t>TEMPO PIENO</t>
  </si>
  <si>
    <t>TEMPO PARZ.</t>
  </si>
  <si>
    <t>ALTRI ENTI</t>
  </si>
  <si>
    <t>PROFESSIONI SANITARIE INFERMIERISTICHE</t>
  </si>
  <si>
    <t>COLLABORATORE PROFESSIONALE SANITARIO</t>
  </si>
  <si>
    <t>Infermiere</t>
  </si>
  <si>
    <t>S07INA</t>
  </si>
  <si>
    <t/>
  </si>
  <si>
    <t>Ostetrica</t>
  </si>
  <si>
    <t>S07INC</t>
  </si>
  <si>
    <t>Infermiere pediatrico</t>
  </si>
  <si>
    <t>S07IND</t>
  </si>
  <si>
    <t>OPERATORE PROFESSIONALE SANITARIO</t>
  </si>
  <si>
    <t>S06INA</t>
  </si>
  <si>
    <t>S06INC</t>
  </si>
  <si>
    <t>S06IND</t>
  </si>
  <si>
    <t xml:space="preserve">OPERATORE PROFESSIONALE 2^ CAT. </t>
  </si>
  <si>
    <t xml:space="preserve">Infermiere generico  </t>
  </si>
  <si>
    <t>S05INA</t>
  </si>
  <si>
    <t xml:space="preserve">Infermiere psichiatrico 1 anno scuola  </t>
  </si>
  <si>
    <t>S05INB</t>
  </si>
  <si>
    <t xml:space="preserve">Puericultrice </t>
  </si>
  <si>
    <t>S05INC</t>
  </si>
  <si>
    <t>PROFESSIONI TECNICO SANITARIE E DELLA PREVENZIONE</t>
  </si>
  <si>
    <t>Dietista</t>
  </si>
  <si>
    <t>S07INE</t>
  </si>
  <si>
    <t>Igienista dentale</t>
  </si>
  <si>
    <t>S07TSE</t>
  </si>
  <si>
    <t>Tecnico audioprotesista</t>
  </si>
  <si>
    <t>S07RIE</t>
  </si>
  <si>
    <t>Tecnico audiometrista</t>
  </si>
  <si>
    <t>S07RIF</t>
  </si>
  <si>
    <t xml:space="preserve">Assistente sanitario </t>
  </si>
  <si>
    <t>S07INB</t>
  </si>
  <si>
    <t>Tecnico della prevenzione nell'ambiente e nei luoghi di lavoro</t>
  </si>
  <si>
    <t>S07TSH</t>
  </si>
  <si>
    <t xml:space="preserve">Tecnico di neurofisiopatologia  </t>
  </si>
  <si>
    <t>S07TSA</t>
  </si>
  <si>
    <t>Tecnico sanitario di laboratorio biomedico</t>
  </si>
  <si>
    <t>S07TSB</t>
  </si>
  <si>
    <t xml:space="preserve">Tecnico sanitario di radiologia medica </t>
  </si>
  <si>
    <t>S07TSC</t>
  </si>
  <si>
    <t xml:space="preserve">Tecnico di fisiopatologia cardiocircol. e profusione cardiovasc. </t>
  </si>
  <si>
    <t>S07TSD</t>
  </si>
  <si>
    <t>Ottico</t>
  </si>
  <si>
    <t>S07TSF</t>
  </si>
  <si>
    <t>Odontotecnico</t>
  </si>
  <si>
    <t>S07TSG</t>
  </si>
  <si>
    <t>Tecnico ortopedico</t>
  </si>
  <si>
    <t>S07RIG</t>
  </si>
  <si>
    <t>S06INE</t>
  </si>
  <si>
    <t>S06TSE</t>
  </si>
  <si>
    <t>S06RIE</t>
  </si>
  <si>
    <t>S06RIF</t>
  </si>
  <si>
    <t>S06INB</t>
  </si>
  <si>
    <t>S06TSH</t>
  </si>
  <si>
    <t>S06TSA</t>
  </si>
  <si>
    <t>S06TSB</t>
  </si>
  <si>
    <t>S06TSC</t>
  </si>
  <si>
    <t>S06TSD</t>
  </si>
  <si>
    <t>S06TSF</t>
  </si>
  <si>
    <t>S06TSG</t>
  </si>
  <si>
    <t>S06RIG</t>
  </si>
  <si>
    <t>PROFESSIONI SANITARIE RIABILITATIVE</t>
  </si>
  <si>
    <t>Fisioterapista</t>
  </si>
  <si>
    <t>S07RIA</t>
  </si>
  <si>
    <t>Logopedista</t>
  </si>
  <si>
    <t>S07RIB</t>
  </si>
  <si>
    <t xml:space="preserve">Ortottista - assistente di oftalmologia </t>
  </si>
  <si>
    <t>S07RIC</t>
  </si>
  <si>
    <t>Massaggiatore non vedente</t>
  </si>
  <si>
    <t>S07RID</t>
  </si>
  <si>
    <t>Podologo</t>
  </si>
  <si>
    <t>S07INF</t>
  </si>
  <si>
    <t>Educatore professionale</t>
  </si>
  <si>
    <t>S07RIH</t>
  </si>
  <si>
    <t>Terapista della neuro e psicomotricità dell’età evolutiva</t>
  </si>
  <si>
    <t>S07RII</t>
  </si>
  <si>
    <t xml:space="preserve">Tecnico dell’educazione e riabilit. psichiatrica e psicosociale  </t>
  </si>
  <si>
    <t>S07RIJ</t>
  </si>
  <si>
    <t xml:space="preserve">Terapista occupazionale  </t>
  </si>
  <si>
    <t>S07RIK</t>
  </si>
  <si>
    <t>S06RIA</t>
  </si>
  <si>
    <t>S06RIB</t>
  </si>
  <si>
    <t>S06RIC</t>
  </si>
  <si>
    <t>S06RID</t>
  </si>
  <si>
    <t>S06INF</t>
  </si>
  <si>
    <t>S06RIH</t>
  </si>
  <si>
    <t>S06RII</t>
  </si>
  <si>
    <t>S06RIJ</t>
  </si>
  <si>
    <t>S06RIK</t>
  </si>
  <si>
    <t>Tecnico della riabilitazione psichiatrica</t>
  </si>
  <si>
    <t>S06RIL</t>
  </si>
  <si>
    <t>Massaggiatore/massofisioterapista</t>
  </si>
  <si>
    <t>S05RIN</t>
  </si>
  <si>
    <t>(*) il personale con qualifica di collaboratore professionale sanitario esperto “ds” delle quattro aree professionali (infermieri, tecnici sanitari e della prevenzione, personale riabilitazione) va considerato insieme al personale con profilo di collaboratore professionale sanitario di categoria “d”</t>
  </si>
  <si>
    <t>2</t>
  </si>
  <si>
    <t>4</t>
  </si>
  <si>
    <t>5</t>
  </si>
  <si>
    <t>6</t>
  </si>
  <si>
    <t>7</t>
  </si>
  <si>
    <t>8</t>
  </si>
  <si>
    <t>9</t>
  </si>
  <si>
    <t>FIGURA_PROF</t>
  </si>
  <si>
    <t>COD_fp</t>
  </si>
  <si>
    <t>Struttura</t>
  </si>
  <si>
    <t>T_ind_PIENO_U</t>
  </si>
  <si>
    <t>T_ind_PIENO_D</t>
  </si>
  <si>
    <t>T_ind_PARZ_U</t>
  </si>
  <si>
    <t>T_ind_PARZ_D</t>
  </si>
  <si>
    <t>T_det_PIENO_U</t>
  </si>
  <si>
    <t>T_det_PIENO_D</t>
  </si>
  <si>
    <t>T_det_PARZ_U</t>
  </si>
  <si>
    <t>T_det_PARZ_D</t>
  </si>
  <si>
    <t>DA_ALTRI_ENTI_U</t>
  </si>
  <si>
    <t>DA_ALTRI_ENTI_D</t>
  </si>
  <si>
    <t>AD_ALTRI_ENTI_U</t>
  </si>
  <si>
    <t>AD_ALTRI_ENTI_D</t>
  </si>
  <si>
    <t>PERSONALE_AC_U</t>
  </si>
  <si>
    <t>PERSONALE_AC_D</t>
  </si>
  <si>
    <t>S07INA-1</t>
  </si>
  <si>
    <t>S07INC-1</t>
  </si>
  <si>
    <t>S07IND-1</t>
  </si>
  <si>
    <t>S06INA-1</t>
  </si>
  <si>
    <t>S06INC-1</t>
  </si>
  <si>
    <t>S06IND-1</t>
  </si>
  <si>
    <t>Infermiere generico</t>
  </si>
  <si>
    <t>S05INA-1</t>
  </si>
  <si>
    <t>Infermiere psichiatrico 1 anno scuola</t>
  </si>
  <si>
    <t>S05INB-1</t>
  </si>
  <si>
    <t>Puericultrice</t>
  </si>
  <si>
    <t>S05INC-1</t>
  </si>
  <si>
    <t>S07INE-1</t>
  </si>
  <si>
    <t>S07TSE-1</t>
  </si>
  <si>
    <t>S07RIE-1</t>
  </si>
  <si>
    <t>S07RIF-1</t>
  </si>
  <si>
    <t>Assistente sanitario</t>
  </si>
  <si>
    <t>S07INB-1</t>
  </si>
  <si>
    <t>S07TSH-1</t>
  </si>
  <si>
    <t>Tecnico di neurofisiopatologia</t>
  </si>
  <si>
    <t>S07TSA-1</t>
  </si>
  <si>
    <t>S07TSB-1</t>
  </si>
  <si>
    <t>Tecnico sanitario di radiologia medica</t>
  </si>
  <si>
    <t>S07TSC-1</t>
  </si>
  <si>
    <t>Tecnico di fisiopatologia cardiocircol. e profusione cardiovasc.</t>
  </si>
  <si>
    <t>S07TSD-1</t>
  </si>
  <si>
    <t>S07TSF-1</t>
  </si>
  <si>
    <t>S07TSG-1</t>
  </si>
  <si>
    <t>S07RIG-1</t>
  </si>
  <si>
    <t>S06INE-1</t>
  </si>
  <si>
    <t>S06TSE-1</t>
  </si>
  <si>
    <t>S06RIE-1</t>
  </si>
  <si>
    <t>S06RIF-1</t>
  </si>
  <si>
    <t>S06INB-1</t>
  </si>
  <si>
    <t>S06TSH-1</t>
  </si>
  <si>
    <t>S06TSA-1</t>
  </si>
  <si>
    <t>S06TSB-1</t>
  </si>
  <si>
    <t>S06TSC-1</t>
  </si>
  <si>
    <t>S06TSD-1</t>
  </si>
  <si>
    <t>S06TSF-1</t>
  </si>
  <si>
    <t>S06TSG-1</t>
  </si>
  <si>
    <t>S06RIG-1</t>
  </si>
  <si>
    <t>S07RIA-1</t>
  </si>
  <si>
    <t>S07RIB-1</t>
  </si>
  <si>
    <t>Ortottista - assistente di oftalmologia</t>
  </si>
  <si>
    <t>S07RIC-1</t>
  </si>
  <si>
    <t>S07RID-1</t>
  </si>
  <si>
    <t>S07INF-1</t>
  </si>
  <si>
    <t>S07RIH-1</t>
  </si>
  <si>
    <t>S07RII-1</t>
  </si>
  <si>
    <t>Tecnico dell’educazione e riabilit. psichiatrica e psicosociale</t>
  </si>
  <si>
    <t>S07RIJ-1</t>
  </si>
  <si>
    <t>Terapista occupazionale</t>
  </si>
  <si>
    <t>S07RIK-1</t>
  </si>
  <si>
    <t>S06RIA-1</t>
  </si>
  <si>
    <t>S06RIB-1</t>
  </si>
  <si>
    <t>S06RIC-1</t>
  </si>
  <si>
    <t>S06RID-1</t>
  </si>
  <si>
    <t>S06INF-1</t>
  </si>
  <si>
    <t>S06RIH-1</t>
  </si>
  <si>
    <t>S06RII-1</t>
  </si>
  <si>
    <t>S06RIJ-1</t>
  </si>
  <si>
    <t>S06RIK-1</t>
  </si>
  <si>
    <t>S06RIL-1</t>
  </si>
  <si>
    <t>S05RIN-1</t>
  </si>
  <si>
    <t>S07INA-2</t>
  </si>
  <si>
    <t>S07INC-2</t>
  </si>
  <si>
    <t>S07IND-2</t>
  </si>
  <si>
    <t>S06INA-2</t>
  </si>
  <si>
    <t>S06INC-2</t>
  </si>
  <si>
    <t>S06IND-2</t>
  </si>
  <si>
    <t>S05INA-2</t>
  </si>
  <si>
    <t>S05INB-2</t>
  </si>
  <si>
    <t>S05INC-2</t>
  </si>
  <si>
    <t>S07INE-2</t>
  </si>
  <si>
    <t>S07TSE-2</t>
  </si>
  <si>
    <t>S07RIE-2</t>
  </si>
  <si>
    <t>S07RIF-2</t>
  </si>
  <si>
    <t>S07INB-2</t>
  </si>
  <si>
    <t>S07TSH-2</t>
  </si>
  <si>
    <t>S07TSA-2</t>
  </si>
  <si>
    <t>S07TSB-2</t>
  </si>
  <si>
    <t>S07TSC-2</t>
  </si>
  <si>
    <t>S07TSD-2</t>
  </si>
  <si>
    <t>S07TSF-2</t>
  </si>
  <si>
    <t>S07TSG-2</t>
  </si>
  <si>
    <t>S07RIG-2</t>
  </si>
  <si>
    <t>S06INE-2</t>
  </si>
  <si>
    <t>S06TSE-2</t>
  </si>
  <si>
    <t>S06RIE-2</t>
  </si>
  <si>
    <t>S06RIF-2</t>
  </si>
  <si>
    <t>S06INB-2</t>
  </si>
  <si>
    <t>S06TSH-2</t>
  </si>
  <si>
    <t>S06TSA-2</t>
  </si>
  <si>
    <t>S06TSB-2</t>
  </si>
  <si>
    <t>S06TSC-2</t>
  </si>
  <si>
    <t>S06TSD-2</t>
  </si>
  <si>
    <t>S06TSF-2</t>
  </si>
  <si>
    <t>S06TSG-2</t>
  </si>
  <si>
    <t>S06RIG-2</t>
  </si>
  <si>
    <t>S07RIA-2</t>
  </si>
  <si>
    <t>S07RIB-2</t>
  </si>
  <si>
    <t>S07RIC-2</t>
  </si>
  <si>
    <t>S07RID-2</t>
  </si>
  <si>
    <t>S07INF-2</t>
  </si>
  <si>
    <t>S07RIH-2</t>
  </si>
  <si>
    <t>S07RII-2</t>
  </si>
  <si>
    <t>S07RIJ-2</t>
  </si>
  <si>
    <t>S07RIK-2</t>
  </si>
  <si>
    <t>S06RIA-2</t>
  </si>
  <si>
    <t>S06RIB-2</t>
  </si>
  <si>
    <t>S06RIC-2</t>
  </si>
  <si>
    <t>S06RID-2</t>
  </si>
  <si>
    <t>S06INF-2</t>
  </si>
  <si>
    <t>S06RIH-2</t>
  </si>
  <si>
    <t>S06RII-2</t>
  </si>
  <si>
    <t>S06RIJ-2</t>
  </si>
  <si>
    <t>S06RIK-2</t>
  </si>
  <si>
    <t>S06RIL-2</t>
  </si>
  <si>
    <t>S05RIN-2</t>
  </si>
  <si>
    <t>S07INA-3</t>
  </si>
  <si>
    <t>S07INC-3</t>
  </si>
  <si>
    <t>S07IND-3</t>
  </si>
  <si>
    <t>S06INA-3</t>
  </si>
  <si>
    <t>S06INC-3</t>
  </si>
  <si>
    <t>S06IND-3</t>
  </si>
  <si>
    <t>S05INA-3</t>
  </si>
  <si>
    <t>S05INB-3</t>
  </si>
  <si>
    <t>S05INC-3</t>
  </si>
  <si>
    <t>S07INE-3</t>
  </si>
  <si>
    <t>S07TSE-3</t>
  </si>
  <si>
    <t>S07RIE-3</t>
  </si>
  <si>
    <t>S07RIF-3</t>
  </si>
  <si>
    <t>S07INB-3</t>
  </si>
  <si>
    <t>S07TSH-3</t>
  </si>
  <si>
    <t>S07TSA-3</t>
  </si>
  <si>
    <t>S07TSB-3</t>
  </si>
  <si>
    <t>S07TSC-3</t>
  </si>
  <si>
    <t>S07TSD-3</t>
  </si>
  <si>
    <t>S07TSF-3</t>
  </si>
  <si>
    <t>S07TSG-3</t>
  </si>
  <si>
    <t>S07RIG-3</t>
  </si>
  <si>
    <t>S06INE-3</t>
  </si>
  <si>
    <t>S06TSE-3</t>
  </si>
  <si>
    <t>S06RIE-3</t>
  </si>
  <si>
    <t>S06RIF-3</t>
  </si>
  <si>
    <t>S06INB-3</t>
  </si>
  <si>
    <t>S06TSH-3</t>
  </si>
  <si>
    <t>S06TSA-3</t>
  </si>
  <si>
    <t>S06TSB-3</t>
  </si>
  <si>
    <t>S06TSC-3</t>
  </si>
  <si>
    <t>S06TSD-3</t>
  </si>
  <si>
    <t>S06TSF-3</t>
  </si>
  <si>
    <t>S06TSG-3</t>
  </si>
  <si>
    <t>S06RIG-3</t>
  </si>
  <si>
    <t>S07RIA-3</t>
  </si>
  <si>
    <t>S07RIB-3</t>
  </si>
  <si>
    <t>S07RIC-3</t>
  </si>
  <si>
    <t>S07RID-3</t>
  </si>
  <si>
    <t>S07INF-3</t>
  </si>
  <si>
    <t>S07RIH-3</t>
  </si>
  <si>
    <t>S07RII-3</t>
  </si>
  <si>
    <t>S07RIJ-3</t>
  </si>
  <si>
    <t>S07RIK-3</t>
  </si>
  <si>
    <t>S06RIA-3</t>
  </si>
  <si>
    <t>S06RIB-3</t>
  </si>
  <si>
    <t>S06RIC-3</t>
  </si>
  <si>
    <t>S06RID-3</t>
  </si>
  <si>
    <t>S06INF-3</t>
  </si>
  <si>
    <t>S06RIH-3</t>
  </si>
  <si>
    <t>S06RII-3</t>
  </si>
  <si>
    <t>S06RIJ-3</t>
  </si>
  <si>
    <t>S06RIK-3</t>
  </si>
  <si>
    <t>S06RIL-3</t>
  </si>
  <si>
    <t>S05RIN-3</t>
  </si>
  <si>
    <t>S07INA-4</t>
  </si>
  <si>
    <t>S07INC-4</t>
  </si>
  <si>
    <t>S07IND-4</t>
  </si>
  <si>
    <t>S06INA-4</t>
  </si>
  <si>
    <t>S06INC-4</t>
  </si>
  <si>
    <t>S06IND-4</t>
  </si>
  <si>
    <t>S05INA-4</t>
  </si>
  <si>
    <t>S05INB-4</t>
  </si>
  <si>
    <t>S05INC-4</t>
  </si>
  <si>
    <t>S07INE-4</t>
  </si>
  <si>
    <t>S07TSE-4</t>
  </si>
  <si>
    <t>S07RIE-4</t>
  </si>
  <si>
    <t>S07RIF-4</t>
  </si>
  <si>
    <t>S07INB-4</t>
  </si>
  <si>
    <t>S07TSH-4</t>
  </si>
  <si>
    <t>S07TSA-4</t>
  </si>
  <si>
    <t>S07TSB-4</t>
  </si>
  <si>
    <t>S07TSC-4</t>
  </si>
  <si>
    <t>S07TSD-4</t>
  </si>
  <si>
    <t>S07TSF-4</t>
  </si>
  <si>
    <t>S07TSG-4</t>
  </si>
  <si>
    <t>S07RIG-4</t>
  </si>
  <si>
    <t>S06INE-4</t>
  </si>
  <si>
    <t>S06TSE-4</t>
  </si>
  <si>
    <t>S06RIE-4</t>
  </si>
  <si>
    <t>S06RIF-4</t>
  </si>
  <si>
    <t>S06INB-4</t>
  </si>
  <si>
    <t>S06TSH-4</t>
  </si>
  <si>
    <t>S06TSA-4</t>
  </si>
  <si>
    <t>S06TSB-4</t>
  </si>
  <si>
    <t>S06TSC-4</t>
  </si>
  <si>
    <t>S06TSD-4</t>
  </si>
  <si>
    <t>S06TSF-4</t>
  </si>
  <si>
    <t>S06TSG-4</t>
  </si>
  <si>
    <t>S06RIG-4</t>
  </si>
  <si>
    <t>S07RIA-4</t>
  </si>
  <si>
    <t>S07RIB-4</t>
  </si>
  <si>
    <t>S07RIC-4</t>
  </si>
  <si>
    <t>S07RID-4</t>
  </si>
  <si>
    <t>S07INF-4</t>
  </si>
  <si>
    <t>S07RIH-4</t>
  </si>
  <si>
    <t>S07RII-4</t>
  </si>
  <si>
    <t>S07RIJ-4</t>
  </si>
  <si>
    <t>S07RIK-4</t>
  </si>
  <si>
    <t>S06RIA-4</t>
  </si>
  <si>
    <t>S06RIB-4</t>
  </si>
  <si>
    <t>S06RIC-4</t>
  </si>
  <si>
    <t>S06RID-4</t>
  </si>
  <si>
    <t>S06INF-4</t>
  </si>
  <si>
    <t>S06RIH-4</t>
  </si>
  <si>
    <t>S06RII-4</t>
  </si>
  <si>
    <t>S06RIJ-4</t>
  </si>
  <si>
    <t>S06RIK-4</t>
  </si>
  <si>
    <t>S06RIL-4</t>
  </si>
  <si>
    <t>S05RIN-4</t>
  </si>
  <si>
    <t>S07INA-5</t>
  </si>
  <si>
    <t>S07INC-5</t>
  </si>
  <si>
    <t>S07IND-5</t>
  </si>
  <si>
    <t>S06INA-5</t>
  </si>
  <si>
    <t>S06INC-5</t>
  </si>
  <si>
    <t>S06IND-5</t>
  </si>
  <si>
    <t>S05INA-5</t>
  </si>
  <si>
    <t>S05INB-5</t>
  </si>
  <si>
    <t>S05INC-5</t>
  </si>
  <si>
    <t>S07INE-5</t>
  </si>
  <si>
    <t>S07TSE-5</t>
  </si>
  <si>
    <t>S07RIE-5</t>
  </si>
  <si>
    <t>S07RIF-5</t>
  </si>
  <si>
    <t>S07INB-5</t>
  </si>
  <si>
    <t>S07TSH-5</t>
  </si>
  <si>
    <t>S07TSA-5</t>
  </si>
  <si>
    <t>S07TSB-5</t>
  </si>
  <si>
    <t>S07TSC-5</t>
  </si>
  <si>
    <t>S07TSD-5</t>
  </si>
  <si>
    <t>S07TSF-5</t>
  </si>
  <si>
    <t>S07TSG-5</t>
  </si>
  <si>
    <t>S07RIG-5</t>
  </si>
  <si>
    <t>S06INE-5</t>
  </si>
  <si>
    <t>S06TSE-5</t>
  </si>
  <si>
    <t>S06RIE-5</t>
  </si>
  <si>
    <t>S06RIF-5</t>
  </si>
  <si>
    <t>S06INB-5</t>
  </si>
  <si>
    <t>S06TSH-5</t>
  </si>
  <si>
    <t>S06TSA-5</t>
  </si>
  <si>
    <t>S06TSB-5</t>
  </si>
  <si>
    <t>S06TSC-5</t>
  </si>
  <si>
    <t>S06TSD-5</t>
  </si>
  <si>
    <t>S06TSF-5</t>
  </si>
  <si>
    <t>S06TSG-5</t>
  </si>
  <si>
    <t>S06RIG-5</t>
  </si>
  <si>
    <t>S07RIA-5</t>
  </si>
  <si>
    <t>S07RIB-5</t>
  </si>
  <si>
    <t>S07RIC-5</t>
  </si>
  <si>
    <t>S07RID-5</t>
  </si>
  <si>
    <t>S07INF-5</t>
  </si>
  <si>
    <t>S07RIH-5</t>
  </si>
  <si>
    <t>S07RII-5</t>
  </si>
  <si>
    <t>S07RIJ-5</t>
  </si>
  <si>
    <t>S07RIK-5</t>
  </si>
  <si>
    <t>S06RIA-5</t>
  </si>
  <si>
    <t>S06RIB-5</t>
  </si>
  <si>
    <t>S06RIC-5</t>
  </si>
  <si>
    <t>S06RID-5</t>
  </si>
  <si>
    <t>S06INF-5</t>
  </si>
  <si>
    <t>S06RIH-5</t>
  </si>
  <si>
    <t>S06RII-5</t>
  </si>
  <si>
    <t>S06RIJ-5</t>
  </si>
  <si>
    <t>S06RIK-5</t>
  </si>
  <si>
    <t>S06RIL-5</t>
  </si>
  <si>
    <t>S05RIN-5</t>
  </si>
  <si>
    <t>S07INA-6</t>
  </si>
  <si>
    <t>S07INC-6</t>
  </si>
  <si>
    <t>S07IND-6</t>
  </si>
  <si>
    <t>S06INA-6</t>
  </si>
  <si>
    <t>S06INC-6</t>
  </si>
  <si>
    <t>S06IND-6</t>
  </si>
  <si>
    <t>S05INA-6</t>
  </si>
  <si>
    <t>S05INB-6</t>
  </si>
  <si>
    <t>S05INC-6</t>
  </si>
  <si>
    <t>S07INE-6</t>
  </si>
  <si>
    <t>S07TSE-6</t>
  </si>
  <si>
    <t>S07RIE-6</t>
  </si>
  <si>
    <t>S07RIF-6</t>
  </si>
  <si>
    <t>S07INB-6</t>
  </si>
  <si>
    <t>S07TSH-6</t>
  </si>
  <si>
    <t>S07TSA-6</t>
  </si>
  <si>
    <t>S07TSB-6</t>
  </si>
  <si>
    <t>S07TSC-6</t>
  </si>
  <si>
    <t>S07TSD-6</t>
  </si>
  <si>
    <t>S07TSF-6</t>
  </si>
  <si>
    <t>S07TSG-6</t>
  </si>
  <si>
    <t>S07RIG-6</t>
  </si>
  <si>
    <t>S06INE-6</t>
  </si>
  <si>
    <t>S06TSE-6</t>
  </si>
  <si>
    <t>S06RIE-6</t>
  </si>
  <si>
    <t>S06RIF-6</t>
  </si>
  <si>
    <t>S06INB-6</t>
  </si>
  <si>
    <t>S06TSH-6</t>
  </si>
  <si>
    <t>S06TSA-6</t>
  </si>
  <si>
    <t>S06TSB-6</t>
  </si>
  <si>
    <t>S06TSC-6</t>
  </si>
  <si>
    <t>S06TSD-6</t>
  </si>
  <si>
    <t>S06TSF-6</t>
  </si>
  <si>
    <t>S06TSG-6</t>
  </si>
  <si>
    <t>S06RIG-6</t>
  </si>
  <si>
    <t>S07RIA-6</t>
  </si>
  <si>
    <t>S07RIB-6</t>
  </si>
  <si>
    <t>S07RIC-6</t>
  </si>
  <si>
    <t>S07RID-6</t>
  </si>
  <si>
    <t>S07INF-6</t>
  </si>
  <si>
    <t>S07RIH-6</t>
  </si>
  <si>
    <t>S07RII-6</t>
  </si>
  <si>
    <t>S07RIJ-6</t>
  </si>
  <si>
    <t>S07RIK-6</t>
  </si>
  <si>
    <t>S06RIA-6</t>
  </si>
  <si>
    <t>S06RIB-6</t>
  </si>
  <si>
    <t>S06RIC-6</t>
  </si>
  <si>
    <t>S06RID-6</t>
  </si>
  <si>
    <t>S06INF-6</t>
  </si>
  <si>
    <t>S06RIH-6</t>
  </si>
  <si>
    <t>S06RII-6</t>
  </si>
  <si>
    <t>S06RIJ-6</t>
  </si>
  <si>
    <t>S06RIK-6</t>
  </si>
  <si>
    <t>S06RIL-6</t>
  </si>
  <si>
    <t>S05RIN-6</t>
  </si>
  <si>
    <t>S07INA-7</t>
  </si>
  <si>
    <t>S07INC-7</t>
  </si>
  <si>
    <t>S07IND-7</t>
  </si>
  <si>
    <t>S06INA-7</t>
  </si>
  <si>
    <t>S06INC-7</t>
  </si>
  <si>
    <t>S06IND-7</t>
  </si>
  <si>
    <t>S05INA-7</t>
  </si>
  <si>
    <t>S05INB-7</t>
  </si>
  <si>
    <t>S05INC-7</t>
  </si>
  <si>
    <t>S07INE-7</t>
  </si>
  <si>
    <t>S07TSE-7</t>
  </si>
  <si>
    <t>S07RIE-7</t>
  </si>
  <si>
    <t>S07RIF-7</t>
  </si>
  <si>
    <t>S07INB-7</t>
  </si>
  <si>
    <t>S07TSH-7</t>
  </si>
  <si>
    <t>S07TSA-7</t>
  </si>
  <si>
    <t>S07TSB-7</t>
  </si>
  <si>
    <t>S07TSC-7</t>
  </si>
  <si>
    <t>S07TSD-7</t>
  </si>
  <si>
    <t>S07TSF-7</t>
  </si>
  <si>
    <t>S07TSG-7</t>
  </si>
  <si>
    <t>S07RIG-7</t>
  </si>
  <si>
    <t>S06INE-7</t>
  </si>
  <si>
    <t>S06TSE-7</t>
  </si>
  <si>
    <t>S06RIE-7</t>
  </si>
  <si>
    <t>S06RIF-7</t>
  </si>
  <si>
    <t>S06INB-7</t>
  </si>
  <si>
    <t>S06TSH-7</t>
  </si>
  <si>
    <t>S06TSA-7</t>
  </si>
  <si>
    <t>S06TSB-7</t>
  </si>
  <si>
    <t>S06TSC-7</t>
  </si>
  <si>
    <t>S06TSD-7</t>
  </si>
  <si>
    <t>S06TSF-7</t>
  </si>
  <si>
    <t>S06TSG-7</t>
  </si>
  <si>
    <t>S06RIG-7</t>
  </si>
  <si>
    <t>S07RIA-7</t>
  </si>
  <si>
    <t>S07RIB-7</t>
  </si>
  <si>
    <t>S07RIC-7</t>
  </si>
  <si>
    <t>S07RID-7</t>
  </si>
  <si>
    <t>S07INF-7</t>
  </si>
  <si>
    <t>S07RIH-7</t>
  </si>
  <si>
    <t>S07RII-7</t>
  </si>
  <si>
    <t>S07RIJ-7</t>
  </si>
  <si>
    <t>S07RIK-7</t>
  </si>
  <si>
    <t>S06RIA-7</t>
  </si>
  <si>
    <t>S06RIB-7</t>
  </si>
  <si>
    <t>S06RIC-7</t>
  </si>
  <si>
    <t>S06RID-7</t>
  </si>
  <si>
    <t>S06INF-7</t>
  </si>
  <si>
    <t>S06RIH-7</t>
  </si>
  <si>
    <t>S06RII-7</t>
  </si>
  <si>
    <t>S06RIJ-7</t>
  </si>
  <si>
    <t>S06RIK-7</t>
  </si>
  <si>
    <t>S06RIL-7</t>
  </si>
  <si>
    <t>S05RIN-7</t>
  </si>
  <si>
    <t>S07INA-8</t>
  </si>
  <si>
    <t>S07INC-8</t>
  </si>
  <si>
    <t>S07IND-8</t>
  </si>
  <si>
    <t>S06INA-8</t>
  </si>
  <si>
    <t>S06INC-8</t>
  </si>
  <si>
    <t>S06IND-8</t>
  </si>
  <si>
    <t>S05INA-8</t>
  </si>
  <si>
    <t>S05INB-8</t>
  </si>
  <si>
    <t>S05INC-8</t>
  </si>
  <si>
    <t>S07INE-8</t>
  </si>
  <si>
    <t>S07TSE-8</t>
  </si>
  <si>
    <t>S07RIE-8</t>
  </si>
  <si>
    <t>S07RIF-8</t>
  </si>
  <si>
    <t>S07INB-8</t>
  </si>
  <si>
    <t>S07TSH-8</t>
  </si>
  <si>
    <t>S07TSA-8</t>
  </si>
  <si>
    <t>S07TSB-8</t>
  </si>
  <si>
    <t>S07TSC-8</t>
  </si>
  <si>
    <t>S07TSD-8</t>
  </si>
  <si>
    <t>S07TSF-8</t>
  </si>
  <si>
    <t>S07TSG-8</t>
  </si>
  <si>
    <t>S07RIG-8</t>
  </si>
  <si>
    <t>S06INE-8</t>
  </si>
  <si>
    <t>S06TSE-8</t>
  </si>
  <si>
    <t>S06RIE-8</t>
  </si>
  <si>
    <t>S06RIF-8</t>
  </si>
  <si>
    <t>S06INB-8</t>
  </si>
  <si>
    <t>S06TSH-8</t>
  </si>
  <si>
    <t>S06TSA-8</t>
  </si>
  <si>
    <t>S06TSB-8</t>
  </si>
  <si>
    <t>S06TSC-8</t>
  </si>
  <si>
    <t>S06TSD-8</t>
  </si>
  <si>
    <t>S06TSF-8</t>
  </si>
  <si>
    <t>S06TSG-8</t>
  </si>
  <si>
    <t>S06RIG-8</t>
  </si>
  <si>
    <t>S07RIA-8</t>
  </si>
  <si>
    <t>S07RIB-8</t>
  </si>
  <si>
    <t>S07RIC-8</t>
  </si>
  <si>
    <t>S07RID-8</t>
  </si>
  <si>
    <t>S07INF-8</t>
  </si>
  <si>
    <t>S07RIH-8</t>
  </si>
  <si>
    <t>S07RII-8</t>
  </si>
  <si>
    <t>S07RIJ-8</t>
  </si>
  <si>
    <t>S07RIK-8</t>
  </si>
  <si>
    <t>S06RIA-8</t>
  </si>
  <si>
    <t>S06RIB-8</t>
  </si>
  <si>
    <t>S06RIC-8</t>
  </si>
  <si>
    <t>S06RID-8</t>
  </si>
  <si>
    <t>S06INF-8</t>
  </si>
  <si>
    <t>S06RIH-8</t>
  </si>
  <si>
    <t>S06RII-8</t>
  </si>
  <si>
    <t>S06RIJ-8</t>
  </si>
  <si>
    <t>S06RIK-8</t>
  </si>
  <si>
    <t>S06RIL-8</t>
  </si>
  <si>
    <t>S05RIN-8</t>
  </si>
  <si>
    <t>S07INA-9</t>
  </si>
  <si>
    <t>S07INC-9</t>
  </si>
  <si>
    <t>S07IND-9</t>
  </si>
  <si>
    <t>S06INA-9</t>
  </si>
  <si>
    <t>S06INC-9</t>
  </si>
  <si>
    <t>S06IND-9</t>
  </si>
  <si>
    <t>S05INA-9</t>
  </si>
  <si>
    <t>S05INB-9</t>
  </si>
  <si>
    <t>S05INC-9</t>
  </si>
  <si>
    <t>S07INE-9</t>
  </si>
  <si>
    <t>S07TSE-9</t>
  </si>
  <si>
    <t>S07RIE-9</t>
  </si>
  <si>
    <t>S07RIF-9</t>
  </si>
  <si>
    <t>S07INB-9</t>
  </si>
  <si>
    <t>S07TSH-9</t>
  </si>
  <si>
    <t>S07TSA-9</t>
  </si>
  <si>
    <t>S07TSB-9</t>
  </si>
  <si>
    <t>S07TSC-9</t>
  </si>
  <si>
    <t>S07TSD-9</t>
  </si>
  <si>
    <t>S07TSF-9</t>
  </si>
  <si>
    <t>S07TSG-9</t>
  </si>
  <si>
    <t>S07RIG-9</t>
  </si>
  <si>
    <t>S06INE-9</t>
  </si>
  <si>
    <t>S06TSE-9</t>
  </si>
  <si>
    <t>S06RIE-9</t>
  </si>
  <si>
    <t>S06RIF-9</t>
  </si>
  <si>
    <t>S06INB-9</t>
  </si>
  <si>
    <t>S06TSH-9</t>
  </si>
  <si>
    <t>S06TSA-9</t>
  </si>
  <si>
    <t>S06TSB-9</t>
  </si>
  <si>
    <t>S06TSC-9</t>
  </si>
  <si>
    <t>S06TSD-9</t>
  </si>
  <si>
    <t>S06TSF-9</t>
  </si>
  <si>
    <t>S06TSG-9</t>
  </si>
  <si>
    <t>S06RIG-9</t>
  </si>
  <si>
    <t>S07RIA-9</t>
  </si>
  <si>
    <t>S07RIB-9</t>
  </si>
  <si>
    <t>S07RIC-9</t>
  </si>
  <si>
    <t>S07RID-9</t>
  </si>
  <si>
    <t>S07INF-9</t>
  </si>
  <si>
    <t>S07RIH-9</t>
  </si>
  <si>
    <t>S07RII-9</t>
  </si>
  <si>
    <t>S07RIJ-9</t>
  </si>
  <si>
    <t>S07RIK-9</t>
  </si>
  <si>
    <t>S06RIA-9</t>
  </si>
  <si>
    <t>S06RIB-9</t>
  </si>
  <si>
    <t>S06RIC-9</t>
  </si>
  <si>
    <t>S06RID-9</t>
  </si>
  <si>
    <t>S06INF-9</t>
  </si>
  <si>
    <t>S06RIH-9</t>
  </si>
  <si>
    <t>S06RII-9</t>
  </si>
  <si>
    <t>S06RIJ-9</t>
  </si>
  <si>
    <t>S06RIK-9</t>
  </si>
  <si>
    <t>S06RIL-9</t>
  </si>
  <si>
    <t>S05RIN-9</t>
  </si>
  <si>
    <t>TAB.1B - PERSONALE UNIVERSITARIO DELL'AZIENDA SANITARIA PER TIPOLOGIA DI PERSONALE</t>
  </si>
  <si>
    <t>TIPOLOGIA</t>
  </si>
  <si>
    <t>T. PIENO</t>
  </si>
  <si>
    <t>T. PARZ.</t>
  </si>
  <si>
    <t>RUOLO SANITARIO(*)</t>
  </si>
  <si>
    <t>MEDICO</t>
  </si>
  <si>
    <t>S00MD0</t>
  </si>
  <si>
    <t>VETERINARIO</t>
  </si>
  <si>
    <t>S00VE0</t>
  </si>
  <si>
    <t>ODONTOIATRA</t>
  </si>
  <si>
    <t>S00OD0</t>
  </si>
  <si>
    <t>FARMACISTA</t>
  </si>
  <si>
    <t>S00FM0</t>
  </si>
  <si>
    <t>BIOLOGO</t>
  </si>
  <si>
    <t>S00BI0</t>
  </si>
  <si>
    <t>CHIMICO</t>
  </si>
  <si>
    <t>S00CH0</t>
  </si>
  <si>
    <t>FISICO</t>
  </si>
  <si>
    <t>S00FI0</t>
  </si>
  <si>
    <t>PSICOLOGO</t>
  </si>
  <si>
    <t>S00PS0</t>
  </si>
  <si>
    <t>DIRIGENTE DELLE PROFESSIONI SANITARIE</t>
  </si>
  <si>
    <t>S00DP0</t>
  </si>
  <si>
    <t>PERS.INFERMIERISTICO</t>
  </si>
  <si>
    <t>S00I10</t>
  </si>
  <si>
    <t>PERS.TECNICO SANITARIO</t>
  </si>
  <si>
    <t>S00T10</t>
  </si>
  <si>
    <t>PERS. DI VIGILANZA ED ISPEZIONE</t>
  </si>
  <si>
    <t>S00V10</t>
  </si>
  <si>
    <t>PERS. DELLA RIABILITAZIONE</t>
  </si>
  <si>
    <t>S00R10</t>
  </si>
  <si>
    <t>TIPOLOGIA ATIPICA DEL RUOLO SANITARIO</t>
  </si>
  <si>
    <t>S99AT0</t>
  </si>
  <si>
    <t>RUOLO PROFESSIONALE</t>
  </si>
  <si>
    <t>AVVOCATO /PROCURATORE LEGALE</t>
  </si>
  <si>
    <t>P00AV0</t>
  </si>
  <si>
    <t xml:space="preserve">INGEGNERE </t>
  </si>
  <si>
    <t>P00IG0</t>
  </si>
  <si>
    <t>ARCHITETTO</t>
  </si>
  <si>
    <t>P00AH0</t>
  </si>
  <si>
    <t>GEOLOGO</t>
  </si>
  <si>
    <t>P00GE0</t>
  </si>
  <si>
    <t>ASSISTENTE RELIGIOSO</t>
  </si>
  <si>
    <t>P00AR0</t>
  </si>
  <si>
    <t>TIPOLOGIA ATIPICA RUOLO PROFESSIONALE</t>
  </si>
  <si>
    <t>R99AT0</t>
  </si>
  <si>
    <t>RUOLO TECNICO</t>
  </si>
  <si>
    <t>ANALISTA</t>
  </si>
  <si>
    <t>T00AN0</t>
  </si>
  <si>
    <t>STATISTICO</t>
  </si>
  <si>
    <t>T00ST0</t>
  </si>
  <si>
    <t>SOCIOLOGO</t>
  </si>
  <si>
    <t>T00SO0</t>
  </si>
  <si>
    <t>ASSISTENTE SOCIALE</t>
  </si>
  <si>
    <t>T00AS0</t>
  </si>
  <si>
    <t>COLLABORATORE TECNICO - PROFESSIONALE</t>
  </si>
  <si>
    <t>T00CT0</t>
  </si>
  <si>
    <t>ASSISTENTE TECNICO</t>
  </si>
  <si>
    <t>T00AT0</t>
  </si>
  <si>
    <t>PROGRAMMATORE</t>
  </si>
  <si>
    <t>T00PS0</t>
  </si>
  <si>
    <t>OPERATORE TECNICO</t>
  </si>
  <si>
    <t>T00OT0</t>
  </si>
  <si>
    <t>OPERATORE TECNICO ADDETTO ALL' ASSISTENZA</t>
  </si>
  <si>
    <t>T00OA0</t>
  </si>
  <si>
    <t>AUSILIARIO SPECIALIZZATO</t>
  </si>
  <si>
    <t>T00AU0</t>
  </si>
  <si>
    <t>TIPOLOGIA ATIPICA RUOLO TECNICO</t>
  </si>
  <si>
    <t>T99AT0</t>
  </si>
  <si>
    <t>RUOLO AMMINISTRATIVO</t>
  </si>
  <si>
    <t>DIRIGENTE AMMINISTRATIVO</t>
  </si>
  <si>
    <t>A00DA0</t>
  </si>
  <si>
    <t>COLLABORATORE AMMINISTRATIVO - PROFESSIONALE</t>
  </si>
  <si>
    <t>A00CO0</t>
  </si>
  <si>
    <t>ASSISTENTE AMMINISTRATIVO</t>
  </si>
  <si>
    <t>A00AA0</t>
  </si>
  <si>
    <t>COADIUTORE AMMINISTRATIVO</t>
  </si>
  <si>
    <t>A00CA0</t>
  </si>
  <si>
    <t>COMMESSO</t>
  </si>
  <si>
    <t>A00CM0</t>
  </si>
  <si>
    <t>TIPOLOGIA ATIPICA  RUOLO AMMINISTRATIVO</t>
  </si>
  <si>
    <t>A99AT0</t>
  </si>
  <si>
    <t>RESTANTE PERSONALE</t>
  </si>
  <si>
    <t>ALTRO PERSONALE</t>
  </si>
  <si>
    <t>R99RP0</t>
  </si>
  <si>
    <t>(*) il personale con qualifica di collaboratore professionale sanitario esperto “ds”, cod. S00DO0 nelle precedenti rilevazioni, delle quattro aree professionali (infermieri, tecnici sanitari, personale prevenzione e riabilitazione) va considerato insieme al personale infermieristico S00I10, tecnico sanitario S00T10, vigilanza ed ispezione S00V10, riabilitazione S00R10</t>
  </si>
  <si>
    <t>tipologia</t>
  </si>
  <si>
    <t>COD_tpl</t>
  </si>
  <si>
    <t>PERSONALE_ac_U</t>
  </si>
  <si>
    <t>PERSONALE_ac_D</t>
  </si>
  <si>
    <t>S00MD0-1</t>
  </si>
  <si>
    <t>S00VE0-1</t>
  </si>
  <si>
    <t>S00OD0-1</t>
  </si>
  <si>
    <t>S00FM0-1</t>
  </si>
  <si>
    <t>S00BI0-1</t>
  </si>
  <si>
    <t>S00CH0-1</t>
  </si>
  <si>
    <t>S00FI0-1</t>
  </si>
  <si>
    <t>S00PS0-1</t>
  </si>
  <si>
    <t>S00DP0-1</t>
  </si>
  <si>
    <t>S00I10-1</t>
  </si>
  <si>
    <t>S00T10-1</t>
  </si>
  <si>
    <t>S00V10-1</t>
  </si>
  <si>
    <t>S00R10-1</t>
  </si>
  <si>
    <t>S99AT0-1</t>
  </si>
  <si>
    <t>P00AV0-1</t>
  </si>
  <si>
    <t>INGEGNERE</t>
  </si>
  <si>
    <t>P00IG0-1</t>
  </si>
  <si>
    <t>P00AH0-1</t>
  </si>
  <si>
    <t>P00GE0-1</t>
  </si>
  <si>
    <t>P00AR0-1</t>
  </si>
  <si>
    <t>R99AT0-1</t>
  </si>
  <si>
    <t>T00AN0-1</t>
  </si>
  <si>
    <t>T00ST0-1</t>
  </si>
  <si>
    <t>T00SO0-1</t>
  </si>
  <si>
    <t>T00AS0-1</t>
  </si>
  <si>
    <t>T00CT0-1</t>
  </si>
  <si>
    <t>T00AT0-1</t>
  </si>
  <si>
    <t>T00PS0-1</t>
  </si>
  <si>
    <t>T00OT0-1</t>
  </si>
  <si>
    <t>T00OA0-1</t>
  </si>
  <si>
    <t>T00AU0-1</t>
  </si>
  <si>
    <t>T99AT0-1</t>
  </si>
  <si>
    <t>A00DA0-1</t>
  </si>
  <si>
    <t>A00CO0-1</t>
  </si>
  <si>
    <t>A00AA0-1</t>
  </si>
  <si>
    <t>A00CA0-1</t>
  </si>
  <si>
    <t>A00CM0-1</t>
  </si>
  <si>
    <t>A99AT0-1</t>
  </si>
  <si>
    <t>R99RP0-1</t>
  </si>
  <si>
    <t>S00MD0-2</t>
  </si>
  <si>
    <t>S00VE0-2</t>
  </si>
  <si>
    <t>S00OD0-2</t>
  </si>
  <si>
    <t>S00FM0-2</t>
  </si>
  <si>
    <t>S00BI0-2</t>
  </si>
  <si>
    <t>S00CH0-2</t>
  </si>
  <si>
    <t>S00FI0-2</t>
  </si>
  <si>
    <t>S00PS0-2</t>
  </si>
  <si>
    <t>S00DP0-2</t>
  </si>
  <si>
    <t>S00I10-2</t>
  </si>
  <si>
    <t>S00T10-2</t>
  </si>
  <si>
    <t>S00V10-2</t>
  </si>
  <si>
    <t>S00R10-2</t>
  </si>
  <si>
    <t>S99AT0-2</t>
  </si>
  <si>
    <t>P00AV0-2</t>
  </si>
  <si>
    <t>P00IG0-2</t>
  </si>
  <si>
    <t>P00AH0-2</t>
  </si>
  <si>
    <t>P00GE0-2</t>
  </si>
  <si>
    <t>P00AR0-2</t>
  </si>
  <si>
    <t>R99AT0-2</t>
  </si>
  <si>
    <t>T00AN0-2</t>
  </si>
  <si>
    <t>T00ST0-2</t>
  </si>
  <si>
    <t>T00SO0-2</t>
  </si>
  <si>
    <t>T00AS0-2</t>
  </si>
  <si>
    <t>T00CT0-2</t>
  </si>
  <si>
    <t>T00AT0-2</t>
  </si>
  <si>
    <t>T00PS0-2</t>
  </si>
  <si>
    <t>T00OT0-2</t>
  </si>
  <si>
    <t>T00OA0-2</t>
  </si>
  <si>
    <t>T00AU0-2</t>
  </si>
  <si>
    <t>T99AT0-2</t>
  </si>
  <si>
    <t>A00DA0-2</t>
  </si>
  <si>
    <t>A00CO0-2</t>
  </si>
  <si>
    <t>A00AA0-2</t>
  </si>
  <si>
    <t>A00CA0-2</t>
  </si>
  <si>
    <t>A00CM0-2</t>
  </si>
  <si>
    <t>A99AT0-2</t>
  </si>
  <si>
    <t>R99RP0-2</t>
  </si>
  <si>
    <t>S00MD0-3</t>
  </si>
  <si>
    <t>S00VE0-3</t>
  </si>
  <si>
    <t>S00OD0-3</t>
  </si>
  <si>
    <t>S00FM0-3</t>
  </si>
  <si>
    <t>S00BI0-3</t>
  </si>
  <si>
    <t>S00CH0-3</t>
  </si>
  <si>
    <t>S00FI0-3</t>
  </si>
  <si>
    <t>S00PS0-3</t>
  </si>
  <si>
    <t>S00DP0-3</t>
  </si>
  <si>
    <t>S00I10-3</t>
  </si>
  <si>
    <t>S00T10-3</t>
  </si>
  <si>
    <t>S00V10-3</t>
  </si>
  <si>
    <t>S00R10-3</t>
  </si>
  <si>
    <t>S99AT0-3</t>
  </si>
  <si>
    <t>P00AV0-3</t>
  </si>
  <si>
    <t>P00IG0-3</t>
  </si>
  <si>
    <t>P00AH0-3</t>
  </si>
  <si>
    <t>P00GE0-3</t>
  </si>
  <si>
    <t>P00AR0-3</t>
  </si>
  <si>
    <t>R99AT0-3</t>
  </si>
  <si>
    <t>T00AN0-3</t>
  </si>
  <si>
    <t>T00ST0-3</t>
  </si>
  <si>
    <t>T00SO0-3</t>
  </si>
  <si>
    <t>T00AS0-3</t>
  </si>
  <si>
    <t>T00CT0-3</t>
  </si>
  <si>
    <t>T00AT0-3</t>
  </si>
  <si>
    <t>T00PS0-3</t>
  </si>
  <si>
    <t>T00OT0-3</t>
  </si>
  <si>
    <t>T00OA0-3</t>
  </si>
  <si>
    <t>T00AU0-3</t>
  </si>
  <si>
    <t>T99AT0-3</t>
  </si>
  <si>
    <t>A00DA0-3</t>
  </si>
  <si>
    <t>A00CO0-3</t>
  </si>
  <si>
    <t>A00AA0-3</t>
  </si>
  <si>
    <t>A00CA0-3</t>
  </si>
  <si>
    <t>A00CM0-3</t>
  </si>
  <si>
    <t>A99AT0-3</t>
  </si>
  <si>
    <t>R99RP0-3</t>
  </si>
  <si>
    <t>S00MD0-4</t>
  </si>
  <si>
    <t>S00VE0-4</t>
  </si>
  <si>
    <t>S00OD0-4</t>
  </si>
  <si>
    <t>S00FM0-4</t>
  </si>
  <si>
    <t>S00BI0-4</t>
  </si>
  <si>
    <t>S00CH0-4</t>
  </si>
  <si>
    <t>S00FI0-4</t>
  </si>
  <si>
    <t>S00PS0-4</t>
  </si>
  <si>
    <t>S00DP0-4</t>
  </si>
  <si>
    <t>S00I10-4</t>
  </si>
  <si>
    <t>S00T10-4</t>
  </si>
  <si>
    <t>S00V10-4</t>
  </si>
  <si>
    <t>S00R10-4</t>
  </si>
  <si>
    <t>S99AT0-4</t>
  </si>
  <si>
    <t>P00AV0-4</t>
  </si>
  <si>
    <t>P00IG0-4</t>
  </si>
  <si>
    <t>P00AH0-4</t>
  </si>
  <si>
    <t>P00GE0-4</t>
  </si>
  <si>
    <t>P00AR0-4</t>
  </si>
  <si>
    <t>R99AT0-4</t>
  </si>
  <si>
    <t>T00AN0-4</t>
  </si>
  <si>
    <t>T00ST0-4</t>
  </si>
  <si>
    <t>T00SO0-4</t>
  </si>
  <si>
    <t>T00AS0-4</t>
  </si>
  <si>
    <t>T00CT0-4</t>
  </si>
  <si>
    <t>T00AT0-4</t>
  </si>
  <si>
    <t>T00PS0-4</t>
  </si>
  <si>
    <t>T00OT0-4</t>
  </si>
  <si>
    <t>T00OA0-4</t>
  </si>
  <si>
    <t>T00AU0-4</t>
  </si>
  <si>
    <t>T99AT0-4</t>
  </si>
  <si>
    <t>A00DA0-4</t>
  </si>
  <si>
    <t>A00CO0-4</t>
  </si>
  <si>
    <t>A00AA0-4</t>
  </si>
  <si>
    <t>A00CA0-4</t>
  </si>
  <si>
    <t>A00CM0-4</t>
  </si>
  <si>
    <t>A99AT0-4</t>
  </si>
  <si>
    <t>R99RP0-4</t>
  </si>
  <si>
    <t>S00MD0-5</t>
  </si>
  <si>
    <t>S00VE0-5</t>
  </si>
  <si>
    <t>S00OD0-5</t>
  </si>
  <si>
    <t>S00FM0-5</t>
  </si>
  <si>
    <t>S00BI0-5</t>
  </si>
  <si>
    <t>S00CH0-5</t>
  </si>
  <si>
    <t>S00FI0-5</t>
  </si>
  <si>
    <t>S00PS0-5</t>
  </si>
  <si>
    <t>S00DP0-5</t>
  </si>
  <si>
    <t>S00I10-5</t>
  </si>
  <si>
    <t>S00T10-5</t>
  </si>
  <si>
    <t>S00V10-5</t>
  </si>
  <si>
    <t>S00R10-5</t>
  </si>
  <si>
    <t>S99AT0-5</t>
  </si>
  <si>
    <t>P00AV0-5</t>
  </si>
  <si>
    <t>P00IG0-5</t>
  </si>
  <si>
    <t>P00AH0-5</t>
  </si>
  <si>
    <t>P00GE0-5</t>
  </si>
  <si>
    <t>P00AR0-5</t>
  </si>
  <si>
    <t>R99AT0-5</t>
  </si>
  <si>
    <t>T00AN0-5</t>
  </si>
  <si>
    <t>T00ST0-5</t>
  </si>
  <si>
    <t>T00SO0-5</t>
  </si>
  <si>
    <t>T00AS0-5</t>
  </si>
  <si>
    <t>T00CT0-5</t>
  </si>
  <si>
    <t>T00AT0-5</t>
  </si>
  <si>
    <t>T00PS0-5</t>
  </si>
  <si>
    <t>T00OT0-5</t>
  </si>
  <si>
    <t>T00OA0-5</t>
  </si>
  <si>
    <t>T00AU0-5</t>
  </si>
  <si>
    <t>T99AT0-5</t>
  </si>
  <si>
    <t>A00DA0-5</t>
  </si>
  <si>
    <t>A00CO0-5</t>
  </si>
  <si>
    <t>A00AA0-5</t>
  </si>
  <si>
    <t>A00CA0-5</t>
  </si>
  <si>
    <t>A00CM0-5</t>
  </si>
  <si>
    <t>A99AT0-5</t>
  </si>
  <si>
    <t>R99RP0-5</t>
  </si>
  <si>
    <t>S00MD0-6</t>
  </si>
  <si>
    <t>S00VE0-6</t>
  </si>
  <si>
    <t>S00OD0-6</t>
  </si>
  <si>
    <t>S00FM0-6</t>
  </si>
  <si>
    <t>S00BI0-6</t>
  </si>
  <si>
    <t>S00CH0-6</t>
  </si>
  <si>
    <t>S00FI0-6</t>
  </si>
  <si>
    <t>S00PS0-6</t>
  </si>
  <si>
    <t>S00DP0-6</t>
  </si>
  <si>
    <t>S00I10-6</t>
  </si>
  <si>
    <t>S00T10-6</t>
  </si>
  <si>
    <t>S00V10-6</t>
  </si>
  <si>
    <t>S00R10-6</t>
  </si>
  <si>
    <t>S99AT0-6</t>
  </si>
  <si>
    <t>P00AV0-6</t>
  </si>
  <si>
    <t>P00IG0-6</t>
  </si>
  <si>
    <t>P00AH0-6</t>
  </si>
  <si>
    <t>P00GE0-6</t>
  </si>
  <si>
    <t>P00AR0-6</t>
  </si>
  <si>
    <t>R99AT0-6</t>
  </si>
  <si>
    <t>T00AN0-6</t>
  </si>
  <si>
    <t>T00ST0-6</t>
  </si>
  <si>
    <t>T00SO0-6</t>
  </si>
  <si>
    <t>T00AS0-6</t>
  </si>
  <si>
    <t>T00CT0-6</t>
  </si>
  <si>
    <t>T00AT0-6</t>
  </si>
  <si>
    <t>T00PS0-6</t>
  </si>
  <si>
    <t>T00OT0-6</t>
  </si>
  <si>
    <t>T00OA0-6</t>
  </si>
  <si>
    <t>T00AU0-6</t>
  </si>
  <si>
    <t>T99AT0-6</t>
  </si>
  <si>
    <t>A00DA0-6</t>
  </si>
  <si>
    <t>A00CO0-6</t>
  </si>
  <si>
    <t>A00AA0-6</t>
  </si>
  <si>
    <t>A00CA0-6</t>
  </si>
  <si>
    <t>A00CM0-6</t>
  </si>
  <si>
    <t>A99AT0-6</t>
  </si>
  <si>
    <t>R99RP0-6</t>
  </si>
  <si>
    <t>S00MD0-7</t>
  </si>
  <si>
    <t>S00VE0-7</t>
  </si>
  <si>
    <t>S00OD0-7</t>
  </si>
  <si>
    <t>S00FM0-7</t>
  </si>
  <si>
    <t>S00BI0-7</t>
  </si>
  <si>
    <t>S00CH0-7</t>
  </si>
  <si>
    <t>S00FI0-7</t>
  </si>
  <si>
    <t>S00PS0-7</t>
  </si>
  <si>
    <t>S00DP0-7</t>
  </si>
  <si>
    <t>S00I10-7</t>
  </si>
  <si>
    <t>S00T10-7</t>
  </si>
  <si>
    <t>S00V10-7</t>
  </si>
  <si>
    <t>S00R10-7</t>
  </si>
  <si>
    <t>S99AT0-7</t>
  </si>
  <si>
    <t>P00AV0-7</t>
  </si>
  <si>
    <t>P00IG0-7</t>
  </si>
  <si>
    <t>P00AH0-7</t>
  </si>
  <si>
    <t>P00GE0-7</t>
  </si>
  <si>
    <t>P00AR0-7</t>
  </si>
  <si>
    <t>R99AT0-7</t>
  </si>
  <si>
    <t>T00AN0-7</t>
  </si>
  <si>
    <t>T00ST0-7</t>
  </si>
  <si>
    <t>T00SO0-7</t>
  </si>
  <si>
    <t>T00AS0-7</t>
  </si>
  <si>
    <t>T00CT0-7</t>
  </si>
  <si>
    <t>T00AT0-7</t>
  </si>
  <si>
    <t>T00PS0-7</t>
  </si>
  <si>
    <t>T00OT0-7</t>
  </si>
  <si>
    <t>T00OA0-7</t>
  </si>
  <si>
    <t>T00AU0-7</t>
  </si>
  <si>
    <t>T99AT0-7</t>
  </si>
  <si>
    <t>A00DA0-7</t>
  </si>
  <si>
    <t>A00CO0-7</t>
  </si>
  <si>
    <t>A00AA0-7</t>
  </si>
  <si>
    <t>A00CA0-7</t>
  </si>
  <si>
    <t>A00CM0-7</t>
  </si>
  <si>
    <t>A99AT0-7</t>
  </si>
  <si>
    <t>R99RP0-7</t>
  </si>
  <si>
    <t>S00MD0-8</t>
  </si>
  <si>
    <t>S00VE0-8</t>
  </si>
  <si>
    <t>S00OD0-8</t>
  </si>
  <si>
    <t>S00FM0-8</t>
  </si>
  <si>
    <t>S00BI0-8</t>
  </si>
  <si>
    <t>S00CH0-8</t>
  </si>
  <si>
    <t>S00FI0-8</t>
  </si>
  <si>
    <t>S00PS0-8</t>
  </si>
  <si>
    <t>S00DP0-8</t>
  </si>
  <si>
    <t>S00I10-8</t>
  </si>
  <si>
    <t>S00T10-8</t>
  </si>
  <si>
    <t>S00V10-8</t>
  </si>
  <si>
    <t>S00R10-8</t>
  </si>
  <si>
    <t>S99AT0-8</t>
  </si>
  <si>
    <t>P00AV0-8</t>
  </si>
  <si>
    <t>P00IG0-8</t>
  </si>
  <si>
    <t>P00AH0-8</t>
  </si>
  <si>
    <t>P00GE0-8</t>
  </si>
  <si>
    <t>P00AR0-8</t>
  </si>
  <si>
    <t>R99AT0-8</t>
  </si>
  <si>
    <t>T00AN0-8</t>
  </si>
  <si>
    <t>T00ST0-8</t>
  </si>
  <si>
    <t>T00SO0-8</t>
  </si>
  <si>
    <t>T00AS0-8</t>
  </si>
  <si>
    <t>T00CT0-8</t>
  </si>
  <si>
    <t>T00AT0-8</t>
  </si>
  <si>
    <t>T00PS0-8</t>
  </si>
  <si>
    <t>T00OT0-8</t>
  </si>
  <si>
    <t>T00OA0-8</t>
  </si>
  <si>
    <t>T00AU0-8</t>
  </si>
  <si>
    <t>T99AT0-8</t>
  </si>
  <si>
    <t>A00DA0-8</t>
  </si>
  <si>
    <t>A00CO0-8</t>
  </si>
  <si>
    <t>A00AA0-8</t>
  </si>
  <si>
    <t>A00CA0-8</t>
  </si>
  <si>
    <t>A00CM0-8</t>
  </si>
  <si>
    <t>A99AT0-8</t>
  </si>
  <si>
    <t>R99RP0-8</t>
  </si>
  <si>
    <t>S00MD0-9</t>
  </si>
  <si>
    <t>S00VE0-9</t>
  </si>
  <si>
    <t>S00OD0-9</t>
  </si>
  <si>
    <t>S00FM0-9</t>
  </si>
  <si>
    <t>S00BI0-9</t>
  </si>
  <si>
    <t>S00CH0-9</t>
  </si>
  <si>
    <t>S00FI0-9</t>
  </si>
  <si>
    <t>S00PS0-9</t>
  </si>
  <si>
    <t>S00DP0-9</t>
  </si>
  <si>
    <t>S00I10-9</t>
  </si>
  <si>
    <t>S00T10-9</t>
  </si>
  <si>
    <t>S00V10-9</t>
  </si>
  <si>
    <t>S00R10-9</t>
  </si>
  <si>
    <t>S99AT0-9</t>
  </si>
  <si>
    <t>P00AV0-9</t>
  </si>
  <si>
    <t>P00IG0-9</t>
  </si>
  <si>
    <t>P00AH0-9</t>
  </si>
  <si>
    <t>P00GE0-9</t>
  </si>
  <si>
    <t>P00AR0-9</t>
  </si>
  <si>
    <t>R99AT0-9</t>
  </si>
  <si>
    <t>T00AN0-9</t>
  </si>
  <si>
    <t>T00ST0-9</t>
  </si>
  <si>
    <t>T00SO0-9</t>
  </si>
  <si>
    <t>T00AS0-9</t>
  </si>
  <si>
    <t>T00CT0-9</t>
  </si>
  <si>
    <t>T00AT0-9</t>
  </si>
  <si>
    <t>T00PS0-9</t>
  </si>
  <si>
    <t>T00OT0-9</t>
  </si>
  <si>
    <t>T00OA0-9</t>
  </si>
  <si>
    <t>T00AU0-9</t>
  </si>
  <si>
    <t>T99AT0-9</t>
  </si>
  <si>
    <t>A00DA0-9</t>
  </si>
  <si>
    <t>A00CO0-9</t>
  </si>
  <si>
    <t>A00AA0-9</t>
  </si>
  <si>
    <t>A00CA0-9</t>
  </si>
  <si>
    <t>A00CM0-9</t>
  </si>
  <si>
    <t>A99AT0-9</t>
  </si>
  <si>
    <t>R99RP0-9</t>
  </si>
  <si>
    <t xml:space="preserve">   STRUTTURA RILEVATA</t>
  </si>
  <si>
    <t xml:space="preserve"> STRUTTURA DI RICOVERO           USL/AZ.OSP.                              ANNO</t>
  </si>
  <si>
    <t>TAB.1C - PERSONALE DELLE STRUTTURE DI RICOVERO PUBBLICHE PER TIPOLOGIA DI PERSONALE</t>
  </si>
  <si>
    <t>COM. AD</t>
  </si>
  <si>
    <t>Tipologia</t>
  </si>
  <si>
    <t>TAB.1D - PERSONALE DIPENDENTE E CONVENZIONATO DEL DIPARTIMENTO DI SALUTE MENTALE PER PROFILO PROFESSIONALE</t>
  </si>
  <si>
    <t>Profilo professionale</t>
  </si>
  <si>
    <t>Numero dipendenti (*)</t>
  </si>
  <si>
    <t>Numero convenzionati (**)</t>
  </si>
  <si>
    <t xml:space="preserve">tempo pieno
</t>
  </si>
  <si>
    <t>part time 
fino al 50%</t>
  </si>
  <si>
    <t>part time
oltre il 50%</t>
  </si>
  <si>
    <t>Medico</t>
  </si>
  <si>
    <t>SSMP01</t>
  </si>
  <si>
    <t>di cui Psichiatri</t>
  </si>
  <si>
    <t>SMS046</t>
  </si>
  <si>
    <t>Psicologo</t>
  </si>
  <si>
    <t>SSMP02</t>
  </si>
  <si>
    <t>Personale infermieristico</t>
  </si>
  <si>
    <t>SSMP03</t>
  </si>
  <si>
    <t xml:space="preserve">Tecnico della riabilitazione psichiatrica </t>
  </si>
  <si>
    <t>SSMP05</t>
  </si>
  <si>
    <t>OTA/O.S.S.</t>
  </si>
  <si>
    <t>TSMP01</t>
  </si>
  <si>
    <t>Assistente sociale</t>
  </si>
  <si>
    <t>TSMP02</t>
  </si>
  <si>
    <t>Sociologo</t>
  </si>
  <si>
    <t>TSMP03</t>
  </si>
  <si>
    <t>Personale Amministrativo</t>
  </si>
  <si>
    <t>ASMP01</t>
  </si>
  <si>
    <t>Altro</t>
  </si>
  <si>
    <t>0SMP01</t>
  </si>
  <si>
    <t>Profilo_Prof</t>
  </si>
  <si>
    <t>Cod_Prof</t>
  </si>
  <si>
    <t>Num_Dip_tp_u</t>
  </si>
  <si>
    <t>Num_Dip_tp_d</t>
  </si>
  <si>
    <t>Num_Dip_pt50_u</t>
  </si>
  <si>
    <t>Num_Dip_pt50_d</t>
  </si>
  <si>
    <t>Num_Dip_pt99_u</t>
  </si>
  <si>
    <t>Num_Dip_pt99_d</t>
  </si>
  <si>
    <t>Num_Conv_u</t>
  </si>
  <si>
    <t>Num_Conv_d</t>
  </si>
  <si>
    <t>TAB. 1E - PERSONALE NON DIRIGENTE A TEMPO INDETERMINATO IN SERVIZIO AL 31 DICEMBRE DISTRIBUITO PER FASCE RETRIBUTIVE</t>
  </si>
  <si>
    <t>cod.</t>
  </si>
  <si>
    <t>N U M E R O   DI   D I P E N D E N T I</t>
  </si>
  <si>
    <t>con trattamento economico iniziale</t>
  </si>
  <si>
    <t>I  FASCIA</t>
  </si>
  <si>
    <t>II FASCIA</t>
  </si>
  <si>
    <t>III  FASCIA</t>
  </si>
  <si>
    <t>IV  FASCIA</t>
  </si>
  <si>
    <t>V  FASCIA</t>
  </si>
  <si>
    <t>VI  FASCIA</t>
  </si>
  <si>
    <t>Qual_Eco_Prf</t>
  </si>
  <si>
    <t>Cod_Q_E_P</t>
  </si>
  <si>
    <t>Num_U_Ini_Eco</t>
  </si>
  <si>
    <t>Num_D_Ini_Eco</t>
  </si>
  <si>
    <t>Num_U_Fascia1</t>
  </si>
  <si>
    <t>Num_D_Fascia1</t>
  </si>
  <si>
    <t>Num_U_Fascia2</t>
  </si>
  <si>
    <t>Num_D_Fascia2</t>
  </si>
  <si>
    <t>Num_U_Fascia3</t>
  </si>
  <si>
    <t>Num_D_Fascia3</t>
  </si>
  <si>
    <t>Num_U_Fascia4</t>
  </si>
  <si>
    <t>Num_D_Fascia4</t>
  </si>
  <si>
    <t>Num_U_Fascia5</t>
  </si>
  <si>
    <t>Num_D_Fascia5</t>
  </si>
  <si>
    <t>Num_U_Fascia6</t>
  </si>
  <si>
    <t>Num_D_Fascia6</t>
  </si>
  <si>
    <t>Tot_U_AC</t>
  </si>
  <si>
    <t>Tot_D_AC</t>
  </si>
  <si>
    <t>TAB. 1F - DIRIGENTI MEDICI DISTINTI PER SPECIALITA'  E DIRIGENTI MEDICI IN LIBERA PROFESSIONE INTRAMURARIA</t>
  </si>
  <si>
    <t>(titolo di specializzazione in base al quale si esercita la professione nel Servizio di appartenenza)</t>
  </si>
  <si>
    <t>SPECIALIZZAZIONI</t>
  </si>
  <si>
    <t>15 septies
(D.Lgs 502/92)</t>
  </si>
  <si>
    <t>Medici Universitari</t>
  </si>
  <si>
    <t>TOTALE PERSONALE</t>
  </si>
  <si>
    <t>allergologia ed immunologia clinica</t>
  </si>
  <si>
    <t>SMS001</t>
  </si>
  <si>
    <t>anatomia patologica</t>
  </si>
  <si>
    <t>SMS002</t>
  </si>
  <si>
    <t>anestesia, rianimazione e terapia intensiva</t>
  </si>
  <si>
    <t>SMS003</t>
  </si>
  <si>
    <t>audiologia e foniatria</t>
  </si>
  <si>
    <t>SMS004</t>
  </si>
  <si>
    <t>biochimica clinica</t>
  </si>
  <si>
    <t>SMS005</t>
  </si>
  <si>
    <t>cardiochirurgia</t>
  </si>
  <si>
    <t>SMS006</t>
  </si>
  <si>
    <t>malattie dell'apparato cardiovascolare</t>
  </si>
  <si>
    <t>SMS007</t>
  </si>
  <si>
    <t>chirurgia dell'apparato digerente</t>
  </si>
  <si>
    <t>SMS008</t>
  </si>
  <si>
    <t>chirurgia generale</t>
  </si>
  <si>
    <t>SMS009</t>
  </si>
  <si>
    <t>chirurgia maxillo-facciale</t>
  </si>
  <si>
    <t>SMS010</t>
  </si>
  <si>
    <t>chirurgia pediatrica</t>
  </si>
  <si>
    <t>SMS011</t>
  </si>
  <si>
    <t>chirurgia plastica, ricostruttiva ed estetica</t>
  </si>
  <si>
    <t>SMS012</t>
  </si>
  <si>
    <t>chirurgia toracica</t>
  </si>
  <si>
    <t>SMS013</t>
  </si>
  <si>
    <t>chirurgia vascolare</t>
  </si>
  <si>
    <t>SMS014</t>
  </si>
  <si>
    <t>dermatologia e venereologia</t>
  </si>
  <si>
    <t>SMS015</t>
  </si>
  <si>
    <t>ematologia</t>
  </si>
  <si>
    <t>SMS016</t>
  </si>
  <si>
    <t>endocrinologia e malattie del ricambio</t>
  </si>
  <si>
    <t>SMS017</t>
  </si>
  <si>
    <t>farmacologia</t>
  </si>
  <si>
    <t>SMS018</t>
  </si>
  <si>
    <t>gastroenterologia</t>
  </si>
  <si>
    <t>SMS019</t>
  </si>
  <si>
    <t>genetica medica</t>
  </si>
  <si>
    <t>SMS020</t>
  </si>
  <si>
    <t>geriatria</t>
  </si>
  <si>
    <t>SMS021</t>
  </si>
  <si>
    <t>ginecologia e ostetricia</t>
  </si>
  <si>
    <t>SMS022</t>
  </si>
  <si>
    <t>igiene e medicina preventiva</t>
  </si>
  <si>
    <t>SMS023</t>
  </si>
  <si>
    <t>malattie dell'apparato respiratorio</t>
  </si>
  <si>
    <t>SMS024</t>
  </si>
  <si>
    <t>malattie infettive</t>
  </si>
  <si>
    <t>SMS025</t>
  </si>
  <si>
    <t>medicina del lavoro</t>
  </si>
  <si>
    <t>SMS026</t>
  </si>
  <si>
    <t>medicina dello sport</t>
  </si>
  <si>
    <t>SMS027</t>
  </si>
  <si>
    <t>medicina di comunità</t>
  </si>
  <si>
    <t>SMS028</t>
  </si>
  <si>
    <t>medicina fisica e riabilitativa</t>
  </si>
  <si>
    <t>SMS029</t>
  </si>
  <si>
    <t>medicina interna</t>
  </si>
  <si>
    <t>SMS030</t>
  </si>
  <si>
    <t>medicina legale</t>
  </si>
  <si>
    <t>SMS031</t>
  </si>
  <si>
    <t>medicina nucleare</t>
  </si>
  <si>
    <t>SMS032</t>
  </si>
  <si>
    <t>medicina tropicale</t>
  </si>
  <si>
    <t>SMS033</t>
  </si>
  <si>
    <t>microbiologia e virologia</t>
  </si>
  <si>
    <t>SMS034</t>
  </si>
  <si>
    <t>nefrologia</t>
  </si>
  <si>
    <t>SMS035</t>
  </si>
  <si>
    <t>neurochirurgia</t>
  </si>
  <si>
    <t>SMS036</t>
  </si>
  <si>
    <t>neurofisiopatologia</t>
  </si>
  <si>
    <t>SMS037</t>
  </si>
  <si>
    <t>neurologia</t>
  </si>
  <si>
    <t>SMS038</t>
  </si>
  <si>
    <t>neuropsichiatria infantile</t>
  </si>
  <si>
    <t>SMS039</t>
  </si>
  <si>
    <t>oftalmologia</t>
  </si>
  <si>
    <t>SMS040</t>
  </si>
  <si>
    <t>oncologia medica</t>
  </si>
  <si>
    <t>SMS041</t>
  </si>
  <si>
    <t>ortopedia e traumatologia</t>
  </si>
  <si>
    <t>SMS042</t>
  </si>
  <si>
    <t>otorinolaringoiatria</t>
  </si>
  <si>
    <t>SMS043</t>
  </si>
  <si>
    <t>patologia clinica</t>
  </si>
  <si>
    <t>SMS044</t>
  </si>
  <si>
    <t>pediatria</t>
  </si>
  <si>
    <t>SMS045</t>
  </si>
  <si>
    <t>psichiatria</t>
  </si>
  <si>
    <t>psicologia clinica</t>
  </si>
  <si>
    <t>SMS047</t>
  </si>
  <si>
    <t>radiodiagnostica</t>
  </si>
  <si>
    <t>SMS048</t>
  </si>
  <si>
    <t>radioterapia</t>
  </si>
  <si>
    <t>SMS049</t>
  </si>
  <si>
    <t>reumatologia</t>
  </si>
  <si>
    <t>SMS050</t>
  </si>
  <si>
    <t>scienza dell'alimentazione</t>
  </si>
  <si>
    <t>SMS051</t>
  </si>
  <si>
    <t>tossicologia medica</t>
  </si>
  <si>
    <t>SMS052</t>
  </si>
  <si>
    <t xml:space="preserve">urologia </t>
  </si>
  <si>
    <t>SMS053</t>
  </si>
  <si>
    <t>medicina d'emergenza-urgenza</t>
  </si>
  <si>
    <t>SMS056</t>
  </si>
  <si>
    <t>medicina termale</t>
  </si>
  <si>
    <t>SMS057</t>
  </si>
  <si>
    <t>statistica sanitaria</t>
  </si>
  <si>
    <t>SMS058</t>
  </si>
  <si>
    <t>Altre specializzazioni</t>
  </si>
  <si>
    <t>SMS054</t>
  </si>
  <si>
    <t>Senza specializzazione</t>
  </si>
  <si>
    <t>SMS055</t>
  </si>
  <si>
    <t>DIRIGENTI MEDICI IN LIBERA PROFESSIONE INTRAMURARIA</t>
  </si>
  <si>
    <t>Libera professione intramuraria</t>
  </si>
  <si>
    <t>INT001</t>
  </si>
  <si>
    <t>Libera professione intramuraria allargata</t>
  </si>
  <si>
    <t>INT002</t>
  </si>
  <si>
    <t>U O M I N I</t>
  </si>
  <si>
    <t>D O N N E</t>
  </si>
  <si>
    <t>TOTALE PERSONALE
(Tab 1F)</t>
  </si>
  <si>
    <t xml:space="preserve">Coerenza </t>
  </si>
  <si>
    <t>a</t>
  </si>
  <si>
    <t>b</t>
  </si>
  <si>
    <t>(a=b)</t>
  </si>
  <si>
    <t>c</t>
  </si>
  <si>
    <t>d</t>
  </si>
  <si>
    <t>(c=d)</t>
  </si>
  <si>
    <t>15 septies  (D.Lgs 502/92)</t>
  </si>
  <si>
    <t>Specializzazioni</t>
  </si>
  <si>
    <t>Cod_Spec</t>
  </si>
  <si>
    <t>Tempo_Ind_U</t>
  </si>
  <si>
    <t>Tempo_Ind_D</t>
  </si>
  <si>
    <t>Septies15_U</t>
  </si>
  <si>
    <t>Septies15_D</t>
  </si>
  <si>
    <t>Tot_Pers_U</t>
  </si>
  <si>
    <t>Tot_Pers_D</t>
  </si>
  <si>
    <t>SMS001-1</t>
  </si>
  <si>
    <t>SMS002-1</t>
  </si>
  <si>
    <t>anestesia e rianimazione</t>
  </si>
  <si>
    <t>SMS003-1</t>
  </si>
  <si>
    <t>SMS004-1</t>
  </si>
  <si>
    <t>SMS005-1</t>
  </si>
  <si>
    <t>SMS006-1</t>
  </si>
  <si>
    <t>cardiologia</t>
  </si>
  <si>
    <t>SMS007-1</t>
  </si>
  <si>
    <t>SMS008-1</t>
  </si>
  <si>
    <t>SMS009-1</t>
  </si>
  <si>
    <t>SMS010-1</t>
  </si>
  <si>
    <t>SMS011-1</t>
  </si>
  <si>
    <t>chirurgia plastica e ricostruttiva</t>
  </si>
  <si>
    <t>SMS012-1</t>
  </si>
  <si>
    <t>SMS013-1</t>
  </si>
  <si>
    <t>SMS014-1</t>
  </si>
  <si>
    <t>SMS015-1</t>
  </si>
  <si>
    <t>SMS016-1</t>
  </si>
  <si>
    <t>SMS017-1</t>
  </si>
  <si>
    <t>SMS018-1</t>
  </si>
  <si>
    <t>SMS019-1</t>
  </si>
  <si>
    <t>SMS020-1</t>
  </si>
  <si>
    <t>SMS021-1</t>
  </si>
  <si>
    <t>SMS022-1</t>
  </si>
  <si>
    <t>SMS023-1</t>
  </si>
  <si>
    <t>SMS024-1</t>
  </si>
  <si>
    <t>SMS025-1</t>
  </si>
  <si>
    <t>SMS026-1</t>
  </si>
  <si>
    <t>SMS027-1</t>
  </si>
  <si>
    <t>SMS028-1</t>
  </si>
  <si>
    <t>medicina fisica e riabilitazione</t>
  </si>
  <si>
    <t>SMS029-1</t>
  </si>
  <si>
    <t>SMS030-1</t>
  </si>
  <si>
    <t>SMS031-1</t>
  </si>
  <si>
    <t>SMS032-1</t>
  </si>
  <si>
    <t>SMS033-1</t>
  </si>
  <si>
    <t>SMS034-1</t>
  </si>
  <si>
    <t>SMS035-1</t>
  </si>
  <si>
    <t>SMS036-1</t>
  </si>
  <si>
    <t>SMS037-1</t>
  </si>
  <si>
    <t>SMS038-1</t>
  </si>
  <si>
    <t>SMS039-1</t>
  </si>
  <si>
    <t>SMS040-1</t>
  </si>
  <si>
    <t>oncologia</t>
  </si>
  <si>
    <t>SMS041-1</t>
  </si>
  <si>
    <t>SMS042-1</t>
  </si>
  <si>
    <t>SMS043-1</t>
  </si>
  <si>
    <t>SMS044-1</t>
  </si>
  <si>
    <t>SMS045-1</t>
  </si>
  <si>
    <t>SMS046-1</t>
  </si>
  <si>
    <t>SMS047-1</t>
  </si>
  <si>
    <t>SMS048-1</t>
  </si>
  <si>
    <t>SMS049-1</t>
  </si>
  <si>
    <t>SMS050-1</t>
  </si>
  <si>
    <t>SMS051-1</t>
  </si>
  <si>
    <t>SMS052-1</t>
  </si>
  <si>
    <t>urologia</t>
  </si>
  <si>
    <t>SMS053-1</t>
  </si>
  <si>
    <t>SMS056-1</t>
  </si>
  <si>
    <t>SMS057-1</t>
  </si>
  <si>
    <t>SMS058-1</t>
  </si>
  <si>
    <t>SMS054-1</t>
  </si>
  <si>
    <t>SMS055-1</t>
  </si>
  <si>
    <t>INT001-1</t>
  </si>
  <si>
    <t>Libera professione intramuraria allarg</t>
  </si>
  <si>
    <t>INT002-1</t>
  </si>
  <si>
    <t>SMS001-2</t>
  </si>
  <si>
    <t>SMS002-2</t>
  </si>
  <si>
    <t>SMS003-2</t>
  </si>
  <si>
    <t>SMS004-2</t>
  </si>
  <si>
    <t>SMS005-2</t>
  </si>
  <si>
    <t>SMS006-2</t>
  </si>
  <si>
    <t>SMS007-2</t>
  </si>
  <si>
    <t>SMS008-2</t>
  </si>
  <si>
    <t>SMS009-2</t>
  </si>
  <si>
    <t>SMS010-2</t>
  </si>
  <si>
    <t>SMS011-2</t>
  </si>
  <si>
    <t>SMS012-2</t>
  </si>
  <si>
    <t>SMS013-2</t>
  </si>
  <si>
    <t>SMS014-2</t>
  </si>
  <si>
    <t>SMS015-2</t>
  </si>
  <si>
    <t>SMS016-2</t>
  </si>
  <si>
    <t>SMS017-2</t>
  </si>
  <si>
    <t>SMS018-2</t>
  </si>
  <si>
    <t>SMS019-2</t>
  </si>
  <si>
    <t>SMS020-2</t>
  </si>
  <si>
    <t>SMS021-2</t>
  </si>
  <si>
    <t>SMS022-2</t>
  </si>
  <si>
    <t>SMS023-2</t>
  </si>
  <si>
    <t>SMS024-2</t>
  </si>
  <si>
    <t>SMS025-2</t>
  </si>
  <si>
    <t>SMS026-2</t>
  </si>
  <si>
    <t>SMS027-2</t>
  </si>
  <si>
    <t>SMS028-2</t>
  </si>
  <si>
    <t>SMS029-2</t>
  </si>
  <si>
    <t>SMS030-2</t>
  </si>
  <si>
    <t>SMS031-2</t>
  </si>
  <si>
    <t>SMS032-2</t>
  </si>
  <si>
    <t>SMS033-2</t>
  </si>
  <si>
    <t>SMS034-2</t>
  </si>
  <si>
    <t>SMS035-2</t>
  </si>
  <si>
    <t>SMS036-2</t>
  </si>
  <si>
    <t>SMS037-2</t>
  </si>
  <si>
    <t>SMS038-2</t>
  </si>
  <si>
    <t>SMS039-2</t>
  </si>
  <si>
    <t>SMS040-2</t>
  </si>
  <si>
    <t>SMS041-2</t>
  </si>
  <si>
    <t>SMS042-2</t>
  </si>
  <si>
    <t>SMS043-2</t>
  </si>
  <si>
    <t>SMS044-2</t>
  </si>
  <si>
    <t>SMS045-2</t>
  </si>
  <si>
    <t>SMS046-2</t>
  </si>
  <si>
    <t>SMS047-2</t>
  </si>
  <si>
    <t>SMS048-2</t>
  </si>
  <si>
    <t>SMS049-2</t>
  </si>
  <si>
    <t>SMS050-2</t>
  </si>
  <si>
    <t>SMS051-2</t>
  </si>
  <si>
    <t>SMS052-2</t>
  </si>
  <si>
    <t>SMS053-2</t>
  </si>
  <si>
    <t>SMS056-2</t>
  </si>
  <si>
    <t>SMS057-2</t>
  </si>
  <si>
    <t>SMS058-2</t>
  </si>
  <si>
    <t>SMS054-2</t>
  </si>
  <si>
    <t>SMS055-2</t>
  </si>
  <si>
    <t>INT001-2</t>
  </si>
  <si>
    <t>INT002-2</t>
  </si>
  <si>
    <t>SMS001-3</t>
  </si>
  <si>
    <t>SMS002-3</t>
  </si>
  <si>
    <t>SMS003-3</t>
  </si>
  <si>
    <t>SMS004-3</t>
  </si>
  <si>
    <t>SMS005-3</t>
  </si>
  <si>
    <t>SMS006-3</t>
  </si>
  <si>
    <t>SMS007-3</t>
  </si>
  <si>
    <t>SMS008-3</t>
  </si>
  <si>
    <t>SMS009-3</t>
  </si>
  <si>
    <t>SMS010-3</t>
  </si>
  <si>
    <t>SMS011-3</t>
  </si>
  <si>
    <t>SMS012-3</t>
  </si>
  <si>
    <t>SMS013-3</t>
  </si>
  <si>
    <t>SMS014-3</t>
  </si>
  <si>
    <t>SMS015-3</t>
  </si>
  <si>
    <t>SMS016-3</t>
  </si>
  <si>
    <t>SMS017-3</t>
  </si>
  <si>
    <t>SMS018-3</t>
  </si>
  <si>
    <t>SMS019-3</t>
  </si>
  <si>
    <t>SMS020-3</t>
  </si>
  <si>
    <t>SMS021-3</t>
  </si>
  <si>
    <t>SMS022-3</t>
  </si>
  <si>
    <t>SMS023-3</t>
  </si>
  <si>
    <t>SMS024-3</t>
  </si>
  <si>
    <t>SMS025-3</t>
  </si>
  <si>
    <t>SMS026-3</t>
  </si>
  <si>
    <t>SMS027-3</t>
  </si>
  <si>
    <t>SMS028-3</t>
  </si>
  <si>
    <t>SMS029-3</t>
  </si>
  <si>
    <t>SMS030-3</t>
  </si>
  <si>
    <t>SMS031-3</t>
  </si>
  <si>
    <t>SMS032-3</t>
  </si>
  <si>
    <t>SMS033-3</t>
  </si>
  <si>
    <t>SMS034-3</t>
  </si>
  <si>
    <t>SMS035-3</t>
  </si>
  <si>
    <t>SMS036-3</t>
  </si>
  <si>
    <t>SMS037-3</t>
  </si>
  <si>
    <t>SMS038-3</t>
  </si>
  <si>
    <t>SMS039-3</t>
  </si>
  <si>
    <t>SMS040-3</t>
  </si>
  <si>
    <t>SMS041-3</t>
  </si>
  <si>
    <t>SMS042-3</t>
  </si>
  <si>
    <t>SMS043-3</t>
  </si>
  <si>
    <t>SMS044-3</t>
  </si>
  <si>
    <t>SMS045-3</t>
  </si>
  <si>
    <t>SMS046-3</t>
  </si>
  <si>
    <t>SMS047-3</t>
  </si>
  <si>
    <t>SMS048-3</t>
  </si>
  <si>
    <t>SMS049-3</t>
  </si>
  <si>
    <t>SMS050-3</t>
  </si>
  <si>
    <t>SMS051-3</t>
  </si>
  <si>
    <t>SMS052-3</t>
  </si>
  <si>
    <t>SMS053-3</t>
  </si>
  <si>
    <t>SMS056-3</t>
  </si>
  <si>
    <t>SMS057-3</t>
  </si>
  <si>
    <t>SMS058-3</t>
  </si>
  <si>
    <t>SMS054-3</t>
  </si>
  <si>
    <t>SMS055-3</t>
  </si>
  <si>
    <t>INT001-3</t>
  </si>
  <si>
    <t>INT002-3</t>
  </si>
  <si>
    <t>SMS001-4</t>
  </si>
  <si>
    <t>SMS002-4</t>
  </si>
  <si>
    <t>SMS003-4</t>
  </si>
  <si>
    <t>SMS004-4</t>
  </si>
  <si>
    <t>SMS005-4</t>
  </si>
  <si>
    <t>SMS006-4</t>
  </si>
  <si>
    <t>SMS007-4</t>
  </si>
  <si>
    <t>SMS008-4</t>
  </si>
  <si>
    <t>SMS009-4</t>
  </si>
  <si>
    <t>SMS010-4</t>
  </si>
  <si>
    <t>SMS011-4</t>
  </si>
  <si>
    <t>SMS012-4</t>
  </si>
  <si>
    <t>SMS013-4</t>
  </si>
  <si>
    <t>SMS014-4</t>
  </si>
  <si>
    <t>SMS015-4</t>
  </si>
  <si>
    <t>SMS016-4</t>
  </si>
  <si>
    <t>SMS017-4</t>
  </si>
  <si>
    <t>SMS018-4</t>
  </si>
  <si>
    <t>SMS019-4</t>
  </si>
  <si>
    <t>SMS020-4</t>
  </si>
  <si>
    <t>SMS021-4</t>
  </si>
  <si>
    <t>SMS022-4</t>
  </si>
  <si>
    <t>SMS023-4</t>
  </si>
  <si>
    <t>SMS024-4</t>
  </si>
  <si>
    <t>SMS025-4</t>
  </si>
  <si>
    <t>SMS026-4</t>
  </si>
  <si>
    <t>SMS027-4</t>
  </si>
  <si>
    <t>SMS028-4</t>
  </si>
  <si>
    <t>SMS029-4</t>
  </si>
  <si>
    <t>SMS030-4</t>
  </si>
  <si>
    <t>SMS031-4</t>
  </si>
  <si>
    <t>SMS032-4</t>
  </si>
  <si>
    <t>SMS033-4</t>
  </si>
  <si>
    <t>SMS034-4</t>
  </si>
  <si>
    <t>SMS035-4</t>
  </si>
  <si>
    <t>SMS036-4</t>
  </si>
  <si>
    <t>SMS037-4</t>
  </si>
  <si>
    <t>SMS038-4</t>
  </si>
  <si>
    <t>SMS039-4</t>
  </si>
  <si>
    <t>SMS040-4</t>
  </si>
  <si>
    <t>SMS041-4</t>
  </si>
  <si>
    <t>SMS042-4</t>
  </si>
  <si>
    <t>SMS043-4</t>
  </si>
  <si>
    <t>SMS044-4</t>
  </si>
  <si>
    <t>SMS045-4</t>
  </si>
  <si>
    <t>SMS046-4</t>
  </si>
  <si>
    <t>SMS047-4</t>
  </si>
  <si>
    <t>SMS048-4</t>
  </si>
  <si>
    <t>SMS049-4</t>
  </si>
  <si>
    <t>SMS050-4</t>
  </si>
  <si>
    <t>SMS051-4</t>
  </si>
  <si>
    <t>SMS052-4</t>
  </si>
  <si>
    <t>SMS053-4</t>
  </si>
  <si>
    <t>SMS056-4</t>
  </si>
  <si>
    <t>SMS057-4</t>
  </si>
  <si>
    <t>SMS058-4</t>
  </si>
  <si>
    <t>SMS054-4</t>
  </si>
  <si>
    <t>SMS055-4</t>
  </si>
  <si>
    <t>INT001-4</t>
  </si>
  <si>
    <t>INT002-4</t>
  </si>
  <si>
    <t>SMS001-5</t>
  </si>
  <si>
    <t>SMS002-5</t>
  </si>
  <si>
    <t>SMS003-5</t>
  </si>
  <si>
    <t>SMS004-5</t>
  </si>
  <si>
    <t>SMS005-5</t>
  </si>
  <si>
    <t>SMS006-5</t>
  </si>
  <si>
    <t>SMS007-5</t>
  </si>
  <si>
    <t>SMS008-5</t>
  </si>
  <si>
    <t>SMS009-5</t>
  </si>
  <si>
    <t>SMS010-5</t>
  </si>
  <si>
    <t>SMS011-5</t>
  </si>
  <si>
    <t>SMS012-5</t>
  </si>
  <si>
    <t>SMS013-5</t>
  </si>
  <si>
    <t>SMS014-5</t>
  </si>
  <si>
    <t>SMS015-5</t>
  </si>
  <si>
    <t>SMS016-5</t>
  </si>
  <si>
    <t>SMS017-5</t>
  </si>
  <si>
    <t>SMS018-5</t>
  </si>
  <si>
    <t>SMS019-5</t>
  </si>
  <si>
    <t>SMS020-5</t>
  </si>
  <si>
    <t>SMS021-5</t>
  </si>
  <si>
    <t>SMS022-5</t>
  </si>
  <si>
    <t>SMS023-5</t>
  </si>
  <si>
    <t>SMS024-5</t>
  </si>
  <si>
    <t>SMS025-5</t>
  </si>
  <si>
    <t>SMS026-5</t>
  </si>
  <si>
    <t>SMS027-5</t>
  </si>
  <si>
    <t>SMS028-5</t>
  </si>
  <si>
    <t>SMS029-5</t>
  </si>
  <si>
    <t>SMS030-5</t>
  </si>
  <si>
    <t>SMS031-5</t>
  </si>
  <si>
    <t>SMS032-5</t>
  </si>
  <si>
    <t>SMS033-5</t>
  </si>
  <si>
    <t>SMS034-5</t>
  </si>
  <si>
    <t>SMS035-5</t>
  </si>
  <si>
    <t>SMS036-5</t>
  </si>
  <si>
    <t>SMS037-5</t>
  </si>
  <si>
    <t>SMS038-5</t>
  </si>
  <si>
    <t>SMS039-5</t>
  </si>
  <si>
    <t>SMS040-5</t>
  </si>
  <si>
    <t>SMS041-5</t>
  </si>
  <si>
    <t>SMS042-5</t>
  </si>
  <si>
    <t>SMS043-5</t>
  </si>
  <si>
    <t>SMS044-5</t>
  </si>
  <si>
    <t>SMS045-5</t>
  </si>
  <si>
    <t>SMS046-5</t>
  </si>
  <si>
    <t>SMS047-5</t>
  </si>
  <si>
    <t>SMS048-5</t>
  </si>
  <si>
    <t>SMS049-5</t>
  </si>
  <si>
    <t>SMS050-5</t>
  </si>
  <si>
    <t>SMS051-5</t>
  </si>
  <si>
    <t>SMS052-5</t>
  </si>
  <si>
    <t>SMS053-5</t>
  </si>
  <si>
    <t>SMS056-5</t>
  </si>
  <si>
    <t>SMS057-5</t>
  </si>
  <si>
    <t>SMS058-5</t>
  </si>
  <si>
    <t>SMS054-5</t>
  </si>
  <si>
    <t>SMS055-5</t>
  </si>
  <si>
    <t>INT001-5</t>
  </si>
  <si>
    <t>INT002-5</t>
  </si>
  <si>
    <t>SMS001-6</t>
  </si>
  <si>
    <t>SMS002-6</t>
  </si>
  <si>
    <t>SMS003-6</t>
  </si>
  <si>
    <t>SMS004-6</t>
  </si>
  <si>
    <t>SMS005-6</t>
  </si>
  <si>
    <t>SMS006-6</t>
  </si>
  <si>
    <t>SMS007-6</t>
  </si>
  <si>
    <t>SMS008-6</t>
  </si>
  <si>
    <t>SMS009-6</t>
  </si>
  <si>
    <t>SMS010-6</t>
  </si>
  <si>
    <t>SMS011-6</t>
  </si>
  <si>
    <t>SMS012-6</t>
  </si>
  <si>
    <t>SMS013-6</t>
  </si>
  <si>
    <t>SMS014-6</t>
  </si>
  <si>
    <t>SMS015-6</t>
  </si>
  <si>
    <t>SMS016-6</t>
  </si>
  <si>
    <t>SMS017-6</t>
  </si>
  <si>
    <t>SMS018-6</t>
  </si>
  <si>
    <t>SMS019-6</t>
  </si>
  <si>
    <t>SMS020-6</t>
  </si>
  <si>
    <t>SMS021-6</t>
  </si>
  <si>
    <t>SMS022-6</t>
  </si>
  <si>
    <t>SMS023-6</t>
  </si>
  <si>
    <t>SMS024-6</t>
  </si>
  <si>
    <t>SMS025-6</t>
  </si>
  <si>
    <t>SMS026-6</t>
  </si>
  <si>
    <t>SMS027-6</t>
  </si>
  <si>
    <t>SMS028-6</t>
  </si>
  <si>
    <t>SMS029-6</t>
  </si>
  <si>
    <t>SMS030-6</t>
  </si>
  <si>
    <t>SMS031-6</t>
  </si>
  <si>
    <t>SMS032-6</t>
  </si>
  <si>
    <t>SMS033-6</t>
  </si>
  <si>
    <t>SMS034-6</t>
  </si>
  <si>
    <t>SMS035-6</t>
  </si>
  <si>
    <t>SMS036-6</t>
  </si>
  <si>
    <t>SMS037-6</t>
  </si>
  <si>
    <t>SMS038-6</t>
  </si>
  <si>
    <t>SMS039-6</t>
  </si>
  <si>
    <t>SMS040-6</t>
  </si>
  <si>
    <t>SMS041-6</t>
  </si>
  <si>
    <t>SMS042-6</t>
  </si>
  <si>
    <t>SMS043-6</t>
  </si>
  <si>
    <t>SMS044-6</t>
  </si>
  <si>
    <t>SMS045-6</t>
  </si>
  <si>
    <t>SMS046-6</t>
  </si>
  <si>
    <t>SMS047-6</t>
  </si>
  <si>
    <t>SMS048-6</t>
  </si>
  <si>
    <t>SMS049-6</t>
  </si>
  <si>
    <t>SMS050-6</t>
  </si>
  <si>
    <t>SMS051-6</t>
  </si>
  <si>
    <t>SMS052-6</t>
  </si>
  <si>
    <t>SMS053-6</t>
  </si>
  <si>
    <t>SMS056-6</t>
  </si>
  <si>
    <t>SMS057-6</t>
  </si>
  <si>
    <t>SMS058-6</t>
  </si>
  <si>
    <t>SMS054-6</t>
  </si>
  <si>
    <t>SMS055-6</t>
  </si>
  <si>
    <t>INT001-6</t>
  </si>
  <si>
    <t>INT002-6</t>
  </si>
  <si>
    <t>SMS001-7</t>
  </si>
  <si>
    <t>SMS002-7</t>
  </si>
  <si>
    <t>SMS003-7</t>
  </si>
  <si>
    <t>SMS004-7</t>
  </si>
  <si>
    <t>SMS005-7</t>
  </si>
  <si>
    <t>SMS006-7</t>
  </si>
  <si>
    <t>SMS007-7</t>
  </si>
  <si>
    <t>SMS008-7</t>
  </si>
  <si>
    <t>SMS009-7</t>
  </si>
  <si>
    <t>SMS010-7</t>
  </si>
  <si>
    <t>SMS011-7</t>
  </si>
  <si>
    <t>SMS012-7</t>
  </si>
  <si>
    <t>SMS013-7</t>
  </si>
  <si>
    <t>SMS014-7</t>
  </si>
  <si>
    <t>SMS015-7</t>
  </si>
  <si>
    <t>SMS016-7</t>
  </si>
  <si>
    <t>SMS017-7</t>
  </si>
  <si>
    <t>SMS018-7</t>
  </si>
  <si>
    <t>SMS019-7</t>
  </si>
  <si>
    <t>SMS020-7</t>
  </si>
  <si>
    <t>SMS021-7</t>
  </si>
  <si>
    <t>SMS022-7</t>
  </si>
  <si>
    <t>SMS023-7</t>
  </si>
  <si>
    <t>SMS024-7</t>
  </si>
  <si>
    <t>SMS025-7</t>
  </si>
  <si>
    <t>SMS026-7</t>
  </si>
  <si>
    <t>SMS027-7</t>
  </si>
  <si>
    <t>SMS028-7</t>
  </si>
  <si>
    <t>SMS029-7</t>
  </si>
  <si>
    <t>SMS030-7</t>
  </si>
  <si>
    <t>SMS031-7</t>
  </si>
  <si>
    <t>SMS032-7</t>
  </si>
  <si>
    <t>SMS033-7</t>
  </si>
  <si>
    <t>SMS034-7</t>
  </si>
  <si>
    <t>SMS035-7</t>
  </si>
  <si>
    <t>SMS036-7</t>
  </si>
  <si>
    <t>SMS037-7</t>
  </si>
  <si>
    <t>SMS038-7</t>
  </si>
  <si>
    <t>SMS039-7</t>
  </si>
  <si>
    <t>SMS040-7</t>
  </si>
  <si>
    <t>SMS041-7</t>
  </si>
  <si>
    <t>SMS042-7</t>
  </si>
  <si>
    <t>SMS043-7</t>
  </si>
  <si>
    <t>SMS044-7</t>
  </si>
  <si>
    <t>SMS045-7</t>
  </si>
  <si>
    <t>SMS046-7</t>
  </si>
  <si>
    <t>SMS047-7</t>
  </si>
  <si>
    <t>SMS048-7</t>
  </si>
  <si>
    <t>SMS049-7</t>
  </si>
  <si>
    <t>SMS050-7</t>
  </si>
  <si>
    <t>SMS051-7</t>
  </si>
  <si>
    <t>SMS052-7</t>
  </si>
  <si>
    <t>SMS053-7</t>
  </si>
  <si>
    <t>SMS056-7</t>
  </si>
  <si>
    <t>SMS057-7</t>
  </si>
  <si>
    <t>SMS058-7</t>
  </si>
  <si>
    <t>SMS054-7</t>
  </si>
  <si>
    <t>SMS055-7</t>
  </si>
  <si>
    <t>INT001-7</t>
  </si>
  <si>
    <t>INT002-7</t>
  </si>
  <si>
    <t>SMS001-8</t>
  </si>
  <si>
    <t>SMS002-8</t>
  </si>
  <si>
    <t>SMS003-8</t>
  </si>
  <si>
    <t>SMS004-8</t>
  </si>
  <si>
    <t>SMS005-8</t>
  </si>
  <si>
    <t>SMS006-8</t>
  </si>
  <si>
    <t>SMS007-8</t>
  </si>
  <si>
    <t>SMS008-8</t>
  </si>
  <si>
    <t>SMS009-8</t>
  </si>
  <si>
    <t>SMS010-8</t>
  </si>
  <si>
    <t>SMS011-8</t>
  </si>
  <si>
    <t>SMS012-8</t>
  </si>
  <si>
    <t>SMS013-8</t>
  </si>
  <si>
    <t>SMS014-8</t>
  </si>
  <si>
    <t>SMS015-8</t>
  </si>
  <si>
    <t>SMS016-8</t>
  </si>
  <si>
    <t>SMS017-8</t>
  </si>
  <si>
    <t>SMS018-8</t>
  </si>
  <si>
    <t>SMS019-8</t>
  </si>
  <si>
    <t>SMS020-8</t>
  </si>
  <si>
    <t>SMS021-8</t>
  </si>
  <si>
    <t>SMS022-8</t>
  </si>
  <si>
    <t>SMS023-8</t>
  </si>
  <si>
    <t>SMS024-8</t>
  </si>
  <si>
    <t>SMS025-8</t>
  </si>
  <si>
    <t>SMS026-8</t>
  </si>
  <si>
    <t>SMS027-8</t>
  </si>
  <si>
    <t>SMS028-8</t>
  </si>
  <si>
    <t>SMS029-8</t>
  </si>
  <si>
    <t>SMS030-8</t>
  </si>
  <si>
    <t>SMS031-8</t>
  </si>
  <si>
    <t>SMS032-8</t>
  </si>
  <si>
    <t>SMS033-8</t>
  </si>
  <si>
    <t>SMS034-8</t>
  </si>
  <si>
    <t>SMS035-8</t>
  </si>
  <si>
    <t>SMS036-8</t>
  </si>
  <si>
    <t>SMS037-8</t>
  </si>
  <si>
    <t>SMS038-8</t>
  </si>
  <si>
    <t>SMS039-8</t>
  </si>
  <si>
    <t>SMS040-8</t>
  </si>
  <si>
    <t>SMS041-8</t>
  </si>
  <si>
    <t>SMS042-8</t>
  </si>
  <si>
    <t>SMS043-8</t>
  </si>
  <si>
    <t>SMS044-8</t>
  </si>
  <si>
    <t>SMS045-8</t>
  </si>
  <si>
    <t>SMS046-8</t>
  </si>
  <si>
    <t>SMS047-8</t>
  </si>
  <si>
    <t>SMS048-8</t>
  </si>
  <si>
    <t>SMS049-8</t>
  </si>
  <si>
    <t>SMS050-8</t>
  </si>
  <si>
    <t>SMS051-8</t>
  </si>
  <si>
    <t>SMS052-8</t>
  </si>
  <si>
    <t>SMS053-8</t>
  </si>
  <si>
    <t>SMS056-8</t>
  </si>
  <si>
    <t>SMS057-8</t>
  </si>
  <si>
    <t>SMS058-8</t>
  </si>
  <si>
    <t>SMS054-8</t>
  </si>
  <si>
    <t>SMS055-8</t>
  </si>
  <si>
    <t>INT001-8</t>
  </si>
  <si>
    <t>INT002-8</t>
  </si>
  <si>
    <t>SMS001-9</t>
  </si>
  <si>
    <t>SMS002-9</t>
  </si>
  <si>
    <t>SMS003-9</t>
  </si>
  <si>
    <t>SMS004-9</t>
  </si>
  <si>
    <t>SMS005-9</t>
  </si>
  <si>
    <t>SMS006-9</t>
  </si>
  <si>
    <t>SMS007-9</t>
  </si>
  <si>
    <t>SMS008-9</t>
  </si>
  <si>
    <t>SMS009-9</t>
  </si>
  <si>
    <t>SMS010-9</t>
  </si>
  <si>
    <t>SMS011-9</t>
  </si>
  <si>
    <t>SMS012-9</t>
  </si>
  <si>
    <t>SMS013-9</t>
  </si>
  <si>
    <t>SMS014-9</t>
  </si>
  <si>
    <t>SMS015-9</t>
  </si>
  <si>
    <t>SMS016-9</t>
  </si>
  <si>
    <t>SMS017-9</t>
  </si>
  <si>
    <t>SMS018-9</t>
  </si>
  <si>
    <t>SMS019-9</t>
  </si>
  <si>
    <t>SMS020-9</t>
  </si>
  <si>
    <t>SMS021-9</t>
  </si>
  <si>
    <t>SMS022-9</t>
  </si>
  <si>
    <t>SMS023-9</t>
  </si>
  <si>
    <t>SMS024-9</t>
  </si>
  <si>
    <t>SMS025-9</t>
  </si>
  <si>
    <t>SMS026-9</t>
  </si>
  <si>
    <t>SMS027-9</t>
  </si>
  <si>
    <t>SMS028-9</t>
  </si>
  <si>
    <t>SMS029-9</t>
  </si>
  <si>
    <t>SMS030-9</t>
  </si>
  <si>
    <t>SMS031-9</t>
  </si>
  <si>
    <t>SMS032-9</t>
  </si>
  <si>
    <t>SMS033-9</t>
  </si>
  <si>
    <t>SMS034-9</t>
  </si>
  <si>
    <t>SMS035-9</t>
  </si>
  <si>
    <t>SMS036-9</t>
  </si>
  <si>
    <t>SMS037-9</t>
  </si>
  <si>
    <t>SMS038-9</t>
  </si>
  <si>
    <t>SMS039-9</t>
  </si>
  <si>
    <t>SMS040-9</t>
  </si>
  <si>
    <t>SMS041-9</t>
  </si>
  <si>
    <t>SMS042-9</t>
  </si>
  <si>
    <t>SMS043-9</t>
  </si>
  <si>
    <t>SMS044-9</t>
  </si>
  <si>
    <t>SMS045-9</t>
  </si>
  <si>
    <t>SMS046-9</t>
  </si>
  <si>
    <t>SMS047-9</t>
  </si>
  <si>
    <t>SMS048-9</t>
  </si>
  <si>
    <t>SMS049-9</t>
  </si>
  <si>
    <t>SMS050-9</t>
  </si>
  <si>
    <t>SMS051-9</t>
  </si>
  <si>
    <t>SMS052-9</t>
  </si>
  <si>
    <t>SMS053-9</t>
  </si>
  <si>
    <t>SMS056-9</t>
  </si>
  <si>
    <t>SMS057-9</t>
  </si>
  <si>
    <t>SMS058-9</t>
  </si>
  <si>
    <t>SMS054-9</t>
  </si>
  <si>
    <t>SMS055-9</t>
  </si>
  <si>
    <t>INT001-9</t>
  </si>
  <si>
    <t>INT002-9</t>
  </si>
  <si>
    <t>TAB.1G - Strutture posizioni e incarichi</t>
  </si>
  <si>
    <t>AZIENDA</t>
  </si>
  <si>
    <t>STRUTTURA 1</t>
  </si>
  <si>
    <t>STRUTTURA 2</t>
  </si>
  <si>
    <t>STRUTTURA 3</t>
  </si>
  <si>
    <t>STRUTTURA 4</t>
  </si>
  <si>
    <t>STRUTTURA 5</t>
  </si>
  <si>
    <t>STRUTTURA 6</t>
  </si>
  <si>
    <t>STRUTTURA 7</t>
  </si>
  <si>
    <t>STRUTTURA 8</t>
  </si>
  <si>
    <t>STRUTTURA 9</t>
  </si>
  <si>
    <t>STRUTTURA 10</t>
  </si>
  <si>
    <t>STRUTTURA 11</t>
  </si>
  <si>
    <t>STRUTTURA 12</t>
  </si>
  <si>
    <t>STRUTTURA 13</t>
  </si>
  <si>
    <t>STRUTTURA 14</t>
  </si>
  <si>
    <t>STRUTTURA 15</t>
  </si>
  <si>
    <t>STRUTTURA 16</t>
  </si>
  <si>
    <t>STRUTTURA 17</t>
  </si>
  <si>
    <t>STRUTTURA 18</t>
  </si>
  <si>
    <t>STRUTTURA 19</t>
  </si>
  <si>
    <t>STRUTTURA 20</t>
  </si>
  <si>
    <t>MEDICI, ODONTOIATRI E VETERINARI</t>
  </si>
  <si>
    <t>DIPARTIMENTI</t>
  </si>
  <si>
    <t>Previsti</t>
  </si>
  <si>
    <t>Assegnati a personale a tempo indeterminato</t>
  </si>
  <si>
    <t>Assegnati a personale art. 15 septies</t>
  </si>
  <si>
    <t>STRUTTURE COMPLESSE</t>
  </si>
  <si>
    <t>###</t>
  </si>
  <si>
    <t>Previste</t>
  </si>
  <si>
    <t>Assegnate a personale a tempo indeterminato</t>
  </si>
  <si>
    <t>Assegnate a personale art. 15 septies</t>
  </si>
  <si>
    <t>STRUTTURE SEMPLICI A VALENZA DIPARTIMENTALE</t>
  </si>
  <si>
    <t>STRUTTURE SEMPLICI</t>
  </si>
  <si>
    <t>ALTRI INCARICHI</t>
  </si>
  <si>
    <t>DIRIGENZA SANITARIA NON MEDICA</t>
  </si>
  <si>
    <t>DIRIGENZA PROFESSIONALE, TECNICA E AMMINISTRATIVA</t>
  </si>
  <si>
    <t>PERSONALE NON DIRIGENTE</t>
  </si>
  <si>
    <t>POSIZIONI ORGANIZZATIVE RUOLO SANITARIO</t>
  </si>
  <si>
    <t>Assegnate</t>
  </si>
  <si>
    <t>Ex caposala o posizioni analoghe (posizioni cristallizate)</t>
  </si>
  <si>
    <t>POSIZIONI ORGANIZZATIVE RUOLO PROFESSIONALE</t>
  </si>
  <si>
    <t>POSIZIONI ORGANIZZATIVE RUOLO TECNICO</t>
  </si>
  <si>
    <t>POSIZIONI ORGANIZZATIVE RUOLO AMMINISTRATIVO</t>
  </si>
  <si>
    <t>FUNZIONI DI COORDINAMENTO RUOLO SANITARIO</t>
  </si>
  <si>
    <t>Assegnate con indennità di coordinamento parte fissa e variabile</t>
  </si>
  <si>
    <t>Assegnate con indennità di coordinamento solo parte fissa</t>
  </si>
  <si>
    <t>FUNZIONI DI COORDINAMENTO ASSISTENTI SOCIALI</t>
  </si>
  <si>
    <t>ID_RECORD</t>
  </si>
  <si>
    <t>GRP1</t>
  </si>
  <si>
    <t>GRP2</t>
  </si>
  <si>
    <t>GRP3</t>
  </si>
  <si>
    <t>IMP_AZ</t>
  </si>
  <si>
    <t>IMP_STR1</t>
  </si>
  <si>
    <t>IMP_STR2</t>
  </si>
  <si>
    <t>IMP_STR3</t>
  </si>
  <si>
    <t>IMP_STR4</t>
  </si>
  <si>
    <t>IMP_STR5</t>
  </si>
  <si>
    <t>IMP_STR6</t>
  </si>
  <si>
    <t>IMP_STR7</t>
  </si>
  <si>
    <t>IMP_STR8</t>
  </si>
  <si>
    <t>IMP_STR9</t>
  </si>
  <si>
    <t>IMP_STR10</t>
  </si>
  <si>
    <t>IMP_STR11</t>
  </si>
  <si>
    <t>IMP_STR12</t>
  </si>
  <si>
    <t>IMP_STR13</t>
  </si>
  <si>
    <t>IMP_STR14</t>
  </si>
  <si>
    <t>IMP_STR15</t>
  </si>
  <si>
    <t>IMP_STR16</t>
  </si>
  <si>
    <t>IMP_STR17</t>
  </si>
  <si>
    <t>IMP_STR18</t>
  </si>
  <si>
    <t>IMP_STR19</t>
  </si>
  <si>
    <t>IMP_STR20</t>
  </si>
  <si>
    <t>1.1.1</t>
  </si>
  <si>
    <t>1.1.2</t>
  </si>
  <si>
    <t>1.1.3</t>
  </si>
  <si>
    <t>1.2.4</t>
  </si>
  <si>
    <t>1.2.5</t>
  </si>
  <si>
    <t>1.2.6</t>
  </si>
  <si>
    <t>1.3.7</t>
  </si>
  <si>
    <t>1.3.8</t>
  </si>
  <si>
    <t>1.3.9</t>
  </si>
  <si>
    <t>1.4.10</t>
  </si>
  <si>
    <t>10</t>
  </si>
  <si>
    <t>1.4.11</t>
  </si>
  <si>
    <t>11</t>
  </si>
  <si>
    <t>1.4.12</t>
  </si>
  <si>
    <t>12</t>
  </si>
  <si>
    <t>1.5.13</t>
  </si>
  <si>
    <t>13</t>
  </si>
  <si>
    <t>1.5.14</t>
  </si>
  <si>
    <t>14</t>
  </si>
  <si>
    <t>1.5.15</t>
  </si>
  <si>
    <t>15</t>
  </si>
  <si>
    <t>2.6.16</t>
  </si>
  <si>
    <t>16</t>
  </si>
  <si>
    <t>2.6.17</t>
  </si>
  <si>
    <t>17</t>
  </si>
  <si>
    <t>2.6.18</t>
  </si>
  <si>
    <t>18</t>
  </si>
  <si>
    <t>2.7.19</t>
  </si>
  <si>
    <t>19</t>
  </si>
  <si>
    <t>2.7.20</t>
  </si>
  <si>
    <t>20</t>
  </si>
  <si>
    <t>2.7.21</t>
  </si>
  <si>
    <t>21</t>
  </si>
  <si>
    <t>2.8.22</t>
  </si>
  <si>
    <t>22</t>
  </si>
  <si>
    <t>2.8.23</t>
  </si>
  <si>
    <t>23</t>
  </si>
  <si>
    <t>2.8.24</t>
  </si>
  <si>
    <t>24</t>
  </si>
  <si>
    <t>2.9.25</t>
  </si>
  <si>
    <t>25</t>
  </si>
  <si>
    <t>2.9.26</t>
  </si>
  <si>
    <t>26</t>
  </si>
  <si>
    <t>2.9.27</t>
  </si>
  <si>
    <t>27</t>
  </si>
  <si>
    <t>2.10.28</t>
  </si>
  <si>
    <t>28</t>
  </si>
  <si>
    <t>2.10.29</t>
  </si>
  <si>
    <t>29</t>
  </si>
  <si>
    <t>2.10.30</t>
  </si>
  <si>
    <t>30</t>
  </si>
  <si>
    <t>3.11.31</t>
  </si>
  <si>
    <t>31</t>
  </si>
  <si>
    <t>3.11.32</t>
  </si>
  <si>
    <t>32</t>
  </si>
  <si>
    <t>3.11.33</t>
  </si>
  <si>
    <t>33</t>
  </si>
  <si>
    <t>3.12.34</t>
  </si>
  <si>
    <t>34</t>
  </si>
  <si>
    <t>3.12.35</t>
  </si>
  <si>
    <t>35</t>
  </si>
  <si>
    <t>3.12.36</t>
  </si>
  <si>
    <t>36</t>
  </si>
  <si>
    <t>3.13.37</t>
  </si>
  <si>
    <t>37</t>
  </si>
  <si>
    <t>3.13.38</t>
  </si>
  <si>
    <t>38</t>
  </si>
  <si>
    <t>3.13.39</t>
  </si>
  <si>
    <t>39</t>
  </si>
  <si>
    <t>3.14.40</t>
  </si>
  <si>
    <t>40</t>
  </si>
  <si>
    <t>3.14.41</t>
  </si>
  <si>
    <t>41</t>
  </si>
  <si>
    <t>3.14.42</t>
  </si>
  <si>
    <t>42</t>
  </si>
  <si>
    <t>3.15.43</t>
  </si>
  <si>
    <t>43</t>
  </si>
  <si>
    <t>3.15.44</t>
  </si>
  <si>
    <t>44</t>
  </si>
  <si>
    <t>3.15.45</t>
  </si>
  <si>
    <t>45</t>
  </si>
  <si>
    <t>4.16.46</t>
  </si>
  <si>
    <t>46</t>
  </si>
  <si>
    <t>4.16.47</t>
  </si>
  <si>
    <t>47</t>
  </si>
  <si>
    <t>4.16.48</t>
  </si>
  <si>
    <t>48</t>
  </si>
  <si>
    <t>4.17.49</t>
  </si>
  <si>
    <t>49</t>
  </si>
  <si>
    <t>4.17.50</t>
  </si>
  <si>
    <t>50</t>
  </si>
  <si>
    <t>4.17.51</t>
  </si>
  <si>
    <t>51</t>
  </si>
  <si>
    <t>4.18.52</t>
  </si>
  <si>
    <t>52</t>
  </si>
  <si>
    <t>4.18.53</t>
  </si>
  <si>
    <t>53</t>
  </si>
  <si>
    <t>4.18.54</t>
  </si>
  <si>
    <t>54</t>
  </si>
  <si>
    <t>4.19.55</t>
  </si>
  <si>
    <t>55</t>
  </si>
  <si>
    <t>4.19.56</t>
  </si>
  <si>
    <t>56</t>
  </si>
  <si>
    <t>4.19.57</t>
  </si>
  <si>
    <t>57</t>
  </si>
  <si>
    <t>4.20.58</t>
  </si>
  <si>
    <t>58</t>
  </si>
  <si>
    <t>4.20.59</t>
  </si>
  <si>
    <t>59</t>
  </si>
  <si>
    <t>4.20.60</t>
  </si>
  <si>
    <t>60</t>
  </si>
  <si>
    <t>4.20.61</t>
  </si>
  <si>
    <t>61</t>
  </si>
  <si>
    <t>4.21.62</t>
  </si>
  <si>
    <t>62</t>
  </si>
  <si>
    <t>4.21.63</t>
  </si>
  <si>
    <t>63</t>
  </si>
  <si>
    <t>4.21.64</t>
  </si>
  <si>
    <t>64</t>
  </si>
  <si>
    <t>4.21.65</t>
  </si>
  <si>
    <t>65</t>
  </si>
  <si>
    <t>STRUTT_1</t>
  </si>
  <si>
    <t>STRUTT_2</t>
  </si>
  <si>
    <t>STRUTT_3</t>
  </si>
  <si>
    <t>STRUTT_4</t>
  </si>
  <si>
    <t>STRUTT_5</t>
  </si>
  <si>
    <t>STRUTT_6</t>
  </si>
  <si>
    <t>STRUTT_7</t>
  </si>
  <si>
    <t>STRUTT_8</t>
  </si>
  <si>
    <t>STRUTT_9</t>
  </si>
  <si>
    <t>STRUTT_10</t>
  </si>
  <si>
    <t>STRUTT_11</t>
  </si>
  <si>
    <t>STRUTT_12</t>
  </si>
  <si>
    <t>STRUTT_13</t>
  </si>
  <si>
    <t>STRUTT_14</t>
  </si>
  <si>
    <t>STRUTT_15</t>
  </si>
  <si>
    <t>STRUTT_16</t>
  </si>
  <si>
    <t>STRUTT_17</t>
  </si>
  <si>
    <t>STRUTT_18</t>
  </si>
  <si>
    <t>STRUTT_19</t>
  </si>
  <si>
    <t>STRUTT_20</t>
  </si>
  <si>
    <t>STRUTTURA_1C</t>
  </si>
  <si>
    <t>030922</t>
  </si>
  <si>
    <t>TAB.1SD - PERSONALE DIPENDENTE E NON DIPENDENTE DEL SERVIZIO DIPENDENZE PER PROFILO PROFESSIONALE</t>
  </si>
  <si>
    <t>SERT</t>
  </si>
  <si>
    <t>Dipendenti (*)</t>
  </si>
  <si>
    <t>Altre forme di rapporto professionale (**)</t>
  </si>
  <si>
    <t>N U M E R O   D I   D I P E N D E N T I</t>
  </si>
  <si>
    <t>CATEGORIA</t>
  </si>
  <si>
    <t>A tempo determinato (*)</t>
  </si>
  <si>
    <t>Formazione lavoro (*)</t>
  </si>
  <si>
    <t>Contratti di somministrazione
(ex Interinale) (*)</t>
  </si>
  <si>
    <t>LSU/LPU(*)</t>
  </si>
  <si>
    <t>Telelavoro/Smart working (**)  Personale indicato in T1</t>
  </si>
  <si>
    <t>Personale soggetto a turnazione (**) Personale indicato in T1</t>
  </si>
  <si>
    <t>Personale soggetto a reperibilità (**) Personale indicato in T1</t>
  </si>
  <si>
    <t>medici (***)</t>
  </si>
  <si>
    <t>MD</t>
  </si>
  <si>
    <t>veterinari  (***)</t>
  </si>
  <si>
    <t>MV</t>
  </si>
  <si>
    <t>odontoiatri  (***)</t>
  </si>
  <si>
    <t>MO</t>
  </si>
  <si>
    <t>dirigenti sanitari non medici (***)</t>
  </si>
  <si>
    <t>DS</t>
  </si>
  <si>
    <t>profili ruolo sanitario - personale infermieristico</t>
  </si>
  <si>
    <t>SI</t>
  </si>
  <si>
    <t>profili ruolo sanitario - personale funzioni riabilitative</t>
  </si>
  <si>
    <t>SF</t>
  </si>
  <si>
    <t>profili ruolo sanitario - personale tecnico sanitario</t>
  </si>
  <si>
    <t>ST</t>
  </si>
  <si>
    <t>profili ruolo sanitario - personale vigilanza e ispezione</t>
  </si>
  <si>
    <t>SV</t>
  </si>
  <si>
    <t>dirigenti ruolo professionale (***)</t>
  </si>
  <si>
    <t>DP</t>
  </si>
  <si>
    <t>profili ruolo professionale</t>
  </si>
  <si>
    <t>LP</t>
  </si>
  <si>
    <t>dirigenti ruolo tecnico (***)</t>
  </si>
  <si>
    <t>DT</t>
  </si>
  <si>
    <t>profili ruolo tecnico</t>
  </si>
  <si>
    <t>LT</t>
  </si>
  <si>
    <t>dirigenti ruolo amministrativo (***)</t>
  </si>
  <si>
    <t>DA</t>
  </si>
  <si>
    <t>profili ruolo amministrativo</t>
  </si>
  <si>
    <t>LA</t>
  </si>
  <si>
    <t>personale contrattista</t>
  </si>
  <si>
    <t>PC</t>
  </si>
  <si>
    <t>(*)   dati su base annua</t>
  </si>
  <si>
    <t>(**)  presenti al 31 dicembre anno corrente</t>
  </si>
  <si>
    <t>(***) Per i contratti di cui all'art. 15-septies del d.lgs n. 502/92 e successive modificazioni, non vanno indicate unità nella colonna "a tempo determinato" in quanto sono previste specifiche qualifiche nella tabella 1.</t>
  </si>
  <si>
    <t>Categoria</t>
  </si>
  <si>
    <t>Cod_Cat</t>
  </si>
  <si>
    <t>Tmp_Det_U</t>
  </si>
  <si>
    <t>Tmp_Det_D</t>
  </si>
  <si>
    <t>Form_Lav_U</t>
  </si>
  <si>
    <t>Form_Lav_D</t>
  </si>
  <si>
    <t>Cntr_Somm_U</t>
  </si>
  <si>
    <t>Cntr_Somm_D</t>
  </si>
  <si>
    <t>lsu_U</t>
  </si>
  <si>
    <t>lsu_D</t>
  </si>
  <si>
    <t>Tel_Lav_U</t>
  </si>
  <si>
    <t>Tel_Lav_D</t>
  </si>
  <si>
    <t>Turni_U</t>
  </si>
  <si>
    <t>Turni_D</t>
  </si>
  <si>
    <t>Reperib_U</t>
  </si>
  <si>
    <t>Reperib_D</t>
  </si>
  <si>
    <t>Anzianità di servizio maturata al 31/12, anche in modo non continuativo, nell'attuale o in altre amministrazioni</t>
  </si>
  <si>
    <t>Fino a 1 anno</t>
  </si>
  <si>
    <t>Da 1 a 2 anni</t>
  </si>
  <si>
    <t>Da 2 a 3 anni</t>
  </si>
  <si>
    <t>Oltre i 3 anni</t>
  </si>
  <si>
    <t>Uomo / Donna</t>
  </si>
  <si>
    <t>U</t>
  </si>
  <si>
    <t>D</t>
  </si>
  <si>
    <t>Personale con contratti di collaborazione coordinata e continuativa</t>
  </si>
  <si>
    <t>Tempo determinato</t>
  </si>
  <si>
    <t>TOTALE Tempo determinato</t>
  </si>
  <si>
    <t>Descrizione</t>
  </si>
  <si>
    <t>C_Fino_1_aa_U</t>
  </si>
  <si>
    <t>C_Fino_1_aa_D</t>
  </si>
  <si>
    <t>C_Da_1_a_2_aa_U</t>
  </si>
  <si>
    <t>C_Da_1_a_2_aa_D</t>
  </si>
  <si>
    <t>C_Da_2_a_3_aa_U</t>
  </si>
  <si>
    <t>C_Da_2_a_3_aa_D</t>
  </si>
  <si>
    <t>C_Oltre_3_aa_U</t>
  </si>
  <si>
    <t>C_Oltre_3_aa_D</t>
  </si>
  <si>
    <t>Fino_1_aa_U</t>
  </si>
  <si>
    <t>Fino_1_aa_D</t>
  </si>
  <si>
    <t>Da_1_a_2_aa_U</t>
  </si>
  <si>
    <t>Da_1_a_2_aa_D</t>
  </si>
  <si>
    <t>Da_2_a_3_aa_U</t>
  </si>
  <si>
    <t>Da_2_a_3_aa_D</t>
  </si>
  <si>
    <t>Oltre_3_aa_U</t>
  </si>
  <si>
    <t>Oltre_3_aa_D</t>
  </si>
  <si>
    <t>PERSONALE DELL'AMMINISTRAZIONE (* )</t>
  </si>
  <si>
    <t>PERSONALE ESTERNO ( ** )</t>
  </si>
  <si>
    <t>qualifica/posizione economica/profilo</t>
  </si>
  <si>
    <t xml:space="preserve">COMANDATI / DISTACCATI </t>
  </si>
  <si>
    <t>FUORI RUOLO</t>
  </si>
  <si>
    <t>CONVENZIONI</t>
  </si>
  <si>
    <t>ESONERI</t>
  </si>
  <si>
    <t>PERSONALE IN ASPETTATIVA</t>
  </si>
  <si>
    <t>(sono evidenziate quelle valorizzate nella T1)</t>
  </si>
  <si>
    <t>(a) personale a tempo indeterminato al quale viene applicato un contratto di lavoro di tipo privatistico (es.: tipografico,chimico,edile, metalmeccanico, portierato, ecc.) e personale ex medico condotto di cui all'art. 36, comma 3, del CCNL 10.2.2004</t>
  </si>
  <si>
    <t>(*) Personale dell'Amministrazione comandato e fuori ruolo presso altre Amministrazioni</t>
  </si>
  <si>
    <t>(**) Personale comandato e fuori ruolo proveniente da altre Amministrazioni</t>
  </si>
  <si>
    <t>(1) qualifica unica di dirigente delle professioni sanitarie infermieristiche, tecniche, della riabilitazione, della prevenzione e della professione ostetrica di cui agli artt. 41 e 42 del CCNL 10.2.2004 e all'art. 24, comma 20, del CCNL 3/11/2005</t>
  </si>
  <si>
    <t>PA_U_Com_Dis</t>
  </si>
  <si>
    <t>PA_D_Com_Dis</t>
  </si>
  <si>
    <t>PA_U_Fuori_R</t>
  </si>
  <si>
    <t>PA_D_Fuori_R</t>
  </si>
  <si>
    <t>PA_U_Conv</t>
  </si>
  <si>
    <t>PA_D_Conv</t>
  </si>
  <si>
    <t>PA_U_Eso_50</t>
  </si>
  <si>
    <t>PA_D_Eso_50</t>
  </si>
  <si>
    <t>PA_U_Eso_70</t>
  </si>
  <si>
    <t>PA_D_Eso_70</t>
  </si>
  <si>
    <t>PE_U_Com_Dis</t>
  </si>
  <si>
    <t>PE_D_Com_Dis</t>
  </si>
  <si>
    <t>PE_U_Fuori_R</t>
  </si>
  <si>
    <t>PE_D_Fuori_R</t>
  </si>
  <si>
    <t>PE_U_Conv</t>
  </si>
  <si>
    <t>PE_D_Conv</t>
  </si>
  <si>
    <t>dir. medici a tempo determinato (b)</t>
  </si>
  <si>
    <t>veterinari a tempo determinato (b)</t>
  </si>
  <si>
    <t>odontoiatri a tempo determinato (b)</t>
  </si>
  <si>
    <t>farmacisti a tempo determinato (b)</t>
  </si>
  <si>
    <t>biologi a tempo determinato (b)</t>
  </si>
  <si>
    <t>chimici a tempo determinato (b)</t>
  </si>
  <si>
    <t>fisici a tempo determinato (b)</t>
  </si>
  <si>
    <t>psicologi a tempo determinato (b)</t>
  </si>
  <si>
    <t>dirigente delle professioni sanitarie a tempo determinato (b)</t>
  </si>
  <si>
    <t>avvocato dirig. a tempo determinato (b)</t>
  </si>
  <si>
    <t>ingegnere dirig. a tempo determinato (b)</t>
  </si>
  <si>
    <t>architetti dirig. a tempo determinato (b)</t>
  </si>
  <si>
    <t>geologi dirig.a tempo determinato (b)</t>
  </si>
  <si>
    <t>analisti dirig. a tempo determinato (b)</t>
  </si>
  <si>
    <t>statistico dirig. a tempo determinato (b)</t>
  </si>
  <si>
    <t>sociologo dirig. a tempo determinato (b)</t>
  </si>
  <si>
    <t>dirigente amm.vo a tempo determinato (b)</t>
  </si>
  <si>
    <t>Personale contrattista a tempo indeterminato (a)</t>
  </si>
  <si>
    <t>ENTRATI in: qualifica/posizione economica/profilo</t>
  </si>
  <si>
    <t xml:space="preserve">USCITI da: 
qualifica/posizione economica/profilo
</t>
  </si>
  <si>
    <t xml:space="preserve">Codice
</t>
  </si>
  <si>
    <t xml:space="preserve">TOTALE
USCITI
</t>
  </si>
  <si>
    <t>TOTALE ENTRATI</t>
  </si>
  <si>
    <t>Usciti</t>
  </si>
  <si>
    <t>Cod_Uscita</t>
  </si>
  <si>
    <t>_D0097</t>
  </si>
  <si>
    <t>_D0482</t>
  </si>
  <si>
    <t>_D0163</t>
  </si>
  <si>
    <t>_D0484</t>
  </si>
  <si>
    <t>_00061</t>
  </si>
  <si>
    <t>Totale_Usciti</t>
  </si>
  <si>
    <t>Collocamento a riposo per limiti di età</t>
  </si>
  <si>
    <t>Dimissioni (con diritto a pensione)</t>
  </si>
  <si>
    <t>Passaggi per esternalizzazioni (*)</t>
  </si>
  <si>
    <t>Passaggi ad altra Amministrazione dello stesso comparto (*)</t>
  </si>
  <si>
    <t>Passaggi ad altra Amministrazione di altro comparto (*)</t>
  </si>
  <si>
    <t>Risoluz. rapporto di lavoro</t>
  </si>
  <si>
    <t>Licenziamenti</t>
  </si>
  <si>
    <t>Altre cause</t>
  </si>
  <si>
    <t>C01</t>
  </si>
  <si>
    <t>C03</t>
  </si>
  <si>
    <t>C17</t>
  </si>
  <si>
    <t>C18</t>
  </si>
  <si>
    <t>C19</t>
  </si>
  <si>
    <t>C21</t>
  </si>
  <si>
    <t>C25</t>
  </si>
  <si>
    <t>C99</t>
  </si>
  <si>
    <t>(*) Escluso il personale comandato e quello fuori ruolo</t>
  </si>
  <si>
    <t>Lim_Eta_U</t>
  </si>
  <si>
    <t>Lim_Eta_D</t>
  </si>
  <si>
    <t>Dim_U</t>
  </si>
  <si>
    <t>Dim_D</t>
  </si>
  <si>
    <t>Esterno_U</t>
  </si>
  <si>
    <t>Esterno_D</t>
  </si>
  <si>
    <t>PaA_Sc_U</t>
  </si>
  <si>
    <t>PaA_Sc_D</t>
  </si>
  <si>
    <t>PaA_Ac_U</t>
  </si>
  <si>
    <t>PaA_Ac_D</t>
  </si>
  <si>
    <t>RisR_U</t>
  </si>
  <si>
    <t>RisR_D</t>
  </si>
  <si>
    <t>Licenz_U</t>
  </si>
  <si>
    <t>Licenz_D</t>
  </si>
  <si>
    <t>Altre_Cause_U</t>
  </si>
  <si>
    <t>Altre_Cause_D</t>
  </si>
  <si>
    <t>Tot_U</t>
  </si>
  <si>
    <t>Tot_D</t>
  </si>
  <si>
    <t xml:space="preserve">N U M E R O   D I   D I P E N D E N T I </t>
  </si>
  <si>
    <t>qualifica/posiz. economica/profilo</t>
  </si>
  <si>
    <t>Nomina da concorso</t>
  </si>
  <si>
    <t>LSU / LPU (*)</t>
  </si>
  <si>
    <t xml:space="preserve">Assunzione per chiamata diretta (L. 68/99 - categorie protette) </t>
  </si>
  <si>
    <t xml:space="preserve">Assunzione per chiamata numerica (L. 68/99 - categorie protette) </t>
  </si>
  <si>
    <t>Passaggi da altra Amministrazione dello stesso comparto (*)</t>
  </si>
  <si>
    <t>Passaggi da altra Amministrazione di altro comparto (*)</t>
  </si>
  <si>
    <t>Personale assunto con procedure Art. 35, c.3-Bis, DLGS 156/01</t>
  </si>
  <si>
    <t>Personale assunto con procedure Art. 4, c.6,  L. 125/13</t>
  </si>
  <si>
    <t>A23</t>
  </si>
  <si>
    <t>A24</t>
  </si>
  <si>
    <t>A27</t>
  </si>
  <si>
    <t>A28</t>
  </si>
  <si>
    <t>A29</t>
  </si>
  <si>
    <t>A30</t>
  </si>
  <si>
    <t>A31</t>
  </si>
  <si>
    <t>A35</t>
  </si>
  <si>
    <t>A40</t>
  </si>
  <si>
    <t xml:space="preserve">(*) Escluso il personale comandato e quello fuori ruolo </t>
  </si>
  <si>
    <t>Conc_U</t>
  </si>
  <si>
    <t>Conc_D</t>
  </si>
  <si>
    <t>P_Stab_Lsu_U</t>
  </si>
  <si>
    <t>P_Stab_Lsu_D</t>
  </si>
  <si>
    <t>Ass_Chiam_D_U</t>
  </si>
  <si>
    <t>Ass_Chiam_D_D</t>
  </si>
  <si>
    <t>Ass_Chiam_N_U</t>
  </si>
  <si>
    <t>Ass_Chiam_N_D</t>
  </si>
  <si>
    <t>Ass_Proc35_U</t>
  </si>
  <si>
    <t>Ass_Proc35_D</t>
  </si>
  <si>
    <t>Ass_Proc4_U</t>
  </si>
  <si>
    <t>Ass_Proc4_D</t>
  </si>
  <si>
    <t>Qualifica/Posiz.economica/Profilo</t>
  </si>
  <si>
    <t>tra 0 e 5 anni</t>
  </si>
  <si>
    <t>tra 6 e 10 anni</t>
  </si>
  <si>
    <t xml:space="preserve"> tra 11 e 15 anni</t>
  </si>
  <si>
    <t>tra 16 e 20 anni</t>
  </si>
  <si>
    <t>tra 21 e 25 anni</t>
  </si>
  <si>
    <t>tra 26 e 30 anni</t>
  </si>
  <si>
    <t>tra 31 e 35 anni</t>
  </si>
  <si>
    <t>tra 36 e 40 anni</t>
  </si>
  <si>
    <t>tra 41 e 43 anni</t>
  </si>
  <si>
    <t>44 e oltre</t>
  </si>
  <si>
    <t>Tra_0_e_5_aa_U</t>
  </si>
  <si>
    <t>Tra_0_e_5_aa_D</t>
  </si>
  <si>
    <t>Tra_6_e_10_aa_U</t>
  </si>
  <si>
    <t>Tra_6_e_10_aa_D</t>
  </si>
  <si>
    <t>Tra_11_e_15_aa_U</t>
  </si>
  <si>
    <t>Tra_11_e_15_aa_D</t>
  </si>
  <si>
    <t>Tra_16_e_20_aa_U</t>
  </si>
  <si>
    <t>Tra_16_e_20_aa_D</t>
  </si>
  <si>
    <t>Tra_21_e_25_aa_U</t>
  </si>
  <si>
    <t>Tra_21_e_25_aa_D</t>
  </si>
  <si>
    <t>Tra_26_e_30_aa_U</t>
  </si>
  <si>
    <t>Tra_26_e_30_aa_D</t>
  </si>
  <si>
    <t>Tra_31_e_35_aa_U</t>
  </si>
  <si>
    <t>Tra_31_e_35_aa_D</t>
  </si>
  <si>
    <t>Tra_36_e_40_aa_U</t>
  </si>
  <si>
    <t>Tra_36_e_40_aa_D</t>
  </si>
  <si>
    <t>Tra_41_e_43_aa_U</t>
  </si>
  <si>
    <t>Tra_41_e_43_aa_D</t>
  </si>
  <si>
    <t>Da_44_aa_U</t>
  </si>
  <si>
    <t>Da_44_aa_D</t>
  </si>
  <si>
    <t xml:space="preserve">N U M E R O   D I   D I P E N D E N T I  </t>
  </si>
  <si>
    <t>qualifica/posiz.economica/profilo</t>
  </si>
  <si>
    <t>fino a 19 anni</t>
  </si>
  <si>
    <t>tra 20 e 24 anni</t>
  </si>
  <si>
    <t>tra 25 e 29 anni</t>
  </si>
  <si>
    <t xml:space="preserve"> tra 30 e 34 anni</t>
  </si>
  <si>
    <t>tra 35 e 39 anni</t>
  </si>
  <si>
    <t>tra 40 e 44 anni</t>
  </si>
  <si>
    <t>tra 45 e 49 anni</t>
  </si>
  <si>
    <t>tra 50 e 54 anni</t>
  </si>
  <si>
    <t>tra 55 e 59 anni</t>
  </si>
  <si>
    <t>tra 60 e 64 anni</t>
  </si>
  <si>
    <t>tra 65 e 67 anni</t>
  </si>
  <si>
    <t>Da 68 e oltre</t>
  </si>
  <si>
    <t>Fino_a_19_aa_U</t>
  </si>
  <si>
    <t>Fino_a_19_aa_D</t>
  </si>
  <si>
    <t>Tra_20_e_24_aa_U</t>
  </si>
  <si>
    <t>Tra_20_e_24_aa_D</t>
  </si>
  <si>
    <t>Tra_25_e_29_aa_U</t>
  </si>
  <si>
    <t>Tra_25_e_29_aa_D</t>
  </si>
  <si>
    <t>Tra_30_e_34_aa_U</t>
  </si>
  <si>
    <t>Tra_30_e_34_aa_D</t>
  </si>
  <si>
    <t>Tra_35_e_39_aa_U</t>
  </si>
  <si>
    <t>Tra_35_e_39_aa_D</t>
  </si>
  <si>
    <t>Tra_40_e_44_aa_U</t>
  </si>
  <si>
    <t>Tra_40_e_44_aa_D</t>
  </si>
  <si>
    <t>Tra_45_e_49_aa_U</t>
  </si>
  <si>
    <t>Tra_45_e_49_aa_D</t>
  </si>
  <si>
    <t>Tra_50_e_54_aa_U</t>
  </si>
  <si>
    <t>Tra_50_e_54_aa_D</t>
  </si>
  <si>
    <t>Tra_55_e_59_aa_U</t>
  </si>
  <si>
    <t>Tra_55_e_59_aa_D</t>
  </si>
  <si>
    <t>Tra_60_e_64_aa_U</t>
  </si>
  <si>
    <t>Tra_60_e_64_aa_D</t>
  </si>
  <si>
    <t>Tra_65_e_67_aa_U</t>
  </si>
  <si>
    <t>Tra_65_e_67_aa_D</t>
  </si>
  <si>
    <t>Da_68_e_oltre_U</t>
  </si>
  <si>
    <t>Da_68_e_oltre_D</t>
  </si>
  <si>
    <t>FINO ALLA SCUOLA DELL'OBBLIGO</t>
  </si>
  <si>
    <t>LIC. MEDIA SUPERIORE</t>
  </si>
  <si>
    <t>LAUREA BREVE</t>
  </si>
  <si>
    <t>LAUREA</t>
  </si>
  <si>
    <t>SPECIALIZZAZIONE
POST LAUREA/ DOTTORATO DI RICERCA</t>
  </si>
  <si>
    <t>ALTRI TITOLI
POST LAUREA</t>
  </si>
  <si>
    <t>Sc_Obbl_U</t>
  </si>
  <si>
    <t>Sc_Obbl_D</t>
  </si>
  <si>
    <t>Lic_Med_Sup_U</t>
  </si>
  <si>
    <t>Lic_Med_Sup_D</t>
  </si>
  <si>
    <t>Lau_Breve_U</t>
  </si>
  <si>
    <t>Lau_Breve_D</t>
  </si>
  <si>
    <t>Laurea_U</t>
  </si>
  <si>
    <t>Laurea_D</t>
  </si>
  <si>
    <t>Spec_Post_Lau_U</t>
  </si>
  <si>
    <t>Spec_Post_Lau_D</t>
  </si>
  <si>
    <t>Tit_Post_Lau_U</t>
  </si>
  <si>
    <t>Tit_Post_Lau_D</t>
  </si>
  <si>
    <t>ATTENZIONE: non compilare in caso in cui l'ente non è tenuto all'invio</t>
  </si>
  <si>
    <t>ESTERO</t>
  </si>
  <si>
    <t>ABRUZZO</t>
  </si>
  <si>
    <t>BASILICATA</t>
  </si>
  <si>
    <t>CALABRIA</t>
  </si>
  <si>
    <t>CAMPANIA</t>
  </si>
  <si>
    <t>EMILIA ROMAGNA</t>
  </si>
  <si>
    <t>FRIULI VENEZIA GIULIA</t>
  </si>
  <si>
    <t>LAZIO</t>
  </si>
  <si>
    <t>LIGURIA</t>
  </si>
  <si>
    <t>LOMBARDIA</t>
  </si>
  <si>
    <t>MARCHE</t>
  </si>
  <si>
    <t>MOLISE</t>
  </si>
  <si>
    <t>PIEMONTE</t>
  </si>
  <si>
    <t>PUGLIA</t>
  </si>
  <si>
    <t>SARDEGNA</t>
  </si>
  <si>
    <t>SICILIA</t>
  </si>
  <si>
    <t>TOSCANA</t>
  </si>
  <si>
    <t>UMBRIA</t>
  </si>
  <si>
    <t>VALLE D'AOSTA</t>
  </si>
  <si>
    <t>VENETO</t>
  </si>
  <si>
    <t>PROVINCIA AUTONOMA TRENTO</t>
  </si>
  <si>
    <t>PROVINCIA AUTONOMA BOLZANO</t>
  </si>
  <si>
    <t>TOTALE del personale da distribuire</t>
  </si>
  <si>
    <t>Estero_U</t>
  </si>
  <si>
    <t>Estero_D</t>
  </si>
  <si>
    <t>Abruzzo_U</t>
  </si>
  <si>
    <t>Abruzzo_D</t>
  </si>
  <si>
    <t>Basilicata_U</t>
  </si>
  <si>
    <t>Basilicata_D</t>
  </si>
  <si>
    <t>Calabria_U</t>
  </si>
  <si>
    <t>Calabria_D</t>
  </si>
  <si>
    <t>Campania_U</t>
  </si>
  <si>
    <t>Campania_D</t>
  </si>
  <si>
    <t>Emilia_U</t>
  </si>
  <si>
    <t>Emilia_D</t>
  </si>
  <si>
    <t>Friuli_U</t>
  </si>
  <si>
    <t>Friuli_D</t>
  </si>
  <si>
    <t>Lazio_U</t>
  </si>
  <si>
    <t>Lazio_D</t>
  </si>
  <si>
    <t>Liguria_U</t>
  </si>
  <si>
    <t>Liguria_D</t>
  </si>
  <si>
    <t>Lombardia_U</t>
  </si>
  <si>
    <t>Lombardia_D</t>
  </si>
  <si>
    <t>Marche_U</t>
  </si>
  <si>
    <t>Marche_D</t>
  </si>
  <si>
    <t>Molise_U</t>
  </si>
  <si>
    <t>Molise_D</t>
  </si>
  <si>
    <t>Piemonte_U</t>
  </si>
  <si>
    <t>Piemonte_D</t>
  </si>
  <si>
    <t>Puglia_U</t>
  </si>
  <si>
    <t>Puglia_D</t>
  </si>
  <si>
    <t>Sardegna_U</t>
  </si>
  <si>
    <t>Sardegna_D</t>
  </si>
  <si>
    <t>Sicilia_U</t>
  </si>
  <si>
    <t>Sicilia_D</t>
  </si>
  <si>
    <t>Toscana_U</t>
  </si>
  <si>
    <t>Toscana_D</t>
  </si>
  <si>
    <t>Umbria_U</t>
  </si>
  <si>
    <t>Umbria_D</t>
  </si>
  <si>
    <t>Aosta_U</t>
  </si>
  <si>
    <t>Aosta_D</t>
  </si>
  <si>
    <t>Veneto_U</t>
  </si>
  <si>
    <t>Veneto_D</t>
  </si>
  <si>
    <t>Trento_U</t>
  </si>
  <si>
    <t>Trento_D</t>
  </si>
  <si>
    <t>Bolzano_U</t>
  </si>
  <si>
    <t>Bolzano_D</t>
  </si>
  <si>
    <t>N U M E R O   G I O R N I   D I   A S S E N Z A</t>
  </si>
  <si>
    <t>FERIE</t>
  </si>
  <si>
    <t>ASSENZE PER MALATTIA RETRIBUITE</t>
  </si>
  <si>
    <t>CONGEDI RETRIBUITI AI SENSI DELL'ART.42,C.5, DLGS 151/2001</t>
  </si>
  <si>
    <t>LEGGE 104/92</t>
  </si>
  <si>
    <t>ASS.RETRIB.: MATERNITA', CONGEDO PARENT, MALATTIA FIGLIO</t>
  </si>
  <si>
    <t>ALTRI PERMESSI ED ASSENZE RETRIBUITE</t>
  </si>
  <si>
    <t>SCIOPERI</t>
  </si>
  <si>
    <t>ALTRE ASSENZE NON RETRIBUITE</t>
  </si>
  <si>
    <t>FORMAZIONE</t>
  </si>
  <si>
    <t>F00</t>
  </si>
  <si>
    <t>M04</t>
  </si>
  <si>
    <t>O10</t>
  </si>
  <si>
    <t>PR4</t>
  </si>
  <si>
    <t>PR5</t>
  </si>
  <si>
    <t>PR6</t>
  </si>
  <si>
    <t>SC1</t>
  </si>
  <si>
    <t>SS2</t>
  </si>
  <si>
    <t>Z01</t>
  </si>
  <si>
    <t>N. gg</t>
  </si>
  <si>
    <t>F00_U</t>
  </si>
  <si>
    <t>F00_D</t>
  </si>
  <si>
    <t>M04_U</t>
  </si>
  <si>
    <t>M04_D</t>
  </si>
  <si>
    <t>O10_U</t>
  </si>
  <si>
    <t>O10_D</t>
  </si>
  <si>
    <t>PR4_U</t>
  </si>
  <si>
    <t>PR4_D</t>
  </si>
  <si>
    <t>PR5_U</t>
  </si>
  <si>
    <t>PR5_D</t>
  </si>
  <si>
    <t>PR6_U</t>
  </si>
  <si>
    <t>PR6_D</t>
  </si>
  <si>
    <t>SC1_U</t>
  </si>
  <si>
    <t>SC1_D</t>
  </si>
  <si>
    <t>SS2_U</t>
  </si>
  <si>
    <t>SS2_D</t>
  </si>
  <si>
    <t>Z01_U</t>
  </si>
  <si>
    <t>Z01_D</t>
  </si>
  <si>
    <t>V O C I   D I   S P E S A</t>
  </si>
  <si>
    <t>NUMERO DI MENSILITA' (**)</t>
  </si>
  <si>
    <t>STIPENDIO</t>
  </si>
  <si>
    <t>R.I.A.</t>
  </si>
  <si>
    <t>PROGRESSIONE PER CLASSI E SCATTI/FASCE RETRIBUTIVE</t>
  </si>
  <si>
    <t>TREDICESIMA MENSILITA'</t>
  </si>
  <si>
    <t>ARRETRATI PER ANNI PRECEDENTI</t>
  </si>
  <si>
    <t>RECUPERI PER RITARDI ASSENZE ECC.</t>
  </si>
  <si>
    <t>TOTALE
(2+3+4+5+6-7)</t>
  </si>
  <si>
    <t>M000</t>
  </si>
  <si>
    <t>A015</t>
  </si>
  <si>
    <t>A031</t>
  </si>
  <si>
    <t>A032</t>
  </si>
  <si>
    <t>A035</t>
  </si>
  <si>
    <t>A045</t>
  </si>
  <si>
    <t>A070</t>
  </si>
  <si>
    <t>(*) gli importi vanno indicati in EURO, senza cifre decimali (cfr. circolare: "istruzioni generali e specifiche di comparto")</t>
  </si>
  <si>
    <t>(**) il numero delle mensilità va espresso con 2 cifre decimali (cfr. circolare: "istruzioni generali e specifiche di comparto ")</t>
  </si>
  <si>
    <t>(1) qualifica unica di dirigente delle professioni sanitarie infermieristiche, tecniche, della riabilitazione, della prevenzione e della professione ostetrica di cui agli artt. 41 e 42 del CCNL 10.2.2004  e all'art. 24, comma 20, del CCNL 3/11/2005</t>
  </si>
  <si>
    <t>Num_Mens</t>
  </si>
  <si>
    <t>Ria</t>
  </si>
  <si>
    <t>Tredicesima</t>
  </si>
  <si>
    <t>Arretrati_Ac</t>
  </si>
  <si>
    <t>Arretrati_Ap</t>
  </si>
  <si>
    <t>Recuperi</t>
  </si>
  <si>
    <t>Totale</t>
  </si>
  <si>
    <t>INDENNITA' DI VACANZA CONTRATTUALE</t>
  </si>
  <si>
    <t>INDENNITA' DI DIREZIONE STRUTTURA COMPLESSA</t>
  </si>
  <si>
    <t>INDENNITA' DI ESCLUSIVITA'</t>
  </si>
  <si>
    <t>RETRIBUZIONE DI POSIZIONE
(quota fissa)</t>
  </si>
  <si>
    <t>RETRIBUZIONE DI POSIZIONE
(quota variabile)</t>
  </si>
  <si>
    <t>RETRIBUZIONE DI RISULTATO</t>
  </si>
  <si>
    <t>INDENNITA' DI SPECIFICITA' MEDICA-VETERINARIA</t>
  </si>
  <si>
    <t>INDENNITA' PROFESSIONALE SPECIFICA</t>
  </si>
  <si>
    <t>MAGGIORAZIONE RETRIB. DI POSIZIONE DIRETTORE DIPARTIMENTO</t>
  </si>
  <si>
    <t>ASSEGNO AD PERSONAM</t>
  </si>
  <si>
    <t>INDENNITA' ART.42, COMMA 5, D.LGS. 151/2001</t>
  </si>
  <si>
    <t>INDENNITA' DE MARIA</t>
  </si>
  <si>
    <t>ALTRI COMPENSI ACCESSORI PERSONALE UNIVERSITARIO</t>
  </si>
  <si>
    <t>PRONTA DISPONIBILITA'</t>
  </si>
  <si>
    <t>ALTRI COMPENSI PER PARTICOLARI CONDIZIONI DI LAVORO</t>
  </si>
  <si>
    <t>INDENNITA' FUNZIONE POSIZIONI ORGANIZZATIVE</t>
  </si>
  <si>
    <t xml:space="preserve">COMPENSI PRODUTTIVITA' </t>
  </si>
  <si>
    <t>INCENTIVI PER FUNZIONI TECNICHE</t>
  </si>
  <si>
    <t>ONORARI AVVOCATI</t>
  </si>
  <si>
    <t>INDENNITA' DI COORDINAMENTO</t>
  </si>
  <si>
    <t xml:space="preserve">COMPENSO PER TURNI DI GUARDIA NOTTURNI </t>
  </si>
  <si>
    <t>COMPETENZE PERSONALE COMANDATO/DISTACCATO PRESSO L'AMM.NE</t>
  </si>
  <si>
    <t>ARRETRATI ANNI PRECEDENTI</t>
  </si>
  <si>
    <t>ALTRE SPESE ACCESSORIE ED INDENNITA' VARIE</t>
  </si>
  <si>
    <t>STRAORDINARIO</t>
  </si>
  <si>
    <t xml:space="preserve">TOTALE </t>
  </si>
  <si>
    <t>I422</t>
  </si>
  <si>
    <t>I202</t>
  </si>
  <si>
    <t>I204</t>
  </si>
  <si>
    <t>I207</t>
  </si>
  <si>
    <t>I507</t>
  </si>
  <si>
    <t>I212</t>
  </si>
  <si>
    <t>I216</t>
  </si>
  <si>
    <t>I533</t>
  </si>
  <si>
    <t>I227</t>
  </si>
  <si>
    <t>I418</t>
  </si>
  <si>
    <t>I424</t>
  </si>
  <si>
    <t>I421</t>
  </si>
  <si>
    <t>S203</t>
  </si>
  <si>
    <t>S204</t>
  </si>
  <si>
    <t>S212</t>
  </si>
  <si>
    <t>S616</t>
  </si>
  <si>
    <t>S630</t>
  </si>
  <si>
    <t>S720</t>
  </si>
  <si>
    <t>S750</t>
  </si>
  <si>
    <t>S806</t>
  </si>
  <si>
    <t>S820</t>
  </si>
  <si>
    <t>S761</t>
  </si>
  <si>
    <t>S998</t>
  </si>
  <si>
    <t>S999</t>
  </si>
  <si>
    <t>T101</t>
  </si>
  <si>
    <t>DESCRIZIONE</t>
  </si>
  <si>
    <t>Codice</t>
  </si>
  <si>
    <t>Importo</t>
  </si>
  <si>
    <t>ASSEGNI PER IL NUCLEO FAMILIARE</t>
  </si>
  <si>
    <t>L005</t>
  </si>
  <si>
    <t>GESTIONE MENSE</t>
  </si>
  <si>
    <t>L010</t>
  </si>
  <si>
    <t>EROGAZIONE BUONI PASTO</t>
  </si>
  <si>
    <t>L011</t>
  </si>
  <si>
    <t>FORMAZIONE DEL PERSONALE</t>
  </si>
  <si>
    <t>L020</t>
  </si>
  <si>
    <t>BENESSERE DEL PERSONALE</t>
  </si>
  <si>
    <t>L090</t>
  </si>
  <si>
    <t>EQUO INDENNIZZO AL PERSONALE</t>
  </si>
  <si>
    <t>L100</t>
  </si>
  <si>
    <t>SOMME CORRISPOSTE ALL'AGENZIA DI SOMMINISTRAZIONE (INTERINALI)</t>
  </si>
  <si>
    <t>L105</t>
  </si>
  <si>
    <t>COPERTURE ASSICURATIVE</t>
  </si>
  <si>
    <t>L107</t>
  </si>
  <si>
    <t>CONTRATTI DI COLLABORAZIONE COORDINATA E CONTINUATIVA</t>
  </si>
  <si>
    <t>L108</t>
  </si>
  <si>
    <t>INCARICHI LIBERO PROFESSIONALI/STUDIO/RICERCA/CONSULENZA</t>
  </si>
  <si>
    <t>L109</t>
  </si>
  <si>
    <t>ALTRE SPESE</t>
  </si>
  <si>
    <t>L110</t>
  </si>
  <si>
    <t>CONTRATTI PER RESA SERVIZI/ADEMPIMENTI OBBLIGATORI PER LEGGE</t>
  </si>
  <si>
    <t>L115</t>
  </si>
  <si>
    <t>RETRIBUZIONI DEL PERSONALE A TEMPO DETERMINATO</t>
  </si>
  <si>
    <t>P015</t>
  </si>
  <si>
    <t>RETRIBUZIONI DEL PERSONALE CON CONTRATTO DI FORMAZIONE E LAVORO</t>
  </si>
  <si>
    <t>P016</t>
  </si>
  <si>
    <t>INDENNITA' DI MISSIONE E TRASFERIMENTO</t>
  </si>
  <si>
    <t>P030</t>
  </si>
  <si>
    <t>CONTRIBUTI A CARICO DELL'AMM.NE PER FONDI PREV. COMPLEMENTARE</t>
  </si>
  <si>
    <t>P035</t>
  </si>
  <si>
    <t>CONTRIBUTI A CARICO DELL'AMMINISTRAZIONE SU COMPETENZE FISSE ED ACCESSORIE</t>
  </si>
  <si>
    <t>P055</t>
  </si>
  <si>
    <t>QUOTE ANNUE DI ACCANTONAMENTO DEL TFR O ALTRA INDENNITA' DI FINE SERVIZIO</t>
  </si>
  <si>
    <t>P058</t>
  </si>
  <si>
    <t>IRAP</t>
  </si>
  <si>
    <t>P061</t>
  </si>
  <si>
    <t>ONERI PER I CONTRATTI DI SOMMINISTRAZIONE (INTERINALI)</t>
  </si>
  <si>
    <t>P062</t>
  </si>
  <si>
    <t>COMPENSI PER IL PERSONALE ADDETTO AI  LAVORI SOCIALMENTE UTILI</t>
  </si>
  <si>
    <t>P065</t>
  </si>
  <si>
    <t>SOMME RIMBORSATE ALLE AMMINISTRAZIONI PER SPESE DI PERSONALE</t>
  </si>
  <si>
    <t>P071</t>
  </si>
  <si>
    <t>SOMME RIMBORSATE ALLE UNIVERSITÀ PER INDENNITÀ DE MARIA</t>
  </si>
  <si>
    <t>P072</t>
  </si>
  <si>
    <t>ALTRE SOMME RIMBORSATE ALLE AMMINISTRAZIONI</t>
  </si>
  <si>
    <t>P074</t>
  </si>
  <si>
    <t>RIMBORSI RICEVUTI DALLE AMM. PER IL PERSONALE (A RIDUZIONE)</t>
  </si>
  <si>
    <t>P090</t>
  </si>
  <si>
    <t>ACCANTONAMENTI PER RINNOVI CONTRATTUALI</t>
  </si>
  <si>
    <t>P091</t>
  </si>
  <si>
    <t>COMPENSI AGGIUNTIVI PER LA DIRIGENZA MEDICA E VETERINARIA</t>
  </si>
  <si>
    <t>P092</t>
  </si>
  <si>
    <t>COMPENSI AGGIUNTIVI PER LA DIRIGENZA DEL RUOLO SANITARIO</t>
  </si>
  <si>
    <t>P093</t>
  </si>
  <si>
    <t>COMP.AGGIUNTIVI PERS.INFERM.CO E TECN.SAN.DI RADIOL.MED.</t>
  </si>
  <si>
    <t>P094</t>
  </si>
  <si>
    <t>SOMME RICEVUTE DA U.E. E/O PRIVATI (-)</t>
  </si>
  <si>
    <t>P098</t>
  </si>
  <si>
    <t>ALTRI RIMBORSI RICEVUTI DALLE AMMINISTRAZIONI (-)</t>
  </si>
  <si>
    <t>P099</t>
  </si>
  <si>
    <t>id_num</t>
  </si>
  <si>
    <t>flag_nota</t>
  </si>
  <si>
    <t>IRAP_COMM</t>
  </si>
  <si>
    <t>COD_DESCR</t>
  </si>
  <si>
    <t>IMP</t>
  </si>
  <si>
    <t>29.7.F01A</t>
  </si>
  <si>
    <t>F01A</t>
  </si>
  <si>
    <t>29.7.F69G</t>
  </si>
  <si>
    <t>F69G</t>
  </si>
  <si>
    <t>29.7.F950</t>
  </si>
  <si>
    <t>F950</t>
  </si>
  <si>
    <t>29.7.F947</t>
  </si>
  <si>
    <t>F947</t>
  </si>
  <si>
    <t>29.7.F948</t>
  </si>
  <si>
    <t>F948</t>
  </si>
  <si>
    <t>29.7.F949</t>
  </si>
  <si>
    <t>F949</t>
  </si>
  <si>
    <t>29.7.F951</t>
  </si>
  <si>
    <t>F951</t>
  </si>
  <si>
    <t>29.7.F996</t>
  </si>
  <si>
    <t>F996</t>
  </si>
  <si>
    <t>29.7.F27I</t>
  </si>
  <si>
    <t>F27I</t>
  </si>
  <si>
    <t>29.7.F86H</t>
  </si>
  <si>
    <t>F86H</t>
  </si>
  <si>
    <t>36.7.F70G</t>
  </si>
  <si>
    <t>F70G</t>
  </si>
  <si>
    <t>36.7.F954</t>
  </si>
  <si>
    <t>F954</t>
  </si>
  <si>
    <t>36.7.F01I</t>
  </si>
  <si>
    <t>F01I</t>
  </si>
  <si>
    <t>36.7.F991</t>
  </si>
  <si>
    <t>F991</t>
  </si>
  <si>
    <t>36.7.F955</t>
  </si>
  <si>
    <t>F955</t>
  </si>
  <si>
    <t>36.7.F86H</t>
  </si>
  <si>
    <t>36.7.F27I</t>
  </si>
  <si>
    <t>2.7.F71G</t>
  </si>
  <si>
    <t>F71G</t>
  </si>
  <si>
    <t>2.7.F72G</t>
  </si>
  <si>
    <t>F72G</t>
  </si>
  <si>
    <t>2.7.F958</t>
  </si>
  <si>
    <t>F958</t>
  </si>
  <si>
    <t>2.7.F989</t>
  </si>
  <si>
    <t>F989</t>
  </si>
  <si>
    <t>2.7.F27I</t>
  </si>
  <si>
    <t>2.7.F86H</t>
  </si>
  <si>
    <t>2.9.F50H</t>
  </si>
  <si>
    <t>F50H</t>
  </si>
  <si>
    <t>2.9.F962</t>
  </si>
  <si>
    <t>F962</t>
  </si>
  <si>
    <t>2.9.F960</t>
  </si>
  <si>
    <t>F960</t>
  </si>
  <si>
    <t>2.9.F961</t>
  </si>
  <si>
    <t>F961</t>
  </si>
  <si>
    <t>2.9.F987</t>
  </si>
  <si>
    <t>F987</t>
  </si>
  <si>
    <t>2.9.F999</t>
  </si>
  <si>
    <t>F999</t>
  </si>
  <si>
    <t>2.9.F91H</t>
  </si>
  <si>
    <t>F91H</t>
  </si>
  <si>
    <t>29.41.U264</t>
  </si>
  <si>
    <t>U264</t>
  </si>
  <si>
    <t>29.41.U265</t>
  </si>
  <si>
    <t>U265</t>
  </si>
  <si>
    <t>29.41.U45A</t>
  </si>
  <si>
    <t>U45A</t>
  </si>
  <si>
    <t>29.41.U58A</t>
  </si>
  <si>
    <t>U58A</t>
  </si>
  <si>
    <t>29.41.U267</t>
  </si>
  <si>
    <t>U267</t>
  </si>
  <si>
    <t>29.41.U268</t>
  </si>
  <si>
    <t>U268</t>
  </si>
  <si>
    <t>29.41.U269</t>
  </si>
  <si>
    <t>U269</t>
  </si>
  <si>
    <t>36.41.U273</t>
  </si>
  <si>
    <t>U273</t>
  </si>
  <si>
    <t>36.41.U274</t>
  </si>
  <si>
    <t>U274</t>
  </si>
  <si>
    <t>36.20.U271</t>
  </si>
  <si>
    <t>U271</t>
  </si>
  <si>
    <t>2.41.U449</t>
  </si>
  <si>
    <t>U449</t>
  </si>
  <si>
    <t>2.41.U280</t>
  </si>
  <si>
    <t>U280</t>
  </si>
  <si>
    <t>2.41.U582</t>
  </si>
  <si>
    <t>U582</t>
  </si>
  <si>
    <t>2.41.U281</t>
  </si>
  <si>
    <t>U281</t>
  </si>
  <si>
    <t>2.9.F96H</t>
  </si>
  <si>
    <t>F96H</t>
  </si>
  <si>
    <t>2.42.U03I</t>
  </si>
  <si>
    <t>U03I</t>
  </si>
  <si>
    <t>29.7.F00G</t>
  </si>
  <si>
    <t>F00G</t>
  </si>
  <si>
    <t>29.7.F00H</t>
  </si>
  <si>
    <t>F00H</t>
  </si>
  <si>
    <t>36.7.F00G</t>
  </si>
  <si>
    <t>36.7.F00H</t>
  </si>
  <si>
    <t>2.7.F00G</t>
  </si>
  <si>
    <t>2.7.F00H</t>
  </si>
  <si>
    <t>2.9.F00I</t>
  </si>
  <si>
    <t>F00I</t>
  </si>
  <si>
    <t>2.9.F00L</t>
  </si>
  <si>
    <t>F00L</t>
  </si>
  <si>
    <t>20.7.F09A</t>
  </si>
  <si>
    <t>F09A</t>
  </si>
  <si>
    <t>20.7.F73G</t>
  </si>
  <si>
    <t>F73G</t>
  </si>
  <si>
    <t>20.7.F965</t>
  </si>
  <si>
    <t>F965</t>
  </si>
  <si>
    <t>20.7.F948</t>
  </si>
  <si>
    <t>20.7.F967</t>
  </si>
  <si>
    <t>F967</t>
  </si>
  <si>
    <t>20.7.F968</t>
  </si>
  <si>
    <t>F968</t>
  </si>
  <si>
    <t>20.7.F951</t>
  </si>
  <si>
    <t>20.7.F996</t>
  </si>
  <si>
    <t>20.7.F27I</t>
  </si>
  <si>
    <t>20.7.F86H</t>
  </si>
  <si>
    <t>36.7.F01A</t>
  </si>
  <si>
    <t>36.7.F02I</t>
  </si>
  <si>
    <t>F02I</t>
  </si>
  <si>
    <t>2.7.F70G</t>
  </si>
  <si>
    <t>2.7.F05I</t>
  </si>
  <si>
    <t>F05I</t>
  </si>
  <si>
    <t>2.7.F74G</t>
  </si>
  <si>
    <t>F74G</t>
  </si>
  <si>
    <t>2.9.F963</t>
  </si>
  <si>
    <t>F963</t>
  </si>
  <si>
    <t>20.41.U265</t>
  </si>
  <si>
    <t>20.41.U45A</t>
  </si>
  <si>
    <t>20.41.U58A</t>
  </si>
  <si>
    <t>20.41.U267</t>
  </si>
  <si>
    <t>20.41.U268</t>
  </si>
  <si>
    <t>20.41.U269</t>
  </si>
  <si>
    <t>20.7.F00G</t>
  </si>
  <si>
    <t>20.7.F00H</t>
  </si>
  <si>
    <t>17.7.F01A</t>
  </si>
  <si>
    <t>17.7.F03I</t>
  </si>
  <si>
    <t>F03I</t>
  </si>
  <si>
    <t>17.7.F02A</t>
  </si>
  <si>
    <t>F02A</t>
  </si>
  <si>
    <t>17.7.F03A</t>
  </si>
  <si>
    <t>F03A</t>
  </si>
  <si>
    <t>17.7.F04A</t>
  </si>
  <si>
    <t>F04A</t>
  </si>
  <si>
    <t>17.7.F05A</t>
  </si>
  <si>
    <t>F05A</t>
  </si>
  <si>
    <t>17.7.F06A</t>
  </si>
  <si>
    <t>F06A</t>
  </si>
  <si>
    <t>17.7.F01I</t>
  </si>
  <si>
    <t>17.7.F982</t>
  </si>
  <si>
    <t>F982</t>
  </si>
  <si>
    <t>17.7.F27I</t>
  </si>
  <si>
    <t>17.7.F86H</t>
  </si>
  <si>
    <t>12.7.F07A</t>
  </si>
  <si>
    <t>F07A</t>
  </si>
  <si>
    <t>12.7.F03I</t>
  </si>
  <si>
    <t>12.7.F08A</t>
  </si>
  <si>
    <t>F08A</t>
  </si>
  <si>
    <t>12.7.F01I</t>
  </si>
  <si>
    <t>12.7.F991</t>
  </si>
  <si>
    <t>12.7.F981</t>
  </si>
  <si>
    <t>F981</t>
  </si>
  <si>
    <t>12.7.F27I</t>
  </si>
  <si>
    <t>12.7.F86H</t>
  </si>
  <si>
    <t>4.7.F09A</t>
  </si>
  <si>
    <t>4.7.F03I</t>
  </si>
  <si>
    <t>4.7.F10A</t>
  </si>
  <si>
    <t>F10A</t>
  </si>
  <si>
    <t>4.7.F984</t>
  </si>
  <si>
    <t>F984</t>
  </si>
  <si>
    <t>4.7.F27I</t>
  </si>
  <si>
    <t>4.7.F86H</t>
  </si>
  <si>
    <t>4.9.F50H</t>
  </si>
  <si>
    <t>4.9.F930</t>
  </si>
  <si>
    <t>F930</t>
  </si>
  <si>
    <t>4.9.F12A</t>
  </si>
  <si>
    <t>F12A</t>
  </si>
  <si>
    <t>4.9.F13A</t>
  </si>
  <si>
    <t>F13A</t>
  </si>
  <si>
    <t>4.9.F14A</t>
  </si>
  <si>
    <t>F14A</t>
  </si>
  <si>
    <t>4.9.F75G</t>
  </si>
  <si>
    <t>F75G</t>
  </si>
  <si>
    <t>4.9.F01I</t>
  </si>
  <si>
    <t>4.9.F988</t>
  </si>
  <si>
    <t>F988</t>
  </si>
  <si>
    <t>4.9.F999</t>
  </si>
  <si>
    <t>4.9.F91H</t>
  </si>
  <si>
    <t>17.41.U255</t>
  </si>
  <si>
    <t>U255</t>
  </si>
  <si>
    <t>17.41.U97H</t>
  </si>
  <si>
    <t>U97H</t>
  </si>
  <si>
    <t>17.41.U893</t>
  </si>
  <si>
    <t>U893</t>
  </si>
  <si>
    <t>17.41.U08A</t>
  </si>
  <si>
    <t>U08A</t>
  </si>
  <si>
    <t>17.41.U304</t>
  </si>
  <si>
    <t>U304</t>
  </si>
  <si>
    <t>12.41.U273</t>
  </si>
  <si>
    <t>12.41.U257</t>
  </si>
  <si>
    <t>U257</t>
  </si>
  <si>
    <t>4.42.U09A</t>
  </si>
  <si>
    <t>U09A</t>
  </si>
  <si>
    <t>4.42.U10A</t>
  </si>
  <si>
    <t>U10A</t>
  </si>
  <si>
    <t>4.42.U324</t>
  </si>
  <si>
    <t>U324</t>
  </si>
  <si>
    <t>4.9.F96H</t>
  </si>
  <si>
    <t>4.41.U98H</t>
  </si>
  <si>
    <t>U98H</t>
  </si>
  <si>
    <t>4.41.U99H</t>
  </si>
  <si>
    <t>U99H</t>
  </si>
  <si>
    <t>4.41.U01I</t>
  </si>
  <si>
    <t>U01I</t>
  </si>
  <si>
    <t>17.7.F00G</t>
  </si>
  <si>
    <t>17.7.F00H</t>
  </si>
  <si>
    <t>12.7.F00G</t>
  </si>
  <si>
    <t>12.7.F00H</t>
  </si>
  <si>
    <t>4.7.F00G</t>
  </si>
  <si>
    <t>4.7.F00H</t>
  </si>
  <si>
    <t>4.9.F00I</t>
  </si>
  <si>
    <t>4.9.F00L</t>
  </si>
  <si>
    <t>RAR_1</t>
  </si>
  <si>
    <t>RAR_2</t>
  </si>
  <si>
    <t>RAR_3</t>
  </si>
  <si>
    <t xml:space="preserve">GESTIONE MENSE </t>
  </si>
  <si>
    <t>SOMME CORRISPOSTE AD AGENZIA DI SOMMINISTRAZIONE(INTERINALI)</t>
  </si>
  <si>
    <t>RETRIBUZIONI PERSONALE  A TEMPO DETERMINATO</t>
  </si>
  <si>
    <t>RETRIBUZIONI PERSONALE CON CONTRATTO DI FORMAZIONE E LAVORO</t>
  </si>
  <si>
    <t>CONTRIBUTI A CARICO DELL'AMM.NE SU COMP. FISSE E ACCESSORIE</t>
  </si>
  <si>
    <t>Si</t>
  </si>
  <si>
    <t>QUOTE ANNUE ACCANTONAMENTO TFR O ALTRA IND. FINE SERVIZIO</t>
  </si>
  <si>
    <t>No</t>
  </si>
  <si>
    <t>IRAP
Commerciale</t>
  </si>
  <si>
    <t>ONERI PER I CONTRATTI DI SOMMINISTRAZIONE(INTERINALI)</t>
  </si>
  <si>
    <t>COMPENSI PER PERSONALE LSU/LPU</t>
  </si>
  <si>
    <t>SOMME RIMBORSATE PER PERSONALE COMAND./FUORI RUOLO/IN CONV.</t>
  </si>
  <si>
    <t xml:space="preserve">ALTRE SOMME RIMBORSATE ALLE AMMINISTRAZIONI </t>
  </si>
  <si>
    <t>RIMBORSI RICEVUTI PER PERS. COMAND./FUORI RUOLO/IN CONV. (-)</t>
  </si>
  <si>
    <t>NOTE: Elenco Istituzioni ed importi dei rimborsi effettuati (**)</t>
  </si>
  <si>
    <t>NOTE: Elenco Istituzioni ed importi dei rimborsi ricevuti (***)</t>
  </si>
  <si>
    <t>(*)  gli importi vanno indicati in EURO, senza cifre decimali (cfr. circolare: "istruzioni generali e specifiche di comparto")</t>
  </si>
  <si>
    <t>(**) campo riservato all'inserimento delle informazioni di dettaglio (nome Istituzione ed importo) riguardanti i rimborsi effettuati e/o ricevuti (P071, P072, P074). Eventuali note su altre voci di spesa dovranno essere immesse nel campo "note e chiarimenti" della SI_1</t>
  </si>
  <si>
    <t>(***) campo riservato all'inserimento delle informazioni di dettaglio (nome Istituzione ed importo) riguardanti i rimborsi ricevuti (P090, P098, P099). Eventuali note su altre voci di spesa dovranno essere immesse nel campo "note e chiarimenti" della SI_1</t>
  </si>
  <si>
    <t>P071 - SOMME RIMBORSATE PER PERSONALE COMAND./FUORI RUOLO/IN CONV.                                                                                                                          TOTALE</t>
  </si>
  <si>
    <t>Indicare la denominazione  dell'ente destinatario del rimborso</t>
  </si>
  <si>
    <t>indicare l'importo rimborsato</t>
  </si>
  <si>
    <t>P074 - ALTRE SOMME RIMBORSATE ALLE AMMINISTRAZIONI                                                                                                                                                            TOTALE</t>
  </si>
  <si>
    <t>P098 - SOMME RICEVUTE DA U.E. E/O PRIVATI (-)                                                                                                                                                                                  TOTALE</t>
  </si>
  <si>
    <t>Indicare la denominazione  dell'ente erogante</t>
  </si>
  <si>
    <t>indicare l'importo ricevuto</t>
  </si>
  <si>
    <t>P090 - RIMBORSI RICEVUTI PER PERS. COMAND./FUORI RUOLO/IN CONV. (-)                                                                                                                                      TOTALE</t>
  </si>
  <si>
    <t>P099 - ALTRI RIMBORSI RICEVUTI DALLE AMMINISTRAZIONI (-)                                                                                                                                                       TOTALE</t>
  </si>
  <si>
    <t>INC9</t>
  </si>
  <si>
    <t>INC15</t>
  </si>
  <si>
    <t>SQ9</t>
  </si>
  <si>
    <t>SQ5</t>
  </si>
  <si>
    <t>Costituzione fondi per la contrattazione integrativa (*)</t>
  </si>
  <si>
    <t>Destinazione fondi per la contrattazione integrativa (*)</t>
  </si>
  <si>
    <t>SQUADRATURA 9</t>
  </si>
  <si>
    <t>IMPORTI</t>
  </si>
  <si>
    <t>Fondo specificità medica, retrib. posizione, equiparazione</t>
  </si>
  <si>
    <t xml:space="preserve">Fondo specificità medica, retrib. posizione, equiparazione
</t>
  </si>
  <si>
    <t>Risorse / Costituzione del fondo</t>
  </si>
  <si>
    <t>Impeghi / Importi erogati</t>
  </si>
  <si>
    <t>Risorse fisse aventi carattere di certezza e stabilità</t>
  </si>
  <si>
    <t>Destinazioni effettivamente erogate a valere sul fondo dell'anno di riferimento</t>
  </si>
  <si>
    <t>Fondo</t>
  </si>
  <si>
    <t>Natura</t>
  </si>
  <si>
    <t>Voce</t>
  </si>
  <si>
    <t>Dato</t>
  </si>
  <si>
    <t>IMPORTO CONSOLIDATO AL 31.12.07 (ART. 9 C. 1 CCNL 08-09)</t>
  </si>
  <si>
    <t>INDENNITÀ DI SPECIFICITÀ MEDICA</t>
  </si>
  <si>
    <t>INCREMENTI CCNL 08-09 (ART. 9 CC. 2,3)</t>
  </si>
  <si>
    <t>RETRIBUZIONE DI POSIZIONE UNIFICATA</t>
  </si>
  <si>
    <t>RIA PERSONALE CESSATO (ART. 47 C. 4 CCNL 94-97)</t>
  </si>
  <si>
    <t>RETRIBUZIONE DI POSIZIONE PARTE VARIABILE AZIENDALE</t>
  </si>
  <si>
    <t>INCR. RID. STABILE DOT. ORG (ART.50 C.2 L.A CCNL 98-01)</t>
  </si>
  <si>
    <t>SOSTITUZIONI (ART. 18 CCNL 98-01)</t>
  </si>
  <si>
    <t>INCONGRUENZA 15</t>
  </si>
  <si>
    <t>DA F.DO  COND LAV RAZ.STAB.SERVIZI(ART50 C2 L C CCNL 98-01)</t>
  </si>
  <si>
    <t>SPECIFICO TRATTAMENTO ECONOMICO</t>
  </si>
  <si>
    <t>ASS. PERSONALI PERS. CESS. (ART. 50 C. 2 L. D CCNL 98-01)</t>
  </si>
  <si>
    <t>INDENNITÀ DI INCARICO DI DIREZIONE DI STRUTTURA COMPLESSA</t>
  </si>
  <si>
    <t>INCR. DOT. ORG. O NUOVI SERV. (ART. 53 - POSIZ - CCNL 98-01)</t>
  </si>
  <si>
    <t>ALTRI ISTITUTI FONDO POSIZIONE</t>
  </si>
  <si>
    <t>ALTRE RISORSE FONDO POSIZIONE / PARTE FISSA</t>
  </si>
  <si>
    <t>Totale Destinazioni effettivamente erogate a valere sul fondo anno corrente</t>
  </si>
  <si>
    <t>Totale Risorse fisse</t>
  </si>
  <si>
    <t>Totale Fondo posizione</t>
  </si>
  <si>
    <t>Decurtazioni</t>
  </si>
  <si>
    <t>Fondo trattamento accessorio condizioni di lavoro</t>
  </si>
  <si>
    <t>DECURTAZIONE PERMANENTE EX ART. 1 C. 456 L. 147/2013</t>
  </si>
  <si>
    <t>INCONGRUENZA 9</t>
  </si>
  <si>
    <t>DEC FONDO RISPETTO LIMITE 2016 (ART. 23 C. 2 DLGS 75/2017)</t>
  </si>
  <si>
    <t>F00P</t>
  </si>
  <si>
    <t>ALTRE DECURTAZIONI DEL FONDO</t>
  </si>
  <si>
    <t>F01P</t>
  </si>
  <si>
    <t>INDENNITÀ CONDIZIONI DI LAVORO</t>
  </si>
  <si>
    <t>Totale Decurtazioni</t>
  </si>
  <si>
    <t>Totale Fondo condizioni di lavoro</t>
  </si>
  <si>
    <t>Fondo retrib. risultato e qualità prestazione individuale</t>
  </si>
  <si>
    <t>IMPORTO CONSOLIDATO AL 31.12.07 (ART. 10 C. 1 CCNL 08-09)</t>
  </si>
  <si>
    <t>INCR. DOT. ORG. O NUOVI SERV (ART. 53 -COND LAV- CCNL 98-01)</t>
  </si>
  <si>
    <t>RETRIBUZIONE PER SPECIFICHE DISPOSIZIONI DI LEGGE</t>
  </si>
  <si>
    <t>RISORSE REGIONALI NON CONSOLIDATE</t>
  </si>
  <si>
    <t>COMPENSO PER QUALITÀ PRESTAZIONE INDIVIDUALE</t>
  </si>
  <si>
    <t>ALTRE RISORSE FONDO CONDIZIONI LAVORO / PARTE FISSA</t>
  </si>
  <si>
    <t>ALTRI ISTITUTI FONDO RISULTATO</t>
  </si>
  <si>
    <t>Totale Fondo risultato</t>
  </si>
  <si>
    <t>A F.DO POSIZ DECURT PER RAZ.STAB.SERV.(ART51 C4 CCNL 98-01)</t>
  </si>
  <si>
    <t>IMPORTO CONSOLIDATO AL 31.12.07 (ART. 11 C. 1 CCNL 08-09)</t>
  </si>
  <si>
    <t>INCREMENTI CCNL 08-09 (ART. 11 C. 2)</t>
  </si>
  <si>
    <t>INCR. DOT. ORG. O NUOVI SERV. (ART53 -RISULTATO- CCNL 98-01)</t>
  </si>
  <si>
    <t>ALTRE RISORSE FONDO RISULTATO / PARTE FISSA</t>
  </si>
  <si>
    <t>Risorse variabili</t>
  </si>
  <si>
    <t>ENTRATE CONTO TERZI O UTENZA O SPONSORIZZ. (ART 43 L 449/97)</t>
  </si>
  <si>
    <t>ECONOMIE DI GESTIONE (ART. 52 C. 4 L. B CCNL 98-01)</t>
  </si>
  <si>
    <t>SPEC. DISP. DI LEGGE (ART. 52 C. 5 L. A CCNL 98-01)</t>
  </si>
  <si>
    <t>PROGRAMMI CONCORDATI (ART. 52 C. 5 L. B CCNL 98-01)</t>
  </si>
  <si>
    <t>ECONOMIE AGGIUNTIVE (ART. 16 CC. 4-5 L. 111/11)</t>
  </si>
  <si>
    <t>ALTRE RISORSE FONDO RISULTATO / PARTE VARIABILE</t>
  </si>
  <si>
    <t>SOMME NON UTILIZZATE FONDO ANNO PRECEDENTE</t>
  </si>
  <si>
    <t>Totale Risorse variabili</t>
  </si>
  <si>
    <t>TOTALE RISORSE CERTIFICATE</t>
  </si>
  <si>
    <t>TOTALE IMPIEGHI EROGATI</t>
  </si>
  <si>
    <t>(*) tutti gli importi vanno indicati in euro e al netto degli oneri sociali (contributi ed IRAP) a carico del datore di lavoro</t>
  </si>
  <si>
    <t>F996 - ALTRE RISORSE FONDO POSIZIONE / PARTE FISSA</t>
  </si>
  <si>
    <t>U269 - ALTRI ISTITUTI FONDO POSIZIONE</t>
  </si>
  <si>
    <t>F991 - ALTRE RISORSE FONDO CONDIZIONI LAVORO / PARTE FISSA</t>
  </si>
  <si>
    <t>U281 - ALTRI ISTITUTI FONDO RISULTATO</t>
  </si>
  <si>
    <t>R.A.R.</t>
  </si>
  <si>
    <t>F989 - ALTRE RISORSE FONDO RISULTATO / PARTE FISSA</t>
  </si>
  <si>
    <t>F987 - ALTRE RISORSE FONDO RISULTATO / PARTE VARIABILE</t>
  </si>
  <si>
    <t>F999 - SOMME NON UTILIZZATE FONDO ANNO PRECEDENTE</t>
  </si>
  <si>
    <t>F01P - ALTRE DECURTAZIONI DEL FONDO</t>
  </si>
  <si>
    <t>Fondo retrib. posizione, equiparazione, specifico tratt.</t>
  </si>
  <si>
    <t>IMPORTO CONSOLIDATO AL 31.12.07 (ART. 8 C. 1 CCNL 08-09)</t>
  </si>
  <si>
    <t>INCREMENTI CCNL 08-09 (ART. 8 C. 2)</t>
  </si>
  <si>
    <t>INCR. RID. STABILE DOT. ORG (ART50 C2 L.A-C3 L.A CCNL 98-01)</t>
  </si>
  <si>
    <t>ASSEGNI E MAT. EC. PERS CESS (ART50 C2 LD, C3 LB CCNL 98-01)</t>
  </si>
  <si>
    <t>RIA PERSONALE CESSATO (ART 50 C 2 L E, C 3 L D CCNL 98-01)</t>
  </si>
  <si>
    <t>Totale Destinazioni effettivamente erogate  a valere sul fondo anno corrente</t>
  </si>
  <si>
    <t>INCR. CCNL 06-09 (ART. 26 C. 2, ALINEA 2 - NETTO ALINEA 1)</t>
  </si>
  <si>
    <t>LIQUID. SENTENZE FAVOREVOLI ALL'ENTE (ART.52 C.8 CCNL 98-01)</t>
  </si>
  <si>
    <t>U27I</t>
  </si>
  <si>
    <t>INCR. CCNL 06-09 (ART. 27 C. 2, ALINEA 2 - NETTO ALINEA 1)</t>
  </si>
  <si>
    <t>INCREMENTI CCNL 08-09 (ART. 10 C. 2)</t>
  </si>
  <si>
    <t>LIQUID. SENTENZE FAVOR. ALL'ENTE (ART. 52 C. 8 CCNL 98-01)</t>
  </si>
  <si>
    <t>Fondo fasce, pos. org., ex ind. qualif. e ind. prof.le spec.</t>
  </si>
  <si>
    <t>PROGRESSIONI ORIZZONTALI STORICHE</t>
  </si>
  <si>
    <t>INCREMENTI CCNL 06-09 (ART. 11 C. 1)</t>
  </si>
  <si>
    <t>PROGRESSIONI ORIZZONTALI FONDO ANNO DI RIF.TO</t>
  </si>
  <si>
    <t>INCREMENTI CCNL 08-09 (ART. 9 C. 2)</t>
  </si>
  <si>
    <t>POSIZIONI ORGANIZZATIVE</t>
  </si>
  <si>
    <t>INCR. RID. STABILE DOT. ORG (ART.31 C.2 L.A CCNL 02-05)</t>
  </si>
  <si>
    <t>INDENNITÀ DI RESPONSABILITÀ / PROFESSIONALITÀ</t>
  </si>
  <si>
    <t>DA F.DO COND LAV RAZ. STAB. SERVIZI(ART31 C2 L B CCNL 02-05)</t>
  </si>
  <si>
    <t>ALTRI ISTITUTI FONDO FASCE</t>
  </si>
  <si>
    <t>RIA PERS. CESS. RAGIONE D'ANNO (ART3 C3 L.A P.3 CCNL 00-01)</t>
  </si>
  <si>
    <t>INCR. DOT. ORG. O NUOVI SERV. (ART 39 C8-F FASCE-CCNL 98-01)</t>
  </si>
  <si>
    <t>Totale Fondo Fasce</t>
  </si>
  <si>
    <t>RIDET PER INCREM STIP CCNL (ART. 81 C. 3 L A CCNL 2016-2018)</t>
  </si>
  <si>
    <t>F01Z</t>
  </si>
  <si>
    <t>Fondo straord. e partic. condiz. disagio peric. o danno</t>
  </si>
  <si>
    <t>ALTRE RISORSE FONDO FASCE / PARTE FISSA</t>
  </si>
  <si>
    <t>INDENNITÀ TURNO, RISCHIO, DISAGIO ECC.</t>
  </si>
  <si>
    <t>Fondo prod. coll. miglior. serv. e premio qual. prest. ind.</t>
  </si>
  <si>
    <t>PRODUTTIVITÀ / PERFORMANCE COLLETTIVA</t>
  </si>
  <si>
    <t>PRODUTTIVITÀ / PERFORMANCE INDIVIDUALE</t>
  </si>
  <si>
    <t>INCENTIVI FUNZIONI TECNICHE (ART. 113 D.LGS. 50/16)</t>
  </si>
  <si>
    <t>U22I</t>
  </si>
  <si>
    <t>INCENTIVI PROG.NE AD ES.TO (ART.92 CC. 5-6  D.LGS. 163/06)</t>
  </si>
  <si>
    <t>U23I</t>
  </si>
  <si>
    <t>IMPORTO CONSOLIDATO AL 31.12.07 (ART. 7 C. 1 CCNL 08-09)</t>
  </si>
  <si>
    <t>ALTRI ISTITUTI FONDO PRODUTTIVITÀ</t>
  </si>
  <si>
    <t>INCR DOT ORG. O NUOVI SERV. (ART39 C8 -COND LAV- CCNL 98-01)</t>
  </si>
  <si>
    <t>Totale Fondo produttività</t>
  </si>
  <si>
    <t>A F.DO FASCE DEC. PER RAZ STAB SERV(ART31 C2 L B CCNL 02-05)</t>
  </si>
  <si>
    <t>INCR. DOT. ORG. O NUOVI SERV. (ART39 C8 -F PROD- CCNL 98-01)</t>
  </si>
  <si>
    <t>ALTRE RISORSE FONDO PRODUTTIVITÀ / PARTE FISSA</t>
  </si>
  <si>
    <t>QUOTE PER INCENTIVI FUNZIONI TECNICHE (ART. 113 DLGS 50/16)</t>
  </si>
  <si>
    <t>F00N</t>
  </si>
  <si>
    <t>QUOTE PROG.NE AD ESAURIMENTO (ART.92 CC. 5-6  D.LGS. 163/06)</t>
  </si>
  <si>
    <t>F00Q</t>
  </si>
  <si>
    <t>SPEC. DISP. DI LEGGE (ART. 30 C. 3 L. B CCNL 02-05)</t>
  </si>
  <si>
    <t>PROGRAMMI CONCORDATI (ART. 30 C. 3 L. C CCNL 02-05)</t>
  </si>
  <si>
    <t>ECONOMIE DI GESTIONE (ART. 30 C. 3 L. D CCNL 02-05)</t>
  </si>
  <si>
    <t>RIA ACC. PERS. CESS. ANNO PREC(ART.3 C.3 L.A P.2 CCNL 00-01)</t>
  </si>
  <si>
    <t>ALTRE RISORSE FONDO PRODUTTIVITÀ / PARTE VARIABILE</t>
  </si>
  <si>
    <t>F982 - ALTRE RISORSE FONDO FASCE / PARTE FISSA</t>
  </si>
  <si>
    <t>U304 - ALTRI ISTITUTI FONDO FASCE</t>
  </si>
  <si>
    <t>U324 - ALTRI ISTITUTI FONDO PRODUTTIVITA'</t>
  </si>
  <si>
    <t>F984 - ALTRE RISORSE FONDO PRODUTTIVITA' / PARTE FISSA</t>
  </si>
  <si>
    <t>F988 - ALTRE RISORSE FONDO PRODUTTIVITA' / PARTE VARIABILE</t>
  </si>
  <si>
    <t>SCHEDA UNIFICATA EX ART. 40 BIS, COMMA 3 DEL D.LGS. N.165/2001:</t>
  </si>
  <si>
    <t>SQUADRATURA 10</t>
  </si>
  <si>
    <t>"SPECIFICHE INFORMAZIONI SULLA CONTRATTAZIONE INTEGRATIVA"</t>
  </si>
  <si>
    <t>INCONGRUENZA 16</t>
  </si>
  <si>
    <t>MACROCATEGORIA: MEDICI</t>
  </si>
  <si>
    <t>Contatore</t>
  </si>
  <si>
    <t>GEN</t>
  </si>
  <si>
    <t>FONDO RELATIVO ALL'ANNO DI RILEVAZIONE / TEMPISTICA DELLA C.I.</t>
  </si>
  <si>
    <t>Cod_sez</t>
  </si>
  <si>
    <t>Cod_dom</t>
  </si>
  <si>
    <t>Tipo_dom</t>
  </si>
  <si>
    <t>GEN172</t>
  </si>
  <si>
    <t>FLAG</t>
  </si>
  <si>
    <t>L'amministrazione, alla data di compilazione/rettifica della presente scheda, ha contezza formale e certificata dall'organo di controllo del limite di spesa rappresentato dal fondo/i per la contrattazione integrativa dell'anno di rilevazione (S/N)?</t>
  </si>
  <si>
    <t>GEN207</t>
  </si>
  <si>
    <t>È prevista una certificazione disgiunta per le risorse (costituzione) e per gli impieghi (contratto integrativo) secondo quanto raccomandato dalla circolare RGS n. 25/2012 (S/N)?</t>
  </si>
  <si>
    <t>GEN353</t>
  </si>
  <si>
    <t>DATE</t>
  </si>
  <si>
    <t>Data di certificazione della sola costituzione del Fondo/i specificamente riferita all’anno di rilevazione (art. 40-bis, c.1 del d.lgs. n. 165/2001)</t>
  </si>
  <si>
    <t>GEN354</t>
  </si>
  <si>
    <t>Data di certificazione del solo contratto integrativo economico specificamente riferito al Fondo/i dell’anno di rilevazione, sulla base della certificazione della costituzione Fondo effettuata in precedenza (art. 40-bis, c.1 del d.lgs. n. 165/2001)</t>
  </si>
  <si>
    <t>GEN355</t>
  </si>
  <si>
    <t>Data di certificazione congiunta della costituzione del Fondo e del contratto integrativo economico specificamente riferito al Fondo/i dell’anno di rilevazione (art. 40-bis, c.1 del d.lgs. n. 165/2001)</t>
  </si>
  <si>
    <t>GEN195</t>
  </si>
  <si>
    <t>INT</t>
  </si>
  <si>
    <t>Annualità di ritardo nella certificazione del fondo/i contrattazione integrativa alla compilazione/rettifica della presente scheda (0=almeno costituzione fondo/i anno rilevazione certif.; 1=almeno costituzione fondo/i anno precedente certif. ecc.)</t>
  </si>
  <si>
    <t>LEG</t>
  </si>
  <si>
    <t>RISPETTO DI SPECIFICI LIMITI DI LEGGE ALLA C.I.</t>
  </si>
  <si>
    <t>LEG356</t>
  </si>
  <si>
    <t>Importo del fondo/i anno 2016 come certificato dall'organo di controllo in sede di validazione fondo/i 2016</t>
  </si>
  <si>
    <t>LEG357</t>
  </si>
  <si>
    <t>Importo del limite 2016 come certificato dall'organo di controllo in sede di validazione del fondo/i dell'anno corrente</t>
  </si>
  <si>
    <t>LEG157</t>
  </si>
  <si>
    <t>Importo della decurtazione permanente ai sensi dell'art. 1, c. 456 della L. 147/2013 apportata al fondo/i dell'anno corrente</t>
  </si>
  <si>
    <t>LEG263</t>
  </si>
  <si>
    <t>(eventuale) Importo della decurtazione al fondo/i dell'anno corrente per il recupero delle risorse erogate in eccesso ai sensi dell'art. 40, c. 3-quinquies del Dlgs 165/2001</t>
  </si>
  <si>
    <t>LEG290</t>
  </si>
  <si>
    <t>(eventuale) Importo della decurtazione operata complessivamente sui fondi per la contrattazione integrativa dell'anno corrente a seguito della rideterminazione delle strutture ai sensi dell'art. 9-quinquies del DL 78/2015</t>
  </si>
  <si>
    <t>ORG</t>
  </si>
  <si>
    <t>ORGANIZZAZIONE E INCARICHI</t>
  </si>
  <si>
    <t>ORG138</t>
  </si>
  <si>
    <t>Numero di incarichi di struttura complessa effettivamente coperti al 31.12 dell'anno di rilevazione</t>
  </si>
  <si>
    <t>ORG166</t>
  </si>
  <si>
    <t>Valore medio su base annua della retribuzione di posizione - parte variabile aziendale - incarichi di struttura complessa</t>
  </si>
  <si>
    <t>ORG132</t>
  </si>
  <si>
    <t>Numero di incarichi di struttura semplice effettivamente coperti al 31.12 dell'anno di rilevazione</t>
  </si>
  <si>
    <t>ORG143</t>
  </si>
  <si>
    <t>Valore medio su base annua della retribuzione di posizione - parte variabile aziendale - incarichi di struttura semplice</t>
  </si>
  <si>
    <t>ORG202</t>
  </si>
  <si>
    <t>Numero degli incarichi di cui all'art. 27, c. 1, lett. c) e d) del Ccnl 8.6.2000 effettivamente coperti al 31.12 dell'anno di rilevazione</t>
  </si>
  <si>
    <t>ORG130</t>
  </si>
  <si>
    <t>Valore medio su base annua della retribuzione di posizione - parte variabile aziendale - per incarichi di cui all'art. 27, c. 1, lett. c) e d) del Ccnl 8.6.2000</t>
  </si>
  <si>
    <t>ORG271</t>
  </si>
  <si>
    <t>Numero di posizioni dirigenziali effettivamente coperte alla data del 31.12 dell'anno di rilevazione con incarico ad interim</t>
  </si>
  <si>
    <t>ORG272</t>
  </si>
  <si>
    <t>Valore medio su base annua della retribuzione per gli incarichi dirigenziali ad interim (risultato)</t>
  </si>
  <si>
    <t>PRD</t>
  </si>
  <si>
    <t>PRODUTTIVITA' / RISULTATO</t>
  </si>
  <si>
    <t>PRD137</t>
  </si>
  <si>
    <t>Importo totale della retribuzione di risultato erogata a valere sul fondo dell'anno di rilevazione</t>
  </si>
  <si>
    <t>PRD115</t>
  </si>
  <si>
    <t>Importo totale della retribuzione di risultato non erogata a seguito della valutazione non piena con riferimento al fondo dell'anno di rilevazione</t>
  </si>
  <si>
    <t>PRD159</t>
  </si>
  <si>
    <t>Le retribuzioni di risultato sono correlate alla valutazione della prestazione dei dirigenti (S/N)?</t>
  </si>
  <si>
    <t>PRD273</t>
  </si>
  <si>
    <t>Sono utilizzati indicatori di risultato attinenti all'Ufficio o all'Ente nel suo complesso per la valutazione della retribuzione di risultato (S/N)?</t>
  </si>
  <si>
    <t>PRD274</t>
  </si>
  <si>
    <t>Sono utilizzati giudizi del nucleo di valutazione o di altro analogo organismo per la valutazione della retribuzione di risultato (S/N)?</t>
  </si>
  <si>
    <t>PRD275</t>
  </si>
  <si>
    <t>Sono utilizzati ai fini della valutazione dei dirigenti meccanismi di confronto con le performance di altri enti (benchmarking) (S/N)?</t>
  </si>
  <si>
    <t>INF</t>
  </si>
  <si>
    <t>INFORMAZIONI / CHIARIMENTI</t>
  </si>
  <si>
    <t>INF209</t>
  </si>
  <si>
    <t>Informazioni/chiarimenti da parte dell'Organo di controllo (max 1.500 caratteri)</t>
  </si>
  <si>
    <t>INF127</t>
  </si>
  <si>
    <t>Informazioni/chiarimenti da parte dell'Amministrazione (max 1.500 caratteri)</t>
  </si>
  <si>
    <t>SQ10</t>
  </si>
  <si>
    <t>INC16</t>
  </si>
  <si>
    <t>X</t>
  </si>
  <si>
    <t>XXXXXXXXXXXXXXXXXXXXXXXXXXXXXXXXXXXXXXXXXXXXXXXXXXXXXXXXX</t>
  </si>
  <si>
    <t xml:space="preserve">     </t>
  </si>
  <si>
    <t>MACROCATEGORIA: DIRIGENTI NON MEDICI</t>
  </si>
  <si>
    <t>ORG301</t>
  </si>
  <si>
    <t>Numero degli incarichi di dirigente delle professioni sanitarie al 31.12 dell'anno di rilevazione</t>
  </si>
  <si>
    <t>ORG302</t>
  </si>
  <si>
    <t>Valore medio su base annua della retribuzione di posizione - parte variabile aziendale - degli incarichi di dirigente delle professioni sanitarie</t>
  </si>
  <si>
    <t>MACROCATEGORIA: PERSONALE NON DIRIGENTE</t>
  </si>
  <si>
    <t>ORG190</t>
  </si>
  <si>
    <t>Numero totale delle posizioni organizzative ai sensi degli artt. 20, 21 e 36 del Ccnl 7.4.1999 previste nell’ordinamento</t>
  </si>
  <si>
    <t>ORG145</t>
  </si>
  <si>
    <t>Numero di posizioni organizzative effettivamente coperte alla data del 31.12 dell'anno di rilevazione per la fascia più elevata</t>
  </si>
  <si>
    <t>ORG160</t>
  </si>
  <si>
    <t>Numero di posizioni organizzative effettivamente coperte alla data del 31.12 dell'anno di rilevazione per la fascia meno elevata</t>
  </si>
  <si>
    <t>ORG154</t>
  </si>
  <si>
    <t>Numero di posizioni organizzative effettivamente coperte alla data del 31.12 dell'anno di rilevazione per le restanti fasce</t>
  </si>
  <si>
    <t>ORG292</t>
  </si>
  <si>
    <t>Valore unitario su base annua dell'indennità di funzione delle posizioni organizzative previsto per la fascia più elevata</t>
  </si>
  <si>
    <t>ORG295</t>
  </si>
  <si>
    <t>Valore unitario su base annua dell'indennità di funzione delle posizioni organizzative previsto per la fascia meno elevata</t>
  </si>
  <si>
    <t>ORG294</t>
  </si>
  <si>
    <t>Valore unitario su base annua dell'indennità di funzione delle posizioni organizzative previsto per le restanti fasce (valore medio)</t>
  </si>
  <si>
    <t>ORG293</t>
  </si>
  <si>
    <t>Numero complessivo degli incarichi di coordinamento di cui all'art. 10 del Ccnl 20.9.2001 in essere al 31.12 dell'anno di rilevazione (escluse le indennità di prima applicazione non più corrispondenti ad incarichi operativi)</t>
  </si>
  <si>
    <t>ORG291</t>
  </si>
  <si>
    <t>Valore medio su base annua dell'indennità di coordinamento di cui all'art. 10 del Ccnl 20.9.2001 (parte fissa e parte variabile, escluse le indennità di prima applicazione non più corrispondenti ad incarichi operativi)</t>
  </si>
  <si>
    <t>PEO</t>
  </si>
  <si>
    <t>PROGRESSIONI ECONOMICHE ORIZZONTALI A VALERE SUL FONDO DELL'ANNO DI RILEVAZIONE</t>
  </si>
  <si>
    <t>PEO176</t>
  </si>
  <si>
    <t>E' stata verificata la sussistenza del requisito di cui all'art. 3, c. 1 del Ccnl 10.4.2008 secondo la disciplina di cui all'art. 35 del Ccnl 7.4.1999?</t>
  </si>
  <si>
    <t>PEO111</t>
  </si>
  <si>
    <t>Numero dei dipendenti che hanno concorso alle procedure per le PEO a valere sul fondo dell'anno di rilevazione</t>
  </si>
  <si>
    <t>PEO188</t>
  </si>
  <si>
    <t>Numero totale delle PEO effettuate a valere sul fondo dell'anno di rilevazione</t>
  </si>
  <si>
    <t>PEO119</t>
  </si>
  <si>
    <t>Le PEO riferite all'anno di rilevazione hanno rispettato il principio di selettività ai sensi dell'art. 23, c. 2 del Dlgs 150/2009 (S/N)?</t>
  </si>
  <si>
    <t>PEO266</t>
  </si>
  <si>
    <t>Le PEO riferite all'anno di rilevazione hanno rispettato il principio di non retrodatazione oltre il 1 gennaio dell'anno di conclusione del procedimento (S/N)?</t>
  </si>
  <si>
    <t>PEO133</t>
  </si>
  <si>
    <t>Importo delle risorse destinate alle PEO contrattate e certificate a valere sul fondo dell'anno di rilevazione</t>
  </si>
  <si>
    <t>PRD164</t>
  </si>
  <si>
    <t>Importo totale della produttività individuale erogata a valere sul fondo dell'anno di rilevazione</t>
  </si>
  <si>
    <t>PRD210</t>
  </si>
  <si>
    <t>Importo totale della produttività collettiva erogata a valere sul fondo dell'anno di rilevazione</t>
  </si>
  <si>
    <t>PRD162</t>
  </si>
  <si>
    <t>Importo totale della produttività non erogata a seguito della valutazione non piena con riferimento al fondo dell'anno di rilevazione</t>
  </si>
  <si>
    <t>PRD298</t>
  </si>
  <si>
    <t>Importo totale della retribuzione di risultato delle posizioni organizzative erogato a valere sul fondo dell'anno di rilevazione</t>
  </si>
  <si>
    <t>PRD297</t>
  </si>
  <si>
    <t>Importo totale della retribuzione di risultato delle posizioni organizzative non erogato a seguito della valutazione non piena con riferimento al fondo dell'anno di rilevazione</t>
  </si>
  <si>
    <t>VOCI DI SPESA RILEVATE</t>
  </si>
  <si>
    <t>IMPORTO SICO</t>
  </si>
  <si>
    <t>IMPORTO BILANCIO (*)</t>
  </si>
  <si>
    <t>TABELLA 12</t>
  </si>
  <si>
    <t>A999</t>
  </si>
  <si>
    <t>TABELLA 13</t>
  </si>
  <si>
    <t>ASSEGNI NUCLEO FAMILIARE</t>
  </si>
  <si>
    <t>SOMME CORRISPOSTE AD AGENZIA DI SOMMINISTRAZIONE (INTERINALI)</t>
  </si>
  <si>
    <t>CONTRATTI PER RESA SERVIZI /ADEMPIMENTI OBBLIGATORI PER LEGGE</t>
  </si>
  <si>
    <t xml:space="preserve">RETRIBUZIONI PERSONALE A TEMPO DETERMINATO </t>
  </si>
  <si>
    <t xml:space="preserve">CONTRIBUTI A CARICO DELL'AMM.NE PER FONDI PREV. COMPLEMENTARE </t>
  </si>
  <si>
    <t xml:space="preserve">CONTRIBUTI A CARICO DELL'AMMINISTRAZIONE SU COMPETENZE FISSE ED ACCESSORIE </t>
  </si>
  <si>
    <t>QUOTE ANNUE DI ACCANTONAMENTO  TFR O ALTRA INDENNITA'  FINE SERVIZIO</t>
  </si>
  <si>
    <t xml:space="preserve">IRAP </t>
  </si>
  <si>
    <t>COMPENSI PER PERSONALE ADDETTO A LAVORI SOCIALMENTE UTILI</t>
  </si>
  <si>
    <t>SOMME RIMBORSATE ALLE AMMINISTRAZIONI PER SPESE DI PERSONALE (sommatoria dei diversi rimborsi presenti in tabella 14)</t>
  </si>
  <si>
    <t>P998</t>
  </si>
  <si>
    <t>TOTALE GENERALE</t>
  </si>
  <si>
    <t>RIMBORSI RICEVUTI  DALLE AMMINISTRAZIONI PER SPESE DI PERSONALE  (a riduzione) (sommatoria dei diversi rimborsi presenti in tabella 14)</t>
  </si>
  <si>
    <t>P999</t>
  </si>
  <si>
    <t>TOTALE GENERALE AL NETTO DEI RIMBORSI</t>
  </si>
  <si>
    <t>COD</t>
  </si>
  <si>
    <t>IMP_SICO</t>
  </si>
  <si>
    <t>IMP_BILANCIO</t>
  </si>
  <si>
    <t>Tavola di controllo dei Valori Medi</t>
  </si>
  <si>
    <t>valori medi assenze</t>
  </si>
  <si>
    <t>valori medi annui pro-capite per voci retributive a carattere "stipendiale" (**)</t>
  </si>
  <si>
    <t>valori medi annui pro-capite per indennità e compensi accessori (**)</t>
  </si>
  <si>
    <t>Codici qualifiche</t>
  </si>
  <si>
    <t>unità per il calcolo delle assenze (*)</t>
  </si>
  <si>
    <t>mensilità medie 
(mensilità/12)</t>
  </si>
  <si>
    <t>ASSENZE RETRIBUITE</t>
  </si>
  <si>
    <t>ASSENZE NON RETRIBUITE</t>
  </si>
  <si>
    <t>STIPENDIO 
più I.I.S</t>
  </si>
  <si>
    <t>TOTALE VOCI STIPENDIALI
TABELLA 12
(esclusi arr. anni prec. e recuperi)</t>
  </si>
  <si>
    <t>INDENNITA' FISSE (1)</t>
  </si>
  <si>
    <t>ALTRE ACCESSORIE</t>
  </si>
  <si>
    <t>TOTALE INDENNITA' FISSE ED ACCESSORIE
TABELLA 13
(esclusi arretrati anni precedenti)</t>
  </si>
  <si>
    <t>(1)  è compresa l'INDENNITA' DI ESCLUSIVITA' che viene, invece, esclusa nel calcolo della "retribuzione media pro-capite"</t>
  </si>
  <si>
    <t>(**) Valore medio annuo pro-capite calcolato dividendo la spesa per le unità di riferimento (mensilità della T12 / 12)</t>
  </si>
  <si>
    <t>Qualifiche</t>
  </si>
  <si>
    <t>Tot Cessati (Tab 5)</t>
  </si>
  <si>
    <t>Tot Assunti (Tab 6)</t>
  </si>
  <si>
    <t>Tot Usciti (Tab 4)</t>
  </si>
  <si>
    <t>Tot Entrati (Tab 4)</t>
  </si>
  <si>
    <t>e</t>
  </si>
  <si>
    <t>f=(a-b+c-d+e)</t>
  </si>
  <si>
    <t>g</t>
  </si>
  <si>
    <t>f=g</t>
  </si>
  <si>
    <t>Presenti per classi di anzianità di servizio (Tab 7)</t>
  </si>
  <si>
    <t>Presenti per classi di età (Tab 8)</t>
  </si>
  <si>
    <t>Presenti per titolo di studio (Tab 9)</t>
  </si>
  <si>
    <t>a=b=c=d</t>
  </si>
  <si>
    <t>f</t>
  </si>
  <si>
    <t>h</t>
  </si>
  <si>
    <t>(e=f=g=h)</t>
  </si>
  <si>
    <t>ATTENZIONE: Per gli Enti che non sono tenuti all’invio della Tabella 10, la Tavola va considerata con riferimento al diagnostico della colonna “Coerenza T1 con personale T3 OUT”</t>
  </si>
  <si>
    <t>(*) Solo per le tipologie tenute all'invio della TABELLA 10</t>
  </si>
  <si>
    <t>Comandati esterni (IN)  
(Tab 3)</t>
  </si>
  <si>
    <t>Fuori ruolo esterni (IN) 
(Tab 3)</t>
  </si>
  <si>
    <t>Convenzioni esterni (IN) 
(Tab 3)</t>
  </si>
  <si>
    <t>Comandati interni (OUT) 
(Tab 3)</t>
  </si>
  <si>
    <t>Fuori ruolo interni (OUT) 
(Tab 3)</t>
  </si>
  <si>
    <t>Convenzioni interni (OUT) 
(Tab 3)</t>
  </si>
  <si>
    <t>Esoneri 50% (OUT) (Tab 3)</t>
  </si>
  <si>
    <t>Esoneri 70% (OUT) (Tab 3)</t>
  </si>
  <si>
    <t>Totale personale distribuito per Regioni  (calcolato)</t>
  </si>
  <si>
    <t>Totale personale distribuito per Regioni (Tab 10)</t>
  </si>
  <si>
    <t>Coerenza T1 con personale T3 OUT</t>
  </si>
  <si>
    <t>Coerenza Distribuzione Territoriale</t>
  </si>
  <si>
    <t>i</t>
  </si>
  <si>
    <t>j=(a+b+c+d-e-f-g-h-i)</t>
  </si>
  <si>
    <t>k</t>
  </si>
  <si>
    <t>a&gt;=(e+f+g+h+i)</t>
  </si>
  <si>
    <t>j=k</t>
  </si>
  <si>
    <t>l</t>
  </si>
  <si>
    <t>m</t>
  </si>
  <si>
    <t>n</t>
  </si>
  <si>
    <t>o</t>
  </si>
  <si>
    <t>p</t>
  </si>
  <si>
    <t>q</t>
  </si>
  <si>
    <t>r</t>
  </si>
  <si>
    <t>s</t>
  </si>
  <si>
    <t>t</t>
  </si>
  <si>
    <t>u=(l+m+n+o-p-q-r-s-t)</t>
  </si>
  <si>
    <t>v</t>
  </si>
  <si>
    <t>l&gt;=(p+q+r+s+t)</t>
  </si>
  <si>
    <t>u=v</t>
  </si>
  <si>
    <t>Tavola di controllo degli usciti dalla qualifica di Tabella 4 (Squadratura 4)</t>
  </si>
  <si>
    <t>Cessati (Tab 5)</t>
  </si>
  <si>
    <t xml:space="preserve"> Assunti (Tab 6)</t>
  </si>
  <si>
    <t>Entrati (Tab 4)</t>
  </si>
  <si>
    <t xml:space="preserve">Consistenza nella qualifica </t>
  </si>
  <si>
    <t>Usciti (Tab 4)</t>
  </si>
  <si>
    <t>Coerenza</t>
  </si>
  <si>
    <t>e=(a-b+c+d)</t>
  </si>
  <si>
    <t>f&lt;=e</t>
  </si>
  <si>
    <t>Codici</t>
  </si>
  <si>
    <t>Tavola di compresenza tra valori di organico di personale con rapporto di lavoro flessibile di Tabella 2 e Scheda Informativa 1 e relativa spesa di Tabella 14 (Incongruenza 1)</t>
  </si>
  <si>
    <t>Tipologia lavoro flessibile (Tab 2, SI_1)</t>
  </si>
  <si>
    <t>Unità annue 
(Tab 2, SI_1)</t>
  </si>
  <si>
    <t>Spesa (Tab 14)</t>
  </si>
  <si>
    <t>Compresenza</t>
  </si>
  <si>
    <t>Valore Medio Unitario:          b / a</t>
  </si>
  <si>
    <t>A tempo determinato</t>
  </si>
  <si>
    <t>Formazione lavoro</t>
  </si>
  <si>
    <t>Interinale</t>
  </si>
  <si>
    <t>L.S.U.</t>
  </si>
  <si>
    <t>Contratti di collaborazione coordinata e continuativa</t>
  </si>
  <si>
    <t>Incarichi libero professionale, studio, ricerca e consulenza</t>
  </si>
  <si>
    <t>Contratti per resa servizi/adempimenti obbligatori per legge</t>
  </si>
  <si>
    <t>Voce di spesa (Tab 14)</t>
  </si>
  <si>
    <t>codice (Tab 14)</t>
  </si>
  <si>
    <t>Compresenza 
e/o 
controllo incidenza %</t>
  </si>
  <si>
    <t>Incidenza % 
L105 / P062</t>
  </si>
  <si>
    <t xml:space="preserve">Controllo incidenza % L105 / P062  =&gt;  </t>
  </si>
  <si>
    <t>Tavola di congruenza tra spesa media annua per stipendio (Tabella 12) e importi stipendiali contrattuali</t>
  </si>
  <si>
    <t>Mensilità (Tab 12)</t>
  </si>
  <si>
    <t>Spesa per stipendio (Tab 12)</t>
  </si>
  <si>
    <t>Spesa media annua per stipendio (per 12 mensilità)</t>
  </si>
  <si>
    <t>Importi stipendiali contrattuali annui (per 12 mensilità)</t>
  </si>
  <si>
    <t>Scostamento in valore assoluto</t>
  </si>
  <si>
    <t>Scostamento percentuale</t>
  </si>
  <si>
    <t>Congruenza (max scostamento consentito +/- 2%)</t>
  </si>
  <si>
    <t>c=(b/a*12)</t>
  </si>
  <si>
    <t>e=(c-d)</t>
  </si>
  <si>
    <t>f=(e/d*100)</t>
  </si>
  <si>
    <t>v. a. di f&lt;=2%</t>
  </si>
  <si>
    <t>Tavola di compresenza tra valori di organico di personale appartenente a categorie protette e titolari di permessi per legge n. 104/92 e permessi ai sensi dell'art. 42, c.5 D.lgs. 151/2001 dichiarati in SI_1,  Tab. 1, Tab. 11 e presenza somme trattenute per malattia in SI_1 e giorni di assenza in Tab. 11 (Incongruenza 3)</t>
  </si>
  <si>
    <t>Domande SI_1</t>
  </si>
  <si>
    <t>Unità annue
dichiarate in SI_1</t>
  </si>
  <si>
    <t>Totale presenti al
31-12 dichiarati in T1</t>
  </si>
  <si>
    <t>Controllo</t>
  </si>
  <si>
    <t>Assenze dichiarate</t>
  </si>
  <si>
    <t xml:space="preserve">Compresenza </t>
  </si>
  <si>
    <t>Indicare il totale delle somme trattenute ai dipendenti nell'anno di rilevazione per le assenze 
per malattia in applicazione dell'art. 71 del D.L. n. 112 del 25/06/2008 convertito in L. 133/2008.</t>
  </si>
  <si>
    <t>Tavola di controllo dei valori di spesa di Tabella 14: incidenza % di ciascun valore sul totale delle spese di Tabella 12+Tabella 13</t>
  </si>
  <si>
    <t>TOTALE TABELLA 12 + TABELLA 13:</t>
  </si>
  <si>
    <t xml:space="preserve">Voci di spesa </t>
  </si>
  <si>
    <t>Codici spesa</t>
  </si>
  <si>
    <t>Importi comunicati (Tab 14)</t>
  </si>
  <si>
    <t>Incidenza percentuale: Importi comunicati Tab 14 / (Tabella 12 + Tabella 13)</t>
  </si>
  <si>
    <t>Controlli di coerenza</t>
  </si>
  <si>
    <t>TABELLE 12 -13 ASSENTI</t>
  </si>
  <si>
    <t>COMPENSI AGGIUNTIVI PER PERSONALE INFERMIERISTICO ED I TECNICI SANITARI DI RADIOLOGIA MEDICA</t>
  </si>
  <si>
    <t xml:space="preserve">Voci_spesa </t>
  </si>
  <si>
    <t>Codici_spesa</t>
  </si>
  <si>
    <t>Importi</t>
  </si>
  <si>
    <t>Incidenza</t>
  </si>
  <si>
    <t>coerenza</t>
  </si>
  <si>
    <t>Tavola di congruenza tra Presenti al 31-12 del totale  uomini e donne o Totale uomini e donne Tabella 5 e mensilità della Tabella T12</t>
  </si>
  <si>
    <t>Totale uomini e donne (Tab T5)</t>
  </si>
  <si>
    <t>Totale usciti (Tab T4)</t>
  </si>
  <si>
    <t>Mensilità (Tab T12)</t>
  </si>
  <si>
    <t>Congruenza (se a&gt;0 o b&gt;0 o c&gt;0 e d&gt;0 )</t>
  </si>
  <si>
    <t>Tavola di compresenza tra importi comunicati in tab.13 e mensilità (tab.12) o personale esterno (tab.3)</t>
  </si>
  <si>
    <t>Totale della Tabella T13</t>
  </si>
  <si>
    <t>Totale (Uomini + donne della sezione "Personale Esterno" COMANDATI / DISTACCATI + FUORI RUOLO)+Mensilità medie da T12(mensilità /12)</t>
  </si>
  <si>
    <t>Congruenza          ( a&gt;0 e b&gt;0)</t>
  </si>
  <si>
    <t>Tavola di congruenza tra i giorni di assenza di Tabella 11 e i valori di Organico di Tabella 1, 3, 4, 5; coerenza dei gg di assenza pro-capite con il numero MAX dei gg lavorativi annui</t>
  </si>
  <si>
    <t>Totale della Tabella T11</t>
  </si>
  <si>
    <t>Totale della Tabella T1</t>
  </si>
  <si>
    <t>Totale della Tabella T3 (personale esterno)</t>
  </si>
  <si>
    <t>Totale Usciti della Tabella T4</t>
  </si>
  <si>
    <t>Totale Entrati della Tabella T4</t>
  </si>
  <si>
    <t>Totale della Tabella T5</t>
  </si>
  <si>
    <t>Incongruenza 7</t>
  </si>
  <si>
    <t>Incongruenza           [se a&gt;0 e (b=0 e c=0 e d=0 e e=0 e f=0)]</t>
  </si>
  <si>
    <t>Incongruenza         [se a=0 e (b&gt;0 o c&gt;0 o d&gt;0 o e&gt;0 o f&gt;0)]</t>
  </si>
  <si>
    <t>Incongruenza
[(a-gg formazione)&gt;(mens.T12/12*273)]</t>
  </si>
  <si>
    <t>assenze in T11, ma nessuna unità in T1</t>
  </si>
  <si>
    <t>sono presenti unità in T1 o personale esterno in T3, ma non assenze in T11</t>
  </si>
  <si>
    <t>T12 non compilata o assenze comunicate &gt; gg lavorabili (</t>
  </si>
  <si>
    <t>Tavola di controllo dei valori di spesa per arretrati a.p. e altre accessorie di T13: incidenza % di ciascun valore sul totale delle spese di Tabella 13</t>
  </si>
  <si>
    <t>Incidenza percentuale arretrati a.p.</t>
  </si>
  <si>
    <t>Congruenza (max incidenza consentita 20%)</t>
  </si>
  <si>
    <t>Incidenza percentuale altre accessorie</t>
  </si>
  <si>
    <t>Incongruenza 8</t>
  </si>
  <si>
    <t>c=(b/a)</t>
  </si>
  <si>
    <t>c&lt;=20%</t>
  </si>
  <si>
    <t>f=(e/a)</t>
  </si>
  <si>
    <t>f&lt;=20%</t>
  </si>
  <si>
    <t>VOCE</t>
  </si>
  <si>
    <t>FLAG_ERR</t>
  </si>
  <si>
    <t>Fondo Posizione - Medici</t>
  </si>
  <si>
    <t>Fondo Condizioni di Lavoro - Medici</t>
  </si>
  <si>
    <t>Fondo Risultato - Medici</t>
  </si>
  <si>
    <t>Fondo Posizione - Dirigenti non medici</t>
  </si>
  <si>
    <t>Fondo Condizioni di Lavoro - Dirigenti non medici</t>
  </si>
  <si>
    <t>Fondo Risultato - Dirigenti non medici</t>
  </si>
  <si>
    <t>Fondo Fasce - Personale non dirigente</t>
  </si>
  <si>
    <t>Fondo Condizioni di Lavoro - Personale non dirigente</t>
  </si>
  <si>
    <t>Fondo Produttività - Personale non dirigente</t>
  </si>
  <si>
    <t xml:space="preserve">Tavola di congruenza tra il personale a Tempo Determinato comunicato in T2 con la ripartizione dello stesso personale comunicato in T2A
</t>
  </si>
  <si>
    <t>Cod</t>
  </si>
  <si>
    <t>Totale T2</t>
  </si>
  <si>
    <t>Totale T2A</t>
  </si>
  <si>
    <t>Confronto T2/T2A</t>
  </si>
  <si>
    <t>U+D</t>
  </si>
  <si>
    <t>a con d</t>
  </si>
  <si>
    <t>b con e</t>
  </si>
  <si>
    <t>xx</t>
  </si>
  <si>
    <t>xxxxxxxxxx</t>
  </si>
  <si>
    <t>SERT_COD</t>
  </si>
  <si>
    <t>COMUNE_DESC</t>
  </si>
  <si>
    <t>ABBADIA CERRETO</t>
  </si>
  <si>
    <t>ABBADIA LARIANA</t>
  </si>
  <si>
    <t>ABBIATEGRASSO</t>
  </si>
  <si>
    <t>ACQUAFREDDA</t>
  </si>
  <si>
    <t>ACQUANEGRA CREMONESE</t>
  </si>
  <si>
    <t>ACQUANEGRA SUL CHIESE</t>
  </si>
  <si>
    <t>ADRARA SAN MARTINO</t>
  </si>
  <si>
    <t>ADRARA SAN ROCCO</t>
  </si>
  <si>
    <t>ADRO</t>
  </si>
  <si>
    <t>AGNADELLO</t>
  </si>
  <si>
    <t>AGNOSINE</t>
  </si>
  <si>
    <t>AGRA</t>
  </si>
  <si>
    <t>AGRATE BRIANZA</t>
  </si>
  <si>
    <t>AICURZIO</t>
  </si>
  <si>
    <t>AIRUNO</t>
  </si>
  <si>
    <t>ALAGNA</t>
  </si>
  <si>
    <t>ALBAIRATE</t>
  </si>
  <si>
    <t>ALBANO SANT'ALESSANDRO</t>
  </si>
  <si>
    <t>ALBAREDO ARNABOLDI</t>
  </si>
  <si>
    <t>ALBAREDO PER SAN MARCO</t>
  </si>
  <si>
    <t>ALBAVILLA</t>
  </si>
  <si>
    <t>ALBESE CON CASSANO</t>
  </si>
  <si>
    <t>ALBIATE</t>
  </si>
  <si>
    <t>ALBINO</t>
  </si>
  <si>
    <t>ALBIOLO</t>
  </si>
  <si>
    <t>ALBIZZATE</t>
  </si>
  <si>
    <t>ALBONESE</t>
  </si>
  <si>
    <t>ALBOSAGGIA</t>
  </si>
  <si>
    <t>ALBUZZANO</t>
  </si>
  <si>
    <t>ALFIANELLO</t>
  </si>
  <si>
    <t>ALGUA</t>
  </si>
  <si>
    <t>ALME'</t>
  </si>
  <si>
    <t>ALMENNO SAN BARTOLOMEO</t>
  </si>
  <si>
    <t>ALMENNO SAN SALVATORE</t>
  </si>
  <si>
    <t>ALSERIO</t>
  </si>
  <si>
    <t>ALZANO LOMBARDO</t>
  </si>
  <si>
    <t>ALZATE BRIANZA</t>
  </si>
  <si>
    <t>AMBIVERE</t>
  </si>
  <si>
    <t>ANDALO VALTELLINO</t>
  </si>
  <si>
    <t>ANFO</t>
  </si>
  <si>
    <t>ANGERA</t>
  </si>
  <si>
    <t>ANGOLO TERME</t>
  </si>
  <si>
    <t>ANNICCO</t>
  </si>
  <si>
    <t>ANNONE DI BRIANZA</t>
  </si>
  <si>
    <t>ANTEGNATE</t>
  </si>
  <si>
    <t>ANZANO DEL PARCO</t>
  </si>
  <si>
    <t>APPIANO GENTILE</t>
  </si>
  <si>
    <t>APRICA</t>
  </si>
  <si>
    <t>ARCENE</t>
  </si>
  <si>
    <t>ARCISATE</t>
  </si>
  <si>
    <t>ARCONATE</t>
  </si>
  <si>
    <t>ARCORE</t>
  </si>
  <si>
    <t>ARDENNO</t>
  </si>
  <si>
    <t>ARDESIO</t>
  </si>
  <si>
    <t>ARENA PO</t>
  </si>
  <si>
    <t>ARESE</t>
  </si>
  <si>
    <t>ARGEGNO</t>
  </si>
  <si>
    <t>ARLUNO</t>
  </si>
  <si>
    <t>AROSIO</t>
  </si>
  <si>
    <t>ARSAGO SEPRIO</t>
  </si>
  <si>
    <t>ARTOGNE</t>
  </si>
  <si>
    <t>ARZAGO D'ADDA</t>
  </si>
  <si>
    <t>ASOLA</t>
  </si>
  <si>
    <t>ASSAGO</t>
  </si>
  <si>
    <t>ASSO</t>
  </si>
  <si>
    <t>AVERARA</t>
  </si>
  <si>
    <t>AVIATICO</t>
  </si>
  <si>
    <t>AVIGNO</t>
  </si>
  <si>
    <t>AZZANELLO</t>
  </si>
  <si>
    <t>AZZANO MELLA</t>
  </si>
  <si>
    <t>AZZANO SAN PAOLO</t>
  </si>
  <si>
    <t>AZZATE</t>
  </si>
  <si>
    <t>AZZIO</t>
  </si>
  <si>
    <t>AZZONE</t>
  </si>
  <si>
    <t>BADIA PAVESE</t>
  </si>
  <si>
    <t>BAGNARIA</t>
  </si>
  <si>
    <t>BAGNATICA</t>
  </si>
  <si>
    <t>BAGNOLO CREMASCO</t>
  </si>
  <si>
    <t>BAGNOLO MELLA</t>
  </si>
  <si>
    <t>BAGNOLO SAN VITO</t>
  </si>
  <si>
    <t>BAGOLINO</t>
  </si>
  <si>
    <t>BALLABIO</t>
  </si>
  <si>
    <t>BARANZATE</t>
  </si>
  <si>
    <t>BARASSO</t>
  </si>
  <si>
    <t>BARBARIGA</t>
  </si>
  <si>
    <t>BARBATA</t>
  </si>
  <si>
    <t>BARBIANELLO</t>
  </si>
  <si>
    <t>BARDELLO</t>
  </si>
  <si>
    <t>BAREGGIO</t>
  </si>
  <si>
    <t>BARGHE</t>
  </si>
  <si>
    <t>BARIANO</t>
  </si>
  <si>
    <t>BARLASSINA</t>
  </si>
  <si>
    <t>BARNI</t>
  </si>
  <si>
    <t>BARZAGO</t>
  </si>
  <si>
    <t>BARZANA</t>
  </si>
  <si>
    <t>BARZANO'</t>
  </si>
  <si>
    <t>BARZIO</t>
  </si>
  <si>
    <t>BASCAPE'</t>
  </si>
  <si>
    <t>BASIANO</t>
  </si>
  <si>
    <t>BASIGLIO</t>
  </si>
  <si>
    <t>BASSANO BRESCIANO</t>
  </si>
  <si>
    <t>BASTIDA DE'DOSSI</t>
  </si>
  <si>
    <t>BASTIDA PANCARANA</t>
  </si>
  <si>
    <t>BATTUDA</t>
  </si>
  <si>
    <t>BEDERO VALCUVIA</t>
  </si>
  <si>
    <t>BEDIZZOLE</t>
  </si>
  <si>
    <t>BEDULITA</t>
  </si>
  <si>
    <t>BELGIOIOSO</t>
  </si>
  <si>
    <t>BELLAGIO</t>
  </si>
  <si>
    <t>BELLANO</t>
  </si>
  <si>
    <t>BELLINZAGO LOMBARDO</t>
  </si>
  <si>
    <t>BELLUSCO</t>
  </si>
  <si>
    <t>BEMA</t>
  </si>
  <si>
    <t>BENE LARIO</t>
  </si>
  <si>
    <t>BERBENNO</t>
  </si>
  <si>
    <t>BERBENNO DI VALTELLINA</t>
  </si>
  <si>
    <t>BEREGAZZO CON FIGLIARO</t>
  </si>
  <si>
    <t>BEREGUARDO</t>
  </si>
  <si>
    <t>BERGAMO</t>
  </si>
  <si>
    <t>BERLINGO</t>
  </si>
  <si>
    <t>BERNAREGGIO</t>
  </si>
  <si>
    <t>BERNATE TICINO</t>
  </si>
  <si>
    <t>BERTONICO</t>
  </si>
  <si>
    <t>BERZO DEMO</t>
  </si>
  <si>
    <t>BERZO INFERIORE</t>
  </si>
  <si>
    <t>BERZO SAN FERMO</t>
  </si>
  <si>
    <t>BESANA IN BRIANZA</t>
  </si>
  <si>
    <t>BESANO</t>
  </si>
  <si>
    <t>BESATE</t>
  </si>
  <si>
    <t>BESNATE</t>
  </si>
  <si>
    <t>BESOZZO</t>
  </si>
  <si>
    <t>BIANDRONNO</t>
  </si>
  <si>
    <t>BIANZANO</t>
  </si>
  <si>
    <t>BIANZONE</t>
  </si>
  <si>
    <t>BIASSONO</t>
  </si>
  <si>
    <t>BIENNO</t>
  </si>
  <si>
    <t>BIGARELLO</t>
  </si>
  <si>
    <t>BINAGO</t>
  </si>
  <si>
    <t>BINASCO</t>
  </si>
  <si>
    <t>BIONE</t>
  </si>
  <si>
    <t>BISUSCHIO</t>
  </si>
  <si>
    <t>BIZZARONE</t>
  </si>
  <si>
    <t>BLELLO</t>
  </si>
  <si>
    <t>BLESSAGNO</t>
  </si>
  <si>
    <t>BLEVIO</t>
  </si>
  <si>
    <t>BODIO LOMNAGO</t>
  </si>
  <si>
    <t>BOFFALORA D'ADDA</t>
  </si>
  <si>
    <t>BOFFALORA SOPRA TICINO</t>
  </si>
  <si>
    <t>BOLGARE</t>
  </si>
  <si>
    <t>BOLLATE</t>
  </si>
  <si>
    <t>BOLTIERE</t>
  </si>
  <si>
    <t>BONATE SOPRA</t>
  </si>
  <si>
    <t>BONATE SOTTO</t>
  </si>
  <si>
    <t>BONEMERSE</t>
  </si>
  <si>
    <t>BORDOLANO</t>
  </si>
  <si>
    <t>BORGARELLO</t>
  </si>
  <si>
    <t>BORGHETTO LODIGIANO</t>
  </si>
  <si>
    <t>BORGO DI TERZO</t>
  </si>
  <si>
    <t>BORGO PRIOLO</t>
  </si>
  <si>
    <t>BORGO SAN GIACOMO</t>
  </si>
  <si>
    <t>BORGO SAN GIOVANNI</t>
  </si>
  <si>
    <t>BORGO SAN SIRO</t>
  </si>
  <si>
    <t>BORGOFORTE</t>
  </si>
  <si>
    <t>BORGOFRANCO SUL PO</t>
  </si>
  <si>
    <t>BORGORATTO MORMOROLO</t>
  </si>
  <si>
    <t>BORGOSATOLLO</t>
  </si>
  <si>
    <t>BORMIO</t>
  </si>
  <si>
    <t>BORNASCO</t>
  </si>
  <si>
    <t>BORNO</t>
  </si>
  <si>
    <t>BOSISIO PARINI</t>
  </si>
  <si>
    <t>BOSNASCO</t>
  </si>
  <si>
    <t>BOSSICO</t>
  </si>
  <si>
    <t>BOTTANUCO</t>
  </si>
  <si>
    <t>BOTTICINO</t>
  </si>
  <si>
    <t>BOVEGNO</t>
  </si>
  <si>
    <t>BOVEZZO</t>
  </si>
  <si>
    <t>BOVISIO-MASCIAGO</t>
  </si>
  <si>
    <t>BOZZOLO</t>
  </si>
  <si>
    <t>BRACCA</t>
  </si>
  <si>
    <t>BRALLO DI PREGOLA</t>
  </si>
  <si>
    <t>BRANDICO</t>
  </si>
  <si>
    <t>BRANZI</t>
  </si>
  <si>
    <t>BRAONE</t>
  </si>
  <si>
    <t>BREBBIA</t>
  </si>
  <si>
    <t>BREGANO</t>
  </si>
  <si>
    <t>BREGNANO</t>
  </si>
  <si>
    <t>BREMBATE DI SOPRA</t>
  </si>
  <si>
    <t>BREMBATE SOTTO</t>
  </si>
  <si>
    <t>BREMBILLA</t>
  </si>
  <si>
    <t>BREMBIO</t>
  </si>
  <si>
    <t>BREME</t>
  </si>
  <si>
    <t>BRENNA</t>
  </si>
  <si>
    <t>BRENO</t>
  </si>
  <si>
    <t>BRENTA</t>
  </si>
  <si>
    <t>BRESCIA</t>
  </si>
  <si>
    <t>BRESSANA</t>
  </si>
  <si>
    <t>BRESSANA BOTTARONE</t>
  </si>
  <si>
    <t>BRESSO</t>
  </si>
  <si>
    <t>BREZZO DI BEDERO</t>
  </si>
  <si>
    <t>BRIENNO</t>
  </si>
  <si>
    <t>BRIGNANO GERA D'ADDA</t>
  </si>
  <si>
    <t>BRINZIO</t>
  </si>
  <si>
    <t>BRIONE</t>
  </si>
  <si>
    <t>BRIOSCO</t>
  </si>
  <si>
    <t>BRISSAGO-VALTRAVAGLIA</t>
  </si>
  <si>
    <t>BRIVIO</t>
  </si>
  <si>
    <t>BRONI</t>
  </si>
  <si>
    <t>BRUGHERIO</t>
  </si>
  <si>
    <t>BRUMANO</t>
  </si>
  <si>
    <t>BRUNATE</t>
  </si>
  <si>
    <t>BRUNELLO</t>
  </si>
  <si>
    <t>BRUSAPORTO</t>
  </si>
  <si>
    <t>BRUSIMPIANO</t>
  </si>
  <si>
    <t>BUBBIANO</t>
  </si>
  <si>
    <t>BUCCINASCO</t>
  </si>
  <si>
    <t>BUGLIO IN MONTE</t>
  </si>
  <si>
    <t>BUGUGGIATE</t>
  </si>
  <si>
    <t>BULCIAGO</t>
  </si>
  <si>
    <t>BULGAROGRASSO</t>
  </si>
  <si>
    <t>BURAGO DI MOLGORA</t>
  </si>
  <si>
    <t>BUSCATE</t>
  </si>
  <si>
    <t>BUSNAGO</t>
  </si>
  <si>
    <t>BUSSERO</t>
  </si>
  <si>
    <t>BUSTO ARSIZIO</t>
  </si>
  <si>
    <t>BUSTO GAROLFO</t>
  </si>
  <si>
    <t>CA' D'ANDREA</t>
  </si>
  <si>
    <t>CABIATE</t>
  </si>
  <si>
    <t>CADEGLIANO-VICONAGO</t>
  </si>
  <si>
    <t>CADORAGO</t>
  </si>
  <si>
    <t>CADREZZATE</t>
  </si>
  <si>
    <t>CAGLIO</t>
  </si>
  <si>
    <t>CAGNO</t>
  </si>
  <si>
    <t>CAINO</t>
  </si>
  <si>
    <t>CAIOLO</t>
  </si>
  <si>
    <t>CAIRATE</t>
  </si>
  <si>
    <t>CALCINATE</t>
  </si>
  <si>
    <t>CALCINATO</t>
  </si>
  <si>
    <t>CALCIO</t>
  </si>
  <si>
    <t>CALCO</t>
  </si>
  <si>
    <t>CALOLZIOCORTE</t>
  </si>
  <si>
    <t>CALUSCO D'ADDA</t>
  </si>
  <si>
    <t>CALVAGESE DELLA RIVIERA</t>
  </si>
  <si>
    <t>CALVATONE</t>
  </si>
  <si>
    <t>CALVENZANO</t>
  </si>
  <si>
    <t>CALVIGNANO</t>
  </si>
  <si>
    <t>CALVIGNASCO</t>
  </si>
  <si>
    <t>CALVISANO</t>
  </si>
  <si>
    <t>CAMAIRAGO</t>
  </si>
  <si>
    <t>CAMBIAGO</t>
  </si>
  <si>
    <t>CAMERATA CORNELLO</t>
  </si>
  <si>
    <t>CAMISANO</t>
  </si>
  <si>
    <t>CAMPAGNOLA CREMASCA</t>
  </si>
  <si>
    <t>CAMPARADA</t>
  </si>
  <si>
    <t>CAMPIONE (FRAZ.DI TREMOSINE)</t>
  </si>
  <si>
    <t>CAMPIONE D'ITALIA</t>
  </si>
  <si>
    <t>CAMPODOLCINO</t>
  </si>
  <si>
    <t>CAMPOSPINOSO</t>
  </si>
  <si>
    <t>CANDIA LOMELLINA</t>
  </si>
  <si>
    <t>CANEGRATE</t>
  </si>
  <si>
    <t>CANEVINO</t>
  </si>
  <si>
    <t>CANNETO PAVESE</t>
  </si>
  <si>
    <t>CANNETO SULL'OGLIO</t>
  </si>
  <si>
    <t>CANONICA D'ADDA</t>
  </si>
  <si>
    <t>CANTELLO</t>
  </si>
  <si>
    <t>CANTU'</t>
  </si>
  <si>
    <t>CANZO</t>
  </si>
  <si>
    <t>CAPERGNANICA</t>
  </si>
  <si>
    <t>CAPIAGO INTIMIANO</t>
  </si>
  <si>
    <t>CAPIZZONE</t>
  </si>
  <si>
    <t>CAPO DI PONTE</t>
  </si>
  <si>
    <t>CAPONAGO</t>
  </si>
  <si>
    <t>CAPOVALLE</t>
  </si>
  <si>
    <t>CAPPELLA CANTONE</t>
  </si>
  <si>
    <t>CAPPELLA DE'PICENARDI</t>
  </si>
  <si>
    <t>CAPRALBA</t>
  </si>
  <si>
    <t>CAPRIANO DEL COLLE</t>
  </si>
  <si>
    <t>CAPRIATE SAN GERVASIO</t>
  </si>
  <si>
    <t>CAPRINO BERGAMASCO</t>
  </si>
  <si>
    <t>CAPRIOLO</t>
  </si>
  <si>
    <t>CARATE BRIANZA</t>
  </si>
  <si>
    <t>CARATE URIO</t>
  </si>
  <si>
    <t>CARAVAGGIO</t>
  </si>
  <si>
    <t>CARAVATE</t>
  </si>
  <si>
    <t>CARBONARA AL TICINO</t>
  </si>
  <si>
    <t>CARBONARA DI PO</t>
  </si>
  <si>
    <t>CARBONATE</t>
  </si>
  <si>
    <t>CARDANO AL CAMPO</t>
  </si>
  <si>
    <t>CARENNO</t>
  </si>
  <si>
    <t>CARIMATE</t>
  </si>
  <si>
    <t>CARLAZZO</t>
  </si>
  <si>
    <t>CARNAGO</t>
  </si>
  <si>
    <t>CARNATE</t>
  </si>
  <si>
    <t>CAROBBIO DEGLI ANGELI</t>
  </si>
  <si>
    <t>CARONA</t>
  </si>
  <si>
    <t>CARONNO PERTUSELLA</t>
  </si>
  <si>
    <t>CARONNO VARESINO</t>
  </si>
  <si>
    <t>CARPENEDOLO</t>
  </si>
  <si>
    <t>CARPIANO</t>
  </si>
  <si>
    <t>CARUGATE</t>
  </si>
  <si>
    <t>CARUGO</t>
  </si>
  <si>
    <t>CARVICO</t>
  </si>
  <si>
    <t>CASALBUTTANO ED UNITI</t>
  </si>
  <si>
    <t>CASALE CREMASCO-VIDOLASCO</t>
  </si>
  <si>
    <t>CASALE LITTA</t>
  </si>
  <si>
    <t>CASALETTO CEREDANO</t>
  </si>
  <si>
    <t>CASALETTO DI SOPRA</t>
  </si>
  <si>
    <t>CASALETTO LODIGIANO</t>
  </si>
  <si>
    <t>CASALETTO VAPRIO</t>
  </si>
  <si>
    <t>CASALMAGGIORE</t>
  </si>
  <si>
    <t>CASALMAIOCCO</t>
  </si>
  <si>
    <t>CASALMORANO</t>
  </si>
  <si>
    <t>CASALMORO</t>
  </si>
  <si>
    <t>CASALOLDO</t>
  </si>
  <si>
    <t>CASALPUSTERLENGO</t>
  </si>
  <si>
    <t>CASALROMANO</t>
  </si>
  <si>
    <t>CASALZUIGNO</t>
  </si>
  <si>
    <t>CASANOVA LONATI</t>
  </si>
  <si>
    <t>CASARGO</t>
  </si>
  <si>
    <t>CASARILE</t>
  </si>
  <si>
    <t>CASASCO D'INTELVI</t>
  </si>
  <si>
    <t>CASATENOVO</t>
  </si>
  <si>
    <t>CASATISMA</t>
  </si>
  <si>
    <t>CASAZZA</t>
  </si>
  <si>
    <t>CASCIAGO</t>
  </si>
  <si>
    <t>CASEI GEROLA</t>
  </si>
  <si>
    <t>CASELLE LANDI</t>
  </si>
  <si>
    <t>CASELLE LURANI</t>
  </si>
  <si>
    <t>CASIRATE D'ADDA</t>
  </si>
  <si>
    <t>CASLINO D'ERBA</t>
  </si>
  <si>
    <t>CASNATE CON BERNATE</t>
  </si>
  <si>
    <t>CASNIGO</t>
  </si>
  <si>
    <t>CASORATE PRIMO</t>
  </si>
  <si>
    <t>CASORATE SEMPIONE</t>
  </si>
  <si>
    <t>CASOREZZO</t>
  </si>
  <si>
    <t>CASPOGGIO</t>
  </si>
  <si>
    <t>CASSAGO BRIANZA</t>
  </si>
  <si>
    <t>CASSANO D'ADDA</t>
  </si>
  <si>
    <t>CASSANO MAGNAGO</t>
  </si>
  <si>
    <t>CASSANO VALCUVIA</t>
  </si>
  <si>
    <t>CASSIGLIO</t>
  </si>
  <si>
    <t>CASSINA DE'PECCHI</t>
  </si>
  <si>
    <t>CASSINA RIZZARDI</t>
  </si>
  <si>
    <t>CASSINA VALSASSINA</t>
  </si>
  <si>
    <t>CASSINETTA DI LUGAGNANO</t>
  </si>
  <si>
    <t>CASSOLNOVO</t>
  </si>
  <si>
    <t>CASTANA</t>
  </si>
  <si>
    <t>CASTANO PRIMO</t>
  </si>
  <si>
    <t>CASTEGGIO</t>
  </si>
  <si>
    <t>CASTEGNATO</t>
  </si>
  <si>
    <t>CASTEL D'ARIO</t>
  </si>
  <si>
    <t>CASTEL GABBIANO</t>
  </si>
  <si>
    <t>CASTEL GOFFREDO</t>
  </si>
  <si>
    <t>CASTEL MELLA</t>
  </si>
  <si>
    <t>CASTEL ROZZONE</t>
  </si>
  <si>
    <t>CASTELBELFORTE</t>
  </si>
  <si>
    <t>CASTELCOVATI</t>
  </si>
  <si>
    <t>CASTELDIDONE</t>
  </si>
  <si>
    <t>CASTELLANZA</t>
  </si>
  <si>
    <t>CASTELLEONE</t>
  </si>
  <si>
    <t>CASTELLETTO DI BRANDUZZO</t>
  </si>
  <si>
    <t>CASTELLI CALEPIO</t>
  </si>
  <si>
    <t>CASTELLO CABIAGLIO</t>
  </si>
  <si>
    <t>CASTELLO D'AGOGNA</t>
  </si>
  <si>
    <t>CASTELLO DELL'ACQUA</t>
  </si>
  <si>
    <t>CASTELLO DI BRIANZA</t>
  </si>
  <si>
    <t>CASTELLUCCHIO</t>
  </si>
  <si>
    <t>CASTELMARTE</t>
  </si>
  <si>
    <t>CASTELNOVETTO</t>
  </si>
  <si>
    <t>CASTELNUOVO BOCCA D'ADDA</t>
  </si>
  <si>
    <t>CASTELNUOVO BOZZENTE</t>
  </si>
  <si>
    <t>CASTELSEPRIO</t>
  </si>
  <si>
    <t>CASTELVECCANA</t>
  </si>
  <si>
    <t>CASTELVENZAGO (FRAZ.DI LONATO)</t>
  </si>
  <si>
    <t>CASTELVERDE</t>
  </si>
  <si>
    <t>CASTELVISCONTI</t>
  </si>
  <si>
    <t>CASTENEDOLO</t>
  </si>
  <si>
    <t>CASTIGLIONE D'ADDA</t>
  </si>
  <si>
    <t>CASTIGLIONE D'INTELVI</t>
  </si>
  <si>
    <t>CASTIGLIONE DELLE STIVIERE</t>
  </si>
  <si>
    <t>CASTIGLIONE OLONA</t>
  </si>
  <si>
    <t>CASTIONE ANDEVENNO</t>
  </si>
  <si>
    <t>CASTIONE DELLA PRESOLANA</t>
  </si>
  <si>
    <t>CASTIRAGA VIDARDO</t>
  </si>
  <si>
    <t>CASTO</t>
  </si>
  <si>
    <t>CASTREZZATO</t>
  </si>
  <si>
    <t>CASTRO</t>
  </si>
  <si>
    <t>CASTRONNO</t>
  </si>
  <si>
    <t>CAVA MANARA</t>
  </si>
  <si>
    <t>CAVACURTA</t>
  </si>
  <si>
    <t>CAVALLASCA</t>
  </si>
  <si>
    <t>CAVARGNA</t>
  </si>
  <si>
    <t>CAVARIA CON PREMEZZO</t>
  </si>
  <si>
    <t>CAVENAGO D'ADDA</t>
  </si>
  <si>
    <t>CAVENAGO DI BRIANZA</t>
  </si>
  <si>
    <t>CAVERNAGO</t>
  </si>
  <si>
    <t>CAVRIANA</t>
  </si>
  <si>
    <t>CAZZAGO BRABBIA</t>
  </si>
  <si>
    <t>CAZZAGO SAN MARTINO</t>
  </si>
  <si>
    <t>CAZZANO SANT'ANDREA</t>
  </si>
  <si>
    <t>CECIMA</t>
  </si>
  <si>
    <t>CEDEGOLO</t>
  </si>
  <si>
    <t>CEDRASCO</t>
  </si>
  <si>
    <t>CELLA DATI</t>
  </si>
  <si>
    <t>CELLATICA</t>
  </si>
  <si>
    <t>CENATE SOPRA</t>
  </si>
  <si>
    <t>CENATE SOTTO</t>
  </si>
  <si>
    <t>CENE</t>
  </si>
  <si>
    <t>CENTENARO (FRAZ.DI LONATO)</t>
  </si>
  <si>
    <t>CERANO D'INTELVI</t>
  </si>
  <si>
    <t>CERANOVA</t>
  </si>
  <si>
    <t>CERCINO</t>
  </si>
  <si>
    <t>CERESARA</t>
  </si>
  <si>
    <t>CERETE</t>
  </si>
  <si>
    <t>CERETTO LOMELLINA</t>
  </si>
  <si>
    <t>CERGNAGO</t>
  </si>
  <si>
    <t>CERIANO LAGHETTO</t>
  </si>
  <si>
    <t>CERMENATE</t>
  </si>
  <si>
    <t>CERNOBBIO</t>
  </si>
  <si>
    <t>CERNUSCO LOMBARDONE</t>
  </si>
  <si>
    <t>CERNUSCO SUL NAVIGLIO</t>
  </si>
  <si>
    <t>CERRO AL LAMBRO</t>
  </si>
  <si>
    <t>CERRO MAGGIORE</t>
  </si>
  <si>
    <t>CERTOSA DI PAVIA</t>
  </si>
  <si>
    <t>CERVENO</t>
  </si>
  <si>
    <t>CERVESINA</t>
  </si>
  <si>
    <t>CERVIGNANO D'ADDA</t>
  </si>
  <si>
    <t>CESANA BRIANZA</t>
  </si>
  <si>
    <t>CESANO BOSCONE</t>
  </si>
  <si>
    <t>CESANO MADERNO</t>
  </si>
  <si>
    <t>CESATE</t>
  </si>
  <si>
    <t>CETO</t>
  </si>
  <si>
    <t>CEVO</t>
  </si>
  <si>
    <t>CEVO (FRAZ.DI CIVO)</t>
  </si>
  <si>
    <t>CHIARI</t>
  </si>
  <si>
    <t>CHIAVENNA</t>
  </si>
  <si>
    <t>CHIESA IN VALMALENCO</t>
  </si>
  <si>
    <t>CHIEVE</t>
  </si>
  <si>
    <t>CHIGNOLO D'ISOLA</t>
  </si>
  <si>
    <t>CHIGNOLO PO</t>
  </si>
  <si>
    <t>CHIUDUNO</t>
  </si>
  <si>
    <t>CHIURO</t>
  </si>
  <si>
    <t>CICOGNOLO</t>
  </si>
  <si>
    <t>CIGOGNOLA</t>
  </si>
  <si>
    <t>CIGOLE</t>
  </si>
  <si>
    <t>CILAVEGNA</t>
  </si>
  <si>
    <t>CIMBERGO</t>
  </si>
  <si>
    <t>CINGIA DE'BOTTI</t>
  </si>
  <si>
    <t>CINISELLO BALSAMO</t>
  </si>
  <si>
    <t>CINO</t>
  </si>
  <si>
    <t>CIRIMIDO</t>
  </si>
  <si>
    <t>CISANO BERGAMASCO</t>
  </si>
  <si>
    <t>CISERANO</t>
  </si>
  <si>
    <t>CISLAGO</t>
  </si>
  <si>
    <t>CISLIANO</t>
  </si>
  <si>
    <t>CITTIGLIO</t>
  </si>
  <si>
    <t>CIVATE</t>
  </si>
  <si>
    <t>CIVENNA</t>
  </si>
  <si>
    <t>CIVIDATE AL PIANO</t>
  </si>
  <si>
    <t>CIVIDATE CAMUNO</t>
  </si>
  <si>
    <t>CIVO</t>
  </si>
  <si>
    <t>CLAINO CON OSTENO</t>
  </si>
  <si>
    <t>CLIVIO</t>
  </si>
  <si>
    <t>CLUSONE</t>
  </si>
  <si>
    <t>COAREZZA (FRAZ.DI SOMMA LOMBARDO)</t>
  </si>
  <si>
    <t>COCCAGLIO</t>
  </si>
  <si>
    <t>COCQUIO-TREVISAGO</t>
  </si>
  <si>
    <t>CODEVILLA</t>
  </si>
  <si>
    <t>CODOGNO</t>
  </si>
  <si>
    <t>COGLIATE</t>
  </si>
  <si>
    <t>COLERE</t>
  </si>
  <si>
    <t>COLICO</t>
  </si>
  <si>
    <t>COLLE BRIANZA</t>
  </si>
  <si>
    <t>COLLEBEATO</t>
  </si>
  <si>
    <t>COLLIO</t>
  </si>
  <si>
    <t>COLNAGO</t>
  </si>
  <si>
    <t>COLOGNE</t>
  </si>
  <si>
    <t>COLOGNO AL SERIO</t>
  </si>
  <si>
    <t>COLOGNO MONZESE</t>
  </si>
  <si>
    <t>COLONNO</t>
  </si>
  <si>
    <t>COLORINA</t>
  </si>
  <si>
    <t>COLTURANO</t>
  </si>
  <si>
    <t>COLZATE</t>
  </si>
  <si>
    <t>COMABBIO</t>
  </si>
  <si>
    <t>COMAZZO</t>
  </si>
  <si>
    <t>COMERIO</t>
  </si>
  <si>
    <t>COMEZZANO-CIZZAGO</t>
  </si>
  <si>
    <t>COMMESSAGGIO</t>
  </si>
  <si>
    <t>COMO</t>
  </si>
  <si>
    <t>COMUN NUOVO</t>
  </si>
  <si>
    <t>CONCESIO</t>
  </si>
  <si>
    <t>CONCOREZZO</t>
  </si>
  <si>
    <t>CONFIENZA</t>
  </si>
  <si>
    <t>CONSIGLIO DI RUMO</t>
  </si>
  <si>
    <t>COPIANO</t>
  </si>
  <si>
    <t>CORANA</t>
  </si>
  <si>
    <t>CORBETTA</t>
  </si>
  <si>
    <t>CORMANO</t>
  </si>
  <si>
    <t>CORNA IMAGNA</t>
  </si>
  <si>
    <t>CORNALBA</t>
  </si>
  <si>
    <t>CORNALE</t>
  </si>
  <si>
    <t>CORNAREDO</t>
  </si>
  <si>
    <t>CORNATE D'ADDA</t>
  </si>
  <si>
    <t>CORNEGLIANO LAUDENSE</t>
  </si>
  <si>
    <t>CORNO GIOVINE</t>
  </si>
  <si>
    <t>CORNOVECCHIO</t>
  </si>
  <si>
    <t>CORREZZANA</t>
  </si>
  <si>
    <t>CORRIDO</t>
  </si>
  <si>
    <t>CORSICO</t>
  </si>
  <si>
    <t>CORTE DE'CORTESI CON CIGNONE</t>
  </si>
  <si>
    <t>CORTE DE'FRATI</t>
  </si>
  <si>
    <t>CORTE FRANCA</t>
  </si>
  <si>
    <t>CORTE PALASIO</t>
  </si>
  <si>
    <t>CORTENO GOLGI</t>
  </si>
  <si>
    <t>CORTENOVA</t>
  </si>
  <si>
    <t>CORTENUOVA</t>
  </si>
  <si>
    <t>CORTEOLONA</t>
  </si>
  <si>
    <t>CORVINO SAN QUIRICO</t>
  </si>
  <si>
    <t>CORZANO</t>
  </si>
  <si>
    <t>COSIO VALTELLINO</t>
  </si>
  <si>
    <t>COSTA DE'NOBILI</t>
  </si>
  <si>
    <t>COSTA DI MEZZATE</t>
  </si>
  <si>
    <t>COSTA DI SERINA</t>
  </si>
  <si>
    <t>COSTA MASNAGA</t>
  </si>
  <si>
    <t>COSTA VALLE IMAGNA</t>
  </si>
  <si>
    <t>COSTA VOLPINO</t>
  </si>
  <si>
    <t>COVO</t>
  </si>
  <si>
    <t>COZZO</t>
  </si>
  <si>
    <t>CRANDOLA VALSASSINA</t>
  </si>
  <si>
    <t>CREDARO</t>
  </si>
  <si>
    <t>CREDERA RUBBIANO</t>
  </si>
  <si>
    <t>CREMA</t>
  </si>
  <si>
    <t>CREMELLA</t>
  </si>
  <si>
    <t>CREMENAGA</t>
  </si>
  <si>
    <t>CREMENO</t>
  </si>
  <si>
    <t>CREMIA</t>
  </si>
  <si>
    <t>CREMONA</t>
  </si>
  <si>
    <t>CREMOSANO</t>
  </si>
  <si>
    <t>CRESPIATICA</t>
  </si>
  <si>
    <t>CROSIO DELLA VALLE</t>
  </si>
  <si>
    <t>CROTTA D'ADDA</t>
  </si>
  <si>
    <t>CUASSO AL MONTE</t>
  </si>
  <si>
    <t>CUCCIAGO</t>
  </si>
  <si>
    <t>CUGGIONO</t>
  </si>
  <si>
    <t>CUGLIATE-FABIASCO</t>
  </si>
  <si>
    <t>CUMIGNANO SUL NAVIGLIO</t>
  </si>
  <si>
    <t>CUNARDO</t>
  </si>
  <si>
    <t>CURA CARPIGNANO</t>
  </si>
  <si>
    <t>CURIGLIA CON MONTEVIASCO</t>
  </si>
  <si>
    <t>CURNO</t>
  </si>
  <si>
    <t>CURTATONE</t>
  </si>
  <si>
    <t>CUSAGO</t>
  </si>
  <si>
    <t>CUSANO MILANINO</t>
  </si>
  <si>
    <t>CUSINO</t>
  </si>
  <si>
    <t>CUSIO</t>
  </si>
  <si>
    <t>CUVEGLIO</t>
  </si>
  <si>
    <t>CUVIO</t>
  </si>
  <si>
    <t>DAIRAGO</t>
  </si>
  <si>
    <t>DALMINE</t>
  </si>
  <si>
    <t>DARFO BOARIO TERME</t>
  </si>
  <si>
    <t>DAVERIO</t>
  </si>
  <si>
    <t>DAZIO</t>
  </si>
  <si>
    <t>DELEBIO</t>
  </si>
  <si>
    <t>DELLO</t>
  </si>
  <si>
    <t>DEROVERE</t>
  </si>
  <si>
    <t>DERVIO</t>
  </si>
  <si>
    <t>DESENZANO DEL GARDA</t>
  </si>
  <si>
    <t>DESIO</t>
  </si>
  <si>
    <t>DIZZASCO</t>
  </si>
  <si>
    <t>DOLZAGO</t>
  </si>
  <si>
    <t>DOMASO</t>
  </si>
  <si>
    <t>DONGO</t>
  </si>
  <si>
    <t>DORIO</t>
  </si>
  <si>
    <t>DORNO</t>
  </si>
  <si>
    <t>DOSOLO</t>
  </si>
  <si>
    <t>DOSSENA</t>
  </si>
  <si>
    <t>DOSSO DEL LIRO</t>
  </si>
  <si>
    <t>DOVERA</t>
  </si>
  <si>
    <t>DRESANO</t>
  </si>
  <si>
    <t>DREZZO</t>
  </si>
  <si>
    <t>DRIZZONA</t>
  </si>
  <si>
    <t>DUBINO</t>
  </si>
  <si>
    <t>DUEMIGLIA</t>
  </si>
  <si>
    <t>DUMENZA</t>
  </si>
  <si>
    <t>DUNO</t>
  </si>
  <si>
    <t>EDOLO</t>
  </si>
  <si>
    <t>ELLO</t>
  </si>
  <si>
    <t>ENDINE GAIANO</t>
  </si>
  <si>
    <t>ENTRATICO</t>
  </si>
  <si>
    <t>ERBA</t>
  </si>
  <si>
    <t>ERBUSCO</t>
  </si>
  <si>
    <t>ERVE</t>
  </si>
  <si>
    <t>ESINE</t>
  </si>
  <si>
    <t>ESINO LARIO</t>
  </si>
  <si>
    <t>EUPILIO</t>
  </si>
  <si>
    <t>FAEDO VALTELLINO</t>
  </si>
  <si>
    <t>FAGGETO LARIO</t>
  </si>
  <si>
    <t>FAGNANO OLONA</t>
  </si>
  <si>
    <t>FALOPPIO</t>
  </si>
  <si>
    <t>FARA GERA D'ADDA</t>
  </si>
  <si>
    <t>FARA OLIVANA CON SOLA</t>
  </si>
  <si>
    <t>FELONICA</t>
  </si>
  <si>
    <t>FENEGRO'</t>
  </si>
  <si>
    <t>FERNO</t>
  </si>
  <si>
    <t>FERRERA DI VARESE</t>
  </si>
  <si>
    <t>FERRERA ERBOGNONE</t>
  </si>
  <si>
    <t>FIESCO</t>
  </si>
  <si>
    <t>FIESSE</t>
  </si>
  <si>
    <t>FIGINO SERENZA</t>
  </si>
  <si>
    <t>FILAGO</t>
  </si>
  <si>
    <t>FILIGHERA</t>
  </si>
  <si>
    <t>FINO DEL MONTE</t>
  </si>
  <si>
    <t>FINO MORNASCO</t>
  </si>
  <si>
    <t>FIORANO AL SERIO</t>
  </si>
  <si>
    <t>FLERO</t>
  </si>
  <si>
    <t>FOMBIO</t>
  </si>
  <si>
    <t>FONTANELLA</t>
  </si>
  <si>
    <t>FONTENO</t>
  </si>
  <si>
    <t>FOPPOLO</t>
  </si>
  <si>
    <t>FORCOLA</t>
  </si>
  <si>
    <t>FORESTO SPARSO</t>
  </si>
  <si>
    <t>FORMIGARA</t>
  </si>
  <si>
    <t>FORNOVO SAN GIOVANNI</t>
  </si>
  <si>
    <t>FORTUNAGO</t>
  </si>
  <si>
    <t>FRASCAROLO</t>
  </si>
  <si>
    <t>FUIPIANO VALLE IMAGNA</t>
  </si>
  <si>
    <t>FUSINE</t>
  </si>
  <si>
    <t>GABBIONETA-BINANUOVA</t>
  </si>
  <si>
    <t>GADESCO-PIEVE DELMONA</t>
  </si>
  <si>
    <t>GAGGIANO</t>
  </si>
  <si>
    <t>GALBIATE</t>
  </si>
  <si>
    <t>GALGAGNANO</t>
  </si>
  <si>
    <t>GALLARATE</t>
  </si>
  <si>
    <t>GALLIATE LOMBARDO</t>
  </si>
  <si>
    <t>GALLIAVOLA</t>
  </si>
  <si>
    <t>GAMBARA</t>
  </si>
  <si>
    <t>GAMBARANA</t>
  </si>
  <si>
    <t>GAMBOLO'</t>
  </si>
  <si>
    <t>GANDELLINO</t>
  </si>
  <si>
    <t>GANDINO</t>
  </si>
  <si>
    <t>GANDOSSO</t>
  </si>
  <si>
    <t>GARBAGNATE MILANESE</t>
  </si>
  <si>
    <t>GARBAGNATE MONASTERO</t>
  </si>
  <si>
    <t>GARBATOLA</t>
  </si>
  <si>
    <t>GARDONE RIVIERA</t>
  </si>
  <si>
    <t>GARDONE VAL TROMPIA</t>
  </si>
  <si>
    <t>GARGNANO</t>
  </si>
  <si>
    <t>GARLASCO</t>
  </si>
  <si>
    <t>GARLATE</t>
  </si>
  <si>
    <t>GARZENO</t>
  </si>
  <si>
    <t>GAVARDO</t>
  </si>
  <si>
    <t>GAVERINA TERME</t>
  </si>
  <si>
    <t>GAVIRATE</t>
  </si>
  <si>
    <t>GAZOLDO DEGLI IPPOLITI</t>
  </si>
  <si>
    <t>GAZZADA SCHIANNO</t>
  </si>
  <si>
    <t>GAZZANIGA</t>
  </si>
  <si>
    <t>GAZZUOLO</t>
  </si>
  <si>
    <t>GEMONIO</t>
  </si>
  <si>
    <t>GENIVOLTA</t>
  </si>
  <si>
    <t>GENZONE</t>
  </si>
  <si>
    <t>GERA LARIO</t>
  </si>
  <si>
    <t>GERENZAGO</t>
  </si>
  <si>
    <t>GERENZANO</t>
  </si>
  <si>
    <t>GERMASINO</t>
  </si>
  <si>
    <t>GERMIGNAGA</t>
  </si>
  <si>
    <t>GEROLA ALTA</t>
  </si>
  <si>
    <t>GEROSA</t>
  </si>
  <si>
    <t>GERRE DE'CAPRIOLI</t>
  </si>
  <si>
    <t>GESSATE</t>
  </si>
  <si>
    <t>GHEDI</t>
  </si>
  <si>
    <t>GHISALBA</t>
  </si>
  <si>
    <t>GIANICO</t>
  </si>
  <si>
    <t>GIRONICO</t>
  </si>
  <si>
    <t>GIUSSAGO</t>
  </si>
  <si>
    <t>GIUSSANO</t>
  </si>
  <si>
    <t>GODIASCO</t>
  </si>
  <si>
    <t>GOITO</t>
  </si>
  <si>
    <t>GOLASECCA</t>
  </si>
  <si>
    <t>GOLFERENZO</t>
  </si>
  <si>
    <t>GOMBITO</t>
  </si>
  <si>
    <t>GONZAGA</t>
  </si>
  <si>
    <t>GORDONA</t>
  </si>
  <si>
    <t>GORGONZOLA</t>
  </si>
  <si>
    <t>GORLA MAGGIORE</t>
  </si>
  <si>
    <t>GORLA MINORE</t>
  </si>
  <si>
    <t>GORLA PRECOTTO</t>
  </si>
  <si>
    <t>GORLAGO</t>
  </si>
  <si>
    <t>GORLE</t>
  </si>
  <si>
    <t>GORNATE-OLONA</t>
  </si>
  <si>
    <t>GORNO</t>
  </si>
  <si>
    <t>GOTTOLENGO</t>
  </si>
  <si>
    <t>GRAFFIGNANA</t>
  </si>
  <si>
    <t>GRANDATE</t>
  </si>
  <si>
    <t>GRANDOLA ED UNITI</t>
  </si>
  <si>
    <t>GRANTOLA</t>
  </si>
  <si>
    <t>GRASSOBBIO</t>
  </si>
  <si>
    <t>GRAVEDONA</t>
  </si>
  <si>
    <t>GRAVELLONA LOMELLINA</t>
  </si>
  <si>
    <t>GREZZAGO</t>
  </si>
  <si>
    <t>GREZZE (FRAZ.DI DESENZANO GARDA)</t>
  </si>
  <si>
    <t>GRIANTE</t>
  </si>
  <si>
    <t>GROMO</t>
  </si>
  <si>
    <t>GRONE</t>
  </si>
  <si>
    <t>GRONTARDO</t>
  </si>
  <si>
    <t>GROPELLO CAIROLI</t>
  </si>
  <si>
    <t>GROSIO</t>
  </si>
  <si>
    <t>GROSOTTO</t>
  </si>
  <si>
    <t>GRUMELLO CREMONESE ED UNITI</t>
  </si>
  <si>
    <t>GRUMELLO DEL MONTE</t>
  </si>
  <si>
    <t>GUANZATE</t>
  </si>
  <si>
    <t>GUARDAMIGLIO</t>
  </si>
  <si>
    <t>GUDO VISCONTI</t>
  </si>
  <si>
    <t>GUIDIZZOLO</t>
  </si>
  <si>
    <t>GUSSAGO</t>
  </si>
  <si>
    <t>GUSSOLA</t>
  </si>
  <si>
    <t>IDRO</t>
  </si>
  <si>
    <t>IMBERSAGO</t>
  </si>
  <si>
    <t>INARZO</t>
  </si>
  <si>
    <t>INCUDINE</t>
  </si>
  <si>
    <t>INDUNO OLONA</t>
  </si>
  <si>
    <t>INTROBIO</t>
  </si>
  <si>
    <t>INTROZZO</t>
  </si>
  <si>
    <t>INVERIGO</t>
  </si>
  <si>
    <t>INVERNO E MONTELEONE</t>
  </si>
  <si>
    <t>INVERUNO</t>
  </si>
  <si>
    <t>INZAGO</t>
  </si>
  <si>
    <t>IRMA</t>
  </si>
  <si>
    <t>ISEO</t>
  </si>
  <si>
    <t>ISOLA DI FONDRA</t>
  </si>
  <si>
    <t>ISOLA DOVARESE</t>
  </si>
  <si>
    <t>ISORELLA</t>
  </si>
  <si>
    <t>ISPRA</t>
  </si>
  <si>
    <t>ISSO</t>
  </si>
  <si>
    <t>IZANO</t>
  </si>
  <si>
    <t>JERAGO CON ORAGO</t>
  </si>
  <si>
    <t>LACCHIARELLA</t>
  </si>
  <si>
    <t>LAGLIO</t>
  </si>
  <si>
    <t>LAINATE</t>
  </si>
  <si>
    <t>LAINO</t>
  </si>
  <si>
    <t>LALLIO</t>
  </si>
  <si>
    <t>LAMBRUGO</t>
  </si>
  <si>
    <t>LANDRIANO</t>
  </si>
  <si>
    <t>LANGOSCO</t>
  </si>
  <si>
    <t>LANZADA</t>
  </si>
  <si>
    <t>LANZO D'INTELVI</t>
  </si>
  <si>
    <t>LARDIRAGO</t>
  </si>
  <si>
    <t>LASNIGO</t>
  </si>
  <si>
    <t>LAVENA PONTE TRESA</t>
  </si>
  <si>
    <t>LAVENO-MOMBELLO</t>
  </si>
  <si>
    <t>LAVENONE</t>
  </si>
  <si>
    <t>LAZZATE</t>
  </si>
  <si>
    <t>LECCO</t>
  </si>
  <si>
    <t>LEFFE</t>
  </si>
  <si>
    <t>LEGGIUNO</t>
  </si>
  <si>
    <t>LEGNANO</t>
  </si>
  <si>
    <t>LENNA</t>
  </si>
  <si>
    <t>LENNO</t>
  </si>
  <si>
    <t>LENO</t>
  </si>
  <si>
    <t>LENTATE SUL SEVESO</t>
  </si>
  <si>
    <t>LESMO</t>
  </si>
  <si>
    <t>LEVATE</t>
  </si>
  <si>
    <t>LEZZENO</t>
  </si>
  <si>
    <t>LIERNA</t>
  </si>
  <si>
    <t>LIMBIATE</t>
  </si>
  <si>
    <t>LIMIDO COMASCO</t>
  </si>
  <si>
    <t>LIMONE SUL GARDA</t>
  </si>
  <si>
    <t>LINAROLO</t>
  </si>
  <si>
    <t>LIPOMO</t>
  </si>
  <si>
    <t>LIRIO</t>
  </si>
  <si>
    <t>LISCATE</t>
  </si>
  <si>
    <t>LISSONE</t>
  </si>
  <si>
    <t>LIVIGNO</t>
  </si>
  <si>
    <t>LIVO</t>
  </si>
  <si>
    <t>LIVRAGA</t>
  </si>
  <si>
    <t>LOCATE DI TRIULZI</t>
  </si>
  <si>
    <t>LOCATE VARESINO</t>
  </si>
  <si>
    <t>LOCATELLO</t>
  </si>
  <si>
    <t>LODI</t>
  </si>
  <si>
    <t>LODI VECCHIO</t>
  </si>
  <si>
    <t>LODRINO</t>
  </si>
  <si>
    <t>LOGRATO</t>
  </si>
  <si>
    <t>LOMAGNA</t>
  </si>
  <si>
    <t>LOMAZZO</t>
  </si>
  <si>
    <t>LOMELLO</t>
  </si>
  <si>
    <t>LONATE CEPPINO</t>
  </si>
  <si>
    <t>LONATE POZZOLO</t>
  </si>
  <si>
    <t>LONATO</t>
  </si>
  <si>
    <t>LONGHENA</t>
  </si>
  <si>
    <t>LONGONE AL SEGRINO</t>
  </si>
  <si>
    <t>LOSINE</t>
  </si>
  <si>
    <t>LOVERE</t>
  </si>
  <si>
    <t>LOVERO</t>
  </si>
  <si>
    <t>LOZIO</t>
  </si>
  <si>
    <t>LOZZA</t>
  </si>
  <si>
    <t>LUCERNATE</t>
  </si>
  <si>
    <t>LUINO</t>
  </si>
  <si>
    <t>LUISAGO</t>
  </si>
  <si>
    <t>LUMEZZANE</t>
  </si>
  <si>
    <t>LUNGAVILLA</t>
  </si>
  <si>
    <t>LURAGO D'ERBA</t>
  </si>
  <si>
    <t>LURAGO MARINONE</t>
  </si>
  <si>
    <t>LURANO</t>
  </si>
  <si>
    <t>LURATE CACCIVIO</t>
  </si>
  <si>
    <t>LUVINATE</t>
  </si>
  <si>
    <t>LUZZANA</t>
  </si>
  <si>
    <t>MACCAGNO</t>
  </si>
  <si>
    <t>MACCASTORNA</t>
  </si>
  <si>
    <t>MACHERIO</t>
  </si>
  <si>
    <t>MACLODIO</t>
  </si>
  <si>
    <t>MADESIMO</t>
  </si>
  <si>
    <t>MADIGNANO</t>
  </si>
  <si>
    <t>MADONE</t>
  </si>
  <si>
    <t>MADONNA DELLA SCOPERTA (FR.LONATO)</t>
  </si>
  <si>
    <t>MAGASA</t>
  </si>
  <si>
    <t>MAGENTA</t>
  </si>
  <si>
    <t>MAGHERNO</t>
  </si>
  <si>
    <t>MAGNACAVALLO</t>
  </si>
  <si>
    <t>MAGNAGO</t>
  </si>
  <si>
    <t>MAGREGLIO</t>
  </si>
  <si>
    <t>MAIRAGO</t>
  </si>
  <si>
    <t>MAIRANO</t>
  </si>
  <si>
    <t>MALAGNINO</t>
  </si>
  <si>
    <t>MALEGNO</t>
  </si>
  <si>
    <t>MALEO</t>
  </si>
  <si>
    <t>MALGESSO</t>
  </si>
  <si>
    <t>MALGRATE</t>
  </si>
  <si>
    <t>MALNATE</t>
  </si>
  <si>
    <t>MALONNO</t>
  </si>
  <si>
    <t>MANDELLO DEL LARIO</t>
  </si>
  <si>
    <t>MANERBA DEL GARDA</t>
  </si>
  <si>
    <t>MANERBIO</t>
  </si>
  <si>
    <t>MANTELLO</t>
  </si>
  <si>
    <t>MANTOVA</t>
  </si>
  <si>
    <t>MAPELLO</t>
  </si>
  <si>
    <t>MARCALLO CON CASONE</t>
  </si>
  <si>
    <t>MARCARIA</t>
  </si>
  <si>
    <t>MARCHENO</t>
  </si>
  <si>
    <t>MARCHIROLO</t>
  </si>
  <si>
    <t>MARCIGNAGO</t>
  </si>
  <si>
    <t>MARGNO</t>
  </si>
  <si>
    <t>MARIANA MANTOVANA</t>
  </si>
  <si>
    <t>MARIANO COMENSE</t>
  </si>
  <si>
    <t>MARMENTINO</t>
  </si>
  <si>
    <t>MARMIROLO</t>
  </si>
  <si>
    <t>MARNATE</t>
  </si>
  <si>
    <t>MARONE</t>
  </si>
  <si>
    <t>MARTIGNANA DI PO</t>
  </si>
  <si>
    <t>MARTINENGO</t>
  </si>
  <si>
    <t>MARUDO</t>
  </si>
  <si>
    <t>MARZANO</t>
  </si>
  <si>
    <t>MARZIO</t>
  </si>
  <si>
    <t>MASATE</t>
  </si>
  <si>
    <t>MASCIAGO PRIMO</t>
  </si>
  <si>
    <t>MASLIANICO</t>
  </si>
  <si>
    <t>MASSALENGO</t>
  </si>
  <si>
    <t>MAZZANO</t>
  </si>
  <si>
    <t>MAZZO DI VALTELLINA</t>
  </si>
  <si>
    <t>MEDA</t>
  </si>
  <si>
    <t>MEDE</t>
  </si>
  <si>
    <t>MEDIGLIA</t>
  </si>
  <si>
    <t>MEDOLAGO</t>
  </si>
  <si>
    <t>MEDOLE</t>
  </si>
  <si>
    <t>MELEGNANO</t>
  </si>
  <si>
    <t>MELETI</t>
  </si>
  <si>
    <t>MELLO</t>
  </si>
  <si>
    <t>MELZO</t>
  </si>
  <si>
    <t>MENAGGIO</t>
  </si>
  <si>
    <t>MENAROLA</t>
  </si>
  <si>
    <t>MENCONICO</t>
  </si>
  <si>
    <t>MERATE</t>
  </si>
  <si>
    <t>MERCALLO</t>
  </si>
  <si>
    <t>MERLINO</t>
  </si>
  <si>
    <t>MERONE</t>
  </si>
  <si>
    <t>MESE</t>
  </si>
  <si>
    <t>MESENZANA</t>
  </si>
  <si>
    <t>MESERO</t>
  </si>
  <si>
    <t>MEZZAGO</t>
  </si>
  <si>
    <t>MEZZANA BIGLI</t>
  </si>
  <si>
    <t>MEZZANA RABATTONE</t>
  </si>
  <si>
    <t>MEZZANINO</t>
  </si>
  <si>
    <t>MEZZEGRA</t>
  </si>
  <si>
    <t>MEZZOLDO</t>
  </si>
  <si>
    <t>MILZANO</t>
  </si>
  <si>
    <t>MIRADOLO TERME</t>
  </si>
  <si>
    <t>MISANO DI GERA D'ADDA</t>
  </si>
  <si>
    <t>MISINTO</t>
  </si>
  <si>
    <t>MISSAGLIA</t>
  </si>
  <si>
    <t>MOGGIO</t>
  </si>
  <si>
    <t>MOGLIA</t>
  </si>
  <si>
    <t>MOIO DE'CALVI</t>
  </si>
  <si>
    <t>MOLTENO</t>
  </si>
  <si>
    <t>MOLTRASIO</t>
  </si>
  <si>
    <t>MONASTEROLO DEL CASTELLO</t>
  </si>
  <si>
    <t>MONGUZZO</t>
  </si>
  <si>
    <t>MONIGA DEL GARDA</t>
  </si>
  <si>
    <t>MONNO</t>
  </si>
  <si>
    <t>MONTAGNA IN VALTELLINA</t>
  </si>
  <si>
    <t>MONTALTO PAVESE</t>
  </si>
  <si>
    <t>MONTANASO LOMBARDO</t>
  </si>
  <si>
    <t>MONTANO LUCINO</t>
  </si>
  <si>
    <t>MONTE CREMASCO</t>
  </si>
  <si>
    <t>MONTE ISOLA</t>
  </si>
  <si>
    <t>MONTE MARENZO</t>
  </si>
  <si>
    <t>MONTEBELLO DELLA BATTAGLIA</t>
  </si>
  <si>
    <t>MONTECALVO VERSIGGIA</t>
  </si>
  <si>
    <t>MONTEGRINO VALTRAVAGLIA</t>
  </si>
  <si>
    <t>MONTELLO</t>
  </si>
  <si>
    <t>MONTEMEZZO</t>
  </si>
  <si>
    <t>MONTESCANO</t>
  </si>
  <si>
    <t>MONTESEGALE</t>
  </si>
  <si>
    <t>MONTEVECCHIA</t>
  </si>
  <si>
    <t>MONTICELLI BRUSATI</t>
  </si>
  <si>
    <t>MONTICELLI PAVESE</t>
  </si>
  <si>
    <t>MONTICELLO BRIANZA</t>
  </si>
  <si>
    <t>MONTICHIARI</t>
  </si>
  <si>
    <t>MONTIRONE</t>
  </si>
  <si>
    <t>MONTODINE</t>
  </si>
  <si>
    <t>MONTONALE ALTO (FR.DESENZANO GARDA)</t>
  </si>
  <si>
    <t>MONTONALE BASSO(FR.DESENZANO GARDA)</t>
  </si>
  <si>
    <t>MONTORFANO</t>
  </si>
  <si>
    <t>MONTU' BECCARIA</t>
  </si>
  <si>
    <t>MONVALLE</t>
  </si>
  <si>
    <t>MONZA</t>
  </si>
  <si>
    <t>MONZAMBANO</t>
  </si>
  <si>
    <t>MORAZZONE</t>
  </si>
  <si>
    <t>MORBEGNO</t>
  </si>
  <si>
    <t>MORENGO</t>
  </si>
  <si>
    <t>MORIMONDO</t>
  </si>
  <si>
    <t>MORNAGO</t>
  </si>
  <si>
    <t>MORNICO AL SERIO</t>
  </si>
  <si>
    <t>MORNICO LOSANA</t>
  </si>
  <si>
    <t>MORTARA</t>
  </si>
  <si>
    <t>MORTERONE</t>
  </si>
  <si>
    <t>MOSCAZZANO</t>
  </si>
  <si>
    <t>MOTTA BALUFFI</t>
  </si>
  <si>
    <t>MOTTA VISCONTI</t>
  </si>
  <si>
    <t>MOTTEGGIANA</t>
  </si>
  <si>
    <t>MOZZANICA</t>
  </si>
  <si>
    <t>MOZZATE</t>
  </si>
  <si>
    <t>MOZZO</t>
  </si>
  <si>
    <t>MUGGIO'</t>
  </si>
  <si>
    <t>MULAZZANO</t>
  </si>
  <si>
    <t>MURA</t>
  </si>
  <si>
    <t>MUSCOLINE</t>
  </si>
  <si>
    <t>MUSSO</t>
  </si>
  <si>
    <t>NAVE</t>
  </si>
  <si>
    <t>NEMBRO</t>
  </si>
  <si>
    <t>NERVIANO</t>
  </si>
  <si>
    <t>NESSO</t>
  </si>
  <si>
    <t>NIARDO</t>
  </si>
  <si>
    <t>NIBIONNO</t>
  </si>
  <si>
    <t>NICORVO</t>
  </si>
  <si>
    <t>NOSATE</t>
  </si>
  <si>
    <t>NOVA MILANESE</t>
  </si>
  <si>
    <t>NOVATE MEZZOLA</t>
  </si>
  <si>
    <t>NOVATE MILANESE</t>
  </si>
  <si>
    <t>NOVEDRATE</t>
  </si>
  <si>
    <t>NOVIGLIO</t>
  </si>
  <si>
    <t>NUVOLENTO</t>
  </si>
  <si>
    <t>NUVOLERA</t>
  </si>
  <si>
    <t>ODOLO</t>
  </si>
  <si>
    <t>OFFANENGO</t>
  </si>
  <si>
    <t>OFFLAGA</t>
  </si>
  <si>
    <t>OGGIONA CON SANTO STEFANO</t>
  </si>
  <si>
    <t>OGGIONO</t>
  </si>
  <si>
    <t>OLEVANO DI LOMELLINA</t>
  </si>
  <si>
    <t>OLGIATE COMASCO</t>
  </si>
  <si>
    <t>OLGIATE MOLGORA</t>
  </si>
  <si>
    <t>OLGIATE OLONA</t>
  </si>
  <si>
    <t>OLGINATE</t>
  </si>
  <si>
    <t>OLIVA GESSI</t>
  </si>
  <si>
    <t>OLIVETO LARIO</t>
  </si>
  <si>
    <t>OLMENETA</t>
  </si>
  <si>
    <t>OLMO AL BREMBO</t>
  </si>
  <si>
    <t>OLTRE IL COLLE</t>
  </si>
  <si>
    <t>OLTRESSENDA ALTA</t>
  </si>
  <si>
    <t>OLTRONA DI SAN MAMETTE</t>
  </si>
  <si>
    <t>OME</t>
  </si>
  <si>
    <t>ONETA</t>
  </si>
  <si>
    <t>ONO SAN PIETRO</t>
  </si>
  <si>
    <t>ONORE</t>
  </si>
  <si>
    <t>OPERA</t>
  </si>
  <si>
    <t>ORIGGIO</t>
  </si>
  <si>
    <t>ORINO</t>
  </si>
  <si>
    <t>ORIO AL SERIO</t>
  </si>
  <si>
    <t>ORIO LITTA</t>
  </si>
  <si>
    <t>ORNAGO</t>
  </si>
  <si>
    <t>ORNICA</t>
  </si>
  <si>
    <t>ORSENIGO</t>
  </si>
  <si>
    <t>ORZINUOVI</t>
  </si>
  <si>
    <t>ORZIVECCHI</t>
  </si>
  <si>
    <t>OSIO SOPRA</t>
  </si>
  <si>
    <t>OSIO SOTTO</t>
  </si>
  <si>
    <t>OSMATE</t>
  </si>
  <si>
    <t>OSNAGO</t>
  </si>
  <si>
    <t>OSPEDALETTO LODIGIANO</t>
  </si>
  <si>
    <t>OSPITALETTO</t>
  </si>
  <si>
    <t>OSSAGO LODIGIANO</t>
  </si>
  <si>
    <t>OSSIMO</t>
  </si>
  <si>
    <t>OSSONA</t>
  </si>
  <si>
    <t>OSSUCCIO</t>
  </si>
  <si>
    <t>OSTIANO</t>
  </si>
  <si>
    <t>OSTIGLIA</t>
  </si>
  <si>
    <t>OTTOBIANO</t>
  </si>
  <si>
    <t>OZZERO</t>
  </si>
  <si>
    <t>PADENGHE SUL GARDA</t>
  </si>
  <si>
    <t>PADERNO D'ADDA</t>
  </si>
  <si>
    <t>PADERNO DUGNANO</t>
  </si>
  <si>
    <t>PADERNO FRANCIACORTA</t>
  </si>
  <si>
    <t>PADERNO PONCHIELLI</t>
  </si>
  <si>
    <t>PAGAZZANO</t>
  </si>
  <si>
    <t>PAGNONA</t>
  </si>
  <si>
    <t>PAISCO LOVENO</t>
  </si>
  <si>
    <t>PAITONE</t>
  </si>
  <si>
    <t>PALADINA</t>
  </si>
  <si>
    <t>PALAZZAGO</t>
  </si>
  <si>
    <t>PALAZZO PIGNANO</t>
  </si>
  <si>
    <t>PALAZZOLO SULL'OGLIO</t>
  </si>
  <si>
    <t>PALESTRO</t>
  </si>
  <si>
    <t>PALOSCO</t>
  </si>
  <si>
    <t>PANCARANA</t>
  </si>
  <si>
    <t>PANDINO</t>
  </si>
  <si>
    <t>PANTIGLIATE</t>
  </si>
  <si>
    <t>PARABIAGO</t>
  </si>
  <si>
    <t>PARATICO</t>
  </si>
  <si>
    <t>PARE'</t>
  </si>
  <si>
    <t>PARLASCO</t>
  </si>
  <si>
    <t>PARONA</t>
  </si>
  <si>
    <t>PARRE</t>
  </si>
  <si>
    <t>PARZANICA</t>
  </si>
  <si>
    <t>PASPARDO</t>
  </si>
  <si>
    <t>PASSIRANO</t>
  </si>
  <si>
    <t>PASTURO</t>
  </si>
  <si>
    <t>PAULLO</t>
  </si>
  <si>
    <t>PAVIA</t>
  </si>
  <si>
    <t>PAVONE DEL MELLA</t>
  </si>
  <si>
    <t>PEDESINA</t>
  </si>
  <si>
    <t>PEDRENGO</t>
  </si>
  <si>
    <t>PEGLIO</t>
  </si>
  <si>
    <t>PEGOGNAGA</t>
  </si>
  <si>
    <t>PEIA</t>
  </si>
  <si>
    <t>PELLIO INTELVI</t>
  </si>
  <si>
    <t>PEREGO</t>
  </si>
  <si>
    <t>PERLEDO</t>
  </si>
  <si>
    <t>PERO</t>
  </si>
  <si>
    <t>PERSICO DOSIMO</t>
  </si>
  <si>
    <t>PERTICA ALTA</t>
  </si>
  <si>
    <t>PERTICA BASSA</t>
  </si>
  <si>
    <t>PESCAROLO ED UNITI</t>
  </si>
  <si>
    <t>PESCATE</t>
  </si>
  <si>
    <t>PESCHIERA BORROMEO</t>
  </si>
  <si>
    <t>PESSANO CON BORNAGO</t>
  </si>
  <si>
    <t>PESSINA CREMONESE</t>
  </si>
  <si>
    <t>PEZZAZE</t>
  </si>
  <si>
    <t>PEZZORO (FRAZ.DI TAVERNOLE MELLA)</t>
  </si>
  <si>
    <t>PIADENA</t>
  </si>
  <si>
    <t>PIAN CAMUNO</t>
  </si>
  <si>
    <t>PIANCOGNO</t>
  </si>
  <si>
    <t>PIANELLO DEL LARIO</t>
  </si>
  <si>
    <t>PIANENGO</t>
  </si>
  <si>
    <t>PIANICO</t>
  </si>
  <si>
    <t>PIANTEDO</t>
  </si>
  <si>
    <t>PIARIO</t>
  </si>
  <si>
    <t>PIATEDA</t>
  </si>
  <si>
    <t>PIAZZA BREMBANA</t>
  </si>
  <si>
    <t>PIAZZATORRE</t>
  </si>
  <si>
    <t>PIAZZOLO</t>
  </si>
  <si>
    <t>PIERANICA</t>
  </si>
  <si>
    <t>PIETRA DE'GIORGI</t>
  </si>
  <si>
    <t>PIEVE ALBIGNOLA</t>
  </si>
  <si>
    <t>PIEVE D'OLMI</t>
  </si>
  <si>
    <t>PIEVE DEL CAIRO</t>
  </si>
  <si>
    <t>PIEVE DI CORIANO</t>
  </si>
  <si>
    <t>PIEVE EMANUELE</t>
  </si>
  <si>
    <t>PIEVE FISSIRAGA</t>
  </si>
  <si>
    <t>PIEVE PORTO MORONE</t>
  </si>
  <si>
    <t>PIEVE SAN GIACOMO</t>
  </si>
  <si>
    <t>PIGRA</t>
  </si>
  <si>
    <t>PINAROLO PO</t>
  </si>
  <si>
    <t>PINO SULLA SPONDA DEL LAGO MAGGIORE</t>
  </si>
  <si>
    <t>PIOLTELLO</t>
  </si>
  <si>
    <t>PISOGNE</t>
  </si>
  <si>
    <t>PIUBEGA</t>
  </si>
  <si>
    <t>PIURO</t>
  </si>
  <si>
    <t>PIZZALE</t>
  </si>
  <si>
    <t>PIZZIGHETTONE</t>
  </si>
  <si>
    <t>PLESIO</t>
  </si>
  <si>
    <t>POGGIO RUSCO</t>
  </si>
  <si>
    <t>POGGIRIDENTI</t>
  </si>
  <si>
    <t>POGLIANO MILANESE</t>
  </si>
  <si>
    <t>POGNANA LARIO</t>
  </si>
  <si>
    <t>POGNANO</t>
  </si>
  <si>
    <t>POLAVENO</t>
  </si>
  <si>
    <t>POLPENAZZE DEL GARDA</t>
  </si>
  <si>
    <t>POMPIANO</t>
  </si>
  <si>
    <t>POMPONESCO</t>
  </si>
  <si>
    <t>PONCARALE</t>
  </si>
  <si>
    <t>PONNA</t>
  </si>
  <si>
    <t>PONTE DI LEGNO</t>
  </si>
  <si>
    <t>PONTE IN VALTELLINA</t>
  </si>
  <si>
    <t>PONTE LAMBRO</t>
  </si>
  <si>
    <t>PONTE NIZZA</t>
  </si>
  <si>
    <t>PONTE NOSSA</t>
  </si>
  <si>
    <t>PONTE SAN PIETRO</t>
  </si>
  <si>
    <t>PONTERANICA</t>
  </si>
  <si>
    <t>PONTEVICO</t>
  </si>
  <si>
    <t>PONTI SUL MINCIO</t>
  </si>
  <si>
    <t>PONTIDA</t>
  </si>
  <si>
    <t>PONTIROLO NUOVO</t>
  </si>
  <si>
    <t>PONTOGLIO</t>
  </si>
  <si>
    <t>PORLEZZA</t>
  </si>
  <si>
    <t>PORTALBERA</t>
  </si>
  <si>
    <t>PORTO CERESIO</t>
  </si>
  <si>
    <t>PORTO MANTOVANO</t>
  </si>
  <si>
    <t>PORTO VALTRAVAGLIA</t>
  </si>
  <si>
    <t>POSTALESIO</t>
  </si>
  <si>
    <t>POZZAGLIO ED UNITI</t>
  </si>
  <si>
    <t>POZZO D'ADDA</t>
  </si>
  <si>
    <t>POZZOLENGO</t>
  </si>
  <si>
    <t>POZZUOLO MARTESANA</t>
  </si>
  <si>
    <t>PRADALUNGA</t>
  </si>
  <si>
    <t>PRALBOINO</t>
  </si>
  <si>
    <t>PRATA CAMPORTACCIO</t>
  </si>
  <si>
    <t>PREDORE</t>
  </si>
  <si>
    <t>PREGNANA MILANESE</t>
  </si>
  <si>
    <t>PREMANA</t>
  </si>
  <si>
    <t>PREMENUGO</t>
  </si>
  <si>
    <t>PREMOLO</t>
  </si>
  <si>
    <t>PRESEGLIE</t>
  </si>
  <si>
    <t>PRESEZZO</t>
  </si>
  <si>
    <t>PRESTINE</t>
  </si>
  <si>
    <t>PREVALLE</t>
  </si>
  <si>
    <t>PRIMALUNA</t>
  </si>
  <si>
    <t>PROSERPIO</t>
  </si>
  <si>
    <t>PROVAGLIO D'ISEO</t>
  </si>
  <si>
    <t>PROVAGLIO VAL SABBIA</t>
  </si>
  <si>
    <t>PUEGNAGO SUL GARDA</t>
  </si>
  <si>
    <t>PUMENENGO</t>
  </si>
  <si>
    <t>PUSIANO</t>
  </si>
  <si>
    <t>QUINGENTOLE</t>
  </si>
  <si>
    <t>QUINTANO</t>
  </si>
  <si>
    <t>QUINZANO D'OGLIO</t>
  </si>
  <si>
    <t>QUISTELLO</t>
  </si>
  <si>
    <t>RAMPONIO VERNA</t>
  </si>
  <si>
    <t>RANCIO VALCUVIA</t>
  </si>
  <si>
    <t>RANCO</t>
  </si>
  <si>
    <t>RANICA</t>
  </si>
  <si>
    <t>RANZANICO</t>
  </si>
  <si>
    <t>RASURA</t>
  </si>
  <si>
    <t>REA</t>
  </si>
  <si>
    <t>REDAVALLE</t>
  </si>
  <si>
    <t>REDONDESCO</t>
  </si>
  <si>
    <t>REMEDELLO</t>
  </si>
  <si>
    <t>RENATE</t>
  </si>
  <si>
    <t>RESCALDA</t>
  </si>
  <si>
    <t>RESCALDINA</t>
  </si>
  <si>
    <t>RETORBIDO</t>
  </si>
  <si>
    <t>REVERE</t>
  </si>
  <si>
    <t>REZZAGO</t>
  </si>
  <si>
    <t>REZZATO</t>
  </si>
  <si>
    <t>RHO</t>
  </si>
  <si>
    <t>RICENGO</t>
  </si>
  <si>
    <t>RIPALTA ARPINA</t>
  </si>
  <si>
    <t>RIPALTA CREMASCA</t>
  </si>
  <si>
    <t>RIPALTA GUERINA</t>
  </si>
  <si>
    <t>RIVA DI SOLTO</t>
  </si>
  <si>
    <t>RIVANAZZANO</t>
  </si>
  <si>
    <t>RIVAROLO DEL RE ED UNITI</t>
  </si>
  <si>
    <t>RIVAROLO MANTOVANO</t>
  </si>
  <si>
    <t>RIVOLTA D'ADDA</t>
  </si>
  <si>
    <t>ROBBIATE</t>
  </si>
  <si>
    <t>ROBBIO</t>
  </si>
  <si>
    <t>ROBECCHETTO CON INDUNO</t>
  </si>
  <si>
    <t>ROBECCO D'OGLIO</t>
  </si>
  <si>
    <t>ROBECCO PAVESE</t>
  </si>
  <si>
    <t>ROBECCO SUL NAVIGLIO</t>
  </si>
  <si>
    <t>ROCCA DE'GIORGI</t>
  </si>
  <si>
    <t>ROCCA SUSELLA</t>
  </si>
  <si>
    <t>ROCCAFRANCA</t>
  </si>
  <si>
    <t>RODANO</t>
  </si>
  <si>
    <t>RODENGO-SAIANO</t>
  </si>
  <si>
    <t>RODERO</t>
  </si>
  <si>
    <t>RODIGO</t>
  </si>
  <si>
    <t>ROE' VOLCIANO</t>
  </si>
  <si>
    <t>ROGENO</t>
  </si>
  <si>
    <t>ROGNANO</t>
  </si>
  <si>
    <t>ROGNO</t>
  </si>
  <si>
    <t>ROGOLO</t>
  </si>
  <si>
    <t>ROMAGNESE</t>
  </si>
  <si>
    <t>ROMANENGO</t>
  </si>
  <si>
    <t>ROMANO DI LOMBARDIA</t>
  </si>
  <si>
    <t>RONAGO</t>
  </si>
  <si>
    <t>RONCADELLE</t>
  </si>
  <si>
    <t>RONCARO</t>
  </si>
  <si>
    <t>RONCELLO</t>
  </si>
  <si>
    <t>RONCO BRIANTINO</t>
  </si>
  <si>
    <t>RONCOBELLO</t>
  </si>
  <si>
    <t>RONCOFERRARO</t>
  </si>
  <si>
    <t>RONCOLA</t>
  </si>
  <si>
    <t>ROSASCO</t>
  </si>
  <si>
    <t>ROSATE</t>
  </si>
  <si>
    <t>ROTA D'IMAGNA</t>
  </si>
  <si>
    <t>ROVAGNATE</t>
  </si>
  <si>
    <t>ROVATO</t>
  </si>
  <si>
    <t>ROVELLASCA</t>
  </si>
  <si>
    <t>ROVELLO PORRO</t>
  </si>
  <si>
    <t>ROVERBELLA</t>
  </si>
  <si>
    <t>ROVESCALA</t>
  </si>
  <si>
    <t>ROVETTA</t>
  </si>
  <si>
    <t>ROZZANO</t>
  </si>
  <si>
    <t>RUDIANO</t>
  </si>
  <si>
    <t>RUINO</t>
  </si>
  <si>
    <t>S.PIETRO (FRAZ.DI DESENZANO GARDA)</t>
  </si>
  <si>
    <t>S.PROSPERO (FRAZ.DI SUZZARA)</t>
  </si>
  <si>
    <t>SABBIO CHIESE</t>
  </si>
  <si>
    <t>SABBIONETA</t>
  </si>
  <si>
    <t>SAILETTO (FRAZ.DI MOTTEGGIANA)</t>
  </si>
  <si>
    <t>SALA COMACINA</t>
  </si>
  <si>
    <t>SALE MARASINO</t>
  </si>
  <si>
    <t>SALERANO SUL LAMBRO</t>
  </si>
  <si>
    <t>SALO'</t>
  </si>
  <si>
    <t>SALTRIO</t>
  </si>
  <si>
    <t>SALVIROLA</t>
  </si>
  <si>
    <t>SAMARATE</t>
  </si>
  <si>
    <t>SAMOLACO</t>
  </si>
  <si>
    <t>SAN BARTOLOMEO VAL CAVARGNA</t>
  </si>
  <si>
    <t>SAN BASSANO</t>
  </si>
  <si>
    <t>SAN BENEDETTO PO</t>
  </si>
  <si>
    <t>SAN CIPRIANO PO</t>
  </si>
  <si>
    <t>SAN COLOMBANO AL LAMBRO</t>
  </si>
  <si>
    <t>SAN DAMIANO AL COLLE</t>
  </si>
  <si>
    <t>SAN DANIELE PO</t>
  </si>
  <si>
    <t>SAN DONATO MILANESE</t>
  </si>
  <si>
    <t>SAN FEDELE INTELVI</t>
  </si>
  <si>
    <t>SAN FELICE DEL BENACO</t>
  </si>
  <si>
    <t>SAN FERMO DELLA BATTAGLIA</t>
  </si>
  <si>
    <t>SAN FIORANO</t>
  </si>
  <si>
    <t>SAN GENESIO ED UNITI</t>
  </si>
  <si>
    <t>SAN GERVASIO BRESCIANO</t>
  </si>
  <si>
    <t>SAN GIACOMO DELLE SEGNATE</t>
  </si>
  <si>
    <t>SAN GIACOMO FILIPPO</t>
  </si>
  <si>
    <t>SAN GIORGIO DI LOMELLINA</t>
  </si>
  <si>
    <t>SAN GIORGIO DI MANTOVA</t>
  </si>
  <si>
    <t>SAN GIORGIO SU LEGNANO</t>
  </si>
  <si>
    <t>SAN GIOVANNI BIANCO</t>
  </si>
  <si>
    <t>SAN GIOVANNI DEL DOSSO</t>
  </si>
  <si>
    <t>SAN GIOVANNI IN CROCE</t>
  </si>
  <si>
    <t>SAN GIULIANO MILANESE</t>
  </si>
  <si>
    <t>SAN MARTINO DALL'ARGINE</t>
  </si>
  <si>
    <t>SAN MARTINO DEL LAGO</t>
  </si>
  <si>
    <t>SAN MARTINO IN STRADA</t>
  </si>
  <si>
    <t>SAN MARTINO SICCOMARIO</t>
  </si>
  <si>
    <t>SAN NAZZARO VAL CAVARGNA</t>
  </si>
  <si>
    <t>SAN PAOLO</t>
  </si>
  <si>
    <t>SAN PAOLO D'ARGON</t>
  </si>
  <si>
    <t>SAN PELLEGRINO TERME</t>
  </si>
  <si>
    <t>SAN ROCCO AL PORTO</t>
  </si>
  <si>
    <t>SAN SIRO</t>
  </si>
  <si>
    <t>SAN VITTORE OLONA</t>
  </si>
  <si>
    <t>SAN ZENO NAVIGLIO</t>
  </si>
  <si>
    <t>SAN ZENONE AL LAMBRO</t>
  </si>
  <si>
    <t>SAN ZENONE AL PO</t>
  </si>
  <si>
    <t>SANGIANO</t>
  </si>
  <si>
    <t>SANNAZZARO DE'BURGONDI</t>
  </si>
  <si>
    <t>SANT'ABBONDIO</t>
  </si>
  <si>
    <t>SANT'ALESSIO CON VIALONE</t>
  </si>
  <si>
    <t>SANT'ANGELO LODIGIANO</t>
  </si>
  <si>
    <t>SANT'ANGELO LOMELLINA</t>
  </si>
  <si>
    <t>SANT'OMOBONO IMAGNA</t>
  </si>
  <si>
    <t>SANTA BRIGIDA</t>
  </si>
  <si>
    <t>SANTA CRISTINA E BISSONE</t>
  </si>
  <si>
    <t>SANTA GIULETTA</t>
  </si>
  <si>
    <t>SANTA MARGHERITA DI STAFFORA</t>
  </si>
  <si>
    <t>SANTA MARIA DELLA VERSA</t>
  </si>
  <si>
    <t>SANTA MARIA HOE'</t>
  </si>
  <si>
    <t>SANTA MARIA REZZONICO</t>
  </si>
  <si>
    <t>SANTO STEFANO LODIGIANO</t>
  </si>
  <si>
    <t>SANTO STEFANO TICINO</t>
  </si>
  <si>
    <t>SAREZZO</t>
  </si>
  <si>
    <t>SARNICO</t>
  </si>
  <si>
    <t>SARONNO</t>
  </si>
  <si>
    <t>SARTIRANA LOMELLINA</t>
  </si>
  <si>
    <t>SAVIORE DELL'ADAMELLO</t>
  </si>
  <si>
    <t>SCALDASOLE</t>
  </si>
  <si>
    <t>SCANDOLARA RAVARA</t>
  </si>
  <si>
    <t>SCANDOLARA RIPA D'OGLIO</t>
  </si>
  <si>
    <t>SCANZOROSCIATE</t>
  </si>
  <si>
    <t>SCHIGNANO</t>
  </si>
  <si>
    <t>SCHILPARIO</t>
  </si>
  <si>
    <t>SCHIVENOGLIA</t>
  </si>
  <si>
    <t>SECUGNAGO</t>
  </si>
  <si>
    <t>SEDRIANO</t>
  </si>
  <si>
    <t>SEDRINA</t>
  </si>
  <si>
    <t>SEGRATE</t>
  </si>
  <si>
    <t>SELLERO</t>
  </si>
  <si>
    <t>SELVINO</t>
  </si>
  <si>
    <t>SEMIANA</t>
  </si>
  <si>
    <t>SENAGO</t>
  </si>
  <si>
    <t>SENIGA</t>
  </si>
  <si>
    <t>SENNA COMASCO</t>
  </si>
  <si>
    <t>SENNA LODIGIANA</t>
  </si>
  <si>
    <t>SEREGNO</t>
  </si>
  <si>
    <t>SERGNANO</t>
  </si>
  <si>
    <t>SERIATE</t>
  </si>
  <si>
    <t>SERINA</t>
  </si>
  <si>
    <t>SERLE</t>
  </si>
  <si>
    <t>SERMIDE</t>
  </si>
  <si>
    <t>SERNIO</t>
  </si>
  <si>
    <t>SERRAVALLE A PO</t>
  </si>
  <si>
    <t>SESTO CALENDE</t>
  </si>
  <si>
    <t>SESTO ED UNITI</t>
  </si>
  <si>
    <t>SESTO SAN GIOVANNI</t>
  </si>
  <si>
    <t>SETTALA</t>
  </si>
  <si>
    <t>SETTIMO MILANESE</t>
  </si>
  <si>
    <t>SEVESO</t>
  </si>
  <si>
    <t>SILVANO PIETRA</t>
  </si>
  <si>
    <t>SIRMIONE</t>
  </si>
  <si>
    <t>SIRONE</t>
  </si>
  <si>
    <t>SIRTORI</t>
  </si>
  <si>
    <t>SIZIANO</t>
  </si>
  <si>
    <t>SOIANO DEL LAGO</t>
  </si>
  <si>
    <t>SOLARO</t>
  </si>
  <si>
    <t>SOLAROLO RAINERIO</t>
  </si>
  <si>
    <t>SOLBIATE</t>
  </si>
  <si>
    <t>SOLBIATE ARNO</t>
  </si>
  <si>
    <t>SOLBIATE OLONA</t>
  </si>
  <si>
    <t>SOLFERINO</t>
  </si>
  <si>
    <t>SOLTO COLLINA</t>
  </si>
  <si>
    <t>SOLZA</t>
  </si>
  <si>
    <t>SOMAGLIA</t>
  </si>
  <si>
    <t>SOMMA LOMBARDO</t>
  </si>
  <si>
    <t>SOMMO</t>
  </si>
  <si>
    <t>SONCINO</t>
  </si>
  <si>
    <t>SONDALO</t>
  </si>
  <si>
    <t>SONDRIO</t>
  </si>
  <si>
    <t>SONGAVAZZO</t>
  </si>
  <si>
    <t>SONICO</t>
  </si>
  <si>
    <t>SORDIO</t>
  </si>
  <si>
    <t>SORESINA</t>
  </si>
  <si>
    <t>SORICO</t>
  </si>
  <si>
    <t>SORISOLE</t>
  </si>
  <si>
    <t>SORMANO</t>
  </si>
  <si>
    <t>SOSPIRO</t>
  </si>
  <si>
    <t>SOTTO IL MONTE GIOVANNI XXIII</t>
  </si>
  <si>
    <t>SOVERE</t>
  </si>
  <si>
    <t>SOVICO</t>
  </si>
  <si>
    <t>SPESSA</t>
  </si>
  <si>
    <t>SPINADESCO</t>
  </si>
  <si>
    <t>SPINEDA</t>
  </si>
  <si>
    <t>SPINO D'ADDA</t>
  </si>
  <si>
    <t>SPINONE AL LAGO</t>
  </si>
  <si>
    <t>SPIRANO</t>
  </si>
  <si>
    <t>SPRIANA</t>
  </si>
  <si>
    <t>STAGNO LOMBARDO</t>
  </si>
  <si>
    <t>STAZZONA</t>
  </si>
  <si>
    <t>STEZZANO</t>
  </si>
  <si>
    <t>STRADELLA</t>
  </si>
  <si>
    <t>STROZZA</t>
  </si>
  <si>
    <t>SUARDI</t>
  </si>
  <si>
    <t>SUEGLIO</t>
  </si>
  <si>
    <t>SUELLO</t>
  </si>
  <si>
    <t>SUISIO</t>
  </si>
  <si>
    <t>SULBIATE</t>
  </si>
  <si>
    <t>SULZANO</t>
  </si>
  <si>
    <t>SUMIRAGO</t>
  </si>
  <si>
    <t>SUSTINENTE</t>
  </si>
  <si>
    <t>SUZZARA</t>
  </si>
  <si>
    <t>TACENO</t>
  </si>
  <si>
    <t>TAINO</t>
  </si>
  <si>
    <t>TALAMONA</t>
  </si>
  <si>
    <t>TALEGGIO</t>
  </si>
  <si>
    <t>TARTANO</t>
  </si>
  <si>
    <t>TAVAZZANO CON VILLAVESCO</t>
  </si>
  <si>
    <t>TAVERNERIO</t>
  </si>
  <si>
    <t>TAVERNOLA BERGAMASCA</t>
  </si>
  <si>
    <t>TAVERNOLE SUL MELLA</t>
  </si>
  <si>
    <t>TEGLIO</t>
  </si>
  <si>
    <t>TELGATE</t>
  </si>
  <si>
    <t>TEMU'</t>
  </si>
  <si>
    <t>TERNATE</t>
  </si>
  <si>
    <t>TERNO D'ISOLA</t>
  </si>
  <si>
    <t>TERRANOVA DEI PASSERINI</t>
  </si>
  <si>
    <t>TICENGO</t>
  </si>
  <si>
    <t>TIGNALE</t>
  </si>
  <si>
    <t>TIRANO</t>
  </si>
  <si>
    <t>TORBOLE CASAGLIA</t>
  </si>
  <si>
    <t>TORLINO VIMERCATI</t>
  </si>
  <si>
    <t>TORNATA</t>
  </si>
  <si>
    <t>TORNO</t>
  </si>
  <si>
    <t>TORRAZZA COSTE</t>
  </si>
  <si>
    <t>TORRE BERETTI E CASTELLARO</t>
  </si>
  <si>
    <t>TORRE BOLDONE</t>
  </si>
  <si>
    <t>TORRE D'ARESE</t>
  </si>
  <si>
    <t>TORRE D'ISOLA</t>
  </si>
  <si>
    <t>TORRE DE'BUSI</t>
  </si>
  <si>
    <t>TORRE DE'NEGRI</t>
  </si>
  <si>
    <t>TORRE DE'PICENARDI</t>
  </si>
  <si>
    <t>TORRE DE'ROVERI</t>
  </si>
  <si>
    <t>TORRE DI SANTA MARIA</t>
  </si>
  <si>
    <t>TORRE PALLAVICINA</t>
  </si>
  <si>
    <t>TORREVECCHIA PIA</t>
  </si>
  <si>
    <t>TORRICELLA DEL PIZZO</t>
  </si>
  <si>
    <t>TORRICELLA VERZATE</t>
  </si>
  <si>
    <t>TOSCOLANO-MADERNO</t>
  </si>
  <si>
    <t>TOVO DI SANT'AGATA</t>
  </si>
  <si>
    <t>TRADATE</t>
  </si>
  <si>
    <t>TRAONA</t>
  </si>
  <si>
    <t>TRAVACO' SICCOMARIO</t>
  </si>
  <si>
    <t>TRAVAGLIATO</t>
  </si>
  <si>
    <t>TRAVEDONA-MONATE</t>
  </si>
  <si>
    <t>TREMENICO</t>
  </si>
  <si>
    <t>TREMEZZO</t>
  </si>
  <si>
    <t>TREMOSINE</t>
  </si>
  <si>
    <t>TRENZANO</t>
  </si>
  <si>
    <t>TRESCORE BALNEARIO</t>
  </si>
  <si>
    <t>TRESCORE CREMASCO</t>
  </si>
  <si>
    <t>TRESIVIO</t>
  </si>
  <si>
    <t>TREVIGLIO</t>
  </si>
  <si>
    <t>TREVIOLO</t>
  </si>
  <si>
    <t>TREVISO BRESCIANO</t>
  </si>
  <si>
    <t>TREZZANO ROSA</t>
  </si>
  <si>
    <t>TREZZANO SUL NAVIGLIO</t>
  </si>
  <si>
    <t>TREZZO SULL'ADDA</t>
  </si>
  <si>
    <t>TREZZONE</t>
  </si>
  <si>
    <t>TRIBIANO</t>
  </si>
  <si>
    <t>TRIGOLO</t>
  </si>
  <si>
    <t>TRIUGGIO</t>
  </si>
  <si>
    <t>TRIVOLZIO</t>
  </si>
  <si>
    <t>TROMELLO</t>
  </si>
  <si>
    <t>TRONZANO LAGO MAGGIORE</t>
  </si>
  <si>
    <t>TROVO</t>
  </si>
  <si>
    <t>TRUCCAZZANO</t>
  </si>
  <si>
    <t>TURANO LODIGIANO</t>
  </si>
  <si>
    <t>TURATE</t>
  </si>
  <si>
    <t>TURBIGO</t>
  </si>
  <si>
    <t>UBIALE CLANEZZO</t>
  </si>
  <si>
    <t>UBOLDO</t>
  </si>
  <si>
    <t>UGGIATE-TREVANO</t>
  </si>
  <si>
    <t>URAGO D'OGLIO</t>
  </si>
  <si>
    <t>URGNANO</t>
  </si>
  <si>
    <t>USMATE VELATE</t>
  </si>
  <si>
    <t>VACCAROLO (FRAZ.DI DESENZANO GARDA)</t>
  </si>
  <si>
    <t>VAIANO CREMASCO</t>
  </si>
  <si>
    <t>VAILATE</t>
  </si>
  <si>
    <t>VAL DI NIZZA</t>
  </si>
  <si>
    <t>VAL MASINO</t>
  </si>
  <si>
    <t>VAL REZZO</t>
  </si>
  <si>
    <t>VALBONDIONE</t>
  </si>
  <si>
    <t>VALBREMBO</t>
  </si>
  <si>
    <t>VALBRONA</t>
  </si>
  <si>
    <t>VALDIDENTRO</t>
  </si>
  <si>
    <t>VALDISOTTO</t>
  </si>
  <si>
    <t>VALEGGIO</t>
  </si>
  <si>
    <t>VALERA FRATTA</t>
  </si>
  <si>
    <t>VALFURVA</t>
  </si>
  <si>
    <t>VALGANNA</t>
  </si>
  <si>
    <t>VALGOGLIO</t>
  </si>
  <si>
    <t>VALGREGHENTINO</t>
  </si>
  <si>
    <t>VALLE LOMELLINA</t>
  </si>
  <si>
    <t>VALLE SALIMBENE</t>
  </si>
  <si>
    <t>VALLEVE</t>
  </si>
  <si>
    <t>VALLIO TERME</t>
  </si>
  <si>
    <t>VALMADRERA</t>
  </si>
  <si>
    <t>VALMOREA</t>
  </si>
  <si>
    <t>VALNEGRA</t>
  </si>
  <si>
    <t>VALSECCA</t>
  </si>
  <si>
    <t>VALSOLDA</t>
  </si>
  <si>
    <t>VALTORTA</t>
  </si>
  <si>
    <t>VALVERDE</t>
  </si>
  <si>
    <t>VALVESTINO</t>
  </si>
  <si>
    <t>VANZAGHELLO</t>
  </si>
  <si>
    <t>VANZAGO</t>
  </si>
  <si>
    <t>VAPRIO D'ADDA</t>
  </si>
  <si>
    <t>VARANO BORGHI</t>
  </si>
  <si>
    <t>VAREDO</t>
  </si>
  <si>
    <t>VARENNA</t>
  </si>
  <si>
    <t>VARESE</t>
  </si>
  <si>
    <t>VARZI</t>
  </si>
  <si>
    <t>VEDANO AL LAMBRO</t>
  </si>
  <si>
    <t>VEDANO OLONA</t>
  </si>
  <si>
    <t>VEDDASCA</t>
  </si>
  <si>
    <t>VEDESETA</t>
  </si>
  <si>
    <t>VEDUGGIO CON COLZANO</t>
  </si>
  <si>
    <t>VELESO</t>
  </si>
  <si>
    <t>VELEZZO LOMELLINA</t>
  </si>
  <si>
    <t>VELLEZZO BELLINI</t>
  </si>
  <si>
    <t>VENDROGNO</t>
  </si>
  <si>
    <t>VENEGONO INFERIORE</t>
  </si>
  <si>
    <t>VENEGONO SUPERIORE</t>
  </si>
  <si>
    <t>VENIANO</t>
  </si>
  <si>
    <t>VERANO BRIANZA</t>
  </si>
  <si>
    <t>VERCANA</t>
  </si>
  <si>
    <t>VERCEIA</t>
  </si>
  <si>
    <t>VERCURAGO</t>
  </si>
  <si>
    <t>VERDELLINO</t>
  </si>
  <si>
    <t>VERDELLO</t>
  </si>
  <si>
    <t>VERDERIO INFERIORE</t>
  </si>
  <si>
    <t>VERDERIO SUPERIORE</t>
  </si>
  <si>
    <t>VERGIATE</t>
  </si>
  <si>
    <t>VERMEZZO</t>
  </si>
  <si>
    <t>VERNATE</t>
  </si>
  <si>
    <t>VEROLANUOVA</t>
  </si>
  <si>
    <t>VEROLAVECCHIA</t>
  </si>
  <si>
    <t>VERRETTO</t>
  </si>
  <si>
    <t>VERRUA PO</t>
  </si>
  <si>
    <t>VERTEMATE CON MINOPRIO</t>
  </si>
  <si>
    <t>VERTOVA</t>
  </si>
  <si>
    <t>VERVIO</t>
  </si>
  <si>
    <t>VESCOVATO</t>
  </si>
  <si>
    <t>VESTONE</t>
  </si>
  <si>
    <t>VESTRENO</t>
  </si>
  <si>
    <t>VEZZA D'OGLIO</t>
  </si>
  <si>
    <t>VIADANA</t>
  </si>
  <si>
    <t>VIADANICA</t>
  </si>
  <si>
    <t>VIDIGULFO</t>
  </si>
  <si>
    <t>VIGANO SAN MARTINO</t>
  </si>
  <si>
    <t>VIGANO'</t>
  </si>
  <si>
    <t>VIGEVANO</t>
  </si>
  <si>
    <t>VIGGIU'</t>
  </si>
  <si>
    <t>VIGNATE</t>
  </si>
  <si>
    <t>VIGOLO</t>
  </si>
  <si>
    <t>VILLA BISCOSSI</t>
  </si>
  <si>
    <t>VILLA CARCINA</t>
  </si>
  <si>
    <t>VILLA CORTESE</t>
  </si>
  <si>
    <t>VILLA D'ADDA</t>
  </si>
  <si>
    <t>VILLA D'ALME'</t>
  </si>
  <si>
    <t>VILLA D'OGNA</t>
  </si>
  <si>
    <t>VILLA DI CHIAVENNA</t>
  </si>
  <si>
    <t>VILLA DI SERIO</t>
  </si>
  <si>
    <t>VILLA DI TIRANO</t>
  </si>
  <si>
    <t>VILLA GUARDIA</t>
  </si>
  <si>
    <t>VILLA POMA</t>
  </si>
  <si>
    <t>VILLACHIARA</t>
  </si>
  <si>
    <t>VILLANOVA D'ARDENGHI</t>
  </si>
  <si>
    <t>VILLANOVA DEL SILLARO</t>
  </si>
  <si>
    <t>VILLANTERIO</t>
  </si>
  <si>
    <t>VILLANUOVA SUL CLISI</t>
  </si>
  <si>
    <t>VILLASANTA</t>
  </si>
  <si>
    <t>VILLIMPENTA</t>
  </si>
  <si>
    <t>VILLONGO</t>
  </si>
  <si>
    <t>VILMINORE DI SCALVE</t>
  </si>
  <si>
    <t>VIMERCATE</t>
  </si>
  <si>
    <t>VIMODRONE</t>
  </si>
  <si>
    <t>VIONE</t>
  </si>
  <si>
    <t>VIRGILIO</t>
  </si>
  <si>
    <t>VISANO</t>
  </si>
  <si>
    <t>VISTARINO</t>
  </si>
  <si>
    <t>VITTUONE</t>
  </si>
  <si>
    <t>VIZZOLA TICINO</t>
  </si>
  <si>
    <t>VIZZOLO PREDABISSI</t>
  </si>
  <si>
    <t>VOBARNO</t>
  </si>
  <si>
    <t>VOGHERA</t>
  </si>
  <si>
    <t>VOLONGO</t>
  </si>
  <si>
    <t>VOLPARA</t>
  </si>
  <si>
    <t>VOLTA MANTOVANA</t>
  </si>
  <si>
    <t>VOLTIDO</t>
  </si>
  <si>
    <t>ZANDOBBIO</t>
  </si>
  <si>
    <t>ZANICA</t>
  </si>
  <si>
    <t>ZAVATTARELLO</t>
  </si>
  <si>
    <t>ZECCONE</t>
  </si>
  <si>
    <t>ZELBIO</t>
  </si>
  <si>
    <t>ZELO BUON PERSICO</t>
  </si>
  <si>
    <t>ZELO SURRIGONE</t>
  </si>
  <si>
    <t>ZEME</t>
  </si>
  <si>
    <t>ZENEVREDO</t>
  </si>
  <si>
    <t>ZERBO</t>
  </si>
  <si>
    <t>ZERBOLO'</t>
  </si>
  <si>
    <t>ZIBIDO SAN GIACOMO</t>
  </si>
  <si>
    <t>ZINASCO</t>
  </si>
  <si>
    <t>ZOGNO</t>
  </si>
  <si>
    <t>ZONE</t>
  </si>
  <si>
    <t>versione</t>
  </si>
  <si>
    <t>DATA_PUBBLICAZIONE</t>
  </si>
  <si>
    <t xml:space="preserve">   06JUN2018:16:34:07</t>
  </si>
  <si>
    <t>Terza Versione</t>
  </si>
  <si>
    <t xml:space="preserve">LIBERALI </t>
  </si>
  <si>
    <t>MATTEO</t>
  </si>
  <si>
    <t>matteo.liberali@istitutotumori.mi.it</t>
  </si>
  <si>
    <t>0223902870</t>
  </si>
  <si>
    <t>Fondazione IRCCS Policlinico San Matteo di Pavia</t>
  </si>
  <si>
    <t>ATS MILANO CITTA METROPOLITANA DI MILANO</t>
  </si>
  <si>
    <t xml:space="preserve">ASST SANTI PAOLO E CARLO </t>
  </si>
  <si>
    <t>REGIONE LOMBARDIA</t>
  </si>
  <si>
    <t>ASST GRANDE OSPEDALE METROPOLITANO NIGUARDA</t>
  </si>
  <si>
    <t>Fnanziamenti da U.E. per personale a T. determinato, COCOCO, Borse di studio</t>
  </si>
  <si>
    <t>Finanziamenti da Enti e soggetti  privati / U.E. per progetti di ricerca</t>
  </si>
  <si>
    <t>Finanziamenti da Enti e soggetti privati / U.E. per Formazione</t>
  </si>
  <si>
    <t>Fondazione IRCCS Istituto Neurologico Besta</t>
  </si>
  <si>
    <t xml:space="preserve">ASST di Vimercate </t>
  </si>
  <si>
    <t>Comune di Buccinasco</t>
  </si>
  <si>
    <t>Usl Area Vasta Nord/Ovest Toscana</t>
  </si>
  <si>
    <t>Regione Lombardia Dir. Gen. Sanità</t>
  </si>
  <si>
    <t>ISPRO Ist. Studio Prevenzione Rete Oncologica</t>
  </si>
  <si>
    <t xml:space="preserve">CSS Regione Lombardia </t>
  </si>
  <si>
    <t>Incr. derivante dalla decurtazione del fondo incentivazioni  in applicazione</t>
  </si>
  <si>
    <t xml:space="preserve"> del C.C.I.A.  20/11/2008</t>
  </si>
  <si>
    <t>incremento per ricostituzione art.40</t>
  </si>
  <si>
    <t>incremento Ria cessati 2011-2014</t>
  </si>
  <si>
    <t>Incremento a carico azienda per l'anno 2009 in applicazione all'accordo integrativo</t>
  </si>
  <si>
    <t xml:space="preserve"> aziendale del 20/11/2008</t>
  </si>
  <si>
    <t>Decurtazione ai sensi dell'art.9 c. 2 bis D.L. 78/2010.</t>
  </si>
  <si>
    <t>Dec. del fondo in applicazione del C.C.I.A.  20/11/2008</t>
  </si>
  <si>
    <t>S</t>
  </si>
  <si>
    <t>N</t>
  </si>
  <si>
    <t>dato comprensivo del personale a t/d - esclusi Direttori</t>
  </si>
  <si>
    <t>è ricompreso nel dato raccordo t12+t13+Assegni familiari</t>
  </si>
  <si>
    <t>€ 21.000 Rimborsi per comandi in entrata_importo ricompreso nel dato raccordo T12+T13+ ANF</t>
  </si>
  <si>
    <t>Indennità di coordinamento</t>
  </si>
  <si>
    <t>Assegno ad personam</t>
  </si>
  <si>
    <t>Finanziamenti da Enti e soggetti privati per personale a T. determinato COCOCO, Borse di studio</t>
  </si>
  <si>
    <r>
      <rPr>
        <b/>
        <sz val="8"/>
        <rFont val="Helv"/>
      </rPr>
      <t xml:space="preserve">TOTALE P098: </t>
    </r>
    <r>
      <rPr>
        <sz val="8"/>
        <rFont val="Helv"/>
      </rPr>
      <t xml:space="preserve">FINANZIAMENTI DA U.E. PER PERSONALE A T.DETERMINATO COCOCO E BORSE DI STUDIO  € 295.395; FINANZIAMENTI DA ENTI/SOGGETTI PRIVATI PER PERSONALE A T. DETERMINATO, COCOCO E BORSE DI STUDIO € 8.523.838;
FINANZIAMENTI  DA ENTI E SOGGETTI PRIVATI / U.E. PER PROGETTI DI RICERCA  €  5.393.962;
FINANZIAMENTI  DA ENTI E SOGGETTI  PRIVATI / U.E. PER FORMAZIONE  €  152.000
</t>
    </r>
    <r>
      <rPr>
        <b/>
        <sz val="8"/>
        <rFont val="Helv"/>
      </rPr>
      <t>TOTALE P090:</t>
    </r>
    <r>
      <rPr>
        <sz val="8"/>
        <rFont val="Helv"/>
      </rPr>
      <t xml:space="preserve">
FONDAZIONE IRCCS ISTITUTO NEUROLOGICO C. BESTA- € 3.560
ASST DI VIMERCATE - € 133.486
COMUNE DI BUCCINASCO -€ 22.505
USL AREA VASTA NORD/OVEST TOSCANA- € 50.242
COMANDO-REGIONE LOMBARDIA DIR.GEN.SANITA'-€ 125.867
ISPRO IST. STUDIO PREVENZIONE/RETE/ONCOLOGICA- € 8.574,56
CSS - REGIONE LOMBARDIA - € 37.359</t>
    </r>
  </si>
  <si>
    <r>
      <rPr>
        <b/>
        <sz val="8"/>
        <rFont val="Helv"/>
      </rPr>
      <t>TOTALE P072:</t>
    </r>
    <r>
      <rPr>
        <sz val="8"/>
        <rFont val="Helv"/>
      </rPr>
      <t xml:space="preserve"> UNIVERSITA’ DI MILANO € 660.000;
</t>
    </r>
    <r>
      <rPr>
        <b/>
        <sz val="8"/>
        <rFont val="Helv"/>
      </rPr>
      <t>TOTALE P071:</t>
    </r>
    <r>
      <rPr>
        <sz val="8"/>
        <rFont val="Helv"/>
      </rPr>
      <t xml:space="preserve"> FONDAZIONE IRCCS POLICLINICO SAN MATTEO DI PAVIA - € 9.946
ATS MILANO - CITTA' METROPOLITANA DI MILANO - € 9.932
ASST SANTI PAOLO E CARLO - € 16.500
REGIONE LOMBARDIA- € 167.877
ASST GRANDE OSPEDALE METROPOLITANO NIGUARDA- € 130.874</t>
    </r>
  </si>
  <si>
    <t>Comprensivo del compenso  e risultato dei Direttori</t>
  </si>
  <si>
    <t xml:space="preserve">dato comprensivo degli oneri comp.aggiuntivi inferm. L.Sirchia </t>
  </si>
</sst>
</file>

<file path=xl/styles.xml><?xml version="1.0" encoding="utf-8"?>
<styleSheet xmlns="http://schemas.openxmlformats.org/spreadsheetml/2006/main">
  <numFmts count="12">
    <numFmt numFmtId="41" formatCode="_-* #,##0_-;\-* #,##0_-;_-* &quot;-&quot;_-;_-@_-"/>
    <numFmt numFmtId="43" formatCode="_-* #,##0.00_-;\-* #,##0.00_-;_-* &quot;-&quot;??_-;_-@_-"/>
    <numFmt numFmtId="164" formatCode="General_)"/>
    <numFmt numFmtId="165" formatCode=";;;"/>
    <numFmt numFmtId="166" formatCode="[$€]\ #,##0;[Red]\-[$€]\ #,##0"/>
    <numFmt numFmtId="167" formatCode="_-&quot;L.&quot;\ * #,##0_-;\-&quot;L.&quot;\ * #,##0_-;_-&quot;L.&quot;\ * &quot;-&quot;_-;_-@_-"/>
    <numFmt numFmtId="168" formatCode="#,###"/>
    <numFmt numFmtId="169" formatCode="#,##0;\-#,##0;&quot; &quot;"/>
    <numFmt numFmtId="170" formatCode="_-* #,##0_-;\-* #,##0_-;_-* &quot;-&quot;??_-;_-@_-"/>
    <numFmt numFmtId="171" formatCode="#,###.00;\-#,###.00;;"/>
    <numFmt numFmtId="172" formatCode="#,##0.00;\-#,##0.00;&quot; &quot;"/>
    <numFmt numFmtId="173" formatCode="0.0000"/>
  </numFmts>
  <fonts count="148">
    <font>
      <sz val="10"/>
      <name val="MS Sans Serif"/>
    </font>
    <font>
      <sz val="10"/>
      <name val="MS Sans Serif"/>
      <family val="2"/>
    </font>
    <font>
      <sz val="10"/>
      <name val="Courier"/>
      <family val="3"/>
    </font>
    <font>
      <sz val="10"/>
      <name val="Arial"/>
      <family val="2"/>
    </font>
    <font>
      <sz val="15"/>
      <name val="Times New Roman"/>
      <family val="1"/>
    </font>
    <font>
      <sz val="15"/>
      <name val="Arial"/>
      <family val="2"/>
    </font>
    <font>
      <b/>
      <sz val="15"/>
      <name val="Arial"/>
      <family val="2"/>
    </font>
    <font>
      <sz val="8"/>
      <name val="Helv"/>
    </font>
    <font>
      <b/>
      <sz val="11"/>
      <color indexed="8"/>
      <name val="Arial"/>
      <family val="2"/>
    </font>
    <font>
      <sz val="12"/>
      <name val="Courier"/>
      <family val="3"/>
    </font>
    <font>
      <sz val="8"/>
      <name val="Arial"/>
      <family val="2"/>
    </font>
    <font>
      <b/>
      <sz val="9"/>
      <color indexed="10"/>
      <name val="Courier"/>
      <family val="3"/>
    </font>
    <font>
      <sz val="8"/>
      <name val="Times New Roman"/>
      <family val="1"/>
    </font>
    <font>
      <b/>
      <sz val="8"/>
      <name val="Arial"/>
      <family val="2"/>
    </font>
    <font>
      <b/>
      <i/>
      <sz val="9"/>
      <color indexed="48"/>
      <name val="Courier"/>
      <family val="3"/>
    </font>
    <font>
      <sz val="7.5"/>
      <name val="Arial"/>
      <family val="2"/>
    </font>
    <font>
      <sz val="14"/>
      <name val="Arial"/>
      <family val="2"/>
    </font>
    <font>
      <sz val="12"/>
      <name val="Arial"/>
      <family val="2"/>
    </font>
    <font>
      <b/>
      <sz val="11"/>
      <name val="Arial"/>
      <family val="2"/>
    </font>
    <font>
      <sz val="11"/>
      <name val="Arial"/>
      <family val="2"/>
    </font>
    <font>
      <b/>
      <sz val="10"/>
      <name val="Arial"/>
      <family val="2"/>
    </font>
    <font>
      <sz val="8"/>
      <name val="Courier"/>
      <family val="3"/>
    </font>
    <font>
      <u/>
      <sz val="6.4"/>
      <color indexed="12"/>
      <name val="Helv"/>
    </font>
    <font>
      <u/>
      <sz val="6.5"/>
      <color indexed="12"/>
      <name val="Arial"/>
      <family val="2"/>
    </font>
    <font>
      <u/>
      <sz val="6.4"/>
      <color indexed="12"/>
      <name val="Arial"/>
      <family val="2"/>
    </font>
    <font>
      <sz val="10"/>
      <color indexed="10"/>
      <name val="Arial"/>
      <family val="2"/>
    </font>
    <font>
      <b/>
      <sz val="10"/>
      <color indexed="10"/>
      <name val="Arial"/>
      <family val="2"/>
    </font>
    <font>
      <b/>
      <sz val="8"/>
      <color indexed="10"/>
      <name val="Helv"/>
    </font>
    <font>
      <b/>
      <sz val="10"/>
      <color indexed="8"/>
      <name val="Arial"/>
      <family val="2"/>
    </font>
    <font>
      <sz val="8"/>
      <color indexed="9"/>
      <name val="Helv"/>
    </font>
    <font>
      <sz val="12"/>
      <name val="Times New Roman"/>
      <family val="1"/>
    </font>
    <font>
      <sz val="10"/>
      <name val="MS Sans Serif"/>
      <family val="2"/>
    </font>
    <font>
      <sz val="8"/>
      <color indexed="8"/>
      <name val="Trebuchet MS"/>
      <family val="2"/>
    </font>
    <font>
      <b/>
      <sz val="14"/>
      <color indexed="10"/>
      <name val="Arial"/>
      <family val="2"/>
    </font>
    <font>
      <b/>
      <sz val="16"/>
      <name val="Arial"/>
      <family val="2"/>
    </font>
    <font>
      <b/>
      <sz val="8"/>
      <color indexed="10"/>
      <name val="Courier"/>
      <family val="3"/>
    </font>
    <font>
      <sz val="11"/>
      <name val="Courier"/>
      <family val="3"/>
    </font>
    <font>
      <b/>
      <sz val="8"/>
      <color indexed="10"/>
      <name val="Arial"/>
      <family val="2"/>
    </font>
    <font>
      <b/>
      <sz val="18"/>
      <color indexed="8"/>
      <name val="Arial"/>
      <family val="2"/>
    </font>
    <font>
      <b/>
      <sz val="9"/>
      <name val="Arial"/>
      <family val="2"/>
    </font>
    <font>
      <b/>
      <sz val="18"/>
      <name val="Times New Roman"/>
      <family val="1"/>
    </font>
    <font>
      <sz val="15"/>
      <color indexed="9"/>
      <name val="Arial"/>
      <family val="2"/>
    </font>
    <font>
      <sz val="9"/>
      <name val="Arial"/>
      <family val="2"/>
    </font>
    <font>
      <b/>
      <i/>
      <sz val="8"/>
      <name val="Arial"/>
      <family val="2"/>
    </font>
    <font>
      <sz val="6"/>
      <name val="MS Serif"/>
      <family val="1"/>
    </font>
    <font>
      <sz val="6"/>
      <name val="Arial"/>
      <family val="2"/>
    </font>
    <font>
      <i/>
      <sz val="8"/>
      <name val="Arial"/>
      <family val="2"/>
    </font>
    <font>
      <b/>
      <sz val="12"/>
      <name val="Arial"/>
      <family val="2"/>
    </font>
    <font>
      <b/>
      <sz val="12"/>
      <color indexed="10"/>
      <name val="Arial"/>
      <family val="2"/>
    </font>
    <font>
      <b/>
      <sz val="8"/>
      <color indexed="8"/>
      <name val="Arial"/>
      <family val="2"/>
    </font>
    <font>
      <b/>
      <sz val="6"/>
      <color indexed="8"/>
      <name val="Arial"/>
      <family val="2"/>
    </font>
    <font>
      <sz val="6"/>
      <color indexed="8"/>
      <name val="Arial"/>
      <family val="2"/>
    </font>
    <font>
      <b/>
      <sz val="7"/>
      <color indexed="8"/>
      <name val="Arial"/>
      <family val="2"/>
    </font>
    <font>
      <sz val="7"/>
      <color indexed="8"/>
      <name val="Arial"/>
      <family val="2"/>
    </font>
    <font>
      <sz val="8"/>
      <color indexed="8"/>
      <name val="Arial"/>
      <family val="2"/>
    </font>
    <font>
      <sz val="7"/>
      <color indexed="9"/>
      <name val="Arial"/>
      <family val="2"/>
    </font>
    <font>
      <sz val="7"/>
      <name val="Arial"/>
      <family val="2"/>
    </font>
    <font>
      <b/>
      <sz val="9"/>
      <color indexed="8"/>
      <name val="Arial"/>
      <family val="2"/>
    </font>
    <font>
      <sz val="8"/>
      <name val="MS Serif"/>
      <family val="1"/>
    </font>
    <font>
      <sz val="8"/>
      <color indexed="8"/>
      <name val="MS Serif"/>
      <family val="1"/>
    </font>
    <font>
      <sz val="8"/>
      <color indexed="10"/>
      <name val="Arial"/>
      <family val="2"/>
    </font>
    <font>
      <i/>
      <sz val="9"/>
      <name val="Arial"/>
      <family val="2"/>
    </font>
    <font>
      <b/>
      <i/>
      <sz val="13"/>
      <color indexed="8"/>
      <name val="Arial"/>
      <family val="2"/>
    </font>
    <font>
      <b/>
      <sz val="12"/>
      <color indexed="8"/>
      <name val="Arial"/>
      <family val="2"/>
    </font>
    <font>
      <b/>
      <sz val="13"/>
      <color indexed="10"/>
      <name val="Arial"/>
      <family val="2"/>
    </font>
    <font>
      <b/>
      <i/>
      <sz val="9"/>
      <name val="Arial"/>
      <family val="2"/>
    </font>
    <font>
      <sz val="8"/>
      <name val="Trebuchet MS"/>
      <family val="2"/>
    </font>
    <font>
      <b/>
      <sz val="7"/>
      <name val="Arial"/>
      <family val="2"/>
    </font>
    <font>
      <b/>
      <sz val="7"/>
      <color indexed="13"/>
      <name val="Arial"/>
      <family val="2"/>
    </font>
    <font>
      <b/>
      <sz val="6"/>
      <name val="Arial"/>
      <family val="2"/>
    </font>
    <font>
      <sz val="7"/>
      <name val="MS Serif"/>
      <family val="1"/>
    </font>
    <font>
      <b/>
      <sz val="6"/>
      <name val="MS Serif"/>
      <family val="1"/>
    </font>
    <font>
      <b/>
      <sz val="7"/>
      <name val="MS Serif"/>
      <family val="1"/>
    </font>
    <font>
      <b/>
      <sz val="8"/>
      <name val="Helv"/>
    </font>
    <font>
      <b/>
      <i/>
      <sz val="12"/>
      <name val="Arial"/>
      <family val="2"/>
    </font>
    <font>
      <sz val="7"/>
      <color indexed="30"/>
      <name val="Arial"/>
      <family val="2"/>
    </font>
    <font>
      <sz val="8"/>
      <color indexed="30"/>
      <name val="Arial"/>
      <family val="2"/>
    </font>
    <font>
      <i/>
      <sz val="8"/>
      <name val="Helv"/>
    </font>
    <font>
      <b/>
      <sz val="10"/>
      <name val="Times New Roman"/>
      <family val="1"/>
    </font>
    <font>
      <b/>
      <i/>
      <sz val="11"/>
      <name val="Arial"/>
      <family val="2"/>
    </font>
    <font>
      <b/>
      <i/>
      <sz val="12"/>
      <name val="Helv"/>
    </font>
    <font>
      <b/>
      <sz val="8"/>
      <color indexed="9"/>
      <name val="Helv"/>
    </font>
    <font>
      <u/>
      <sz val="8"/>
      <name val="Helv"/>
    </font>
    <font>
      <b/>
      <sz val="8"/>
      <color indexed="10"/>
      <name val="Arial"/>
      <family val="2"/>
    </font>
    <font>
      <b/>
      <sz val="12"/>
      <color indexed="10"/>
      <name val="Arial"/>
      <family val="2"/>
    </font>
    <font>
      <b/>
      <sz val="10"/>
      <color indexed="10"/>
      <name val="Arial"/>
      <family val="2"/>
    </font>
    <font>
      <b/>
      <sz val="8"/>
      <color indexed="10"/>
      <name val="Arial"/>
      <family val="2"/>
    </font>
    <font>
      <u/>
      <sz val="10"/>
      <color indexed="12"/>
      <name val="Arial"/>
      <family val="2"/>
    </font>
    <font>
      <b/>
      <sz val="10"/>
      <color indexed="10"/>
      <name val="Helv"/>
    </font>
    <font>
      <sz val="7"/>
      <name val="Helv"/>
    </font>
    <font>
      <sz val="8"/>
      <color indexed="10"/>
      <name val="Helv"/>
    </font>
    <font>
      <sz val="8"/>
      <color indexed="10"/>
      <name val="Arial"/>
      <family val="2"/>
    </font>
    <font>
      <b/>
      <sz val="8"/>
      <color indexed="10"/>
      <name val="Arial"/>
      <family val="2"/>
    </font>
    <font>
      <i/>
      <sz val="10"/>
      <name val="MS Serif"/>
      <family val="1"/>
    </font>
    <font>
      <u/>
      <sz val="12"/>
      <name val="Arial"/>
      <family val="2"/>
    </font>
    <font>
      <u/>
      <sz val="13"/>
      <name val="Arial"/>
      <family val="2"/>
    </font>
    <font>
      <u/>
      <sz val="11"/>
      <name val="Arial"/>
      <family val="2"/>
    </font>
    <font>
      <b/>
      <sz val="10"/>
      <name val="Courier"/>
      <family val="3"/>
    </font>
    <font>
      <sz val="12"/>
      <name val="Cambria"/>
      <family val="1"/>
    </font>
    <font>
      <i/>
      <sz val="10"/>
      <name val="Arial"/>
      <family val="2"/>
    </font>
    <font>
      <b/>
      <sz val="14"/>
      <name val="Helv"/>
    </font>
    <font>
      <b/>
      <i/>
      <sz val="10"/>
      <name val="Arial"/>
      <family val="2"/>
    </font>
    <font>
      <b/>
      <sz val="14"/>
      <color indexed="10"/>
      <name val="Helv"/>
    </font>
    <font>
      <i/>
      <sz val="8.1999999999999993"/>
      <name val="Arial"/>
      <family val="2"/>
    </font>
    <font>
      <b/>
      <sz val="12"/>
      <name val="Helv"/>
    </font>
    <font>
      <b/>
      <sz val="14"/>
      <name val="Times New Roman"/>
      <family val="1"/>
    </font>
    <font>
      <sz val="10"/>
      <name val="MS Sans Serif"/>
      <family val="2"/>
    </font>
    <font>
      <sz val="11"/>
      <color theme="1"/>
      <name val="Calibri"/>
      <family val="2"/>
      <scheme val="minor"/>
    </font>
    <font>
      <sz val="12"/>
      <color theme="1"/>
      <name val="Times New Roman"/>
      <family val="2"/>
    </font>
    <font>
      <b/>
      <sz val="10"/>
      <color theme="0"/>
      <name val="Arial"/>
      <family val="2"/>
    </font>
    <font>
      <sz val="10"/>
      <color theme="0" tint="-0.249977111117893"/>
      <name val="Arial"/>
      <family val="2"/>
    </font>
    <font>
      <sz val="10"/>
      <color rgb="FFFF0000"/>
      <name val="Courier"/>
      <family val="3"/>
    </font>
    <font>
      <b/>
      <sz val="8"/>
      <color rgb="FFFF0000"/>
      <name val="Arial"/>
      <family val="2"/>
    </font>
    <font>
      <b/>
      <sz val="12"/>
      <color theme="0"/>
      <name val="Arial"/>
      <family val="2"/>
    </font>
    <font>
      <sz val="10"/>
      <color theme="0"/>
      <name val="Arial"/>
      <family val="2"/>
    </font>
    <font>
      <sz val="10"/>
      <color theme="3" tint="-0.249977111117893"/>
      <name val="Arial"/>
      <family val="2"/>
    </font>
    <font>
      <sz val="10"/>
      <color theme="3" tint="-0.249977111117893"/>
      <name val="Courier"/>
      <family val="3"/>
    </font>
    <font>
      <sz val="10"/>
      <color rgb="FFFF0000"/>
      <name val="Arial"/>
      <family val="2"/>
    </font>
    <font>
      <sz val="8"/>
      <color rgb="FFFF0000"/>
      <name val="Helv"/>
    </font>
    <font>
      <b/>
      <sz val="10"/>
      <color rgb="FFFF0000"/>
      <name val="Arial"/>
      <family val="2"/>
    </font>
    <font>
      <sz val="18"/>
      <color theme="1"/>
      <name val="Arial"/>
      <family val="2"/>
    </font>
    <font>
      <sz val="16"/>
      <color theme="1"/>
      <name val="Arial"/>
      <family val="2"/>
    </font>
    <font>
      <sz val="11"/>
      <color theme="1"/>
      <name val="Arial"/>
      <family val="2"/>
    </font>
    <font>
      <sz val="12"/>
      <color theme="1"/>
      <name val="Arial"/>
      <family val="2"/>
    </font>
    <font>
      <sz val="10"/>
      <color theme="1"/>
      <name val="Arial"/>
      <family val="2"/>
    </font>
    <font>
      <sz val="10"/>
      <color theme="1"/>
      <name val="Courier"/>
      <family val="3"/>
    </font>
    <font>
      <sz val="9"/>
      <color theme="1"/>
      <name val="Arial"/>
      <family val="2"/>
    </font>
    <font>
      <sz val="8"/>
      <color theme="1"/>
      <name val="Arial"/>
      <family val="2"/>
    </font>
    <font>
      <b/>
      <sz val="12"/>
      <color rgb="FFFF0000"/>
      <name val="Arial"/>
      <family val="2"/>
    </font>
    <font>
      <b/>
      <sz val="10"/>
      <color theme="1"/>
      <name val="Courier"/>
      <family val="3"/>
    </font>
    <font>
      <b/>
      <sz val="9"/>
      <color theme="1"/>
      <name val="Arial"/>
      <family val="2"/>
    </font>
    <font>
      <b/>
      <sz val="10"/>
      <color rgb="FFFF0000"/>
      <name val="Courier"/>
      <family val="3"/>
    </font>
    <font>
      <i/>
      <sz val="10"/>
      <color theme="1"/>
      <name val="Arial"/>
      <family val="2"/>
    </font>
    <font>
      <sz val="10"/>
      <color theme="0"/>
      <name val="Courier"/>
      <family val="3"/>
    </font>
    <font>
      <sz val="12"/>
      <color theme="0"/>
      <name val="Courier"/>
      <family val="3"/>
    </font>
    <font>
      <sz val="8"/>
      <color theme="0"/>
      <name val="Helv"/>
    </font>
    <font>
      <b/>
      <sz val="11"/>
      <color rgb="FFFF0000"/>
      <name val="Arial"/>
      <family val="2"/>
    </font>
    <font>
      <b/>
      <sz val="9"/>
      <color rgb="FFFF0000"/>
      <name val="Courier"/>
      <family val="3"/>
    </font>
    <font>
      <b/>
      <sz val="12"/>
      <color theme="1"/>
      <name val="Arial"/>
      <family val="2"/>
    </font>
    <font>
      <sz val="9"/>
      <color rgb="FFFF0000"/>
      <name val="Arial"/>
      <family val="2"/>
    </font>
    <font>
      <sz val="8"/>
      <color rgb="FFFF0000"/>
      <name val="Arial"/>
      <family val="2"/>
    </font>
    <font>
      <b/>
      <sz val="8"/>
      <color theme="1"/>
      <name val="Arial"/>
      <family val="2"/>
    </font>
    <font>
      <i/>
      <sz val="8"/>
      <color theme="1"/>
      <name val="Arial"/>
      <family val="2"/>
    </font>
    <font>
      <b/>
      <sz val="8"/>
      <color theme="1"/>
      <name val="Helv"/>
    </font>
    <font>
      <sz val="8"/>
      <color theme="0"/>
      <name val="Arial"/>
      <family val="2"/>
    </font>
    <font>
      <sz val="8"/>
      <color theme="2" tint="-0.499984740745262"/>
      <name val="Arial"/>
      <family val="2"/>
    </font>
    <font>
      <sz val="8"/>
      <color theme="1"/>
      <name val="Helv"/>
    </font>
    <font>
      <b/>
      <i/>
      <sz val="12"/>
      <color theme="1"/>
      <name val="Arial"/>
      <family val="2"/>
    </font>
  </fonts>
  <fills count="22">
    <fill>
      <patternFill patternType="none"/>
    </fill>
    <fill>
      <patternFill patternType="gray125"/>
    </fill>
    <fill>
      <patternFill patternType="solid">
        <fgColor indexed="9"/>
      </patternFill>
    </fill>
    <fill>
      <patternFill patternType="solid">
        <fgColor indexed="43"/>
        <bgColor indexed="64"/>
      </patternFill>
    </fill>
    <fill>
      <patternFill patternType="solid">
        <fgColor indexed="9"/>
        <bgColor indexed="64"/>
      </patternFill>
    </fill>
    <fill>
      <patternFill patternType="solid">
        <fgColor indexed="22"/>
        <bgColor indexed="64"/>
      </patternFill>
    </fill>
    <fill>
      <patternFill patternType="solid">
        <fgColor indexed="55"/>
        <bgColor indexed="64"/>
      </patternFill>
    </fill>
    <fill>
      <patternFill patternType="solid">
        <fgColor indexed="27"/>
        <bgColor indexed="64"/>
      </patternFill>
    </fill>
    <fill>
      <patternFill patternType="gray0625">
        <fgColor indexed="26"/>
        <bgColor indexed="26"/>
      </patternFill>
    </fill>
    <fill>
      <patternFill patternType="gray0625"/>
    </fill>
    <fill>
      <patternFill patternType="solid">
        <fgColor indexed="26"/>
        <bgColor indexed="64"/>
      </patternFill>
    </fill>
    <fill>
      <patternFill patternType="solid">
        <fgColor indexed="8"/>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rgb="FFFFFFFF"/>
        <bgColor rgb="FF000000"/>
      </patternFill>
    </fill>
    <fill>
      <patternFill patternType="solid">
        <fgColor theme="0"/>
        <bgColor indexed="64"/>
      </patternFill>
    </fill>
    <fill>
      <patternFill patternType="solid">
        <fgColor theme="0" tint="-0.14999847407452621"/>
        <bgColor indexed="64"/>
      </patternFill>
    </fill>
    <fill>
      <patternFill patternType="solid">
        <fgColor rgb="FFFFFF99"/>
        <bgColor indexed="64"/>
      </patternFill>
    </fill>
    <fill>
      <patternFill patternType="solid">
        <fgColor rgb="FFFFFF00"/>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4" tint="0.79998168889431442"/>
        <bgColor indexed="64"/>
      </patternFill>
    </fill>
  </fills>
  <borders count="257">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right style="thin">
        <color indexed="64"/>
      </right>
      <top/>
      <bottom style="medium">
        <color indexed="64"/>
      </bottom>
      <diagonal/>
    </border>
    <border>
      <left/>
      <right style="thin">
        <color indexed="64"/>
      </right>
      <top/>
      <bottom style="thin">
        <color indexed="64"/>
      </bottom>
      <diagonal/>
    </border>
    <border>
      <left style="medium">
        <color indexed="64"/>
      </left>
      <right/>
      <top style="medium">
        <color indexed="64"/>
      </top>
      <bottom style="double">
        <color indexed="64"/>
      </bottom>
      <diagonal/>
    </border>
    <border>
      <left style="thin">
        <color indexed="64"/>
      </left>
      <right/>
      <top style="medium">
        <color indexed="64"/>
      </top>
      <bottom style="double">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diagonal/>
    </border>
    <border>
      <left/>
      <right style="medium">
        <color indexed="64"/>
      </right>
      <top/>
      <bottom style="thin">
        <color indexed="64"/>
      </bottom>
      <diagonal/>
    </border>
    <border>
      <left style="double">
        <color indexed="64"/>
      </left>
      <right/>
      <top/>
      <bottom style="double">
        <color indexed="64"/>
      </bottom>
      <diagonal/>
    </border>
    <border>
      <left/>
      <right style="double">
        <color indexed="64"/>
      </right>
      <top/>
      <bottom style="double">
        <color indexed="64"/>
      </bottom>
      <diagonal/>
    </border>
    <border>
      <left/>
      <right style="medium">
        <color indexed="64"/>
      </right>
      <top/>
      <bottom style="double">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style="double">
        <color indexed="64"/>
      </right>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double">
        <color indexed="64"/>
      </right>
      <top style="thin">
        <color indexed="64"/>
      </top>
      <bottom style="double">
        <color indexed="64"/>
      </bottom>
      <diagonal/>
    </border>
    <border>
      <left style="medium">
        <color indexed="64"/>
      </left>
      <right style="thin">
        <color indexed="64"/>
      </right>
      <top/>
      <bottom style="medium">
        <color indexed="64"/>
      </bottom>
      <diagonal/>
    </border>
    <border>
      <left style="thin">
        <color indexed="64"/>
      </left>
      <right style="double">
        <color indexed="64"/>
      </right>
      <top/>
      <bottom style="medium">
        <color indexed="64"/>
      </bottom>
      <diagonal/>
    </border>
    <border>
      <left style="double">
        <color indexed="64"/>
      </left>
      <right style="thin">
        <color indexed="64"/>
      </right>
      <top style="double">
        <color indexed="64"/>
      </top>
      <bottom style="medium">
        <color indexed="64"/>
      </bottom>
      <diagonal/>
    </border>
    <border>
      <left style="thin">
        <color indexed="64"/>
      </left>
      <right style="double">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8"/>
      </left>
      <right/>
      <top style="medium">
        <color indexed="8"/>
      </top>
      <bottom/>
      <diagonal/>
    </border>
    <border>
      <left style="medium">
        <color indexed="64"/>
      </left>
      <right style="medium">
        <color indexed="64"/>
      </right>
      <top style="medium">
        <color indexed="8"/>
      </top>
      <bottom/>
      <diagonal/>
    </border>
    <border>
      <left/>
      <right/>
      <top style="medium">
        <color indexed="8"/>
      </top>
      <bottom/>
      <diagonal/>
    </border>
    <border>
      <left style="medium">
        <color indexed="8"/>
      </left>
      <right/>
      <top/>
      <bottom/>
      <diagonal/>
    </border>
    <border>
      <left style="medium">
        <color indexed="64"/>
      </left>
      <right style="medium">
        <color indexed="64"/>
      </right>
      <top/>
      <bottom/>
      <diagonal/>
    </border>
    <border>
      <left style="medium">
        <color indexed="64"/>
      </left>
      <right/>
      <top/>
      <bottom/>
      <diagonal/>
    </border>
    <border>
      <left style="medium">
        <color indexed="64"/>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top/>
      <bottom style="medium">
        <color indexed="8"/>
      </bottom>
      <diagonal/>
    </border>
    <border>
      <left style="medium">
        <color indexed="8"/>
      </left>
      <right style="medium">
        <color indexed="64"/>
      </right>
      <top/>
      <bottom style="medium">
        <color indexed="8"/>
      </bottom>
      <diagonal/>
    </border>
    <border>
      <left style="medium">
        <color indexed="64"/>
      </left>
      <right style="medium">
        <color indexed="8"/>
      </right>
      <top/>
      <bottom style="medium">
        <color indexed="8"/>
      </bottom>
      <diagonal/>
    </border>
    <border>
      <left/>
      <right/>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style="thin">
        <color indexed="8"/>
      </bottom>
      <diagonal/>
    </border>
    <border>
      <left/>
      <right style="medium">
        <color indexed="8"/>
      </right>
      <top style="thin">
        <color indexed="8"/>
      </top>
      <bottom style="thin">
        <color indexed="8"/>
      </bottom>
      <diagonal/>
    </border>
    <border>
      <left/>
      <right/>
      <top/>
      <bottom style="thin">
        <color indexed="8"/>
      </bottom>
      <diagonal/>
    </border>
    <border>
      <left style="medium">
        <color indexed="8"/>
      </left>
      <right style="medium">
        <color indexed="8"/>
      </right>
      <top style="thin">
        <color indexed="8"/>
      </top>
      <bottom style="thin">
        <color indexed="8"/>
      </bottom>
      <diagonal/>
    </border>
    <border>
      <left/>
      <right/>
      <top style="thin">
        <color indexed="8"/>
      </top>
      <bottom style="thin">
        <color indexed="8"/>
      </bottom>
      <diagonal/>
    </border>
    <border>
      <left style="medium">
        <color indexed="8"/>
      </left>
      <right style="medium">
        <color indexed="8"/>
      </right>
      <top/>
      <bottom style="medium">
        <color indexed="8"/>
      </bottom>
      <diagonal/>
    </border>
    <border>
      <left/>
      <right style="medium">
        <color indexed="8"/>
      </right>
      <top style="thin">
        <color indexed="8"/>
      </top>
      <bottom style="medium">
        <color indexed="8"/>
      </bottom>
      <diagonal/>
    </border>
    <border>
      <left/>
      <right/>
      <top style="thin">
        <color indexed="8"/>
      </top>
      <bottom style="medium">
        <color indexed="8"/>
      </bottom>
      <diagonal/>
    </border>
    <border>
      <left/>
      <right style="medium">
        <color indexed="8"/>
      </right>
      <top style="medium">
        <color indexed="8"/>
      </top>
      <bottom style="thin">
        <color indexed="8"/>
      </bottom>
      <diagonal/>
    </border>
    <border>
      <left/>
      <right/>
      <top style="medium">
        <color indexed="8"/>
      </top>
      <bottom style="thin">
        <color indexed="8"/>
      </bottom>
      <diagonal/>
    </border>
    <border>
      <left/>
      <right style="medium">
        <color indexed="8"/>
      </right>
      <top/>
      <bottom style="thin">
        <color indexed="8"/>
      </bottom>
      <diagonal/>
    </border>
    <border>
      <left style="medium">
        <color indexed="8"/>
      </left>
      <right style="medium">
        <color indexed="8"/>
      </right>
      <top/>
      <bottom style="thin">
        <color indexed="8"/>
      </bottom>
      <diagonal/>
    </border>
    <border>
      <left style="medium">
        <color indexed="8"/>
      </left>
      <right style="medium">
        <color indexed="8"/>
      </right>
      <top style="thin">
        <color indexed="8"/>
      </top>
      <bottom style="medium">
        <color indexed="8"/>
      </bottom>
      <diagonal/>
    </border>
    <border>
      <left/>
      <right style="medium">
        <color indexed="8"/>
      </right>
      <top style="thin">
        <color indexed="8"/>
      </top>
      <bottom/>
      <diagonal/>
    </border>
    <border>
      <left/>
      <right/>
      <top style="thin">
        <color indexed="8"/>
      </top>
      <bottom/>
      <diagonal/>
    </border>
    <border>
      <left style="medium">
        <color indexed="8"/>
      </left>
      <right style="medium">
        <color indexed="8"/>
      </right>
      <top style="thin">
        <color indexed="8"/>
      </top>
      <bottom style="thin">
        <color indexed="64"/>
      </bottom>
      <diagonal/>
    </border>
    <border>
      <left/>
      <right style="medium">
        <color indexed="8"/>
      </right>
      <top style="thin">
        <color indexed="8"/>
      </top>
      <bottom style="thin">
        <color indexed="64"/>
      </bottom>
      <diagonal/>
    </border>
    <border>
      <left/>
      <right/>
      <top style="thin">
        <color indexed="8"/>
      </top>
      <bottom style="thin">
        <color indexed="64"/>
      </bottom>
      <diagonal/>
    </border>
    <border>
      <left style="medium">
        <color indexed="8"/>
      </left>
      <right style="medium">
        <color indexed="8"/>
      </right>
      <top/>
      <bottom style="medium">
        <color indexed="64"/>
      </bottom>
      <diagonal/>
    </border>
    <border>
      <left/>
      <right style="medium">
        <color indexed="8"/>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8"/>
      </top>
      <bottom style="medium">
        <color indexed="64"/>
      </bottom>
      <diagonal/>
    </border>
    <border>
      <left style="medium">
        <color indexed="64"/>
      </left>
      <right/>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double">
        <color indexed="64"/>
      </left>
      <right style="thin">
        <color indexed="64"/>
      </right>
      <top style="double">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8"/>
      </bottom>
      <diagonal/>
    </border>
    <border>
      <left style="medium">
        <color indexed="8"/>
      </left>
      <right/>
      <top style="medium">
        <color indexed="64"/>
      </top>
      <bottom style="medium">
        <color indexed="8"/>
      </bottom>
      <diagonal/>
    </border>
    <border>
      <left/>
      <right style="medium">
        <color indexed="8"/>
      </right>
      <top style="medium">
        <color indexed="64"/>
      </top>
      <bottom style="medium">
        <color indexed="8"/>
      </bottom>
      <diagonal/>
    </border>
    <border>
      <left style="medium">
        <color indexed="8"/>
      </left>
      <right/>
      <top style="medium">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8"/>
      </right>
      <top style="medium">
        <color indexed="8"/>
      </top>
      <bottom style="medium">
        <color indexed="64"/>
      </bottom>
      <diagonal/>
    </border>
    <border>
      <left/>
      <right/>
      <top style="medium">
        <color indexed="8"/>
      </top>
      <bottom style="medium">
        <color indexed="64"/>
      </bottom>
      <diagonal/>
    </border>
    <border>
      <left style="medium">
        <color indexed="8"/>
      </left>
      <right style="thin">
        <color indexed="8"/>
      </right>
      <top style="medium">
        <color indexed="8"/>
      </top>
      <bottom style="medium">
        <color indexed="64"/>
      </bottom>
      <diagonal/>
    </border>
    <border>
      <left style="medium">
        <color indexed="64"/>
      </left>
      <right/>
      <top style="medium">
        <color indexed="64"/>
      </top>
      <bottom/>
      <diagonal/>
    </border>
    <border>
      <left/>
      <right/>
      <top style="medium">
        <color indexed="64"/>
      </top>
      <bottom/>
      <diagonal/>
    </border>
    <border>
      <left/>
      <right/>
      <top style="thin">
        <color indexed="64"/>
      </top>
      <bottom/>
      <diagonal/>
    </border>
    <border>
      <left style="double">
        <color indexed="64"/>
      </left>
      <right style="thin">
        <color indexed="64"/>
      </right>
      <top/>
      <bottom style="double">
        <color indexed="64"/>
      </bottom>
      <diagonal/>
    </border>
    <border>
      <left style="double">
        <color indexed="64"/>
      </left>
      <right style="thin">
        <color indexed="64"/>
      </right>
      <top style="double">
        <color indexed="64"/>
      </top>
      <bottom/>
      <diagonal/>
    </border>
    <border>
      <left/>
      <right style="thin">
        <color indexed="64"/>
      </right>
      <top style="double">
        <color indexed="64"/>
      </top>
      <bottom/>
      <diagonal/>
    </border>
    <border>
      <left/>
      <right style="thin">
        <color indexed="64"/>
      </right>
      <top style="thin">
        <color indexed="64"/>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right/>
      <top style="double">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right style="thin">
        <color indexed="64"/>
      </right>
      <top style="double">
        <color indexed="64"/>
      </top>
      <bottom style="thin">
        <color indexed="64"/>
      </bottom>
      <diagonal/>
    </border>
    <border>
      <left/>
      <right style="double">
        <color indexed="64"/>
      </right>
      <top/>
      <bottom style="thin">
        <color indexed="64"/>
      </bottom>
      <diagonal/>
    </border>
    <border>
      <left style="double">
        <color indexed="64"/>
      </left>
      <right style="thin">
        <color indexed="64"/>
      </right>
      <top/>
      <bottom/>
      <diagonal/>
    </border>
    <border>
      <left style="medium">
        <color indexed="8"/>
      </left>
      <right style="medium">
        <color indexed="8"/>
      </right>
      <top style="medium">
        <color indexed="64"/>
      </top>
      <bottom/>
      <diagonal/>
    </border>
    <border>
      <left style="medium">
        <color indexed="8"/>
      </left>
      <right style="medium">
        <color indexed="64"/>
      </right>
      <top style="medium">
        <color indexed="64"/>
      </top>
      <bottom/>
      <diagonal/>
    </border>
    <border>
      <left style="thin">
        <color indexed="8"/>
      </left>
      <right style="medium">
        <color indexed="64"/>
      </right>
      <top style="medium">
        <color indexed="8"/>
      </top>
      <bottom style="medium">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style="medium">
        <color indexed="8"/>
      </top>
      <bottom/>
      <diagonal/>
    </border>
    <border>
      <left/>
      <right/>
      <top style="medium">
        <color indexed="64"/>
      </top>
      <bottom style="medium">
        <color indexed="8"/>
      </bottom>
      <diagonal/>
    </border>
    <border>
      <left style="thin">
        <color indexed="8"/>
      </left>
      <right style="medium">
        <color indexed="64"/>
      </right>
      <top style="medium">
        <color indexed="64"/>
      </top>
      <bottom style="medium">
        <color indexed="64"/>
      </bottom>
      <diagonal/>
    </border>
    <border>
      <left style="medium">
        <color indexed="8"/>
      </left>
      <right style="medium">
        <color indexed="8"/>
      </right>
      <top style="medium">
        <color indexed="8"/>
      </top>
      <bottom/>
      <diagonal/>
    </border>
    <border>
      <left style="medium">
        <color indexed="64"/>
      </left>
      <right style="medium">
        <color indexed="8"/>
      </right>
      <top style="medium">
        <color indexed="8"/>
      </top>
      <bottom style="thin">
        <color indexed="64"/>
      </bottom>
      <diagonal/>
    </border>
    <border>
      <left style="medium">
        <color indexed="64"/>
      </left>
      <right style="thin">
        <color indexed="8"/>
      </right>
      <top style="medium">
        <color indexed="64"/>
      </top>
      <bottom style="thin">
        <color indexed="8"/>
      </bottom>
      <diagonal/>
    </border>
    <border>
      <left/>
      <right style="medium">
        <color indexed="64"/>
      </right>
      <top style="medium">
        <color indexed="64"/>
      </top>
      <bottom style="thin">
        <color indexed="8"/>
      </bottom>
      <diagonal/>
    </border>
    <border>
      <left style="medium">
        <color indexed="64"/>
      </left>
      <right style="thin">
        <color indexed="8"/>
      </right>
      <top style="thin">
        <color indexed="8"/>
      </top>
      <bottom style="thin">
        <color indexed="8"/>
      </bottom>
      <diagonal/>
    </border>
    <border>
      <left/>
      <right style="medium">
        <color indexed="64"/>
      </right>
      <top style="thin">
        <color indexed="8"/>
      </top>
      <bottom style="thin">
        <color indexed="8"/>
      </bottom>
      <diagonal/>
    </border>
    <border>
      <left style="medium">
        <color indexed="64"/>
      </left>
      <right style="thin">
        <color indexed="8"/>
      </right>
      <top style="thin">
        <color indexed="8"/>
      </top>
      <bottom style="medium">
        <color indexed="64"/>
      </bottom>
      <diagonal/>
    </border>
    <border>
      <left/>
      <right style="medium">
        <color indexed="64"/>
      </right>
      <top style="thin">
        <color indexed="8"/>
      </top>
      <bottom style="medium">
        <color indexed="64"/>
      </bottom>
      <diagonal/>
    </border>
    <border>
      <left style="medium">
        <color indexed="8"/>
      </left>
      <right/>
      <top style="thin">
        <color indexed="8"/>
      </top>
      <bottom/>
      <diagonal/>
    </border>
    <border>
      <left style="medium">
        <color indexed="8"/>
      </left>
      <right/>
      <top style="medium">
        <color indexed="8"/>
      </top>
      <bottom style="medium">
        <color indexed="64"/>
      </bottom>
      <diagonal/>
    </border>
    <border>
      <left style="medium">
        <color indexed="64"/>
      </left>
      <right style="thin">
        <color indexed="8"/>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thin">
        <color indexed="8"/>
      </right>
      <top style="medium">
        <color indexed="8"/>
      </top>
      <bottom style="medium">
        <color indexed="64"/>
      </bottom>
      <diagonal/>
    </border>
    <border>
      <left/>
      <right/>
      <top style="medium">
        <color indexed="8"/>
      </top>
      <bottom style="medium">
        <color indexed="8"/>
      </bottom>
      <diagonal/>
    </border>
    <border>
      <left style="medium">
        <color indexed="8"/>
      </left>
      <right/>
      <top style="medium">
        <color indexed="8"/>
      </top>
      <bottom style="medium">
        <color indexed="8"/>
      </bottom>
      <diagonal/>
    </border>
    <border>
      <left style="medium">
        <color indexed="64"/>
      </left>
      <right style="thin">
        <color indexed="8"/>
      </right>
      <top style="medium">
        <color indexed="64"/>
      </top>
      <bottom style="medium">
        <color indexed="64"/>
      </bottom>
      <diagonal/>
    </border>
    <border>
      <left style="thin">
        <color indexed="8"/>
      </left>
      <right style="medium">
        <color indexed="8"/>
      </right>
      <top style="medium">
        <color indexed="64"/>
      </top>
      <bottom style="medium">
        <color indexed="64"/>
      </bottom>
      <diagonal/>
    </border>
    <border>
      <left style="medium">
        <color indexed="8"/>
      </left>
      <right style="thin">
        <color indexed="8"/>
      </right>
      <top style="medium">
        <color indexed="64"/>
      </top>
      <bottom style="medium">
        <color indexed="64"/>
      </bottom>
      <diagonal/>
    </border>
    <border>
      <left style="medium">
        <color indexed="8"/>
      </left>
      <right style="thin">
        <color indexed="8"/>
      </right>
      <top style="medium">
        <color indexed="64"/>
      </top>
      <bottom style="thin">
        <color indexed="8"/>
      </bottom>
      <diagonal/>
    </border>
    <border>
      <left style="medium">
        <color indexed="8"/>
      </left>
      <right style="thin">
        <color indexed="8"/>
      </right>
      <top style="thin">
        <color indexed="8"/>
      </top>
      <bottom style="thin">
        <color indexed="8"/>
      </bottom>
      <diagonal/>
    </border>
    <border>
      <left style="medium">
        <color indexed="8"/>
      </left>
      <right style="thin">
        <color indexed="8"/>
      </right>
      <top style="thin">
        <color indexed="8"/>
      </top>
      <bottom/>
      <diagonal/>
    </border>
    <border>
      <left/>
      <right style="medium">
        <color indexed="64"/>
      </right>
      <top style="thin">
        <color indexed="8"/>
      </top>
      <bottom/>
      <diagonal/>
    </border>
    <border>
      <left style="medium">
        <color indexed="8"/>
      </left>
      <right/>
      <top style="thin">
        <color indexed="8"/>
      </top>
      <bottom style="medium">
        <color indexed="8"/>
      </bottom>
      <diagonal/>
    </border>
    <border>
      <left style="medium">
        <color indexed="64"/>
      </left>
      <right/>
      <top style="medium">
        <color indexed="8"/>
      </top>
      <bottom style="thin">
        <color indexed="64"/>
      </bottom>
      <diagonal/>
    </border>
    <border>
      <left/>
      <right style="medium">
        <color indexed="64"/>
      </right>
      <top style="medium">
        <color indexed="8"/>
      </top>
      <bottom style="medium">
        <color indexed="64"/>
      </bottom>
      <diagonal/>
    </border>
    <border>
      <left/>
      <right style="medium">
        <color indexed="64"/>
      </right>
      <top style="medium">
        <color indexed="64"/>
      </top>
      <bottom style="medium">
        <color indexed="8"/>
      </bottom>
      <diagonal/>
    </border>
    <border>
      <left/>
      <right style="thin">
        <color indexed="8"/>
      </right>
      <top style="medium">
        <color indexed="64"/>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diagonal/>
    </border>
    <border>
      <left style="medium">
        <color indexed="64"/>
      </left>
      <right/>
      <top style="double">
        <color indexed="64"/>
      </top>
      <bottom style="medium">
        <color indexed="64"/>
      </bottom>
      <diagonal/>
    </border>
    <border>
      <left style="thin">
        <color indexed="64"/>
      </left>
      <right/>
      <top style="double">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style="double">
        <color indexed="64"/>
      </top>
      <bottom style="medium">
        <color indexed="64"/>
      </bottom>
      <diagonal/>
    </border>
    <border>
      <left/>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double">
        <color indexed="64"/>
      </bottom>
      <diagonal/>
    </border>
    <border>
      <left style="thin">
        <color indexed="64"/>
      </left>
      <right/>
      <top/>
      <bottom/>
      <diagonal/>
    </border>
    <border>
      <left/>
      <right style="double">
        <color indexed="64"/>
      </right>
      <top style="double">
        <color indexed="64"/>
      </top>
      <bottom/>
      <diagonal/>
    </border>
    <border>
      <left/>
      <right style="medium">
        <color indexed="64"/>
      </right>
      <top style="double">
        <color indexed="64"/>
      </top>
      <bottom/>
      <diagonal/>
    </border>
    <border>
      <left style="medium">
        <color indexed="64"/>
      </left>
      <right style="thin">
        <color indexed="64"/>
      </right>
      <top/>
      <bottom style="double">
        <color indexed="64"/>
      </bottom>
      <diagonal/>
    </border>
    <border>
      <left style="thin">
        <color indexed="64"/>
      </left>
      <right/>
      <top/>
      <bottom style="double">
        <color indexed="64"/>
      </bottom>
      <diagonal/>
    </border>
    <border>
      <left/>
      <right style="double">
        <color indexed="64"/>
      </right>
      <top style="double">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double">
        <color indexed="64"/>
      </top>
      <bottom/>
      <diagonal/>
    </border>
    <border>
      <left style="double">
        <color indexed="64"/>
      </left>
      <right/>
      <top/>
      <bottom/>
      <diagonal/>
    </border>
    <border>
      <left style="thin">
        <color indexed="64"/>
      </left>
      <right style="medium">
        <color indexed="64"/>
      </right>
      <top/>
      <bottom style="double">
        <color indexed="64"/>
      </bottom>
      <diagonal/>
    </border>
    <border>
      <left style="medium">
        <color indexed="64"/>
      </left>
      <right style="thin">
        <color indexed="64"/>
      </right>
      <top style="double">
        <color indexed="64"/>
      </top>
      <bottom style="medium">
        <color indexed="64"/>
      </bottom>
      <diagonal/>
    </border>
    <border>
      <left/>
      <right style="thin">
        <color indexed="64"/>
      </right>
      <top style="medium">
        <color indexed="64"/>
      </top>
      <bottom style="thin">
        <color indexed="64"/>
      </bottom>
      <diagonal/>
    </border>
    <border>
      <left style="thin">
        <color indexed="64"/>
      </left>
      <right style="double">
        <color indexed="64"/>
      </right>
      <top/>
      <bottom/>
      <diagonal/>
    </border>
    <border>
      <left style="double">
        <color indexed="64"/>
      </left>
      <right style="medium">
        <color indexed="64"/>
      </right>
      <top/>
      <bottom/>
      <diagonal/>
    </border>
    <border>
      <left style="thin">
        <color indexed="64"/>
      </left>
      <right style="double">
        <color indexed="64"/>
      </right>
      <top/>
      <bottom style="double">
        <color indexed="64"/>
      </bottom>
      <diagonal/>
    </border>
    <border>
      <left style="thin">
        <color indexed="64"/>
      </left>
      <right style="thin">
        <color indexed="64"/>
      </right>
      <top style="thin">
        <color indexed="64"/>
      </top>
      <bottom style="double">
        <color indexed="64"/>
      </bottom>
      <diagonal/>
    </border>
    <border>
      <left style="double">
        <color indexed="64"/>
      </left>
      <right style="medium">
        <color indexed="64"/>
      </right>
      <top/>
      <bottom style="double">
        <color indexed="64"/>
      </bottom>
      <diagonal/>
    </border>
    <border>
      <left style="double">
        <color indexed="64"/>
      </left>
      <right style="medium">
        <color indexed="64"/>
      </right>
      <top/>
      <bottom style="thin">
        <color indexed="64"/>
      </bottom>
      <diagonal/>
    </border>
    <border>
      <left style="double">
        <color indexed="64"/>
      </left>
      <right style="medium">
        <color indexed="64"/>
      </right>
      <top style="thin">
        <color indexed="64"/>
      </top>
      <bottom style="double">
        <color indexed="64"/>
      </bottom>
      <diagonal/>
    </border>
    <border>
      <left style="thin">
        <color indexed="64"/>
      </left>
      <right style="thin">
        <color indexed="64"/>
      </right>
      <top style="double">
        <color indexed="64"/>
      </top>
      <bottom style="medium">
        <color indexed="64"/>
      </bottom>
      <diagonal/>
    </border>
    <border>
      <left style="double">
        <color indexed="64"/>
      </left>
      <right style="medium">
        <color indexed="64"/>
      </right>
      <top/>
      <bottom style="medium">
        <color indexed="64"/>
      </bottom>
      <diagonal/>
    </border>
    <border>
      <left/>
      <right/>
      <top style="medium">
        <color indexed="64"/>
      </top>
      <bottom style="double">
        <color indexed="64"/>
      </bottom>
      <diagonal/>
    </border>
    <border>
      <left style="medium">
        <color indexed="64"/>
      </left>
      <right/>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double">
        <color indexed="64"/>
      </left>
      <right style="thin">
        <color indexed="64"/>
      </right>
      <top/>
      <bottom style="medium">
        <color indexed="64"/>
      </bottom>
      <diagonal/>
    </border>
    <border>
      <left/>
      <right/>
      <top/>
      <bottom style="double">
        <color indexed="64"/>
      </bottom>
      <diagonal/>
    </border>
    <border>
      <left/>
      <right style="double">
        <color indexed="64"/>
      </right>
      <top/>
      <bottom style="medium">
        <color indexed="64"/>
      </bottom>
      <diagonal/>
    </border>
    <border>
      <left style="double">
        <color indexed="64"/>
      </left>
      <right/>
      <top/>
      <bottom style="medium">
        <color indexed="64"/>
      </bottom>
      <diagonal/>
    </border>
    <border>
      <left/>
      <right/>
      <top style="double">
        <color indexed="64"/>
      </top>
      <bottom/>
      <diagonal/>
    </border>
    <border>
      <left/>
      <right style="double">
        <color indexed="64"/>
      </right>
      <top/>
      <bottom style="thick">
        <color indexed="64"/>
      </bottom>
      <diagonal/>
    </border>
    <border>
      <left/>
      <right style="medium">
        <color indexed="64"/>
      </right>
      <top style="double">
        <color indexed="64"/>
      </top>
      <bottom style="thin">
        <color indexed="64"/>
      </bottom>
      <diagonal/>
    </border>
    <border>
      <left/>
      <right style="medium">
        <color indexed="64"/>
      </right>
      <top style="thin">
        <color indexed="64"/>
      </top>
      <bottom style="thin">
        <color indexed="64"/>
      </bottom>
      <diagonal/>
    </border>
    <border>
      <left/>
      <right/>
      <top style="double">
        <color indexed="64"/>
      </top>
      <bottom style="medium">
        <color indexed="64"/>
      </bottom>
      <diagonal/>
    </border>
    <border>
      <left style="double">
        <color indexed="64"/>
      </left>
      <right style="double">
        <color indexed="64"/>
      </right>
      <top style="medium">
        <color indexed="64"/>
      </top>
      <bottom/>
      <diagonal/>
    </border>
    <border>
      <left/>
      <right style="double">
        <color indexed="64"/>
      </right>
      <top style="medium">
        <color indexed="64"/>
      </top>
      <bottom/>
      <diagonal/>
    </border>
    <border>
      <left/>
      <right style="double">
        <color indexed="64"/>
      </right>
      <top/>
      <bottom/>
      <diagonal/>
    </border>
    <border>
      <left style="double">
        <color indexed="64"/>
      </left>
      <right style="double">
        <color indexed="64"/>
      </right>
      <top style="double">
        <color indexed="64"/>
      </top>
      <bottom/>
      <diagonal/>
    </border>
    <border>
      <left style="double">
        <color indexed="64"/>
      </left>
      <right style="medium">
        <color indexed="64"/>
      </right>
      <top style="double">
        <color indexed="64"/>
      </top>
      <bottom/>
      <diagonal/>
    </border>
    <border>
      <left style="thin">
        <color indexed="64"/>
      </left>
      <right style="double">
        <color indexed="64"/>
      </right>
      <top style="thin">
        <color indexed="64"/>
      </top>
      <bottom/>
      <diagonal/>
    </border>
    <border>
      <left style="thin">
        <color indexed="64"/>
      </left>
      <right style="medium">
        <color indexed="64"/>
      </right>
      <top style="double">
        <color indexed="64"/>
      </top>
      <bottom/>
      <diagonal/>
    </border>
    <border>
      <left style="thin">
        <color indexed="64"/>
      </left>
      <right style="double">
        <color indexed="64"/>
      </right>
      <top style="double">
        <color indexed="64"/>
      </top>
      <bottom/>
      <diagonal/>
    </border>
    <border>
      <left style="double">
        <color indexed="64"/>
      </left>
      <right/>
      <top style="double">
        <color indexed="64"/>
      </top>
      <bottom style="medium">
        <color indexed="64"/>
      </bottom>
      <diagonal/>
    </border>
    <border>
      <left style="double">
        <color indexed="64"/>
      </left>
      <right style="medium">
        <color indexed="64"/>
      </right>
      <top style="double">
        <color indexed="64"/>
      </top>
      <bottom style="medium">
        <color indexed="64"/>
      </bottom>
      <diagonal/>
    </border>
    <border>
      <left style="double">
        <color indexed="64"/>
      </left>
      <right style="double">
        <color indexed="64"/>
      </right>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diagonal/>
    </border>
    <border>
      <left/>
      <right style="medium">
        <color indexed="8"/>
      </right>
      <top style="medium">
        <color indexed="8"/>
      </top>
      <bottom/>
      <diagonal/>
    </border>
    <border>
      <left style="thin">
        <color indexed="8"/>
      </left>
      <right/>
      <top style="medium">
        <color indexed="8"/>
      </top>
      <bottom/>
      <diagonal/>
    </border>
    <border>
      <left style="thin">
        <color indexed="8"/>
      </left>
      <right/>
      <top/>
      <bottom style="thin">
        <color indexed="8"/>
      </bottom>
      <diagonal/>
    </border>
    <border>
      <left style="thin">
        <color indexed="8"/>
      </left>
      <right/>
      <top style="medium">
        <color indexed="8"/>
      </top>
      <bottom style="thin">
        <color indexed="8"/>
      </bottom>
      <diagonal/>
    </border>
    <border>
      <left style="medium">
        <color indexed="64"/>
      </left>
      <right style="medium">
        <color indexed="64"/>
      </right>
      <top/>
      <bottom style="medium">
        <color indexed="64"/>
      </bottom>
      <diagonal/>
    </border>
    <border>
      <left style="thin">
        <color indexed="8"/>
      </left>
      <right/>
      <top/>
      <bottom/>
      <diagonal/>
    </border>
    <border>
      <left style="thin">
        <color indexed="8"/>
      </left>
      <right style="thin">
        <color indexed="8"/>
      </right>
      <top style="medium">
        <color indexed="8"/>
      </top>
      <bottom style="thin">
        <color indexed="8"/>
      </bottom>
      <diagonal/>
    </border>
    <border>
      <left style="medium">
        <color indexed="64"/>
      </left>
      <right style="medium">
        <color indexed="64"/>
      </right>
      <top style="thin">
        <color indexed="64"/>
      </top>
      <bottom style="double">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8"/>
      </right>
      <top/>
      <bottom style="medium">
        <color indexed="8"/>
      </bottom>
      <diagonal/>
    </border>
    <border>
      <left/>
      <right style="medium">
        <color indexed="8"/>
      </right>
      <top/>
      <bottom/>
      <diagonal/>
    </border>
    <border>
      <left style="medium">
        <color indexed="8"/>
      </left>
      <right style="medium">
        <color indexed="8"/>
      </right>
      <top style="thin">
        <color indexed="8"/>
      </top>
      <bottom style="medium">
        <color indexed="64"/>
      </bottom>
      <diagonal/>
    </border>
    <border>
      <left style="medium">
        <color indexed="8"/>
      </left>
      <right style="medium">
        <color indexed="8"/>
      </right>
      <top/>
      <bottom/>
      <diagonal/>
    </border>
    <border>
      <left/>
      <right/>
      <top style="thin">
        <color indexed="64"/>
      </top>
      <bottom style="double">
        <color indexed="64"/>
      </bottom>
      <diagonal/>
    </border>
    <border>
      <left style="medium">
        <color indexed="64"/>
      </left>
      <right style="medium">
        <color indexed="64"/>
      </right>
      <top style="double">
        <color indexed="64"/>
      </top>
      <bottom/>
      <diagonal/>
    </border>
    <border>
      <left style="thin">
        <color indexed="64"/>
      </left>
      <right style="double">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thin">
        <color indexed="64"/>
      </right>
      <top style="double">
        <color indexed="64"/>
      </top>
      <bottom style="double">
        <color indexed="64"/>
      </bottom>
      <diagonal/>
    </border>
    <border>
      <left style="medium">
        <color indexed="64"/>
      </left>
      <right style="double">
        <color indexed="64"/>
      </right>
      <top style="double">
        <color indexed="64"/>
      </top>
      <bottom/>
      <diagonal/>
    </border>
    <border>
      <left/>
      <right style="medium">
        <color indexed="64"/>
      </right>
      <top style="double">
        <color indexed="64"/>
      </top>
      <bottom style="medium">
        <color indexed="64"/>
      </bottom>
      <diagonal/>
    </border>
    <border>
      <left style="double">
        <color indexed="64"/>
      </left>
      <right style="double">
        <color indexed="64"/>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medium">
        <color indexed="8"/>
      </left>
      <right/>
      <top/>
      <bottom style="medium">
        <color indexed="64"/>
      </bottom>
      <diagonal/>
    </border>
    <border>
      <left style="double">
        <color indexed="64"/>
      </left>
      <right/>
      <top style="thin">
        <color indexed="64"/>
      </top>
      <bottom style="thin">
        <color indexed="64"/>
      </bottom>
      <diagonal/>
    </border>
    <border>
      <left style="double">
        <color indexed="64"/>
      </left>
      <right/>
      <top style="medium">
        <color indexed="64"/>
      </top>
      <bottom/>
      <diagonal/>
    </border>
    <border>
      <left style="thin">
        <color indexed="64"/>
      </left>
      <right/>
      <top style="medium">
        <color indexed="64"/>
      </top>
      <bottom style="medium">
        <color indexed="64"/>
      </bottom>
      <diagonal/>
    </border>
  </borders>
  <cellStyleXfs count="43">
    <xf numFmtId="0" fontId="0" fillId="0" borderId="0"/>
    <xf numFmtId="0" fontId="22" fillId="0" borderId="0" applyNumberFormat="0" applyFill="0" applyBorder="0" applyAlignment="0" applyProtection="0">
      <alignment vertical="top"/>
      <protection locked="0"/>
    </xf>
    <xf numFmtId="166" fontId="7" fillId="0" borderId="0" applyFont="0" applyFill="0" applyBorder="0" applyAlignment="0" applyProtection="0"/>
    <xf numFmtId="43" fontId="1" fillId="0" borderId="0" applyFont="0" applyFill="0" applyBorder="0" applyAlignment="0" applyProtection="0"/>
    <xf numFmtId="41" fontId="30" fillId="0" borderId="0" applyFont="0" applyFill="0" applyBorder="0" applyAlignment="0" applyProtection="0"/>
    <xf numFmtId="40" fontId="31" fillId="0" borderId="0" applyFont="0" applyFill="0" applyBorder="0" applyAlignment="0" applyProtection="0"/>
    <xf numFmtId="40" fontId="31" fillId="0" borderId="0" applyFont="0" applyFill="0" applyBorder="0" applyAlignment="0" applyProtection="0"/>
    <xf numFmtId="40" fontId="1" fillId="0" borderId="0" applyFont="0" applyFill="0" applyBorder="0" applyAlignment="0" applyProtection="0"/>
    <xf numFmtId="40"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0" fontId="7" fillId="0" borderId="0"/>
    <xf numFmtId="0" fontId="107" fillId="0" borderId="0"/>
    <xf numFmtId="0" fontId="7" fillId="0" borderId="0"/>
    <xf numFmtId="0" fontId="7" fillId="0" borderId="0"/>
    <xf numFmtId="0" fontId="3" fillId="0" borderId="0"/>
    <xf numFmtId="0" fontId="1" fillId="0" borderId="0"/>
    <xf numFmtId="0" fontId="7" fillId="0" borderId="0"/>
    <xf numFmtId="0" fontId="108" fillId="0" borderId="0"/>
    <xf numFmtId="0" fontId="106" fillId="0" borderId="0"/>
    <xf numFmtId="0" fontId="107" fillId="0" borderId="0"/>
    <xf numFmtId="0" fontId="17" fillId="2" borderId="0"/>
    <xf numFmtId="0" fontId="31" fillId="0" borderId="0"/>
    <xf numFmtId="0" fontId="7" fillId="0" borderId="0"/>
    <xf numFmtId="0" fontId="7" fillId="0" borderId="0"/>
    <xf numFmtId="0" fontId="7" fillId="0" borderId="0"/>
    <xf numFmtId="0" fontId="32" fillId="0" borderId="0"/>
    <xf numFmtId="164"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1" fillId="0" borderId="0" applyFont="0" applyFill="0" applyBorder="0" applyAlignment="0" applyProtection="0"/>
    <xf numFmtId="9" fontId="3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7" fontId="30" fillId="0" borderId="0" applyFont="0" applyFill="0" applyBorder="0" applyAlignment="0" applyProtection="0"/>
  </cellStyleXfs>
  <cellXfs count="2795">
    <xf numFmtId="0" fontId="0" fillId="0" borderId="0" xfId="0"/>
    <xf numFmtId="0" fontId="0" fillId="0" borderId="0" xfId="0" quotePrefix="1" applyNumberFormat="1"/>
    <xf numFmtId="165" fontId="2" fillId="0" borderId="0" xfId="27" applyNumberFormat="1" applyFont="1" applyAlignment="1" applyProtection="1">
      <alignment vertical="center"/>
    </xf>
    <xf numFmtId="164" fontId="3" fillId="0" borderId="0" xfId="27" applyFont="1" applyAlignment="1" applyProtection="1">
      <alignment vertical="center"/>
    </xf>
    <xf numFmtId="164" fontId="2" fillId="0" borderId="0" xfId="27" applyAlignment="1">
      <alignment vertical="center"/>
    </xf>
    <xf numFmtId="165" fontId="4" fillId="0" borderId="0" xfId="27" applyNumberFormat="1" applyFont="1" applyAlignment="1" applyProtection="1">
      <alignment vertical="center"/>
    </xf>
    <xf numFmtId="164" fontId="5" fillId="0" borderId="0" xfId="27" applyFont="1" applyAlignment="1" applyProtection="1">
      <alignment vertical="center"/>
    </xf>
    <xf numFmtId="164" fontId="4" fillId="0" borderId="0" xfId="27" applyFont="1" applyAlignment="1">
      <alignment vertical="center"/>
    </xf>
    <xf numFmtId="0" fontId="5" fillId="0" borderId="0" xfId="27" applyNumberFormat="1" applyFont="1" applyAlignment="1" applyProtection="1">
      <alignment vertical="center"/>
    </xf>
    <xf numFmtId="164" fontId="6" fillId="0" borderId="0" xfId="27" applyFont="1" applyFill="1" applyBorder="1" applyAlignment="1" applyProtection="1">
      <alignment horizontal="right" vertical="center"/>
    </xf>
    <xf numFmtId="164" fontId="5" fillId="0" borderId="0" xfId="27" applyFont="1" applyAlignment="1" applyProtection="1">
      <alignment vertical="center"/>
      <protection locked="0"/>
    </xf>
    <xf numFmtId="164" fontId="2" fillId="0" borderId="0" xfId="27" applyAlignment="1" applyProtection="1">
      <alignment vertical="center"/>
    </xf>
    <xf numFmtId="164" fontId="3" fillId="0" borderId="0" xfId="27" applyFont="1" applyFill="1" applyBorder="1" applyAlignment="1" applyProtection="1">
      <alignment vertical="center"/>
    </xf>
    <xf numFmtId="164" fontId="6" fillId="0" borderId="0" xfId="27" applyFont="1" applyFill="1" applyBorder="1" applyAlignment="1" applyProtection="1">
      <alignment horizontal="right" vertical="top"/>
    </xf>
    <xf numFmtId="164" fontId="3" fillId="0" borderId="0" xfId="27" applyFont="1" applyAlignment="1" applyProtection="1">
      <alignment vertical="top"/>
      <protection locked="0"/>
    </xf>
    <xf numFmtId="164" fontId="2" fillId="0" borderId="0" xfId="27" applyFill="1" applyAlignment="1">
      <alignment vertical="center"/>
    </xf>
    <xf numFmtId="164" fontId="9" fillId="0" borderId="0" xfId="27" applyFont="1" applyAlignment="1" applyProtection="1">
      <alignment vertical="center"/>
    </xf>
    <xf numFmtId="0" fontId="10" fillId="0" borderId="0" xfId="23" applyFont="1" applyAlignment="1" applyProtection="1">
      <alignment vertical="center"/>
    </xf>
    <xf numFmtId="164" fontId="3" fillId="0" borderId="0" xfId="27" applyFont="1" applyAlignment="1" applyProtection="1">
      <alignment horizontal="left" vertical="center"/>
    </xf>
    <xf numFmtId="164" fontId="11" fillId="0" borderId="0" xfId="27" applyFont="1" applyAlignment="1">
      <alignment horizontal="center" vertical="center" wrapText="1"/>
    </xf>
    <xf numFmtId="49" fontId="3" fillId="3" borderId="1" xfId="27" applyNumberFormat="1" applyFont="1" applyFill="1" applyBorder="1" applyAlignment="1" applyProtection="1">
      <alignment horizontal="left" vertical="center"/>
      <protection locked="0" hidden="1"/>
    </xf>
    <xf numFmtId="49" fontId="3" fillId="0" borderId="0" xfId="23" applyNumberFormat="1" applyFont="1" applyFill="1" applyBorder="1" applyAlignment="1" applyProtection="1">
      <alignment vertical="center"/>
      <protection locked="0"/>
    </xf>
    <xf numFmtId="164" fontId="2" fillId="0" borderId="0" xfId="27" applyFill="1" applyBorder="1" applyAlignment="1">
      <alignment vertical="center"/>
    </xf>
    <xf numFmtId="0" fontId="11" fillId="0" borderId="0" xfId="27" applyNumberFormat="1" applyFont="1" applyBorder="1" applyAlignment="1">
      <alignment horizontal="center" vertical="center" wrapText="1"/>
    </xf>
    <xf numFmtId="164" fontId="10" fillId="0" borderId="0" xfId="27" applyFont="1" applyAlignment="1" applyProtection="1">
      <alignment horizontal="left" vertical="top"/>
    </xf>
    <xf numFmtId="164" fontId="10" fillId="0" borderId="0" xfId="27" applyFont="1" applyAlignment="1" applyProtection="1">
      <alignment vertical="top"/>
    </xf>
    <xf numFmtId="164" fontId="12" fillId="0" borderId="0" xfId="27" applyFont="1" applyAlignment="1" applyProtection="1">
      <alignment vertical="top"/>
    </xf>
    <xf numFmtId="164" fontId="12" fillId="0" borderId="0" xfId="27" applyFont="1" applyAlignment="1">
      <alignment vertical="top"/>
    </xf>
    <xf numFmtId="164" fontId="3" fillId="0" borderId="0" xfId="27" applyFont="1" applyAlignment="1" applyProtection="1">
      <alignment vertical="top"/>
    </xf>
    <xf numFmtId="164" fontId="3" fillId="0" borderId="0" xfId="27" applyFont="1" applyAlignment="1">
      <alignment vertical="top"/>
    </xf>
    <xf numFmtId="164" fontId="2" fillId="0" borderId="0" xfId="27" applyFont="1" applyAlignment="1">
      <alignment vertical="center"/>
    </xf>
    <xf numFmtId="164" fontId="13" fillId="0" borderId="0" xfId="27" applyFont="1" applyAlignment="1" applyProtection="1">
      <alignment vertical="center"/>
    </xf>
    <xf numFmtId="164" fontId="12" fillId="0" borderId="0" xfId="27" applyFont="1" applyAlignment="1" applyProtection="1">
      <alignment vertical="center"/>
    </xf>
    <xf numFmtId="164" fontId="10" fillId="0" borderId="0" xfId="27" applyFont="1" applyAlignment="1" applyProtection="1">
      <alignment vertical="center"/>
    </xf>
    <xf numFmtId="0" fontId="7" fillId="0" borderId="0" xfId="13" applyProtection="1"/>
    <xf numFmtId="164" fontId="12" fillId="0" borderId="0" xfId="27" applyFont="1" applyAlignment="1">
      <alignment vertical="center"/>
    </xf>
    <xf numFmtId="164" fontId="15" fillId="0" borderId="0" xfId="27" applyFont="1" applyAlignment="1" applyProtection="1">
      <alignment horizontal="left" vertical="center" wrapText="1"/>
    </xf>
    <xf numFmtId="0" fontId="11" fillId="0" borderId="0" xfId="27" applyNumberFormat="1" applyFont="1" applyAlignment="1">
      <alignment horizontal="center" vertical="center" wrapText="1"/>
    </xf>
    <xf numFmtId="164" fontId="3" fillId="0" borderId="0" xfId="27" applyFont="1" applyFill="1" applyAlignment="1" applyProtection="1">
      <alignment vertical="center"/>
    </xf>
    <xf numFmtId="0" fontId="16" fillId="0" borderId="0" xfId="23" applyFont="1" applyFill="1" applyBorder="1" applyAlignment="1" applyProtection="1">
      <alignment horizontal="left" vertical="center"/>
    </xf>
    <xf numFmtId="0" fontId="10" fillId="0" borderId="0" xfId="23" applyFont="1" applyFill="1" applyAlignment="1" applyProtection="1">
      <alignment vertical="center"/>
    </xf>
    <xf numFmtId="0" fontId="17" fillId="0" borderId="0" xfId="23" applyFont="1" applyFill="1" applyBorder="1" applyAlignment="1" applyProtection="1">
      <alignment horizontal="center" vertical="center"/>
    </xf>
    <xf numFmtId="164" fontId="18" fillId="0" borderId="0" xfId="30" applyNumberFormat="1" applyFont="1" applyAlignment="1" applyProtection="1">
      <alignment vertical="center"/>
    </xf>
    <xf numFmtId="164" fontId="19" fillId="0" borderId="0" xfId="30" applyNumberFormat="1" applyFont="1" applyAlignment="1" applyProtection="1">
      <alignment vertical="center"/>
    </xf>
    <xf numFmtId="164" fontId="3" fillId="0" borderId="0" xfId="30" applyNumberFormat="1" applyFont="1" applyAlignment="1" applyProtection="1">
      <alignment vertical="center"/>
    </xf>
    <xf numFmtId="0" fontId="20" fillId="0" borderId="0" xfId="13" applyFont="1" applyAlignment="1" applyProtection="1">
      <alignment horizontal="center" vertical="top"/>
    </xf>
    <xf numFmtId="164" fontId="2" fillId="0" borderId="0" xfId="30" applyNumberFormat="1" applyFont="1" applyAlignment="1">
      <alignment vertical="center"/>
    </xf>
    <xf numFmtId="164" fontId="3" fillId="0" borderId="0" xfId="30" applyNumberFormat="1" applyFont="1" applyBorder="1" applyAlignment="1" applyProtection="1">
      <alignment vertical="center"/>
    </xf>
    <xf numFmtId="164" fontId="20" fillId="0" borderId="0" xfId="27" applyFont="1" applyAlignment="1" applyProtection="1">
      <alignment vertical="center"/>
    </xf>
    <xf numFmtId="164" fontId="10" fillId="0" borderId="2" xfId="27" applyFont="1" applyBorder="1" applyAlignment="1" applyProtection="1">
      <alignment vertical="center"/>
    </xf>
    <xf numFmtId="164" fontId="21" fillId="0" borderId="0" xfId="27" applyFont="1" applyAlignment="1" applyProtection="1">
      <alignment vertical="center"/>
    </xf>
    <xf numFmtId="164" fontId="10" fillId="0" borderId="0" xfId="27" applyFont="1" applyAlignment="1" applyProtection="1">
      <alignment horizontal="left" vertical="center"/>
    </xf>
    <xf numFmtId="164" fontId="21" fillId="0" borderId="0" xfId="27" applyFont="1" applyAlignment="1">
      <alignment vertical="center"/>
    </xf>
    <xf numFmtId="49" fontId="23" fillId="3" borderId="3" xfId="1" applyNumberFormat="1" applyFont="1" applyFill="1" applyBorder="1" applyAlignment="1" applyProtection="1">
      <alignment horizontal="left" vertical="center"/>
      <protection locked="0" hidden="1"/>
    </xf>
    <xf numFmtId="49" fontId="3" fillId="3" borderId="1" xfId="13" applyNumberFormat="1" applyFont="1" applyFill="1" applyBorder="1" applyAlignment="1" applyProtection="1">
      <alignment horizontal="left"/>
      <protection locked="0" hidden="1"/>
    </xf>
    <xf numFmtId="49" fontId="3" fillId="0" borderId="1" xfId="27" applyNumberFormat="1" applyFont="1" applyBorder="1" applyAlignment="1" applyProtection="1">
      <alignment horizontal="left" vertical="center"/>
      <protection locked="0" hidden="1"/>
    </xf>
    <xf numFmtId="49" fontId="3" fillId="0" borderId="1" xfId="13" applyNumberFormat="1" applyFont="1" applyBorder="1" applyAlignment="1" applyProtection="1">
      <alignment horizontal="left"/>
      <protection locked="0" hidden="1"/>
    </xf>
    <xf numFmtId="164" fontId="3" fillId="0" borderId="0" xfId="27" applyFont="1" applyBorder="1" applyAlignment="1" applyProtection="1">
      <alignment vertical="center"/>
    </xf>
    <xf numFmtId="0" fontId="3" fillId="0" borderId="0" xfId="30" applyProtection="1"/>
    <xf numFmtId="164" fontId="19" fillId="0" borderId="0" xfId="27" applyFont="1" applyAlignment="1" applyProtection="1">
      <alignment horizontal="left" vertical="center"/>
    </xf>
    <xf numFmtId="165" fontId="2" fillId="0" borderId="0" xfId="27" applyNumberFormat="1" applyAlignment="1" applyProtection="1">
      <alignment vertical="center"/>
      <protection locked="0"/>
    </xf>
    <xf numFmtId="0" fontId="20" fillId="0" borderId="0" xfId="13" applyFont="1" applyFill="1" applyAlignment="1" applyProtection="1">
      <alignment horizontal="center" vertical="top"/>
    </xf>
    <xf numFmtId="0" fontId="2" fillId="0" borderId="0" xfId="27" applyNumberFormat="1" applyAlignment="1" applyProtection="1">
      <alignment vertical="center"/>
      <protection locked="0"/>
    </xf>
    <xf numFmtId="0" fontId="2" fillId="0" borderId="0" xfId="27" applyNumberFormat="1" applyAlignment="1">
      <alignment vertical="center"/>
    </xf>
    <xf numFmtId="0" fontId="7" fillId="0" borderId="0" xfId="13" applyFill="1" applyAlignment="1" applyProtection="1">
      <alignment vertical="top"/>
    </xf>
    <xf numFmtId="164" fontId="20" fillId="0" borderId="1" xfId="27" applyFont="1" applyFill="1" applyBorder="1" applyAlignment="1" applyProtection="1">
      <alignment horizontal="center" vertical="center"/>
    </xf>
    <xf numFmtId="1" fontId="3" fillId="3" borderId="1" xfId="27" applyNumberFormat="1" applyFont="1" applyFill="1" applyBorder="1" applyAlignment="1" applyProtection="1">
      <alignment vertical="center"/>
      <protection locked="0" hidden="1"/>
    </xf>
    <xf numFmtId="0" fontId="7" fillId="0" borderId="0" xfId="25" applyAlignment="1" applyProtection="1">
      <alignment vertical="center"/>
    </xf>
    <xf numFmtId="164" fontId="3" fillId="0" borderId="0" xfId="27" applyFont="1" applyAlignment="1" applyProtection="1">
      <alignment horizontal="right" vertical="center"/>
    </xf>
    <xf numFmtId="164" fontId="3" fillId="0" borderId="0" xfId="27" applyFont="1" applyFill="1" applyBorder="1" applyAlignment="1" applyProtection="1">
      <alignment horizontal="right" vertical="center"/>
    </xf>
    <xf numFmtId="164" fontId="3" fillId="0" borderId="0" xfId="27" applyFont="1" applyFill="1" applyAlignment="1" applyProtection="1">
      <alignment horizontal="left" vertical="center"/>
    </xf>
    <xf numFmtId="164" fontId="25" fillId="0" borderId="0" xfId="27" applyFont="1" applyFill="1" applyAlignment="1" applyProtection="1">
      <alignment horizontal="left" vertical="center"/>
    </xf>
    <xf numFmtId="164" fontId="25" fillId="0" borderId="0" xfId="27" applyFont="1" applyAlignment="1" applyProtection="1">
      <alignment horizontal="right" vertical="center"/>
    </xf>
    <xf numFmtId="164" fontId="25" fillId="0" borderId="0" xfId="27" applyFont="1" applyFill="1" applyBorder="1" applyAlignment="1" applyProtection="1">
      <alignment horizontal="right" vertical="center"/>
    </xf>
    <xf numFmtId="164" fontId="25" fillId="0" borderId="0" xfId="27" applyFont="1" applyFill="1" applyBorder="1" applyAlignment="1" applyProtection="1">
      <alignment vertical="center"/>
    </xf>
    <xf numFmtId="164" fontId="19" fillId="0" borderId="0" xfId="27" applyFont="1" applyAlignment="1" applyProtection="1">
      <alignment horizontal="left" vertical="center" wrapText="1"/>
    </xf>
    <xf numFmtId="164" fontId="19" fillId="0" borderId="0" xfId="27" applyFont="1" applyBorder="1" applyAlignment="1" applyProtection="1">
      <alignment horizontal="left" vertical="center" wrapText="1"/>
    </xf>
    <xf numFmtId="164" fontId="9" fillId="4" borderId="0" xfId="27" applyFont="1" applyFill="1" applyAlignment="1" applyProtection="1">
      <alignment vertical="center"/>
    </xf>
    <xf numFmtId="164" fontId="18" fillId="4" borderId="0" xfId="27" applyFont="1" applyFill="1" applyBorder="1" applyAlignment="1" applyProtection="1">
      <alignment horizontal="left" vertical="center"/>
    </xf>
    <xf numFmtId="164" fontId="3" fillId="4" borderId="0" xfId="27" applyFont="1" applyFill="1" applyBorder="1" applyAlignment="1" applyProtection="1">
      <alignment horizontal="left" vertical="center"/>
    </xf>
    <xf numFmtId="164" fontId="3" fillId="4" borderId="0" xfId="27" applyFont="1" applyFill="1" applyBorder="1" applyAlignment="1" applyProtection="1">
      <alignment vertical="center"/>
    </xf>
    <xf numFmtId="164" fontId="2" fillId="4" borderId="0" xfId="27" applyFill="1" applyBorder="1" applyAlignment="1" applyProtection="1">
      <alignment vertical="center"/>
    </xf>
    <xf numFmtId="164" fontId="2" fillId="0" borderId="0" xfId="27" applyBorder="1" applyAlignment="1" applyProtection="1">
      <alignment vertical="center"/>
      <protection locked="0"/>
    </xf>
    <xf numFmtId="164" fontId="2" fillId="0" borderId="0" xfId="27" applyAlignment="1" applyProtection="1">
      <alignment vertical="center"/>
      <protection locked="0"/>
    </xf>
    <xf numFmtId="164" fontId="19" fillId="4" borderId="0" xfId="27" applyFont="1" applyFill="1" applyBorder="1" applyAlignment="1" applyProtection="1">
      <alignment vertical="center"/>
    </xf>
    <xf numFmtId="1" fontId="19" fillId="3" borderId="1" xfId="27" applyNumberFormat="1" applyFont="1" applyFill="1" applyBorder="1" applyAlignment="1" applyProtection="1">
      <alignment vertical="center"/>
      <protection locked="0"/>
    </xf>
    <xf numFmtId="0" fontId="27" fillId="4" borderId="0" xfId="13" applyFont="1" applyFill="1" applyBorder="1" applyAlignment="1">
      <alignment horizontal="center" vertical="center" wrapText="1"/>
    </xf>
    <xf numFmtId="164" fontId="19" fillId="0" borderId="0" xfId="27" applyFont="1" applyFill="1" applyBorder="1" applyAlignment="1" applyProtection="1">
      <alignment vertical="center"/>
      <protection locked="0"/>
    </xf>
    <xf numFmtId="1" fontId="3" fillId="5" borderId="1" xfId="27" applyNumberFormat="1" applyFont="1" applyFill="1" applyBorder="1" applyAlignment="1" applyProtection="1">
      <alignment vertical="center"/>
    </xf>
    <xf numFmtId="1" fontId="3" fillId="3" borderId="1" xfId="27" applyNumberFormat="1" applyFont="1" applyFill="1" applyBorder="1" applyAlignment="1" applyProtection="1">
      <alignment vertical="center"/>
      <protection locked="0"/>
    </xf>
    <xf numFmtId="165" fontId="3" fillId="0" borderId="0" xfId="27" applyNumberFormat="1" applyFont="1" applyAlignment="1" applyProtection="1">
      <alignment vertical="center"/>
      <protection locked="0"/>
    </xf>
    <xf numFmtId="0" fontId="29" fillId="0" borderId="0" xfId="13" applyFont="1"/>
    <xf numFmtId="0" fontId="7" fillId="0" borderId="0" xfId="13" applyFont="1"/>
    <xf numFmtId="164" fontId="2" fillId="4" borderId="0" xfId="27" applyFont="1" applyFill="1" applyAlignment="1" applyProtection="1">
      <alignment vertical="center"/>
    </xf>
    <xf numFmtId="164" fontId="3" fillId="4" borderId="0" xfId="27" applyFont="1" applyFill="1" applyAlignment="1" applyProtection="1">
      <alignment vertical="center"/>
    </xf>
    <xf numFmtId="164" fontId="6" fillId="4" borderId="0" xfId="27" applyFont="1" applyFill="1" applyAlignment="1" applyProtection="1">
      <alignment horizontal="right"/>
    </xf>
    <xf numFmtId="49" fontId="5" fillId="4" borderId="4" xfId="27" applyNumberFormat="1" applyFont="1" applyFill="1" applyBorder="1" applyAlignment="1" applyProtection="1">
      <alignment horizontal="left"/>
      <protection locked="0"/>
    </xf>
    <xf numFmtId="164" fontId="2" fillId="4" borderId="0" xfId="27" applyFill="1" applyAlignment="1" applyProtection="1">
      <alignment vertical="center"/>
    </xf>
    <xf numFmtId="164" fontId="2" fillId="4" borderId="5" xfId="27" applyFont="1" applyFill="1" applyBorder="1" applyAlignment="1" applyProtection="1">
      <alignment vertical="center"/>
    </xf>
    <xf numFmtId="164" fontId="3" fillId="4" borderId="5" xfId="27" applyFont="1" applyFill="1" applyBorder="1" applyAlignment="1" applyProtection="1">
      <alignment vertical="center"/>
    </xf>
    <xf numFmtId="164" fontId="34" fillId="4" borderId="5" xfId="27" applyFont="1" applyFill="1" applyBorder="1" applyAlignment="1" applyProtection="1">
      <alignment vertical="center"/>
    </xf>
    <xf numFmtId="165" fontId="2" fillId="4" borderId="6" xfId="27" applyNumberFormat="1" applyFont="1" applyFill="1" applyBorder="1" applyAlignment="1" applyProtection="1">
      <alignment vertical="center"/>
    </xf>
    <xf numFmtId="0" fontId="7" fillId="4" borderId="0" xfId="13" applyFill="1" applyProtection="1"/>
    <xf numFmtId="164" fontId="2" fillId="4" borderId="4" xfId="27" applyFill="1" applyBorder="1" applyAlignment="1" applyProtection="1">
      <alignment vertical="center"/>
    </xf>
    <xf numFmtId="164" fontId="19" fillId="4" borderId="0" xfId="27" applyFont="1" applyFill="1" applyAlignment="1" applyProtection="1">
      <alignment vertical="center"/>
    </xf>
    <xf numFmtId="164" fontId="19" fillId="4" borderId="0" xfId="27" applyFont="1" applyFill="1" applyAlignment="1" applyProtection="1">
      <alignment horizontal="left" vertical="center"/>
    </xf>
    <xf numFmtId="164" fontId="18" fillId="5" borderId="1" xfId="27" applyFont="1" applyFill="1" applyBorder="1" applyAlignment="1" applyProtection="1">
      <alignment horizontal="center" vertical="center"/>
    </xf>
    <xf numFmtId="164" fontId="18" fillId="4" borderId="0" xfId="27" applyFont="1" applyFill="1" applyAlignment="1" applyProtection="1">
      <alignment horizontal="left" vertical="center"/>
    </xf>
    <xf numFmtId="164" fontId="3" fillId="4" borderId="0" xfId="27" applyFont="1" applyFill="1" applyAlignment="1" applyProtection="1">
      <alignment horizontal="left" vertical="center"/>
    </xf>
    <xf numFmtId="1" fontId="19" fillId="3" borderId="1" xfId="27" applyNumberFormat="1" applyFont="1" applyFill="1" applyBorder="1" applyAlignment="1" applyProtection="1">
      <alignment vertical="center"/>
      <protection locked="0" hidden="1"/>
    </xf>
    <xf numFmtId="1" fontId="2" fillId="0" borderId="0" xfId="27" applyNumberFormat="1" applyAlignment="1" applyProtection="1">
      <alignment vertical="center"/>
    </xf>
    <xf numFmtId="0" fontId="18" fillId="4" borderId="0" xfId="13" applyFont="1" applyFill="1" applyProtection="1"/>
    <xf numFmtId="164" fontId="18" fillId="4" borderId="0" xfId="27" applyFont="1" applyFill="1" applyAlignment="1" applyProtection="1">
      <alignment vertical="center"/>
    </xf>
    <xf numFmtId="164" fontId="36" fillId="4" borderId="0" xfId="27" applyFont="1" applyFill="1" applyAlignment="1" applyProtection="1">
      <alignment vertical="center"/>
    </xf>
    <xf numFmtId="164" fontId="19" fillId="4" borderId="0" xfId="27" applyFont="1" applyFill="1" applyBorder="1" applyAlignment="1" applyProtection="1">
      <alignment horizontal="left" vertical="center"/>
    </xf>
    <xf numFmtId="0" fontId="36" fillId="4" borderId="0" xfId="30" applyFont="1" applyFill="1" applyAlignment="1" applyProtection="1">
      <alignment vertical="center"/>
    </xf>
    <xf numFmtId="0" fontId="19" fillId="4" borderId="0" xfId="30" applyFont="1" applyFill="1" applyAlignment="1" applyProtection="1">
      <alignment vertical="center"/>
    </xf>
    <xf numFmtId="1" fontId="19" fillId="3" borderId="1" xfId="30" applyNumberFormat="1" applyFont="1" applyFill="1" applyBorder="1" applyAlignment="1" applyProtection="1">
      <alignment vertical="center"/>
      <protection locked="0" hidden="1"/>
    </xf>
    <xf numFmtId="164" fontId="19" fillId="4" borderId="4" xfId="27" applyFont="1" applyFill="1" applyBorder="1" applyAlignment="1" applyProtection="1">
      <alignment vertical="center"/>
    </xf>
    <xf numFmtId="0" fontId="19" fillId="4" borderId="4" xfId="30" applyFont="1" applyFill="1" applyBorder="1" applyAlignment="1" applyProtection="1">
      <alignment vertical="center"/>
    </xf>
    <xf numFmtId="0" fontId="3" fillId="0" borderId="0" xfId="30" applyAlignment="1" applyProtection="1">
      <alignment vertical="center"/>
    </xf>
    <xf numFmtId="0" fontId="3" fillId="4" borderId="0" xfId="30" applyFill="1" applyAlignment="1" applyProtection="1">
      <alignment vertical="center"/>
    </xf>
    <xf numFmtId="164" fontId="36" fillId="4" borderId="2" xfId="27" applyFont="1" applyFill="1" applyBorder="1" applyAlignment="1" applyProtection="1">
      <alignment vertical="center"/>
    </xf>
    <xf numFmtId="164" fontId="19" fillId="4" borderId="2" xfId="27" applyFont="1" applyFill="1" applyBorder="1" applyAlignment="1" applyProtection="1">
      <alignment vertical="center"/>
    </xf>
    <xf numFmtId="164" fontId="19" fillId="4" borderId="7" xfId="27" applyFont="1" applyFill="1" applyBorder="1" applyAlignment="1" applyProtection="1">
      <alignment vertical="center"/>
    </xf>
    <xf numFmtId="0" fontId="38" fillId="5" borderId="2" xfId="26" applyFont="1" applyFill="1" applyBorder="1" applyAlignment="1" applyProtection="1">
      <alignment vertical="top"/>
    </xf>
    <xf numFmtId="0" fontId="7" fillId="0" borderId="0" xfId="13" applyAlignment="1" applyProtection="1"/>
    <xf numFmtId="0" fontId="40" fillId="0" borderId="0" xfId="13" applyFont="1" applyBorder="1" applyAlignment="1" applyProtection="1">
      <alignment horizontal="left" vertical="top" wrapText="1"/>
    </xf>
    <xf numFmtId="164" fontId="6" fillId="0" borderId="0" xfId="27" applyFont="1" applyFill="1" applyBorder="1" applyAlignment="1" applyProtection="1">
      <alignment horizontal="right"/>
    </xf>
    <xf numFmtId="164" fontId="41" fillId="0" borderId="0" xfId="27" applyFont="1" applyFill="1" applyBorder="1" applyAlignment="1" applyProtection="1">
      <alignment horizontal="left"/>
      <protection locked="0"/>
    </xf>
    <xf numFmtId="0" fontId="10" fillId="0" borderId="0" xfId="13" applyFont="1"/>
    <xf numFmtId="0" fontId="42" fillId="0" borderId="0" xfId="13" applyFont="1" applyProtection="1"/>
    <xf numFmtId="0" fontId="10" fillId="0" borderId="0" xfId="13" applyFont="1" applyAlignment="1" applyProtection="1">
      <alignment horizontal="center"/>
    </xf>
    <xf numFmtId="0" fontId="10" fillId="0" borderId="0" xfId="13" applyFont="1" applyProtection="1"/>
    <xf numFmtId="0" fontId="39" fillId="0" borderId="0" xfId="13" applyFont="1" applyAlignment="1" applyProtection="1">
      <alignment vertical="center"/>
    </xf>
    <xf numFmtId="0" fontId="10" fillId="0" borderId="8" xfId="13" applyFont="1" applyFill="1" applyBorder="1" applyAlignment="1">
      <alignment horizontal="centerContinuous"/>
    </xf>
    <xf numFmtId="0" fontId="10" fillId="0" borderId="9" xfId="13" applyFont="1" applyFill="1" applyBorder="1" applyAlignment="1">
      <alignment horizontal="center"/>
    </xf>
    <xf numFmtId="0" fontId="13" fillId="0" borderId="10" xfId="13" applyFont="1" applyFill="1" applyBorder="1" applyAlignment="1" applyProtection="1">
      <alignment horizontal="centerContinuous" vertical="center" wrapText="1"/>
    </xf>
    <xf numFmtId="0" fontId="13" fillId="0" borderId="11" xfId="13" applyFont="1" applyFill="1" applyBorder="1" applyAlignment="1">
      <alignment horizontal="centerContinuous" vertical="center"/>
    </xf>
    <xf numFmtId="0" fontId="13" fillId="0" borderId="12" xfId="13" applyFont="1" applyFill="1" applyBorder="1" applyAlignment="1" applyProtection="1">
      <alignment horizontal="centerContinuous" vertical="center" wrapText="1"/>
    </xf>
    <xf numFmtId="0" fontId="13" fillId="0" borderId="10" xfId="13" applyFont="1" applyFill="1" applyBorder="1" applyAlignment="1" applyProtection="1">
      <alignment horizontal="centerContinuous" vertical="center"/>
    </xf>
    <xf numFmtId="0" fontId="13" fillId="0" borderId="13" xfId="13" applyFont="1" applyFill="1" applyBorder="1" applyAlignment="1">
      <alignment horizontal="centerContinuous" vertical="center"/>
    </xf>
    <xf numFmtId="0" fontId="44" fillId="0" borderId="14" xfId="13" applyFont="1" applyFill="1" applyBorder="1" applyAlignment="1" applyProtection="1">
      <alignment horizontal="center"/>
    </xf>
    <xf numFmtId="0" fontId="44" fillId="0" borderId="15" xfId="13" applyFont="1" applyFill="1" applyBorder="1" applyAlignment="1" applyProtection="1">
      <alignment horizontal="center"/>
    </xf>
    <xf numFmtId="0" fontId="45" fillId="0" borderId="14" xfId="13" applyFont="1" applyFill="1" applyBorder="1"/>
    <xf numFmtId="0" fontId="44" fillId="0" borderId="16" xfId="13" applyFont="1" applyFill="1" applyBorder="1" applyAlignment="1" applyProtection="1">
      <alignment horizontal="center"/>
    </xf>
    <xf numFmtId="0" fontId="10" fillId="0" borderId="17" xfId="13" applyFont="1" applyFill="1" applyBorder="1" applyAlignment="1" applyProtection="1">
      <alignment horizontal="left"/>
    </xf>
    <xf numFmtId="0" fontId="46" fillId="0" borderId="18" xfId="13" applyFont="1" applyFill="1" applyBorder="1" applyAlignment="1" applyProtection="1">
      <alignment horizontal="center"/>
    </xf>
    <xf numFmtId="3" fontId="10" fillId="4" borderId="19" xfId="13" applyNumberFormat="1" applyFont="1" applyFill="1" applyBorder="1" applyAlignment="1"/>
    <xf numFmtId="3" fontId="10" fillId="4" borderId="20" xfId="13" applyNumberFormat="1" applyFont="1" applyFill="1" applyBorder="1" applyAlignment="1"/>
    <xf numFmtId="0" fontId="46" fillId="0" borderId="21" xfId="13" applyFont="1" applyFill="1" applyBorder="1" applyAlignment="1" applyProtection="1">
      <alignment horizontal="center"/>
    </xf>
    <xf numFmtId="0" fontId="46" fillId="0" borderId="21" xfId="13" quotePrefix="1" applyFont="1" applyFill="1" applyBorder="1" applyAlignment="1" applyProtection="1">
      <alignment horizontal="center"/>
    </xf>
    <xf numFmtId="0" fontId="10" fillId="0" borderId="22" xfId="13" applyFont="1" applyFill="1" applyBorder="1" applyAlignment="1" applyProtection="1">
      <alignment horizontal="left"/>
    </xf>
    <xf numFmtId="0" fontId="46" fillId="0" borderId="23" xfId="13" applyFont="1" applyFill="1" applyBorder="1" applyAlignment="1" applyProtection="1">
      <alignment horizontal="center"/>
    </xf>
    <xf numFmtId="0" fontId="46" fillId="0" borderId="23" xfId="13" quotePrefix="1" applyFont="1" applyFill="1" applyBorder="1" applyAlignment="1" applyProtection="1">
      <alignment horizontal="center"/>
    </xf>
    <xf numFmtId="0" fontId="46" fillId="0" borderId="24" xfId="13" quotePrefix="1" applyFont="1" applyFill="1" applyBorder="1" applyAlignment="1" applyProtection="1">
      <alignment horizontal="center"/>
    </xf>
    <xf numFmtId="0" fontId="13" fillId="0" borderId="25" xfId="13" applyFont="1" applyFill="1" applyBorder="1" applyAlignment="1" applyProtection="1">
      <alignment horizontal="right" vertical="center"/>
    </xf>
    <xf numFmtId="0" fontId="10" fillId="0" borderId="26" xfId="13" applyFont="1" applyFill="1" applyBorder="1" applyAlignment="1" applyProtection="1">
      <alignment horizontal="center"/>
    </xf>
    <xf numFmtId="168" fontId="10" fillId="0" borderId="27" xfId="13" applyNumberFormat="1" applyFont="1" applyFill="1" applyBorder="1" applyAlignment="1"/>
    <xf numFmtId="168" fontId="10" fillId="0" borderId="28" xfId="13" applyNumberFormat="1" applyFont="1" applyFill="1" applyBorder="1" applyAlignment="1"/>
    <xf numFmtId="3" fontId="10" fillId="0" borderId="27" xfId="13" applyNumberFormat="1" applyFont="1" applyFill="1" applyBorder="1" applyAlignment="1"/>
    <xf numFmtId="3" fontId="10" fillId="0" borderId="29" xfId="13" applyNumberFormat="1" applyFont="1" applyFill="1" applyBorder="1" applyAlignment="1"/>
    <xf numFmtId="0" fontId="13" fillId="0" borderId="0" xfId="13" applyFont="1"/>
    <xf numFmtId="0" fontId="10" fillId="0" borderId="0" xfId="13" applyFont="1" applyAlignment="1">
      <alignment horizontal="center"/>
    </xf>
    <xf numFmtId="0" fontId="47" fillId="2" borderId="0" xfId="21" applyNumberFormat="1" applyFont="1" applyProtection="1"/>
    <xf numFmtId="0" fontId="47" fillId="2" borderId="0" xfId="21" applyNumberFormat="1" applyFont="1" applyAlignment="1" applyProtection="1">
      <alignment horizontal="center"/>
    </xf>
    <xf numFmtId="49" fontId="47" fillId="2" borderId="0" xfId="21" applyNumberFormat="1" applyFont="1" applyAlignment="1" applyProtection="1">
      <alignment horizontal="center"/>
    </xf>
    <xf numFmtId="0" fontId="48" fillId="2" borderId="0" xfId="21" applyNumberFormat="1" applyFont="1"/>
    <xf numFmtId="0" fontId="47" fillId="2" borderId="0" xfId="21" applyNumberFormat="1" applyFont="1"/>
    <xf numFmtId="0" fontId="17" fillId="2" borderId="0" xfId="21" applyNumberFormat="1" applyProtection="1"/>
    <xf numFmtId="0" fontId="28" fillId="2" borderId="0" xfId="21" applyNumberFormat="1" applyFont="1" applyAlignment="1" applyProtection="1">
      <alignment horizontal="center"/>
    </xf>
    <xf numFmtId="49" fontId="28" fillId="2" borderId="0" xfId="21" applyNumberFormat="1" applyFont="1" applyAlignment="1" applyProtection="1">
      <alignment horizontal="center"/>
    </xf>
    <xf numFmtId="0" fontId="17" fillId="2" borderId="0" xfId="21" applyNumberFormat="1"/>
    <xf numFmtId="0" fontId="28" fillId="2" borderId="0" xfId="21" applyNumberFormat="1" applyFont="1" applyProtection="1"/>
    <xf numFmtId="0" fontId="49" fillId="2" borderId="30" xfId="21" applyNumberFormat="1" applyFont="1" applyBorder="1" applyAlignment="1" applyProtection="1">
      <alignment horizontal="center"/>
    </xf>
    <xf numFmtId="0" fontId="50" fillId="2" borderId="31" xfId="21" applyNumberFormat="1" applyFont="1" applyBorder="1" applyAlignment="1" applyProtection="1">
      <alignment horizontal="center"/>
    </xf>
    <xf numFmtId="49" fontId="50" fillId="2" borderId="32" xfId="21" applyNumberFormat="1" applyFont="1" applyBorder="1" applyAlignment="1" applyProtection="1">
      <alignment horizontal="center"/>
    </xf>
    <xf numFmtId="0" fontId="37" fillId="2" borderId="0" xfId="21" applyNumberFormat="1" applyFont="1"/>
    <xf numFmtId="0" fontId="10" fillId="2" borderId="0" xfId="21" applyNumberFormat="1" applyFont="1"/>
    <xf numFmtId="0" fontId="52" fillId="2" borderId="33" xfId="21" applyNumberFormat="1" applyFont="1" applyFill="1" applyBorder="1" applyAlignment="1" applyProtection="1">
      <alignment horizontal="center"/>
    </xf>
    <xf numFmtId="0" fontId="52" fillId="2" borderId="34" xfId="21" applyNumberFormat="1" applyFont="1" applyFill="1" applyBorder="1" applyAlignment="1" applyProtection="1">
      <alignment horizontal="center" vertical="center"/>
    </xf>
    <xf numFmtId="49" fontId="52" fillId="2" borderId="35" xfId="21" applyNumberFormat="1" applyFont="1" applyFill="1" applyBorder="1" applyAlignment="1" applyProtection="1">
      <alignment horizontal="center" vertical="center"/>
    </xf>
    <xf numFmtId="0" fontId="50" fillId="2" borderId="36" xfId="21" applyNumberFormat="1" applyFont="1" applyBorder="1" applyAlignment="1" applyProtection="1">
      <alignment horizontal="centerContinuous" vertical="center"/>
    </xf>
    <xf numFmtId="0" fontId="50" fillId="2" borderId="37" xfId="21" applyNumberFormat="1" applyFont="1" applyBorder="1" applyAlignment="1" applyProtection="1">
      <alignment horizontal="centerContinuous" vertical="center"/>
    </xf>
    <xf numFmtId="0" fontId="50" fillId="2" borderId="38" xfId="21" applyNumberFormat="1" applyFont="1" applyBorder="1" applyAlignment="1" applyProtection="1">
      <alignment horizontal="centerContinuous" vertical="center"/>
    </xf>
    <xf numFmtId="0" fontId="52" fillId="2" borderId="39" xfId="21" applyNumberFormat="1" applyFont="1" applyFill="1" applyBorder="1" applyAlignment="1" applyProtection="1">
      <alignment horizontal="center"/>
    </xf>
    <xf numFmtId="0" fontId="52" fillId="2" borderId="40" xfId="21" applyNumberFormat="1" applyFont="1" applyFill="1" applyBorder="1" applyAlignment="1" applyProtection="1">
      <alignment horizontal="center" vertical="center"/>
    </xf>
    <xf numFmtId="49" fontId="52" fillId="2" borderId="41" xfId="21" applyNumberFormat="1" applyFont="1" applyFill="1" applyBorder="1" applyAlignment="1" applyProtection="1">
      <alignment horizontal="center" vertical="center"/>
    </xf>
    <xf numFmtId="0" fontId="52" fillId="2" borderId="42" xfId="21" applyNumberFormat="1" applyFont="1" applyFill="1" applyBorder="1" applyAlignment="1" applyProtection="1">
      <alignment horizontal="center" vertical="center"/>
    </xf>
    <xf numFmtId="0" fontId="52" fillId="2" borderId="32" xfId="21" applyNumberFormat="1" applyFont="1" applyFill="1" applyBorder="1" applyAlignment="1" applyProtection="1">
      <alignment horizontal="center" vertical="center"/>
    </xf>
    <xf numFmtId="49" fontId="52" fillId="2" borderId="32" xfId="21" applyNumberFormat="1" applyFont="1" applyFill="1" applyBorder="1" applyAlignment="1" applyProtection="1">
      <alignment horizontal="center" vertical="center"/>
    </xf>
    <xf numFmtId="0" fontId="53" fillId="2" borderId="42" xfId="21" applyNumberFormat="1" applyFont="1" applyBorder="1" applyAlignment="1" applyProtection="1">
      <alignment horizontal="center" vertical="center"/>
    </xf>
    <xf numFmtId="0" fontId="52" fillId="2" borderId="5" xfId="21" applyNumberFormat="1" applyFont="1" applyBorder="1" applyAlignment="1" applyProtection="1">
      <alignment horizontal="center" vertical="center"/>
    </xf>
    <xf numFmtId="49" fontId="52" fillId="2" borderId="0" xfId="21" applyNumberFormat="1" applyFont="1" applyBorder="1" applyAlignment="1" applyProtection="1">
      <alignment horizontal="center" vertical="center"/>
    </xf>
    <xf numFmtId="0" fontId="52" fillId="2" borderId="0" xfId="21" applyNumberFormat="1" applyFont="1" applyBorder="1" applyAlignment="1" applyProtection="1">
      <alignment horizontal="center" vertical="center"/>
    </xf>
    <xf numFmtId="0" fontId="53" fillId="2" borderId="43" xfId="21" applyNumberFormat="1" applyFont="1" applyBorder="1" applyAlignment="1" applyProtection="1">
      <alignment vertical="center"/>
    </xf>
    <xf numFmtId="0" fontId="53" fillId="2" borderId="44" xfId="21" applyNumberFormat="1" applyFont="1" applyBorder="1" applyAlignment="1" applyProtection="1">
      <alignment horizontal="center" vertical="center"/>
    </xf>
    <xf numFmtId="49" fontId="53" fillId="2" borderId="45" xfId="21" applyNumberFormat="1" applyFont="1" applyBorder="1" applyAlignment="1" applyProtection="1">
      <alignment horizontal="center" vertical="center"/>
    </xf>
    <xf numFmtId="0" fontId="53" fillId="2" borderId="46" xfId="21" applyNumberFormat="1" applyFont="1" applyBorder="1" applyAlignment="1" applyProtection="1">
      <alignment vertical="center"/>
    </xf>
    <xf numFmtId="49" fontId="53" fillId="2" borderId="47" xfId="21" applyNumberFormat="1" applyFont="1" applyBorder="1" applyAlignment="1" applyProtection="1">
      <alignment horizontal="center" vertical="center"/>
    </xf>
    <xf numFmtId="0" fontId="53" fillId="2" borderId="48" xfId="21" applyNumberFormat="1" applyFont="1" applyBorder="1" applyAlignment="1" applyProtection="1">
      <alignment vertical="center"/>
    </xf>
    <xf numFmtId="0" fontId="53" fillId="2" borderId="49" xfId="21" applyNumberFormat="1" applyFont="1" applyBorder="1" applyAlignment="1" applyProtection="1">
      <alignment horizontal="center" vertical="center"/>
    </xf>
    <xf numFmtId="49" fontId="53" fillId="2" borderId="50" xfId="21" applyNumberFormat="1" applyFont="1" applyBorder="1" applyAlignment="1" applyProtection="1">
      <alignment horizontal="center" vertical="center"/>
    </xf>
    <xf numFmtId="0" fontId="10" fillId="2" borderId="0" xfId="21" applyNumberFormat="1" applyFont="1" applyAlignment="1">
      <alignment vertical="center"/>
    </xf>
    <xf numFmtId="0" fontId="53" fillId="2" borderId="47" xfId="21" applyNumberFormat="1" applyFont="1" applyBorder="1" applyAlignment="1" applyProtection="1">
      <alignment horizontal="center"/>
    </xf>
    <xf numFmtId="49" fontId="53" fillId="2" borderId="47" xfId="21" applyNumberFormat="1" applyFont="1" applyBorder="1" applyAlignment="1" applyProtection="1">
      <alignment horizontal="center"/>
    </xf>
    <xf numFmtId="0" fontId="53" fillId="2" borderId="51" xfId="21" applyNumberFormat="1" applyFont="1" applyBorder="1" applyAlignment="1" applyProtection="1">
      <alignment horizontal="center" vertical="center"/>
    </xf>
    <xf numFmtId="49" fontId="53" fillId="2" borderId="52" xfId="21" applyNumberFormat="1" applyFont="1" applyBorder="1" applyAlignment="1" applyProtection="1">
      <alignment horizontal="center" vertical="center"/>
    </xf>
    <xf numFmtId="0" fontId="53" fillId="2" borderId="43" xfId="21" applyNumberFormat="1" applyFont="1" applyFill="1" applyBorder="1" applyAlignment="1" applyProtection="1">
      <alignment horizontal="center" vertical="center"/>
    </xf>
    <xf numFmtId="0" fontId="53" fillId="2" borderId="0" xfId="21" applyNumberFormat="1" applyFont="1" applyFill="1" applyBorder="1" applyAlignment="1" applyProtection="1">
      <alignment horizontal="center" vertical="center"/>
    </xf>
    <xf numFmtId="49" fontId="53" fillId="2" borderId="0" xfId="21" applyNumberFormat="1" applyFont="1" applyFill="1" applyBorder="1" applyAlignment="1" applyProtection="1">
      <alignment horizontal="center" vertical="center"/>
    </xf>
    <xf numFmtId="0" fontId="52" fillId="2" borderId="42" xfId="21" applyNumberFormat="1" applyFont="1" applyFill="1" applyBorder="1" applyAlignment="1" applyProtection="1">
      <alignment horizontal="left" vertical="center"/>
    </xf>
    <xf numFmtId="0" fontId="53" fillId="2" borderId="32" xfId="21" applyNumberFormat="1" applyFont="1" applyFill="1" applyBorder="1" applyAlignment="1" applyProtection="1">
      <alignment horizontal="center" vertical="center"/>
    </xf>
    <xf numFmtId="49" fontId="53" fillId="2" borderId="32" xfId="21" applyNumberFormat="1" applyFont="1" applyFill="1" applyBorder="1" applyAlignment="1" applyProtection="1">
      <alignment horizontal="center" vertical="center"/>
    </xf>
    <xf numFmtId="0" fontId="53" fillId="2" borderId="0" xfId="21" applyNumberFormat="1" applyFont="1" applyBorder="1" applyAlignment="1" applyProtection="1">
      <alignment horizontal="center" vertical="center"/>
    </xf>
    <xf numFmtId="49" fontId="53" fillId="2" borderId="0" xfId="21" applyNumberFormat="1" applyFont="1" applyBorder="1" applyAlignment="1" applyProtection="1">
      <alignment horizontal="center" vertical="center"/>
    </xf>
    <xf numFmtId="0" fontId="53" fillId="2" borderId="53" xfId="21" applyNumberFormat="1" applyFont="1" applyBorder="1" applyAlignment="1" applyProtection="1">
      <alignment horizontal="center" vertical="center"/>
    </xf>
    <xf numFmtId="0" fontId="10" fillId="2" borderId="0" xfId="21" applyNumberFormat="1" applyFont="1" applyBorder="1"/>
    <xf numFmtId="0" fontId="53" fillId="2" borderId="54" xfId="21" applyNumberFormat="1" applyFont="1" applyBorder="1" applyAlignment="1" applyProtection="1">
      <alignment vertical="center"/>
    </xf>
    <xf numFmtId="0" fontId="53" fillId="2" borderId="55" xfId="21" applyNumberFormat="1" applyFont="1" applyBorder="1" applyAlignment="1" applyProtection="1">
      <alignment vertical="center"/>
    </xf>
    <xf numFmtId="0" fontId="53" fillId="2" borderId="45" xfId="21" applyNumberFormat="1" applyFont="1" applyBorder="1" applyAlignment="1" applyProtection="1">
      <alignment horizontal="center" vertical="center"/>
    </xf>
    <xf numFmtId="0" fontId="52" fillId="2" borderId="54" xfId="21" applyNumberFormat="1" applyFont="1" applyFill="1" applyBorder="1" applyAlignment="1" applyProtection="1">
      <alignment horizontal="center" vertical="center"/>
    </xf>
    <xf numFmtId="0" fontId="53" fillId="2" borderId="56" xfId="21" applyNumberFormat="1" applyFont="1" applyBorder="1" applyAlignment="1" applyProtection="1">
      <alignment horizontal="center" vertical="center"/>
    </xf>
    <xf numFmtId="49" fontId="53" fillId="2" borderId="57" xfId="21" applyNumberFormat="1" applyFont="1" applyBorder="1" applyAlignment="1" applyProtection="1">
      <alignment horizontal="center" vertical="center"/>
    </xf>
    <xf numFmtId="0" fontId="53" fillId="2" borderId="58" xfId="21" applyNumberFormat="1" applyFont="1" applyBorder="1" applyAlignment="1" applyProtection="1">
      <alignment vertical="center"/>
    </xf>
    <xf numFmtId="0" fontId="53" fillId="2" borderId="59" xfId="21" applyNumberFormat="1" applyFont="1" applyBorder="1" applyAlignment="1" applyProtection="1">
      <alignment horizontal="center" vertical="center"/>
    </xf>
    <xf numFmtId="49" fontId="53" fillId="2" borderId="60" xfId="21" applyNumberFormat="1" applyFont="1" applyBorder="1" applyAlignment="1" applyProtection="1">
      <alignment horizontal="center" vertical="center"/>
    </xf>
    <xf numFmtId="0" fontId="53" fillId="2" borderId="61" xfId="21" applyNumberFormat="1" applyFont="1" applyBorder="1" applyAlignment="1" applyProtection="1">
      <alignment vertical="center"/>
    </xf>
    <xf numFmtId="0" fontId="53" fillId="2" borderId="62" xfId="21" applyNumberFormat="1" applyFont="1" applyBorder="1" applyAlignment="1" applyProtection="1">
      <alignment horizontal="center" vertical="center"/>
    </xf>
    <xf numFmtId="0" fontId="53" fillId="2" borderId="54" xfId="21" applyNumberFormat="1" applyFont="1" applyFill="1" applyBorder="1" applyAlignment="1" applyProtection="1">
      <alignment horizontal="center" vertical="center"/>
    </xf>
    <xf numFmtId="49" fontId="53" fillId="2" borderId="32" xfId="21" applyNumberFormat="1" applyFont="1" applyBorder="1" applyAlignment="1" applyProtection="1">
      <alignment horizontal="center" vertical="center"/>
    </xf>
    <xf numFmtId="0" fontId="49" fillId="2" borderId="63" xfId="21" applyNumberFormat="1" applyFont="1" applyBorder="1" applyAlignment="1" applyProtection="1">
      <alignment horizontal="center" vertical="center"/>
    </xf>
    <xf numFmtId="0" fontId="49" fillId="2" borderId="64" xfId="21" applyNumberFormat="1" applyFont="1" applyBorder="1" applyAlignment="1" applyProtection="1">
      <alignment horizontal="center" vertical="center"/>
    </xf>
    <xf numFmtId="49" fontId="49" fillId="2" borderId="65" xfId="21" applyNumberFormat="1" applyFont="1" applyBorder="1" applyAlignment="1" applyProtection="1">
      <alignment horizontal="center" vertical="center"/>
    </xf>
    <xf numFmtId="0" fontId="17" fillId="2" borderId="0" xfId="21" applyNumberFormat="1" applyFont="1"/>
    <xf numFmtId="0" fontId="17" fillId="2" borderId="0" xfId="21" applyNumberFormat="1" applyAlignment="1">
      <alignment horizontal="center"/>
    </xf>
    <xf numFmtId="49" fontId="17" fillId="2" borderId="0" xfId="21" applyNumberFormat="1" applyAlignment="1">
      <alignment horizontal="center"/>
    </xf>
    <xf numFmtId="0" fontId="53" fillId="3" borderId="43" xfId="21" applyNumberFormat="1" applyFont="1" applyFill="1" applyBorder="1" applyAlignment="1" applyProtection="1">
      <alignment vertical="center"/>
    </xf>
    <xf numFmtId="0" fontId="53" fillId="3" borderId="44" xfId="21" applyNumberFormat="1" applyFont="1" applyFill="1" applyBorder="1" applyAlignment="1" applyProtection="1">
      <alignment horizontal="center" vertical="center"/>
    </xf>
    <xf numFmtId="49" fontId="53" fillId="3" borderId="45" xfId="21" applyNumberFormat="1" applyFont="1" applyFill="1" applyBorder="1" applyAlignment="1" applyProtection="1">
      <alignment horizontal="center" vertical="center"/>
    </xf>
    <xf numFmtId="0" fontId="53" fillId="3" borderId="46" xfId="21" applyNumberFormat="1" applyFont="1" applyFill="1" applyBorder="1" applyAlignment="1" applyProtection="1">
      <alignment vertical="center"/>
    </xf>
    <xf numFmtId="49" fontId="53" fillId="3" borderId="47" xfId="21" applyNumberFormat="1" applyFont="1" applyFill="1" applyBorder="1" applyAlignment="1" applyProtection="1">
      <alignment horizontal="center" vertical="center"/>
    </xf>
    <xf numFmtId="0" fontId="53" fillId="3" borderId="48" xfId="21" applyNumberFormat="1" applyFont="1" applyFill="1" applyBorder="1" applyAlignment="1" applyProtection="1">
      <alignment vertical="center"/>
    </xf>
    <xf numFmtId="0" fontId="53" fillId="3" borderId="49" xfId="21" applyNumberFormat="1" applyFont="1" applyFill="1" applyBorder="1" applyAlignment="1" applyProtection="1">
      <alignment horizontal="center" vertical="center"/>
    </xf>
    <xf numFmtId="49" fontId="53" fillId="3" borderId="50" xfId="21" applyNumberFormat="1" applyFont="1" applyFill="1" applyBorder="1" applyAlignment="1" applyProtection="1">
      <alignment horizontal="center" vertical="center"/>
    </xf>
    <xf numFmtId="0" fontId="53" fillId="3" borderId="42" xfId="21" applyNumberFormat="1" applyFont="1" applyFill="1" applyBorder="1" applyAlignment="1" applyProtection="1">
      <alignment horizontal="center" vertical="center"/>
    </xf>
    <xf numFmtId="0" fontId="53" fillId="3" borderId="47" xfId="21" applyNumberFormat="1" applyFont="1" applyFill="1" applyBorder="1" applyAlignment="1" applyProtection="1">
      <alignment horizontal="center"/>
    </xf>
    <xf numFmtId="49" fontId="53" fillId="3" borderId="47" xfId="21" applyNumberFormat="1" applyFont="1" applyFill="1" applyBorder="1" applyAlignment="1" applyProtection="1">
      <alignment horizontal="center"/>
    </xf>
    <xf numFmtId="0" fontId="53" fillId="3" borderId="51" xfId="21" applyNumberFormat="1" applyFont="1" applyFill="1" applyBorder="1" applyAlignment="1" applyProtection="1">
      <alignment horizontal="center" vertical="center"/>
    </xf>
    <xf numFmtId="49" fontId="53" fillId="3" borderId="52" xfId="21" applyNumberFormat="1" applyFont="1" applyFill="1" applyBorder="1" applyAlignment="1" applyProtection="1">
      <alignment horizontal="center" vertical="center"/>
    </xf>
    <xf numFmtId="0" fontId="53" fillId="3" borderId="43" xfId="21" applyNumberFormat="1" applyFont="1" applyFill="1" applyBorder="1" applyAlignment="1" applyProtection="1">
      <alignment horizontal="center" vertical="center"/>
    </xf>
    <xf numFmtId="0" fontId="53" fillId="3" borderId="0" xfId="21" applyNumberFormat="1" applyFont="1" applyFill="1" applyBorder="1" applyAlignment="1" applyProtection="1">
      <alignment horizontal="center" vertical="center"/>
    </xf>
    <xf numFmtId="49" fontId="53" fillId="3" borderId="0" xfId="21" applyNumberFormat="1" applyFont="1" applyFill="1" applyBorder="1" applyAlignment="1" applyProtection="1">
      <alignment horizontal="center" vertical="center"/>
    </xf>
    <xf numFmtId="0" fontId="52" fillId="3" borderId="42" xfId="21" applyNumberFormat="1" applyFont="1" applyFill="1" applyBorder="1" applyAlignment="1" applyProtection="1">
      <alignment horizontal="left" vertical="center"/>
    </xf>
    <xf numFmtId="0" fontId="53" fillId="3" borderId="32" xfId="21" applyNumberFormat="1" applyFont="1" applyFill="1" applyBorder="1" applyAlignment="1" applyProtection="1">
      <alignment horizontal="center" vertical="center"/>
    </xf>
    <xf numFmtId="49" fontId="53" fillId="3" borderId="32" xfId="21" applyNumberFormat="1" applyFont="1" applyFill="1" applyBorder="1" applyAlignment="1" applyProtection="1">
      <alignment horizontal="center" vertical="center"/>
    </xf>
    <xf numFmtId="0" fontId="53" fillId="3" borderId="53" xfId="21" applyNumberFormat="1" applyFont="1" applyFill="1" applyBorder="1" applyAlignment="1" applyProtection="1">
      <alignment horizontal="center" vertical="center"/>
    </xf>
    <xf numFmtId="0" fontId="53" fillId="3" borderId="54" xfId="21" applyNumberFormat="1" applyFont="1" applyFill="1" applyBorder="1" applyAlignment="1" applyProtection="1">
      <alignment vertical="center"/>
    </xf>
    <xf numFmtId="0" fontId="53" fillId="3" borderId="55" xfId="21" applyNumberFormat="1" applyFont="1" applyFill="1" applyBorder="1" applyAlignment="1" applyProtection="1">
      <alignment vertical="center"/>
    </xf>
    <xf numFmtId="0" fontId="53" fillId="3" borderId="45" xfId="21" applyNumberFormat="1" applyFont="1" applyFill="1" applyBorder="1" applyAlignment="1" applyProtection="1">
      <alignment horizontal="center" vertical="center"/>
    </xf>
    <xf numFmtId="0" fontId="52" fillId="3" borderId="54" xfId="21" applyNumberFormat="1" applyFont="1" applyFill="1" applyBorder="1" applyAlignment="1" applyProtection="1">
      <alignment horizontal="center" vertical="center"/>
    </xf>
    <xf numFmtId="0" fontId="53" fillId="3" borderId="56" xfId="21" applyNumberFormat="1" applyFont="1" applyFill="1" applyBorder="1" applyAlignment="1" applyProtection="1">
      <alignment horizontal="center" vertical="center"/>
    </xf>
    <xf numFmtId="49" fontId="53" fillId="3" borderId="57" xfId="21" applyNumberFormat="1" applyFont="1" applyFill="1" applyBorder="1" applyAlignment="1" applyProtection="1">
      <alignment horizontal="center" vertical="center"/>
    </xf>
    <xf numFmtId="0" fontId="53" fillId="3" borderId="58" xfId="21" applyNumberFormat="1" applyFont="1" applyFill="1" applyBorder="1" applyAlignment="1" applyProtection="1">
      <alignment vertical="center"/>
    </xf>
    <xf numFmtId="0" fontId="53" fillId="3" borderId="59" xfId="21" applyNumberFormat="1" applyFont="1" applyFill="1" applyBorder="1" applyAlignment="1" applyProtection="1">
      <alignment horizontal="center" vertical="center"/>
    </xf>
    <xf numFmtId="49" fontId="53" fillId="3" borderId="60" xfId="21" applyNumberFormat="1" applyFont="1" applyFill="1" applyBorder="1" applyAlignment="1" applyProtection="1">
      <alignment horizontal="center" vertical="center"/>
    </xf>
    <xf numFmtId="0" fontId="53" fillId="3" borderId="61" xfId="21" applyNumberFormat="1" applyFont="1" applyFill="1" applyBorder="1" applyAlignment="1" applyProtection="1">
      <alignment vertical="center"/>
    </xf>
    <xf numFmtId="0" fontId="53" fillId="3" borderId="62" xfId="21" applyNumberFormat="1" applyFont="1" applyFill="1" applyBorder="1" applyAlignment="1" applyProtection="1">
      <alignment horizontal="center" vertical="center"/>
    </xf>
    <xf numFmtId="0" fontId="53" fillId="3" borderId="54" xfId="21" applyNumberFormat="1" applyFont="1" applyFill="1" applyBorder="1" applyAlignment="1" applyProtection="1">
      <alignment horizontal="center" vertical="center"/>
    </xf>
    <xf numFmtId="0" fontId="49" fillId="3" borderId="63" xfId="21" applyNumberFormat="1" applyFont="1" applyFill="1" applyBorder="1" applyAlignment="1" applyProtection="1">
      <alignment horizontal="center" vertical="center"/>
    </xf>
    <xf numFmtId="0" fontId="49" fillId="3" borderId="64" xfId="21" applyNumberFormat="1" applyFont="1" applyFill="1" applyBorder="1" applyAlignment="1" applyProtection="1">
      <alignment horizontal="center" vertical="center"/>
    </xf>
    <xf numFmtId="49" fontId="49" fillId="3" borderId="65" xfId="21" applyNumberFormat="1" applyFont="1" applyFill="1" applyBorder="1" applyAlignment="1" applyProtection="1">
      <alignment horizontal="center" vertical="center"/>
    </xf>
    <xf numFmtId="0" fontId="53" fillId="4" borderId="43" xfId="21" applyNumberFormat="1" applyFont="1" applyFill="1" applyBorder="1" applyAlignment="1" applyProtection="1">
      <alignment vertical="center"/>
    </xf>
    <xf numFmtId="0" fontId="53" fillId="4" borderId="44" xfId="21" applyNumberFormat="1" applyFont="1" applyFill="1" applyBorder="1" applyAlignment="1" applyProtection="1">
      <alignment horizontal="center" vertical="center"/>
    </xf>
    <xf numFmtId="49" fontId="53" fillId="4" borderId="45" xfId="21" applyNumberFormat="1" applyFont="1" applyFill="1" applyBorder="1" applyAlignment="1" applyProtection="1">
      <alignment horizontal="center" vertical="center"/>
    </xf>
    <xf numFmtId="0" fontId="53" fillId="4" borderId="46" xfId="21" applyNumberFormat="1" applyFont="1" applyFill="1" applyBorder="1" applyAlignment="1" applyProtection="1">
      <alignment vertical="center"/>
    </xf>
    <xf numFmtId="49" fontId="53" fillId="4" borderId="47" xfId="21" applyNumberFormat="1" applyFont="1" applyFill="1" applyBorder="1" applyAlignment="1" applyProtection="1">
      <alignment horizontal="center" vertical="center"/>
    </xf>
    <xf numFmtId="0" fontId="53" fillId="4" borderId="48" xfId="21" applyNumberFormat="1" applyFont="1" applyFill="1" applyBorder="1" applyAlignment="1" applyProtection="1">
      <alignment vertical="center"/>
    </xf>
    <xf numFmtId="0" fontId="53" fillId="4" borderId="49" xfId="21" applyNumberFormat="1" applyFont="1" applyFill="1" applyBorder="1" applyAlignment="1" applyProtection="1">
      <alignment horizontal="center" vertical="center"/>
    </xf>
    <xf numFmtId="49" fontId="53" fillId="4" borderId="50" xfId="21" applyNumberFormat="1" applyFont="1" applyFill="1" applyBorder="1" applyAlignment="1" applyProtection="1">
      <alignment horizontal="center" vertical="center"/>
    </xf>
    <xf numFmtId="0" fontId="53" fillId="4" borderId="42" xfId="21" applyNumberFormat="1" applyFont="1" applyFill="1" applyBorder="1" applyAlignment="1" applyProtection="1">
      <alignment horizontal="center" vertical="center"/>
    </xf>
    <xf numFmtId="0" fontId="53" fillId="4" borderId="47" xfId="21" applyNumberFormat="1" applyFont="1" applyFill="1" applyBorder="1" applyAlignment="1" applyProtection="1">
      <alignment horizontal="center"/>
    </xf>
    <xf numFmtId="49" fontId="53" fillId="4" borderId="47" xfId="21" applyNumberFormat="1" applyFont="1" applyFill="1" applyBorder="1" applyAlignment="1" applyProtection="1">
      <alignment horizontal="center"/>
    </xf>
    <xf numFmtId="0" fontId="53" fillId="4" borderId="51" xfId="21" applyNumberFormat="1" applyFont="1" applyFill="1" applyBorder="1" applyAlignment="1" applyProtection="1">
      <alignment horizontal="center" vertical="center"/>
    </xf>
    <xf numFmtId="49" fontId="53" fillId="4" borderId="52" xfId="21" applyNumberFormat="1" applyFont="1" applyFill="1" applyBorder="1" applyAlignment="1" applyProtection="1">
      <alignment horizontal="center" vertical="center"/>
    </xf>
    <xf numFmtId="0" fontId="53" fillId="4" borderId="43" xfId="21" applyNumberFormat="1" applyFont="1" applyFill="1" applyBorder="1" applyAlignment="1" applyProtection="1">
      <alignment horizontal="center" vertical="center"/>
    </xf>
    <xf numFmtId="0" fontId="53" fillId="4" borderId="0" xfId="21" applyNumberFormat="1" applyFont="1" applyFill="1" applyBorder="1" applyAlignment="1" applyProtection="1">
      <alignment horizontal="center" vertical="center"/>
    </xf>
    <xf numFmtId="49" fontId="53" fillId="4" borderId="0" xfId="21" applyNumberFormat="1" applyFont="1" applyFill="1" applyBorder="1" applyAlignment="1" applyProtection="1">
      <alignment horizontal="center" vertical="center"/>
    </xf>
    <xf numFmtId="0" fontId="52" fillId="4" borderId="42" xfId="21" applyNumberFormat="1" applyFont="1" applyFill="1" applyBorder="1" applyAlignment="1" applyProtection="1">
      <alignment horizontal="left" vertical="center"/>
    </xf>
    <xf numFmtId="0" fontId="53" fillId="4" borderId="32" xfId="21" applyNumberFormat="1" applyFont="1" applyFill="1" applyBorder="1" applyAlignment="1" applyProtection="1">
      <alignment horizontal="center" vertical="center"/>
    </xf>
    <xf numFmtId="49" fontId="53" fillId="4" borderId="32" xfId="21" applyNumberFormat="1" applyFont="1" applyFill="1" applyBorder="1" applyAlignment="1" applyProtection="1">
      <alignment horizontal="center" vertical="center"/>
    </xf>
    <xf numFmtId="0" fontId="53" fillId="4" borderId="53" xfId="21" applyNumberFormat="1" applyFont="1" applyFill="1" applyBorder="1" applyAlignment="1" applyProtection="1">
      <alignment horizontal="center" vertical="center"/>
    </xf>
    <xf numFmtId="0" fontId="53" fillId="4" borderId="54" xfId="21" applyNumberFormat="1" applyFont="1" applyFill="1" applyBorder="1" applyAlignment="1" applyProtection="1">
      <alignment vertical="center"/>
    </xf>
    <xf numFmtId="0" fontId="53" fillId="4" borderId="55" xfId="21" applyNumberFormat="1" applyFont="1" applyFill="1" applyBorder="1" applyAlignment="1" applyProtection="1">
      <alignment vertical="center"/>
    </xf>
    <xf numFmtId="0" fontId="53" fillId="4" borderId="45" xfId="21" applyNumberFormat="1" applyFont="1" applyFill="1" applyBorder="1" applyAlignment="1" applyProtection="1">
      <alignment horizontal="center" vertical="center"/>
    </xf>
    <xf numFmtId="0" fontId="52" fillId="4" borderId="54" xfId="21" applyNumberFormat="1" applyFont="1" applyFill="1" applyBorder="1" applyAlignment="1" applyProtection="1">
      <alignment horizontal="center" vertical="center"/>
    </xf>
    <xf numFmtId="0" fontId="53" fillId="4" borderId="56" xfId="21" applyNumberFormat="1" applyFont="1" applyFill="1" applyBorder="1" applyAlignment="1" applyProtection="1">
      <alignment horizontal="center" vertical="center"/>
    </xf>
    <xf numFmtId="49" fontId="53" fillId="4" borderId="57" xfId="21" applyNumberFormat="1" applyFont="1" applyFill="1" applyBorder="1" applyAlignment="1" applyProtection="1">
      <alignment horizontal="center" vertical="center"/>
    </xf>
    <xf numFmtId="0" fontId="53" fillId="4" borderId="58" xfId="21" applyNumberFormat="1" applyFont="1" applyFill="1" applyBorder="1" applyAlignment="1" applyProtection="1">
      <alignment vertical="center"/>
    </xf>
    <xf numFmtId="0" fontId="53" fillId="4" borderId="59" xfId="21" applyNumberFormat="1" applyFont="1" applyFill="1" applyBorder="1" applyAlignment="1" applyProtection="1">
      <alignment horizontal="center" vertical="center"/>
    </xf>
    <xf numFmtId="49" fontId="53" fillId="4" borderId="60" xfId="21" applyNumberFormat="1" applyFont="1" applyFill="1" applyBorder="1" applyAlignment="1" applyProtection="1">
      <alignment horizontal="center" vertical="center"/>
    </xf>
    <xf numFmtId="0" fontId="53" fillId="4" borderId="61" xfId="21" applyNumberFormat="1" applyFont="1" applyFill="1" applyBorder="1" applyAlignment="1" applyProtection="1">
      <alignment vertical="center"/>
    </xf>
    <xf numFmtId="0" fontId="53" fillId="4" borderId="62" xfId="21" applyNumberFormat="1" applyFont="1" applyFill="1" applyBorder="1" applyAlignment="1" applyProtection="1">
      <alignment horizontal="center" vertical="center"/>
    </xf>
    <xf numFmtId="0" fontId="53" fillId="4" borderId="54" xfId="21" applyNumberFormat="1" applyFont="1" applyFill="1" applyBorder="1" applyAlignment="1" applyProtection="1">
      <alignment horizontal="center" vertical="center"/>
    </xf>
    <xf numFmtId="0" fontId="49" fillId="4" borderId="63" xfId="21" applyNumberFormat="1" applyFont="1" applyFill="1" applyBorder="1" applyAlignment="1" applyProtection="1">
      <alignment horizontal="center" vertical="center"/>
    </xf>
    <xf numFmtId="0" fontId="49" fillId="4" borderId="64" xfId="21" applyNumberFormat="1" applyFont="1" applyFill="1" applyBorder="1" applyAlignment="1" applyProtection="1">
      <alignment horizontal="center" vertical="center"/>
    </xf>
    <xf numFmtId="49" fontId="49" fillId="4" borderId="65" xfId="21" applyNumberFormat="1" applyFont="1" applyFill="1" applyBorder="1" applyAlignment="1" applyProtection="1">
      <alignment horizontal="center" vertical="center"/>
    </xf>
    <xf numFmtId="0" fontId="37" fillId="3" borderId="0" xfId="21" applyNumberFormat="1" applyFont="1" applyFill="1"/>
    <xf numFmtId="0" fontId="10" fillId="3" borderId="0" xfId="21" applyNumberFormat="1" applyFont="1" applyFill="1"/>
    <xf numFmtId="0" fontId="48" fillId="3" borderId="0" xfId="21" applyNumberFormat="1" applyFont="1" applyFill="1"/>
    <xf numFmtId="0" fontId="17" fillId="3" borderId="0" xfId="21" applyNumberFormat="1" applyFill="1"/>
    <xf numFmtId="0" fontId="10" fillId="3" borderId="0" xfId="21" applyNumberFormat="1" applyFont="1" applyFill="1" applyAlignment="1">
      <alignment vertical="center"/>
    </xf>
    <xf numFmtId="0" fontId="10" fillId="3" borderId="0" xfId="21" applyNumberFormat="1" applyFont="1" applyFill="1" applyBorder="1"/>
    <xf numFmtId="0" fontId="37" fillId="4" borderId="0" xfId="21" applyNumberFormat="1" applyFont="1" applyFill="1"/>
    <xf numFmtId="0" fontId="10" fillId="4" borderId="0" xfId="21" applyNumberFormat="1" applyFont="1" applyFill="1" applyAlignment="1">
      <alignment vertical="center"/>
    </xf>
    <xf numFmtId="0" fontId="10" fillId="4" borderId="0" xfId="21" applyNumberFormat="1" applyFont="1" applyFill="1"/>
    <xf numFmtId="0" fontId="48" fillId="4" borderId="0" xfId="21" applyNumberFormat="1" applyFont="1" applyFill="1"/>
    <xf numFmtId="0" fontId="17" fillId="4" borderId="0" xfId="21" applyNumberFormat="1" applyFill="1"/>
    <xf numFmtId="0" fontId="10" fillId="4" borderId="0" xfId="21" applyNumberFormat="1" applyFont="1" applyFill="1" applyBorder="1"/>
    <xf numFmtId="0" fontId="18" fillId="0" borderId="0" xfId="13" applyFont="1" applyAlignment="1">
      <alignment horizontal="center"/>
    </xf>
    <xf numFmtId="0" fontId="18" fillId="0" borderId="0" xfId="13" applyFont="1"/>
    <xf numFmtId="0" fontId="7" fillId="0" borderId="0" xfId="13"/>
    <xf numFmtId="165" fontId="7" fillId="4" borderId="0" xfId="13" applyNumberFormat="1" applyFill="1"/>
    <xf numFmtId="0" fontId="7" fillId="4" borderId="0" xfId="13" applyFill="1"/>
    <xf numFmtId="0" fontId="7" fillId="4" borderId="0" xfId="13" applyFill="1" applyBorder="1" applyAlignment="1"/>
    <xf numFmtId="0" fontId="47" fillId="4" borderId="0" xfId="13" applyFont="1" applyFill="1" applyBorder="1" applyAlignment="1">
      <alignment horizontal="right"/>
    </xf>
    <xf numFmtId="0" fontId="47" fillId="4" borderId="0" xfId="13" applyFont="1" applyFill="1" applyBorder="1" applyAlignment="1" applyProtection="1">
      <protection locked="0"/>
    </xf>
    <xf numFmtId="0" fontId="62" fillId="4" borderId="0" xfId="13" applyFont="1" applyFill="1" applyBorder="1" applyAlignment="1">
      <alignment horizontal="center"/>
    </xf>
    <xf numFmtId="0" fontId="63" fillId="4" borderId="0" xfId="13" applyFont="1" applyFill="1" applyBorder="1" applyAlignment="1">
      <alignment horizontal="right"/>
    </xf>
    <xf numFmtId="1" fontId="47" fillId="4" borderId="0" xfId="13" applyNumberFormat="1" applyFont="1" applyFill="1" applyBorder="1" applyAlignment="1" applyProtection="1">
      <protection locked="0"/>
    </xf>
    <xf numFmtId="1" fontId="7" fillId="4" borderId="0" xfId="13" applyNumberFormat="1" applyFill="1" applyBorder="1" applyAlignment="1" applyProtection="1"/>
    <xf numFmtId="0" fontId="64" fillId="4" borderId="0" xfId="13" applyFont="1" applyFill="1" applyBorder="1" applyAlignment="1">
      <alignment horizontal="center"/>
    </xf>
    <xf numFmtId="0" fontId="65" fillId="4" borderId="0" xfId="13" applyFont="1" applyFill="1"/>
    <xf numFmtId="0" fontId="39" fillId="4" borderId="66" xfId="13" applyFont="1" applyFill="1" applyBorder="1" applyAlignment="1">
      <alignment horizontal="center" wrapText="1"/>
    </xf>
    <xf numFmtId="0" fontId="39" fillId="4" borderId="1" xfId="13" applyFont="1" applyFill="1" applyBorder="1" applyAlignment="1">
      <alignment horizontal="center" wrapText="1"/>
    </xf>
    <xf numFmtId="0" fontId="39" fillId="4" borderId="1" xfId="13" applyFont="1" applyFill="1" applyBorder="1" applyAlignment="1">
      <alignment horizontal="center"/>
    </xf>
    <xf numFmtId="0" fontId="39" fillId="4" borderId="67" xfId="13" applyFont="1" applyFill="1" applyBorder="1" applyAlignment="1">
      <alignment horizontal="center"/>
    </xf>
    <xf numFmtId="0" fontId="39" fillId="4" borderId="68" xfId="13" applyFont="1" applyFill="1" applyBorder="1" applyAlignment="1"/>
    <xf numFmtId="0" fontId="39" fillId="4" borderId="3" xfId="13" applyFont="1" applyFill="1" applyBorder="1" applyAlignment="1"/>
    <xf numFmtId="3" fontId="42" fillId="4" borderId="1" xfId="13" applyNumberFormat="1" applyFont="1" applyFill="1" applyBorder="1" applyAlignment="1" applyProtection="1">
      <alignment wrapText="1"/>
      <protection locked="0" hidden="1"/>
    </xf>
    <xf numFmtId="3" fontId="42" fillId="4" borderId="1" xfId="13" applyNumberFormat="1" applyFont="1" applyFill="1" applyBorder="1" applyProtection="1">
      <protection locked="0" hidden="1"/>
    </xf>
    <xf numFmtId="3" fontId="42" fillId="4" borderId="67" xfId="13" applyNumberFormat="1" applyFont="1" applyFill="1" applyBorder="1" applyProtection="1">
      <protection locked="0" hidden="1"/>
    </xf>
    <xf numFmtId="3" fontId="42" fillId="4" borderId="66" xfId="13" applyNumberFormat="1" applyFont="1" applyFill="1" applyBorder="1" applyProtection="1">
      <protection locked="0"/>
    </xf>
    <xf numFmtId="3" fontId="42" fillId="4" borderId="1" xfId="13" applyNumberFormat="1" applyFont="1" applyFill="1" applyBorder="1" applyProtection="1">
      <protection locked="0"/>
    </xf>
    <xf numFmtId="3" fontId="42" fillId="4" borderId="67" xfId="13" applyNumberFormat="1" applyFont="1" applyFill="1" applyBorder="1" applyProtection="1">
      <protection locked="0"/>
    </xf>
    <xf numFmtId="0" fontId="42" fillId="4" borderId="68" xfId="13" applyFont="1" applyFill="1" applyBorder="1" applyAlignment="1">
      <alignment horizontal="left"/>
    </xf>
    <xf numFmtId="3" fontId="42" fillId="4" borderId="66" xfId="13" applyNumberFormat="1" applyFont="1" applyFill="1" applyBorder="1" applyAlignment="1" applyProtection="1">
      <alignment horizontal="right"/>
      <protection locked="0" hidden="1"/>
    </xf>
    <xf numFmtId="0" fontId="42" fillId="4" borderId="69" xfId="13" applyFont="1" applyFill="1" applyBorder="1" applyAlignment="1">
      <alignment horizontal="left"/>
    </xf>
    <xf numFmtId="3" fontId="42" fillId="4" borderId="70" xfId="13" applyNumberFormat="1" applyFont="1" applyFill="1" applyBorder="1" applyAlignment="1" applyProtection="1">
      <alignment horizontal="right"/>
      <protection locked="0" hidden="1"/>
    </xf>
    <xf numFmtId="3" fontId="42" fillId="4" borderId="71" xfId="13" applyNumberFormat="1" applyFont="1" applyFill="1" applyBorder="1" applyProtection="1">
      <protection locked="0" hidden="1"/>
    </xf>
    <xf numFmtId="3" fontId="42" fillId="4" borderId="72" xfId="13" applyNumberFormat="1" applyFont="1" applyFill="1" applyBorder="1" applyProtection="1">
      <protection locked="0" hidden="1"/>
    </xf>
    <xf numFmtId="3" fontId="42" fillId="4" borderId="70" xfId="13" applyNumberFormat="1" applyFont="1" applyFill="1" applyBorder="1" applyProtection="1">
      <protection locked="0"/>
    </xf>
    <xf numFmtId="3" fontId="42" fillId="4" borderId="71" xfId="13" applyNumberFormat="1" applyFont="1" applyFill="1" applyBorder="1" applyProtection="1">
      <protection locked="0"/>
    </xf>
    <xf numFmtId="3" fontId="42" fillId="4" borderId="72" xfId="13" applyNumberFormat="1" applyFont="1" applyFill="1" applyBorder="1" applyProtection="1">
      <protection locked="0"/>
    </xf>
    <xf numFmtId="165" fontId="7" fillId="4" borderId="0" xfId="13" applyNumberFormat="1" applyFill="1" applyBorder="1"/>
    <xf numFmtId="0" fontId="39" fillId="4" borderId="23" xfId="13" applyFont="1" applyFill="1" applyBorder="1" applyAlignment="1">
      <alignment horizontal="right"/>
    </xf>
    <xf numFmtId="168" fontId="42" fillId="4" borderId="73" xfId="13" applyNumberFormat="1" applyFont="1" applyFill="1" applyBorder="1" applyAlignment="1">
      <alignment horizontal="right"/>
    </xf>
    <xf numFmtId="168" fontId="42" fillId="4" borderId="74" xfId="13" applyNumberFormat="1" applyFont="1" applyFill="1" applyBorder="1" applyAlignment="1">
      <alignment horizontal="right"/>
    </xf>
    <xf numFmtId="168" fontId="42" fillId="4" borderId="21" xfId="13" applyNumberFormat="1" applyFont="1" applyFill="1" applyBorder="1" applyAlignment="1">
      <alignment horizontal="right"/>
    </xf>
    <xf numFmtId="0" fontId="66" fillId="4" borderId="0" xfId="13" applyFont="1" applyFill="1" applyBorder="1" applyAlignment="1">
      <alignment horizontal="right"/>
    </xf>
    <xf numFmtId="0" fontId="7" fillId="4" borderId="0" xfId="13" applyFill="1" applyBorder="1"/>
    <xf numFmtId="0" fontId="26" fillId="4" borderId="0" xfId="13" applyFont="1" applyFill="1"/>
    <xf numFmtId="0" fontId="10" fillId="0" borderId="0" xfId="13" applyFont="1" applyBorder="1"/>
    <xf numFmtId="0" fontId="47" fillId="0" borderId="0" xfId="13" applyFont="1" applyAlignment="1">
      <alignment horizontal="right" vertical="top"/>
    </xf>
    <xf numFmtId="0" fontId="3" fillId="0" borderId="0" xfId="13" applyFont="1"/>
    <xf numFmtId="3" fontId="10" fillId="0" borderId="75" xfId="13" applyNumberFormat="1" applyFont="1" applyBorder="1" applyAlignment="1" applyProtection="1">
      <alignment horizontal="center"/>
      <protection locked="0" hidden="1"/>
    </xf>
    <xf numFmtId="0" fontId="10" fillId="0" borderId="76" xfId="13" applyFont="1" applyFill="1" applyBorder="1" applyAlignment="1" applyProtection="1">
      <alignment horizontal="justify" wrapText="1"/>
    </xf>
    <xf numFmtId="0" fontId="46" fillId="0" borderId="1" xfId="13" applyFont="1" applyFill="1" applyBorder="1" applyAlignment="1" applyProtection="1">
      <alignment horizontal="center"/>
    </xf>
    <xf numFmtId="0" fontId="10" fillId="0" borderId="1" xfId="13" applyFont="1" applyFill="1" applyBorder="1" applyAlignment="1" applyProtection="1">
      <alignment horizontal="left"/>
    </xf>
    <xf numFmtId="0" fontId="39" fillId="0" borderId="0" xfId="13" applyFont="1" applyBorder="1" applyAlignment="1">
      <alignment horizontal="left" vertical="center" wrapText="1"/>
    </xf>
    <xf numFmtId="0" fontId="39" fillId="0" borderId="0" xfId="13" applyFont="1" applyBorder="1" applyAlignment="1">
      <alignment vertical="center" wrapText="1"/>
    </xf>
    <xf numFmtId="0" fontId="13" fillId="0" borderId="1" xfId="13" applyFont="1" applyFill="1" applyBorder="1" applyAlignment="1" applyProtection="1">
      <alignment horizontal="center" vertical="center"/>
    </xf>
    <xf numFmtId="0" fontId="13" fillId="0" borderId="1" xfId="13" applyFont="1" applyBorder="1" applyAlignment="1">
      <alignment horizontal="center" vertical="center" wrapText="1"/>
    </xf>
    <xf numFmtId="0" fontId="10" fillId="0" borderId="1" xfId="13" applyFont="1" applyBorder="1" applyAlignment="1">
      <alignment horizontal="center" vertical="center" wrapText="1"/>
    </xf>
    <xf numFmtId="0" fontId="13" fillId="0" borderId="1" xfId="13" applyFont="1" applyFill="1" applyBorder="1" applyAlignment="1" applyProtection="1">
      <alignment horizontal="center" vertical="center" wrapText="1"/>
    </xf>
    <xf numFmtId="0" fontId="56" fillId="0" borderId="1" xfId="13" applyFont="1" applyFill="1" applyBorder="1" applyAlignment="1" applyProtection="1">
      <alignment horizontal="center" vertical="center" wrapText="1"/>
    </xf>
    <xf numFmtId="0" fontId="67" fillId="0" borderId="1" xfId="13" applyFont="1" applyFill="1" applyBorder="1" applyAlignment="1" applyProtection="1">
      <alignment horizontal="center" vertical="center" wrapText="1"/>
    </xf>
    <xf numFmtId="0" fontId="75" fillId="0" borderId="1" xfId="13" applyFont="1" applyFill="1" applyBorder="1" applyAlignment="1" applyProtection="1">
      <alignment horizontal="center" vertical="center" wrapText="1"/>
    </xf>
    <xf numFmtId="0" fontId="7" fillId="0" borderId="0" xfId="13" applyAlignment="1">
      <alignment horizontal="center"/>
    </xf>
    <xf numFmtId="0" fontId="10" fillId="0" borderId="1" xfId="13" applyFont="1" applyFill="1" applyBorder="1" applyAlignment="1" applyProtection="1">
      <alignment horizontal="center"/>
    </xf>
    <xf numFmtId="172" fontId="10" fillId="0" borderId="1" xfId="13" applyNumberFormat="1" applyFont="1" applyFill="1" applyBorder="1" applyAlignment="1" applyProtection="1">
      <alignment horizontal="center"/>
    </xf>
    <xf numFmtId="172" fontId="10" fillId="0" borderId="1" xfId="6" applyNumberFormat="1" applyFont="1" applyBorder="1" applyAlignment="1"/>
    <xf numFmtId="169" fontId="10" fillId="0" borderId="1" xfId="13" applyNumberFormat="1" applyFont="1" applyBorder="1" applyAlignment="1"/>
    <xf numFmtId="169" fontId="13" fillId="0" borderId="1" xfId="13" applyNumberFormat="1" applyFont="1" applyBorder="1" applyAlignment="1"/>
    <xf numFmtId="169" fontId="76" fillId="0" borderId="1" xfId="13" applyNumberFormat="1" applyFont="1" applyBorder="1" applyAlignment="1"/>
    <xf numFmtId="0" fontId="40" fillId="0" borderId="0" xfId="13" applyFont="1" applyBorder="1" applyAlignment="1" applyProtection="1">
      <alignment vertical="top" wrapText="1"/>
    </xf>
    <xf numFmtId="0" fontId="13" fillId="0" borderId="1" xfId="13" applyFont="1" applyBorder="1" applyAlignment="1">
      <alignment horizontal="center"/>
    </xf>
    <xf numFmtId="0" fontId="13" fillId="0" borderId="1" xfId="13" applyFont="1" applyBorder="1" applyAlignment="1">
      <alignment horizontal="center" wrapText="1"/>
    </xf>
    <xf numFmtId="0" fontId="13" fillId="0" borderId="7" xfId="13" applyFont="1" applyBorder="1" applyAlignment="1">
      <alignment horizontal="center"/>
    </xf>
    <xf numFmtId="0" fontId="43" fillId="0" borderId="74" xfId="13" applyFont="1" applyBorder="1" applyAlignment="1">
      <alignment horizontal="center" wrapText="1"/>
    </xf>
    <xf numFmtId="3" fontId="10" fillId="4" borderId="1" xfId="13" applyNumberFormat="1" applyFont="1" applyFill="1" applyBorder="1" applyAlignment="1"/>
    <xf numFmtId="3" fontId="10" fillId="0" borderId="1" xfId="13" applyNumberFormat="1" applyFont="1" applyFill="1" applyBorder="1" applyAlignment="1"/>
    <xf numFmtId="0" fontId="10" fillId="0" borderId="1" xfId="13" applyFont="1" applyFill="1" applyBorder="1" applyAlignment="1">
      <alignment horizontal="center"/>
    </xf>
    <xf numFmtId="3" fontId="10" fillId="0" borderId="0" xfId="13" applyNumberFormat="1" applyFont="1"/>
    <xf numFmtId="0" fontId="13" fillId="0" borderId="22" xfId="13" applyFont="1" applyFill="1" applyBorder="1" applyAlignment="1" applyProtection="1">
      <alignment horizontal="left"/>
    </xf>
    <xf numFmtId="0" fontId="13" fillId="0" borderId="23" xfId="13" applyFont="1" applyFill="1" applyBorder="1" applyAlignment="1" applyProtection="1">
      <alignment horizontal="center"/>
    </xf>
    <xf numFmtId="3" fontId="13" fillId="0" borderId="1" xfId="13" applyNumberFormat="1" applyFont="1" applyFill="1" applyBorder="1" applyAlignment="1"/>
    <xf numFmtId="0" fontId="13" fillId="0" borderId="1" xfId="13" applyFont="1" applyFill="1" applyBorder="1" applyAlignment="1">
      <alignment horizontal="center"/>
    </xf>
    <xf numFmtId="3" fontId="10" fillId="0" borderId="0" xfId="13" applyNumberFormat="1" applyFont="1" applyAlignment="1">
      <alignment horizontal="center"/>
    </xf>
    <xf numFmtId="0" fontId="20" fillId="0" borderId="1" xfId="13" applyFont="1" applyBorder="1" applyAlignment="1">
      <alignment horizontal="center" wrapText="1"/>
    </xf>
    <xf numFmtId="0" fontId="13" fillId="0" borderId="74" xfId="13" applyFont="1" applyBorder="1" applyAlignment="1">
      <alignment horizontal="center" vertical="center" wrapText="1"/>
    </xf>
    <xf numFmtId="0" fontId="10" fillId="0" borderId="1" xfId="13" applyFont="1" applyBorder="1"/>
    <xf numFmtId="0" fontId="43" fillId="0" borderId="1" xfId="13" applyFont="1" applyBorder="1" applyAlignment="1">
      <alignment horizontal="center"/>
    </xf>
    <xf numFmtId="0" fontId="43" fillId="0" borderId="1" xfId="13" applyFont="1" applyBorder="1" applyAlignment="1">
      <alignment horizontal="center" wrapText="1"/>
    </xf>
    <xf numFmtId="0" fontId="13" fillId="0" borderId="1" xfId="13" applyFont="1" applyFill="1" applyBorder="1" applyAlignment="1" applyProtection="1">
      <alignment horizontal="left"/>
    </xf>
    <xf numFmtId="0" fontId="61" fillId="0" borderId="0" xfId="13" applyFont="1"/>
    <xf numFmtId="0" fontId="10" fillId="0" borderId="1" xfId="13" applyFont="1" applyBorder="1" applyAlignment="1">
      <alignment horizontal="center"/>
    </xf>
    <xf numFmtId="0" fontId="10" fillId="0" borderId="0" xfId="13" applyFont="1" applyAlignment="1">
      <alignment horizontal="center" vertical="center" wrapText="1"/>
    </xf>
    <xf numFmtId="0" fontId="46" fillId="0" borderId="1" xfId="13" applyFont="1" applyBorder="1"/>
    <xf numFmtId="0" fontId="46" fillId="0" borderId="0" xfId="13" applyFont="1"/>
    <xf numFmtId="0" fontId="10" fillId="0" borderId="3" xfId="13" applyFont="1" applyFill="1" applyBorder="1" applyAlignment="1">
      <alignment horizontal="center"/>
    </xf>
    <xf numFmtId="3" fontId="13" fillId="4" borderId="1" xfId="13" applyNumberFormat="1" applyFont="1" applyFill="1" applyBorder="1" applyAlignment="1"/>
    <xf numFmtId="0" fontId="13" fillId="0" borderId="3" xfId="13" applyFont="1" applyFill="1" applyBorder="1" applyAlignment="1">
      <alignment horizontal="center"/>
    </xf>
    <xf numFmtId="0" fontId="13" fillId="0" borderId="3" xfId="13" applyFont="1" applyBorder="1" applyAlignment="1">
      <alignment horizontal="center" vertical="center" wrapText="1"/>
    </xf>
    <xf numFmtId="0" fontId="43" fillId="0" borderId="1" xfId="13" applyFont="1" applyBorder="1" applyAlignment="1">
      <alignment horizontal="center" vertical="center" wrapText="1"/>
    </xf>
    <xf numFmtId="0" fontId="13" fillId="0" borderId="17" xfId="13" applyFont="1" applyFill="1" applyBorder="1" applyAlignment="1" applyProtection="1">
      <alignment horizontal="left"/>
    </xf>
    <xf numFmtId="0" fontId="43" fillId="0" borderId="77" xfId="13" applyFont="1" applyBorder="1" applyAlignment="1">
      <alignment horizontal="center" vertical="center" wrapText="1"/>
    </xf>
    <xf numFmtId="0" fontId="43" fillId="0" borderId="78" xfId="13" applyFont="1" applyBorder="1" applyAlignment="1">
      <alignment horizontal="center" vertical="center" wrapText="1"/>
    </xf>
    <xf numFmtId="0" fontId="43" fillId="0" borderId="79" xfId="13" applyFont="1" applyBorder="1" applyAlignment="1">
      <alignment horizontal="center" vertical="center" wrapText="1"/>
    </xf>
    <xf numFmtId="0" fontId="43" fillId="0" borderId="80" xfId="13" applyFont="1" applyBorder="1" applyAlignment="1">
      <alignment horizontal="center" vertical="center" wrapText="1"/>
    </xf>
    <xf numFmtId="0" fontId="46" fillId="0" borderId="0" xfId="13" applyFont="1" applyAlignment="1">
      <alignment horizontal="center" vertical="center" wrapText="1"/>
    </xf>
    <xf numFmtId="0" fontId="43" fillId="0" borderId="81" xfId="13" applyFont="1" applyBorder="1" applyAlignment="1">
      <alignment horizontal="center" vertical="center" wrapText="1"/>
    </xf>
    <xf numFmtId="0" fontId="43" fillId="0" borderId="71" xfId="13" applyFont="1" applyBorder="1" applyAlignment="1">
      <alignment horizontal="center" vertical="center" wrapText="1"/>
    </xf>
    <xf numFmtId="0" fontId="43" fillId="0" borderId="82" xfId="13" applyFont="1" applyBorder="1" applyAlignment="1">
      <alignment horizontal="center" vertical="center" wrapText="1"/>
    </xf>
    <xf numFmtId="0" fontId="43" fillId="0" borderId="83" xfId="13" applyFont="1" applyBorder="1" applyAlignment="1">
      <alignment horizontal="center" vertical="center" wrapText="1"/>
    </xf>
    <xf numFmtId="3" fontId="10" fillId="4" borderId="74" xfId="13" applyNumberFormat="1" applyFont="1" applyFill="1" applyBorder="1" applyAlignment="1">
      <alignment horizontal="center"/>
    </xf>
    <xf numFmtId="3" fontId="13" fillId="0" borderId="84" xfId="13" applyNumberFormat="1" applyFont="1" applyBorder="1" applyAlignment="1">
      <alignment horizontal="center"/>
    </xf>
    <xf numFmtId="3" fontId="10" fillId="4" borderId="1" xfId="13" applyNumberFormat="1" applyFont="1" applyFill="1" applyBorder="1" applyAlignment="1">
      <alignment horizontal="center"/>
    </xf>
    <xf numFmtId="0" fontId="13" fillId="0" borderId="68" xfId="13" applyFont="1" applyFill="1" applyBorder="1" applyAlignment="1" applyProtection="1">
      <alignment horizontal="center"/>
    </xf>
    <xf numFmtId="3" fontId="13" fillId="0" borderId="85" xfId="13" applyNumberFormat="1" applyFont="1" applyBorder="1" applyAlignment="1">
      <alignment horizontal="center"/>
    </xf>
    <xf numFmtId="0" fontId="10" fillId="0" borderId="81" xfId="13" applyFont="1" applyFill="1" applyBorder="1" applyAlignment="1" applyProtection="1">
      <alignment horizontal="left"/>
    </xf>
    <xf numFmtId="3" fontId="10" fillId="4" borderId="71" xfId="13" applyNumberFormat="1" applyFont="1" applyFill="1" applyBorder="1" applyAlignment="1">
      <alignment horizontal="center"/>
    </xf>
    <xf numFmtId="0" fontId="13" fillId="0" borderId="69" xfId="13" applyFont="1" applyFill="1" applyBorder="1" applyAlignment="1" applyProtection="1">
      <alignment horizontal="center"/>
    </xf>
    <xf numFmtId="3" fontId="13" fillId="0" borderId="83" xfId="13" applyNumberFormat="1" applyFont="1" applyBorder="1" applyAlignment="1">
      <alignment horizontal="center"/>
    </xf>
    <xf numFmtId="0" fontId="56" fillId="0" borderId="17" xfId="13" applyFont="1" applyBorder="1"/>
    <xf numFmtId="3" fontId="10" fillId="0" borderId="1" xfId="13" applyNumberFormat="1" applyFont="1" applyBorder="1" applyAlignment="1">
      <alignment horizontal="center"/>
    </xf>
    <xf numFmtId="0" fontId="13" fillId="0" borderId="86" xfId="13" applyFont="1" applyBorder="1" applyAlignment="1">
      <alignment horizontal="center" wrapText="1"/>
    </xf>
    <xf numFmtId="0" fontId="56" fillId="0" borderId="87" xfId="13" applyFont="1" applyBorder="1"/>
    <xf numFmtId="0" fontId="10" fillId="0" borderId="88" xfId="13" applyFont="1" applyBorder="1" applyAlignment="1">
      <alignment horizontal="center"/>
    </xf>
    <xf numFmtId="3" fontId="10" fillId="0" borderId="88" xfId="13" applyNumberFormat="1" applyFont="1" applyBorder="1" applyAlignment="1">
      <alignment horizontal="center"/>
    </xf>
    <xf numFmtId="0" fontId="13" fillId="0" borderId="89" xfId="13" applyFont="1" applyBorder="1" applyAlignment="1">
      <alignment horizontal="center" wrapText="1"/>
    </xf>
    <xf numFmtId="0" fontId="13" fillId="0" borderId="82" xfId="13" applyFont="1" applyBorder="1" applyAlignment="1">
      <alignment horizontal="center" wrapText="1"/>
    </xf>
    <xf numFmtId="0" fontId="43" fillId="0" borderId="1" xfId="13" applyFont="1" applyFill="1" applyBorder="1" applyAlignment="1" applyProtection="1">
      <alignment horizontal="center" vertical="center"/>
    </xf>
    <xf numFmtId="0" fontId="43" fillId="0" borderId="1" xfId="13" applyFont="1" applyFill="1" applyBorder="1" applyAlignment="1" applyProtection="1">
      <alignment horizontal="center" vertical="center" wrapText="1"/>
    </xf>
    <xf numFmtId="0" fontId="77" fillId="0" borderId="0" xfId="13" applyFont="1" applyAlignment="1">
      <alignment horizontal="center"/>
    </xf>
    <xf numFmtId="0" fontId="77" fillId="0" borderId="0" xfId="13" applyFont="1"/>
    <xf numFmtId="40" fontId="10" fillId="0" borderId="1" xfId="5" applyFont="1" applyBorder="1" applyAlignment="1"/>
    <xf numFmtId="38" fontId="10" fillId="0" borderId="1" xfId="5" applyNumberFormat="1" applyFont="1" applyBorder="1" applyAlignment="1"/>
    <xf numFmtId="4" fontId="10" fillId="0" borderId="1" xfId="13" applyNumberFormat="1" applyFont="1" applyBorder="1" applyAlignment="1"/>
    <xf numFmtId="4" fontId="78" fillId="0" borderId="1" xfId="13" applyNumberFormat="1" applyFont="1" applyBorder="1" applyAlignment="1">
      <alignment horizontal="center"/>
    </xf>
    <xf numFmtId="10" fontId="10" fillId="0" borderId="1" xfId="38" applyNumberFormat="1" applyFont="1" applyBorder="1" applyAlignment="1"/>
    <xf numFmtId="4" fontId="13" fillId="0" borderId="1" xfId="13" applyNumberFormat="1" applyFont="1" applyBorder="1" applyAlignment="1">
      <alignment horizontal="center"/>
    </xf>
    <xf numFmtId="0" fontId="18" fillId="0" borderId="0" xfId="13" applyFont="1" applyAlignment="1">
      <alignment horizontal="left"/>
    </xf>
    <xf numFmtId="0" fontId="79" fillId="0" borderId="90" xfId="13" applyFont="1" applyBorder="1" applyAlignment="1">
      <alignment horizontal="right" vertical="center" wrapText="1"/>
    </xf>
    <xf numFmtId="0" fontId="13" fillId="0" borderId="91" xfId="13" applyFont="1" applyBorder="1" applyAlignment="1">
      <alignment horizontal="center" vertical="center" wrapText="1"/>
    </xf>
    <xf numFmtId="0" fontId="13" fillId="0" borderId="92" xfId="13" applyFont="1" applyBorder="1" applyAlignment="1">
      <alignment horizontal="center" vertical="center" wrapText="1"/>
    </xf>
    <xf numFmtId="0" fontId="13" fillId="0" borderId="93" xfId="13" applyFont="1" applyBorder="1" applyAlignment="1">
      <alignment horizontal="center" vertical="center" wrapText="1"/>
    </xf>
    <xf numFmtId="0" fontId="10" fillId="0" borderId="22" xfId="13" applyFont="1" applyFill="1" applyBorder="1" applyAlignment="1" applyProtection="1">
      <alignment horizontal="justify"/>
    </xf>
    <xf numFmtId="0" fontId="10" fillId="0" borderId="74" xfId="13" applyFont="1" applyFill="1" applyBorder="1" applyAlignment="1" applyProtection="1">
      <alignment horizontal="center"/>
    </xf>
    <xf numFmtId="38" fontId="10" fillId="0" borderId="74" xfId="5" applyNumberFormat="1" applyFont="1" applyBorder="1"/>
    <xf numFmtId="10" fontId="7" fillId="0" borderId="20" xfId="38" applyNumberFormat="1" applyFont="1" applyBorder="1" applyAlignment="1">
      <alignment horizontal="center"/>
    </xf>
    <xf numFmtId="38" fontId="10" fillId="0" borderId="1" xfId="5" applyNumberFormat="1" applyFont="1" applyBorder="1"/>
    <xf numFmtId="10" fontId="7" fillId="0" borderId="86" xfId="38" applyNumberFormat="1" applyFont="1" applyBorder="1" applyAlignment="1">
      <alignment horizontal="center"/>
    </xf>
    <xf numFmtId="10" fontId="7" fillId="0" borderId="89" xfId="38" applyNumberFormat="1" applyFont="1" applyBorder="1" applyAlignment="1">
      <alignment horizontal="center"/>
    </xf>
    <xf numFmtId="10" fontId="73" fillId="0" borderId="68" xfId="38" applyNumberFormat="1" applyFont="1" applyBorder="1" applyAlignment="1">
      <alignment horizontal="center" wrapText="1"/>
    </xf>
    <xf numFmtId="0" fontId="10" fillId="0" borderId="94" xfId="13" applyFont="1" applyBorder="1" applyAlignment="1">
      <alignment horizontal="center" vertical="center" wrapText="1"/>
    </xf>
    <xf numFmtId="2" fontId="13" fillId="0" borderId="63" xfId="13" applyNumberFormat="1" applyFont="1" applyBorder="1" applyAlignment="1">
      <alignment horizontal="center" vertical="center" wrapText="1"/>
    </xf>
    <xf numFmtId="173" fontId="13" fillId="0" borderId="95" xfId="13" applyNumberFormat="1" applyFont="1" applyBorder="1" applyAlignment="1">
      <alignment horizontal="center" vertical="center" wrapText="1"/>
    </xf>
    <xf numFmtId="38" fontId="10" fillId="0" borderId="68" xfId="5" applyNumberFormat="1" applyFont="1" applyBorder="1"/>
    <xf numFmtId="10" fontId="7" fillId="0" borderId="68" xfId="38" applyNumberFormat="1" applyFont="1" applyBorder="1" applyAlignment="1">
      <alignment horizontal="center"/>
    </xf>
    <xf numFmtId="10" fontId="7" fillId="0" borderId="23" xfId="38" applyNumberFormat="1" applyFont="1" applyBorder="1" applyAlignment="1">
      <alignment horizontal="center"/>
    </xf>
    <xf numFmtId="10" fontId="7" fillId="0" borderId="82" xfId="38" applyNumberFormat="1" applyFont="1" applyBorder="1" applyAlignment="1">
      <alignment horizontal="center"/>
    </xf>
    <xf numFmtId="0" fontId="81" fillId="0" borderId="0" xfId="13" applyFont="1"/>
    <xf numFmtId="0" fontId="10" fillId="0" borderId="71" xfId="13" applyFont="1" applyFill="1" applyBorder="1" applyAlignment="1" applyProtection="1">
      <alignment horizontal="center"/>
    </xf>
    <xf numFmtId="38" fontId="10" fillId="0" borderId="71" xfId="5" applyNumberFormat="1" applyFont="1" applyBorder="1"/>
    <xf numFmtId="165" fontId="7" fillId="0" borderId="0" xfId="13" applyNumberFormat="1" applyFont="1"/>
    <xf numFmtId="1" fontId="10" fillId="0" borderId="0" xfId="13" applyNumberFormat="1" applyFont="1"/>
    <xf numFmtId="1" fontId="13" fillId="0" borderId="1" xfId="13" applyNumberFormat="1" applyFont="1" applyFill="1" applyBorder="1" applyAlignment="1" applyProtection="1">
      <alignment horizontal="center" vertical="center" wrapText="1"/>
    </xf>
    <xf numFmtId="3" fontId="13" fillId="0" borderId="1" xfId="13" applyNumberFormat="1" applyFont="1" applyFill="1" applyBorder="1" applyAlignment="1" applyProtection="1">
      <alignment horizontal="center" vertical="center" wrapText="1"/>
    </xf>
    <xf numFmtId="1" fontId="43" fillId="0" borderId="1" xfId="13" applyNumberFormat="1" applyFont="1" applyFill="1" applyBorder="1" applyAlignment="1" applyProtection="1">
      <alignment horizontal="center" vertical="center" wrapText="1"/>
    </xf>
    <xf numFmtId="3" fontId="43" fillId="0" borderId="1" xfId="13" applyNumberFormat="1" applyFont="1" applyFill="1" applyBorder="1" applyAlignment="1" applyProtection="1">
      <alignment horizontal="center" vertical="center" wrapText="1"/>
    </xf>
    <xf numFmtId="3" fontId="10" fillId="0" borderId="1" xfId="5" applyNumberFormat="1" applyFont="1" applyBorder="1" applyAlignment="1"/>
    <xf numFmtId="3" fontId="10" fillId="0" borderId="1" xfId="13" applyNumberFormat="1" applyFont="1" applyBorder="1" applyAlignment="1"/>
    <xf numFmtId="1" fontId="10" fillId="0" borderId="0" xfId="13" applyNumberFormat="1" applyFont="1" applyAlignment="1">
      <alignment horizontal="center"/>
    </xf>
    <xf numFmtId="0" fontId="46" fillId="0" borderId="1" xfId="13" applyFont="1" applyFill="1" applyBorder="1" applyAlignment="1" applyProtection="1">
      <alignment horizontal="center" vertical="center" wrapText="1"/>
    </xf>
    <xf numFmtId="0" fontId="77" fillId="0" borderId="1" xfId="13" applyFont="1" applyBorder="1"/>
    <xf numFmtId="0" fontId="27" fillId="0" borderId="1" xfId="13" applyFont="1" applyBorder="1"/>
    <xf numFmtId="0" fontId="31" fillId="0" borderId="0" xfId="22"/>
    <xf numFmtId="0" fontId="31" fillId="0" borderId="0" xfId="22" quotePrefix="1" applyNumberFormat="1"/>
    <xf numFmtId="0" fontId="73" fillId="0" borderId="0" xfId="13" quotePrefix="1" applyNumberFormat="1" applyFont="1"/>
    <xf numFmtId="0" fontId="13" fillId="0" borderId="0" xfId="13" applyNumberFormat="1" applyFont="1" applyFill="1" applyBorder="1" applyAlignment="1" applyProtection="1">
      <alignment horizontal="center" vertical="center"/>
    </xf>
    <xf numFmtId="0" fontId="7" fillId="0" borderId="0" xfId="13" applyNumberFormat="1"/>
    <xf numFmtId="1" fontId="7" fillId="0" borderId="0" xfId="13" applyNumberFormat="1"/>
    <xf numFmtId="0" fontId="13" fillId="0" borderId="0" xfId="24" applyFont="1" applyFill="1" applyBorder="1" applyAlignment="1" applyProtection="1">
      <alignment horizontal="center" vertical="center"/>
    </xf>
    <xf numFmtId="49" fontId="7" fillId="0" borderId="0" xfId="13" applyNumberFormat="1"/>
    <xf numFmtId="2" fontId="7" fillId="0" borderId="0" xfId="13" applyNumberFormat="1"/>
    <xf numFmtId="0" fontId="13" fillId="0" borderId="0" xfId="31" applyFont="1" applyFill="1" applyBorder="1" applyAlignment="1" applyProtection="1">
      <alignment horizontal="center" vertical="center"/>
    </xf>
    <xf numFmtId="38" fontId="7" fillId="0" borderId="0" xfId="13" applyNumberFormat="1"/>
    <xf numFmtId="10" fontId="7" fillId="0" borderId="0" xfId="13" applyNumberFormat="1"/>
    <xf numFmtId="0" fontId="31" fillId="0" borderId="0" xfId="0" applyFont="1"/>
    <xf numFmtId="0" fontId="31" fillId="0" borderId="0" xfId="0" quotePrefix="1" applyNumberFormat="1" applyFont="1"/>
    <xf numFmtId="0" fontId="1" fillId="0" borderId="0" xfId="0" quotePrefix="1" applyNumberFormat="1" applyFont="1"/>
    <xf numFmtId="0" fontId="0" fillId="0" borderId="0" xfId="0" applyNumberFormat="1" applyFont="1"/>
    <xf numFmtId="14" fontId="0" fillId="0" borderId="0" xfId="0" applyNumberFormat="1"/>
    <xf numFmtId="0" fontId="17" fillId="2" borderId="0" xfId="21" applyNumberFormat="1" applyBorder="1" applyProtection="1"/>
    <xf numFmtId="3" fontId="10" fillId="2" borderId="0" xfId="21" applyNumberFormat="1" applyFont="1" applyBorder="1" applyProtection="1">
      <protection locked="0"/>
    </xf>
    <xf numFmtId="3" fontId="10" fillId="0" borderId="0" xfId="21" applyNumberFormat="1" applyFont="1" applyFill="1" applyBorder="1" applyProtection="1">
      <protection locked="0"/>
    </xf>
    <xf numFmtId="3" fontId="10" fillId="2" borderId="77" xfId="21" applyNumberFormat="1" applyFont="1" applyBorder="1" applyProtection="1">
      <protection locked="0"/>
    </xf>
    <xf numFmtId="3" fontId="10" fillId="2" borderId="79" xfId="21" applyNumberFormat="1" applyFont="1" applyBorder="1" applyProtection="1">
      <protection locked="0"/>
    </xf>
    <xf numFmtId="3" fontId="10" fillId="2" borderId="17" xfId="21" applyNumberFormat="1" applyFont="1" applyBorder="1" applyProtection="1">
      <protection locked="0"/>
    </xf>
    <xf numFmtId="3" fontId="10" fillId="2" borderId="86" xfId="21" applyNumberFormat="1" applyFont="1" applyBorder="1" applyProtection="1">
      <protection locked="0"/>
    </xf>
    <xf numFmtId="3" fontId="10" fillId="2" borderId="81" xfId="21" applyNumberFormat="1" applyFont="1" applyBorder="1" applyProtection="1">
      <protection locked="0"/>
    </xf>
    <xf numFmtId="3" fontId="10" fillId="2" borderId="82" xfId="21" applyNumberFormat="1" applyFont="1" applyBorder="1" applyProtection="1">
      <protection locked="0"/>
    </xf>
    <xf numFmtId="0" fontId="50" fillId="2" borderId="96" xfId="21" applyNumberFormat="1" applyFont="1" applyBorder="1" applyAlignment="1" applyProtection="1">
      <alignment horizontal="centerContinuous" vertical="center"/>
    </xf>
    <xf numFmtId="0" fontId="50" fillId="2" borderId="97" xfId="21" applyNumberFormat="1" applyFont="1" applyBorder="1" applyAlignment="1" applyProtection="1">
      <alignment horizontal="centerContinuous" vertical="center"/>
    </xf>
    <xf numFmtId="0" fontId="51" fillId="2" borderId="98" xfId="21" applyNumberFormat="1" applyFont="1" applyBorder="1" applyAlignment="1" applyProtection="1">
      <alignment horizontal="centerContinuous"/>
    </xf>
    <xf numFmtId="0" fontId="51" fillId="2" borderId="98" xfId="21" applyNumberFormat="1" applyFont="1" applyBorder="1" applyAlignment="1" applyProtection="1">
      <alignment horizontal="centerContinuous" vertical="center"/>
    </xf>
    <xf numFmtId="0" fontId="50" fillId="2" borderId="99" xfId="21" applyNumberFormat="1" applyFont="1" applyBorder="1" applyAlignment="1" applyProtection="1">
      <alignment horizontal="centerContinuous" vertical="center" wrapText="1"/>
    </xf>
    <xf numFmtId="0" fontId="17" fillId="2" borderId="35" xfId="21" applyNumberFormat="1" applyBorder="1" applyProtection="1"/>
    <xf numFmtId="3" fontId="10" fillId="2" borderId="100" xfId="21" applyNumberFormat="1" applyFont="1" applyBorder="1" applyProtection="1">
      <protection locked="0"/>
    </xf>
    <xf numFmtId="3" fontId="10" fillId="2" borderId="101" xfId="21" applyNumberFormat="1" applyFont="1" applyBorder="1" applyProtection="1">
      <protection locked="0"/>
    </xf>
    <xf numFmtId="3" fontId="10" fillId="2" borderId="102" xfId="21" applyNumberFormat="1" applyFont="1" applyBorder="1" applyProtection="1">
      <protection locked="0"/>
    </xf>
    <xf numFmtId="3" fontId="10" fillId="2" borderId="35" xfId="21" applyNumberFormat="1" applyFont="1" applyBorder="1" applyProtection="1">
      <protection locked="0"/>
    </xf>
    <xf numFmtId="0" fontId="53" fillId="0" borderId="103" xfId="21" applyNumberFormat="1" applyFont="1" applyFill="1" applyBorder="1" applyAlignment="1" applyProtection="1">
      <alignment horizontal="center" vertical="center"/>
    </xf>
    <xf numFmtId="0" fontId="53" fillId="0" borderId="104" xfId="21" applyNumberFormat="1" applyFont="1" applyFill="1" applyBorder="1" applyAlignment="1" applyProtection="1">
      <alignment horizontal="center" vertical="center"/>
    </xf>
    <xf numFmtId="0" fontId="53" fillId="0" borderId="105" xfId="21" applyNumberFormat="1" applyFont="1" applyFill="1" applyBorder="1" applyAlignment="1" applyProtection="1">
      <alignment horizontal="center" vertical="center"/>
    </xf>
    <xf numFmtId="3" fontId="10" fillId="3" borderId="77" xfId="21" applyNumberFormat="1" applyFont="1" applyFill="1" applyBorder="1" applyProtection="1">
      <protection locked="0"/>
    </xf>
    <xf numFmtId="3" fontId="10" fillId="3" borderId="79" xfId="21" applyNumberFormat="1" applyFont="1" applyFill="1" applyBorder="1" applyProtection="1">
      <protection locked="0"/>
    </xf>
    <xf numFmtId="3" fontId="10" fillId="3" borderId="17" xfId="21" applyNumberFormat="1" applyFont="1" applyFill="1" applyBorder="1" applyProtection="1">
      <protection locked="0"/>
    </xf>
    <xf numFmtId="3" fontId="10" fillId="3" borderId="86" xfId="21" applyNumberFormat="1" applyFont="1" applyFill="1" applyBorder="1" applyProtection="1">
      <protection locked="0"/>
    </xf>
    <xf numFmtId="3" fontId="10" fillId="3" borderId="81" xfId="21" applyNumberFormat="1" applyFont="1" applyFill="1" applyBorder="1" applyProtection="1">
      <protection locked="0"/>
    </xf>
    <xf numFmtId="3" fontId="10" fillId="3" borderId="82" xfId="21" applyNumberFormat="1" applyFont="1" applyFill="1" applyBorder="1" applyProtection="1">
      <protection locked="0"/>
    </xf>
    <xf numFmtId="3" fontId="10" fillId="3" borderId="100" xfId="21" applyNumberFormat="1" applyFont="1" applyFill="1" applyBorder="1" applyProtection="1">
      <protection locked="0"/>
    </xf>
    <xf numFmtId="3" fontId="10" fillId="3" borderId="0" xfId="21" applyNumberFormat="1" applyFont="1" applyFill="1" applyBorder="1" applyProtection="1">
      <protection locked="0"/>
    </xf>
    <xf numFmtId="3" fontId="10" fillId="3" borderId="101" xfId="21" applyNumberFormat="1" applyFont="1" applyFill="1" applyBorder="1" applyProtection="1">
      <protection locked="0"/>
    </xf>
    <xf numFmtId="3" fontId="10" fillId="3" borderId="102" xfId="21" applyNumberFormat="1" applyFont="1" applyFill="1" applyBorder="1" applyProtection="1">
      <protection locked="0"/>
    </xf>
    <xf numFmtId="3" fontId="10" fillId="3" borderId="35" xfId="21" applyNumberFormat="1" applyFont="1" applyFill="1" applyBorder="1" applyProtection="1">
      <protection locked="0"/>
    </xf>
    <xf numFmtId="0" fontId="49" fillId="2" borderId="106" xfId="21" applyNumberFormat="1" applyFont="1" applyBorder="1" applyAlignment="1" applyProtection="1">
      <alignment horizontal="center"/>
    </xf>
    <xf numFmtId="0" fontId="49" fillId="2" borderId="107" xfId="21" applyNumberFormat="1" applyFont="1" applyBorder="1" applyAlignment="1" applyProtection="1">
      <alignment horizontal="center"/>
    </xf>
    <xf numFmtId="3" fontId="10" fillId="2" borderId="108" xfId="21" applyNumberFormat="1" applyFont="1" applyBorder="1" applyProtection="1">
      <protection locked="0"/>
    </xf>
    <xf numFmtId="3" fontId="10" fillId="3" borderId="2" xfId="21" applyNumberFormat="1" applyFont="1" applyFill="1" applyBorder="1" applyProtection="1">
      <protection locked="0"/>
    </xf>
    <xf numFmtId="3" fontId="10" fillId="3" borderId="108" xfId="21" applyNumberFormat="1" applyFont="1" applyFill="1" applyBorder="1" applyProtection="1">
      <protection locked="0"/>
    </xf>
    <xf numFmtId="0" fontId="10" fillId="0" borderId="109" xfId="33" applyFont="1" applyFill="1" applyBorder="1" applyAlignment="1" applyProtection="1">
      <protection locked="0" hidden="1"/>
    </xf>
    <xf numFmtId="0" fontId="10" fillId="0" borderId="7" xfId="33" applyFont="1" applyFill="1" applyBorder="1" applyAlignment="1" applyProtection="1">
      <protection locked="0" hidden="1"/>
    </xf>
    <xf numFmtId="0" fontId="10" fillId="0" borderId="110" xfId="33" applyFont="1" applyFill="1" applyBorder="1" applyAlignment="1" applyProtection="1">
      <protection locked="0" hidden="1"/>
    </xf>
    <xf numFmtId="0" fontId="10" fillId="0" borderId="111" xfId="33" applyFont="1" applyFill="1" applyBorder="1" applyAlignment="1" applyProtection="1">
      <protection locked="0" hidden="1"/>
    </xf>
    <xf numFmtId="0" fontId="10" fillId="0" borderId="66" xfId="33" applyFont="1" applyFill="1" applyBorder="1" applyAlignment="1" applyProtection="1">
      <protection locked="0" hidden="1"/>
    </xf>
    <xf numFmtId="0" fontId="10" fillId="0" borderId="3" xfId="33" applyFont="1" applyFill="1" applyBorder="1" applyAlignment="1" applyProtection="1">
      <protection locked="0" hidden="1"/>
    </xf>
    <xf numFmtId="0" fontId="10" fillId="0" borderId="112" xfId="33" applyFont="1" applyFill="1" applyBorder="1" applyAlignment="1" applyProtection="1">
      <protection locked="0" hidden="1"/>
    </xf>
    <xf numFmtId="0" fontId="10" fillId="0" borderId="113" xfId="33" applyFont="1" applyFill="1" applyBorder="1" applyAlignment="1" applyProtection="1">
      <protection locked="0" hidden="1"/>
    </xf>
    <xf numFmtId="3" fontId="10" fillId="0" borderId="2" xfId="34" applyNumberFormat="1" applyFont="1" applyFill="1" applyBorder="1" applyProtection="1">
      <protection locked="0" hidden="1"/>
    </xf>
    <xf numFmtId="3" fontId="10" fillId="0" borderId="75" xfId="34" applyNumberFormat="1" applyFont="1" applyFill="1" applyBorder="1" applyProtection="1">
      <protection locked="0" hidden="1"/>
    </xf>
    <xf numFmtId="3" fontId="10" fillId="0" borderId="73" xfId="34" applyNumberFormat="1" applyFont="1" applyFill="1" applyBorder="1" applyProtection="1">
      <protection locked="0" hidden="1"/>
    </xf>
    <xf numFmtId="3" fontId="10" fillId="0" borderId="109" xfId="34" applyNumberFormat="1" applyFont="1" applyFill="1" applyBorder="1" applyProtection="1">
      <protection locked="0" hidden="1"/>
    </xf>
    <xf numFmtId="0" fontId="10" fillId="0" borderId="66" xfId="34" applyNumberFormat="1" applyFont="1" applyFill="1" applyBorder="1" applyProtection="1">
      <protection locked="0" hidden="1"/>
    </xf>
    <xf numFmtId="0" fontId="10" fillId="0" borderId="67" xfId="34" applyNumberFormat="1" applyFont="1" applyFill="1" applyBorder="1" applyProtection="1">
      <protection locked="0" hidden="1"/>
    </xf>
    <xf numFmtId="0" fontId="10" fillId="0" borderId="114" xfId="34" applyNumberFormat="1" applyFont="1" applyFill="1" applyBorder="1" applyProtection="1">
      <protection locked="0" hidden="1"/>
    </xf>
    <xf numFmtId="0" fontId="10" fillId="0" borderId="24" xfId="34" applyNumberFormat="1" applyFont="1" applyFill="1" applyBorder="1" applyProtection="1">
      <protection locked="0" hidden="1"/>
    </xf>
    <xf numFmtId="0" fontId="10" fillId="0" borderId="73" xfId="34" applyNumberFormat="1" applyFont="1" applyFill="1" applyBorder="1" applyProtection="1">
      <protection locked="0" hidden="1"/>
    </xf>
    <xf numFmtId="0" fontId="10" fillId="0" borderId="21" xfId="34" applyNumberFormat="1" applyFont="1" applyFill="1" applyBorder="1" applyProtection="1">
      <protection locked="0" hidden="1"/>
    </xf>
    <xf numFmtId="3" fontId="10" fillId="0" borderId="75" xfId="35" applyNumberFormat="1" applyFont="1" applyFill="1" applyBorder="1" applyProtection="1">
      <protection locked="0" hidden="1"/>
    </xf>
    <xf numFmtId="3" fontId="10" fillId="0" borderId="115" xfId="36" applyNumberFormat="1" applyFont="1" applyFill="1" applyBorder="1" applyAlignment="1" applyProtection="1">
      <protection locked="0" hidden="1"/>
    </xf>
    <xf numFmtId="3" fontId="10" fillId="0" borderId="116" xfId="36" applyNumberFormat="1" applyFont="1" applyFill="1" applyBorder="1" applyAlignment="1" applyProtection="1">
      <protection locked="0" hidden="1"/>
    </xf>
    <xf numFmtId="3" fontId="10" fillId="0" borderId="2" xfId="36" applyNumberFormat="1" applyFont="1" applyFill="1" applyBorder="1" applyAlignment="1" applyProtection="1">
      <protection locked="0" hidden="1"/>
    </xf>
    <xf numFmtId="3" fontId="10" fillId="0" borderId="75" xfId="36" applyNumberFormat="1" applyFont="1" applyFill="1" applyBorder="1" applyAlignment="1" applyProtection="1">
      <protection locked="0" hidden="1"/>
    </xf>
    <xf numFmtId="3" fontId="10" fillId="0" borderId="66" xfId="36" applyNumberFormat="1" applyFont="1" applyFill="1" applyBorder="1" applyAlignment="1" applyProtection="1">
      <protection locked="0" hidden="1"/>
    </xf>
    <xf numFmtId="3" fontId="10" fillId="0" borderId="109" xfId="36" applyNumberFormat="1" applyFont="1" applyFill="1" applyBorder="1" applyAlignment="1" applyProtection="1">
      <protection locked="0" hidden="1"/>
    </xf>
    <xf numFmtId="3" fontId="10" fillId="0" borderId="73" xfId="36" applyNumberFormat="1" applyFont="1" applyFill="1" applyBorder="1" applyAlignment="1" applyProtection="1">
      <protection locked="0" hidden="1"/>
    </xf>
    <xf numFmtId="3" fontId="10" fillId="0" borderId="11" xfId="36" applyNumberFormat="1" applyFont="1" applyFill="1" applyBorder="1" applyAlignment="1" applyProtection="1">
      <protection locked="0" hidden="1"/>
    </xf>
    <xf numFmtId="3" fontId="10" fillId="0" borderId="117" xfId="36" applyNumberFormat="1" applyFont="1" applyFill="1" applyBorder="1" applyAlignment="1" applyProtection="1">
      <protection locked="0" hidden="1"/>
    </xf>
    <xf numFmtId="3" fontId="10" fillId="0" borderId="73" xfId="13" applyNumberFormat="1" applyFont="1" applyBorder="1" applyAlignment="1" applyProtection="1">
      <alignment horizontal="center"/>
      <protection locked="0" hidden="1"/>
    </xf>
    <xf numFmtId="3" fontId="10" fillId="0" borderId="66" xfId="13" applyNumberFormat="1" applyFont="1" applyBorder="1" applyAlignment="1" applyProtection="1">
      <alignment horizontal="center"/>
      <protection locked="0" hidden="1"/>
    </xf>
    <xf numFmtId="3" fontId="10" fillId="0" borderId="118" xfId="13" applyNumberFormat="1" applyFont="1" applyBorder="1" applyAlignment="1" applyProtection="1">
      <alignment horizontal="center"/>
      <protection locked="0" hidden="1"/>
    </xf>
    <xf numFmtId="3" fontId="10" fillId="0" borderId="3" xfId="13" applyNumberFormat="1" applyFont="1" applyBorder="1" applyAlignment="1" applyProtection="1">
      <alignment horizontal="center"/>
      <protection locked="0" hidden="1"/>
    </xf>
    <xf numFmtId="3" fontId="10" fillId="0" borderId="7" xfId="13" applyNumberFormat="1" applyFont="1" applyBorder="1" applyAlignment="1" applyProtection="1">
      <alignment horizontal="center"/>
      <protection locked="0" hidden="1"/>
    </xf>
    <xf numFmtId="3" fontId="10" fillId="0" borderId="11" xfId="13" applyNumberFormat="1" applyFont="1" applyBorder="1" applyAlignment="1" applyProtection="1">
      <alignment horizontal="center"/>
      <protection locked="0" hidden="1"/>
    </xf>
    <xf numFmtId="3" fontId="10" fillId="0" borderId="117" xfId="13" applyNumberFormat="1" applyFont="1" applyBorder="1" applyAlignment="1" applyProtection="1">
      <alignment horizontal="center"/>
      <protection locked="0" hidden="1"/>
    </xf>
    <xf numFmtId="3" fontId="10" fillId="0" borderId="119" xfId="13" applyNumberFormat="1" applyFont="1" applyBorder="1" applyAlignment="1" applyProtection="1">
      <alignment horizontal="center"/>
      <protection locked="0" hidden="1"/>
    </xf>
    <xf numFmtId="0" fontId="10" fillId="0" borderId="120" xfId="33" applyFont="1" applyFill="1" applyBorder="1" applyAlignment="1" applyProtection="1">
      <protection locked="0" hidden="1"/>
    </xf>
    <xf numFmtId="0" fontId="10" fillId="0" borderId="4" xfId="33" applyFont="1" applyFill="1" applyBorder="1" applyAlignment="1" applyProtection="1">
      <protection locked="0" hidden="1"/>
    </xf>
    <xf numFmtId="0" fontId="10" fillId="0" borderId="67" xfId="33" applyFont="1" applyFill="1" applyBorder="1" applyAlignment="1" applyProtection="1">
      <protection locked="0" hidden="1"/>
    </xf>
    <xf numFmtId="2" fontId="10" fillId="0" borderId="0" xfId="5" applyNumberFormat="1" applyFont="1" applyFill="1" applyBorder="1" applyAlignment="1" applyProtection="1">
      <protection locked="0" hidden="1"/>
    </xf>
    <xf numFmtId="2" fontId="10" fillId="0" borderId="117" xfId="5" applyNumberFormat="1" applyFont="1" applyFill="1" applyBorder="1" applyAlignment="1" applyProtection="1">
      <protection locked="0" hidden="1"/>
    </xf>
    <xf numFmtId="2" fontId="10" fillId="0" borderId="75" xfId="5" applyNumberFormat="1" applyFont="1" applyFill="1" applyBorder="1" applyAlignment="1" applyProtection="1">
      <protection locked="0" hidden="1"/>
    </xf>
    <xf numFmtId="2" fontId="10" fillId="0" borderId="66" xfId="5" applyNumberFormat="1" applyFont="1" applyFill="1" applyBorder="1" applyAlignment="1" applyProtection="1">
      <protection locked="0" hidden="1"/>
    </xf>
    <xf numFmtId="2" fontId="10" fillId="0" borderId="120" xfId="5" applyNumberFormat="1" applyFont="1" applyFill="1" applyBorder="1" applyAlignment="1" applyProtection="1">
      <protection locked="0" hidden="1"/>
    </xf>
    <xf numFmtId="2" fontId="10" fillId="0" borderId="110" xfId="5" applyNumberFormat="1" applyFont="1" applyFill="1" applyBorder="1" applyAlignment="1" applyProtection="1">
      <protection locked="0" hidden="1"/>
    </xf>
    <xf numFmtId="3" fontId="10" fillId="4" borderId="2" xfId="13" applyNumberFormat="1" applyFont="1" applyFill="1" applyBorder="1" applyAlignment="1" applyProtection="1">
      <protection hidden="1"/>
    </xf>
    <xf numFmtId="3" fontId="10" fillId="4" borderId="75" xfId="13" applyNumberFormat="1" applyFont="1" applyFill="1" applyBorder="1" applyAlignment="1" applyProtection="1">
      <protection hidden="1"/>
    </xf>
    <xf numFmtId="3" fontId="10" fillId="4" borderId="73" xfId="13" applyNumberFormat="1" applyFont="1" applyFill="1" applyBorder="1" applyAlignment="1" applyProtection="1">
      <protection hidden="1"/>
    </xf>
    <xf numFmtId="3" fontId="10" fillId="4" borderId="109" xfId="13" applyNumberFormat="1" applyFont="1" applyFill="1" applyBorder="1" applyAlignment="1" applyProtection="1">
      <protection hidden="1"/>
    </xf>
    <xf numFmtId="3" fontId="10" fillId="4" borderId="19" xfId="13" applyNumberFormat="1" applyFont="1" applyFill="1" applyBorder="1" applyAlignment="1" applyProtection="1">
      <protection locked="0" hidden="1"/>
    </xf>
    <xf numFmtId="3" fontId="10" fillId="4" borderId="73" xfId="13" applyNumberFormat="1" applyFont="1" applyFill="1" applyBorder="1" applyAlignment="1" applyProtection="1">
      <protection locked="0" hidden="1"/>
    </xf>
    <xf numFmtId="3" fontId="10" fillId="4" borderId="2" xfId="13" applyNumberFormat="1" applyFont="1" applyFill="1" applyBorder="1" applyAlignment="1" applyProtection="1">
      <protection locked="0" hidden="1"/>
    </xf>
    <xf numFmtId="3" fontId="10" fillId="4" borderId="109" xfId="13" applyNumberFormat="1" applyFont="1" applyFill="1" applyBorder="1" applyAlignment="1" applyProtection="1">
      <protection locked="0" hidden="1"/>
    </xf>
    <xf numFmtId="0" fontId="47" fillId="2" borderId="0" xfId="21" applyNumberFormat="1" applyFont="1" applyProtection="1">
      <protection hidden="1"/>
    </xf>
    <xf numFmtId="0" fontId="17" fillId="2" borderId="0" xfId="21" applyNumberFormat="1" applyProtection="1">
      <protection hidden="1"/>
    </xf>
    <xf numFmtId="0" fontId="50" fillId="2" borderId="121" xfId="21" applyNumberFormat="1" applyFont="1" applyBorder="1" applyAlignment="1" applyProtection="1">
      <alignment horizontal="centerContinuous" vertical="center"/>
      <protection hidden="1"/>
    </xf>
    <xf numFmtId="14" fontId="50" fillId="2" borderId="48" xfId="21" applyNumberFormat="1" applyFont="1" applyBorder="1" applyAlignment="1" applyProtection="1">
      <alignment horizontal="centerContinuous" vertical="center"/>
      <protection hidden="1"/>
    </xf>
    <xf numFmtId="0" fontId="53" fillId="0" borderId="105" xfId="21" applyNumberFormat="1" applyFont="1" applyFill="1" applyBorder="1" applyAlignment="1" applyProtection="1">
      <alignment horizontal="center" vertical="center"/>
      <protection hidden="1"/>
    </xf>
    <xf numFmtId="0" fontId="49" fillId="2" borderId="107" xfId="21" applyNumberFormat="1" applyFont="1" applyBorder="1" applyAlignment="1" applyProtection="1">
      <alignment horizontal="center"/>
      <protection hidden="1"/>
    </xf>
    <xf numFmtId="0" fontId="17" fillId="2" borderId="0" xfId="21" applyNumberFormat="1" applyBorder="1" applyProtection="1">
      <protection hidden="1"/>
    </xf>
    <xf numFmtId="3" fontId="10" fillId="2" borderId="0" xfId="21" applyNumberFormat="1" applyFont="1" applyBorder="1" applyProtection="1">
      <protection locked="0" hidden="1"/>
    </xf>
    <xf numFmtId="3" fontId="10" fillId="3" borderId="0" xfId="21" applyNumberFormat="1" applyFont="1" applyFill="1" applyBorder="1" applyProtection="1">
      <protection locked="0" hidden="1"/>
    </xf>
    <xf numFmtId="0" fontId="17" fillId="2" borderId="0" xfId="21" applyNumberFormat="1" applyFont="1" applyProtection="1">
      <protection hidden="1"/>
    </xf>
    <xf numFmtId="0" fontId="17" fillId="4" borderId="0" xfId="21" applyNumberFormat="1" applyFont="1" applyFill="1" applyProtection="1">
      <protection hidden="1"/>
    </xf>
    <xf numFmtId="0" fontId="50" fillId="2" borderId="122" xfId="21" applyNumberFormat="1" applyFont="1" applyBorder="1" applyAlignment="1" applyProtection="1">
      <alignment horizontal="centerContinuous" vertical="center"/>
      <protection hidden="1"/>
    </xf>
    <xf numFmtId="14" fontId="50" fillId="2" borderId="39" xfId="21" applyNumberFormat="1" applyFont="1" applyBorder="1" applyAlignment="1" applyProtection="1">
      <alignment horizontal="centerContinuous" vertical="center"/>
      <protection hidden="1"/>
    </xf>
    <xf numFmtId="0" fontId="53" fillId="0" borderId="123" xfId="21" applyNumberFormat="1" applyFont="1" applyFill="1" applyBorder="1" applyAlignment="1" applyProtection="1">
      <alignment horizontal="center" vertical="center"/>
      <protection hidden="1"/>
    </xf>
    <xf numFmtId="0" fontId="49" fillId="2" borderId="124" xfId="21" applyNumberFormat="1" applyFont="1" applyBorder="1" applyAlignment="1" applyProtection="1">
      <alignment horizontal="center"/>
      <protection hidden="1"/>
    </xf>
    <xf numFmtId="0" fontId="17" fillId="2" borderId="125" xfId="21" applyNumberFormat="1" applyBorder="1" applyProtection="1">
      <protection hidden="1"/>
    </xf>
    <xf numFmtId="3" fontId="10" fillId="2" borderId="77" xfId="21" applyNumberFormat="1" applyFont="1" applyBorder="1" applyProtection="1">
      <protection hidden="1"/>
    </xf>
    <xf numFmtId="3" fontId="10" fillId="2" borderId="79" xfId="21" applyNumberFormat="1" applyFont="1" applyBorder="1" applyProtection="1">
      <protection hidden="1"/>
    </xf>
    <xf numFmtId="3" fontId="10" fillId="2" borderId="17" xfId="21" applyNumberFormat="1" applyFont="1" applyBorder="1" applyProtection="1">
      <protection hidden="1"/>
    </xf>
    <xf numFmtId="3" fontId="10" fillId="2" borderId="86" xfId="21" applyNumberFormat="1" applyFont="1" applyBorder="1" applyProtection="1">
      <protection hidden="1"/>
    </xf>
    <xf numFmtId="3" fontId="10" fillId="2" borderId="81" xfId="21" applyNumberFormat="1" applyFont="1" applyBorder="1" applyProtection="1">
      <protection hidden="1"/>
    </xf>
    <xf numFmtId="3" fontId="10" fillId="2" borderId="82" xfId="21" applyNumberFormat="1" applyFont="1" applyBorder="1" applyProtection="1">
      <protection hidden="1"/>
    </xf>
    <xf numFmtId="3" fontId="10" fillId="2" borderId="0" xfId="21" applyNumberFormat="1" applyFont="1" applyBorder="1" applyProtection="1">
      <protection hidden="1"/>
    </xf>
    <xf numFmtId="3" fontId="10" fillId="2" borderId="125" xfId="21" applyNumberFormat="1" applyFont="1" applyBorder="1" applyProtection="1">
      <protection hidden="1"/>
    </xf>
    <xf numFmtId="3" fontId="10" fillId="0" borderId="0" xfId="21" applyNumberFormat="1" applyFont="1" applyFill="1" applyBorder="1" applyProtection="1">
      <protection hidden="1"/>
    </xf>
    <xf numFmtId="3" fontId="10" fillId="0" borderId="125" xfId="21" applyNumberFormat="1" applyFont="1" applyFill="1" applyBorder="1" applyProtection="1">
      <protection hidden="1"/>
    </xf>
    <xf numFmtId="3" fontId="10" fillId="3" borderId="77" xfId="21" applyNumberFormat="1" applyFont="1" applyFill="1" applyBorder="1" applyProtection="1">
      <protection hidden="1"/>
    </xf>
    <xf numFmtId="3" fontId="10" fillId="3" borderId="79" xfId="21" applyNumberFormat="1" applyFont="1" applyFill="1" applyBorder="1" applyProtection="1">
      <protection hidden="1"/>
    </xf>
    <xf numFmtId="3" fontId="10" fillId="3" borderId="17" xfId="21" applyNumberFormat="1" applyFont="1" applyFill="1" applyBorder="1" applyProtection="1">
      <protection hidden="1"/>
    </xf>
    <xf numFmtId="3" fontId="10" fillId="3" borderId="86" xfId="21" applyNumberFormat="1" applyFont="1" applyFill="1" applyBorder="1" applyProtection="1">
      <protection hidden="1"/>
    </xf>
    <xf numFmtId="3" fontId="10" fillId="3" borderId="81" xfId="21" applyNumberFormat="1" applyFont="1" applyFill="1" applyBorder="1" applyProtection="1">
      <protection hidden="1"/>
    </xf>
    <xf numFmtId="3" fontId="10" fillId="3" borderId="82" xfId="21" applyNumberFormat="1" applyFont="1" applyFill="1" applyBorder="1" applyProtection="1">
      <protection hidden="1"/>
    </xf>
    <xf numFmtId="3" fontId="10" fillId="3" borderId="0" xfId="21" applyNumberFormat="1" applyFont="1" applyFill="1" applyBorder="1" applyProtection="1">
      <protection hidden="1"/>
    </xf>
    <xf numFmtId="3" fontId="10" fillId="3" borderId="125" xfId="21" applyNumberFormat="1" applyFont="1" applyFill="1" applyBorder="1" applyProtection="1">
      <protection hidden="1"/>
    </xf>
    <xf numFmtId="0" fontId="47" fillId="2" borderId="0" xfId="21" applyNumberFormat="1" applyFont="1" applyAlignment="1" applyProtection="1">
      <alignment horizontal="center"/>
      <protection hidden="1"/>
    </xf>
    <xf numFmtId="0" fontId="28" fillId="2" borderId="0" xfId="21" applyNumberFormat="1" applyFont="1" applyAlignment="1" applyProtection="1">
      <alignment horizontal="center"/>
      <protection hidden="1"/>
    </xf>
    <xf numFmtId="0" fontId="28" fillId="2" borderId="0" xfId="21" applyNumberFormat="1" applyFont="1" applyAlignment="1" applyProtection="1">
      <alignment horizontal="left"/>
      <protection hidden="1"/>
    </xf>
    <xf numFmtId="0" fontId="28" fillId="2" borderId="0" xfId="21" applyNumberFormat="1" applyFont="1" applyAlignment="1" applyProtection="1">
      <alignment horizontal="right"/>
      <protection hidden="1"/>
    </xf>
    <xf numFmtId="0" fontId="28" fillId="2" borderId="30" xfId="21" applyNumberFormat="1" applyFont="1" applyBorder="1" applyAlignment="1" applyProtection="1">
      <alignment horizontal="center"/>
      <protection hidden="1"/>
    </xf>
    <xf numFmtId="0" fontId="50" fillId="2" borderId="126" xfId="21" applyNumberFormat="1" applyFont="1" applyBorder="1" applyAlignment="1" applyProtection="1">
      <alignment horizontal="center"/>
      <protection hidden="1"/>
    </xf>
    <xf numFmtId="0" fontId="50" fillId="2" borderId="32" xfId="21" applyNumberFormat="1" applyFont="1" applyBorder="1" applyAlignment="1" applyProtection="1">
      <alignment horizontal="center"/>
      <protection hidden="1"/>
    </xf>
    <xf numFmtId="0" fontId="50" fillId="2" borderId="96" xfId="21" applyNumberFormat="1" applyFont="1" applyBorder="1" applyAlignment="1" applyProtection="1">
      <alignment horizontal="centerContinuous" vertical="center"/>
      <protection hidden="1"/>
    </xf>
    <xf numFmtId="0" fontId="50" fillId="2" borderId="97" xfId="21" applyNumberFormat="1" applyFont="1" applyBorder="1" applyAlignment="1" applyProtection="1">
      <alignment horizontal="centerContinuous" vertical="center"/>
      <protection hidden="1"/>
    </xf>
    <xf numFmtId="0" fontId="50" fillId="2" borderId="127" xfId="21" applyNumberFormat="1" applyFont="1" applyBorder="1" applyAlignment="1" applyProtection="1">
      <alignment horizontal="centerContinuous"/>
      <protection hidden="1"/>
    </xf>
    <xf numFmtId="0" fontId="51" fillId="2" borderId="98" xfId="21" applyNumberFormat="1" applyFont="1" applyBorder="1" applyAlignment="1" applyProtection="1">
      <alignment horizontal="centerContinuous" vertical="center"/>
      <protection hidden="1"/>
    </xf>
    <xf numFmtId="0" fontId="50" fillId="2" borderId="33" xfId="21" applyNumberFormat="1" applyFont="1" applyBorder="1" applyAlignment="1" applyProtection="1">
      <alignment horizontal="center"/>
      <protection hidden="1"/>
    </xf>
    <xf numFmtId="0" fontId="50" fillId="2" borderId="35" xfId="21" applyNumberFormat="1" applyFont="1" applyBorder="1" applyAlignment="1" applyProtection="1">
      <alignment horizontal="center" vertical="center"/>
      <protection hidden="1"/>
    </xf>
    <xf numFmtId="0" fontId="50" fillId="2" borderId="0" xfId="21" applyNumberFormat="1" applyFont="1" applyBorder="1" applyAlignment="1" applyProtection="1">
      <alignment horizontal="center" vertical="center"/>
      <protection hidden="1"/>
    </xf>
    <xf numFmtId="0" fontId="50" fillId="2" borderId="40" xfId="21" applyNumberFormat="1" applyFont="1" applyBorder="1" applyAlignment="1" applyProtection="1">
      <alignment horizontal="center" vertical="center"/>
      <protection hidden="1"/>
    </xf>
    <xf numFmtId="0" fontId="53" fillId="0" borderId="103" xfId="21" applyNumberFormat="1" applyFont="1" applyFill="1" applyBorder="1" applyAlignment="1" applyProtection="1">
      <alignment horizontal="center" vertical="center"/>
      <protection hidden="1"/>
    </xf>
    <xf numFmtId="0" fontId="53" fillId="0" borderId="104" xfId="21" applyNumberFormat="1" applyFont="1" applyFill="1" applyBorder="1" applyAlignment="1" applyProtection="1">
      <alignment horizontal="center" vertical="center"/>
      <protection hidden="1"/>
    </xf>
    <xf numFmtId="0" fontId="53" fillId="0" borderId="128" xfId="21" applyNumberFormat="1" applyFont="1" applyFill="1" applyBorder="1" applyAlignment="1" applyProtection="1">
      <alignment horizontal="center" vertical="center"/>
      <protection hidden="1"/>
    </xf>
    <xf numFmtId="0" fontId="49" fillId="0" borderId="129" xfId="21" applyNumberFormat="1" applyFont="1" applyFill="1" applyBorder="1" applyAlignment="1" applyProtection="1">
      <alignment horizontal="center" vertical="center"/>
      <protection hidden="1"/>
    </xf>
    <xf numFmtId="0" fontId="49" fillId="2" borderId="32" xfId="21" applyNumberFormat="1" applyFont="1" applyFill="1" applyBorder="1" applyAlignment="1" applyProtection="1">
      <alignment horizontal="center" vertical="center"/>
      <protection hidden="1"/>
    </xf>
    <xf numFmtId="0" fontId="49" fillId="2" borderId="68" xfId="21" applyNumberFormat="1" applyFont="1" applyFill="1" applyBorder="1" applyAlignment="1" applyProtection="1">
      <alignment horizontal="center" vertical="center"/>
      <protection hidden="1"/>
    </xf>
    <xf numFmtId="0" fontId="50" fillId="2" borderId="35" xfId="21" applyNumberFormat="1" applyFont="1" applyBorder="1" applyAlignment="1" applyProtection="1">
      <alignment horizontal="center"/>
      <protection hidden="1"/>
    </xf>
    <xf numFmtId="0" fontId="50" fillId="2" borderId="0" xfId="21" applyNumberFormat="1" applyFont="1" applyBorder="1" applyAlignment="1" applyProtection="1">
      <alignment horizontal="center"/>
      <protection hidden="1"/>
    </xf>
    <xf numFmtId="0" fontId="50" fillId="2" borderId="125" xfId="21" applyNumberFormat="1" applyFont="1" applyBorder="1" applyAlignment="1" applyProtection="1">
      <alignment horizontal="center"/>
      <protection hidden="1"/>
    </xf>
    <xf numFmtId="0" fontId="54" fillId="2" borderId="130" xfId="21" applyNumberFormat="1" applyFont="1" applyBorder="1" applyAlignment="1" applyProtection="1">
      <alignment vertical="center"/>
      <protection hidden="1"/>
    </xf>
    <xf numFmtId="0" fontId="54" fillId="2" borderId="52" xfId="21" applyNumberFormat="1" applyFont="1" applyBorder="1" applyAlignment="1" applyProtection="1">
      <alignment horizontal="center" vertical="center"/>
      <protection hidden="1"/>
    </xf>
    <xf numFmtId="0" fontId="54" fillId="2" borderId="68" xfId="21" applyNumberFormat="1" applyFont="1" applyBorder="1" applyAlignment="1" applyProtection="1">
      <alignment horizontal="center" vertical="center"/>
      <protection hidden="1"/>
    </xf>
    <xf numFmtId="3" fontId="10" fillId="2" borderId="131" xfId="21" applyNumberFormat="1" applyFont="1" applyBorder="1" applyProtection="1">
      <protection hidden="1"/>
    </xf>
    <xf numFmtId="3" fontId="10" fillId="2" borderId="132" xfId="21" applyNumberFormat="1" applyFont="1" applyBorder="1" applyProtection="1">
      <protection hidden="1"/>
    </xf>
    <xf numFmtId="0" fontId="10" fillId="2" borderId="0" xfId="21" applyNumberFormat="1" applyFont="1" applyProtection="1">
      <protection hidden="1"/>
    </xf>
    <xf numFmtId="0" fontId="54" fillId="2" borderId="46" xfId="21" applyNumberFormat="1" applyFont="1" applyBorder="1" applyAlignment="1" applyProtection="1">
      <alignment vertical="center"/>
      <protection hidden="1"/>
    </xf>
    <xf numFmtId="0" fontId="54" fillId="2" borderId="44" xfId="21" applyNumberFormat="1" applyFont="1" applyBorder="1" applyAlignment="1" applyProtection="1">
      <alignment horizontal="center" vertical="center"/>
      <protection hidden="1"/>
    </xf>
    <xf numFmtId="0" fontId="54" fillId="2" borderId="45" xfId="21" applyNumberFormat="1" applyFont="1" applyBorder="1" applyAlignment="1" applyProtection="1">
      <alignment horizontal="center" vertical="center"/>
      <protection hidden="1"/>
    </xf>
    <xf numFmtId="3" fontId="10" fillId="2" borderId="133" xfId="21" applyNumberFormat="1" applyFont="1" applyBorder="1" applyProtection="1">
      <protection hidden="1"/>
    </xf>
    <xf numFmtId="3" fontId="10" fillId="2" borderId="134" xfId="21" applyNumberFormat="1" applyFont="1" applyBorder="1" applyProtection="1">
      <protection hidden="1"/>
    </xf>
    <xf numFmtId="0" fontId="54" fillId="2" borderId="47" xfId="21" applyNumberFormat="1" applyFont="1" applyBorder="1" applyAlignment="1" applyProtection="1">
      <alignment horizontal="center" vertical="center"/>
      <protection hidden="1"/>
    </xf>
    <xf numFmtId="0" fontId="54" fillId="2" borderId="57" xfId="21" applyNumberFormat="1" applyFont="1" applyBorder="1" applyAlignment="1" applyProtection="1">
      <alignment horizontal="center" vertical="center"/>
      <protection hidden="1"/>
    </xf>
    <xf numFmtId="3" fontId="10" fillId="2" borderId="135" xfId="21" applyNumberFormat="1" applyFont="1" applyBorder="1" applyProtection="1">
      <protection hidden="1"/>
    </xf>
    <xf numFmtId="3" fontId="10" fillId="2" borderId="136" xfId="21" applyNumberFormat="1" applyFont="1" applyBorder="1" applyProtection="1">
      <protection hidden="1"/>
    </xf>
    <xf numFmtId="0" fontId="49" fillId="2" borderId="43" xfId="21" applyNumberFormat="1" applyFont="1" applyFill="1" applyBorder="1" applyAlignment="1" applyProtection="1">
      <alignment horizontal="center" vertical="center"/>
      <protection hidden="1"/>
    </xf>
    <xf numFmtId="0" fontId="54" fillId="2" borderId="32" xfId="21" applyNumberFormat="1" applyFont="1" applyFill="1" applyBorder="1" applyAlignment="1" applyProtection="1">
      <alignment horizontal="center" vertical="center"/>
      <protection hidden="1"/>
    </xf>
    <xf numFmtId="0" fontId="54" fillId="2" borderId="68" xfId="21" applyNumberFormat="1" applyFont="1" applyFill="1" applyBorder="1" applyAlignment="1" applyProtection="1">
      <alignment horizontal="center" vertical="center"/>
      <protection hidden="1"/>
    </xf>
    <xf numFmtId="0" fontId="10" fillId="2" borderId="0" xfId="21" applyNumberFormat="1" applyFont="1" applyBorder="1" applyProtection="1">
      <protection hidden="1"/>
    </xf>
    <xf numFmtId="0" fontId="10" fillId="2" borderId="125" xfId="21" applyNumberFormat="1" applyFont="1" applyBorder="1" applyProtection="1">
      <protection hidden="1"/>
    </xf>
    <xf numFmtId="0" fontId="54" fillId="2" borderId="56" xfId="21" applyNumberFormat="1" applyFont="1" applyBorder="1" applyAlignment="1" applyProtection="1">
      <alignment horizontal="center" vertical="center"/>
      <protection hidden="1"/>
    </xf>
    <xf numFmtId="0" fontId="49" fillId="0" borderId="43" xfId="21" applyNumberFormat="1" applyFont="1" applyFill="1" applyBorder="1" applyAlignment="1" applyProtection="1">
      <alignment horizontal="center" vertical="center"/>
      <protection hidden="1"/>
    </xf>
    <xf numFmtId="0" fontId="54" fillId="0" borderId="32" xfId="21" applyNumberFormat="1" applyFont="1" applyFill="1" applyBorder="1" applyAlignment="1" applyProtection="1">
      <alignment horizontal="center" vertical="center"/>
      <protection hidden="1"/>
    </xf>
    <xf numFmtId="0" fontId="54" fillId="0" borderId="0" xfId="21" applyNumberFormat="1" applyFont="1" applyFill="1" applyBorder="1" applyAlignment="1" applyProtection="1">
      <alignment horizontal="center" vertical="center"/>
      <protection hidden="1"/>
    </xf>
    <xf numFmtId="0" fontId="54" fillId="2" borderId="51" xfId="21" applyNumberFormat="1" applyFont="1" applyBorder="1" applyAlignment="1" applyProtection="1">
      <alignment horizontal="center" vertical="center"/>
      <protection hidden="1"/>
    </xf>
    <xf numFmtId="0" fontId="54" fillId="2" borderId="55" xfId="21" applyNumberFormat="1" applyFont="1" applyBorder="1" applyAlignment="1" applyProtection="1">
      <alignment vertical="center"/>
      <protection hidden="1"/>
    </xf>
    <xf numFmtId="0" fontId="54" fillId="2" borderId="49" xfId="21" applyNumberFormat="1" applyFont="1" applyBorder="1" applyAlignment="1" applyProtection="1">
      <alignment horizontal="center" vertical="center"/>
      <protection hidden="1"/>
    </xf>
    <xf numFmtId="0" fontId="54" fillId="2" borderId="50" xfId="21" applyNumberFormat="1" applyFont="1" applyBorder="1" applyAlignment="1" applyProtection="1">
      <alignment horizontal="center" vertical="center"/>
      <protection hidden="1"/>
    </xf>
    <xf numFmtId="0" fontId="49" fillId="0" borderId="54" xfId="21" applyNumberFormat="1" applyFont="1" applyFill="1" applyBorder="1" applyAlignment="1" applyProtection="1">
      <alignment horizontal="center" vertical="center"/>
      <protection hidden="1"/>
    </xf>
    <xf numFmtId="0" fontId="54" fillId="2" borderId="55" xfId="21" applyNumberFormat="1" applyFont="1" applyBorder="1" applyAlignment="1" applyProtection="1">
      <alignment horizontal="center" vertical="center"/>
      <protection hidden="1"/>
    </xf>
    <xf numFmtId="0" fontId="54" fillId="2" borderId="137" xfId="21" applyNumberFormat="1" applyFont="1" applyBorder="1" applyAlignment="1" applyProtection="1">
      <alignment horizontal="center" vertical="center"/>
      <protection hidden="1"/>
    </xf>
    <xf numFmtId="0" fontId="54" fillId="0" borderId="68" xfId="21" applyNumberFormat="1" applyFont="1" applyFill="1" applyBorder="1" applyAlignment="1" applyProtection="1">
      <alignment horizontal="center" vertical="center"/>
      <protection hidden="1"/>
    </xf>
    <xf numFmtId="0" fontId="49" fillId="0" borderId="42" xfId="21" applyNumberFormat="1" applyFont="1" applyFill="1" applyBorder="1" applyAlignment="1" applyProtection="1">
      <alignment horizontal="center" vertical="center"/>
      <protection hidden="1"/>
    </xf>
    <xf numFmtId="0" fontId="49" fillId="0" borderId="138" xfId="21" applyNumberFormat="1" applyFont="1" applyFill="1" applyBorder="1" applyAlignment="1" applyProtection="1">
      <alignment horizontal="center" vertical="center"/>
      <protection hidden="1"/>
    </xf>
    <xf numFmtId="0" fontId="49" fillId="0" borderId="68" xfId="21" applyNumberFormat="1" applyFont="1" applyFill="1" applyBorder="1" applyAlignment="1" applyProtection="1">
      <alignment horizontal="center" vertical="center"/>
      <protection hidden="1"/>
    </xf>
    <xf numFmtId="0" fontId="10" fillId="2" borderId="139" xfId="21" applyNumberFormat="1" applyFont="1" applyBorder="1" applyProtection="1">
      <protection hidden="1"/>
    </xf>
    <xf numFmtId="0" fontId="10" fillId="2" borderId="140" xfId="21" applyNumberFormat="1" applyFont="1" applyBorder="1" applyProtection="1">
      <protection hidden="1"/>
    </xf>
    <xf numFmtId="0" fontId="17" fillId="2" borderId="0" xfId="21" applyNumberFormat="1" applyAlignment="1" applyProtection="1">
      <alignment horizontal="center"/>
      <protection hidden="1"/>
    </xf>
    <xf numFmtId="0" fontId="49" fillId="3" borderId="129" xfId="21" applyNumberFormat="1" applyFont="1" applyFill="1" applyBorder="1" applyAlignment="1" applyProtection="1">
      <alignment horizontal="center" vertical="center"/>
      <protection hidden="1"/>
    </xf>
    <xf numFmtId="0" fontId="49" fillId="3" borderId="32" xfId="21" applyNumberFormat="1" applyFont="1" applyFill="1" applyBorder="1" applyAlignment="1" applyProtection="1">
      <alignment horizontal="center" vertical="center"/>
      <protection hidden="1"/>
    </xf>
    <xf numFmtId="0" fontId="49" fillId="3" borderId="1" xfId="21" applyNumberFormat="1" applyFont="1" applyFill="1" applyBorder="1" applyAlignment="1" applyProtection="1">
      <alignment horizontal="center" vertical="center"/>
      <protection hidden="1"/>
    </xf>
    <xf numFmtId="0" fontId="50" fillId="3" borderId="141" xfId="21" applyNumberFormat="1" applyFont="1" applyFill="1" applyBorder="1" applyAlignment="1" applyProtection="1">
      <alignment horizontal="center"/>
      <protection hidden="1"/>
    </xf>
    <xf numFmtId="0" fontId="50" fillId="3" borderId="104" xfId="21" applyNumberFormat="1" applyFont="1" applyFill="1" applyBorder="1" applyAlignment="1" applyProtection="1">
      <alignment horizontal="center"/>
      <protection hidden="1"/>
    </xf>
    <xf numFmtId="0" fontId="50" fillId="3" borderId="142" xfId="21" applyNumberFormat="1" applyFont="1" applyFill="1" applyBorder="1" applyAlignment="1" applyProtection="1">
      <alignment horizontal="center"/>
      <protection hidden="1"/>
    </xf>
    <xf numFmtId="0" fontId="50" fillId="3" borderId="94" xfId="21" applyNumberFormat="1" applyFont="1" applyFill="1" applyBorder="1" applyAlignment="1" applyProtection="1">
      <alignment horizontal="center"/>
      <protection hidden="1"/>
    </xf>
    <xf numFmtId="0" fontId="54" fillId="3" borderId="130" xfId="21" applyNumberFormat="1" applyFont="1" applyFill="1" applyBorder="1" applyAlignment="1" applyProtection="1">
      <alignment vertical="center"/>
      <protection hidden="1"/>
    </xf>
    <xf numFmtId="0" fontId="54" fillId="3" borderId="52" xfId="21" applyNumberFormat="1" applyFont="1" applyFill="1" applyBorder="1" applyAlignment="1" applyProtection="1">
      <alignment horizontal="center" vertical="center"/>
      <protection hidden="1"/>
    </xf>
    <xf numFmtId="0" fontId="54" fillId="3" borderId="1" xfId="21" applyNumberFormat="1" applyFont="1" applyFill="1" applyBorder="1" applyAlignment="1" applyProtection="1">
      <alignment horizontal="center" vertical="center"/>
      <protection hidden="1"/>
    </xf>
    <xf numFmtId="3" fontId="10" fillId="3" borderId="131" xfId="21" applyNumberFormat="1" applyFont="1" applyFill="1" applyBorder="1" applyProtection="1">
      <protection hidden="1"/>
    </xf>
    <xf numFmtId="3" fontId="10" fillId="3" borderId="132" xfId="21" applyNumberFormat="1" applyFont="1" applyFill="1" applyBorder="1" applyProtection="1">
      <protection hidden="1"/>
    </xf>
    <xf numFmtId="0" fontId="54" fillId="3" borderId="46" xfId="21" applyNumberFormat="1" applyFont="1" applyFill="1" applyBorder="1" applyAlignment="1" applyProtection="1">
      <alignment vertical="center"/>
      <protection hidden="1"/>
    </xf>
    <xf numFmtId="0" fontId="54" fillId="3" borderId="44" xfId="21" applyNumberFormat="1" applyFont="1" applyFill="1" applyBorder="1" applyAlignment="1" applyProtection="1">
      <alignment horizontal="center" vertical="center"/>
      <protection hidden="1"/>
    </xf>
    <xf numFmtId="0" fontId="54" fillId="3" borderId="45" xfId="21" applyNumberFormat="1" applyFont="1" applyFill="1" applyBorder="1" applyAlignment="1" applyProtection="1">
      <alignment horizontal="center" vertical="center"/>
      <protection hidden="1"/>
    </xf>
    <xf numFmtId="3" fontId="10" fillId="3" borderId="133" xfId="21" applyNumberFormat="1" applyFont="1" applyFill="1" applyBorder="1" applyProtection="1">
      <protection hidden="1"/>
    </xf>
    <xf numFmtId="3" fontId="10" fillId="3" borderId="134" xfId="21" applyNumberFormat="1" applyFont="1" applyFill="1" applyBorder="1" applyProtection="1">
      <protection hidden="1"/>
    </xf>
    <xf numFmtId="0" fontId="54" fillId="3" borderId="47" xfId="21" applyNumberFormat="1" applyFont="1" applyFill="1" applyBorder="1" applyAlignment="1" applyProtection="1">
      <alignment horizontal="center" vertical="center"/>
      <protection hidden="1"/>
    </xf>
    <xf numFmtId="0" fontId="54" fillId="3" borderId="57" xfId="21" applyNumberFormat="1" applyFont="1" applyFill="1" applyBorder="1" applyAlignment="1" applyProtection="1">
      <alignment horizontal="center" vertical="center"/>
      <protection hidden="1"/>
    </xf>
    <xf numFmtId="3" fontId="10" fillId="3" borderId="135" xfId="21" applyNumberFormat="1" applyFont="1" applyFill="1" applyBorder="1" applyProtection="1">
      <protection hidden="1"/>
    </xf>
    <xf numFmtId="3" fontId="10" fillId="3" borderId="136" xfId="21" applyNumberFormat="1" applyFont="1" applyFill="1" applyBorder="1" applyProtection="1">
      <protection hidden="1"/>
    </xf>
    <xf numFmtId="0" fontId="49" fillId="3" borderId="43" xfId="21" applyNumberFormat="1" applyFont="1" applyFill="1" applyBorder="1" applyAlignment="1" applyProtection="1">
      <alignment horizontal="center" vertical="center"/>
      <protection hidden="1"/>
    </xf>
    <xf numFmtId="0" fontId="54" fillId="3" borderId="32" xfId="21" applyNumberFormat="1" applyFont="1" applyFill="1" applyBorder="1" applyAlignment="1" applyProtection="1">
      <alignment horizontal="center" vertical="center"/>
      <protection hidden="1"/>
    </xf>
    <xf numFmtId="0" fontId="10" fillId="3" borderId="0" xfId="21" applyNumberFormat="1" applyFont="1" applyFill="1" applyBorder="1" applyProtection="1">
      <protection hidden="1"/>
    </xf>
    <xf numFmtId="0" fontId="10" fillId="3" borderId="125" xfId="21" applyNumberFormat="1" applyFont="1" applyFill="1" applyBorder="1" applyProtection="1">
      <protection hidden="1"/>
    </xf>
    <xf numFmtId="0" fontId="54" fillId="3" borderId="56" xfId="21" applyNumberFormat="1" applyFont="1" applyFill="1" applyBorder="1" applyAlignment="1" applyProtection="1">
      <alignment horizontal="center" vertical="center"/>
      <protection hidden="1"/>
    </xf>
    <xf numFmtId="0" fontId="54" fillId="3" borderId="0" xfId="21" applyNumberFormat="1" applyFont="1" applyFill="1" applyBorder="1" applyAlignment="1" applyProtection="1">
      <alignment horizontal="center" vertical="center"/>
      <protection hidden="1"/>
    </xf>
    <xf numFmtId="0" fontId="54" fillId="3" borderId="51" xfId="21" applyNumberFormat="1" applyFont="1" applyFill="1" applyBorder="1" applyAlignment="1" applyProtection="1">
      <alignment horizontal="center" vertical="center"/>
      <protection hidden="1"/>
    </xf>
    <xf numFmtId="0" fontId="54" fillId="3" borderId="55" xfId="21" applyNumberFormat="1" applyFont="1" applyFill="1" applyBorder="1" applyAlignment="1" applyProtection="1">
      <alignment vertical="center"/>
      <protection hidden="1"/>
    </xf>
    <xf numFmtId="0" fontId="54" fillId="3" borderId="49" xfId="21" applyNumberFormat="1" applyFont="1" applyFill="1" applyBorder="1" applyAlignment="1" applyProtection="1">
      <alignment horizontal="center" vertical="center"/>
      <protection hidden="1"/>
    </xf>
    <xf numFmtId="0" fontId="54" fillId="3" borderId="50" xfId="21" applyNumberFormat="1" applyFont="1" applyFill="1" applyBorder="1" applyAlignment="1" applyProtection="1">
      <alignment horizontal="center" vertical="center"/>
      <protection hidden="1"/>
    </xf>
    <xf numFmtId="0" fontId="49" fillId="3" borderId="54" xfId="21" applyNumberFormat="1" applyFont="1" applyFill="1" applyBorder="1" applyAlignment="1" applyProtection="1">
      <alignment horizontal="center" vertical="center"/>
      <protection hidden="1"/>
    </xf>
    <xf numFmtId="0" fontId="54" fillId="3" borderId="55" xfId="21" applyNumberFormat="1" applyFont="1" applyFill="1" applyBorder="1" applyAlignment="1" applyProtection="1">
      <alignment horizontal="center" vertical="center"/>
      <protection hidden="1"/>
    </xf>
    <xf numFmtId="0" fontId="54" fillId="3" borderId="137" xfId="21" applyNumberFormat="1" applyFont="1" applyFill="1" applyBorder="1" applyAlignment="1" applyProtection="1">
      <alignment horizontal="center" vertical="center"/>
      <protection hidden="1"/>
    </xf>
    <xf numFmtId="0" fontId="49" fillId="3" borderId="42" xfId="21" applyNumberFormat="1" applyFont="1" applyFill="1" applyBorder="1" applyAlignment="1" applyProtection="1">
      <alignment horizontal="center" vertical="center"/>
      <protection hidden="1"/>
    </xf>
    <xf numFmtId="0" fontId="49" fillId="3" borderId="138" xfId="21" applyNumberFormat="1" applyFont="1" applyFill="1" applyBorder="1" applyAlignment="1" applyProtection="1">
      <alignment horizontal="center" vertical="center"/>
      <protection hidden="1"/>
    </xf>
    <xf numFmtId="0" fontId="10" fillId="3" borderId="139" xfId="21" applyNumberFormat="1" applyFont="1" applyFill="1" applyBorder="1" applyProtection="1">
      <protection hidden="1"/>
    </xf>
    <xf numFmtId="0" fontId="10" fillId="3" borderId="140" xfId="21" applyNumberFormat="1" applyFont="1" applyFill="1" applyBorder="1" applyProtection="1">
      <protection hidden="1"/>
    </xf>
    <xf numFmtId="0" fontId="17" fillId="3" borderId="0" xfId="21" applyNumberFormat="1" applyFont="1" applyFill="1" applyProtection="1">
      <protection hidden="1"/>
    </xf>
    <xf numFmtId="0" fontId="49" fillId="2" borderId="1" xfId="21" applyNumberFormat="1" applyFont="1" applyFill="1" applyBorder="1" applyAlignment="1" applyProtection="1">
      <alignment horizontal="center" vertical="center"/>
      <protection hidden="1"/>
    </xf>
    <xf numFmtId="0" fontId="50" fillId="2" borderId="141" xfId="21" applyNumberFormat="1" applyFont="1" applyBorder="1" applyAlignment="1" applyProtection="1">
      <alignment horizontal="center"/>
      <protection hidden="1"/>
    </xf>
    <xf numFmtId="0" fontId="50" fillId="2" borderId="104" xfId="21" applyNumberFormat="1" applyFont="1" applyBorder="1" applyAlignment="1" applyProtection="1">
      <alignment horizontal="center"/>
      <protection hidden="1"/>
    </xf>
    <xf numFmtId="0" fontId="50" fillId="2" borderId="142" xfId="21" applyNumberFormat="1" applyFont="1" applyBorder="1" applyAlignment="1" applyProtection="1">
      <alignment horizontal="center"/>
      <protection hidden="1"/>
    </xf>
    <xf numFmtId="0" fontId="50" fillId="2" borderId="94" xfId="21" applyNumberFormat="1" applyFont="1" applyBorder="1" applyAlignment="1" applyProtection="1">
      <alignment horizontal="center"/>
      <protection hidden="1"/>
    </xf>
    <xf numFmtId="0" fontId="54" fillId="2" borderId="1" xfId="21" applyNumberFormat="1" applyFont="1" applyBorder="1" applyAlignment="1" applyProtection="1">
      <alignment horizontal="center" vertical="center"/>
      <protection hidden="1"/>
    </xf>
    <xf numFmtId="0" fontId="54" fillId="2" borderId="1" xfId="21" applyNumberFormat="1" applyFont="1" applyFill="1" applyBorder="1" applyAlignment="1" applyProtection="1">
      <alignment horizontal="center" vertical="center"/>
      <protection hidden="1"/>
    </xf>
    <xf numFmtId="0" fontId="54" fillId="0" borderId="1" xfId="21" applyNumberFormat="1" applyFont="1" applyFill="1" applyBorder="1" applyAlignment="1" applyProtection="1">
      <alignment horizontal="center" vertical="center"/>
      <protection hidden="1"/>
    </xf>
    <xf numFmtId="0" fontId="49" fillId="0" borderId="1" xfId="21" applyNumberFormat="1" applyFont="1" applyFill="1" applyBorder="1" applyAlignment="1" applyProtection="1">
      <alignment horizontal="center" vertical="center"/>
      <protection hidden="1"/>
    </xf>
    <xf numFmtId="0" fontId="17" fillId="4" borderId="0" xfId="21" applyNumberFormat="1" applyFill="1" applyProtection="1">
      <protection hidden="1"/>
    </xf>
    <xf numFmtId="0" fontId="17" fillId="4" borderId="0" xfId="21" applyNumberFormat="1" applyFill="1" applyAlignment="1" applyProtection="1">
      <alignment horizontal="center"/>
      <protection hidden="1"/>
    </xf>
    <xf numFmtId="3" fontId="10" fillId="2" borderId="131" xfId="21" applyNumberFormat="1" applyFont="1" applyBorder="1" applyProtection="1">
      <protection locked="0" hidden="1"/>
    </xf>
    <xf numFmtId="3" fontId="10" fillId="2" borderId="132" xfId="21" applyNumberFormat="1" applyFont="1" applyBorder="1" applyProtection="1">
      <protection locked="0" hidden="1"/>
    </xf>
    <xf numFmtId="3" fontId="10" fillId="2" borderId="133" xfId="21" applyNumberFormat="1" applyFont="1" applyBorder="1" applyProtection="1">
      <protection locked="0" hidden="1"/>
    </xf>
    <xf numFmtId="3" fontId="10" fillId="2" borderId="134" xfId="21" applyNumberFormat="1" applyFont="1" applyBorder="1" applyProtection="1">
      <protection locked="0" hidden="1"/>
    </xf>
    <xf numFmtId="3" fontId="10" fillId="2" borderId="135" xfId="21" applyNumberFormat="1" applyFont="1" applyBorder="1" applyProtection="1">
      <protection locked="0" hidden="1"/>
    </xf>
    <xf numFmtId="3" fontId="10" fillId="2" borderId="136" xfId="21" applyNumberFormat="1" applyFont="1" applyBorder="1" applyProtection="1">
      <protection locked="0" hidden="1"/>
    </xf>
    <xf numFmtId="3" fontId="10" fillId="2" borderId="35" xfId="21" applyNumberFormat="1" applyFont="1" applyBorder="1" applyProtection="1">
      <protection locked="0" hidden="1"/>
    </xf>
    <xf numFmtId="3" fontId="10" fillId="3" borderId="131" xfId="21" applyNumberFormat="1" applyFont="1" applyFill="1" applyBorder="1" applyProtection="1">
      <protection locked="0" hidden="1"/>
    </xf>
    <xf numFmtId="3" fontId="10" fillId="3" borderId="132" xfId="21" applyNumberFormat="1" applyFont="1" applyFill="1" applyBorder="1" applyProtection="1">
      <protection locked="0" hidden="1"/>
    </xf>
    <xf numFmtId="3" fontId="10" fillId="3" borderId="133" xfId="21" applyNumberFormat="1" applyFont="1" applyFill="1" applyBorder="1" applyProtection="1">
      <protection locked="0" hidden="1"/>
    </xf>
    <xf numFmtId="3" fontId="10" fillId="3" borderId="134" xfId="21" applyNumberFormat="1" applyFont="1" applyFill="1" applyBorder="1" applyProtection="1">
      <protection locked="0" hidden="1"/>
    </xf>
    <xf numFmtId="3" fontId="10" fillId="3" borderId="135" xfId="21" applyNumberFormat="1" applyFont="1" applyFill="1" applyBorder="1" applyProtection="1">
      <protection locked="0" hidden="1"/>
    </xf>
    <xf numFmtId="3" fontId="10" fillId="3" borderId="136" xfId="21" applyNumberFormat="1" applyFont="1" applyFill="1" applyBorder="1" applyProtection="1">
      <protection locked="0" hidden="1"/>
    </xf>
    <xf numFmtId="3" fontId="10" fillId="3" borderId="35" xfId="21" applyNumberFormat="1" applyFont="1" applyFill="1" applyBorder="1" applyProtection="1">
      <protection locked="0" hidden="1"/>
    </xf>
    <xf numFmtId="0" fontId="55" fillId="0" borderId="0" xfId="21" applyNumberFormat="1" applyFont="1" applyFill="1" applyBorder="1" applyAlignment="1" applyProtection="1">
      <alignment vertical="top"/>
      <protection hidden="1"/>
    </xf>
    <xf numFmtId="0" fontId="17" fillId="2" borderId="0" xfId="21" applyFont="1" applyProtection="1">
      <protection hidden="1"/>
    </xf>
    <xf numFmtId="0" fontId="56" fillId="2" borderId="0" xfId="21" applyNumberFormat="1" applyFont="1" applyBorder="1" applyAlignment="1" applyProtection="1">
      <protection hidden="1"/>
    </xf>
    <xf numFmtId="0" fontId="13" fillId="2" borderId="0" xfId="21" applyFont="1" applyBorder="1" applyProtection="1">
      <protection hidden="1"/>
    </xf>
    <xf numFmtId="0" fontId="28" fillId="2" borderId="0" xfId="21" applyNumberFormat="1" applyFont="1" applyBorder="1" applyAlignment="1" applyProtection="1">
      <alignment horizontal="left"/>
      <protection hidden="1"/>
    </xf>
    <xf numFmtId="0" fontId="50" fillId="2" borderId="1" xfId="21" applyNumberFormat="1" applyFont="1" applyBorder="1" applyAlignment="1" applyProtection="1">
      <alignment horizontal="center"/>
      <protection hidden="1"/>
    </xf>
    <xf numFmtId="0" fontId="50" fillId="2" borderId="143" xfId="21" applyNumberFormat="1" applyFont="1" applyBorder="1" applyAlignment="1" applyProtection="1">
      <alignment horizontal="centerContinuous" vertical="center"/>
      <protection hidden="1"/>
    </xf>
    <xf numFmtId="0" fontId="50" fillId="2" borderId="144" xfId="21" applyNumberFormat="1" applyFont="1" applyBorder="1" applyAlignment="1" applyProtection="1">
      <alignment horizontal="centerContinuous" vertical="center"/>
      <protection hidden="1"/>
    </xf>
    <xf numFmtId="0" fontId="50" fillId="2" borderId="143" xfId="21" applyNumberFormat="1" applyFont="1" applyBorder="1" applyAlignment="1" applyProtection="1">
      <alignment horizontal="centerContinuous"/>
      <protection hidden="1"/>
    </xf>
    <xf numFmtId="0" fontId="51" fillId="2" borderId="37" xfId="21" applyNumberFormat="1" applyFont="1" applyBorder="1" applyAlignment="1" applyProtection="1">
      <alignment horizontal="centerContinuous" vertical="center"/>
      <protection hidden="1"/>
    </xf>
    <xf numFmtId="0" fontId="50" fillId="2" borderId="30" xfId="21" applyNumberFormat="1" applyFont="1" applyBorder="1" applyAlignment="1" applyProtection="1">
      <alignment horizontal="centerContinuous" vertical="center" wrapText="1"/>
      <protection hidden="1"/>
    </xf>
    <xf numFmtId="0" fontId="50" fillId="2" borderId="129" xfId="21" applyNumberFormat="1" applyFont="1" applyBorder="1" applyAlignment="1" applyProtection="1">
      <alignment horizontal="centerContinuous" vertical="center"/>
      <protection hidden="1"/>
    </xf>
    <xf numFmtId="0" fontId="50" fillId="2" borderId="1" xfId="21" applyNumberFormat="1" applyFont="1" applyBorder="1" applyAlignment="1" applyProtection="1">
      <alignment horizontal="center" vertical="center"/>
      <protection hidden="1"/>
    </xf>
    <xf numFmtId="0" fontId="50" fillId="2" borderId="65" xfId="21" applyNumberFormat="1" applyFont="1" applyBorder="1" applyAlignment="1" applyProtection="1">
      <alignment horizontal="center" vertical="center"/>
      <protection hidden="1"/>
    </xf>
    <xf numFmtId="0" fontId="51" fillId="0" borderId="145" xfId="21" applyNumberFormat="1" applyFont="1" applyFill="1" applyBorder="1" applyAlignment="1" applyProtection="1">
      <alignment horizontal="center" vertical="center"/>
      <protection hidden="1"/>
    </xf>
    <xf numFmtId="0" fontId="51" fillId="0" borderId="146" xfId="21" applyNumberFormat="1" applyFont="1" applyFill="1" applyBorder="1" applyAlignment="1" applyProtection="1">
      <alignment horizontal="center" vertical="center"/>
      <protection hidden="1"/>
    </xf>
    <xf numFmtId="0" fontId="51" fillId="0" borderId="147" xfId="21" applyNumberFormat="1" applyFont="1" applyFill="1" applyBorder="1" applyAlignment="1" applyProtection="1">
      <alignment horizontal="center" vertical="center"/>
      <protection hidden="1"/>
    </xf>
    <xf numFmtId="0" fontId="51" fillId="0" borderId="128" xfId="21" applyNumberFormat="1" applyFont="1" applyFill="1" applyBorder="1" applyAlignment="1" applyProtection="1">
      <alignment horizontal="center" vertical="center"/>
      <protection hidden="1"/>
    </xf>
    <xf numFmtId="0" fontId="49" fillId="2" borderId="97" xfId="21" applyNumberFormat="1" applyFont="1" applyFill="1" applyBorder="1" applyAlignment="1" applyProtection="1">
      <alignment horizontal="center" vertical="center"/>
      <protection hidden="1"/>
    </xf>
    <xf numFmtId="0" fontId="10" fillId="2" borderId="131" xfId="21" applyNumberFormat="1" applyFont="1" applyBorder="1" applyAlignment="1" applyProtection="1">
      <alignment vertical="center"/>
      <protection hidden="1"/>
    </xf>
    <xf numFmtId="0" fontId="10" fillId="2" borderId="132" xfId="21" applyNumberFormat="1" applyFont="1" applyBorder="1" applyAlignment="1" applyProtection="1">
      <alignment vertical="center"/>
      <protection hidden="1"/>
    </xf>
    <xf numFmtId="0" fontId="10" fillId="2" borderId="148" xfId="21" applyNumberFormat="1" applyFont="1" applyBorder="1" applyAlignment="1" applyProtection="1">
      <alignment vertical="center"/>
      <protection hidden="1"/>
    </xf>
    <xf numFmtId="0" fontId="37" fillId="2" borderId="0" xfId="21" applyNumberFormat="1" applyFont="1" applyProtection="1">
      <protection hidden="1"/>
    </xf>
    <xf numFmtId="0" fontId="10" fillId="2" borderId="133" xfId="21" applyNumberFormat="1" applyFont="1" applyBorder="1" applyAlignment="1" applyProtection="1">
      <alignment vertical="center"/>
      <protection hidden="1"/>
    </xf>
    <xf numFmtId="0" fontId="10" fillId="2" borderId="134" xfId="21" applyNumberFormat="1" applyFont="1" applyBorder="1" applyAlignment="1" applyProtection="1">
      <alignment vertical="center"/>
      <protection hidden="1"/>
    </xf>
    <xf numFmtId="0" fontId="10" fillId="2" borderId="149" xfId="21" applyNumberFormat="1" applyFont="1" applyBorder="1" applyAlignment="1" applyProtection="1">
      <alignment vertical="center"/>
      <protection hidden="1"/>
    </xf>
    <xf numFmtId="0" fontId="10" fillId="2" borderId="135" xfId="21" applyNumberFormat="1" applyFont="1" applyBorder="1" applyAlignment="1" applyProtection="1">
      <alignment vertical="center"/>
      <protection hidden="1"/>
    </xf>
    <xf numFmtId="0" fontId="10" fillId="2" borderId="136" xfId="21" applyNumberFormat="1" applyFont="1" applyBorder="1" applyAlignment="1" applyProtection="1">
      <alignment vertical="center"/>
      <protection hidden="1"/>
    </xf>
    <xf numFmtId="0" fontId="10" fillId="2" borderId="150" xfId="21" applyNumberFormat="1" applyFont="1" applyBorder="1" applyAlignment="1" applyProtection="1">
      <alignment vertical="center"/>
      <protection hidden="1"/>
    </xf>
    <xf numFmtId="0" fontId="10" fillId="2" borderId="151" xfId="21" applyNumberFormat="1" applyFont="1" applyBorder="1" applyAlignment="1" applyProtection="1">
      <alignment vertical="center"/>
      <protection hidden="1"/>
    </xf>
    <xf numFmtId="0" fontId="54" fillId="2" borderId="144" xfId="21" applyNumberFormat="1" applyFont="1" applyFill="1" applyBorder="1" applyAlignment="1" applyProtection="1">
      <alignment horizontal="center" vertical="center"/>
      <protection hidden="1"/>
    </xf>
    <xf numFmtId="0" fontId="49" fillId="2" borderId="141" xfId="21" applyNumberFormat="1" applyFont="1" applyFill="1" applyBorder="1" applyAlignment="1" applyProtection="1">
      <alignment horizontal="center" vertical="center"/>
      <protection hidden="1"/>
    </xf>
    <xf numFmtId="0" fontId="49" fillId="2" borderId="94" xfId="21" applyNumberFormat="1" applyFont="1" applyFill="1" applyBorder="1" applyAlignment="1" applyProtection="1">
      <alignment horizontal="center" vertical="center"/>
      <protection hidden="1"/>
    </xf>
    <xf numFmtId="0" fontId="54" fillId="0" borderId="144" xfId="21" applyNumberFormat="1" applyFont="1" applyFill="1" applyBorder="1" applyAlignment="1" applyProtection="1">
      <alignment horizontal="center" vertical="center"/>
      <protection hidden="1"/>
    </xf>
    <xf numFmtId="0" fontId="49" fillId="0" borderId="0" xfId="21" applyNumberFormat="1" applyFont="1" applyFill="1" applyBorder="1" applyAlignment="1" applyProtection="1">
      <alignment horizontal="center" vertical="center"/>
      <protection hidden="1"/>
    </xf>
    <xf numFmtId="0" fontId="49" fillId="0" borderId="125" xfId="21" applyNumberFormat="1" applyFont="1" applyFill="1" applyBorder="1" applyAlignment="1" applyProtection="1">
      <alignment horizontal="center" vertical="center"/>
      <protection hidden="1"/>
    </xf>
    <xf numFmtId="0" fontId="54" fillId="2" borderId="152" xfId="21" applyNumberFormat="1" applyFont="1" applyBorder="1" applyAlignment="1" applyProtection="1">
      <alignment horizontal="center" vertical="center"/>
      <protection hidden="1"/>
    </xf>
    <xf numFmtId="0" fontId="54" fillId="2" borderId="153" xfId="21" applyNumberFormat="1" applyFont="1" applyBorder="1" applyAlignment="1" applyProtection="1">
      <alignment horizontal="center" vertical="center"/>
      <protection hidden="1"/>
    </xf>
    <xf numFmtId="0" fontId="49" fillId="0" borderId="38" xfId="21" applyNumberFormat="1" applyFont="1" applyFill="1" applyBorder="1" applyAlignment="1" applyProtection="1">
      <alignment horizontal="center" vertical="center"/>
      <protection hidden="1"/>
    </xf>
    <xf numFmtId="0" fontId="10" fillId="2" borderId="103" xfId="21" applyNumberFormat="1" applyFont="1" applyBorder="1" applyProtection="1">
      <protection hidden="1"/>
    </xf>
    <xf numFmtId="0" fontId="10" fillId="2" borderId="123" xfId="21" applyNumberFormat="1" applyFont="1" applyBorder="1" applyProtection="1">
      <protection hidden="1"/>
    </xf>
    <xf numFmtId="0" fontId="10" fillId="2" borderId="154" xfId="21" applyNumberFormat="1" applyFont="1" applyBorder="1" applyProtection="1">
      <protection hidden="1"/>
    </xf>
    <xf numFmtId="0" fontId="49" fillId="3" borderId="97" xfId="21" applyNumberFormat="1" applyFont="1" applyFill="1" applyBorder="1" applyAlignment="1" applyProtection="1">
      <alignment horizontal="center" vertical="center"/>
      <protection hidden="1"/>
    </xf>
    <xf numFmtId="0" fontId="50" fillId="3" borderId="143" xfId="21" applyNumberFormat="1" applyFont="1" applyFill="1" applyBorder="1" applyAlignment="1" applyProtection="1">
      <alignment horizontal="center"/>
      <protection hidden="1"/>
    </xf>
    <xf numFmtId="0" fontId="50" fillId="3" borderId="127" xfId="21" applyNumberFormat="1" applyFont="1" applyFill="1" applyBorder="1" applyAlignment="1" applyProtection="1">
      <alignment horizontal="center"/>
      <protection hidden="1"/>
    </xf>
    <xf numFmtId="0" fontId="50" fillId="3" borderId="155" xfId="21" applyNumberFormat="1" applyFont="1" applyFill="1" applyBorder="1" applyAlignment="1" applyProtection="1">
      <alignment horizontal="center"/>
      <protection hidden="1"/>
    </xf>
    <xf numFmtId="0" fontId="10" fillId="3" borderId="131" xfId="21" applyNumberFormat="1" applyFont="1" applyFill="1" applyBorder="1" applyAlignment="1" applyProtection="1">
      <alignment vertical="center"/>
      <protection hidden="1"/>
    </xf>
    <xf numFmtId="0" fontId="10" fillId="3" borderId="132" xfId="21" applyNumberFormat="1" applyFont="1" applyFill="1" applyBorder="1" applyAlignment="1" applyProtection="1">
      <alignment vertical="center"/>
      <protection hidden="1"/>
    </xf>
    <xf numFmtId="0" fontId="10" fillId="3" borderId="148" xfId="21" applyNumberFormat="1" applyFont="1" applyFill="1" applyBorder="1" applyAlignment="1" applyProtection="1">
      <alignment vertical="center"/>
      <protection hidden="1"/>
    </xf>
    <xf numFmtId="0" fontId="10" fillId="3" borderId="133" xfId="21" applyNumberFormat="1" applyFont="1" applyFill="1" applyBorder="1" applyAlignment="1" applyProtection="1">
      <alignment vertical="center"/>
      <protection hidden="1"/>
    </xf>
    <xf numFmtId="0" fontId="10" fillId="3" borderId="134" xfId="21" applyNumberFormat="1" applyFont="1" applyFill="1" applyBorder="1" applyAlignment="1" applyProtection="1">
      <alignment vertical="center"/>
      <protection hidden="1"/>
    </xf>
    <xf numFmtId="0" fontId="10" fillId="3" borderId="149" xfId="21" applyNumberFormat="1" applyFont="1" applyFill="1" applyBorder="1" applyAlignment="1" applyProtection="1">
      <alignment vertical="center"/>
      <protection hidden="1"/>
    </xf>
    <xf numFmtId="0" fontId="10" fillId="3" borderId="135" xfId="21" applyNumberFormat="1" applyFont="1" applyFill="1" applyBorder="1" applyAlignment="1" applyProtection="1">
      <alignment vertical="center"/>
      <protection hidden="1"/>
    </xf>
    <xf numFmtId="0" fontId="10" fillId="3" borderId="136" xfId="21" applyNumberFormat="1" applyFont="1" applyFill="1" applyBorder="1" applyAlignment="1" applyProtection="1">
      <alignment vertical="center"/>
      <protection hidden="1"/>
    </xf>
    <xf numFmtId="0" fontId="10" fillId="3" borderId="150" xfId="21" applyNumberFormat="1" applyFont="1" applyFill="1" applyBorder="1" applyAlignment="1" applyProtection="1">
      <alignment vertical="center"/>
      <protection hidden="1"/>
    </xf>
    <xf numFmtId="0" fontId="10" fillId="3" borderId="151" xfId="21" applyNumberFormat="1" applyFont="1" applyFill="1" applyBorder="1" applyAlignment="1" applyProtection="1">
      <alignment vertical="center"/>
      <protection hidden="1"/>
    </xf>
    <xf numFmtId="0" fontId="54" fillId="3" borderId="144" xfId="21" applyNumberFormat="1" applyFont="1" applyFill="1" applyBorder="1" applyAlignment="1" applyProtection="1">
      <alignment horizontal="center" vertical="center"/>
      <protection hidden="1"/>
    </xf>
    <xf numFmtId="0" fontId="49" fillId="3" borderId="141" xfId="21" applyNumberFormat="1" applyFont="1" applyFill="1" applyBorder="1" applyAlignment="1" applyProtection="1">
      <alignment horizontal="center" vertical="center"/>
      <protection hidden="1"/>
    </xf>
    <xf numFmtId="0" fontId="49" fillId="3" borderId="94" xfId="21" applyNumberFormat="1" applyFont="1" applyFill="1" applyBorder="1" applyAlignment="1" applyProtection="1">
      <alignment horizontal="center" vertical="center"/>
      <protection hidden="1"/>
    </xf>
    <xf numFmtId="0" fontId="49" fillId="3" borderId="0" xfId="21" applyNumberFormat="1" applyFont="1" applyFill="1" applyBorder="1" applyAlignment="1" applyProtection="1">
      <alignment horizontal="center" vertical="center"/>
      <protection hidden="1"/>
    </xf>
    <xf numFmtId="0" fontId="49" fillId="3" borderId="125" xfId="21" applyNumberFormat="1" applyFont="1" applyFill="1" applyBorder="1" applyAlignment="1" applyProtection="1">
      <alignment horizontal="center" vertical="center"/>
      <protection hidden="1"/>
    </xf>
    <xf numFmtId="0" fontId="54" fillId="3" borderId="152" xfId="21" applyNumberFormat="1" applyFont="1" applyFill="1" applyBorder="1" applyAlignment="1" applyProtection="1">
      <alignment horizontal="center" vertical="center"/>
      <protection hidden="1"/>
    </xf>
    <xf numFmtId="0" fontId="54" fillId="3" borderId="153" xfId="21" applyNumberFormat="1" applyFont="1" applyFill="1" applyBorder="1" applyAlignment="1" applyProtection="1">
      <alignment horizontal="center" vertical="center"/>
      <protection hidden="1"/>
    </xf>
    <xf numFmtId="0" fontId="49" fillId="3" borderId="38" xfId="21" applyNumberFormat="1" applyFont="1" applyFill="1" applyBorder="1" applyAlignment="1" applyProtection="1">
      <alignment horizontal="center" vertical="center"/>
      <protection hidden="1"/>
    </xf>
    <xf numFmtId="0" fontId="10" fillId="3" borderId="103" xfId="21" applyNumberFormat="1" applyFont="1" applyFill="1" applyBorder="1" applyProtection="1">
      <protection hidden="1"/>
    </xf>
    <xf numFmtId="0" fontId="10" fillId="3" borderId="123" xfId="21" applyNumberFormat="1" applyFont="1" applyFill="1" applyBorder="1" applyProtection="1">
      <protection hidden="1"/>
    </xf>
    <xf numFmtId="0" fontId="10" fillId="3" borderId="154" xfId="21" applyNumberFormat="1" applyFont="1" applyFill="1" applyBorder="1" applyProtection="1">
      <protection hidden="1"/>
    </xf>
    <xf numFmtId="0" fontId="50" fillId="2" borderId="143" xfId="21" applyNumberFormat="1" applyFont="1" applyBorder="1" applyAlignment="1" applyProtection="1">
      <alignment horizontal="center"/>
      <protection hidden="1"/>
    </xf>
    <xf numFmtId="0" fontId="50" fillId="2" borderId="127" xfId="21" applyNumberFormat="1" applyFont="1" applyBorder="1" applyAlignment="1" applyProtection="1">
      <alignment horizontal="center"/>
      <protection hidden="1"/>
    </xf>
    <xf numFmtId="0" fontId="50" fillId="2" borderId="155" xfId="21" applyNumberFormat="1" applyFont="1" applyBorder="1" applyAlignment="1" applyProtection="1">
      <alignment horizontal="center"/>
      <protection hidden="1"/>
    </xf>
    <xf numFmtId="0" fontId="49" fillId="4" borderId="129" xfId="21" applyNumberFormat="1" applyFont="1" applyFill="1" applyBorder="1" applyAlignment="1" applyProtection="1">
      <alignment horizontal="center" vertical="center"/>
      <protection hidden="1"/>
    </xf>
    <xf numFmtId="0" fontId="49" fillId="4" borderId="97" xfId="21" applyNumberFormat="1" applyFont="1" applyFill="1" applyBorder="1" applyAlignment="1" applyProtection="1">
      <alignment horizontal="center" vertical="center"/>
      <protection hidden="1"/>
    </xf>
    <xf numFmtId="0" fontId="49" fillId="4" borderId="1" xfId="21" applyNumberFormat="1" applyFont="1" applyFill="1" applyBorder="1" applyAlignment="1" applyProtection="1">
      <alignment horizontal="center" vertical="center"/>
      <protection hidden="1"/>
    </xf>
    <xf numFmtId="0" fontId="50" fillId="4" borderId="141" xfId="21" applyNumberFormat="1" applyFont="1" applyFill="1" applyBorder="1" applyAlignment="1" applyProtection="1">
      <alignment horizontal="center"/>
      <protection hidden="1"/>
    </xf>
    <xf numFmtId="0" fontId="50" fillId="4" borderId="143" xfId="21" applyNumberFormat="1" applyFont="1" applyFill="1" applyBorder="1" applyAlignment="1" applyProtection="1">
      <alignment horizontal="center"/>
      <protection hidden="1"/>
    </xf>
    <xf numFmtId="0" fontId="50" fillId="4" borderId="104" xfId="21" applyNumberFormat="1" applyFont="1" applyFill="1" applyBorder="1" applyAlignment="1" applyProtection="1">
      <alignment horizontal="center"/>
      <protection hidden="1"/>
    </xf>
    <xf numFmtId="0" fontId="50" fillId="4" borderId="127" xfId="21" applyNumberFormat="1" applyFont="1" applyFill="1" applyBorder="1" applyAlignment="1" applyProtection="1">
      <alignment horizontal="center"/>
      <protection hidden="1"/>
    </xf>
    <xf numFmtId="0" fontId="50" fillId="4" borderId="155" xfId="21" applyNumberFormat="1" applyFont="1" applyFill="1" applyBorder="1" applyAlignment="1" applyProtection="1">
      <alignment horizontal="center"/>
      <protection hidden="1"/>
    </xf>
    <xf numFmtId="0" fontId="54" fillId="4" borderId="130" xfId="21" applyNumberFormat="1" applyFont="1" applyFill="1" applyBorder="1" applyAlignment="1" applyProtection="1">
      <alignment vertical="center"/>
      <protection hidden="1"/>
    </xf>
    <xf numFmtId="0" fontId="54" fillId="4" borderId="52" xfId="21" applyNumberFormat="1" applyFont="1" applyFill="1" applyBorder="1" applyAlignment="1" applyProtection="1">
      <alignment horizontal="center" vertical="center"/>
      <protection hidden="1"/>
    </xf>
    <xf numFmtId="0" fontId="54" fillId="4" borderId="1" xfId="21" applyNumberFormat="1" applyFont="1" applyFill="1" applyBorder="1" applyAlignment="1" applyProtection="1">
      <alignment horizontal="center" vertical="center"/>
      <protection hidden="1"/>
    </xf>
    <xf numFmtId="0" fontId="54" fillId="4" borderId="46" xfId="21" applyNumberFormat="1" applyFont="1" applyFill="1" applyBorder="1" applyAlignment="1" applyProtection="1">
      <alignment vertical="center"/>
      <protection hidden="1"/>
    </xf>
    <xf numFmtId="0" fontId="54" fillId="4" borderId="47" xfId="21" applyNumberFormat="1" applyFont="1" applyFill="1" applyBorder="1" applyAlignment="1" applyProtection="1">
      <alignment horizontal="center" vertical="center"/>
      <protection hidden="1"/>
    </xf>
    <xf numFmtId="0" fontId="54" fillId="4" borderId="57" xfId="21" applyNumberFormat="1" applyFont="1" applyFill="1" applyBorder="1" applyAlignment="1" applyProtection="1">
      <alignment horizontal="center" vertical="center"/>
      <protection hidden="1"/>
    </xf>
    <xf numFmtId="0" fontId="49" fillId="4" borderId="43" xfId="21" applyNumberFormat="1" applyFont="1" applyFill="1" applyBorder="1" applyAlignment="1" applyProtection="1">
      <alignment horizontal="center" vertical="center"/>
      <protection hidden="1"/>
    </xf>
    <xf numFmtId="0" fontId="54" fillId="4" borderId="144" xfId="21" applyNumberFormat="1" applyFont="1" applyFill="1" applyBorder="1" applyAlignment="1" applyProtection="1">
      <alignment horizontal="center" vertical="center"/>
      <protection hidden="1"/>
    </xf>
    <xf numFmtId="0" fontId="54" fillId="4" borderId="55" xfId="21" applyNumberFormat="1" applyFont="1" applyFill="1" applyBorder="1" applyAlignment="1" applyProtection="1">
      <alignment vertical="center"/>
      <protection hidden="1"/>
    </xf>
    <xf numFmtId="0" fontId="54" fillId="4" borderId="50" xfId="21" applyNumberFormat="1" applyFont="1" applyFill="1" applyBorder="1" applyAlignment="1" applyProtection="1">
      <alignment horizontal="center" vertical="center"/>
      <protection hidden="1"/>
    </xf>
    <xf numFmtId="0" fontId="49" fillId="4" borderId="54" xfId="21" applyNumberFormat="1" applyFont="1" applyFill="1" applyBorder="1" applyAlignment="1" applyProtection="1">
      <alignment horizontal="center" vertical="center"/>
      <protection hidden="1"/>
    </xf>
    <xf numFmtId="0" fontId="54" fillId="4" borderId="152" xfId="21" applyNumberFormat="1" applyFont="1" applyFill="1" applyBorder="1" applyAlignment="1" applyProtection="1">
      <alignment horizontal="center" vertical="center"/>
      <protection hidden="1"/>
    </xf>
    <xf numFmtId="0" fontId="54" fillId="4" borderId="153" xfId="21" applyNumberFormat="1" applyFont="1" applyFill="1" applyBorder="1" applyAlignment="1" applyProtection="1">
      <alignment horizontal="center" vertical="center"/>
      <protection hidden="1"/>
    </xf>
    <xf numFmtId="0" fontId="49" fillId="4" borderId="42" xfId="21" applyNumberFormat="1" applyFont="1" applyFill="1" applyBorder="1" applyAlignment="1" applyProtection="1">
      <alignment horizontal="center" vertical="center"/>
      <protection hidden="1"/>
    </xf>
    <xf numFmtId="0" fontId="49" fillId="4" borderId="38" xfId="21" applyNumberFormat="1" applyFont="1" applyFill="1" applyBorder="1" applyAlignment="1" applyProtection="1">
      <alignment horizontal="center" vertical="center"/>
      <protection hidden="1"/>
    </xf>
    <xf numFmtId="0" fontId="10" fillId="2" borderId="131" xfId="21" applyNumberFormat="1" applyFont="1" applyBorder="1" applyAlignment="1" applyProtection="1">
      <alignment vertical="center"/>
      <protection locked="0" hidden="1"/>
    </xf>
    <xf numFmtId="0" fontId="10" fillId="2" borderId="132" xfId="21" applyNumberFormat="1" applyFont="1" applyBorder="1" applyAlignment="1" applyProtection="1">
      <alignment vertical="center"/>
      <protection locked="0" hidden="1"/>
    </xf>
    <xf numFmtId="0" fontId="10" fillId="2" borderId="156" xfId="21" applyNumberFormat="1" applyFont="1" applyBorder="1" applyAlignment="1" applyProtection="1">
      <alignment vertical="center"/>
      <protection locked="0" hidden="1"/>
    </xf>
    <xf numFmtId="0" fontId="10" fillId="2" borderId="133" xfId="21" applyNumberFormat="1" applyFont="1" applyBorder="1" applyAlignment="1" applyProtection="1">
      <alignment vertical="center"/>
      <protection locked="0" hidden="1"/>
    </xf>
    <xf numFmtId="0" fontId="10" fillId="2" borderId="134" xfId="21" applyNumberFormat="1" applyFont="1" applyBorder="1" applyAlignment="1" applyProtection="1">
      <alignment vertical="center"/>
      <protection locked="0" hidden="1"/>
    </xf>
    <xf numFmtId="0" fontId="10" fillId="2" borderId="157" xfId="21" applyNumberFormat="1" applyFont="1" applyBorder="1" applyAlignment="1" applyProtection="1">
      <alignment vertical="center"/>
      <protection locked="0" hidden="1"/>
    </xf>
    <xf numFmtId="0" fontId="10" fillId="2" borderId="135" xfId="21" applyNumberFormat="1" applyFont="1" applyBorder="1" applyAlignment="1" applyProtection="1">
      <alignment vertical="center"/>
      <protection locked="0" hidden="1"/>
    </xf>
    <xf numFmtId="0" fontId="10" fillId="2" borderId="136" xfId="21" applyNumberFormat="1" applyFont="1" applyBorder="1" applyAlignment="1" applyProtection="1">
      <alignment vertical="center"/>
      <protection locked="0" hidden="1"/>
    </xf>
    <xf numFmtId="0" fontId="10" fillId="2" borderId="158" xfId="21" applyNumberFormat="1" applyFont="1" applyBorder="1" applyAlignment="1" applyProtection="1">
      <alignment vertical="center"/>
      <protection locked="0" hidden="1"/>
    </xf>
    <xf numFmtId="0" fontId="10" fillId="2" borderId="159" xfId="21" applyNumberFormat="1" applyFont="1" applyBorder="1" applyAlignment="1" applyProtection="1">
      <alignment vertical="center"/>
      <protection locked="0" hidden="1"/>
    </xf>
    <xf numFmtId="0" fontId="10" fillId="2" borderId="141" xfId="21" applyNumberFormat="1" applyFont="1" applyBorder="1" applyAlignment="1" applyProtection="1">
      <alignment vertical="center"/>
      <protection locked="0" hidden="1"/>
    </xf>
    <xf numFmtId="0" fontId="10" fillId="2" borderId="35" xfId="21" applyNumberFormat="1" applyFont="1" applyBorder="1" applyAlignment="1" applyProtection="1">
      <alignment vertical="center"/>
      <protection locked="0" hidden="1"/>
    </xf>
    <xf numFmtId="0" fontId="10" fillId="2" borderId="0" xfId="21" applyNumberFormat="1" applyFont="1" applyBorder="1" applyAlignment="1" applyProtection="1">
      <alignment vertical="center"/>
      <protection locked="0" hidden="1"/>
    </xf>
    <xf numFmtId="0" fontId="10" fillId="3" borderId="131" xfId="21" applyNumberFormat="1" applyFont="1" applyFill="1" applyBorder="1" applyAlignment="1" applyProtection="1">
      <alignment vertical="center"/>
      <protection locked="0" hidden="1"/>
    </xf>
    <xf numFmtId="0" fontId="10" fillId="3" borderId="132" xfId="21" applyNumberFormat="1" applyFont="1" applyFill="1" applyBorder="1" applyAlignment="1" applyProtection="1">
      <alignment vertical="center"/>
      <protection locked="0" hidden="1"/>
    </xf>
    <xf numFmtId="0" fontId="10" fillId="3" borderId="156" xfId="21" applyNumberFormat="1" applyFont="1" applyFill="1" applyBorder="1" applyAlignment="1" applyProtection="1">
      <alignment vertical="center"/>
      <protection locked="0" hidden="1"/>
    </xf>
    <xf numFmtId="0" fontId="10" fillId="3" borderId="133" xfId="21" applyNumberFormat="1" applyFont="1" applyFill="1" applyBorder="1" applyAlignment="1" applyProtection="1">
      <alignment vertical="center"/>
      <protection locked="0" hidden="1"/>
    </xf>
    <xf numFmtId="0" fontId="10" fillId="3" borderId="134" xfId="21" applyNumberFormat="1" applyFont="1" applyFill="1" applyBorder="1" applyAlignment="1" applyProtection="1">
      <alignment vertical="center"/>
      <protection locked="0" hidden="1"/>
    </xf>
    <xf numFmtId="0" fontId="10" fillId="3" borderId="157" xfId="21" applyNumberFormat="1" applyFont="1" applyFill="1" applyBorder="1" applyAlignment="1" applyProtection="1">
      <alignment vertical="center"/>
      <protection locked="0" hidden="1"/>
    </xf>
    <xf numFmtId="0" fontId="10" fillId="3" borderId="135" xfId="21" applyNumberFormat="1" applyFont="1" applyFill="1" applyBorder="1" applyAlignment="1" applyProtection="1">
      <alignment vertical="center"/>
      <protection locked="0" hidden="1"/>
    </xf>
    <xf numFmtId="0" fontId="10" fillId="3" borderId="136" xfId="21" applyNumberFormat="1" applyFont="1" applyFill="1" applyBorder="1" applyAlignment="1" applyProtection="1">
      <alignment vertical="center"/>
      <protection locked="0" hidden="1"/>
    </xf>
    <xf numFmtId="0" fontId="10" fillId="3" borderId="158" xfId="21" applyNumberFormat="1" applyFont="1" applyFill="1" applyBorder="1" applyAlignment="1" applyProtection="1">
      <alignment vertical="center"/>
      <protection locked="0" hidden="1"/>
    </xf>
    <xf numFmtId="0" fontId="10" fillId="3" borderId="159" xfId="21" applyNumberFormat="1" applyFont="1" applyFill="1" applyBorder="1" applyAlignment="1" applyProtection="1">
      <alignment vertical="center"/>
      <protection locked="0" hidden="1"/>
    </xf>
    <xf numFmtId="0" fontId="10" fillId="3" borderId="141" xfId="21" applyNumberFormat="1" applyFont="1" applyFill="1" applyBorder="1" applyAlignment="1" applyProtection="1">
      <alignment vertical="center"/>
      <protection locked="0" hidden="1"/>
    </xf>
    <xf numFmtId="0" fontId="10" fillId="3" borderId="35" xfId="21" applyNumberFormat="1" applyFont="1" applyFill="1" applyBorder="1" applyAlignment="1" applyProtection="1">
      <alignment vertical="center"/>
      <protection locked="0" hidden="1"/>
    </xf>
    <xf numFmtId="0" fontId="10" fillId="3" borderId="0" xfId="21" applyNumberFormat="1" applyFont="1" applyFill="1" applyBorder="1" applyAlignment="1" applyProtection="1">
      <alignment vertical="center"/>
      <protection locked="0" hidden="1"/>
    </xf>
    <xf numFmtId="0" fontId="10" fillId="2" borderId="103" xfId="21" applyNumberFormat="1" applyFont="1" applyBorder="1" applyProtection="1">
      <protection locked="0" hidden="1"/>
    </xf>
    <xf numFmtId="0" fontId="10" fillId="2" borderId="123" xfId="21" applyNumberFormat="1" applyFont="1" applyBorder="1" applyProtection="1">
      <protection locked="0" hidden="1"/>
    </xf>
    <xf numFmtId="0" fontId="10" fillId="2" borderId="154" xfId="21" applyNumberFormat="1" applyFont="1" applyBorder="1" applyProtection="1">
      <protection locked="0" hidden="1"/>
    </xf>
    <xf numFmtId="0" fontId="47" fillId="0" borderId="0" xfId="21" applyNumberFormat="1" applyFont="1" applyFill="1" applyAlignment="1" applyProtection="1">
      <alignment vertical="center"/>
      <protection hidden="1"/>
    </xf>
    <xf numFmtId="0" fontId="17" fillId="0" borderId="0" xfId="21" applyNumberFormat="1" applyFill="1" applyAlignment="1" applyProtection="1">
      <alignment vertical="center"/>
      <protection hidden="1"/>
    </xf>
    <xf numFmtId="0" fontId="28" fillId="0" borderId="0" xfId="21" applyNumberFormat="1" applyFont="1" applyFill="1" applyAlignment="1" applyProtection="1">
      <alignment vertical="center"/>
      <protection hidden="1"/>
    </xf>
    <xf numFmtId="0" fontId="10" fillId="0" borderId="0" xfId="31" applyFont="1" applyFill="1" applyAlignment="1" applyProtection="1">
      <alignment vertical="center"/>
      <protection hidden="1"/>
    </xf>
    <xf numFmtId="0" fontId="10" fillId="0" borderId="0" xfId="13" applyFont="1" applyFill="1" applyBorder="1" applyAlignment="1" applyProtection="1">
      <alignment vertical="center"/>
      <protection hidden="1"/>
    </xf>
    <xf numFmtId="0" fontId="10" fillId="0" borderId="0" xfId="31" applyFont="1" applyFill="1" applyBorder="1" applyAlignment="1" applyProtection="1">
      <alignment vertical="center"/>
      <protection hidden="1"/>
    </xf>
    <xf numFmtId="0" fontId="46" fillId="0" borderId="76" xfId="13" applyFont="1" applyFill="1" applyBorder="1" applyAlignment="1" applyProtection="1">
      <alignment horizontal="center" vertical="center" wrapText="1"/>
      <protection hidden="1"/>
    </xf>
    <xf numFmtId="0" fontId="46" fillId="0" borderId="82" xfId="13" applyFont="1" applyFill="1" applyBorder="1" applyAlignment="1" applyProtection="1">
      <alignment horizontal="center" vertical="center" wrapText="1"/>
      <protection hidden="1"/>
    </xf>
    <xf numFmtId="0" fontId="46" fillId="0" borderId="160" xfId="13" applyFont="1" applyFill="1" applyBorder="1" applyAlignment="1" applyProtection="1">
      <alignment horizontal="center" vertical="center" wrapText="1"/>
      <protection hidden="1"/>
    </xf>
    <xf numFmtId="0" fontId="46" fillId="0" borderId="81" xfId="13" applyFont="1" applyFill="1" applyBorder="1" applyAlignment="1" applyProtection="1">
      <alignment horizontal="center" vertical="center" wrapText="1"/>
      <protection hidden="1"/>
    </xf>
    <xf numFmtId="0" fontId="46" fillId="0" borderId="161" xfId="13" applyFont="1" applyFill="1" applyBorder="1" applyAlignment="1" applyProtection="1">
      <alignment horizontal="center" vertical="center" wrapText="1"/>
      <protection hidden="1"/>
    </xf>
    <xf numFmtId="0" fontId="10" fillId="0" borderId="22" xfId="13" applyFont="1" applyFill="1" applyBorder="1" applyAlignment="1" applyProtection="1">
      <alignment horizontal="left" vertical="center"/>
      <protection hidden="1"/>
    </xf>
    <xf numFmtId="0" fontId="46" fillId="0" borderId="20" xfId="13" applyFont="1" applyFill="1" applyBorder="1" applyAlignment="1" applyProtection="1">
      <alignment horizontal="center" vertical="center"/>
      <protection hidden="1"/>
    </xf>
    <xf numFmtId="0" fontId="10" fillId="0" borderId="0" xfId="13" applyFont="1" applyFill="1" applyAlignment="1" applyProtection="1">
      <alignment vertical="center"/>
      <protection hidden="1"/>
    </xf>
    <xf numFmtId="0" fontId="10" fillId="0" borderId="17" xfId="13" applyFont="1" applyFill="1" applyBorder="1" applyAlignment="1" applyProtection="1">
      <alignment horizontal="left" vertical="center"/>
      <protection hidden="1"/>
    </xf>
    <xf numFmtId="0" fontId="46" fillId="0" borderId="86" xfId="13" applyFont="1" applyFill="1" applyBorder="1" applyAlignment="1" applyProtection="1">
      <alignment horizontal="center" vertical="center"/>
      <protection hidden="1"/>
    </xf>
    <xf numFmtId="0" fontId="10" fillId="0" borderId="87" xfId="13" applyFont="1" applyFill="1" applyBorder="1" applyAlignment="1" applyProtection="1">
      <alignment horizontal="left" vertical="center"/>
      <protection hidden="1"/>
    </xf>
    <xf numFmtId="0" fontId="46" fillId="0" borderId="89" xfId="13" applyFont="1" applyFill="1" applyBorder="1" applyAlignment="1" applyProtection="1">
      <alignment horizontal="center" vertical="center"/>
      <protection hidden="1"/>
    </xf>
    <xf numFmtId="0" fontId="13" fillId="0" borderId="91" xfId="13" applyFont="1" applyFill="1" applyBorder="1" applyAlignment="1" applyProtection="1">
      <alignment horizontal="right" vertical="center"/>
      <protection hidden="1"/>
    </xf>
    <xf numFmtId="0" fontId="10" fillId="0" borderId="93" xfId="13" applyFont="1" applyFill="1" applyBorder="1" applyAlignment="1" applyProtection="1">
      <alignment horizontal="center" vertical="center"/>
      <protection hidden="1"/>
    </xf>
    <xf numFmtId="169" fontId="13" fillId="0" borderId="159" xfId="13" applyNumberFormat="1" applyFont="1" applyFill="1" applyBorder="1" applyAlignment="1" applyProtection="1">
      <alignment vertical="center"/>
      <protection hidden="1"/>
    </xf>
    <xf numFmtId="0" fontId="13" fillId="0" borderId="0" xfId="13" applyFont="1" applyFill="1" applyBorder="1" applyAlignment="1" applyProtection="1">
      <alignment horizontal="right" vertical="center"/>
      <protection hidden="1"/>
    </xf>
    <xf numFmtId="0" fontId="10" fillId="0" borderId="0" xfId="13" applyFont="1" applyFill="1" applyBorder="1" applyAlignment="1" applyProtection="1">
      <alignment horizontal="center" vertical="center"/>
      <protection hidden="1"/>
    </xf>
    <xf numFmtId="0" fontId="13" fillId="0" borderId="0" xfId="13" applyFont="1" applyFill="1" applyAlignment="1" applyProtection="1">
      <alignment vertical="center"/>
      <protection hidden="1"/>
    </xf>
    <xf numFmtId="0" fontId="42" fillId="0" borderId="0" xfId="13" applyFont="1" applyFill="1" applyAlignment="1" applyProtection="1">
      <alignment horizontal="justify" vertical="center" wrapText="1"/>
      <protection hidden="1"/>
    </xf>
    <xf numFmtId="0" fontId="10" fillId="0" borderId="0" xfId="31" applyFont="1" applyFill="1" applyAlignment="1" applyProtection="1">
      <alignment horizontal="center" vertical="center"/>
      <protection hidden="1"/>
    </xf>
    <xf numFmtId="0" fontId="13" fillId="0" borderId="0" xfId="31" applyFont="1" applyFill="1" applyAlignment="1" applyProtection="1">
      <alignment vertical="center"/>
      <protection hidden="1"/>
    </xf>
    <xf numFmtId="3" fontId="10" fillId="0" borderId="100" xfId="13" applyNumberFormat="1" applyFont="1" applyFill="1" applyBorder="1" applyAlignment="1" applyProtection="1">
      <alignment vertical="center"/>
      <protection locked="0" hidden="1"/>
    </xf>
    <xf numFmtId="3" fontId="10" fillId="0" borderId="80" xfId="13" applyNumberFormat="1" applyFont="1" applyFill="1" applyBorder="1" applyAlignment="1" applyProtection="1">
      <alignment vertical="center"/>
      <protection locked="0" hidden="1"/>
    </xf>
    <xf numFmtId="3" fontId="10" fillId="0" borderId="85" xfId="13" applyNumberFormat="1" applyFont="1" applyFill="1" applyBorder="1" applyAlignment="1" applyProtection="1">
      <alignment vertical="center"/>
      <protection locked="0" hidden="1"/>
    </xf>
    <xf numFmtId="3" fontId="10" fillId="0" borderId="83" xfId="13" applyNumberFormat="1" applyFont="1" applyFill="1" applyBorder="1" applyAlignment="1" applyProtection="1">
      <alignment vertical="center"/>
      <protection locked="0" hidden="1"/>
    </xf>
    <xf numFmtId="0" fontId="57" fillId="2" borderId="0" xfId="21" applyNumberFormat="1" applyFont="1" applyBorder="1" applyAlignment="1" applyProtection="1">
      <alignment horizontal="left"/>
      <protection hidden="1"/>
    </xf>
    <xf numFmtId="0" fontId="3" fillId="0" borderId="0" xfId="31" applyProtection="1">
      <protection hidden="1"/>
    </xf>
    <xf numFmtId="0" fontId="3" fillId="0" borderId="0" xfId="31" applyAlignment="1" applyProtection="1">
      <alignment vertical="center"/>
      <protection hidden="1"/>
    </xf>
    <xf numFmtId="0" fontId="58" fillId="0" borderId="23" xfId="24" applyFont="1" applyFill="1" applyBorder="1" applyAlignment="1" applyProtection="1">
      <alignment horizontal="center"/>
      <protection hidden="1"/>
    </xf>
    <xf numFmtId="0" fontId="58" fillId="0" borderId="1" xfId="31" applyFont="1" applyFill="1" applyBorder="1" applyAlignment="1" applyProtection="1">
      <alignment horizontal="center"/>
      <protection hidden="1"/>
    </xf>
    <xf numFmtId="0" fontId="58" fillId="0" borderId="86" xfId="31" applyFont="1" applyFill="1" applyBorder="1" applyAlignment="1" applyProtection="1">
      <alignment horizontal="center"/>
      <protection hidden="1"/>
    </xf>
    <xf numFmtId="0" fontId="56" fillId="0" borderId="0" xfId="31" applyFont="1" applyAlignment="1" applyProtection="1">
      <alignment horizontal="center"/>
      <protection hidden="1"/>
    </xf>
    <xf numFmtId="0" fontId="10" fillId="0" borderId="100" xfId="24" applyFont="1" applyFill="1" applyBorder="1" applyAlignment="1" applyProtection="1">
      <alignment horizontal="left"/>
      <protection hidden="1"/>
    </xf>
    <xf numFmtId="0" fontId="46" fillId="0" borderId="23" xfId="24" applyFont="1" applyFill="1" applyBorder="1" applyAlignment="1" applyProtection="1">
      <alignment horizontal="center"/>
      <protection hidden="1"/>
    </xf>
    <xf numFmtId="169" fontId="13" fillId="0" borderId="68" xfId="10" applyNumberFormat="1" applyFont="1" applyBorder="1" applyProtection="1">
      <protection hidden="1"/>
    </xf>
    <xf numFmtId="169" fontId="13" fillId="0" borderId="86" xfId="10" applyNumberFormat="1" applyFont="1" applyBorder="1" applyProtection="1">
      <protection hidden="1"/>
    </xf>
    <xf numFmtId="170" fontId="10" fillId="6" borderId="23" xfId="10" applyNumberFormat="1" applyFont="1" applyFill="1" applyBorder="1" applyAlignment="1" applyProtection="1">
      <alignment horizontal="center"/>
      <protection hidden="1"/>
    </xf>
    <xf numFmtId="0" fontId="3" fillId="0" borderId="0" xfId="31" applyFill="1" applyProtection="1">
      <protection hidden="1"/>
    </xf>
    <xf numFmtId="0" fontId="13" fillId="0" borderId="162" xfId="24" applyFont="1" applyFill="1" applyBorder="1" applyAlignment="1" applyProtection="1">
      <alignment horizontal="left"/>
      <protection hidden="1"/>
    </xf>
    <xf numFmtId="0" fontId="43" fillId="0" borderId="163" xfId="24" applyFont="1" applyFill="1" applyBorder="1" applyAlignment="1" applyProtection="1">
      <alignment horizontal="center"/>
      <protection hidden="1"/>
    </xf>
    <xf numFmtId="169" fontId="13" fillId="0" borderId="163" xfId="10" applyNumberFormat="1" applyFont="1" applyFill="1" applyBorder="1" applyAlignment="1" applyProtection="1">
      <alignment horizontal="center"/>
      <protection hidden="1"/>
    </xf>
    <xf numFmtId="169" fontId="13" fillId="0" borderId="29" xfId="10" applyNumberFormat="1" applyFont="1" applyFill="1" applyBorder="1" applyAlignment="1" applyProtection="1">
      <alignment horizontal="center"/>
      <protection hidden="1"/>
    </xf>
    <xf numFmtId="0" fontId="20" fillId="0" borderId="0" xfId="31" applyFont="1" applyFill="1" applyProtection="1">
      <protection hidden="1"/>
    </xf>
    <xf numFmtId="0" fontId="13" fillId="0" borderId="0" xfId="24" applyFont="1" applyBorder="1" applyAlignment="1" applyProtection="1">
      <alignment horizontal="right" vertical="center"/>
      <protection hidden="1"/>
    </xf>
    <xf numFmtId="0" fontId="10" fillId="0" borderId="0" xfId="24" applyFont="1" applyBorder="1" applyAlignment="1" applyProtection="1">
      <alignment horizontal="center"/>
      <protection hidden="1"/>
    </xf>
    <xf numFmtId="170" fontId="10" fillId="0" borderId="23" xfId="10" applyNumberFormat="1" applyFont="1" applyFill="1" applyBorder="1" applyAlignment="1" applyProtection="1">
      <alignment horizontal="center"/>
      <protection locked="0" hidden="1"/>
    </xf>
    <xf numFmtId="0" fontId="47" fillId="0" borderId="0" xfId="29" applyFont="1" applyAlignment="1" applyProtection="1">
      <alignment vertical="top"/>
      <protection hidden="1"/>
    </xf>
    <xf numFmtId="0" fontId="47" fillId="0" borderId="0" xfId="29" applyFont="1" applyAlignment="1" applyProtection="1">
      <alignment horizontal="center" vertical="top"/>
      <protection hidden="1"/>
    </xf>
    <xf numFmtId="0" fontId="47" fillId="0" borderId="0" xfId="29" applyNumberFormat="1" applyFont="1" applyAlignment="1" applyProtection="1">
      <alignment horizontal="center" vertical="top"/>
      <protection hidden="1"/>
    </xf>
    <xf numFmtId="0" fontId="3" fillId="0" borderId="0" xfId="29" applyNumberFormat="1" applyProtection="1">
      <protection hidden="1"/>
    </xf>
    <xf numFmtId="0" fontId="3" fillId="0" borderId="0" xfId="29" applyProtection="1">
      <protection hidden="1"/>
    </xf>
    <xf numFmtId="0" fontId="20" fillId="0" borderId="0" xfId="29" applyFont="1" applyFill="1" applyBorder="1" applyAlignment="1" applyProtection="1">
      <alignment horizontal="left"/>
      <protection hidden="1"/>
    </xf>
    <xf numFmtId="0" fontId="39" fillId="0" borderId="106" xfId="29" applyNumberFormat="1" applyFont="1" applyBorder="1" applyAlignment="1" applyProtection="1">
      <alignment horizontal="center" vertical="center"/>
      <protection hidden="1"/>
    </xf>
    <xf numFmtId="0" fontId="39" fillId="0" borderId="100" xfId="29" applyFont="1" applyBorder="1" applyAlignment="1" applyProtection="1">
      <alignment horizontal="center" vertical="center"/>
      <protection hidden="1"/>
    </xf>
    <xf numFmtId="0" fontId="39" fillId="0" borderId="100" xfId="29" applyNumberFormat="1" applyFont="1" applyBorder="1" applyAlignment="1" applyProtection="1">
      <alignment horizontal="center" vertical="center"/>
      <protection hidden="1"/>
    </xf>
    <xf numFmtId="0" fontId="58" fillId="0" borderId="164" xfId="21" applyNumberFormat="1" applyFont="1" applyFill="1" applyBorder="1" applyAlignment="1" applyProtection="1">
      <alignment horizontal="centerContinuous" vertical="center" wrapText="1"/>
      <protection hidden="1"/>
    </xf>
    <xf numFmtId="0" fontId="58" fillId="0" borderId="165" xfId="21" applyNumberFormat="1" applyFont="1" applyFill="1" applyBorder="1" applyAlignment="1" applyProtection="1">
      <alignment horizontal="center" vertical="center" wrapText="1"/>
      <protection hidden="1"/>
    </xf>
    <xf numFmtId="0" fontId="58" fillId="0" borderId="25" xfId="21" applyNumberFormat="1" applyFont="1" applyFill="1" applyBorder="1" applyAlignment="1" applyProtection="1">
      <alignment horizontal="centerContinuous" vertical="center" wrapText="1"/>
      <protection hidden="1"/>
    </xf>
    <xf numFmtId="0" fontId="58" fillId="0" borderId="166" xfId="21" applyNumberFormat="1" applyFont="1" applyFill="1" applyBorder="1" applyAlignment="1" applyProtection="1">
      <alignment horizontal="center" vertical="center" wrapText="1"/>
      <protection hidden="1"/>
    </xf>
    <xf numFmtId="0" fontId="58" fillId="0" borderId="6" xfId="21" applyNumberFormat="1" applyFont="1" applyFill="1" applyBorder="1" applyAlignment="1" applyProtection="1">
      <alignment horizontal="centerContinuous" vertical="center" wrapText="1"/>
      <protection hidden="1"/>
    </xf>
    <xf numFmtId="0" fontId="3" fillId="0" borderId="0" xfId="29" applyFont="1" applyProtection="1">
      <protection hidden="1"/>
    </xf>
    <xf numFmtId="0" fontId="10" fillId="0" borderId="100" xfId="29" applyFont="1" applyFill="1" applyBorder="1" applyAlignment="1" applyProtection="1">
      <protection hidden="1"/>
    </xf>
    <xf numFmtId="0" fontId="10" fillId="0" borderId="100" xfId="29" applyFont="1" applyFill="1" applyBorder="1" applyAlignment="1" applyProtection="1">
      <alignment horizontal="center"/>
      <protection hidden="1"/>
    </xf>
    <xf numFmtId="0" fontId="10" fillId="0" borderId="100" xfId="29" applyNumberFormat="1" applyFont="1" applyFill="1" applyBorder="1" applyAlignment="1" applyProtection="1">
      <alignment horizontal="center"/>
      <protection hidden="1"/>
    </xf>
    <xf numFmtId="0" fontId="10" fillId="0" borderId="7" xfId="29" applyNumberFormat="1" applyFont="1" applyFill="1" applyBorder="1" applyProtection="1">
      <protection hidden="1"/>
    </xf>
    <xf numFmtId="0" fontId="3" fillId="0" borderId="0" xfId="29" applyFill="1" applyProtection="1">
      <protection hidden="1"/>
    </xf>
    <xf numFmtId="0" fontId="10" fillId="0" borderId="101" xfId="29" applyFont="1" applyFill="1" applyBorder="1" applyAlignment="1" applyProtection="1">
      <protection hidden="1"/>
    </xf>
    <xf numFmtId="0" fontId="10" fillId="0" borderId="101" xfId="29" applyFont="1" applyFill="1" applyBorder="1" applyAlignment="1" applyProtection="1">
      <alignment horizontal="center"/>
      <protection hidden="1"/>
    </xf>
    <xf numFmtId="0" fontId="10" fillId="0" borderId="3" xfId="29" applyNumberFormat="1" applyFont="1" applyFill="1" applyBorder="1" applyProtection="1">
      <protection hidden="1"/>
    </xf>
    <xf numFmtId="0" fontId="10" fillId="0" borderId="35" xfId="29" applyFont="1" applyFill="1" applyBorder="1" applyAlignment="1" applyProtection="1">
      <protection hidden="1"/>
    </xf>
    <xf numFmtId="0" fontId="10" fillId="0" borderId="35" xfId="29" applyFont="1" applyFill="1" applyBorder="1" applyAlignment="1" applyProtection="1">
      <alignment horizontal="center"/>
      <protection hidden="1"/>
    </xf>
    <xf numFmtId="0" fontId="10" fillId="0" borderId="35" xfId="29" applyNumberFormat="1" applyFont="1" applyFill="1" applyBorder="1" applyAlignment="1" applyProtection="1">
      <alignment horizontal="center"/>
      <protection hidden="1"/>
    </xf>
    <xf numFmtId="0" fontId="10" fillId="0" borderId="102" xfId="29" applyFont="1" applyFill="1" applyBorder="1" applyAlignment="1" applyProtection="1">
      <protection hidden="1"/>
    </xf>
    <xf numFmtId="0" fontId="10" fillId="0" borderId="102" xfId="29" applyFont="1" applyFill="1" applyBorder="1" applyAlignment="1" applyProtection="1">
      <alignment horizontal="center"/>
      <protection hidden="1"/>
    </xf>
    <xf numFmtId="0" fontId="60" fillId="0" borderId="101" xfId="29" applyFont="1" applyFill="1" applyBorder="1" applyAlignment="1" applyProtection="1">
      <protection hidden="1"/>
    </xf>
    <xf numFmtId="0" fontId="60" fillId="0" borderId="101" xfId="29" applyFont="1" applyFill="1" applyBorder="1" applyAlignment="1" applyProtection="1">
      <alignment horizontal="center"/>
      <protection hidden="1"/>
    </xf>
    <xf numFmtId="0" fontId="60" fillId="0" borderId="100" xfId="29" applyNumberFormat="1" applyFont="1" applyFill="1" applyBorder="1" applyAlignment="1" applyProtection="1">
      <alignment horizontal="center"/>
      <protection hidden="1"/>
    </xf>
    <xf numFmtId="1" fontId="3" fillId="6" borderId="85" xfId="27" applyNumberFormat="1" applyFont="1" applyFill="1" applyBorder="1" applyAlignment="1" applyProtection="1">
      <alignment vertical="center"/>
      <protection hidden="1"/>
    </xf>
    <xf numFmtId="0" fontId="3" fillId="6" borderId="100" xfId="27" applyNumberFormat="1" applyFont="1" applyFill="1" applyBorder="1" applyAlignment="1" applyProtection="1">
      <alignment vertical="center"/>
      <protection hidden="1"/>
    </xf>
    <xf numFmtId="0" fontId="3" fillId="6" borderId="3" xfId="27" applyNumberFormat="1" applyFont="1" applyFill="1" applyBorder="1" applyAlignment="1" applyProtection="1">
      <alignment vertical="center"/>
      <protection hidden="1"/>
    </xf>
    <xf numFmtId="0" fontId="3" fillId="6" borderId="86" xfId="27" applyNumberFormat="1" applyFont="1" applyFill="1" applyBorder="1" applyAlignment="1" applyProtection="1">
      <alignment vertical="center"/>
      <protection hidden="1"/>
    </xf>
    <xf numFmtId="0" fontId="20" fillId="0" borderId="162" xfId="29" applyFont="1" applyFill="1" applyBorder="1" applyAlignment="1" applyProtection="1">
      <alignment horizontal="left"/>
      <protection hidden="1"/>
    </xf>
    <xf numFmtId="0" fontId="20" fillId="0" borderId="162" xfId="29" applyFont="1" applyFill="1" applyBorder="1" applyAlignment="1" applyProtection="1">
      <alignment horizontal="center"/>
      <protection hidden="1"/>
    </xf>
    <xf numFmtId="0" fontId="20" fillId="0" borderId="162" xfId="29" applyNumberFormat="1" applyFont="1" applyFill="1" applyBorder="1" applyAlignment="1" applyProtection="1">
      <alignment horizontal="center"/>
      <protection hidden="1"/>
    </xf>
    <xf numFmtId="0" fontId="13" fillId="0" borderId="25" xfId="29" applyNumberFormat="1" applyFont="1" applyFill="1" applyBorder="1" applyAlignment="1" applyProtection="1">
      <alignment horizontal="right" wrapText="1"/>
      <protection hidden="1"/>
    </xf>
    <xf numFmtId="0" fontId="13" fillId="0" borderId="167" xfId="29" applyNumberFormat="1" applyFont="1" applyFill="1" applyBorder="1" applyAlignment="1" applyProtection="1">
      <alignment horizontal="right" wrapText="1"/>
      <protection hidden="1"/>
    </xf>
    <xf numFmtId="0" fontId="13" fillId="0" borderId="166" xfId="29" applyNumberFormat="1" applyFont="1" applyFill="1" applyBorder="1" applyAlignment="1" applyProtection="1">
      <alignment horizontal="right" wrapText="1"/>
      <protection hidden="1"/>
    </xf>
    <xf numFmtId="0" fontId="13" fillId="0" borderId="168" xfId="29" applyNumberFormat="1" applyFont="1" applyFill="1" applyBorder="1" applyAlignment="1" applyProtection="1">
      <alignment horizontal="right" wrapText="1"/>
      <protection hidden="1"/>
    </xf>
    <xf numFmtId="0" fontId="13" fillId="0" borderId="29" xfId="29" applyNumberFormat="1" applyFont="1" applyFill="1" applyBorder="1" applyAlignment="1" applyProtection="1">
      <alignment horizontal="right" wrapText="1"/>
      <protection hidden="1"/>
    </xf>
    <xf numFmtId="0" fontId="20" fillId="0" borderId="0" xfId="29" applyFont="1" applyFill="1" applyBorder="1" applyAlignment="1" applyProtection="1">
      <alignment horizontal="center"/>
      <protection hidden="1"/>
    </xf>
    <xf numFmtId="0" fontId="20" fillId="0" borderId="0" xfId="29" applyNumberFormat="1" applyFont="1" applyFill="1" applyBorder="1" applyAlignment="1" applyProtection="1">
      <alignment horizontal="center"/>
      <protection hidden="1"/>
    </xf>
    <xf numFmtId="0" fontId="13" fillId="0" borderId="0" xfId="29" applyNumberFormat="1" applyFont="1" applyFill="1" applyBorder="1" applyAlignment="1" applyProtection="1">
      <alignment horizontal="center" wrapText="1"/>
      <protection hidden="1"/>
    </xf>
    <xf numFmtId="0" fontId="20" fillId="7" borderId="100" xfId="29" applyFont="1" applyFill="1" applyBorder="1" applyAlignment="1" applyProtection="1">
      <alignment horizontal="left"/>
      <protection hidden="1"/>
    </xf>
    <xf numFmtId="0" fontId="59" fillId="7" borderId="0" xfId="21" applyNumberFormat="1" applyFont="1" applyFill="1" applyBorder="1" applyAlignment="1" applyProtection="1">
      <alignment horizontal="centerContinuous" vertical="center" wrapText="1"/>
      <protection hidden="1"/>
    </xf>
    <xf numFmtId="0" fontId="59" fillId="7" borderId="159" xfId="21" applyNumberFormat="1" applyFont="1" applyFill="1" applyBorder="1" applyAlignment="1" applyProtection="1">
      <alignment horizontal="centerContinuous" vertical="center" wrapText="1"/>
      <protection hidden="1"/>
    </xf>
    <xf numFmtId="0" fontId="59" fillId="7" borderId="93" xfId="21" applyNumberFormat="1" applyFont="1" applyFill="1" applyBorder="1" applyAlignment="1" applyProtection="1">
      <alignment horizontal="center" vertical="center" wrapText="1"/>
      <protection hidden="1"/>
    </xf>
    <xf numFmtId="0" fontId="10" fillId="7" borderId="101" xfId="29" applyFont="1" applyFill="1" applyBorder="1" applyAlignment="1" applyProtection="1">
      <protection hidden="1"/>
    </xf>
    <xf numFmtId="0" fontId="10" fillId="7" borderId="101" xfId="29" applyFont="1" applyFill="1" applyBorder="1" applyAlignment="1" applyProtection="1">
      <alignment horizontal="center"/>
      <protection hidden="1"/>
    </xf>
    <xf numFmtId="0" fontId="10" fillId="7" borderId="101" xfId="29" applyNumberFormat="1" applyFont="1" applyFill="1" applyBorder="1" applyAlignment="1" applyProtection="1">
      <alignment horizontal="center"/>
      <protection hidden="1"/>
    </xf>
    <xf numFmtId="0" fontId="10" fillId="7" borderId="76" xfId="29" applyFont="1" applyFill="1" applyBorder="1" applyAlignment="1" applyProtection="1">
      <protection hidden="1"/>
    </xf>
    <xf numFmtId="0" fontId="10" fillId="7" borderId="76" xfId="29" applyFont="1" applyFill="1" applyBorder="1" applyAlignment="1" applyProtection="1">
      <alignment horizontal="center"/>
      <protection hidden="1"/>
    </xf>
    <xf numFmtId="0" fontId="10" fillId="7" borderId="65" xfId="29" applyNumberFormat="1" applyFont="1" applyFill="1" applyBorder="1" applyAlignment="1" applyProtection="1">
      <alignment horizontal="center"/>
      <protection hidden="1"/>
    </xf>
    <xf numFmtId="0" fontId="18" fillId="0" borderId="0" xfId="13" applyFont="1" applyProtection="1">
      <protection hidden="1"/>
    </xf>
    <xf numFmtId="0" fontId="18" fillId="0" borderId="0" xfId="13" applyFont="1" applyAlignment="1" applyProtection="1">
      <alignment horizontal="center"/>
      <protection hidden="1"/>
    </xf>
    <xf numFmtId="0" fontId="18" fillId="0" borderId="0" xfId="13" applyNumberFormat="1" applyFont="1" applyAlignment="1" applyProtection="1">
      <alignment horizontal="center"/>
      <protection hidden="1"/>
    </xf>
    <xf numFmtId="0" fontId="18" fillId="0" borderId="107" xfId="13" applyNumberFormat="1" applyFont="1" applyBorder="1" applyAlignment="1" applyProtection="1">
      <alignment horizontal="center"/>
      <protection hidden="1"/>
    </xf>
    <xf numFmtId="0" fontId="18" fillId="0" borderId="0" xfId="13" applyNumberFormat="1" applyFont="1" applyBorder="1" applyAlignment="1" applyProtection="1">
      <alignment horizontal="center"/>
      <protection hidden="1"/>
    </xf>
    <xf numFmtId="0" fontId="13" fillId="0" borderId="3" xfId="13" applyNumberFormat="1" applyFont="1" applyBorder="1" applyAlignment="1" applyProtection="1">
      <alignment horizontal="center" vertical="center" wrapText="1"/>
      <protection hidden="1"/>
    </xf>
    <xf numFmtId="0" fontId="13" fillId="0" borderId="1" xfId="13" applyNumberFormat="1" applyFont="1" applyBorder="1" applyAlignment="1" applyProtection="1">
      <alignment horizontal="center" vertical="center" wrapText="1"/>
      <protection hidden="1"/>
    </xf>
    <xf numFmtId="0" fontId="13" fillId="0" borderId="86" xfId="13" applyNumberFormat="1" applyFont="1" applyBorder="1" applyAlignment="1" applyProtection="1">
      <alignment horizontal="center" vertical="center" wrapText="1"/>
      <protection hidden="1"/>
    </xf>
    <xf numFmtId="0" fontId="13" fillId="0" borderId="17" xfId="13" applyNumberFormat="1" applyFont="1" applyBorder="1" applyAlignment="1" applyProtection="1">
      <alignment horizontal="center" vertical="center" wrapText="1"/>
      <protection hidden="1"/>
    </xf>
    <xf numFmtId="0" fontId="18" fillId="0" borderId="2" xfId="13" applyNumberFormat="1" applyFont="1" applyBorder="1" applyAlignment="1" applyProtection="1">
      <alignment horizontal="center"/>
      <protection hidden="1"/>
    </xf>
    <xf numFmtId="0" fontId="43" fillId="0" borderId="3" xfId="13" applyNumberFormat="1" applyFont="1" applyBorder="1" applyAlignment="1" applyProtection="1">
      <alignment horizontal="center"/>
      <protection hidden="1"/>
    </xf>
    <xf numFmtId="0" fontId="43" fillId="0" borderId="1" xfId="13" applyNumberFormat="1" applyFont="1" applyBorder="1" applyAlignment="1" applyProtection="1">
      <alignment horizontal="center"/>
      <protection hidden="1"/>
    </xf>
    <xf numFmtId="0" fontId="43" fillId="0" borderId="86" xfId="13" applyNumberFormat="1" applyFont="1" applyBorder="1" applyAlignment="1" applyProtection="1">
      <alignment horizontal="center" wrapText="1"/>
      <protection hidden="1"/>
    </xf>
    <xf numFmtId="0" fontId="43" fillId="0" borderId="17" xfId="13" applyNumberFormat="1" applyFont="1" applyBorder="1" applyAlignment="1" applyProtection="1">
      <alignment horizontal="center"/>
      <protection hidden="1"/>
    </xf>
    <xf numFmtId="0" fontId="49" fillId="2" borderId="116" xfId="21" applyNumberFormat="1" applyFont="1" applyBorder="1" applyAlignment="1" applyProtection="1">
      <alignment horizontal="left" vertical="center" wrapText="1"/>
      <protection hidden="1"/>
    </xf>
    <xf numFmtId="3" fontId="10" fillId="0" borderId="3" xfId="13" applyNumberFormat="1" applyFont="1" applyFill="1" applyBorder="1" applyAlignment="1" applyProtection="1">
      <protection hidden="1"/>
    </xf>
    <xf numFmtId="0" fontId="10" fillId="0" borderId="1" xfId="13" applyNumberFormat="1" applyFont="1" applyFill="1" applyBorder="1" applyAlignment="1" applyProtection="1">
      <protection hidden="1"/>
    </xf>
    <xf numFmtId="0" fontId="10" fillId="0" borderId="86" xfId="13" applyNumberFormat="1" applyFont="1" applyFill="1" applyBorder="1" applyAlignment="1" applyProtection="1">
      <alignment horizontal="center"/>
      <protection hidden="1"/>
    </xf>
    <xf numFmtId="3" fontId="10" fillId="0" borderId="17" xfId="13" applyNumberFormat="1" applyFont="1" applyFill="1" applyBorder="1" applyAlignment="1" applyProtection="1">
      <protection hidden="1"/>
    </xf>
    <xf numFmtId="0" fontId="49" fillId="2" borderId="169" xfId="21" applyNumberFormat="1" applyFont="1" applyBorder="1" applyAlignment="1" applyProtection="1">
      <alignment horizontal="left" vertical="center" wrapText="1"/>
      <protection hidden="1"/>
    </xf>
    <xf numFmtId="3" fontId="10" fillId="0" borderId="160" xfId="13" applyNumberFormat="1" applyFont="1" applyFill="1" applyBorder="1" applyAlignment="1" applyProtection="1">
      <protection hidden="1"/>
    </xf>
    <xf numFmtId="0" fontId="10" fillId="0" borderId="71" xfId="13" applyNumberFormat="1" applyFont="1" applyFill="1" applyBorder="1" applyAlignment="1" applyProtection="1">
      <protection hidden="1"/>
    </xf>
    <xf numFmtId="0" fontId="10" fillId="0" borderId="82" xfId="13" applyNumberFormat="1" applyFont="1" applyFill="1" applyBorder="1" applyAlignment="1" applyProtection="1">
      <alignment horizontal="center"/>
      <protection hidden="1"/>
    </xf>
    <xf numFmtId="3" fontId="10" fillId="0" borderId="81" xfId="13" applyNumberFormat="1" applyFont="1" applyFill="1" applyBorder="1" applyAlignment="1" applyProtection="1">
      <protection hidden="1"/>
    </xf>
    <xf numFmtId="0" fontId="3" fillId="0" borderId="0" xfId="29" applyAlignment="1" applyProtection="1">
      <alignment horizontal="center"/>
      <protection hidden="1"/>
    </xf>
    <xf numFmtId="0" fontId="3" fillId="0" borderId="0" xfId="29" applyNumberFormat="1" applyAlignment="1" applyProtection="1">
      <alignment horizontal="center"/>
      <protection hidden="1"/>
    </xf>
    <xf numFmtId="0" fontId="10" fillId="3" borderId="101" xfId="29" applyFont="1" applyFill="1" applyBorder="1" applyAlignment="1" applyProtection="1">
      <protection hidden="1"/>
    </xf>
    <xf numFmtId="0" fontId="10" fillId="3" borderId="101" xfId="29" applyFont="1" applyFill="1" applyBorder="1" applyAlignment="1" applyProtection="1">
      <alignment horizontal="center"/>
      <protection hidden="1"/>
    </xf>
    <xf numFmtId="0" fontId="10" fillId="3" borderId="101" xfId="29" applyNumberFormat="1" applyFont="1" applyFill="1" applyBorder="1" applyAlignment="1" applyProtection="1">
      <alignment horizontal="center"/>
      <protection hidden="1"/>
    </xf>
    <xf numFmtId="0" fontId="10" fillId="3" borderId="100" xfId="29" applyNumberFormat="1" applyFont="1" applyFill="1" applyBorder="1" applyAlignment="1" applyProtection="1">
      <alignment horizontal="center"/>
      <protection hidden="1"/>
    </xf>
    <xf numFmtId="0" fontId="10" fillId="3" borderId="35" xfId="29" applyFont="1" applyFill="1" applyBorder="1" applyAlignment="1" applyProtection="1">
      <protection hidden="1"/>
    </xf>
    <xf numFmtId="0" fontId="10" fillId="3" borderId="35" xfId="29" applyFont="1" applyFill="1" applyBorder="1" applyAlignment="1" applyProtection="1">
      <alignment horizontal="center"/>
      <protection hidden="1"/>
    </xf>
    <xf numFmtId="0" fontId="10" fillId="3" borderId="35" xfId="29" applyNumberFormat="1" applyFont="1" applyFill="1" applyBorder="1" applyAlignment="1" applyProtection="1">
      <alignment horizontal="center"/>
      <protection hidden="1"/>
    </xf>
    <xf numFmtId="0" fontId="10" fillId="3" borderId="102" xfId="29" applyFont="1" applyFill="1" applyBorder="1" applyAlignment="1" applyProtection="1">
      <protection hidden="1"/>
    </xf>
    <xf numFmtId="0" fontId="10" fillId="3" borderId="102" xfId="29" applyFont="1" applyFill="1" applyBorder="1" applyAlignment="1" applyProtection="1">
      <alignment horizontal="center"/>
      <protection hidden="1"/>
    </xf>
    <xf numFmtId="0" fontId="10" fillId="3" borderId="100" xfId="29" applyFont="1" applyFill="1" applyBorder="1" applyAlignment="1" applyProtection="1">
      <protection hidden="1"/>
    </xf>
    <xf numFmtId="0" fontId="10" fillId="3" borderId="100" xfId="29" applyFont="1" applyFill="1" applyBorder="1" applyAlignment="1" applyProtection="1">
      <alignment horizontal="center"/>
      <protection hidden="1"/>
    </xf>
    <xf numFmtId="0" fontId="60" fillId="3" borderId="101" xfId="29" applyFont="1" applyFill="1" applyBorder="1" applyAlignment="1" applyProtection="1">
      <protection hidden="1"/>
    </xf>
    <xf numFmtId="0" fontId="60" fillId="3" borderId="101" xfId="29" applyFont="1" applyFill="1" applyBorder="1" applyAlignment="1" applyProtection="1">
      <alignment horizontal="center"/>
      <protection hidden="1"/>
    </xf>
    <xf numFmtId="0" fontId="60" fillId="3" borderId="100" xfId="29" applyNumberFormat="1" applyFont="1" applyFill="1" applyBorder="1" applyAlignment="1" applyProtection="1">
      <alignment horizontal="center"/>
      <protection hidden="1"/>
    </xf>
    <xf numFmtId="0" fontId="20" fillId="3" borderId="162" xfId="29" applyFont="1" applyFill="1" applyBorder="1" applyAlignment="1" applyProtection="1">
      <alignment horizontal="left"/>
      <protection hidden="1"/>
    </xf>
    <xf numFmtId="0" fontId="20" fillId="3" borderId="162" xfId="29" applyFont="1" applyFill="1" applyBorder="1" applyAlignment="1" applyProtection="1">
      <alignment horizontal="center"/>
      <protection hidden="1"/>
    </xf>
    <xf numFmtId="0" fontId="20" fillId="3" borderId="162" xfId="29" applyNumberFormat="1" applyFont="1" applyFill="1" applyBorder="1" applyAlignment="1" applyProtection="1">
      <alignment horizontal="center"/>
      <protection hidden="1"/>
    </xf>
    <xf numFmtId="0" fontId="13" fillId="3" borderId="25" xfId="29" applyNumberFormat="1" applyFont="1" applyFill="1" applyBorder="1" applyAlignment="1" applyProtection="1">
      <alignment horizontal="right" wrapText="1"/>
      <protection hidden="1"/>
    </xf>
    <xf numFmtId="0" fontId="13" fillId="3" borderId="167" xfId="29" applyNumberFormat="1" applyFont="1" applyFill="1" applyBorder="1" applyAlignment="1" applyProtection="1">
      <alignment horizontal="right" wrapText="1"/>
      <protection hidden="1"/>
    </xf>
    <xf numFmtId="0" fontId="13" fillId="3" borderId="166" xfId="29" applyNumberFormat="1" applyFont="1" applyFill="1" applyBorder="1" applyAlignment="1" applyProtection="1">
      <alignment horizontal="right" wrapText="1"/>
      <protection hidden="1"/>
    </xf>
    <xf numFmtId="0" fontId="20" fillId="4" borderId="0" xfId="29" applyFont="1" applyFill="1" applyBorder="1" applyAlignment="1" applyProtection="1">
      <alignment horizontal="left"/>
      <protection hidden="1"/>
    </xf>
    <xf numFmtId="0" fontId="20" fillId="4" borderId="0" xfId="29" applyFont="1" applyFill="1" applyBorder="1" applyAlignment="1" applyProtection="1">
      <alignment horizontal="center"/>
      <protection hidden="1"/>
    </xf>
    <xf numFmtId="0" fontId="20" fillId="4" borderId="0" xfId="29" applyNumberFormat="1" applyFont="1" applyFill="1" applyBorder="1" applyAlignment="1" applyProtection="1">
      <alignment horizontal="center"/>
      <protection hidden="1"/>
    </xf>
    <xf numFmtId="0" fontId="13" fillId="4" borderId="0" xfId="29" applyNumberFormat="1" applyFont="1" applyFill="1" applyBorder="1" applyAlignment="1" applyProtection="1">
      <alignment horizontal="center" wrapText="1"/>
      <protection hidden="1"/>
    </xf>
    <xf numFmtId="0" fontId="10" fillId="0" borderId="101" xfId="29" applyNumberFormat="1" applyFont="1" applyFill="1" applyBorder="1" applyAlignment="1" applyProtection="1">
      <alignment horizontal="center"/>
      <protection hidden="1"/>
    </xf>
    <xf numFmtId="1" fontId="3" fillId="4" borderId="85" xfId="27" applyNumberFormat="1" applyFont="1" applyFill="1" applyBorder="1" applyAlignment="1" applyProtection="1">
      <alignment vertical="center"/>
      <protection hidden="1"/>
    </xf>
    <xf numFmtId="0" fontId="3" fillId="4" borderId="100" xfId="27" applyNumberFormat="1" applyFont="1" applyFill="1" applyBorder="1" applyAlignment="1" applyProtection="1">
      <alignment vertical="center"/>
      <protection hidden="1"/>
    </xf>
    <xf numFmtId="1" fontId="3" fillId="3" borderId="85" xfId="27" applyNumberFormat="1" applyFont="1" applyFill="1" applyBorder="1" applyAlignment="1" applyProtection="1">
      <alignment vertical="center"/>
      <protection hidden="1"/>
    </xf>
    <xf numFmtId="0" fontId="3" fillId="3" borderId="100" xfId="27" applyNumberFormat="1" applyFont="1" applyFill="1" applyBorder="1" applyAlignment="1" applyProtection="1">
      <alignment vertical="center"/>
      <protection hidden="1"/>
    </xf>
    <xf numFmtId="0" fontId="10" fillId="0" borderId="77" xfId="29" applyNumberFormat="1" applyFont="1" applyFill="1" applyBorder="1" applyProtection="1">
      <protection locked="0" hidden="1"/>
    </xf>
    <xf numFmtId="0" fontId="10" fillId="0" borderId="170" xfId="29" applyNumberFormat="1" applyFont="1" applyFill="1" applyBorder="1" applyProtection="1">
      <protection locked="0" hidden="1"/>
    </xf>
    <xf numFmtId="0" fontId="10" fillId="0" borderId="22" xfId="29" applyNumberFormat="1" applyFont="1" applyFill="1" applyBorder="1" applyProtection="1">
      <protection locked="0" hidden="1"/>
    </xf>
    <xf numFmtId="0" fontId="10" fillId="0" borderId="20" xfId="29" applyNumberFormat="1" applyFont="1" applyFill="1" applyBorder="1" applyProtection="1">
      <protection locked="0" hidden="1"/>
    </xf>
    <xf numFmtId="0" fontId="10" fillId="0" borderId="17" xfId="29" applyNumberFormat="1" applyFont="1" applyFill="1" applyBorder="1" applyProtection="1">
      <protection locked="0" hidden="1"/>
    </xf>
    <xf numFmtId="0" fontId="10" fillId="0" borderId="68" xfId="29" applyNumberFormat="1" applyFont="1" applyFill="1" applyBorder="1" applyProtection="1">
      <protection locked="0" hidden="1"/>
    </xf>
    <xf numFmtId="0" fontId="10" fillId="0" borderId="86" xfId="29" applyNumberFormat="1" applyFont="1" applyFill="1" applyBorder="1" applyProtection="1">
      <protection locked="0" hidden="1"/>
    </xf>
    <xf numFmtId="0" fontId="10" fillId="6" borderId="17" xfId="29" applyNumberFormat="1" applyFont="1" applyFill="1" applyBorder="1" applyProtection="1">
      <protection locked="0" hidden="1"/>
    </xf>
    <xf numFmtId="0" fontId="10" fillId="6" borderId="68" xfId="29" applyNumberFormat="1" applyFont="1" applyFill="1" applyBorder="1" applyProtection="1">
      <protection locked="0" hidden="1"/>
    </xf>
    <xf numFmtId="0" fontId="10" fillId="6" borderId="86" xfId="29" applyNumberFormat="1" applyFont="1" applyFill="1" applyBorder="1" applyProtection="1">
      <protection locked="0" hidden="1"/>
    </xf>
    <xf numFmtId="0" fontId="10" fillId="0" borderId="171" xfId="29" applyNumberFormat="1" applyFont="1" applyFill="1" applyBorder="1" applyProtection="1">
      <protection locked="0" hidden="1"/>
    </xf>
    <xf numFmtId="0" fontId="10" fillId="0" borderId="172" xfId="29" applyNumberFormat="1" applyFont="1" applyFill="1" applyBorder="1" applyProtection="1">
      <protection locked="0" hidden="1"/>
    </xf>
    <xf numFmtId="0" fontId="10" fillId="0" borderId="173" xfId="29" applyNumberFormat="1" applyFont="1" applyFill="1" applyBorder="1" applyProtection="1">
      <protection locked="0" hidden="1"/>
    </xf>
    <xf numFmtId="0" fontId="10" fillId="7" borderId="77" xfId="29" applyNumberFormat="1" applyFont="1" applyFill="1" applyBorder="1" applyProtection="1">
      <protection locked="0" hidden="1"/>
    </xf>
    <xf numFmtId="0" fontId="10" fillId="7" borderId="79" xfId="29" applyNumberFormat="1" applyFont="1" applyFill="1" applyBorder="1" applyProtection="1">
      <protection locked="0" hidden="1"/>
    </xf>
    <xf numFmtId="0" fontId="10" fillId="7" borderId="81" xfId="29" applyNumberFormat="1" applyFont="1" applyFill="1" applyBorder="1" applyProtection="1">
      <protection locked="0" hidden="1"/>
    </xf>
    <xf numFmtId="0" fontId="10" fillId="7" borderId="82" xfId="29" applyNumberFormat="1" applyFont="1" applyFill="1" applyBorder="1" applyProtection="1">
      <protection locked="0" hidden="1"/>
    </xf>
    <xf numFmtId="0" fontId="10" fillId="3" borderId="77" xfId="29" applyNumberFormat="1" applyFont="1" applyFill="1" applyBorder="1" applyProtection="1">
      <protection locked="0" hidden="1"/>
    </xf>
    <xf numFmtId="0" fontId="10" fillId="3" borderId="170" xfId="29" applyNumberFormat="1" applyFont="1" applyFill="1" applyBorder="1" applyProtection="1">
      <protection locked="0" hidden="1"/>
    </xf>
    <xf numFmtId="0" fontId="10" fillId="3" borderId="79" xfId="29" applyNumberFormat="1" applyFont="1" applyFill="1" applyBorder="1" applyProtection="1">
      <protection locked="0" hidden="1"/>
    </xf>
    <xf numFmtId="0" fontId="10" fillId="3" borderId="17" xfId="29" applyNumberFormat="1" applyFont="1" applyFill="1" applyBorder="1" applyProtection="1">
      <protection locked="0" hidden="1"/>
    </xf>
    <xf numFmtId="0" fontId="10" fillId="3" borderId="68" xfId="29" applyNumberFormat="1" applyFont="1" applyFill="1" applyBorder="1" applyProtection="1">
      <protection locked="0" hidden="1"/>
    </xf>
    <xf numFmtId="0" fontId="10" fillId="3" borderId="86" xfId="29" applyNumberFormat="1" applyFont="1" applyFill="1" applyBorder="1" applyProtection="1">
      <protection locked="0" hidden="1"/>
    </xf>
    <xf numFmtId="0" fontId="10" fillId="3" borderId="171" xfId="29" applyNumberFormat="1" applyFont="1" applyFill="1" applyBorder="1" applyProtection="1">
      <protection locked="0" hidden="1"/>
    </xf>
    <xf numFmtId="0" fontId="10" fillId="3" borderId="172" xfId="29" applyNumberFormat="1" applyFont="1" applyFill="1" applyBorder="1" applyProtection="1">
      <protection locked="0" hidden="1"/>
    </xf>
    <xf numFmtId="0" fontId="10" fillId="3" borderId="173" xfId="29" applyNumberFormat="1" applyFont="1" applyFill="1" applyBorder="1" applyProtection="1">
      <protection locked="0" hidden="1"/>
    </xf>
    <xf numFmtId="0" fontId="40" fillId="0" borderId="0" xfId="13" applyFont="1" applyBorder="1" applyAlignment="1" applyProtection="1">
      <alignment horizontal="left" vertical="top"/>
      <protection hidden="1"/>
    </xf>
    <xf numFmtId="0" fontId="7" fillId="0" borderId="0" xfId="13" applyAlignment="1" applyProtection="1">
      <protection hidden="1"/>
    </xf>
    <xf numFmtId="164" fontId="47" fillId="0" borderId="0" xfId="27" applyFont="1" applyFill="1" applyBorder="1" applyAlignment="1" applyProtection="1">
      <alignment horizontal="right"/>
      <protection hidden="1"/>
    </xf>
    <xf numFmtId="164" fontId="17" fillId="0" borderId="0" xfId="27" applyFont="1" applyAlignment="1" applyProtection="1">
      <alignment horizontal="left"/>
      <protection hidden="1"/>
    </xf>
    <xf numFmtId="0" fontId="10" fillId="0" borderId="0" xfId="13" applyFont="1" applyProtection="1">
      <protection hidden="1"/>
    </xf>
    <xf numFmtId="0" fontId="7" fillId="0" borderId="0" xfId="13" applyProtection="1">
      <protection hidden="1"/>
    </xf>
    <xf numFmtId="0" fontId="7" fillId="0" borderId="5" xfId="13" applyBorder="1" applyAlignment="1" applyProtection="1">
      <protection hidden="1"/>
    </xf>
    <xf numFmtId="164" fontId="47" fillId="0" borderId="0" xfId="27" applyFont="1" applyFill="1" applyBorder="1" applyAlignment="1" applyProtection="1">
      <alignment horizontal="right" vertical="top"/>
      <protection hidden="1"/>
    </xf>
    <xf numFmtId="164" fontId="17" fillId="0" borderId="0" xfId="27" applyFont="1" applyAlignment="1" applyProtection="1">
      <alignment horizontal="left" vertical="top"/>
      <protection hidden="1"/>
    </xf>
    <xf numFmtId="0" fontId="10" fillId="0" borderId="106" xfId="13" applyFont="1" applyFill="1" applyBorder="1" applyAlignment="1" applyProtection="1">
      <alignment horizontal="centerContinuous"/>
      <protection hidden="1"/>
    </xf>
    <xf numFmtId="0" fontId="10" fillId="0" borderId="174" xfId="13" applyFont="1" applyFill="1" applyBorder="1" applyAlignment="1" applyProtection="1">
      <alignment horizontal="center"/>
      <protection hidden="1"/>
    </xf>
    <xf numFmtId="0" fontId="47" fillId="0" borderId="175" xfId="13" applyFont="1" applyFill="1" applyBorder="1" applyAlignment="1" applyProtection="1">
      <alignment horizontal="centerContinuous" vertical="center"/>
      <protection hidden="1"/>
    </xf>
    <xf numFmtId="0" fontId="10" fillId="0" borderId="175" xfId="13" applyFont="1" applyFill="1" applyBorder="1" applyAlignment="1" applyProtection="1">
      <alignment horizontal="centerContinuous" vertical="center"/>
      <protection hidden="1"/>
    </xf>
    <xf numFmtId="0" fontId="10" fillId="0" borderId="176" xfId="13" applyFont="1" applyFill="1" applyBorder="1" applyAlignment="1" applyProtection="1">
      <alignment horizontal="centerContinuous" vertical="center"/>
      <protection hidden="1"/>
    </xf>
    <xf numFmtId="0" fontId="39" fillId="0" borderId="35" xfId="13" applyFont="1" applyFill="1" applyBorder="1" applyAlignment="1" applyProtection="1">
      <alignment horizontal="center" vertical="center"/>
      <protection hidden="1"/>
    </xf>
    <xf numFmtId="0" fontId="13" fillId="0" borderId="177" xfId="13" applyFont="1" applyFill="1" applyBorder="1" applyAlignment="1" applyProtection="1">
      <alignment horizontal="center" vertical="center" wrapText="1"/>
      <protection hidden="1"/>
    </xf>
    <xf numFmtId="0" fontId="13" fillId="0" borderId="12" xfId="13" applyFont="1" applyFill="1" applyBorder="1" applyAlignment="1" applyProtection="1">
      <alignment horizontal="centerContinuous" vertical="center" wrapText="1"/>
      <protection hidden="1"/>
    </xf>
    <xf numFmtId="0" fontId="13" fillId="0" borderId="178" xfId="13" applyFont="1" applyFill="1" applyBorder="1" applyAlignment="1" applyProtection="1">
      <alignment horizontal="centerContinuous" vertical="center"/>
      <protection hidden="1"/>
    </xf>
    <xf numFmtId="0" fontId="13" fillId="0" borderId="179" xfId="13" applyFont="1" applyFill="1" applyBorder="1" applyAlignment="1" applyProtection="1">
      <alignment horizontal="centerContinuous" vertical="center"/>
      <protection hidden="1"/>
    </xf>
    <xf numFmtId="0" fontId="10" fillId="0" borderId="180" xfId="13" applyFont="1" applyFill="1" applyBorder="1" applyAlignment="1" applyProtection="1">
      <alignment horizontal="centerContinuous"/>
      <protection hidden="1"/>
    </xf>
    <xf numFmtId="0" fontId="46" fillId="0" borderId="181" xfId="13" applyFont="1" applyFill="1" applyBorder="1" applyAlignment="1" applyProtection="1">
      <alignment horizontal="center"/>
      <protection hidden="1"/>
    </xf>
    <xf numFmtId="0" fontId="58" fillId="0" borderId="14" xfId="13" applyFont="1" applyFill="1" applyBorder="1" applyAlignment="1" applyProtection="1">
      <alignment horizontal="center"/>
      <protection hidden="1"/>
    </xf>
    <xf numFmtId="0" fontId="58" fillId="0" borderId="15" xfId="13" applyFont="1" applyFill="1" applyBorder="1" applyAlignment="1" applyProtection="1">
      <alignment horizontal="center"/>
      <protection hidden="1"/>
    </xf>
    <xf numFmtId="0" fontId="58" fillId="0" borderId="16" xfId="13" applyFont="1" applyFill="1" applyBorder="1" applyAlignment="1" applyProtection="1">
      <alignment horizontal="center"/>
      <protection hidden="1"/>
    </xf>
    <xf numFmtId="0" fontId="3" fillId="0" borderId="17" xfId="13" applyFont="1" applyBorder="1" applyProtection="1">
      <protection hidden="1"/>
    </xf>
    <xf numFmtId="0" fontId="46" fillId="0" borderId="2" xfId="13" applyFont="1" applyFill="1" applyBorder="1" applyAlignment="1" applyProtection="1">
      <alignment horizontal="center"/>
      <protection hidden="1"/>
    </xf>
    <xf numFmtId="0" fontId="46" fillId="0" borderId="23" xfId="13" applyFont="1" applyFill="1" applyBorder="1" applyAlignment="1" applyProtection="1">
      <alignment horizontal="center"/>
      <protection hidden="1"/>
    </xf>
    <xf numFmtId="0" fontId="3" fillId="0" borderId="22" xfId="13" applyFont="1" applyFill="1" applyBorder="1" applyAlignment="1" applyProtection="1">
      <alignment horizontal="left"/>
      <protection hidden="1"/>
    </xf>
    <xf numFmtId="0" fontId="13" fillId="0" borderId="65" xfId="13" applyFont="1" applyFill="1" applyBorder="1" applyAlignment="1" applyProtection="1">
      <alignment horizontal="right" vertical="center"/>
      <protection hidden="1"/>
    </xf>
    <xf numFmtId="0" fontId="10" fillId="0" borderId="26" xfId="13" applyFont="1" applyFill="1" applyBorder="1" applyAlignment="1" applyProtection="1">
      <alignment horizontal="center"/>
      <protection hidden="1"/>
    </xf>
    <xf numFmtId="171" fontId="10" fillId="0" borderId="27" xfId="5" applyNumberFormat="1" applyFont="1" applyFill="1" applyBorder="1" applyAlignment="1" applyProtection="1">
      <protection hidden="1"/>
    </xf>
    <xf numFmtId="171" fontId="10" fillId="0" borderId="182" xfId="5" applyNumberFormat="1" applyFont="1" applyFill="1" applyBorder="1" applyAlignment="1" applyProtection="1">
      <protection hidden="1"/>
    </xf>
    <xf numFmtId="0" fontId="13" fillId="0" borderId="0" xfId="13" applyFont="1" applyBorder="1" applyAlignment="1" applyProtection="1">
      <alignment horizontal="right" vertical="center"/>
      <protection hidden="1"/>
    </xf>
    <xf numFmtId="0" fontId="10" fillId="0" borderId="0" xfId="13" applyFont="1" applyBorder="1" applyAlignment="1" applyProtection="1">
      <alignment horizontal="center"/>
      <protection hidden="1"/>
    </xf>
    <xf numFmtId="0" fontId="10" fillId="0" borderId="0" xfId="13" applyFont="1" applyFill="1" applyBorder="1" applyProtection="1">
      <protection hidden="1"/>
    </xf>
    <xf numFmtId="0" fontId="10" fillId="0" borderId="0" xfId="13" applyFont="1" applyFill="1" applyProtection="1">
      <protection hidden="1"/>
    </xf>
    <xf numFmtId="0" fontId="42" fillId="0" borderId="0" xfId="13" applyFont="1" applyProtection="1">
      <protection hidden="1"/>
    </xf>
    <xf numFmtId="0" fontId="42" fillId="0" borderId="0" xfId="13" applyFont="1" applyAlignment="1" applyProtection="1">
      <alignment horizontal="center"/>
      <protection hidden="1"/>
    </xf>
    <xf numFmtId="0" fontId="10" fillId="0" borderId="0" xfId="13" applyFont="1" applyAlignment="1" applyProtection="1">
      <alignment horizontal="center"/>
      <protection hidden="1"/>
    </xf>
    <xf numFmtId="0" fontId="40" fillId="0" borderId="0" xfId="13" applyFont="1" applyBorder="1" applyAlignment="1" applyProtection="1">
      <alignment horizontal="left" vertical="top" wrapText="1"/>
      <protection hidden="1"/>
    </xf>
    <xf numFmtId="0" fontId="10" fillId="0" borderId="0" xfId="13" applyFont="1" applyBorder="1" applyProtection="1">
      <protection hidden="1"/>
    </xf>
    <xf numFmtId="0" fontId="47" fillId="0" borderId="0" xfId="13" applyFont="1" applyAlignment="1" applyProtection="1">
      <alignment horizontal="right" vertical="top"/>
      <protection hidden="1"/>
    </xf>
    <xf numFmtId="0" fontId="39" fillId="0" borderId="5" xfId="13" applyFont="1" applyBorder="1" applyAlignment="1" applyProtection="1">
      <alignment horizontal="left" vertical="center" wrapText="1"/>
      <protection hidden="1"/>
    </xf>
    <xf numFmtId="0" fontId="10" fillId="0" borderId="106" xfId="32" applyFont="1" applyFill="1" applyBorder="1" applyAlignment="1" applyProtection="1">
      <alignment horizontal="centerContinuous"/>
      <protection hidden="1"/>
    </xf>
    <xf numFmtId="0" fontId="10" fillId="0" borderId="174" xfId="32" applyFont="1" applyFill="1" applyBorder="1" applyAlignment="1" applyProtection="1">
      <alignment horizontal="center"/>
      <protection hidden="1"/>
    </xf>
    <xf numFmtId="0" fontId="13" fillId="4" borderId="183" xfId="32" applyFont="1" applyFill="1" applyBorder="1" applyAlignment="1" applyProtection="1">
      <alignment horizontal="centerContinuous" vertical="center"/>
      <protection hidden="1"/>
    </xf>
    <xf numFmtId="0" fontId="10" fillId="4" borderId="175" xfId="32" applyFont="1" applyFill="1" applyBorder="1" applyAlignment="1" applyProtection="1">
      <alignment horizontal="centerContinuous" vertical="center"/>
      <protection hidden="1"/>
    </xf>
    <xf numFmtId="0" fontId="10" fillId="4" borderId="184" xfId="32" applyFont="1" applyFill="1" applyBorder="1" applyAlignment="1" applyProtection="1">
      <alignment horizontal="centerContinuous" vertical="center"/>
      <protection hidden="1"/>
    </xf>
    <xf numFmtId="0" fontId="13" fillId="4" borderId="183" xfId="33" applyFont="1" applyFill="1" applyBorder="1" applyAlignment="1" applyProtection="1">
      <alignment horizontal="centerContinuous" vertical="center"/>
      <protection hidden="1"/>
    </xf>
    <xf numFmtId="0" fontId="10" fillId="4" borderId="175" xfId="33" applyFont="1" applyFill="1" applyBorder="1" applyAlignment="1" applyProtection="1">
      <alignment horizontal="centerContinuous" vertical="center"/>
      <protection hidden="1"/>
    </xf>
    <xf numFmtId="0" fontId="10" fillId="4" borderId="184" xfId="33" applyFont="1" applyFill="1" applyBorder="1" applyAlignment="1" applyProtection="1">
      <alignment horizontal="centerContinuous" vertical="center"/>
      <protection hidden="1"/>
    </xf>
    <xf numFmtId="0" fontId="10" fillId="0" borderId="0" xfId="32" applyFont="1" applyProtection="1">
      <protection hidden="1"/>
    </xf>
    <xf numFmtId="0" fontId="43" fillId="0" borderId="164" xfId="32" applyFont="1" applyFill="1" applyBorder="1" applyAlignment="1" applyProtection="1">
      <alignment horizontal="center" vertical="center"/>
      <protection hidden="1"/>
    </xf>
    <xf numFmtId="0" fontId="43" fillId="0" borderId="177" xfId="32" applyFont="1" applyFill="1" applyBorder="1" applyAlignment="1" applyProtection="1">
      <alignment horizontal="center" vertical="center"/>
      <protection hidden="1"/>
    </xf>
    <xf numFmtId="0" fontId="67" fillId="4" borderId="185" xfId="32" applyFont="1" applyFill="1" applyBorder="1" applyAlignment="1" applyProtection="1">
      <alignment horizontal="centerContinuous" vertical="center" wrapText="1"/>
      <protection hidden="1"/>
    </xf>
    <xf numFmtId="0" fontId="67" fillId="4" borderId="179" xfId="32" applyFont="1" applyFill="1" applyBorder="1" applyAlignment="1" applyProtection="1">
      <alignment horizontal="centerContinuous" vertical="center"/>
      <protection hidden="1"/>
    </xf>
    <xf numFmtId="0" fontId="67" fillId="4" borderId="12" xfId="32" applyFont="1" applyFill="1" applyBorder="1" applyAlignment="1" applyProtection="1">
      <alignment horizontal="centerContinuous" vertical="center"/>
      <protection hidden="1"/>
    </xf>
    <xf numFmtId="0" fontId="68" fillId="4" borderId="179" xfId="32" applyFont="1" applyFill="1" applyBorder="1" applyAlignment="1" applyProtection="1">
      <alignment horizontal="centerContinuous" vertical="center"/>
      <protection hidden="1"/>
    </xf>
    <xf numFmtId="0" fontId="67" fillId="4" borderId="179" xfId="33" applyFont="1" applyFill="1" applyBorder="1" applyAlignment="1" applyProtection="1">
      <alignment horizontal="centerContinuous" vertical="center"/>
      <protection hidden="1"/>
    </xf>
    <xf numFmtId="0" fontId="67" fillId="4" borderId="12" xfId="33" applyFont="1" applyFill="1" applyBorder="1" applyAlignment="1" applyProtection="1">
      <alignment horizontal="centerContinuous" vertical="center"/>
      <protection hidden="1"/>
    </xf>
    <xf numFmtId="0" fontId="10" fillId="0" borderId="35" xfId="32" applyFont="1" applyFill="1" applyBorder="1" applyAlignment="1" applyProtection="1">
      <alignment horizontal="centerContinuous"/>
      <protection hidden="1"/>
    </xf>
    <xf numFmtId="0" fontId="46" fillId="0" borderId="177" xfId="32" applyFont="1" applyFill="1" applyBorder="1" applyAlignment="1" applyProtection="1">
      <alignment horizontal="center"/>
      <protection hidden="1"/>
    </xf>
    <xf numFmtId="0" fontId="44" fillId="4" borderId="35" xfId="32" applyFont="1" applyFill="1" applyBorder="1" applyAlignment="1" applyProtection="1">
      <alignment horizontal="center"/>
      <protection hidden="1"/>
    </xf>
    <xf numFmtId="0" fontId="44" fillId="4" borderId="125" xfId="32" applyFont="1" applyFill="1" applyBorder="1" applyAlignment="1" applyProtection="1">
      <alignment horizontal="center"/>
      <protection hidden="1"/>
    </xf>
    <xf numFmtId="0" fontId="44" fillId="4" borderId="186" xfId="32" applyFont="1" applyFill="1" applyBorder="1" applyAlignment="1" applyProtection="1">
      <alignment horizontal="center"/>
      <protection hidden="1"/>
    </xf>
    <xf numFmtId="0" fontId="44" fillId="4" borderId="35" xfId="33" applyFont="1" applyFill="1" applyBorder="1" applyAlignment="1" applyProtection="1">
      <alignment horizontal="center"/>
      <protection hidden="1"/>
    </xf>
    <xf numFmtId="0" fontId="44" fillId="4" borderId="125" xfId="33" applyFont="1" applyFill="1" applyBorder="1" applyAlignment="1" applyProtection="1">
      <alignment horizontal="center"/>
      <protection hidden="1"/>
    </xf>
    <xf numFmtId="0" fontId="44" fillId="4" borderId="186" xfId="33" applyFont="1" applyFill="1" applyBorder="1" applyAlignment="1" applyProtection="1">
      <alignment horizontal="center"/>
      <protection hidden="1"/>
    </xf>
    <xf numFmtId="0" fontId="10" fillId="0" borderId="77" xfId="13" applyFont="1" applyFill="1" applyBorder="1" applyAlignment="1" applyProtection="1">
      <alignment horizontal="left"/>
      <protection hidden="1"/>
    </xf>
    <xf numFmtId="0" fontId="46" fillId="0" borderId="79" xfId="13" applyFont="1" applyFill="1" applyBorder="1" applyAlignment="1" applyProtection="1">
      <alignment horizontal="center"/>
      <protection hidden="1"/>
    </xf>
    <xf numFmtId="0" fontId="10" fillId="0" borderId="22" xfId="13" applyFont="1" applyFill="1" applyBorder="1" applyAlignment="1" applyProtection="1">
      <alignment horizontal="left"/>
      <protection hidden="1"/>
    </xf>
    <xf numFmtId="0" fontId="46" fillId="0" borderId="20" xfId="13" applyFont="1" applyFill="1" applyBorder="1" applyAlignment="1" applyProtection="1">
      <alignment horizontal="center"/>
      <protection hidden="1"/>
    </xf>
    <xf numFmtId="0" fontId="10" fillId="4" borderId="22" xfId="13" applyFont="1" applyFill="1" applyBorder="1" applyAlignment="1" applyProtection="1">
      <alignment horizontal="left"/>
      <protection hidden="1"/>
    </xf>
    <xf numFmtId="0" fontId="10" fillId="0" borderId="180" xfId="13" applyFont="1" applyFill="1" applyBorder="1" applyAlignment="1" applyProtection="1">
      <alignment horizontal="left"/>
      <protection hidden="1"/>
    </xf>
    <xf numFmtId="0" fontId="46" fillId="0" borderId="187" xfId="13" applyFont="1" applyFill="1" applyBorder="1" applyAlignment="1" applyProtection="1">
      <alignment horizontal="center"/>
      <protection hidden="1"/>
    </xf>
    <xf numFmtId="0" fontId="13" fillId="0" borderId="162" xfId="32" applyFont="1" applyFill="1" applyBorder="1" applyAlignment="1" applyProtection="1">
      <alignment horizontal="right" vertical="center"/>
      <protection hidden="1"/>
    </xf>
    <xf numFmtId="0" fontId="60" fillId="0" borderId="163" xfId="32" applyFont="1" applyFill="1" applyBorder="1" applyAlignment="1" applyProtection="1">
      <alignment horizontal="center"/>
      <protection hidden="1"/>
    </xf>
    <xf numFmtId="168" fontId="10" fillId="0" borderId="188" xfId="32" applyNumberFormat="1" applyFont="1" applyFill="1" applyBorder="1" applyProtection="1">
      <protection hidden="1"/>
    </xf>
    <xf numFmtId="168" fontId="10" fillId="0" borderId="28" xfId="32" applyNumberFormat="1" applyFont="1" applyFill="1" applyBorder="1" applyProtection="1">
      <protection hidden="1"/>
    </xf>
    <xf numFmtId="168" fontId="10" fillId="0" borderId="27" xfId="32" applyNumberFormat="1" applyFont="1" applyFill="1" applyBorder="1" applyProtection="1">
      <protection hidden="1"/>
    </xf>
    <xf numFmtId="168" fontId="10" fillId="0" borderId="29" xfId="32" applyNumberFormat="1" applyFont="1" applyFill="1" applyBorder="1" applyProtection="1">
      <protection hidden="1"/>
    </xf>
    <xf numFmtId="0" fontId="60" fillId="0" borderId="0" xfId="13" applyFont="1" applyAlignment="1" applyProtection="1">
      <alignment horizontal="center"/>
      <protection hidden="1"/>
    </xf>
    <xf numFmtId="0" fontId="10" fillId="0" borderId="0" xfId="32" applyFont="1" applyAlignment="1" applyProtection="1">
      <alignment horizontal="center"/>
      <protection hidden="1"/>
    </xf>
    <xf numFmtId="0" fontId="10" fillId="0" borderId="0" xfId="33" applyFont="1" applyProtection="1">
      <protection hidden="1"/>
    </xf>
    <xf numFmtId="3" fontId="10" fillId="0" borderId="77" xfId="32" applyNumberFormat="1" applyFont="1" applyFill="1" applyBorder="1" applyProtection="1">
      <protection locked="0" hidden="1"/>
    </xf>
    <xf numFmtId="3" fontId="10" fillId="0" borderId="189" xfId="32" applyNumberFormat="1" applyFont="1" applyFill="1" applyBorder="1" applyProtection="1">
      <protection locked="0" hidden="1"/>
    </xf>
    <xf numFmtId="3" fontId="10" fillId="0" borderId="184" xfId="32" applyNumberFormat="1" applyFont="1" applyFill="1" applyBorder="1" applyProtection="1">
      <protection locked="0" hidden="1"/>
    </xf>
    <xf numFmtId="3" fontId="10" fillId="0" borderId="22" xfId="32" applyNumberFormat="1" applyFont="1" applyFill="1" applyBorder="1" applyProtection="1">
      <protection locked="0" hidden="1"/>
    </xf>
    <xf numFmtId="3" fontId="10" fillId="0" borderId="7" xfId="32" applyNumberFormat="1" applyFont="1" applyFill="1" applyBorder="1" applyProtection="1">
      <protection locked="0" hidden="1"/>
    </xf>
    <xf numFmtId="3" fontId="10" fillId="0" borderId="13" xfId="32" applyNumberFormat="1" applyFont="1" applyFill="1" applyBorder="1" applyProtection="1">
      <protection locked="0" hidden="1"/>
    </xf>
    <xf numFmtId="3" fontId="10" fillId="0" borderId="180" xfId="32" applyNumberFormat="1" applyFont="1" applyFill="1" applyBorder="1" applyProtection="1">
      <protection locked="0" hidden="1"/>
    </xf>
    <xf numFmtId="0" fontId="47" fillId="0" borderId="0" xfId="13" applyFont="1" applyBorder="1" applyAlignment="1" applyProtection="1">
      <alignment horizontal="left" vertical="top"/>
      <protection hidden="1"/>
    </xf>
    <xf numFmtId="0" fontId="10" fillId="0" borderId="90" xfId="13" applyFont="1" applyFill="1" applyBorder="1" applyAlignment="1" applyProtection="1">
      <alignment horizontal="centerContinuous"/>
      <protection hidden="1"/>
    </xf>
    <xf numFmtId="0" fontId="10" fillId="0" borderId="124" xfId="13" applyFont="1" applyFill="1" applyBorder="1" applyAlignment="1" applyProtection="1">
      <alignment horizontal="center" vertical="center"/>
      <protection hidden="1"/>
    </xf>
    <xf numFmtId="0" fontId="20" fillId="0" borderId="164" xfId="13" applyFont="1" applyFill="1" applyBorder="1" applyAlignment="1" applyProtection="1">
      <alignment horizontal="centerContinuous" vertical="center" wrapText="1"/>
      <protection hidden="1"/>
    </xf>
    <xf numFmtId="0" fontId="20" fillId="0" borderId="190" xfId="13" applyFont="1" applyFill="1" applyBorder="1" applyAlignment="1" applyProtection="1">
      <alignment horizontal="centerContinuous" vertical="center" wrapText="1"/>
      <protection hidden="1"/>
    </xf>
    <xf numFmtId="0" fontId="20" fillId="0" borderId="191" xfId="13" applyFont="1" applyFill="1" applyBorder="1" applyAlignment="1" applyProtection="1">
      <alignment horizontal="center" vertical="center"/>
      <protection hidden="1"/>
    </xf>
    <xf numFmtId="0" fontId="3" fillId="0" borderId="0" xfId="13" applyFont="1" applyProtection="1">
      <protection hidden="1"/>
    </xf>
    <xf numFmtId="0" fontId="20" fillId="0" borderId="180" xfId="13" applyFont="1" applyFill="1" applyBorder="1" applyAlignment="1" applyProtection="1">
      <alignment horizontal="left" vertical="center" wrapText="1"/>
      <protection hidden="1"/>
    </xf>
    <xf numFmtId="0" fontId="13" fillId="0" borderId="192" xfId="13" applyFont="1" applyFill="1" applyBorder="1" applyAlignment="1" applyProtection="1">
      <alignment horizontal="center" vertical="center" wrapText="1"/>
      <protection hidden="1"/>
    </xf>
    <xf numFmtId="0" fontId="56" fillId="0" borderId="114" xfId="13" applyFont="1" applyFill="1" applyBorder="1" applyAlignment="1" applyProtection="1">
      <alignment horizontal="center" textRotation="255" wrapText="1"/>
      <protection hidden="1"/>
    </xf>
    <xf numFmtId="0" fontId="56" fillId="0" borderId="193" xfId="13" applyFont="1" applyFill="1" applyBorder="1" applyAlignment="1" applyProtection="1">
      <alignment horizontal="center" textRotation="255" wrapText="1"/>
      <protection hidden="1"/>
    </xf>
    <xf numFmtId="0" fontId="56" fillId="0" borderId="193" xfId="13" quotePrefix="1" applyFont="1" applyFill="1" applyBorder="1" applyAlignment="1" applyProtection="1">
      <alignment horizontal="center" textRotation="255" wrapText="1"/>
      <protection hidden="1"/>
    </xf>
    <xf numFmtId="0" fontId="56" fillId="0" borderId="24" xfId="13" applyFont="1" applyFill="1" applyBorder="1" applyAlignment="1" applyProtection="1">
      <alignment horizontal="center" textRotation="255" wrapText="1"/>
      <protection hidden="1"/>
    </xf>
    <xf numFmtId="0" fontId="13" fillId="0" borderId="194" xfId="13" applyFont="1" applyFill="1" applyBorder="1" applyAlignment="1" applyProtection="1">
      <alignment horizontal="center" wrapText="1"/>
      <protection hidden="1"/>
    </xf>
    <xf numFmtId="0" fontId="10" fillId="0" borderId="21" xfId="13" applyFont="1" applyFill="1" applyBorder="1" applyAlignment="1" applyProtection="1">
      <alignment horizontal="center"/>
      <protection hidden="1"/>
    </xf>
    <xf numFmtId="168" fontId="10" fillId="4" borderId="195" xfId="13" applyNumberFormat="1" applyFont="1" applyFill="1" applyBorder="1" applyAlignment="1" applyProtection="1">
      <protection hidden="1"/>
    </xf>
    <xf numFmtId="0" fontId="10" fillId="0" borderId="17" xfId="13" applyFont="1" applyFill="1" applyBorder="1" applyAlignment="1" applyProtection="1">
      <alignment horizontal="left"/>
      <protection hidden="1"/>
    </xf>
    <xf numFmtId="0" fontId="10" fillId="0" borderId="67" xfId="13" applyFont="1" applyFill="1" applyBorder="1" applyAlignment="1" applyProtection="1">
      <alignment horizontal="center"/>
      <protection hidden="1"/>
    </xf>
    <xf numFmtId="0" fontId="10" fillId="7" borderId="17" xfId="13" applyFont="1" applyFill="1" applyBorder="1" applyAlignment="1" applyProtection="1">
      <alignment horizontal="left"/>
      <protection hidden="1"/>
    </xf>
    <xf numFmtId="0" fontId="10" fillId="0" borderId="171" xfId="13" applyFont="1" applyFill="1" applyBorder="1" applyAlignment="1" applyProtection="1">
      <alignment horizontal="left"/>
      <protection hidden="1"/>
    </xf>
    <xf numFmtId="0" fontId="10" fillId="0" borderId="24" xfId="13" applyFont="1" applyFill="1" applyBorder="1" applyAlignment="1" applyProtection="1">
      <alignment horizontal="center"/>
      <protection hidden="1"/>
    </xf>
    <xf numFmtId="168" fontId="10" fillId="4" borderId="196" xfId="13" applyNumberFormat="1" applyFont="1" applyFill="1" applyBorder="1" applyAlignment="1" applyProtection="1">
      <protection hidden="1"/>
    </xf>
    <xf numFmtId="0" fontId="13" fillId="0" borderId="25" xfId="13" applyFont="1" applyFill="1" applyBorder="1" applyAlignment="1" applyProtection="1">
      <alignment horizontal="right"/>
      <protection hidden="1"/>
    </xf>
    <xf numFmtId="0" fontId="10" fillId="0" borderId="26" xfId="13" applyFont="1" applyFill="1" applyBorder="1" applyAlignment="1" applyProtection="1">
      <alignment horizontal="center" vertical="center"/>
      <protection hidden="1"/>
    </xf>
    <xf numFmtId="168" fontId="10" fillId="0" borderId="27" xfId="13" applyNumberFormat="1" applyFont="1" applyFill="1" applyBorder="1" applyAlignment="1" applyProtection="1">
      <alignment vertical="center"/>
      <protection hidden="1"/>
    </xf>
    <xf numFmtId="168" fontId="10" fillId="0" borderId="197" xfId="13" applyNumberFormat="1" applyFont="1" applyFill="1" applyBorder="1" applyAlignment="1" applyProtection="1">
      <alignment vertical="center"/>
      <protection hidden="1"/>
    </xf>
    <xf numFmtId="168" fontId="10" fillId="0" borderId="28" xfId="13" applyNumberFormat="1" applyFont="1" applyFill="1" applyBorder="1" applyAlignment="1" applyProtection="1">
      <alignment vertical="center"/>
      <protection hidden="1"/>
    </xf>
    <xf numFmtId="168" fontId="10" fillId="4" borderId="198" xfId="13" applyNumberFormat="1" applyFont="1" applyFill="1" applyBorder="1" applyAlignment="1" applyProtection="1">
      <alignment vertical="center"/>
      <protection hidden="1"/>
    </xf>
    <xf numFmtId="0" fontId="10" fillId="0" borderId="0" xfId="13" applyFont="1" applyAlignment="1" applyProtection="1">
      <alignment vertical="center"/>
      <protection hidden="1"/>
    </xf>
    <xf numFmtId="0" fontId="10" fillId="0" borderId="0" xfId="13" applyFont="1" applyAlignment="1" applyProtection="1">
      <alignment textRotation="255"/>
      <protection hidden="1"/>
    </xf>
    <xf numFmtId="3" fontId="10" fillId="0" borderId="7" xfId="13" applyNumberFormat="1" applyFont="1" applyBorder="1" applyAlignment="1" applyProtection="1">
      <protection locked="0" hidden="1"/>
    </xf>
    <xf numFmtId="0" fontId="10" fillId="0" borderId="0" xfId="13" applyFont="1" applyBorder="1" applyAlignment="1" applyProtection="1">
      <alignment horizontal="left"/>
      <protection hidden="1"/>
    </xf>
    <xf numFmtId="0" fontId="13" fillId="0" borderId="199" xfId="32" applyFont="1" applyFill="1" applyBorder="1" applyAlignment="1" applyProtection="1">
      <alignment horizontal="centerContinuous" vertical="center"/>
      <protection hidden="1"/>
    </xf>
    <xf numFmtId="0" fontId="10" fillId="0" borderId="175" xfId="32" applyFont="1" applyFill="1" applyBorder="1" applyAlignment="1" applyProtection="1">
      <alignment horizontal="centerContinuous" vertical="center"/>
      <protection hidden="1"/>
    </xf>
    <xf numFmtId="0" fontId="10" fillId="0" borderId="184" xfId="32" applyFont="1" applyFill="1" applyBorder="1" applyAlignment="1" applyProtection="1">
      <alignment horizontal="centerContinuous" vertical="center"/>
      <protection hidden="1"/>
    </xf>
    <xf numFmtId="0" fontId="13" fillId="0" borderId="177" xfId="32" applyFont="1" applyFill="1" applyBorder="1" applyAlignment="1" applyProtection="1">
      <alignment horizontal="center" vertical="center"/>
      <protection hidden="1"/>
    </xf>
    <xf numFmtId="0" fontId="43" fillId="0" borderId="35" xfId="32" applyFont="1" applyFill="1" applyBorder="1" applyAlignment="1" applyProtection="1">
      <alignment horizontal="center" vertical="center"/>
      <protection hidden="1"/>
    </xf>
    <xf numFmtId="0" fontId="10" fillId="0" borderId="200" xfId="32" applyFont="1" applyFill="1" applyBorder="1" applyAlignment="1" applyProtection="1">
      <alignment horizontal="centerContinuous"/>
      <protection hidden="1"/>
    </xf>
    <xf numFmtId="0" fontId="10" fillId="0" borderId="181" xfId="32" applyFont="1" applyFill="1" applyBorder="1" applyAlignment="1" applyProtection="1">
      <alignment horizontal="center"/>
      <protection hidden="1"/>
    </xf>
    <xf numFmtId="0" fontId="44" fillId="0" borderId="114" xfId="32" applyFont="1" applyFill="1" applyBorder="1" applyAlignment="1" applyProtection="1">
      <alignment horizontal="center"/>
      <protection hidden="1"/>
    </xf>
    <xf numFmtId="0" fontId="44" fillId="0" borderId="24" xfId="32" applyFont="1" applyFill="1" applyBorder="1" applyAlignment="1" applyProtection="1">
      <alignment horizontal="center"/>
      <protection hidden="1"/>
    </xf>
    <xf numFmtId="0" fontId="44" fillId="0" borderId="173" xfId="32" applyFont="1" applyFill="1" applyBorder="1" applyAlignment="1" applyProtection="1">
      <alignment horizontal="center"/>
      <protection hidden="1"/>
    </xf>
    <xf numFmtId="0" fontId="10" fillId="0" borderId="201" xfId="13" applyFont="1" applyFill="1" applyBorder="1" applyAlignment="1" applyProtection="1">
      <alignment horizontal="left"/>
      <protection hidden="1"/>
    </xf>
    <xf numFmtId="0" fontId="10" fillId="0" borderId="18" xfId="13" applyFont="1" applyFill="1" applyBorder="1" applyAlignment="1" applyProtection="1">
      <alignment horizontal="center"/>
      <protection hidden="1"/>
    </xf>
    <xf numFmtId="168" fontId="10" fillId="0" borderId="75" xfId="32" applyNumberFormat="1" applyFont="1" applyFill="1" applyBorder="1" applyProtection="1">
      <protection hidden="1"/>
    </xf>
    <xf numFmtId="168" fontId="10" fillId="0" borderId="202" xfId="32" applyNumberFormat="1" applyFont="1" applyFill="1" applyBorder="1" applyProtection="1">
      <protection hidden="1"/>
    </xf>
    <xf numFmtId="168" fontId="10" fillId="0" borderId="73" xfId="32" applyNumberFormat="1" applyFont="1" applyFill="1" applyBorder="1" applyProtection="1">
      <protection hidden="1"/>
    </xf>
    <xf numFmtId="168" fontId="10" fillId="0" borderId="20" xfId="32" applyNumberFormat="1" applyFont="1" applyFill="1" applyBorder="1" applyProtection="1">
      <protection hidden="1"/>
    </xf>
    <xf numFmtId="168" fontId="10" fillId="0" borderId="114" xfId="32" applyNumberFormat="1" applyFont="1" applyFill="1" applyBorder="1" applyProtection="1">
      <protection hidden="1"/>
    </xf>
    <xf numFmtId="168" fontId="10" fillId="0" borderId="173" xfId="32" applyNumberFormat="1" applyFont="1" applyFill="1" applyBorder="1" applyProtection="1">
      <protection hidden="1"/>
    </xf>
    <xf numFmtId="0" fontId="13" fillId="0" borderId="188" xfId="32" applyFont="1" applyBorder="1" applyAlignment="1" applyProtection="1">
      <alignment horizontal="right"/>
      <protection hidden="1"/>
    </xf>
    <xf numFmtId="0" fontId="10" fillId="0" borderId="163" xfId="32" applyFont="1" applyFill="1" applyBorder="1" applyAlignment="1" applyProtection="1">
      <alignment horizontal="center"/>
      <protection hidden="1"/>
    </xf>
    <xf numFmtId="168" fontId="10" fillId="0" borderId="203" xfId="32" applyNumberFormat="1" applyFont="1" applyFill="1" applyBorder="1" applyProtection="1">
      <protection hidden="1"/>
    </xf>
    <xf numFmtId="168" fontId="10" fillId="0" borderId="166" xfId="32" applyNumberFormat="1" applyFont="1" applyFill="1" applyBorder="1" applyProtection="1">
      <protection hidden="1"/>
    </xf>
    <xf numFmtId="3" fontId="10" fillId="0" borderId="75" xfId="32" applyNumberFormat="1" applyFont="1" applyFill="1" applyBorder="1" applyProtection="1">
      <protection locked="0" hidden="1"/>
    </xf>
    <xf numFmtId="3" fontId="10" fillId="0" borderId="2" xfId="32" applyNumberFormat="1" applyFont="1" applyFill="1" applyBorder="1" applyProtection="1">
      <protection locked="0" hidden="1"/>
    </xf>
    <xf numFmtId="3" fontId="10" fillId="0" borderId="73" xfId="32" applyNumberFormat="1" applyFont="1" applyFill="1" applyBorder="1" applyProtection="1">
      <protection locked="0" hidden="1"/>
    </xf>
    <xf numFmtId="3" fontId="10" fillId="0" borderId="109" xfId="32" applyNumberFormat="1" applyFont="1" applyFill="1" applyBorder="1" applyProtection="1">
      <protection locked="0" hidden="1"/>
    </xf>
    <xf numFmtId="0" fontId="47" fillId="0" borderId="0" xfId="13" applyFont="1" applyBorder="1" applyAlignment="1" applyProtection="1">
      <alignment horizontal="left" wrapText="1"/>
      <protection hidden="1"/>
    </xf>
    <xf numFmtId="0" fontId="47" fillId="0" borderId="0" xfId="33" applyFont="1" applyBorder="1" applyAlignment="1" applyProtection="1">
      <alignment horizontal="left" vertical="top"/>
      <protection hidden="1"/>
    </xf>
    <xf numFmtId="0" fontId="10" fillId="0" borderId="0" xfId="33" applyFont="1" applyBorder="1" applyAlignment="1" applyProtection="1">
      <alignment horizontal="center"/>
      <protection hidden="1"/>
    </xf>
    <xf numFmtId="0" fontId="10" fillId="0" borderId="0" xfId="33" applyFont="1" applyBorder="1" applyProtection="1">
      <protection hidden="1"/>
    </xf>
    <xf numFmtId="0" fontId="10" fillId="0" borderId="0" xfId="33" applyFont="1" applyBorder="1" applyAlignment="1" applyProtection="1">
      <alignment horizontal="left"/>
      <protection hidden="1"/>
    </xf>
    <xf numFmtId="0" fontId="47" fillId="0" borderId="5" xfId="13" applyFont="1" applyBorder="1" applyAlignment="1" applyProtection="1">
      <alignment horizontal="left" vertical="top" wrapText="1"/>
      <protection hidden="1"/>
    </xf>
    <xf numFmtId="0" fontId="10" fillId="0" borderId="106" xfId="33" applyFont="1" applyFill="1" applyBorder="1" applyAlignment="1" applyProtection="1">
      <alignment horizontal="centerContinuous"/>
      <protection hidden="1"/>
    </xf>
    <xf numFmtId="0" fontId="10" fillId="0" borderId="174" xfId="33" applyFont="1" applyFill="1" applyBorder="1" applyAlignment="1" applyProtection="1">
      <alignment horizontal="center"/>
      <protection hidden="1"/>
    </xf>
    <xf numFmtId="0" fontId="13" fillId="0" borderId="175" xfId="33" applyFont="1" applyFill="1" applyBorder="1" applyAlignment="1" applyProtection="1">
      <alignment horizontal="centerContinuous" vertical="center"/>
      <protection hidden="1"/>
    </xf>
    <xf numFmtId="0" fontId="10" fillId="0" borderId="175" xfId="33" applyFont="1" applyFill="1" applyBorder="1" applyAlignment="1" applyProtection="1">
      <alignment horizontal="centerContinuous" vertical="center"/>
      <protection hidden="1"/>
    </xf>
    <xf numFmtId="0" fontId="10" fillId="0" borderId="184" xfId="33" applyFont="1" applyFill="1" applyBorder="1" applyAlignment="1" applyProtection="1">
      <alignment horizontal="centerContinuous" vertical="center"/>
      <protection hidden="1"/>
    </xf>
    <xf numFmtId="0" fontId="43" fillId="0" borderId="164" xfId="33" applyFont="1" applyFill="1" applyBorder="1" applyAlignment="1" applyProtection="1">
      <alignment horizontal="center" vertical="center"/>
      <protection hidden="1"/>
    </xf>
    <xf numFmtId="0" fontId="13" fillId="0" borderId="177" xfId="33" applyFont="1" applyFill="1" applyBorder="1" applyAlignment="1" applyProtection="1">
      <alignment horizontal="center" vertical="center"/>
      <protection hidden="1"/>
    </xf>
    <xf numFmtId="0" fontId="10" fillId="0" borderId="200" xfId="33" applyFont="1" applyFill="1" applyBorder="1" applyAlignment="1" applyProtection="1">
      <alignment horizontal="centerContinuous"/>
      <protection hidden="1"/>
    </xf>
    <xf numFmtId="0" fontId="10" fillId="0" borderId="181" xfId="33" applyFont="1" applyFill="1" applyBorder="1" applyAlignment="1" applyProtection="1">
      <alignment horizontal="center"/>
      <protection hidden="1"/>
    </xf>
    <xf numFmtId="0" fontId="44" fillId="0" borderId="114" xfId="33" applyFont="1" applyFill="1" applyBorder="1" applyAlignment="1" applyProtection="1">
      <alignment horizontal="center"/>
      <protection hidden="1"/>
    </xf>
    <xf numFmtId="0" fontId="44" fillId="0" borderId="24" xfId="33" applyFont="1" applyFill="1" applyBorder="1" applyAlignment="1" applyProtection="1">
      <alignment horizontal="center"/>
      <protection hidden="1"/>
    </xf>
    <xf numFmtId="0" fontId="44" fillId="0" borderId="173" xfId="33" applyFont="1" applyFill="1" applyBorder="1" applyAlignment="1" applyProtection="1">
      <alignment horizontal="center"/>
      <protection hidden="1"/>
    </xf>
    <xf numFmtId="168" fontId="10" fillId="0" borderId="66" xfId="33" applyNumberFormat="1" applyFont="1" applyFill="1" applyBorder="1" applyAlignment="1" applyProtection="1">
      <protection hidden="1"/>
    </xf>
    <xf numFmtId="168" fontId="10" fillId="0" borderId="86" xfId="33" applyNumberFormat="1" applyFont="1" applyFill="1" applyBorder="1" applyAlignment="1" applyProtection="1">
      <protection hidden="1"/>
    </xf>
    <xf numFmtId="168" fontId="10" fillId="0" borderId="114" xfId="33" applyNumberFormat="1" applyFont="1" applyFill="1" applyBorder="1" applyAlignment="1" applyProtection="1">
      <protection hidden="1"/>
    </xf>
    <xf numFmtId="0" fontId="13" fillId="0" borderId="162" xfId="33" applyFont="1" applyFill="1" applyBorder="1" applyAlignment="1" applyProtection="1">
      <alignment horizontal="right" vertical="center"/>
      <protection hidden="1"/>
    </xf>
    <xf numFmtId="0" fontId="10" fillId="0" borderId="163" xfId="33" applyFont="1" applyFill="1" applyBorder="1" applyAlignment="1" applyProtection="1">
      <alignment horizontal="center"/>
      <protection hidden="1"/>
    </xf>
    <xf numFmtId="168" fontId="10" fillId="4" borderId="27" xfId="33" applyNumberFormat="1" applyFont="1" applyFill="1" applyBorder="1" applyAlignment="1" applyProtection="1">
      <protection hidden="1"/>
    </xf>
    <xf numFmtId="168" fontId="10" fillId="4" borderId="28" xfId="33" applyNumberFormat="1" applyFont="1" applyFill="1" applyBorder="1" applyAlignment="1" applyProtection="1">
      <protection hidden="1"/>
    </xf>
    <xf numFmtId="168" fontId="10" fillId="4" borderId="29" xfId="33" applyNumberFormat="1" applyFont="1" applyFill="1" applyBorder="1" applyAlignment="1" applyProtection="1">
      <protection hidden="1"/>
    </xf>
    <xf numFmtId="0" fontId="10" fillId="0" borderId="0" xfId="33" applyFont="1" applyAlignment="1" applyProtection="1">
      <alignment horizontal="center"/>
      <protection hidden="1"/>
    </xf>
    <xf numFmtId="0" fontId="10" fillId="0" borderId="0" xfId="13" applyFont="1" applyBorder="1" applyAlignment="1" applyProtection="1">
      <alignment wrapText="1"/>
      <protection hidden="1"/>
    </xf>
    <xf numFmtId="0" fontId="10" fillId="0" borderId="0" xfId="13" applyFont="1" applyAlignment="1" applyProtection="1">
      <alignment wrapText="1"/>
      <protection hidden="1"/>
    </xf>
    <xf numFmtId="0" fontId="40" fillId="0" borderId="0" xfId="13" applyNumberFormat="1" applyFont="1" applyBorder="1" applyAlignment="1" applyProtection="1">
      <alignment horizontal="left" vertical="top" wrapText="1"/>
      <protection hidden="1"/>
    </xf>
    <xf numFmtId="0" fontId="10" fillId="0" borderId="0" xfId="13" applyNumberFormat="1" applyFont="1" applyProtection="1">
      <protection hidden="1"/>
    </xf>
    <xf numFmtId="0" fontId="47" fillId="0" borderId="0" xfId="13" applyNumberFormat="1" applyFont="1" applyAlignment="1" applyProtection="1">
      <alignment horizontal="right" vertical="top"/>
      <protection hidden="1"/>
    </xf>
    <xf numFmtId="0" fontId="42" fillId="0" borderId="0" xfId="34" applyFont="1" applyProtection="1">
      <protection hidden="1"/>
    </xf>
    <xf numFmtId="0" fontId="10" fillId="0" borderId="0" xfId="34" applyFont="1" applyAlignment="1" applyProtection="1">
      <alignment horizontal="center"/>
      <protection hidden="1"/>
    </xf>
    <xf numFmtId="0" fontId="10" fillId="0" borderId="0" xfId="34" applyFont="1" applyProtection="1">
      <protection hidden="1"/>
    </xf>
    <xf numFmtId="0" fontId="10" fillId="0" borderId="106" xfId="34" applyFont="1" applyFill="1" applyBorder="1" applyAlignment="1" applyProtection="1">
      <alignment horizontal="centerContinuous"/>
      <protection hidden="1"/>
    </xf>
    <xf numFmtId="0" fontId="10" fillId="0" borderId="174" xfId="34" applyFont="1" applyFill="1" applyBorder="1" applyAlignment="1" applyProtection="1">
      <alignment horizontal="center"/>
      <protection hidden="1"/>
    </xf>
    <xf numFmtId="0" fontId="13" fillId="0" borderId="175" xfId="34" applyFont="1" applyFill="1" applyBorder="1" applyAlignment="1" applyProtection="1">
      <alignment horizontal="centerContinuous" vertical="center"/>
      <protection hidden="1"/>
    </xf>
    <xf numFmtId="0" fontId="10" fillId="0" borderId="175" xfId="34" applyFont="1" applyFill="1" applyBorder="1" applyAlignment="1" applyProtection="1">
      <alignment horizontal="centerContinuous" vertical="center"/>
      <protection hidden="1"/>
    </xf>
    <xf numFmtId="0" fontId="10" fillId="0" borderId="107" xfId="34" applyFont="1" applyFill="1" applyBorder="1" applyAlignment="1" applyProtection="1">
      <alignment horizontal="centerContinuous" vertical="center"/>
      <protection hidden="1"/>
    </xf>
    <xf numFmtId="0" fontId="10" fillId="0" borderId="124" xfId="34" applyFont="1" applyFill="1" applyBorder="1" applyAlignment="1" applyProtection="1">
      <alignment horizontal="centerContinuous" vertical="center"/>
      <protection hidden="1"/>
    </xf>
    <xf numFmtId="0" fontId="10" fillId="0" borderId="107" xfId="34" applyNumberFormat="1" applyFont="1" applyFill="1" applyBorder="1" applyAlignment="1" applyProtection="1">
      <alignment horizontal="centerContinuous" vertical="center"/>
      <protection hidden="1"/>
    </xf>
    <xf numFmtId="0" fontId="10" fillId="0" borderId="124" xfId="34" applyNumberFormat="1" applyFont="1" applyFill="1" applyBorder="1" applyAlignment="1" applyProtection="1">
      <alignment horizontal="centerContinuous" vertical="center"/>
      <protection hidden="1"/>
    </xf>
    <xf numFmtId="0" fontId="43" fillId="0" borderId="164" xfId="34" applyFont="1" applyFill="1" applyBorder="1" applyAlignment="1" applyProtection="1">
      <alignment horizontal="center" vertical="center"/>
      <protection hidden="1"/>
    </xf>
    <xf numFmtId="0" fontId="13" fillId="0" borderId="177" xfId="34" applyFont="1" applyFill="1" applyBorder="1" applyAlignment="1" applyProtection="1">
      <alignment horizontal="center" vertical="center"/>
      <protection hidden="1"/>
    </xf>
    <xf numFmtId="0" fontId="13" fillId="0" borderId="107" xfId="34" applyNumberFormat="1" applyFont="1" applyFill="1" applyBorder="1" applyAlignment="1" applyProtection="1">
      <alignment horizontal="centerContinuous" vertical="center"/>
      <protection hidden="1"/>
    </xf>
    <xf numFmtId="0" fontId="13" fillId="0" borderId="124" xfId="34" applyNumberFormat="1" applyFont="1" applyFill="1" applyBorder="1" applyAlignment="1" applyProtection="1">
      <alignment horizontal="centerContinuous" vertical="center"/>
      <protection hidden="1"/>
    </xf>
    <xf numFmtId="0" fontId="10" fillId="0" borderId="181" xfId="34" applyFont="1" applyFill="1" applyBorder="1" applyAlignment="1" applyProtection="1">
      <alignment horizontal="center"/>
      <protection hidden="1"/>
    </xf>
    <xf numFmtId="0" fontId="44" fillId="0" borderId="14" xfId="34" applyFont="1" applyFill="1" applyBorder="1" applyAlignment="1" applyProtection="1">
      <alignment horizontal="center"/>
      <protection hidden="1"/>
    </xf>
    <xf numFmtId="0" fontId="44" fillId="0" borderId="15" xfId="34" applyFont="1" applyFill="1" applyBorder="1" applyAlignment="1" applyProtection="1">
      <alignment horizontal="center"/>
      <protection hidden="1"/>
    </xf>
    <xf numFmtId="0" fontId="44" fillId="0" borderId="204" xfId="34" applyFont="1" applyFill="1" applyBorder="1" applyAlignment="1" applyProtection="1">
      <alignment horizontal="center"/>
      <protection hidden="1"/>
    </xf>
    <xf numFmtId="0" fontId="44" fillId="0" borderId="65" xfId="34" applyFont="1" applyFill="1" applyBorder="1" applyAlignment="1" applyProtection="1">
      <alignment horizontal="center"/>
      <protection hidden="1"/>
    </xf>
    <xf numFmtId="0" fontId="44" fillId="0" borderId="205" xfId="34" applyFont="1" applyFill="1" applyBorder="1" applyAlignment="1" applyProtection="1">
      <alignment horizontal="center"/>
      <protection hidden="1"/>
    </xf>
    <xf numFmtId="0" fontId="44" fillId="0" borderId="206" xfId="34" applyFont="1" applyFill="1" applyBorder="1" applyAlignment="1" applyProtection="1">
      <alignment horizontal="center"/>
      <protection hidden="1"/>
    </xf>
    <xf numFmtId="0" fontId="44" fillId="0" borderId="140" xfId="34" applyFont="1" applyFill="1" applyBorder="1" applyAlignment="1" applyProtection="1">
      <alignment horizontal="center"/>
      <protection hidden="1"/>
    </xf>
    <xf numFmtId="0" fontId="44" fillId="0" borderId="206" xfId="34" applyNumberFormat="1" applyFont="1" applyFill="1" applyBorder="1" applyAlignment="1" applyProtection="1">
      <alignment horizontal="center"/>
      <protection hidden="1"/>
    </xf>
    <xf numFmtId="0" fontId="44" fillId="0" borderId="205" xfId="34" applyNumberFormat="1" applyFont="1" applyFill="1" applyBorder="1" applyAlignment="1" applyProtection="1">
      <alignment horizontal="center"/>
      <protection hidden="1"/>
    </xf>
    <xf numFmtId="0" fontId="44" fillId="0" borderId="5" xfId="34" applyNumberFormat="1" applyFont="1" applyFill="1" applyBorder="1" applyAlignment="1" applyProtection="1">
      <alignment horizontal="center"/>
      <protection hidden="1"/>
    </xf>
    <xf numFmtId="0" fontId="44" fillId="0" borderId="140" xfId="34" applyNumberFormat="1" applyFont="1" applyFill="1" applyBorder="1" applyAlignment="1" applyProtection="1">
      <alignment horizontal="center"/>
      <protection hidden="1"/>
    </xf>
    <xf numFmtId="0" fontId="10" fillId="4" borderId="7" xfId="34" applyNumberFormat="1" applyFont="1" applyFill="1" applyBorder="1" applyProtection="1">
      <protection hidden="1"/>
    </xf>
    <xf numFmtId="0" fontId="10" fillId="4" borderId="20" xfId="34" applyNumberFormat="1" applyFont="1" applyFill="1" applyBorder="1" applyProtection="1">
      <protection hidden="1"/>
    </xf>
    <xf numFmtId="0" fontId="10" fillId="4" borderId="3" xfId="34" applyNumberFormat="1" applyFont="1" applyFill="1" applyBorder="1" applyProtection="1">
      <protection hidden="1"/>
    </xf>
    <xf numFmtId="0" fontId="10" fillId="4" borderId="86" xfId="34" applyNumberFormat="1" applyFont="1" applyFill="1" applyBorder="1" applyProtection="1">
      <protection hidden="1"/>
    </xf>
    <xf numFmtId="0" fontId="13" fillId="0" borderId="162" xfId="34" applyFont="1" applyFill="1" applyBorder="1" applyAlignment="1" applyProtection="1">
      <alignment horizontal="right" vertical="center"/>
      <protection hidden="1"/>
    </xf>
    <xf numFmtId="0" fontId="10" fillId="0" borderId="163" xfId="34" applyFont="1" applyFill="1" applyBorder="1" applyAlignment="1" applyProtection="1">
      <alignment horizontal="center"/>
      <protection hidden="1"/>
    </xf>
    <xf numFmtId="168" fontId="10" fillId="4" borderId="27" xfId="34" applyNumberFormat="1" applyFont="1" applyFill="1" applyBorder="1" applyProtection="1">
      <protection hidden="1"/>
    </xf>
    <xf numFmtId="168" fontId="10" fillId="4" borderId="28" xfId="34" applyNumberFormat="1" applyFont="1" applyFill="1" applyBorder="1" applyProtection="1">
      <protection hidden="1"/>
    </xf>
    <xf numFmtId="168" fontId="10" fillId="4" borderId="163" xfId="34" applyNumberFormat="1" applyFont="1" applyFill="1" applyBorder="1" applyProtection="1">
      <protection hidden="1"/>
    </xf>
    <xf numFmtId="168" fontId="10" fillId="4" borderId="167" xfId="34" applyNumberFormat="1" applyFont="1" applyFill="1" applyBorder="1" applyProtection="1">
      <protection hidden="1"/>
    </xf>
    <xf numFmtId="0" fontId="10" fillId="4" borderId="168" xfId="34" applyNumberFormat="1" applyFont="1" applyFill="1" applyBorder="1" applyProtection="1">
      <protection hidden="1"/>
    </xf>
    <xf numFmtId="0" fontId="10" fillId="4" borderId="29" xfId="34" applyNumberFormat="1" applyFont="1" applyFill="1" applyBorder="1" applyProtection="1">
      <protection hidden="1"/>
    </xf>
    <xf numFmtId="0" fontId="10" fillId="0" borderId="0" xfId="35" applyFont="1" applyProtection="1">
      <protection hidden="1"/>
    </xf>
    <xf numFmtId="0" fontId="10" fillId="0" borderId="0" xfId="34" applyNumberFormat="1" applyFont="1" applyProtection="1">
      <protection hidden="1"/>
    </xf>
    <xf numFmtId="0" fontId="42" fillId="0" borderId="0" xfId="35" applyFont="1" applyProtection="1">
      <protection hidden="1"/>
    </xf>
    <xf numFmtId="0" fontId="10" fillId="0" borderId="0" xfId="35" applyFont="1" applyAlignment="1" applyProtection="1">
      <alignment horizontal="center"/>
      <protection hidden="1"/>
    </xf>
    <xf numFmtId="0" fontId="10" fillId="0" borderId="106" xfId="35" applyFont="1" applyFill="1" applyBorder="1" applyAlignment="1" applyProtection="1">
      <alignment horizontal="centerContinuous"/>
      <protection hidden="1"/>
    </xf>
    <xf numFmtId="0" fontId="10" fillId="0" borderId="174" xfId="35" applyFont="1" applyFill="1" applyBorder="1" applyAlignment="1" applyProtection="1">
      <alignment horizontal="center"/>
      <protection hidden="1"/>
    </xf>
    <xf numFmtId="0" fontId="13" fillId="0" borderId="175" xfId="35" applyFont="1" applyFill="1" applyBorder="1" applyAlignment="1" applyProtection="1">
      <alignment horizontal="centerContinuous" vertical="center"/>
      <protection hidden="1"/>
    </xf>
    <xf numFmtId="0" fontId="10" fillId="0" borderId="175" xfId="35" applyFont="1" applyFill="1" applyBorder="1" applyAlignment="1" applyProtection="1">
      <alignment horizontal="centerContinuous" vertical="center"/>
      <protection hidden="1"/>
    </xf>
    <xf numFmtId="0" fontId="10" fillId="0" borderId="175" xfId="35" applyNumberFormat="1" applyFont="1" applyFill="1" applyBorder="1" applyAlignment="1" applyProtection="1">
      <alignment horizontal="centerContinuous" vertical="center"/>
      <protection hidden="1"/>
    </xf>
    <xf numFmtId="0" fontId="10" fillId="0" borderId="184" xfId="35" applyNumberFormat="1" applyFont="1" applyFill="1" applyBorder="1" applyAlignment="1" applyProtection="1">
      <alignment horizontal="centerContinuous" vertical="center"/>
      <protection hidden="1"/>
    </xf>
    <xf numFmtId="0" fontId="10" fillId="0" borderId="184" xfId="35" applyFont="1" applyFill="1" applyBorder="1" applyAlignment="1" applyProtection="1">
      <alignment horizontal="centerContinuous" vertical="center"/>
      <protection hidden="1"/>
    </xf>
    <xf numFmtId="0" fontId="43" fillId="0" borderId="164" xfId="35" applyFont="1" applyFill="1" applyBorder="1" applyAlignment="1" applyProtection="1">
      <alignment horizontal="center" vertical="center"/>
      <protection hidden="1"/>
    </xf>
    <xf numFmtId="0" fontId="13" fillId="0" borderId="177" xfId="35" applyFont="1" applyFill="1" applyBorder="1" applyAlignment="1" applyProtection="1">
      <alignment horizontal="center" vertical="center"/>
      <protection hidden="1"/>
    </xf>
    <xf numFmtId="0" fontId="13" fillId="0" borderId="207" xfId="35" applyFont="1" applyFill="1" applyBorder="1" applyAlignment="1" applyProtection="1">
      <alignment vertical="center"/>
      <protection hidden="1"/>
    </xf>
    <xf numFmtId="0" fontId="13" fillId="0" borderId="207" xfId="35" applyFont="1" applyFill="1" applyBorder="1" applyAlignment="1" applyProtection="1">
      <alignment horizontal="center" vertical="center"/>
      <protection hidden="1"/>
    </xf>
    <xf numFmtId="0" fontId="10" fillId="0" borderId="181" xfId="35" applyFont="1" applyFill="1" applyBorder="1" applyAlignment="1" applyProtection="1">
      <alignment horizontal="center"/>
      <protection hidden="1"/>
    </xf>
    <xf numFmtId="0" fontId="44" fillId="0" borderId="14" xfId="35" applyFont="1" applyFill="1" applyBorder="1" applyAlignment="1" applyProtection="1">
      <alignment horizontal="center"/>
      <protection hidden="1"/>
    </xf>
    <xf numFmtId="0" fontId="44" fillId="0" borderId="15" xfId="35" applyFont="1" applyFill="1" applyBorder="1" applyAlignment="1" applyProtection="1">
      <alignment horizontal="center"/>
      <protection hidden="1"/>
    </xf>
    <xf numFmtId="0" fontId="44" fillId="0" borderId="206" xfId="35" applyNumberFormat="1" applyFont="1" applyFill="1" applyBorder="1" applyAlignment="1" applyProtection="1">
      <alignment horizontal="center"/>
      <protection hidden="1"/>
    </xf>
    <xf numFmtId="0" fontId="44" fillId="0" borderId="208" xfId="35" applyNumberFormat="1" applyFont="1" applyFill="1" applyBorder="1" applyAlignment="1" applyProtection="1">
      <alignment horizontal="center"/>
      <protection hidden="1"/>
    </xf>
    <xf numFmtId="0" fontId="44" fillId="0" borderId="206" xfId="35" applyFont="1" applyFill="1" applyBorder="1" applyAlignment="1" applyProtection="1">
      <alignment horizontal="center"/>
      <protection hidden="1"/>
    </xf>
    <xf numFmtId="0" fontId="44" fillId="0" borderId="205" xfId="35" applyNumberFormat="1" applyFont="1" applyFill="1" applyBorder="1" applyAlignment="1" applyProtection="1">
      <alignment horizontal="center"/>
      <protection hidden="1"/>
    </xf>
    <xf numFmtId="0" fontId="44" fillId="0" borderId="204" xfId="35" applyFont="1" applyFill="1" applyBorder="1" applyAlignment="1" applyProtection="1">
      <alignment horizontal="center"/>
      <protection hidden="1"/>
    </xf>
    <xf numFmtId="0" fontId="44" fillId="0" borderId="16" xfId="35" applyFont="1" applyFill="1" applyBorder="1" applyAlignment="1" applyProtection="1">
      <alignment horizontal="center"/>
      <protection hidden="1"/>
    </xf>
    <xf numFmtId="168" fontId="10" fillId="4" borderId="118" xfId="35" applyNumberFormat="1" applyFont="1" applyFill="1" applyBorder="1" applyProtection="1">
      <protection hidden="1"/>
    </xf>
    <xf numFmtId="168" fontId="10" fillId="4" borderId="209" xfId="35" applyNumberFormat="1" applyFont="1" applyFill="1" applyBorder="1" applyProtection="1">
      <protection hidden="1"/>
    </xf>
    <xf numFmtId="168" fontId="10" fillId="4" borderId="73" xfId="35" applyNumberFormat="1" applyFont="1" applyFill="1" applyBorder="1" applyProtection="1">
      <protection hidden="1"/>
    </xf>
    <xf numFmtId="168" fontId="10" fillId="4" borderId="13" xfId="35" applyNumberFormat="1" applyFont="1" applyFill="1" applyBorder="1" applyProtection="1">
      <protection hidden="1"/>
    </xf>
    <xf numFmtId="168" fontId="10" fillId="4" borderId="66" xfId="35" applyNumberFormat="1" applyFont="1" applyFill="1" applyBorder="1" applyProtection="1">
      <protection hidden="1"/>
    </xf>
    <xf numFmtId="168" fontId="10" fillId="4" borderId="210" xfId="35" applyNumberFormat="1" applyFont="1" applyFill="1" applyBorder="1" applyProtection="1">
      <protection hidden="1"/>
    </xf>
    <xf numFmtId="168" fontId="10" fillId="4" borderId="4" xfId="35" applyNumberFormat="1" applyFont="1" applyFill="1" applyBorder="1" applyProtection="1">
      <protection hidden="1"/>
    </xf>
    <xf numFmtId="168" fontId="10" fillId="4" borderId="125" xfId="35" applyNumberFormat="1" applyFont="1" applyFill="1" applyBorder="1" applyProtection="1">
      <protection hidden="1"/>
    </xf>
    <xf numFmtId="168" fontId="10" fillId="4" borderId="7" xfId="35" applyNumberFormat="1" applyFont="1" applyFill="1" applyBorder="1" applyProtection="1">
      <protection hidden="1"/>
    </xf>
    <xf numFmtId="0" fontId="13" fillId="0" borderId="162" xfId="35" applyFont="1" applyFill="1" applyBorder="1" applyAlignment="1" applyProtection="1">
      <alignment horizontal="right" vertical="center"/>
      <protection hidden="1"/>
    </xf>
    <xf numFmtId="0" fontId="10" fillId="0" borderId="163" xfId="35" applyFont="1" applyFill="1" applyBorder="1" applyAlignment="1" applyProtection="1">
      <alignment horizontal="center"/>
      <protection hidden="1"/>
    </xf>
    <xf numFmtId="168" fontId="10" fillId="4" borderId="27" xfId="35" applyNumberFormat="1" applyFont="1" applyFill="1" applyBorder="1" applyProtection="1">
      <protection hidden="1"/>
    </xf>
    <xf numFmtId="168" fontId="10" fillId="4" borderId="168" xfId="35" applyNumberFormat="1" applyFont="1" applyFill="1" applyBorder="1" applyProtection="1">
      <protection hidden="1"/>
    </xf>
    <xf numFmtId="168" fontId="10" fillId="4" borderId="211" xfId="35" applyNumberFormat="1" applyFont="1" applyFill="1" applyBorder="1" applyProtection="1">
      <protection hidden="1"/>
    </xf>
    <xf numFmtId="168" fontId="10" fillId="4" borderId="182" xfId="35" applyNumberFormat="1" applyFont="1" applyFill="1" applyBorder="1" applyProtection="1">
      <protection hidden="1"/>
    </xf>
    <xf numFmtId="168" fontId="10" fillId="4" borderId="205" xfId="35" applyNumberFormat="1" applyFont="1" applyFill="1" applyBorder="1" applyProtection="1">
      <protection hidden="1"/>
    </xf>
    <xf numFmtId="0" fontId="13" fillId="0" borderId="0" xfId="35" applyFont="1" applyFill="1" applyBorder="1" applyAlignment="1" applyProtection="1">
      <alignment horizontal="right" vertical="center"/>
      <protection hidden="1"/>
    </xf>
    <xf numFmtId="0" fontId="10" fillId="0" borderId="0" xfId="35" applyFont="1" applyFill="1" applyBorder="1" applyAlignment="1" applyProtection="1">
      <alignment horizontal="center"/>
      <protection hidden="1"/>
    </xf>
    <xf numFmtId="0" fontId="10" fillId="4" borderId="0" xfId="35" applyFont="1" applyFill="1" applyBorder="1" applyProtection="1">
      <protection hidden="1"/>
    </xf>
    <xf numFmtId="0" fontId="10" fillId="4" borderId="0" xfId="35" applyNumberFormat="1" applyFont="1" applyFill="1" applyBorder="1" applyProtection="1">
      <protection hidden="1"/>
    </xf>
    <xf numFmtId="0" fontId="10" fillId="0" borderId="0" xfId="35" applyNumberFormat="1" applyFont="1" applyProtection="1">
      <protection hidden="1"/>
    </xf>
    <xf numFmtId="0" fontId="10" fillId="0" borderId="0" xfId="13" applyFont="1" applyBorder="1" applyAlignment="1" applyProtection="1">
      <protection hidden="1"/>
    </xf>
    <xf numFmtId="0" fontId="3" fillId="0" borderId="0" xfId="36" applyProtection="1">
      <protection hidden="1"/>
    </xf>
    <xf numFmtId="0" fontId="43" fillId="0" borderId="106" xfId="36" applyFont="1" applyFill="1" applyBorder="1" applyAlignment="1" applyProtection="1">
      <alignment horizontal="centerContinuous"/>
      <protection hidden="1"/>
    </xf>
    <xf numFmtId="0" fontId="13" fillId="0" borderId="174" xfId="36" applyFont="1" applyFill="1" applyBorder="1" applyAlignment="1" applyProtection="1">
      <alignment horizontal="center"/>
      <protection hidden="1"/>
    </xf>
    <xf numFmtId="0" fontId="69" fillId="0" borderId="212" xfId="36" applyFont="1" applyFill="1" applyBorder="1" applyAlignment="1" applyProtection="1">
      <alignment horizontal="centerContinuous" vertical="center" wrapText="1"/>
      <protection hidden="1"/>
    </xf>
    <xf numFmtId="0" fontId="10" fillId="0" borderId="213" xfId="36" applyFont="1" applyFill="1" applyBorder="1" applyAlignment="1" applyProtection="1">
      <alignment horizontal="centerContinuous" vertical="center" wrapText="1"/>
      <protection hidden="1"/>
    </xf>
    <xf numFmtId="0" fontId="13" fillId="0" borderId="192" xfId="36" applyFont="1" applyFill="1" applyBorder="1" applyAlignment="1" applyProtection="1">
      <alignment horizontal="center" vertical="center"/>
      <protection hidden="1"/>
    </xf>
    <xf numFmtId="0" fontId="70" fillId="0" borderId="186" xfId="36" applyFont="1" applyFill="1" applyBorder="1" applyAlignment="1" applyProtection="1">
      <alignment horizontal="centerContinuous" vertical="center" wrapText="1"/>
      <protection hidden="1"/>
    </xf>
    <xf numFmtId="0" fontId="70" fillId="0" borderId="0" xfId="36" applyFont="1" applyFill="1" applyBorder="1" applyAlignment="1" applyProtection="1">
      <alignment horizontal="centerContinuous" vertical="center" wrapText="1"/>
      <protection hidden="1"/>
    </xf>
    <xf numFmtId="0" fontId="70" fillId="0" borderId="214" xfId="36" applyFont="1" applyFill="1" applyBorder="1" applyAlignment="1" applyProtection="1">
      <alignment horizontal="center" vertical="center" wrapText="1"/>
      <protection hidden="1"/>
    </xf>
    <xf numFmtId="0" fontId="70" fillId="0" borderId="214" xfId="36" applyFont="1" applyFill="1" applyBorder="1" applyAlignment="1" applyProtection="1">
      <alignment horizontal="centerContinuous" vertical="center" wrapText="1"/>
      <protection hidden="1"/>
    </xf>
    <xf numFmtId="168" fontId="10" fillId="4" borderId="75" xfId="36" applyNumberFormat="1" applyFont="1" applyFill="1" applyBorder="1" applyAlignment="1" applyProtection="1">
      <protection hidden="1"/>
    </xf>
    <xf numFmtId="168" fontId="10" fillId="4" borderId="18" xfId="36" applyNumberFormat="1" applyFont="1" applyFill="1" applyBorder="1" applyAlignment="1" applyProtection="1">
      <protection hidden="1"/>
    </xf>
    <xf numFmtId="168" fontId="10" fillId="4" borderId="66" xfId="36" applyNumberFormat="1" applyFont="1" applyFill="1" applyBorder="1" applyAlignment="1" applyProtection="1">
      <protection hidden="1"/>
    </xf>
    <xf numFmtId="168" fontId="10" fillId="4" borderId="67" xfId="36" applyNumberFormat="1" applyFont="1" applyFill="1" applyBorder="1" applyAlignment="1" applyProtection="1">
      <protection hidden="1"/>
    </xf>
    <xf numFmtId="168" fontId="10" fillId="4" borderId="114" xfId="36" applyNumberFormat="1" applyFont="1" applyFill="1" applyBorder="1" applyAlignment="1" applyProtection="1">
      <protection hidden="1"/>
    </xf>
    <xf numFmtId="168" fontId="10" fillId="4" borderId="24" xfId="36" applyNumberFormat="1" applyFont="1" applyFill="1" applyBorder="1" applyAlignment="1" applyProtection="1">
      <protection hidden="1"/>
    </xf>
    <xf numFmtId="0" fontId="13" fillId="0" borderId="162" xfId="36" applyFont="1" applyFill="1" applyBorder="1" applyAlignment="1" applyProtection="1">
      <alignment horizontal="right" vertical="center"/>
      <protection hidden="1"/>
    </xf>
    <xf numFmtId="0" fontId="10" fillId="0" borderId="163" xfId="36" applyFont="1" applyFill="1" applyBorder="1" applyAlignment="1" applyProtection="1">
      <alignment horizontal="center"/>
      <protection hidden="1"/>
    </xf>
    <xf numFmtId="168" fontId="10" fillId="4" borderId="27" xfId="36" applyNumberFormat="1" applyFont="1" applyFill="1" applyBorder="1" applyAlignment="1" applyProtection="1">
      <protection hidden="1"/>
    </xf>
    <xf numFmtId="168" fontId="10" fillId="4" borderId="28" xfId="36" applyNumberFormat="1" applyFont="1" applyFill="1" applyBorder="1" applyAlignment="1" applyProtection="1">
      <protection hidden="1"/>
    </xf>
    <xf numFmtId="168" fontId="10" fillId="4" borderId="182" xfId="36" applyNumberFormat="1" applyFont="1" applyFill="1" applyBorder="1" applyAlignment="1" applyProtection="1">
      <protection hidden="1"/>
    </xf>
    <xf numFmtId="0" fontId="10" fillId="0" borderId="0" xfId="13" applyFont="1" applyAlignment="1" applyProtection="1">
      <protection hidden="1"/>
    </xf>
    <xf numFmtId="0" fontId="13" fillId="0" borderId="107" xfId="13" applyFont="1" applyFill="1" applyBorder="1" applyAlignment="1" applyProtection="1">
      <alignment horizontal="centerContinuous" vertical="center"/>
      <protection hidden="1"/>
    </xf>
    <xf numFmtId="0" fontId="13" fillId="0" borderId="8" xfId="13" applyFont="1" applyFill="1" applyBorder="1" applyAlignment="1" applyProtection="1">
      <alignment horizontal="center" vertical="center"/>
      <protection hidden="1"/>
    </xf>
    <xf numFmtId="0" fontId="43" fillId="0" borderId="35" xfId="13" applyFont="1" applyFill="1" applyBorder="1" applyAlignment="1" applyProtection="1">
      <alignment horizontal="center" vertical="center"/>
      <protection hidden="1"/>
    </xf>
    <xf numFmtId="0" fontId="13" fillId="0" borderId="214" xfId="13" applyFont="1" applyFill="1" applyBorder="1" applyAlignment="1" applyProtection="1">
      <alignment horizontal="centerContinuous" vertical="center" wrapText="1"/>
      <protection hidden="1"/>
    </xf>
    <xf numFmtId="0" fontId="13" fillId="0" borderId="215" xfId="13" applyFont="1" applyFill="1" applyBorder="1" applyAlignment="1" applyProtection="1">
      <alignment horizontal="centerContinuous" vertical="center" wrapText="1"/>
      <protection hidden="1"/>
    </xf>
    <xf numFmtId="0" fontId="13" fillId="0" borderId="178" xfId="13" applyFont="1" applyFill="1" applyBorder="1" applyAlignment="1" applyProtection="1">
      <alignment horizontal="centerContinuous" vertical="center" wrapText="1"/>
      <protection hidden="1"/>
    </xf>
    <xf numFmtId="0" fontId="13" fillId="0" borderId="179" xfId="13" applyFont="1" applyFill="1" applyBorder="1" applyAlignment="1" applyProtection="1">
      <alignment horizontal="centerContinuous" vertical="center" wrapText="1"/>
      <protection hidden="1"/>
    </xf>
    <xf numFmtId="0" fontId="13" fillId="0" borderId="216" xfId="13" applyFont="1" applyFill="1" applyBorder="1" applyAlignment="1" applyProtection="1">
      <alignment horizontal="centerContinuous" vertical="center" wrapText="1"/>
      <protection hidden="1"/>
    </xf>
    <xf numFmtId="0" fontId="44" fillId="0" borderId="15" xfId="13" applyFont="1" applyFill="1" applyBorder="1" applyProtection="1">
      <protection hidden="1"/>
    </xf>
    <xf numFmtId="0" fontId="44" fillId="0" borderId="14" xfId="13" applyFont="1" applyFill="1" applyBorder="1" applyAlignment="1" applyProtection="1">
      <alignment horizontal="center"/>
      <protection hidden="1"/>
    </xf>
    <xf numFmtId="0" fontId="44" fillId="0" borderId="15" xfId="13" applyFont="1" applyFill="1" applyBorder="1" applyAlignment="1" applyProtection="1">
      <alignment horizontal="center"/>
      <protection hidden="1"/>
    </xf>
    <xf numFmtId="0" fontId="44" fillId="0" borderId="16" xfId="13" applyFont="1" applyFill="1" applyBorder="1" applyAlignment="1" applyProtection="1">
      <alignment horizontal="center"/>
      <protection hidden="1"/>
    </xf>
    <xf numFmtId="0" fontId="44" fillId="0" borderId="204" xfId="13" applyFont="1" applyFill="1" applyBorder="1" applyAlignment="1" applyProtection="1">
      <alignment horizontal="center"/>
      <protection hidden="1"/>
    </xf>
    <xf numFmtId="0" fontId="44" fillId="0" borderId="0" xfId="13" applyFont="1" applyProtection="1">
      <protection hidden="1"/>
    </xf>
    <xf numFmtId="168" fontId="10" fillId="4" borderId="75" xfId="13" applyNumberFormat="1" applyFont="1" applyFill="1" applyBorder="1" applyProtection="1">
      <protection hidden="1"/>
    </xf>
    <xf numFmtId="168" fontId="10" fillId="4" borderId="202" xfId="13" applyNumberFormat="1" applyFont="1" applyFill="1" applyBorder="1" applyProtection="1">
      <protection hidden="1"/>
    </xf>
    <xf numFmtId="168" fontId="10" fillId="4" borderId="73" xfId="13" applyNumberFormat="1" applyFont="1" applyFill="1" applyBorder="1" applyProtection="1">
      <protection hidden="1"/>
    </xf>
    <xf numFmtId="168" fontId="10" fillId="4" borderId="20" xfId="13" applyNumberFormat="1" applyFont="1" applyFill="1" applyBorder="1" applyProtection="1">
      <protection hidden="1"/>
    </xf>
    <xf numFmtId="0" fontId="13" fillId="0" borderId="182" xfId="13" applyFont="1" applyFill="1" applyBorder="1" applyAlignment="1" applyProtection="1">
      <alignment horizontal="right" vertical="center"/>
      <protection hidden="1"/>
    </xf>
    <xf numFmtId="168" fontId="10" fillId="0" borderId="27" xfId="13" applyNumberFormat="1" applyFont="1" applyFill="1" applyBorder="1" applyProtection="1">
      <protection hidden="1"/>
    </xf>
    <xf numFmtId="168" fontId="10" fillId="0" borderId="182" xfId="13" applyNumberFormat="1" applyFont="1" applyFill="1" applyBorder="1" applyProtection="1">
      <protection hidden="1"/>
    </xf>
    <xf numFmtId="168" fontId="10" fillId="0" borderId="29" xfId="13" applyNumberFormat="1" applyFont="1" applyFill="1" applyBorder="1" applyProtection="1">
      <protection hidden="1"/>
    </xf>
    <xf numFmtId="0" fontId="10" fillId="0" borderId="0" xfId="37" applyFont="1" applyProtection="1">
      <protection hidden="1"/>
    </xf>
    <xf numFmtId="0" fontId="47" fillId="0" borderId="0" xfId="37" applyFont="1" applyBorder="1" applyAlignment="1" applyProtection="1">
      <alignment horizontal="left" vertical="top"/>
      <protection hidden="1"/>
    </xf>
    <xf numFmtId="0" fontId="10" fillId="0" borderId="0" xfId="37" applyFont="1" applyBorder="1" applyAlignment="1" applyProtection="1">
      <alignment horizontal="center"/>
      <protection hidden="1"/>
    </xf>
    <xf numFmtId="0" fontId="10" fillId="0" borderId="0" xfId="37" applyFont="1" applyBorder="1" applyProtection="1">
      <protection hidden="1"/>
    </xf>
    <xf numFmtId="0" fontId="10" fillId="0" borderId="0" xfId="37" applyNumberFormat="1" applyFont="1" applyBorder="1" applyProtection="1">
      <protection hidden="1"/>
    </xf>
    <xf numFmtId="0" fontId="47" fillId="0" borderId="90" xfId="37" applyFont="1" applyBorder="1" applyAlignment="1" applyProtection="1">
      <alignment horizontal="left" vertical="top"/>
      <protection hidden="1"/>
    </xf>
    <xf numFmtId="0" fontId="10" fillId="0" borderId="174" xfId="37" applyFont="1" applyBorder="1" applyAlignment="1" applyProtection="1">
      <alignment horizontal="center"/>
      <protection hidden="1"/>
    </xf>
    <xf numFmtId="0" fontId="13" fillId="0" borderId="199" xfId="37" applyFont="1" applyBorder="1" applyAlignment="1" applyProtection="1">
      <alignment horizontal="centerContinuous" vertical="center"/>
      <protection hidden="1"/>
    </xf>
    <xf numFmtId="0" fontId="13" fillId="0" borderId="199" xfId="37" applyNumberFormat="1" applyFont="1" applyBorder="1" applyAlignment="1" applyProtection="1">
      <alignment horizontal="centerContinuous" vertical="center"/>
      <protection hidden="1"/>
    </xf>
    <xf numFmtId="0" fontId="13" fillId="0" borderId="176" xfId="37" applyFont="1" applyBorder="1" applyAlignment="1" applyProtection="1">
      <alignment horizontal="centerContinuous" vertical="center"/>
      <protection hidden="1"/>
    </xf>
    <xf numFmtId="0" fontId="43" fillId="0" borderId="35" xfId="37" applyFont="1" applyFill="1" applyBorder="1" applyAlignment="1" applyProtection="1">
      <alignment horizontal="center" vertical="center"/>
      <protection hidden="1"/>
    </xf>
    <xf numFmtId="0" fontId="13" fillId="0" borderId="177" xfId="37" applyFont="1" applyFill="1" applyBorder="1" applyAlignment="1" applyProtection="1">
      <alignment horizontal="center" vertical="center"/>
      <protection hidden="1"/>
    </xf>
    <xf numFmtId="0" fontId="70" fillId="0" borderId="113" xfId="37" applyFont="1" applyFill="1" applyBorder="1" applyAlignment="1" applyProtection="1">
      <alignment horizontal="centerContinuous" vertical="center"/>
      <protection hidden="1"/>
    </xf>
    <xf numFmtId="0" fontId="70" fillId="0" borderId="217" xfId="37" applyFont="1" applyFill="1" applyBorder="1" applyAlignment="1" applyProtection="1">
      <alignment horizontal="centerContinuous" vertical="center"/>
      <protection hidden="1"/>
    </xf>
    <xf numFmtId="0" fontId="70" fillId="0" borderId="113" xfId="37" applyFont="1" applyFill="1" applyBorder="1" applyAlignment="1" applyProtection="1">
      <alignment horizontal="center" vertical="top"/>
      <protection hidden="1"/>
    </xf>
    <xf numFmtId="0" fontId="70" fillId="0" borderId="108" xfId="37" applyFont="1" applyFill="1" applyBorder="1" applyAlignment="1" applyProtection="1">
      <alignment horizontal="centerContinuous" vertical="center"/>
      <protection hidden="1"/>
    </xf>
    <xf numFmtId="0" fontId="70" fillId="0" borderId="113" xfId="37" applyNumberFormat="1" applyFont="1" applyFill="1" applyBorder="1" applyAlignment="1" applyProtection="1">
      <alignment horizontal="center" vertical="top"/>
      <protection hidden="1"/>
    </xf>
    <xf numFmtId="0" fontId="70" fillId="0" borderId="108" xfId="37" applyNumberFormat="1" applyFont="1" applyFill="1" applyBorder="1" applyAlignment="1" applyProtection="1">
      <alignment horizontal="centerContinuous" vertical="center"/>
      <protection hidden="1"/>
    </xf>
    <xf numFmtId="0" fontId="70" fillId="0" borderId="89" xfId="37" applyFont="1" applyFill="1" applyBorder="1" applyAlignment="1" applyProtection="1">
      <alignment horizontal="centerContinuous" vertical="center"/>
      <protection hidden="1"/>
    </xf>
    <xf numFmtId="0" fontId="44" fillId="0" borderId="192" xfId="37" applyFont="1" applyFill="1" applyBorder="1" applyAlignment="1" applyProtection="1">
      <alignment horizontal="center"/>
      <protection hidden="1"/>
    </xf>
    <xf numFmtId="0" fontId="44" fillId="0" borderId="109" xfId="37" applyFont="1" applyFill="1" applyBorder="1" applyAlignment="1" applyProtection="1">
      <alignment horizontal="center"/>
      <protection hidden="1"/>
    </xf>
    <xf numFmtId="0" fontId="44" fillId="0" borderId="109" xfId="37" applyNumberFormat="1" applyFont="1" applyFill="1" applyBorder="1" applyAlignment="1" applyProtection="1">
      <alignment horizontal="center"/>
      <protection hidden="1"/>
    </xf>
    <xf numFmtId="0" fontId="44" fillId="0" borderId="192" xfId="37" applyNumberFormat="1" applyFont="1" applyFill="1" applyBorder="1" applyAlignment="1" applyProtection="1">
      <alignment horizontal="center"/>
      <protection hidden="1"/>
    </xf>
    <xf numFmtId="0" fontId="44" fillId="0" borderId="187" xfId="37" applyFont="1" applyFill="1" applyBorder="1" applyAlignment="1" applyProtection="1">
      <alignment horizontal="center"/>
      <protection hidden="1"/>
    </xf>
    <xf numFmtId="0" fontId="44" fillId="0" borderId="0" xfId="37" applyFont="1" applyProtection="1">
      <protection hidden="1"/>
    </xf>
    <xf numFmtId="168" fontId="10" fillId="4" borderId="110" xfId="37" applyNumberFormat="1" applyFont="1" applyFill="1" applyBorder="1" applyProtection="1">
      <protection hidden="1"/>
    </xf>
    <xf numFmtId="168" fontId="10" fillId="4" borderId="218" xfId="37" applyNumberFormat="1" applyFont="1" applyFill="1" applyBorder="1" applyProtection="1">
      <protection hidden="1"/>
    </xf>
    <xf numFmtId="168" fontId="10" fillId="4" borderId="66" xfId="37" applyNumberFormat="1" applyFont="1" applyFill="1" applyBorder="1" applyProtection="1">
      <protection hidden="1"/>
    </xf>
    <xf numFmtId="168" fontId="10" fillId="4" borderId="86" xfId="37" applyNumberFormat="1" applyFont="1" applyFill="1" applyBorder="1" applyProtection="1">
      <protection hidden="1"/>
    </xf>
    <xf numFmtId="168" fontId="10" fillId="4" borderId="73" xfId="37" applyNumberFormat="1" applyFont="1" applyFill="1" applyBorder="1" applyProtection="1">
      <protection hidden="1"/>
    </xf>
    <xf numFmtId="168" fontId="10" fillId="4" borderId="20" xfId="37" applyNumberFormat="1" applyFont="1" applyFill="1" applyBorder="1" applyProtection="1">
      <protection hidden="1"/>
    </xf>
    <xf numFmtId="0" fontId="13" fillId="0" borderId="185" xfId="37" applyFont="1" applyFill="1" applyBorder="1" applyAlignment="1" applyProtection="1">
      <alignment horizontal="right" vertical="center"/>
      <protection hidden="1"/>
    </xf>
    <xf numFmtId="0" fontId="10" fillId="0" borderId="219" xfId="37" applyFont="1" applyFill="1" applyBorder="1" applyAlignment="1" applyProtection="1">
      <alignment horizontal="center"/>
      <protection hidden="1"/>
    </xf>
    <xf numFmtId="168" fontId="10" fillId="4" borderId="27" xfId="37" applyNumberFormat="1" applyFont="1" applyFill="1" applyBorder="1" applyProtection="1">
      <protection hidden="1"/>
    </xf>
    <xf numFmtId="168" fontId="10" fillId="4" borderId="111" xfId="37" applyNumberFormat="1" applyFont="1" applyFill="1" applyBorder="1" applyProtection="1">
      <protection hidden="1"/>
    </xf>
    <xf numFmtId="0" fontId="10" fillId="0" borderId="0" xfId="37" applyFont="1" applyAlignment="1" applyProtection="1">
      <alignment horizontal="center"/>
      <protection hidden="1"/>
    </xf>
    <xf numFmtId="0" fontId="10" fillId="0" borderId="0" xfId="37" applyNumberFormat="1" applyFont="1" applyProtection="1">
      <protection hidden="1"/>
    </xf>
    <xf numFmtId="0" fontId="13" fillId="0" borderId="175" xfId="13" applyFont="1" applyFill="1" applyBorder="1" applyAlignment="1" applyProtection="1">
      <alignment horizontal="centerContinuous" vertical="center"/>
      <protection hidden="1"/>
    </xf>
    <xf numFmtId="0" fontId="10" fillId="0" borderId="184" xfId="13" applyFont="1" applyFill="1" applyBorder="1" applyAlignment="1" applyProtection="1">
      <alignment horizontal="centerContinuous" vertical="center"/>
      <protection hidden="1"/>
    </xf>
    <xf numFmtId="0" fontId="13" fillId="0" borderId="177" xfId="13" applyFont="1" applyFill="1" applyBorder="1" applyAlignment="1" applyProtection="1">
      <alignment horizontal="center" vertical="center"/>
      <protection hidden="1"/>
    </xf>
    <xf numFmtId="0" fontId="10" fillId="0" borderId="12" xfId="13" applyFont="1" applyFill="1" applyBorder="1" applyAlignment="1" applyProtection="1">
      <alignment horizontal="centerContinuous" vertical="center" wrapText="1"/>
      <protection hidden="1"/>
    </xf>
    <xf numFmtId="0" fontId="10" fillId="0" borderId="216" xfId="13" applyFont="1" applyFill="1" applyBorder="1" applyAlignment="1" applyProtection="1">
      <alignment horizontal="centerContinuous" vertical="center" wrapText="1"/>
      <protection hidden="1"/>
    </xf>
    <xf numFmtId="0" fontId="44" fillId="0" borderId="181" xfId="13" applyFont="1" applyFill="1" applyBorder="1" applyAlignment="1" applyProtection="1">
      <alignment horizontal="center"/>
      <protection hidden="1"/>
    </xf>
    <xf numFmtId="0" fontId="71" fillId="0" borderId="14" xfId="13" applyFont="1" applyFill="1" applyBorder="1" applyAlignment="1" applyProtection="1">
      <alignment horizontal="center"/>
      <protection hidden="1"/>
    </xf>
    <xf numFmtId="0" fontId="71" fillId="0" borderId="194" xfId="13" applyFont="1" applyFill="1" applyBorder="1" applyAlignment="1" applyProtection="1">
      <alignment horizontal="center"/>
      <protection hidden="1"/>
    </xf>
    <xf numFmtId="168" fontId="10" fillId="4" borderId="195" xfId="13" applyNumberFormat="1" applyFont="1" applyFill="1" applyBorder="1" applyProtection="1">
      <protection hidden="1"/>
    </xf>
    <xf numFmtId="0" fontId="13" fillId="0" borderId="162" xfId="13" applyFont="1" applyFill="1" applyBorder="1" applyAlignment="1" applyProtection="1">
      <alignment horizontal="right" vertical="center"/>
      <protection hidden="1"/>
    </xf>
    <xf numFmtId="0" fontId="10" fillId="0" borderId="163" xfId="13" applyFont="1" applyFill="1" applyBorder="1" applyAlignment="1" applyProtection="1">
      <alignment horizontal="center"/>
      <protection hidden="1"/>
    </xf>
    <xf numFmtId="171" fontId="10" fillId="4" borderId="220" xfId="13" applyNumberFormat="1" applyFont="1" applyFill="1" applyBorder="1" applyProtection="1">
      <protection hidden="1"/>
    </xf>
    <xf numFmtId="168" fontId="10" fillId="4" borderId="220" xfId="13" applyNumberFormat="1" applyFont="1" applyFill="1" applyBorder="1" applyProtection="1">
      <protection hidden="1"/>
    </xf>
    <xf numFmtId="168" fontId="10" fillId="4" borderId="221" xfId="13" applyNumberFormat="1" applyFont="1" applyFill="1" applyBorder="1" applyProtection="1">
      <protection hidden="1"/>
    </xf>
    <xf numFmtId="0" fontId="20" fillId="0" borderId="0" xfId="13" applyFont="1" applyProtection="1">
      <protection hidden="1"/>
    </xf>
    <xf numFmtId="0" fontId="47" fillId="0" borderId="0" xfId="13" applyFont="1" applyAlignment="1" applyProtection="1">
      <alignment vertical="top"/>
      <protection hidden="1"/>
    </xf>
    <xf numFmtId="0" fontId="13" fillId="0" borderId="199" xfId="13" applyFont="1" applyFill="1" applyBorder="1" applyAlignment="1" applyProtection="1">
      <alignment horizontal="centerContinuous" vertical="center"/>
      <protection hidden="1"/>
    </xf>
    <xf numFmtId="0" fontId="20" fillId="0" borderId="199" xfId="13" applyFont="1" applyFill="1" applyBorder="1" applyAlignment="1" applyProtection="1">
      <alignment horizontal="centerContinuous" vertical="center"/>
      <protection hidden="1"/>
    </xf>
    <xf numFmtId="0" fontId="10" fillId="0" borderId="199" xfId="13" applyFont="1" applyFill="1" applyBorder="1" applyAlignment="1" applyProtection="1">
      <alignment horizontal="centerContinuous" vertical="center"/>
      <protection hidden="1"/>
    </xf>
    <xf numFmtId="0" fontId="43" fillId="0" borderId="35" xfId="13" applyFont="1" applyFill="1" applyBorder="1" applyAlignment="1" applyProtection="1">
      <alignment horizontal="centerContinuous"/>
      <protection hidden="1"/>
    </xf>
    <xf numFmtId="0" fontId="13" fillId="0" borderId="190" xfId="13" applyFont="1" applyFill="1" applyBorder="1" applyAlignment="1" applyProtection="1">
      <alignment horizontal="center"/>
      <protection hidden="1"/>
    </xf>
    <xf numFmtId="0" fontId="71" fillId="0" borderId="215" xfId="13" applyFont="1" applyFill="1" applyBorder="1" applyAlignment="1" applyProtection="1">
      <alignment horizontal="center" vertical="center" wrapText="1"/>
      <protection hidden="1"/>
    </xf>
    <xf numFmtId="0" fontId="13" fillId="0" borderId="125" xfId="13" applyFont="1" applyFill="1" applyBorder="1" applyAlignment="1" applyProtection="1">
      <alignment horizontal="centerContinuous" vertical="center" wrapText="1"/>
      <protection hidden="1"/>
    </xf>
    <xf numFmtId="0" fontId="13" fillId="0" borderId="181" xfId="13" applyFont="1" applyFill="1" applyBorder="1" applyAlignment="1" applyProtection="1">
      <alignment horizontal="center" vertical="center"/>
      <protection hidden="1"/>
    </xf>
    <xf numFmtId="0" fontId="72" fillId="0" borderId="14" xfId="13" applyFont="1" applyFill="1" applyBorder="1" applyAlignment="1" applyProtection="1">
      <alignment horizontal="center" wrapText="1"/>
      <protection hidden="1"/>
    </xf>
    <xf numFmtId="0" fontId="72" fillId="0" borderId="222" xfId="13" applyFont="1" applyFill="1" applyBorder="1" applyAlignment="1" applyProtection="1">
      <alignment horizontal="center" wrapText="1"/>
      <protection hidden="1"/>
    </xf>
    <xf numFmtId="0" fontId="10" fillId="0" borderId="16" xfId="13" applyFont="1" applyFill="1" applyBorder="1" applyAlignment="1" applyProtection="1">
      <alignment horizontal="centerContinuous" vertical="center"/>
      <protection hidden="1"/>
    </xf>
    <xf numFmtId="168" fontId="10" fillId="4" borderId="13" xfId="13" applyNumberFormat="1" applyFont="1" applyFill="1" applyBorder="1" applyProtection="1">
      <protection hidden="1"/>
    </xf>
    <xf numFmtId="0" fontId="13" fillId="0" borderId="188" xfId="13" applyFont="1" applyFill="1" applyBorder="1" applyAlignment="1" applyProtection="1">
      <alignment horizontal="right"/>
      <protection hidden="1"/>
    </xf>
    <xf numFmtId="168" fontId="10" fillId="4" borderId="27" xfId="13" applyNumberFormat="1" applyFont="1" applyFill="1" applyBorder="1" applyProtection="1">
      <protection hidden="1"/>
    </xf>
    <xf numFmtId="0" fontId="13" fillId="0" borderId="223" xfId="13" applyFont="1" applyFill="1" applyBorder="1" applyAlignment="1" applyProtection="1">
      <alignment horizontal="center" vertical="center"/>
      <protection hidden="1"/>
    </xf>
    <xf numFmtId="0" fontId="13" fillId="0" borderId="224" xfId="13" applyFont="1" applyFill="1" applyBorder="1" applyAlignment="1" applyProtection="1">
      <alignment horizontal="centerContinuous" vertical="center" wrapText="1"/>
      <protection hidden="1"/>
    </xf>
    <xf numFmtId="0" fontId="10" fillId="0" borderId="100" xfId="13" applyFont="1" applyFill="1" applyBorder="1" applyAlignment="1" applyProtection="1">
      <alignment horizontal="justify"/>
      <protection hidden="1"/>
    </xf>
    <xf numFmtId="0" fontId="3" fillId="0" borderId="225" xfId="13" applyFont="1" applyFill="1" applyBorder="1" applyAlignment="1" applyProtection="1">
      <alignment horizontal="center"/>
      <protection hidden="1"/>
    </xf>
    <xf numFmtId="0" fontId="56" fillId="0" borderId="0" xfId="13" applyFont="1" applyProtection="1">
      <protection hidden="1"/>
    </xf>
    <xf numFmtId="0" fontId="10" fillId="0" borderId="100" xfId="13" applyFont="1" applyFill="1" applyBorder="1" applyAlignment="1" applyProtection="1">
      <alignment horizontal="left"/>
      <protection hidden="1"/>
    </xf>
    <xf numFmtId="0" fontId="3" fillId="0" borderId="88" xfId="13" applyFont="1" applyFill="1" applyBorder="1" applyAlignment="1" applyProtection="1">
      <alignment horizontal="center"/>
      <protection hidden="1"/>
    </xf>
    <xf numFmtId="0" fontId="3" fillId="0" borderId="1" xfId="13" applyFont="1" applyFill="1" applyBorder="1" applyAlignment="1" applyProtection="1">
      <alignment horizontal="center"/>
      <protection hidden="1"/>
    </xf>
    <xf numFmtId="0" fontId="3" fillId="0" borderId="226" xfId="13" applyFont="1" applyFill="1" applyBorder="1" applyAlignment="1" applyProtection="1">
      <alignment horizontal="center"/>
      <protection hidden="1"/>
    </xf>
    <xf numFmtId="0" fontId="10" fillId="0" borderId="100" xfId="13" applyFont="1" applyFill="1" applyBorder="1" applyAlignment="1" applyProtection="1">
      <alignment horizontal="justify" wrapText="1"/>
      <protection hidden="1"/>
    </xf>
    <xf numFmtId="0" fontId="10" fillId="0" borderId="101" xfId="13" applyFont="1" applyFill="1" applyBorder="1" applyAlignment="1" applyProtection="1">
      <alignment horizontal="justify" wrapText="1"/>
      <protection hidden="1"/>
    </xf>
    <xf numFmtId="0" fontId="10" fillId="0" borderId="101" xfId="13" applyFont="1" applyFill="1" applyBorder="1" applyAlignment="1" applyProtection="1">
      <alignment wrapText="1"/>
      <protection hidden="1"/>
    </xf>
    <xf numFmtId="0" fontId="3" fillId="0" borderId="74" xfId="13" applyFont="1" applyFill="1" applyBorder="1" applyAlignment="1" applyProtection="1">
      <alignment horizontal="center"/>
      <protection hidden="1"/>
    </xf>
    <xf numFmtId="0" fontId="10" fillId="0" borderId="100" xfId="13" applyFont="1" applyFill="1" applyBorder="1" applyAlignment="1" applyProtection="1">
      <alignment wrapText="1"/>
      <protection hidden="1"/>
    </xf>
    <xf numFmtId="0" fontId="10" fillId="0" borderId="101" xfId="13" applyFont="1" applyFill="1" applyBorder="1" applyAlignment="1" applyProtection="1">
      <alignment horizontal="justify"/>
      <protection hidden="1"/>
    </xf>
    <xf numFmtId="0" fontId="7" fillId="0" borderId="0" xfId="13" applyFont="1" applyProtection="1">
      <protection hidden="1"/>
    </xf>
    <xf numFmtId="0" fontId="10" fillId="0" borderId="17" xfId="13" applyFont="1" applyFill="1" applyBorder="1" applyAlignment="1" applyProtection="1">
      <alignment horizontal="justify" wrapText="1"/>
      <protection hidden="1"/>
    </xf>
    <xf numFmtId="0" fontId="10" fillId="0" borderId="76" xfId="13" applyFont="1" applyFill="1" applyBorder="1" applyAlignment="1" applyProtection="1">
      <alignment horizontal="justify" wrapText="1"/>
      <protection hidden="1"/>
    </xf>
    <xf numFmtId="0" fontId="3" fillId="0" borderId="71" xfId="13" applyFont="1" applyFill="1" applyBorder="1" applyAlignment="1" applyProtection="1">
      <alignment horizontal="center"/>
      <protection hidden="1"/>
    </xf>
    <xf numFmtId="0" fontId="46" fillId="0" borderId="0" xfId="13" applyFont="1" applyFill="1" applyBorder="1" applyAlignment="1" applyProtection="1">
      <alignment horizontal="center"/>
      <protection hidden="1"/>
    </xf>
    <xf numFmtId="0" fontId="43" fillId="0" borderId="164" xfId="13" applyFont="1" applyFill="1" applyBorder="1" applyAlignment="1" applyProtection="1">
      <alignment horizontal="center" vertical="center"/>
      <protection hidden="1"/>
    </xf>
    <xf numFmtId="0" fontId="43" fillId="0" borderId="165" xfId="13" applyFont="1" applyFill="1" applyBorder="1" applyAlignment="1" applyProtection="1">
      <alignment horizontal="center" vertical="center"/>
      <protection hidden="1"/>
    </xf>
    <xf numFmtId="0" fontId="39" fillId="4" borderId="3" xfId="13" applyFont="1" applyFill="1" applyBorder="1" applyAlignment="1">
      <alignment horizontal="center" wrapText="1"/>
    </xf>
    <xf numFmtId="0" fontId="39" fillId="4" borderId="68" xfId="13" applyFont="1" applyFill="1" applyBorder="1" applyAlignment="1">
      <alignment horizontal="center" wrapText="1"/>
    </xf>
    <xf numFmtId="0" fontId="43" fillId="0" borderId="35" xfId="13" applyFont="1" applyFill="1" applyBorder="1" applyAlignment="1" applyProtection="1">
      <alignment horizontal="center" vertical="center"/>
    </xf>
    <xf numFmtId="0" fontId="43" fillId="0" borderId="214" xfId="13" applyFont="1" applyFill="1" applyBorder="1" applyAlignment="1" applyProtection="1">
      <alignment horizontal="center" vertical="center"/>
    </xf>
    <xf numFmtId="0" fontId="44" fillId="0" borderId="186" xfId="13" applyFont="1" applyFill="1" applyBorder="1" applyAlignment="1" applyProtection="1">
      <alignment horizontal="center"/>
    </xf>
    <xf numFmtId="0" fontId="44" fillId="0" borderId="0" xfId="13" applyFont="1" applyFill="1" applyBorder="1" applyAlignment="1" applyProtection="1">
      <alignment horizontal="center"/>
    </xf>
    <xf numFmtId="0" fontId="45" fillId="0" borderId="186" xfId="13" applyFont="1" applyFill="1" applyBorder="1"/>
    <xf numFmtId="0" fontId="44" fillId="0" borderId="125" xfId="13" applyFont="1" applyFill="1" applyBorder="1" applyAlignment="1" applyProtection="1">
      <alignment horizontal="center"/>
    </xf>
    <xf numFmtId="0" fontId="53" fillId="2" borderId="129" xfId="21" applyNumberFormat="1" applyFont="1" applyBorder="1" applyAlignment="1" applyProtection="1">
      <alignment horizontal="center" vertical="center"/>
    </xf>
    <xf numFmtId="0" fontId="49" fillId="0" borderId="227" xfId="21" applyNumberFormat="1" applyFont="1" applyFill="1" applyBorder="1" applyAlignment="1" applyProtection="1">
      <alignment horizontal="center" vertical="center"/>
      <protection hidden="1"/>
    </xf>
    <xf numFmtId="0" fontId="49" fillId="2" borderId="0" xfId="21" applyNumberFormat="1" applyFont="1" applyFill="1" applyBorder="1" applyAlignment="1" applyProtection="1">
      <alignment horizontal="center" vertical="center"/>
      <protection hidden="1"/>
    </xf>
    <xf numFmtId="0" fontId="46" fillId="0" borderId="35" xfId="13" applyFont="1" applyFill="1" applyBorder="1" applyAlignment="1" applyProtection="1">
      <alignment horizontal="center" vertical="center" wrapText="1"/>
      <protection hidden="1"/>
    </xf>
    <xf numFmtId="0" fontId="46" fillId="0" borderId="0" xfId="13" applyFont="1" applyFill="1" applyBorder="1" applyAlignment="1" applyProtection="1">
      <alignment horizontal="center" vertical="center" wrapText="1"/>
      <protection hidden="1"/>
    </xf>
    <xf numFmtId="0" fontId="46" fillId="0" borderId="125" xfId="13" applyFont="1" applyFill="1" applyBorder="1" applyAlignment="1" applyProtection="1">
      <alignment horizontal="center" vertical="center" wrapText="1"/>
      <protection hidden="1"/>
    </xf>
    <xf numFmtId="0" fontId="43" fillId="0" borderId="100" xfId="24" applyFont="1" applyFill="1" applyBorder="1" applyAlignment="1" applyProtection="1">
      <alignment horizontal="center" vertical="center"/>
      <protection hidden="1"/>
    </xf>
    <xf numFmtId="0" fontId="43" fillId="0" borderId="23" xfId="24" applyFont="1" applyFill="1" applyBorder="1" applyAlignment="1" applyProtection="1">
      <alignment horizontal="center" vertical="center"/>
      <protection hidden="1"/>
    </xf>
    <xf numFmtId="0" fontId="58" fillId="0" borderId="23" xfId="31" applyFont="1" applyFill="1" applyBorder="1" applyAlignment="1" applyProtection="1">
      <alignment horizontal="center"/>
      <protection hidden="1"/>
    </xf>
    <xf numFmtId="0" fontId="58" fillId="0" borderId="177" xfId="21" applyNumberFormat="1" applyFont="1" applyFill="1" applyBorder="1" applyAlignment="1" applyProtection="1">
      <alignment horizontal="center" vertical="center" wrapText="1"/>
      <protection hidden="1"/>
    </xf>
    <xf numFmtId="0" fontId="58" fillId="0" borderId="4" xfId="21" applyNumberFormat="1" applyFont="1" applyFill="1" applyBorder="1" applyAlignment="1" applyProtection="1">
      <alignment horizontal="centerContinuous" vertical="center" wrapText="1"/>
      <protection hidden="1"/>
    </xf>
    <xf numFmtId="0" fontId="10" fillId="0" borderId="164" xfId="13" applyFont="1" applyFill="1" applyBorder="1" applyAlignment="1" applyProtection="1">
      <alignment horizontal="centerContinuous"/>
      <protection hidden="1"/>
    </xf>
    <xf numFmtId="0" fontId="58" fillId="0" borderId="186" xfId="13" applyFont="1" applyFill="1" applyBorder="1" applyAlignment="1" applyProtection="1">
      <alignment horizontal="center"/>
      <protection hidden="1"/>
    </xf>
    <xf numFmtId="0" fontId="58" fillId="0" borderId="0" xfId="13" applyFont="1" applyFill="1" applyBorder="1" applyAlignment="1" applyProtection="1">
      <alignment horizontal="center"/>
      <protection hidden="1"/>
    </xf>
    <xf numFmtId="0" fontId="58" fillId="0" borderId="125" xfId="13" applyFont="1" applyFill="1" applyBorder="1" applyAlignment="1" applyProtection="1">
      <alignment horizontal="center"/>
      <protection hidden="1"/>
    </xf>
    <xf numFmtId="0" fontId="39" fillId="4" borderId="116" xfId="13" applyFont="1" applyFill="1" applyBorder="1" applyAlignment="1">
      <alignment horizontal="center" wrapText="1"/>
    </xf>
    <xf numFmtId="0" fontId="44" fillId="4" borderId="0" xfId="32" applyFont="1" applyFill="1" applyBorder="1" applyAlignment="1" applyProtection="1">
      <alignment horizontal="center"/>
      <protection hidden="1"/>
    </xf>
    <xf numFmtId="0" fontId="44" fillId="4" borderId="0" xfId="33" applyFont="1" applyFill="1" applyBorder="1" applyAlignment="1" applyProtection="1">
      <alignment horizontal="center"/>
      <protection hidden="1"/>
    </xf>
    <xf numFmtId="0" fontId="20" fillId="0" borderId="164" xfId="13" applyFont="1" applyFill="1" applyBorder="1" applyAlignment="1" applyProtection="1">
      <alignment horizontal="left" vertical="center" wrapText="1"/>
      <protection hidden="1"/>
    </xf>
    <xf numFmtId="0" fontId="13" fillId="0" borderId="190" xfId="13" applyFont="1" applyFill="1" applyBorder="1" applyAlignment="1" applyProtection="1">
      <alignment horizontal="center" vertical="center" wrapText="1"/>
      <protection hidden="1"/>
    </xf>
    <xf numFmtId="0" fontId="56" fillId="0" borderId="4" xfId="13" applyFont="1" applyFill="1" applyBorder="1" applyAlignment="1" applyProtection="1">
      <alignment horizontal="center" textRotation="255" wrapText="1"/>
      <protection hidden="1"/>
    </xf>
    <xf numFmtId="0" fontId="10" fillId="0" borderId="177" xfId="32" applyFont="1" applyFill="1" applyBorder="1" applyAlignment="1" applyProtection="1">
      <alignment horizontal="center"/>
      <protection hidden="1"/>
    </xf>
    <xf numFmtId="0" fontId="44" fillId="0" borderId="120" xfId="32" applyFont="1" applyFill="1" applyBorder="1" applyAlignment="1" applyProtection="1">
      <alignment horizontal="center"/>
      <protection hidden="1"/>
    </xf>
    <xf numFmtId="0" fontId="44" fillId="0" borderId="0" xfId="32" applyFont="1" applyFill="1" applyBorder="1" applyAlignment="1" applyProtection="1">
      <alignment horizontal="center"/>
      <protection hidden="1"/>
    </xf>
    <xf numFmtId="0" fontId="44" fillId="0" borderId="165" xfId="32" applyFont="1" applyFill="1" applyBorder="1" applyAlignment="1" applyProtection="1">
      <alignment horizontal="center"/>
      <protection hidden="1"/>
    </xf>
    <xf numFmtId="0" fontId="10" fillId="0" borderId="35" xfId="33" applyFont="1" applyFill="1" applyBorder="1" applyAlignment="1" applyProtection="1">
      <alignment horizontal="centerContinuous"/>
      <protection hidden="1"/>
    </xf>
    <xf numFmtId="0" fontId="10" fillId="0" borderId="177" xfId="33" applyFont="1" applyFill="1" applyBorder="1" applyAlignment="1" applyProtection="1">
      <alignment horizontal="center"/>
      <protection hidden="1"/>
    </xf>
    <xf numFmtId="0" fontId="44" fillId="0" borderId="120" xfId="33" applyFont="1" applyFill="1" applyBorder="1" applyAlignment="1" applyProtection="1">
      <alignment horizontal="center"/>
      <protection hidden="1"/>
    </xf>
    <xf numFmtId="0" fontId="44" fillId="0" borderId="0" xfId="33" applyFont="1" applyFill="1" applyBorder="1" applyAlignment="1" applyProtection="1">
      <alignment horizontal="center"/>
      <protection hidden="1"/>
    </xf>
    <xf numFmtId="0" fontId="10" fillId="0" borderId="35" xfId="34" applyFont="1" applyFill="1" applyBorder="1" applyAlignment="1" applyProtection="1">
      <alignment horizontal="centerContinuous"/>
      <protection hidden="1"/>
    </xf>
    <xf numFmtId="0" fontId="10" fillId="0" borderId="177" xfId="34" applyFont="1" applyFill="1" applyBorder="1" applyAlignment="1" applyProtection="1">
      <alignment horizontal="center"/>
      <protection hidden="1"/>
    </xf>
    <xf numFmtId="0" fontId="44" fillId="0" borderId="186" xfId="34" applyFont="1" applyFill="1" applyBorder="1" applyAlignment="1" applyProtection="1">
      <alignment horizontal="center"/>
      <protection hidden="1"/>
    </xf>
    <xf numFmtId="0" fontId="44" fillId="0" borderId="0" xfId="34" applyFont="1" applyFill="1" applyBorder="1" applyAlignment="1" applyProtection="1">
      <alignment horizontal="center"/>
      <protection hidden="1"/>
    </xf>
    <xf numFmtId="0" fontId="10" fillId="0" borderId="35" xfId="35" applyFont="1" applyFill="1" applyBorder="1" applyAlignment="1" applyProtection="1">
      <alignment horizontal="centerContinuous"/>
      <protection hidden="1"/>
    </xf>
    <xf numFmtId="0" fontId="10" fillId="0" borderId="177" xfId="35" applyFont="1" applyFill="1" applyBorder="1" applyAlignment="1" applyProtection="1">
      <alignment horizontal="center"/>
      <protection hidden="1"/>
    </xf>
    <xf numFmtId="0" fontId="44" fillId="0" borderId="186" xfId="35" applyFont="1" applyFill="1" applyBorder="1" applyAlignment="1" applyProtection="1">
      <alignment horizontal="center"/>
      <protection hidden="1"/>
    </xf>
    <xf numFmtId="0" fontId="44" fillId="0" borderId="0" xfId="35" applyFont="1" applyFill="1" applyBorder="1" applyAlignment="1" applyProtection="1">
      <alignment horizontal="center"/>
      <protection hidden="1"/>
    </xf>
    <xf numFmtId="0" fontId="13" fillId="0" borderId="35" xfId="36" applyFont="1" applyFill="1" applyBorder="1" applyAlignment="1" applyProtection="1">
      <alignment horizontal="center" vertical="center"/>
      <protection hidden="1"/>
    </xf>
    <xf numFmtId="0" fontId="13" fillId="0" borderId="190" xfId="36" applyFont="1" applyFill="1" applyBorder="1" applyAlignment="1" applyProtection="1">
      <alignment horizontal="center" vertical="center"/>
      <protection hidden="1"/>
    </xf>
    <xf numFmtId="0" fontId="70" fillId="0" borderId="0" xfId="36" applyFont="1" applyFill="1" applyBorder="1" applyAlignment="1" applyProtection="1">
      <alignment horizontal="center" vertical="center" wrapText="1"/>
      <protection hidden="1"/>
    </xf>
    <xf numFmtId="0" fontId="44" fillId="0" borderId="35" xfId="13" applyFont="1" applyFill="1" applyBorder="1" applyAlignment="1" applyProtection="1">
      <alignment horizontal="centerContinuous"/>
      <protection hidden="1"/>
    </xf>
    <xf numFmtId="0" fontId="44" fillId="0" borderId="214" xfId="13" applyFont="1" applyFill="1" applyBorder="1" applyProtection="1">
      <protection hidden="1"/>
    </xf>
    <xf numFmtId="0" fontId="44" fillId="0" borderId="186" xfId="13" applyFont="1" applyFill="1" applyBorder="1" applyAlignment="1" applyProtection="1">
      <alignment horizontal="center"/>
      <protection hidden="1"/>
    </xf>
    <xf numFmtId="0" fontId="44" fillId="0" borderId="0" xfId="13" applyFont="1" applyFill="1" applyBorder="1" applyAlignment="1" applyProtection="1">
      <alignment horizontal="center"/>
      <protection hidden="1"/>
    </xf>
    <xf numFmtId="0" fontId="44" fillId="0" borderId="35" xfId="37" applyFont="1" applyFill="1" applyBorder="1" applyAlignment="1" applyProtection="1">
      <alignment horizontal="centerContinuous"/>
      <protection hidden="1"/>
    </xf>
    <xf numFmtId="0" fontId="44" fillId="0" borderId="190" xfId="37" applyFont="1" applyFill="1" applyBorder="1" applyAlignment="1" applyProtection="1">
      <alignment horizontal="center"/>
      <protection hidden="1"/>
    </xf>
    <xf numFmtId="0" fontId="44" fillId="0" borderId="120" xfId="37" applyFont="1" applyFill="1" applyBorder="1" applyAlignment="1" applyProtection="1">
      <alignment horizontal="center"/>
      <protection hidden="1"/>
    </xf>
    <xf numFmtId="0" fontId="44" fillId="0" borderId="0" xfId="37" applyFont="1" applyFill="1" applyBorder="1" applyAlignment="1" applyProtection="1">
      <alignment horizontal="center"/>
      <protection hidden="1"/>
    </xf>
    <xf numFmtId="0" fontId="44" fillId="0" borderId="164" xfId="13" applyFont="1" applyFill="1" applyBorder="1" applyAlignment="1" applyProtection="1">
      <alignment horizontal="centerContinuous"/>
      <protection hidden="1"/>
    </xf>
    <xf numFmtId="0" fontId="44" fillId="0" borderId="177" xfId="13" applyFont="1" applyFill="1" applyBorder="1" applyAlignment="1" applyProtection="1">
      <alignment horizontal="center"/>
      <protection hidden="1"/>
    </xf>
    <xf numFmtId="0" fontId="71" fillId="0" borderId="186" xfId="13" applyFont="1" applyFill="1" applyBorder="1" applyAlignment="1" applyProtection="1">
      <alignment horizontal="center"/>
      <protection hidden="1"/>
    </xf>
    <xf numFmtId="0" fontId="71" fillId="0" borderId="191" xfId="13" applyFont="1" applyFill="1" applyBorder="1" applyAlignment="1" applyProtection="1">
      <alignment horizontal="center"/>
      <protection hidden="1"/>
    </xf>
    <xf numFmtId="0" fontId="72" fillId="0" borderId="186" xfId="13" applyFont="1" applyFill="1" applyBorder="1" applyAlignment="1" applyProtection="1">
      <alignment horizontal="center" wrapText="1"/>
      <protection hidden="1"/>
    </xf>
    <xf numFmtId="0" fontId="13" fillId="0" borderId="35" xfId="13" applyFont="1" applyFill="1" applyBorder="1" applyAlignment="1" applyProtection="1">
      <alignment horizontal="center" vertical="center"/>
      <protection hidden="1"/>
    </xf>
    <xf numFmtId="0" fontId="13" fillId="0" borderId="226" xfId="13" applyFont="1" applyFill="1" applyBorder="1" applyAlignment="1" applyProtection="1">
      <alignment horizontal="center" vertical="center"/>
      <protection hidden="1"/>
    </xf>
    <xf numFmtId="0" fontId="52" fillId="3" borderId="42" xfId="21" applyNumberFormat="1" applyFont="1" applyFill="1" applyBorder="1" applyAlignment="1" applyProtection="1">
      <alignment horizontal="center" vertical="center"/>
    </xf>
    <xf numFmtId="0" fontId="52" fillId="3" borderId="32" xfId="21" applyNumberFormat="1" applyFont="1" applyFill="1" applyBorder="1" applyAlignment="1" applyProtection="1">
      <alignment horizontal="center" vertical="center"/>
    </xf>
    <xf numFmtId="49" fontId="52" fillId="3" borderId="32" xfId="21" applyNumberFormat="1" applyFont="1" applyFill="1" applyBorder="1" applyAlignment="1" applyProtection="1">
      <alignment horizontal="center" vertical="center"/>
    </xf>
    <xf numFmtId="0" fontId="49" fillId="3" borderId="106" xfId="21" applyNumberFormat="1" applyFont="1" applyFill="1" applyBorder="1" applyAlignment="1" applyProtection="1">
      <alignment horizontal="center"/>
    </xf>
    <xf numFmtId="0" fontId="49" fillId="3" borderId="107" xfId="21" applyNumberFormat="1" applyFont="1" applyFill="1" applyBorder="1" applyAlignment="1" applyProtection="1">
      <alignment horizontal="center"/>
    </xf>
    <xf numFmtId="0" fontId="49" fillId="3" borderId="107" xfId="21" applyNumberFormat="1" applyFont="1" applyFill="1" applyBorder="1" applyAlignment="1" applyProtection="1">
      <alignment horizontal="center"/>
      <protection hidden="1"/>
    </xf>
    <xf numFmtId="0" fontId="49" fillId="3" borderId="124" xfId="21" applyNumberFormat="1" applyFont="1" applyFill="1" applyBorder="1" applyAlignment="1" applyProtection="1">
      <alignment horizontal="center"/>
      <protection hidden="1"/>
    </xf>
    <xf numFmtId="0" fontId="52" fillId="3" borderId="5" xfId="21" applyNumberFormat="1" applyFont="1" applyFill="1" applyBorder="1" applyAlignment="1" applyProtection="1">
      <alignment horizontal="center" vertical="center"/>
    </xf>
    <xf numFmtId="49" fontId="52" fillId="3" borderId="0" xfId="21" applyNumberFormat="1" applyFont="1" applyFill="1" applyBorder="1" applyAlignment="1" applyProtection="1">
      <alignment horizontal="center" vertical="center"/>
    </xf>
    <xf numFmtId="0" fontId="17" fillId="3" borderId="35" xfId="21" applyNumberFormat="1" applyFill="1" applyBorder="1" applyProtection="1"/>
    <xf numFmtId="0" fontId="17" fillId="3" borderId="0" xfId="21" applyNumberFormat="1" applyFill="1" applyBorder="1" applyProtection="1"/>
    <xf numFmtId="0" fontId="17" fillId="3" borderId="0" xfId="21" applyNumberFormat="1" applyFill="1" applyBorder="1" applyProtection="1">
      <protection hidden="1"/>
    </xf>
    <xf numFmtId="0" fontId="17" fillId="3" borderId="125" xfId="21" applyNumberFormat="1" applyFill="1" applyBorder="1" applyProtection="1">
      <protection hidden="1"/>
    </xf>
    <xf numFmtId="49" fontId="10" fillId="5" borderId="228" xfId="21" applyNumberFormat="1" applyFont="1" applyFill="1" applyBorder="1" applyProtection="1">
      <protection hidden="1"/>
    </xf>
    <xf numFmtId="49" fontId="10" fillId="5" borderId="63" xfId="21" applyNumberFormat="1" applyFont="1" applyFill="1" applyBorder="1" applyProtection="1">
      <protection hidden="1"/>
    </xf>
    <xf numFmtId="49" fontId="10" fillId="2" borderId="63" xfId="21" applyNumberFormat="1" applyFont="1" applyBorder="1" applyProtection="1">
      <protection locked="0"/>
    </xf>
    <xf numFmtId="49" fontId="10" fillId="5" borderId="229" xfId="21" applyNumberFormat="1" applyFont="1" applyFill="1" applyBorder="1" applyProtection="1">
      <protection hidden="1"/>
    </xf>
    <xf numFmtId="49" fontId="10" fillId="5" borderId="230" xfId="21" applyNumberFormat="1" applyFont="1" applyFill="1" applyBorder="1" applyProtection="1">
      <protection hidden="1"/>
    </xf>
    <xf numFmtId="49" fontId="10" fillId="2" borderId="95" xfId="21" applyNumberFormat="1" applyFont="1" applyBorder="1" applyProtection="1">
      <protection locked="0"/>
    </xf>
    <xf numFmtId="49" fontId="10" fillId="2" borderId="231" xfId="21" applyNumberFormat="1" applyFont="1" applyBorder="1" applyProtection="1">
      <protection locked="0"/>
    </xf>
    <xf numFmtId="49" fontId="10" fillId="2" borderId="63" xfId="21" applyNumberFormat="1" applyFont="1" applyBorder="1" applyProtection="1"/>
    <xf numFmtId="49" fontId="10" fillId="2" borderId="63" xfId="21" applyNumberFormat="1" applyFont="1" applyBorder="1" applyProtection="1">
      <protection hidden="1"/>
    </xf>
    <xf numFmtId="49" fontId="10" fillId="5" borderId="232" xfId="21" applyNumberFormat="1" applyFont="1" applyFill="1" applyBorder="1" applyProtection="1">
      <protection hidden="1"/>
    </xf>
    <xf numFmtId="49" fontId="10" fillId="3" borderId="230" xfId="21" applyNumberFormat="1" applyFont="1" applyFill="1" applyBorder="1" applyProtection="1">
      <protection locked="0" hidden="1"/>
    </xf>
    <xf numFmtId="49" fontId="10" fillId="6" borderId="230" xfId="21" applyNumberFormat="1" applyFont="1" applyFill="1" applyBorder="1" applyProtection="1">
      <protection hidden="1"/>
    </xf>
    <xf numFmtId="49" fontId="10" fillId="6" borderId="228" xfId="21" applyNumberFormat="1" applyFont="1" applyFill="1" applyBorder="1" applyProtection="1">
      <protection hidden="1"/>
    </xf>
    <xf numFmtId="49" fontId="10" fillId="3" borderId="63" xfId="21" applyNumberFormat="1" applyFont="1" applyFill="1" applyBorder="1" applyProtection="1">
      <protection hidden="1"/>
    </xf>
    <xf numFmtId="49" fontId="10" fillId="6" borderId="229" xfId="21" applyNumberFormat="1" applyFont="1" applyFill="1" applyBorder="1" applyProtection="1">
      <protection hidden="1"/>
    </xf>
    <xf numFmtId="49" fontId="10" fillId="3" borderId="230" xfId="21" applyNumberFormat="1" applyFont="1" applyFill="1" applyBorder="1" applyProtection="1">
      <protection hidden="1"/>
    </xf>
    <xf numFmtId="49" fontId="10" fillId="3" borderId="95" xfId="21" applyNumberFormat="1" applyFont="1" applyFill="1" applyBorder="1" applyProtection="1">
      <protection hidden="1"/>
    </xf>
    <xf numFmtId="49" fontId="10" fillId="3" borderId="231" xfId="21" applyNumberFormat="1" applyFont="1" applyFill="1" applyBorder="1" applyProtection="1">
      <protection hidden="1"/>
    </xf>
    <xf numFmtId="49" fontId="10" fillId="3" borderId="233" xfId="21" applyNumberFormat="1" applyFont="1" applyFill="1" applyBorder="1" applyProtection="1">
      <protection locked="0" hidden="1"/>
    </xf>
    <xf numFmtId="49" fontId="47" fillId="2" borderId="0" xfId="21" applyNumberFormat="1" applyFont="1" applyAlignment="1" applyProtection="1">
      <alignment horizontal="center"/>
      <protection hidden="1"/>
    </xf>
    <xf numFmtId="49" fontId="28" fillId="2" borderId="0" xfId="21" applyNumberFormat="1" applyFont="1" applyAlignment="1" applyProtection="1">
      <alignment horizontal="center"/>
      <protection hidden="1"/>
    </xf>
    <xf numFmtId="49" fontId="50" fillId="2" borderId="95" xfId="21" applyNumberFormat="1" applyFont="1" applyBorder="1" applyAlignment="1" applyProtection="1">
      <alignment horizontal="center"/>
      <protection hidden="1"/>
    </xf>
    <xf numFmtId="49" fontId="50" fillId="2" borderId="34" xfId="21" applyNumberFormat="1" applyFont="1" applyBorder="1" applyAlignment="1" applyProtection="1">
      <alignment horizontal="center" vertical="center"/>
      <protection hidden="1"/>
    </xf>
    <xf numFmtId="49" fontId="49" fillId="2" borderId="95" xfId="21" applyNumberFormat="1" applyFont="1" applyFill="1" applyBorder="1" applyAlignment="1" applyProtection="1">
      <alignment horizontal="center" vertical="center"/>
      <protection hidden="1"/>
    </xf>
    <xf numFmtId="49" fontId="54" fillId="2" borderId="80" xfId="21" applyNumberFormat="1" applyFont="1" applyBorder="1" applyAlignment="1" applyProtection="1">
      <alignment horizontal="center" vertical="center"/>
      <protection locked="0" hidden="1"/>
    </xf>
    <xf numFmtId="49" fontId="54" fillId="5" borderId="85" xfId="21" applyNumberFormat="1" applyFont="1" applyFill="1" applyBorder="1" applyAlignment="1" applyProtection="1">
      <alignment horizontal="center" vertical="center"/>
      <protection hidden="1"/>
    </xf>
    <xf numFmtId="49" fontId="54" fillId="5" borderId="83" xfId="21" applyNumberFormat="1" applyFont="1" applyFill="1" applyBorder="1" applyAlignment="1" applyProtection="1">
      <alignment horizontal="center" vertical="center"/>
      <protection hidden="1"/>
    </xf>
    <xf numFmtId="49" fontId="17" fillId="2" borderId="0" xfId="21" applyNumberFormat="1" applyAlignment="1" applyProtection="1">
      <alignment horizontal="center"/>
      <protection hidden="1"/>
    </xf>
    <xf numFmtId="49" fontId="49" fillId="3" borderId="1" xfId="21" applyNumberFormat="1" applyFont="1" applyFill="1" applyBorder="1" applyAlignment="1" applyProtection="1">
      <alignment horizontal="center" vertical="center"/>
      <protection hidden="1"/>
    </xf>
    <xf numFmtId="49" fontId="54" fillId="3" borderId="1" xfId="21" applyNumberFormat="1" applyFont="1" applyFill="1" applyBorder="1" applyAlignment="1" applyProtection="1">
      <alignment horizontal="center" vertical="center"/>
      <protection locked="0" hidden="1"/>
    </xf>
    <xf numFmtId="49" fontId="54" fillId="5" borderId="1" xfId="21" applyNumberFormat="1" applyFont="1" applyFill="1" applyBorder="1" applyAlignment="1" applyProtection="1">
      <alignment horizontal="center" vertical="center"/>
      <protection hidden="1"/>
    </xf>
    <xf numFmtId="49" fontId="49" fillId="2" borderId="1" xfId="21" applyNumberFormat="1" applyFont="1" applyFill="1" applyBorder="1" applyAlignment="1" applyProtection="1">
      <alignment horizontal="center" vertical="center"/>
      <protection hidden="1"/>
    </xf>
    <xf numFmtId="49" fontId="54" fillId="2" borderId="1" xfId="21" applyNumberFormat="1" applyFont="1" applyBorder="1" applyAlignment="1" applyProtection="1">
      <alignment horizontal="center" vertical="center"/>
      <protection locked="0" hidden="1"/>
    </xf>
    <xf numFmtId="49" fontId="17" fillId="4" borderId="0" xfId="21" applyNumberFormat="1" applyFill="1" applyAlignment="1" applyProtection="1">
      <alignment horizontal="center"/>
      <protection hidden="1"/>
    </xf>
    <xf numFmtId="49" fontId="50" fillId="2" borderId="1" xfId="21" applyNumberFormat="1" applyFont="1" applyBorder="1" applyAlignment="1" applyProtection="1">
      <alignment horizontal="center"/>
      <protection hidden="1"/>
    </xf>
    <xf numFmtId="49" fontId="50" fillId="2" borderId="1" xfId="21" applyNumberFormat="1" applyFont="1" applyBorder="1" applyAlignment="1" applyProtection="1">
      <alignment horizontal="center" vertical="center"/>
      <protection hidden="1"/>
    </xf>
    <xf numFmtId="49" fontId="50" fillId="2" borderId="68" xfId="21" applyNumberFormat="1" applyFont="1" applyBorder="1" applyAlignment="1" applyProtection="1">
      <alignment horizontal="center" vertical="center"/>
      <protection hidden="1"/>
    </xf>
    <xf numFmtId="49" fontId="49" fillId="2" borderId="68" xfId="21" applyNumberFormat="1" applyFont="1" applyFill="1" applyBorder="1" applyAlignment="1" applyProtection="1">
      <alignment horizontal="center" vertical="center"/>
      <protection hidden="1"/>
    </xf>
    <xf numFmtId="49" fontId="54" fillId="2" borderId="68" xfId="21" applyNumberFormat="1" applyFont="1" applyBorder="1" applyAlignment="1" applyProtection="1">
      <alignment horizontal="center" vertical="center"/>
      <protection locked="0" hidden="1"/>
    </xf>
    <xf numFmtId="49" fontId="54" fillId="5" borderId="68" xfId="21" applyNumberFormat="1" applyFont="1" applyFill="1" applyBorder="1" applyAlignment="1" applyProtection="1">
      <alignment horizontal="center" vertical="center"/>
      <protection hidden="1"/>
    </xf>
    <xf numFmtId="49" fontId="49" fillId="4" borderId="1" xfId="21" applyNumberFormat="1" applyFont="1" applyFill="1" applyBorder="1" applyAlignment="1" applyProtection="1">
      <alignment horizontal="center" vertical="center"/>
      <protection hidden="1"/>
    </xf>
    <xf numFmtId="49" fontId="54" fillId="4" borderId="1" xfId="21" applyNumberFormat="1" applyFont="1" applyFill="1" applyBorder="1" applyAlignment="1" applyProtection="1">
      <alignment horizontal="center" vertical="center"/>
      <protection locked="0" hidden="1"/>
    </xf>
    <xf numFmtId="49" fontId="47" fillId="0" borderId="0" xfId="29" applyNumberFormat="1" applyFont="1" applyAlignment="1" applyProtection="1">
      <alignment horizontal="center" vertical="top"/>
      <protection hidden="1"/>
    </xf>
    <xf numFmtId="49" fontId="13" fillId="0" borderId="106" xfId="29" applyNumberFormat="1" applyFont="1" applyBorder="1" applyAlignment="1" applyProtection="1">
      <alignment horizontal="center" vertical="center"/>
      <protection hidden="1"/>
    </xf>
    <xf numFmtId="49" fontId="39" fillId="0" borderId="100" xfId="29" applyNumberFormat="1" applyFont="1" applyBorder="1" applyAlignment="1" applyProtection="1">
      <alignment horizontal="center" vertical="center"/>
      <protection hidden="1"/>
    </xf>
    <xf numFmtId="49" fontId="10" fillId="0" borderId="100" xfId="29" applyNumberFormat="1" applyFont="1" applyFill="1" applyBorder="1" applyAlignment="1" applyProtection="1">
      <alignment horizontal="center"/>
      <protection locked="0" hidden="1"/>
    </xf>
    <xf numFmtId="49" fontId="10" fillId="5" borderId="100" xfId="29" applyNumberFormat="1" applyFont="1" applyFill="1" applyBorder="1" applyAlignment="1" applyProtection="1">
      <alignment horizontal="center"/>
      <protection hidden="1"/>
    </xf>
    <xf numFmtId="49" fontId="10" fillId="6" borderId="100" xfId="29" applyNumberFormat="1" applyFont="1" applyFill="1" applyBorder="1" applyAlignment="1" applyProtection="1">
      <alignment horizontal="center"/>
      <protection hidden="1"/>
    </xf>
    <xf numFmtId="49" fontId="10" fillId="5" borderId="234" xfId="29" applyNumberFormat="1" applyFont="1" applyFill="1" applyBorder="1" applyAlignment="1" applyProtection="1">
      <alignment horizontal="center"/>
      <protection hidden="1"/>
    </xf>
    <xf numFmtId="49" fontId="20" fillId="0" borderId="0" xfId="29" applyNumberFormat="1" applyFont="1" applyFill="1" applyBorder="1" applyAlignment="1" applyProtection="1">
      <alignment horizontal="center"/>
      <protection hidden="1"/>
    </xf>
    <xf numFmtId="49" fontId="59" fillId="7" borderId="0" xfId="21" applyNumberFormat="1" applyFont="1" applyFill="1" applyBorder="1" applyAlignment="1" applyProtection="1">
      <alignment horizontal="centerContinuous" vertical="center" wrapText="1"/>
      <protection hidden="1"/>
    </xf>
    <xf numFmtId="49" fontId="10" fillId="5" borderId="85" xfId="29" applyNumberFormat="1" applyFont="1" applyFill="1" applyBorder="1" applyAlignment="1" applyProtection="1">
      <alignment horizontal="center"/>
      <protection hidden="1"/>
    </xf>
    <xf numFmtId="49" fontId="10" fillId="5" borderId="231" xfId="29" applyNumberFormat="1" applyFont="1" applyFill="1" applyBorder="1" applyAlignment="1" applyProtection="1">
      <alignment horizontal="center"/>
      <protection hidden="1"/>
    </xf>
    <xf numFmtId="49" fontId="18" fillId="0" borderId="0" xfId="13" applyNumberFormat="1" applyFont="1" applyAlignment="1" applyProtection="1">
      <alignment horizontal="center"/>
      <protection hidden="1"/>
    </xf>
    <xf numFmtId="49" fontId="18" fillId="0" borderId="107" xfId="13" applyNumberFormat="1" applyFont="1" applyBorder="1" applyAlignment="1" applyProtection="1">
      <alignment horizontal="center"/>
      <protection hidden="1"/>
    </xf>
    <xf numFmtId="49" fontId="18" fillId="0" borderId="0" xfId="13" applyNumberFormat="1" applyFont="1" applyBorder="1" applyAlignment="1" applyProtection="1">
      <alignment horizontal="center"/>
      <protection hidden="1"/>
    </xf>
    <xf numFmtId="49" fontId="18" fillId="0" borderId="2" xfId="13" applyNumberFormat="1" applyFont="1" applyBorder="1" applyAlignment="1" applyProtection="1">
      <alignment horizontal="center"/>
      <protection hidden="1"/>
    </xf>
    <xf numFmtId="49" fontId="49" fillId="2" borderId="116" xfId="21" applyNumberFormat="1" applyFont="1" applyBorder="1" applyAlignment="1" applyProtection="1">
      <alignment horizontal="left" vertical="center" wrapText="1"/>
      <protection hidden="1"/>
    </xf>
    <xf numFmtId="49" fontId="49" fillId="2" borderId="169" xfId="21" applyNumberFormat="1" applyFont="1" applyBorder="1" applyAlignment="1" applyProtection="1">
      <alignment horizontal="left" vertical="center" wrapText="1"/>
      <protection hidden="1"/>
    </xf>
    <xf numFmtId="49" fontId="3" fillId="0" borderId="0" xfId="29" applyNumberFormat="1" applyAlignment="1" applyProtection="1">
      <alignment horizontal="center"/>
      <protection hidden="1"/>
    </xf>
    <xf numFmtId="49" fontId="10" fillId="3" borderId="101" xfId="29" applyNumberFormat="1" applyFont="1" applyFill="1" applyBorder="1" applyAlignment="1" applyProtection="1">
      <alignment horizontal="center"/>
      <protection locked="0" hidden="1"/>
    </xf>
    <xf numFmtId="49" fontId="20" fillId="5" borderId="162" xfId="29" applyNumberFormat="1" applyFont="1" applyFill="1" applyBorder="1" applyAlignment="1" applyProtection="1">
      <alignment horizontal="center"/>
      <protection hidden="1"/>
    </xf>
    <xf numFmtId="49" fontId="20" fillId="4" borderId="0" xfId="29" applyNumberFormat="1" applyFont="1" applyFill="1" applyBorder="1" applyAlignment="1" applyProtection="1">
      <alignment horizontal="center"/>
      <protection hidden="1"/>
    </xf>
    <xf numFmtId="49" fontId="10" fillId="0" borderId="101" xfId="29" applyNumberFormat="1" applyFont="1" applyFill="1" applyBorder="1" applyAlignment="1" applyProtection="1">
      <alignment horizontal="center"/>
      <protection locked="0" hidden="1"/>
    </xf>
    <xf numFmtId="3" fontId="10" fillId="2" borderId="77" xfId="21" applyNumberFormat="1" applyFont="1" applyBorder="1" applyProtection="1">
      <protection locked="0" hidden="1"/>
    </xf>
    <xf numFmtId="3" fontId="10" fillId="2" borderId="79" xfId="21" applyNumberFormat="1" applyFont="1" applyBorder="1" applyProtection="1">
      <protection locked="0" hidden="1"/>
    </xf>
    <xf numFmtId="3" fontId="10" fillId="2" borderId="17" xfId="21" applyNumberFormat="1" applyFont="1" applyBorder="1" applyProtection="1">
      <protection locked="0" hidden="1"/>
    </xf>
    <xf numFmtId="3" fontId="10" fillId="2" borderId="86" xfId="21" applyNumberFormat="1" applyFont="1" applyBorder="1" applyProtection="1">
      <protection locked="0" hidden="1"/>
    </xf>
    <xf numFmtId="3" fontId="10" fillId="2" borderId="81" xfId="21" applyNumberFormat="1" applyFont="1" applyBorder="1" applyProtection="1">
      <protection locked="0" hidden="1"/>
    </xf>
    <xf numFmtId="3" fontId="10" fillId="2" borderId="82" xfId="21" applyNumberFormat="1" applyFont="1" applyBorder="1" applyProtection="1">
      <protection locked="0" hidden="1"/>
    </xf>
    <xf numFmtId="3" fontId="10" fillId="3" borderId="77" xfId="21" applyNumberFormat="1" applyFont="1" applyFill="1" applyBorder="1" applyProtection="1">
      <protection locked="0" hidden="1"/>
    </xf>
    <xf numFmtId="3" fontId="10" fillId="3" borderId="79" xfId="21" applyNumberFormat="1" applyFont="1" applyFill="1" applyBorder="1" applyProtection="1">
      <protection locked="0" hidden="1"/>
    </xf>
    <xf numFmtId="3" fontId="10" fillId="3" borderId="17" xfId="21" applyNumberFormat="1" applyFont="1" applyFill="1" applyBorder="1" applyProtection="1">
      <protection locked="0" hidden="1"/>
    </xf>
    <xf numFmtId="3" fontId="10" fillId="3" borderId="86" xfId="21" applyNumberFormat="1" applyFont="1" applyFill="1" applyBorder="1" applyProtection="1">
      <protection locked="0" hidden="1"/>
    </xf>
    <xf numFmtId="3" fontId="10" fillId="3" borderId="81" xfId="21" applyNumberFormat="1" applyFont="1" applyFill="1" applyBorder="1" applyProtection="1">
      <protection locked="0" hidden="1"/>
    </xf>
    <xf numFmtId="3" fontId="10" fillId="3" borderId="82" xfId="21" applyNumberFormat="1" applyFont="1" applyFill="1" applyBorder="1" applyProtection="1">
      <protection locked="0" hidden="1"/>
    </xf>
    <xf numFmtId="0" fontId="1" fillId="0" borderId="0" xfId="16" quotePrefix="1" applyNumberFormat="1"/>
    <xf numFmtId="0" fontId="1" fillId="0" borderId="0" xfId="16"/>
    <xf numFmtId="0" fontId="0" fillId="0" borderId="0" xfId="0" applyNumberFormat="1"/>
    <xf numFmtId="0" fontId="7" fillId="0" borderId="0" xfId="13" applyNumberFormat="1" applyProtection="1"/>
    <xf numFmtId="1" fontId="7" fillId="0" borderId="0" xfId="13" applyNumberFormat="1" applyProtection="1"/>
    <xf numFmtId="0" fontId="82" fillId="0" borderId="0" xfId="13" applyFont="1" applyAlignment="1" applyProtection="1"/>
    <xf numFmtId="0" fontId="19" fillId="6" borderId="93" xfId="13" applyNumberFormat="1" applyFont="1" applyFill="1" applyBorder="1" applyAlignment="1" applyProtection="1">
      <alignment horizontal="center" vertical="center"/>
    </xf>
    <xf numFmtId="3" fontId="18" fillId="0" borderId="92" xfId="13" applyNumberFormat="1" applyFont="1" applyFill="1" applyBorder="1" applyAlignment="1" applyProtection="1">
      <alignment vertical="center"/>
    </xf>
    <xf numFmtId="0" fontId="18" fillId="0" borderId="91" xfId="13" applyFont="1" applyFill="1" applyBorder="1" applyAlignment="1" applyProtection="1">
      <alignment horizontal="center" vertical="center" wrapText="1"/>
    </xf>
    <xf numFmtId="0" fontId="7" fillId="0" borderId="0" xfId="13" applyFont="1" applyProtection="1"/>
    <xf numFmtId="0" fontId="56" fillId="0" borderId="0" xfId="13" applyFont="1" applyAlignment="1" applyProtection="1"/>
    <xf numFmtId="3" fontId="3" fillId="0" borderId="1" xfId="13" applyNumberFormat="1" applyFont="1" applyFill="1" applyBorder="1" applyAlignment="1" applyProtection="1">
      <alignment vertical="center"/>
    </xf>
    <xf numFmtId="0" fontId="10" fillId="0" borderId="1" xfId="13" applyFont="1" applyFill="1" applyBorder="1" applyAlignment="1" applyProtection="1">
      <alignment horizontal="justify" vertical="center" wrapText="1"/>
    </xf>
    <xf numFmtId="0" fontId="7" fillId="0" borderId="79" xfId="13" applyNumberFormat="1" applyBorder="1" applyProtection="1"/>
    <xf numFmtId="0" fontId="7" fillId="0" borderId="78" xfId="13" applyBorder="1" applyProtection="1"/>
    <xf numFmtId="0" fontId="19" fillId="6" borderId="93" xfId="13" applyNumberFormat="1" applyFont="1" applyFill="1" applyBorder="1" applyAlignment="1" applyProtection="1">
      <alignment horizontal="center" vertical="center" wrapText="1"/>
    </xf>
    <xf numFmtId="0" fontId="10" fillId="0" borderId="17" xfId="13" applyFont="1" applyFill="1" applyBorder="1" applyAlignment="1" applyProtection="1">
      <alignment horizontal="justify" wrapText="1"/>
    </xf>
    <xf numFmtId="0" fontId="10" fillId="0" borderId="87" xfId="13" applyFont="1" applyFill="1" applyBorder="1" applyAlignment="1" applyProtection="1">
      <alignment horizontal="justify"/>
    </xf>
    <xf numFmtId="0" fontId="10" fillId="0" borderId="17" xfId="13" applyFont="1" applyFill="1" applyBorder="1" applyAlignment="1" applyProtection="1">
      <alignment horizontal="justify"/>
    </xf>
    <xf numFmtId="0" fontId="10" fillId="0" borderId="0" xfId="13" applyFont="1" applyAlignment="1" applyProtection="1"/>
    <xf numFmtId="0" fontId="56" fillId="0" borderId="0" xfId="13" applyFont="1" applyProtection="1"/>
    <xf numFmtId="3" fontId="3" fillId="0" borderId="1" xfId="13" applyNumberFormat="1" applyFont="1" applyFill="1" applyBorder="1" applyAlignment="1" applyProtection="1">
      <alignment horizontal="right" vertical="center"/>
    </xf>
    <xf numFmtId="4" fontId="10" fillId="0" borderId="17" xfId="13" applyNumberFormat="1" applyFont="1" applyFill="1" applyBorder="1" applyAlignment="1" applyProtection="1">
      <alignment horizontal="justify"/>
    </xf>
    <xf numFmtId="3" fontId="3" fillId="0" borderId="74" xfId="13" applyNumberFormat="1" applyFont="1" applyFill="1" applyBorder="1" applyAlignment="1" applyProtection="1">
      <alignment vertical="center"/>
    </xf>
    <xf numFmtId="0" fontId="10" fillId="0" borderId="22" xfId="13" applyFont="1" applyFill="1" applyBorder="1" applyAlignment="1" applyProtection="1">
      <alignment horizontal="justify" wrapText="1"/>
    </xf>
    <xf numFmtId="0" fontId="13" fillId="6" borderId="93" xfId="13" applyFont="1" applyFill="1" applyBorder="1" applyAlignment="1" applyProtection="1">
      <alignment horizontal="center" vertical="center" wrapText="1"/>
    </xf>
    <xf numFmtId="0" fontId="13" fillId="6" borderId="92" xfId="13" applyFont="1" applyFill="1" applyBorder="1" applyAlignment="1" applyProtection="1">
      <alignment horizontal="center" vertical="center" wrapText="1"/>
    </xf>
    <xf numFmtId="0" fontId="13" fillId="6" borderId="91" xfId="13" applyFont="1" applyFill="1" applyBorder="1" applyAlignment="1" applyProtection="1">
      <alignment horizontal="center" vertical="center"/>
    </xf>
    <xf numFmtId="0" fontId="10" fillId="0" borderId="0" xfId="13" applyFont="1" applyBorder="1" applyProtection="1"/>
    <xf numFmtId="0" fontId="10" fillId="0" borderId="0" xfId="13" applyFont="1" applyBorder="1" applyAlignment="1" applyProtection="1">
      <alignment horizontal="left"/>
    </xf>
    <xf numFmtId="0" fontId="18" fillId="0" borderId="0" xfId="13" applyFont="1" applyAlignment="1">
      <alignment wrapText="1"/>
    </xf>
    <xf numFmtId="0" fontId="43" fillId="0" borderId="90" xfId="13" applyFont="1" applyBorder="1" applyAlignment="1">
      <alignment horizontal="center" vertical="center" wrapText="1"/>
    </xf>
    <xf numFmtId="0" fontId="43" fillId="0" borderId="235" xfId="13" applyFont="1" applyBorder="1" applyAlignment="1">
      <alignment horizontal="center" vertical="center" wrapText="1"/>
    </xf>
    <xf numFmtId="0" fontId="43" fillId="0" borderId="236" xfId="13" applyFont="1" applyBorder="1" applyAlignment="1">
      <alignment horizontal="center" vertical="center" wrapText="1"/>
    </xf>
    <xf numFmtId="0" fontId="43" fillId="0" borderId="164" xfId="13" applyFont="1" applyBorder="1" applyAlignment="1">
      <alignment horizontal="center" vertical="center" wrapText="1"/>
    </xf>
    <xf numFmtId="0" fontId="43" fillId="0" borderId="226" xfId="13" applyFont="1" applyBorder="1" applyAlignment="1">
      <alignment horizontal="center" vertical="center" wrapText="1"/>
    </xf>
    <xf numFmtId="0" fontId="43" fillId="0" borderId="165" xfId="13" applyFont="1" applyBorder="1" applyAlignment="1">
      <alignment horizontal="center" vertical="center" wrapText="1"/>
    </xf>
    <xf numFmtId="0" fontId="3" fillId="0" borderId="77" xfId="13" applyFont="1" applyFill="1" applyBorder="1" applyAlignment="1" applyProtection="1">
      <alignment horizontal="left" vertical="center" wrapText="1"/>
    </xf>
    <xf numFmtId="3" fontId="10" fillId="4" borderId="78" xfId="13" applyNumberFormat="1" applyFont="1" applyFill="1" applyBorder="1" applyAlignment="1">
      <alignment horizontal="center" vertical="center"/>
    </xf>
    <xf numFmtId="0" fontId="83" fillId="0" borderId="79" xfId="13" applyFont="1" applyFill="1" applyBorder="1" applyAlignment="1" applyProtection="1">
      <alignment horizontal="center" vertical="center" wrapText="1"/>
    </xf>
    <xf numFmtId="0" fontId="3" fillId="0" borderId="17" xfId="13" applyFont="1" applyFill="1" applyBorder="1" applyAlignment="1" applyProtection="1">
      <alignment horizontal="left" vertical="center" wrapText="1"/>
    </xf>
    <xf numFmtId="3" fontId="10" fillId="4" borderId="1" xfId="13" applyNumberFormat="1" applyFont="1" applyFill="1" applyBorder="1" applyAlignment="1">
      <alignment horizontal="center" vertical="center"/>
    </xf>
    <xf numFmtId="0" fontId="83" fillId="0" borderId="86" xfId="13" applyFont="1" applyFill="1" applyBorder="1" applyAlignment="1" applyProtection="1">
      <alignment horizontal="center" vertical="center" wrapText="1"/>
    </xf>
    <xf numFmtId="0" fontId="3" fillId="0" borderId="81" xfId="13" applyFont="1" applyFill="1" applyBorder="1" applyAlignment="1" applyProtection="1">
      <alignment horizontal="left" vertical="center" wrapText="1"/>
    </xf>
    <xf numFmtId="3" fontId="10" fillId="4" borderId="71" xfId="13" applyNumberFormat="1" applyFont="1" applyFill="1" applyBorder="1" applyAlignment="1">
      <alignment horizontal="center" vertical="center"/>
    </xf>
    <xf numFmtId="0" fontId="83" fillId="0" borderId="82" xfId="13" applyFont="1" applyFill="1" applyBorder="1" applyAlignment="1" applyProtection="1">
      <alignment horizontal="center" vertical="center" wrapText="1"/>
    </xf>
    <xf numFmtId="0" fontId="43" fillId="0" borderId="91" xfId="13" applyFont="1" applyBorder="1" applyAlignment="1">
      <alignment horizontal="center" vertical="center" wrapText="1"/>
    </xf>
    <xf numFmtId="0" fontId="43" fillId="0" borderId="92" xfId="13" applyFont="1" applyBorder="1" applyAlignment="1">
      <alignment horizontal="center" vertical="center" wrapText="1"/>
    </xf>
    <xf numFmtId="0" fontId="43" fillId="0" borderId="93" xfId="13" applyFont="1" applyBorder="1" applyAlignment="1">
      <alignment horizontal="center" vertical="center" wrapText="1"/>
    </xf>
    <xf numFmtId="0" fontId="10" fillId="0" borderId="22" xfId="13" applyFont="1" applyFill="1" applyBorder="1" applyAlignment="1" applyProtection="1">
      <alignment horizontal="left" vertical="center" wrapText="1"/>
    </xf>
    <xf numFmtId="3" fontId="10" fillId="4" borderId="74" xfId="13" applyNumberFormat="1" applyFont="1" applyFill="1" applyBorder="1" applyAlignment="1">
      <alignment horizontal="center" vertical="center"/>
    </xf>
    <xf numFmtId="3" fontId="10" fillId="0" borderId="74" xfId="13" applyNumberFormat="1" applyFont="1" applyBorder="1" applyAlignment="1">
      <alignment horizontal="center" vertical="center"/>
    </xf>
    <xf numFmtId="0" fontId="83" fillId="0" borderId="20" xfId="13" applyFont="1" applyBorder="1" applyAlignment="1">
      <alignment horizontal="center" vertical="center" wrapText="1"/>
    </xf>
    <xf numFmtId="0" fontId="10" fillId="0" borderId="81" xfId="13" applyFont="1" applyFill="1" applyBorder="1" applyAlignment="1" applyProtection="1">
      <alignment horizontal="left" vertical="center" wrapText="1"/>
    </xf>
    <xf numFmtId="3" fontId="10" fillId="0" borderId="71" xfId="13" applyNumberFormat="1" applyFont="1" applyBorder="1" applyAlignment="1">
      <alignment horizontal="center" vertical="center"/>
    </xf>
    <xf numFmtId="0" fontId="83" fillId="0" borderId="82" xfId="13" applyFont="1" applyBorder="1" applyAlignment="1">
      <alignment horizontal="center" vertical="center" wrapText="1"/>
    </xf>
    <xf numFmtId="49" fontId="3" fillId="0" borderId="116" xfId="27" applyNumberFormat="1" applyFont="1" applyBorder="1" applyAlignment="1" applyProtection="1">
      <alignment horizontal="left" vertical="center"/>
      <protection locked="0" hidden="1"/>
    </xf>
    <xf numFmtId="49" fontId="24" fillId="0" borderId="116" xfId="1" applyNumberFormat="1" applyFont="1" applyBorder="1" applyAlignment="1" applyProtection="1">
      <alignment horizontal="left" vertical="center"/>
      <protection locked="0" hidden="1"/>
    </xf>
    <xf numFmtId="49" fontId="3" fillId="0" borderId="116" xfId="13" applyNumberFormat="1" applyFont="1" applyBorder="1" applyAlignment="1" applyProtection="1">
      <alignment horizontal="left"/>
      <protection locked="0" hidden="1"/>
    </xf>
    <xf numFmtId="49" fontId="3" fillId="0" borderId="116" xfId="27" applyNumberFormat="1" applyFont="1" applyFill="1" applyBorder="1" applyAlignment="1" applyProtection="1">
      <alignment horizontal="left" vertical="center"/>
      <protection locked="0"/>
    </xf>
    <xf numFmtId="49" fontId="22" fillId="0" borderId="116" xfId="1" applyNumberFormat="1" applyFill="1" applyBorder="1" applyAlignment="1" applyProtection="1">
      <alignment horizontal="left" vertical="center"/>
      <protection locked="0"/>
    </xf>
    <xf numFmtId="49" fontId="3" fillId="0" borderId="116" xfId="0" applyNumberFormat="1" applyFont="1" applyFill="1" applyBorder="1" applyAlignment="1" applyProtection="1">
      <alignment horizontal="left"/>
      <protection locked="0"/>
    </xf>
    <xf numFmtId="0" fontId="8" fillId="4" borderId="2" xfId="13" applyFont="1" applyFill="1" applyBorder="1" applyAlignment="1">
      <alignment horizontal="center" vertical="center" readingOrder="1"/>
    </xf>
    <xf numFmtId="0" fontId="8" fillId="4" borderId="108" xfId="13" applyFont="1" applyFill="1" applyBorder="1" applyAlignment="1">
      <alignment horizontal="center" vertical="center" readingOrder="1"/>
    </xf>
    <xf numFmtId="0" fontId="13" fillId="0" borderId="0" xfId="13" applyFont="1" applyFill="1" applyBorder="1" applyAlignment="1" applyProtection="1">
      <alignment horizontal="right" vertical="center"/>
    </xf>
    <xf numFmtId="0" fontId="10" fillId="0" borderId="0" xfId="13" applyFont="1" applyFill="1" applyBorder="1" applyAlignment="1" applyProtection="1">
      <alignment horizontal="center"/>
    </xf>
    <xf numFmtId="168" fontId="10" fillId="0" borderId="0" xfId="13" applyNumberFormat="1" applyFont="1" applyFill="1" applyBorder="1" applyAlignment="1"/>
    <xf numFmtId="3" fontId="10" fillId="0" borderId="0" xfId="13" applyNumberFormat="1" applyFont="1" applyFill="1" applyBorder="1" applyAlignment="1"/>
    <xf numFmtId="0" fontId="1" fillId="0" borderId="0" xfId="0" applyFont="1"/>
    <xf numFmtId="0" fontId="46" fillId="2" borderId="0" xfId="21" applyNumberFormat="1" applyFont="1" applyAlignment="1">
      <alignment horizontal="left" wrapText="1"/>
    </xf>
    <xf numFmtId="0" fontId="47" fillId="2" borderId="0" xfId="21" applyNumberFormat="1" applyFont="1" applyAlignment="1"/>
    <xf numFmtId="0" fontId="84" fillId="2" borderId="0" xfId="21" applyNumberFormat="1" applyFont="1"/>
    <xf numFmtId="0" fontId="17" fillId="2" borderId="0" xfId="21" applyNumberFormat="1" applyAlignment="1"/>
    <xf numFmtId="0" fontId="85" fillId="2" borderId="0" xfId="21" applyNumberFormat="1" applyFont="1" applyAlignment="1" applyProtection="1">
      <alignment horizontal="center" vertical="center" wrapText="1"/>
    </xf>
    <xf numFmtId="0" fontId="10" fillId="2" borderId="0" xfId="21" applyNumberFormat="1" applyFont="1" applyAlignment="1"/>
    <xf numFmtId="0" fontId="50" fillId="2" borderId="129" xfId="21" applyNumberFormat="1" applyFont="1" applyBorder="1" applyAlignment="1" applyProtection="1">
      <alignment horizontal="center" vertical="center"/>
    </xf>
    <xf numFmtId="0" fontId="86" fillId="2" borderId="0" xfId="21" applyNumberFormat="1" applyFont="1"/>
    <xf numFmtId="0" fontId="50" fillId="6" borderId="36" xfId="21" applyNumberFormat="1" applyFont="1" applyFill="1" applyBorder="1" applyAlignment="1" applyProtection="1">
      <alignment horizontal="centerContinuous" vertical="center"/>
    </xf>
    <xf numFmtId="0" fontId="50" fillId="2" borderId="48" xfId="21" applyNumberFormat="1" applyFont="1" applyBorder="1" applyAlignment="1" applyProtection="1">
      <alignment horizontal="center" vertical="center"/>
    </xf>
    <xf numFmtId="0" fontId="54" fillId="2" borderId="32" xfId="21" applyNumberFormat="1" applyFont="1" applyBorder="1" applyAlignment="1" applyProtection="1">
      <alignment horizontal="center"/>
    </xf>
    <xf numFmtId="0" fontId="54" fillId="2" borderId="227" xfId="21" applyNumberFormat="1" applyFont="1" applyBorder="1" applyAlignment="1" applyProtection="1">
      <alignment horizontal="center"/>
    </xf>
    <xf numFmtId="0" fontId="17" fillId="2" borderId="237" xfId="21" applyNumberFormat="1" applyFont="1" applyBorder="1" applyProtection="1"/>
    <xf numFmtId="168" fontId="10" fillId="2" borderId="46" xfId="21" applyNumberFormat="1" applyFont="1" applyBorder="1" applyAlignment="1" applyProtection="1">
      <alignment vertical="center"/>
    </xf>
    <xf numFmtId="0" fontId="10" fillId="2" borderId="37" xfId="21" applyNumberFormat="1" applyFont="1" applyBorder="1" applyProtection="1"/>
    <xf numFmtId="0" fontId="53" fillId="2" borderId="42" xfId="21" applyNumberFormat="1" applyFont="1" applyFill="1" applyBorder="1" applyAlignment="1" applyProtection="1">
      <alignment horizontal="center" vertical="center"/>
    </xf>
    <xf numFmtId="168" fontId="10" fillId="2" borderId="49" xfId="21" applyNumberFormat="1" applyFont="1" applyBorder="1" applyAlignment="1" applyProtection="1">
      <alignment vertical="center"/>
    </xf>
    <xf numFmtId="0" fontId="10" fillId="2" borderId="237" xfId="21" applyNumberFormat="1" applyFont="1" applyBorder="1" applyProtection="1"/>
    <xf numFmtId="168" fontId="10" fillId="2" borderId="55" xfId="21" applyNumberFormat="1" applyFont="1" applyBorder="1" applyAlignment="1" applyProtection="1">
      <alignment vertical="center"/>
    </xf>
    <xf numFmtId="0" fontId="13" fillId="2" borderId="238" xfId="21" applyNumberFormat="1" applyFont="1" applyBorder="1" applyProtection="1"/>
    <xf numFmtId="0" fontId="13" fillId="2" borderId="237" xfId="21" applyNumberFormat="1" applyFont="1" applyBorder="1" applyProtection="1"/>
    <xf numFmtId="168" fontId="10" fillId="2" borderId="239" xfId="21" applyNumberFormat="1" applyFont="1" applyBorder="1" applyAlignment="1" applyProtection="1">
      <alignment vertical="center"/>
    </xf>
    <xf numFmtId="168" fontId="10" fillId="2" borderId="159" xfId="21" applyNumberFormat="1" applyFont="1" applyBorder="1" applyAlignment="1" applyProtection="1">
      <alignment vertical="center"/>
    </xf>
    <xf numFmtId="168" fontId="10" fillId="2" borderId="63" xfId="21" applyNumberFormat="1" applyFont="1" applyBorder="1" applyAlignment="1" applyProtection="1">
      <alignment vertical="center"/>
    </xf>
    <xf numFmtId="0" fontId="53" fillId="2" borderId="240" xfId="21" applyNumberFormat="1" applyFont="1" applyBorder="1" applyAlignment="1" applyProtection="1">
      <alignment horizontal="center" vertical="center"/>
    </xf>
    <xf numFmtId="0" fontId="17" fillId="2" borderId="0" xfId="21" applyNumberFormat="1" applyFont="1" applyBorder="1" applyProtection="1"/>
    <xf numFmtId="0" fontId="17" fillId="2" borderId="238" xfId="21" applyNumberFormat="1" applyFont="1" applyBorder="1" applyProtection="1"/>
    <xf numFmtId="1" fontId="10" fillId="2" borderId="0" xfId="21" applyNumberFormat="1" applyFont="1" applyBorder="1" applyProtection="1"/>
    <xf numFmtId="1" fontId="10" fillId="2" borderId="238" xfId="21" applyNumberFormat="1" applyFont="1" applyBorder="1" applyProtection="1"/>
    <xf numFmtId="0" fontId="1" fillId="0" borderId="0" xfId="16" quotePrefix="1"/>
    <xf numFmtId="0" fontId="3" fillId="0" borderId="1" xfId="27" applyNumberFormat="1" applyFont="1" applyFill="1" applyBorder="1" applyAlignment="1" applyProtection="1">
      <alignment vertical="center"/>
      <protection locked="0" hidden="1"/>
    </xf>
    <xf numFmtId="0" fontId="3" fillId="0" borderId="3" xfId="27" applyNumberFormat="1" applyFont="1" applyFill="1" applyBorder="1" applyAlignment="1" applyProtection="1">
      <alignment vertical="center"/>
      <protection locked="0" hidden="1"/>
    </xf>
    <xf numFmtId="49" fontId="3" fillId="0" borderId="1" xfId="27" applyNumberFormat="1" applyFont="1" applyFill="1" applyBorder="1" applyAlignment="1" applyProtection="1">
      <alignment horizontal="left" vertical="center"/>
      <protection locked="0" hidden="1"/>
    </xf>
    <xf numFmtId="49" fontId="3" fillId="0" borderId="3" xfId="27" applyNumberFormat="1" applyFont="1" applyFill="1" applyBorder="1" applyAlignment="1" applyProtection="1">
      <alignment horizontal="left" vertical="center"/>
      <protection locked="0" hidden="1"/>
    </xf>
    <xf numFmtId="49" fontId="87" fillId="0" borderId="3" xfId="1" applyNumberFormat="1" applyFont="1" applyBorder="1" applyAlignment="1" applyProtection="1">
      <alignment horizontal="left" vertical="center"/>
      <protection locked="0" hidden="1"/>
    </xf>
    <xf numFmtId="0" fontId="1" fillId="0" borderId="0" xfId="16" applyNumberFormat="1"/>
    <xf numFmtId="164" fontId="19" fillId="0" borderId="4" xfId="27" applyFont="1" applyBorder="1" applyAlignment="1" applyProtection="1">
      <alignment vertical="center" wrapText="1"/>
    </xf>
    <xf numFmtId="164" fontId="19" fillId="0" borderId="4" xfId="27" applyFont="1" applyFill="1" applyBorder="1" applyAlignment="1" applyProtection="1">
      <alignment vertical="center" wrapText="1"/>
    </xf>
    <xf numFmtId="3" fontId="10" fillId="2" borderId="233" xfId="21" applyNumberFormat="1" applyFont="1" applyBorder="1" applyProtection="1">
      <protection locked="0" hidden="1"/>
    </xf>
    <xf numFmtId="3" fontId="10" fillId="2" borderId="233" xfId="21" applyNumberFormat="1" applyFont="1" applyBorder="1" applyProtection="1">
      <protection hidden="1"/>
    </xf>
    <xf numFmtId="0" fontId="88" fillId="0" borderId="0" xfId="13" applyFont="1" applyProtection="1"/>
    <xf numFmtId="0" fontId="44" fillId="0" borderId="241" xfId="33" applyFont="1" applyFill="1" applyBorder="1" applyAlignment="1" applyProtection="1">
      <alignment horizontal="center"/>
      <protection hidden="1"/>
    </xf>
    <xf numFmtId="0" fontId="10" fillId="0" borderId="116" xfId="33" applyFont="1" applyFill="1" applyBorder="1" applyAlignment="1" applyProtection="1">
      <protection locked="0" hidden="1"/>
    </xf>
    <xf numFmtId="0" fontId="10" fillId="0" borderId="2" xfId="33" applyFont="1" applyFill="1" applyBorder="1" applyAlignment="1" applyProtection="1">
      <protection locked="0" hidden="1"/>
    </xf>
    <xf numFmtId="0" fontId="10" fillId="0" borderId="108" xfId="33" applyFont="1" applyFill="1" applyBorder="1" applyAlignment="1" applyProtection="1">
      <protection locked="0" hidden="1"/>
    </xf>
    <xf numFmtId="168" fontId="10" fillId="4" borderId="182" xfId="33" applyNumberFormat="1" applyFont="1" applyFill="1" applyBorder="1" applyAlignment="1" applyProtection="1">
      <protection hidden="1"/>
    </xf>
    <xf numFmtId="0" fontId="10" fillId="0" borderId="207" xfId="33" applyFont="1" applyFill="1" applyBorder="1" applyAlignment="1" applyProtection="1">
      <protection locked="0" hidden="1"/>
    </xf>
    <xf numFmtId="0" fontId="10" fillId="0" borderId="21" xfId="33" applyFont="1" applyFill="1" applyBorder="1" applyAlignment="1" applyProtection="1">
      <protection locked="0" hidden="1"/>
    </xf>
    <xf numFmtId="0" fontId="10" fillId="0" borderId="24" xfId="33" applyFont="1" applyFill="1" applyBorder="1" applyAlignment="1" applyProtection="1">
      <protection locked="0" hidden="1"/>
    </xf>
    <xf numFmtId="0" fontId="10" fillId="0" borderId="18" xfId="33" applyFont="1" applyFill="1" applyBorder="1" applyAlignment="1" applyProtection="1">
      <protection locked="0" hidden="1"/>
    </xf>
    <xf numFmtId="0" fontId="10" fillId="0" borderId="75" xfId="33" applyFont="1" applyFill="1" applyBorder="1" applyAlignment="1" applyProtection="1">
      <protection locked="0" hidden="1"/>
    </xf>
    <xf numFmtId="0" fontId="10" fillId="0" borderId="73" xfId="33" applyFont="1" applyFill="1" applyBorder="1" applyAlignment="1" applyProtection="1">
      <protection locked="0" hidden="1"/>
    </xf>
    <xf numFmtId="0" fontId="10" fillId="0" borderId="114" xfId="33" applyFont="1" applyFill="1" applyBorder="1" applyAlignment="1" applyProtection="1">
      <protection locked="0" hidden="1"/>
    </xf>
    <xf numFmtId="0" fontId="89" fillId="0" borderId="0" xfId="0" applyFont="1" applyAlignment="1">
      <alignment wrapText="1"/>
    </xf>
    <xf numFmtId="0" fontId="0" fillId="0" borderId="0" xfId="0" applyFont="1"/>
    <xf numFmtId="0" fontId="10" fillId="0" borderId="17" xfId="0" applyFont="1" applyFill="1" applyBorder="1" applyAlignment="1" applyProtection="1">
      <alignment horizontal="left"/>
    </xf>
    <xf numFmtId="0" fontId="18" fillId="0" borderId="0" xfId="0" applyFont="1"/>
    <xf numFmtId="0" fontId="10" fillId="0" borderId="3" xfId="13" applyFont="1" applyBorder="1" applyAlignment="1">
      <alignment horizontal="center"/>
    </xf>
    <xf numFmtId="3" fontId="10" fillId="0" borderId="3" xfId="13" applyNumberFormat="1" applyFont="1" applyFill="1" applyBorder="1" applyAlignment="1"/>
    <xf numFmtId="0" fontId="10" fillId="0" borderId="3" xfId="13" applyFont="1" applyBorder="1"/>
    <xf numFmtId="3" fontId="13" fillId="0" borderId="3" xfId="13" applyNumberFormat="1" applyFont="1" applyFill="1" applyBorder="1" applyAlignment="1"/>
    <xf numFmtId="0" fontId="10" fillId="0" borderId="22" xfId="0" applyFont="1" applyFill="1" applyBorder="1" applyAlignment="1" applyProtection="1">
      <alignment horizontal="left"/>
    </xf>
    <xf numFmtId="0" fontId="10" fillId="5" borderId="8" xfId="0" applyFont="1" applyFill="1" applyBorder="1"/>
    <xf numFmtId="0" fontId="10" fillId="5" borderId="176" xfId="0" applyFont="1" applyFill="1" applyBorder="1"/>
    <xf numFmtId="0" fontId="13" fillId="5" borderId="242" xfId="0" applyFont="1" applyFill="1" applyBorder="1" applyAlignment="1">
      <alignment horizontal="centerContinuous" vertical="center" wrapText="1"/>
    </xf>
    <xf numFmtId="0" fontId="13" fillId="5" borderId="216" xfId="0" applyFont="1" applyFill="1" applyBorder="1" applyAlignment="1" applyProtection="1">
      <alignment horizontal="centerContinuous" vertical="center" wrapText="1"/>
    </xf>
    <xf numFmtId="0" fontId="44" fillId="5" borderId="35" xfId="0" applyFont="1" applyFill="1" applyBorder="1" applyAlignment="1" applyProtection="1">
      <alignment horizontal="center"/>
    </xf>
    <xf numFmtId="0" fontId="44" fillId="5" borderId="125" xfId="0" applyFont="1" applyFill="1" applyBorder="1" applyAlignment="1" applyProtection="1">
      <alignment horizontal="center"/>
    </xf>
    <xf numFmtId="168" fontId="10" fillId="5" borderId="17" xfId="0" applyNumberFormat="1" applyFont="1" applyFill="1" applyBorder="1"/>
    <xf numFmtId="168" fontId="10" fillId="5" borderId="86" xfId="0" applyNumberFormat="1" applyFont="1" applyFill="1" applyBorder="1"/>
    <xf numFmtId="168" fontId="10" fillId="5" borderId="87" xfId="0" applyNumberFormat="1" applyFont="1" applyFill="1" applyBorder="1"/>
    <xf numFmtId="168" fontId="10" fillId="5" borderId="91" xfId="0" applyNumberFormat="1" applyFont="1" applyFill="1" applyBorder="1" applyProtection="1"/>
    <xf numFmtId="168" fontId="10" fillId="5" borderId="93" xfId="0" applyNumberFormat="1" applyFont="1" applyFill="1" applyBorder="1" applyProtection="1"/>
    <xf numFmtId="168" fontId="10" fillId="5" borderId="90" xfId="0" applyNumberFormat="1" applyFont="1" applyFill="1" applyBorder="1"/>
    <xf numFmtId="168" fontId="10" fillId="5" borderId="81" xfId="0" applyNumberFormat="1" applyFont="1" applyFill="1" applyBorder="1"/>
    <xf numFmtId="168" fontId="10" fillId="5" borderId="236" xfId="0" applyNumberFormat="1" applyFont="1" applyFill="1" applyBorder="1"/>
    <xf numFmtId="0" fontId="91" fillId="0" borderId="0" xfId="13" applyFont="1" applyAlignment="1" applyProtection="1">
      <alignment horizontal="center" vertical="center"/>
      <protection hidden="1"/>
    </xf>
    <xf numFmtId="0" fontId="44" fillId="0" borderId="243" xfId="32" applyFont="1" applyFill="1" applyBorder="1" applyAlignment="1" applyProtection="1">
      <alignment horizontal="center"/>
      <protection hidden="1"/>
    </xf>
    <xf numFmtId="168" fontId="10" fillId="0" borderId="73" xfId="33" applyNumberFormat="1" applyFont="1" applyFill="1" applyBorder="1" applyAlignment="1" applyProtection="1">
      <protection hidden="1"/>
    </xf>
    <xf numFmtId="0" fontId="44" fillId="0" borderId="244" xfId="33" applyFont="1" applyFill="1" applyBorder="1" applyAlignment="1" applyProtection="1">
      <alignment horizontal="center"/>
      <protection hidden="1"/>
    </xf>
    <xf numFmtId="168" fontId="10" fillId="0" borderId="20" xfId="33" applyNumberFormat="1" applyFont="1" applyFill="1" applyBorder="1" applyAlignment="1" applyProtection="1">
      <protection hidden="1"/>
    </xf>
    <xf numFmtId="0" fontId="44" fillId="0" borderId="245" xfId="33" applyFont="1" applyFill="1" applyBorder="1" applyAlignment="1" applyProtection="1">
      <alignment horizontal="center"/>
      <protection hidden="1"/>
    </xf>
    <xf numFmtId="0" fontId="72" fillId="0" borderId="216" xfId="13" applyFont="1" applyFill="1" applyBorder="1" applyAlignment="1" applyProtection="1">
      <alignment horizontal="center" wrapText="1"/>
      <protection hidden="1"/>
    </xf>
    <xf numFmtId="0" fontId="10" fillId="0" borderId="0" xfId="13" applyFont="1" applyProtection="1">
      <protection locked="0" hidden="1"/>
    </xf>
    <xf numFmtId="0" fontId="90" fillId="0" borderId="0" xfId="0" applyFont="1" applyAlignment="1" applyProtection="1">
      <alignment horizontal="left"/>
      <protection locked="0" hidden="1"/>
    </xf>
    <xf numFmtId="0" fontId="43" fillId="0" borderId="246" xfId="13" applyFont="1" applyFill="1" applyBorder="1" applyAlignment="1" applyProtection="1">
      <alignment horizontal="center" vertical="center"/>
    </xf>
    <xf numFmtId="164" fontId="109" fillId="0" borderId="1" xfId="27" applyFont="1" applyFill="1" applyBorder="1" applyAlignment="1" applyProtection="1">
      <alignment horizontal="center" vertical="center"/>
    </xf>
    <xf numFmtId="1" fontId="110" fillId="12" borderId="1" xfId="27" applyNumberFormat="1" applyFont="1" applyFill="1" applyBorder="1" applyAlignment="1" applyProtection="1">
      <alignment vertical="center"/>
      <protection hidden="1"/>
    </xf>
    <xf numFmtId="164" fontId="111" fillId="0" borderId="0" xfId="27" applyFont="1" applyAlignment="1">
      <alignment vertical="center"/>
    </xf>
    <xf numFmtId="0" fontId="112" fillId="0" borderId="0" xfId="13" applyFont="1" applyFill="1" applyBorder="1" applyAlignment="1" applyProtection="1">
      <alignment horizontal="left" vertical="center"/>
    </xf>
    <xf numFmtId="0" fontId="13" fillId="13" borderId="200" xfId="32" applyFont="1" applyFill="1" applyBorder="1" applyAlignment="1">
      <alignment horizontal="center"/>
    </xf>
    <xf numFmtId="0" fontId="13" fillId="13" borderId="4" xfId="32" applyFont="1" applyFill="1" applyBorder="1" applyAlignment="1">
      <alignment horizontal="center"/>
    </xf>
    <xf numFmtId="0" fontId="13" fillId="13" borderId="0" xfId="32" applyFont="1" applyFill="1" applyBorder="1" applyAlignment="1">
      <alignment horizontal="center"/>
    </xf>
    <xf numFmtId="0" fontId="10" fillId="0" borderId="35" xfId="0" applyFont="1" applyFill="1" applyBorder="1" applyAlignment="1" applyProtection="1">
      <alignment horizontal="justify"/>
    </xf>
    <xf numFmtId="0" fontId="18" fillId="0" borderId="77" xfId="0" applyFont="1" applyFill="1" applyBorder="1" applyAlignment="1" applyProtection="1">
      <alignment horizontal="center" vertical="center"/>
      <protection hidden="1"/>
    </xf>
    <xf numFmtId="0" fontId="0" fillId="0" borderId="0" xfId="0" applyProtection="1">
      <protection hidden="1"/>
    </xf>
    <xf numFmtId="0" fontId="3" fillId="0" borderId="17" xfId="0" applyFont="1" applyFill="1" applyBorder="1" applyAlignment="1" applyProtection="1">
      <alignment horizontal="centerContinuous"/>
      <protection hidden="1"/>
    </xf>
    <xf numFmtId="0" fontId="93" fillId="0" borderId="77" xfId="0" applyFont="1" applyFill="1" applyBorder="1" applyAlignment="1" applyProtection="1">
      <alignment horizontal="center"/>
      <protection hidden="1"/>
    </xf>
    <xf numFmtId="0" fontId="93" fillId="0" borderId="78" xfId="0" applyFont="1" applyFill="1" applyBorder="1" applyAlignment="1" applyProtection="1">
      <alignment horizontal="center"/>
      <protection hidden="1"/>
    </xf>
    <xf numFmtId="0" fontId="93" fillId="0" borderId="79" xfId="0" applyFont="1" applyFill="1" applyBorder="1" applyAlignment="1" applyProtection="1">
      <alignment horizontal="center"/>
      <protection hidden="1"/>
    </xf>
    <xf numFmtId="0" fontId="43" fillId="0" borderId="17" xfId="0" applyFont="1" applyFill="1" applyBorder="1" applyAlignment="1" applyProtection="1">
      <alignment horizontal="center" vertical="center"/>
      <protection hidden="1"/>
    </xf>
    <xf numFmtId="1" fontId="46" fillId="0" borderId="17" xfId="0" applyNumberFormat="1" applyFont="1" applyFill="1" applyBorder="1" applyAlignment="1" applyProtection="1">
      <alignment horizontal="center" vertical="center" wrapText="1"/>
      <protection hidden="1"/>
    </xf>
    <xf numFmtId="0" fontId="46" fillId="0" borderId="1" xfId="0" applyFont="1" applyFill="1" applyBorder="1" applyAlignment="1" applyProtection="1">
      <alignment horizontal="center" vertical="center" wrapText="1"/>
      <protection hidden="1"/>
    </xf>
    <xf numFmtId="0" fontId="46" fillId="0" borderId="86" xfId="0" applyFont="1" applyFill="1" applyBorder="1" applyAlignment="1" applyProtection="1">
      <alignment horizontal="center" vertical="center" wrapText="1"/>
      <protection hidden="1"/>
    </xf>
    <xf numFmtId="0" fontId="46" fillId="0" borderId="17" xfId="0" applyFont="1" applyFill="1" applyBorder="1" applyAlignment="1" applyProtection="1">
      <alignment horizontal="center" vertical="center" wrapText="1"/>
      <protection hidden="1"/>
    </xf>
    <xf numFmtId="1" fontId="46" fillId="0" borderId="1" xfId="0" applyNumberFormat="1" applyFont="1" applyFill="1" applyBorder="1" applyAlignment="1" applyProtection="1">
      <alignment horizontal="center" vertical="center" wrapText="1"/>
      <protection hidden="1"/>
    </xf>
    <xf numFmtId="1" fontId="46" fillId="0" borderId="86" xfId="0" applyNumberFormat="1" applyFont="1" applyFill="1" applyBorder="1" applyAlignment="1" applyProtection="1">
      <alignment horizontal="center" vertical="center" wrapText="1"/>
      <protection hidden="1"/>
    </xf>
    <xf numFmtId="49" fontId="46" fillId="0" borderId="17" xfId="0" applyNumberFormat="1" applyFont="1" applyFill="1" applyBorder="1" applyAlignment="1" applyProtection="1">
      <alignment horizontal="center" vertical="center" wrapText="1"/>
      <protection hidden="1"/>
    </xf>
    <xf numFmtId="49" fontId="46" fillId="0" borderId="86" xfId="0" applyNumberFormat="1" applyFont="1" applyFill="1" applyBorder="1" applyAlignment="1" applyProtection="1">
      <alignment horizontal="center" vertical="center" wrapText="1"/>
      <protection hidden="1"/>
    </xf>
    <xf numFmtId="4" fontId="3" fillId="14" borderId="17" xfId="0" applyNumberFormat="1" applyFont="1" applyFill="1" applyBorder="1" applyProtection="1">
      <protection hidden="1"/>
    </xf>
    <xf numFmtId="4" fontId="3" fillId="14" borderId="1" xfId="0" applyNumberFormat="1" applyFont="1" applyFill="1" applyBorder="1" applyProtection="1">
      <protection hidden="1"/>
    </xf>
    <xf numFmtId="4" fontId="3" fillId="14" borderId="86" xfId="0" applyNumberFormat="1" applyFont="1" applyFill="1" applyBorder="1" applyProtection="1">
      <protection hidden="1"/>
    </xf>
    <xf numFmtId="3" fontId="3" fillId="14" borderId="17" xfId="0" applyNumberFormat="1" applyFont="1" applyFill="1" applyBorder="1" applyProtection="1">
      <protection hidden="1"/>
    </xf>
    <xf numFmtId="3" fontId="3" fillId="14" borderId="1" xfId="0" applyNumberFormat="1" applyFont="1" applyFill="1" applyBorder="1" applyProtection="1">
      <protection hidden="1"/>
    </xf>
    <xf numFmtId="3" fontId="3" fillId="14" borderId="86" xfId="0" applyNumberFormat="1" applyFont="1" applyFill="1" applyBorder="1" applyProtection="1">
      <protection hidden="1"/>
    </xf>
    <xf numFmtId="0" fontId="3" fillId="0" borderId="17" xfId="0" applyFont="1" applyFill="1" applyBorder="1" applyAlignment="1" applyProtection="1">
      <alignment horizontal="center"/>
      <protection hidden="1"/>
    </xf>
    <xf numFmtId="0" fontId="3" fillId="0" borderId="86" xfId="0" applyFont="1" applyFill="1" applyBorder="1" applyAlignment="1" applyProtection="1">
      <alignment horizontal="center"/>
      <protection hidden="1"/>
    </xf>
    <xf numFmtId="0" fontId="20" fillId="0" borderId="91" xfId="0" applyFont="1" applyFill="1" applyBorder="1" applyAlignment="1" applyProtection="1">
      <alignment horizontal="right" vertical="center"/>
      <protection hidden="1"/>
    </xf>
    <xf numFmtId="4" fontId="3" fillId="0" borderId="91" xfId="3" applyNumberFormat="1" applyFont="1" applyFill="1" applyBorder="1" applyAlignment="1" applyProtection="1">
      <protection hidden="1"/>
    </xf>
    <xf numFmtId="4" fontId="3" fillId="0" borderId="92" xfId="3" applyNumberFormat="1" applyFont="1" applyFill="1" applyBorder="1" applyAlignment="1" applyProtection="1">
      <protection hidden="1"/>
    </xf>
    <xf numFmtId="4" fontId="3" fillId="0" borderId="93" xfId="3" applyNumberFormat="1" applyFont="1" applyFill="1" applyBorder="1" applyAlignment="1" applyProtection="1">
      <protection hidden="1"/>
    </xf>
    <xf numFmtId="38" fontId="3" fillId="0" borderId="91" xfId="3" applyNumberFormat="1" applyFont="1" applyFill="1" applyBorder="1" applyAlignment="1" applyProtection="1">
      <protection hidden="1"/>
    </xf>
    <xf numFmtId="0" fontId="3" fillId="0" borderId="91" xfId="0" applyFont="1" applyFill="1" applyBorder="1" applyAlignment="1" applyProtection="1">
      <alignment horizontal="center"/>
      <protection hidden="1"/>
    </xf>
    <xf numFmtId="0" fontId="3" fillId="0" borderId="93" xfId="0" applyFont="1" applyFill="1" applyBorder="1" applyAlignment="1" applyProtection="1">
      <alignment horizontal="center"/>
      <protection hidden="1"/>
    </xf>
    <xf numFmtId="49" fontId="0" fillId="0" borderId="0" xfId="0" applyNumberFormat="1" applyAlignment="1" applyProtection="1">
      <alignment horizontal="center" vertical="center"/>
      <protection hidden="1"/>
    </xf>
    <xf numFmtId="0" fontId="0" fillId="0" borderId="0" xfId="0" applyNumberFormat="1" applyProtection="1">
      <protection locked="0"/>
    </xf>
    <xf numFmtId="0" fontId="0" fillId="0" borderId="0" xfId="0" applyNumberFormat="1" applyProtection="1">
      <protection hidden="1"/>
    </xf>
    <xf numFmtId="0" fontId="113" fillId="2" borderId="0" xfId="21" applyNumberFormat="1" applyFont="1" applyProtection="1">
      <protection hidden="1"/>
    </xf>
    <xf numFmtId="0" fontId="113" fillId="2" borderId="0" xfId="21" applyFont="1" applyProtection="1">
      <protection hidden="1"/>
    </xf>
    <xf numFmtId="0" fontId="114" fillId="0" borderId="0" xfId="29" applyNumberFormat="1" applyFont="1" applyProtection="1">
      <protection hidden="1"/>
    </xf>
    <xf numFmtId="0" fontId="54" fillId="2" borderId="36" xfId="21" applyNumberFormat="1" applyFont="1" applyBorder="1" applyAlignment="1" applyProtection="1">
      <alignment horizontal="center" vertical="center"/>
      <protection locked="0" hidden="1"/>
    </xf>
    <xf numFmtId="0" fontId="10" fillId="0" borderId="159" xfId="13" quotePrefix="1" applyFont="1" applyBorder="1" applyAlignment="1">
      <alignment vertical="center" wrapText="1"/>
    </xf>
    <xf numFmtId="1" fontId="10" fillId="0" borderId="92" xfId="13" applyNumberFormat="1" applyFont="1" applyBorder="1" applyAlignment="1">
      <alignment horizontal="center" vertical="center"/>
    </xf>
    <xf numFmtId="3" fontId="10" fillId="0" borderId="92" xfId="13" applyNumberFormat="1" applyFont="1" applyBorder="1" applyAlignment="1">
      <alignment horizontal="center" vertical="center"/>
    </xf>
    <xf numFmtId="1" fontId="10" fillId="0" borderId="110" xfId="5" applyNumberFormat="1" applyFont="1" applyFill="1" applyBorder="1" applyAlignment="1" applyProtection="1">
      <protection locked="0" hidden="1"/>
    </xf>
    <xf numFmtId="1" fontId="10" fillId="0" borderId="0" xfId="5" applyNumberFormat="1" applyFont="1" applyFill="1" applyBorder="1" applyAlignment="1" applyProtection="1">
      <protection locked="0" hidden="1"/>
    </xf>
    <xf numFmtId="1" fontId="10" fillId="0" borderId="202" xfId="5" applyNumberFormat="1" applyFont="1" applyFill="1" applyBorder="1" applyAlignment="1" applyProtection="1">
      <protection locked="0" hidden="1"/>
    </xf>
    <xf numFmtId="1" fontId="10" fillId="0" borderId="66" xfId="5" applyNumberFormat="1" applyFont="1" applyFill="1" applyBorder="1" applyAlignment="1" applyProtection="1">
      <protection locked="0" hidden="1"/>
    </xf>
    <xf numFmtId="1" fontId="10" fillId="0" borderId="117" xfId="5" applyNumberFormat="1" applyFont="1" applyFill="1" applyBorder="1" applyAlignment="1" applyProtection="1">
      <protection locked="0" hidden="1"/>
    </xf>
    <xf numFmtId="1" fontId="10" fillId="0" borderId="86" xfId="5" applyNumberFormat="1" applyFont="1" applyFill="1" applyBorder="1" applyAlignment="1" applyProtection="1">
      <protection locked="0" hidden="1"/>
    </xf>
    <xf numFmtId="1" fontId="10" fillId="0" borderId="120" xfId="5" applyNumberFormat="1" applyFont="1" applyFill="1" applyBorder="1" applyAlignment="1" applyProtection="1">
      <protection locked="0" hidden="1"/>
    </xf>
    <xf numFmtId="1" fontId="10" fillId="0" borderId="209" xfId="5" applyNumberFormat="1" applyFont="1" applyFill="1" applyBorder="1" applyAlignment="1" applyProtection="1">
      <protection locked="0" hidden="1"/>
    </xf>
    <xf numFmtId="169" fontId="10" fillId="0" borderId="27" xfId="5" applyNumberFormat="1" applyFont="1" applyFill="1" applyBorder="1" applyAlignment="1" applyProtection="1">
      <protection hidden="1"/>
    </xf>
    <xf numFmtId="169" fontId="10" fillId="0" borderId="182" xfId="5" applyNumberFormat="1" applyFont="1" applyFill="1" applyBorder="1" applyAlignment="1" applyProtection="1">
      <protection hidden="1"/>
    </xf>
    <xf numFmtId="169" fontId="10" fillId="0" borderId="247" xfId="5" applyNumberFormat="1" applyFont="1" applyFill="1" applyBorder="1" applyAlignment="1" applyProtection="1">
      <protection hidden="1"/>
    </xf>
    <xf numFmtId="164" fontId="114" fillId="15" borderId="0" xfId="27" applyFont="1" applyFill="1" applyAlignment="1" applyProtection="1">
      <alignment vertical="center"/>
    </xf>
    <xf numFmtId="0" fontId="1" fillId="0" borderId="0" xfId="0" applyNumberFormat="1" applyFont="1"/>
    <xf numFmtId="0" fontId="0" fillId="0" borderId="0" xfId="0" quotePrefix="1" applyNumberFormat="1" applyFont="1"/>
    <xf numFmtId="164" fontId="114" fillId="15" borderId="0" xfId="27" applyFont="1" applyFill="1" applyAlignment="1" applyProtection="1">
      <alignment vertical="center"/>
      <protection locked="0"/>
    </xf>
    <xf numFmtId="164" fontId="115" fillId="15" borderId="0" xfId="27" applyFont="1" applyFill="1" applyAlignment="1" applyProtection="1">
      <alignment vertical="center"/>
    </xf>
    <xf numFmtId="164" fontId="116" fillId="0" borderId="0" xfId="27" applyFont="1" applyAlignment="1">
      <alignment vertical="center"/>
    </xf>
    <xf numFmtId="164" fontId="111" fillId="0" borderId="0" xfId="27" applyFont="1" applyAlignment="1" applyProtection="1">
      <alignment vertical="center"/>
    </xf>
    <xf numFmtId="164" fontId="117" fillId="15" borderId="0" xfId="27" applyFont="1" applyFill="1" applyAlignment="1" applyProtection="1">
      <alignment vertical="center"/>
      <protection hidden="1"/>
    </xf>
    <xf numFmtId="164" fontId="111" fillId="0" borderId="0" xfId="27" applyFont="1" applyAlignment="1" applyProtection="1">
      <alignment vertical="center"/>
      <protection hidden="1"/>
    </xf>
    <xf numFmtId="0" fontId="118" fillId="15" borderId="0" xfId="13" applyFont="1" applyFill="1" applyProtection="1">
      <protection hidden="1"/>
    </xf>
    <xf numFmtId="164" fontId="117" fillId="15" borderId="0" xfId="27" applyFont="1" applyFill="1" applyAlignment="1" applyProtection="1">
      <alignment vertical="center"/>
    </xf>
    <xf numFmtId="0" fontId="38" fillId="5" borderId="108" xfId="26" applyFont="1" applyFill="1" applyBorder="1" applyAlignment="1" applyProtection="1">
      <alignment horizontal="centerContinuous" readingOrder="1"/>
    </xf>
    <xf numFmtId="164" fontId="3" fillId="5" borderId="108" xfId="28" applyNumberFormat="1" applyFont="1" applyFill="1" applyBorder="1" applyAlignment="1" applyProtection="1">
      <alignment horizontal="centerContinuous" vertical="center" readingOrder="1"/>
    </xf>
    <xf numFmtId="164" fontId="3" fillId="5" borderId="112" xfId="28" applyNumberFormat="1" applyFont="1" applyFill="1" applyBorder="1" applyAlignment="1" applyProtection="1">
      <alignment horizontal="centerContinuous" vertical="center" readingOrder="1"/>
    </xf>
    <xf numFmtId="0" fontId="38" fillId="5" borderId="0" xfId="26" applyFont="1" applyFill="1" applyBorder="1" applyAlignment="1" applyProtection="1">
      <alignment horizontal="centerContinuous" readingOrder="1"/>
    </xf>
    <xf numFmtId="0" fontId="38" fillId="5" borderId="0" xfId="26" applyFont="1" applyFill="1" applyBorder="1" applyAlignment="1" applyProtection="1">
      <alignment horizontal="centerContinuous"/>
    </xf>
    <xf numFmtId="164" fontId="3" fillId="5" borderId="0" xfId="28" applyNumberFormat="1" applyFont="1" applyFill="1" applyBorder="1" applyAlignment="1" applyProtection="1">
      <alignment horizontal="centerContinuous" vertical="center"/>
    </xf>
    <xf numFmtId="164" fontId="3" fillId="5" borderId="4" xfId="28" applyNumberFormat="1" applyFont="1" applyFill="1" applyBorder="1" applyAlignment="1" applyProtection="1">
      <alignment horizontal="centerContinuous" vertical="center"/>
    </xf>
    <xf numFmtId="164" fontId="2" fillId="5" borderId="23" xfId="28" applyNumberFormat="1" applyFont="1" applyFill="1" applyBorder="1" applyAlignment="1" applyProtection="1">
      <alignment horizontal="right" vertical="top"/>
    </xf>
    <xf numFmtId="164" fontId="3" fillId="5" borderId="2" xfId="28" applyNumberFormat="1" applyFont="1" applyFill="1" applyBorder="1" applyAlignment="1" applyProtection="1">
      <alignment vertical="top"/>
    </xf>
    <xf numFmtId="164" fontId="3" fillId="5" borderId="7" xfId="28" applyNumberFormat="1" applyFont="1" applyFill="1" applyBorder="1" applyAlignment="1" applyProtection="1">
      <alignment vertical="top"/>
    </xf>
    <xf numFmtId="164" fontId="6" fillId="8" borderId="1" xfId="28" applyNumberFormat="1" applyFont="1" applyFill="1" applyBorder="1" applyAlignment="1" applyProtection="1">
      <alignment horizontal="center" vertical="center"/>
    </xf>
    <xf numFmtId="0" fontId="94" fillId="16" borderId="0" xfId="13" applyFont="1" applyFill="1" applyAlignment="1" applyProtection="1">
      <alignment horizontal="center" vertical="center"/>
    </xf>
    <xf numFmtId="0" fontId="95" fillId="16" borderId="0" xfId="13" applyFont="1" applyFill="1" applyAlignment="1" applyProtection="1">
      <alignment horizontal="center" vertical="center"/>
    </xf>
    <xf numFmtId="0" fontId="96" fillId="16" borderId="0" xfId="13" applyFont="1" applyFill="1" applyAlignment="1" applyProtection="1">
      <alignment horizontal="center" vertical="center"/>
    </xf>
    <xf numFmtId="0" fontId="10" fillId="15" borderId="0" xfId="13" applyFont="1" applyFill="1" applyAlignment="1">
      <alignment horizontal="center"/>
    </xf>
    <xf numFmtId="0" fontId="46" fillId="0" borderId="22" xfId="13" applyFont="1" applyFill="1" applyBorder="1" applyAlignment="1" applyProtection="1">
      <alignment horizontal="center" vertical="center"/>
      <protection hidden="1"/>
    </xf>
    <xf numFmtId="0" fontId="10" fillId="3" borderId="234" xfId="29" applyNumberFormat="1" applyFont="1" applyFill="1" applyBorder="1" applyProtection="1">
      <protection locked="0" hidden="1"/>
    </xf>
    <xf numFmtId="0" fontId="13" fillId="3" borderId="231" xfId="29" applyNumberFormat="1" applyFont="1" applyFill="1" applyBorder="1" applyAlignment="1" applyProtection="1">
      <alignment horizontal="right" wrapText="1"/>
      <protection hidden="1"/>
    </xf>
    <xf numFmtId="0" fontId="10" fillId="15" borderId="77" xfId="29" applyNumberFormat="1" applyFont="1" applyFill="1" applyBorder="1" applyProtection="1">
      <protection locked="0" hidden="1"/>
    </xf>
    <xf numFmtId="0" fontId="10" fillId="15" borderId="79" xfId="29" applyNumberFormat="1" applyFont="1" applyFill="1" applyBorder="1" applyProtection="1">
      <protection locked="0" hidden="1"/>
    </xf>
    <xf numFmtId="0" fontId="10" fillId="15" borderId="17" xfId="29" applyNumberFormat="1" applyFont="1" applyFill="1" applyBorder="1" applyProtection="1">
      <protection locked="0" hidden="1"/>
    </xf>
    <xf numFmtId="0" fontId="10" fillId="15" borderId="86" xfId="29" applyNumberFormat="1" applyFont="1" applyFill="1" applyBorder="1" applyProtection="1">
      <protection locked="0" hidden="1"/>
    </xf>
    <xf numFmtId="0" fontId="10" fillId="15" borderId="234" xfId="29" applyNumberFormat="1" applyFont="1" applyFill="1" applyBorder="1" applyProtection="1">
      <protection locked="0" hidden="1"/>
    </xf>
    <xf numFmtId="0" fontId="10" fillId="15" borderId="173" xfId="29" applyNumberFormat="1" applyFont="1" applyFill="1" applyBorder="1" applyProtection="1">
      <protection locked="0" hidden="1"/>
    </xf>
    <xf numFmtId="0" fontId="13" fillId="15" borderId="231" xfId="29" applyNumberFormat="1" applyFont="1" applyFill="1" applyBorder="1" applyAlignment="1" applyProtection="1">
      <alignment horizontal="right" wrapText="1"/>
      <protection hidden="1"/>
    </xf>
    <xf numFmtId="0" fontId="13" fillId="15" borderId="166" xfId="29" applyNumberFormat="1" applyFont="1" applyFill="1" applyBorder="1" applyAlignment="1" applyProtection="1">
      <alignment horizontal="right" wrapText="1"/>
      <protection hidden="1"/>
    </xf>
    <xf numFmtId="0" fontId="10" fillId="15" borderId="87" xfId="29" applyNumberFormat="1" applyFont="1" applyFill="1" applyBorder="1" applyProtection="1">
      <protection locked="0" hidden="1"/>
    </xf>
    <xf numFmtId="0" fontId="10" fillId="15" borderId="89" xfId="29" applyNumberFormat="1" applyFont="1" applyFill="1" applyBorder="1" applyProtection="1">
      <protection locked="0" hidden="1"/>
    </xf>
    <xf numFmtId="0" fontId="10" fillId="15" borderId="22" xfId="29" applyNumberFormat="1" applyFont="1" applyFill="1" applyBorder="1" applyProtection="1">
      <protection locked="0" hidden="1"/>
    </xf>
    <xf numFmtId="0" fontId="10" fillId="15" borderId="20" xfId="29" applyNumberFormat="1" applyFont="1" applyFill="1" applyBorder="1" applyProtection="1">
      <protection locked="0" hidden="1"/>
    </xf>
    <xf numFmtId="0" fontId="10" fillId="17" borderId="17" xfId="29" applyNumberFormat="1" applyFont="1" applyFill="1" applyBorder="1" applyProtection="1">
      <protection locked="0" hidden="1"/>
    </xf>
    <xf numFmtId="0" fontId="10" fillId="17" borderId="77" xfId="29" applyNumberFormat="1" applyFont="1" applyFill="1" applyBorder="1" applyProtection="1">
      <protection locked="0" hidden="1"/>
    </xf>
    <xf numFmtId="0" fontId="10" fillId="17" borderId="79" xfId="29" applyNumberFormat="1" applyFont="1" applyFill="1" applyBorder="1" applyProtection="1">
      <protection locked="0" hidden="1"/>
    </xf>
    <xf numFmtId="0" fontId="10" fillId="17" borderId="86" xfId="29" applyNumberFormat="1" applyFont="1" applyFill="1" applyBorder="1" applyProtection="1">
      <protection locked="0" hidden="1"/>
    </xf>
    <xf numFmtId="0" fontId="10" fillId="17" borderId="87" xfId="29" applyNumberFormat="1" applyFont="1" applyFill="1" applyBorder="1" applyProtection="1">
      <protection locked="0" hidden="1"/>
    </xf>
    <xf numFmtId="0" fontId="10" fillId="17" borderId="89" xfId="29" applyNumberFormat="1" applyFont="1" applyFill="1" applyBorder="1" applyProtection="1">
      <protection locked="0" hidden="1"/>
    </xf>
    <xf numFmtId="0" fontId="10" fillId="17" borderId="22" xfId="29" applyNumberFormat="1" applyFont="1" applyFill="1" applyBorder="1" applyProtection="1">
      <protection locked="0" hidden="1"/>
    </xf>
    <xf numFmtId="0" fontId="10" fillId="17" borderId="20" xfId="29" applyNumberFormat="1" applyFont="1" applyFill="1" applyBorder="1" applyProtection="1">
      <protection locked="0" hidden="1"/>
    </xf>
    <xf numFmtId="0" fontId="10" fillId="17" borderId="234" xfId="29" applyNumberFormat="1" applyFont="1" applyFill="1" applyBorder="1" applyProtection="1">
      <protection locked="0" hidden="1"/>
    </xf>
    <xf numFmtId="0" fontId="10" fillId="17" borderId="173" xfId="29" applyNumberFormat="1" applyFont="1" applyFill="1" applyBorder="1" applyProtection="1">
      <protection locked="0" hidden="1"/>
    </xf>
    <xf numFmtId="0" fontId="13" fillId="17" borderId="231" xfId="29" applyNumberFormat="1" applyFont="1" applyFill="1" applyBorder="1" applyAlignment="1" applyProtection="1">
      <alignment horizontal="right" wrapText="1"/>
      <protection hidden="1"/>
    </xf>
    <xf numFmtId="0" fontId="13" fillId="17" borderId="166" xfId="29" applyNumberFormat="1" applyFont="1" applyFill="1" applyBorder="1" applyAlignment="1" applyProtection="1">
      <alignment horizontal="right" wrapText="1"/>
      <protection hidden="1"/>
    </xf>
    <xf numFmtId="0" fontId="10" fillId="0" borderId="79" xfId="29" applyNumberFormat="1" applyFont="1" applyFill="1" applyBorder="1" applyProtection="1">
      <protection locked="0" hidden="1"/>
    </xf>
    <xf numFmtId="0" fontId="10" fillId="0" borderId="87" xfId="29" applyNumberFormat="1" applyFont="1" applyFill="1" applyBorder="1" applyProtection="1">
      <protection locked="0" hidden="1"/>
    </xf>
    <xf numFmtId="0" fontId="10" fillId="0" borderId="89" xfId="29" applyNumberFormat="1" applyFont="1" applyFill="1" applyBorder="1" applyProtection="1">
      <protection locked="0" hidden="1"/>
    </xf>
    <xf numFmtId="0" fontId="10" fillId="0" borderId="234" xfId="29" applyNumberFormat="1" applyFont="1" applyFill="1" applyBorder="1" applyProtection="1">
      <protection locked="0" hidden="1"/>
    </xf>
    <xf numFmtId="0" fontId="13" fillId="0" borderId="231" xfId="29" applyNumberFormat="1" applyFont="1" applyFill="1" applyBorder="1" applyAlignment="1" applyProtection="1">
      <alignment horizontal="right" wrapText="1"/>
      <protection hidden="1"/>
    </xf>
    <xf numFmtId="0" fontId="20" fillId="17" borderId="100" xfId="29" applyFont="1" applyFill="1" applyBorder="1" applyAlignment="1" applyProtection="1">
      <alignment horizontal="left"/>
      <protection hidden="1"/>
    </xf>
    <xf numFmtId="0" fontId="59" fillId="17" borderId="0" xfId="21" applyNumberFormat="1" applyFont="1" applyFill="1" applyBorder="1" applyAlignment="1" applyProtection="1">
      <alignment horizontal="centerContinuous" vertical="center" wrapText="1"/>
      <protection hidden="1"/>
    </xf>
    <xf numFmtId="49" fontId="59" fillId="17" borderId="0" xfId="21" applyNumberFormat="1" applyFont="1" applyFill="1" applyBorder="1" applyAlignment="1" applyProtection="1">
      <alignment horizontal="centerContinuous" vertical="center" wrapText="1"/>
      <protection hidden="1"/>
    </xf>
    <xf numFmtId="0" fontId="59" fillId="17" borderId="159" xfId="21" applyNumberFormat="1" applyFont="1" applyFill="1" applyBorder="1" applyAlignment="1" applyProtection="1">
      <alignment horizontal="centerContinuous" vertical="center" wrapText="1"/>
      <protection hidden="1"/>
    </xf>
    <xf numFmtId="0" fontId="59" fillId="17" borderId="93" xfId="21" applyNumberFormat="1" applyFont="1" applyFill="1" applyBorder="1" applyAlignment="1" applyProtection="1">
      <alignment horizontal="center" vertical="center" wrapText="1"/>
      <protection hidden="1"/>
    </xf>
    <xf numFmtId="0" fontId="10" fillId="17" borderId="101" xfId="29" applyFont="1" applyFill="1" applyBorder="1" applyAlignment="1" applyProtection="1">
      <protection hidden="1"/>
    </xf>
    <xf numFmtId="0" fontId="10" fillId="17" borderId="101" xfId="29" applyFont="1" applyFill="1" applyBorder="1" applyAlignment="1" applyProtection="1">
      <alignment horizontal="center"/>
      <protection hidden="1"/>
    </xf>
    <xf numFmtId="0" fontId="10" fillId="17" borderId="101" xfId="29" applyNumberFormat="1" applyFont="1" applyFill="1" applyBorder="1" applyAlignment="1" applyProtection="1">
      <alignment horizontal="center"/>
      <protection hidden="1"/>
    </xf>
    <xf numFmtId="49" fontId="10" fillId="17" borderId="85" xfId="29" applyNumberFormat="1" applyFont="1" applyFill="1" applyBorder="1" applyAlignment="1" applyProtection="1">
      <alignment horizontal="center"/>
      <protection hidden="1"/>
    </xf>
    <xf numFmtId="0" fontId="10" fillId="17" borderId="76" xfId="29" applyFont="1" applyFill="1" applyBorder="1" applyAlignment="1" applyProtection="1">
      <protection hidden="1"/>
    </xf>
    <xf numFmtId="0" fontId="10" fillId="17" borderId="76" xfId="29" applyFont="1" applyFill="1" applyBorder="1" applyAlignment="1" applyProtection="1">
      <alignment horizontal="center"/>
      <protection hidden="1"/>
    </xf>
    <xf numFmtId="0" fontId="10" fillId="17" borderId="65" xfId="29" applyNumberFormat="1" applyFont="1" applyFill="1" applyBorder="1" applyAlignment="1" applyProtection="1">
      <alignment horizontal="center"/>
      <protection hidden="1"/>
    </xf>
    <xf numFmtId="49" fontId="10" fillId="17" borderId="231" xfId="29" applyNumberFormat="1" applyFont="1" applyFill="1" applyBorder="1" applyAlignment="1" applyProtection="1">
      <alignment horizontal="center"/>
      <protection hidden="1"/>
    </xf>
    <xf numFmtId="0" fontId="10" fillId="17" borderId="81" xfId="29" applyNumberFormat="1" applyFont="1" applyFill="1" applyBorder="1" applyProtection="1">
      <protection locked="0" hidden="1"/>
    </xf>
    <xf numFmtId="0" fontId="10" fillId="17" borderId="82" xfId="29" applyNumberFormat="1" applyFont="1" applyFill="1" applyBorder="1" applyProtection="1">
      <protection locked="0" hidden="1"/>
    </xf>
    <xf numFmtId="0" fontId="20" fillId="0" borderId="0" xfId="0" applyFont="1"/>
    <xf numFmtId="0" fontId="10" fillId="0" borderId="199" xfId="0" applyFont="1" applyFill="1" applyBorder="1" applyAlignment="1">
      <alignment horizontal="centerContinuous" vertical="center"/>
    </xf>
    <xf numFmtId="0" fontId="71" fillId="0" borderId="215" xfId="0" applyFont="1" applyFill="1" applyBorder="1" applyAlignment="1" applyProtection="1">
      <alignment horizontal="center" vertical="center" wrapText="1"/>
    </xf>
    <xf numFmtId="0" fontId="72" fillId="0" borderId="222" xfId="0" applyFont="1" applyFill="1" applyBorder="1" applyAlignment="1">
      <alignment horizontal="center" wrapText="1"/>
    </xf>
    <xf numFmtId="3" fontId="10" fillId="0" borderId="248" xfId="0" applyNumberFormat="1" applyFont="1" applyFill="1" applyBorder="1" applyProtection="1">
      <protection locked="0"/>
    </xf>
    <xf numFmtId="168" fontId="10" fillId="4" borderId="27" xfId="0" applyNumberFormat="1" applyFont="1" applyFill="1" applyBorder="1"/>
    <xf numFmtId="0" fontId="10" fillId="0" borderId="0" xfId="0" applyFont="1"/>
    <xf numFmtId="0" fontId="10" fillId="0" borderId="0" xfId="34" applyFont="1" applyProtection="1"/>
    <xf numFmtId="164" fontId="2" fillId="5" borderId="2" xfId="28" applyNumberFormat="1" applyFont="1" applyFill="1" applyBorder="1" applyAlignment="1" applyProtection="1">
      <alignment horizontal="right" vertical="top"/>
    </xf>
    <xf numFmtId="0" fontId="94" fillId="16" borderId="0" xfId="13" applyFont="1" applyFill="1" applyAlignment="1" applyProtection="1">
      <alignment horizontal="centerContinuous" vertical="center"/>
    </xf>
    <xf numFmtId="0" fontId="49" fillId="5" borderId="108" xfId="26" applyFont="1" applyFill="1" applyBorder="1" applyAlignment="1" applyProtection="1">
      <alignment horizontal="centerContinuous" readingOrder="1"/>
    </xf>
    <xf numFmtId="0" fontId="49" fillId="5" borderId="0" xfId="26" applyFont="1" applyFill="1" applyBorder="1" applyAlignment="1" applyProtection="1">
      <alignment horizontal="centerContinuous" readingOrder="1"/>
    </xf>
    <xf numFmtId="164" fontId="21" fillId="5" borderId="2" xfId="28" applyNumberFormat="1" applyFont="1" applyFill="1" applyBorder="1" applyAlignment="1" applyProtection="1">
      <alignment horizontal="right" vertical="top"/>
    </xf>
    <xf numFmtId="0" fontId="74" fillId="15" borderId="63" xfId="13" applyFont="1" applyFill="1" applyBorder="1" applyAlignment="1" applyProtection="1">
      <alignment horizontal="center" vertical="center"/>
    </xf>
    <xf numFmtId="164" fontId="2" fillId="15" borderId="0" xfId="28" applyNumberFormat="1" applyFill="1" applyAlignment="1" applyProtection="1">
      <alignment vertical="center"/>
    </xf>
    <xf numFmtId="165" fontId="2" fillId="15" borderId="0" xfId="28" applyNumberFormat="1" applyFont="1" applyFill="1" applyAlignment="1" applyProtection="1">
      <alignment vertical="center" wrapText="1"/>
    </xf>
    <xf numFmtId="164" fontId="2" fillId="15" borderId="0" xfId="28" applyNumberFormat="1" applyFill="1" applyAlignment="1" applyProtection="1">
      <alignment vertical="top"/>
    </xf>
    <xf numFmtId="164" fontId="2" fillId="15" borderId="0" xfId="28" applyNumberFormat="1" applyFont="1" applyFill="1" applyAlignment="1" applyProtection="1">
      <alignment horizontal="right" vertical="center"/>
    </xf>
    <xf numFmtId="164" fontId="3" fillId="15" borderId="0" xfId="28" applyNumberFormat="1" applyFont="1" applyFill="1" applyAlignment="1" applyProtection="1">
      <alignment vertical="center"/>
    </xf>
    <xf numFmtId="164" fontId="34" fillId="15" borderId="0" xfId="28" applyNumberFormat="1" applyFont="1" applyFill="1" applyAlignment="1" applyProtection="1">
      <alignment horizontal="centerContinuous" vertical="center"/>
    </xf>
    <xf numFmtId="164" fontId="5" fillId="15" borderId="0" xfId="28" applyNumberFormat="1" applyFont="1" applyFill="1" applyAlignment="1" applyProtection="1">
      <alignment horizontal="centerContinuous" vertical="center"/>
    </xf>
    <xf numFmtId="164" fontId="4" fillId="15" borderId="0" xfId="28" applyNumberFormat="1" applyFont="1" applyFill="1" applyAlignment="1" applyProtection="1">
      <alignment horizontal="centerContinuous" vertical="center"/>
    </xf>
    <xf numFmtId="164" fontId="4" fillId="15" borderId="0" xfId="28" applyNumberFormat="1" applyFont="1" applyFill="1" applyAlignment="1" applyProtection="1">
      <alignment vertical="center"/>
    </xf>
    <xf numFmtId="164" fontId="4" fillId="15" borderId="0" xfId="28" applyNumberFormat="1" applyFont="1" applyFill="1" applyAlignment="1" applyProtection="1">
      <alignment horizontal="right" vertical="center"/>
    </xf>
    <xf numFmtId="164" fontId="5" fillId="15" borderId="0" xfId="28" applyNumberFormat="1" applyFont="1" applyFill="1" applyAlignment="1" applyProtection="1">
      <alignment vertical="center"/>
    </xf>
    <xf numFmtId="164" fontId="6" fillId="15" borderId="0" xfId="28" applyNumberFormat="1" applyFont="1" applyFill="1" applyBorder="1" applyAlignment="1" applyProtection="1">
      <alignment horizontal="center" vertical="center" wrapText="1"/>
    </xf>
    <xf numFmtId="164" fontId="9" fillId="15" borderId="0" xfId="28" applyNumberFormat="1" applyFont="1" applyFill="1" applyBorder="1" applyAlignment="1" applyProtection="1">
      <alignment horizontal="right" vertical="center"/>
    </xf>
    <xf numFmtId="0" fontId="119" fillId="15" borderId="0" xfId="16" applyFont="1" applyFill="1" applyAlignment="1" applyProtection="1">
      <alignment horizontal="center" vertical="center"/>
      <protection hidden="1"/>
    </xf>
    <xf numFmtId="164" fontId="6" fillId="15" borderId="0" xfId="28" applyNumberFormat="1" applyFont="1" applyFill="1" applyBorder="1" applyAlignment="1" applyProtection="1">
      <alignment horizontal="left" vertical="center"/>
    </xf>
    <xf numFmtId="164" fontId="4" fillId="15" borderId="0" xfId="28" applyNumberFormat="1" applyFont="1" applyFill="1" applyAlignment="1" applyProtection="1">
      <alignment horizontal="center" vertical="center"/>
    </xf>
    <xf numFmtId="0" fontId="120" fillId="15" borderId="0" xfId="16" applyFont="1" applyFill="1" applyAlignment="1">
      <alignment horizontal="center" vertical="center"/>
    </xf>
    <xf numFmtId="0" fontId="121" fillId="15" borderId="0" xfId="16" applyFont="1" applyFill="1" applyAlignment="1">
      <alignment horizontal="center" vertical="center"/>
    </xf>
    <xf numFmtId="0" fontId="122" fillId="15" borderId="0" xfId="16" applyFont="1" applyFill="1" applyAlignment="1">
      <alignment horizontal="center" vertical="center"/>
    </xf>
    <xf numFmtId="0" fontId="1" fillId="15" borderId="0" xfId="16" applyFill="1" applyBorder="1" applyAlignment="1">
      <alignment horizontal="center" vertical="center" wrapText="1"/>
    </xf>
    <xf numFmtId="0" fontId="123" fillId="15" borderId="0" xfId="16" applyFont="1" applyFill="1"/>
    <xf numFmtId="0" fontId="123" fillId="15" borderId="0" xfId="16" applyFont="1" applyFill="1" applyAlignment="1">
      <alignment vertical="center"/>
    </xf>
    <xf numFmtId="0" fontId="124" fillId="15" borderId="0" xfId="16" applyFont="1" applyFill="1" applyAlignment="1">
      <alignment vertical="center" wrapText="1"/>
    </xf>
    <xf numFmtId="0" fontId="122" fillId="15" borderId="0" xfId="16" applyFont="1" applyFill="1" applyAlignment="1">
      <alignment vertical="center"/>
    </xf>
    <xf numFmtId="0" fontId="125" fillId="15" borderId="0" xfId="16" applyFont="1" applyFill="1" applyAlignment="1">
      <alignment vertical="center" wrapText="1"/>
    </xf>
    <xf numFmtId="0" fontId="126" fillId="15" borderId="0" xfId="16" applyFont="1" applyFill="1" applyAlignment="1">
      <alignment horizontal="center" vertical="center"/>
    </xf>
    <xf numFmtId="0" fontId="127" fillId="15" borderId="0" xfId="16" applyFont="1" applyFill="1" applyAlignment="1">
      <alignment horizontal="center" vertical="center"/>
    </xf>
    <xf numFmtId="0" fontId="123" fillId="15" borderId="0" xfId="16" applyFont="1" applyFill="1" applyAlignment="1">
      <alignment vertical="center" wrapText="1"/>
    </xf>
    <xf numFmtId="0" fontId="122" fillId="15" borderId="1" xfId="16" applyFont="1" applyFill="1" applyBorder="1" applyAlignment="1" applyProtection="1">
      <alignment horizontal="center" vertical="center" wrapText="1"/>
      <protection locked="0"/>
    </xf>
    <xf numFmtId="0" fontId="128" fillId="15" borderId="0" xfId="16" applyFont="1" applyFill="1" applyAlignment="1" applyProtection="1">
      <alignment vertical="center" wrapText="1"/>
    </xf>
    <xf numFmtId="0" fontId="123" fillId="15" borderId="0" xfId="16" applyFont="1" applyFill="1" applyAlignment="1" applyProtection="1">
      <alignment horizontal="center" vertical="center"/>
      <protection hidden="1"/>
    </xf>
    <xf numFmtId="0" fontId="129" fillId="15" borderId="0" xfId="16" applyFont="1" applyFill="1" applyAlignment="1">
      <alignment vertical="center" wrapText="1"/>
    </xf>
    <xf numFmtId="14" fontId="122" fillId="15" borderId="1" xfId="13" applyNumberFormat="1" applyFont="1" applyFill="1" applyBorder="1" applyAlignment="1" applyProtection="1">
      <alignment horizontal="center" vertical="center" wrapText="1"/>
      <protection locked="0"/>
    </xf>
    <xf numFmtId="0" fontId="123" fillId="15" borderId="0" xfId="16" applyNumberFormat="1" applyFont="1" applyFill="1" applyAlignment="1" applyProtection="1">
      <alignment horizontal="center" vertical="center"/>
      <protection hidden="1"/>
    </xf>
    <xf numFmtId="3" fontId="122" fillId="15" borderId="1" xfId="16" applyNumberFormat="1" applyFont="1" applyFill="1" applyBorder="1" applyAlignment="1" applyProtection="1">
      <alignment horizontal="center" vertical="center" wrapText="1"/>
      <protection locked="0"/>
    </xf>
    <xf numFmtId="0" fontId="124" fillId="15" borderId="0" xfId="16" applyFont="1" applyFill="1" applyAlignment="1">
      <alignment horizontal="center" vertical="center" wrapText="1"/>
    </xf>
    <xf numFmtId="0" fontId="17" fillId="15" borderId="0" xfId="16" applyFont="1" applyFill="1" applyAlignment="1">
      <alignment vertical="center" wrapText="1"/>
    </xf>
    <xf numFmtId="0" fontId="3" fillId="15" borderId="0" xfId="16" applyFont="1" applyFill="1" applyAlignment="1">
      <alignment vertical="center" wrapText="1"/>
    </xf>
    <xf numFmtId="0" fontId="42" fillId="15" borderId="0" xfId="16" applyFont="1" applyFill="1" applyAlignment="1">
      <alignment horizontal="center" vertical="center"/>
    </xf>
    <xf numFmtId="0" fontId="117" fillId="15" borderId="0" xfId="16" applyFont="1" applyFill="1" applyAlignment="1">
      <alignment vertical="center" wrapText="1"/>
    </xf>
    <xf numFmtId="0" fontId="17" fillId="15" borderId="0" xfId="16" applyFont="1" applyFill="1" applyAlignment="1">
      <alignment vertical="center"/>
    </xf>
    <xf numFmtId="0" fontId="19" fillId="15" borderId="0" xfId="16" applyFont="1" applyFill="1" applyAlignment="1">
      <alignment vertical="center"/>
    </xf>
    <xf numFmtId="0" fontId="97" fillId="15" borderId="0" xfId="16" applyFont="1" applyFill="1" applyAlignment="1">
      <alignment vertical="center" wrapText="1"/>
    </xf>
    <xf numFmtId="0" fontId="2" fillId="15" borderId="0" xfId="16" applyFont="1" applyFill="1" applyAlignment="1">
      <alignment vertical="center" wrapText="1"/>
    </xf>
    <xf numFmtId="0" fontId="130" fillId="15" borderId="0" xfId="16" applyFont="1" applyFill="1" applyAlignment="1">
      <alignment horizontal="center" vertical="center"/>
    </xf>
    <xf numFmtId="0" fontId="124" fillId="15" borderId="0" xfId="16" applyFont="1" applyFill="1" applyBorder="1" applyAlignment="1">
      <alignment vertical="center"/>
    </xf>
    <xf numFmtId="0" fontId="131" fillId="15" borderId="0" xfId="0" applyFont="1" applyFill="1" applyAlignment="1">
      <alignment vertical="center" wrapText="1"/>
    </xf>
    <xf numFmtId="0" fontId="132" fillId="15" borderId="0" xfId="16" applyFont="1" applyFill="1" applyAlignment="1">
      <alignment vertical="top"/>
    </xf>
    <xf numFmtId="0" fontId="124" fillId="15" borderId="0" xfId="16" applyFont="1" applyFill="1" applyAlignment="1">
      <alignment wrapText="1"/>
    </xf>
    <xf numFmtId="0" fontId="122" fillId="15" borderId="0" xfId="16" applyFont="1" applyFill="1" applyAlignment="1">
      <alignment wrapText="1"/>
    </xf>
    <xf numFmtId="0" fontId="125" fillId="15" borderId="0" xfId="16" applyFont="1" applyFill="1" applyAlignment="1">
      <alignment wrapText="1"/>
    </xf>
    <xf numFmtId="0" fontId="124" fillId="15" borderId="0" xfId="16" applyFont="1" applyFill="1" applyBorder="1" applyAlignment="1"/>
    <xf numFmtId="0" fontId="123" fillId="15" borderId="0" xfId="13" applyFont="1" applyFill="1" applyAlignment="1">
      <alignment horizontal="center" vertical="center"/>
    </xf>
    <xf numFmtId="0" fontId="132" fillId="15" borderId="0" xfId="16" applyFont="1" applyFill="1"/>
    <xf numFmtId="0" fontId="122" fillId="15" borderId="0" xfId="16" applyFont="1" applyFill="1"/>
    <xf numFmtId="3" fontId="0" fillId="0" borderId="0" xfId="0" applyNumberFormat="1"/>
    <xf numFmtId="164" fontId="133" fillId="0" borderId="0" xfId="27" applyFont="1" applyAlignment="1" applyProtection="1">
      <alignment vertical="center"/>
    </xf>
    <xf numFmtId="164" fontId="134" fillId="0" borderId="0" xfId="27" applyFont="1" applyAlignment="1" applyProtection="1">
      <alignment vertical="center"/>
    </xf>
    <xf numFmtId="164" fontId="114" fillId="15" borderId="0" xfId="27" applyFont="1" applyFill="1" applyAlignment="1" applyProtection="1">
      <alignment vertical="center"/>
      <protection hidden="1"/>
    </xf>
    <xf numFmtId="164" fontId="133" fillId="0" borderId="0" xfId="27" applyFont="1" applyAlignment="1">
      <alignment vertical="center"/>
    </xf>
    <xf numFmtId="0" fontId="118" fillId="15" borderId="0" xfId="13" applyFont="1" applyFill="1"/>
    <xf numFmtId="0" fontId="135" fillId="15" borderId="0" xfId="13" applyFont="1" applyFill="1"/>
    <xf numFmtId="0" fontId="10" fillId="0" borderId="0" xfId="13" applyFont="1" applyAlignment="1" applyProtection="1">
      <alignment horizontal="left" wrapText="1"/>
      <protection hidden="1"/>
    </xf>
    <xf numFmtId="0" fontId="10" fillId="3" borderId="77" xfId="29" applyNumberFormat="1" applyFont="1" applyFill="1" applyBorder="1" applyProtection="1">
      <protection hidden="1"/>
    </xf>
    <xf numFmtId="0" fontId="10" fillId="3" borderId="79" xfId="29" applyNumberFormat="1" applyFont="1" applyFill="1" applyBorder="1" applyProtection="1">
      <protection hidden="1"/>
    </xf>
    <xf numFmtId="0" fontId="10" fillId="3" borderId="17" xfId="29" applyNumberFormat="1" applyFont="1" applyFill="1" applyBorder="1" applyProtection="1">
      <protection hidden="1"/>
    </xf>
    <xf numFmtId="0" fontId="10" fillId="3" borderId="86" xfId="29" applyNumberFormat="1" applyFont="1" applyFill="1" applyBorder="1" applyProtection="1">
      <protection hidden="1"/>
    </xf>
    <xf numFmtId="0" fontId="10" fillId="3" borderId="234" xfId="29" applyNumberFormat="1" applyFont="1" applyFill="1" applyBorder="1" applyProtection="1">
      <protection hidden="1"/>
    </xf>
    <xf numFmtId="0" fontId="10" fillId="3" borderId="173" xfId="29" applyNumberFormat="1" applyFont="1" applyFill="1" applyBorder="1" applyProtection="1">
      <protection hidden="1"/>
    </xf>
    <xf numFmtId="0" fontId="10" fillId="15" borderId="77" xfId="29" applyNumberFormat="1" applyFont="1" applyFill="1" applyBorder="1" applyProtection="1">
      <protection hidden="1"/>
    </xf>
    <xf numFmtId="0" fontId="10" fillId="15" borderId="79" xfId="29" applyNumberFormat="1" applyFont="1" applyFill="1" applyBorder="1" applyProtection="1">
      <protection hidden="1"/>
    </xf>
    <xf numFmtId="0" fontId="10" fillId="15" borderId="17" xfId="29" applyNumberFormat="1" applyFont="1" applyFill="1" applyBorder="1" applyProtection="1">
      <protection hidden="1"/>
    </xf>
    <xf numFmtId="0" fontId="10" fillId="15" borderId="86" xfId="29" applyNumberFormat="1" applyFont="1" applyFill="1" applyBorder="1" applyProtection="1">
      <protection hidden="1"/>
    </xf>
    <xf numFmtId="0" fontId="10" fillId="15" borderId="234" xfId="29" applyNumberFormat="1" applyFont="1" applyFill="1" applyBorder="1" applyProtection="1">
      <protection hidden="1"/>
    </xf>
    <xf numFmtId="0" fontId="10" fillId="15" borderId="173" xfId="29" applyNumberFormat="1" applyFont="1" applyFill="1" applyBorder="1" applyProtection="1">
      <protection hidden="1"/>
    </xf>
    <xf numFmtId="0" fontId="10" fillId="17" borderId="77" xfId="29" applyNumberFormat="1" applyFont="1" applyFill="1" applyBorder="1" applyProtection="1">
      <protection hidden="1"/>
    </xf>
    <xf numFmtId="0" fontId="10" fillId="17" borderId="79" xfId="29" applyNumberFormat="1" applyFont="1" applyFill="1" applyBorder="1" applyProtection="1">
      <protection hidden="1"/>
    </xf>
    <xf numFmtId="0" fontId="10" fillId="17" borderId="17" xfId="29" applyNumberFormat="1" applyFont="1" applyFill="1" applyBorder="1" applyProtection="1">
      <protection hidden="1"/>
    </xf>
    <xf numFmtId="0" fontId="10" fillId="17" borderId="86" xfId="29" applyNumberFormat="1" applyFont="1" applyFill="1" applyBorder="1" applyProtection="1">
      <protection hidden="1"/>
    </xf>
    <xf numFmtId="0" fontId="10" fillId="17" borderId="234" xfId="29" applyNumberFormat="1" applyFont="1" applyFill="1" applyBorder="1" applyProtection="1">
      <protection hidden="1"/>
    </xf>
    <xf numFmtId="0" fontId="10" fillId="17" borderId="173" xfId="29" applyNumberFormat="1" applyFont="1" applyFill="1" applyBorder="1" applyProtection="1">
      <protection hidden="1"/>
    </xf>
    <xf numFmtId="0" fontId="10" fillId="0" borderId="77" xfId="29" applyNumberFormat="1" applyFont="1" applyFill="1" applyBorder="1" applyProtection="1">
      <protection hidden="1"/>
    </xf>
    <xf numFmtId="0" fontId="10" fillId="0" borderId="79" xfId="29" applyNumberFormat="1" applyFont="1" applyFill="1" applyBorder="1" applyProtection="1">
      <protection hidden="1"/>
    </xf>
    <xf numFmtId="0" fontId="10" fillId="0" borderId="17" xfId="29" applyNumberFormat="1" applyFont="1" applyFill="1" applyBorder="1" applyProtection="1">
      <protection hidden="1"/>
    </xf>
    <xf numFmtId="0" fontId="10" fillId="0" borderId="86" xfId="29" applyNumberFormat="1" applyFont="1" applyFill="1" applyBorder="1" applyProtection="1">
      <protection hidden="1"/>
    </xf>
    <xf numFmtId="0" fontId="10" fillId="0" borderId="234" xfId="29" applyNumberFormat="1" applyFont="1" applyFill="1" applyBorder="1" applyProtection="1">
      <protection hidden="1"/>
    </xf>
    <xf numFmtId="0" fontId="10" fillId="0" borderId="173" xfId="29" applyNumberFormat="1" applyFont="1" applyFill="1" applyBorder="1" applyProtection="1">
      <protection hidden="1"/>
    </xf>
    <xf numFmtId="2" fontId="10" fillId="0" borderId="0" xfId="13" applyNumberFormat="1" applyFont="1" applyProtection="1">
      <protection hidden="1"/>
    </xf>
    <xf numFmtId="164" fontId="136" fillId="0" borderId="0" xfId="27" applyFont="1" applyAlignment="1" applyProtection="1">
      <alignment vertical="center"/>
    </xf>
    <xf numFmtId="165" fontId="117" fillId="0" borderId="0" xfId="27" applyNumberFormat="1" applyFont="1" applyAlignment="1" applyProtection="1">
      <alignment vertical="center"/>
      <protection locked="0"/>
    </xf>
    <xf numFmtId="164" fontId="117" fillId="0" borderId="0" xfId="27" applyFont="1" applyAlignment="1" applyProtection="1">
      <alignment vertical="center"/>
    </xf>
    <xf numFmtId="0" fontId="137" fillId="0" borderId="0" xfId="27" applyNumberFormat="1" applyFont="1" applyAlignment="1" applyProtection="1">
      <alignment horizontal="center" vertical="center" wrapText="1"/>
      <protection hidden="1"/>
    </xf>
    <xf numFmtId="3" fontId="122" fillId="15" borderId="1" xfId="16" applyNumberFormat="1" applyFont="1" applyFill="1" applyBorder="1" applyAlignment="1" applyProtection="1">
      <alignment horizontal="center" vertical="center" wrapText="1"/>
    </xf>
    <xf numFmtId="165" fontId="2" fillId="15" borderId="0" xfId="28" applyNumberFormat="1" applyFont="1" applyFill="1" applyAlignment="1" applyProtection="1">
      <alignment horizontal="center" vertical="center" wrapText="1"/>
    </xf>
    <xf numFmtId="0" fontId="123" fillId="15" borderId="0" xfId="16" applyFont="1" applyFill="1" applyAlignment="1">
      <alignment wrapText="1"/>
    </xf>
    <xf numFmtId="0" fontId="123" fillId="15" borderId="0" xfId="16" applyFont="1" applyFill="1" applyAlignment="1" applyProtection="1">
      <alignment vertical="center" wrapText="1"/>
    </xf>
    <xf numFmtId="0" fontId="138" fillId="15" borderId="0" xfId="16" applyFont="1" applyFill="1" applyAlignment="1" applyProtection="1">
      <alignment vertical="center" wrapText="1"/>
    </xf>
    <xf numFmtId="0" fontId="3" fillId="15" borderId="0" xfId="16" applyFont="1" applyFill="1" applyAlignment="1">
      <alignment horizontal="center" vertical="center" wrapText="1"/>
    </xf>
    <xf numFmtId="0" fontId="47" fillId="15" borderId="0" xfId="16" applyFont="1" applyFill="1" applyAlignment="1" applyProtection="1">
      <alignment vertical="center" wrapText="1"/>
    </xf>
    <xf numFmtId="0" fontId="131" fillId="15" borderId="0" xfId="0" applyFont="1" applyFill="1" applyAlignment="1" applyProtection="1">
      <alignment vertical="center" wrapText="1"/>
    </xf>
    <xf numFmtId="0" fontId="123" fillId="15" borderId="0" xfId="16" applyFont="1" applyFill="1" applyAlignment="1" applyProtection="1">
      <alignment wrapText="1"/>
    </xf>
    <xf numFmtId="164" fontId="21" fillId="15" borderId="0" xfId="28" applyNumberFormat="1" applyFont="1" applyFill="1" applyAlignment="1" applyProtection="1">
      <alignment horizontal="right" vertical="center"/>
    </xf>
    <xf numFmtId="164" fontId="13" fillId="15" borderId="0" xfId="28" applyNumberFormat="1" applyFont="1" applyFill="1" applyAlignment="1" applyProtection="1">
      <alignment horizontal="centerContinuous" vertical="center"/>
    </xf>
    <xf numFmtId="164" fontId="21" fillId="15" borderId="0" xfId="28" applyNumberFormat="1" applyFont="1" applyFill="1" applyAlignment="1" applyProtection="1">
      <alignment vertical="center"/>
    </xf>
    <xf numFmtId="164" fontId="34" fillId="15" borderId="0" xfId="28" applyNumberFormat="1" applyFont="1" applyFill="1" applyAlignment="1" applyProtection="1">
      <alignment horizontal="left" vertical="center"/>
    </xf>
    <xf numFmtId="164" fontId="12" fillId="15" borderId="0" xfId="28" applyNumberFormat="1" applyFont="1" applyFill="1" applyAlignment="1" applyProtection="1">
      <alignment horizontal="right" vertical="center"/>
    </xf>
    <xf numFmtId="164" fontId="21" fillId="15" borderId="0" xfId="28" applyNumberFormat="1" applyFont="1" applyFill="1" applyBorder="1" applyAlignment="1" applyProtection="1">
      <alignment horizontal="right" vertical="center"/>
    </xf>
    <xf numFmtId="0" fontId="127" fillId="15" borderId="0" xfId="16" applyFont="1" applyFill="1" applyAlignment="1">
      <alignment vertical="center" wrapText="1"/>
    </xf>
    <xf numFmtId="0" fontId="138" fillId="15" borderId="0" xfId="16" applyFont="1" applyFill="1" applyAlignment="1">
      <alignment vertical="center"/>
    </xf>
    <xf numFmtId="0" fontId="127" fillId="15" borderId="0" xfId="16" applyFont="1" applyFill="1" applyAlignment="1">
      <alignment horizontal="center" vertical="center" wrapText="1"/>
    </xf>
    <xf numFmtId="0" fontId="10" fillId="15" borderId="0" xfId="16" applyFont="1" applyFill="1" applyAlignment="1">
      <alignment horizontal="center" vertical="center" wrapText="1"/>
    </xf>
    <xf numFmtId="0" fontId="10" fillId="15" borderId="0" xfId="16" applyFont="1" applyFill="1" applyAlignment="1">
      <alignment horizontal="center" vertical="center"/>
    </xf>
    <xf numFmtId="0" fontId="139" fillId="15" borderId="0" xfId="16" applyFont="1" applyFill="1" applyAlignment="1">
      <alignment horizontal="center" vertical="center"/>
    </xf>
    <xf numFmtId="0" fontId="140" fillId="15" borderId="0" xfId="16" applyFont="1" applyFill="1" applyAlignment="1">
      <alignment horizontal="center" vertical="center"/>
    </xf>
    <xf numFmtId="0" fontId="141" fillId="15" borderId="0" xfId="16" applyFont="1" applyFill="1" applyAlignment="1">
      <alignment horizontal="center" vertical="center"/>
    </xf>
    <xf numFmtId="0" fontId="127" fillId="15" borderId="0" xfId="16" applyFont="1" applyFill="1" applyBorder="1" applyAlignment="1">
      <alignment vertical="center"/>
    </xf>
    <xf numFmtId="0" fontId="142" fillId="15" borderId="0" xfId="16" applyFont="1" applyFill="1" applyAlignment="1">
      <alignment vertical="top"/>
    </xf>
    <xf numFmtId="0" fontId="127" fillId="15" borderId="0" xfId="16" applyFont="1" applyFill="1" applyBorder="1" applyAlignment="1"/>
    <xf numFmtId="0" fontId="142" fillId="15" borderId="0" xfId="16" applyFont="1" applyFill="1"/>
    <xf numFmtId="3" fontId="10" fillId="0" borderId="110" xfId="37" applyNumberFormat="1" applyFont="1" applyFill="1" applyBorder="1" applyProtection="1">
      <protection locked="0"/>
    </xf>
    <xf numFmtId="3" fontId="10" fillId="0" borderId="111" xfId="37" applyNumberFormat="1" applyFont="1" applyFill="1" applyBorder="1" applyProtection="1">
      <protection locked="0"/>
    </xf>
    <xf numFmtId="0" fontId="10" fillId="0" borderId="111" xfId="37" applyNumberFormat="1" applyFont="1" applyFill="1" applyBorder="1" applyProtection="1">
      <protection locked="0"/>
    </xf>
    <xf numFmtId="3" fontId="10" fillId="0" borderId="66" xfId="37" applyNumberFormat="1" applyFont="1" applyFill="1" applyBorder="1" applyProtection="1">
      <protection locked="0"/>
    </xf>
    <xf numFmtId="3" fontId="10" fillId="0" borderId="3" xfId="37" applyNumberFormat="1" applyFont="1" applyFill="1" applyBorder="1" applyProtection="1">
      <protection locked="0"/>
    </xf>
    <xf numFmtId="0" fontId="10" fillId="0" borderId="3" xfId="37" applyNumberFormat="1" applyFont="1" applyFill="1" applyBorder="1" applyProtection="1">
      <protection locked="0"/>
    </xf>
    <xf numFmtId="3" fontId="10" fillId="0" borderId="73" xfId="37" applyNumberFormat="1" applyFont="1" applyFill="1" applyBorder="1" applyProtection="1">
      <protection locked="0"/>
    </xf>
    <xf numFmtId="3" fontId="10" fillId="0" borderId="7" xfId="37" applyNumberFormat="1" applyFont="1" applyFill="1" applyBorder="1" applyProtection="1">
      <protection locked="0"/>
    </xf>
    <xf numFmtId="0" fontId="10" fillId="0" borderId="4" xfId="37" applyNumberFormat="1" applyFont="1" applyFill="1" applyBorder="1" applyProtection="1">
      <protection locked="0"/>
    </xf>
    <xf numFmtId="4" fontId="10" fillId="0" borderId="19" xfId="13" applyNumberFormat="1" applyFont="1" applyFill="1" applyBorder="1" applyProtection="1">
      <protection locked="0"/>
    </xf>
    <xf numFmtId="3" fontId="10" fillId="0" borderId="19" xfId="13" applyNumberFormat="1" applyFont="1" applyFill="1" applyBorder="1" applyProtection="1">
      <protection locked="0"/>
    </xf>
    <xf numFmtId="3" fontId="10" fillId="0" borderId="73" xfId="13" applyNumberFormat="1" applyFont="1" applyFill="1" applyBorder="1" applyProtection="1">
      <protection locked="0"/>
    </xf>
    <xf numFmtId="3" fontId="3" fillId="0" borderId="13" xfId="13" applyNumberFormat="1" applyFont="1" applyFill="1" applyBorder="1" applyProtection="1">
      <protection locked="0"/>
    </xf>
    <xf numFmtId="3" fontId="3" fillId="0" borderId="82" xfId="13" applyNumberFormat="1" applyFont="1" applyFill="1" applyBorder="1" applyProtection="1">
      <protection locked="0"/>
    </xf>
    <xf numFmtId="0" fontId="10" fillId="0" borderId="0" xfId="31" applyFont="1" applyFill="1" applyAlignment="1">
      <alignment vertical="center"/>
    </xf>
    <xf numFmtId="0" fontId="13" fillId="0" borderId="0" xfId="31" applyFont="1" applyFill="1" applyAlignment="1">
      <alignment vertical="center"/>
    </xf>
    <xf numFmtId="0" fontId="10" fillId="0" borderId="0" xfId="31" applyFont="1" applyFill="1" applyAlignment="1">
      <alignment horizontal="center" vertical="center"/>
    </xf>
    <xf numFmtId="0" fontId="10" fillId="0" borderId="0" xfId="11" applyFont="1" applyFill="1" applyAlignment="1">
      <alignment vertical="center"/>
    </xf>
    <xf numFmtId="0" fontId="13" fillId="0" borderId="0" xfId="11" applyFont="1" applyFill="1" applyAlignment="1">
      <alignment vertical="center"/>
    </xf>
    <xf numFmtId="0" fontId="10" fillId="0" borderId="0" xfId="11" applyFont="1" applyFill="1" applyBorder="1" applyAlignment="1" applyProtection="1">
      <alignment horizontal="center" vertical="center"/>
    </xf>
    <xf numFmtId="0" fontId="13" fillId="0" borderId="0" xfId="11" applyFont="1" applyFill="1" applyBorder="1" applyAlignment="1" applyProtection="1">
      <alignment horizontal="right" vertical="center"/>
    </xf>
    <xf numFmtId="169" fontId="13" fillId="0" borderId="93" xfId="11" applyNumberFormat="1" applyFont="1" applyFill="1" applyBorder="1" applyAlignment="1">
      <alignment vertical="center"/>
    </xf>
    <xf numFmtId="169" fontId="13" fillId="0" borderId="249" xfId="11" applyNumberFormat="1" applyFont="1" applyFill="1" applyBorder="1" applyAlignment="1">
      <alignment vertical="center"/>
    </xf>
    <xf numFmtId="0" fontId="10" fillId="0" borderId="93" xfId="11" applyFont="1" applyFill="1" applyBorder="1" applyAlignment="1" applyProtection="1">
      <alignment horizontal="center" vertical="center"/>
    </xf>
    <xf numFmtId="0" fontId="13" fillId="0" borderId="91" xfId="11" applyFont="1" applyFill="1" applyBorder="1" applyAlignment="1" applyProtection="1">
      <alignment horizontal="right" vertical="center"/>
    </xf>
    <xf numFmtId="3" fontId="10" fillId="0" borderId="84" xfId="11" applyNumberFormat="1" applyFont="1" applyFill="1" applyBorder="1" applyAlignment="1" applyProtection="1">
      <alignment vertical="center"/>
      <protection locked="0"/>
    </xf>
    <xf numFmtId="3" fontId="10" fillId="0" borderId="13" xfId="11" applyNumberFormat="1" applyFont="1" applyFill="1" applyBorder="1" applyAlignment="1" applyProtection="1">
      <alignment vertical="center"/>
      <protection locked="0"/>
    </xf>
    <xf numFmtId="3" fontId="10" fillId="0" borderId="7" xfId="11" applyNumberFormat="1" applyFont="1" applyFill="1" applyBorder="1" applyAlignment="1" applyProtection="1">
      <alignment vertical="center"/>
      <protection locked="0"/>
    </xf>
    <xf numFmtId="3" fontId="10" fillId="0" borderId="20" xfId="11" applyNumberFormat="1" applyFont="1" applyFill="1" applyBorder="1" applyAlignment="1" applyProtection="1">
      <alignment vertical="center"/>
      <protection locked="0"/>
    </xf>
    <xf numFmtId="3" fontId="10" fillId="0" borderId="100" xfId="11" applyNumberFormat="1" applyFont="1" applyFill="1" applyBorder="1" applyAlignment="1" applyProtection="1">
      <alignment vertical="center"/>
      <protection locked="0"/>
    </xf>
    <xf numFmtId="0" fontId="46" fillId="0" borderId="89" xfId="11" applyFont="1" applyFill="1" applyBorder="1" applyAlignment="1">
      <alignment horizontal="center" vertical="center"/>
    </xf>
    <xf numFmtId="0" fontId="10" fillId="0" borderId="87" xfId="11" applyFont="1" applyFill="1" applyBorder="1" applyAlignment="1" applyProtection="1">
      <alignment horizontal="left" vertical="center"/>
    </xf>
    <xf numFmtId="3" fontId="10" fillId="0" borderId="3" xfId="11" applyNumberFormat="1" applyFont="1" applyFill="1" applyBorder="1" applyAlignment="1" applyProtection="1">
      <alignment vertical="center"/>
      <protection locked="0"/>
    </xf>
    <xf numFmtId="3" fontId="10" fillId="0" borderId="86" xfId="11" applyNumberFormat="1" applyFont="1" applyFill="1" applyBorder="1" applyAlignment="1" applyProtection="1">
      <alignment vertical="center"/>
      <protection locked="0"/>
    </xf>
    <xf numFmtId="0" fontId="46" fillId="0" borderId="86" xfId="11" applyFont="1" applyFill="1" applyBorder="1" applyAlignment="1">
      <alignment horizontal="center" vertical="center"/>
    </xf>
    <xf numFmtId="0" fontId="10" fillId="0" borderId="17" xfId="11" applyFont="1" applyFill="1" applyBorder="1" applyAlignment="1" applyProtection="1">
      <alignment horizontal="left" vertical="center"/>
    </xf>
    <xf numFmtId="3" fontId="43" fillId="0" borderId="84" xfId="11" applyNumberFormat="1" applyFont="1" applyFill="1" applyBorder="1" applyAlignment="1" applyProtection="1">
      <alignment vertical="center"/>
      <protection locked="0"/>
    </xf>
    <xf numFmtId="3" fontId="43" fillId="0" borderId="13" xfId="11" applyNumberFormat="1" applyFont="1" applyFill="1" applyBorder="1" applyAlignment="1" applyProtection="1">
      <alignment vertical="center"/>
      <protection locked="0"/>
    </xf>
    <xf numFmtId="3" fontId="43" fillId="0" borderId="7" xfId="11" applyNumberFormat="1" applyFont="1" applyFill="1" applyBorder="1" applyAlignment="1" applyProtection="1">
      <alignment vertical="center"/>
      <protection locked="0"/>
    </xf>
    <xf numFmtId="3" fontId="43" fillId="0" borderId="20" xfId="11" applyNumberFormat="1" applyFont="1" applyFill="1" applyBorder="1" applyAlignment="1" applyProtection="1">
      <alignment vertical="center"/>
      <protection locked="0"/>
    </xf>
    <xf numFmtId="0" fontId="46" fillId="0" borderId="20" xfId="11" applyFont="1" applyFill="1" applyBorder="1" applyAlignment="1">
      <alignment horizontal="center" vertical="center"/>
    </xf>
    <xf numFmtId="0" fontId="46" fillId="0" borderId="22" xfId="11" applyFont="1" applyFill="1" applyBorder="1" applyAlignment="1" applyProtection="1">
      <alignment horizontal="center" vertical="center"/>
    </xf>
    <xf numFmtId="3" fontId="10" fillId="0" borderId="189" xfId="11" applyNumberFormat="1" applyFont="1" applyFill="1" applyBorder="1" applyAlignment="1" applyProtection="1">
      <alignment vertical="center"/>
      <protection locked="0"/>
    </xf>
    <xf numFmtId="3" fontId="10" fillId="0" borderId="79" xfId="11" applyNumberFormat="1" applyFont="1" applyFill="1" applyBorder="1" applyAlignment="1" applyProtection="1">
      <alignment vertical="center"/>
      <protection locked="0"/>
    </xf>
    <xf numFmtId="0" fontId="10" fillId="0" borderId="22" xfId="11" applyFont="1" applyFill="1" applyBorder="1" applyAlignment="1" applyProtection="1">
      <alignment horizontal="left" vertical="center"/>
    </xf>
    <xf numFmtId="0" fontId="10" fillId="0" borderId="0" xfId="31" applyFont="1" applyFill="1" applyBorder="1" applyAlignment="1">
      <alignment vertical="center"/>
    </xf>
    <xf numFmtId="0" fontId="10" fillId="0" borderId="0" xfId="11" applyFont="1" applyFill="1" applyBorder="1" applyAlignment="1">
      <alignment vertical="center"/>
    </xf>
    <xf numFmtId="0" fontId="46" fillId="0" borderId="83" xfId="11" applyFont="1" applyFill="1" applyBorder="1" applyAlignment="1" applyProtection="1">
      <alignment horizontal="center" vertical="center" wrapText="1"/>
    </xf>
    <xf numFmtId="0" fontId="46" fillId="0" borderId="81" xfId="11" applyFont="1" applyFill="1" applyBorder="1" applyAlignment="1" applyProtection="1">
      <alignment horizontal="center" vertical="center" wrapText="1"/>
    </xf>
    <xf numFmtId="0" fontId="46" fillId="0" borderId="160" xfId="11" applyFont="1" applyFill="1" applyBorder="1" applyAlignment="1" applyProtection="1">
      <alignment horizontal="center" vertical="center" wrapText="1"/>
    </xf>
    <xf numFmtId="0" fontId="46" fillId="0" borderId="82" xfId="11" applyFont="1" applyFill="1" applyBorder="1" applyAlignment="1" applyProtection="1">
      <alignment horizontal="center" vertical="center" wrapText="1"/>
    </xf>
    <xf numFmtId="0" fontId="46" fillId="0" borderId="76" xfId="11" applyFont="1" applyFill="1" applyBorder="1" applyAlignment="1" applyProtection="1">
      <alignment horizontal="center" vertical="center" wrapText="1"/>
    </xf>
    <xf numFmtId="0" fontId="17" fillId="0" borderId="0" xfId="21" applyNumberFormat="1" applyFill="1" applyAlignment="1">
      <alignment vertical="center"/>
    </xf>
    <xf numFmtId="0" fontId="47" fillId="0" borderId="0" xfId="21" applyNumberFormat="1" applyFont="1" applyFill="1" applyAlignment="1">
      <alignment vertical="center"/>
    </xf>
    <xf numFmtId="0" fontId="28" fillId="0" borderId="0" xfId="21" applyNumberFormat="1" applyFont="1" applyFill="1" applyAlignment="1">
      <alignment vertical="center"/>
    </xf>
    <xf numFmtId="3" fontId="10" fillId="0" borderId="79" xfId="32" applyNumberFormat="1" applyFont="1" applyFill="1" applyBorder="1" applyProtection="1">
      <protection locked="0" hidden="1"/>
    </xf>
    <xf numFmtId="3" fontId="10" fillId="0" borderId="17" xfId="32" applyNumberFormat="1" applyFont="1" applyFill="1" applyBorder="1" applyProtection="1">
      <protection locked="0" hidden="1"/>
    </xf>
    <xf numFmtId="0" fontId="7" fillId="0" borderId="0" xfId="13" applyBorder="1" applyAlignment="1" applyProtection="1">
      <alignment horizontal="center"/>
    </xf>
    <xf numFmtId="0" fontId="98" fillId="0" borderId="0" xfId="13" applyFont="1" applyFill="1" applyBorder="1" applyAlignment="1" applyProtection="1">
      <alignment horizontal="center" vertical="center"/>
    </xf>
    <xf numFmtId="3" fontId="7" fillId="0" borderId="0" xfId="13" applyNumberFormat="1" applyAlignment="1" applyProtection="1">
      <alignment horizontal="center" vertical="center"/>
    </xf>
    <xf numFmtId="0" fontId="46" fillId="0" borderId="0" xfId="13" applyFont="1" applyFill="1" applyBorder="1" applyAlignment="1" applyProtection="1">
      <alignment horizontal="center"/>
    </xf>
    <xf numFmtId="3" fontId="7" fillId="0" borderId="86" xfId="13" applyNumberFormat="1" applyFill="1" applyBorder="1" applyAlignment="1" applyProtection="1">
      <protection locked="0"/>
    </xf>
    <xf numFmtId="0" fontId="46" fillId="0" borderId="68" xfId="13" applyFont="1" applyFill="1" applyBorder="1" applyAlignment="1" applyProtection="1">
      <alignment horizontal="center"/>
    </xf>
    <xf numFmtId="0" fontId="100" fillId="0" borderId="0" xfId="13" applyFont="1" applyBorder="1" applyAlignment="1" applyProtection="1">
      <alignment horizontal="center" vertical="center" wrapText="1"/>
    </xf>
    <xf numFmtId="0" fontId="7" fillId="0" borderId="0" xfId="13" applyBorder="1" applyProtection="1"/>
    <xf numFmtId="0" fontId="74" fillId="0" borderId="0" xfId="13" applyFont="1" applyFill="1" applyBorder="1" applyAlignment="1" applyProtection="1">
      <alignment horizontal="center" vertical="center" wrapText="1"/>
    </xf>
    <xf numFmtId="0" fontId="7" fillId="0" borderId="0" xfId="13" applyAlignment="1" applyProtection="1">
      <alignment horizontal="centerContinuous" vertical="center"/>
    </xf>
    <xf numFmtId="0" fontId="98" fillId="0" borderId="0" xfId="13" applyFont="1" applyFill="1" applyBorder="1" applyAlignment="1" applyProtection="1">
      <alignment horizontal="centerContinuous" vertical="center"/>
    </xf>
    <xf numFmtId="0" fontId="77" fillId="0" borderId="0" xfId="13" applyFont="1" applyAlignment="1" applyProtection="1">
      <alignment horizontal="center"/>
    </xf>
    <xf numFmtId="0" fontId="73" fillId="0" borderId="0" xfId="13" applyFont="1" applyProtection="1"/>
    <xf numFmtId="0" fontId="7" fillId="0" borderId="0" xfId="13" applyFont="1" applyBorder="1" applyAlignment="1" applyProtection="1">
      <alignment horizontal="center"/>
    </xf>
    <xf numFmtId="168" fontId="13" fillId="0" borderId="94" xfId="13" applyNumberFormat="1" applyFont="1" applyFill="1" applyBorder="1" applyAlignment="1" applyProtection="1">
      <alignment vertical="center"/>
    </xf>
    <xf numFmtId="0" fontId="73" fillId="0" borderId="249" xfId="13" applyFont="1" applyFill="1" applyBorder="1" applyAlignment="1" applyProtection="1">
      <alignment horizontal="center"/>
    </xf>
    <xf numFmtId="0" fontId="13" fillId="0" borderId="159" xfId="13" applyFont="1" applyFill="1" applyBorder="1" applyAlignment="1" applyProtection="1">
      <alignment horizontal="center" vertical="center"/>
    </xf>
    <xf numFmtId="0" fontId="70" fillId="9" borderId="34" xfId="13" applyFont="1" applyFill="1" applyBorder="1" applyAlignment="1" applyProtection="1">
      <alignment horizontal="center" vertical="center" wrapText="1"/>
    </xf>
    <xf numFmtId="168" fontId="13" fillId="0" borderId="93" xfId="13" applyNumberFormat="1" applyFont="1" applyFill="1" applyBorder="1" applyAlignment="1" applyProtection="1">
      <alignment vertical="center"/>
    </xf>
    <xf numFmtId="0" fontId="13" fillId="0" borderId="249" xfId="13" applyFont="1" applyFill="1" applyBorder="1" applyAlignment="1" applyProtection="1">
      <alignment horizontal="center"/>
    </xf>
    <xf numFmtId="0" fontId="13" fillId="0" borderId="65" xfId="13" applyFont="1" applyFill="1" applyBorder="1" applyAlignment="1" applyProtection="1">
      <alignment horizontal="center" vertical="center"/>
    </xf>
    <xf numFmtId="0" fontId="99" fillId="0" borderId="140" xfId="13" applyFont="1" applyFill="1" applyBorder="1" applyAlignment="1" applyProtection="1">
      <alignment horizontal="center"/>
    </xf>
    <xf numFmtId="0" fontId="99" fillId="0" borderId="5" xfId="13" applyFont="1" applyFill="1" applyBorder="1" applyAlignment="1" applyProtection="1">
      <alignment horizontal="center"/>
    </xf>
    <xf numFmtId="0" fontId="99" fillId="0" borderId="65" xfId="13" applyFont="1" applyFill="1" applyBorder="1" applyAlignment="1" applyProtection="1">
      <alignment horizontal="center"/>
    </xf>
    <xf numFmtId="0" fontId="20" fillId="0" borderId="141" xfId="13" applyFont="1" applyFill="1" applyBorder="1" applyAlignment="1" applyProtection="1"/>
    <xf numFmtId="0" fontId="20" fillId="0" borderId="159" xfId="13" applyFont="1" applyFill="1" applyBorder="1" applyAlignment="1" applyProtection="1">
      <alignment horizontal="center"/>
    </xf>
    <xf numFmtId="0" fontId="99" fillId="0" borderId="125" xfId="13" applyFont="1" applyFill="1" applyBorder="1" applyAlignment="1" applyProtection="1">
      <alignment horizontal="center"/>
    </xf>
    <xf numFmtId="0" fontId="99" fillId="0" borderId="0" xfId="13" applyFont="1" applyFill="1" applyBorder="1" applyAlignment="1" applyProtection="1">
      <alignment horizontal="center"/>
    </xf>
    <xf numFmtId="0" fontId="99" fillId="0" borderId="35" xfId="13" applyFont="1" applyFill="1" applyBorder="1" applyAlignment="1" applyProtection="1">
      <alignment horizontal="center"/>
    </xf>
    <xf numFmtId="168" fontId="13" fillId="0" borderId="82" xfId="13" applyNumberFormat="1" applyFont="1" applyFill="1" applyBorder="1" applyAlignment="1" applyProtection="1">
      <alignment vertical="center"/>
    </xf>
    <xf numFmtId="0" fontId="20" fillId="0" borderId="160" xfId="13" applyFont="1" applyFill="1" applyBorder="1" applyAlignment="1" applyProtection="1"/>
    <xf numFmtId="0" fontId="99" fillId="0" borderId="76" xfId="13" applyFont="1" applyFill="1" applyBorder="1" applyAlignment="1" applyProtection="1">
      <alignment horizontal="right"/>
    </xf>
    <xf numFmtId="3" fontId="7" fillId="0" borderId="86" xfId="13" applyNumberFormat="1" applyFont="1" applyFill="1" applyBorder="1" applyAlignment="1" applyProtection="1">
      <protection locked="0"/>
    </xf>
    <xf numFmtId="168" fontId="13" fillId="0" borderId="125" xfId="13" applyNumberFormat="1" applyFont="1" applyFill="1" applyBorder="1" applyAlignment="1" applyProtection="1">
      <alignment vertical="top"/>
    </xf>
    <xf numFmtId="0" fontId="20" fillId="0" borderId="0" xfId="13" applyFont="1" applyFill="1" applyBorder="1" applyAlignment="1" applyProtection="1">
      <alignment vertical="top"/>
    </xf>
    <xf numFmtId="0" fontId="99" fillId="0" borderId="35" xfId="13" applyFont="1" applyFill="1" applyBorder="1" applyAlignment="1" applyProtection="1">
      <alignment horizontal="right" vertical="top"/>
    </xf>
    <xf numFmtId="0" fontId="20" fillId="0" borderId="13" xfId="13" applyFont="1" applyFill="1" applyBorder="1" applyAlignment="1" applyProtection="1">
      <alignment horizontal="left"/>
    </xf>
    <xf numFmtId="0" fontId="20" fillId="0" borderId="2" xfId="13" applyFont="1" applyFill="1" applyBorder="1" applyAlignment="1" applyProtection="1">
      <alignment horizontal="left"/>
    </xf>
    <xf numFmtId="0" fontId="46" fillId="0" borderId="100" xfId="13" applyFont="1" applyFill="1" applyBorder="1" applyAlignment="1" applyProtection="1">
      <alignment horizontal="left" wrapText="1"/>
    </xf>
    <xf numFmtId="0" fontId="101" fillId="0" borderId="160" xfId="13" applyFont="1" applyFill="1" applyBorder="1" applyAlignment="1" applyProtection="1"/>
    <xf numFmtId="0" fontId="100" fillId="0" borderId="0" xfId="13" applyFont="1" applyBorder="1" applyAlignment="1" applyProtection="1">
      <alignment vertical="center" wrapText="1"/>
    </xf>
    <xf numFmtId="0" fontId="70" fillId="9" borderId="35" xfId="13" applyFont="1" applyFill="1" applyBorder="1" applyAlignment="1" applyProtection="1">
      <alignment horizontal="center" vertical="center" wrapText="1"/>
    </xf>
    <xf numFmtId="0" fontId="20" fillId="0" borderId="184" xfId="13" applyFont="1" applyFill="1" applyBorder="1" applyAlignment="1" applyProtection="1"/>
    <xf numFmtId="0" fontId="20" fillId="0" borderId="175" xfId="13" applyFont="1" applyFill="1" applyBorder="1" applyAlignment="1" applyProtection="1"/>
    <xf numFmtId="0" fontId="99" fillId="0" borderId="183" xfId="13" applyFont="1" applyFill="1" applyBorder="1" applyAlignment="1" applyProtection="1">
      <alignment wrapText="1"/>
    </xf>
    <xf numFmtId="168" fontId="13" fillId="0" borderId="82" xfId="13" applyNumberFormat="1" applyFont="1" applyFill="1" applyBorder="1" applyAlignment="1" applyProtection="1">
      <alignment vertical="top"/>
    </xf>
    <xf numFmtId="0" fontId="101" fillId="0" borderId="160" xfId="13" applyFont="1" applyFill="1" applyBorder="1" applyAlignment="1" applyProtection="1">
      <alignment vertical="top"/>
    </xf>
    <xf numFmtId="0" fontId="99" fillId="0" borderId="76" xfId="13" applyFont="1" applyFill="1" applyBorder="1" applyAlignment="1" applyProtection="1">
      <alignment horizontal="right" vertical="top"/>
    </xf>
    <xf numFmtId="0" fontId="20" fillId="0" borderId="124" xfId="13" applyFont="1" applyFill="1" applyBorder="1" applyAlignment="1" applyProtection="1"/>
    <xf numFmtId="0" fontId="20" fillId="0" borderId="107" xfId="13" applyFont="1" applyFill="1" applyBorder="1" applyAlignment="1" applyProtection="1"/>
    <xf numFmtId="0" fontId="47" fillId="0" borderId="106" xfId="13" applyFont="1" applyFill="1" applyBorder="1" applyAlignment="1" applyProtection="1">
      <alignment wrapText="1"/>
    </xf>
    <xf numFmtId="0" fontId="100" fillId="0" borderId="35" xfId="13" applyFont="1" applyBorder="1" applyAlignment="1" applyProtection="1">
      <alignment vertical="center" wrapText="1"/>
    </xf>
    <xf numFmtId="0" fontId="20" fillId="0" borderId="249" xfId="13" applyFont="1" applyFill="1" applyBorder="1" applyAlignment="1" applyProtection="1"/>
    <xf numFmtId="0" fontId="99" fillId="0" borderId="160" xfId="13" applyFont="1" applyFill="1" applyBorder="1" applyAlignment="1" applyProtection="1"/>
    <xf numFmtId="0" fontId="99" fillId="0" borderId="76" xfId="13" applyFont="1" applyFill="1" applyBorder="1" applyAlignment="1" applyProtection="1">
      <alignment horizontal="left" vertical="center"/>
    </xf>
    <xf numFmtId="0" fontId="74" fillId="0" borderId="0" xfId="13" applyFont="1" applyFill="1" applyBorder="1" applyAlignment="1" applyProtection="1">
      <alignment vertical="center" wrapText="1"/>
    </xf>
    <xf numFmtId="0" fontId="74" fillId="0" borderId="35" xfId="13" applyFont="1" applyFill="1" applyBorder="1" applyAlignment="1" applyProtection="1">
      <alignment vertical="center" wrapText="1"/>
    </xf>
    <xf numFmtId="0" fontId="103" fillId="0" borderId="100" xfId="13" applyFont="1" applyFill="1" applyBorder="1" applyAlignment="1" applyProtection="1">
      <alignment horizontal="left" vertical="top"/>
    </xf>
    <xf numFmtId="0" fontId="74" fillId="0" borderId="63" xfId="13" applyFont="1" applyFill="1" applyBorder="1" applyAlignment="1" applyProtection="1">
      <alignment horizontal="center" vertical="center" wrapText="1"/>
    </xf>
    <xf numFmtId="168" fontId="13" fillId="0" borderId="86" xfId="13" applyNumberFormat="1" applyFont="1" applyFill="1" applyBorder="1" applyAlignment="1" applyProtection="1">
      <alignment vertical="center"/>
    </xf>
    <xf numFmtId="0" fontId="99" fillId="0" borderId="160" xfId="13" applyFont="1" applyFill="1" applyBorder="1" applyAlignment="1" applyProtection="1">
      <alignment horizontal="center"/>
    </xf>
    <xf numFmtId="0" fontId="119" fillId="0" borderId="0" xfId="18" applyFont="1" applyAlignment="1" applyProtection="1">
      <alignment horizontal="center" vertical="center"/>
      <protection hidden="1"/>
    </xf>
    <xf numFmtId="0" fontId="119" fillId="0" borderId="0" xfId="18" applyFont="1" applyAlignment="1" applyProtection="1">
      <alignment horizontal="centerContinuous" vertical="center"/>
      <protection hidden="1"/>
    </xf>
    <xf numFmtId="0" fontId="20" fillId="0" borderId="161" xfId="13" applyFont="1" applyFill="1" applyBorder="1" applyAlignment="1" applyProtection="1"/>
    <xf numFmtId="0" fontId="20" fillId="0" borderId="108" xfId="13" applyFont="1" applyFill="1" applyBorder="1" applyAlignment="1" applyProtection="1"/>
    <xf numFmtId="0" fontId="20" fillId="0" borderId="102" xfId="13" applyFont="1" applyFill="1" applyBorder="1" applyAlignment="1" applyProtection="1"/>
    <xf numFmtId="0" fontId="47" fillId="0" borderId="161" xfId="13" applyFont="1" applyFill="1" applyBorder="1" applyAlignment="1" applyProtection="1"/>
    <xf numFmtId="0" fontId="47" fillId="0" borderId="108" xfId="13" applyFont="1" applyFill="1" applyBorder="1" applyAlignment="1" applyProtection="1"/>
    <xf numFmtId="0" fontId="47" fillId="0" borderId="102" xfId="13" applyFont="1" applyFill="1" applyBorder="1" applyAlignment="1" applyProtection="1"/>
    <xf numFmtId="0" fontId="102" fillId="0" borderId="0" xfId="13" applyFont="1" applyBorder="1" applyAlignment="1" applyProtection="1">
      <alignment vertical="center" wrapText="1"/>
    </xf>
    <xf numFmtId="0" fontId="100" fillId="0" borderId="0" xfId="13" applyFont="1" applyBorder="1" applyAlignment="1" applyProtection="1">
      <alignment vertical="center"/>
    </xf>
    <xf numFmtId="0" fontId="10" fillId="0" borderId="86" xfId="13" applyFont="1" applyFill="1" applyBorder="1" applyAlignment="1" applyProtection="1">
      <alignment horizontal="centerContinuous"/>
    </xf>
    <xf numFmtId="0" fontId="10" fillId="0" borderId="17" xfId="13" applyFont="1" applyFill="1" applyBorder="1" applyAlignment="1" applyProtection="1">
      <alignment horizontal="centerContinuous"/>
    </xf>
    <xf numFmtId="0" fontId="10" fillId="0" borderId="1" xfId="13" applyFont="1" applyFill="1" applyBorder="1" applyAlignment="1" applyProtection="1">
      <alignment horizontal="centerContinuous"/>
    </xf>
    <xf numFmtId="0" fontId="74" fillId="0" borderId="63" xfId="13" applyFont="1" applyFill="1" applyBorder="1" applyAlignment="1" applyProtection="1">
      <alignment horizontal="center" vertical="center"/>
    </xf>
    <xf numFmtId="0" fontId="10" fillId="0" borderId="184" xfId="13" applyFont="1" applyFill="1" applyBorder="1" applyAlignment="1" applyProtection="1">
      <alignment horizontal="centerContinuous" vertical="center"/>
    </xf>
    <xf numFmtId="0" fontId="7" fillId="0" borderId="175" xfId="13" applyBorder="1" applyAlignment="1" applyProtection="1">
      <alignment horizontal="centerContinuous" vertical="center"/>
    </xf>
    <xf numFmtId="0" fontId="20" fillId="0" borderId="77" xfId="13" applyFont="1" applyFill="1" applyBorder="1" applyAlignment="1" applyProtection="1">
      <alignment horizontal="centerContinuous" vertical="center" wrapText="1"/>
    </xf>
    <xf numFmtId="0" fontId="7" fillId="9" borderId="95" xfId="13" applyFill="1" applyBorder="1" applyProtection="1"/>
    <xf numFmtId="0" fontId="7" fillId="0" borderId="184" xfId="13" applyBorder="1" applyAlignment="1" applyProtection="1">
      <alignment horizontal="centerContinuous" vertical="center"/>
    </xf>
    <xf numFmtId="0" fontId="46" fillId="0" borderId="175" xfId="13" applyFont="1" applyFill="1" applyBorder="1" applyAlignment="1" applyProtection="1">
      <alignment horizontal="centerContinuous"/>
    </xf>
    <xf numFmtId="0" fontId="39" fillId="0" borderId="5" xfId="13" applyFont="1" applyBorder="1" applyAlignment="1" applyProtection="1">
      <alignment vertical="center" wrapText="1"/>
    </xf>
    <xf numFmtId="0" fontId="77" fillId="0" borderId="0" xfId="13" applyFont="1" applyProtection="1"/>
    <xf numFmtId="165" fontId="10" fillId="0" borderId="0" xfId="13" applyNumberFormat="1" applyFont="1" applyBorder="1" applyAlignment="1" applyProtection="1">
      <alignment horizontal="center" vertical="center"/>
    </xf>
    <xf numFmtId="0" fontId="47" fillId="0" borderId="0" xfId="13" applyFont="1" applyAlignment="1" applyProtection="1">
      <alignment horizontal="right" vertical="top"/>
    </xf>
    <xf numFmtId="0" fontId="40" fillId="0" borderId="0" xfId="13" applyFont="1" applyBorder="1" applyAlignment="1" applyProtection="1">
      <alignment vertical="top"/>
    </xf>
    <xf numFmtId="0" fontId="7" fillId="0" borderId="0" xfId="13" applyAlignment="1" applyProtection="1">
      <alignment horizontal="center"/>
    </xf>
    <xf numFmtId="0" fontId="7" fillId="0" borderId="107" xfId="13" applyBorder="1" applyProtection="1"/>
    <xf numFmtId="0" fontId="73" fillId="0" borderId="249" xfId="13" applyFont="1" applyFill="1" applyBorder="1" applyAlignment="1" applyProtection="1">
      <alignment horizontal="right"/>
    </xf>
    <xf numFmtId="0" fontId="7" fillId="0" borderId="140" xfId="13" applyFont="1" applyBorder="1" applyProtection="1"/>
    <xf numFmtId="0" fontId="7" fillId="0" borderId="5" xfId="13" applyBorder="1" applyProtection="1"/>
    <xf numFmtId="0" fontId="7" fillId="0" borderId="65" xfId="13" applyBorder="1" applyProtection="1"/>
    <xf numFmtId="168" fontId="13" fillId="0" borderId="166" xfId="13" applyNumberFormat="1" applyFont="1" applyFill="1" applyBorder="1" applyAlignment="1" applyProtection="1">
      <alignment vertical="center"/>
    </xf>
    <xf numFmtId="0" fontId="20" fillId="0" borderId="6" xfId="13" applyFont="1" applyFill="1" applyBorder="1" applyAlignment="1" applyProtection="1"/>
    <xf numFmtId="168" fontId="13" fillId="0" borderId="125" xfId="13" applyNumberFormat="1" applyFont="1" applyFill="1" applyBorder="1" applyAlignment="1" applyProtection="1">
      <alignment vertical="center"/>
    </xf>
    <xf numFmtId="0" fontId="20" fillId="0" borderId="0" xfId="13" applyFont="1" applyFill="1" applyBorder="1" applyAlignment="1" applyProtection="1"/>
    <xf numFmtId="0" fontId="99" fillId="0" borderId="35" xfId="13" applyFont="1" applyFill="1" applyBorder="1" applyAlignment="1" applyProtection="1">
      <alignment horizontal="right"/>
    </xf>
    <xf numFmtId="0" fontId="99" fillId="0" borderId="0" xfId="13" applyFont="1" applyFill="1" applyBorder="1" applyAlignment="1" applyProtection="1">
      <alignment horizontal="right"/>
    </xf>
    <xf numFmtId="0" fontId="20" fillId="0" borderId="160" xfId="13" applyFont="1" applyFill="1" applyBorder="1" applyAlignment="1" applyProtection="1">
      <alignment vertical="top"/>
    </xf>
    <xf numFmtId="0" fontId="10" fillId="0" borderId="160" xfId="13" applyFont="1" applyFill="1" applyBorder="1" applyAlignment="1" applyProtection="1"/>
    <xf numFmtId="0" fontId="47" fillId="0" borderId="106" xfId="13" applyFont="1" applyFill="1" applyBorder="1" applyAlignment="1" applyProtection="1"/>
    <xf numFmtId="0" fontId="99" fillId="0" borderId="160" xfId="13" applyFont="1" applyFill="1" applyBorder="1" applyAlignment="1" applyProtection="1">
      <alignment horizontal="right"/>
    </xf>
    <xf numFmtId="0" fontId="7" fillId="0" borderId="0" xfId="13" applyAlignment="1" applyProtection="1">
      <alignment vertical="center"/>
    </xf>
    <xf numFmtId="0" fontId="10" fillId="0" borderId="175" xfId="13" applyFont="1" applyFill="1" applyBorder="1" applyAlignment="1" applyProtection="1">
      <alignment horizontal="centerContinuous"/>
    </xf>
    <xf numFmtId="165" fontId="10" fillId="0" borderId="0" xfId="13" applyNumberFormat="1" applyFont="1" applyBorder="1" applyProtection="1"/>
    <xf numFmtId="0" fontId="70" fillId="0" borderId="0" xfId="13" applyFont="1" applyFill="1" applyBorder="1" applyAlignment="1" applyProtection="1">
      <alignment horizontal="center" vertical="center" wrapText="1"/>
    </xf>
    <xf numFmtId="0" fontId="20" fillId="0" borderId="65" xfId="13" applyFont="1" applyFill="1" applyBorder="1" applyAlignment="1" applyProtection="1">
      <alignment horizontal="center"/>
    </xf>
    <xf numFmtId="0" fontId="46" fillId="0" borderId="68" xfId="13" applyFont="1" applyFill="1" applyBorder="1" applyAlignment="1" applyProtection="1">
      <alignment horizontal="center" vertical="center"/>
    </xf>
    <xf numFmtId="0" fontId="10" fillId="0" borderId="17" xfId="13" applyFont="1" applyFill="1" applyBorder="1" applyAlignment="1" applyProtection="1">
      <alignment horizontal="left" vertical="center"/>
    </xf>
    <xf numFmtId="0" fontId="10" fillId="0" borderId="17" xfId="13" applyFont="1" applyFill="1" applyBorder="1" applyAlignment="1" applyProtection="1">
      <alignment horizontal="left" wrapText="1"/>
    </xf>
    <xf numFmtId="0" fontId="99" fillId="0" borderId="183" xfId="13" applyFont="1" applyFill="1" applyBorder="1" applyAlignment="1" applyProtection="1"/>
    <xf numFmtId="0" fontId="20" fillId="0" borderId="210" xfId="13" applyFont="1" applyFill="1" applyBorder="1" applyAlignment="1" applyProtection="1">
      <alignment horizontal="left"/>
    </xf>
    <xf numFmtId="0" fontId="20" fillId="0" borderId="116" xfId="13" applyFont="1" applyFill="1" applyBorder="1" applyAlignment="1" applyProtection="1">
      <alignment horizontal="left"/>
    </xf>
    <xf numFmtId="0" fontId="47" fillId="0" borderId="183" xfId="13" applyFont="1" applyFill="1" applyBorder="1" applyAlignment="1" applyProtection="1"/>
    <xf numFmtId="0" fontId="10" fillId="0" borderId="0" xfId="17" applyFont="1" applyFill="1" applyBorder="1" applyAlignment="1" applyProtection="1">
      <alignment horizontal="center"/>
    </xf>
    <xf numFmtId="0" fontId="20" fillId="0" borderId="5" xfId="13" applyFont="1" applyFill="1" applyBorder="1" applyAlignment="1" applyProtection="1"/>
    <xf numFmtId="0" fontId="20" fillId="0" borderId="35" xfId="13" applyFont="1" applyFill="1" applyBorder="1" applyAlignment="1" applyProtection="1">
      <alignment horizontal="center"/>
    </xf>
    <xf numFmtId="0" fontId="0" fillId="0" borderId="0" xfId="13" applyFont="1" applyProtection="1"/>
    <xf numFmtId="0" fontId="10" fillId="0" borderId="0" xfId="13" applyFont="1" applyFill="1" applyBorder="1" applyAlignment="1" applyProtection="1">
      <alignment horizontal="center" vertical="center"/>
    </xf>
    <xf numFmtId="0" fontId="46" fillId="0" borderId="1" xfId="13" applyFont="1" applyFill="1" applyBorder="1" applyAlignment="1" applyProtection="1">
      <alignment horizontal="center" vertical="center"/>
    </xf>
    <xf numFmtId="0" fontId="100" fillId="0" borderId="0" xfId="13" applyFont="1" applyBorder="1" applyAlignment="1">
      <alignment vertical="center" wrapText="1"/>
    </xf>
    <xf numFmtId="0" fontId="102" fillId="0" borderId="0" xfId="13" applyFont="1" applyBorder="1" applyAlignment="1" applyProtection="1">
      <alignment horizontal="center" vertical="center" wrapText="1"/>
    </xf>
    <xf numFmtId="0" fontId="7" fillId="0" borderId="184" xfId="13" applyFont="1" applyBorder="1" applyAlignment="1" applyProtection="1">
      <alignment horizontal="centerContinuous" vertical="center"/>
    </xf>
    <xf numFmtId="0" fontId="40" fillId="0" borderId="0" xfId="13" quotePrefix="1" applyFont="1" applyBorder="1" applyAlignment="1" applyProtection="1">
      <alignment vertical="top"/>
    </xf>
    <xf numFmtId="0" fontId="143" fillId="0" borderId="0" xfId="13" applyFont="1" applyProtection="1">
      <protection hidden="1"/>
    </xf>
    <xf numFmtId="0" fontId="143" fillId="18" borderId="0" xfId="13" applyFont="1" applyFill="1" applyProtection="1">
      <protection hidden="1"/>
    </xf>
    <xf numFmtId="1" fontId="20" fillId="0" borderId="13" xfId="3" applyNumberFormat="1" applyFont="1" applyFill="1" applyBorder="1" applyAlignment="1" applyProtection="1">
      <alignment horizontal="right"/>
    </xf>
    <xf numFmtId="164" fontId="3" fillId="15" borderId="0" xfId="27" applyFont="1" applyFill="1" applyAlignment="1" applyProtection="1">
      <alignment vertical="center"/>
      <protection hidden="1"/>
    </xf>
    <xf numFmtId="164" fontId="3" fillId="15" borderId="0" xfId="27" applyFont="1" applyFill="1" applyBorder="1" applyAlignment="1" applyProtection="1">
      <alignment vertical="center"/>
      <protection hidden="1"/>
    </xf>
    <xf numFmtId="164" fontId="20" fillId="15" borderId="0" xfId="27" applyFont="1" applyFill="1" applyAlignment="1" applyProtection="1">
      <alignment vertical="center"/>
      <protection hidden="1"/>
    </xf>
    <xf numFmtId="0" fontId="7" fillId="15" borderId="0" xfId="13" applyFont="1" applyFill="1" applyProtection="1">
      <protection hidden="1"/>
    </xf>
    <xf numFmtId="164" fontId="3" fillId="15" borderId="0" xfId="27" applyFont="1" applyFill="1" applyAlignment="1" applyProtection="1">
      <alignment vertical="center"/>
    </xf>
    <xf numFmtId="14" fontId="122" fillId="15" borderId="0" xfId="13" applyNumberFormat="1" applyFont="1" applyFill="1" applyBorder="1" applyAlignment="1" applyProtection="1">
      <alignment horizontal="center" vertical="center" wrapText="1"/>
      <protection locked="0"/>
    </xf>
    <xf numFmtId="3" fontId="43" fillId="0" borderId="2" xfId="11" applyNumberFormat="1" applyFont="1" applyFill="1" applyBorder="1" applyAlignment="1" applyProtection="1">
      <alignment vertical="center"/>
      <protection locked="0"/>
    </xf>
    <xf numFmtId="49" fontId="54" fillId="15" borderId="0" xfId="21" applyNumberFormat="1" applyFont="1" applyFill="1" applyBorder="1" applyAlignment="1" applyProtection="1">
      <alignment horizontal="center" vertical="center"/>
      <protection hidden="1"/>
    </xf>
    <xf numFmtId="0" fontId="10" fillId="15" borderId="0" xfId="31" applyFont="1" applyFill="1" applyBorder="1" applyAlignment="1">
      <alignment horizontal="center" vertical="center"/>
    </xf>
    <xf numFmtId="49" fontId="17" fillId="15" borderId="0" xfId="21" applyNumberFormat="1" applyFill="1" applyBorder="1" applyAlignment="1" applyProtection="1">
      <alignment horizontal="center"/>
      <protection hidden="1"/>
    </xf>
    <xf numFmtId="49" fontId="49" fillId="15" borderId="0" xfId="21" applyNumberFormat="1" applyFont="1" applyFill="1" applyBorder="1" applyAlignment="1" applyProtection="1">
      <alignment horizontal="center" vertical="center"/>
      <protection hidden="1"/>
    </xf>
    <xf numFmtId="49" fontId="54" fillId="15" borderId="0" xfId="21" applyNumberFormat="1" applyFont="1" applyFill="1" applyBorder="1" applyAlignment="1" applyProtection="1">
      <alignment horizontal="center" vertical="center"/>
      <protection locked="0" hidden="1"/>
    </xf>
    <xf numFmtId="49" fontId="54" fillId="15" borderId="80" xfId="21" applyNumberFormat="1" applyFont="1" applyFill="1" applyBorder="1" applyAlignment="1" applyProtection="1">
      <alignment horizontal="center" vertical="center"/>
      <protection hidden="1"/>
    </xf>
    <xf numFmtId="49" fontId="54" fillId="5" borderId="250" xfId="21" applyNumberFormat="1" applyFont="1" applyFill="1" applyBorder="1" applyAlignment="1" applyProtection="1">
      <alignment horizontal="center" vertical="center"/>
      <protection hidden="1"/>
    </xf>
    <xf numFmtId="3" fontId="10" fillId="0" borderId="2" xfId="11" applyNumberFormat="1" applyFont="1" applyFill="1" applyBorder="1" applyAlignment="1" applyProtection="1">
      <alignment vertical="center"/>
      <protection locked="0"/>
    </xf>
    <xf numFmtId="164" fontId="114" fillId="15" borderId="0" xfId="27" applyFont="1" applyFill="1" applyBorder="1" applyAlignment="1" applyProtection="1">
      <alignment vertical="center"/>
      <protection hidden="1"/>
    </xf>
    <xf numFmtId="164" fontId="114" fillId="0" borderId="0" xfId="27" applyFont="1" applyAlignment="1" applyProtection="1">
      <alignment vertical="center"/>
    </xf>
    <xf numFmtId="0" fontId="135" fillId="15" borderId="0" xfId="13" applyFont="1" applyFill="1" applyProtection="1">
      <protection hidden="1"/>
    </xf>
    <xf numFmtId="0" fontId="42" fillId="0" borderId="5" xfId="11" applyFont="1" applyFill="1" applyBorder="1" applyAlignment="1">
      <alignment horizontal="justify" vertical="center" wrapText="1"/>
    </xf>
    <xf numFmtId="49" fontId="54" fillId="15" borderId="5" xfId="21" applyNumberFormat="1" applyFont="1" applyFill="1" applyBorder="1" applyAlignment="1" applyProtection="1">
      <alignment horizontal="center" vertical="center"/>
      <protection hidden="1"/>
    </xf>
    <xf numFmtId="0" fontId="13" fillId="0" borderId="0" xfId="11" applyFont="1" applyFill="1" applyBorder="1" applyAlignment="1">
      <alignment vertical="center"/>
    </xf>
    <xf numFmtId="0" fontId="13" fillId="0" borderId="107" xfId="11" applyFont="1" applyFill="1" applyBorder="1" applyAlignment="1">
      <alignment vertical="center"/>
    </xf>
    <xf numFmtId="3" fontId="10" fillId="13" borderId="100" xfId="11" applyNumberFormat="1" applyFont="1" applyFill="1" applyBorder="1" applyAlignment="1" applyProtection="1">
      <alignment vertical="center"/>
      <protection locked="0"/>
    </xf>
    <xf numFmtId="3" fontId="10" fillId="13" borderId="20" xfId="11" applyNumberFormat="1" applyFont="1" applyFill="1" applyBorder="1" applyAlignment="1" applyProtection="1">
      <alignment vertical="center"/>
      <protection locked="0"/>
    </xf>
    <xf numFmtId="3" fontId="10" fillId="13" borderId="7" xfId="11" applyNumberFormat="1" applyFont="1" applyFill="1" applyBorder="1" applyAlignment="1" applyProtection="1">
      <alignment vertical="center"/>
      <protection locked="0"/>
    </xf>
    <xf numFmtId="3" fontId="10" fillId="13" borderId="13" xfId="11" applyNumberFormat="1" applyFont="1" applyFill="1" applyBorder="1" applyAlignment="1" applyProtection="1">
      <alignment vertical="center"/>
      <protection locked="0"/>
    </xf>
    <xf numFmtId="3" fontId="10" fillId="13" borderId="84" xfId="11" applyNumberFormat="1" applyFont="1" applyFill="1" applyBorder="1" applyAlignment="1" applyProtection="1">
      <alignment vertical="center"/>
      <protection locked="0"/>
    </xf>
    <xf numFmtId="3" fontId="43" fillId="13" borderId="2" xfId="11" applyNumberFormat="1" applyFont="1" applyFill="1" applyBorder="1" applyAlignment="1" applyProtection="1">
      <alignment vertical="center"/>
      <protection locked="0"/>
    </xf>
    <xf numFmtId="3" fontId="43" fillId="13" borderId="20" xfId="11" applyNumberFormat="1" applyFont="1" applyFill="1" applyBorder="1" applyAlignment="1" applyProtection="1">
      <alignment vertical="center"/>
      <protection locked="0"/>
    </xf>
    <xf numFmtId="3" fontId="43" fillId="13" borderId="7" xfId="11" applyNumberFormat="1" applyFont="1" applyFill="1" applyBorder="1" applyAlignment="1" applyProtection="1">
      <alignment vertical="center"/>
      <protection locked="0"/>
    </xf>
    <xf numFmtId="3" fontId="43" fillId="13" borderId="13" xfId="11" applyNumberFormat="1" applyFont="1" applyFill="1" applyBorder="1" applyAlignment="1" applyProtection="1">
      <alignment vertical="center"/>
      <protection locked="0"/>
    </xf>
    <xf numFmtId="3" fontId="43" fillId="13" borderId="84" xfId="11" applyNumberFormat="1" applyFont="1" applyFill="1" applyBorder="1" applyAlignment="1" applyProtection="1">
      <alignment vertical="center"/>
      <protection locked="0"/>
    </xf>
    <xf numFmtId="3" fontId="10" fillId="13" borderId="2" xfId="11" applyNumberFormat="1" applyFont="1" applyFill="1" applyBorder="1" applyAlignment="1" applyProtection="1">
      <alignment vertical="center"/>
      <protection locked="0"/>
    </xf>
    <xf numFmtId="3" fontId="10" fillId="13" borderId="86" xfId="11" applyNumberFormat="1" applyFont="1" applyFill="1" applyBorder="1" applyAlignment="1" applyProtection="1">
      <alignment vertical="center"/>
      <protection locked="0"/>
    </xf>
    <xf numFmtId="3" fontId="10" fillId="13" borderId="3" xfId="11" applyNumberFormat="1" applyFont="1" applyFill="1" applyBorder="1" applyAlignment="1" applyProtection="1">
      <alignment vertical="center"/>
      <protection locked="0"/>
    </xf>
    <xf numFmtId="3" fontId="10" fillId="13" borderId="17" xfId="11" applyNumberFormat="1" applyFont="1" applyFill="1" applyBorder="1" applyAlignment="1" applyProtection="1">
      <alignment vertical="center"/>
      <protection locked="0"/>
    </xf>
    <xf numFmtId="0" fontId="10" fillId="13" borderId="22" xfId="11" applyFont="1" applyFill="1" applyBorder="1" applyAlignment="1" applyProtection="1">
      <alignment horizontal="left" vertical="center"/>
    </xf>
    <xf numFmtId="0" fontId="46" fillId="13" borderId="20" xfId="11" applyFont="1" applyFill="1" applyBorder="1" applyAlignment="1">
      <alignment horizontal="center" vertical="center"/>
    </xf>
    <xf numFmtId="0" fontId="46" fillId="13" borderId="22" xfId="11" applyFont="1" applyFill="1" applyBorder="1" applyAlignment="1" applyProtection="1">
      <alignment horizontal="center" vertical="center"/>
    </xf>
    <xf numFmtId="0" fontId="46" fillId="13" borderId="86" xfId="11" applyFont="1" applyFill="1" applyBorder="1" applyAlignment="1">
      <alignment horizontal="center" vertical="center"/>
    </xf>
    <xf numFmtId="0" fontId="10" fillId="13" borderId="17" xfId="11" applyFont="1" applyFill="1" applyBorder="1" applyAlignment="1" applyProtection="1">
      <alignment horizontal="left" vertical="center"/>
    </xf>
    <xf numFmtId="0" fontId="10" fillId="13" borderId="87" xfId="11" applyFont="1" applyFill="1" applyBorder="1" applyAlignment="1" applyProtection="1">
      <alignment horizontal="left" vertical="center"/>
    </xf>
    <xf numFmtId="0" fontId="46" fillId="13" borderId="89" xfId="11" applyFont="1" applyFill="1" applyBorder="1" applyAlignment="1">
      <alignment horizontal="center" vertical="center"/>
    </xf>
    <xf numFmtId="0" fontId="13" fillId="13" borderId="159" xfId="11" applyFont="1" applyFill="1" applyBorder="1" applyAlignment="1" applyProtection="1">
      <alignment horizontal="right" vertical="center"/>
    </xf>
    <xf numFmtId="0" fontId="10" fillId="13" borderId="63" xfId="11" applyFont="1" applyFill="1" applyBorder="1" applyAlignment="1" applyProtection="1">
      <alignment horizontal="center" vertical="center"/>
    </xf>
    <xf numFmtId="49" fontId="54" fillId="13" borderId="63" xfId="21" applyNumberFormat="1" applyFont="1" applyFill="1" applyBorder="1" applyAlignment="1" applyProtection="1">
      <alignment horizontal="center" vertical="center"/>
      <protection hidden="1"/>
    </xf>
    <xf numFmtId="169" fontId="13" fillId="13" borderId="91" xfId="11" applyNumberFormat="1" applyFont="1" applyFill="1" applyBorder="1" applyAlignment="1">
      <alignment vertical="center"/>
    </xf>
    <xf numFmtId="169" fontId="13" fillId="13" borderId="94" xfId="11" applyNumberFormat="1" applyFont="1" applyFill="1" applyBorder="1" applyAlignment="1">
      <alignment vertical="center"/>
    </xf>
    <xf numFmtId="169" fontId="13" fillId="13" borderId="249" xfId="11" applyNumberFormat="1" applyFont="1" applyFill="1" applyBorder="1" applyAlignment="1">
      <alignment vertical="center"/>
    </xf>
    <xf numFmtId="169" fontId="13" fillId="13" borderId="93" xfId="11" applyNumberFormat="1" applyFont="1" applyFill="1" applyBorder="1" applyAlignment="1">
      <alignment vertical="center"/>
    </xf>
    <xf numFmtId="0" fontId="10" fillId="15" borderId="22" xfId="11" applyFont="1" applyFill="1" applyBorder="1" applyAlignment="1" applyProtection="1">
      <alignment horizontal="left" vertical="center"/>
    </xf>
    <xf numFmtId="0" fontId="46" fillId="15" borderId="20" xfId="11" applyFont="1" applyFill="1" applyBorder="1" applyAlignment="1">
      <alignment horizontal="center" vertical="center"/>
    </xf>
    <xf numFmtId="0" fontId="46" fillId="15" borderId="22" xfId="11" applyFont="1" applyFill="1" applyBorder="1" applyAlignment="1" applyProtection="1">
      <alignment horizontal="center" vertical="center"/>
    </xf>
    <xf numFmtId="0" fontId="46" fillId="15" borderId="86" xfId="11" applyFont="1" applyFill="1" applyBorder="1" applyAlignment="1">
      <alignment horizontal="center" vertical="center"/>
    </xf>
    <xf numFmtId="0" fontId="10" fillId="15" borderId="17" xfId="11" applyFont="1" applyFill="1" applyBorder="1" applyAlignment="1" applyProtection="1">
      <alignment horizontal="left" vertical="center"/>
    </xf>
    <xf numFmtId="0" fontId="10" fillId="15" borderId="87" xfId="11" applyFont="1" applyFill="1" applyBorder="1" applyAlignment="1" applyProtection="1">
      <alignment horizontal="left" vertical="center"/>
    </xf>
    <xf numFmtId="0" fontId="46" fillId="15" borderId="89" xfId="11" applyFont="1" applyFill="1" applyBorder="1" applyAlignment="1">
      <alignment horizontal="center" vertical="center"/>
    </xf>
    <xf numFmtId="0" fontId="13" fillId="15" borderId="159" xfId="11" applyFont="1" applyFill="1" applyBorder="1" applyAlignment="1" applyProtection="1">
      <alignment horizontal="right" vertical="center"/>
    </xf>
    <xf numFmtId="0" fontId="10" fillId="15" borderId="63" xfId="11" applyFont="1" applyFill="1" applyBorder="1" applyAlignment="1" applyProtection="1">
      <alignment horizontal="center" vertical="center"/>
    </xf>
    <xf numFmtId="3" fontId="10" fillId="15" borderId="100" xfId="11" applyNumberFormat="1" applyFont="1" applyFill="1" applyBorder="1" applyAlignment="1" applyProtection="1">
      <alignment vertical="center"/>
      <protection locked="0"/>
    </xf>
    <xf numFmtId="3" fontId="10" fillId="15" borderId="20" xfId="11" applyNumberFormat="1" applyFont="1" applyFill="1" applyBorder="1" applyAlignment="1" applyProtection="1">
      <alignment vertical="center"/>
      <protection locked="0"/>
    </xf>
    <xf numFmtId="3" fontId="10" fillId="15" borderId="7" xfId="11" applyNumberFormat="1" applyFont="1" applyFill="1" applyBorder="1" applyAlignment="1" applyProtection="1">
      <alignment vertical="center"/>
      <protection locked="0"/>
    </xf>
    <xf numFmtId="3" fontId="10" fillId="15" borderId="13" xfId="11" applyNumberFormat="1" applyFont="1" applyFill="1" applyBorder="1" applyAlignment="1" applyProtection="1">
      <alignment vertical="center"/>
      <protection locked="0"/>
    </xf>
    <xf numFmtId="3" fontId="10" fillId="15" borderId="84" xfId="11" applyNumberFormat="1" applyFont="1" applyFill="1" applyBorder="1" applyAlignment="1" applyProtection="1">
      <alignment vertical="center"/>
      <protection locked="0"/>
    </xf>
    <xf numFmtId="3" fontId="43" fillId="15" borderId="2" xfId="11" applyNumberFormat="1" applyFont="1" applyFill="1" applyBorder="1" applyAlignment="1" applyProtection="1">
      <alignment vertical="center"/>
      <protection locked="0"/>
    </xf>
    <xf numFmtId="3" fontId="43" fillId="15" borderId="20" xfId="11" applyNumberFormat="1" applyFont="1" applyFill="1" applyBorder="1" applyAlignment="1" applyProtection="1">
      <alignment vertical="center"/>
      <protection locked="0"/>
    </xf>
    <xf numFmtId="3" fontId="43" fillId="15" borderId="7" xfId="11" applyNumberFormat="1" applyFont="1" applyFill="1" applyBorder="1" applyAlignment="1" applyProtection="1">
      <alignment vertical="center"/>
      <protection locked="0"/>
    </xf>
    <xf numFmtId="3" fontId="43" fillId="15" borderId="13" xfId="11" applyNumberFormat="1" applyFont="1" applyFill="1" applyBorder="1" applyAlignment="1" applyProtection="1">
      <alignment vertical="center"/>
      <protection locked="0"/>
    </xf>
    <xf numFmtId="3" fontId="43" fillId="15" borderId="84" xfId="11" applyNumberFormat="1" applyFont="1" applyFill="1" applyBorder="1" applyAlignment="1" applyProtection="1">
      <alignment vertical="center"/>
      <protection locked="0"/>
    </xf>
    <xf numFmtId="3" fontId="10" fillId="15" borderId="2" xfId="11" applyNumberFormat="1" applyFont="1" applyFill="1" applyBorder="1" applyAlignment="1" applyProtection="1">
      <alignment vertical="center"/>
      <protection locked="0"/>
    </xf>
    <xf numFmtId="3" fontId="10" fillId="15" borderId="86" xfId="11" applyNumberFormat="1" applyFont="1" applyFill="1" applyBorder="1" applyAlignment="1" applyProtection="1">
      <alignment vertical="center"/>
      <protection locked="0"/>
    </xf>
    <xf numFmtId="3" fontId="10" fillId="15" borderId="3" xfId="11" applyNumberFormat="1" applyFont="1" applyFill="1" applyBorder="1" applyAlignment="1" applyProtection="1">
      <alignment vertical="center"/>
      <protection locked="0"/>
    </xf>
    <xf numFmtId="3" fontId="10" fillId="15" borderId="17" xfId="11" applyNumberFormat="1" applyFont="1" applyFill="1" applyBorder="1" applyAlignment="1" applyProtection="1">
      <alignment vertical="center"/>
      <protection locked="0"/>
    </xf>
    <xf numFmtId="169" fontId="13" fillId="15" borderId="91" xfId="11" applyNumberFormat="1" applyFont="1" applyFill="1" applyBorder="1" applyAlignment="1">
      <alignment vertical="center"/>
    </xf>
    <xf numFmtId="169" fontId="13" fillId="15" borderId="94" xfId="11" applyNumberFormat="1" applyFont="1" applyFill="1" applyBorder="1" applyAlignment="1">
      <alignment vertical="center"/>
    </xf>
    <xf numFmtId="169" fontId="13" fillId="15" borderId="249" xfId="11" applyNumberFormat="1" applyFont="1" applyFill="1" applyBorder="1" applyAlignment="1">
      <alignment vertical="center"/>
    </xf>
    <xf numFmtId="169" fontId="13" fillId="15" borderId="93" xfId="11" applyNumberFormat="1" applyFont="1" applyFill="1" applyBorder="1" applyAlignment="1">
      <alignment vertical="center"/>
    </xf>
    <xf numFmtId="49" fontId="54" fillId="15" borderId="63" xfId="21" applyNumberFormat="1" applyFont="1" applyFill="1" applyBorder="1" applyAlignment="1" applyProtection="1">
      <alignment horizontal="center" vertical="center"/>
      <protection hidden="1"/>
    </xf>
    <xf numFmtId="0" fontId="10" fillId="0" borderId="5" xfId="31" applyFont="1" applyFill="1" applyBorder="1" applyAlignment="1">
      <alignment vertical="center"/>
    </xf>
    <xf numFmtId="0" fontId="10" fillId="0" borderId="5" xfId="31" applyFont="1" applyFill="1" applyBorder="1" applyAlignment="1">
      <alignment horizontal="center" vertical="center"/>
    </xf>
    <xf numFmtId="0" fontId="13" fillId="0" borderId="5" xfId="31" applyFont="1" applyFill="1" applyBorder="1" applyAlignment="1">
      <alignment vertical="center"/>
    </xf>
    <xf numFmtId="0" fontId="10" fillId="15" borderId="77" xfId="11" applyFont="1" applyFill="1" applyBorder="1" applyAlignment="1" applyProtection="1">
      <alignment horizontal="left" vertical="center"/>
    </xf>
    <xf numFmtId="0" fontId="46" fillId="15" borderId="79" xfId="11" applyFont="1" applyFill="1" applyBorder="1" applyAlignment="1">
      <alignment horizontal="center" vertical="center"/>
    </xf>
    <xf numFmtId="3" fontId="10" fillId="15" borderId="183" xfId="11" applyNumberFormat="1" applyFont="1" applyFill="1" applyBorder="1" applyAlignment="1" applyProtection="1">
      <alignment vertical="center"/>
      <protection locked="0"/>
    </xf>
    <xf numFmtId="3" fontId="10" fillId="15" borderId="79" xfId="11" applyNumberFormat="1" applyFont="1" applyFill="1" applyBorder="1" applyAlignment="1" applyProtection="1">
      <alignment vertical="center"/>
      <protection locked="0"/>
    </xf>
    <xf numFmtId="3" fontId="10" fillId="15" borderId="189" xfId="11" applyNumberFormat="1" applyFont="1" applyFill="1" applyBorder="1" applyAlignment="1" applyProtection="1">
      <alignment vertical="center"/>
      <protection locked="0"/>
    </xf>
    <xf numFmtId="3" fontId="10" fillId="15" borderId="184" xfId="11" applyNumberFormat="1" applyFont="1" applyFill="1" applyBorder="1" applyAlignment="1" applyProtection="1">
      <alignment vertical="center"/>
      <protection locked="0"/>
    </xf>
    <xf numFmtId="3" fontId="10" fillId="15" borderId="80" xfId="11" applyNumberFormat="1" applyFont="1" applyFill="1" applyBorder="1" applyAlignment="1" applyProtection="1">
      <alignment vertical="center"/>
      <protection locked="0"/>
    </xf>
    <xf numFmtId="0" fontId="13" fillId="0" borderId="35" xfId="11" applyFont="1" applyFill="1" applyBorder="1" applyAlignment="1" applyProtection="1">
      <alignment horizontal="right" vertical="center"/>
    </xf>
    <xf numFmtId="0" fontId="13" fillId="0" borderId="125" xfId="11" applyFont="1" applyFill="1" applyBorder="1" applyAlignment="1">
      <alignment vertical="center"/>
    </xf>
    <xf numFmtId="0" fontId="10" fillId="0" borderId="65" xfId="31" applyFont="1" applyFill="1" applyBorder="1" applyAlignment="1">
      <alignment vertical="center"/>
    </xf>
    <xf numFmtId="0" fontId="13" fillId="0" borderId="140" xfId="31" applyFont="1" applyFill="1" applyBorder="1" applyAlignment="1">
      <alignment vertical="center"/>
    </xf>
    <xf numFmtId="0" fontId="54" fillId="5" borderId="85" xfId="21" applyNumberFormat="1" applyFont="1" applyFill="1" applyBorder="1" applyAlignment="1" applyProtection="1">
      <alignment horizontal="center" vertical="center"/>
      <protection hidden="1"/>
    </xf>
    <xf numFmtId="0" fontId="105" fillId="15" borderId="0" xfId="13" quotePrefix="1" applyFont="1" applyFill="1" applyBorder="1" applyAlignment="1" applyProtection="1">
      <alignment vertical="top"/>
    </xf>
    <xf numFmtId="0" fontId="0" fillId="15" borderId="0" xfId="0" applyFill="1"/>
    <xf numFmtId="3" fontId="7" fillId="0" borderId="86" xfId="13" applyNumberFormat="1" applyFont="1" applyFill="1" applyBorder="1" applyAlignment="1" applyProtection="1">
      <alignment horizontal="center"/>
      <protection locked="0"/>
    </xf>
    <xf numFmtId="168" fontId="13" fillId="0" borderId="82" xfId="13" applyNumberFormat="1" applyFont="1" applyFill="1" applyBorder="1" applyAlignment="1" applyProtection="1">
      <alignment horizontal="center" vertical="center"/>
    </xf>
    <xf numFmtId="0" fontId="127" fillId="0" borderId="17" xfId="13" applyFont="1" applyFill="1" applyBorder="1" applyAlignment="1" applyProtection="1">
      <alignment horizontal="left"/>
    </xf>
    <xf numFmtId="0" fontId="13" fillId="0" borderId="77" xfId="13" applyFont="1" applyFill="1" applyBorder="1" applyAlignment="1" applyProtection="1">
      <alignment horizontal="left"/>
    </xf>
    <xf numFmtId="0" fontId="13" fillId="0" borderId="79" xfId="13" applyFont="1" applyFill="1" applyBorder="1" applyAlignment="1" applyProtection="1">
      <alignment horizontal="center"/>
    </xf>
    <xf numFmtId="0" fontId="13" fillId="0" borderId="86" xfId="13" applyFont="1" applyFill="1" applyBorder="1" applyAlignment="1" applyProtection="1">
      <alignment horizontal="center"/>
    </xf>
    <xf numFmtId="0" fontId="13" fillId="0" borderId="20" xfId="13" applyFont="1" applyFill="1" applyBorder="1" applyAlignment="1" applyProtection="1">
      <alignment horizontal="center"/>
    </xf>
    <xf numFmtId="3" fontId="7" fillId="16" borderId="86" xfId="13" applyNumberFormat="1" applyFont="1" applyFill="1" applyBorder="1" applyAlignment="1" applyProtection="1">
      <alignment horizontal="center"/>
    </xf>
    <xf numFmtId="3" fontId="7" fillId="16" borderId="86" xfId="13" applyNumberFormat="1" applyFill="1" applyBorder="1" applyAlignment="1" applyProtection="1">
      <alignment horizontal="center"/>
    </xf>
    <xf numFmtId="0" fontId="10" fillId="0" borderId="17" xfId="13" applyFont="1" applyFill="1" applyBorder="1" applyAlignment="1" applyProtection="1">
      <alignment horizontal="left"/>
      <protection locked="0"/>
    </xf>
    <xf numFmtId="0" fontId="46" fillId="0" borderId="86" xfId="13" applyFont="1" applyFill="1" applyBorder="1" applyAlignment="1" applyProtection="1">
      <alignment horizontal="center"/>
      <protection locked="0"/>
    </xf>
    <xf numFmtId="0" fontId="10" fillId="0" borderId="1" xfId="13" applyFont="1" applyFill="1" applyBorder="1" applyAlignment="1" applyProtection="1">
      <alignment horizontal="left"/>
      <protection locked="0"/>
    </xf>
    <xf numFmtId="0" fontId="10" fillId="0" borderId="81" xfId="13" applyFont="1" applyFill="1" applyBorder="1" applyAlignment="1" applyProtection="1">
      <alignment horizontal="left"/>
      <protection locked="0"/>
    </xf>
    <xf numFmtId="0" fontId="46" fillId="0" borderId="82" xfId="13" applyFont="1" applyFill="1" applyBorder="1" applyAlignment="1" applyProtection="1">
      <alignment horizontal="center"/>
      <protection locked="0"/>
    </xf>
    <xf numFmtId="0" fontId="43" fillId="0" borderId="124" xfId="11" applyFont="1" applyFill="1" applyBorder="1" applyAlignment="1" applyProtection="1">
      <alignment horizontal="center" vertical="center"/>
    </xf>
    <xf numFmtId="0" fontId="43" fillId="0" borderId="125" xfId="11" applyFont="1" applyFill="1" applyBorder="1" applyAlignment="1" applyProtection="1">
      <alignment horizontal="center" vertical="center"/>
    </xf>
    <xf numFmtId="0" fontId="43" fillId="0" borderId="140" xfId="11" applyFont="1" applyFill="1" applyBorder="1" applyAlignment="1" applyProtection="1">
      <alignment horizontal="center" vertical="center"/>
    </xf>
    <xf numFmtId="0" fontId="10" fillId="0" borderId="124" xfId="11" applyFont="1" applyFill="1" applyBorder="1" applyAlignment="1" applyProtection="1">
      <alignment horizontal="center" vertical="center"/>
    </xf>
    <xf numFmtId="0" fontId="46" fillId="13" borderId="125" xfId="11" applyFont="1" applyFill="1" applyBorder="1" applyAlignment="1">
      <alignment horizontal="center" vertical="center"/>
    </xf>
    <xf numFmtId="0" fontId="46" fillId="15" borderId="125" xfId="11" applyFont="1" applyFill="1" applyBorder="1" applyAlignment="1">
      <alignment horizontal="center" vertical="center"/>
    </xf>
    <xf numFmtId="0" fontId="10" fillId="0" borderId="125" xfId="11" applyFont="1" applyFill="1" applyBorder="1" applyAlignment="1">
      <alignment horizontal="center" vertical="center"/>
    </xf>
    <xf numFmtId="0" fontId="46" fillId="15" borderId="95" xfId="11" applyFont="1" applyFill="1" applyBorder="1" applyAlignment="1">
      <alignment horizontal="center" vertical="center"/>
    </xf>
    <xf numFmtId="0" fontId="46" fillId="15" borderId="231" xfId="11" applyFont="1" applyFill="1" applyBorder="1" applyAlignment="1">
      <alignment horizontal="center" vertical="center"/>
    </xf>
    <xf numFmtId="0" fontId="46" fillId="15" borderId="34" xfId="11" applyFont="1" applyFill="1" applyBorder="1" applyAlignment="1">
      <alignment horizontal="center" vertical="center"/>
    </xf>
    <xf numFmtId="3" fontId="3" fillId="0" borderId="74" xfId="13" applyNumberFormat="1" applyFont="1" applyFill="1" applyBorder="1" applyProtection="1">
      <protection locked="0"/>
    </xf>
    <xf numFmtId="0" fontId="3" fillId="0" borderId="13" xfId="13" applyNumberFormat="1" applyFont="1" applyFill="1" applyBorder="1" applyProtection="1">
      <protection locked="0"/>
    </xf>
    <xf numFmtId="3" fontId="3" fillId="0" borderId="71" xfId="13" applyNumberFormat="1" applyFont="1" applyFill="1" applyBorder="1" applyProtection="1">
      <protection locked="0"/>
    </xf>
    <xf numFmtId="0" fontId="144" fillId="0" borderId="0" xfId="13" applyFont="1" applyProtection="1">
      <protection hidden="1"/>
    </xf>
    <xf numFmtId="0" fontId="46" fillId="16" borderId="86" xfId="13" applyFont="1" applyFill="1" applyBorder="1" applyAlignment="1" applyProtection="1">
      <alignment horizontal="center"/>
    </xf>
    <xf numFmtId="3" fontId="3" fillId="16" borderId="74" xfId="13" applyNumberFormat="1" applyFont="1" applyFill="1" applyBorder="1" applyProtection="1"/>
    <xf numFmtId="0" fontId="49" fillId="15" borderId="95" xfId="21" applyNumberFormat="1" applyFont="1" applyFill="1" applyBorder="1" applyAlignment="1" applyProtection="1">
      <alignment horizontal="center" vertical="center"/>
      <protection locked="0"/>
    </xf>
    <xf numFmtId="0" fontId="49" fillId="13" borderId="34" xfId="21" applyNumberFormat="1" applyFont="1" applyFill="1" applyBorder="1" applyAlignment="1" applyProtection="1">
      <alignment horizontal="center" vertical="center"/>
      <protection locked="0"/>
    </xf>
    <xf numFmtId="0" fontId="49" fillId="15" borderId="34" xfId="21" applyNumberFormat="1" applyFont="1" applyFill="1" applyBorder="1" applyAlignment="1" applyProtection="1">
      <alignment horizontal="center" vertical="center"/>
      <protection locked="0"/>
    </xf>
    <xf numFmtId="49" fontId="10" fillId="4" borderId="228" xfId="21" applyNumberFormat="1" applyFont="1" applyFill="1" applyBorder="1" applyProtection="1">
      <protection locked="0" hidden="1"/>
    </xf>
    <xf numFmtId="0" fontId="10" fillId="5" borderId="228" xfId="21" applyNumberFormat="1" applyFont="1" applyFill="1" applyBorder="1" applyProtection="1">
      <protection hidden="1"/>
    </xf>
    <xf numFmtId="0" fontId="43" fillId="0" borderId="164" xfId="11" applyFont="1" applyFill="1" applyBorder="1" applyAlignment="1" applyProtection="1">
      <alignment horizontal="center" vertical="center"/>
    </xf>
    <xf numFmtId="0" fontId="43" fillId="0" borderId="165" xfId="11" applyFont="1" applyFill="1" applyBorder="1" applyAlignment="1" applyProtection="1">
      <alignment horizontal="center" vertical="center"/>
    </xf>
    <xf numFmtId="0" fontId="54" fillId="5" borderId="68" xfId="21" applyNumberFormat="1" applyFont="1" applyFill="1" applyBorder="1" applyAlignment="1" applyProtection="1">
      <alignment horizontal="center" vertical="center"/>
      <protection hidden="1"/>
    </xf>
    <xf numFmtId="0" fontId="46" fillId="0" borderId="35" xfId="11" applyFont="1" applyFill="1" applyBorder="1" applyAlignment="1" applyProtection="1">
      <alignment horizontal="center" vertical="center" wrapText="1"/>
    </xf>
    <xf numFmtId="0" fontId="46" fillId="0" borderId="165" xfId="11" applyFont="1" applyFill="1" applyBorder="1" applyAlignment="1" applyProtection="1">
      <alignment horizontal="center" vertical="center" wrapText="1"/>
    </xf>
    <xf numFmtId="0" fontId="46" fillId="0" borderId="4" xfId="11" applyFont="1" applyFill="1" applyBorder="1" applyAlignment="1" applyProtection="1">
      <alignment horizontal="center" vertical="center" wrapText="1"/>
    </xf>
    <xf numFmtId="0" fontId="46" fillId="0" borderId="0" xfId="11" applyFont="1" applyFill="1" applyBorder="1" applyAlignment="1" applyProtection="1">
      <alignment horizontal="center" vertical="center" wrapText="1"/>
    </xf>
    <xf numFmtId="0" fontId="46" fillId="0" borderId="34" xfId="11" applyFont="1" applyFill="1" applyBorder="1" applyAlignment="1" applyProtection="1">
      <alignment horizontal="center" vertical="center" wrapText="1"/>
    </xf>
    <xf numFmtId="0" fontId="3" fillId="16" borderId="13" xfId="13" quotePrefix="1" applyNumberFormat="1" applyFont="1" applyFill="1" applyBorder="1" applyAlignment="1" applyProtection="1">
      <alignment horizontal="center" vertical="center"/>
    </xf>
    <xf numFmtId="0" fontId="145" fillId="16" borderId="35" xfId="12" applyFont="1" applyFill="1" applyBorder="1"/>
    <xf numFmtId="0" fontId="10" fillId="0" borderId="17" xfId="13" quotePrefix="1" applyFont="1" applyFill="1" applyBorder="1" applyAlignment="1" applyProtection="1">
      <alignment horizontal="left"/>
    </xf>
    <xf numFmtId="3" fontId="3" fillId="16" borderId="1" xfId="13" applyNumberFormat="1" applyFont="1" applyFill="1" applyBorder="1" applyAlignment="1" applyProtection="1">
      <alignment vertical="center"/>
    </xf>
    <xf numFmtId="0" fontId="146" fillId="0" borderId="0" xfId="13" applyFont="1" applyProtection="1"/>
    <xf numFmtId="0" fontId="146" fillId="0" borderId="0" xfId="13" applyFont="1" applyBorder="1" applyProtection="1"/>
    <xf numFmtId="0" fontId="127" fillId="16" borderId="35" xfId="12" applyFont="1" applyFill="1" applyBorder="1"/>
    <xf numFmtId="0" fontId="10" fillId="0" borderId="77" xfId="13" applyFont="1" applyFill="1" applyBorder="1" applyAlignment="1" applyProtection="1">
      <alignment horizontal="centerContinuous"/>
    </xf>
    <xf numFmtId="0" fontId="10" fillId="0" borderId="79" xfId="13" applyFont="1" applyFill="1" applyBorder="1" applyAlignment="1" applyProtection="1">
      <alignment horizontal="centerContinuous"/>
    </xf>
    <xf numFmtId="0" fontId="141" fillId="0" borderId="35" xfId="12" applyFont="1" applyFill="1" applyBorder="1" applyProtection="1"/>
    <xf numFmtId="0" fontId="10" fillId="0" borderId="210" xfId="13" applyFont="1" applyFill="1" applyBorder="1" applyAlignment="1" applyProtection="1">
      <alignment horizontal="center"/>
      <protection locked="0"/>
    </xf>
    <xf numFmtId="0" fontId="10" fillId="0" borderId="251" xfId="13" applyFont="1" applyFill="1" applyBorder="1" applyAlignment="1" applyProtection="1">
      <alignment horizontal="center"/>
      <protection locked="0"/>
    </xf>
    <xf numFmtId="0" fontId="10" fillId="0" borderId="90" xfId="13" applyFont="1" applyFill="1" applyBorder="1" applyAlignment="1" applyProtection="1">
      <alignment horizontal="centerContinuous"/>
    </xf>
    <xf numFmtId="0" fontId="10" fillId="0" borderId="236" xfId="13" applyFont="1" applyFill="1" applyBorder="1" applyAlignment="1" applyProtection="1">
      <alignment horizontal="centerContinuous"/>
    </xf>
    <xf numFmtId="0" fontId="141" fillId="0" borderId="17" xfId="12" applyFont="1" applyFill="1" applyBorder="1" applyProtection="1"/>
    <xf numFmtId="0" fontId="10" fillId="0" borderId="86" xfId="13" applyFont="1" applyFill="1" applyBorder="1" applyAlignment="1" applyProtection="1">
      <alignment horizontal="center"/>
      <protection locked="0"/>
    </xf>
    <xf numFmtId="0" fontId="10" fillId="0" borderId="82" xfId="13" applyFont="1" applyFill="1" applyBorder="1" applyAlignment="1" applyProtection="1">
      <alignment horizontal="center"/>
      <protection locked="0"/>
    </xf>
    <xf numFmtId="3" fontId="7" fillId="15" borderId="86" xfId="13" applyNumberFormat="1" applyFont="1" applyFill="1" applyBorder="1" applyAlignment="1" applyProtection="1">
      <alignment horizontal="center"/>
      <protection locked="0"/>
    </xf>
    <xf numFmtId="3" fontId="7" fillId="16" borderId="86" xfId="13" applyNumberFormat="1" applyFont="1" applyFill="1" applyBorder="1" applyAlignment="1" applyProtection="1">
      <alignment horizontal="center"/>
      <protection locked="0"/>
    </xf>
    <xf numFmtId="0" fontId="60" fillId="0" borderId="0" xfId="0" applyFont="1" applyAlignment="1" applyProtection="1">
      <alignment horizontal="left"/>
      <protection locked="0" hidden="1"/>
    </xf>
    <xf numFmtId="3" fontId="3" fillId="16" borderId="13" xfId="0" applyNumberFormat="1" applyFont="1" applyFill="1" applyBorder="1" applyProtection="1"/>
    <xf numFmtId="0" fontId="13" fillId="17" borderId="8" xfId="0" applyFont="1" applyFill="1" applyBorder="1" applyAlignment="1" applyProtection="1">
      <alignment horizontal="left" vertical="center"/>
    </xf>
    <xf numFmtId="0" fontId="13" fillId="17" borderId="223" xfId="0" applyFont="1" applyFill="1" applyBorder="1" applyAlignment="1" applyProtection="1">
      <alignment horizontal="center" vertical="center" wrapText="1"/>
    </xf>
    <xf numFmtId="0" fontId="0" fillId="0" borderId="0" xfId="0" applyAlignment="1">
      <alignment vertical="center"/>
    </xf>
    <xf numFmtId="0" fontId="0" fillId="16" borderId="0" xfId="0" applyFill="1" applyAlignment="1">
      <alignment vertical="center"/>
    </xf>
    <xf numFmtId="0" fontId="73" fillId="16" borderId="0" xfId="0" applyFont="1" applyFill="1" applyAlignment="1">
      <alignment horizontal="center" vertical="center" wrapText="1"/>
    </xf>
    <xf numFmtId="0" fontId="0" fillId="0" borderId="1" xfId="0" applyBorder="1" applyAlignment="1" applyProtection="1">
      <alignment vertical="center"/>
      <protection locked="0"/>
    </xf>
    <xf numFmtId="0" fontId="0" fillId="0" borderId="1" xfId="0" applyBorder="1" applyProtection="1">
      <protection locked="0"/>
    </xf>
    <xf numFmtId="0" fontId="0" fillId="0" borderId="88" xfId="0" applyBorder="1" applyProtection="1">
      <protection locked="0"/>
    </xf>
    <xf numFmtId="0" fontId="0" fillId="0" borderId="0" xfId="0" applyFill="1" applyAlignment="1">
      <alignment vertical="center"/>
    </xf>
    <xf numFmtId="0" fontId="13" fillId="19" borderId="8" xfId="0" applyFont="1" applyFill="1" applyBorder="1" applyAlignment="1" applyProtection="1">
      <alignment horizontal="left" vertical="center"/>
    </xf>
    <xf numFmtId="0" fontId="13" fillId="19" borderId="223" xfId="0" applyFont="1" applyFill="1" applyBorder="1" applyAlignment="1" applyProtection="1">
      <alignment horizontal="center" vertical="center" wrapText="1"/>
    </xf>
    <xf numFmtId="0" fontId="13" fillId="20" borderId="8" xfId="0" applyFont="1" applyFill="1" applyBorder="1" applyAlignment="1" applyProtection="1">
      <alignment horizontal="left" vertical="center"/>
    </xf>
    <xf numFmtId="0" fontId="13" fillId="20" borderId="223" xfId="0" applyFont="1" applyFill="1" applyBorder="1" applyAlignment="1" applyProtection="1">
      <alignment horizontal="center" vertical="center" wrapText="1"/>
    </xf>
    <xf numFmtId="0" fontId="13" fillId="21" borderId="8" xfId="0" applyFont="1" applyFill="1" applyBorder="1" applyAlignment="1" applyProtection="1">
      <alignment horizontal="left" vertical="center"/>
    </xf>
    <xf numFmtId="0" fontId="13" fillId="21" borderId="223" xfId="0" applyFont="1" applyFill="1" applyBorder="1" applyAlignment="1" applyProtection="1">
      <alignment horizontal="center" vertical="center" wrapText="1"/>
    </xf>
    <xf numFmtId="49" fontId="3" fillId="3" borderId="68" xfId="27" applyNumberFormat="1" applyFont="1" applyFill="1" applyBorder="1" applyAlignment="1" applyProtection="1">
      <alignment horizontal="left" vertical="center"/>
    </xf>
    <xf numFmtId="49" fontId="3" fillId="3" borderId="1" xfId="27" applyNumberFormat="1" applyFont="1" applyFill="1" applyBorder="1" applyAlignment="1" applyProtection="1">
      <alignment horizontal="left" vertical="center"/>
    </xf>
    <xf numFmtId="49" fontId="3" fillId="3" borderId="74" xfId="23" applyNumberFormat="1" applyFont="1" applyFill="1" applyBorder="1" applyAlignment="1" applyProtection="1">
      <alignment horizontal="left" vertical="center"/>
    </xf>
    <xf numFmtId="49" fontId="3" fillId="3" borderId="68" xfId="13" applyNumberFormat="1" applyFont="1" applyFill="1" applyBorder="1" applyAlignment="1" applyProtection="1">
      <alignment horizontal="left" vertical="center"/>
    </xf>
    <xf numFmtId="49" fontId="3" fillId="3" borderId="1" xfId="23" applyNumberFormat="1" applyFont="1" applyFill="1" applyBorder="1" applyAlignment="1" applyProtection="1">
      <alignment vertical="center"/>
    </xf>
    <xf numFmtId="0" fontId="122" fillId="15" borderId="1" xfId="16" applyFont="1" applyFill="1" applyBorder="1" applyAlignment="1" applyProtection="1">
      <alignment vertical="center"/>
      <protection locked="0"/>
    </xf>
    <xf numFmtId="0" fontId="127" fillId="15" borderId="35" xfId="12" applyFont="1" applyFill="1" applyBorder="1" applyProtection="1">
      <protection locked="0"/>
    </xf>
    <xf numFmtId="0" fontId="46" fillId="15" borderId="86" xfId="13" applyFont="1" applyFill="1" applyBorder="1" applyAlignment="1" applyProtection="1">
      <alignment horizontal="center"/>
      <protection locked="0"/>
    </xf>
    <xf numFmtId="0" fontId="0" fillId="0" borderId="4" xfId="0" applyBorder="1"/>
    <xf numFmtId="0" fontId="0" fillId="0" borderId="0" xfId="0" applyProtection="1">
      <protection locked="0"/>
    </xf>
    <xf numFmtId="0" fontId="107" fillId="0" borderId="0" xfId="20" applyProtection="1">
      <protection locked="0"/>
    </xf>
    <xf numFmtId="0" fontId="3" fillId="0" borderId="0" xfId="0" applyFont="1" applyBorder="1" applyAlignment="1" applyProtection="1">
      <alignment vertical="center" wrapText="1"/>
      <protection locked="0"/>
    </xf>
    <xf numFmtId="0" fontId="3" fillId="0" borderId="13" xfId="13" applyNumberFormat="1" applyFont="1" applyFill="1" applyBorder="1" applyProtection="1">
      <protection locked="0" hidden="1"/>
    </xf>
    <xf numFmtId="0" fontId="3" fillId="3" borderId="68" xfId="23" applyNumberFormat="1" applyFont="1" applyFill="1" applyBorder="1" applyAlignment="1" applyProtection="1">
      <alignment horizontal="left" vertical="center"/>
    </xf>
    <xf numFmtId="0" fontId="3" fillId="3" borderId="116" xfId="23" applyNumberFormat="1" applyFont="1" applyFill="1" applyBorder="1" applyAlignment="1" applyProtection="1">
      <alignment horizontal="left" vertical="center"/>
    </xf>
    <xf numFmtId="0" fontId="3" fillId="3" borderId="3" xfId="23" applyNumberFormat="1" applyFont="1" applyFill="1" applyBorder="1" applyAlignment="1" applyProtection="1">
      <alignment horizontal="left" vertical="center"/>
    </xf>
    <xf numFmtId="164" fontId="6" fillId="0" borderId="0" xfId="27" applyFont="1" applyFill="1" applyBorder="1" applyAlignment="1" applyProtection="1">
      <alignment horizontal="left" vertical="center"/>
    </xf>
    <xf numFmtId="0" fontId="8" fillId="5" borderId="68" xfId="13" applyFont="1" applyFill="1" applyBorder="1" applyAlignment="1">
      <alignment horizontal="center" vertical="center" readingOrder="1"/>
    </xf>
    <xf numFmtId="0" fontId="8" fillId="5" borderId="116" xfId="13" applyFont="1" applyFill="1" applyBorder="1" applyAlignment="1">
      <alignment horizontal="center" vertical="center" readingOrder="1"/>
    </xf>
    <xf numFmtId="0" fontId="8" fillId="5" borderId="3" xfId="13" applyFont="1" applyFill="1" applyBorder="1" applyAlignment="1">
      <alignment horizontal="center" vertical="center" readingOrder="1"/>
    </xf>
    <xf numFmtId="0" fontId="3" fillId="10" borderId="68" xfId="23" applyNumberFormat="1" applyFont="1" applyFill="1" applyBorder="1" applyAlignment="1" applyProtection="1">
      <alignment horizontal="left" vertical="center"/>
    </xf>
    <xf numFmtId="0" fontId="3" fillId="10" borderId="116" xfId="23" applyNumberFormat="1" applyFont="1" applyFill="1" applyBorder="1" applyAlignment="1" applyProtection="1">
      <alignment horizontal="left" vertical="center"/>
    </xf>
    <xf numFmtId="0" fontId="3" fillId="10" borderId="3" xfId="23" applyNumberFormat="1" applyFont="1" applyFill="1" applyBorder="1" applyAlignment="1" applyProtection="1">
      <alignment horizontal="left" vertical="center"/>
    </xf>
    <xf numFmtId="49" fontId="3" fillId="4" borderId="68" xfId="27" applyNumberFormat="1" applyFont="1" applyFill="1" applyBorder="1" applyAlignment="1" applyProtection="1">
      <alignment vertical="center"/>
    </xf>
    <xf numFmtId="49" fontId="7" fillId="4" borderId="116" xfId="13" applyNumberFormat="1" applyFill="1" applyBorder="1" applyAlignment="1" applyProtection="1">
      <alignment vertical="center"/>
    </xf>
    <xf numFmtId="49" fontId="7" fillId="4" borderId="3" xfId="13" applyNumberFormat="1" applyFill="1" applyBorder="1" applyAlignment="1" applyProtection="1">
      <alignment vertical="center"/>
    </xf>
    <xf numFmtId="164" fontId="14" fillId="0" borderId="0" xfId="27" applyFont="1" applyAlignment="1" applyProtection="1">
      <alignment horizontal="center" vertical="center" wrapText="1"/>
    </xf>
    <xf numFmtId="164" fontId="14" fillId="0" borderId="2" xfId="27" applyFont="1" applyBorder="1" applyAlignment="1" applyProtection="1">
      <alignment horizontal="center" vertical="center" wrapText="1"/>
    </xf>
    <xf numFmtId="49" fontId="3" fillId="4" borderId="68" xfId="23" applyNumberFormat="1" applyFont="1" applyFill="1" applyBorder="1" applyAlignment="1" applyProtection="1">
      <alignment horizontal="left" vertical="center"/>
      <protection locked="0" hidden="1"/>
    </xf>
    <xf numFmtId="49" fontId="3" fillId="4" borderId="116" xfId="23" applyNumberFormat="1" applyFont="1" applyFill="1" applyBorder="1" applyAlignment="1" applyProtection="1">
      <alignment horizontal="left" vertical="center"/>
      <protection locked="0" hidden="1"/>
    </xf>
    <xf numFmtId="49" fontId="3" fillId="4" borderId="3" xfId="23" applyNumberFormat="1" applyFont="1" applyFill="1" applyBorder="1" applyAlignment="1" applyProtection="1">
      <alignment horizontal="left" vertical="center"/>
      <protection locked="0" hidden="1"/>
    </xf>
    <xf numFmtId="49" fontId="3" fillId="0" borderId="68" xfId="13" applyNumberFormat="1" applyFont="1" applyBorder="1" applyAlignment="1" applyProtection="1">
      <alignment horizontal="left" vertical="center"/>
      <protection locked="0" hidden="1"/>
    </xf>
    <xf numFmtId="0" fontId="7" fillId="0" borderId="3" xfId="13" applyBorder="1" applyAlignment="1" applyProtection="1">
      <alignment horizontal="left" vertical="center"/>
      <protection locked="0" hidden="1"/>
    </xf>
    <xf numFmtId="49" fontId="3" fillId="0" borderId="3" xfId="13" applyNumberFormat="1" applyFont="1" applyBorder="1" applyAlignment="1" applyProtection="1">
      <alignment horizontal="left" vertical="center"/>
      <protection locked="0" hidden="1"/>
    </xf>
    <xf numFmtId="49" fontId="3" fillId="0" borderId="68" xfId="27" applyNumberFormat="1" applyFont="1" applyBorder="1" applyAlignment="1" applyProtection="1">
      <alignment horizontal="left" vertical="center"/>
      <protection locked="0" hidden="1"/>
    </xf>
    <xf numFmtId="49" fontId="3" fillId="0" borderId="3" xfId="27" applyNumberFormat="1" applyFont="1" applyBorder="1" applyAlignment="1" applyProtection="1">
      <alignment horizontal="left" vertical="center"/>
      <protection locked="0" hidden="1"/>
    </xf>
    <xf numFmtId="49" fontId="3" fillId="3" borderId="68" xfId="27" applyNumberFormat="1" applyFont="1" applyFill="1" applyBorder="1" applyAlignment="1" applyProtection="1">
      <alignment horizontal="left" vertical="center"/>
      <protection locked="0" hidden="1"/>
    </xf>
    <xf numFmtId="49" fontId="3" fillId="3" borderId="3" xfId="27" applyNumberFormat="1" applyFont="1" applyFill="1" applyBorder="1" applyAlignment="1" applyProtection="1">
      <alignment horizontal="left" vertical="center"/>
      <protection locked="0" hidden="1"/>
    </xf>
    <xf numFmtId="164" fontId="19" fillId="0" borderId="0" xfId="27" applyFont="1" applyAlignment="1" applyProtection="1">
      <alignment horizontal="left" vertical="center" wrapText="1"/>
    </xf>
    <xf numFmtId="164" fontId="19" fillId="0" borderId="0" xfId="27" applyFont="1" applyFill="1" applyAlignment="1" applyProtection="1">
      <alignment horizontal="left" vertical="center" wrapText="1"/>
    </xf>
    <xf numFmtId="164" fontId="19" fillId="0" borderId="0" xfId="27" applyFont="1" applyFill="1" applyBorder="1" applyAlignment="1" applyProtection="1">
      <alignment horizontal="left" vertical="center" wrapText="1"/>
    </xf>
    <xf numFmtId="164" fontId="19" fillId="0" borderId="4" xfId="27" applyFont="1" applyFill="1" applyBorder="1" applyAlignment="1" applyProtection="1">
      <alignment horizontal="left" vertical="center" wrapText="1"/>
    </xf>
    <xf numFmtId="164" fontId="18" fillId="0" borderId="0" xfId="27" applyFont="1" applyAlignment="1" applyProtection="1">
      <alignment horizontal="left" vertical="center" wrapText="1"/>
    </xf>
    <xf numFmtId="164" fontId="18" fillId="0" borderId="4" xfId="27" applyFont="1" applyBorder="1" applyAlignment="1" applyProtection="1">
      <alignment horizontal="left" vertical="center" wrapText="1"/>
    </xf>
    <xf numFmtId="164" fontId="20" fillId="0" borderId="108" xfId="27" applyFont="1" applyBorder="1" applyAlignment="1" applyProtection="1">
      <alignment horizontal="left" wrapText="1"/>
    </xf>
    <xf numFmtId="164" fontId="20" fillId="0" borderId="0" xfId="27" applyFont="1" applyBorder="1" applyAlignment="1" applyProtection="1">
      <alignment horizontal="left" wrapText="1"/>
    </xf>
    <xf numFmtId="164" fontId="19" fillId="0" borderId="0" xfId="27" quotePrefix="1" applyFont="1" applyFill="1" applyAlignment="1" applyProtection="1">
      <alignment horizontal="left" vertical="center" wrapText="1"/>
    </xf>
    <xf numFmtId="0" fontId="28" fillId="5" borderId="68" xfId="13" applyFont="1" applyFill="1" applyBorder="1" applyAlignment="1">
      <alignment horizontal="center" vertical="center" wrapText="1" readingOrder="1"/>
    </xf>
    <xf numFmtId="0" fontId="28" fillId="5" borderId="116" xfId="13" applyFont="1" applyFill="1" applyBorder="1" applyAlignment="1">
      <alignment horizontal="center" vertical="center" wrapText="1" readingOrder="1"/>
    </xf>
    <xf numFmtId="0" fontId="28" fillId="5" borderId="3" xfId="13" applyFont="1" applyFill="1" applyBorder="1" applyAlignment="1">
      <alignment horizontal="center" vertical="center" wrapText="1" readingOrder="1"/>
    </xf>
    <xf numFmtId="49" fontId="3" fillId="0" borderId="252" xfId="23" applyNumberFormat="1" applyFont="1" applyFill="1" applyBorder="1" applyAlignment="1" applyProtection="1">
      <alignment horizontal="left" vertical="center" wrapText="1"/>
      <protection locked="0" hidden="1"/>
    </xf>
    <xf numFmtId="49" fontId="3" fillId="0" borderId="108" xfId="23" applyNumberFormat="1" applyFont="1" applyFill="1" applyBorder="1" applyAlignment="1" applyProtection="1">
      <alignment horizontal="left" vertical="center" wrapText="1"/>
      <protection locked="0" hidden="1"/>
    </xf>
    <xf numFmtId="49" fontId="3" fillId="0" borderId="112" xfId="23" applyNumberFormat="1" applyFont="1" applyFill="1" applyBorder="1" applyAlignment="1" applyProtection="1">
      <alignment horizontal="left" vertical="center" wrapText="1"/>
      <protection locked="0" hidden="1"/>
    </xf>
    <xf numFmtId="49" fontId="3" fillId="0" borderId="177" xfId="23" applyNumberFormat="1" applyFont="1" applyFill="1" applyBorder="1" applyAlignment="1" applyProtection="1">
      <alignment horizontal="left" vertical="center" wrapText="1"/>
      <protection locked="0" hidden="1"/>
    </xf>
    <xf numFmtId="49" fontId="3" fillId="0" borderId="0" xfId="23" applyNumberFormat="1" applyFont="1" applyFill="1" applyBorder="1" applyAlignment="1" applyProtection="1">
      <alignment horizontal="left" vertical="center" wrapText="1"/>
      <protection locked="0" hidden="1"/>
    </xf>
    <xf numFmtId="49" fontId="3" fillId="0" borderId="4" xfId="23" applyNumberFormat="1" applyFont="1" applyFill="1" applyBorder="1" applyAlignment="1" applyProtection="1">
      <alignment horizontal="left" vertical="center" wrapText="1"/>
      <protection locked="0" hidden="1"/>
    </xf>
    <xf numFmtId="49" fontId="3" fillId="0" borderId="23" xfId="23" applyNumberFormat="1" applyFont="1" applyFill="1" applyBorder="1" applyAlignment="1" applyProtection="1">
      <alignment horizontal="left" vertical="center" wrapText="1"/>
      <protection locked="0" hidden="1"/>
    </xf>
    <xf numFmtId="49" fontId="3" fillId="0" borderId="2" xfId="23" applyNumberFormat="1" applyFont="1" applyFill="1" applyBorder="1" applyAlignment="1" applyProtection="1">
      <alignment horizontal="left" vertical="center" wrapText="1"/>
      <protection locked="0" hidden="1"/>
    </xf>
    <xf numFmtId="49" fontId="3" fillId="0" borderId="7" xfId="23" applyNumberFormat="1" applyFont="1" applyFill="1" applyBorder="1" applyAlignment="1" applyProtection="1">
      <alignment horizontal="left" vertical="center" wrapText="1"/>
      <protection locked="0" hidden="1"/>
    </xf>
    <xf numFmtId="0" fontId="3" fillId="0" borderId="68" xfId="27" applyNumberFormat="1" applyFont="1" applyFill="1" applyBorder="1" applyAlignment="1" applyProtection="1">
      <alignment horizontal="left" vertical="center"/>
      <protection locked="0" hidden="1"/>
    </xf>
    <xf numFmtId="0" fontId="3" fillId="0" borderId="3" xfId="27" applyNumberFormat="1" applyFont="1" applyFill="1" applyBorder="1" applyAlignment="1" applyProtection="1">
      <alignment horizontal="left" vertical="center"/>
      <protection locked="0" hidden="1"/>
    </xf>
    <xf numFmtId="0" fontId="0" fillId="0" borderId="0" xfId="0"/>
    <xf numFmtId="0" fontId="0" fillId="0" borderId="4" xfId="0" applyBorder="1"/>
    <xf numFmtId="164" fontId="19" fillId="0" borderId="4" xfId="27" applyFont="1" applyBorder="1" applyAlignment="1" applyProtection="1">
      <alignment horizontal="left" vertical="center" wrapText="1"/>
    </xf>
    <xf numFmtId="164" fontId="19" fillId="0" borderId="0" xfId="27" applyFont="1" applyFill="1" applyAlignment="1" applyProtection="1">
      <alignment horizontal="left" vertical="center"/>
    </xf>
    <xf numFmtId="164" fontId="19" fillId="0" borderId="4" xfId="27" applyFont="1" applyFill="1" applyBorder="1" applyAlignment="1" applyProtection="1">
      <alignment horizontal="left" vertical="center"/>
    </xf>
    <xf numFmtId="164" fontId="26" fillId="4" borderId="177" xfId="27" applyFont="1" applyFill="1" applyBorder="1" applyAlignment="1" applyProtection="1">
      <alignment horizontal="center" vertical="center" wrapText="1"/>
    </xf>
    <xf numFmtId="0" fontId="7" fillId="0" borderId="177" xfId="13" applyBorder="1" applyAlignment="1">
      <alignment vertical="center" wrapText="1"/>
    </xf>
    <xf numFmtId="164" fontId="37" fillId="4" borderId="226" xfId="27" applyFont="1" applyFill="1" applyBorder="1" applyAlignment="1" applyProtection="1">
      <alignment horizontal="center" vertical="center" wrapText="1"/>
    </xf>
    <xf numFmtId="164" fontId="33" fillId="4" borderId="0" xfId="27" applyFont="1" applyFill="1" applyAlignment="1" applyProtection="1">
      <alignment horizontal="left" vertical="center" wrapText="1"/>
    </xf>
    <xf numFmtId="164" fontId="35" fillId="4" borderId="226" xfId="27" applyFont="1" applyFill="1" applyBorder="1" applyAlignment="1" applyProtection="1">
      <alignment horizontal="center" vertical="center" wrapText="1"/>
    </xf>
    <xf numFmtId="164" fontId="35" fillId="4" borderId="4" xfId="27" applyFont="1" applyFill="1" applyBorder="1" applyAlignment="1" applyProtection="1">
      <alignment horizontal="center" vertical="top" wrapText="1"/>
    </xf>
    <xf numFmtId="0" fontId="7" fillId="0" borderId="4" xfId="13" applyBorder="1" applyAlignment="1">
      <alignment horizontal="center" vertical="top" wrapText="1"/>
    </xf>
    <xf numFmtId="164" fontId="18" fillId="4" borderId="0" xfId="27" applyFont="1" applyFill="1" applyAlignment="1" applyProtection="1">
      <alignment vertical="center" wrapText="1"/>
    </xf>
    <xf numFmtId="0" fontId="7" fillId="0" borderId="0" xfId="13" applyAlignment="1">
      <alignment vertical="center" wrapText="1"/>
    </xf>
    <xf numFmtId="0" fontId="10" fillId="0" borderId="0" xfId="13" applyFont="1" applyAlignment="1" applyProtection="1">
      <alignment horizontal="left" wrapText="1"/>
    </xf>
    <xf numFmtId="0" fontId="40" fillId="0" borderId="0" xfId="13" applyFont="1" applyBorder="1" applyAlignment="1" applyProtection="1">
      <alignment horizontal="left" vertical="top" wrapText="1"/>
    </xf>
    <xf numFmtId="0" fontId="10" fillId="0" borderId="159" xfId="13" applyFont="1" applyBorder="1"/>
    <xf numFmtId="0" fontId="10" fillId="0" borderId="141" xfId="13" applyFont="1" applyBorder="1"/>
    <xf numFmtId="0" fontId="10" fillId="0" borderId="94" xfId="13" applyFont="1" applyBorder="1"/>
    <xf numFmtId="0" fontId="20" fillId="0" borderId="199" xfId="13" applyFont="1" applyFill="1" applyBorder="1" applyAlignment="1" applyProtection="1">
      <alignment horizontal="center" vertical="center"/>
    </xf>
    <xf numFmtId="0" fontId="20" fillId="0" borderId="204" xfId="13" applyFont="1" applyFill="1" applyBorder="1" applyAlignment="1" applyProtection="1">
      <alignment horizontal="center" vertical="center"/>
    </xf>
    <xf numFmtId="0" fontId="20" fillId="0" borderId="16" xfId="13" applyFont="1" applyFill="1" applyBorder="1" applyAlignment="1" applyProtection="1">
      <alignment horizontal="center" vertical="center"/>
    </xf>
    <xf numFmtId="0" fontId="43" fillId="0" borderId="215" xfId="13" applyFont="1" applyFill="1" applyBorder="1" applyAlignment="1" applyProtection="1">
      <alignment horizontal="center" vertical="center"/>
    </xf>
    <xf numFmtId="0" fontId="43" fillId="0" borderId="222" xfId="13" applyFont="1" applyFill="1" applyBorder="1" applyAlignment="1" applyProtection="1">
      <alignment horizontal="center" vertical="center"/>
    </xf>
    <xf numFmtId="0" fontId="73" fillId="0" borderId="106" xfId="0" applyNumberFormat="1" applyFont="1" applyFill="1" applyBorder="1" applyAlignment="1" applyProtection="1">
      <alignment horizontal="center"/>
    </xf>
    <xf numFmtId="0" fontId="73" fillId="0" borderId="107" xfId="0" applyNumberFormat="1" applyFont="1" applyBorder="1" applyAlignment="1">
      <alignment horizontal="center"/>
    </xf>
    <xf numFmtId="0" fontId="73" fillId="0" borderId="124" xfId="0" applyNumberFormat="1" applyFont="1" applyBorder="1" applyAlignment="1">
      <alignment horizontal="center"/>
    </xf>
    <xf numFmtId="49" fontId="10" fillId="0" borderId="159" xfId="13" applyNumberFormat="1" applyFont="1" applyBorder="1" applyAlignment="1" applyProtection="1">
      <alignment horizontal="left" vertical="center" wrapText="1"/>
      <protection locked="0" hidden="1"/>
    </xf>
    <xf numFmtId="49" fontId="10" fillId="0" borderId="141" xfId="13" applyNumberFormat="1" applyFont="1" applyBorder="1" applyAlignment="1" applyProtection="1">
      <alignment horizontal="left" vertical="center" wrapText="1"/>
      <protection locked="0" hidden="1"/>
    </xf>
    <xf numFmtId="49" fontId="10" fillId="0" borderId="94" xfId="13" applyNumberFormat="1" applyFont="1" applyBorder="1" applyAlignment="1" applyProtection="1">
      <alignment horizontal="left" vertical="center" wrapText="1"/>
      <protection locked="0" hidden="1"/>
    </xf>
    <xf numFmtId="0" fontId="92" fillId="0" borderId="69" xfId="13" applyFont="1" applyFill="1" applyBorder="1" applyAlignment="1" applyProtection="1">
      <alignment horizontal="center" vertical="center"/>
    </xf>
    <xf numFmtId="0" fontId="92" fillId="0" borderId="169" xfId="13" applyFont="1" applyFill="1" applyBorder="1" applyAlignment="1" applyProtection="1">
      <alignment horizontal="center" vertical="center"/>
    </xf>
    <xf numFmtId="0" fontId="92" fillId="0" borderId="160" xfId="13" applyFont="1" applyFill="1" applyBorder="1" applyAlignment="1" applyProtection="1">
      <alignment horizontal="center" vertical="center"/>
    </xf>
    <xf numFmtId="0" fontId="46" fillId="4" borderId="0" xfId="21" applyNumberFormat="1" applyFont="1" applyFill="1" applyAlignment="1">
      <alignment horizontal="left" wrapText="1"/>
    </xf>
    <xf numFmtId="0" fontId="46" fillId="2" borderId="0" xfId="21" applyNumberFormat="1" applyFont="1" applyAlignment="1">
      <alignment horizontal="left" wrapText="1"/>
    </xf>
    <xf numFmtId="0" fontId="26" fillId="2" borderId="0" xfId="21" applyNumberFormat="1" applyFont="1" applyAlignment="1" applyProtection="1">
      <alignment horizontal="center" vertical="center" wrapText="1"/>
    </xf>
    <xf numFmtId="0" fontId="50" fillId="2" borderId="144" xfId="21" applyNumberFormat="1" applyFont="1" applyBorder="1" applyAlignment="1" applyProtection="1">
      <alignment horizontal="center" vertical="center"/>
    </xf>
    <xf numFmtId="0" fontId="50" fillId="2" borderId="37" xfId="21" applyNumberFormat="1" applyFont="1" applyBorder="1" applyAlignment="1" applyProtection="1">
      <alignment horizontal="center" vertical="center"/>
    </xf>
    <xf numFmtId="0" fontId="46" fillId="0" borderId="0" xfId="13" applyFont="1" applyAlignment="1" applyProtection="1">
      <alignment horizontal="left" wrapText="1"/>
      <protection hidden="1"/>
    </xf>
    <xf numFmtId="0" fontId="46" fillId="3" borderId="0" xfId="13" applyFont="1" applyFill="1" applyAlignment="1" applyProtection="1">
      <alignment horizontal="left" wrapText="1"/>
      <protection hidden="1"/>
    </xf>
    <xf numFmtId="0" fontId="50" fillId="2" borderId="99" xfId="21" applyNumberFormat="1" applyFont="1" applyBorder="1" applyAlignment="1" applyProtection="1">
      <alignment horizontal="center" vertical="center"/>
      <protection hidden="1"/>
    </xf>
    <xf numFmtId="0" fontId="50" fillId="2" borderId="124" xfId="21" applyNumberFormat="1" applyFont="1" applyBorder="1" applyAlignment="1" applyProtection="1">
      <alignment horizontal="center" vertical="center"/>
      <protection hidden="1"/>
    </xf>
    <xf numFmtId="0" fontId="50" fillId="2" borderId="36" xfId="21" applyNumberFormat="1" applyFont="1" applyBorder="1" applyAlignment="1" applyProtection="1">
      <alignment horizontal="center" vertical="center"/>
      <protection hidden="1"/>
    </xf>
    <xf numFmtId="0" fontId="50" fillId="2" borderId="37" xfId="21" applyNumberFormat="1" applyFont="1" applyBorder="1" applyAlignment="1" applyProtection="1">
      <alignment horizontal="center" vertical="center"/>
      <protection hidden="1"/>
    </xf>
    <xf numFmtId="0" fontId="50" fillId="2" borderId="144" xfId="21" applyNumberFormat="1" applyFont="1" applyBorder="1" applyAlignment="1" applyProtection="1">
      <alignment horizontal="center" vertical="center"/>
      <protection hidden="1"/>
    </xf>
    <xf numFmtId="0" fontId="50" fillId="2" borderId="253" xfId="21" applyNumberFormat="1" applyFont="1" applyBorder="1" applyAlignment="1" applyProtection="1">
      <alignment horizontal="center" vertical="center"/>
      <protection hidden="1"/>
    </xf>
    <xf numFmtId="0" fontId="50" fillId="2" borderId="140" xfId="21" applyNumberFormat="1" applyFont="1" applyBorder="1" applyAlignment="1" applyProtection="1">
      <alignment horizontal="center" vertical="center"/>
      <protection hidden="1"/>
    </xf>
    <xf numFmtId="0" fontId="55" fillId="11" borderId="35" xfId="21" applyFont="1" applyFill="1" applyBorder="1" applyAlignment="1" applyProtection="1">
      <alignment horizontal="center" vertical="top"/>
      <protection hidden="1"/>
    </xf>
    <xf numFmtId="0" fontId="55" fillId="11" borderId="0" xfId="21" applyFont="1" applyFill="1" applyBorder="1" applyAlignment="1" applyProtection="1">
      <alignment horizontal="center" vertical="top"/>
      <protection hidden="1"/>
    </xf>
    <xf numFmtId="0" fontId="26" fillId="2" borderId="0" xfId="21" applyNumberFormat="1" applyFont="1" applyAlignment="1" applyProtection="1">
      <alignment horizontal="center" vertical="center" wrapText="1"/>
      <protection hidden="1"/>
    </xf>
    <xf numFmtId="0" fontId="56" fillId="2" borderId="35" xfId="21" applyFont="1" applyBorder="1" applyAlignment="1" applyProtection="1">
      <alignment horizontal="left"/>
      <protection hidden="1"/>
    </xf>
    <xf numFmtId="0" fontId="56" fillId="2" borderId="0" xfId="21" applyFont="1" applyBorder="1" applyAlignment="1" applyProtection="1">
      <alignment horizontal="left"/>
      <protection hidden="1"/>
    </xf>
    <xf numFmtId="0" fontId="56" fillId="2" borderId="125" xfId="21" applyFont="1" applyBorder="1" applyAlignment="1" applyProtection="1">
      <alignment horizontal="left"/>
      <protection hidden="1"/>
    </xf>
    <xf numFmtId="0" fontId="56" fillId="2" borderId="65" xfId="21" applyFont="1" applyBorder="1" applyAlignment="1" applyProtection="1">
      <alignment horizontal="left"/>
      <protection hidden="1"/>
    </xf>
    <xf numFmtId="0" fontId="56" fillId="2" borderId="5" xfId="21" applyFont="1" applyBorder="1" applyAlignment="1" applyProtection="1">
      <alignment horizontal="left"/>
      <protection hidden="1"/>
    </xf>
    <xf numFmtId="0" fontId="56" fillId="2" borderId="140" xfId="21" applyFont="1" applyBorder="1" applyAlignment="1" applyProtection="1">
      <alignment horizontal="left"/>
      <protection hidden="1"/>
    </xf>
    <xf numFmtId="0" fontId="50" fillId="2" borderId="32" xfId="21" applyNumberFormat="1" applyFont="1" applyBorder="1" applyAlignment="1" applyProtection="1">
      <alignment horizontal="center" vertical="center"/>
      <protection hidden="1"/>
    </xf>
    <xf numFmtId="0" fontId="50" fillId="2" borderId="227" xfId="21" applyNumberFormat="1" applyFont="1" applyBorder="1" applyAlignment="1" applyProtection="1">
      <alignment horizontal="center" vertical="center"/>
      <protection hidden="1"/>
    </xf>
    <xf numFmtId="0" fontId="50" fillId="2" borderId="30" xfId="21" applyNumberFormat="1" applyFont="1" applyBorder="1" applyAlignment="1" applyProtection="1">
      <alignment horizontal="center" vertical="center"/>
      <protection hidden="1"/>
    </xf>
    <xf numFmtId="0" fontId="50" fillId="2" borderId="33" xfId="21" applyNumberFormat="1" applyFont="1" applyBorder="1" applyAlignment="1" applyProtection="1">
      <alignment horizontal="center" vertical="top"/>
      <protection hidden="1"/>
    </xf>
    <xf numFmtId="0" fontId="50" fillId="2" borderId="238" xfId="21" applyNumberFormat="1" applyFont="1" applyBorder="1" applyAlignment="1" applyProtection="1">
      <alignment horizontal="center" vertical="top"/>
      <protection hidden="1"/>
    </xf>
    <xf numFmtId="0" fontId="50" fillId="2" borderId="33" xfId="21" applyNumberFormat="1" applyFont="1" applyBorder="1" applyAlignment="1" applyProtection="1">
      <alignment horizontal="center" vertical="center"/>
      <protection hidden="1"/>
    </xf>
    <xf numFmtId="0" fontId="50" fillId="2" borderId="238" xfId="21" applyNumberFormat="1" applyFont="1" applyBorder="1" applyAlignment="1" applyProtection="1">
      <alignment horizontal="center" vertical="center"/>
      <protection hidden="1"/>
    </xf>
    <xf numFmtId="0" fontId="46" fillId="4" borderId="32" xfId="13" applyFont="1" applyFill="1" applyBorder="1" applyAlignment="1" applyProtection="1">
      <alignment horizontal="left" wrapText="1"/>
      <protection hidden="1"/>
    </xf>
    <xf numFmtId="0" fontId="46" fillId="3" borderId="32" xfId="13" applyFont="1" applyFill="1" applyBorder="1" applyAlignment="1" applyProtection="1">
      <alignment horizontal="left" wrapText="1"/>
      <protection hidden="1"/>
    </xf>
    <xf numFmtId="0" fontId="46" fillId="0" borderId="32" xfId="13" applyFont="1" applyBorder="1" applyAlignment="1" applyProtection="1">
      <alignment horizontal="left" wrapText="1"/>
      <protection hidden="1"/>
    </xf>
    <xf numFmtId="0" fontId="46" fillId="0" borderId="0" xfId="13" applyFont="1" applyBorder="1" applyAlignment="1" applyProtection="1">
      <alignment horizontal="left" wrapText="1"/>
      <protection hidden="1"/>
    </xf>
    <xf numFmtId="0" fontId="128" fillId="0" borderId="0" xfId="21" applyNumberFormat="1" applyFont="1" applyFill="1" applyAlignment="1">
      <alignment horizontal="center" vertical="center" wrapText="1"/>
    </xf>
    <xf numFmtId="0" fontId="39" fillId="0" borderId="0" xfId="13" applyFont="1" applyFill="1" applyAlignment="1" applyProtection="1">
      <alignment horizontal="justify" vertical="center" wrapText="1"/>
      <protection hidden="1"/>
    </xf>
    <xf numFmtId="0" fontId="28" fillId="0" borderId="5" xfId="21" applyNumberFormat="1" applyFont="1" applyFill="1" applyBorder="1" applyAlignment="1" applyProtection="1">
      <alignment horizontal="left" wrapText="1"/>
      <protection hidden="1"/>
    </xf>
    <xf numFmtId="0" fontId="43" fillId="0" borderId="90" xfId="13" applyFont="1" applyFill="1" applyBorder="1" applyAlignment="1" applyProtection="1">
      <alignment horizontal="center" vertical="center"/>
      <protection hidden="1"/>
    </xf>
    <xf numFmtId="0" fontId="43" fillId="0" borderId="164" xfId="13" applyFont="1" applyFill="1" applyBorder="1" applyAlignment="1" applyProtection="1">
      <alignment horizontal="center" vertical="center"/>
      <protection hidden="1"/>
    </xf>
    <xf numFmtId="0" fontId="43" fillId="0" borderId="25" xfId="13" applyFont="1" applyFill="1" applyBorder="1" applyAlignment="1" applyProtection="1">
      <alignment horizontal="center" vertical="center"/>
      <protection hidden="1"/>
    </xf>
    <xf numFmtId="0" fontId="43" fillId="0" borderId="236" xfId="13" applyFont="1" applyFill="1" applyBorder="1" applyAlignment="1" applyProtection="1">
      <alignment horizontal="center" vertical="center"/>
      <protection hidden="1"/>
    </xf>
    <xf numFmtId="0" fontId="43" fillId="0" borderId="165" xfId="13" applyFont="1" applyFill="1" applyBorder="1" applyAlignment="1" applyProtection="1">
      <alignment horizontal="center" vertical="center"/>
      <protection hidden="1"/>
    </xf>
    <xf numFmtId="0" fontId="43" fillId="0" borderId="166" xfId="13" applyFont="1" applyFill="1" applyBorder="1" applyAlignment="1" applyProtection="1">
      <alignment horizontal="center" vertical="center"/>
      <protection hidden="1"/>
    </xf>
    <xf numFmtId="0" fontId="43" fillId="0" borderId="159" xfId="13" applyFont="1" applyFill="1" applyBorder="1" applyAlignment="1" applyProtection="1">
      <alignment horizontal="center" vertical="center" wrapText="1"/>
      <protection hidden="1"/>
    </xf>
    <xf numFmtId="0" fontId="43" fillId="0" borderId="141" xfId="13" applyFont="1" applyFill="1" applyBorder="1" applyAlignment="1" applyProtection="1">
      <alignment horizontal="center" vertical="center" wrapText="1"/>
      <protection hidden="1"/>
    </xf>
    <xf numFmtId="0" fontId="43" fillId="0" borderId="94" xfId="13" applyFont="1" applyFill="1" applyBorder="1" applyAlignment="1" applyProtection="1">
      <alignment horizontal="center" vertical="center" wrapText="1"/>
      <protection hidden="1"/>
    </xf>
    <xf numFmtId="0" fontId="43" fillId="0" borderId="106" xfId="13" applyFont="1" applyFill="1" applyBorder="1" applyAlignment="1" applyProtection="1">
      <alignment horizontal="center" vertical="center" wrapText="1"/>
      <protection hidden="1"/>
    </xf>
    <xf numFmtId="0" fontId="43" fillId="0" borderId="124" xfId="13" applyFont="1" applyFill="1" applyBorder="1" applyAlignment="1" applyProtection="1">
      <alignment horizontal="center" vertical="center" wrapText="1"/>
      <protection hidden="1"/>
    </xf>
    <xf numFmtId="0" fontId="43" fillId="0" borderId="35" xfId="13" applyFont="1" applyFill="1" applyBorder="1" applyAlignment="1" applyProtection="1">
      <alignment horizontal="center" vertical="center" wrapText="1"/>
      <protection hidden="1"/>
    </xf>
    <xf numFmtId="0" fontId="43" fillId="0" borderId="125" xfId="13" applyFont="1" applyFill="1" applyBorder="1" applyAlignment="1" applyProtection="1">
      <alignment horizontal="center" vertical="center" wrapText="1"/>
      <protection hidden="1"/>
    </xf>
    <xf numFmtId="0" fontId="43" fillId="0" borderId="183" xfId="13" applyFont="1" applyFill="1" applyBorder="1" applyAlignment="1" applyProtection="1">
      <alignment horizontal="center" vertical="center" wrapText="1"/>
      <protection hidden="1"/>
    </xf>
    <xf numFmtId="0" fontId="43" fillId="0" borderId="184" xfId="13" applyFont="1" applyFill="1" applyBorder="1" applyAlignment="1" applyProtection="1">
      <alignment horizontal="center" vertical="center" wrapText="1"/>
      <protection hidden="1"/>
    </xf>
    <xf numFmtId="0" fontId="43" fillId="0" borderId="0" xfId="13" applyFont="1" applyFill="1" applyBorder="1" applyAlignment="1" applyProtection="1">
      <alignment horizontal="center" vertical="center" wrapText="1"/>
      <protection hidden="1"/>
    </xf>
    <xf numFmtId="0" fontId="43" fillId="0" borderId="68" xfId="31" applyFont="1" applyBorder="1" applyAlignment="1" applyProtection="1">
      <alignment horizontal="center" vertical="center" wrapText="1"/>
      <protection hidden="1"/>
    </xf>
    <xf numFmtId="0" fontId="43" fillId="0" borderId="210" xfId="31" applyFont="1" applyBorder="1" applyAlignment="1" applyProtection="1">
      <alignment horizontal="center" vertical="center"/>
      <protection hidden="1"/>
    </xf>
    <xf numFmtId="0" fontId="43" fillId="0" borderId="90" xfId="24" applyFont="1" applyFill="1" applyBorder="1" applyAlignment="1" applyProtection="1">
      <alignment horizontal="center" vertical="center"/>
      <protection hidden="1"/>
    </xf>
    <xf numFmtId="0" fontId="43" fillId="0" borderId="164" xfId="24" applyFont="1" applyFill="1" applyBorder="1" applyAlignment="1" applyProtection="1">
      <alignment horizontal="center" vertical="center"/>
      <protection hidden="1"/>
    </xf>
    <xf numFmtId="0" fontId="43" fillId="0" borderId="22" xfId="24" applyFont="1" applyFill="1" applyBorder="1" applyAlignment="1" applyProtection="1">
      <alignment horizontal="center" vertical="center"/>
      <protection hidden="1"/>
    </xf>
    <xf numFmtId="0" fontId="43" fillId="0" borderId="235" xfId="24" applyFont="1" applyFill="1" applyBorder="1" applyAlignment="1" applyProtection="1">
      <alignment horizontal="center" vertical="center"/>
      <protection hidden="1"/>
    </xf>
    <xf numFmtId="0" fontId="43" fillId="0" borderId="226" xfId="24" applyFont="1" applyFill="1" applyBorder="1" applyAlignment="1" applyProtection="1">
      <alignment horizontal="center" vertical="center"/>
      <protection hidden="1"/>
    </xf>
    <xf numFmtId="0" fontId="43" fillId="0" borderId="74" xfId="24" applyFont="1" applyFill="1" applyBorder="1" applyAlignment="1" applyProtection="1">
      <alignment horizontal="center" vertical="center"/>
      <protection hidden="1"/>
    </xf>
    <xf numFmtId="0" fontId="20" fillId="0" borderId="170" xfId="31" applyFont="1" applyBorder="1" applyAlignment="1" applyProtection="1">
      <alignment horizontal="center"/>
      <protection hidden="1"/>
    </xf>
    <xf numFmtId="0" fontId="20" fillId="0" borderId="175" xfId="31" applyFont="1" applyBorder="1" applyAlignment="1" applyProtection="1">
      <alignment horizontal="center"/>
      <protection hidden="1"/>
    </xf>
    <xf numFmtId="0" fontId="20" fillId="0" borderId="184" xfId="31" applyFont="1" applyBorder="1" applyAlignment="1" applyProtection="1">
      <alignment horizontal="center"/>
      <protection hidden="1"/>
    </xf>
    <xf numFmtId="0" fontId="43" fillId="0" borderId="3" xfId="31" applyFont="1" applyBorder="1" applyAlignment="1" applyProtection="1">
      <alignment horizontal="center" vertical="center" wrapText="1"/>
      <protection hidden="1"/>
    </xf>
    <xf numFmtId="0" fontId="43" fillId="0" borderId="68" xfId="31" applyFont="1" applyBorder="1" applyAlignment="1" applyProtection="1">
      <alignment horizontal="center" vertical="center"/>
      <protection hidden="1"/>
    </xf>
    <xf numFmtId="0" fontId="43" fillId="0" borderId="3" xfId="31" applyFont="1" applyBorder="1" applyAlignment="1" applyProtection="1">
      <alignment horizontal="center" vertical="center"/>
      <protection hidden="1"/>
    </xf>
    <xf numFmtId="0" fontId="49" fillId="2" borderId="76" xfId="21" applyNumberFormat="1" applyFont="1" applyBorder="1" applyAlignment="1" applyProtection="1">
      <alignment horizontal="left" vertical="center" wrapText="1"/>
      <protection hidden="1"/>
    </xf>
    <xf numFmtId="0" fontId="49" fillId="2" borderId="251" xfId="21" applyNumberFormat="1" applyFont="1" applyBorder="1" applyAlignment="1" applyProtection="1">
      <alignment horizontal="left" vertical="center" wrapText="1"/>
      <protection hidden="1"/>
    </xf>
    <xf numFmtId="0" fontId="39" fillId="17" borderId="106" xfId="29" applyFont="1" applyFill="1" applyBorder="1" applyAlignment="1" applyProtection="1">
      <alignment horizontal="center" vertical="center"/>
      <protection hidden="1"/>
    </xf>
    <xf numFmtId="0" fontId="39" fillId="17" borderId="107" xfId="29" applyFont="1" applyFill="1" applyBorder="1" applyAlignment="1" applyProtection="1">
      <alignment horizontal="center" vertical="center"/>
      <protection hidden="1"/>
    </xf>
    <xf numFmtId="0" fontId="39" fillId="17" borderId="124" xfId="29" applyFont="1" applyFill="1" applyBorder="1" applyAlignment="1" applyProtection="1">
      <alignment horizontal="center" vertical="center"/>
      <protection hidden="1"/>
    </xf>
    <xf numFmtId="0" fontId="39" fillId="7" borderId="106" xfId="29" applyFont="1" applyFill="1" applyBorder="1" applyAlignment="1" applyProtection="1">
      <alignment horizontal="center" vertical="center"/>
      <protection hidden="1"/>
    </xf>
    <xf numFmtId="0" fontId="39" fillId="7" borderId="107" xfId="29" applyFont="1" applyFill="1" applyBorder="1" applyAlignment="1" applyProtection="1">
      <alignment horizontal="center" vertical="center"/>
      <protection hidden="1"/>
    </xf>
    <xf numFmtId="0" fontId="39" fillId="7" borderId="124" xfId="29" applyFont="1" applyFill="1" applyBorder="1" applyAlignment="1" applyProtection="1">
      <alignment horizontal="center" vertical="center"/>
      <protection hidden="1"/>
    </xf>
    <xf numFmtId="0" fontId="18" fillId="0" borderId="106" xfId="13" applyFont="1" applyBorder="1" applyAlignment="1" applyProtection="1">
      <alignment horizontal="center"/>
      <protection hidden="1"/>
    </xf>
    <xf numFmtId="0" fontId="18" fillId="0" borderId="124" xfId="13" applyFont="1" applyBorder="1" applyAlignment="1" applyProtection="1">
      <alignment horizontal="center"/>
      <protection hidden="1"/>
    </xf>
    <xf numFmtId="0" fontId="18" fillId="0" borderId="35" xfId="13" applyFont="1" applyBorder="1" applyAlignment="1" applyProtection="1">
      <alignment horizontal="center"/>
      <protection hidden="1"/>
    </xf>
    <xf numFmtId="0" fontId="18" fillId="0" borderId="125" xfId="13" applyFont="1" applyBorder="1" applyAlignment="1" applyProtection="1">
      <alignment horizontal="center"/>
      <protection hidden="1"/>
    </xf>
    <xf numFmtId="0" fontId="18" fillId="0" borderId="100" xfId="13" applyFont="1" applyBorder="1" applyAlignment="1" applyProtection="1">
      <alignment horizontal="center"/>
      <protection hidden="1"/>
    </xf>
    <xf numFmtId="0" fontId="18" fillId="0" borderId="13" xfId="13" applyFont="1" applyBorder="1" applyAlignment="1" applyProtection="1">
      <alignment horizontal="center"/>
      <protection hidden="1"/>
    </xf>
    <xf numFmtId="0" fontId="20" fillId="0" borderId="189" xfId="13" applyNumberFormat="1" applyFont="1" applyBorder="1" applyAlignment="1" applyProtection="1">
      <alignment horizontal="center" wrapText="1"/>
      <protection hidden="1"/>
    </xf>
    <xf numFmtId="0" fontId="20" fillId="0" borderId="78" xfId="13" applyNumberFormat="1" applyFont="1" applyBorder="1" applyAlignment="1" applyProtection="1">
      <alignment horizontal="center" wrapText="1"/>
      <protection hidden="1"/>
    </xf>
    <xf numFmtId="0" fontId="20" fillId="0" borderId="79" xfId="13" applyNumberFormat="1" applyFont="1" applyBorder="1" applyAlignment="1" applyProtection="1">
      <alignment horizontal="center" wrapText="1"/>
      <protection hidden="1"/>
    </xf>
    <xf numFmtId="0" fontId="20" fillId="0" borderId="77" xfId="13" applyFont="1" applyBorder="1" applyAlignment="1" applyProtection="1">
      <alignment horizontal="center" wrapText="1"/>
      <protection hidden="1"/>
    </xf>
    <xf numFmtId="0" fontId="20" fillId="0" borderId="78" xfId="13" applyFont="1" applyBorder="1" applyAlignment="1" applyProtection="1">
      <alignment horizontal="center" wrapText="1"/>
      <protection hidden="1"/>
    </xf>
    <xf numFmtId="0" fontId="20" fillId="0" borderId="79" xfId="13" applyFont="1" applyBorder="1" applyAlignment="1" applyProtection="1">
      <alignment horizontal="center" wrapText="1"/>
      <protection hidden="1"/>
    </xf>
    <xf numFmtId="0" fontId="49" fillId="2" borderId="101" xfId="21" applyNumberFormat="1" applyFont="1" applyBorder="1" applyAlignment="1" applyProtection="1">
      <alignment horizontal="left" vertical="center" wrapText="1"/>
      <protection hidden="1"/>
    </xf>
    <xf numFmtId="0" fontId="49" fillId="2" borderId="210" xfId="21" applyNumberFormat="1" applyFont="1" applyBorder="1" applyAlignment="1" applyProtection="1">
      <alignment horizontal="left" vertical="center" wrapText="1"/>
      <protection hidden="1"/>
    </xf>
    <xf numFmtId="0" fontId="49" fillId="2" borderId="175" xfId="21" applyNumberFormat="1" applyFont="1" applyBorder="1" applyAlignment="1" applyProtection="1">
      <alignment horizontal="center" vertical="center" wrapText="1"/>
      <protection hidden="1"/>
    </xf>
    <xf numFmtId="0" fontId="49" fillId="2" borderId="184" xfId="21" applyNumberFormat="1" applyFont="1" applyBorder="1" applyAlignment="1" applyProtection="1">
      <alignment horizontal="center" vertical="center" wrapText="1"/>
      <protection hidden="1"/>
    </xf>
    <xf numFmtId="0" fontId="20" fillId="0" borderId="0" xfId="29" applyFont="1" applyFill="1" applyBorder="1" applyAlignment="1" applyProtection="1">
      <alignment horizontal="left"/>
      <protection hidden="1"/>
    </xf>
    <xf numFmtId="0" fontId="61" fillId="0" borderId="0" xfId="29" applyFont="1" applyFill="1" applyBorder="1" applyAlignment="1" applyProtection="1">
      <protection hidden="1"/>
    </xf>
    <xf numFmtId="0" fontId="39" fillId="0" borderId="106" xfId="29" applyFont="1" applyBorder="1" applyAlignment="1" applyProtection="1">
      <alignment horizontal="center" vertical="center"/>
      <protection hidden="1"/>
    </xf>
    <xf numFmtId="0" fontId="39" fillId="0" borderId="100" xfId="29" applyFont="1" applyBorder="1" applyAlignment="1" applyProtection="1">
      <alignment horizontal="center" vertical="center"/>
      <protection hidden="1"/>
    </xf>
    <xf numFmtId="0" fontId="49" fillId="2" borderId="183" xfId="21" applyNumberFormat="1" applyFont="1" applyBorder="1" applyAlignment="1" applyProtection="1">
      <alignment horizontal="center" vertical="center" wrapText="1"/>
      <protection hidden="1"/>
    </xf>
    <xf numFmtId="0" fontId="49" fillId="2" borderId="183" xfId="21" applyNumberFormat="1" applyFont="1" applyBorder="1" applyAlignment="1" applyProtection="1">
      <alignment horizontal="center" vertical="center" wrapText="1"/>
    </xf>
    <xf numFmtId="0" fontId="49" fillId="2" borderId="184" xfId="21" applyNumberFormat="1" applyFont="1" applyBorder="1" applyAlignment="1" applyProtection="1">
      <alignment horizontal="center" vertical="center" wrapText="1"/>
    </xf>
    <xf numFmtId="0" fontId="46" fillId="2" borderId="107" xfId="21" applyNumberFormat="1" applyFont="1" applyBorder="1" applyAlignment="1">
      <alignment horizontal="left" wrapText="1"/>
    </xf>
    <xf numFmtId="0" fontId="7" fillId="0" borderId="107" xfId="13" applyBorder="1" applyAlignment="1">
      <alignment horizontal="left" wrapText="1"/>
    </xf>
    <xf numFmtId="0" fontId="39" fillId="0" borderId="0" xfId="11" applyFont="1" applyFill="1" applyBorder="1" applyAlignment="1">
      <alignment horizontal="justify" vertical="center" wrapText="1"/>
    </xf>
    <xf numFmtId="0" fontId="39" fillId="0" borderId="0" xfId="11" applyFont="1" applyFill="1" applyAlignment="1">
      <alignment horizontal="justify" vertical="center" wrapText="1"/>
    </xf>
    <xf numFmtId="0" fontId="39" fillId="0" borderId="35" xfId="11" applyFont="1" applyFill="1" applyBorder="1" applyAlignment="1">
      <alignment horizontal="justify" vertical="center" wrapText="1"/>
    </xf>
    <xf numFmtId="0" fontId="39" fillId="0" borderId="125" xfId="11" applyFont="1" applyFill="1" applyBorder="1" applyAlignment="1">
      <alignment horizontal="justify" vertical="center" wrapText="1"/>
    </xf>
    <xf numFmtId="0" fontId="39" fillId="0" borderId="107" xfId="11" applyFont="1" applyFill="1" applyBorder="1" applyAlignment="1">
      <alignment horizontal="justify" vertical="center" wrapText="1"/>
    </xf>
    <xf numFmtId="0" fontId="28" fillId="0" borderId="5" xfId="21" applyNumberFormat="1" applyFont="1" applyFill="1" applyBorder="1" applyAlignment="1">
      <alignment horizontal="left" wrapText="1"/>
    </xf>
    <xf numFmtId="0" fontId="43" fillId="0" borderId="90" xfId="11" applyFont="1" applyFill="1" applyBorder="1" applyAlignment="1" applyProtection="1">
      <alignment horizontal="center" vertical="center"/>
    </xf>
    <xf numFmtId="0" fontId="43" fillId="0" borderId="164" xfId="11" applyFont="1" applyFill="1" applyBorder="1" applyAlignment="1" applyProtection="1">
      <alignment horizontal="center" vertical="center"/>
    </xf>
    <xf numFmtId="0" fontId="43" fillId="0" borderId="25" xfId="11" applyFont="1" applyFill="1" applyBorder="1" applyAlignment="1" applyProtection="1">
      <alignment horizontal="center" vertical="center"/>
    </xf>
    <xf numFmtId="0" fontId="43" fillId="0" borderId="236" xfId="11" applyFont="1" applyFill="1" applyBorder="1" applyAlignment="1" applyProtection="1">
      <alignment horizontal="center" vertical="center"/>
    </xf>
    <xf numFmtId="0" fontId="43" fillId="0" borderId="165" xfId="11" applyFont="1" applyFill="1" applyBorder="1" applyAlignment="1" applyProtection="1">
      <alignment horizontal="center" vertical="center"/>
    </xf>
    <xf numFmtId="0" fontId="43" fillId="0" borderId="166" xfId="11" applyFont="1" applyFill="1" applyBorder="1" applyAlignment="1" applyProtection="1">
      <alignment horizontal="center" vertical="center"/>
    </xf>
    <xf numFmtId="0" fontId="43" fillId="0" borderId="159" xfId="11" applyFont="1" applyFill="1" applyBorder="1" applyAlignment="1" applyProtection="1">
      <alignment horizontal="center" vertical="center" wrapText="1"/>
    </xf>
    <xf numFmtId="0" fontId="43" fillId="0" borderId="141" xfId="11" applyFont="1" applyFill="1" applyBorder="1" applyAlignment="1" applyProtection="1">
      <alignment horizontal="center" vertical="center" wrapText="1"/>
    </xf>
    <xf numFmtId="0" fontId="43" fillId="0" borderId="94" xfId="11" applyFont="1" applyFill="1" applyBorder="1" applyAlignment="1" applyProtection="1">
      <alignment horizontal="center" vertical="center" wrapText="1"/>
    </xf>
    <xf numFmtId="0" fontId="43" fillId="0" borderId="106" xfId="11" applyFont="1" applyFill="1" applyBorder="1" applyAlignment="1" applyProtection="1">
      <alignment horizontal="center" vertical="center" wrapText="1"/>
    </xf>
    <xf numFmtId="0" fontId="43" fillId="0" borderId="124" xfId="11" applyFont="1" applyFill="1" applyBorder="1" applyAlignment="1" applyProtection="1">
      <alignment horizontal="center" vertical="center" wrapText="1"/>
    </xf>
    <xf numFmtId="0" fontId="43" fillId="0" borderId="35" xfId="11" applyFont="1" applyFill="1" applyBorder="1" applyAlignment="1" applyProtection="1">
      <alignment horizontal="center" vertical="center" wrapText="1"/>
    </xf>
    <xf numFmtId="0" fontId="43" fillId="0" borderId="125" xfId="11" applyFont="1" applyFill="1" applyBorder="1" applyAlignment="1" applyProtection="1">
      <alignment horizontal="center" vertical="center" wrapText="1"/>
    </xf>
    <xf numFmtId="0" fontId="43" fillId="0" borderId="183" xfId="11" applyFont="1" applyFill="1" applyBorder="1" applyAlignment="1" applyProtection="1">
      <alignment horizontal="center" vertical="center" wrapText="1"/>
    </xf>
    <xf numFmtId="0" fontId="43" fillId="0" borderId="184" xfId="11" applyFont="1" applyFill="1" applyBorder="1" applyAlignment="1" applyProtection="1">
      <alignment horizontal="center" vertical="center" wrapText="1"/>
    </xf>
    <xf numFmtId="49" fontId="50" fillId="2" borderId="95" xfId="21" applyNumberFormat="1" applyFont="1" applyBorder="1" applyAlignment="1" applyProtection="1">
      <alignment horizontal="center" vertical="center"/>
      <protection hidden="1"/>
    </xf>
    <xf numFmtId="49" fontId="50" fillId="2" borderId="34" xfId="21" applyNumberFormat="1" applyFont="1" applyBorder="1" applyAlignment="1" applyProtection="1">
      <alignment horizontal="center" vertical="center"/>
      <protection hidden="1"/>
    </xf>
    <xf numFmtId="49" fontId="50" fillId="2" borderId="231" xfId="21" applyNumberFormat="1" applyFont="1" applyBorder="1" applyAlignment="1" applyProtection="1">
      <alignment horizontal="center" vertical="center"/>
      <protection hidden="1"/>
    </xf>
    <xf numFmtId="0" fontId="43" fillId="0" borderId="0" xfId="11" applyFont="1" applyFill="1" applyBorder="1" applyAlignment="1" applyProtection="1">
      <alignment horizontal="center" vertical="center" wrapText="1"/>
    </xf>
    <xf numFmtId="0" fontId="42" fillId="0" borderId="0" xfId="13" applyFont="1" applyAlignment="1" applyProtection="1">
      <alignment horizontal="left" wrapText="1"/>
      <protection hidden="1"/>
    </xf>
    <xf numFmtId="0" fontId="39" fillId="4" borderId="1" xfId="13" applyFont="1" applyFill="1" applyBorder="1" applyAlignment="1">
      <alignment horizontal="center" vertical="center" wrapText="1"/>
    </xf>
    <xf numFmtId="0" fontId="40" fillId="4" borderId="0" xfId="13" applyFont="1" applyFill="1" applyBorder="1" applyAlignment="1">
      <alignment horizontal="left" vertical="center"/>
    </xf>
    <xf numFmtId="0" fontId="39" fillId="4" borderId="68" xfId="13" applyFont="1" applyFill="1" applyBorder="1" applyAlignment="1">
      <alignment horizontal="center" vertical="center" wrapText="1"/>
    </xf>
    <xf numFmtId="0" fontId="39" fillId="4" borderId="75" xfId="13" applyFont="1" applyFill="1" applyBorder="1" applyAlignment="1">
      <alignment horizontal="center" vertical="center" wrapText="1"/>
    </xf>
    <xf numFmtId="0" fontId="39" fillId="4" borderId="225" xfId="13" applyFont="1" applyFill="1" applyBorder="1" applyAlignment="1">
      <alignment horizontal="center" vertical="center" wrapText="1"/>
    </xf>
    <xf numFmtId="0" fontId="39" fillId="4" borderId="18" xfId="13" applyFont="1" applyFill="1" applyBorder="1" applyAlignment="1">
      <alignment horizontal="center" vertical="center" wrapText="1"/>
    </xf>
    <xf numFmtId="0" fontId="39" fillId="4" borderId="66" xfId="13" applyFont="1" applyFill="1" applyBorder="1" applyAlignment="1">
      <alignment horizontal="center" vertical="center" wrapText="1"/>
    </xf>
    <xf numFmtId="0" fontId="39" fillId="4" borderId="67" xfId="13" applyFont="1" applyFill="1" applyBorder="1" applyAlignment="1">
      <alignment horizontal="center" vertical="center" wrapText="1"/>
    </xf>
    <xf numFmtId="0" fontId="39" fillId="4" borderId="66" xfId="13" applyFont="1" applyFill="1" applyBorder="1" applyAlignment="1">
      <alignment horizontal="center" wrapText="1"/>
    </xf>
    <xf numFmtId="0" fontId="39" fillId="4" borderId="1" xfId="13" applyFont="1" applyFill="1" applyBorder="1" applyAlignment="1">
      <alignment horizontal="center" wrapText="1"/>
    </xf>
    <xf numFmtId="0" fontId="39" fillId="4" borderId="67" xfId="13" applyFont="1" applyFill="1" applyBorder="1" applyAlignment="1">
      <alignment horizontal="center" wrapText="1"/>
    </xf>
    <xf numFmtId="0" fontId="39" fillId="4" borderId="3" xfId="13" applyFont="1" applyFill="1" applyBorder="1" applyAlignment="1">
      <alignment horizontal="center" wrapText="1"/>
    </xf>
    <xf numFmtId="0" fontId="39" fillId="4" borderId="68" xfId="13" applyFont="1" applyFill="1" applyBorder="1" applyAlignment="1">
      <alignment horizontal="center" wrapText="1"/>
    </xf>
    <xf numFmtId="0" fontId="42" fillId="4" borderId="1" xfId="13" applyFont="1" applyFill="1" applyBorder="1" applyAlignment="1">
      <alignment horizontal="center" wrapText="1"/>
    </xf>
    <xf numFmtId="0" fontId="42" fillId="4" borderId="67" xfId="13" applyFont="1" applyFill="1" applyBorder="1" applyAlignment="1">
      <alignment horizontal="center" wrapText="1"/>
    </xf>
    <xf numFmtId="0" fontId="40" fillId="0" borderId="0" xfId="13" applyFont="1" applyBorder="1" applyAlignment="1" applyProtection="1">
      <alignment horizontal="left" vertical="top" wrapText="1"/>
      <protection hidden="1"/>
    </xf>
    <xf numFmtId="0" fontId="39" fillId="0" borderId="5" xfId="13" applyFont="1" applyBorder="1" applyAlignment="1" applyProtection="1">
      <alignment horizontal="left" vertical="center" wrapText="1"/>
      <protection hidden="1"/>
    </xf>
    <xf numFmtId="0" fontId="10" fillId="0" borderId="0" xfId="13" applyFont="1" applyAlignment="1" applyProtection="1">
      <alignment horizontal="left" wrapText="1"/>
      <protection hidden="1"/>
    </xf>
    <xf numFmtId="0" fontId="10" fillId="0" borderId="0" xfId="13" applyFont="1" applyBorder="1" applyAlignment="1" applyProtection="1">
      <alignment horizontal="left" wrapText="1"/>
      <protection hidden="1"/>
    </xf>
    <xf numFmtId="0" fontId="20" fillId="0" borderId="199" xfId="13" applyFont="1" applyFill="1" applyBorder="1" applyAlignment="1" applyProtection="1">
      <alignment horizontal="center" vertical="center"/>
      <protection hidden="1"/>
    </xf>
    <xf numFmtId="0" fontId="20" fillId="0" borderId="10" xfId="13" applyFont="1" applyFill="1" applyBorder="1" applyAlignment="1" applyProtection="1">
      <alignment horizontal="center" vertical="center" wrapText="1"/>
      <protection hidden="1"/>
    </xf>
    <xf numFmtId="0" fontId="20" fillId="0" borderId="115" xfId="13" applyFont="1" applyFill="1" applyBorder="1" applyAlignment="1" applyProtection="1">
      <alignment horizontal="center" vertical="center" wrapText="1"/>
      <protection hidden="1"/>
    </xf>
    <xf numFmtId="0" fontId="20" fillId="0" borderId="11" xfId="13" applyFont="1" applyFill="1" applyBorder="1" applyAlignment="1" applyProtection="1">
      <alignment horizontal="center" vertical="center" wrapText="1"/>
      <protection hidden="1"/>
    </xf>
    <xf numFmtId="0" fontId="67" fillId="0" borderId="10" xfId="32" applyFont="1" applyFill="1" applyBorder="1" applyAlignment="1" applyProtection="1">
      <alignment horizontal="center" vertical="center" wrapText="1"/>
      <protection hidden="1"/>
    </xf>
    <xf numFmtId="0" fontId="67" fillId="0" borderId="11" xfId="32" applyFont="1" applyFill="1" applyBorder="1" applyAlignment="1" applyProtection="1">
      <alignment horizontal="center" vertical="center" wrapText="1"/>
      <protection hidden="1"/>
    </xf>
    <xf numFmtId="0" fontId="67" fillId="0" borderId="209" xfId="32" applyFont="1" applyFill="1" applyBorder="1" applyAlignment="1" applyProtection="1">
      <alignment horizontal="center" vertical="center" wrapText="1"/>
      <protection hidden="1"/>
    </xf>
    <xf numFmtId="0" fontId="67" fillId="0" borderId="254" xfId="32" applyFont="1" applyFill="1" applyBorder="1" applyAlignment="1" applyProtection="1">
      <alignment horizontal="center" vertical="center" wrapText="1"/>
      <protection hidden="1"/>
    </xf>
    <xf numFmtId="0" fontId="67" fillId="0" borderId="117" xfId="32" applyFont="1" applyFill="1" applyBorder="1" applyAlignment="1" applyProtection="1">
      <alignment horizontal="center" vertical="center" wrapText="1"/>
      <protection hidden="1"/>
    </xf>
    <xf numFmtId="0" fontId="67" fillId="0" borderId="210" xfId="32" applyFont="1" applyFill="1" applyBorder="1" applyAlignment="1" applyProtection="1">
      <alignment horizontal="center" vertical="center" wrapText="1"/>
      <protection hidden="1"/>
    </xf>
    <xf numFmtId="0" fontId="67" fillId="0" borderId="10" xfId="32" quotePrefix="1" applyFont="1" applyFill="1" applyBorder="1" applyAlignment="1" applyProtection="1">
      <alignment horizontal="center" vertical="center" wrapText="1"/>
      <protection hidden="1"/>
    </xf>
    <xf numFmtId="0" fontId="67" fillId="0" borderId="254" xfId="33" applyFont="1" applyFill="1" applyBorder="1" applyAlignment="1" applyProtection="1">
      <alignment horizontal="center" vertical="center" wrapText="1"/>
      <protection hidden="1"/>
    </xf>
    <xf numFmtId="0" fontId="67" fillId="0" borderId="117" xfId="33" applyFont="1" applyFill="1" applyBorder="1" applyAlignment="1" applyProtection="1">
      <alignment horizontal="center" vertical="center" wrapText="1"/>
      <protection hidden="1"/>
    </xf>
    <xf numFmtId="0" fontId="47" fillId="0" borderId="0" xfId="13" applyFont="1" applyBorder="1" applyAlignment="1" applyProtection="1">
      <alignment horizontal="left" wrapText="1"/>
      <protection hidden="1"/>
    </xf>
    <xf numFmtId="0" fontId="47" fillId="0" borderId="5" xfId="13" applyFont="1" applyBorder="1" applyAlignment="1" applyProtection="1">
      <alignment horizontal="left" vertical="top" wrapText="1"/>
      <protection hidden="1"/>
    </xf>
    <xf numFmtId="0" fontId="67" fillId="0" borderId="12" xfId="33" applyFont="1" applyFill="1" applyBorder="1" applyAlignment="1" applyProtection="1">
      <alignment horizontal="center" vertical="center" wrapText="1"/>
      <protection hidden="1"/>
    </xf>
    <xf numFmtId="0" fontId="7" fillId="0" borderId="178" xfId="13" applyBorder="1" applyAlignment="1" applyProtection="1">
      <alignment horizontal="center" vertical="center"/>
      <protection hidden="1"/>
    </xf>
    <xf numFmtId="0" fontId="7" fillId="0" borderId="178" xfId="13" applyBorder="1" applyAlignment="1" applyProtection="1">
      <alignment horizontal="center" vertical="center" wrapText="1"/>
      <protection hidden="1"/>
    </xf>
    <xf numFmtId="0" fontId="67" fillId="0" borderId="10" xfId="33" applyFont="1" applyFill="1" applyBorder="1" applyAlignment="1" applyProtection="1">
      <alignment horizontal="center" vertical="center" wrapText="1"/>
      <protection hidden="1"/>
    </xf>
    <xf numFmtId="0" fontId="7" fillId="0" borderId="11" xfId="13" applyBorder="1" applyAlignment="1" applyProtection="1">
      <alignment horizontal="center" vertical="center" wrapText="1"/>
      <protection hidden="1"/>
    </xf>
    <xf numFmtId="0" fontId="67" fillId="0" borderId="12" xfId="33" applyFont="1" applyFill="1" applyBorder="1" applyAlignment="1" applyProtection="1">
      <alignment horizontal="center" vertical="center"/>
      <protection hidden="1"/>
    </xf>
    <xf numFmtId="0" fontId="7" fillId="0" borderId="179" xfId="13" applyBorder="1" applyAlignment="1" applyProtection="1">
      <alignment horizontal="center" vertical="center"/>
      <protection hidden="1"/>
    </xf>
    <xf numFmtId="0" fontId="67" fillId="0" borderId="11" xfId="33" applyFont="1" applyFill="1" applyBorder="1" applyAlignment="1" applyProtection="1">
      <alignment horizontal="center" vertical="center" wrapText="1"/>
      <protection hidden="1"/>
    </xf>
    <xf numFmtId="0" fontId="67" fillId="0" borderId="254" xfId="33" applyFont="1" applyFill="1" applyBorder="1" applyAlignment="1" applyProtection="1">
      <alignment horizontal="center" vertical="center"/>
      <protection hidden="1"/>
    </xf>
    <xf numFmtId="0" fontId="67" fillId="0" borderId="210" xfId="33" applyFont="1" applyFill="1" applyBorder="1" applyAlignment="1" applyProtection="1">
      <alignment horizontal="center" vertical="center"/>
      <protection hidden="1"/>
    </xf>
    <xf numFmtId="0" fontId="13" fillId="0" borderId="255" xfId="34" applyFont="1" applyFill="1" applyBorder="1" applyAlignment="1" applyProtection="1">
      <alignment horizontal="center" vertical="center"/>
      <protection hidden="1"/>
    </xf>
    <xf numFmtId="0" fontId="13" fillId="0" borderId="213" xfId="34" applyFont="1" applyFill="1" applyBorder="1" applyAlignment="1" applyProtection="1">
      <alignment horizontal="center" vertical="center"/>
      <protection hidden="1"/>
    </xf>
    <xf numFmtId="0" fontId="13" fillId="0" borderId="12" xfId="34" applyFont="1" applyFill="1" applyBorder="1" applyAlignment="1" applyProtection="1">
      <alignment horizontal="center" vertical="center"/>
      <protection hidden="1"/>
    </xf>
    <xf numFmtId="0" fontId="13" fillId="0" borderId="178" xfId="34" applyFont="1" applyFill="1" applyBorder="1" applyAlignment="1" applyProtection="1">
      <alignment horizontal="center" vertical="center"/>
      <protection hidden="1"/>
    </xf>
    <xf numFmtId="0" fontId="13" fillId="0" borderId="207" xfId="34" applyFont="1" applyFill="1" applyBorder="1" applyAlignment="1" applyProtection="1">
      <alignment horizontal="center" vertical="center"/>
      <protection hidden="1"/>
    </xf>
    <xf numFmtId="0" fontId="13" fillId="0" borderId="106" xfId="34" applyFont="1" applyFill="1" applyBorder="1" applyAlignment="1" applyProtection="1">
      <alignment horizontal="center" vertical="center"/>
      <protection hidden="1"/>
    </xf>
    <xf numFmtId="0" fontId="10" fillId="0" borderId="0" xfId="13" applyNumberFormat="1" applyFont="1" applyBorder="1" applyAlignment="1" applyProtection="1">
      <alignment horizontal="left" wrapText="1"/>
      <protection hidden="1"/>
    </xf>
    <xf numFmtId="0" fontId="10" fillId="0" borderId="0" xfId="13" applyNumberFormat="1" applyFont="1" applyAlignment="1" applyProtection="1">
      <alignment horizontal="left" wrapText="1"/>
      <protection hidden="1"/>
    </xf>
    <xf numFmtId="0" fontId="13" fillId="0" borderId="12" xfId="35" applyFont="1" applyFill="1" applyBorder="1" applyAlignment="1" applyProtection="1">
      <alignment horizontal="center" vertical="center"/>
      <protection hidden="1"/>
    </xf>
    <xf numFmtId="0" fontId="13" fillId="0" borderId="178" xfId="35" applyFont="1" applyFill="1" applyBorder="1" applyAlignment="1" applyProtection="1">
      <alignment horizontal="center" vertical="center"/>
      <protection hidden="1"/>
    </xf>
    <xf numFmtId="0" fontId="13" fillId="0" borderId="12" xfId="35" applyNumberFormat="1" applyFont="1" applyFill="1" applyBorder="1" applyAlignment="1" applyProtection="1">
      <alignment horizontal="center" vertical="center"/>
      <protection hidden="1"/>
    </xf>
    <xf numFmtId="0" fontId="13" fillId="0" borderId="178" xfId="35" applyNumberFormat="1" applyFont="1" applyFill="1" applyBorder="1" applyAlignment="1" applyProtection="1">
      <alignment horizontal="center" vertical="center"/>
      <protection hidden="1"/>
    </xf>
    <xf numFmtId="0" fontId="13" fillId="0" borderId="207" xfId="35" applyFont="1" applyFill="1" applyBorder="1" applyAlignment="1" applyProtection="1">
      <alignment horizontal="center" vertical="center"/>
      <protection hidden="1"/>
    </xf>
    <xf numFmtId="0" fontId="13" fillId="0" borderId="179" xfId="35" applyFont="1" applyFill="1" applyBorder="1" applyAlignment="1" applyProtection="1">
      <alignment horizontal="center" vertical="center"/>
      <protection hidden="1"/>
    </xf>
    <xf numFmtId="164" fontId="17" fillId="0" borderId="0" xfId="27" applyFont="1" applyAlignment="1" applyProtection="1">
      <alignment horizontal="left"/>
      <protection hidden="1"/>
    </xf>
    <xf numFmtId="0" fontId="7" fillId="0" borderId="0" xfId="13" applyAlignment="1" applyProtection="1">
      <alignment horizontal="left"/>
      <protection hidden="1"/>
    </xf>
    <xf numFmtId="164" fontId="17" fillId="0" borderId="5" xfId="27" applyFont="1" applyBorder="1" applyAlignment="1" applyProtection="1">
      <alignment horizontal="left" vertical="top"/>
      <protection hidden="1"/>
    </xf>
    <xf numFmtId="0" fontId="7" fillId="0" borderId="5" xfId="13" applyBorder="1" applyAlignment="1" applyProtection="1">
      <protection hidden="1"/>
    </xf>
    <xf numFmtId="0" fontId="39" fillId="0" borderId="5" xfId="13" applyNumberFormat="1" applyFont="1" applyBorder="1" applyAlignment="1" applyProtection="1">
      <alignment horizontal="left" vertical="center" wrapText="1"/>
      <protection hidden="1"/>
    </xf>
    <xf numFmtId="0" fontId="69" fillId="0" borderId="255" xfId="36" applyFont="1" applyFill="1" applyBorder="1" applyAlignment="1" applyProtection="1">
      <alignment horizontal="center" vertical="center" wrapText="1"/>
      <protection hidden="1"/>
    </xf>
    <xf numFmtId="0" fontId="69" fillId="0" borderId="213" xfId="36" applyFont="1" applyFill="1" applyBorder="1" applyAlignment="1" applyProtection="1">
      <alignment horizontal="center" vertical="center" wrapText="1"/>
      <protection hidden="1"/>
    </xf>
    <xf numFmtId="0" fontId="13" fillId="0" borderId="199" xfId="13" applyFont="1" applyFill="1" applyBorder="1" applyAlignment="1" applyProtection="1">
      <alignment horizontal="center" vertical="center"/>
      <protection hidden="1"/>
    </xf>
    <xf numFmtId="0" fontId="13" fillId="0" borderId="176" xfId="13" applyFont="1" applyFill="1" applyBorder="1" applyAlignment="1" applyProtection="1">
      <alignment horizontal="center" vertical="center"/>
      <protection hidden="1"/>
    </xf>
    <xf numFmtId="0" fontId="13" fillId="0" borderId="8" xfId="13" applyFont="1" applyFill="1" applyBorder="1" applyAlignment="1" applyProtection="1">
      <alignment horizontal="center" vertical="center"/>
      <protection hidden="1"/>
    </xf>
    <xf numFmtId="0" fontId="13" fillId="0" borderId="12" xfId="13" applyFont="1" applyFill="1" applyBorder="1" applyAlignment="1" applyProtection="1">
      <alignment horizontal="center" vertical="center" wrapText="1"/>
      <protection hidden="1"/>
    </xf>
    <xf numFmtId="0" fontId="10" fillId="0" borderId="107" xfId="13" applyFont="1" applyBorder="1" applyAlignment="1" applyProtection="1">
      <alignment horizontal="left" wrapText="1"/>
      <protection hidden="1"/>
    </xf>
    <xf numFmtId="0" fontId="48" fillId="0" borderId="0" xfId="13" applyFont="1" applyAlignment="1" applyProtection="1">
      <alignment horizontal="center" wrapText="1"/>
      <protection hidden="1"/>
    </xf>
    <xf numFmtId="0" fontId="48" fillId="0" borderId="5" xfId="13" applyFont="1" applyBorder="1" applyAlignment="1" applyProtection="1">
      <alignment horizontal="center" wrapText="1"/>
      <protection hidden="1"/>
    </xf>
    <xf numFmtId="0" fontId="7" fillId="0" borderId="5" xfId="13" applyBorder="1" applyAlignment="1" applyProtection="1">
      <alignment horizontal="left"/>
      <protection hidden="1"/>
    </xf>
    <xf numFmtId="0" fontId="69" fillId="0" borderId="10" xfId="37" applyFont="1" applyFill="1" applyBorder="1" applyAlignment="1" applyProtection="1">
      <alignment horizontal="center" vertical="center" wrapText="1"/>
      <protection hidden="1"/>
    </xf>
    <xf numFmtId="0" fontId="69" fillId="0" borderId="11" xfId="37" applyFont="1" applyFill="1" applyBorder="1" applyAlignment="1" applyProtection="1">
      <alignment horizontal="center" vertical="center" wrapText="1"/>
      <protection hidden="1"/>
    </xf>
    <xf numFmtId="0" fontId="69" fillId="0" borderId="209" xfId="37" applyFont="1" applyFill="1" applyBorder="1" applyAlignment="1" applyProtection="1">
      <alignment horizontal="center" vertical="center" wrapText="1"/>
      <protection hidden="1"/>
    </xf>
    <xf numFmtId="0" fontId="69" fillId="0" borderId="254" xfId="37" applyFont="1" applyFill="1" applyBorder="1" applyAlignment="1" applyProtection="1">
      <alignment horizontal="center" vertical="center" wrapText="1"/>
      <protection hidden="1"/>
    </xf>
    <xf numFmtId="0" fontId="69" fillId="0" borderId="117" xfId="37" applyFont="1" applyFill="1" applyBorder="1" applyAlignment="1" applyProtection="1">
      <alignment horizontal="center" vertical="center" wrapText="1"/>
      <protection hidden="1"/>
    </xf>
    <xf numFmtId="0" fontId="7" fillId="0" borderId="117" xfId="13" applyBorder="1" applyProtection="1">
      <protection hidden="1"/>
    </xf>
    <xf numFmtId="0" fontId="69" fillId="0" borderId="210" xfId="37" applyFont="1" applyFill="1" applyBorder="1" applyAlignment="1" applyProtection="1">
      <alignment horizontal="center" vertical="center" wrapText="1"/>
      <protection hidden="1"/>
    </xf>
    <xf numFmtId="0" fontId="69" fillId="0" borderId="10" xfId="37" applyFont="1" applyBorder="1" applyAlignment="1" applyProtection="1">
      <alignment horizontal="center" vertical="center" wrapText="1"/>
      <protection hidden="1"/>
    </xf>
    <xf numFmtId="0" fontId="69" fillId="0" borderId="11" xfId="37" applyFont="1" applyBorder="1" applyAlignment="1" applyProtection="1">
      <alignment horizontal="center" vertical="center" wrapText="1"/>
      <protection hidden="1"/>
    </xf>
    <xf numFmtId="0" fontId="73" fillId="0" borderId="183" xfId="13" applyFont="1" applyFill="1" applyBorder="1" applyAlignment="1" applyProtection="1">
      <alignment horizontal="center"/>
      <protection hidden="1"/>
    </xf>
    <xf numFmtId="0" fontId="73" fillId="0" borderId="175" xfId="13" applyFont="1" applyFill="1" applyBorder="1" applyAlignment="1" applyProtection="1">
      <alignment horizontal="center"/>
      <protection hidden="1"/>
    </xf>
    <xf numFmtId="0" fontId="73" fillId="0" borderId="184" xfId="13" applyFont="1" applyFill="1" applyBorder="1" applyAlignment="1" applyProtection="1">
      <alignment horizontal="center"/>
      <protection hidden="1"/>
    </xf>
    <xf numFmtId="0" fontId="7" fillId="0" borderId="76" xfId="13" applyNumberFormat="1" applyBorder="1" applyAlignment="1" applyProtection="1">
      <alignment vertical="top" wrapText="1"/>
      <protection locked="0" hidden="1"/>
    </xf>
    <xf numFmtId="0" fontId="7" fillId="0" borderId="169" xfId="13" applyNumberFormat="1" applyBorder="1" applyAlignment="1" applyProtection="1">
      <alignment vertical="top" wrapText="1"/>
      <protection locked="0" hidden="1"/>
    </xf>
    <xf numFmtId="0" fontId="7" fillId="0" borderId="251" xfId="13" applyNumberFormat="1" applyBorder="1" applyAlignment="1" applyProtection="1">
      <alignment vertical="top" wrapText="1"/>
      <protection locked="0" hidden="1"/>
    </xf>
    <xf numFmtId="0" fontId="10" fillId="0" borderId="0" xfId="0" applyFont="1" applyAlignment="1" applyProtection="1">
      <alignment horizontal="left" wrapText="1"/>
      <protection hidden="1"/>
    </xf>
    <xf numFmtId="0" fontId="26" fillId="0" borderId="5" xfId="13" applyFont="1" applyBorder="1" applyAlignment="1" applyProtection="1">
      <alignment horizontal="center" vertical="center" wrapText="1"/>
      <protection hidden="1"/>
    </xf>
    <xf numFmtId="0" fontId="10" fillId="0" borderId="5" xfId="13" applyFont="1" applyFill="1" applyBorder="1" applyAlignment="1" applyProtection="1">
      <alignment horizontal="center" wrapText="1"/>
      <protection hidden="1"/>
    </xf>
    <xf numFmtId="0" fontId="10" fillId="0" borderId="141" xfId="13" applyFont="1" applyBorder="1" applyAlignment="1" applyProtection="1">
      <alignment horizontal="center"/>
      <protection hidden="1"/>
    </xf>
    <xf numFmtId="0" fontId="104" fillId="0" borderId="95" xfId="13" applyFont="1" applyBorder="1" applyAlignment="1" applyProtection="1">
      <alignment horizontal="center" vertical="center" wrapText="1"/>
    </xf>
    <xf numFmtId="0" fontId="108" fillId="0" borderId="34" xfId="18" applyBorder="1" applyAlignment="1">
      <alignment wrapText="1"/>
    </xf>
    <xf numFmtId="0" fontId="108" fillId="0" borderId="231" xfId="18" applyBorder="1" applyAlignment="1">
      <alignment wrapText="1"/>
    </xf>
    <xf numFmtId="0" fontId="3" fillId="0" borderId="34" xfId="15" applyBorder="1" applyAlignment="1">
      <alignment wrapText="1"/>
    </xf>
    <xf numFmtId="0" fontId="3" fillId="0" borderId="231" xfId="15" applyBorder="1" applyAlignment="1">
      <alignment wrapText="1"/>
    </xf>
    <xf numFmtId="0" fontId="47" fillId="15" borderId="95" xfId="13" applyFont="1" applyFill="1" applyBorder="1" applyAlignment="1" applyProtection="1">
      <alignment horizontal="center" vertical="center" wrapText="1"/>
    </xf>
    <xf numFmtId="0" fontId="1" fillId="15" borderId="231" xfId="16" applyFill="1" applyBorder="1" applyAlignment="1">
      <alignment horizontal="center" vertical="center" wrapText="1"/>
    </xf>
    <xf numFmtId="164" fontId="74" fillId="15" borderId="95" xfId="28" applyNumberFormat="1" applyFont="1" applyFill="1" applyBorder="1" applyAlignment="1" applyProtection="1">
      <alignment horizontal="center" vertical="center" wrapText="1"/>
    </xf>
    <xf numFmtId="0" fontId="147" fillId="15" borderId="231" xfId="16" applyFont="1" applyFill="1" applyBorder="1" applyAlignment="1">
      <alignment horizontal="center" vertical="center" wrapText="1"/>
    </xf>
    <xf numFmtId="164" fontId="47" fillId="15" borderId="95" xfId="28" applyNumberFormat="1" applyFont="1" applyFill="1" applyBorder="1" applyAlignment="1" applyProtection="1">
      <alignment horizontal="center" vertical="center" wrapText="1"/>
    </xf>
    <xf numFmtId="0" fontId="1" fillId="15" borderId="34" xfId="16" applyFill="1" applyBorder="1" applyAlignment="1">
      <alignment horizontal="center" vertical="center" wrapText="1"/>
    </xf>
    <xf numFmtId="0" fontId="123" fillId="15" borderId="68" xfId="16" applyFont="1" applyFill="1" applyBorder="1" applyAlignment="1" applyProtection="1">
      <alignment horizontal="center" vertical="center" wrapText="1"/>
      <protection locked="0"/>
    </xf>
    <xf numFmtId="0" fontId="123" fillId="15" borderId="116" xfId="16" applyFont="1" applyFill="1" applyBorder="1" applyAlignment="1" applyProtection="1">
      <alignment horizontal="center" vertical="center" wrapText="1"/>
      <protection locked="0"/>
    </xf>
    <xf numFmtId="0" fontId="123" fillId="15" borderId="3" xfId="16" applyFont="1" applyFill="1" applyBorder="1" applyAlignment="1" applyProtection="1">
      <alignment horizontal="center" vertical="center" wrapText="1"/>
      <protection locked="0"/>
    </xf>
    <xf numFmtId="164" fontId="47" fillId="15" borderId="34" xfId="28" applyNumberFormat="1" applyFont="1" applyFill="1" applyBorder="1" applyAlignment="1" applyProtection="1">
      <alignment horizontal="center" vertical="center" wrapText="1"/>
    </xf>
    <xf numFmtId="164" fontId="47" fillId="15" borderId="231" xfId="28" applyNumberFormat="1" applyFont="1" applyFill="1" applyBorder="1" applyAlignment="1" applyProtection="1">
      <alignment horizontal="center" vertical="center" wrapText="1"/>
    </xf>
    <xf numFmtId="0" fontId="7" fillId="0" borderId="0" xfId="13" applyAlignment="1" applyProtection="1"/>
    <xf numFmtId="3" fontId="3" fillId="0" borderId="235" xfId="13" applyNumberFormat="1" applyFont="1" applyFill="1" applyBorder="1" applyAlignment="1" applyProtection="1">
      <protection locked="0"/>
    </xf>
    <xf numFmtId="3" fontId="3" fillId="0" borderId="226" xfId="13" applyNumberFormat="1" applyFont="1" applyFill="1" applyBorder="1" applyAlignment="1" applyProtection="1">
      <protection locked="0"/>
    </xf>
    <xf numFmtId="3" fontId="3" fillId="0" borderId="74" xfId="13" applyNumberFormat="1" applyFont="1" applyFill="1" applyBorder="1" applyAlignment="1" applyProtection="1">
      <protection locked="0"/>
    </xf>
    <xf numFmtId="0" fontId="3" fillId="0" borderId="236" xfId="13" applyNumberFormat="1" applyFont="1" applyFill="1" applyBorder="1" applyAlignment="1" applyProtection="1">
      <protection locked="0" hidden="1"/>
    </xf>
    <xf numFmtId="0" fontId="3" fillId="0" borderId="165" xfId="13" applyNumberFormat="1" applyFont="1" applyFill="1" applyBorder="1" applyAlignment="1" applyProtection="1">
      <protection locked="0" hidden="1"/>
    </xf>
    <xf numFmtId="0" fontId="3" fillId="0" borderId="20" xfId="13" applyNumberFormat="1" applyFont="1" applyFill="1" applyBorder="1" applyAlignment="1" applyProtection="1">
      <protection locked="0" hidden="1"/>
    </xf>
    <xf numFmtId="0" fontId="20" fillId="0" borderId="68" xfId="13" applyFont="1" applyBorder="1" applyAlignment="1">
      <alignment horizontal="center"/>
    </xf>
    <xf numFmtId="0" fontId="20" fillId="0" borderId="116" xfId="13" applyFont="1" applyBorder="1" applyAlignment="1">
      <alignment horizontal="center"/>
    </xf>
    <xf numFmtId="0" fontId="20" fillId="0" borderId="3" xfId="13" applyFont="1" applyBorder="1" applyAlignment="1">
      <alignment horizontal="center"/>
    </xf>
    <xf numFmtId="0" fontId="39" fillId="0" borderId="0" xfId="13" applyFont="1" applyBorder="1" applyAlignment="1">
      <alignment horizontal="left" vertical="center" wrapText="1"/>
    </xf>
    <xf numFmtId="0" fontId="20" fillId="0" borderId="68" xfId="13" applyFont="1" applyBorder="1" applyAlignment="1">
      <alignment horizontal="center" wrapText="1"/>
    </xf>
    <xf numFmtId="0" fontId="20" fillId="0" borderId="116" xfId="13" applyFont="1" applyBorder="1" applyAlignment="1">
      <alignment horizontal="center" wrapText="1"/>
    </xf>
    <xf numFmtId="0" fontId="20" fillId="0" borderId="3" xfId="13" applyFont="1" applyBorder="1" applyAlignment="1">
      <alignment horizontal="center" wrapText="1"/>
    </xf>
    <xf numFmtId="0" fontId="48" fillId="0" borderId="0" xfId="0" applyFont="1" applyAlignment="1">
      <alignment horizontal="center" vertical="center" wrapText="1"/>
    </xf>
    <xf numFmtId="0" fontId="18" fillId="0" borderId="0" xfId="13" applyFont="1" applyAlignment="1">
      <alignment horizontal="left" wrapText="1"/>
    </xf>
    <xf numFmtId="10" fontId="10" fillId="0" borderId="250" xfId="38" applyNumberFormat="1" applyFont="1" applyBorder="1" applyAlignment="1">
      <alignment horizontal="center" vertical="center" wrapText="1"/>
    </xf>
    <xf numFmtId="10" fontId="10" fillId="0" borderId="34" xfId="38" applyNumberFormat="1" applyFont="1" applyBorder="1" applyAlignment="1">
      <alignment horizontal="center" vertical="center" wrapText="1"/>
    </xf>
    <xf numFmtId="10" fontId="10" fillId="0" borderId="231" xfId="38" applyNumberFormat="1" applyFont="1" applyBorder="1" applyAlignment="1">
      <alignment horizontal="center" vertical="center" wrapText="1"/>
    </xf>
    <xf numFmtId="0" fontId="43" fillId="0" borderId="76" xfId="13" applyFont="1" applyBorder="1" applyAlignment="1">
      <alignment horizontal="right"/>
    </xf>
    <xf numFmtId="0" fontId="43" fillId="0" borderId="169" xfId="13" applyFont="1" applyBorder="1" applyAlignment="1">
      <alignment horizontal="right"/>
    </xf>
    <xf numFmtId="0" fontId="43" fillId="0" borderId="160" xfId="13" applyFont="1" applyBorder="1" applyAlignment="1">
      <alignment horizontal="right"/>
    </xf>
    <xf numFmtId="0" fontId="10" fillId="0" borderId="0" xfId="13" applyFont="1" applyAlignment="1">
      <alignment horizontal="center"/>
    </xf>
    <xf numFmtId="0" fontId="18" fillId="0" borderId="5" xfId="13" applyFont="1" applyBorder="1" applyAlignment="1">
      <alignment horizontal="left" vertical="top" wrapText="1"/>
    </xf>
    <xf numFmtId="0" fontId="10" fillId="0" borderId="159" xfId="13" applyFont="1" applyBorder="1" applyAlignment="1">
      <alignment horizontal="center" vertical="center" wrapText="1"/>
    </xf>
    <xf numFmtId="0" fontId="10" fillId="0" borderId="141" xfId="13" applyFont="1" applyBorder="1" applyAlignment="1">
      <alignment horizontal="center" vertical="center" wrapText="1"/>
    </xf>
    <xf numFmtId="0" fontId="10" fillId="0" borderId="94" xfId="13" applyFont="1" applyBorder="1" applyAlignment="1">
      <alignment horizontal="center" vertical="center" wrapText="1"/>
    </xf>
    <xf numFmtId="0" fontId="10" fillId="0" borderId="35" xfId="13" applyFont="1" applyFill="1" applyBorder="1" applyAlignment="1">
      <alignment horizontal="center" vertical="center"/>
    </xf>
    <xf numFmtId="0" fontId="10" fillId="0" borderId="0" xfId="13" applyFont="1" applyFill="1" applyBorder="1" applyAlignment="1">
      <alignment horizontal="center" vertical="center"/>
    </xf>
    <xf numFmtId="0" fontId="10" fillId="0" borderId="125" xfId="13" applyFont="1" applyFill="1" applyBorder="1" applyAlignment="1">
      <alignment horizontal="center" vertical="center"/>
    </xf>
    <xf numFmtId="0" fontId="10" fillId="0" borderId="107" xfId="13" applyFont="1" applyBorder="1" applyAlignment="1">
      <alignment horizontal="center" vertical="center" wrapText="1"/>
    </xf>
    <xf numFmtId="0" fontId="10" fillId="0" borderId="124" xfId="13" applyFont="1" applyBorder="1" applyAlignment="1">
      <alignment horizontal="center" vertical="center" wrapText="1"/>
    </xf>
    <xf numFmtId="0" fontId="10" fillId="0" borderId="91" xfId="13" applyFont="1" applyFill="1" applyBorder="1" applyAlignment="1">
      <alignment horizontal="center" vertical="center"/>
    </xf>
    <xf numFmtId="0" fontId="10" fillId="0" borderId="92" xfId="13" applyFont="1" applyFill="1" applyBorder="1" applyAlignment="1">
      <alignment horizontal="center" vertical="center"/>
    </xf>
    <xf numFmtId="0" fontId="10" fillId="0" borderId="93" xfId="13" applyFont="1" applyFill="1" applyBorder="1" applyAlignment="1">
      <alignment horizontal="center" vertical="center"/>
    </xf>
    <xf numFmtId="0" fontId="7" fillId="0" borderId="35" xfId="13" applyBorder="1" applyAlignment="1">
      <alignment horizontal="center" vertical="center"/>
    </xf>
    <xf numFmtId="0" fontId="7" fillId="0" borderId="0" xfId="13" applyBorder="1" applyAlignment="1">
      <alignment horizontal="center" vertical="center"/>
    </xf>
    <xf numFmtId="0" fontId="7" fillId="0" borderId="125" xfId="13" applyBorder="1" applyAlignment="1">
      <alignment horizontal="center" vertical="center"/>
    </xf>
    <xf numFmtId="0" fontId="7" fillId="0" borderId="65" xfId="13" applyBorder="1" applyAlignment="1">
      <alignment horizontal="center" vertical="center"/>
    </xf>
    <xf numFmtId="0" fontId="7" fillId="0" borderId="5" xfId="13" applyBorder="1" applyAlignment="1">
      <alignment horizontal="center" vertical="center"/>
    </xf>
    <xf numFmtId="0" fontId="7" fillId="0" borderId="140" xfId="13" applyBorder="1" applyAlignment="1">
      <alignment horizontal="center" vertical="center"/>
    </xf>
    <xf numFmtId="0" fontId="10" fillId="0" borderId="159" xfId="13" applyFont="1" applyFill="1" applyBorder="1" applyAlignment="1">
      <alignment horizontal="center" vertical="center"/>
    </xf>
    <xf numFmtId="0" fontId="7" fillId="0" borderId="141" xfId="13" applyFont="1" applyBorder="1" applyAlignment="1">
      <alignment horizontal="center" vertical="center"/>
    </xf>
    <xf numFmtId="0" fontId="7" fillId="0" borderId="94" xfId="13" applyFont="1" applyBorder="1" applyAlignment="1">
      <alignment horizontal="center" vertical="center"/>
    </xf>
    <xf numFmtId="0" fontId="10" fillId="0" borderId="106" xfId="13" applyFont="1" applyFill="1" applyBorder="1" applyAlignment="1">
      <alignment horizontal="center" vertical="center"/>
    </xf>
    <xf numFmtId="0" fontId="7" fillId="0" borderId="107" xfId="13" applyFont="1" applyBorder="1" applyAlignment="1">
      <alignment horizontal="center" vertical="center"/>
    </xf>
    <xf numFmtId="0" fontId="7" fillId="0" borderId="124" xfId="13" applyFont="1" applyBorder="1" applyAlignment="1">
      <alignment horizontal="center" vertical="center"/>
    </xf>
    <xf numFmtId="0" fontId="7" fillId="0" borderId="35" xfId="13" applyFont="1" applyBorder="1" applyAlignment="1">
      <alignment horizontal="center" vertical="center"/>
    </xf>
    <xf numFmtId="0" fontId="7" fillId="0" borderId="0" xfId="13" applyFont="1" applyAlignment="1">
      <alignment horizontal="center" vertical="center"/>
    </xf>
    <xf numFmtId="0" fontId="7" fillId="0" borderId="125" xfId="13" applyFont="1" applyBorder="1" applyAlignment="1">
      <alignment horizontal="center" vertical="center"/>
    </xf>
    <xf numFmtId="0" fontId="7" fillId="0" borderId="65" xfId="13" applyFont="1" applyBorder="1" applyAlignment="1">
      <alignment horizontal="center" vertical="center"/>
    </xf>
    <xf numFmtId="0" fontId="7" fillId="0" borderId="5" xfId="13" applyFont="1" applyBorder="1" applyAlignment="1">
      <alignment horizontal="center" vertical="center"/>
    </xf>
    <xf numFmtId="0" fontId="7" fillId="0" borderId="140" xfId="13" applyFont="1" applyBorder="1" applyAlignment="1">
      <alignment horizontal="center" vertical="center"/>
    </xf>
    <xf numFmtId="3" fontId="80" fillId="0" borderId="256" xfId="13" applyNumberFormat="1" applyFont="1" applyBorder="1" applyAlignment="1">
      <alignment horizontal="center"/>
    </xf>
    <xf numFmtId="0" fontId="7" fillId="0" borderId="141" xfId="13" applyFont="1" applyBorder="1"/>
    <xf numFmtId="0" fontId="7" fillId="0" borderId="94" xfId="13" applyFont="1" applyBorder="1"/>
    <xf numFmtId="0" fontId="43" fillId="0" borderId="159" xfId="13" applyFont="1" applyFill="1" applyBorder="1" applyAlignment="1">
      <alignment horizontal="center" vertical="center" wrapText="1"/>
    </xf>
    <xf numFmtId="0" fontId="43" fillId="0" borderId="141" xfId="13" applyFont="1" applyFill="1" applyBorder="1" applyAlignment="1">
      <alignment horizontal="center" vertical="center" wrapText="1"/>
    </xf>
    <xf numFmtId="0" fontId="43" fillId="0" borderId="94" xfId="13" applyFont="1" applyFill="1" applyBorder="1" applyAlignment="1">
      <alignment horizontal="center" vertical="center" wrapText="1"/>
    </xf>
    <xf numFmtId="0" fontId="10" fillId="0" borderId="107" xfId="13" applyFont="1" applyFill="1" applyBorder="1" applyAlignment="1">
      <alignment horizontal="center" vertical="center"/>
    </xf>
    <xf numFmtId="0" fontId="10" fillId="0" borderId="124" xfId="13" applyFont="1" applyFill="1" applyBorder="1" applyAlignment="1">
      <alignment horizontal="center" vertical="center"/>
    </xf>
    <xf numFmtId="0" fontId="10" fillId="0" borderId="65" xfId="13" applyFont="1" applyFill="1" applyBorder="1" applyAlignment="1">
      <alignment horizontal="center" vertical="center"/>
    </xf>
    <xf numFmtId="0" fontId="10" fillId="0" borderId="5" xfId="13" applyFont="1" applyFill="1" applyBorder="1" applyAlignment="1">
      <alignment horizontal="center" vertical="center"/>
    </xf>
    <xf numFmtId="0" fontId="10" fillId="0" borderId="140" xfId="13" applyFont="1" applyFill="1" applyBorder="1" applyAlignment="1">
      <alignment horizontal="center" vertical="center"/>
    </xf>
    <xf numFmtId="0" fontId="40" fillId="0" borderId="0" xfId="0" applyFont="1" applyBorder="1" applyAlignment="1" applyProtection="1">
      <alignment horizontal="center" vertical="top" wrapText="1"/>
      <protection hidden="1"/>
    </xf>
    <xf numFmtId="0" fontId="19" fillId="0" borderId="0" xfId="0" applyFont="1" applyAlignment="1" applyProtection="1">
      <alignment horizontal="left" wrapText="1"/>
      <protection hidden="1"/>
    </xf>
    <xf numFmtId="0" fontId="18" fillId="14" borderId="106" xfId="0" applyFont="1" applyFill="1" applyBorder="1" applyAlignment="1" applyProtection="1">
      <alignment horizontal="center" vertical="center" wrapText="1"/>
      <protection hidden="1"/>
    </xf>
    <xf numFmtId="0" fontId="18" fillId="14" borderId="107" xfId="0" applyFont="1" applyFill="1" applyBorder="1" applyAlignment="1" applyProtection="1">
      <alignment horizontal="center" vertical="center" wrapText="1"/>
      <protection hidden="1"/>
    </xf>
    <xf numFmtId="0" fontId="18" fillId="14" borderId="124" xfId="0" applyFont="1" applyFill="1" applyBorder="1" applyAlignment="1" applyProtection="1">
      <alignment horizontal="center" vertical="center" wrapText="1"/>
      <protection hidden="1"/>
    </xf>
    <xf numFmtId="0" fontId="18" fillId="14" borderId="90" xfId="0" applyFont="1" applyFill="1" applyBorder="1" applyAlignment="1" applyProtection="1">
      <alignment horizontal="center" vertical="center" wrapText="1"/>
      <protection hidden="1"/>
    </xf>
    <xf numFmtId="0" fontId="18" fillId="14" borderId="235" xfId="0" applyFont="1" applyFill="1" applyBorder="1" applyAlignment="1" applyProtection="1">
      <alignment horizontal="center" vertical="center" wrapText="1"/>
      <protection hidden="1"/>
    </xf>
    <xf numFmtId="0" fontId="18" fillId="14" borderId="236" xfId="0" applyFont="1" applyFill="1" applyBorder="1" applyAlignment="1" applyProtection="1">
      <alignment horizontal="center" vertical="center" wrapText="1"/>
      <protection hidden="1"/>
    </xf>
  </cellXfs>
  <cellStyles count="43">
    <cellStyle name="Collegamento ipertestuale 2" xfId="1"/>
    <cellStyle name="Euro" xfId="2"/>
    <cellStyle name="Migliaia" xfId="3" builtinId="3"/>
    <cellStyle name="Migliaia (0)_3tabella15" xfId="4"/>
    <cellStyle name="Migliaia 2" xfId="5"/>
    <cellStyle name="Migliaia 2 2" xfId="6"/>
    <cellStyle name="Migliaia 2 2 2" xfId="7"/>
    <cellStyle name="Migliaia 2 3" xfId="8"/>
    <cellStyle name="Migliaia 3" xfId="9"/>
    <cellStyle name="Migliaia_Sanità 2005 nuove tabelle e qualifiche" xfId="10"/>
    <cellStyle name="Normal 2" xfId="11"/>
    <cellStyle name="Normal 3" xfId="12"/>
    <cellStyle name="Normale" xfId="0" builtinId="0"/>
    <cellStyle name="Normale 2" xfId="13"/>
    <cellStyle name="Normale 2 2 2" xfId="14"/>
    <cellStyle name="Normale 3" xfId="15"/>
    <cellStyle name="Normale 4" xfId="16"/>
    <cellStyle name="Normale 4 2" xfId="17"/>
    <cellStyle name="Normale 4 3" xfId="18"/>
    <cellStyle name="Normale 5" xfId="19"/>
    <cellStyle name="Normale 6" xfId="20"/>
    <cellStyle name="Normale_6-kit2001sanita(integrazione) (1) 2" xfId="21"/>
    <cellStyle name="Normale_comuni_desc" xfId="22"/>
    <cellStyle name="Normale_ENTI LOCALI  2000" xfId="23"/>
    <cellStyle name="Normale_Foglio1" xfId="24"/>
    <cellStyle name="Normale_MINISTERI" xfId="25"/>
    <cellStyle name="Normale_modello si2 raln_MODIFICATO_ALESSIO" xfId="26"/>
    <cellStyle name="Normale_PRINFEL98" xfId="27"/>
    <cellStyle name="Normale_PRINFEL98_modello si2 raln_MODIFICATO_ALESSIO 2" xfId="28"/>
    <cellStyle name="Normale_Proposta_tabella_Special" xfId="29"/>
    <cellStyle name="Normale_Prospetto informativo 2001" xfId="30"/>
    <cellStyle name="Normale_Sanità 2005 nuove tabelle e qualifiche" xfId="31"/>
    <cellStyle name="Normale_tabella 4" xfId="32"/>
    <cellStyle name="Normale_tabella 5" xfId="33"/>
    <cellStyle name="Normale_tabella 6" xfId="34"/>
    <cellStyle name="Normale_tabella 7" xfId="35"/>
    <cellStyle name="Normale_tabella 8" xfId="36"/>
    <cellStyle name="Normale_tabella 9" xfId="37"/>
    <cellStyle name="Percentuale 2" xfId="38"/>
    <cellStyle name="Percentuale 2 2" xfId="39"/>
    <cellStyle name="Percentuale 2 2 2" xfId="40"/>
    <cellStyle name="Percentuale 2 3" xfId="41"/>
    <cellStyle name="Valuta (0)_3tabella15" xfId="42"/>
  </cellStyles>
  <dxfs count="19">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97"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chart1.xml><?xml version="1.0" encoding="utf-8"?>
<c:chartSpace xmlns:c="http://schemas.openxmlformats.org/drawingml/2006/chart" xmlns:a="http://schemas.openxmlformats.org/drawingml/2006/main" xmlns:r="http://schemas.openxmlformats.org/officeDocument/2006/relationships">
  <c:lang val="it-IT"/>
  <c:chart>
    <c:plotArea>
      <c:layout>
        <c:manualLayout>
          <c:layoutTarget val="inner"/>
          <c:xMode val="edge"/>
          <c:yMode val="edge"/>
          <c:x val="1.4450880647580105E-2"/>
          <c:y val="0.23437678815298579"/>
          <c:w val="0.97206257156055398"/>
          <c:h val="0.25000190736318484"/>
        </c:manualLayout>
      </c:layout>
      <c:barChart>
        <c:barDir val="col"/>
        <c:grouping val="clustered"/>
        <c:ser>
          <c:idx val="0"/>
          <c:order val="0"/>
          <c:spPr>
            <a:solidFill>
              <a:srgbClr val="000000"/>
            </a:solidFill>
            <a:ln w="12700">
              <a:solidFill>
                <a:srgbClr val="000000"/>
              </a:solidFill>
              <a:prstDash val="solid"/>
            </a:ln>
          </c:spPr>
          <c:cat>
            <c:strRef>
              <c:f>SI_1!$B$167:$B$192</c:f>
              <c:strCache>
                <c:ptCount val="26"/>
                <c:pt idx="0">
                  <c:v>T1</c:v>
                </c:pt>
                <c:pt idx="1">
                  <c:v>T1A</c:v>
                </c:pt>
                <c:pt idx="2">
                  <c:v>T1B</c:v>
                </c:pt>
                <c:pt idx="3">
                  <c:v>T1C</c:v>
                </c:pt>
                <c:pt idx="4">
                  <c:v>T1D</c:v>
                </c:pt>
                <c:pt idx="5">
                  <c:v>T1E</c:v>
                </c:pt>
                <c:pt idx="6">
                  <c:v>T1F</c:v>
                </c:pt>
                <c:pt idx="7">
                  <c:v>T1G</c:v>
                </c:pt>
                <c:pt idx="8">
                  <c:v>T1SD</c:v>
                </c:pt>
                <c:pt idx="9">
                  <c:v>T2</c:v>
                </c:pt>
                <c:pt idx="10">
                  <c:v>T2A</c:v>
                </c:pt>
                <c:pt idx="11">
                  <c:v>T3</c:v>
                </c:pt>
                <c:pt idx="12">
                  <c:v>T4</c:v>
                </c:pt>
                <c:pt idx="13">
                  <c:v>T5</c:v>
                </c:pt>
                <c:pt idx="14">
                  <c:v>T6</c:v>
                </c:pt>
                <c:pt idx="15">
                  <c:v>T7</c:v>
                </c:pt>
                <c:pt idx="16">
                  <c:v>T8</c:v>
                </c:pt>
                <c:pt idx="17">
                  <c:v>T9</c:v>
                </c:pt>
                <c:pt idx="18">
                  <c:v>T10</c:v>
                </c:pt>
                <c:pt idx="19">
                  <c:v>T11</c:v>
                </c:pt>
                <c:pt idx="20">
                  <c:v>T12</c:v>
                </c:pt>
                <c:pt idx="21">
                  <c:v>T13</c:v>
                </c:pt>
                <c:pt idx="22">
                  <c:v>T14</c:v>
                </c:pt>
                <c:pt idx="23">
                  <c:v>T15</c:v>
                </c:pt>
                <c:pt idx="24">
                  <c:v>SICI</c:v>
                </c:pt>
                <c:pt idx="25">
                  <c:v>TRC</c:v>
                </c:pt>
              </c:strCache>
            </c:strRef>
          </c:cat>
          <c:val>
            <c:numRef>
              <c:f>SI_1!$C$167:$C$192</c:f>
              <c:numCache>
                <c:formatCode>General_)</c:formatCode>
                <c:ptCount val="26"/>
                <c:pt idx="0">
                  <c:v>1</c:v>
                </c:pt>
                <c:pt idx="1">
                  <c:v>1</c:v>
                </c:pt>
                <c:pt idx="2">
                  <c:v>1</c:v>
                </c:pt>
                <c:pt idx="3">
                  <c:v>0</c:v>
                </c:pt>
                <c:pt idx="4">
                  <c:v>0</c:v>
                </c:pt>
                <c:pt idx="5">
                  <c:v>1</c:v>
                </c:pt>
                <c:pt idx="6">
                  <c:v>1</c:v>
                </c:pt>
                <c:pt idx="7">
                  <c:v>1</c:v>
                </c:pt>
                <c:pt idx="8">
                  <c:v>0</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numCache>
            </c:numRef>
          </c:val>
        </c:ser>
        <c:axId val="118674560"/>
        <c:axId val="118676096"/>
      </c:barChart>
      <c:catAx>
        <c:axId val="118674560"/>
        <c:scaling>
          <c:orientation val="minMax"/>
        </c:scaling>
        <c:axPos val="b"/>
        <c:numFmt formatCode="General" sourceLinked="1"/>
        <c:tickLblPos val="nextTo"/>
        <c:spPr>
          <a:ln w="9525">
            <a:noFill/>
          </a:ln>
        </c:spPr>
        <c:txPr>
          <a:bodyPr rot="0" vert="horz"/>
          <a:lstStyle/>
          <a:p>
            <a:pPr>
              <a:defRPr sz="800" b="1" i="0" u="none" strike="noStrike" baseline="0">
                <a:solidFill>
                  <a:srgbClr val="000000"/>
                </a:solidFill>
                <a:latin typeface="Arial"/>
                <a:ea typeface="Arial"/>
                <a:cs typeface="Arial"/>
              </a:defRPr>
            </a:pPr>
            <a:endParaRPr lang="it-IT"/>
          </a:p>
        </c:txPr>
        <c:crossAx val="118676096"/>
        <c:crossesAt val="0"/>
        <c:auto val="1"/>
        <c:lblAlgn val="ctr"/>
        <c:lblOffset val="100"/>
        <c:tickLblSkip val="1"/>
        <c:tickMarkSkip val="1"/>
      </c:catAx>
      <c:valAx>
        <c:axId val="118676096"/>
        <c:scaling>
          <c:orientation val="minMax"/>
          <c:max val="1"/>
        </c:scaling>
        <c:delete val="1"/>
        <c:axPos val="l"/>
        <c:numFmt formatCode="General_)" sourceLinked="1"/>
        <c:tickLblPos val="none"/>
        <c:crossAx val="118674560"/>
        <c:crosses val="autoZero"/>
        <c:crossBetween val="between"/>
        <c:majorUnit val="1"/>
        <c:minorUnit val="4.0000000000000022E-2"/>
      </c:valAx>
      <c:spPr>
        <a:noFill/>
        <a:ln w="25400">
          <a:noFill/>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it-IT"/>
    </a:p>
  </c:txPr>
  <c:printSettings>
    <c:headerFooter alignWithMargins="0"/>
    <c:pageMargins b="1" l="0.75000000000000044" r="0.75000000000000044" t="1" header="0.5" footer="0.5"/>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c:lang val="it-IT"/>
  <c:chart>
    <c:plotArea>
      <c:layout>
        <c:manualLayout>
          <c:layoutTarget val="inner"/>
          <c:xMode val="edge"/>
          <c:yMode val="edge"/>
          <c:x val="5.9060884838257393E-3"/>
          <c:y val="0.24418572632297789"/>
          <c:w val="0.96817743490839014"/>
          <c:h val="0.37209302325581417"/>
        </c:manualLayout>
      </c:layout>
      <c:barChart>
        <c:barDir val="col"/>
        <c:grouping val="clustered"/>
        <c:ser>
          <c:idx val="0"/>
          <c:order val="0"/>
          <c:spPr>
            <a:solidFill>
              <a:srgbClr val="FF0000"/>
            </a:solidFill>
            <a:ln w="12700">
              <a:solidFill>
                <a:srgbClr val="000000"/>
              </a:solidFill>
              <a:prstDash val="solid"/>
            </a:ln>
          </c:spPr>
          <c:cat>
            <c:strRef>
              <c:f>SI_1!$E$167:$E$186</c:f>
              <c:strCache>
                <c:ptCount val="20"/>
                <c:pt idx="0">
                  <c:v>controllo DOT. ORG.</c:v>
                </c:pt>
                <c:pt idx="1">
                  <c:v>SQ 1</c:v>
                </c:pt>
                <c:pt idx="2">
                  <c:v>SQ 2</c:v>
                </c:pt>
                <c:pt idx="3">
                  <c:v>SQ 3</c:v>
                </c:pt>
                <c:pt idx="4">
                  <c:v>SQ4</c:v>
                </c:pt>
                <c:pt idx="5">
                  <c:v>SQ 8</c:v>
                </c:pt>
                <c:pt idx="6">
                  <c:v>SQ 9</c:v>
                </c:pt>
                <c:pt idx="7">
                  <c:v>SQ 10</c:v>
                </c:pt>
                <c:pt idx="8">
                  <c:v>IN 1</c:v>
                </c:pt>
                <c:pt idx="9">
                  <c:v>IN 2</c:v>
                </c:pt>
                <c:pt idx="10">
                  <c:v>IN 3</c:v>
                </c:pt>
                <c:pt idx="11">
                  <c:v>IN 4</c:v>
                </c:pt>
                <c:pt idx="12">
                  <c:v>IN 5</c:v>
                </c:pt>
                <c:pt idx="13">
                  <c:v>IN 6</c:v>
                </c:pt>
                <c:pt idx="14">
                  <c:v>IN 7</c:v>
                </c:pt>
                <c:pt idx="15">
                  <c:v>IN 8</c:v>
                </c:pt>
                <c:pt idx="16">
                  <c:v>IN 9 </c:v>
                </c:pt>
                <c:pt idx="17">
                  <c:v>IN 10</c:v>
                </c:pt>
                <c:pt idx="18">
                  <c:v>IN 15</c:v>
                </c:pt>
                <c:pt idx="19">
                  <c:v>IN 16</c:v>
                </c:pt>
              </c:strCache>
            </c:strRef>
          </c:cat>
          <c:val>
            <c:numRef>
              <c:f>SI_1!$F$167:$F$186</c:f>
              <c:numCache>
                <c:formatCode>General_)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0</c:v>
                </c:pt>
                <c:pt idx="16">
                  <c:v>0</c:v>
                </c:pt>
                <c:pt idx="17">
                  <c:v>1</c:v>
                </c:pt>
                <c:pt idx="18">
                  <c:v>0</c:v>
                </c:pt>
                <c:pt idx="19">
                  <c:v>0</c:v>
                </c:pt>
              </c:numCache>
            </c:numRef>
          </c:val>
        </c:ser>
        <c:axId val="119096832"/>
        <c:axId val="119098368"/>
      </c:barChart>
      <c:catAx>
        <c:axId val="119096832"/>
        <c:scaling>
          <c:orientation val="minMax"/>
        </c:scaling>
        <c:axPos val="b"/>
        <c:numFmt formatCode="General" sourceLinked="1"/>
        <c:tickLblPos val="nextTo"/>
        <c:spPr>
          <a:ln w="9525">
            <a:noFill/>
          </a:ln>
        </c:spPr>
        <c:txPr>
          <a:bodyPr rot="0" vert="horz"/>
          <a:lstStyle/>
          <a:p>
            <a:pPr>
              <a:defRPr sz="600" b="1" i="0" u="none" strike="noStrike" baseline="0">
                <a:solidFill>
                  <a:srgbClr val="000000"/>
                </a:solidFill>
                <a:latin typeface="Arial"/>
                <a:ea typeface="Arial"/>
                <a:cs typeface="Arial"/>
              </a:defRPr>
            </a:pPr>
            <a:endParaRPr lang="it-IT"/>
          </a:p>
        </c:txPr>
        <c:crossAx val="119098368"/>
        <c:crosses val="autoZero"/>
        <c:auto val="1"/>
        <c:lblAlgn val="ctr"/>
        <c:lblOffset val="100"/>
        <c:tickLblSkip val="1"/>
        <c:tickMarkSkip val="1"/>
      </c:catAx>
      <c:valAx>
        <c:axId val="119098368"/>
        <c:scaling>
          <c:orientation val="minMax"/>
        </c:scaling>
        <c:delete val="1"/>
        <c:axPos val="l"/>
        <c:numFmt formatCode="General_)" sourceLinked="1"/>
        <c:tickLblPos val="none"/>
        <c:crossAx val="11909683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it-IT"/>
    </a:p>
  </c:txPr>
  <c:printSettings>
    <c:headerFooter alignWithMargins="0"/>
    <c:pageMargins b="1" l="0.75000000000000044" r="0.75000000000000044" t="1" header="0.5" footer="0.5"/>
    <c:pageSetup paperSize="9" orientation="landscape" horizontalDpi="0" verticalDpi="0"/>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emf"/></Relationships>
</file>

<file path=xl/drawings/_rels/drawing19.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0.xml.rels><?xml version="1.0" encoding="UTF-8" standalone="yes"?>
<Relationships xmlns="http://schemas.openxmlformats.org/package/2006/relationships"><Relationship Id="rId1" Type="http://schemas.openxmlformats.org/officeDocument/2006/relationships/image" Target="../media/image1.emf"/></Relationships>
</file>

<file path=xl/drawings/_rels/drawing2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3.xml.rels><?xml version="1.0" encoding="UTF-8" standalone="yes"?>
<Relationships xmlns="http://schemas.openxmlformats.org/package/2006/relationships"><Relationship Id="rId1" Type="http://schemas.openxmlformats.org/officeDocument/2006/relationships/image" Target="../media/image1.emf"/></Relationships>
</file>

<file path=xl/drawings/_rels/drawing24.xml.rels><?xml version="1.0" encoding="UTF-8" standalone="yes"?>
<Relationships xmlns="http://schemas.openxmlformats.org/package/2006/relationships"><Relationship Id="rId1" Type="http://schemas.openxmlformats.org/officeDocument/2006/relationships/image" Target="../media/image1.emf"/></Relationships>
</file>

<file path=xl/drawings/_rels/drawing25.xml.rels><?xml version="1.0" encoding="UTF-8" standalone="yes"?>
<Relationships xmlns="http://schemas.openxmlformats.org/package/2006/relationships"><Relationship Id="rId1" Type="http://schemas.openxmlformats.org/officeDocument/2006/relationships/image" Target="../media/image1.emf"/></Relationships>
</file>

<file path=xl/drawings/_rels/drawing26.xml.rels><?xml version="1.0" encoding="UTF-8" standalone="yes"?>
<Relationships xmlns="http://schemas.openxmlformats.org/package/2006/relationships"><Relationship Id="rId1" Type="http://schemas.openxmlformats.org/officeDocument/2006/relationships/image" Target="../media/image1.emf"/></Relationships>
</file>

<file path=xl/drawings/_rels/drawing27.xml.rels><?xml version="1.0" encoding="UTF-8" standalone="yes"?>
<Relationships xmlns="http://schemas.openxmlformats.org/package/2006/relationships"><Relationship Id="rId1" Type="http://schemas.openxmlformats.org/officeDocument/2006/relationships/image" Target="../media/image1.emf"/></Relationships>
</file>

<file path=xl/drawings/_rels/drawing28.xml.rels><?xml version="1.0" encoding="UTF-8" standalone="yes"?>
<Relationships xmlns="http://schemas.openxmlformats.org/package/2006/relationships"><Relationship Id="rId1" Type="http://schemas.openxmlformats.org/officeDocument/2006/relationships/image" Target="../media/image1.emf"/></Relationships>
</file>

<file path=xl/drawings/_rels/drawing29.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30.xml.rels><?xml version="1.0" encoding="UTF-8" standalone="yes"?>
<Relationships xmlns="http://schemas.openxmlformats.org/package/2006/relationships"><Relationship Id="rId1" Type="http://schemas.openxmlformats.org/officeDocument/2006/relationships/image" Target="../media/image1.emf"/></Relationships>
</file>

<file path=xl/drawings/_rels/drawing31.xml.rels><?xml version="1.0" encoding="UTF-8" standalone="yes"?>
<Relationships xmlns="http://schemas.openxmlformats.org/package/2006/relationships"><Relationship Id="rId1" Type="http://schemas.openxmlformats.org/officeDocument/2006/relationships/image" Target="../media/image1.emf"/></Relationships>
</file>

<file path=xl/drawings/_rels/drawing3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3.xml.rels><?xml version="1.0" encoding="UTF-8" standalone="yes"?>
<Relationships xmlns="http://schemas.openxmlformats.org/package/2006/relationships"><Relationship Id="rId1" Type="http://schemas.openxmlformats.org/officeDocument/2006/relationships/image" Target="../media/image1.emf"/></Relationships>
</file>

<file path=xl/drawings/_rels/drawing34.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2.emf"/></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102</xdr:row>
      <xdr:rowOff>0</xdr:rowOff>
    </xdr:from>
    <xdr:to>
      <xdr:col>4</xdr:col>
      <xdr:colOff>104775</xdr:colOff>
      <xdr:row>102</xdr:row>
      <xdr:rowOff>190500</xdr:rowOff>
    </xdr:to>
    <xdr:sp macro="" textlink="">
      <xdr:nvSpPr>
        <xdr:cNvPr id="4972673" name="Text Box 7"/>
        <xdr:cNvSpPr txBox="1">
          <a:spLocks noChangeArrowheads="1"/>
        </xdr:cNvSpPr>
      </xdr:nvSpPr>
      <xdr:spPr bwMode="auto">
        <a:xfrm>
          <a:off x="4800600" y="15287625"/>
          <a:ext cx="104775" cy="190500"/>
        </a:xfrm>
        <a:prstGeom prst="rect">
          <a:avLst/>
        </a:prstGeom>
        <a:noFill/>
        <a:ln w="9525">
          <a:noFill/>
          <a:miter lim="800000"/>
          <a:headEnd/>
          <a:tailEnd/>
        </a:ln>
      </xdr:spPr>
    </xdr:sp>
    <xdr:clientData/>
  </xdr:twoCellAnchor>
  <xdr:twoCellAnchor>
    <xdr:from>
      <xdr:col>3</xdr:col>
      <xdr:colOff>609600</xdr:colOff>
      <xdr:row>31</xdr:row>
      <xdr:rowOff>0</xdr:rowOff>
    </xdr:from>
    <xdr:to>
      <xdr:col>3</xdr:col>
      <xdr:colOff>609600</xdr:colOff>
      <xdr:row>31</xdr:row>
      <xdr:rowOff>0</xdr:rowOff>
    </xdr:to>
    <xdr:sp macro="" textlink="">
      <xdr:nvSpPr>
        <xdr:cNvPr id="4972674" name="Line 8"/>
        <xdr:cNvSpPr>
          <a:spLocks noChangeShapeType="1"/>
        </xdr:cNvSpPr>
      </xdr:nvSpPr>
      <xdr:spPr bwMode="auto">
        <a:xfrm>
          <a:off x="4238625" y="8915400"/>
          <a:ext cx="0" cy="0"/>
        </a:xfrm>
        <a:prstGeom prst="line">
          <a:avLst/>
        </a:prstGeom>
        <a:noFill/>
        <a:ln w="9525">
          <a:solidFill>
            <a:srgbClr val="000000"/>
          </a:solidFill>
          <a:round/>
          <a:headEnd/>
          <a:tailEnd/>
        </a:ln>
      </xdr:spPr>
    </xdr:sp>
    <xdr:clientData/>
  </xdr:twoCellAnchor>
  <xdr:twoCellAnchor>
    <xdr:from>
      <xdr:col>5</xdr:col>
      <xdr:colOff>685800</xdr:colOff>
      <xdr:row>31</xdr:row>
      <xdr:rowOff>0</xdr:rowOff>
    </xdr:from>
    <xdr:to>
      <xdr:col>5</xdr:col>
      <xdr:colOff>685800</xdr:colOff>
      <xdr:row>31</xdr:row>
      <xdr:rowOff>0</xdr:rowOff>
    </xdr:to>
    <xdr:sp macro="" textlink="">
      <xdr:nvSpPr>
        <xdr:cNvPr id="4972675" name="Line 9"/>
        <xdr:cNvSpPr>
          <a:spLocks noChangeShapeType="1"/>
        </xdr:cNvSpPr>
      </xdr:nvSpPr>
      <xdr:spPr bwMode="auto">
        <a:xfrm>
          <a:off x="8524875" y="8915400"/>
          <a:ext cx="0" cy="0"/>
        </a:xfrm>
        <a:prstGeom prst="line">
          <a:avLst/>
        </a:prstGeom>
        <a:noFill/>
        <a:ln w="9525">
          <a:solidFill>
            <a:srgbClr val="000000"/>
          </a:solidFill>
          <a:round/>
          <a:headEnd/>
          <a:tailEnd/>
        </a:ln>
      </xdr:spPr>
    </xdr:sp>
    <xdr:clientData/>
  </xdr:twoCellAnchor>
  <xdr:twoCellAnchor editAs="oneCell">
    <xdr:from>
      <xdr:col>4</xdr:col>
      <xdr:colOff>0</xdr:colOff>
      <xdr:row>159</xdr:row>
      <xdr:rowOff>0</xdr:rowOff>
    </xdr:from>
    <xdr:to>
      <xdr:col>4</xdr:col>
      <xdr:colOff>104775</xdr:colOff>
      <xdr:row>160</xdr:row>
      <xdr:rowOff>38100</xdr:rowOff>
    </xdr:to>
    <xdr:sp macro="" textlink="">
      <xdr:nvSpPr>
        <xdr:cNvPr id="4972676" name="Text Box 7"/>
        <xdr:cNvSpPr txBox="1">
          <a:spLocks noChangeArrowheads="1"/>
        </xdr:cNvSpPr>
      </xdr:nvSpPr>
      <xdr:spPr bwMode="auto">
        <a:xfrm>
          <a:off x="4800600" y="27927300"/>
          <a:ext cx="104775" cy="685800"/>
        </a:xfrm>
        <a:prstGeom prst="rect">
          <a:avLst/>
        </a:prstGeom>
        <a:noFill/>
        <a:ln w="9525">
          <a:noFill/>
          <a:miter lim="800000"/>
          <a:headEnd/>
          <a:tailEnd/>
        </a:ln>
      </xdr:spPr>
    </xdr:sp>
    <xdr:clientData/>
  </xdr:twoCellAnchor>
  <xdr:twoCellAnchor>
    <xdr:from>
      <xdr:col>3</xdr:col>
      <xdr:colOff>609600</xdr:colOff>
      <xdr:row>31</xdr:row>
      <xdr:rowOff>0</xdr:rowOff>
    </xdr:from>
    <xdr:to>
      <xdr:col>3</xdr:col>
      <xdr:colOff>609600</xdr:colOff>
      <xdr:row>31</xdr:row>
      <xdr:rowOff>0</xdr:rowOff>
    </xdr:to>
    <xdr:sp macro="" textlink="">
      <xdr:nvSpPr>
        <xdr:cNvPr id="4972677" name="Line 8"/>
        <xdr:cNvSpPr>
          <a:spLocks noChangeShapeType="1"/>
        </xdr:cNvSpPr>
      </xdr:nvSpPr>
      <xdr:spPr bwMode="auto">
        <a:xfrm>
          <a:off x="4238625" y="8915400"/>
          <a:ext cx="0" cy="0"/>
        </a:xfrm>
        <a:prstGeom prst="line">
          <a:avLst/>
        </a:prstGeom>
        <a:noFill/>
        <a:ln w="9525">
          <a:solidFill>
            <a:srgbClr val="000000"/>
          </a:solidFill>
          <a:round/>
          <a:headEnd/>
          <a:tailEnd/>
        </a:ln>
      </xdr:spPr>
    </xdr:sp>
    <xdr:clientData/>
  </xdr:twoCellAnchor>
  <xdr:twoCellAnchor>
    <xdr:from>
      <xdr:col>5</xdr:col>
      <xdr:colOff>685800</xdr:colOff>
      <xdr:row>31</xdr:row>
      <xdr:rowOff>0</xdr:rowOff>
    </xdr:from>
    <xdr:to>
      <xdr:col>5</xdr:col>
      <xdr:colOff>685800</xdr:colOff>
      <xdr:row>31</xdr:row>
      <xdr:rowOff>0</xdr:rowOff>
    </xdr:to>
    <xdr:sp macro="" textlink="">
      <xdr:nvSpPr>
        <xdr:cNvPr id="4972678" name="Line 9"/>
        <xdr:cNvSpPr>
          <a:spLocks noChangeShapeType="1"/>
        </xdr:cNvSpPr>
      </xdr:nvSpPr>
      <xdr:spPr bwMode="auto">
        <a:xfrm>
          <a:off x="8524875" y="8915400"/>
          <a:ext cx="0" cy="0"/>
        </a:xfrm>
        <a:prstGeom prst="line">
          <a:avLst/>
        </a:prstGeom>
        <a:noFill/>
        <a:ln w="9525">
          <a:solidFill>
            <a:srgbClr val="000000"/>
          </a:solidFill>
          <a:round/>
          <a:headEnd/>
          <a:tailEnd/>
        </a:ln>
      </xdr:spPr>
    </xdr:sp>
    <xdr:clientData/>
  </xdr:twoCellAnchor>
  <xdr:twoCellAnchor editAs="oneCell">
    <xdr:from>
      <xdr:col>1</xdr:col>
      <xdr:colOff>19050</xdr:colOff>
      <xdr:row>3</xdr:row>
      <xdr:rowOff>47625</xdr:rowOff>
    </xdr:from>
    <xdr:to>
      <xdr:col>2</xdr:col>
      <xdr:colOff>1628775</xdr:colOff>
      <xdr:row>3</xdr:row>
      <xdr:rowOff>790575</xdr:rowOff>
    </xdr:to>
    <xdr:pic>
      <xdr:nvPicPr>
        <xdr:cNvPr id="4972679" name="Picture 65"/>
        <xdr:cNvPicPr>
          <a:picLocks noChangeAspect="1" noChangeArrowheads="1"/>
        </xdr:cNvPicPr>
      </xdr:nvPicPr>
      <xdr:blipFill>
        <a:blip xmlns:r="http://schemas.openxmlformats.org/officeDocument/2006/relationships" r:embed="rId1" cstate="print"/>
        <a:srcRect/>
        <a:stretch>
          <a:fillRect/>
        </a:stretch>
      </xdr:blipFill>
      <xdr:spPr bwMode="auto">
        <a:xfrm>
          <a:off x="400050" y="1000125"/>
          <a:ext cx="3086100" cy="742950"/>
        </a:xfrm>
        <a:prstGeom prst="rect">
          <a:avLst/>
        </a:prstGeom>
        <a:noFill/>
        <a:ln w="9525">
          <a:noFill/>
          <a:miter lim="800000"/>
          <a:headEnd/>
          <a:tailEnd/>
        </a:ln>
      </xdr:spPr>
    </xdr:pic>
    <xdr:clientData/>
  </xdr:twoCellAnchor>
  <xdr:twoCellAnchor>
    <xdr:from>
      <xdr:col>1</xdr:col>
      <xdr:colOff>28574</xdr:colOff>
      <xdr:row>0</xdr:row>
      <xdr:rowOff>38101</xdr:rowOff>
    </xdr:from>
    <xdr:to>
      <xdr:col>6</xdr:col>
      <xdr:colOff>1275374</xdr:colOff>
      <xdr:row>1</xdr:row>
      <xdr:rowOff>48901</xdr:rowOff>
    </xdr:to>
    <xdr:sp macro="" textlink="">
      <xdr:nvSpPr>
        <xdr:cNvPr id="11" name="Testo 1"/>
        <xdr:cNvSpPr>
          <a:spLocks noChangeArrowheads="1"/>
        </xdr:cNvSpPr>
      </xdr:nvSpPr>
      <xdr:spPr bwMode="auto">
        <a:xfrm>
          <a:off x="409574" y="38101"/>
          <a:ext cx="9781200" cy="468000"/>
        </a:xfrm>
        <a:prstGeom prst="roundRect">
          <a:avLst>
            <a:gd name="adj" fmla="val 16667"/>
          </a:avLst>
        </a:prstGeom>
        <a:solidFill>
          <a:srgbClr val="C0C0C0"/>
        </a:solidFill>
        <a:ln w="9525">
          <a:solidFill>
            <a:srgbClr val="000000"/>
          </a:solidFill>
          <a:round/>
          <a:headEnd/>
          <a:tailEnd/>
        </a:ln>
        <a:effectLst>
          <a:outerShdw dist="35921" dir="2700000" algn="ctr" rotWithShape="0">
            <a:srgbClr val="000000"/>
          </a:outerShdw>
        </a:effectLst>
      </xdr:spPr>
      <xdr:txBody>
        <a:bodyPr vertOverflow="clip" wrap="square" lIns="45720" tIns="36576" rIns="45720" bIns="36576" anchor="ctr" upright="1"/>
        <a:lstStyle/>
        <a:p>
          <a:pPr algn="ctr" rtl="0">
            <a:defRPr sz="1000"/>
          </a:pPr>
          <a:r>
            <a:rPr lang="it-IT" sz="1800" b="1" i="0" strike="noStrike">
              <a:solidFill>
                <a:srgbClr val="000000"/>
              </a:solidFill>
              <a:latin typeface="Arial"/>
              <a:cs typeface="Arial"/>
            </a:rPr>
            <a:t>Scheda Informativa 1: INFORMAZIONI  DI CARATTERE GENERALE</a:t>
          </a:r>
        </a:p>
      </xdr:txBody>
    </xdr:sp>
    <xdr:clientData/>
  </xdr:twoCellAnchor>
  <xdr:twoCellAnchor>
    <xdr:from>
      <xdr:col>0</xdr:col>
      <xdr:colOff>361950</xdr:colOff>
      <xdr:row>159</xdr:row>
      <xdr:rowOff>114300</xdr:rowOff>
    </xdr:from>
    <xdr:to>
      <xdr:col>6</xdr:col>
      <xdr:colOff>723900</xdr:colOff>
      <xdr:row>160</xdr:row>
      <xdr:rowOff>76200</xdr:rowOff>
    </xdr:to>
    <xdr:graphicFrame macro="">
      <xdr:nvGraphicFramePr>
        <xdr:cNvPr id="4972681" name="Chart 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361950</xdr:colOff>
      <xdr:row>161</xdr:row>
      <xdr:rowOff>133350</xdr:rowOff>
    </xdr:from>
    <xdr:to>
      <xdr:col>6</xdr:col>
      <xdr:colOff>752475</xdr:colOff>
      <xdr:row>162</xdr:row>
      <xdr:rowOff>590550</xdr:rowOff>
    </xdr:to>
    <xdr:graphicFrame macro="">
      <xdr:nvGraphicFramePr>
        <xdr:cNvPr id="4972682" name="Chart 8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1</xdr:row>
      <xdr:rowOff>220980</xdr:rowOff>
    </xdr:from>
    <xdr:to>
      <xdr:col>13</xdr:col>
      <xdr:colOff>698219</xdr:colOff>
      <xdr:row>1</xdr:row>
      <xdr:rowOff>685800</xdr:rowOff>
    </xdr:to>
    <xdr:sp macro="" textlink="">
      <xdr:nvSpPr>
        <xdr:cNvPr id="2" name="CasellaDiTesto 1"/>
        <xdr:cNvSpPr txBox="1"/>
      </xdr:nvSpPr>
      <xdr:spPr>
        <a:xfrm>
          <a:off x="3829050" y="421005"/>
          <a:ext cx="9146894" cy="4648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it-IT" sz="1100" b="1">
              <a:solidFill>
                <a:srgbClr val="FF0000"/>
              </a:solidFill>
              <a:latin typeface="Arial" pitchFamily="34" charset="0"/>
              <a:cs typeface="Arial" pitchFamily="34" charset="0"/>
            </a:rPr>
            <a:t>Per informazioni relative a questa tabella, contattare l'assistenza NSIS al numero 800178178 </a:t>
          </a:r>
        </a:p>
        <a:p>
          <a:pPr algn="ctr"/>
          <a:r>
            <a:rPr lang="it-IT" sz="1100" b="1">
              <a:solidFill>
                <a:srgbClr val="FF0000"/>
              </a:solidFill>
              <a:latin typeface="Arial" pitchFamily="34" charset="0"/>
              <a:cs typeface="Arial" pitchFamily="34" charset="0"/>
            </a:rPr>
            <a:t>o all'indirizzo servicedesk@almavivaitalia.it</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2324100</xdr:colOff>
      <xdr:row>2</xdr:row>
      <xdr:rowOff>0</xdr:rowOff>
    </xdr:from>
    <xdr:to>
      <xdr:col>0</xdr:col>
      <xdr:colOff>2124075</xdr:colOff>
      <xdr:row>2</xdr:row>
      <xdr:rowOff>0</xdr:rowOff>
    </xdr:to>
    <xdr:sp macro="" textlink="">
      <xdr:nvSpPr>
        <xdr:cNvPr id="4984404" name="Line 1"/>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4984405" name="Line 2"/>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200025</xdr:colOff>
      <xdr:row>2</xdr:row>
      <xdr:rowOff>0</xdr:rowOff>
    </xdr:from>
    <xdr:to>
      <xdr:col>0</xdr:col>
      <xdr:colOff>200025</xdr:colOff>
      <xdr:row>2</xdr:row>
      <xdr:rowOff>0</xdr:rowOff>
    </xdr:to>
    <xdr:sp macro="" textlink="">
      <xdr:nvSpPr>
        <xdr:cNvPr id="4984406" name="Line 3"/>
        <xdr:cNvSpPr>
          <a:spLocks noChangeShapeType="1"/>
        </xdr:cNvSpPr>
      </xdr:nvSpPr>
      <xdr:spPr bwMode="auto">
        <a:xfrm>
          <a:off x="200025" y="1181100"/>
          <a:ext cx="0" cy="0"/>
        </a:xfrm>
        <a:prstGeom prst="line">
          <a:avLst/>
        </a:prstGeom>
        <a:noFill/>
        <a:ln w="9525">
          <a:solidFill>
            <a:srgbClr val="000000"/>
          </a:solidFill>
          <a:round/>
          <a:headEnd/>
          <a:tailEnd/>
        </a:ln>
      </xdr:spPr>
    </xdr:sp>
    <xdr:clientData/>
  </xdr:twoCellAnchor>
  <xdr:twoCellAnchor>
    <xdr:from>
      <xdr:col>0</xdr:col>
      <xdr:colOff>352425</xdr:colOff>
      <xdr:row>2</xdr:row>
      <xdr:rowOff>0</xdr:rowOff>
    </xdr:from>
    <xdr:to>
      <xdr:col>0</xdr:col>
      <xdr:colOff>352425</xdr:colOff>
      <xdr:row>2</xdr:row>
      <xdr:rowOff>0</xdr:rowOff>
    </xdr:to>
    <xdr:sp macro="" textlink="">
      <xdr:nvSpPr>
        <xdr:cNvPr id="4984407" name="Line 4"/>
        <xdr:cNvSpPr>
          <a:spLocks noChangeShapeType="1"/>
        </xdr:cNvSpPr>
      </xdr:nvSpPr>
      <xdr:spPr bwMode="auto">
        <a:xfrm>
          <a:off x="352425" y="1181100"/>
          <a:ext cx="0" cy="0"/>
        </a:xfrm>
        <a:prstGeom prst="line">
          <a:avLst/>
        </a:prstGeom>
        <a:noFill/>
        <a:ln w="9525">
          <a:solidFill>
            <a:srgbClr val="000000"/>
          </a:solidFill>
          <a:round/>
          <a:headEnd/>
          <a:tailEnd/>
        </a:ln>
      </xdr:spPr>
    </xdr:sp>
    <xdr:clientData/>
  </xdr:twoCellAnchor>
  <xdr:twoCellAnchor>
    <xdr:from>
      <xdr:col>0</xdr:col>
      <xdr:colOff>2105025</xdr:colOff>
      <xdr:row>2</xdr:row>
      <xdr:rowOff>0</xdr:rowOff>
    </xdr:from>
    <xdr:to>
      <xdr:col>0</xdr:col>
      <xdr:colOff>2105025</xdr:colOff>
      <xdr:row>2</xdr:row>
      <xdr:rowOff>0</xdr:rowOff>
    </xdr:to>
    <xdr:sp macro="" textlink="">
      <xdr:nvSpPr>
        <xdr:cNvPr id="4984408" name="Line 5"/>
        <xdr:cNvSpPr>
          <a:spLocks noChangeShapeType="1"/>
        </xdr:cNvSpPr>
      </xdr:nvSpPr>
      <xdr:spPr bwMode="auto">
        <a:xfrm>
          <a:off x="2105025" y="1181100"/>
          <a:ext cx="0" cy="0"/>
        </a:xfrm>
        <a:prstGeom prst="line">
          <a:avLst/>
        </a:prstGeom>
        <a:noFill/>
        <a:ln w="9525">
          <a:solidFill>
            <a:srgbClr val="000000"/>
          </a:solidFill>
          <a:round/>
          <a:headEnd/>
          <a:tailEnd/>
        </a:ln>
      </xdr:spPr>
    </xdr:sp>
    <xdr:clientData/>
  </xdr:twoCellAnchor>
  <xdr:twoCellAnchor>
    <xdr:from>
      <xdr:col>0</xdr:col>
      <xdr:colOff>1228725</xdr:colOff>
      <xdr:row>2</xdr:row>
      <xdr:rowOff>0</xdr:rowOff>
    </xdr:from>
    <xdr:to>
      <xdr:col>0</xdr:col>
      <xdr:colOff>1228725</xdr:colOff>
      <xdr:row>2</xdr:row>
      <xdr:rowOff>0</xdr:rowOff>
    </xdr:to>
    <xdr:sp macro="" textlink="">
      <xdr:nvSpPr>
        <xdr:cNvPr id="4984409" name="Line 6"/>
        <xdr:cNvSpPr>
          <a:spLocks noChangeShapeType="1"/>
        </xdr:cNvSpPr>
      </xdr:nvSpPr>
      <xdr:spPr bwMode="auto">
        <a:xfrm>
          <a:off x="1228725" y="1181100"/>
          <a:ext cx="0" cy="0"/>
        </a:xfrm>
        <a:prstGeom prst="line">
          <a:avLst/>
        </a:prstGeom>
        <a:noFill/>
        <a:ln w="9525">
          <a:solidFill>
            <a:srgbClr val="000000"/>
          </a:solidFill>
          <a:round/>
          <a:headEnd/>
          <a:tailEnd/>
        </a:ln>
      </xdr:spPr>
    </xdr:sp>
    <xdr:clientData/>
  </xdr:twoCellAnchor>
  <xdr:twoCellAnchor>
    <xdr:from>
      <xdr:col>0</xdr:col>
      <xdr:colOff>1066800</xdr:colOff>
      <xdr:row>2</xdr:row>
      <xdr:rowOff>0</xdr:rowOff>
    </xdr:from>
    <xdr:to>
      <xdr:col>0</xdr:col>
      <xdr:colOff>1066800</xdr:colOff>
      <xdr:row>2</xdr:row>
      <xdr:rowOff>0</xdr:rowOff>
    </xdr:to>
    <xdr:sp macro="" textlink="">
      <xdr:nvSpPr>
        <xdr:cNvPr id="4984410" name="Line 7"/>
        <xdr:cNvSpPr>
          <a:spLocks noChangeShapeType="1"/>
        </xdr:cNvSpPr>
      </xdr:nvSpPr>
      <xdr:spPr bwMode="auto">
        <a:xfrm>
          <a:off x="1066800" y="1181100"/>
          <a:ext cx="0" cy="0"/>
        </a:xfrm>
        <a:prstGeom prst="line">
          <a:avLst/>
        </a:prstGeom>
        <a:noFill/>
        <a:ln w="9525">
          <a:solidFill>
            <a:srgbClr val="000000"/>
          </a:solidFill>
          <a:round/>
          <a:headEnd/>
          <a:tailEnd/>
        </a:ln>
      </xdr:spPr>
    </xdr:sp>
    <xdr:clientData/>
  </xdr:twoCellAnchor>
  <xdr:twoCellAnchor>
    <xdr:from>
      <xdr:col>0</xdr:col>
      <xdr:colOff>1885950</xdr:colOff>
      <xdr:row>2</xdr:row>
      <xdr:rowOff>0</xdr:rowOff>
    </xdr:from>
    <xdr:to>
      <xdr:col>0</xdr:col>
      <xdr:colOff>1885950</xdr:colOff>
      <xdr:row>2</xdr:row>
      <xdr:rowOff>0</xdr:rowOff>
    </xdr:to>
    <xdr:sp macro="" textlink="">
      <xdr:nvSpPr>
        <xdr:cNvPr id="4984411" name="Line 8"/>
        <xdr:cNvSpPr>
          <a:spLocks noChangeShapeType="1"/>
        </xdr:cNvSpPr>
      </xdr:nvSpPr>
      <xdr:spPr bwMode="auto">
        <a:xfrm>
          <a:off x="1885950"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4984412" name="Line 9"/>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4984413" name="Line 10"/>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4984414" name="Line 11"/>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200025</xdr:colOff>
      <xdr:row>2</xdr:row>
      <xdr:rowOff>0</xdr:rowOff>
    </xdr:from>
    <xdr:to>
      <xdr:col>0</xdr:col>
      <xdr:colOff>200025</xdr:colOff>
      <xdr:row>2</xdr:row>
      <xdr:rowOff>0</xdr:rowOff>
    </xdr:to>
    <xdr:sp macro="" textlink="">
      <xdr:nvSpPr>
        <xdr:cNvPr id="4984415" name="Line 12"/>
        <xdr:cNvSpPr>
          <a:spLocks noChangeShapeType="1"/>
        </xdr:cNvSpPr>
      </xdr:nvSpPr>
      <xdr:spPr bwMode="auto">
        <a:xfrm>
          <a:off x="200025" y="1181100"/>
          <a:ext cx="0" cy="0"/>
        </a:xfrm>
        <a:prstGeom prst="line">
          <a:avLst/>
        </a:prstGeom>
        <a:noFill/>
        <a:ln w="9525">
          <a:solidFill>
            <a:srgbClr val="000000"/>
          </a:solidFill>
          <a:round/>
          <a:headEnd/>
          <a:tailEnd/>
        </a:ln>
      </xdr:spPr>
    </xdr:sp>
    <xdr:clientData/>
  </xdr:twoCellAnchor>
  <xdr:twoCellAnchor>
    <xdr:from>
      <xdr:col>0</xdr:col>
      <xdr:colOff>352425</xdr:colOff>
      <xdr:row>2</xdr:row>
      <xdr:rowOff>0</xdr:rowOff>
    </xdr:from>
    <xdr:to>
      <xdr:col>0</xdr:col>
      <xdr:colOff>352425</xdr:colOff>
      <xdr:row>2</xdr:row>
      <xdr:rowOff>0</xdr:rowOff>
    </xdr:to>
    <xdr:sp macro="" textlink="">
      <xdr:nvSpPr>
        <xdr:cNvPr id="4984416" name="Line 13"/>
        <xdr:cNvSpPr>
          <a:spLocks noChangeShapeType="1"/>
        </xdr:cNvSpPr>
      </xdr:nvSpPr>
      <xdr:spPr bwMode="auto">
        <a:xfrm>
          <a:off x="352425" y="1181100"/>
          <a:ext cx="0" cy="0"/>
        </a:xfrm>
        <a:prstGeom prst="line">
          <a:avLst/>
        </a:prstGeom>
        <a:noFill/>
        <a:ln w="9525">
          <a:solidFill>
            <a:srgbClr val="000000"/>
          </a:solidFill>
          <a:round/>
          <a:headEnd/>
          <a:tailEnd/>
        </a:ln>
      </xdr:spPr>
    </xdr:sp>
    <xdr:clientData/>
  </xdr:twoCellAnchor>
  <xdr:twoCellAnchor>
    <xdr:from>
      <xdr:col>0</xdr:col>
      <xdr:colOff>2105025</xdr:colOff>
      <xdr:row>2</xdr:row>
      <xdr:rowOff>0</xdr:rowOff>
    </xdr:from>
    <xdr:to>
      <xdr:col>0</xdr:col>
      <xdr:colOff>2105025</xdr:colOff>
      <xdr:row>2</xdr:row>
      <xdr:rowOff>0</xdr:rowOff>
    </xdr:to>
    <xdr:sp macro="" textlink="">
      <xdr:nvSpPr>
        <xdr:cNvPr id="4984417" name="Line 14"/>
        <xdr:cNvSpPr>
          <a:spLocks noChangeShapeType="1"/>
        </xdr:cNvSpPr>
      </xdr:nvSpPr>
      <xdr:spPr bwMode="auto">
        <a:xfrm>
          <a:off x="2105025" y="1181100"/>
          <a:ext cx="0" cy="0"/>
        </a:xfrm>
        <a:prstGeom prst="line">
          <a:avLst/>
        </a:prstGeom>
        <a:noFill/>
        <a:ln w="9525">
          <a:solidFill>
            <a:srgbClr val="000000"/>
          </a:solidFill>
          <a:round/>
          <a:headEnd/>
          <a:tailEnd/>
        </a:ln>
      </xdr:spPr>
    </xdr:sp>
    <xdr:clientData/>
  </xdr:twoCellAnchor>
  <xdr:twoCellAnchor>
    <xdr:from>
      <xdr:col>0</xdr:col>
      <xdr:colOff>1228725</xdr:colOff>
      <xdr:row>2</xdr:row>
      <xdr:rowOff>0</xdr:rowOff>
    </xdr:from>
    <xdr:to>
      <xdr:col>0</xdr:col>
      <xdr:colOff>1228725</xdr:colOff>
      <xdr:row>2</xdr:row>
      <xdr:rowOff>0</xdr:rowOff>
    </xdr:to>
    <xdr:sp macro="" textlink="">
      <xdr:nvSpPr>
        <xdr:cNvPr id="4984418" name="Line 15"/>
        <xdr:cNvSpPr>
          <a:spLocks noChangeShapeType="1"/>
        </xdr:cNvSpPr>
      </xdr:nvSpPr>
      <xdr:spPr bwMode="auto">
        <a:xfrm>
          <a:off x="1228725" y="1181100"/>
          <a:ext cx="0" cy="0"/>
        </a:xfrm>
        <a:prstGeom prst="line">
          <a:avLst/>
        </a:prstGeom>
        <a:noFill/>
        <a:ln w="9525">
          <a:solidFill>
            <a:srgbClr val="000000"/>
          </a:solidFill>
          <a:round/>
          <a:headEnd/>
          <a:tailEnd/>
        </a:ln>
      </xdr:spPr>
    </xdr:sp>
    <xdr:clientData/>
  </xdr:twoCellAnchor>
  <xdr:twoCellAnchor>
    <xdr:from>
      <xdr:col>0</xdr:col>
      <xdr:colOff>1066800</xdr:colOff>
      <xdr:row>2</xdr:row>
      <xdr:rowOff>0</xdr:rowOff>
    </xdr:from>
    <xdr:to>
      <xdr:col>0</xdr:col>
      <xdr:colOff>1066800</xdr:colOff>
      <xdr:row>2</xdr:row>
      <xdr:rowOff>0</xdr:rowOff>
    </xdr:to>
    <xdr:sp macro="" textlink="">
      <xdr:nvSpPr>
        <xdr:cNvPr id="4984419" name="Line 16"/>
        <xdr:cNvSpPr>
          <a:spLocks noChangeShapeType="1"/>
        </xdr:cNvSpPr>
      </xdr:nvSpPr>
      <xdr:spPr bwMode="auto">
        <a:xfrm>
          <a:off x="1066800" y="1181100"/>
          <a:ext cx="0" cy="0"/>
        </a:xfrm>
        <a:prstGeom prst="line">
          <a:avLst/>
        </a:prstGeom>
        <a:noFill/>
        <a:ln w="9525">
          <a:solidFill>
            <a:srgbClr val="000000"/>
          </a:solidFill>
          <a:round/>
          <a:headEnd/>
          <a:tailEnd/>
        </a:ln>
      </xdr:spPr>
    </xdr:sp>
    <xdr:clientData/>
  </xdr:twoCellAnchor>
  <xdr:twoCellAnchor>
    <xdr:from>
      <xdr:col>0</xdr:col>
      <xdr:colOff>1885950</xdr:colOff>
      <xdr:row>2</xdr:row>
      <xdr:rowOff>0</xdr:rowOff>
    </xdr:from>
    <xdr:to>
      <xdr:col>0</xdr:col>
      <xdr:colOff>1885950</xdr:colOff>
      <xdr:row>2</xdr:row>
      <xdr:rowOff>0</xdr:rowOff>
    </xdr:to>
    <xdr:sp macro="" textlink="">
      <xdr:nvSpPr>
        <xdr:cNvPr id="4984420" name="Line 17"/>
        <xdr:cNvSpPr>
          <a:spLocks noChangeShapeType="1"/>
        </xdr:cNvSpPr>
      </xdr:nvSpPr>
      <xdr:spPr bwMode="auto">
        <a:xfrm>
          <a:off x="1885950"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4984421" name="Line 18"/>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4984422" name="Line 19"/>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4984423" name="Line 20"/>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200025</xdr:colOff>
      <xdr:row>2</xdr:row>
      <xdr:rowOff>0</xdr:rowOff>
    </xdr:from>
    <xdr:to>
      <xdr:col>0</xdr:col>
      <xdr:colOff>200025</xdr:colOff>
      <xdr:row>2</xdr:row>
      <xdr:rowOff>0</xdr:rowOff>
    </xdr:to>
    <xdr:sp macro="" textlink="">
      <xdr:nvSpPr>
        <xdr:cNvPr id="4984424" name="Line 21"/>
        <xdr:cNvSpPr>
          <a:spLocks noChangeShapeType="1"/>
        </xdr:cNvSpPr>
      </xdr:nvSpPr>
      <xdr:spPr bwMode="auto">
        <a:xfrm>
          <a:off x="200025" y="1181100"/>
          <a:ext cx="0" cy="0"/>
        </a:xfrm>
        <a:prstGeom prst="line">
          <a:avLst/>
        </a:prstGeom>
        <a:noFill/>
        <a:ln w="9525">
          <a:solidFill>
            <a:srgbClr val="000000"/>
          </a:solidFill>
          <a:round/>
          <a:headEnd/>
          <a:tailEnd/>
        </a:ln>
      </xdr:spPr>
    </xdr:sp>
    <xdr:clientData/>
  </xdr:twoCellAnchor>
  <xdr:twoCellAnchor>
    <xdr:from>
      <xdr:col>0</xdr:col>
      <xdr:colOff>352425</xdr:colOff>
      <xdr:row>2</xdr:row>
      <xdr:rowOff>0</xdr:rowOff>
    </xdr:from>
    <xdr:to>
      <xdr:col>0</xdr:col>
      <xdr:colOff>352425</xdr:colOff>
      <xdr:row>2</xdr:row>
      <xdr:rowOff>0</xdr:rowOff>
    </xdr:to>
    <xdr:sp macro="" textlink="">
      <xdr:nvSpPr>
        <xdr:cNvPr id="4984425" name="Line 22"/>
        <xdr:cNvSpPr>
          <a:spLocks noChangeShapeType="1"/>
        </xdr:cNvSpPr>
      </xdr:nvSpPr>
      <xdr:spPr bwMode="auto">
        <a:xfrm>
          <a:off x="352425" y="1181100"/>
          <a:ext cx="0" cy="0"/>
        </a:xfrm>
        <a:prstGeom prst="line">
          <a:avLst/>
        </a:prstGeom>
        <a:noFill/>
        <a:ln w="9525">
          <a:solidFill>
            <a:srgbClr val="000000"/>
          </a:solidFill>
          <a:round/>
          <a:headEnd/>
          <a:tailEnd/>
        </a:ln>
      </xdr:spPr>
    </xdr:sp>
    <xdr:clientData/>
  </xdr:twoCellAnchor>
  <xdr:twoCellAnchor>
    <xdr:from>
      <xdr:col>0</xdr:col>
      <xdr:colOff>2105025</xdr:colOff>
      <xdr:row>2</xdr:row>
      <xdr:rowOff>0</xdr:rowOff>
    </xdr:from>
    <xdr:to>
      <xdr:col>0</xdr:col>
      <xdr:colOff>2105025</xdr:colOff>
      <xdr:row>2</xdr:row>
      <xdr:rowOff>0</xdr:rowOff>
    </xdr:to>
    <xdr:sp macro="" textlink="">
      <xdr:nvSpPr>
        <xdr:cNvPr id="4984426" name="Line 23"/>
        <xdr:cNvSpPr>
          <a:spLocks noChangeShapeType="1"/>
        </xdr:cNvSpPr>
      </xdr:nvSpPr>
      <xdr:spPr bwMode="auto">
        <a:xfrm>
          <a:off x="2105025" y="1181100"/>
          <a:ext cx="0" cy="0"/>
        </a:xfrm>
        <a:prstGeom prst="line">
          <a:avLst/>
        </a:prstGeom>
        <a:noFill/>
        <a:ln w="9525">
          <a:solidFill>
            <a:srgbClr val="000000"/>
          </a:solidFill>
          <a:round/>
          <a:headEnd/>
          <a:tailEnd/>
        </a:ln>
      </xdr:spPr>
    </xdr:sp>
    <xdr:clientData/>
  </xdr:twoCellAnchor>
  <xdr:twoCellAnchor>
    <xdr:from>
      <xdr:col>0</xdr:col>
      <xdr:colOff>1228725</xdr:colOff>
      <xdr:row>2</xdr:row>
      <xdr:rowOff>0</xdr:rowOff>
    </xdr:from>
    <xdr:to>
      <xdr:col>0</xdr:col>
      <xdr:colOff>1228725</xdr:colOff>
      <xdr:row>2</xdr:row>
      <xdr:rowOff>0</xdr:rowOff>
    </xdr:to>
    <xdr:sp macro="" textlink="">
      <xdr:nvSpPr>
        <xdr:cNvPr id="4984427" name="Line 24"/>
        <xdr:cNvSpPr>
          <a:spLocks noChangeShapeType="1"/>
        </xdr:cNvSpPr>
      </xdr:nvSpPr>
      <xdr:spPr bwMode="auto">
        <a:xfrm>
          <a:off x="1228725" y="1181100"/>
          <a:ext cx="0" cy="0"/>
        </a:xfrm>
        <a:prstGeom prst="line">
          <a:avLst/>
        </a:prstGeom>
        <a:noFill/>
        <a:ln w="9525">
          <a:solidFill>
            <a:srgbClr val="000000"/>
          </a:solidFill>
          <a:round/>
          <a:headEnd/>
          <a:tailEnd/>
        </a:ln>
      </xdr:spPr>
    </xdr:sp>
    <xdr:clientData/>
  </xdr:twoCellAnchor>
  <xdr:twoCellAnchor>
    <xdr:from>
      <xdr:col>0</xdr:col>
      <xdr:colOff>1066800</xdr:colOff>
      <xdr:row>2</xdr:row>
      <xdr:rowOff>0</xdr:rowOff>
    </xdr:from>
    <xdr:to>
      <xdr:col>0</xdr:col>
      <xdr:colOff>1066800</xdr:colOff>
      <xdr:row>2</xdr:row>
      <xdr:rowOff>0</xdr:rowOff>
    </xdr:to>
    <xdr:sp macro="" textlink="">
      <xdr:nvSpPr>
        <xdr:cNvPr id="4984428" name="Line 25"/>
        <xdr:cNvSpPr>
          <a:spLocks noChangeShapeType="1"/>
        </xdr:cNvSpPr>
      </xdr:nvSpPr>
      <xdr:spPr bwMode="auto">
        <a:xfrm>
          <a:off x="1066800" y="1181100"/>
          <a:ext cx="0" cy="0"/>
        </a:xfrm>
        <a:prstGeom prst="line">
          <a:avLst/>
        </a:prstGeom>
        <a:noFill/>
        <a:ln w="9525">
          <a:solidFill>
            <a:srgbClr val="000000"/>
          </a:solidFill>
          <a:round/>
          <a:headEnd/>
          <a:tailEnd/>
        </a:ln>
      </xdr:spPr>
    </xdr:sp>
    <xdr:clientData/>
  </xdr:twoCellAnchor>
  <xdr:twoCellAnchor>
    <xdr:from>
      <xdr:col>0</xdr:col>
      <xdr:colOff>1885950</xdr:colOff>
      <xdr:row>2</xdr:row>
      <xdr:rowOff>0</xdr:rowOff>
    </xdr:from>
    <xdr:to>
      <xdr:col>0</xdr:col>
      <xdr:colOff>1885950</xdr:colOff>
      <xdr:row>2</xdr:row>
      <xdr:rowOff>0</xdr:rowOff>
    </xdr:to>
    <xdr:sp macro="" textlink="">
      <xdr:nvSpPr>
        <xdr:cNvPr id="4984429" name="Line 26"/>
        <xdr:cNvSpPr>
          <a:spLocks noChangeShapeType="1"/>
        </xdr:cNvSpPr>
      </xdr:nvSpPr>
      <xdr:spPr bwMode="auto">
        <a:xfrm>
          <a:off x="1885950"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4984430" name="Line 27"/>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4984431" name="Line 29"/>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4984432" name="Line 30"/>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200025</xdr:colOff>
      <xdr:row>2</xdr:row>
      <xdr:rowOff>0</xdr:rowOff>
    </xdr:from>
    <xdr:to>
      <xdr:col>0</xdr:col>
      <xdr:colOff>200025</xdr:colOff>
      <xdr:row>2</xdr:row>
      <xdr:rowOff>0</xdr:rowOff>
    </xdr:to>
    <xdr:sp macro="" textlink="">
      <xdr:nvSpPr>
        <xdr:cNvPr id="4984433" name="Line 31"/>
        <xdr:cNvSpPr>
          <a:spLocks noChangeShapeType="1"/>
        </xdr:cNvSpPr>
      </xdr:nvSpPr>
      <xdr:spPr bwMode="auto">
        <a:xfrm>
          <a:off x="200025" y="1181100"/>
          <a:ext cx="0" cy="0"/>
        </a:xfrm>
        <a:prstGeom prst="line">
          <a:avLst/>
        </a:prstGeom>
        <a:noFill/>
        <a:ln w="9525">
          <a:solidFill>
            <a:srgbClr val="000000"/>
          </a:solidFill>
          <a:round/>
          <a:headEnd/>
          <a:tailEnd/>
        </a:ln>
      </xdr:spPr>
    </xdr:sp>
    <xdr:clientData/>
  </xdr:twoCellAnchor>
  <xdr:twoCellAnchor>
    <xdr:from>
      <xdr:col>0</xdr:col>
      <xdr:colOff>352425</xdr:colOff>
      <xdr:row>2</xdr:row>
      <xdr:rowOff>0</xdr:rowOff>
    </xdr:from>
    <xdr:to>
      <xdr:col>0</xdr:col>
      <xdr:colOff>352425</xdr:colOff>
      <xdr:row>2</xdr:row>
      <xdr:rowOff>0</xdr:rowOff>
    </xdr:to>
    <xdr:sp macro="" textlink="">
      <xdr:nvSpPr>
        <xdr:cNvPr id="4984434" name="Line 32"/>
        <xdr:cNvSpPr>
          <a:spLocks noChangeShapeType="1"/>
        </xdr:cNvSpPr>
      </xdr:nvSpPr>
      <xdr:spPr bwMode="auto">
        <a:xfrm>
          <a:off x="352425" y="1181100"/>
          <a:ext cx="0" cy="0"/>
        </a:xfrm>
        <a:prstGeom prst="line">
          <a:avLst/>
        </a:prstGeom>
        <a:noFill/>
        <a:ln w="9525">
          <a:solidFill>
            <a:srgbClr val="000000"/>
          </a:solidFill>
          <a:round/>
          <a:headEnd/>
          <a:tailEnd/>
        </a:ln>
      </xdr:spPr>
    </xdr:sp>
    <xdr:clientData/>
  </xdr:twoCellAnchor>
  <xdr:twoCellAnchor>
    <xdr:from>
      <xdr:col>0</xdr:col>
      <xdr:colOff>2105025</xdr:colOff>
      <xdr:row>2</xdr:row>
      <xdr:rowOff>0</xdr:rowOff>
    </xdr:from>
    <xdr:to>
      <xdr:col>0</xdr:col>
      <xdr:colOff>2105025</xdr:colOff>
      <xdr:row>2</xdr:row>
      <xdr:rowOff>0</xdr:rowOff>
    </xdr:to>
    <xdr:sp macro="" textlink="">
      <xdr:nvSpPr>
        <xdr:cNvPr id="4984435" name="Line 33"/>
        <xdr:cNvSpPr>
          <a:spLocks noChangeShapeType="1"/>
        </xdr:cNvSpPr>
      </xdr:nvSpPr>
      <xdr:spPr bwMode="auto">
        <a:xfrm>
          <a:off x="2105025" y="1181100"/>
          <a:ext cx="0" cy="0"/>
        </a:xfrm>
        <a:prstGeom prst="line">
          <a:avLst/>
        </a:prstGeom>
        <a:noFill/>
        <a:ln w="9525">
          <a:solidFill>
            <a:srgbClr val="000000"/>
          </a:solidFill>
          <a:round/>
          <a:headEnd/>
          <a:tailEnd/>
        </a:ln>
      </xdr:spPr>
    </xdr:sp>
    <xdr:clientData/>
  </xdr:twoCellAnchor>
  <xdr:twoCellAnchor>
    <xdr:from>
      <xdr:col>0</xdr:col>
      <xdr:colOff>1228725</xdr:colOff>
      <xdr:row>2</xdr:row>
      <xdr:rowOff>0</xdr:rowOff>
    </xdr:from>
    <xdr:to>
      <xdr:col>0</xdr:col>
      <xdr:colOff>1228725</xdr:colOff>
      <xdr:row>2</xdr:row>
      <xdr:rowOff>0</xdr:rowOff>
    </xdr:to>
    <xdr:sp macro="" textlink="">
      <xdr:nvSpPr>
        <xdr:cNvPr id="4984436" name="Line 34"/>
        <xdr:cNvSpPr>
          <a:spLocks noChangeShapeType="1"/>
        </xdr:cNvSpPr>
      </xdr:nvSpPr>
      <xdr:spPr bwMode="auto">
        <a:xfrm>
          <a:off x="1228725" y="1181100"/>
          <a:ext cx="0" cy="0"/>
        </a:xfrm>
        <a:prstGeom prst="line">
          <a:avLst/>
        </a:prstGeom>
        <a:noFill/>
        <a:ln w="9525">
          <a:solidFill>
            <a:srgbClr val="000000"/>
          </a:solidFill>
          <a:round/>
          <a:headEnd/>
          <a:tailEnd/>
        </a:ln>
      </xdr:spPr>
    </xdr:sp>
    <xdr:clientData/>
  </xdr:twoCellAnchor>
  <xdr:twoCellAnchor>
    <xdr:from>
      <xdr:col>0</xdr:col>
      <xdr:colOff>1066800</xdr:colOff>
      <xdr:row>2</xdr:row>
      <xdr:rowOff>0</xdr:rowOff>
    </xdr:from>
    <xdr:to>
      <xdr:col>0</xdr:col>
      <xdr:colOff>1066800</xdr:colOff>
      <xdr:row>2</xdr:row>
      <xdr:rowOff>0</xdr:rowOff>
    </xdr:to>
    <xdr:sp macro="" textlink="">
      <xdr:nvSpPr>
        <xdr:cNvPr id="4984437" name="Line 35"/>
        <xdr:cNvSpPr>
          <a:spLocks noChangeShapeType="1"/>
        </xdr:cNvSpPr>
      </xdr:nvSpPr>
      <xdr:spPr bwMode="auto">
        <a:xfrm>
          <a:off x="1066800" y="1181100"/>
          <a:ext cx="0" cy="0"/>
        </a:xfrm>
        <a:prstGeom prst="line">
          <a:avLst/>
        </a:prstGeom>
        <a:noFill/>
        <a:ln w="9525">
          <a:solidFill>
            <a:srgbClr val="000000"/>
          </a:solidFill>
          <a:round/>
          <a:headEnd/>
          <a:tailEnd/>
        </a:ln>
      </xdr:spPr>
    </xdr:sp>
    <xdr:clientData/>
  </xdr:twoCellAnchor>
  <xdr:twoCellAnchor>
    <xdr:from>
      <xdr:col>0</xdr:col>
      <xdr:colOff>1885950</xdr:colOff>
      <xdr:row>2</xdr:row>
      <xdr:rowOff>0</xdr:rowOff>
    </xdr:from>
    <xdr:to>
      <xdr:col>0</xdr:col>
      <xdr:colOff>1885950</xdr:colOff>
      <xdr:row>2</xdr:row>
      <xdr:rowOff>0</xdr:rowOff>
    </xdr:to>
    <xdr:sp macro="" textlink="">
      <xdr:nvSpPr>
        <xdr:cNvPr id="4984438" name="Line 36"/>
        <xdr:cNvSpPr>
          <a:spLocks noChangeShapeType="1"/>
        </xdr:cNvSpPr>
      </xdr:nvSpPr>
      <xdr:spPr bwMode="auto">
        <a:xfrm>
          <a:off x="1885950"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4984439" name="Line 37"/>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4984440" name="Line 39"/>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4984441" name="Line 40"/>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200025</xdr:colOff>
      <xdr:row>2</xdr:row>
      <xdr:rowOff>0</xdr:rowOff>
    </xdr:from>
    <xdr:to>
      <xdr:col>0</xdr:col>
      <xdr:colOff>200025</xdr:colOff>
      <xdr:row>2</xdr:row>
      <xdr:rowOff>0</xdr:rowOff>
    </xdr:to>
    <xdr:sp macro="" textlink="">
      <xdr:nvSpPr>
        <xdr:cNvPr id="4984442" name="Line 41"/>
        <xdr:cNvSpPr>
          <a:spLocks noChangeShapeType="1"/>
        </xdr:cNvSpPr>
      </xdr:nvSpPr>
      <xdr:spPr bwMode="auto">
        <a:xfrm>
          <a:off x="200025" y="1181100"/>
          <a:ext cx="0" cy="0"/>
        </a:xfrm>
        <a:prstGeom prst="line">
          <a:avLst/>
        </a:prstGeom>
        <a:noFill/>
        <a:ln w="9525">
          <a:solidFill>
            <a:srgbClr val="000000"/>
          </a:solidFill>
          <a:round/>
          <a:headEnd/>
          <a:tailEnd/>
        </a:ln>
      </xdr:spPr>
    </xdr:sp>
    <xdr:clientData/>
  </xdr:twoCellAnchor>
  <xdr:twoCellAnchor>
    <xdr:from>
      <xdr:col>0</xdr:col>
      <xdr:colOff>352425</xdr:colOff>
      <xdr:row>2</xdr:row>
      <xdr:rowOff>0</xdr:rowOff>
    </xdr:from>
    <xdr:to>
      <xdr:col>0</xdr:col>
      <xdr:colOff>352425</xdr:colOff>
      <xdr:row>2</xdr:row>
      <xdr:rowOff>0</xdr:rowOff>
    </xdr:to>
    <xdr:sp macro="" textlink="">
      <xdr:nvSpPr>
        <xdr:cNvPr id="4984443" name="Line 42"/>
        <xdr:cNvSpPr>
          <a:spLocks noChangeShapeType="1"/>
        </xdr:cNvSpPr>
      </xdr:nvSpPr>
      <xdr:spPr bwMode="auto">
        <a:xfrm>
          <a:off x="352425" y="1181100"/>
          <a:ext cx="0" cy="0"/>
        </a:xfrm>
        <a:prstGeom prst="line">
          <a:avLst/>
        </a:prstGeom>
        <a:noFill/>
        <a:ln w="9525">
          <a:solidFill>
            <a:srgbClr val="000000"/>
          </a:solidFill>
          <a:round/>
          <a:headEnd/>
          <a:tailEnd/>
        </a:ln>
      </xdr:spPr>
    </xdr:sp>
    <xdr:clientData/>
  </xdr:twoCellAnchor>
  <xdr:twoCellAnchor>
    <xdr:from>
      <xdr:col>0</xdr:col>
      <xdr:colOff>2105025</xdr:colOff>
      <xdr:row>2</xdr:row>
      <xdr:rowOff>0</xdr:rowOff>
    </xdr:from>
    <xdr:to>
      <xdr:col>0</xdr:col>
      <xdr:colOff>2105025</xdr:colOff>
      <xdr:row>2</xdr:row>
      <xdr:rowOff>0</xdr:rowOff>
    </xdr:to>
    <xdr:sp macro="" textlink="">
      <xdr:nvSpPr>
        <xdr:cNvPr id="4984444" name="Line 43"/>
        <xdr:cNvSpPr>
          <a:spLocks noChangeShapeType="1"/>
        </xdr:cNvSpPr>
      </xdr:nvSpPr>
      <xdr:spPr bwMode="auto">
        <a:xfrm>
          <a:off x="2105025" y="1181100"/>
          <a:ext cx="0" cy="0"/>
        </a:xfrm>
        <a:prstGeom prst="line">
          <a:avLst/>
        </a:prstGeom>
        <a:noFill/>
        <a:ln w="9525">
          <a:solidFill>
            <a:srgbClr val="000000"/>
          </a:solidFill>
          <a:round/>
          <a:headEnd/>
          <a:tailEnd/>
        </a:ln>
      </xdr:spPr>
    </xdr:sp>
    <xdr:clientData/>
  </xdr:twoCellAnchor>
  <xdr:twoCellAnchor>
    <xdr:from>
      <xdr:col>0</xdr:col>
      <xdr:colOff>1228725</xdr:colOff>
      <xdr:row>2</xdr:row>
      <xdr:rowOff>0</xdr:rowOff>
    </xdr:from>
    <xdr:to>
      <xdr:col>0</xdr:col>
      <xdr:colOff>1228725</xdr:colOff>
      <xdr:row>2</xdr:row>
      <xdr:rowOff>0</xdr:rowOff>
    </xdr:to>
    <xdr:sp macro="" textlink="">
      <xdr:nvSpPr>
        <xdr:cNvPr id="4984445" name="Line 44"/>
        <xdr:cNvSpPr>
          <a:spLocks noChangeShapeType="1"/>
        </xdr:cNvSpPr>
      </xdr:nvSpPr>
      <xdr:spPr bwMode="auto">
        <a:xfrm>
          <a:off x="1228725" y="1181100"/>
          <a:ext cx="0" cy="0"/>
        </a:xfrm>
        <a:prstGeom prst="line">
          <a:avLst/>
        </a:prstGeom>
        <a:noFill/>
        <a:ln w="9525">
          <a:solidFill>
            <a:srgbClr val="000000"/>
          </a:solidFill>
          <a:round/>
          <a:headEnd/>
          <a:tailEnd/>
        </a:ln>
      </xdr:spPr>
    </xdr:sp>
    <xdr:clientData/>
  </xdr:twoCellAnchor>
  <xdr:twoCellAnchor>
    <xdr:from>
      <xdr:col>0</xdr:col>
      <xdr:colOff>1066800</xdr:colOff>
      <xdr:row>2</xdr:row>
      <xdr:rowOff>0</xdr:rowOff>
    </xdr:from>
    <xdr:to>
      <xdr:col>0</xdr:col>
      <xdr:colOff>1066800</xdr:colOff>
      <xdr:row>2</xdr:row>
      <xdr:rowOff>0</xdr:rowOff>
    </xdr:to>
    <xdr:sp macro="" textlink="">
      <xdr:nvSpPr>
        <xdr:cNvPr id="4984446" name="Line 45"/>
        <xdr:cNvSpPr>
          <a:spLocks noChangeShapeType="1"/>
        </xdr:cNvSpPr>
      </xdr:nvSpPr>
      <xdr:spPr bwMode="auto">
        <a:xfrm>
          <a:off x="1066800" y="1181100"/>
          <a:ext cx="0" cy="0"/>
        </a:xfrm>
        <a:prstGeom prst="line">
          <a:avLst/>
        </a:prstGeom>
        <a:noFill/>
        <a:ln w="9525">
          <a:solidFill>
            <a:srgbClr val="000000"/>
          </a:solidFill>
          <a:round/>
          <a:headEnd/>
          <a:tailEnd/>
        </a:ln>
      </xdr:spPr>
    </xdr:sp>
    <xdr:clientData/>
  </xdr:twoCellAnchor>
  <xdr:twoCellAnchor>
    <xdr:from>
      <xdr:col>0</xdr:col>
      <xdr:colOff>1885950</xdr:colOff>
      <xdr:row>2</xdr:row>
      <xdr:rowOff>0</xdr:rowOff>
    </xdr:from>
    <xdr:to>
      <xdr:col>0</xdr:col>
      <xdr:colOff>1885950</xdr:colOff>
      <xdr:row>2</xdr:row>
      <xdr:rowOff>0</xdr:rowOff>
    </xdr:to>
    <xdr:sp macro="" textlink="">
      <xdr:nvSpPr>
        <xdr:cNvPr id="4984447" name="Line 46"/>
        <xdr:cNvSpPr>
          <a:spLocks noChangeShapeType="1"/>
        </xdr:cNvSpPr>
      </xdr:nvSpPr>
      <xdr:spPr bwMode="auto">
        <a:xfrm>
          <a:off x="1885950"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4984448" name="Line 47"/>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4984449" name="Line 48"/>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4984450" name="Line 49"/>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200025</xdr:colOff>
      <xdr:row>2</xdr:row>
      <xdr:rowOff>0</xdr:rowOff>
    </xdr:from>
    <xdr:to>
      <xdr:col>0</xdr:col>
      <xdr:colOff>200025</xdr:colOff>
      <xdr:row>2</xdr:row>
      <xdr:rowOff>0</xdr:rowOff>
    </xdr:to>
    <xdr:sp macro="" textlink="">
      <xdr:nvSpPr>
        <xdr:cNvPr id="4984451" name="Line 50"/>
        <xdr:cNvSpPr>
          <a:spLocks noChangeShapeType="1"/>
        </xdr:cNvSpPr>
      </xdr:nvSpPr>
      <xdr:spPr bwMode="auto">
        <a:xfrm>
          <a:off x="200025" y="1181100"/>
          <a:ext cx="0" cy="0"/>
        </a:xfrm>
        <a:prstGeom prst="line">
          <a:avLst/>
        </a:prstGeom>
        <a:noFill/>
        <a:ln w="9525">
          <a:solidFill>
            <a:srgbClr val="000000"/>
          </a:solidFill>
          <a:round/>
          <a:headEnd/>
          <a:tailEnd/>
        </a:ln>
      </xdr:spPr>
    </xdr:sp>
    <xdr:clientData/>
  </xdr:twoCellAnchor>
  <xdr:twoCellAnchor>
    <xdr:from>
      <xdr:col>0</xdr:col>
      <xdr:colOff>352425</xdr:colOff>
      <xdr:row>2</xdr:row>
      <xdr:rowOff>0</xdr:rowOff>
    </xdr:from>
    <xdr:to>
      <xdr:col>0</xdr:col>
      <xdr:colOff>352425</xdr:colOff>
      <xdr:row>2</xdr:row>
      <xdr:rowOff>0</xdr:rowOff>
    </xdr:to>
    <xdr:sp macro="" textlink="">
      <xdr:nvSpPr>
        <xdr:cNvPr id="4984452" name="Line 51"/>
        <xdr:cNvSpPr>
          <a:spLocks noChangeShapeType="1"/>
        </xdr:cNvSpPr>
      </xdr:nvSpPr>
      <xdr:spPr bwMode="auto">
        <a:xfrm>
          <a:off x="352425" y="1181100"/>
          <a:ext cx="0" cy="0"/>
        </a:xfrm>
        <a:prstGeom prst="line">
          <a:avLst/>
        </a:prstGeom>
        <a:noFill/>
        <a:ln w="9525">
          <a:solidFill>
            <a:srgbClr val="000000"/>
          </a:solidFill>
          <a:round/>
          <a:headEnd/>
          <a:tailEnd/>
        </a:ln>
      </xdr:spPr>
    </xdr:sp>
    <xdr:clientData/>
  </xdr:twoCellAnchor>
  <xdr:twoCellAnchor>
    <xdr:from>
      <xdr:col>0</xdr:col>
      <xdr:colOff>2105025</xdr:colOff>
      <xdr:row>2</xdr:row>
      <xdr:rowOff>0</xdr:rowOff>
    </xdr:from>
    <xdr:to>
      <xdr:col>0</xdr:col>
      <xdr:colOff>2105025</xdr:colOff>
      <xdr:row>2</xdr:row>
      <xdr:rowOff>0</xdr:rowOff>
    </xdr:to>
    <xdr:sp macro="" textlink="">
      <xdr:nvSpPr>
        <xdr:cNvPr id="4984453" name="Line 52"/>
        <xdr:cNvSpPr>
          <a:spLocks noChangeShapeType="1"/>
        </xdr:cNvSpPr>
      </xdr:nvSpPr>
      <xdr:spPr bwMode="auto">
        <a:xfrm>
          <a:off x="2105025" y="1181100"/>
          <a:ext cx="0" cy="0"/>
        </a:xfrm>
        <a:prstGeom prst="line">
          <a:avLst/>
        </a:prstGeom>
        <a:noFill/>
        <a:ln w="9525">
          <a:solidFill>
            <a:srgbClr val="000000"/>
          </a:solidFill>
          <a:round/>
          <a:headEnd/>
          <a:tailEnd/>
        </a:ln>
      </xdr:spPr>
    </xdr:sp>
    <xdr:clientData/>
  </xdr:twoCellAnchor>
  <xdr:twoCellAnchor>
    <xdr:from>
      <xdr:col>0</xdr:col>
      <xdr:colOff>1228725</xdr:colOff>
      <xdr:row>2</xdr:row>
      <xdr:rowOff>0</xdr:rowOff>
    </xdr:from>
    <xdr:to>
      <xdr:col>0</xdr:col>
      <xdr:colOff>1228725</xdr:colOff>
      <xdr:row>2</xdr:row>
      <xdr:rowOff>0</xdr:rowOff>
    </xdr:to>
    <xdr:sp macro="" textlink="">
      <xdr:nvSpPr>
        <xdr:cNvPr id="4984454" name="Line 53"/>
        <xdr:cNvSpPr>
          <a:spLocks noChangeShapeType="1"/>
        </xdr:cNvSpPr>
      </xdr:nvSpPr>
      <xdr:spPr bwMode="auto">
        <a:xfrm>
          <a:off x="1228725" y="1181100"/>
          <a:ext cx="0" cy="0"/>
        </a:xfrm>
        <a:prstGeom prst="line">
          <a:avLst/>
        </a:prstGeom>
        <a:noFill/>
        <a:ln w="9525">
          <a:solidFill>
            <a:srgbClr val="000000"/>
          </a:solidFill>
          <a:round/>
          <a:headEnd/>
          <a:tailEnd/>
        </a:ln>
      </xdr:spPr>
    </xdr:sp>
    <xdr:clientData/>
  </xdr:twoCellAnchor>
  <xdr:twoCellAnchor>
    <xdr:from>
      <xdr:col>0</xdr:col>
      <xdr:colOff>1066800</xdr:colOff>
      <xdr:row>2</xdr:row>
      <xdr:rowOff>0</xdr:rowOff>
    </xdr:from>
    <xdr:to>
      <xdr:col>0</xdr:col>
      <xdr:colOff>1066800</xdr:colOff>
      <xdr:row>2</xdr:row>
      <xdr:rowOff>0</xdr:rowOff>
    </xdr:to>
    <xdr:sp macro="" textlink="">
      <xdr:nvSpPr>
        <xdr:cNvPr id="4984455" name="Line 54"/>
        <xdr:cNvSpPr>
          <a:spLocks noChangeShapeType="1"/>
        </xdr:cNvSpPr>
      </xdr:nvSpPr>
      <xdr:spPr bwMode="auto">
        <a:xfrm>
          <a:off x="1066800" y="1181100"/>
          <a:ext cx="0" cy="0"/>
        </a:xfrm>
        <a:prstGeom prst="line">
          <a:avLst/>
        </a:prstGeom>
        <a:noFill/>
        <a:ln w="9525">
          <a:solidFill>
            <a:srgbClr val="000000"/>
          </a:solidFill>
          <a:round/>
          <a:headEnd/>
          <a:tailEnd/>
        </a:ln>
      </xdr:spPr>
    </xdr:sp>
    <xdr:clientData/>
  </xdr:twoCellAnchor>
  <xdr:twoCellAnchor>
    <xdr:from>
      <xdr:col>0</xdr:col>
      <xdr:colOff>1885950</xdr:colOff>
      <xdr:row>2</xdr:row>
      <xdr:rowOff>0</xdr:rowOff>
    </xdr:from>
    <xdr:to>
      <xdr:col>0</xdr:col>
      <xdr:colOff>1885950</xdr:colOff>
      <xdr:row>2</xdr:row>
      <xdr:rowOff>0</xdr:rowOff>
    </xdr:to>
    <xdr:sp macro="" textlink="">
      <xdr:nvSpPr>
        <xdr:cNvPr id="4984456" name="Line 55"/>
        <xdr:cNvSpPr>
          <a:spLocks noChangeShapeType="1"/>
        </xdr:cNvSpPr>
      </xdr:nvSpPr>
      <xdr:spPr bwMode="auto">
        <a:xfrm>
          <a:off x="1885950"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4984457" name="Line 56"/>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4984458" name="Line 57"/>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4984459" name="Line 58"/>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200025</xdr:colOff>
      <xdr:row>2</xdr:row>
      <xdr:rowOff>0</xdr:rowOff>
    </xdr:from>
    <xdr:to>
      <xdr:col>0</xdr:col>
      <xdr:colOff>200025</xdr:colOff>
      <xdr:row>2</xdr:row>
      <xdr:rowOff>0</xdr:rowOff>
    </xdr:to>
    <xdr:sp macro="" textlink="">
      <xdr:nvSpPr>
        <xdr:cNvPr id="4984460" name="Line 59"/>
        <xdr:cNvSpPr>
          <a:spLocks noChangeShapeType="1"/>
        </xdr:cNvSpPr>
      </xdr:nvSpPr>
      <xdr:spPr bwMode="auto">
        <a:xfrm>
          <a:off x="200025" y="1181100"/>
          <a:ext cx="0" cy="0"/>
        </a:xfrm>
        <a:prstGeom prst="line">
          <a:avLst/>
        </a:prstGeom>
        <a:noFill/>
        <a:ln w="9525">
          <a:solidFill>
            <a:srgbClr val="000000"/>
          </a:solidFill>
          <a:round/>
          <a:headEnd/>
          <a:tailEnd/>
        </a:ln>
      </xdr:spPr>
    </xdr:sp>
    <xdr:clientData/>
  </xdr:twoCellAnchor>
  <xdr:twoCellAnchor>
    <xdr:from>
      <xdr:col>0</xdr:col>
      <xdr:colOff>352425</xdr:colOff>
      <xdr:row>2</xdr:row>
      <xdr:rowOff>0</xdr:rowOff>
    </xdr:from>
    <xdr:to>
      <xdr:col>0</xdr:col>
      <xdr:colOff>352425</xdr:colOff>
      <xdr:row>2</xdr:row>
      <xdr:rowOff>0</xdr:rowOff>
    </xdr:to>
    <xdr:sp macro="" textlink="">
      <xdr:nvSpPr>
        <xdr:cNvPr id="4984461" name="Line 60"/>
        <xdr:cNvSpPr>
          <a:spLocks noChangeShapeType="1"/>
        </xdr:cNvSpPr>
      </xdr:nvSpPr>
      <xdr:spPr bwMode="auto">
        <a:xfrm>
          <a:off x="352425" y="1181100"/>
          <a:ext cx="0" cy="0"/>
        </a:xfrm>
        <a:prstGeom prst="line">
          <a:avLst/>
        </a:prstGeom>
        <a:noFill/>
        <a:ln w="9525">
          <a:solidFill>
            <a:srgbClr val="000000"/>
          </a:solidFill>
          <a:round/>
          <a:headEnd/>
          <a:tailEnd/>
        </a:ln>
      </xdr:spPr>
    </xdr:sp>
    <xdr:clientData/>
  </xdr:twoCellAnchor>
  <xdr:twoCellAnchor>
    <xdr:from>
      <xdr:col>0</xdr:col>
      <xdr:colOff>2105025</xdr:colOff>
      <xdr:row>2</xdr:row>
      <xdr:rowOff>0</xdr:rowOff>
    </xdr:from>
    <xdr:to>
      <xdr:col>0</xdr:col>
      <xdr:colOff>2105025</xdr:colOff>
      <xdr:row>2</xdr:row>
      <xdr:rowOff>0</xdr:rowOff>
    </xdr:to>
    <xdr:sp macro="" textlink="">
      <xdr:nvSpPr>
        <xdr:cNvPr id="4984462" name="Line 61"/>
        <xdr:cNvSpPr>
          <a:spLocks noChangeShapeType="1"/>
        </xdr:cNvSpPr>
      </xdr:nvSpPr>
      <xdr:spPr bwMode="auto">
        <a:xfrm>
          <a:off x="2105025" y="1181100"/>
          <a:ext cx="0" cy="0"/>
        </a:xfrm>
        <a:prstGeom prst="line">
          <a:avLst/>
        </a:prstGeom>
        <a:noFill/>
        <a:ln w="9525">
          <a:solidFill>
            <a:srgbClr val="000000"/>
          </a:solidFill>
          <a:round/>
          <a:headEnd/>
          <a:tailEnd/>
        </a:ln>
      </xdr:spPr>
    </xdr:sp>
    <xdr:clientData/>
  </xdr:twoCellAnchor>
  <xdr:twoCellAnchor>
    <xdr:from>
      <xdr:col>0</xdr:col>
      <xdr:colOff>1228725</xdr:colOff>
      <xdr:row>2</xdr:row>
      <xdr:rowOff>0</xdr:rowOff>
    </xdr:from>
    <xdr:to>
      <xdr:col>0</xdr:col>
      <xdr:colOff>1228725</xdr:colOff>
      <xdr:row>2</xdr:row>
      <xdr:rowOff>0</xdr:rowOff>
    </xdr:to>
    <xdr:sp macro="" textlink="">
      <xdr:nvSpPr>
        <xdr:cNvPr id="4984463" name="Line 62"/>
        <xdr:cNvSpPr>
          <a:spLocks noChangeShapeType="1"/>
        </xdr:cNvSpPr>
      </xdr:nvSpPr>
      <xdr:spPr bwMode="auto">
        <a:xfrm>
          <a:off x="1228725" y="1181100"/>
          <a:ext cx="0" cy="0"/>
        </a:xfrm>
        <a:prstGeom prst="line">
          <a:avLst/>
        </a:prstGeom>
        <a:noFill/>
        <a:ln w="9525">
          <a:solidFill>
            <a:srgbClr val="000000"/>
          </a:solidFill>
          <a:round/>
          <a:headEnd/>
          <a:tailEnd/>
        </a:ln>
      </xdr:spPr>
    </xdr:sp>
    <xdr:clientData/>
  </xdr:twoCellAnchor>
  <xdr:twoCellAnchor>
    <xdr:from>
      <xdr:col>0</xdr:col>
      <xdr:colOff>1066800</xdr:colOff>
      <xdr:row>2</xdr:row>
      <xdr:rowOff>0</xdr:rowOff>
    </xdr:from>
    <xdr:to>
      <xdr:col>0</xdr:col>
      <xdr:colOff>1066800</xdr:colOff>
      <xdr:row>2</xdr:row>
      <xdr:rowOff>0</xdr:rowOff>
    </xdr:to>
    <xdr:sp macro="" textlink="">
      <xdr:nvSpPr>
        <xdr:cNvPr id="4984464" name="Line 63"/>
        <xdr:cNvSpPr>
          <a:spLocks noChangeShapeType="1"/>
        </xdr:cNvSpPr>
      </xdr:nvSpPr>
      <xdr:spPr bwMode="auto">
        <a:xfrm>
          <a:off x="1066800" y="1181100"/>
          <a:ext cx="0" cy="0"/>
        </a:xfrm>
        <a:prstGeom prst="line">
          <a:avLst/>
        </a:prstGeom>
        <a:noFill/>
        <a:ln w="9525">
          <a:solidFill>
            <a:srgbClr val="000000"/>
          </a:solidFill>
          <a:round/>
          <a:headEnd/>
          <a:tailEnd/>
        </a:ln>
      </xdr:spPr>
    </xdr:sp>
    <xdr:clientData/>
  </xdr:twoCellAnchor>
  <xdr:twoCellAnchor>
    <xdr:from>
      <xdr:col>0</xdr:col>
      <xdr:colOff>1885950</xdr:colOff>
      <xdr:row>2</xdr:row>
      <xdr:rowOff>0</xdr:rowOff>
    </xdr:from>
    <xdr:to>
      <xdr:col>0</xdr:col>
      <xdr:colOff>1885950</xdr:colOff>
      <xdr:row>2</xdr:row>
      <xdr:rowOff>0</xdr:rowOff>
    </xdr:to>
    <xdr:sp macro="" textlink="">
      <xdr:nvSpPr>
        <xdr:cNvPr id="4984465" name="Line 64"/>
        <xdr:cNvSpPr>
          <a:spLocks noChangeShapeType="1"/>
        </xdr:cNvSpPr>
      </xdr:nvSpPr>
      <xdr:spPr bwMode="auto">
        <a:xfrm>
          <a:off x="1885950"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4984466" name="Line 65"/>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4984467" name="Line 67"/>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4984468" name="Line 68"/>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200025</xdr:colOff>
      <xdr:row>2</xdr:row>
      <xdr:rowOff>0</xdr:rowOff>
    </xdr:from>
    <xdr:to>
      <xdr:col>0</xdr:col>
      <xdr:colOff>200025</xdr:colOff>
      <xdr:row>2</xdr:row>
      <xdr:rowOff>0</xdr:rowOff>
    </xdr:to>
    <xdr:sp macro="" textlink="">
      <xdr:nvSpPr>
        <xdr:cNvPr id="4984469" name="Line 69"/>
        <xdr:cNvSpPr>
          <a:spLocks noChangeShapeType="1"/>
        </xdr:cNvSpPr>
      </xdr:nvSpPr>
      <xdr:spPr bwMode="auto">
        <a:xfrm>
          <a:off x="200025" y="1181100"/>
          <a:ext cx="0" cy="0"/>
        </a:xfrm>
        <a:prstGeom prst="line">
          <a:avLst/>
        </a:prstGeom>
        <a:noFill/>
        <a:ln w="9525">
          <a:solidFill>
            <a:srgbClr val="000000"/>
          </a:solidFill>
          <a:round/>
          <a:headEnd/>
          <a:tailEnd/>
        </a:ln>
      </xdr:spPr>
    </xdr:sp>
    <xdr:clientData/>
  </xdr:twoCellAnchor>
  <xdr:twoCellAnchor>
    <xdr:from>
      <xdr:col>0</xdr:col>
      <xdr:colOff>352425</xdr:colOff>
      <xdr:row>2</xdr:row>
      <xdr:rowOff>0</xdr:rowOff>
    </xdr:from>
    <xdr:to>
      <xdr:col>0</xdr:col>
      <xdr:colOff>352425</xdr:colOff>
      <xdr:row>2</xdr:row>
      <xdr:rowOff>0</xdr:rowOff>
    </xdr:to>
    <xdr:sp macro="" textlink="">
      <xdr:nvSpPr>
        <xdr:cNvPr id="4984470" name="Line 70"/>
        <xdr:cNvSpPr>
          <a:spLocks noChangeShapeType="1"/>
        </xdr:cNvSpPr>
      </xdr:nvSpPr>
      <xdr:spPr bwMode="auto">
        <a:xfrm>
          <a:off x="352425" y="1181100"/>
          <a:ext cx="0" cy="0"/>
        </a:xfrm>
        <a:prstGeom prst="line">
          <a:avLst/>
        </a:prstGeom>
        <a:noFill/>
        <a:ln w="9525">
          <a:solidFill>
            <a:srgbClr val="000000"/>
          </a:solidFill>
          <a:round/>
          <a:headEnd/>
          <a:tailEnd/>
        </a:ln>
      </xdr:spPr>
    </xdr:sp>
    <xdr:clientData/>
  </xdr:twoCellAnchor>
  <xdr:twoCellAnchor>
    <xdr:from>
      <xdr:col>0</xdr:col>
      <xdr:colOff>2105025</xdr:colOff>
      <xdr:row>2</xdr:row>
      <xdr:rowOff>0</xdr:rowOff>
    </xdr:from>
    <xdr:to>
      <xdr:col>0</xdr:col>
      <xdr:colOff>2105025</xdr:colOff>
      <xdr:row>2</xdr:row>
      <xdr:rowOff>0</xdr:rowOff>
    </xdr:to>
    <xdr:sp macro="" textlink="">
      <xdr:nvSpPr>
        <xdr:cNvPr id="4984471" name="Line 71"/>
        <xdr:cNvSpPr>
          <a:spLocks noChangeShapeType="1"/>
        </xdr:cNvSpPr>
      </xdr:nvSpPr>
      <xdr:spPr bwMode="auto">
        <a:xfrm>
          <a:off x="2105025" y="1181100"/>
          <a:ext cx="0" cy="0"/>
        </a:xfrm>
        <a:prstGeom prst="line">
          <a:avLst/>
        </a:prstGeom>
        <a:noFill/>
        <a:ln w="9525">
          <a:solidFill>
            <a:srgbClr val="000000"/>
          </a:solidFill>
          <a:round/>
          <a:headEnd/>
          <a:tailEnd/>
        </a:ln>
      </xdr:spPr>
    </xdr:sp>
    <xdr:clientData/>
  </xdr:twoCellAnchor>
  <xdr:twoCellAnchor>
    <xdr:from>
      <xdr:col>0</xdr:col>
      <xdr:colOff>1228725</xdr:colOff>
      <xdr:row>2</xdr:row>
      <xdr:rowOff>0</xdr:rowOff>
    </xdr:from>
    <xdr:to>
      <xdr:col>0</xdr:col>
      <xdr:colOff>1228725</xdr:colOff>
      <xdr:row>2</xdr:row>
      <xdr:rowOff>0</xdr:rowOff>
    </xdr:to>
    <xdr:sp macro="" textlink="">
      <xdr:nvSpPr>
        <xdr:cNvPr id="4984472" name="Line 72"/>
        <xdr:cNvSpPr>
          <a:spLocks noChangeShapeType="1"/>
        </xdr:cNvSpPr>
      </xdr:nvSpPr>
      <xdr:spPr bwMode="auto">
        <a:xfrm>
          <a:off x="1228725" y="1181100"/>
          <a:ext cx="0" cy="0"/>
        </a:xfrm>
        <a:prstGeom prst="line">
          <a:avLst/>
        </a:prstGeom>
        <a:noFill/>
        <a:ln w="9525">
          <a:solidFill>
            <a:srgbClr val="000000"/>
          </a:solidFill>
          <a:round/>
          <a:headEnd/>
          <a:tailEnd/>
        </a:ln>
      </xdr:spPr>
    </xdr:sp>
    <xdr:clientData/>
  </xdr:twoCellAnchor>
  <xdr:twoCellAnchor>
    <xdr:from>
      <xdr:col>0</xdr:col>
      <xdr:colOff>1066800</xdr:colOff>
      <xdr:row>2</xdr:row>
      <xdr:rowOff>0</xdr:rowOff>
    </xdr:from>
    <xdr:to>
      <xdr:col>0</xdr:col>
      <xdr:colOff>1066800</xdr:colOff>
      <xdr:row>2</xdr:row>
      <xdr:rowOff>0</xdr:rowOff>
    </xdr:to>
    <xdr:sp macro="" textlink="">
      <xdr:nvSpPr>
        <xdr:cNvPr id="4984473" name="Line 73"/>
        <xdr:cNvSpPr>
          <a:spLocks noChangeShapeType="1"/>
        </xdr:cNvSpPr>
      </xdr:nvSpPr>
      <xdr:spPr bwMode="auto">
        <a:xfrm>
          <a:off x="1066800" y="1181100"/>
          <a:ext cx="0" cy="0"/>
        </a:xfrm>
        <a:prstGeom prst="line">
          <a:avLst/>
        </a:prstGeom>
        <a:noFill/>
        <a:ln w="9525">
          <a:solidFill>
            <a:srgbClr val="000000"/>
          </a:solidFill>
          <a:round/>
          <a:headEnd/>
          <a:tailEnd/>
        </a:ln>
      </xdr:spPr>
    </xdr:sp>
    <xdr:clientData/>
  </xdr:twoCellAnchor>
  <xdr:twoCellAnchor>
    <xdr:from>
      <xdr:col>0</xdr:col>
      <xdr:colOff>1885950</xdr:colOff>
      <xdr:row>2</xdr:row>
      <xdr:rowOff>0</xdr:rowOff>
    </xdr:from>
    <xdr:to>
      <xdr:col>0</xdr:col>
      <xdr:colOff>1885950</xdr:colOff>
      <xdr:row>2</xdr:row>
      <xdr:rowOff>0</xdr:rowOff>
    </xdr:to>
    <xdr:sp macro="" textlink="">
      <xdr:nvSpPr>
        <xdr:cNvPr id="4984474" name="Line 74"/>
        <xdr:cNvSpPr>
          <a:spLocks noChangeShapeType="1"/>
        </xdr:cNvSpPr>
      </xdr:nvSpPr>
      <xdr:spPr bwMode="auto">
        <a:xfrm>
          <a:off x="1885950"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4984475" name="Line 75"/>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0</xdr:colOff>
      <xdr:row>2</xdr:row>
      <xdr:rowOff>53340</xdr:rowOff>
    </xdr:from>
    <xdr:to>
      <xdr:col>11</xdr:col>
      <xdr:colOff>971677</xdr:colOff>
      <xdr:row>2</xdr:row>
      <xdr:rowOff>483936</xdr:rowOff>
    </xdr:to>
    <xdr:sp macro="" textlink="">
      <xdr:nvSpPr>
        <xdr:cNvPr id="74" name="CasellaDiTesto 77"/>
        <xdr:cNvSpPr txBox="1"/>
      </xdr:nvSpPr>
      <xdr:spPr>
        <a:xfrm>
          <a:off x="0" y="320040"/>
          <a:ext cx="6096127" cy="7817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it-IT" sz="1100" b="1">
              <a:solidFill>
                <a:srgbClr val="FF0000"/>
              </a:solidFill>
              <a:latin typeface="Arial" pitchFamily="34" charset="0"/>
              <a:cs typeface="Arial" pitchFamily="34" charset="0"/>
            </a:rPr>
            <a:t>Per informazioni relative a questa tabella, contattare l'assistenza NSIS al numero 800178178 </a:t>
          </a:r>
        </a:p>
        <a:p>
          <a:pPr algn="ctr"/>
          <a:r>
            <a:rPr lang="it-IT" sz="1100" b="1">
              <a:solidFill>
                <a:srgbClr val="FF0000"/>
              </a:solidFill>
              <a:latin typeface="Arial" pitchFamily="34" charset="0"/>
              <a:cs typeface="Arial" pitchFamily="34" charset="0"/>
            </a:rPr>
            <a:t>o all'indirizzo servicedesk@almavivaitalia.it</a:t>
          </a:r>
        </a:p>
      </xdr:txBody>
    </xdr:sp>
    <xdr:clientData/>
  </xdr:twoCellAnchor>
  <xdr:twoCellAnchor editAs="oneCell">
    <xdr:from>
      <xdr:col>0</xdr:col>
      <xdr:colOff>95250</xdr:colOff>
      <xdr:row>1</xdr:row>
      <xdr:rowOff>95250</xdr:rowOff>
    </xdr:from>
    <xdr:to>
      <xdr:col>3</xdr:col>
      <xdr:colOff>1019175</xdr:colOff>
      <xdr:row>1</xdr:row>
      <xdr:rowOff>790575</xdr:rowOff>
    </xdr:to>
    <xdr:pic>
      <xdr:nvPicPr>
        <xdr:cNvPr id="4984477" name="Immagine 78"/>
        <xdr:cNvPicPr>
          <a:picLocks noChangeAspect="1" noChangeArrowheads="1"/>
        </xdr:cNvPicPr>
      </xdr:nvPicPr>
      <xdr:blipFill>
        <a:blip xmlns:r="http://schemas.openxmlformats.org/officeDocument/2006/relationships" r:embed="rId1" cstate="print"/>
        <a:srcRect/>
        <a:stretch>
          <a:fillRect/>
        </a:stretch>
      </xdr:blipFill>
      <xdr:spPr bwMode="auto">
        <a:xfrm>
          <a:off x="95250" y="304800"/>
          <a:ext cx="3562350" cy="695325"/>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38100</xdr:rowOff>
    </xdr:from>
    <xdr:to>
      <xdr:col>4</xdr:col>
      <xdr:colOff>495300</xdr:colOff>
      <xdr:row>1</xdr:row>
      <xdr:rowOff>295275</xdr:rowOff>
    </xdr:to>
    <xdr:sp macro="" textlink="">
      <xdr:nvSpPr>
        <xdr:cNvPr id="2" name="Testo 9"/>
        <xdr:cNvSpPr txBox="1">
          <a:spLocks noChangeArrowheads="1"/>
        </xdr:cNvSpPr>
      </xdr:nvSpPr>
      <xdr:spPr bwMode="auto">
        <a:xfrm>
          <a:off x="0" y="171450"/>
          <a:ext cx="2628900" cy="9525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2 </a:t>
          </a:r>
          <a:r>
            <a:rPr lang="it-IT" sz="800" b="0" i="0" strike="noStrike">
              <a:solidFill>
                <a:srgbClr val="000000"/>
              </a:solidFill>
              <a:latin typeface="Arial"/>
              <a:cs typeface="Arial"/>
            </a:rPr>
            <a:t> - </a:t>
          </a:r>
          <a:r>
            <a:rPr lang="it-IT" sz="1000" b="0" i="0" strike="noStrike">
              <a:solidFill>
                <a:srgbClr val="000000"/>
              </a:solidFill>
              <a:latin typeface="Arial"/>
              <a:cs typeface="Arial"/>
            </a:rPr>
            <a:t>Personale con rapporto di lavoro "flessibile" </a:t>
          </a:r>
        </a:p>
      </xdr:txBody>
    </xdr:sp>
    <xdr:clientData/>
  </xdr:twoCellAnchor>
  <xdr:twoCellAnchor editAs="oneCell">
    <xdr:from>
      <xdr:col>0</xdr:col>
      <xdr:colOff>28575</xdr:colOff>
      <xdr:row>0</xdr:row>
      <xdr:rowOff>323850</xdr:rowOff>
    </xdr:from>
    <xdr:to>
      <xdr:col>1</xdr:col>
      <xdr:colOff>38100</xdr:colOff>
      <xdr:row>0</xdr:row>
      <xdr:rowOff>1066800</xdr:rowOff>
    </xdr:to>
    <xdr:pic>
      <xdr:nvPicPr>
        <xdr:cNvPr id="4732126" name="Picture 6"/>
        <xdr:cNvPicPr>
          <a:picLocks noChangeAspect="1" noChangeArrowheads="1"/>
        </xdr:cNvPicPr>
      </xdr:nvPicPr>
      <xdr:blipFill>
        <a:blip xmlns:r="http://schemas.openxmlformats.org/officeDocument/2006/relationships" r:embed="rId1" cstate="print"/>
        <a:srcRect/>
        <a:stretch>
          <a:fillRect/>
        </a:stretch>
      </xdr:blipFill>
      <xdr:spPr bwMode="auto">
        <a:xfrm>
          <a:off x="28575" y="323850"/>
          <a:ext cx="3086100" cy="742950"/>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9526</xdr:colOff>
      <xdr:row>2</xdr:row>
      <xdr:rowOff>161925</xdr:rowOff>
    </xdr:from>
    <xdr:to>
      <xdr:col>7</xdr:col>
      <xdr:colOff>1</xdr:colOff>
      <xdr:row>3</xdr:row>
      <xdr:rowOff>123825</xdr:rowOff>
    </xdr:to>
    <xdr:sp macro="" textlink="">
      <xdr:nvSpPr>
        <xdr:cNvPr id="2" name="Testo 9"/>
        <xdr:cNvSpPr txBox="1">
          <a:spLocks noChangeArrowheads="1"/>
        </xdr:cNvSpPr>
      </xdr:nvSpPr>
      <xdr:spPr bwMode="auto">
        <a:xfrm>
          <a:off x="361951" y="1219200"/>
          <a:ext cx="6305550"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2A</a:t>
          </a:r>
          <a:r>
            <a:rPr lang="it-IT" sz="800" b="0" i="0" strike="noStrike">
              <a:solidFill>
                <a:srgbClr val="000000"/>
              </a:solidFill>
              <a:latin typeface="Arial"/>
              <a:cs typeface="Arial"/>
            </a:rPr>
            <a:t> - </a:t>
          </a:r>
          <a:r>
            <a:rPr lang="it-IT" sz="1000" b="0" i="0" strike="noStrike">
              <a:solidFill>
                <a:srgbClr val="000000"/>
              </a:solidFill>
              <a:latin typeface="Arial"/>
              <a:cs typeface="Arial"/>
            </a:rPr>
            <a:t>Distribuzione del personale a tempo determinato e co.co.co. per anzianità di rapporto </a:t>
          </a:r>
        </a:p>
      </xdr:txBody>
    </xdr:sp>
    <xdr:clientData/>
  </xdr:twoCellAnchor>
  <xdr:twoCellAnchor editAs="oneCell">
    <xdr:from>
      <xdr:col>1</xdr:col>
      <xdr:colOff>0</xdr:colOff>
      <xdr:row>1</xdr:row>
      <xdr:rowOff>0</xdr:rowOff>
    </xdr:from>
    <xdr:to>
      <xdr:col>2</xdr:col>
      <xdr:colOff>2324100</xdr:colOff>
      <xdr:row>1</xdr:row>
      <xdr:rowOff>742950</xdr:rowOff>
    </xdr:to>
    <xdr:pic>
      <xdr:nvPicPr>
        <xdr:cNvPr id="4733150" name="Picture 10"/>
        <xdr:cNvPicPr>
          <a:picLocks noChangeAspect="1" noChangeArrowheads="1"/>
        </xdr:cNvPicPr>
      </xdr:nvPicPr>
      <xdr:blipFill>
        <a:blip xmlns:r="http://schemas.openxmlformats.org/officeDocument/2006/relationships" r:embed="rId1" cstate="print"/>
        <a:srcRect/>
        <a:stretch>
          <a:fillRect/>
        </a:stretch>
      </xdr:blipFill>
      <xdr:spPr bwMode="auto">
        <a:xfrm>
          <a:off x="352425" y="295275"/>
          <a:ext cx="3086100" cy="742950"/>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1</xdr:row>
      <xdr:rowOff>38100</xdr:rowOff>
    </xdr:from>
    <xdr:to>
      <xdr:col>6</xdr:col>
      <xdr:colOff>542925</xdr:colOff>
      <xdr:row>1</xdr:row>
      <xdr:rowOff>295275</xdr:rowOff>
    </xdr:to>
    <xdr:sp macro="" textlink="">
      <xdr:nvSpPr>
        <xdr:cNvPr id="2" name="Testo 13"/>
        <xdr:cNvSpPr txBox="1">
          <a:spLocks noChangeArrowheads="1"/>
        </xdr:cNvSpPr>
      </xdr:nvSpPr>
      <xdr:spPr bwMode="auto">
        <a:xfrm>
          <a:off x="9525" y="1143000"/>
          <a:ext cx="4191000"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3</a:t>
          </a:r>
          <a:r>
            <a:rPr lang="it-IT" sz="800" b="1" i="0" strike="noStrike">
              <a:solidFill>
                <a:srgbClr val="000000"/>
              </a:solidFill>
              <a:latin typeface="Arial"/>
              <a:cs typeface="Arial"/>
            </a:rPr>
            <a:t> </a:t>
          </a:r>
          <a:r>
            <a:rPr lang="it-IT" sz="800" b="0" i="0" strike="noStrike">
              <a:solidFill>
                <a:srgbClr val="000000"/>
              </a:solidFill>
              <a:latin typeface="Arial"/>
              <a:cs typeface="Arial"/>
            </a:rPr>
            <a:t>- </a:t>
          </a:r>
          <a:r>
            <a:rPr lang="it-IT" sz="1000" b="0" i="0" strike="noStrike">
              <a:solidFill>
                <a:srgbClr val="000000"/>
              </a:solidFill>
              <a:latin typeface="Arial"/>
              <a:cs typeface="Arial"/>
            </a:rPr>
            <a:t>Personale in posizione di comando/distacco e fuori ruolo al 31 dicembre</a:t>
          </a:r>
        </a:p>
      </xdr:txBody>
    </xdr:sp>
    <xdr:clientData/>
  </xdr:twoCellAnchor>
  <xdr:twoCellAnchor editAs="oneCell">
    <xdr:from>
      <xdr:col>0</xdr:col>
      <xdr:colOff>28575</xdr:colOff>
      <xdr:row>0</xdr:row>
      <xdr:rowOff>323850</xdr:rowOff>
    </xdr:from>
    <xdr:to>
      <xdr:col>1</xdr:col>
      <xdr:colOff>95250</xdr:colOff>
      <xdr:row>0</xdr:row>
      <xdr:rowOff>1066800</xdr:rowOff>
    </xdr:to>
    <xdr:pic>
      <xdr:nvPicPr>
        <xdr:cNvPr id="4734174" name="Picture 6"/>
        <xdr:cNvPicPr>
          <a:picLocks noChangeAspect="1" noChangeArrowheads="1"/>
        </xdr:cNvPicPr>
      </xdr:nvPicPr>
      <xdr:blipFill>
        <a:blip xmlns:r="http://schemas.openxmlformats.org/officeDocument/2006/relationships" r:embed="rId1" cstate="print"/>
        <a:srcRect/>
        <a:stretch>
          <a:fillRect/>
        </a:stretch>
      </xdr:blipFill>
      <xdr:spPr bwMode="auto">
        <a:xfrm>
          <a:off x="28575" y="323850"/>
          <a:ext cx="3086100" cy="74295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9525</xdr:colOff>
      <xdr:row>1</xdr:row>
      <xdr:rowOff>38100</xdr:rowOff>
    </xdr:from>
    <xdr:to>
      <xdr:col>25</xdr:col>
      <xdr:colOff>47625</xdr:colOff>
      <xdr:row>1</xdr:row>
      <xdr:rowOff>295275</xdr:rowOff>
    </xdr:to>
    <xdr:sp macro="" textlink="">
      <xdr:nvSpPr>
        <xdr:cNvPr id="2" name="Testo 9"/>
        <xdr:cNvSpPr txBox="1">
          <a:spLocks noChangeArrowheads="1"/>
        </xdr:cNvSpPr>
      </xdr:nvSpPr>
      <xdr:spPr bwMode="auto">
        <a:xfrm>
          <a:off x="9525" y="1143000"/>
          <a:ext cx="8362950"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4 </a:t>
          </a:r>
          <a:r>
            <a:rPr lang="it-IT" sz="1000" b="1" i="0" strike="noStrike">
              <a:solidFill>
                <a:srgbClr val="000000"/>
              </a:solidFill>
              <a:latin typeface="Arial"/>
              <a:cs typeface="Arial"/>
            </a:rPr>
            <a:t>- </a:t>
          </a:r>
          <a:r>
            <a:rPr lang="it-IT" sz="1000" b="0" i="0" strike="noStrike">
              <a:solidFill>
                <a:srgbClr val="000000"/>
              </a:solidFill>
              <a:latin typeface="Arial"/>
              <a:cs typeface="Arial"/>
            </a:rPr>
            <a:t>Passaggi di qualifica / posizione economica / profilo del personale a tempo indeterminato e dirigente nel corso dell'anno</a:t>
          </a:r>
        </a:p>
      </xdr:txBody>
    </xdr:sp>
    <xdr:clientData/>
  </xdr:twoCellAnchor>
  <xdr:twoCellAnchor editAs="oneCell">
    <xdr:from>
      <xdr:col>0</xdr:col>
      <xdr:colOff>28575</xdr:colOff>
      <xdr:row>0</xdr:row>
      <xdr:rowOff>323850</xdr:rowOff>
    </xdr:from>
    <xdr:to>
      <xdr:col>1</xdr:col>
      <xdr:colOff>133350</xdr:colOff>
      <xdr:row>0</xdr:row>
      <xdr:rowOff>1066800</xdr:rowOff>
    </xdr:to>
    <xdr:pic>
      <xdr:nvPicPr>
        <xdr:cNvPr id="4735198" name="Picture 6"/>
        <xdr:cNvPicPr>
          <a:picLocks noChangeAspect="1" noChangeArrowheads="1"/>
        </xdr:cNvPicPr>
      </xdr:nvPicPr>
      <xdr:blipFill>
        <a:blip xmlns:r="http://schemas.openxmlformats.org/officeDocument/2006/relationships" r:embed="rId1" cstate="print"/>
        <a:srcRect/>
        <a:stretch>
          <a:fillRect/>
        </a:stretch>
      </xdr:blipFill>
      <xdr:spPr bwMode="auto">
        <a:xfrm>
          <a:off x="28575" y="323850"/>
          <a:ext cx="3086100" cy="742950"/>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28575</xdr:rowOff>
    </xdr:from>
    <xdr:to>
      <xdr:col>6</xdr:col>
      <xdr:colOff>514350</xdr:colOff>
      <xdr:row>1</xdr:row>
      <xdr:rowOff>285750</xdr:rowOff>
    </xdr:to>
    <xdr:sp macro="" textlink="">
      <xdr:nvSpPr>
        <xdr:cNvPr id="2" name="Testo 13"/>
        <xdr:cNvSpPr txBox="1">
          <a:spLocks noChangeArrowheads="1"/>
        </xdr:cNvSpPr>
      </xdr:nvSpPr>
      <xdr:spPr bwMode="auto">
        <a:xfrm>
          <a:off x="0" y="1133475"/>
          <a:ext cx="6000750"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5</a:t>
          </a:r>
          <a:r>
            <a:rPr lang="it-IT" sz="800" b="1" i="0" strike="noStrike">
              <a:solidFill>
                <a:srgbClr val="000000"/>
              </a:solidFill>
              <a:latin typeface="Arial"/>
              <a:cs typeface="Arial"/>
            </a:rPr>
            <a:t> </a:t>
          </a:r>
          <a:r>
            <a:rPr lang="it-IT" sz="800" b="0" i="0" strike="noStrike">
              <a:solidFill>
                <a:srgbClr val="000000"/>
              </a:solidFill>
              <a:latin typeface="Arial"/>
              <a:cs typeface="Arial"/>
            </a:rPr>
            <a:t>- </a:t>
          </a:r>
          <a:r>
            <a:rPr lang="it-IT" sz="900" b="0" i="0" strike="noStrike">
              <a:solidFill>
                <a:srgbClr val="000000"/>
              </a:solidFill>
              <a:latin typeface="Arial"/>
              <a:cs typeface="Arial"/>
            </a:rPr>
            <a:t>Personale a tempo indeterminato  e personale dirigente cessato dal servizio nel corso dell'anno</a:t>
          </a:r>
        </a:p>
      </xdr:txBody>
    </xdr:sp>
    <xdr:clientData/>
  </xdr:twoCellAnchor>
  <xdr:twoCellAnchor editAs="oneCell">
    <xdr:from>
      <xdr:col>0</xdr:col>
      <xdr:colOff>28575</xdr:colOff>
      <xdr:row>0</xdr:row>
      <xdr:rowOff>323850</xdr:rowOff>
    </xdr:from>
    <xdr:to>
      <xdr:col>1</xdr:col>
      <xdr:colOff>142875</xdr:colOff>
      <xdr:row>0</xdr:row>
      <xdr:rowOff>1066800</xdr:rowOff>
    </xdr:to>
    <xdr:pic>
      <xdr:nvPicPr>
        <xdr:cNvPr id="4736222" name="Picture 6"/>
        <xdr:cNvPicPr>
          <a:picLocks noChangeAspect="1" noChangeArrowheads="1"/>
        </xdr:cNvPicPr>
      </xdr:nvPicPr>
      <xdr:blipFill>
        <a:blip xmlns:r="http://schemas.openxmlformats.org/officeDocument/2006/relationships" r:embed="rId1" cstate="print"/>
        <a:srcRect/>
        <a:stretch>
          <a:fillRect/>
        </a:stretch>
      </xdr:blipFill>
      <xdr:spPr bwMode="auto">
        <a:xfrm>
          <a:off x="28575" y="323850"/>
          <a:ext cx="3086100" cy="742950"/>
        </a:xfrm>
        <a:prstGeom prst="rect">
          <a:avLst/>
        </a:prstGeom>
        <a:noFill/>
        <a:ln w="9525">
          <a:noFill/>
          <a:miter lim="800000"/>
          <a:headEnd/>
          <a:tailEnd/>
        </a:ln>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xdr:row>
      <xdr:rowOff>28575</xdr:rowOff>
    </xdr:from>
    <xdr:to>
      <xdr:col>8</xdr:col>
      <xdr:colOff>447675</xdr:colOff>
      <xdr:row>1</xdr:row>
      <xdr:rowOff>285750</xdr:rowOff>
    </xdr:to>
    <xdr:sp macro="" textlink="">
      <xdr:nvSpPr>
        <xdr:cNvPr id="2" name="Testo 13"/>
        <xdr:cNvSpPr txBox="1">
          <a:spLocks noChangeArrowheads="1"/>
        </xdr:cNvSpPr>
      </xdr:nvSpPr>
      <xdr:spPr bwMode="auto">
        <a:xfrm>
          <a:off x="0" y="1133475"/>
          <a:ext cx="6648450"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6 </a:t>
          </a:r>
          <a:r>
            <a:rPr lang="it-IT" sz="800" b="0" i="0" strike="noStrike">
              <a:solidFill>
                <a:srgbClr val="000000"/>
              </a:solidFill>
              <a:latin typeface="Arial"/>
              <a:cs typeface="Arial"/>
            </a:rPr>
            <a:t>-</a:t>
          </a:r>
          <a:r>
            <a:rPr lang="it-IT" sz="900" b="0" i="0" strike="noStrike">
              <a:solidFill>
                <a:srgbClr val="000000"/>
              </a:solidFill>
              <a:latin typeface="Arial"/>
              <a:cs typeface="Arial"/>
            </a:rPr>
            <a:t> Personale a tempo indeterminato e personale dirigente assunto in servizio nel corso dell'anno</a:t>
          </a:r>
        </a:p>
      </xdr:txBody>
    </xdr:sp>
    <xdr:clientData/>
  </xdr:twoCellAnchor>
  <xdr:twoCellAnchor editAs="oneCell">
    <xdr:from>
      <xdr:col>0</xdr:col>
      <xdr:colOff>28575</xdr:colOff>
      <xdr:row>0</xdr:row>
      <xdr:rowOff>323850</xdr:rowOff>
    </xdr:from>
    <xdr:to>
      <xdr:col>1</xdr:col>
      <xdr:colOff>161925</xdr:colOff>
      <xdr:row>0</xdr:row>
      <xdr:rowOff>1066800</xdr:rowOff>
    </xdr:to>
    <xdr:pic>
      <xdr:nvPicPr>
        <xdr:cNvPr id="4737246" name="Picture 7"/>
        <xdr:cNvPicPr>
          <a:picLocks noChangeAspect="1" noChangeArrowheads="1"/>
        </xdr:cNvPicPr>
      </xdr:nvPicPr>
      <xdr:blipFill>
        <a:blip xmlns:r="http://schemas.openxmlformats.org/officeDocument/2006/relationships" r:embed="rId1" cstate="print"/>
        <a:srcRect/>
        <a:stretch>
          <a:fillRect/>
        </a:stretch>
      </xdr:blipFill>
      <xdr:spPr bwMode="auto">
        <a:xfrm>
          <a:off x="28575" y="323850"/>
          <a:ext cx="3086100" cy="742950"/>
        </a:xfrm>
        <a:prstGeom prst="rect">
          <a:avLst/>
        </a:prstGeom>
        <a:noFill/>
        <a:ln w="9525">
          <a:no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47625</xdr:rowOff>
    </xdr:from>
    <xdr:to>
      <xdr:col>11</xdr:col>
      <xdr:colOff>257175</xdr:colOff>
      <xdr:row>1</xdr:row>
      <xdr:rowOff>295275</xdr:rowOff>
    </xdr:to>
    <xdr:sp macro="" textlink="">
      <xdr:nvSpPr>
        <xdr:cNvPr id="2" name="Testo 13"/>
        <xdr:cNvSpPr txBox="1">
          <a:spLocks noChangeArrowheads="1"/>
        </xdr:cNvSpPr>
      </xdr:nvSpPr>
      <xdr:spPr bwMode="auto">
        <a:xfrm>
          <a:off x="0" y="1152525"/>
          <a:ext cx="8096250" cy="24765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7</a:t>
          </a:r>
          <a:r>
            <a:rPr lang="it-IT" sz="800" b="1" i="0" strike="noStrike">
              <a:solidFill>
                <a:srgbClr val="000000"/>
              </a:solidFill>
              <a:latin typeface="Arial"/>
              <a:cs typeface="Arial"/>
            </a:rPr>
            <a:t> </a:t>
          </a:r>
          <a:r>
            <a:rPr lang="it-IT" sz="800" b="0" i="0" strike="noStrike">
              <a:solidFill>
                <a:srgbClr val="000000"/>
              </a:solidFill>
              <a:latin typeface="Arial"/>
              <a:cs typeface="Arial"/>
            </a:rPr>
            <a:t>- </a:t>
          </a:r>
          <a:r>
            <a:rPr lang="it-IT" sz="900" b="0" i="0" strike="noStrike">
              <a:solidFill>
                <a:srgbClr val="000000"/>
              </a:solidFill>
              <a:latin typeface="Arial"/>
              <a:cs typeface="Arial"/>
            </a:rPr>
            <a:t>Personale a tempo indeterminato e personale dirigente distribuito per classi di anzianità di servizio al 31 dicembre </a:t>
          </a:r>
        </a:p>
      </xdr:txBody>
    </xdr:sp>
    <xdr:clientData/>
  </xdr:twoCellAnchor>
  <xdr:twoCellAnchor editAs="oneCell">
    <xdr:from>
      <xdr:col>0</xdr:col>
      <xdr:colOff>28575</xdr:colOff>
      <xdr:row>0</xdr:row>
      <xdr:rowOff>323850</xdr:rowOff>
    </xdr:from>
    <xdr:to>
      <xdr:col>1</xdr:col>
      <xdr:colOff>161925</xdr:colOff>
      <xdr:row>0</xdr:row>
      <xdr:rowOff>1066800</xdr:rowOff>
    </xdr:to>
    <xdr:pic>
      <xdr:nvPicPr>
        <xdr:cNvPr id="4742362" name="Picture 5"/>
        <xdr:cNvPicPr>
          <a:picLocks noChangeAspect="1" noChangeArrowheads="1"/>
        </xdr:cNvPicPr>
      </xdr:nvPicPr>
      <xdr:blipFill>
        <a:blip xmlns:r="http://schemas.openxmlformats.org/officeDocument/2006/relationships" r:embed="rId1" cstate="print"/>
        <a:srcRect/>
        <a:stretch>
          <a:fillRect/>
        </a:stretch>
      </xdr:blipFill>
      <xdr:spPr bwMode="auto">
        <a:xfrm>
          <a:off x="28575" y="323850"/>
          <a:ext cx="3086100" cy="742950"/>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1</xdr:row>
      <xdr:rowOff>28575</xdr:rowOff>
    </xdr:from>
    <xdr:to>
      <xdr:col>12</xdr:col>
      <xdr:colOff>28575</xdr:colOff>
      <xdr:row>1</xdr:row>
      <xdr:rowOff>266700</xdr:rowOff>
    </xdr:to>
    <xdr:sp macro="" textlink="">
      <xdr:nvSpPr>
        <xdr:cNvPr id="2" name="Testo 13"/>
        <xdr:cNvSpPr txBox="1">
          <a:spLocks noChangeArrowheads="1"/>
        </xdr:cNvSpPr>
      </xdr:nvSpPr>
      <xdr:spPr bwMode="auto">
        <a:xfrm>
          <a:off x="0" y="1123950"/>
          <a:ext cx="7629525" cy="23812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8</a:t>
          </a:r>
          <a:r>
            <a:rPr lang="it-IT" sz="800" b="1" i="0" strike="noStrike">
              <a:solidFill>
                <a:srgbClr val="000000"/>
              </a:solidFill>
              <a:latin typeface="Arial"/>
              <a:cs typeface="Arial"/>
            </a:rPr>
            <a:t> </a:t>
          </a:r>
          <a:r>
            <a:rPr lang="it-IT" sz="800" b="0" i="0" strike="noStrike">
              <a:solidFill>
                <a:srgbClr val="000000"/>
              </a:solidFill>
              <a:latin typeface="Arial"/>
              <a:cs typeface="Arial"/>
            </a:rPr>
            <a:t>- </a:t>
          </a:r>
          <a:r>
            <a:rPr lang="it-IT" sz="900" b="0" i="0" strike="noStrike">
              <a:solidFill>
                <a:srgbClr val="000000"/>
              </a:solidFill>
              <a:latin typeface="Arial"/>
              <a:cs typeface="Arial"/>
            </a:rPr>
            <a:t>Personale a tempo indeterminato e personale dirigente distribuito per classi di età al 31 dicembre </a:t>
          </a:r>
        </a:p>
      </xdr:txBody>
    </xdr:sp>
    <xdr:clientData/>
  </xdr:twoCellAnchor>
  <xdr:twoCellAnchor editAs="oneCell">
    <xdr:from>
      <xdr:col>0</xdr:col>
      <xdr:colOff>28575</xdr:colOff>
      <xdr:row>0</xdr:row>
      <xdr:rowOff>323850</xdr:rowOff>
    </xdr:from>
    <xdr:to>
      <xdr:col>1</xdr:col>
      <xdr:colOff>200025</xdr:colOff>
      <xdr:row>0</xdr:row>
      <xdr:rowOff>1066800</xdr:rowOff>
    </xdr:to>
    <xdr:pic>
      <xdr:nvPicPr>
        <xdr:cNvPr id="4743386" name="Picture 31"/>
        <xdr:cNvPicPr>
          <a:picLocks noChangeAspect="1" noChangeArrowheads="1"/>
        </xdr:cNvPicPr>
      </xdr:nvPicPr>
      <xdr:blipFill>
        <a:blip xmlns:r="http://schemas.openxmlformats.org/officeDocument/2006/relationships" r:embed="rId1" cstate="print"/>
        <a:srcRect/>
        <a:stretch>
          <a:fillRect/>
        </a:stretch>
      </xdr:blipFill>
      <xdr:spPr bwMode="auto">
        <a:xfrm>
          <a:off x="28575" y="323850"/>
          <a:ext cx="3086100" cy="74295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0</xdr:row>
      <xdr:rowOff>104776</xdr:rowOff>
    </xdr:from>
    <xdr:to>
      <xdr:col>5</xdr:col>
      <xdr:colOff>1019175</xdr:colOff>
      <xdr:row>0</xdr:row>
      <xdr:rowOff>485775</xdr:rowOff>
    </xdr:to>
    <xdr:sp macro="" textlink="">
      <xdr:nvSpPr>
        <xdr:cNvPr id="2" name="Testo 1"/>
        <xdr:cNvSpPr>
          <a:spLocks noChangeArrowheads="1"/>
        </xdr:cNvSpPr>
      </xdr:nvSpPr>
      <xdr:spPr bwMode="auto">
        <a:xfrm>
          <a:off x="400050" y="104776"/>
          <a:ext cx="6524625" cy="380999"/>
        </a:xfrm>
        <a:prstGeom prst="roundRect">
          <a:avLst>
            <a:gd name="adj" fmla="val 16667"/>
          </a:avLst>
        </a:prstGeom>
        <a:solidFill>
          <a:srgbClr val="C0C0C0"/>
        </a:solidFill>
        <a:ln w="9525">
          <a:solidFill>
            <a:srgbClr val="000000"/>
          </a:solidFill>
          <a:round/>
          <a:headEnd/>
          <a:tailEnd/>
        </a:ln>
        <a:effectLst>
          <a:outerShdw dist="35921" dir="2700000" algn="ctr" rotWithShape="0">
            <a:srgbClr val="000000"/>
          </a:outerShdw>
        </a:effectLst>
      </xdr:spPr>
      <xdr:txBody>
        <a:bodyPr vertOverflow="clip" wrap="square" lIns="45720" tIns="36576" rIns="45720" bIns="36576" anchor="ctr" upright="1"/>
        <a:lstStyle/>
        <a:p>
          <a:pPr algn="ctr" rtl="0">
            <a:defRPr sz="1000"/>
          </a:pPr>
          <a:r>
            <a:rPr lang="it-IT" sz="1400" b="1" i="0" strike="noStrike">
              <a:solidFill>
                <a:srgbClr val="000000"/>
              </a:solidFill>
              <a:latin typeface="Arial"/>
              <a:cs typeface="Arial"/>
            </a:rPr>
            <a:t>SCHEDA INFORMATIVA 1 : APPENDICE GESTIONE DATI CO.CO.CO.</a:t>
          </a:r>
        </a:p>
        <a:p>
          <a:pPr algn="ctr" rtl="0">
            <a:defRPr sz="1000"/>
          </a:pPr>
          <a:endParaRPr lang="it-IT" sz="1400" b="1" i="0" strike="noStrike">
            <a:solidFill>
              <a:srgbClr val="000000"/>
            </a:solidFill>
            <a:latin typeface="Arial"/>
            <a:cs typeface="Arial"/>
          </a:endParaRPr>
        </a:p>
        <a:p>
          <a:pPr algn="ctr" rtl="0">
            <a:defRPr sz="1000"/>
          </a:pPr>
          <a:endParaRPr lang="it-IT" sz="1800" b="1" i="0" strike="noStrike">
            <a:solidFill>
              <a:srgbClr val="000000"/>
            </a:solidFill>
            <a:latin typeface="Arial"/>
            <a:cs typeface="Arial"/>
          </a:endParaRPr>
        </a:p>
      </xdr:txBody>
    </xdr:sp>
    <xdr:clientData/>
  </xdr:twoCellAnchor>
  <xdr:twoCellAnchor>
    <xdr:from>
      <xdr:col>5</xdr:col>
      <xdr:colOff>1581150</xdr:colOff>
      <xdr:row>3</xdr:row>
      <xdr:rowOff>0</xdr:rowOff>
    </xdr:from>
    <xdr:to>
      <xdr:col>5</xdr:col>
      <xdr:colOff>1323975</xdr:colOff>
      <xdr:row>3</xdr:row>
      <xdr:rowOff>0</xdr:rowOff>
    </xdr:to>
    <xdr:sp macro="" textlink="" fLocksText="0">
      <xdr:nvSpPr>
        <xdr:cNvPr id="4722118" name="Text Box 2"/>
        <xdr:cNvSpPr txBox="1">
          <a:spLocks noChangeArrowheads="1"/>
        </xdr:cNvSpPr>
      </xdr:nvSpPr>
      <xdr:spPr bwMode="auto">
        <a:xfrm>
          <a:off x="7229475" y="2105025"/>
          <a:ext cx="0" cy="0"/>
        </a:xfrm>
        <a:prstGeom prst="rect">
          <a:avLst/>
        </a:prstGeom>
        <a:solidFill>
          <a:srgbClr val="FFFFCC"/>
        </a:solidFill>
        <a:ln w="9525">
          <a:solidFill>
            <a:srgbClr val="000000"/>
          </a:solidFill>
          <a:miter lim="800000"/>
          <a:headEnd/>
          <a:tailEnd/>
        </a:ln>
      </xdr:spPr>
    </xdr:sp>
    <xdr:clientData fLocksWithSheet="0"/>
  </xdr:twoCellAnchor>
  <xdr:twoCellAnchor>
    <xdr:from>
      <xdr:col>5</xdr:col>
      <xdr:colOff>1581150</xdr:colOff>
      <xdr:row>3</xdr:row>
      <xdr:rowOff>0</xdr:rowOff>
    </xdr:from>
    <xdr:to>
      <xdr:col>5</xdr:col>
      <xdr:colOff>1323975</xdr:colOff>
      <xdr:row>3</xdr:row>
      <xdr:rowOff>0</xdr:rowOff>
    </xdr:to>
    <xdr:sp macro="" textlink="" fLocksText="0">
      <xdr:nvSpPr>
        <xdr:cNvPr id="4722119" name="Text Box 3"/>
        <xdr:cNvSpPr txBox="1">
          <a:spLocks noChangeArrowheads="1"/>
        </xdr:cNvSpPr>
      </xdr:nvSpPr>
      <xdr:spPr bwMode="auto">
        <a:xfrm>
          <a:off x="7229475" y="2105025"/>
          <a:ext cx="0" cy="0"/>
        </a:xfrm>
        <a:prstGeom prst="rect">
          <a:avLst/>
        </a:prstGeom>
        <a:solidFill>
          <a:srgbClr val="FFFFCC"/>
        </a:solidFill>
        <a:ln w="9525">
          <a:solidFill>
            <a:srgbClr val="000000"/>
          </a:solidFill>
          <a:miter lim="800000"/>
          <a:headEnd/>
          <a:tailEnd/>
        </a:ln>
      </xdr:spPr>
    </xdr:sp>
    <xdr:clientData fLocksWithSheet="0"/>
  </xdr:twoCellAnchor>
  <xdr:twoCellAnchor editAs="oneCell">
    <xdr:from>
      <xdr:col>2</xdr:col>
      <xdr:colOff>104775</xdr:colOff>
      <xdr:row>0</xdr:row>
      <xdr:rowOff>847725</xdr:rowOff>
    </xdr:from>
    <xdr:to>
      <xdr:col>3</xdr:col>
      <xdr:colOff>2219325</xdr:colOff>
      <xdr:row>0</xdr:row>
      <xdr:rowOff>1428750</xdr:rowOff>
    </xdr:to>
    <xdr:pic>
      <xdr:nvPicPr>
        <xdr:cNvPr id="4722120" name="Picture 10"/>
        <xdr:cNvPicPr>
          <a:picLocks noChangeAspect="1" noChangeArrowheads="1"/>
        </xdr:cNvPicPr>
      </xdr:nvPicPr>
      <xdr:blipFill>
        <a:blip xmlns:r="http://schemas.openxmlformats.org/officeDocument/2006/relationships" r:embed="rId1" cstate="print"/>
        <a:srcRect/>
        <a:stretch>
          <a:fillRect/>
        </a:stretch>
      </xdr:blipFill>
      <xdr:spPr bwMode="auto">
        <a:xfrm>
          <a:off x="1771650" y="847725"/>
          <a:ext cx="2428875" cy="581025"/>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2</xdr:row>
      <xdr:rowOff>38100</xdr:rowOff>
    </xdr:from>
    <xdr:to>
      <xdr:col>7</xdr:col>
      <xdr:colOff>733425</xdr:colOff>
      <xdr:row>2</xdr:row>
      <xdr:rowOff>295275</xdr:rowOff>
    </xdr:to>
    <xdr:sp macro="" textlink="">
      <xdr:nvSpPr>
        <xdr:cNvPr id="2" name="Testo 2"/>
        <xdr:cNvSpPr txBox="1">
          <a:spLocks noChangeArrowheads="1"/>
        </xdr:cNvSpPr>
      </xdr:nvSpPr>
      <xdr:spPr bwMode="auto">
        <a:xfrm>
          <a:off x="0" y="1209675"/>
          <a:ext cx="7296150"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9 - </a:t>
          </a:r>
          <a:r>
            <a:rPr lang="it-IT" sz="900" b="0" i="0" strike="noStrike">
              <a:solidFill>
                <a:srgbClr val="000000"/>
              </a:solidFill>
              <a:latin typeface="Arial"/>
              <a:cs typeface="Arial"/>
            </a:rPr>
            <a:t>Personale dipendente a tempo indeterminato e personale dirigente distribuito per titolo di studio posseduto al 31 dicembre</a:t>
          </a:r>
        </a:p>
      </xdr:txBody>
    </xdr:sp>
    <xdr:clientData/>
  </xdr:twoCellAnchor>
  <xdr:twoCellAnchor editAs="oneCell">
    <xdr:from>
      <xdr:col>0</xdr:col>
      <xdr:colOff>28575</xdr:colOff>
      <xdr:row>0</xdr:row>
      <xdr:rowOff>323850</xdr:rowOff>
    </xdr:from>
    <xdr:to>
      <xdr:col>1</xdr:col>
      <xdr:colOff>104775</xdr:colOff>
      <xdr:row>0</xdr:row>
      <xdr:rowOff>1066800</xdr:rowOff>
    </xdr:to>
    <xdr:pic>
      <xdr:nvPicPr>
        <xdr:cNvPr id="4744410" name="Picture 5"/>
        <xdr:cNvPicPr>
          <a:picLocks noChangeAspect="1" noChangeArrowheads="1"/>
        </xdr:cNvPicPr>
      </xdr:nvPicPr>
      <xdr:blipFill>
        <a:blip xmlns:r="http://schemas.openxmlformats.org/officeDocument/2006/relationships" r:embed="rId1" cstate="print"/>
        <a:srcRect/>
        <a:stretch>
          <a:fillRect/>
        </a:stretch>
      </xdr:blipFill>
      <xdr:spPr bwMode="auto">
        <a:xfrm>
          <a:off x="28575" y="323850"/>
          <a:ext cx="3086100" cy="742950"/>
        </a:xfrm>
        <a:prstGeom prst="rect">
          <a:avLst/>
        </a:prstGeom>
        <a:noFill/>
        <a:ln w="9525">
          <a:noFill/>
          <a:miter lim="800000"/>
          <a:headEnd/>
          <a:tailEnd/>
        </a:ln>
      </xdr:spPr>
    </xdr:pic>
    <xdr:clientData/>
  </xdr:twoCellAnchor>
</xdr:wsDr>
</file>

<file path=xl/drawings/drawing21.xml><?xml version="1.0" encoding="utf-8"?>
<xdr:wsDr xmlns:xdr="http://schemas.openxmlformats.org/drawingml/2006/spreadsheetDrawing" xmlns:a="http://schemas.openxmlformats.org/drawingml/2006/main">
  <xdr:twoCellAnchor>
    <xdr:from>
      <xdr:col>2</xdr:col>
      <xdr:colOff>0</xdr:colOff>
      <xdr:row>1</xdr:row>
      <xdr:rowOff>38100</xdr:rowOff>
    </xdr:from>
    <xdr:to>
      <xdr:col>14</xdr:col>
      <xdr:colOff>0</xdr:colOff>
      <xdr:row>1</xdr:row>
      <xdr:rowOff>295275</xdr:rowOff>
    </xdr:to>
    <xdr:sp macro="" textlink="">
      <xdr:nvSpPr>
        <xdr:cNvPr id="2" name="Testo 9"/>
        <xdr:cNvSpPr txBox="1">
          <a:spLocks noChangeArrowheads="1"/>
        </xdr:cNvSpPr>
      </xdr:nvSpPr>
      <xdr:spPr bwMode="auto">
        <a:xfrm>
          <a:off x="3457575" y="1143000"/>
          <a:ext cx="5029200"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27432" anchor="ctr" upright="1"/>
        <a:lstStyle/>
        <a:p>
          <a:pPr algn="l" rtl="0">
            <a:defRPr sz="1000"/>
          </a:pPr>
          <a:r>
            <a:rPr lang="it-IT" sz="1200" b="1" i="0" strike="noStrike">
              <a:solidFill>
                <a:srgbClr val="000000"/>
              </a:solidFill>
              <a:latin typeface="Arial"/>
              <a:cs typeface="Arial"/>
            </a:rPr>
            <a:t>Tabella 10</a:t>
          </a:r>
          <a:r>
            <a:rPr lang="it-IT" sz="900" b="1" i="0" strike="noStrike">
              <a:solidFill>
                <a:srgbClr val="000000"/>
              </a:solidFill>
              <a:latin typeface="Arial"/>
              <a:cs typeface="Arial"/>
            </a:rPr>
            <a:t> </a:t>
          </a:r>
          <a:r>
            <a:rPr lang="it-IT" sz="900" b="0" i="0" strike="noStrike">
              <a:solidFill>
                <a:srgbClr val="000000"/>
              </a:solidFill>
              <a:latin typeface="Arial"/>
              <a:cs typeface="Arial"/>
            </a:rPr>
            <a:t>Personale  in servizio al 31 dicembre  distribuito per Regioni e all'estero.</a:t>
          </a:r>
        </a:p>
      </xdr:txBody>
    </xdr:sp>
    <xdr:clientData/>
  </xdr:twoCellAnchor>
  <xdr:twoCellAnchor>
    <xdr:from>
      <xdr:col>26</xdr:col>
      <xdr:colOff>0</xdr:colOff>
      <xdr:row>1</xdr:row>
      <xdr:rowOff>38100</xdr:rowOff>
    </xdr:from>
    <xdr:to>
      <xdr:col>37</xdr:col>
      <xdr:colOff>28575</xdr:colOff>
      <xdr:row>1</xdr:row>
      <xdr:rowOff>295275</xdr:rowOff>
    </xdr:to>
    <xdr:sp macro="" textlink="">
      <xdr:nvSpPr>
        <xdr:cNvPr id="3" name="Testo 9"/>
        <xdr:cNvSpPr txBox="1">
          <a:spLocks noChangeArrowheads="1"/>
        </xdr:cNvSpPr>
      </xdr:nvSpPr>
      <xdr:spPr bwMode="auto">
        <a:xfrm>
          <a:off x="13515975" y="1143000"/>
          <a:ext cx="5057775"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27432" anchor="ctr" upright="1"/>
        <a:lstStyle/>
        <a:p>
          <a:pPr algn="l" rtl="0">
            <a:defRPr sz="1000"/>
          </a:pPr>
          <a:r>
            <a:rPr lang="it-IT" sz="1200" b="1" i="0" strike="noStrike">
              <a:solidFill>
                <a:srgbClr val="000000"/>
              </a:solidFill>
              <a:latin typeface="Arial"/>
              <a:cs typeface="Arial"/>
            </a:rPr>
            <a:t>Tabella 10</a:t>
          </a:r>
          <a:r>
            <a:rPr lang="it-IT" sz="900" b="1" i="0" strike="noStrike">
              <a:solidFill>
                <a:srgbClr val="000000"/>
              </a:solidFill>
              <a:latin typeface="Arial"/>
              <a:cs typeface="Arial"/>
            </a:rPr>
            <a:t> </a:t>
          </a:r>
          <a:r>
            <a:rPr lang="it-IT" sz="900" b="0" i="0" strike="noStrike">
              <a:solidFill>
                <a:srgbClr val="000000"/>
              </a:solidFill>
              <a:latin typeface="Arial"/>
              <a:cs typeface="Arial"/>
            </a:rPr>
            <a:t>Personale  in servizio al 31 dicembre  distribuito per Regioni e all'estero.</a:t>
          </a:r>
        </a:p>
      </xdr:txBody>
    </xdr:sp>
    <xdr:clientData/>
  </xdr:twoCellAnchor>
  <xdr:twoCellAnchor editAs="oneCell">
    <xdr:from>
      <xdr:col>2</xdr:col>
      <xdr:colOff>28575</xdr:colOff>
      <xdr:row>0</xdr:row>
      <xdr:rowOff>323850</xdr:rowOff>
    </xdr:from>
    <xdr:to>
      <xdr:col>9</xdr:col>
      <xdr:colOff>180975</xdr:colOff>
      <xdr:row>0</xdr:row>
      <xdr:rowOff>1066800</xdr:rowOff>
    </xdr:to>
    <xdr:pic>
      <xdr:nvPicPr>
        <xdr:cNvPr id="4745651" name="Picture 8"/>
        <xdr:cNvPicPr>
          <a:picLocks noChangeAspect="1" noChangeArrowheads="1"/>
        </xdr:cNvPicPr>
      </xdr:nvPicPr>
      <xdr:blipFill>
        <a:blip xmlns:r="http://schemas.openxmlformats.org/officeDocument/2006/relationships" r:embed="rId1" cstate="print"/>
        <a:srcRect/>
        <a:stretch>
          <a:fillRect/>
        </a:stretch>
      </xdr:blipFill>
      <xdr:spPr bwMode="auto">
        <a:xfrm>
          <a:off x="3486150" y="323850"/>
          <a:ext cx="3086100" cy="742950"/>
        </a:xfrm>
        <a:prstGeom prst="rect">
          <a:avLst/>
        </a:prstGeom>
        <a:noFill/>
        <a:ln w="9525">
          <a:noFill/>
          <a:miter lim="800000"/>
          <a:headEnd/>
          <a:tailEnd/>
        </a:ln>
      </xdr:spPr>
    </xdr:pic>
    <xdr:clientData/>
  </xdr:twoCellAnchor>
  <xdr:twoCellAnchor editAs="oneCell">
    <xdr:from>
      <xdr:col>26</xdr:col>
      <xdr:colOff>28575</xdr:colOff>
      <xdr:row>0</xdr:row>
      <xdr:rowOff>323850</xdr:rowOff>
    </xdr:from>
    <xdr:to>
      <xdr:col>32</xdr:col>
      <xdr:colOff>371475</xdr:colOff>
      <xdr:row>0</xdr:row>
      <xdr:rowOff>1066800</xdr:rowOff>
    </xdr:to>
    <xdr:pic>
      <xdr:nvPicPr>
        <xdr:cNvPr id="4745652"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3544550" y="323850"/>
          <a:ext cx="3086100" cy="742950"/>
        </a:xfrm>
        <a:prstGeom prst="rect">
          <a:avLst/>
        </a:prstGeom>
        <a:noFill/>
        <a:ln w="9525">
          <a:noFill/>
          <a:miter lim="800000"/>
          <a:headEnd/>
          <a:tailEnd/>
        </a:ln>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28575</xdr:rowOff>
    </xdr:from>
    <xdr:to>
      <xdr:col>6</xdr:col>
      <xdr:colOff>0</xdr:colOff>
      <xdr:row>1</xdr:row>
      <xdr:rowOff>285750</xdr:rowOff>
    </xdr:to>
    <xdr:sp macro="" textlink="">
      <xdr:nvSpPr>
        <xdr:cNvPr id="2" name="Testo 3"/>
        <xdr:cNvSpPr txBox="1">
          <a:spLocks noChangeArrowheads="1"/>
        </xdr:cNvSpPr>
      </xdr:nvSpPr>
      <xdr:spPr bwMode="auto">
        <a:xfrm>
          <a:off x="0" y="1133475"/>
          <a:ext cx="5705475"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11</a:t>
          </a:r>
          <a:r>
            <a:rPr lang="it-IT" sz="900" b="1" i="0" strike="noStrike">
              <a:solidFill>
                <a:srgbClr val="000000"/>
              </a:solidFill>
              <a:latin typeface="Arial"/>
              <a:cs typeface="Arial"/>
            </a:rPr>
            <a:t> </a:t>
          </a:r>
          <a:r>
            <a:rPr lang="it-IT" sz="900" b="0" i="0" strike="noStrike">
              <a:solidFill>
                <a:srgbClr val="000000"/>
              </a:solidFill>
              <a:latin typeface="Arial"/>
              <a:cs typeface="Arial"/>
            </a:rPr>
            <a:t>- Numero giorni di assenza del personale in servizio nel corso dell'anno</a:t>
          </a:r>
        </a:p>
      </xdr:txBody>
    </xdr:sp>
    <xdr:clientData/>
  </xdr:twoCellAnchor>
  <xdr:twoCellAnchor editAs="oneCell">
    <xdr:from>
      <xdr:col>0</xdr:col>
      <xdr:colOff>28575</xdr:colOff>
      <xdr:row>0</xdr:row>
      <xdr:rowOff>323850</xdr:rowOff>
    </xdr:from>
    <xdr:to>
      <xdr:col>1</xdr:col>
      <xdr:colOff>104775</xdr:colOff>
      <xdr:row>0</xdr:row>
      <xdr:rowOff>1066800</xdr:rowOff>
    </xdr:to>
    <xdr:pic>
      <xdr:nvPicPr>
        <xdr:cNvPr id="4746458"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28575" y="323850"/>
          <a:ext cx="3086100" cy="742950"/>
        </a:xfrm>
        <a:prstGeom prst="rect">
          <a:avLst/>
        </a:prstGeom>
        <a:noFill/>
        <a:ln w="9525">
          <a:noFill/>
          <a:miter lim="800000"/>
          <a:headEnd/>
          <a:tailEnd/>
        </a:ln>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1</xdr:row>
      <xdr:rowOff>38100</xdr:rowOff>
    </xdr:from>
    <xdr:to>
      <xdr:col>5</xdr:col>
      <xdr:colOff>85725</xdr:colOff>
      <xdr:row>1</xdr:row>
      <xdr:rowOff>276225</xdr:rowOff>
    </xdr:to>
    <xdr:sp macro="" textlink="">
      <xdr:nvSpPr>
        <xdr:cNvPr id="2" name="Testo 3"/>
        <xdr:cNvSpPr txBox="1">
          <a:spLocks noChangeArrowheads="1"/>
        </xdr:cNvSpPr>
      </xdr:nvSpPr>
      <xdr:spPr bwMode="auto">
        <a:xfrm>
          <a:off x="0" y="1143000"/>
          <a:ext cx="6924675" cy="23812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12 </a:t>
          </a:r>
          <a:r>
            <a:rPr lang="it-IT" sz="1200" b="0" i="0" strike="noStrike">
              <a:solidFill>
                <a:srgbClr val="000000"/>
              </a:solidFill>
              <a:latin typeface="Arial"/>
              <a:cs typeface="Arial"/>
            </a:rPr>
            <a:t>-</a:t>
          </a:r>
          <a:r>
            <a:rPr lang="it-IT" sz="1200" b="1" i="0" strike="noStrike">
              <a:solidFill>
                <a:srgbClr val="000000"/>
              </a:solidFill>
              <a:latin typeface="Arial"/>
              <a:cs typeface="Arial"/>
            </a:rPr>
            <a:t> </a:t>
          </a:r>
          <a:r>
            <a:rPr lang="it-IT" sz="800" b="0" i="0" strike="noStrike">
              <a:solidFill>
                <a:srgbClr val="000000"/>
              </a:solidFill>
              <a:latin typeface="Arial"/>
              <a:cs typeface="Arial"/>
            </a:rPr>
            <a:t> </a:t>
          </a:r>
          <a:r>
            <a:rPr lang="it-IT" sz="1000" b="0" i="0" strike="noStrike">
              <a:solidFill>
                <a:srgbClr val="000000"/>
              </a:solidFill>
              <a:latin typeface="Arial"/>
              <a:cs typeface="Arial"/>
            </a:rPr>
            <a:t>oneri annui  per voci retributive a carattere "stipendiale" corrisposte al personale  in servizio (*)</a:t>
          </a:r>
        </a:p>
      </xdr:txBody>
    </xdr:sp>
    <xdr:clientData/>
  </xdr:twoCellAnchor>
  <xdr:twoCellAnchor editAs="oneCell">
    <xdr:from>
      <xdr:col>0</xdr:col>
      <xdr:colOff>28575</xdr:colOff>
      <xdr:row>0</xdr:row>
      <xdr:rowOff>323850</xdr:rowOff>
    </xdr:from>
    <xdr:to>
      <xdr:col>1</xdr:col>
      <xdr:colOff>152400</xdr:colOff>
      <xdr:row>0</xdr:row>
      <xdr:rowOff>1066800</xdr:rowOff>
    </xdr:to>
    <xdr:pic>
      <xdr:nvPicPr>
        <xdr:cNvPr id="4747482" name="Picture 5"/>
        <xdr:cNvPicPr>
          <a:picLocks noChangeAspect="1" noChangeArrowheads="1"/>
        </xdr:cNvPicPr>
      </xdr:nvPicPr>
      <xdr:blipFill>
        <a:blip xmlns:r="http://schemas.openxmlformats.org/officeDocument/2006/relationships" r:embed="rId1" cstate="print"/>
        <a:srcRect/>
        <a:stretch>
          <a:fillRect/>
        </a:stretch>
      </xdr:blipFill>
      <xdr:spPr bwMode="auto">
        <a:xfrm>
          <a:off x="28575" y="323850"/>
          <a:ext cx="3086100" cy="742950"/>
        </a:xfrm>
        <a:prstGeom prst="rect">
          <a:avLst/>
        </a:prstGeom>
        <a:noFill/>
        <a:ln w="9525">
          <a:noFill/>
          <a:miter lim="800000"/>
          <a:headEnd/>
          <a:tailEnd/>
        </a:ln>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47625</xdr:rowOff>
    </xdr:from>
    <xdr:to>
      <xdr:col>7</xdr:col>
      <xdr:colOff>600075</xdr:colOff>
      <xdr:row>1</xdr:row>
      <xdr:rowOff>276225</xdr:rowOff>
    </xdr:to>
    <xdr:sp macro="" textlink="">
      <xdr:nvSpPr>
        <xdr:cNvPr id="2" name="Testo 3"/>
        <xdr:cNvSpPr txBox="1">
          <a:spLocks noChangeArrowheads="1"/>
        </xdr:cNvSpPr>
      </xdr:nvSpPr>
      <xdr:spPr bwMode="auto">
        <a:xfrm>
          <a:off x="0" y="1152525"/>
          <a:ext cx="7143750" cy="22860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13 </a:t>
          </a:r>
          <a:r>
            <a:rPr lang="it-IT" sz="1200" b="0" i="0" strike="noStrike">
              <a:solidFill>
                <a:srgbClr val="000000"/>
              </a:solidFill>
              <a:latin typeface="Arial"/>
              <a:cs typeface="Arial"/>
            </a:rPr>
            <a:t>- </a:t>
          </a:r>
          <a:r>
            <a:rPr lang="it-IT" sz="1000" b="0" i="0" strike="noStrike">
              <a:solidFill>
                <a:srgbClr val="000000"/>
              </a:solidFill>
              <a:latin typeface="Arial"/>
              <a:cs typeface="Arial"/>
            </a:rPr>
            <a:t>oneri annui per indennità e compensi accessori corrisposti  al personale  in servizio (*)</a:t>
          </a:r>
        </a:p>
      </xdr:txBody>
    </xdr:sp>
    <xdr:clientData/>
  </xdr:twoCellAnchor>
  <xdr:twoCellAnchor>
    <xdr:from>
      <xdr:col>0</xdr:col>
      <xdr:colOff>0</xdr:colOff>
      <xdr:row>1</xdr:row>
      <xdr:rowOff>47625</xdr:rowOff>
    </xdr:from>
    <xdr:to>
      <xdr:col>8</xdr:col>
      <xdr:colOff>600075</xdr:colOff>
      <xdr:row>1</xdr:row>
      <xdr:rowOff>276225</xdr:rowOff>
    </xdr:to>
    <xdr:sp macro="" textlink="">
      <xdr:nvSpPr>
        <xdr:cNvPr id="3" name="Testo 3"/>
        <xdr:cNvSpPr txBox="1">
          <a:spLocks noChangeArrowheads="1"/>
        </xdr:cNvSpPr>
      </xdr:nvSpPr>
      <xdr:spPr bwMode="auto">
        <a:xfrm>
          <a:off x="0" y="1152525"/>
          <a:ext cx="7753350" cy="22860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13 </a:t>
          </a:r>
          <a:r>
            <a:rPr lang="it-IT" sz="1200" b="0" i="0" strike="noStrike">
              <a:solidFill>
                <a:srgbClr val="000000"/>
              </a:solidFill>
              <a:latin typeface="Arial"/>
              <a:cs typeface="Arial"/>
            </a:rPr>
            <a:t>- </a:t>
          </a:r>
          <a:r>
            <a:rPr lang="it-IT" sz="1000" b="0" i="0" strike="noStrike">
              <a:solidFill>
                <a:srgbClr val="000000"/>
              </a:solidFill>
              <a:latin typeface="Arial"/>
              <a:cs typeface="Arial"/>
            </a:rPr>
            <a:t>oneri annui per indennità e compensi accessori corrisposti  al personale  in servizio (*)</a:t>
          </a:r>
        </a:p>
      </xdr:txBody>
    </xdr:sp>
    <xdr:clientData/>
  </xdr:twoCellAnchor>
  <xdr:twoCellAnchor editAs="oneCell">
    <xdr:from>
      <xdr:col>0</xdr:col>
      <xdr:colOff>28575</xdr:colOff>
      <xdr:row>0</xdr:row>
      <xdr:rowOff>323850</xdr:rowOff>
    </xdr:from>
    <xdr:to>
      <xdr:col>1</xdr:col>
      <xdr:colOff>190500</xdr:colOff>
      <xdr:row>0</xdr:row>
      <xdr:rowOff>1066800</xdr:rowOff>
    </xdr:to>
    <xdr:pic>
      <xdr:nvPicPr>
        <xdr:cNvPr id="4748615" name="Picture 5"/>
        <xdr:cNvPicPr>
          <a:picLocks noChangeAspect="1" noChangeArrowheads="1"/>
        </xdr:cNvPicPr>
      </xdr:nvPicPr>
      <xdr:blipFill>
        <a:blip xmlns:r="http://schemas.openxmlformats.org/officeDocument/2006/relationships" r:embed="rId1" cstate="print"/>
        <a:srcRect/>
        <a:stretch>
          <a:fillRect/>
        </a:stretch>
      </xdr:blipFill>
      <xdr:spPr bwMode="auto">
        <a:xfrm>
          <a:off x="28575" y="323850"/>
          <a:ext cx="3086100" cy="742950"/>
        </a:xfrm>
        <a:prstGeom prst="rect">
          <a:avLst/>
        </a:prstGeom>
        <a:noFill/>
        <a:ln w="9525">
          <a:noFill/>
          <a:miter lim="800000"/>
          <a:headEnd/>
          <a:tailEnd/>
        </a:ln>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xdr:row>
      <xdr:rowOff>38100</xdr:rowOff>
    </xdr:from>
    <xdr:to>
      <xdr:col>0</xdr:col>
      <xdr:colOff>4667250</xdr:colOff>
      <xdr:row>1</xdr:row>
      <xdr:rowOff>266700</xdr:rowOff>
    </xdr:to>
    <xdr:sp macro="" textlink="">
      <xdr:nvSpPr>
        <xdr:cNvPr id="2" name="Testo 4"/>
        <xdr:cNvSpPr txBox="1">
          <a:spLocks noChangeArrowheads="1"/>
        </xdr:cNvSpPr>
      </xdr:nvSpPr>
      <xdr:spPr bwMode="auto">
        <a:xfrm>
          <a:off x="0" y="1143000"/>
          <a:ext cx="4667250" cy="22860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14</a:t>
          </a:r>
          <a:r>
            <a:rPr lang="it-IT" sz="800" b="0" i="0" strike="noStrike">
              <a:solidFill>
                <a:srgbClr val="000000"/>
              </a:solidFill>
              <a:latin typeface="Arial"/>
              <a:cs typeface="Arial"/>
            </a:rPr>
            <a:t> -  </a:t>
          </a:r>
          <a:r>
            <a:rPr lang="it-IT" sz="1000" b="0" i="0" strike="noStrike">
              <a:solidFill>
                <a:srgbClr val="000000"/>
              </a:solidFill>
              <a:latin typeface="Arial"/>
              <a:cs typeface="Arial"/>
            </a:rPr>
            <a:t>Altri oneri che concorrono a formare il costo del lavoro  (*)</a:t>
          </a:r>
        </a:p>
      </xdr:txBody>
    </xdr:sp>
    <xdr:clientData/>
  </xdr:twoCellAnchor>
  <xdr:twoCellAnchor editAs="oneCell">
    <xdr:from>
      <xdr:col>0</xdr:col>
      <xdr:colOff>28575</xdr:colOff>
      <xdr:row>0</xdr:row>
      <xdr:rowOff>323850</xdr:rowOff>
    </xdr:from>
    <xdr:to>
      <xdr:col>0</xdr:col>
      <xdr:colOff>3114675</xdr:colOff>
      <xdr:row>0</xdr:row>
      <xdr:rowOff>1066800</xdr:rowOff>
    </xdr:to>
    <xdr:pic>
      <xdr:nvPicPr>
        <xdr:cNvPr id="4562290" name="Picture 5"/>
        <xdr:cNvPicPr>
          <a:picLocks noChangeAspect="1" noChangeArrowheads="1"/>
        </xdr:cNvPicPr>
      </xdr:nvPicPr>
      <xdr:blipFill>
        <a:blip xmlns:r="http://schemas.openxmlformats.org/officeDocument/2006/relationships" r:embed="rId1" cstate="print"/>
        <a:srcRect/>
        <a:stretch>
          <a:fillRect/>
        </a:stretch>
      </xdr:blipFill>
      <xdr:spPr bwMode="auto">
        <a:xfrm>
          <a:off x="28575" y="323850"/>
          <a:ext cx="3086100" cy="742950"/>
        </a:xfrm>
        <a:prstGeom prst="rect">
          <a:avLst/>
        </a:prstGeom>
        <a:noFill/>
        <a:ln w="9525">
          <a:noFill/>
          <a:miter lim="800000"/>
          <a:headEnd/>
          <a:tailEnd/>
        </a:ln>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9525</xdr:colOff>
      <xdr:row>1</xdr:row>
      <xdr:rowOff>41197</xdr:rowOff>
    </xdr:from>
    <xdr:to>
      <xdr:col>3</xdr:col>
      <xdr:colOff>1912</xdr:colOff>
      <xdr:row>1</xdr:row>
      <xdr:rowOff>424958</xdr:rowOff>
    </xdr:to>
    <xdr:sp macro="" textlink="">
      <xdr:nvSpPr>
        <xdr:cNvPr id="2" name="Testo 3"/>
        <xdr:cNvSpPr txBox="1">
          <a:spLocks noChangeArrowheads="1"/>
        </xdr:cNvSpPr>
      </xdr:nvSpPr>
      <xdr:spPr bwMode="auto">
        <a:xfrm>
          <a:off x="9525" y="174547"/>
          <a:ext cx="2192662" cy="88486"/>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15</a:t>
          </a:r>
          <a:r>
            <a:rPr lang="it-IT" sz="1000" b="1" i="0" strike="noStrike">
              <a:solidFill>
                <a:srgbClr val="000000"/>
              </a:solidFill>
              <a:latin typeface="Arial"/>
              <a:cs typeface="Arial"/>
            </a:rPr>
            <a:t> </a:t>
          </a:r>
          <a:r>
            <a:rPr lang="it-IT" sz="1000" b="1" i="0" strike="noStrike">
              <a:solidFill>
                <a:srgbClr val="000000"/>
              </a:solidFill>
              <a:latin typeface="Arial" pitchFamily="34" charset="0"/>
              <a:cs typeface="Arial" pitchFamily="34" charset="0"/>
            </a:rPr>
            <a:t>- </a:t>
          </a:r>
          <a:r>
            <a:rPr lang="it-IT" sz="1000" b="0" i="0">
              <a:latin typeface="Arial" pitchFamily="34" charset="0"/>
              <a:ea typeface="+mn-ea"/>
              <a:cs typeface="Arial" pitchFamily="34" charset="0"/>
            </a:rPr>
            <a:t>FONDI PER LA CONTRATTAZIONE INTEGRATIVA</a:t>
          </a:r>
          <a:endParaRPr lang="it-IT" sz="1000" b="0" i="0" strike="noStrike">
            <a:solidFill>
              <a:srgbClr val="000000"/>
            </a:solidFill>
            <a:latin typeface="Arial" pitchFamily="34" charset="0"/>
            <a:ea typeface="+mn-ea"/>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it-IT" sz="1000" b="1" i="0" strike="noStrike">
              <a:solidFill>
                <a:srgbClr val="000000"/>
              </a:solidFill>
              <a:latin typeface="Arial"/>
              <a:cs typeface="Arial"/>
            </a:rPr>
            <a:t>MACROCATEGORIA:     </a:t>
          </a:r>
          <a:r>
            <a:rPr lang="it-IT" sz="1000" b="1" i="0">
              <a:latin typeface="Arial" pitchFamily="34" charset="0"/>
              <a:ea typeface="+mn-ea"/>
              <a:cs typeface="Arial" pitchFamily="34" charset="0"/>
            </a:rPr>
            <a:t>MEDICI</a:t>
          </a:r>
          <a:endParaRPr lang="it-IT">
            <a:latin typeface="Arial" pitchFamily="34" charset="0"/>
            <a:cs typeface="Arial" pitchFamily="34" charset="0"/>
          </a:endParaRPr>
        </a:p>
        <a:p>
          <a:pPr algn="l" rtl="0">
            <a:defRPr sz="1000"/>
          </a:pPr>
          <a:endParaRPr lang="it-IT" sz="1000" b="1" i="0" strike="noStrike">
            <a:solidFill>
              <a:srgbClr val="000000"/>
            </a:solidFill>
            <a:latin typeface="Arial"/>
            <a:cs typeface="Arial"/>
          </a:endParaRPr>
        </a:p>
      </xdr:txBody>
    </xdr:sp>
    <xdr:clientData/>
  </xdr:twoCellAnchor>
  <xdr:twoCellAnchor editAs="oneCell">
    <xdr:from>
      <xdr:col>0</xdr:col>
      <xdr:colOff>9525</xdr:colOff>
      <xdr:row>0</xdr:row>
      <xdr:rowOff>333375</xdr:rowOff>
    </xdr:from>
    <xdr:to>
      <xdr:col>0</xdr:col>
      <xdr:colOff>3333750</xdr:colOff>
      <xdr:row>0</xdr:row>
      <xdr:rowOff>1066800</xdr:rowOff>
    </xdr:to>
    <xdr:pic>
      <xdr:nvPicPr>
        <xdr:cNvPr id="4049708" name="Picture 23"/>
        <xdr:cNvPicPr>
          <a:picLocks noChangeAspect="1" noChangeArrowheads="1"/>
        </xdr:cNvPicPr>
      </xdr:nvPicPr>
      <xdr:blipFill>
        <a:blip xmlns:r="http://schemas.openxmlformats.org/officeDocument/2006/relationships" r:embed="rId1" cstate="print"/>
        <a:srcRect/>
        <a:stretch>
          <a:fillRect/>
        </a:stretch>
      </xdr:blipFill>
      <xdr:spPr bwMode="auto">
        <a:xfrm>
          <a:off x="9525" y="333375"/>
          <a:ext cx="3324225" cy="733425"/>
        </a:xfrm>
        <a:prstGeom prst="rect">
          <a:avLst/>
        </a:prstGeom>
        <a:noFill/>
        <a:ln w="9525">
          <a:noFill/>
          <a:miter lim="800000"/>
          <a:headEnd/>
          <a:tailEnd/>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19050</xdr:colOff>
      <xdr:row>1</xdr:row>
      <xdr:rowOff>47625</xdr:rowOff>
    </xdr:from>
    <xdr:to>
      <xdr:col>0</xdr:col>
      <xdr:colOff>2695575</xdr:colOff>
      <xdr:row>4</xdr:row>
      <xdr:rowOff>152400</xdr:rowOff>
    </xdr:to>
    <xdr:pic>
      <xdr:nvPicPr>
        <xdr:cNvPr id="4223637" name="Picture 23"/>
        <xdr:cNvPicPr>
          <a:picLocks noChangeAspect="1" noChangeArrowheads="1"/>
        </xdr:cNvPicPr>
      </xdr:nvPicPr>
      <xdr:blipFill>
        <a:blip xmlns:r="http://schemas.openxmlformats.org/officeDocument/2006/relationships" r:embed="rId1" cstate="print"/>
        <a:srcRect/>
        <a:stretch>
          <a:fillRect/>
        </a:stretch>
      </xdr:blipFill>
      <xdr:spPr bwMode="auto">
        <a:xfrm>
          <a:off x="19050" y="285750"/>
          <a:ext cx="2676525" cy="590550"/>
        </a:xfrm>
        <a:prstGeom prst="rect">
          <a:avLst/>
        </a:prstGeom>
        <a:noFill/>
        <a:ln w="9525">
          <a:noFill/>
          <a:miter lim="800000"/>
          <a:headEnd/>
          <a:tailEnd/>
        </a:ln>
      </xdr:spPr>
    </xdr:pic>
    <xdr:clientData/>
  </xdr:twoCellAnchor>
  <xdr:twoCellAnchor>
    <xdr:from>
      <xdr:col>0</xdr:col>
      <xdr:colOff>47625</xdr:colOff>
      <xdr:row>5</xdr:row>
      <xdr:rowOff>28575</xdr:rowOff>
    </xdr:from>
    <xdr:to>
      <xdr:col>1</xdr:col>
      <xdr:colOff>666751</xdr:colOff>
      <xdr:row>7</xdr:row>
      <xdr:rowOff>114300</xdr:rowOff>
    </xdr:to>
    <xdr:sp macro="" textlink="">
      <xdr:nvSpPr>
        <xdr:cNvPr id="3" name="Testo 3"/>
        <xdr:cNvSpPr txBox="1">
          <a:spLocks noChangeArrowheads="1"/>
        </xdr:cNvSpPr>
      </xdr:nvSpPr>
      <xdr:spPr bwMode="auto">
        <a:xfrm>
          <a:off x="47625" y="914400"/>
          <a:ext cx="4752976" cy="4095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rtl="0">
            <a:lnSpc>
              <a:spcPts val="1000"/>
            </a:lnSpc>
          </a:pPr>
          <a:r>
            <a:rPr lang="it-IT" sz="900" b="1" i="0" strike="noStrike">
              <a:solidFill>
                <a:srgbClr val="000000"/>
              </a:solidFill>
              <a:latin typeface="Arial"/>
              <a:cs typeface="Arial"/>
            </a:rPr>
            <a:t>TABELLA 15 DETTAGLIO </a:t>
          </a:r>
          <a:r>
            <a:rPr lang="it-IT" sz="900" b="1" i="0" strike="noStrike">
              <a:solidFill>
                <a:srgbClr val="000000"/>
              </a:solidFill>
              <a:latin typeface="Arial" pitchFamily="34" charset="0"/>
              <a:cs typeface="Arial" pitchFamily="34" charset="0"/>
            </a:rPr>
            <a:t>- </a:t>
          </a:r>
          <a:r>
            <a:rPr lang="it-IT" sz="1100" b="0" i="0">
              <a:effectLst/>
              <a:latin typeface="+mn-lt"/>
              <a:ea typeface="+mn-ea"/>
              <a:cs typeface="+mn-cs"/>
            </a:rPr>
            <a:t>FONDI PER LA CONTRATTAZIONE INTEGRATIVA</a:t>
          </a:r>
          <a:endParaRPr lang="it-IT" sz="1000">
            <a:effectLst/>
          </a:endParaRPr>
        </a:p>
        <a:p>
          <a:pPr rtl="0" eaLnBrk="1" fontAlgn="auto" latinLnBrk="0" hangingPunct="1">
            <a:lnSpc>
              <a:spcPts val="1000"/>
            </a:lnSpc>
          </a:pPr>
          <a:r>
            <a:rPr lang="it-IT" sz="1100" b="1" i="0">
              <a:effectLst/>
              <a:latin typeface="+mn-lt"/>
              <a:ea typeface="+mn-ea"/>
              <a:cs typeface="+mn-cs"/>
            </a:rPr>
            <a:t>MACROCATEGORIA:     MEDICI</a:t>
          </a:r>
          <a:endParaRPr lang="it-IT" sz="1000">
            <a:effectLst/>
          </a:endParaRPr>
        </a:p>
        <a:p>
          <a:pPr algn="l" rtl="0">
            <a:lnSpc>
              <a:spcPts val="1000"/>
            </a:lnSpc>
            <a:defRPr sz="1000"/>
          </a:pPr>
          <a:endParaRPr lang="it-IT" sz="1000" b="1" i="0" strike="noStrike">
            <a:solidFill>
              <a:srgbClr val="000000"/>
            </a:solidFill>
            <a:latin typeface="Arial"/>
            <a:cs typeface="Arial"/>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9525</xdr:colOff>
      <xdr:row>1</xdr:row>
      <xdr:rowOff>41197</xdr:rowOff>
    </xdr:from>
    <xdr:to>
      <xdr:col>3</xdr:col>
      <xdr:colOff>1912</xdr:colOff>
      <xdr:row>1</xdr:row>
      <xdr:rowOff>424958</xdr:rowOff>
    </xdr:to>
    <xdr:sp macro="" textlink="">
      <xdr:nvSpPr>
        <xdr:cNvPr id="2" name="Testo 3"/>
        <xdr:cNvSpPr txBox="1">
          <a:spLocks noChangeArrowheads="1"/>
        </xdr:cNvSpPr>
      </xdr:nvSpPr>
      <xdr:spPr bwMode="auto">
        <a:xfrm>
          <a:off x="9525" y="174547"/>
          <a:ext cx="2106937" cy="88486"/>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15</a:t>
          </a:r>
          <a:r>
            <a:rPr lang="it-IT" sz="1000" b="1" i="0" strike="noStrike">
              <a:solidFill>
                <a:srgbClr val="000000"/>
              </a:solidFill>
              <a:latin typeface="Arial"/>
              <a:cs typeface="Arial"/>
            </a:rPr>
            <a:t> </a:t>
          </a:r>
          <a:r>
            <a:rPr lang="it-IT" sz="1000" b="1" i="0" strike="noStrike">
              <a:solidFill>
                <a:srgbClr val="000000"/>
              </a:solidFill>
              <a:latin typeface="Arial" pitchFamily="34" charset="0"/>
              <a:cs typeface="Arial" pitchFamily="34" charset="0"/>
            </a:rPr>
            <a:t>- </a:t>
          </a:r>
          <a:r>
            <a:rPr lang="it-IT" sz="1000" b="0" i="0">
              <a:latin typeface="Arial" pitchFamily="34" charset="0"/>
              <a:ea typeface="+mn-ea"/>
              <a:cs typeface="Arial" pitchFamily="34" charset="0"/>
            </a:rPr>
            <a:t>FONDI PER LA CONTRATTAZIONE INTEGRATIVA</a:t>
          </a:r>
          <a:endParaRPr lang="it-IT" sz="1000" b="0" i="0" strike="noStrike">
            <a:solidFill>
              <a:srgbClr val="000000"/>
            </a:solidFill>
            <a:latin typeface="Arial" pitchFamily="34" charset="0"/>
            <a:ea typeface="+mn-ea"/>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it-IT" sz="1000" b="1" i="0" strike="noStrike">
              <a:solidFill>
                <a:srgbClr val="000000"/>
              </a:solidFill>
              <a:latin typeface="Arial"/>
              <a:cs typeface="Arial"/>
            </a:rPr>
            <a:t>MACROCATEGORIA:     </a:t>
          </a:r>
          <a:r>
            <a:rPr lang="it-IT" sz="1000" b="1" i="0">
              <a:latin typeface="Arial" pitchFamily="34" charset="0"/>
              <a:ea typeface="+mn-ea"/>
              <a:cs typeface="Arial" pitchFamily="34" charset="0"/>
            </a:rPr>
            <a:t>DIRIGENTI NON MEDICI</a:t>
          </a:r>
          <a:endParaRPr lang="it-IT">
            <a:latin typeface="Arial" pitchFamily="34" charset="0"/>
            <a:cs typeface="Arial" pitchFamily="34" charset="0"/>
          </a:endParaRPr>
        </a:p>
        <a:p>
          <a:pPr algn="l" rtl="0">
            <a:defRPr sz="1000"/>
          </a:pPr>
          <a:endParaRPr lang="it-IT" sz="1000" b="1" i="0" strike="noStrike">
            <a:solidFill>
              <a:srgbClr val="000000"/>
            </a:solidFill>
            <a:latin typeface="Arial"/>
            <a:cs typeface="Arial"/>
          </a:endParaRPr>
        </a:p>
      </xdr:txBody>
    </xdr:sp>
    <xdr:clientData/>
  </xdr:twoCellAnchor>
  <xdr:twoCellAnchor editAs="oneCell">
    <xdr:from>
      <xdr:col>0</xdr:col>
      <xdr:colOff>9525</xdr:colOff>
      <xdr:row>0</xdr:row>
      <xdr:rowOff>333375</xdr:rowOff>
    </xdr:from>
    <xdr:to>
      <xdr:col>0</xdr:col>
      <xdr:colOff>3333750</xdr:colOff>
      <xdr:row>0</xdr:row>
      <xdr:rowOff>1066800</xdr:rowOff>
    </xdr:to>
    <xdr:pic>
      <xdr:nvPicPr>
        <xdr:cNvPr id="4859073" name="Picture 23"/>
        <xdr:cNvPicPr>
          <a:picLocks noChangeAspect="1" noChangeArrowheads="1"/>
        </xdr:cNvPicPr>
      </xdr:nvPicPr>
      <xdr:blipFill>
        <a:blip xmlns:r="http://schemas.openxmlformats.org/officeDocument/2006/relationships" r:embed="rId1" cstate="print"/>
        <a:srcRect/>
        <a:stretch>
          <a:fillRect/>
        </a:stretch>
      </xdr:blipFill>
      <xdr:spPr bwMode="auto">
        <a:xfrm>
          <a:off x="9525" y="333375"/>
          <a:ext cx="3324225" cy="733425"/>
        </a:xfrm>
        <a:prstGeom prst="rect">
          <a:avLst/>
        </a:prstGeom>
        <a:noFill/>
        <a:ln w="9525">
          <a:noFill/>
          <a:miter lim="800000"/>
          <a:headEnd/>
          <a:tailEnd/>
        </a:ln>
      </xdr:spPr>
    </xdr:pic>
    <xdr:clientData/>
  </xdr:twoCellAnchor>
  <xdr:twoCellAnchor editAs="oneCell">
    <xdr:from>
      <xdr:col>0</xdr:col>
      <xdr:colOff>9525</xdr:colOff>
      <xdr:row>0</xdr:row>
      <xdr:rowOff>333375</xdr:rowOff>
    </xdr:from>
    <xdr:to>
      <xdr:col>0</xdr:col>
      <xdr:colOff>3333750</xdr:colOff>
      <xdr:row>0</xdr:row>
      <xdr:rowOff>1066800</xdr:rowOff>
    </xdr:to>
    <xdr:pic>
      <xdr:nvPicPr>
        <xdr:cNvPr id="4859074" name="Picture 23"/>
        <xdr:cNvPicPr>
          <a:picLocks noChangeAspect="1" noChangeArrowheads="1"/>
        </xdr:cNvPicPr>
      </xdr:nvPicPr>
      <xdr:blipFill>
        <a:blip xmlns:r="http://schemas.openxmlformats.org/officeDocument/2006/relationships" r:embed="rId1" cstate="print"/>
        <a:srcRect/>
        <a:stretch>
          <a:fillRect/>
        </a:stretch>
      </xdr:blipFill>
      <xdr:spPr bwMode="auto">
        <a:xfrm>
          <a:off x="9525" y="333375"/>
          <a:ext cx="3324225" cy="733425"/>
        </a:xfrm>
        <a:prstGeom prst="rect">
          <a:avLst/>
        </a:prstGeom>
        <a:noFill/>
        <a:ln w="9525">
          <a:noFill/>
          <a:miter lim="800000"/>
          <a:headEnd/>
          <a:tailEnd/>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19050</xdr:colOff>
      <xdr:row>1</xdr:row>
      <xdr:rowOff>47625</xdr:rowOff>
    </xdr:from>
    <xdr:to>
      <xdr:col>0</xdr:col>
      <xdr:colOff>2695575</xdr:colOff>
      <xdr:row>4</xdr:row>
      <xdr:rowOff>152400</xdr:rowOff>
    </xdr:to>
    <xdr:pic>
      <xdr:nvPicPr>
        <xdr:cNvPr id="4242055" name="Picture 23"/>
        <xdr:cNvPicPr>
          <a:picLocks noChangeAspect="1" noChangeArrowheads="1"/>
        </xdr:cNvPicPr>
      </xdr:nvPicPr>
      <xdr:blipFill>
        <a:blip xmlns:r="http://schemas.openxmlformats.org/officeDocument/2006/relationships" r:embed="rId1" cstate="print"/>
        <a:srcRect/>
        <a:stretch>
          <a:fillRect/>
        </a:stretch>
      </xdr:blipFill>
      <xdr:spPr bwMode="auto">
        <a:xfrm>
          <a:off x="19050" y="285750"/>
          <a:ext cx="2676525" cy="590550"/>
        </a:xfrm>
        <a:prstGeom prst="rect">
          <a:avLst/>
        </a:prstGeom>
        <a:noFill/>
        <a:ln w="9525">
          <a:noFill/>
          <a:miter lim="800000"/>
          <a:headEnd/>
          <a:tailEnd/>
        </a:ln>
      </xdr:spPr>
    </xdr:pic>
    <xdr:clientData/>
  </xdr:twoCellAnchor>
  <xdr:twoCellAnchor>
    <xdr:from>
      <xdr:col>0</xdr:col>
      <xdr:colOff>28577</xdr:colOff>
      <xdr:row>5</xdr:row>
      <xdr:rowOff>28575</xdr:rowOff>
    </xdr:from>
    <xdr:to>
      <xdr:col>1</xdr:col>
      <xdr:colOff>666751</xdr:colOff>
      <xdr:row>7</xdr:row>
      <xdr:rowOff>104775</xdr:rowOff>
    </xdr:to>
    <xdr:sp macro="" textlink="">
      <xdr:nvSpPr>
        <xdr:cNvPr id="3" name="Testo 3"/>
        <xdr:cNvSpPr txBox="1">
          <a:spLocks noChangeArrowheads="1"/>
        </xdr:cNvSpPr>
      </xdr:nvSpPr>
      <xdr:spPr bwMode="auto">
        <a:xfrm>
          <a:off x="28577" y="914400"/>
          <a:ext cx="4772024" cy="40005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rtl="0"/>
          <a:r>
            <a:rPr lang="it-IT" sz="900" b="1" i="0" strike="noStrike">
              <a:solidFill>
                <a:srgbClr val="000000"/>
              </a:solidFill>
              <a:latin typeface="Arial"/>
              <a:cs typeface="Arial"/>
            </a:rPr>
            <a:t>TABELLA 15 DETTAGLIO</a:t>
          </a:r>
          <a:r>
            <a:rPr lang="it-IT" sz="900" b="1" i="0" strike="noStrike">
              <a:solidFill>
                <a:srgbClr val="000000"/>
              </a:solidFill>
              <a:latin typeface="Arial" pitchFamily="34" charset="0"/>
              <a:cs typeface="Arial" pitchFamily="34" charset="0"/>
            </a:rPr>
            <a:t> </a:t>
          </a:r>
          <a:r>
            <a:rPr lang="it-IT" sz="1100" b="1" i="0">
              <a:effectLst/>
              <a:latin typeface="+mn-lt"/>
              <a:ea typeface="+mn-ea"/>
              <a:cs typeface="+mn-cs"/>
            </a:rPr>
            <a:t>- </a:t>
          </a:r>
          <a:r>
            <a:rPr lang="it-IT" sz="1100" b="0" i="0">
              <a:effectLst/>
              <a:latin typeface="+mn-lt"/>
              <a:ea typeface="+mn-ea"/>
              <a:cs typeface="+mn-cs"/>
            </a:rPr>
            <a:t>FONDI PER LA CONTRATTAZIONE INTEGRATIVA</a:t>
          </a:r>
          <a:endParaRPr lang="it-IT" sz="1000">
            <a:effectLst/>
          </a:endParaRPr>
        </a:p>
        <a:p>
          <a:pPr rtl="0" eaLnBrk="1" fontAlgn="auto" latinLnBrk="0" hangingPunct="1"/>
          <a:r>
            <a:rPr lang="it-IT" sz="1100" b="1" i="0">
              <a:effectLst/>
              <a:latin typeface="+mn-lt"/>
              <a:ea typeface="+mn-ea"/>
              <a:cs typeface="+mn-cs"/>
            </a:rPr>
            <a:t>MACROCATEGORIA:     DIRIGENTI NON MEDICI</a:t>
          </a:r>
          <a:endParaRPr lang="it-IT" sz="1000">
            <a:effectLst/>
          </a:endParaRPr>
        </a:p>
        <a:p>
          <a:pPr algn="l" rtl="0">
            <a:defRPr sz="1000"/>
          </a:pPr>
          <a:endParaRPr lang="it-IT" sz="1000" b="1" i="0" strike="noStrike">
            <a:solidFill>
              <a:srgbClr val="000000"/>
            </a:solidFill>
            <a:latin typeface="Arial"/>
            <a:cs typeface="Aria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9524</xdr:colOff>
      <xdr:row>0</xdr:row>
      <xdr:rowOff>1054101</xdr:rowOff>
    </xdr:from>
    <xdr:to>
      <xdr:col>5</xdr:col>
      <xdr:colOff>200025</xdr:colOff>
      <xdr:row>1</xdr:row>
      <xdr:rowOff>152400</xdr:rowOff>
    </xdr:to>
    <xdr:sp macro="" textlink="">
      <xdr:nvSpPr>
        <xdr:cNvPr id="2" name="Testo 9"/>
        <xdr:cNvSpPr txBox="1">
          <a:spLocks noChangeArrowheads="1"/>
        </xdr:cNvSpPr>
      </xdr:nvSpPr>
      <xdr:spPr bwMode="auto">
        <a:xfrm>
          <a:off x="9524" y="1054101"/>
          <a:ext cx="6134101" cy="203199"/>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u="none" strike="noStrike" baseline="0">
              <a:solidFill>
                <a:srgbClr val="000000"/>
              </a:solidFill>
              <a:latin typeface="Arial"/>
              <a:cs typeface="Arial"/>
            </a:rPr>
            <a:t>Tabella 1 </a:t>
          </a:r>
          <a:r>
            <a:rPr lang="it-IT" sz="1200" b="0" i="0" u="none" strike="noStrike" baseline="0">
              <a:solidFill>
                <a:srgbClr val="000000"/>
              </a:solidFill>
              <a:latin typeface="Arial"/>
              <a:cs typeface="Arial"/>
            </a:rPr>
            <a:t>- </a:t>
          </a:r>
          <a:r>
            <a:rPr lang="it-IT" sz="1000" b="0" i="0" u="none" strike="noStrike" baseline="0">
              <a:solidFill>
                <a:srgbClr val="000000"/>
              </a:solidFill>
              <a:latin typeface="Arial"/>
              <a:cs typeface="Arial"/>
            </a:rPr>
            <a:t>Personale dipendente a tempo indeterminato e personale dirigente in servizio al 31dicembre</a:t>
          </a:r>
        </a:p>
      </xdr:txBody>
    </xdr:sp>
    <xdr:clientData/>
  </xdr:twoCellAnchor>
  <xdr:twoCellAnchor editAs="oneCell">
    <xdr:from>
      <xdr:col>0</xdr:col>
      <xdr:colOff>28575</xdr:colOff>
      <xdr:row>0</xdr:row>
      <xdr:rowOff>323850</xdr:rowOff>
    </xdr:from>
    <xdr:to>
      <xdr:col>1</xdr:col>
      <xdr:colOff>95250</xdr:colOff>
      <xdr:row>0</xdr:row>
      <xdr:rowOff>1066800</xdr:rowOff>
    </xdr:to>
    <xdr:pic>
      <xdr:nvPicPr>
        <xdr:cNvPr id="4722916" name="Picture 14"/>
        <xdr:cNvPicPr>
          <a:picLocks noChangeAspect="1" noChangeArrowheads="1"/>
        </xdr:cNvPicPr>
      </xdr:nvPicPr>
      <xdr:blipFill>
        <a:blip xmlns:r="http://schemas.openxmlformats.org/officeDocument/2006/relationships" r:embed="rId1" cstate="print"/>
        <a:srcRect/>
        <a:stretch>
          <a:fillRect/>
        </a:stretch>
      </xdr:blipFill>
      <xdr:spPr bwMode="auto">
        <a:xfrm>
          <a:off x="28575" y="323850"/>
          <a:ext cx="3086100" cy="742950"/>
        </a:xfrm>
        <a:prstGeom prst="rect">
          <a:avLst/>
        </a:prstGeom>
        <a:noFill/>
        <a:ln w="9525">
          <a:noFill/>
          <a:miter lim="800000"/>
          <a:headEnd/>
          <a:tailEnd/>
        </a:ln>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9525</xdr:colOff>
      <xdr:row>1</xdr:row>
      <xdr:rowOff>41197</xdr:rowOff>
    </xdr:from>
    <xdr:to>
      <xdr:col>3</xdr:col>
      <xdr:colOff>1912</xdr:colOff>
      <xdr:row>1</xdr:row>
      <xdr:rowOff>424958</xdr:rowOff>
    </xdr:to>
    <xdr:sp macro="" textlink="">
      <xdr:nvSpPr>
        <xdr:cNvPr id="2" name="Testo 3"/>
        <xdr:cNvSpPr txBox="1">
          <a:spLocks noChangeArrowheads="1"/>
        </xdr:cNvSpPr>
      </xdr:nvSpPr>
      <xdr:spPr bwMode="auto">
        <a:xfrm>
          <a:off x="9525" y="174547"/>
          <a:ext cx="2106937" cy="88486"/>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15</a:t>
          </a:r>
          <a:r>
            <a:rPr lang="it-IT" sz="1000" b="1" i="0" strike="noStrike">
              <a:solidFill>
                <a:srgbClr val="000000"/>
              </a:solidFill>
              <a:latin typeface="Arial"/>
              <a:cs typeface="Arial"/>
            </a:rPr>
            <a:t> </a:t>
          </a:r>
          <a:r>
            <a:rPr lang="it-IT" sz="1000" b="1" i="0" strike="noStrike">
              <a:solidFill>
                <a:srgbClr val="000000"/>
              </a:solidFill>
              <a:latin typeface="Arial" pitchFamily="34" charset="0"/>
              <a:cs typeface="Arial" pitchFamily="34" charset="0"/>
            </a:rPr>
            <a:t>- </a:t>
          </a:r>
          <a:r>
            <a:rPr lang="it-IT" sz="1000" b="0" i="0">
              <a:latin typeface="Arial" pitchFamily="34" charset="0"/>
              <a:ea typeface="+mn-ea"/>
              <a:cs typeface="Arial" pitchFamily="34" charset="0"/>
            </a:rPr>
            <a:t>FONDI PER LA CONTRATTAZIONE INTEGRATIVA</a:t>
          </a:r>
          <a:endParaRPr lang="it-IT" sz="1000" b="0" i="0" strike="noStrike">
            <a:solidFill>
              <a:srgbClr val="000000"/>
            </a:solidFill>
            <a:latin typeface="Arial" pitchFamily="34" charset="0"/>
            <a:ea typeface="+mn-ea"/>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it-IT" sz="1000" b="1" i="0" strike="noStrike">
              <a:solidFill>
                <a:srgbClr val="000000"/>
              </a:solidFill>
              <a:latin typeface="Arial"/>
              <a:cs typeface="Arial"/>
            </a:rPr>
            <a:t>MACROCATEGORIA:     </a:t>
          </a:r>
          <a:r>
            <a:rPr lang="it-IT" sz="1000" b="1" i="0">
              <a:latin typeface="Arial" pitchFamily="34" charset="0"/>
              <a:ea typeface="+mn-ea"/>
              <a:cs typeface="Arial" pitchFamily="34" charset="0"/>
            </a:rPr>
            <a:t>PERSONALE NON DIRIGENTE</a:t>
          </a:r>
          <a:endParaRPr lang="it-IT">
            <a:latin typeface="Arial" pitchFamily="34" charset="0"/>
            <a:cs typeface="Arial" pitchFamily="34" charset="0"/>
          </a:endParaRPr>
        </a:p>
        <a:p>
          <a:pPr algn="l" rtl="0">
            <a:defRPr sz="1000"/>
          </a:pPr>
          <a:endParaRPr lang="it-IT" sz="1000" b="1" i="0" strike="noStrike">
            <a:solidFill>
              <a:srgbClr val="000000"/>
            </a:solidFill>
            <a:latin typeface="Arial"/>
            <a:cs typeface="Arial"/>
          </a:endParaRPr>
        </a:p>
      </xdr:txBody>
    </xdr:sp>
    <xdr:clientData/>
  </xdr:twoCellAnchor>
  <xdr:twoCellAnchor editAs="oneCell">
    <xdr:from>
      <xdr:col>0</xdr:col>
      <xdr:colOff>9525</xdr:colOff>
      <xdr:row>0</xdr:row>
      <xdr:rowOff>333375</xdr:rowOff>
    </xdr:from>
    <xdr:to>
      <xdr:col>0</xdr:col>
      <xdr:colOff>3333750</xdr:colOff>
      <xdr:row>0</xdr:row>
      <xdr:rowOff>1066800</xdr:rowOff>
    </xdr:to>
    <xdr:pic>
      <xdr:nvPicPr>
        <xdr:cNvPr id="4640342" name="Picture 23"/>
        <xdr:cNvPicPr>
          <a:picLocks noChangeAspect="1" noChangeArrowheads="1"/>
        </xdr:cNvPicPr>
      </xdr:nvPicPr>
      <xdr:blipFill>
        <a:blip xmlns:r="http://schemas.openxmlformats.org/officeDocument/2006/relationships" r:embed="rId1" cstate="print"/>
        <a:srcRect/>
        <a:stretch>
          <a:fillRect/>
        </a:stretch>
      </xdr:blipFill>
      <xdr:spPr bwMode="auto">
        <a:xfrm>
          <a:off x="9525" y="333375"/>
          <a:ext cx="3324225" cy="733425"/>
        </a:xfrm>
        <a:prstGeom prst="rect">
          <a:avLst/>
        </a:prstGeom>
        <a:noFill/>
        <a:ln w="9525">
          <a:noFill/>
          <a:miter lim="800000"/>
          <a:headEnd/>
          <a:tailEnd/>
        </a:ln>
      </xdr:spPr>
    </xdr:pic>
    <xdr:clientData/>
  </xdr:twoCellAnchor>
  <xdr:twoCellAnchor editAs="oneCell">
    <xdr:from>
      <xdr:col>0</xdr:col>
      <xdr:colOff>9525</xdr:colOff>
      <xdr:row>0</xdr:row>
      <xdr:rowOff>333375</xdr:rowOff>
    </xdr:from>
    <xdr:to>
      <xdr:col>0</xdr:col>
      <xdr:colOff>3333750</xdr:colOff>
      <xdr:row>0</xdr:row>
      <xdr:rowOff>1066800</xdr:rowOff>
    </xdr:to>
    <xdr:pic>
      <xdr:nvPicPr>
        <xdr:cNvPr id="4640343" name="Picture 23"/>
        <xdr:cNvPicPr>
          <a:picLocks noChangeAspect="1" noChangeArrowheads="1"/>
        </xdr:cNvPicPr>
      </xdr:nvPicPr>
      <xdr:blipFill>
        <a:blip xmlns:r="http://schemas.openxmlformats.org/officeDocument/2006/relationships" r:embed="rId1" cstate="print"/>
        <a:srcRect/>
        <a:stretch>
          <a:fillRect/>
        </a:stretch>
      </xdr:blipFill>
      <xdr:spPr bwMode="auto">
        <a:xfrm>
          <a:off x="9525" y="333375"/>
          <a:ext cx="3324225" cy="733425"/>
        </a:xfrm>
        <a:prstGeom prst="rect">
          <a:avLst/>
        </a:prstGeom>
        <a:noFill/>
        <a:ln w="9525">
          <a:noFill/>
          <a:miter lim="800000"/>
          <a:headEnd/>
          <a:tailEnd/>
        </a:ln>
      </xdr:spPr>
    </xdr:pic>
    <xdr:clientData/>
  </xdr:twoCellAnchor>
  <xdr:twoCellAnchor editAs="oneCell">
    <xdr:from>
      <xdr:col>0</xdr:col>
      <xdr:colOff>9525</xdr:colOff>
      <xdr:row>0</xdr:row>
      <xdr:rowOff>333375</xdr:rowOff>
    </xdr:from>
    <xdr:to>
      <xdr:col>0</xdr:col>
      <xdr:colOff>3333750</xdr:colOff>
      <xdr:row>0</xdr:row>
      <xdr:rowOff>1066800</xdr:rowOff>
    </xdr:to>
    <xdr:pic>
      <xdr:nvPicPr>
        <xdr:cNvPr id="4640344" name="Picture 23"/>
        <xdr:cNvPicPr>
          <a:picLocks noChangeAspect="1" noChangeArrowheads="1"/>
        </xdr:cNvPicPr>
      </xdr:nvPicPr>
      <xdr:blipFill>
        <a:blip xmlns:r="http://schemas.openxmlformats.org/officeDocument/2006/relationships" r:embed="rId1" cstate="print"/>
        <a:srcRect/>
        <a:stretch>
          <a:fillRect/>
        </a:stretch>
      </xdr:blipFill>
      <xdr:spPr bwMode="auto">
        <a:xfrm>
          <a:off x="9525" y="333375"/>
          <a:ext cx="3324225" cy="733425"/>
        </a:xfrm>
        <a:prstGeom prst="rect">
          <a:avLst/>
        </a:prstGeom>
        <a:noFill/>
        <a:ln w="9525">
          <a:noFill/>
          <a:miter lim="800000"/>
          <a:headEnd/>
          <a:tailEnd/>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19050</xdr:colOff>
      <xdr:row>1</xdr:row>
      <xdr:rowOff>47625</xdr:rowOff>
    </xdr:from>
    <xdr:to>
      <xdr:col>0</xdr:col>
      <xdr:colOff>2695575</xdr:colOff>
      <xdr:row>4</xdr:row>
      <xdr:rowOff>152400</xdr:rowOff>
    </xdr:to>
    <xdr:pic>
      <xdr:nvPicPr>
        <xdr:cNvPr id="4247172" name="Picture 23"/>
        <xdr:cNvPicPr>
          <a:picLocks noChangeAspect="1" noChangeArrowheads="1"/>
        </xdr:cNvPicPr>
      </xdr:nvPicPr>
      <xdr:blipFill>
        <a:blip xmlns:r="http://schemas.openxmlformats.org/officeDocument/2006/relationships" r:embed="rId1" cstate="print"/>
        <a:srcRect/>
        <a:stretch>
          <a:fillRect/>
        </a:stretch>
      </xdr:blipFill>
      <xdr:spPr bwMode="auto">
        <a:xfrm>
          <a:off x="19050" y="285750"/>
          <a:ext cx="2676525" cy="590550"/>
        </a:xfrm>
        <a:prstGeom prst="rect">
          <a:avLst/>
        </a:prstGeom>
        <a:noFill/>
        <a:ln w="9525">
          <a:noFill/>
          <a:miter lim="800000"/>
          <a:headEnd/>
          <a:tailEnd/>
        </a:ln>
      </xdr:spPr>
    </xdr:pic>
    <xdr:clientData/>
  </xdr:twoCellAnchor>
  <xdr:twoCellAnchor>
    <xdr:from>
      <xdr:col>0</xdr:col>
      <xdr:colOff>28577</xdr:colOff>
      <xdr:row>5</xdr:row>
      <xdr:rowOff>28575</xdr:rowOff>
    </xdr:from>
    <xdr:to>
      <xdr:col>1</xdr:col>
      <xdr:colOff>666751</xdr:colOff>
      <xdr:row>7</xdr:row>
      <xdr:rowOff>142875</xdr:rowOff>
    </xdr:to>
    <xdr:sp macro="" textlink="">
      <xdr:nvSpPr>
        <xdr:cNvPr id="3" name="Testo 3"/>
        <xdr:cNvSpPr txBox="1">
          <a:spLocks noChangeArrowheads="1"/>
        </xdr:cNvSpPr>
      </xdr:nvSpPr>
      <xdr:spPr bwMode="auto">
        <a:xfrm>
          <a:off x="28577" y="914400"/>
          <a:ext cx="4772024" cy="43815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rtl="0"/>
          <a:r>
            <a:rPr lang="it-IT" sz="900" b="1" i="0" strike="noStrike">
              <a:solidFill>
                <a:srgbClr val="000000"/>
              </a:solidFill>
              <a:latin typeface="Arial"/>
              <a:cs typeface="Arial"/>
            </a:rPr>
            <a:t>TABELLA 15 DETTAGLI</a:t>
          </a:r>
          <a:r>
            <a:rPr lang="it-IT" sz="900" b="1" i="0" strike="noStrike" baseline="0">
              <a:solidFill>
                <a:srgbClr val="000000"/>
              </a:solidFill>
              <a:latin typeface="Arial"/>
              <a:cs typeface="Arial"/>
            </a:rPr>
            <a:t>O </a:t>
          </a:r>
          <a:r>
            <a:rPr lang="it-IT" sz="900" b="1" i="0" strike="noStrike">
              <a:solidFill>
                <a:srgbClr val="000000"/>
              </a:solidFill>
              <a:latin typeface="Arial" pitchFamily="34" charset="0"/>
              <a:cs typeface="Arial" pitchFamily="34" charset="0"/>
            </a:rPr>
            <a:t>- </a:t>
          </a:r>
          <a:r>
            <a:rPr lang="it-IT" sz="1100" b="0" i="0">
              <a:effectLst/>
              <a:latin typeface="+mn-lt"/>
              <a:ea typeface="+mn-ea"/>
              <a:cs typeface="+mn-cs"/>
            </a:rPr>
            <a:t>FONDI PER LA CONTRATTAZIONE INTEGRATIVA</a:t>
          </a:r>
          <a:endParaRPr lang="it-IT" sz="1000">
            <a:effectLst/>
          </a:endParaRPr>
        </a:p>
        <a:p>
          <a:pPr rtl="0" eaLnBrk="1" fontAlgn="auto" latinLnBrk="0" hangingPunct="1"/>
          <a:r>
            <a:rPr lang="it-IT" sz="1100" b="1" i="0">
              <a:effectLst/>
              <a:latin typeface="+mn-lt"/>
              <a:ea typeface="+mn-ea"/>
              <a:cs typeface="+mn-cs"/>
            </a:rPr>
            <a:t>MACROCATEGORIA:     PERSONALE NON DIRIGENTE</a:t>
          </a:r>
          <a:endParaRPr lang="it-IT" sz="1000">
            <a:effectLst/>
          </a:endParaRPr>
        </a:p>
        <a:p>
          <a:pPr algn="l" rtl="0">
            <a:defRPr sz="1000"/>
          </a:pPr>
          <a:endParaRPr lang="it-IT" sz="1000" b="1" i="0" strike="noStrike">
            <a:solidFill>
              <a:srgbClr val="000000"/>
            </a:solidFill>
            <a:latin typeface="Arial"/>
            <a:cs typeface="Arial"/>
          </a:endParaRPr>
        </a:p>
      </xdr:txBody>
    </xdr:sp>
    <xdr:clientData/>
  </xdr:twoCellAnchor>
</xdr:wsDr>
</file>

<file path=xl/drawings/drawing32.xml><?xml version="1.0" encoding="utf-8"?>
<xdr:wsDr xmlns:xdr="http://schemas.openxmlformats.org/drawingml/2006/spreadsheetDrawing" xmlns:a="http://schemas.openxmlformats.org/drawingml/2006/main">
  <xdr:twoCellAnchor editAs="oneCell">
    <xdr:from>
      <xdr:col>2</xdr:col>
      <xdr:colOff>3724275</xdr:colOff>
      <xdr:row>5</xdr:row>
      <xdr:rowOff>171450</xdr:rowOff>
    </xdr:from>
    <xdr:to>
      <xdr:col>2</xdr:col>
      <xdr:colOff>7134225</xdr:colOff>
      <xdr:row>6</xdr:row>
      <xdr:rowOff>647700</xdr:rowOff>
    </xdr:to>
    <xdr:pic>
      <xdr:nvPicPr>
        <xdr:cNvPr id="3669562" name="Picture 10"/>
        <xdr:cNvPicPr>
          <a:picLocks noChangeAspect="1" noChangeArrowheads="1"/>
        </xdr:cNvPicPr>
      </xdr:nvPicPr>
      <xdr:blipFill>
        <a:blip xmlns:r="http://schemas.openxmlformats.org/officeDocument/2006/relationships" r:embed="rId1" cstate="print"/>
        <a:srcRect/>
        <a:stretch>
          <a:fillRect/>
        </a:stretch>
      </xdr:blipFill>
      <xdr:spPr bwMode="auto">
        <a:xfrm>
          <a:off x="4867275" y="2114550"/>
          <a:ext cx="3409950" cy="733425"/>
        </a:xfrm>
        <a:prstGeom prst="rect">
          <a:avLst/>
        </a:prstGeom>
        <a:noFill/>
        <a:ln w="9525">
          <a:noFill/>
          <a:miter lim="800000"/>
          <a:headEnd/>
          <a:tailEnd/>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2</xdr:col>
      <xdr:colOff>3686175</xdr:colOff>
      <xdr:row>5</xdr:row>
      <xdr:rowOff>180975</xdr:rowOff>
    </xdr:from>
    <xdr:to>
      <xdr:col>2</xdr:col>
      <xdr:colOff>7096125</xdr:colOff>
      <xdr:row>6</xdr:row>
      <xdr:rowOff>647700</xdr:rowOff>
    </xdr:to>
    <xdr:pic>
      <xdr:nvPicPr>
        <xdr:cNvPr id="3672633" name="Picture 10"/>
        <xdr:cNvPicPr>
          <a:picLocks noChangeAspect="1" noChangeArrowheads="1"/>
        </xdr:cNvPicPr>
      </xdr:nvPicPr>
      <xdr:blipFill>
        <a:blip xmlns:r="http://schemas.openxmlformats.org/officeDocument/2006/relationships" r:embed="rId1" cstate="print"/>
        <a:srcRect/>
        <a:stretch>
          <a:fillRect/>
        </a:stretch>
      </xdr:blipFill>
      <xdr:spPr bwMode="auto">
        <a:xfrm>
          <a:off x="4829175" y="2124075"/>
          <a:ext cx="3409950" cy="723900"/>
        </a:xfrm>
        <a:prstGeom prst="rect">
          <a:avLst/>
        </a:prstGeom>
        <a:noFill/>
        <a:ln w="9525">
          <a:noFill/>
          <a:miter lim="800000"/>
          <a:headEnd/>
          <a:tailEnd/>
        </a:ln>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2</xdr:col>
      <xdr:colOff>3667125</xdr:colOff>
      <xdr:row>5</xdr:row>
      <xdr:rowOff>190500</xdr:rowOff>
    </xdr:from>
    <xdr:to>
      <xdr:col>2</xdr:col>
      <xdr:colOff>7077075</xdr:colOff>
      <xdr:row>6</xdr:row>
      <xdr:rowOff>657225</xdr:rowOff>
    </xdr:to>
    <xdr:pic>
      <xdr:nvPicPr>
        <xdr:cNvPr id="3673657" name="Picture 10"/>
        <xdr:cNvPicPr>
          <a:picLocks noChangeAspect="1" noChangeArrowheads="1"/>
        </xdr:cNvPicPr>
      </xdr:nvPicPr>
      <xdr:blipFill>
        <a:blip xmlns:r="http://schemas.openxmlformats.org/officeDocument/2006/relationships" r:embed="rId1" cstate="print"/>
        <a:srcRect/>
        <a:stretch>
          <a:fillRect/>
        </a:stretch>
      </xdr:blipFill>
      <xdr:spPr bwMode="auto">
        <a:xfrm>
          <a:off x="4810125" y="2133600"/>
          <a:ext cx="3409950" cy="723900"/>
        </a:xfrm>
        <a:prstGeom prst="rect">
          <a:avLst/>
        </a:prstGeom>
        <a:noFill/>
        <a:ln w="9525">
          <a:noFill/>
          <a:miter lim="800000"/>
          <a:headEnd/>
          <a:tailEnd/>
        </a:ln>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1</xdr:row>
      <xdr:rowOff>38100</xdr:rowOff>
    </xdr:from>
    <xdr:to>
      <xdr:col>0</xdr:col>
      <xdr:colOff>4658703</xdr:colOff>
      <xdr:row>1</xdr:row>
      <xdr:rowOff>266700</xdr:rowOff>
    </xdr:to>
    <xdr:sp macro="" textlink="">
      <xdr:nvSpPr>
        <xdr:cNvPr id="2" name="Testo 4"/>
        <xdr:cNvSpPr txBox="1">
          <a:spLocks noChangeArrowheads="1"/>
        </xdr:cNvSpPr>
      </xdr:nvSpPr>
      <xdr:spPr bwMode="auto">
        <a:xfrm>
          <a:off x="0" y="171450"/>
          <a:ext cx="524853" cy="9525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RICONCILIAZIONE</a:t>
          </a:r>
          <a:endParaRPr lang="it-IT" sz="1000" b="0" i="0" strike="noStrike">
            <a:solidFill>
              <a:srgbClr val="000000"/>
            </a:solidFill>
            <a:latin typeface="Arial"/>
            <a:cs typeface="Arial"/>
          </a:endParaRP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10</xdr:col>
      <xdr:colOff>0</xdr:colOff>
      <xdr:row>0</xdr:row>
      <xdr:rowOff>0</xdr:rowOff>
    </xdr:from>
    <xdr:to>
      <xdr:col>10</xdr:col>
      <xdr:colOff>0</xdr:colOff>
      <xdr:row>0</xdr:row>
      <xdr:rowOff>0</xdr:rowOff>
    </xdr:to>
    <xdr:sp macro="" textlink="">
      <xdr:nvSpPr>
        <xdr:cNvPr id="2" name="Testo 4"/>
        <xdr:cNvSpPr txBox="1">
          <a:spLocks noChangeArrowheads="1"/>
        </xdr:cNvSpPr>
      </xdr:nvSpPr>
      <xdr:spPr bwMode="auto">
        <a:xfrm>
          <a:off x="9734550" y="0"/>
          <a:ext cx="0" cy="0"/>
        </a:xfrm>
        <a:prstGeom prst="rect">
          <a:avLst/>
        </a:prstGeom>
        <a:noFill/>
        <a:ln w="9525">
          <a:solidFill>
            <a:srgbClr val="000000"/>
          </a:solidFill>
          <a:miter lim="800000"/>
          <a:headEnd/>
          <a:tailEnd/>
        </a:ln>
        <a:effectLst>
          <a:outerShdw dist="35921" dir="2700000" algn="ctr" rotWithShape="0">
            <a:srgbClr val="000000"/>
          </a:outerShdw>
        </a:effectLst>
      </xdr:spPr>
      <xdr:txBody>
        <a:bodyPr vertOverflow="clip" wrap="square" lIns="27432" tIns="22860" rIns="27432" bIns="22860" anchor="ctr" upright="1"/>
        <a:lstStyle/>
        <a:p>
          <a:pPr algn="ctr" rtl="0">
            <a:defRPr sz="1000"/>
          </a:pPr>
          <a:r>
            <a:rPr lang="it-IT" sz="1000" b="1" i="0" strike="noStrike">
              <a:solidFill>
                <a:srgbClr val="000000"/>
              </a:solidFill>
              <a:latin typeface="Arial"/>
              <a:cs typeface="Arial"/>
            </a:rPr>
            <a:t>Anno 2004</a:t>
          </a:r>
        </a:p>
      </xdr:txBody>
    </xdr:sp>
    <xdr:clientData/>
  </xdr:twoCellAnchor>
  <xdr:twoCellAnchor>
    <xdr:from>
      <xdr:col>10</xdr:col>
      <xdr:colOff>0</xdr:colOff>
      <xdr:row>0</xdr:row>
      <xdr:rowOff>0</xdr:rowOff>
    </xdr:from>
    <xdr:to>
      <xdr:col>10</xdr:col>
      <xdr:colOff>0</xdr:colOff>
      <xdr:row>0</xdr:row>
      <xdr:rowOff>0</xdr:rowOff>
    </xdr:to>
    <xdr:sp macro="" textlink="">
      <xdr:nvSpPr>
        <xdr:cNvPr id="3" name="Testo 2"/>
        <xdr:cNvSpPr>
          <a:spLocks noChangeArrowheads="1"/>
        </xdr:cNvSpPr>
      </xdr:nvSpPr>
      <xdr:spPr bwMode="auto">
        <a:xfrm>
          <a:off x="9734550" y="0"/>
          <a:ext cx="0" cy="0"/>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22860" anchor="ctr" upright="1"/>
        <a:lstStyle/>
        <a:p>
          <a:pPr algn="l" rtl="0">
            <a:defRPr sz="1000"/>
          </a:pPr>
          <a:r>
            <a:rPr lang="it-IT" sz="800" b="1" i="0" strike="noStrike">
              <a:solidFill>
                <a:srgbClr val="000000"/>
              </a:solidFill>
              <a:latin typeface="Arial"/>
              <a:cs typeface="Arial"/>
            </a:rPr>
            <a:t>ISTITUZIONE......................................</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16</xdr:col>
      <xdr:colOff>0</xdr:colOff>
      <xdr:row>0</xdr:row>
      <xdr:rowOff>0</xdr:rowOff>
    </xdr:from>
    <xdr:to>
      <xdr:col>16</xdr:col>
      <xdr:colOff>0</xdr:colOff>
      <xdr:row>0</xdr:row>
      <xdr:rowOff>0</xdr:rowOff>
    </xdr:to>
    <xdr:sp macro="" textlink="">
      <xdr:nvSpPr>
        <xdr:cNvPr id="2" name="Testo 4"/>
        <xdr:cNvSpPr txBox="1">
          <a:spLocks noChangeArrowheads="1"/>
        </xdr:cNvSpPr>
      </xdr:nvSpPr>
      <xdr:spPr bwMode="auto">
        <a:xfrm>
          <a:off x="12296775" y="0"/>
          <a:ext cx="0" cy="0"/>
        </a:xfrm>
        <a:prstGeom prst="rect">
          <a:avLst/>
        </a:prstGeom>
        <a:noFill/>
        <a:ln w="9525">
          <a:solidFill>
            <a:srgbClr val="000000"/>
          </a:solidFill>
          <a:miter lim="800000"/>
          <a:headEnd/>
          <a:tailEnd/>
        </a:ln>
        <a:effectLst>
          <a:outerShdw dist="35921" dir="2700000" algn="ctr" rotWithShape="0">
            <a:srgbClr val="000000"/>
          </a:outerShdw>
        </a:effectLst>
      </xdr:spPr>
      <xdr:txBody>
        <a:bodyPr vertOverflow="clip" wrap="square" lIns="27432" tIns="22860" rIns="27432" bIns="22860" anchor="ctr" upright="1"/>
        <a:lstStyle/>
        <a:p>
          <a:pPr algn="ctr" rtl="0">
            <a:defRPr sz="1000"/>
          </a:pPr>
          <a:r>
            <a:rPr lang="it-IT" sz="1000" b="1" i="0" strike="noStrike">
              <a:solidFill>
                <a:srgbClr val="000000"/>
              </a:solidFill>
              <a:latin typeface="Arial"/>
              <a:cs typeface="Arial"/>
            </a:rPr>
            <a:t>Anno 2004</a:t>
          </a:r>
        </a:p>
      </xdr:txBody>
    </xdr:sp>
    <xdr:clientData/>
  </xdr:twoCellAnchor>
  <xdr:twoCellAnchor>
    <xdr:from>
      <xdr:col>16</xdr:col>
      <xdr:colOff>0</xdr:colOff>
      <xdr:row>0</xdr:row>
      <xdr:rowOff>0</xdr:rowOff>
    </xdr:from>
    <xdr:to>
      <xdr:col>16</xdr:col>
      <xdr:colOff>0</xdr:colOff>
      <xdr:row>0</xdr:row>
      <xdr:rowOff>0</xdr:rowOff>
    </xdr:to>
    <xdr:sp macro="" textlink="">
      <xdr:nvSpPr>
        <xdr:cNvPr id="3" name="Testo 2"/>
        <xdr:cNvSpPr>
          <a:spLocks noChangeArrowheads="1"/>
        </xdr:cNvSpPr>
      </xdr:nvSpPr>
      <xdr:spPr bwMode="auto">
        <a:xfrm>
          <a:off x="12296775" y="0"/>
          <a:ext cx="0" cy="0"/>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22860" anchor="ctr" upright="1"/>
        <a:lstStyle/>
        <a:p>
          <a:pPr algn="l" rtl="0">
            <a:defRPr sz="1000"/>
          </a:pPr>
          <a:r>
            <a:rPr lang="it-IT" sz="800" b="1" i="0" strike="noStrike">
              <a:solidFill>
                <a:srgbClr val="000000"/>
              </a:solidFill>
              <a:latin typeface="Arial"/>
              <a:cs typeface="Arial"/>
            </a:rPr>
            <a:t>ISTITUZIONE......................................</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7</xdr:col>
      <xdr:colOff>0</xdr:colOff>
      <xdr:row>0</xdr:row>
      <xdr:rowOff>0</xdr:rowOff>
    </xdr:from>
    <xdr:to>
      <xdr:col>7</xdr:col>
      <xdr:colOff>0</xdr:colOff>
      <xdr:row>0</xdr:row>
      <xdr:rowOff>0</xdr:rowOff>
    </xdr:to>
    <xdr:sp macro="" textlink="">
      <xdr:nvSpPr>
        <xdr:cNvPr id="2" name="Testo 4"/>
        <xdr:cNvSpPr txBox="1">
          <a:spLocks noChangeArrowheads="1"/>
        </xdr:cNvSpPr>
      </xdr:nvSpPr>
      <xdr:spPr bwMode="auto">
        <a:xfrm>
          <a:off x="8134350" y="0"/>
          <a:ext cx="0" cy="0"/>
        </a:xfrm>
        <a:prstGeom prst="rect">
          <a:avLst/>
        </a:prstGeom>
        <a:noFill/>
        <a:ln w="9525">
          <a:solidFill>
            <a:srgbClr val="000000"/>
          </a:solidFill>
          <a:miter lim="800000"/>
          <a:headEnd/>
          <a:tailEnd/>
        </a:ln>
        <a:effectLst>
          <a:outerShdw dist="35921" dir="2700000" algn="ctr" rotWithShape="0">
            <a:srgbClr val="000000"/>
          </a:outerShdw>
        </a:effectLst>
      </xdr:spPr>
      <xdr:txBody>
        <a:bodyPr vertOverflow="clip" wrap="square" lIns="27432" tIns="22860" rIns="27432" bIns="22860" anchor="ctr" upright="1"/>
        <a:lstStyle/>
        <a:p>
          <a:pPr algn="ctr" rtl="0">
            <a:defRPr sz="1000"/>
          </a:pPr>
          <a:r>
            <a:rPr lang="it-IT" sz="1000" b="1" i="0" strike="noStrike">
              <a:solidFill>
                <a:srgbClr val="000000"/>
              </a:solidFill>
              <a:latin typeface="Arial"/>
              <a:cs typeface="Arial"/>
            </a:rPr>
            <a:t>Anno 2004</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 name="Testo 2"/>
        <xdr:cNvSpPr>
          <a:spLocks noChangeArrowheads="1"/>
        </xdr:cNvSpPr>
      </xdr:nvSpPr>
      <xdr:spPr bwMode="auto">
        <a:xfrm>
          <a:off x="8134350" y="0"/>
          <a:ext cx="0" cy="0"/>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22860" anchor="ctr" upright="1"/>
        <a:lstStyle/>
        <a:p>
          <a:pPr algn="l" rtl="0">
            <a:defRPr sz="1000"/>
          </a:pPr>
          <a:r>
            <a:rPr lang="it-IT" sz="800" b="1" i="0" strike="noStrike">
              <a:solidFill>
                <a:srgbClr val="000000"/>
              </a:solidFill>
              <a:latin typeface="Arial"/>
              <a:cs typeface="Arial"/>
            </a:rPr>
            <a:t>ISTITUZIONE......................................</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7</xdr:col>
      <xdr:colOff>0</xdr:colOff>
      <xdr:row>0</xdr:row>
      <xdr:rowOff>0</xdr:rowOff>
    </xdr:from>
    <xdr:to>
      <xdr:col>7</xdr:col>
      <xdr:colOff>0</xdr:colOff>
      <xdr:row>0</xdr:row>
      <xdr:rowOff>0</xdr:rowOff>
    </xdr:to>
    <xdr:sp macro="" textlink="">
      <xdr:nvSpPr>
        <xdr:cNvPr id="2" name="Testo 4"/>
        <xdr:cNvSpPr txBox="1">
          <a:spLocks noChangeArrowheads="1"/>
        </xdr:cNvSpPr>
      </xdr:nvSpPr>
      <xdr:spPr bwMode="auto">
        <a:xfrm>
          <a:off x="8353425" y="0"/>
          <a:ext cx="0" cy="0"/>
        </a:xfrm>
        <a:prstGeom prst="rect">
          <a:avLst/>
        </a:prstGeom>
        <a:noFill/>
        <a:ln w="9525">
          <a:solidFill>
            <a:srgbClr val="000000"/>
          </a:solidFill>
          <a:miter lim="800000"/>
          <a:headEnd/>
          <a:tailEnd/>
        </a:ln>
        <a:effectLst>
          <a:outerShdw dist="35921" dir="2700000" algn="ctr" rotWithShape="0">
            <a:srgbClr val="000000"/>
          </a:outerShdw>
        </a:effectLst>
      </xdr:spPr>
      <xdr:txBody>
        <a:bodyPr vertOverflow="clip" wrap="square" lIns="27432" tIns="22860" rIns="27432" bIns="22860" anchor="ctr" upright="1"/>
        <a:lstStyle/>
        <a:p>
          <a:pPr algn="ctr" rtl="0">
            <a:defRPr sz="1000"/>
          </a:pPr>
          <a:r>
            <a:rPr lang="it-IT" sz="1000" b="1" i="0" strike="noStrike">
              <a:solidFill>
                <a:srgbClr val="000000"/>
              </a:solidFill>
              <a:latin typeface="Arial"/>
              <a:cs typeface="Arial"/>
            </a:rPr>
            <a:t>Anno 2004</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 name="Testo 2"/>
        <xdr:cNvSpPr>
          <a:spLocks noChangeArrowheads="1"/>
        </xdr:cNvSpPr>
      </xdr:nvSpPr>
      <xdr:spPr bwMode="auto">
        <a:xfrm>
          <a:off x="8353425" y="0"/>
          <a:ext cx="0" cy="0"/>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22860" anchor="ctr" upright="1"/>
        <a:lstStyle/>
        <a:p>
          <a:pPr algn="l" rtl="0">
            <a:defRPr sz="1000"/>
          </a:pPr>
          <a:r>
            <a:rPr lang="it-IT" sz="800" b="1" i="0" strike="noStrike">
              <a:solidFill>
                <a:srgbClr val="000000"/>
              </a:solidFill>
              <a:latin typeface="Arial"/>
              <a:cs typeface="Arial"/>
            </a:rPr>
            <a:t>ISTITUZIONE......................................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2324100</xdr:colOff>
      <xdr:row>2</xdr:row>
      <xdr:rowOff>0</xdr:rowOff>
    </xdr:from>
    <xdr:to>
      <xdr:col>0</xdr:col>
      <xdr:colOff>2324100</xdr:colOff>
      <xdr:row>2</xdr:row>
      <xdr:rowOff>0</xdr:rowOff>
    </xdr:to>
    <xdr:sp macro="" textlink="">
      <xdr:nvSpPr>
        <xdr:cNvPr id="4950281" name="Line 1"/>
        <xdr:cNvSpPr>
          <a:spLocks noChangeShapeType="1"/>
        </xdr:cNvSpPr>
      </xdr:nvSpPr>
      <xdr:spPr bwMode="auto">
        <a:xfrm>
          <a:off x="2324100" y="11049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2324100</xdr:colOff>
      <xdr:row>2</xdr:row>
      <xdr:rowOff>0</xdr:rowOff>
    </xdr:to>
    <xdr:sp macro="" textlink="">
      <xdr:nvSpPr>
        <xdr:cNvPr id="4950282" name="Line 2"/>
        <xdr:cNvSpPr>
          <a:spLocks noChangeShapeType="1"/>
        </xdr:cNvSpPr>
      </xdr:nvSpPr>
      <xdr:spPr bwMode="auto">
        <a:xfrm>
          <a:off x="2324100" y="1104900"/>
          <a:ext cx="0" cy="0"/>
        </a:xfrm>
        <a:prstGeom prst="line">
          <a:avLst/>
        </a:prstGeom>
        <a:noFill/>
        <a:ln w="9525">
          <a:solidFill>
            <a:srgbClr val="000000"/>
          </a:solidFill>
          <a:round/>
          <a:headEnd/>
          <a:tailEnd/>
        </a:ln>
      </xdr:spPr>
    </xdr:sp>
    <xdr:clientData/>
  </xdr:twoCellAnchor>
  <xdr:twoCellAnchor>
    <xdr:from>
      <xdr:col>0</xdr:col>
      <xdr:colOff>200025</xdr:colOff>
      <xdr:row>2</xdr:row>
      <xdr:rowOff>0</xdr:rowOff>
    </xdr:from>
    <xdr:to>
      <xdr:col>0</xdr:col>
      <xdr:colOff>200025</xdr:colOff>
      <xdr:row>2</xdr:row>
      <xdr:rowOff>0</xdr:rowOff>
    </xdr:to>
    <xdr:sp macro="" textlink="">
      <xdr:nvSpPr>
        <xdr:cNvPr id="4950283" name="Line 3"/>
        <xdr:cNvSpPr>
          <a:spLocks noChangeShapeType="1"/>
        </xdr:cNvSpPr>
      </xdr:nvSpPr>
      <xdr:spPr bwMode="auto">
        <a:xfrm>
          <a:off x="200025" y="1104900"/>
          <a:ext cx="0" cy="0"/>
        </a:xfrm>
        <a:prstGeom prst="line">
          <a:avLst/>
        </a:prstGeom>
        <a:noFill/>
        <a:ln w="9525">
          <a:solidFill>
            <a:srgbClr val="000000"/>
          </a:solidFill>
          <a:round/>
          <a:headEnd/>
          <a:tailEnd/>
        </a:ln>
      </xdr:spPr>
    </xdr:sp>
    <xdr:clientData/>
  </xdr:twoCellAnchor>
  <xdr:twoCellAnchor>
    <xdr:from>
      <xdr:col>0</xdr:col>
      <xdr:colOff>352425</xdr:colOff>
      <xdr:row>2</xdr:row>
      <xdr:rowOff>0</xdr:rowOff>
    </xdr:from>
    <xdr:to>
      <xdr:col>0</xdr:col>
      <xdr:colOff>352425</xdr:colOff>
      <xdr:row>2</xdr:row>
      <xdr:rowOff>0</xdr:rowOff>
    </xdr:to>
    <xdr:sp macro="" textlink="">
      <xdr:nvSpPr>
        <xdr:cNvPr id="4950284" name="Line 4"/>
        <xdr:cNvSpPr>
          <a:spLocks noChangeShapeType="1"/>
        </xdr:cNvSpPr>
      </xdr:nvSpPr>
      <xdr:spPr bwMode="auto">
        <a:xfrm>
          <a:off x="352425" y="1104900"/>
          <a:ext cx="0" cy="0"/>
        </a:xfrm>
        <a:prstGeom prst="line">
          <a:avLst/>
        </a:prstGeom>
        <a:noFill/>
        <a:ln w="9525">
          <a:solidFill>
            <a:srgbClr val="000000"/>
          </a:solidFill>
          <a:round/>
          <a:headEnd/>
          <a:tailEnd/>
        </a:ln>
      </xdr:spPr>
    </xdr:sp>
    <xdr:clientData/>
  </xdr:twoCellAnchor>
  <xdr:twoCellAnchor>
    <xdr:from>
      <xdr:col>0</xdr:col>
      <xdr:colOff>2105025</xdr:colOff>
      <xdr:row>2</xdr:row>
      <xdr:rowOff>0</xdr:rowOff>
    </xdr:from>
    <xdr:to>
      <xdr:col>0</xdr:col>
      <xdr:colOff>2105025</xdr:colOff>
      <xdr:row>2</xdr:row>
      <xdr:rowOff>0</xdr:rowOff>
    </xdr:to>
    <xdr:sp macro="" textlink="">
      <xdr:nvSpPr>
        <xdr:cNvPr id="4950285" name="Line 5"/>
        <xdr:cNvSpPr>
          <a:spLocks noChangeShapeType="1"/>
        </xdr:cNvSpPr>
      </xdr:nvSpPr>
      <xdr:spPr bwMode="auto">
        <a:xfrm>
          <a:off x="2105025" y="1104900"/>
          <a:ext cx="0" cy="0"/>
        </a:xfrm>
        <a:prstGeom prst="line">
          <a:avLst/>
        </a:prstGeom>
        <a:noFill/>
        <a:ln w="9525">
          <a:solidFill>
            <a:srgbClr val="000000"/>
          </a:solidFill>
          <a:round/>
          <a:headEnd/>
          <a:tailEnd/>
        </a:ln>
      </xdr:spPr>
    </xdr:sp>
    <xdr:clientData/>
  </xdr:twoCellAnchor>
  <xdr:twoCellAnchor>
    <xdr:from>
      <xdr:col>0</xdr:col>
      <xdr:colOff>1228725</xdr:colOff>
      <xdr:row>2</xdr:row>
      <xdr:rowOff>0</xdr:rowOff>
    </xdr:from>
    <xdr:to>
      <xdr:col>0</xdr:col>
      <xdr:colOff>1228725</xdr:colOff>
      <xdr:row>2</xdr:row>
      <xdr:rowOff>0</xdr:rowOff>
    </xdr:to>
    <xdr:sp macro="" textlink="">
      <xdr:nvSpPr>
        <xdr:cNvPr id="4950286" name="Line 6"/>
        <xdr:cNvSpPr>
          <a:spLocks noChangeShapeType="1"/>
        </xdr:cNvSpPr>
      </xdr:nvSpPr>
      <xdr:spPr bwMode="auto">
        <a:xfrm>
          <a:off x="1228725" y="1104900"/>
          <a:ext cx="0" cy="0"/>
        </a:xfrm>
        <a:prstGeom prst="line">
          <a:avLst/>
        </a:prstGeom>
        <a:noFill/>
        <a:ln w="9525">
          <a:solidFill>
            <a:srgbClr val="000000"/>
          </a:solidFill>
          <a:round/>
          <a:headEnd/>
          <a:tailEnd/>
        </a:ln>
      </xdr:spPr>
    </xdr:sp>
    <xdr:clientData/>
  </xdr:twoCellAnchor>
  <xdr:twoCellAnchor>
    <xdr:from>
      <xdr:col>0</xdr:col>
      <xdr:colOff>1066800</xdr:colOff>
      <xdr:row>2</xdr:row>
      <xdr:rowOff>0</xdr:rowOff>
    </xdr:from>
    <xdr:to>
      <xdr:col>0</xdr:col>
      <xdr:colOff>1066800</xdr:colOff>
      <xdr:row>2</xdr:row>
      <xdr:rowOff>0</xdr:rowOff>
    </xdr:to>
    <xdr:sp macro="" textlink="">
      <xdr:nvSpPr>
        <xdr:cNvPr id="4950287" name="Line 7"/>
        <xdr:cNvSpPr>
          <a:spLocks noChangeShapeType="1"/>
        </xdr:cNvSpPr>
      </xdr:nvSpPr>
      <xdr:spPr bwMode="auto">
        <a:xfrm>
          <a:off x="1066800" y="1104900"/>
          <a:ext cx="0" cy="0"/>
        </a:xfrm>
        <a:prstGeom prst="line">
          <a:avLst/>
        </a:prstGeom>
        <a:noFill/>
        <a:ln w="9525">
          <a:solidFill>
            <a:srgbClr val="000000"/>
          </a:solidFill>
          <a:round/>
          <a:headEnd/>
          <a:tailEnd/>
        </a:ln>
      </xdr:spPr>
    </xdr:sp>
    <xdr:clientData/>
  </xdr:twoCellAnchor>
  <xdr:twoCellAnchor>
    <xdr:from>
      <xdr:col>0</xdr:col>
      <xdr:colOff>1885950</xdr:colOff>
      <xdr:row>2</xdr:row>
      <xdr:rowOff>0</xdr:rowOff>
    </xdr:from>
    <xdr:to>
      <xdr:col>0</xdr:col>
      <xdr:colOff>1885950</xdr:colOff>
      <xdr:row>2</xdr:row>
      <xdr:rowOff>0</xdr:rowOff>
    </xdr:to>
    <xdr:sp macro="" textlink="">
      <xdr:nvSpPr>
        <xdr:cNvPr id="4950288" name="Line 8"/>
        <xdr:cNvSpPr>
          <a:spLocks noChangeShapeType="1"/>
        </xdr:cNvSpPr>
      </xdr:nvSpPr>
      <xdr:spPr bwMode="auto">
        <a:xfrm>
          <a:off x="1885950" y="11049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2324100</xdr:colOff>
      <xdr:row>2</xdr:row>
      <xdr:rowOff>0</xdr:rowOff>
    </xdr:to>
    <xdr:sp macro="" textlink="">
      <xdr:nvSpPr>
        <xdr:cNvPr id="4950289" name="Line 9"/>
        <xdr:cNvSpPr>
          <a:spLocks noChangeShapeType="1"/>
        </xdr:cNvSpPr>
      </xdr:nvSpPr>
      <xdr:spPr bwMode="auto">
        <a:xfrm>
          <a:off x="2324100" y="1104900"/>
          <a:ext cx="0" cy="0"/>
        </a:xfrm>
        <a:prstGeom prst="line">
          <a:avLst/>
        </a:prstGeom>
        <a:noFill/>
        <a:ln w="9525">
          <a:solidFill>
            <a:srgbClr val="000000"/>
          </a:solidFill>
          <a:round/>
          <a:headEnd/>
          <a:tailEnd/>
        </a:ln>
      </xdr:spPr>
    </xdr:sp>
    <xdr:clientData/>
  </xdr:twoCellAnchor>
  <xdr:twoCellAnchor editAs="oneCell">
    <xdr:from>
      <xdr:col>0</xdr:col>
      <xdr:colOff>28575</xdr:colOff>
      <xdr:row>1</xdr:row>
      <xdr:rowOff>47625</xdr:rowOff>
    </xdr:from>
    <xdr:to>
      <xdr:col>0</xdr:col>
      <xdr:colOff>3114675</xdr:colOff>
      <xdr:row>1</xdr:row>
      <xdr:rowOff>790575</xdr:rowOff>
    </xdr:to>
    <xdr:pic>
      <xdr:nvPicPr>
        <xdr:cNvPr id="4950290" name="Picture 10"/>
        <xdr:cNvPicPr>
          <a:picLocks noChangeAspect="1" noChangeArrowheads="1"/>
        </xdr:cNvPicPr>
      </xdr:nvPicPr>
      <xdr:blipFill>
        <a:blip xmlns:r="http://schemas.openxmlformats.org/officeDocument/2006/relationships" r:embed="rId1" cstate="print"/>
        <a:srcRect/>
        <a:stretch>
          <a:fillRect/>
        </a:stretch>
      </xdr:blipFill>
      <xdr:spPr bwMode="auto">
        <a:xfrm>
          <a:off x="28575" y="257175"/>
          <a:ext cx="3086100" cy="742950"/>
        </a:xfrm>
        <a:prstGeom prst="rect">
          <a:avLst/>
        </a:prstGeom>
        <a:noFill/>
        <a:ln w="9525">
          <a:noFill/>
          <a:miter lim="800000"/>
          <a:headEnd/>
          <a:tailEnd/>
        </a:ln>
      </xdr:spPr>
    </xdr:pic>
    <xdr:clientData/>
  </xdr:twoCellAnchor>
  <xdr:twoCellAnchor>
    <xdr:from>
      <xdr:col>0</xdr:col>
      <xdr:colOff>19050</xdr:colOff>
      <xdr:row>2</xdr:row>
      <xdr:rowOff>9525</xdr:rowOff>
    </xdr:from>
    <xdr:to>
      <xdr:col>17</xdr:col>
      <xdr:colOff>676275</xdr:colOff>
      <xdr:row>2</xdr:row>
      <xdr:rowOff>447675</xdr:rowOff>
    </xdr:to>
    <xdr:sp macro="" textlink="">
      <xdr:nvSpPr>
        <xdr:cNvPr id="12" name="CasellaDiTesto 11"/>
        <xdr:cNvSpPr txBox="1"/>
      </xdr:nvSpPr>
      <xdr:spPr>
        <a:xfrm>
          <a:off x="19050" y="1114425"/>
          <a:ext cx="13611225" cy="438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it-IT" sz="1100" b="1">
              <a:solidFill>
                <a:srgbClr val="FF0000"/>
              </a:solidFill>
              <a:latin typeface="Arial" pitchFamily="34" charset="0"/>
              <a:cs typeface="Arial" pitchFamily="34" charset="0"/>
            </a:rPr>
            <a:t>Per informazioni relative a questa tabella, contattare l'assistenza NSIS al numero 800178178 </a:t>
          </a:r>
        </a:p>
        <a:p>
          <a:pPr algn="ctr"/>
          <a:r>
            <a:rPr lang="it-IT" sz="1100" b="1">
              <a:solidFill>
                <a:srgbClr val="FF0000"/>
              </a:solidFill>
              <a:latin typeface="Arial" pitchFamily="34" charset="0"/>
              <a:cs typeface="Arial" pitchFamily="34" charset="0"/>
            </a:rPr>
            <a:t>o all'indirizzo servicedesk@almavivaitalia.it</a:t>
          </a:r>
        </a:p>
      </xdr:txBody>
    </xdr:sp>
    <xdr:clientData/>
  </xdr:twoCellAnchor>
  <xdr:twoCellAnchor>
    <xdr:from>
      <xdr:col>0</xdr:col>
      <xdr:colOff>3286125</xdr:colOff>
      <xdr:row>1</xdr:row>
      <xdr:rowOff>428625</xdr:rowOff>
    </xdr:from>
    <xdr:to>
      <xdr:col>13</xdr:col>
      <xdr:colOff>19050</xdr:colOff>
      <xdr:row>1</xdr:row>
      <xdr:rowOff>866775</xdr:rowOff>
    </xdr:to>
    <xdr:sp macro="" textlink="">
      <xdr:nvSpPr>
        <xdr:cNvPr id="13" name="CasellaDiTesto 12"/>
        <xdr:cNvSpPr txBox="1"/>
      </xdr:nvSpPr>
      <xdr:spPr>
        <a:xfrm flipH="1">
          <a:off x="3286125" y="638175"/>
          <a:ext cx="7296150" cy="438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it-IT" sz="1100" b="1" baseline="0" smtClean="0">
              <a:solidFill>
                <a:srgbClr val="00B050"/>
              </a:solidFill>
              <a:latin typeface="+mn-lt"/>
              <a:ea typeface="+mn-ea"/>
              <a:cs typeface="+mn-cs"/>
            </a:rPr>
            <a:t>Si richiede la compilazione di una tabella per ciascun presidio afferente l’ente. Inoltre è necessario compilare un’ulteriore tabella con le informazioni strettamente legate all’ente stesso (codificato come “030”+cod.ente)</a:t>
          </a:r>
          <a:endParaRPr lang="it-IT" sz="1100" b="1">
            <a:solidFill>
              <a:srgbClr val="00B050"/>
            </a:solidFill>
            <a:latin typeface="Arial" pitchFamily="34" charset="0"/>
            <a:cs typeface="Arial" pitchFamily="34" charset="0"/>
          </a:endParaRP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2" name="Testo 4"/>
        <xdr:cNvSpPr txBox="1">
          <a:spLocks noChangeArrowheads="1"/>
        </xdr:cNvSpPr>
      </xdr:nvSpPr>
      <xdr:spPr bwMode="auto">
        <a:xfrm>
          <a:off x="7105650" y="0"/>
          <a:ext cx="0" cy="0"/>
        </a:xfrm>
        <a:prstGeom prst="rect">
          <a:avLst/>
        </a:prstGeom>
        <a:noFill/>
        <a:ln w="9525">
          <a:solidFill>
            <a:srgbClr val="000000"/>
          </a:solidFill>
          <a:miter lim="800000"/>
          <a:headEnd/>
          <a:tailEnd/>
        </a:ln>
        <a:effectLst>
          <a:outerShdw dist="35921" dir="2700000" algn="ctr" rotWithShape="0">
            <a:srgbClr val="000000"/>
          </a:outerShdw>
        </a:effectLst>
      </xdr:spPr>
      <xdr:txBody>
        <a:bodyPr vertOverflow="clip" wrap="square" lIns="27432" tIns="22860" rIns="27432" bIns="22860" anchor="ctr" upright="1"/>
        <a:lstStyle/>
        <a:p>
          <a:pPr algn="ctr" rtl="0">
            <a:defRPr sz="1000"/>
          </a:pPr>
          <a:r>
            <a:rPr lang="it-IT" sz="1000" b="1" i="0" strike="noStrike">
              <a:solidFill>
                <a:srgbClr val="000000"/>
              </a:solidFill>
              <a:latin typeface="Arial"/>
              <a:cs typeface="Arial"/>
            </a:rPr>
            <a:t>Anno 2004</a:t>
          </a:r>
        </a:p>
        <a:p>
          <a:pPr algn="ctr" rtl="0">
            <a:defRPr sz="1000"/>
          </a:pPr>
          <a:endParaRPr lang="it-IT" sz="1000" b="1" i="0" strike="noStrike">
            <a:solidFill>
              <a:srgbClr val="000000"/>
            </a:solidFill>
            <a:latin typeface="Arial"/>
            <a:cs typeface="Arial"/>
          </a:endParaRPr>
        </a:p>
      </xdr:txBody>
    </xdr:sp>
    <xdr:clientData/>
  </xdr:twoCellAnchor>
  <xdr:twoCellAnchor>
    <xdr:from>
      <xdr:col>4</xdr:col>
      <xdr:colOff>0</xdr:colOff>
      <xdr:row>0</xdr:row>
      <xdr:rowOff>0</xdr:rowOff>
    </xdr:from>
    <xdr:to>
      <xdr:col>4</xdr:col>
      <xdr:colOff>0</xdr:colOff>
      <xdr:row>0</xdr:row>
      <xdr:rowOff>0</xdr:rowOff>
    </xdr:to>
    <xdr:sp macro="" textlink="">
      <xdr:nvSpPr>
        <xdr:cNvPr id="3" name="Testo 2"/>
        <xdr:cNvSpPr>
          <a:spLocks noChangeArrowheads="1"/>
        </xdr:cNvSpPr>
      </xdr:nvSpPr>
      <xdr:spPr bwMode="auto">
        <a:xfrm>
          <a:off x="7105650" y="0"/>
          <a:ext cx="0" cy="0"/>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22860" anchor="ctr" upright="1"/>
        <a:lstStyle/>
        <a:p>
          <a:pPr algn="l" rtl="0">
            <a:defRPr sz="1000"/>
          </a:pPr>
          <a:r>
            <a:rPr lang="it-IT" sz="800" b="1" i="0" strike="noStrike">
              <a:solidFill>
                <a:srgbClr val="000000"/>
              </a:solidFill>
              <a:latin typeface="Arial"/>
              <a:cs typeface="Arial"/>
            </a:rPr>
            <a:t>ISTITUZIONE......................................</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2" name="Testo 4"/>
        <xdr:cNvSpPr txBox="1">
          <a:spLocks noChangeArrowheads="1"/>
        </xdr:cNvSpPr>
      </xdr:nvSpPr>
      <xdr:spPr bwMode="auto">
        <a:xfrm>
          <a:off x="8305800" y="0"/>
          <a:ext cx="0" cy="0"/>
        </a:xfrm>
        <a:prstGeom prst="rect">
          <a:avLst/>
        </a:prstGeom>
        <a:noFill/>
        <a:ln w="9525">
          <a:solidFill>
            <a:srgbClr val="000000"/>
          </a:solidFill>
          <a:miter lim="800000"/>
          <a:headEnd/>
          <a:tailEnd/>
        </a:ln>
        <a:effectLst>
          <a:outerShdw dist="35921" dir="2700000" algn="ctr" rotWithShape="0">
            <a:srgbClr val="000000"/>
          </a:outerShdw>
        </a:effectLst>
      </xdr:spPr>
      <xdr:txBody>
        <a:bodyPr vertOverflow="clip" wrap="square" lIns="27432" tIns="22860" rIns="27432" bIns="22860" anchor="ctr" upright="1"/>
        <a:lstStyle/>
        <a:p>
          <a:pPr algn="ctr" rtl="0">
            <a:defRPr sz="1000"/>
          </a:pPr>
          <a:r>
            <a:rPr lang="it-IT" sz="1000" b="1" i="0" strike="noStrike">
              <a:solidFill>
                <a:srgbClr val="000000"/>
              </a:solidFill>
              <a:latin typeface="Arial"/>
              <a:cs typeface="Arial"/>
            </a:rPr>
            <a:t>Anno 2004</a:t>
          </a:r>
        </a:p>
        <a:p>
          <a:pPr algn="ctr" rtl="0">
            <a:defRPr sz="1000"/>
          </a:pPr>
          <a:endParaRPr lang="it-IT" sz="1000" b="1" i="0" strike="noStrike">
            <a:solidFill>
              <a:srgbClr val="000000"/>
            </a:solidFill>
            <a:latin typeface="Arial"/>
            <a:cs typeface="Arial"/>
          </a:endParaRPr>
        </a:p>
      </xdr:txBody>
    </xdr:sp>
    <xdr:clientData/>
  </xdr:twoCellAnchor>
  <xdr:twoCellAnchor>
    <xdr:from>
      <xdr:col>4</xdr:col>
      <xdr:colOff>0</xdr:colOff>
      <xdr:row>0</xdr:row>
      <xdr:rowOff>0</xdr:rowOff>
    </xdr:from>
    <xdr:to>
      <xdr:col>4</xdr:col>
      <xdr:colOff>0</xdr:colOff>
      <xdr:row>0</xdr:row>
      <xdr:rowOff>0</xdr:rowOff>
    </xdr:to>
    <xdr:sp macro="" textlink="">
      <xdr:nvSpPr>
        <xdr:cNvPr id="3" name="Testo 2"/>
        <xdr:cNvSpPr>
          <a:spLocks noChangeArrowheads="1"/>
        </xdr:cNvSpPr>
      </xdr:nvSpPr>
      <xdr:spPr bwMode="auto">
        <a:xfrm>
          <a:off x="8305800" y="0"/>
          <a:ext cx="0" cy="0"/>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22860" anchor="ctr" upright="1"/>
        <a:lstStyle/>
        <a:p>
          <a:pPr algn="l" rtl="0">
            <a:defRPr sz="1000"/>
          </a:pPr>
          <a:r>
            <a:rPr lang="it-IT" sz="800" b="1" i="0" strike="noStrike">
              <a:solidFill>
                <a:srgbClr val="000000"/>
              </a:solidFill>
              <a:latin typeface="Arial"/>
              <a:cs typeface="Arial"/>
            </a:rPr>
            <a:t>ISTITUZIONE......................................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2324100</xdr:colOff>
      <xdr:row>2</xdr:row>
      <xdr:rowOff>0</xdr:rowOff>
    </xdr:from>
    <xdr:to>
      <xdr:col>0</xdr:col>
      <xdr:colOff>2324100</xdr:colOff>
      <xdr:row>2</xdr:row>
      <xdr:rowOff>0</xdr:rowOff>
    </xdr:to>
    <xdr:sp macro="" textlink="">
      <xdr:nvSpPr>
        <xdr:cNvPr id="4965573" name="Line 1"/>
        <xdr:cNvSpPr>
          <a:spLocks noChangeShapeType="1"/>
        </xdr:cNvSpPr>
      </xdr:nvSpPr>
      <xdr:spPr bwMode="auto">
        <a:xfrm>
          <a:off x="2324100" y="11049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2324100</xdr:colOff>
      <xdr:row>2</xdr:row>
      <xdr:rowOff>0</xdr:rowOff>
    </xdr:to>
    <xdr:sp macro="" textlink="">
      <xdr:nvSpPr>
        <xdr:cNvPr id="4965574" name="Line 2"/>
        <xdr:cNvSpPr>
          <a:spLocks noChangeShapeType="1"/>
        </xdr:cNvSpPr>
      </xdr:nvSpPr>
      <xdr:spPr bwMode="auto">
        <a:xfrm>
          <a:off x="2324100" y="1104900"/>
          <a:ext cx="0" cy="0"/>
        </a:xfrm>
        <a:prstGeom prst="line">
          <a:avLst/>
        </a:prstGeom>
        <a:noFill/>
        <a:ln w="9525">
          <a:solidFill>
            <a:srgbClr val="000000"/>
          </a:solidFill>
          <a:round/>
          <a:headEnd/>
          <a:tailEnd/>
        </a:ln>
      </xdr:spPr>
    </xdr:sp>
    <xdr:clientData/>
  </xdr:twoCellAnchor>
  <xdr:twoCellAnchor>
    <xdr:from>
      <xdr:col>0</xdr:col>
      <xdr:colOff>200025</xdr:colOff>
      <xdr:row>2</xdr:row>
      <xdr:rowOff>0</xdr:rowOff>
    </xdr:from>
    <xdr:to>
      <xdr:col>0</xdr:col>
      <xdr:colOff>200025</xdr:colOff>
      <xdr:row>2</xdr:row>
      <xdr:rowOff>0</xdr:rowOff>
    </xdr:to>
    <xdr:sp macro="" textlink="">
      <xdr:nvSpPr>
        <xdr:cNvPr id="4965575" name="Line 3"/>
        <xdr:cNvSpPr>
          <a:spLocks noChangeShapeType="1"/>
        </xdr:cNvSpPr>
      </xdr:nvSpPr>
      <xdr:spPr bwMode="auto">
        <a:xfrm>
          <a:off x="200025" y="1104900"/>
          <a:ext cx="0" cy="0"/>
        </a:xfrm>
        <a:prstGeom prst="line">
          <a:avLst/>
        </a:prstGeom>
        <a:noFill/>
        <a:ln w="9525">
          <a:solidFill>
            <a:srgbClr val="000000"/>
          </a:solidFill>
          <a:round/>
          <a:headEnd/>
          <a:tailEnd/>
        </a:ln>
      </xdr:spPr>
    </xdr:sp>
    <xdr:clientData/>
  </xdr:twoCellAnchor>
  <xdr:twoCellAnchor>
    <xdr:from>
      <xdr:col>0</xdr:col>
      <xdr:colOff>352425</xdr:colOff>
      <xdr:row>2</xdr:row>
      <xdr:rowOff>0</xdr:rowOff>
    </xdr:from>
    <xdr:to>
      <xdr:col>0</xdr:col>
      <xdr:colOff>352425</xdr:colOff>
      <xdr:row>2</xdr:row>
      <xdr:rowOff>0</xdr:rowOff>
    </xdr:to>
    <xdr:sp macro="" textlink="">
      <xdr:nvSpPr>
        <xdr:cNvPr id="4965576" name="Line 4"/>
        <xdr:cNvSpPr>
          <a:spLocks noChangeShapeType="1"/>
        </xdr:cNvSpPr>
      </xdr:nvSpPr>
      <xdr:spPr bwMode="auto">
        <a:xfrm>
          <a:off x="352425" y="1104900"/>
          <a:ext cx="0" cy="0"/>
        </a:xfrm>
        <a:prstGeom prst="line">
          <a:avLst/>
        </a:prstGeom>
        <a:noFill/>
        <a:ln w="9525">
          <a:solidFill>
            <a:srgbClr val="000000"/>
          </a:solidFill>
          <a:round/>
          <a:headEnd/>
          <a:tailEnd/>
        </a:ln>
      </xdr:spPr>
    </xdr:sp>
    <xdr:clientData/>
  </xdr:twoCellAnchor>
  <xdr:twoCellAnchor>
    <xdr:from>
      <xdr:col>0</xdr:col>
      <xdr:colOff>2105025</xdr:colOff>
      <xdr:row>2</xdr:row>
      <xdr:rowOff>0</xdr:rowOff>
    </xdr:from>
    <xdr:to>
      <xdr:col>0</xdr:col>
      <xdr:colOff>2105025</xdr:colOff>
      <xdr:row>2</xdr:row>
      <xdr:rowOff>0</xdr:rowOff>
    </xdr:to>
    <xdr:sp macro="" textlink="">
      <xdr:nvSpPr>
        <xdr:cNvPr id="4965577" name="Line 5"/>
        <xdr:cNvSpPr>
          <a:spLocks noChangeShapeType="1"/>
        </xdr:cNvSpPr>
      </xdr:nvSpPr>
      <xdr:spPr bwMode="auto">
        <a:xfrm>
          <a:off x="2105025" y="1104900"/>
          <a:ext cx="0" cy="0"/>
        </a:xfrm>
        <a:prstGeom prst="line">
          <a:avLst/>
        </a:prstGeom>
        <a:noFill/>
        <a:ln w="9525">
          <a:solidFill>
            <a:srgbClr val="000000"/>
          </a:solidFill>
          <a:round/>
          <a:headEnd/>
          <a:tailEnd/>
        </a:ln>
      </xdr:spPr>
    </xdr:sp>
    <xdr:clientData/>
  </xdr:twoCellAnchor>
  <xdr:twoCellAnchor>
    <xdr:from>
      <xdr:col>0</xdr:col>
      <xdr:colOff>1228725</xdr:colOff>
      <xdr:row>2</xdr:row>
      <xdr:rowOff>0</xdr:rowOff>
    </xdr:from>
    <xdr:to>
      <xdr:col>0</xdr:col>
      <xdr:colOff>1228725</xdr:colOff>
      <xdr:row>2</xdr:row>
      <xdr:rowOff>0</xdr:rowOff>
    </xdr:to>
    <xdr:sp macro="" textlink="">
      <xdr:nvSpPr>
        <xdr:cNvPr id="4965578" name="Line 6"/>
        <xdr:cNvSpPr>
          <a:spLocks noChangeShapeType="1"/>
        </xdr:cNvSpPr>
      </xdr:nvSpPr>
      <xdr:spPr bwMode="auto">
        <a:xfrm>
          <a:off x="1228725" y="1104900"/>
          <a:ext cx="0" cy="0"/>
        </a:xfrm>
        <a:prstGeom prst="line">
          <a:avLst/>
        </a:prstGeom>
        <a:noFill/>
        <a:ln w="9525">
          <a:solidFill>
            <a:srgbClr val="000000"/>
          </a:solidFill>
          <a:round/>
          <a:headEnd/>
          <a:tailEnd/>
        </a:ln>
      </xdr:spPr>
    </xdr:sp>
    <xdr:clientData/>
  </xdr:twoCellAnchor>
  <xdr:twoCellAnchor>
    <xdr:from>
      <xdr:col>0</xdr:col>
      <xdr:colOff>1066800</xdr:colOff>
      <xdr:row>2</xdr:row>
      <xdr:rowOff>0</xdr:rowOff>
    </xdr:from>
    <xdr:to>
      <xdr:col>0</xdr:col>
      <xdr:colOff>1066800</xdr:colOff>
      <xdr:row>2</xdr:row>
      <xdr:rowOff>0</xdr:rowOff>
    </xdr:to>
    <xdr:sp macro="" textlink="">
      <xdr:nvSpPr>
        <xdr:cNvPr id="4965579" name="Line 7"/>
        <xdr:cNvSpPr>
          <a:spLocks noChangeShapeType="1"/>
        </xdr:cNvSpPr>
      </xdr:nvSpPr>
      <xdr:spPr bwMode="auto">
        <a:xfrm>
          <a:off x="1066800" y="1104900"/>
          <a:ext cx="0" cy="0"/>
        </a:xfrm>
        <a:prstGeom prst="line">
          <a:avLst/>
        </a:prstGeom>
        <a:noFill/>
        <a:ln w="9525">
          <a:solidFill>
            <a:srgbClr val="000000"/>
          </a:solidFill>
          <a:round/>
          <a:headEnd/>
          <a:tailEnd/>
        </a:ln>
      </xdr:spPr>
    </xdr:sp>
    <xdr:clientData/>
  </xdr:twoCellAnchor>
  <xdr:twoCellAnchor>
    <xdr:from>
      <xdr:col>0</xdr:col>
      <xdr:colOff>1885950</xdr:colOff>
      <xdr:row>2</xdr:row>
      <xdr:rowOff>0</xdr:rowOff>
    </xdr:from>
    <xdr:to>
      <xdr:col>0</xdr:col>
      <xdr:colOff>1885950</xdr:colOff>
      <xdr:row>2</xdr:row>
      <xdr:rowOff>0</xdr:rowOff>
    </xdr:to>
    <xdr:sp macro="" textlink="">
      <xdr:nvSpPr>
        <xdr:cNvPr id="4965580" name="Line 8"/>
        <xdr:cNvSpPr>
          <a:spLocks noChangeShapeType="1"/>
        </xdr:cNvSpPr>
      </xdr:nvSpPr>
      <xdr:spPr bwMode="auto">
        <a:xfrm>
          <a:off x="1885950" y="11049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2324100</xdr:colOff>
      <xdr:row>2</xdr:row>
      <xdr:rowOff>0</xdr:rowOff>
    </xdr:to>
    <xdr:sp macro="" textlink="">
      <xdr:nvSpPr>
        <xdr:cNvPr id="4965581" name="Line 9"/>
        <xdr:cNvSpPr>
          <a:spLocks noChangeShapeType="1"/>
        </xdr:cNvSpPr>
      </xdr:nvSpPr>
      <xdr:spPr bwMode="auto">
        <a:xfrm>
          <a:off x="2324100" y="1104900"/>
          <a:ext cx="0" cy="0"/>
        </a:xfrm>
        <a:prstGeom prst="line">
          <a:avLst/>
        </a:prstGeom>
        <a:noFill/>
        <a:ln w="9525">
          <a:solidFill>
            <a:srgbClr val="000000"/>
          </a:solidFill>
          <a:round/>
          <a:headEnd/>
          <a:tailEnd/>
        </a:ln>
      </xdr:spPr>
    </xdr:sp>
    <xdr:clientData/>
  </xdr:twoCellAnchor>
  <xdr:twoCellAnchor editAs="oneCell">
    <xdr:from>
      <xdr:col>0</xdr:col>
      <xdr:colOff>28575</xdr:colOff>
      <xdr:row>1</xdr:row>
      <xdr:rowOff>47625</xdr:rowOff>
    </xdr:from>
    <xdr:to>
      <xdr:col>0</xdr:col>
      <xdr:colOff>2724150</xdr:colOff>
      <xdr:row>1</xdr:row>
      <xdr:rowOff>695325</xdr:rowOff>
    </xdr:to>
    <xdr:pic>
      <xdr:nvPicPr>
        <xdr:cNvPr id="4965582" name="Picture 10"/>
        <xdr:cNvPicPr>
          <a:picLocks noChangeAspect="1" noChangeArrowheads="1"/>
        </xdr:cNvPicPr>
      </xdr:nvPicPr>
      <xdr:blipFill>
        <a:blip xmlns:r="http://schemas.openxmlformats.org/officeDocument/2006/relationships" r:embed="rId1" cstate="print"/>
        <a:srcRect/>
        <a:stretch>
          <a:fillRect/>
        </a:stretch>
      </xdr:blipFill>
      <xdr:spPr bwMode="auto">
        <a:xfrm>
          <a:off x="28575" y="257175"/>
          <a:ext cx="2695575" cy="647700"/>
        </a:xfrm>
        <a:prstGeom prst="rect">
          <a:avLst/>
        </a:prstGeom>
        <a:noFill/>
        <a:ln w="9525">
          <a:noFill/>
          <a:miter lim="800000"/>
          <a:headEnd/>
          <a:tailEnd/>
        </a:ln>
      </xdr:spPr>
    </xdr:pic>
    <xdr:clientData/>
  </xdr:twoCellAnchor>
  <xdr:twoCellAnchor>
    <xdr:from>
      <xdr:col>0</xdr:col>
      <xdr:colOff>1</xdr:colOff>
      <xdr:row>2</xdr:row>
      <xdr:rowOff>0</xdr:rowOff>
    </xdr:from>
    <xdr:to>
      <xdr:col>13</xdr:col>
      <xdr:colOff>657226</xdr:colOff>
      <xdr:row>2</xdr:row>
      <xdr:rowOff>438150</xdr:rowOff>
    </xdr:to>
    <xdr:sp macro="" textlink="">
      <xdr:nvSpPr>
        <xdr:cNvPr id="12" name="CasellaDiTesto 11"/>
        <xdr:cNvSpPr txBox="1"/>
      </xdr:nvSpPr>
      <xdr:spPr>
        <a:xfrm>
          <a:off x="1" y="1104900"/>
          <a:ext cx="10810875" cy="438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it-IT" sz="1100" b="1">
              <a:solidFill>
                <a:srgbClr val="FF0000"/>
              </a:solidFill>
              <a:latin typeface="Arial" pitchFamily="34" charset="0"/>
              <a:cs typeface="Arial" pitchFamily="34" charset="0"/>
            </a:rPr>
            <a:t>Per informazioni relative a questa tabella, contattare l'assistenza NSIS al numero 800178178 </a:t>
          </a:r>
        </a:p>
        <a:p>
          <a:pPr algn="ctr"/>
          <a:r>
            <a:rPr lang="it-IT" sz="1100" b="1">
              <a:solidFill>
                <a:srgbClr val="FF0000"/>
              </a:solidFill>
              <a:latin typeface="Arial" pitchFamily="34" charset="0"/>
              <a:cs typeface="Arial" pitchFamily="34" charset="0"/>
            </a:rPr>
            <a:t>o all'indirizzo servicedesk@almavivaitalia.it</a:t>
          </a:r>
        </a:p>
      </xdr:txBody>
    </xdr:sp>
    <xdr:clientData/>
  </xdr:twoCellAnchor>
  <xdr:twoCellAnchor>
    <xdr:from>
      <xdr:col>1</xdr:col>
      <xdr:colOff>114300</xdr:colOff>
      <xdr:row>1</xdr:row>
      <xdr:rowOff>457200</xdr:rowOff>
    </xdr:from>
    <xdr:to>
      <xdr:col>13</xdr:col>
      <xdr:colOff>76200</xdr:colOff>
      <xdr:row>2</xdr:row>
      <xdr:rowOff>0</xdr:rowOff>
    </xdr:to>
    <xdr:sp macro="" textlink="">
      <xdr:nvSpPr>
        <xdr:cNvPr id="14" name="CasellaDiTesto 13"/>
        <xdr:cNvSpPr txBox="1"/>
      </xdr:nvSpPr>
      <xdr:spPr>
        <a:xfrm flipH="1">
          <a:off x="2933700" y="666750"/>
          <a:ext cx="7296150" cy="438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it-IT" sz="1100" b="1" baseline="0" smtClean="0">
              <a:solidFill>
                <a:srgbClr val="00B050"/>
              </a:solidFill>
              <a:latin typeface="+mn-lt"/>
              <a:ea typeface="+mn-ea"/>
              <a:cs typeface="+mn-cs"/>
            </a:rPr>
            <a:t>Si richiede la compilazione di una tabella per ciascun presidio afferente l’ente. Inoltre è necessario compilare un’ulteriore tabella con le informazioni strettamente legate all’ente stesso (codificato come “030”+cod.ente)</a:t>
          </a:r>
          <a:endParaRPr lang="it-IT" sz="1100" b="1">
            <a:solidFill>
              <a:srgbClr val="00B050"/>
            </a:solidFill>
            <a:latin typeface="Arial" pitchFamily="34" charset="0"/>
            <a:cs typeface="Arial"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200025</xdr:colOff>
      <xdr:row>1</xdr:row>
      <xdr:rowOff>0</xdr:rowOff>
    </xdr:from>
    <xdr:to>
      <xdr:col>0</xdr:col>
      <xdr:colOff>200025</xdr:colOff>
      <xdr:row>1</xdr:row>
      <xdr:rowOff>0</xdr:rowOff>
    </xdr:to>
    <xdr:sp macro="" textlink="">
      <xdr:nvSpPr>
        <xdr:cNvPr id="4926386" name="Line 1"/>
        <xdr:cNvSpPr>
          <a:spLocks noChangeShapeType="1"/>
        </xdr:cNvSpPr>
      </xdr:nvSpPr>
      <xdr:spPr bwMode="auto">
        <a:xfrm>
          <a:off x="200025" y="209550"/>
          <a:ext cx="0" cy="0"/>
        </a:xfrm>
        <a:prstGeom prst="line">
          <a:avLst/>
        </a:prstGeom>
        <a:noFill/>
        <a:ln w="9525">
          <a:solidFill>
            <a:srgbClr val="000000"/>
          </a:solidFill>
          <a:round/>
          <a:headEnd/>
          <a:tailEnd/>
        </a:ln>
      </xdr:spPr>
    </xdr:sp>
    <xdr:clientData/>
  </xdr:twoCellAnchor>
  <xdr:twoCellAnchor>
    <xdr:from>
      <xdr:col>0</xdr:col>
      <xdr:colOff>314325</xdr:colOff>
      <xdr:row>1</xdr:row>
      <xdr:rowOff>0</xdr:rowOff>
    </xdr:from>
    <xdr:to>
      <xdr:col>0</xdr:col>
      <xdr:colOff>314325</xdr:colOff>
      <xdr:row>1</xdr:row>
      <xdr:rowOff>0</xdr:rowOff>
    </xdr:to>
    <xdr:sp macro="" textlink="">
      <xdr:nvSpPr>
        <xdr:cNvPr id="4926387" name="Line 2"/>
        <xdr:cNvSpPr>
          <a:spLocks noChangeShapeType="1"/>
        </xdr:cNvSpPr>
      </xdr:nvSpPr>
      <xdr:spPr bwMode="auto">
        <a:xfrm>
          <a:off x="314325" y="209550"/>
          <a:ext cx="0" cy="0"/>
        </a:xfrm>
        <a:prstGeom prst="line">
          <a:avLst/>
        </a:prstGeom>
        <a:noFill/>
        <a:ln w="9525">
          <a:solidFill>
            <a:srgbClr val="000000"/>
          </a:solidFill>
          <a:round/>
          <a:headEnd/>
          <a:tailEnd/>
        </a:ln>
      </xdr:spPr>
    </xdr:sp>
    <xdr:clientData/>
  </xdr:twoCellAnchor>
  <xdr:twoCellAnchor>
    <xdr:from>
      <xdr:col>0</xdr:col>
      <xdr:colOff>314325</xdr:colOff>
      <xdr:row>1</xdr:row>
      <xdr:rowOff>0</xdr:rowOff>
    </xdr:from>
    <xdr:to>
      <xdr:col>0</xdr:col>
      <xdr:colOff>314325</xdr:colOff>
      <xdr:row>1</xdr:row>
      <xdr:rowOff>0</xdr:rowOff>
    </xdr:to>
    <xdr:sp macro="" textlink="">
      <xdr:nvSpPr>
        <xdr:cNvPr id="4926388" name="Line 3"/>
        <xdr:cNvSpPr>
          <a:spLocks noChangeShapeType="1"/>
        </xdr:cNvSpPr>
      </xdr:nvSpPr>
      <xdr:spPr bwMode="auto">
        <a:xfrm>
          <a:off x="314325" y="209550"/>
          <a:ext cx="0" cy="0"/>
        </a:xfrm>
        <a:prstGeom prst="line">
          <a:avLst/>
        </a:prstGeom>
        <a:noFill/>
        <a:ln w="9525">
          <a:solidFill>
            <a:srgbClr val="000000"/>
          </a:solidFill>
          <a:round/>
          <a:headEnd/>
          <a:tailEnd/>
        </a:ln>
      </xdr:spPr>
    </xdr:sp>
    <xdr:clientData/>
  </xdr:twoCellAnchor>
  <xdr:twoCellAnchor>
    <xdr:from>
      <xdr:col>0</xdr:col>
      <xdr:colOff>314325</xdr:colOff>
      <xdr:row>1</xdr:row>
      <xdr:rowOff>0</xdr:rowOff>
    </xdr:from>
    <xdr:to>
      <xdr:col>0</xdr:col>
      <xdr:colOff>314325</xdr:colOff>
      <xdr:row>1</xdr:row>
      <xdr:rowOff>0</xdr:rowOff>
    </xdr:to>
    <xdr:sp macro="" textlink="">
      <xdr:nvSpPr>
        <xdr:cNvPr id="4926389" name="Line 4"/>
        <xdr:cNvSpPr>
          <a:spLocks noChangeShapeType="1"/>
        </xdr:cNvSpPr>
      </xdr:nvSpPr>
      <xdr:spPr bwMode="auto">
        <a:xfrm>
          <a:off x="314325" y="209550"/>
          <a:ext cx="0" cy="0"/>
        </a:xfrm>
        <a:prstGeom prst="line">
          <a:avLst/>
        </a:prstGeom>
        <a:noFill/>
        <a:ln w="9525">
          <a:solidFill>
            <a:srgbClr val="000000"/>
          </a:solidFill>
          <a:round/>
          <a:headEnd/>
          <a:tailEnd/>
        </a:ln>
      </xdr:spPr>
    </xdr:sp>
    <xdr:clientData/>
  </xdr:twoCellAnchor>
  <xdr:twoCellAnchor>
    <xdr:from>
      <xdr:col>0</xdr:col>
      <xdr:colOff>314325</xdr:colOff>
      <xdr:row>1</xdr:row>
      <xdr:rowOff>0</xdr:rowOff>
    </xdr:from>
    <xdr:to>
      <xdr:col>0</xdr:col>
      <xdr:colOff>314325</xdr:colOff>
      <xdr:row>1</xdr:row>
      <xdr:rowOff>0</xdr:rowOff>
    </xdr:to>
    <xdr:sp macro="" textlink="">
      <xdr:nvSpPr>
        <xdr:cNvPr id="4926390" name="Line 5"/>
        <xdr:cNvSpPr>
          <a:spLocks noChangeShapeType="1"/>
        </xdr:cNvSpPr>
      </xdr:nvSpPr>
      <xdr:spPr bwMode="auto">
        <a:xfrm>
          <a:off x="314325" y="209550"/>
          <a:ext cx="0" cy="0"/>
        </a:xfrm>
        <a:prstGeom prst="line">
          <a:avLst/>
        </a:prstGeom>
        <a:noFill/>
        <a:ln w="9525">
          <a:solidFill>
            <a:srgbClr val="000000"/>
          </a:solidFill>
          <a:round/>
          <a:headEnd/>
          <a:tailEnd/>
        </a:ln>
      </xdr:spPr>
    </xdr:sp>
    <xdr:clientData/>
  </xdr:twoCellAnchor>
  <xdr:twoCellAnchor>
    <xdr:from>
      <xdr:col>0</xdr:col>
      <xdr:colOff>1905000</xdr:colOff>
      <xdr:row>1</xdr:row>
      <xdr:rowOff>0</xdr:rowOff>
    </xdr:from>
    <xdr:to>
      <xdr:col>0</xdr:col>
      <xdr:colOff>1905000</xdr:colOff>
      <xdr:row>1</xdr:row>
      <xdr:rowOff>0</xdr:rowOff>
    </xdr:to>
    <xdr:sp macro="" textlink="">
      <xdr:nvSpPr>
        <xdr:cNvPr id="4926391" name="Line 6"/>
        <xdr:cNvSpPr>
          <a:spLocks noChangeShapeType="1"/>
        </xdr:cNvSpPr>
      </xdr:nvSpPr>
      <xdr:spPr bwMode="auto">
        <a:xfrm>
          <a:off x="1905000" y="209550"/>
          <a:ext cx="0" cy="0"/>
        </a:xfrm>
        <a:prstGeom prst="line">
          <a:avLst/>
        </a:prstGeom>
        <a:noFill/>
        <a:ln w="9525">
          <a:solidFill>
            <a:srgbClr val="000000"/>
          </a:solidFill>
          <a:round/>
          <a:headEnd/>
          <a:tailEnd/>
        </a:ln>
      </xdr:spPr>
    </xdr:sp>
    <xdr:clientData/>
  </xdr:twoCellAnchor>
  <xdr:twoCellAnchor>
    <xdr:from>
      <xdr:col>0</xdr:col>
      <xdr:colOff>2105025</xdr:colOff>
      <xdr:row>1</xdr:row>
      <xdr:rowOff>0</xdr:rowOff>
    </xdr:from>
    <xdr:to>
      <xdr:col>0</xdr:col>
      <xdr:colOff>2105025</xdr:colOff>
      <xdr:row>1</xdr:row>
      <xdr:rowOff>0</xdr:rowOff>
    </xdr:to>
    <xdr:sp macro="" textlink="">
      <xdr:nvSpPr>
        <xdr:cNvPr id="4926392" name="Line 7"/>
        <xdr:cNvSpPr>
          <a:spLocks noChangeShapeType="1"/>
        </xdr:cNvSpPr>
      </xdr:nvSpPr>
      <xdr:spPr bwMode="auto">
        <a:xfrm>
          <a:off x="2105025" y="209550"/>
          <a:ext cx="0" cy="0"/>
        </a:xfrm>
        <a:prstGeom prst="line">
          <a:avLst/>
        </a:prstGeom>
        <a:noFill/>
        <a:ln w="9525">
          <a:solidFill>
            <a:srgbClr val="000000"/>
          </a:solidFill>
          <a:round/>
          <a:headEnd/>
          <a:tailEnd/>
        </a:ln>
      </xdr:spPr>
    </xdr:sp>
    <xdr:clientData/>
  </xdr:twoCellAnchor>
  <xdr:twoCellAnchor>
    <xdr:from>
      <xdr:col>0</xdr:col>
      <xdr:colOff>2324100</xdr:colOff>
      <xdr:row>1</xdr:row>
      <xdr:rowOff>0</xdr:rowOff>
    </xdr:from>
    <xdr:to>
      <xdr:col>0</xdr:col>
      <xdr:colOff>2324100</xdr:colOff>
      <xdr:row>1</xdr:row>
      <xdr:rowOff>0</xdr:rowOff>
    </xdr:to>
    <xdr:sp macro="" textlink="">
      <xdr:nvSpPr>
        <xdr:cNvPr id="4926393" name="Line 8"/>
        <xdr:cNvSpPr>
          <a:spLocks noChangeShapeType="1"/>
        </xdr:cNvSpPr>
      </xdr:nvSpPr>
      <xdr:spPr bwMode="auto">
        <a:xfrm>
          <a:off x="2324100" y="209550"/>
          <a:ext cx="0" cy="0"/>
        </a:xfrm>
        <a:prstGeom prst="line">
          <a:avLst/>
        </a:prstGeom>
        <a:noFill/>
        <a:ln w="9525">
          <a:solidFill>
            <a:srgbClr val="000000"/>
          </a:solidFill>
          <a:round/>
          <a:headEnd/>
          <a:tailEnd/>
        </a:ln>
      </xdr:spPr>
    </xdr:sp>
    <xdr:clientData/>
  </xdr:twoCellAnchor>
  <xdr:twoCellAnchor>
    <xdr:from>
      <xdr:col>0</xdr:col>
      <xdr:colOff>2324100</xdr:colOff>
      <xdr:row>1</xdr:row>
      <xdr:rowOff>0</xdr:rowOff>
    </xdr:from>
    <xdr:to>
      <xdr:col>0</xdr:col>
      <xdr:colOff>2324100</xdr:colOff>
      <xdr:row>1</xdr:row>
      <xdr:rowOff>0</xdr:rowOff>
    </xdr:to>
    <xdr:sp macro="" textlink="">
      <xdr:nvSpPr>
        <xdr:cNvPr id="4926394" name="Line 9"/>
        <xdr:cNvSpPr>
          <a:spLocks noChangeShapeType="1"/>
        </xdr:cNvSpPr>
      </xdr:nvSpPr>
      <xdr:spPr bwMode="auto">
        <a:xfrm>
          <a:off x="2324100" y="209550"/>
          <a:ext cx="0" cy="0"/>
        </a:xfrm>
        <a:prstGeom prst="line">
          <a:avLst/>
        </a:prstGeom>
        <a:noFill/>
        <a:ln w="9525">
          <a:solidFill>
            <a:srgbClr val="000000"/>
          </a:solidFill>
          <a:round/>
          <a:headEnd/>
          <a:tailEnd/>
        </a:ln>
      </xdr:spPr>
    </xdr:sp>
    <xdr:clientData/>
  </xdr:twoCellAnchor>
  <xdr:twoCellAnchor>
    <xdr:from>
      <xdr:col>0</xdr:col>
      <xdr:colOff>2324100</xdr:colOff>
      <xdr:row>1</xdr:row>
      <xdr:rowOff>0</xdr:rowOff>
    </xdr:from>
    <xdr:to>
      <xdr:col>0</xdr:col>
      <xdr:colOff>2324100</xdr:colOff>
      <xdr:row>1</xdr:row>
      <xdr:rowOff>0</xdr:rowOff>
    </xdr:to>
    <xdr:sp macro="" textlink="">
      <xdr:nvSpPr>
        <xdr:cNvPr id="4926395" name="Line 10"/>
        <xdr:cNvSpPr>
          <a:spLocks noChangeShapeType="1"/>
        </xdr:cNvSpPr>
      </xdr:nvSpPr>
      <xdr:spPr bwMode="auto">
        <a:xfrm>
          <a:off x="2324100" y="209550"/>
          <a:ext cx="0" cy="0"/>
        </a:xfrm>
        <a:prstGeom prst="line">
          <a:avLst/>
        </a:prstGeom>
        <a:noFill/>
        <a:ln w="9525">
          <a:solidFill>
            <a:srgbClr val="000000"/>
          </a:solidFill>
          <a:round/>
          <a:headEnd/>
          <a:tailEnd/>
        </a:ln>
      </xdr:spPr>
    </xdr:sp>
    <xdr:clientData/>
  </xdr:twoCellAnchor>
  <xdr:twoCellAnchor>
    <xdr:from>
      <xdr:col>0</xdr:col>
      <xdr:colOff>2324100</xdr:colOff>
      <xdr:row>1</xdr:row>
      <xdr:rowOff>0</xdr:rowOff>
    </xdr:from>
    <xdr:to>
      <xdr:col>0</xdr:col>
      <xdr:colOff>2324100</xdr:colOff>
      <xdr:row>1</xdr:row>
      <xdr:rowOff>0</xdr:rowOff>
    </xdr:to>
    <xdr:sp macro="" textlink="">
      <xdr:nvSpPr>
        <xdr:cNvPr id="4926396" name="Line 11"/>
        <xdr:cNvSpPr>
          <a:spLocks noChangeShapeType="1"/>
        </xdr:cNvSpPr>
      </xdr:nvSpPr>
      <xdr:spPr bwMode="auto">
        <a:xfrm>
          <a:off x="2324100" y="209550"/>
          <a:ext cx="0" cy="0"/>
        </a:xfrm>
        <a:prstGeom prst="line">
          <a:avLst/>
        </a:prstGeom>
        <a:noFill/>
        <a:ln w="9525">
          <a:solidFill>
            <a:srgbClr val="000000"/>
          </a:solidFill>
          <a:round/>
          <a:headEnd/>
          <a:tailEnd/>
        </a:ln>
      </xdr:spPr>
    </xdr:sp>
    <xdr:clientData/>
  </xdr:twoCellAnchor>
  <xdr:twoCellAnchor>
    <xdr:from>
      <xdr:col>0</xdr:col>
      <xdr:colOff>2324100</xdr:colOff>
      <xdr:row>1</xdr:row>
      <xdr:rowOff>0</xdr:rowOff>
    </xdr:from>
    <xdr:to>
      <xdr:col>0</xdr:col>
      <xdr:colOff>2324100</xdr:colOff>
      <xdr:row>1</xdr:row>
      <xdr:rowOff>0</xdr:rowOff>
    </xdr:to>
    <xdr:sp macro="" textlink="">
      <xdr:nvSpPr>
        <xdr:cNvPr id="4926397" name="Line 12"/>
        <xdr:cNvSpPr>
          <a:spLocks noChangeShapeType="1"/>
        </xdr:cNvSpPr>
      </xdr:nvSpPr>
      <xdr:spPr bwMode="auto">
        <a:xfrm>
          <a:off x="2324100" y="209550"/>
          <a:ext cx="0" cy="0"/>
        </a:xfrm>
        <a:prstGeom prst="line">
          <a:avLst/>
        </a:prstGeom>
        <a:noFill/>
        <a:ln w="9525">
          <a:solidFill>
            <a:srgbClr val="000000"/>
          </a:solidFill>
          <a:round/>
          <a:headEnd/>
          <a:tailEnd/>
        </a:ln>
      </xdr:spPr>
    </xdr:sp>
    <xdr:clientData/>
  </xdr:twoCellAnchor>
  <xdr:twoCellAnchor>
    <xdr:from>
      <xdr:col>0</xdr:col>
      <xdr:colOff>2324100</xdr:colOff>
      <xdr:row>1</xdr:row>
      <xdr:rowOff>0</xdr:rowOff>
    </xdr:from>
    <xdr:to>
      <xdr:col>0</xdr:col>
      <xdr:colOff>2324100</xdr:colOff>
      <xdr:row>1</xdr:row>
      <xdr:rowOff>0</xdr:rowOff>
    </xdr:to>
    <xdr:sp macro="" textlink="">
      <xdr:nvSpPr>
        <xdr:cNvPr id="4926398" name="Line 13"/>
        <xdr:cNvSpPr>
          <a:spLocks noChangeShapeType="1"/>
        </xdr:cNvSpPr>
      </xdr:nvSpPr>
      <xdr:spPr bwMode="auto">
        <a:xfrm>
          <a:off x="2324100" y="209550"/>
          <a:ext cx="0" cy="0"/>
        </a:xfrm>
        <a:prstGeom prst="line">
          <a:avLst/>
        </a:prstGeom>
        <a:noFill/>
        <a:ln w="9525">
          <a:solidFill>
            <a:srgbClr val="000000"/>
          </a:solidFill>
          <a:round/>
          <a:headEnd/>
          <a:tailEnd/>
        </a:ln>
      </xdr:spPr>
    </xdr:sp>
    <xdr:clientData/>
  </xdr:twoCellAnchor>
  <xdr:twoCellAnchor>
    <xdr:from>
      <xdr:col>0</xdr:col>
      <xdr:colOff>1</xdr:colOff>
      <xdr:row>6</xdr:row>
      <xdr:rowOff>0</xdr:rowOff>
    </xdr:from>
    <xdr:to>
      <xdr:col>17</xdr:col>
      <xdr:colOff>552451</xdr:colOff>
      <xdr:row>6</xdr:row>
      <xdr:rowOff>438150</xdr:rowOff>
    </xdr:to>
    <xdr:sp macro="" textlink="">
      <xdr:nvSpPr>
        <xdr:cNvPr id="15" name="CasellaDiTesto 14"/>
        <xdr:cNvSpPr txBox="1"/>
      </xdr:nvSpPr>
      <xdr:spPr>
        <a:xfrm>
          <a:off x="1" y="1076325"/>
          <a:ext cx="12325350" cy="438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it-IT" sz="1100" b="1">
              <a:solidFill>
                <a:srgbClr val="FF0000"/>
              </a:solidFill>
              <a:latin typeface="Arial" pitchFamily="34" charset="0"/>
              <a:cs typeface="Arial" pitchFamily="34" charset="0"/>
            </a:rPr>
            <a:t>Per informazioni relative a questa tabella, contattare l'assistenza NSIS al numero 800178178 </a:t>
          </a:r>
        </a:p>
        <a:p>
          <a:pPr algn="ctr"/>
          <a:r>
            <a:rPr lang="it-IT" sz="1100" b="1">
              <a:solidFill>
                <a:srgbClr val="FF0000"/>
              </a:solidFill>
              <a:latin typeface="Arial" pitchFamily="34" charset="0"/>
              <a:cs typeface="Arial" pitchFamily="34" charset="0"/>
            </a:rPr>
            <a:t>o all'indirizzo servicedesk@almavivaitalia.it</a:t>
          </a:r>
        </a:p>
      </xdr:txBody>
    </xdr:sp>
    <xdr:clientData/>
  </xdr:twoCellAnchor>
  <xdr:twoCellAnchor>
    <xdr:from>
      <xdr:col>0</xdr:col>
      <xdr:colOff>57150</xdr:colOff>
      <xdr:row>2</xdr:row>
      <xdr:rowOff>142875</xdr:rowOff>
    </xdr:from>
    <xdr:to>
      <xdr:col>0</xdr:col>
      <xdr:colOff>514350</xdr:colOff>
      <xdr:row>3</xdr:row>
      <xdr:rowOff>142875</xdr:rowOff>
    </xdr:to>
    <xdr:sp macro="" textlink="">
      <xdr:nvSpPr>
        <xdr:cNvPr id="4926400" name="Rectangle 14"/>
        <xdr:cNvSpPr>
          <a:spLocks noChangeArrowheads="1"/>
        </xdr:cNvSpPr>
      </xdr:nvSpPr>
      <xdr:spPr bwMode="auto">
        <a:xfrm>
          <a:off x="57150" y="542925"/>
          <a:ext cx="457200" cy="190500"/>
        </a:xfrm>
        <a:prstGeom prst="rect">
          <a:avLst/>
        </a:prstGeom>
        <a:noFill/>
        <a:ln w="9525">
          <a:solidFill>
            <a:srgbClr val="000000"/>
          </a:solidFill>
          <a:miter lim="800000"/>
          <a:headEnd/>
          <a:tailEnd/>
        </a:ln>
      </xdr:spPr>
    </xdr:sp>
    <xdr:clientData/>
  </xdr:twoCellAnchor>
  <xdr:twoCellAnchor>
    <xdr:from>
      <xdr:col>0</xdr:col>
      <xdr:colOff>1504950</xdr:colOff>
      <xdr:row>2</xdr:row>
      <xdr:rowOff>152400</xdr:rowOff>
    </xdr:from>
    <xdr:to>
      <xdr:col>0</xdr:col>
      <xdr:colOff>1990725</xdr:colOff>
      <xdr:row>3</xdr:row>
      <xdr:rowOff>152400</xdr:rowOff>
    </xdr:to>
    <xdr:sp macro="" textlink="">
      <xdr:nvSpPr>
        <xdr:cNvPr id="4926401" name="Rectangle 15"/>
        <xdr:cNvSpPr>
          <a:spLocks noChangeArrowheads="1"/>
        </xdr:cNvSpPr>
      </xdr:nvSpPr>
      <xdr:spPr bwMode="auto">
        <a:xfrm>
          <a:off x="1504950" y="552450"/>
          <a:ext cx="485775" cy="190500"/>
        </a:xfrm>
        <a:prstGeom prst="rect">
          <a:avLst/>
        </a:prstGeom>
        <a:noFill/>
        <a:ln w="9525">
          <a:solidFill>
            <a:srgbClr val="000000"/>
          </a:solidFill>
          <a:miter lim="800000"/>
          <a:headEnd/>
          <a:tailEnd/>
        </a:ln>
      </xdr:spPr>
    </xdr:sp>
    <xdr:clientData/>
  </xdr:twoCellAnchor>
  <xdr:twoCellAnchor>
    <xdr:from>
      <xdr:col>0</xdr:col>
      <xdr:colOff>2533650</xdr:colOff>
      <xdr:row>2</xdr:row>
      <xdr:rowOff>161925</xdr:rowOff>
    </xdr:from>
    <xdr:to>
      <xdr:col>4</xdr:col>
      <xdr:colOff>285750</xdr:colOff>
      <xdr:row>3</xdr:row>
      <xdr:rowOff>161925</xdr:rowOff>
    </xdr:to>
    <xdr:sp macro="" textlink="">
      <xdr:nvSpPr>
        <xdr:cNvPr id="4926402" name="Rectangle 16"/>
        <xdr:cNvSpPr>
          <a:spLocks noChangeArrowheads="1"/>
        </xdr:cNvSpPr>
      </xdr:nvSpPr>
      <xdr:spPr bwMode="auto">
        <a:xfrm>
          <a:off x="2533650" y="561975"/>
          <a:ext cx="1847850" cy="190500"/>
        </a:xfrm>
        <a:prstGeom prst="rect">
          <a:avLst/>
        </a:prstGeom>
        <a:noFill/>
        <a:ln w="9525">
          <a:solidFill>
            <a:srgbClr val="000000"/>
          </a:solidFill>
          <a:miter lim="800000"/>
          <a:headEnd/>
          <a:tailEnd/>
        </a:ln>
      </xdr:spPr>
    </xdr:sp>
    <xdr:clientData/>
  </xdr:twoCellAnchor>
  <xdr:twoCellAnchor>
    <xdr:from>
      <xdr:col>0</xdr:col>
      <xdr:colOff>200025</xdr:colOff>
      <xdr:row>3</xdr:row>
      <xdr:rowOff>85725</xdr:rowOff>
    </xdr:from>
    <xdr:to>
      <xdr:col>0</xdr:col>
      <xdr:colOff>200025</xdr:colOff>
      <xdr:row>3</xdr:row>
      <xdr:rowOff>142875</xdr:rowOff>
    </xdr:to>
    <xdr:sp macro="" textlink="">
      <xdr:nvSpPr>
        <xdr:cNvPr id="4926403" name="Line 17"/>
        <xdr:cNvSpPr>
          <a:spLocks noChangeShapeType="1"/>
        </xdr:cNvSpPr>
      </xdr:nvSpPr>
      <xdr:spPr bwMode="auto">
        <a:xfrm>
          <a:off x="200025" y="676275"/>
          <a:ext cx="0" cy="57150"/>
        </a:xfrm>
        <a:prstGeom prst="line">
          <a:avLst/>
        </a:prstGeom>
        <a:noFill/>
        <a:ln w="9525">
          <a:solidFill>
            <a:srgbClr val="000000"/>
          </a:solidFill>
          <a:round/>
          <a:headEnd/>
          <a:tailEnd/>
        </a:ln>
      </xdr:spPr>
    </xdr:sp>
    <xdr:clientData/>
  </xdr:twoCellAnchor>
  <xdr:twoCellAnchor>
    <xdr:from>
      <xdr:col>0</xdr:col>
      <xdr:colOff>352425</xdr:colOff>
      <xdr:row>3</xdr:row>
      <xdr:rowOff>85725</xdr:rowOff>
    </xdr:from>
    <xdr:to>
      <xdr:col>0</xdr:col>
      <xdr:colOff>352425</xdr:colOff>
      <xdr:row>3</xdr:row>
      <xdr:rowOff>142875</xdr:rowOff>
    </xdr:to>
    <xdr:sp macro="" textlink="">
      <xdr:nvSpPr>
        <xdr:cNvPr id="4926404" name="Line 18"/>
        <xdr:cNvSpPr>
          <a:spLocks noChangeShapeType="1"/>
        </xdr:cNvSpPr>
      </xdr:nvSpPr>
      <xdr:spPr bwMode="auto">
        <a:xfrm>
          <a:off x="352425" y="676275"/>
          <a:ext cx="0" cy="57150"/>
        </a:xfrm>
        <a:prstGeom prst="line">
          <a:avLst/>
        </a:prstGeom>
        <a:noFill/>
        <a:ln w="9525">
          <a:solidFill>
            <a:srgbClr val="000000"/>
          </a:solidFill>
          <a:round/>
          <a:headEnd/>
          <a:tailEnd/>
        </a:ln>
      </xdr:spPr>
    </xdr:sp>
    <xdr:clientData/>
  </xdr:twoCellAnchor>
  <xdr:twoCellAnchor>
    <xdr:from>
      <xdr:col>1</xdr:col>
      <xdr:colOff>361950</xdr:colOff>
      <xdr:row>3</xdr:row>
      <xdr:rowOff>104775</xdr:rowOff>
    </xdr:from>
    <xdr:to>
      <xdr:col>1</xdr:col>
      <xdr:colOff>361950</xdr:colOff>
      <xdr:row>3</xdr:row>
      <xdr:rowOff>161925</xdr:rowOff>
    </xdr:to>
    <xdr:sp macro="" textlink="">
      <xdr:nvSpPr>
        <xdr:cNvPr id="4926405" name="Line 19"/>
        <xdr:cNvSpPr>
          <a:spLocks noChangeShapeType="1"/>
        </xdr:cNvSpPr>
      </xdr:nvSpPr>
      <xdr:spPr bwMode="auto">
        <a:xfrm>
          <a:off x="3086100" y="695325"/>
          <a:ext cx="0" cy="57150"/>
        </a:xfrm>
        <a:prstGeom prst="line">
          <a:avLst/>
        </a:prstGeom>
        <a:noFill/>
        <a:ln w="9525">
          <a:solidFill>
            <a:srgbClr val="000000"/>
          </a:solidFill>
          <a:round/>
          <a:headEnd/>
          <a:tailEnd/>
        </a:ln>
      </xdr:spPr>
    </xdr:sp>
    <xdr:clientData/>
  </xdr:twoCellAnchor>
  <xdr:twoCellAnchor>
    <xdr:from>
      <xdr:col>0</xdr:col>
      <xdr:colOff>1828800</xdr:colOff>
      <xdr:row>3</xdr:row>
      <xdr:rowOff>85725</xdr:rowOff>
    </xdr:from>
    <xdr:to>
      <xdr:col>0</xdr:col>
      <xdr:colOff>1828800</xdr:colOff>
      <xdr:row>3</xdr:row>
      <xdr:rowOff>142875</xdr:rowOff>
    </xdr:to>
    <xdr:sp macro="" textlink="">
      <xdr:nvSpPr>
        <xdr:cNvPr id="4926406" name="Line 20"/>
        <xdr:cNvSpPr>
          <a:spLocks noChangeShapeType="1"/>
        </xdr:cNvSpPr>
      </xdr:nvSpPr>
      <xdr:spPr bwMode="auto">
        <a:xfrm>
          <a:off x="1828800" y="676275"/>
          <a:ext cx="0" cy="57150"/>
        </a:xfrm>
        <a:prstGeom prst="line">
          <a:avLst/>
        </a:prstGeom>
        <a:noFill/>
        <a:ln w="9525">
          <a:solidFill>
            <a:srgbClr val="000000"/>
          </a:solidFill>
          <a:round/>
          <a:headEnd/>
          <a:tailEnd/>
        </a:ln>
      </xdr:spPr>
    </xdr:sp>
    <xdr:clientData/>
  </xdr:twoCellAnchor>
  <xdr:twoCellAnchor>
    <xdr:from>
      <xdr:col>0</xdr:col>
      <xdr:colOff>1657350</xdr:colOff>
      <xdr:row>3</xdr:row>
      <xdr:rowOff>85725</xdr:rowOff>
    </xdr:from>
    <xdr:to>
      <xdr:col>0</xdr:col>
      <xdr:colOff>1657350</xdr:colOff>
      <xdr:row>3</xdr:row>
      <xdr:rowOff>142875</xdr:rowOff>
    </xdr:to>
    <xdr:sp macro="" textlink="">
      <xdr:nvSpPr>
        <xdr:cNvPr id="4926407" name="Line 21"/>
        <xdr:cNvSpPr>
          <a:spLocks noChangeShapeType="1"/>
        </xdr:cNvSpPr>
      </xdr:nvSpPr>
      <xdr:spPr bwMode="auto">
        <a:xfrm>
          <a:off x="1657350" y="676275"/>
          <a:ext cx="0" cy="57150"/>
        </a:xfrm>
        <a:prstGeom prst="line">
          <a:avLst/>
        </a:prstGeom>
        <a:noFill/>
        <a:ln w="9525">
          <a:solidFill>
            <a:srgbClr val="000000"/>
          </a:solidFill>
          <a:round/>
          <a:headEnd/>
          <a:tailEnd/>
        </a:ln>
      </xdr:spPr>
    </xdr:sp>
    <xdr:clientData/>
  </xdr:twoCellAnchor>
  <xdr:twoCellAnchor>
    <xdr:from>
      <xdr:col>1</xdr:col>
      <xdr:colOff>123825</xdr:colOff>
      <xdr:row>3</xdr:row>
      <xdr:rowOff>104775</xdr:rowOff>
    </xdr:from>
    <xdr:to>
      <xdr:col>1</xdr:col>
      <xdr:colOff>123825</xdr:colOff>
      <xdr:row>3</xdr:row>
      <xdr:rowOff>161925</xdr:rowOff>
    </xdr:to>
    <xdr:sp macro="" textlink="">
      <xdr:nvSpPr>
        <xdr:cNvPr id="4926408" name="Line 22"/>
        <xdr:cNvSpPr>
          <a:spLocks noChangeShapeType="1"/>
        </xdr:cNvSpPr>
      </xdr:nvSpPr>
      <xdr:spPr bwMode="auto">
        <a:xfrm>
          <a:off x="2847975" y="695325"/>
          <a:ext cx="0" cy="57150"/>
        </a:xfrm>
        <a:prstGeom prst="line">
          <a:avLst/>
        </a:prstGeom>
        <a:noFill/>
        <a:ln w="9525">
          <a:solidFill>
            <a:srgbClr val="000000"/>
          </a:solidFill>
          <a:round/>
          <a:headEnd/>
          <a:tailEnd/>
        </a:ln>
      </xdr:spPr>
    </xdr:sp>
    <xdr:clientData/>
  </xdr:twoCellAnchor>
  <xdr:twoCellAnchor>
    <xdr:from>
      <xdr:col>4</xdr:col>
      <xdr:colOff>85725</xdr:colOff>
      <xdr:row>3</xdr:row>
      <xdr:rowOff>95250</xdr:rowOff>
    </xdr:from>
    <xdr:to>
      <xdr:col>4</xdr:col>
      <xdr:colOff>85725</xdr:colOff>
      <xdr:row>3</xdr:row>
      <xdr:rowOff>152400</xdr:rowOff>
    </xdr:to>
    <xdr:sp macro="" textlink="">
      <xdr:nvSpPr>
        <xdr:cNvPr id="4926409" name="Line 23"/>
        <xdr:cNvSpPr>
          <a:spLocks noChangeShapeType="1"/>
        </xdr:cNvSpPr>
      </xdr:nvSpPr>
      <xdr:spPr bwMode="auto">
        <a:xfrm>
          <a:off x="4181475" y="685800"/>
          <a:ext cx="0" cy="57150"/>
        </a:xfrm>
        <a:prstGeom prst="line">
          <a:avLst/>
        </a:prstGeom>
        <a:noFill/>
        <a:ln w="9525">
          <a:solidFill>
            <a:srgbClr val="000000"/>
          </a:solidFill>
          <a:round/>
          <a:headEnd/>
          <a:tailEnd/>
        </a:ln>
      </xdr:spPr>
    </xdr:sp>
    <xdr:clientData/>
  </xdr:twoCellAnchor>
  <xdr:twoCellAnchor>
    <xdr:from>
      <xdr:col>0</xdr:col>
      <xdr:colOff>647700</xdr:colOff>
      <xdr:row>2</xdr:row>
      <xdr:rowOff>142875</xdr:rowOff>
    </xdr:from>
    <xdr:to>
      <xdr:col>0</xdr:col>
      <xdr:colOff>1133475</xdr:colOff>
      <xdr:row>3</xdr:row>
      <xdr:rowOff>142875</xdr:rowOff>
    </xdr:to>
    <xdr:sp macro="" textlink="">
      <xdr:nvSpPr>
        <xdr:cNvPr id="4926410" name="Rectangle 24"/>
        <xdr:cNvSpPr>
          <a:spLocks noChangeArrowheads="1"/>
        </xdr:cNvSpPr>
      </xdr:nvSpPr>
      <xdr:spPr bwMode="auto">
        <a:xfrm>
          <a:off x="647700" y="542925"/>
          <a:ext cx="485775" cy="190500"/>
        </a:xfrm>
        <a:prstGeom prst="rect">
          <a:avLst/>
        </a:prstGeom>
        <a:noFill/>
        <a:ln w="9525">
          <a:solidFill>
            <a:srgbClr val="000000"/>
          </a:solidFill>
          <a:miter lim="800000"/>
          <a:headEnd/>
          <a:tailEnd/>
        </a:ln>
      </xdr:spPr>
    </xdr:sp>
    <xdr:clientData/>
  </xdr:twoCellAnchor>
  <xdr:twoCellAnchor>
    <xdr:from>
      <xdr:col>0</xdr:col>
      <xdr:colOff>800100</xdr:colOff>
      <xdr:row>3</xdr:row>
      <xdr:rowOff>76200</xdr:rowOff>
    </xdr:from>
    <xdr:to>
      <xdr:col>0</xdr:col>
      <xdr:colOff>800100</xdr:colOff>
      <xdr:row>3</xdr:row>
      <xdr:rowOff>133350</xdr:rowOff>
    </xdr:to>
    <xdr:sp macro="" textlink="">
      <xdr:nvSpPr>
        <xdr:cNvPr id="4926411" name="Line 25"/>
        <xdr:cNvSpPr>
          <a:spLocks noChangeShapeType="1"/>
        </xdr:cNvSpPr>
      </xdr:nvSpPr>
      <xdr:spPr bwMode="auto">
        <a:xfrm>
          <a:off x="800100" y="666750"/>
          <a:ext cx="0" cy="57150"/>
        </a:xfrm>
        <a:prstGeom prst="line">
          <a:avLst/>
        </a:prstGeom>
        <a:noFill/>
        <a:ln w="9525">
          <a:solidFill>
            <a:srgbClr val="000000"/>
          </a:solidFill>
          <a:round/>
          <a:headEnd/>
          <a:tailEnd/>
        </a:ln>
      </xdr:spPr>
    </xdr:sp>
    <xdr:clientData/>
  </xdr:twoCellAnchor>
  <xdr:twoCellAnchor>
    <xdr:from>
      <xdr:col>0</xdr:col>
      <xdr:colOff>971550</xdr:colOff>
      <xdr:row>3</xdr:row>
      <xdr:rowOff>85725</xdr:rowOff>
    </xdr:from>
    <xdr:to>
      <xdr:col>0</xdr:col>
      <xdr:colOff>971550</xdr:colOff>
      <xdr:row>3</xdr:row>
      <xdr:rowOff>142875</xdr:rowOff>
    </xdr:to>
    <xdr:sp macro="" textlink="">
      <xdr:nvSpPr>
        <xdr:cNvPr id="4926412" name="Line 26"/>
        <xdr:cNvSpPr>
          <a:spLocks noChangeShapeType="1"/>
        </xdr:cNvSpPr>
      </xdr:nvSpPr>
      <xdr:spPr bwMode="auto">
        <a:xfrm>
          <a:off x="971550" y="676275"/>
          <a:ext cx="0" cy="57150"/>
        </a:xfrm>
        <a:prstGeom prst="line">
          <a:avLst/>
        </a:prstGeom>
        <a:noFill/>
        <a:ln w="9525">
          <a:solidFill>
            <a:srgbClr val="000000"/>
          </a:solidFill>
          <a:round/>
          <a:headEnd/>
          <a:tailEnd/>
        </a:ln>
      </xdr:spPr>
    </xdr:sp>
    <xdr:clientData/>
  </xdr:twoCellAnchor>
  <xdr:twoCellAnchor>
    <xdr:from>
      <xdr:col>5</xdr:col>
      <xdr:colOff>114299</xdr:colOff>
      <xdr:row>3</xdr:row>
      <xdr:rowOff>180975</xdr:rowOff>
    </xdr:from>
    <xdr:to>
      <xdr:col>15</xdr:col>
      <xdr:colOff>161924</xdr:colOff>
      <xdr:row>5</xdr:row>
      <xdr:rowOff>28575</xdr:rowOff>
    </xdr:to>
    <xdr:sp macro="" textlink="">
      <xdr:nvSpPr>
        <xdr:cNvPr id="29" name="CasellaDiTesto 28"/>
        <xdr:cNvSpPr txBox="1"/>
      </xdr:nvSpPr>
      <xdr:spPr>
        <a:xfrm flipH="1">
          <a:off x="4800599" y="771525"/>
          <a:ext cx="5953125"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it-IT" sz="1100" b="1">
              <a:solidFill>
                <a:srgbClr val="00B050"/>
              </a:solidFill>
              <a:latin typeface="Arial" pitchFamily="34" charset="0"/>
              <a:cs typeface="Arial" pitchFamily="34" charset="0"/>
            </a:rPr>
            <a:t>Si richiede la compilazione di una tabella per ciascun presidio afferente l’ente.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2324100</xdr:colOff>
      <xdr:row>2</xdr:row>
      <xdr:rowOff>0</xdr:rowOff>
    </xdr:from>
    <xdr:to>
      <xdr:col>0</xdr:col>
      <xdr:colOff>2124075</xdr:colOff>
      <xdr:row>2</xdr:row>
      <xdr:rowOff>0</xdr:rowOff>
    </xdr:to>
    <xdr:sp macro="" textlink="">
      <xdr:nvSpPr>
        <xdr:cNvPr id="4991409" name="Line 1"/>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4991410" name="Line 2"/>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200025</xdr:colOff>
      <xdr:row>2</xdr:row>
      <xdr:rowOff>0</xdr:rowOff>
    </xdr:from>
    <xdr:to>
      <xdr:col>0</xdr:col>
      <xdr:colOff>200025</xdr:colOff>
      <xdr:row>2</xdr:row>
      <xdr:rowOff>0</xdr:rowOff>
    </xdr:to>
    <xdr:sp macro="" textlink="">
      <xdr:nvSpPr>
        <xdr:cNvPr id="4991411" name="Line 3"/>
        <xdr:cNvSpPr>
          <a:spLocks noChangeShapeType="1"/>
        </xdr:cNvSpPr>
      </xdr:nvSpPr>
      <xdr:spPr bwMode="auto">
        <a:xfrm>
          <a:off x="200025" y="1181100"/>
          <a:ext cx="0" cy="0"/>
        </a:xfrm>
        <a:prstGeom prst="line">
          <a:avLst/>
        </a:prstGeom>
        <a:noFill/>
        <a:ln w="9525">
          <a:solidFill>
            <a:srgbClr val="000000"/>
          </a:solidFill>
          <a:round/>
          <a:headEnd/>
          <a:tailEnd/>
        </a:ln>
      </xdr:spPr>
    </xdr:sp>
    <xdr:clientData/>
  </xdr:twoCellAnchor>
  <xdr:twoCellAnchor>
    <xdr:from>
      <xdr:col>0</xdr:col>
      <xdr:colOff>352425</xdr:colOff>
      <xdr:row>2</xdr:row>
      <xdr:rowOff>0</xdr:rowOff>
    </xdr:from>
    <xdr:to>
      <xdr:col>0</xdr:col>
      <xdr:colOff>352425</xdr:colOff>
      <xdr:row>2</xdr:row>
      <xdr:rowOff>0</xdr:rowOff>
    </xdr:to>
    <xdr:sp macro="" textlink="">
      <xdr:nvSpPr>
        <xdr:cNvPr id="4991412" name="Line 4"/>
        <xdr:cNvSpPr>
          <a:spLocks noChangeShapeType="1"/>
        </xdr:cNvSpPr>
      </xdr:nvSpPr>
      <xdr:spPr bwMode="auto">
        <a:xfrm>
          <a:off x="352425" y="1181100"/>
          <a:ext cx="0" cy="0"/>
        </a:xfrm>
        <a:prstGeom prst="line">
          <a:avLst/>
        </a:prstGeom>
        <a:noFill/>
        <a:ln w="9525">
          <a:solidFill>
            <a:srgbClr val="000000"/>
          </a:solidFill>
          <a:round/>
          <a:headEnd/>
          <a:tailEnd/>
        </a:ln>
      </xdr:spPr>
    </xdr:sp>
    <xdr:clientData/>
  </xdr:twoCellAnchor>
  <xdr:twoCellAnchor>
    <xdr:from>
      <xdr:col>0</xdr:col>
      <xdr:colOff>2105025</xdr:colOff>
      <xdr:row>2</xdr:row>
      <xdr:rowOff>0</xdr:rowOff>
    </xdr:from>
    <xdr:to>
      <xdr:col>0</xdr:col>
      <xdr:colOff>2105025</xdr:colOff>
      <xdr:row>2</xdr:row>
      <xdr:rowOff>0</xdr:rowOff>
    </xdr:to>
    <xdr:sp macro="" textlink="">
      <xdr:nvSpPr>
        <xdr:cNvPr id="4991413" name="Line 5"/>
        <xdr:cNvSpPr>
          <a:spLocks noChangeShapeType="1"/>
        </xdr:cNvSpPr>
      </xdr:nvSpPr>
      <xdr:spPr bwMode="auto">
        <a:xfrm>
          <a:off x="2105025" y="1181100"/>
          <a:ext cx="0" cy="0"/>
        </a:xfrm>
        <a:prstGeom prst="line">
          <a:avLst/>
        </a:prstGeom>
        <a:noFill/>
        <a:ln w="9525">
          <a:solidFill>
            <a:srgbClr val="000000"/>
          </a:solidFill>
          <a:round/>
          <a:headEnd/>
          <a:tailEnd/>
        </a:ln>
      </xdr:spPr>
    </xdr:sp>
    <xdr:clientData/>
  </xdr:twoCellAnchor>
  <xdr:twoCellAnchor>
    <xdr:from>
      <xdr:col>0</xdr:col>
      <xdr:colOff>1228725</xdr:colOff>
      <xdr:row>2</xdr:row>
      <xdr:rowOff>0</xdr:rowOff>
    </xdr:from>
    <xdr:to>
      <xdr:col>0</xdr:col>
      <xdr:colOff>1228725</xdr:colOff>
      <xdr:row>2</xdr:row>
      <xdr:rowOff>0</xdr:rowOff>
    </xdr:to>
    <xdr:sp macro="" textlink="">
      <xdr:nvSpPr>
        <xdr:cNvPr id="4991414" name="Line 6"/>
        <xdr:cNvSpPr>
          <a:spLocks noChangeShapeType="1"/>
        </xdr:cNvSpPr>
      </xdr:nvSpPr>
      <xdr:spPr bwMode="auto">
        <a:xfrm>
          <a:off x="1228725" y="1181100"/>
          <a:ext cx="0" cy="0"/>
        </a:xfrm>
        <a:prstGeom prst="line">
          <a:avLst/>
        </a:prstGeom>
        <a:noFill/>
        <a:ln w="9525">
          <a:solidFill>
            <a:srgbClr val="000000"/>
          </a:solidFill>
          <a:round/>
          <a:headEnd/>
          <a:tailEnd/>
        </a:ln>
      </xdr:spPr>
    </xdr:sp>
    <xdr:clientData/>
  </xdr:twoCellAnchor>
  <xdr:twoCellAnchor>
    <xdr:from>
      <xdr:col>0</xdr:col>
      <xdr:colOff>1066800</xdr:colOff>
      <xdr:row>2</xdr:row>
      <xdr:rowOff>0</xdr:rowOff>
    </xdr:from>
    <xdr:to>
      <xdr:col>0</xdr:col>
      <xdr:colOff>1066800</xdr:colOff>
      <xdr:row>2</xdr:row>
      <xdr:rowOff>0</xdr:rowOff>
    </xdr:to>
    <xdr:sp macro="" textlink="">
      <xdr:nvSpPr>
        <xdr:cNvPr id="4991415" name="Line 7"/>
        <xdr:cNvSpPr>
          <a:spLocks noChangeShapeType="1"/>
        </xdr:cNvSpPr>
      </xdr:nvSpPr>
      <xdr:spPr bwMode="auto">
        <a:xfrm>
          <a:off x="1066800" y="1181100"/>
          <a:ext cx="0" cy="0"/>
        </a:xfrm>
        <a:prstGeom prst="line">
          <a:avLst/>
        </a:prstGeom>
        <a:noFill/>
        <a:ln w="9525">
          <a:solidFill>
            <a:srgbClr val="000000"/>
          </a:solidFill>
          <a:round/>
          <a:headEnd/>
          <a:tailEnd/>
        </a:ln>
      </xdr:spPr>
    </xdr:sp>
    <xdr:clientData/>
  </xdr:twoCellAnchor>
  <xdr:twoCellAnchor>
    <xdr:from>
      <xdr:col>0</xdr:col>
      <xdr:colOff>1885950</xdr:colOff>
      <xdr:row>2</xdr:row>
      <xdr:rowOff>0</xdr:rowOff>
    </xdr:from>
    <xdr:to>
      <xdr:col>0</xdr:col>
      <xdr:colOff>1885950</xdr:colOff>
      <xdr:row>2</xdr:row>
      <xdr:rowOff>0</xdr:rowOff>
    </xdr:to>
    <xdr:sp macro="" textlink="">
      <xdr:nvSpPr>
        <xdr:cNvPr id="4991416" name="Line 8"/>
        <xdr:cNvSpPr>
          <a:spLocks noChangeShapeType="1"/>
        </xdr:cNvSpPr>
      </xdr:nvSpPr>
      <xdr:spPr bwMode="auto">
        <a:xfrm>
          <a:off x="1885950"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4991417" name="Line 9"/>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4991418" name="Line 10"/>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4991419" name="Line 11"/>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200025</xdr:colOff>
      <xdr:row>2</xdr:row>
      <xdr:rowOff>0</xdr:rowOff>
    </xdr:from>
    <xdr:to>
      <xdr:col>0</xdr:col>
      <xdr:colOff>200025</xdr:colOff>
      <xdr:row>2</xdr:row>
      <xdr:rowOff>0</xdr:rowOff>
    </xdr:to>
    <xdr:sp macro="" textlink="">
      <xdr:nvSpPr>
        <xdr:cNvPr id="4991420" name="Line 12"/>
        <xdr:cNvSpPr>
          <a:spLocks noChangeShapeType="1"/>
        </xdr:cNvSpPr>
      </xdr:nvSpPr>
      <xdr:spPr bwMode="auto">
        <a:xfrm>
          <a:off x="200025" y="1181100"/>
          <a:ext cx="0" cy="0"/>
        </a:xfrm>
        <a:prstGeom prst="line">
          <a:avLst/>
        </a:prstGeom>
        <a:noFill/>
        <a:ln w="9525">
          <a:solidFill>
            <a:srgbClr val="000000"/>
          </a:solidFill>
          <a:round/>
          <a:headEnd/>
          <a:tailEnd/>
        </a:ln>
      </xdr:spPr>
    </xdr:sp>
    <xdr:clientData/>
  </xdr:twoCellAnchor>
  <xdr:twoCellAnchor>
    <xdr:from>
      <xdr:col>0</xdr:col>
      <xdr:colOff>352425</xdr:colOff>
      <xdr:row>2</xdr:row>
      <xdr:rowOff>0</xdr:rowOff>
    </xdr:from>
    <xdr:to>
      <xdr:col>0</xdr:col>
      <xdr:colOff>352425</xdr:colOff>
      <xdr:row>2</xdr:row>
      <xdr:rowOff>0</xdr:rowOff>
    </xdr:to>
    <xdr:sp macro="" textlink="">
      <xdr:nvSpPr>
        <xdr:cNvPr id="4991421" name="Line 13"/>
        <xdr:cNvSpPr>
          <a:spLocks noChangeShapeType="1"/>
        </xdr:cNvSpPr>
      </xdr:nvSpPr>
      <xdr:spPr bwMode="auto">
        <a:xfrm>
          <a:off x="352425" y="1181100"/>
          <a:ext cx="0" cy="0"/>
        </a:xfrm>
        <a:prstGeom prst="line">
          <a:avLst/>
        </a:prstGeom>
        <a:noFill/>
        <a:ln w="9525">
          <a:solidFill>
            <a:srgbClr val="000000"/>
          </a:solidFill>
          <a:round/>
          <a:headEnd/>
          <a:tailEnd/>
        </a:ln>
      </xdr:spPr>
    </xdr:sp>
    <xdr:clientData/>
  </xdr:twoCellAnchor>
  <xdr:twoCellAnchor>
    <xdr:from>
      <xdr:col>0</xdr:col>
      <xdr:colOff>2105025</xdr:colOff>
      <xdr:row>2</xdr:row>
      <xdr:rowOff>0</xdr:rowOff>
    </xdr:from>
    <xdr:to>
      <xdr:col>0</xdr:col>
      <xdr:colOff>2105025</xdr:colOff>
      <xdr:row>2</xdr:row>
      <xdr:rowOff>0</xdr:rowOff>
    </xdr:to>
    <xdr:sp macro="" textlink="">
      <xdr:nvSpPr>
        <xdr:cNvPr id="4991422" name="Line 14"/>
        <xdr:cNvSpPr>
          <a:spLocks noChangeShapeType="1"/>
        </xdr:cNvSpPr>
      </xdr:nvSpPr>
      <xdr:spPr bwMode="auto">
        <a:xfrm>
          <a:off x="2105025" y="1181100"/>
          <a:ext cx="0" cy="0"/>
        </a:xfrm>
        <a:prstGeom prst="line">
          <a:avLst/>
        </a:prstGeom>
        <a:noFill/>
        <a:ln w="9525">
          <a:solidFill>
            <a:srgbClr val="000000"/>
          </a:solidFill>
          <a:round/>
          <a:headEnd/>
          <a:tailEnd/>
        </a:ln>
      </xdr:spPr>
    </xdr:sp>
    <xdr:clientData/>
  </xdr:twoCellAnchor>
  <xdr:twoCellAnchor>
    <xdr:from>
      <xdr:col>0</xdr:col>
      <xdr:colOff>1228725</xdr:colOff>
      <xdr:row>2</xdr:row>
      <xdr:rowOff>0</xdr:rowOff>
    </xdr:from>
    <xdr:to>
      <xdr:col>0</xdr:col>
      <xdr:colOff>1228725</xdr:colOff>
      <xdr:row>2</xdr:row>
      <xdr:rowOff>0</xdr:rowOff>
    </xdr:to>
    <xdr:sp macro="" textlink="">
      <xdr:nvSpPr>
        <xdr:cNvPr id="4991423" name="Line 15"/>
        <xdr:cNvSpPr>
          <a:spLocks noChangeShapeType="1"/>
        </xdr:cNvSpPr>
      </xdr:nvSpPr>
      <xdr:spPr bwMode="auto">
        <a:xfrm>
          <a:off x="1228725" y="1181100"/>
          <a:ext cx="0" cy="0"/>
        </a:xfrm>
        <a:prstGeom prst="line">
          <a:avLst/>
        </a:prstGeom>
        <a:noFill/>
        <a:ln w="9525">
          <a:solidFill>
            <a:srgbClr val="000000"/>
          </a:solidFill>
          <a:round/>
          <a:headEnd/>
          <a:tailEnd/>
        </a:ln>
      </xdr:spPr>
    </xdr:sp>
    <xdr:clientData/>
  </xdr:twoCellAnchor>
  <xdr:twoCellAnchor>
    <xdr:from>
      <xdr:col>0</xdr:col>
      <xdr:colOff>1066800</xdr:colOff>
      <xdr:row>2</xdr:row>
      <xdr:rowOff>0</xdr:rowOff>
    </xdr:from>
    <xdr:to>
      <xdr:col>0</xdr:col>
      <xdr:colOff>1066800</xdr:colOff>
      <xdr:row>2</xdr:row>
      <xdr:rowOff>0</xdr:rowOff>
    </xdr:to>
    <xdr:sp macro="" textlink="">
      <xdr:nvSpPr>
        <xdr:cNvPr id="4991424" name="Line 16"/>
        <xdr:cNvSpPr>
          <a:spLocks noChangeShapeType="1"/>
        </xdr:cNvSpPr>
      </xdr:nvSpPr>
      <xdr:spPr bwMode="auto">
        <a:xfrm>
          <a:off x="1066800" y="1181100"/>
          <a:ext cx="0" cy="0"/>
        </a:xfrm>
        <a:prstGeom prst="line">
          <a:avLst/>
        </a:prstGeom>
        <a:noFill/>
        <a:ln w="9525">
          <a:solidFill>
            <a:srgbClr val="000000"/>
          </a:solidFill>
          <a:round/>
          <a:headEnd/>
          <a:tailEnd/>
        </a:ln>
      </xdr:spPr>
    </xdr:sp>
    <xdr:clientData/>
  </xdr:twoCellAnchor>
  <xdr:twoCellAnchor>
    <xdr:from>
      <xdr:col>0</xdr:col>
      <xdr:colOff>1885950</xdr:colOff>
      <xdr:row>2</xdr:row>
      <xdr:rowOff>0</xdr:rowOff>
    </xdr:from>
    <xdr:to>
      <xdr:col>0</xdr:col>
      <xdr:colOff>1885950</xdr:colOff>
      <xdr:row>2</xdr:row>
      <xdr:rowOff>0</xdr:rowOff>
    </xdr:to>
    <xdr:sp macro="" textlink="">
      <xdr:nvSpPr>
        <xdr:cNvPr id="4991425" name="Line 17"/>
        <xdr:cNvSpPr>
          <a:spLocks noChangeShapeType="1"/>
        </xdr:cNvSpPr>
      </xdr:nvSpPr>
      <xdr:spPr bwMode="auto">
        <a:xfrm>
          <a:off x="1885950"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4991426" name="Line 18"/>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4991427" name="Line 19"/>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4991428" name="Line 20"/>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200025</xdr:colOff>
      <xdr:row>2</xdr:row>
      <xdr:rowOff>0</xdr:rowOff>
    </xdr:from>
    <xdr:to>
      <xdr:col>0</xdr:col>
      <xdr:colOff>200025</xdr:colOff>
      <xdr:row>2</xdr:row>
      <xdr:rowOff>0</xdr:rowOff>
    </xdr:to>
    <xdr:sp macro="" textlink="">
      <xdr:nvSpPr>
        <xdr:cNvPr id="4991429" name="Line 21"/>
        <xdr:cNvSpPr>
          <a:spLocks noChangeShapeType="1"/>
        </xdr:cNvSpPr>
      </xdr:nvSpPr>
      <xdr:spPr bwMode="auto">
        <a:xfrm>
          <a:off x="200025" y="1181100"/>
          <a:ext cx="0" cy="0"/>
        </a:xfrm>
        <a:prstGeom prst="line">
          <a:avLst/>
        </a:prstGeom>
        <a:noFill/>
        <a:ln w="9525">
          <a:solidFill>
            <a:srgbClr val="000000"/>
          </a:solidFill>
          <a:round/>
          <a:headEnd/>
          <a:tailEnd/>
        </a:ln>
      </xdr:spPr>
    </xdr:sp>
    <xdr:clientData/>
  </xdr:twoCellAnchor>
  <xdr:twoCellAnchor>
    <xdr:from>
      <xdr:col>0</xdr:col>
      <xdr:colOff>352425</xdr:colOff>
      <xdr:row>2</xdr:row>
      <xdr:rowOff>0</xdr:rowOff>
    </xdr:from>
    <xdr:to>
      <xdr:col>0</xdr:col>
      <xdr:colOff>352425</xdr:colOff>
      <xdr:row>2</xdr:row>
      <xdr:rowOff>0</xdr:rowOff>
    </xdr:to>
    <xdr:sp macro="" textlink="">
      <xdr:nvSpPr>
        <xdr:cNvPr id="4991430" name="Line 22"/>
        <xdr:cNvSpPr>
          <a:spLocks noChangeShapeType="1"/>
        </xdr:cNvSpPr>
      </xdr:nvSpPr>
      <xdr:spPr bwMode="auto">
        <a:xfrm>
          <a:off x="352425" y="1181100"/>
          <a:ext cx="0" cy="0"/>
        </a:xfrm>
        <a:prstGeom prst="line">
          <a:avLst/>
        </a:prstGeom>
        <a:noFill/>
        <a:ln w="9525">
          <a:solidFill>
            <a:srgbClr val="000000"/>
          </a:solidFill>
          <a:round/>
          <a:headEnd/>
          <a:tailEnd/>
        </a:ln>
      </xdr:spPr>
    </xdr:sp>
    <xdr:clientData/>
  </xdr:twoCellAnchor>
  <xdr:twoCellAnchor>
    <xdr:from>
      <xdr:col>0</xdr:col>
      <xdr:colOff>2105025</xdr:colOff>
      <xdr:row>2</xdr:row>
      <xdr:rowOff>0</xdr:rowOff>
    </xdr:from>
    <xdr:to>
      <xdr:col>0</xdr:col>
      <xdr:colOff>2105025</xdr:colOff>
      <xdr:row>2</xdr:row>
      <xdr:rowOff>0</xdr:rowOff>
    </xdr:to>
    <xdr:sp macro="" textlink="">
      <xdr:nvSpPr>
        <xdr:cNvPr id="4991431" name="Line 23"/>
        <xdr:cNvSpPr>
          <a:spLocks noChangeShapeType="1"/>
        </xdr:cNvSpPr>
      </xdr:nvSpPr>
      <xdr:spPr bwMode="auto">
        <a:xfrm>
          <a:off x="2105025" y="1181100"/>
          <a:ext cx="0" cy="0"/>
        </a:xfrm>
        <a:prstGeom prst="line">
          <a:avLst/>
        </a:prstGeom>
        <a:noFill/>
        <a:ln w="9525">
          <a:solidFill>
            <a:srgbClr val="000000"/>
          </a:solidFill>
          <a:round/>
          <a:headEnd/>
          <a:tailEnd/>
        </a:ln>
      </xdr:spPr>
    </xdr:sp>
    <xdr:clientData/>
  </xdr:twoCellAnchor>
  <xdr:twoCellAnchor>
    <xdr:from>
      <xdr:col>0</xdr:col>
      <xdr:colOff>1228725</xdr:colOff>
      <xdr:row>2</xdr:row>
      <xdr:rowOff>0</xdr:rowOff>
    </xdr:from>
    <xdr:to>
      <xdr:col>0</xdr:col>
      <xdr:colOff>1228725</xdr:colOff>
      <xdr:row>2</xdr:row>
      <xdr:rowOff>0</xdr:rowOff>
    </xdr:to>
    <xdr:sp macro="" textlink="">
      <xdr:nvSpPr>
        <xdr:cNvPr id="4991432" name="Line 24"/>
        <xdr:cNvSpPr>
          <a:spLocks noChangeShapeType="1"/>
        </xdr:cNvSpPr>
      </xdr:nvSpPr>
      <xdr:spPr bwMode="auto">
        <a:xfrm>
          <a:off x="1228725" y="1181100"/>
          <a:ext cx="0" cy="0"/>
        </a:xfrm>
        <a:prstGeom prst="line">
          <a:avLst/>
        </a:prstGeom>
        <a:noFill/>
        <a:ln w="9525">
          <a:solidFill>
            <a:srgbClr val="000000"/>
          </a:solidFill>
          <a:round/>
          <a:headEnd/>
          <a:tailEnd/>
        </a:ln>
      </xdr:spPr>
    </xdr:sp>
    <xdr:clientData/>
  </xdr:twoCellAnchor>
  <xdr:twoCellAnchor>
    <xdr:from>
      <xdr:col>0</xdr:col>
      <xdr:colOff>1066800</xdr:colOff>
      <xdr:row>2</xdr:row>
      <xdr:rowOff>0</xdr:rowOff>
    </xdr:from>
    <xdr:to>
      <xdr:col>0</xdr:col>
      <xdr:colOff>1066800</xdr:colOff>
      <xdr:row>2</xdr:row>
      <xdr:rowOff>0</xdr:rowOff>
    </xdr:to>
    <xdr:sp macro="" textlink="">
      <xdr:nvSpPr>
        <xdr:cNvPr id="4991433" name="Line 25"/>
        <xdr:cNvSpPr>
          <a:spLocks noChangeShapeType="1"/>
        </xdr:cNvSpPr>
      </xdr:nvSpPr>
      <xdr:spPr bwMode="auto">
        <a:xfrm>
          <a:off x="1066800" y="1181100"/>
          <a:ext cx="0" cy="0"/>
        </a:xfrm>
        <a:prstGeom prst="line">
          <a:avLst/>
        </a:prstGeom>
        <a:noFill/>
        <a:ln w="9525">
          <a:solidFill>
            <a:srgbClr val="000000"/>
          </a:solidFill>
          <a:round/>
          <a:headEnd/>
          <a:tailEnd/>
        </a:ln>
      </xdr:spPr>
    </xdr:sp>
    <xdr:clientData/>
  </xdr:twoCellAnchor>
  <xdr:twoCellAnchor>
    <xdr:from>
      <xdr:col>0</xdr:col>
      <xdr:colOff>1885950</xdr:colOff>
      <xdr:row>2</xdr:row>
      <xdr:rowOff>0</xdr:rowOff>
    </xdr:from>
    <xdr:to>
      <xdr:col>0</xdr:col>
      <xdr:colOff>1885950</xdr:colOff>
      <xdr:row>2</xdr:row>
      <xdr:rowOff>0</xdr:rowOff>
    </xdr:to>
    <xdr:sp macro="" textlink="">
      <xdr:nvSpPr>
        <xdr:cNvPr id="4991434" name="Line 26"/>
        <xdr:cNvSpPr>
          <a:spLocks noChangeShapeType="1"/>
        </xdr:cNvSpPr>
      </xdr:nvSpPr>
      <xdr:spPr bwMode="auto">
        <a:xfrm>
          <a:off x="1885950"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4991435" name="Line 27"/>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editAs="oneCell">
    <xdr:from>
      <xdr:col>0</xdr:col>
      <xdr:colOff>28575</xdr:colOff>
      <xdr:row>1</xdr:row>
      <xdr:rowOff>95250</xdr:rowOff>
    </xdr:from>
    <xdr:to>
      <xdr:col>3</xdr:col>
      <xdr:colOff>285750</xdr:colOff>
      <xdr:row>1</xdr:row>
      <xdr:rowOff>857250</xdr:rowOff>
    </xdr:to>
    <xdr:pic>
      <xdr:nvPicPr>
        <xdr:cNvPr id="4991436" name="Picture 28"/>
        <xdr:cNvPicPr>
          <a:picLocks noChangeAspect="1" noChangeArrowheads="1"/>
        </xdr:cNvPicPr>
      </xdr:nvPicPr>
      <xdr:blipFill>
        <a:blip xmlns:r="http://schemas.openxmlformats.org/officeDocument/2006/relationships" r:embed="rId1" cstate="print"/>
        <a:srcRect/>
        <a:stretch>
          <a:fillRect/>
        </a:stretch>
      </xdr:blipFill>
      <xdr:spPr bwMode="auto">
        <a:xfrm>
          <a:off x="28575" y="304800"/>
          <a:ext cx="3886200" cy="762000"/>
        </a:xfrm>
        <a:prstGeom prst="rect">
          <a:avLst/>
        </a:prstGeom>
        <a:noFill/>
        <a:ln w="9525">
          <a:noFill/>
          <a:miter lim="800000"/>
          <a:headEnd/>
          <a:tailEnd/>
        </a:ln>
      </xdr:spPr>
    </xdr:pic>
    <xdr:clientData/>
  </xdr:twoCellAnchor>
  <xdr:twoCellAnchor>
    <xdr:from>
      <xdr:col>0</xdr:col>
      <xdr:colOff>2324100</xdr:colOff>
      <xdr:row>2</xdr:row>
      <xdr:rowOff>0</xdr:rowOff>
    </xdr:from>
    <xdr:to>
      <xdr:col>0</xdr:col>
      <xdr:colOff>2124075</xdr:colOff>
      <xdr:row>2</xdr:row>
      <xdr:rowOff>0</xdr:rowOff>
    </xdr:to>
    <xdr:sp macro="" textlink="">
      <xdr:nvSpPr>
        <xdr:cNvPr id="4991437" name="Line 29"/>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4991438" name="Line 30"/>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200025</xdr:colOff>
      <xdr:row>2</xdr:row>
      <xdr:rowOff>0</xdr:rowOff>
    </xdr:from>
    <xdr:to>
      <xdr:col>0</xdr:col>
      <xdr:colOff>200025</xdr:colOff>
      <xdr:row>2</xdr:row>
      <xdr:rowOff>0</xdr:rowOff>
    </xdr:to>
    <xdr:sp macro="" textlink="">
      <xdr:nvSpPr>
        <xdr:cNvPr id="4991439" name="Line 31"/>
        <xdr:cNvSpPr>
          <a:spLocks noChangeShapeType="1"/>
        </xdr:cNvSpPr>
      </xdr:nvSpPr>
      <xdr:spPr bwMode="auto">
        <a:xfrm>
          <a:off x="200025" y="1181100"/>
          <a:ext cx="0" cy="0"/>
        </a:xfrm>
        <a:prstGeom prst="line">
          <a:avLst/>
        </a:prstGeom>
        <a:noFill/>
        <a:ln w="9525">
          <a:solidFill>
            <a:srgbClr val="000000"/>
          </a:solidFill>
          <a:round/>
          <a:headEnd/>
          <a:tailEnd/>
        </a:ln>
      </xdr:spPr>
    </xdr:sp>
    <xdr:clientData/>
  </xdr:twoCellAnchor>
  <xdr:twoCellAnchor>
    <xdr:from>
      <xdr:col>0</xdr:col>
      <xdr:colOff>352425</xdr:colOff>
      <xdr:row>2</xdr:row>
      <xdr:rowOff>0</xdr:rowOff>
    </xdr:from>
    <xdr:to>
      <xdr:col>0</xdr:col>
      <xdr:colOff>352425</xdr:colOff>
      <xdr:row>2</xdr:row>
      <xdr:rowOff>0</xdr:rowOff>
    </xdr:to>
    <xdr:sp macro="" textlink="">
      <xdr:nvSpPr>
        <xdr:cNvPr id="4991440" name="Line 32"/>
        <xdr:cNvSpPr>
          <a:spLocks noChangeShapeType="1"/>
        </xdr:cNvSpPr>
      </xdr:nvSpPr>
      <xdr:spPr bwMode="auto">
        <a:xfrm>
          <a:off x="352425" y="1181100"/>
          <a:ext cx="0" cy="0"/>
        </a:xfrm>
        <a:prstGeom prst="line">
          <a:avLst/>
        </a:prstGeom>
        <a:noFill/>
        <a:ln w="9525">
          <a:solidFill>
            <a:srgbClr val="000000"/>
          </a:solidFill>
          <a:round/>
          <a:headEnd/>
          <a:tailEnd/>
        </a:ln>
      </xdr:spPr>
    </xdr:sp>
    <xdr:clientData/>
  </xdr:twoCellAnchor>
  <xdr:twoCellAnchor>
    <xdr:from>
      <xdr:col>0</xdr:col>
      <xdr:colOff>2105025</xdr:colOff>
      <xdr:row>2</xdr:row>
      <xdr:rowOff>0</xdr:rowOff>
    </xdr:from>
    <xdr:to>
      <xdr:col>0</xdr:col>
      <xdr:colOff>2105025</xdr:colOff>
      <xdr:row>2</xdr:row>
      <xdr:rowOff>0</xdr:rowOff>
    </xdr:to>
    <xdr:sp macro="" textlink="">
      <xdr:nvSpPr>
        <xdr:cNvPr id="4991441" name="Line 33"/>
        <xdr:cNvSpPr>
          <a:spLocks noChangeShapeType="1"/>
        </xdr:cNvSpPr>
      </xdr:nvSpPr>
      <xdr:spPr bwMode="auto">
        <a:xfrm>
          <a:off x="2105025" y="1181100"/>
          <a:ext cx="0" cy="0"/>
        </a:xfrm>
        <a:prstGeom prst="line">
          <a:avLst/>
        </a:prstGeom>
        <a:noFill/>
        <a:ln w="9525">
          <a:solidFill>
            <a:srgbClr val="000000"/>
          </a:solidFill>
          <a:round/>
          <a:headEnd/>
          <a:tailEnd/>
        </a:ln>
      </xdr:spPr>
    </xdr:sp>
    <xdr:clientData/>
  </xdr:twoCellAnchor>
  <xdr:twoCellAnchor>
    <xdr:from>
      <xdr:col>0</xdr:col>
      <xdr:colOff>1228725</xdr:colOff>
      <xdr:row>2</xdr:row>
      <xdr:rowOff>0</xdr:rowOff>
    </xdr:from>
    <xdr:to>
      <xdr:col>0</xdr:col>
      <xdr:colOff>1228725</xdr:colOff>
      <xdr:row>2</xdr:row>
      <xdr:rowOff>0</xdr:rowOff>
    </xdr:to>
    <xdr:sp macro="" textlink="">
      <xdr:nvSpPr>
        <xdr:cNvPr id="4991442" name="Line 34"/>
        <xdr:cNvSpPr>
          <a:spLocks noChangeShapeType="1"/>
        </xdr:cNvSpPr>
      </xdr:nvSpPr>
      <xdr:spPr bwMode="auto">
        <a:xfrm>
          <a:off x="1228725" y="1181100"/>
          <a:ext cx="0" cy="0"/>
        </a:xfrm>
        <a:prstGeom prst="line">
          <a:avLst/>
        </a:prstGeom>
        <a:noFill/>
        <a:ln w="9525">
          <a:solidFill>
            <a:srgbClr val="000000"/>
          </a:solidFill>
          <a:round/>
          <a:headEnd/>
          <a:tailEnd/>
        </a:ln>
      </xdr:spPr>
    </xdr:sp>
    <xdr:clientData/>
  </xdr:twoCellAnchor>
  <xdr:twoCellAnchor>
    <xdr:from>
      <xdr:col>0</xdr:col>
      <xdr:colOff>1066800</xdr:colOff>
      <xdr:row>2</xdr:row>
      <xdr:rowOff>0</xdr:rowOff>
    </xdr:from>
    <xdr:to>
      <xdr:col>0</xdr:col>
      <xdr:colOff>1066800</xdr:colOff>
      <xdr:row>2</xdr:row>
      <xdr:rowOff>0</xdr:rowOff>
    </xdr:to>
    <xdr:sp macro="" textlink="">
      <xdr:nvSpPr>
        <xdr:cNvPr id="4991443" name="Line 35"/>
        <xdr:cNvSpPr>
          <a:spLocks noChangeShapeType="1"/>
        </xdr:cNvSpPr>
      </xdr:nvSpPr>
      <xdr:spPr bwMode="auto">
        <a:xfrm>
          <a:off x="1066800" y="1181100"/>
          <a:ext cx="0" cy="0"/>
        </a:xfrm>
        <a:prstGeom prst="line">
          <a:avLst/>
        </a:prstGeom>
        <a:noFill/>
        <a:ln w="9525">
          <a:solidFill>
            <a:srgbClr val="000000"/>
          </a:solidFill>
          <a:round/>
          <a:headEnd/>
          <a:tailEnd/>
        </a:ln>
      </xdr:spPr>
    </xdr:sp>
    <xdr:clientData/>
  </xdr:twoCellAnchor>
  <xdr:twoCellAnchor>
    <xdr:from>
      <xdr:col>0</xdr:col>
      <xdr:colOff>1885950</xdr:colOff>
      <xdr:row>2</xdr:row>
      <xdr:rowOff>0</xdr:rowOff>
    </xdr:from>
    <xdr:to>
      <xdr:col>0</xdr:col>
      <xdr:colOff>1885950</xdr:colOff>
      <xdr:row>2</xdr:row>
      <xdr:rowOff>0</xdr:rowOff>
    </xdr:to>
    <xdr:sp macro="" textlink="">
      <xdr:nvSpPr>
        <xdr:cNvPr id="4991444" name="Line 36"/>
        <xdr:cNvSpPr>
          <a:spLocks noChangeShapeType="1"/>
        </xdr:cNvSpPr>
      </xdr:nvSpPr>
      <xdr:spPr bwMode="auto">
        <a:xfrm>
          <a:off x="1885950"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4991445" name="Line 37"/>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editAs="oneCell">
    <xdr:from>
      <xdr:col>0</xdr:col>
      <xdr:colOff>28575</xdr:colOff>
      <xdr:row>1</xdr:row>
      <xdr:rowOff>95250</xdr:rowOff>
    </xdr:from>
    <xdr:to>
      <xdr:col>3</xdr:col>
      <xdr:colOff>285750</xdr:colOff>
      <xdr:row>1</xdr:row>
      <xdr:rowOff>857250</xdr:rowOff>
    </xdr:to>
    <xdr:pic>
      <xdr:nvPicPr>
        <xdr:cNvPr id="4991446" name="Picture 38"/>
        <xdr:cNvPicPr>
          <a:picLocks noChangeAspect="1" noChangeArrowheads="1"/>
        </xdr:cNvPicPr>
      </xdr:nvPicPr>
      <xdr:blipFill>
        <a:blip xmlns:r="http://schemas.openxmlformats.org/officeDocument/2006/relationships" r:embed="rId1" cstate="print"/>
        <a:srcRect/>
        <a:stretch>
          <a:fillRect/>
        </a:stretch>
      </xdr:blipFill>
      <xdr:spPr bwMode="auto">
        <a:xfrm>
          <a:off x="28575" y="304800"/>
          <a:ext cx="3886200" cy="762000"/>
        </a:xfrm>
        <a:prstGeom prst="rect">
          <a:avLst/>
        </a:prstGeom>
        <a:noFill/>
        <a:ln w="9525">
          <a:noFill/>
          <a:miter lim="800000"/>
          <a:headEnd/>
          <a:tailEnd/>
        </a:ln>
      </xdr:spPr>
    </xdr:pic>
    <xdr:clientData/>
  </xdr:twoCellAnchor>
  <xdr:twoCellAnchor>
    <xdr:from>
      <xdr:col>0</xdr:col>
      <xdr:colOff>2324100</xdr:colOff>
      <xdr:row>2</xdr:row>
      <xdr:rowOff>0</xdr:rowOff>
    </xdr:from>
    <xdr:to>
      <xdr:col>0</xdr:col>
      <xdr:colOff>2124075</xdr:colOff>
      <xdr:row>2</xdr:row>
      <xdr:rowOff>0</xdr:rowOff>
    </xdr:to>
    <xdr:sp macro="" textlink="">
      <xdr:nvSpPr>
        <xdr:cNvPr id="4991447" name="Line 39"/>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4991448" name="Line 40"/>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200025</xdr:colOff>
      <xdr:row>2</xdr:row>
      <xdr:rowOff>0</xdr:rowOff>
    </xdr:from>
    <xdr:to>
      <xdr:col>0</xdr:col>
      <xdr:colOff>200025</xdr:colOff>
      <xdr:row>2</xdr:row>
      <xdr:rowOff>0</xdr:rowOff>
    </xdr:to>
    <xdr:sp macro="" textlink="">
      <xdr:nvSpPr>
        <xdr:cNvPr id="4991449" name="Line 41"/>
        <xdr:cNvSpPr>
          <a:spLocks noChangeShapeType="1"/>
        </xdr:cNvSpPr>
      </xdr:nvSpPr>
      <xdr:spPr bwMode="auto">
        <a:xfrm>
          <a:off x="200025" y="1181100"/>
          <a:ext cx="0" cy="0"/>
        </a:xfrm>
        <a:prstGeom prst="line">
          <a:avLst/>
        </a:prstGeom>
        <a:noFill/>
        <a:ln w="9525">
          <a:solidFill>
            <a:srgbClr val="000000"/>
          </a:solidFill>
          <a:round/>
          <a:headEnd/>
          <a:tailEnd/>
        </a:ln>
      </xdr:spPr>
    </xdr:sp>
    <xdr:clientData/>
  </xdr:twoCellAnchor>
  <xdr:twoCellAnchor>
    <xdr:from>
      <xdr:col>0</xdr:col>
      <xdr:colOff>352425</xdr:colOff>
      <xdr:row>2</xdr:row>
      <xdr:rowOff>0</xdr:rowOff>
    </xdr:from>
    <xdr:to>
      <xdr:col>0</xdr:col>
      <xdr:colOff>352425</xdr:colOff>
      <xdr:row>2</xdr:row>
      <xdr:rowOff>0</xdr:rowOff>
    </xdr:to>
    <xdr:sp macro="" textlink="">
      <xdr:nvSpPr>
        <xdr:cNvPr id="4991450" name="Line 42"/>
        <xdr:cNvSpPr>
          <a:spLocks noChangeShapeType="1"/>
        </xdr:cNvSpPr>
      </xdr:nvSpPr>
      <xdr:spPr bwMode="auto">
        <a:xfrm>
          <a:off x="352425" y="1181100"/>
          <a:ext cx="0" cy="0"/>
        </a:xfrm>
        <a:prstGeom prst="line">
          <a:avLst/>
        </a:prstGeom>
        <a:noFill/>
        <a:ln w="9525">
          <a:solidFill>
            <a:srgbClr val="000000"/>
          </a:solidFill>
          <a:round/>
          <a:headEnd/>
          <a:tailEnd/>
        </a:ln>
      </xdr:spPr>
    </xdr:sp>
    <xdr:clientData/>
  </xdr:twoCellAnchor>
  <xdr:twoCellAnchor>
    <xdr:from>
      <xdr:col>0</xdr:col>
      <xdr:colOff>2105025</xdr:colOff>
      <xdr:row>2</xdr:row>
      <xdr:rowOff>0</xdr:rowOff>
    </xdr:from>
    <xdr:to>
      <xdr:col>0</xdr:col>
      <xdr:colOff>2105025</xdr:colOff>
      <xdr:row>2</xdr:row>
      <xdr:rowOff>0</xdr:rowOff>
    </xdr:to>
    <xdr:sp macro="" textlink="">
      <xdr:nvSpPr>
        <xdr:cNvPr id="4991451" name="Line 43"/>
        <xdr:cNvSpPr>
          <a:spLocks noChangeShapeType="1"/>
        </xdr:cNvSpPr>
      </xdr:nvSpPr>
      <xdr:spPr bwMode="auto">
        <a:xfrm>
          <a:off x="2105025" y="1181100"/>
          <a:ext cx="0" cy="0"/>
        </a:xfrm>
        <a:prstGeom prst="line">
          <a:avLst/>
        </a:prstGeom>
        <a:noFill/>
        <a:ln w="9525">
          <a:solidFill>
            <a:srgbClr val="000000"/>
          </a:solidFill>
          <a:round/>
          <a:headEnd/>
          <a:tailEnd/>
        </a:ln>
      </xdr:spPr>
    </xdr:sp>
    <xdr:clientData/>
  </xdr:twoCellAnchor>
  <xdr:twoCellAnchor>
    <xdr:from>
      <xdr:col>0</xdr:col>
      <xdr:colOff>1228725</xdr:colOff>
      <xdr:row>2</xdr:row>
      <xdr:rowOff>0</xdr:rowOff>
    </xdr:from>
    <xdr:to>
      <xdr:col>0</xdr:col>
      <xdr:colOff>1228725</xdr:colOff>
      <xdr:row>2</xdr:row>
      <xdr:rowOff>0</xdr:rowOff>
    </xdr:to>
    <xdr:sp macro="" textlink="">
      <xdr:nvSpPr>
        <xdr:cNvPr id="4991452" name="Line 44"/>
        <xdr:cNvSpPr>
          <a:spLocks noChangeShapeType="1"/>
        </xdr:cNvSpPr>
      </xdr:nvSpPr>
      <xdr:spPr bwMode="auto">
        <a:xfrm>
          <a:off x="1228725" y="1181100"/>
          <a:ext cx="0" cy="0"/>
        </a:xfrm>
        <a:prstGeom prst="line">
          <a:avLst/>
        </a:prstGeom>
        <a:noFill/>
        <a:ln w="9525">
          <a:solidFill>
            <a:srgbClr val="000000"/>
          </a:solidFill>
          <a:round/>
          <a:headEnd/>
          <a:tailEnd/>
        </a:ln>
      </xdr:spPr>
    </xdr:sp>
    <xdr:clientData/>
  </xdr:twoCellAnchor>
  <xdr:twoCellAnchor>
    <xdr:from>
      <xdr:col>0</xdr:col>
      <xdr:colOff>1066800</xdr:colOff>
      <xdr:row>2</xdr:row>
      <xdr:rowOff>0</xdr:rowOff>
    </xdr:from>
    <xdr:to>
      <xdr:col>0</xdr:col>
      <xdr:colOff>1066800</xdr:colOff>
      <xdr:row>2</xdr:row>
      <xdr:rowOff>0</xdr:rowOff>
    </xdr:to>
    <xdr:sp macro="" textlink="">
      <xdr:nvSpPr>
        <xdr:cNvPr id="4991453" name="Line 45"/>
        <xdr:cNvSpPr>
          <a:spLocks noChangeShapeType="1"/>
        </xdr:cNvSpPr>
      </xdr:nvSpPr>
      <xdr:spPr bwMode="auto">
        <a:xfrm>
          <a:off x="1066800" y="1181100"/>
          <a:ext cx="0" cy="0"/>
        </a:xfrm>
        <a:prstGeom prst="line">
          <a:avLst/>
        </a:prstGeom>
        <a:noFill/>
        <a:ln w="9525">
          <a:solidFill>
            <a:srgbClr val="000000"/>
          </a:solidFill>
          <a:round/>
          <a:headEnd/>
          <a:tailEnd/>
        </a:ln>
      </xdr:spPr>
    </xdr:sp>
    <xdr:clientData/>
  </xdr:twoCellAnchor>
  <xdr:twoCellAnchor>
    <xdr:from>
      <xdr:col>0</xdr:col>
      <xdr:colOff>1885950</xdr:colOff>
      <xdr:row>2</xdr:row>
      <xdr:rowOff>0</xdr:rowOff>
    </xdr:from>
    <xdr:to>
      <xdr:col>0</xdr:col>
      <xdr:colOff>1885950</xdr:colOff>
      <xdr:row>2</xdr:row>
      <xdr:rowOff>0</xdr:rowOff>
    </xdr:to>
    <xdr:sp macro="" textlink="">
      <xdr:nvSpPr>
        <xdr:cNvPr id="4991454" name="Line 46"/>
        <xdr:cNvSpPr>
          <a:spLocks noChangeShapeType="1"/>
        </xdr:cNvSpPr>
      </xdr:nvSpPr>
      <xdr:spPr bwMode="auto">
        <a:xfrm>
          <a:off x="1885950"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4991455" name="Line 47"/>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4991456" name="Line 48"/>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4991457" name="Line 49"/>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200025</xdr:colOff>
      <xdr:row>2</xdr:row>
      <xdr:rowOff>0</xdr:rowOff>
    </xdr:from>
    <xdr:to>
      <xdr:col>0</xdr:col>
      <xdr:colOff>200025</xdr:colOff>
      <xdr:row>2</xdr:row>
      <xdr:rowOff>0</xdr:rowOff>
    </xdr:to>
    <xdr:sp macro="" textlink="">
      <xdr:nvSpPr>
        <xdr:cNvPr id="4991458" name="Line 50"/>
        <xdr:cNvSpPr>
          <a:spLocks noChangeShapeType="1"/>
        </xdr:cNvSpPr>
      </xdr:nvSpPr>
      <xdr:spPr bwMode="auto">
        <a:xfrm>
          <a:off x="200025" y="1181100"/>
          <a:ext cx="0" cy="0"/>
        </a:xfrm>
        <a:prstGeom prst="line">
          <a:avLst/>
        </a:prstGeom>
        <a:noFill/>
        <a:ln w="9525">
          <a:solidFill>
            <a:srgbClr val="000000"/>
          </a:solidFill>
          <a:round/>
          <a:headEnd/>
          <a:tailEnd/>
        </a:ln>
      </xdr:spPr>
    </xdr:sp>
    <xdr:clientData/>
  </xdr:twoCellAnchor>
  <xdr:twoCellAnchor>
    <xdr:from>
      <xdr:col>0</xdr:col>
      <xdr:colOff>352425</xdr:colOff>
      <xdr:row>2</xdr:row>
      <xdr:rowOff>0</xdr:rowOff>
    </xdr:from>
    <xdr:to>
      <xdr:col>0</xdr:col>
      <xdr:colOff>352425</xdr:colOff>
      <xdr:row>2</xdr:row>
      <xdr:rowOff>0</xdr:rowOff>
    </xdr:to>
    <xdr:sp macro="" textlink="">
      <xdr:nvSpPr>
        <xdr:cNvPr id="4991459" name="Line 51"/>
        <xdr:cNvSpPr>
          <a:spLocks noChangeShapeType="1"/>
        </xdr:cNvSpPr>
      </xdr:nvSpPr>
      <xdr:spPr bwMode="auto">
        <a:xfrm>
          <a:off x="352425" y="1181100"/>
          <a:ext cx="0" cy="0"/>
        </a:xfrm>
        <a:prstGeom prst="line">
          <a:avLst/>
        </a:prstGeom>
        <a:noFill/>
        <a:ln w="9525">
          <a:solidFill>
            <a:srgbClr val="000000"/>
          </a:solidFill>
          <a:round/>
          <a:headEnd/>
          <a:tailEnd/>
        </a:ln>
      </xdr:spPr>
    </xdr:sp>
    <xdr:clientData/>
  </xdr:twoCellAnchor>
  <xdr:twoCellAnchor>
    <xdr:from>
      <xdr:col>0</xdr:col>
      <xdr:colOff>2105025</xdr:colOff>
      <xdr:row>2</xdr:row>
      <xdr:rowOff>0</xdr:rowOff>
    </xdr:from>
    <xdr:to>
      <xdr:col>0</xdr:col>
      <xdr:colOff>2105025</xdr:colOff>
      <xdr:row>2</xdr:row>
      <xdr:rowOff>0</xdr:rowOff>
    </xdr:to>
    <xdr:sp macro="" textlink="">
      <xdr:nvSpPr>
        <xdr:cNvPr id="4991460" name="Line 52"/>
        <xdr:cNvSpPr>
          <a:spLocks noChangeShapeType="1"/>
        </xdr:cNvSpPr>
      </xdr:nvSpPr>
      <xdr:spPr bwMode="auto">
        <a:xfrm>
          <a:off x="2105025" y="1181100"/>
          <a:ext cx="0" cy="0"/>
        </a:xfrm>
        <a:prstGeom prst="line">
          <a:avLst/>
        </a:prstGeom>
        <a:noFill/>
        <a:ln w="9525">
          <a:solidFill>
            <a:srgbClr val="000000"/>
          </a:solidFill>
          <a:round/>
          <a:headEnd/>
          <a:tailEnd/>
        </a:ln>
      </xdr:spPr>
    </xdr:sp>
    <xdr:clientData/>
  </xdr:twoCellAnchor>
  <xdr:twoCellAnchor>
    <xdr:from>
      <xdr:col>0</xdr:col>
      <xdr:colOff>1228725</xdr:colOff>
      <xdr:row>2</xdr:row>
      <xdr:rowOff>0</xdr:rowOff>
    </xdr:from>
    <xdr:to>
      <xdr:col>0</xdr:col>
      <xdr:colOff>1228725</xdr:colOff>
      <xdr:row>2</xdr:row>
      <xdr:rowOff>0</xdr:rowOff>
    </xdr:to>
    <xdr:sp macro="" textlink="">
      <xdr:nvSpPr>
        <xdr:cNvPr id="4991461" name="Line 53"/>
        <xdr:cNvSpPr>
          <a:spLocks noChangeShapeType="1"/>
        </xdr:cNvSpPr>
      </xdr:nvSpPr>
      <xdr:spPr bwMode="auto">
        <a:xfrm>
          <a:off x="1228725" y="1181100"/>
          <a:ext cx="0" cy="0"/>
        </a:xfrm>
        <a:prstGeom prst="line">
          <a:avLst/>
        </a:prstGeom>
        <a:noFill/>
        <a:ln w="9525">
          <a:solidFill>
            <a:srgbClr val="000000"/>
          </a:solidFill>
          <a:round/>
          <a:headEnd/>
          <a:tailEnd/>
        </a:ln>
      </xdr:spPr>
    </xdr:sp>
    <xdr:clientData/>
  </xdr:twoCellAnchor>
  <xdr:twoCellAnchor>
    <xdr:from>
      <xdr:col>0</xdr:col>
      <xdr:colOff>1066800</xdr:colOff>
      <xdr:row>2</xdr:row>
      <xdr:rowOff>0</xdr:rowOff>
    </xdr:from>
    <xdr:to>
      <xdr:col>0</xdr:col>
      <xdr:colOff>1066800</xdr:colOff>
      <xdr:row>2</xdr:row>
      <xdr:rowOff>0</xdr:rowOff>
    </xdr:to>
    <xdr:sp macro="" textlink="">
      <xdr:nvSpPr>
        <xdr:cNvPr id="4991462" name="Line 54"/>
        <xdr:cNvSpPr>
          <a:spLocks noChangeShapeType="1"/>
        </xdr:cNvSpPr>
      </xdr:nvSpPr>
      <xdr:spPr bwMode="auto">
        <a:xfrm>
          <a:off x="1066800" y="1181100"/>
          <a:ext cx="0" cy="0"/>
        </a:xfrm>
        <a:prstGeom prst="line">
          <a:avLst/>
        </a:prstGeom>
        <a:noFill/>
        <a:ln w="9525">
          <a:solidFill>
            <a:srgbClr val="000000"/>
          </a:solidFill>
          <a:round/>
          <a:headEnd/>
          <a:tailEnd/>
        </a:ln>
      </xdr:spPr>
    </xdr:sp>
    <xdr:clientData/>
  </xdr:twoCellAnchor>
  <xdr:twoCellAnchor>
    <xdr:from>
      <xdr:col>0</xdr:col>
      <xdr:colOff>1885950</xdr:colOff>
      <xdr:row>2</xdr:row>
      <xdr:rowOff>0</xdr:rowOff>
    </xdr:from>
    <xdr:to>
      <xdr:col>0</xdr:col>
      <xdr:colOff>1885950</xdr:colOff>
      <xdr:row>2</xdr:row>
      <xdr:rowOff>0</xdr:rowOff>
    </xdr:to>
    <xdr:sp macro="" textlink="">
      <xdr:nvSpPr>
        <xdr:cNvPr id="4991463" name="Line 55"/>
        <xdr:cNvSpPr>
          <a:spLocks noChangeShapeType="1"/>
        </xdr:cNvSpPr>
      </xdr:nvSpPr>
      <xdr:spPr bwMode="auto">
        <a:xfrm>
          <a:off x="1885950"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4991464" name="Line 56"/>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4991465" name="Line 57"/>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4991466" name="Line 58"/>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200025</xdr:colOff>
      <xdr:row>2</xdr:row>
      <xdr:rowOff>0</xdr:rowOff>
    </xdr:from>
    <xdr:to>
      <xdr:col>0</xdr:col>
      <xdr:colOff>200025</xdr:colOff>
      <xdr:row>2</xdr:row>
      <xdr:rowOff>0</xdr:rowOff>
    </xdr:to>
    <xdr:sp macro="" textlink="">
      <xdr:nvSpPr>
        <xdr:cNvPr id="4991467" name="Line 59"/>
        <xdr:cNvSpPr>
          <a:spLocks noChangeShapeType="1"/>
        </xdr:cNvSpPr>
      </xdr:nvSpPr>
      <xdr:spPr bwMode="auto">
        <a:xfrm>
          <a:off x="200025" y="1181100"/>
          <a:ext cx="0" cy="0"/>
        </a:xfrm>
        <a:prstGeom prst="line">
          <a:avLst/>
        </a:prstGeom>
        <a:noFill/>
        <a:ln w="9525">
          <a:solidFill>
            <a:srgbClr val="000000"/>
          </a:solidFill>
          <a:round/>
          <a:headEnd/>
          <a:tailEnd/>
        </a:ln>
      </xdr:spPr>
    </xdr:sp>
    <xdr:clientData/>
  </xdr:twoCellAnchor>
  <xdr:twoCellAnchor>
    <xdr:from>
      <xdr:col>0</xdr:col>
      <xdr:colOff>352425</xdr:colOff>
      <xdr:row>2</xdr:row>
      <xdr:rowOff>0</xdr:rowOff>
    </xdr:from>
    <xdr:to>
      <xdr:col>0</xdr:col>
      <xdr:colOff>352425</xdr:colOff>
      <xdr:row>2</xdr:row>
      <xdr:rowOff>0</xdr:rowOff>
    </xdr:to>
    <xdr:sp macro="" textlink="">
      <xdr:nvSpPr>
        <xdr:cNvPr id="4991468" name="Line 60"/>
        <xdr:cNvSpPr>
          <a:spLocks noChangeShapeType="1"/>
        </xdr:cNvSpPr>
      </xdr:nvSpPr>
      <xdr:spPr bwMode="auto">
        <a:xfrm>
          <a:off x="352425" y="1181100"/>
          <a:ext cx="0" cy="0"/>
        </a:xfrm>
        <a:prstGeom prst="line">
          <a:avLst/>
        </a:prstGeom>
        <a:noFill/>
        <a:ln w="9525">
          <a:solidFill>
            <a:srgbClr val="000000"/>
          </a:solidFill>
          <a:round/>
          <a:headEnd/>
          <a:tailEnd/>
        </a:ln>
      </xdr:spPr>
    </xdr:sp>
    <xdr:clientData/>
  </xdr:twoCellAnchor>
  <xdr:twoCellAnchor>
    <xdr:from>
      <xdr:col>0</xdr:col>
      <xdr:colOff>2105025</xdr:colOff>
      <xdr:row>2</xdr:row>
      <xdr:rowOff>0</xdr:rowOff>
    </xdr:from>
    <xdr:to>
      <xdr:col>0</xdr:col>
      <xdr:colOff>2105025</xdr:colOff>
      <xdr:row>2</xdr:row>
      <xdr:rowOff>0</xdr:rowOff>
    </xdr:to>
    <xdr:sp macro="" textlink="">
      <xdr:nvSpPr>
        <xdr:cNvPr id="4991469" name="Line 61"/>
        <xdr:cNvSpPr>
          <a:spLocks noChangeShapeType="1"/>
        </xdr:cNvSpPr>
      </xdr:nvSpPr>
      <xdr:spPr bwMode="auto">
        <a:xfrm>
          <a:off x="2105025" y="1181100"/>
          <a:ext cx="0" cy="0"/>
        </a:xfrm>
        <a:prstGeom prst="line">
          <a:avLst/>
        </a:prstGeom>
        <a:noFill/>
        <a:ln w="9525">
          <a:solidFill>
            <a:srgbClr val="000000"/>
          </a:solidFill>
          <a:round/>
          <a:headEnd/>
          <a:tailEnd/>
        </a:ln>
      </xdr:spPr>
    </xdr:sp>
    <xdr:clientData/>
  </xdr:twoCellAnchor>
  <xdr:twoCellAnchor>
    <xdr:from>
      <xdr:col>0</xdr:col>
      <xdr:colOff>1228725</xdr:colOff>
      <xdr:row>2</xdr:row>
      <xdr:rowOff>0</xdr:rowOff>
    </xdr:from>
    <xdr:to>
      <xdr:col>0</xdr:col>
      <xdr:colOff>1228725</xdr:colOff>
      <xdr:row>2</xdr:row>
      <xdr:rowOff>0</xdr:rowOff>
    </xdr:to>
    <xdr:sp macro="" textlink="">
      <xdr:nvSpPr>
        <xdr:cNvPr id="4991470" name="Line 62"/>
        <xdr:cNvSpPr>
          <a:spLocks noChangeShapeType="1"/>
        </xdr:cNvSpPr>
      </xdr:nvSpPr>
      <xdr:spPr bwMode="auto">
        <a:xfrm>
          <a:off x="1228725" y="1181100"/>
          <a:ext cx="0" cy="0"/>
        </a:xfrm>
        <a:prstGeom prst="line">
          <a:avLst/>
        </a:prstGeom>
        <a:noFill/>
        <a:ln w="9525">
          <a:solidFill>
            <a:srgbClr val="000000"/>
          </a:solidFill>
          <a:round/>
          <a:headEnd/>
          <a:tailEnd/>
        </a:ln>
      </xdr:spPr>
    </xdr:sp>
    <xdr:clientData/>
  </xdr:twoCellAnchor>
  <xdr:twoCellAnchor>
    <xdr:from>
      <xdr:col>0</xdr:col>
      <xdr:colOff>1066800</xdr:colOff>
      <xdr:row>2</xdr:row>
      <xdr:rowOff>0</xdr:rowOff>
    </xdr:from>
    <xdr:to>
      <xdr:col>0</xdr:col>
      <xdr:colOff>1066800</xdr:colOff>
      <xdr:row>2</xdr:row>
      <xdr:rowOff>0</xdr:rowOff>
    </xdr:to>
    <xdr:sp macro="" textlink="">
      <xdr:nvSpPr>
        <xdr:cNvPr id="4991471" name="Line 63"/>
        <xdr:cNvSpPr>
          <a:spLocks noChangeShapeType="1"/>
        </xdr:cNvSpPr>
      </xdr:nvSpPr>
      <xdr:spPr bwMode="auto">
        <a:xfrm>
          <a:off x="1066800" y="1181100"/>
          <a:ext cx="0" cy="0"/>
        </a:xfrm>
        <a:prstGeom prst="line">
          <a:avLst/>
        </a:prstGeom>
        <a:noFill/>
        <a:ln w="9525">
          <a:solidFill>
            <a:srgbClr val="000000"/>
          </a:solidFill>
          <a:round/>
          <a:headEnd/>
          <a:tailEnd/>
        </a:ln>
      </xdr:spPr>
    </xdr:sp>
    <xdr:clientData/>
  </xdr:twoCellAnchor>
  <xdr:twoCellAnchor>
    <xdr:from>
      <xdr:col>0</xdr:col>
      <xdr:colOff>1885950</xdr:colOff>
      <xdr:row>2</xdr:row>
      <xdr:rowOff>0</xdr:rowOff>
    </xdr:from>
    <xdr:to>
      <xdr:col>0</xdr:col>
      <xdr:colOff>1885950</xdr:colOff>
      <xdr:row>2</xdr:row>
      <xdr:rowOff>0</xdr:rowOff>
    </xdr:to>
    <xdr:sp macro="" textlink="">
      <xdr:nvSpPr>
        <xdr:cNvPr id="4991472" name="Line 64"/>
        <xdr:cNvSpPr>
          <a:spLocks noChangeShapeType="1"/>
        </xdr:cNvSpPr>
      </xdr:nvSpPr>
      <xdr:spPr bwMode="auto">
        <a:xfrm>
          <a:off x="1885950"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4991473" name="Line 65"/>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editAs="oneCell">
    <xdr:from>
      <xdr:col>0</xdr:col>
      <xdr:colOff>28575</xdr:colOff>
      <xdr:row>1</xdr:row>
      <xdr:rowOff>95250</xdr:rowOff>
    </xdr:from>
    <xdr:to>
      <xdr:col>3</xdr:col>
      <xdr:colOff>285750</xdr:colOff>
      <xdr:row>1</xdr:row>
      <xdr:rowOff>857250</xdr:rowOff>
    </xdr:to>
    <xdr:pic>
      <xdr:nvPicPr>
        <xdr:cNvPr id="4991474" name="Picture 66"/>
        <xdr:cNvPicPr>
          <a:picLocks noChangeAspect="1" noChangeArrowheads="1"/>
        </xdr:cNvPicPr>
      </xdr:nvPicPr>
      <xdr:blipFill>
        <a:blip xmlns:r="http://schemas.openxmlformats.org/officeDocument/2006/relationships" r:embed="rId1" cstate="print"/>
        <a:srcRect/>
        <a:stretch>
          <a:fillRect/>
        </a:stretch>
      </xdr:blipFill>
      <xdr:spPr bwMode="auto">
        <a:xfrm>
          <a:off x="28575" y="304800"/>
          <a:ext cx="3886200" cy="762000"/>
        </a:xfrm>
        <a:prstGeom prst="rect">
          <a:avLst/>
        </a:prstGeom>
        <a:noFill/>
        <a:ln w="9525">
          <a:noFill/>
          <a:miter lim="800000"/>
          <a:headEnd/>
          <a:tailEnd/>
        </a:ln>
      </xdr:spPr>
    </xdr:pic>
    <xdr:clientData/>
  </xdr:twoCellAnchor>
  <xdr:twoCellAnchor>
    <xdr:from>
      <xdr:col>0</xdr:col>
      <xdr:colOff>2324100</xdr:colOff>
      <xdr:row>2</xdr:row>
      <xdr:rowOff>0</xdr:rowOff>
    </xdr:from>
    <xdr:to>
      <xdr:col>0</xdr:col>
      <xdr:colOff>2124075</xdr:colOff>
      <xdr:row>2</xdr:row>
      <xdr:rowOff>0</xdr:rowOff>
    </xdr:to>
    <xdr:sp macro="" textlink="">
      <xdr:nvSpPr>
        <xdr:cNvPr id="4991475" name="Line 67"/>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4991476" name="Line 68"/>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200025</xdr:colOff>
      <xdr:row>2</xdr:row>
      <xdr:rowOff>0</xdr:rowOff>
    </xdr:from>
    <xdr:to>
      <xdr:col>0</xdr:col>
      <xdr:colOff>200025</xdr:colOff>
      <xdr:row>2</xdr:row>
      <xdr:rowOff>0</xdr:rowOff>
    </xdr:to>
    <xdr:sp macro="" textlink="">
      <xdr:nvSpPr>
        <xdr:cNvPr id="4991477" name="Line 69"/>
        <xdr:cNvSpPr>
          <a:spLocks noChangeShapeType="1"/>
        </xdr:cNvSpPr>
      </xdr:nvSpPr>
      <xdr:spPr bwMode="auto">
        <a:xfrm>
          <a:off x="200025" y="1181100"/>
          <a:ext cx="0" cy="0"/>
        </a:xfrm>
        <a:prstGeom prst="line">
          <a:avLst/>
        </a:prstGeom>
        <a:noFill/>
        <a:ln w="9525">
          <a:solidFill>
            <a:srgbClr val="000000"/>
          </a:solidFill>
          <a:round/>
          <a:headEnd/>
          <a:tailEnd/>
        </a:ln>
      </xdr:spPr>
    </xdr:sp>
    <xdr:clientData/>
  </xdr:twoCellAnchor>
  <xdr:twoCellAnchor>
    <xdr:from>
      <xdr:col>0</xdr:col>
      <xdr:colOff>352425</xdr:colOff>
      <xdr:row>2</xdr:row>
      <xdr:rowOff>0</xdr:rowOff>
    </xdr:from>
    <xdr:to>
      <xdr:col>0</xdr:col>
      <xdr:colOff>352425</xdr:colOff>
      <xdr:row>2</xdr:row>
      <xdr:rowOff>0</xdr:rowOff>
    </xdr:to>
    <xdr:sp macro="" textlink="">
      <xdr:nvSpPr>
        <xdr:cNvPr id="4991478" name="Line 70"/>
        <xdr:cNvSpPr>
          <a:spLocks noChangeShapeType="1"/>
        </xdr:cNvSpPr>
      </xdr:nvSpPr>
      <xdr:spPr bwMode="auto">
        <a:xfrm>
          <a:off x="352425" y="1181100"/>
          <a:ext cx="0" cy="0"/>
        </a:xfrm>
        <a:prstGeom prst="line">
          <a:avLst/>
        </a:prstGeom>
        <a:noFill/>
        <a:ln w="9525">
          <a:solidFill>
            <a:srgbClr val="000000"/>
          </a:solidFill>
          <a:round/>
          <a:headEnd/>
          <a:tailEnd/>
        </a:ln>
      </xdr:spPr>
    </xdr:sp>
    <xdr:clientData/>
  </xdr:twoCellAnchor>
  <xdr:twoCellAnchor>
    <xdr:from>
      <xdr:col>0</xdr:col>
      <xdr:colOff>2105025</xdr:colOff>
      <xdr:row>2</xdr:row>
      <xdr:rowOff>0</xdr:rowOff>
    </xdr:from>
    <xdr:to>
      <xdr:col>0</xdr:col>
      <xdr:colOff>2105025</xdr:colOff>
      <xdr:row>2</xdr:row>
      <xdr:rowOff>0</xdr:rowOff>
    </xdr:to>
    <xdr:sp macro="" textlink="">
      <xdr:nvSpPr>
        <xdr:cNvPr id="4991479" name="Line 71"/>
        <xdr:cNvSpPr>
          <a:spLocks noChangeShapeType="1"/>
        </xdr:cNvSpPr>
      </xdr:nvSpPr>
      <xdr:spPr bwMode="auto">
        <a:xfrm>
          <a:off x="2105025" y="1181100"/>
          <a:ext cx="0" cy="0"/>
        </a:xfrm>
        <a:prstGeom prst="line">
          <a:avLst/>
        </a:prstGeom>
        <a:noFill/>
        <a:ln w="9525">
          <a:solidFill>
            <a:srgbClr val="000000"/>
          </a:solidFill>
          <a:round/>
          <a:headEnd/>
          <a:tailEnd/>
        </a:ln>
      </xdr:spPr>
    </xdr:sp>
    <xdr:clientData/>
  </xdr:twoCellAnchor>
  <xdr:twoCellAnchor>
    <xdr:from>
      <xdr:col>0</xdr:col>
      <xdr:colOff>1228725</xdr:colOff>
      <xdr:row>2</xdr:row>
      <xdr:rowOff>0</xdr:rowOff>
    </xdr:from>
    <xdr:to>
      <xdr:col>0</xdr:col>
      <xdr:colOff>1228725</xdr:colOff>
      <xdr:row>2</xdr:row>
      <xdr:rowOff>0</xdr:rowOff>
    </xdr:to>
    <xdr:sp macro="" textlink="">
      <xdr:nvSpPr>
        <xdr:cNvPr id="4991480" name="Line 72"/>
        <xdr:cNvSpPr>
          <a:spLocks noChangeShapeType="1"/>
        </xdr:cNvSpPr>
      </xdr:nvSpPr>
      <xdr:spPr bwMode="auto">
        <a:xfrm>
          <a:off x="1228725" y="1181100"/>
          <a:ext cx="0" cy="0"/>
        </a:xfrm>
        <a:prstGeom prst="line">
          <a:avLst/>
        </a:prstGeom>
        <a:noFill/>
        <a:ln w="9525">
          <a:solidFill>
            <a:srgbClr val="000000"/>
          </a:solidFill>
          <a:round/>
          <a:headEnd/>
          <a:tailEnd/>
        </a:ln>
      </xdr:spPr>
    </xdr:sp>
    <xdr:clientData/>
  </xdr:twoCellAnchor>
  <xdr:twoCellAnchor>
    <xdr:from>
      <xdr:col>0</xdr:col>
      <xdr:colOff>1066800</xdr:colOff>
      <xdr:row>2</xdr:row>
      <xdr:rowOff>0</xdr:rowOff>
    </xdr:from>
    <xdr:to>
      <xdr:col>0</xdr:col>
      <xdr:colOff>1066800</xdr:colOff>
      <xdr:row>2</xdr:row>
      <xdr:rowOff>0</xdr:rowOff>
    </xdr:to>
    <xdr:sp macro="" textlink="">
      <xdr:nvSpPr>
        <xdr:cNvPr id="4991481" name="Line 73"/>
        <xdr:cNvSpPr>
          <a:spLocks noChangeShapeType="1"/>
        </xdr:cNvSpPr>
      </xdr:nvSpPr>
      <xdr:spPr bwMode="auto">
        <a:xfrm>
          <a:off x="1066800" y="1181100"/>
          <a:ext cx="0" cy="0"/>
        </a:xfrm>
        <a:prstGeom prst="line">
          <a:avLst/>
        </a:prstGeom>
        <a:noFill/>
        <a:ln w="9525">
          <a:solidFill>
            <a:srgbClr val="000000"/>
          </a:solidFill>
          <a:round/>
          <a:headEnd/>
          <a:tailEnd/>
        </a:ln>
      </xdr:spPr>
    </xdr:sp>
    <xdr:clientData/>
  </xdr:twoCellAnchor>
  <xdr:twoCellAnchor>
    <xdr:from>
      <xdr:col>0</xdr:col>
      <xdr:colOff>1885950</xdr:colOff>
      <xdr:row>2</xdr:row>
      <xdr:rowOff>0</xdr:rowOff>
    </xdr:from>
    <xdr:to>
      <xdr:col>0</xdr:col>
      <xdr:colOff>1885950</xdr:colOff>
      <xdr:row>2</xdr:row>
      <xdr:rowOff>0</xdr:rowOff>
    </xdr:to>
    <xdr:sp macro="" textlink="">
      <xdr:nvSpPr>
        <xdr:cNvPr id="4991482" name="Line 74"/>
        <xdr:cNvSpPr>
          <a:spLocks noChangeShapeType="1"/>
        </xdr:cNvSpPr>
      </xdr:nvSpPr>
      <xdr:spPr bwMode="auto">
        <a:xfrm>
          <a:off x="1885950"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4991483" name="Line 75"/>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editAs="oneCell">
    <xdr:from>
      <xdr:col>0</xdr:col>
      <xdr:colOff>28575</xdr:colOff>
      <xdr:row>1</xdr:row>
      <xdr:rowOff>95250</xdr:rowOff>
    </xdr:from>
    <xdr:to>
      <xdr:col>3</xdr:col>
      <xdr:colOff>285750</xdr:colOff>
      <xdr:row>1</xdr:row>
      <xdr:rowOff>857250</xdr:rowOff>
    </xdr:to>
    <xdr:pic>
      <xdr:nvPicPr>
        <xdr:cNvPr id="4991484" name="Picture 76"/>
        <xdr:cNvPicPr>
          <a:picLocks noChangeAspect="1" noChangeArrowheads="1"/>
        </xdr:cNvPicPr>
      </xdr:nvPicPr>
      <xdr:blipFill>
        <a:blip xmlns:r="http://schemas.openxmlformats.org/officeDocument/2006/relationships" r:embed="rId1" cstate="print"/>
        <a:srcRect/>
        <a:stretch>
          <a:fillRect/>
        </a:stretch>
      </xdr:blipFill>
      <xdr:spPr bwMode="auto">
        <a:xfrm>
          <a:off x="28575" y="304800"/>
          <a:ext cx="3886200" cy="762000"/>
        </a:xfrm>
        <a:prstGeom prst="rect">
          <a:avLst/>
        </a:prstGeom>
        <a:noFill/>
        <a:ln w="9525">
          <a:noFill/>
          <a:miter lim="800000"/>
          <a:headEnd/>
          <a:tailEnd/>
        </a:ln>
      </xdr:spPr>
    </xdr:pic>
    <xdr:clientData/>
  </xdr:twoCellAnchor>
  <xdr:twoCellAnchor>
    <xdr:from>
      <xdr:col>0</xdr:col>
      <xdr:colOff>0</xdr:colOff>
      <xdr:row>2</xdr:row>
      <xdr:rowOff>0</xdr:rowOff>
    </xdr:from>
    <xdr:to>
      <xdr:col>9</xdr:col>
      <xdr:colOff>971550</xdr:colOff>
      <xdr:row>2</xdr:row>
      <xdr:rowOff>438150</xdr:rowOff>
    </xdr:to>
    <xdr:sp macro="" textlink="">
      <xdr:nvSpPr>
        <xdr:cNvPr id="78" name="CasellaDiTesto 77"/>
        <xdr:cNvSpPr txBox="1"/>
      </xdr:nvSpPr>
      <xdr:spPr>
        <a:xfrm>
          <a:off x="0" y="1181100"/>
          <a:ext cx="10544175" cy="438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it-IT" sz="1100" b="1">
              <a:solidFill>
                <a:srgbClr val="FF0000"/>
              </a:solidFill>
              <a:latin typeface="Arial" pitchFamily="34" charset="0"/>
              <a:cs typeface="Arial" pitchFamily="34" charset="0"/>
            </a:rPr>
            <a:t>Per informazioni relative a questa tabella, contattare l'assistenza NSIS al numero 800178178 </a:t>
          </a:r>
        </a:p>
        <a:p>
          <a:pPr algn="ctr"/>
          <a:r>
            <a:rPr lang="it-IT" sz="1100" b="1">
              <a:solidFill>
                <a:srgbClr val="FF0000"/>
              </a:solidFill>
              <a:latin typeface="Arial" pitchFamily="34" charset="0"/>
              <a:cs typeface="Arial" pitchFamily="34" charset="0"/>
            </a:rPr>
            <a:t>o all'indirizzo servicedesk@almavivaitalia.it</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28575</xdr:colOff>
      <xdr:row>1</xdr:row>
      <xdr:rowOff>47625</xdr:rowOff>
    </xdr:from>
    <xdr:to>
      <xdr:col>2</xdr:col>
      <xdr:colOff>38100</xdr:colOff>
      <xdr:row>1</xdr:row>
      <xdr:rowOff>790575</xdr:rowOff>
    </xdr:to>
    <xdr:pic>
      <xdr:nvPicPr>
        <xdr:cNvPr id="472689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28575" y="247650"/>
          <a:ext cx="3086100" cy="742950"/>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19050</xdr:colOff>
      <xdr:row>1</xdr:row>
      <xdr:rowOff>38100</xdr:rowOff>
    </xdr:from>
    <xdr:to>
      <xdr:col>1</xdr:col>
      <xdr:colOff>323850</xdr:colOff>
      <xdr:row>1</xdr:row>
      <xdr:rowOff>657225</xdr:rowOff>
    </xdr:to>
    <xdr:pic>
      <xdr:nvPicPr>
        <xdr:cNvPr id="4850888"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9050" y="247650"/>
          <a:ext cx="2581275" cy="619125"/>
        </a:xfrm>
        <a:prstGeom prst="rect">
          <a:avLst/>
        </a:prstGeom>
        <a:noFill/>
        <a:ln w="9525">
          <a:noFill/>
          <a:miter lim="800000"/>
          <a:headEnd/>
          <a:tailEnd/>
        </a:ln>
      </xdr:spPr>
    </xdr:pic>
    <xdr:clientData/>
  </xdr:twoCellAnchor>
  <xdr:twoCellAnchor>
    <xdr:from>
      <xdr:col>0</xdr:col>
      <xdr:colOff>0</xdr:colOff>
      <xdr:row>2</xdr:row>
      <xdr:rowOff>0</xdr:rowOff>
    </xdr:from>
    <xdr:to>
      <xdr:col>9</xdr:col>
      <xdr:colOff>838200</xdr:colOff>
      <xdr:row>2</xdr:row>
      <xdr:rowOff>438150</xdr:rowOff>
    </xdr:to>
    <xdr:sp macro="" textlink="">
      <xdr:nvSpPr>
        <xdr:cNvPr id="3" name="CasellaDiTesto 2"/>
        <xdr:cNvSpPr txBox="1"/>
      </xdr:nvSpPr>
      <xdr:spPr>
        <a:xfrm>
          <a:off x="0" y="266700"/>
          <a:ext cx="6096000" cy="1333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it-IT" sz="1100" b="1">
              <a:solidFill>
                <a:srgbClr val="FF0000"/>
              </a:solidFill>
              <a:latin typeface="Arial" pitchFamily="34" charset="0"/>
              <a:cs typeface="Arial" pitchFamily="34" charset="0"/>
            </a:rPr>
            <a:t>Per informazioni relative a questa tabella, contattare l'assistenza NSIS al numero 800178178 </a:t>
          </a:r>
        </a:p>
        <a:p>
          <a:pPr algn="ctr"/>
          <a:r>
            <a:rPr lang="it-IT" sz="1100" b="1">
              <a:solidFill>
                <a:srgbClr val="FF0000"/>
              </a:solidFill>
              <a:latin typeface="Arial" pitchFamily="34" charset="0"/>
              <a:cs typeface="Arial" pitchFamily="34" charset="0"/>
            </a:rPr>
            <a:t>o all'indirizzo servicedesk@almavivaitalia.it</a:t>
          </a:r>
        </a:p>
      </xdr:txBody>
    </xdr:sp>
    <xdr:clientData/>
  </xdr:twoCellAnchor>
  <xdr:twoCellAnchor>
    <xdr:from>
      <xdr:col>1</xdr:col>
      <xdr:colOff>542925</xdr:colOff>
      <xdr:row>1</xdr:row>
      <xdr:rowOff>428625</xdr:rowOff>
    </xdr:from>
    <xdr:to>
      <xdr:col>10</xdr:col>
      <xdr:colOff>95250</xdr:colOff>
      <xdr:row>1</xdr:row>
      <xdr:rowOff>866775</xdr:rowOff>
    </xdr:to>
    <xdr:sp macro="" textlink="">
      <xdr:nvSpPr>
        <xdr:cNvPr id="4" name="CasellaDiTesto 3"/>
        <xdr:cNvSpPr txBox="1"/>
      </xdr:nvSpPr>
      <xdr:spPr>
        <a:xfrm flipH="1">
          <a:off x="2819400" y="638175"/>
          <a:ext cx="7296150" cy="438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it-IT" sz="1100" b="1" baseline="0" smtClean="0">
              <a:solidFill>
                <a:srgbClr val="00B050"/>
              </a:solidFill>
              <a:latin typeface="+mn-lt"/>
              <a:ea typeface="+mn-ea"/>
              <a:cs typeface="+mn-cs"/>
            </a:rPr>
            <a:t>Si richiede la compilazione di una tabella per ciascun presidio afferente l’ente. Inoltre è necessario compilare un’ulteriore tabella con le informazioni strettamente legate all’ente stesso (codificato come “030”+cod.ente)</a:t>
          </a:r>
          <a:endParaRPr lang="it-IT" sz="1100" b="1">
            <a:solidFill>
              <a:srgbClr val="00B050"/>
            </a:solidFill>
            <a:latin typeface="Arial" pitchFamily="34" charset="0"/>
            <a:cs typeface="Arial"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alazzinimonica\documents\Users\PALAZZ~1\AppData\Local\Temp\7zOD2C8.tmp\FCA_324_2017.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I_1"/>
      <sheetName val="IN_SI_1"/>
      <sheetName val="out_SI_1"/>
      <sheetName val="COCOCO"/>
      <sheetName val="IN_COCOCO"/>
      <sheetName val="out_COCOCO"/>
      <sheetName val="t1"/>
      <sheetName val="IN_T1"/>
      <sheetName val="IN_T1_NOTE"/>
      <sheetName val="1A"/>
      <sheetName val="IN_1A"/>
      <sheetName val="1B"/>
      <sheetName val="IN_1B"/>
      <sheetName val="1C"/>
      <sheetName val="IN_1C"/>
      <sheetName val="1D"/>
      <sheetName val="IN_1D"/>
      <sheetName val="1E"/>
      <sheetName val="IN_1E"/>
      <sheetName val="1F"/>
      <sheetName val="IN_1F"/>
      <sheetName val="1G"/>
      <sheetName val="IN_1G"/>
      <sheetName val="IN_1G_HEAD"/>
      <sheetName val="1SD"/>
      <sheetName val="t2"/>
      <sheetName val="IN_T2"/>
      <sheetName val="t2A"/>
      <sheetName val="IN_T2A"/>
      <sheetName val="t3"/>
      <sheetName val="IN_T3"/>
      <sheetName val="t4"/>
      <sheetName val="IN_T4"/>
      <sheetName val="t5"/>
      <sheetName val="IN_T5"/>
      <sheetName val="t6"/>
      <sheetName val="IN_T6"/>
      <sheetName val="t7"/>
      <sheetName val="IN_T7"/>
      <sheetName val="t8"/>
      <sheetName val="IN_T8"/>
      <sheetName val="t9"/>
      <sheetName val="IN_T9"/>
      <sheetName val="t10"/>
      <sheetName val="IN_T10"/>
      <sheetName val="t11"/>
      <sheetName val="IN_T11"/>
      <sheetName val="t12"/>
      <sheetName val="IN_T12"/>
      <sheetName val="t13"/>
      <sheetName val="IN_T13"/>
      <sheetName val="IN_T14"/>
      <sheetName val="IN_T14_NOTE"/>
      <sheetName val="IN_T14_IRAP"/>
      <sheetName val="IN_T15_1"/>
      <sheetName val="IN_T15_2"/>
      <sheetName val="IN_T15_3"/>
      <sheetName val="IN_SICI_LEG144"/>
      <sheetName val="t14"/>
      <sheetName val="t15(1)"/>
      <sheetName val="t15(1)_Dett"/>
      <sheetName val="t15(2)"/>
      <sheetName val="t15(2)_Dett"/>
      <sheetName val="t15(3)"/>
      <sheetName val="t15(3)_Dett"/>
      <sheetName val="SICI(1)"/>
      <sheetName val="SICI(1)_OUT"/>
      <sheetName val="SICI(2)"/>
      <sheetName val="SICI(2)_OUT"/>
      <sheetName val="SICI(3)"/>
      <sheetName val="SICI(3)_OUT"/>
      <sheetName val="Tabella Riconciliazione"/>
      <sheetName val="IN_RICONC"/>
      <sheetName val="Valori Medi"/>
      <sheetName val="Squadratura 1"/>
      <sheetName val="Squadratura 2"/>
      <sheetName val="Squadratura 3"/>
      <sheetName val="Squadratura 4"/>
      <sheetName val="Squadratura 8"/>
      <sheetName val="Incongruenza 1"/>
      <sheetName val="Incongruenza 2"/>
      <sheetName val="Incongruenza 3"/>
      <sheetName val="Incongruenza 4 e controlli t14"/>
      <sheetName val="out_Incongruenza_4"/>
      <sheetName val="Incongruenza 5"/>
      <sheetName val="Incongruenza 6"/>
      <sheetName val="Incongruenza 7"/>
      <sheetName val="Incongruenza 8"/>
      <sheetName val="out_incongruenza_9"/>
      <sheetName val="Incongruenza 10"/>
      <sheetName val="COM"/>
      <sheetName val="VERSIONE"/>
      <sheetName val="STRUTTURE"/>
      <sheetName val="SE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ow r="2">
          <cell r="A2" t="str">
            <v>ABBADIA CERRETO</v>
          </cell>
        </row>
        <row r="3">
          <cell r="A3" t="str">
            <v>ABBADIA LARIANA</v>
          </cell>
        </row>
        <row r="4">
          <cell r="A4" t="str">
            <v>ABBIATEGRASSO</v>
          </cell>
        </row>
        <row r="5">
          <cell r="A5" t="str">
            <v>ACQUAFREDDA</v>
          </cell>
        </row>
        <row r="6">
          <cell r="A6" t="str">
            <v>ACQUANEGRA CREMONESE</v>
          </cell>
        </row>
        <row r="7">
          <cell r="A7" t="str">
            <v>ACQUANEGRA SUL CHIESE</v>
          </cell>
        </row>
        <row r="8">
          <cell r="A8" t="str">
            <v>ADRARA SAN MARTINO</v>
          </cell>
        </row>
        <row r="9">
          <cell r="A9" t="str">
            <v>ADRARA SAN ROCCO</v>
          </cell>
        </row>
        <row r="10">
          <cell r="A10" t="str">
            <v>ADRO</v>
          </cell>
        </row>
        <row r="11">
          <cell r="A11" t="str">
            <v>AGNADELLO</v>
          </cell>
        </row>
        <row r="12">
          <cell r="A12" t="str">
            <v>AGNOSINE</v>
          </cell>
        </row>
        <row r="13">
          <cell r="A13" t="str">
            <v>AGRA</v>
          </cell>
        </row>
        <row r="14">
          <cell r="A14" t="str">
            <v>AGRATE BRIANZA</v>
          </cell>
        </row>
        <row r="15">
          <cell r="A15" t="str">
            <v>AICURZIO</v>
          </cell>
        </row>
        <row r="16">
          <cell r="A16" t="str">
            <v>AIRUNO</v>
          </cell>
        </row>
        <row r="17">
          <cell r="A17" t="str">
            <v>ALAGNA</v>
          </cell>
        </row>
        <row r="18">
          <cell r="A18" t="str">
            <v>ALBAIRATE</v>
          </cell>
        </row>
        <row r="19">
          <cell r="A19" t="str">
            <v>ALBANO SANT'ALESSANDRO</v>
          </cell>
        </row>
        <row r="20">
          <cell r="A20" t="str">
            <v>ALBAREDO ARNABOLDI</v>
          </cell>
        </row>
        <row r="21">
          <cell r="A21" t="str">
            <v>ALBAREDO PER SAN MARCO</v>
          </cell>
        </row>
        <row r="22">
          <cell r="A22" t="str">
            <v>ALBAVILLA</v>
          </cell>
        </row>
        <row r="23">
          <cell r="A23" t="str">
            <v>ALBESE CON CASSANO</v>
          </cell>
        </row>
        <row r="24">
          <cell r="A24" t="str">
            <v>ALBIATE</v>
          </cell>
        </row>
        <row r="25">
          <cell r="A25" t="str">
            <v>ALBINO</v>
          </cell>
        </row>
        <row r="26">
          <cell r="A26" t="str">
            <v>ALBIOLO</v>
          </cell>
        </row>
        <row r="27">
          <cell r="A27" t="str">
            <v>ALBIZZATE</v>
          </cell>
        </row>
        <row r="28">
          <cell r="A28" t="str">
            <v>ALBONESE</v>
          </cell>
        </row>
        <row r="29">
          <cell r="A29" t="str">
            <v>ALBOSAGGIA</v>
          </cell>
        </row>
        <row r="30">
          <cell r="A30" t="str">
            <v>ALBUZZANO</v>
          </cell>
        </row>
        <row r="31">
          <cell r="A31" t="str">
            <v>ALFIANELLO</v>
          </cell>
        </row>
        <row r="32">
          <cell r="A32" t="str">
            <v>ALGUA</v>
          </cell>
        </row>
        <row r="33">
          <cell r="A33" t="str">
            <v>ALME'</v>
          </cell>
        </row>
        <row r="34">
          <cell r="A34" t="str">
            <v>ALMENNO SAN BARTOLOMEO</v>
          </cell>
        </row>
        <row r="35">
          <cell r="A35" t="str">
            <v>ALMENNO SAN SALVATORE</v>
          </cell>
        </row>
        <row r="36">
          <cell r="A36" t="str">
            <v>ALSERIO</v>
          </cell>
        </row>
        <row r="37">
          <cell r="A37" t="str">
            <v>ALZANO LOMBARDO</v>
          </cell>
        </row>
        <row r="38">
          <cell r="A38" t="str">
            <v>ALZATE BRIANZA</v>
          </cell>
        </row>
        <row r="39">
          <cell r="A39" t="str">
            <v>AMBIVERE</v>
          </cell>
        </row>
        <row r="40">
          <cell r="A40" t="str">
            <v>ANDALO VALTELLINO</v>
          </cell>
        </row>
        <row r="41">
          <cell r="A41" t="str">
            <v>ANFO</v>
          </cell>
        </row>
        <row r="42">
          <cell r="A42" t="str">
            <v>ANGERA</v>
          </cell>
        </row>
        <row r="43">
          <cell r="A43" t="str">
            <v>ANGOLO TERME</v>
          </cell>
        </row>
        <row r="44">
          <cell r="A44" t="str">
            <v>ANNICCO</v>
          </cell>
        </row>
        <row r="45">
          <cell r="A45" t="str">
            <v>ANNONE DI BRIANZA</v>
          </cell>
        </row>
        <row r="46">
          <cell r="A46" t="str">
            <v>ANTEGNATE</v>
          </cell>
        </row>
        <row r="47">
          <cell r="A47" t="str">
            <v>ANZANO DEL PARCO</v>
          </cell>
        </row>
        <row r="48">
          <cell r="A48" t="str">
            <v>APPIANO GENTILE</v>
          </cell>
        </row>
        <row r="49">
          <cell r="A49" t="str">
            <v>APRICA</v>
          </cell>
        </row>
        <row r="50">
          <cell r="A50" t="str">
            <v>ARCENE</v>
          </cell>
        </row>
        <row r="51">
          <cell r="A51" t="str">
            <v>ARCISATE</v>
          </cell>
        </row>
        <row r="52">
          <cell r="A52" t="str">
            <v>ARCONATE</v>
          </cell>
        </row>
        <row r="53">
          <cell r="A53" t="str">
            <v>ARCORE</v>
          </cell>
        </row>
        <row r="54">
          <cell r="A54" t="str">
            <v>ARDENNO</v>
          </cell>
        </row>
        <row r="55">
          <cell r="A55" t="str">
            <v>ARDESIO</v>
          </cell>
        </row>
        <row r="56">
          <cell r="A56" t="str">
            <v>ARENA PO</v>
          </cell>
        </row>
        <row r="57">
          <cell r="A57" t="str">
            <v>ARESE</v>
          </cell>
        </row>
        <row r="58">
          <cell r="A58" t="str">
            <v>ARGEGNO</v>
          </cell>
        </row>
        <row r="59">
          <cell r="A59" t="str">
            <v>ARLUNO</v>
          </cell>
        </row>
        <row r="60">
          <cell r="A60" t="str">
            <v>AROSIO</v>
          </cell>
        </row>
        <row r="61">
          <cell r="A61" t="str">
            <v>ARSAGO SEPRIO</v>
          </cell>
        </row>
        <row r="62">
          <cell r="A62" t="str">
            <v>ARTOGNE</v>
          </cell>
        </row>
        <row r="63">
          <cell r="A63" t="str">
            <v>ARZAGO D'ADDA</v>
          </cell>
        </row>
        <row r="64">
          <cell r="A64" t="str">
            <v>ASOLA</v>
          </cell>
        </row>
        <row r="65">
          <cell r="A65" t="str">
            <v>ASSAGO</v>
          </cell>
        </row>
        <row r="66">
          <cell r="A66" t="str">
            <v>ASSO</v>
          </cell>
        </row>
        <row r="67">
          <cell r="A67" t="str">
            <v>AVERARA</v>
          </cell>
        </row>
        <row r="68">
          <cell r="A68" t="str">
            <v>AVIATICO</v>
          </cell>
        </row>
        <row r="69">
          <cell r="A69" t="str">
            <v>AVIGNO</v>
          </cell>
        </row>
        <row r="70">
          <cell r="A70" t="str">
            <v>AZZANELLO</v>
          </cell>
        </row>
        <row r="71">
          <cell r="A71" t="str">
            <v>AZZANO MELLA</v>
          </cell>
        </row>
        <row r="72">
          <cell r="A72" t="str">
            <v>AZZANO SAN PAOLO</v>
          </cell>
        </row>
        <row r="73">
          <cell r="A73" t="str">
            <v>AZZATE</v>
          </cell>
        </row>
        <row r="74">
          <cell r="A74" t="str">
            <v>AZZIO</v>
          </cell>
        </row>
        <row r="75">
          <cell r="A75" t="str">
            <v>AZZONE</v>
          </cell>
        </row>
        <row r="76">
          <cell r="A76" t="str">
            <v>BADIA PAVESE</v>
          </cell>
        </row>
        <row r="77">
          <cell r="A77" t="str">
            <v>BAGNARIA</v>
          </cell>
        </row>
        <row r="78">
          <cell r="A78" t="str">
            <v>BAGNATICA</v>
          </cell>
        </row>
        <row r="79">
          <cell r="A79" t="str">
            <v>BAGNOLO CREMASCO</v>
          </cell>
        </row>
        <row r="80">
          <cell r="A80" t="str">
            <v>BAGNOLO MELLA</v>
          </cell>
        </row>
        <row r="81">
          <cell r="A81" t="str">
            <v>BAGNOLO SAN VITO</v>
          </cell>
        </row>
        <row r="82">
          <cell r="A82" t="str">
            <v>BAGOLINO</v>
          </cell>
        </row>
        <row r="83">
          <cell r="A83" t="str">
            <v>BALLABIO</v>
          </cell>
        </row>
        <row r="84">
          <cell r="A84" t="str">
            <v>BARANZATE</v>
          </cell>
        </row>
        <row r="85">
          <cell r="A85" t="str">
            <v>BARANZATE</v>
          </cell>
        </row>
        <row r="86">
          <cell r="A86" t="str">
            <v>BARASSO</v>
          </cell>
        </row>
        <row r="87">
          <cell r="A87" t="str">
            <v>BARBARIGA</v>
          </cell>
        </row>
        <row r="88">
          <cell r="A88" t="str">
            <v>BARBATA</v>
          </cell>
        </row>
        <row r="89">
          <cell r="A89" t="str">
            <v>BARBIANELLO</v>
          </cell>
        </row>
        <row r="90">
          <cell r="A90" t="str">
            <v>BARDELLO</v>
          </cell>
        </row>
        <row r="91">
          <cell r="A91" t="str">
            <v>BAREGGIO</v>
          </cell>
        </row>
        <row r="92">
          <cell r="A92" t="str">
            <v>BARGHE</v>
          </cell>
        </row>
        <row r="93">
          <cell r="A93" t="str">
            <v>BARIANO</v>
          </cell>
        </row>
        <row r="94">
          <cell r="A94" t="str">
            <v>BARLASSINA</v>
          </cell>
        </row>
        <row r="95">
          <cell r="A95" t="str">
            <v>BARNI</v>
          </cell>
        </row>
        <row r="96">
          <cell r="A96" t="str">
            <v>BARZAGO</v>
          </cell>
        </row>
        <row r="97">
          <cell r="A97" t="str">
            <v>BARZANA</v>
          </cell>
        </row>
        <row r="98">
          <cell r="A98" t="str">
            <v>BARZANO'</v>
          </cell>
        </row>
        <row r="99">
          <cell r="A99" t="str">
            <v>BARZIO</v>
          </cell>
        </row>
        <row r="100">
          <cell r="A100" t="str">
            <v>BASCAPE'</v>
          </cell>
        </row>
        <row r="101">
          <cell r="A101" t="str">
            <v>BASIANO</v>
          </cell>
        </row>
        <row r="102">
          <cell r="A102" t="str">
            <v>BASIGLIO</v>
          </cell>
        </row>
        <row r="103">
          <cell r="A103" t="str">
            <v>BASSANO BRESCIANO</v>
          </cell>
        </row>
        <row r="104">
          <cell r="A104" t="str">
            <v>BASTIDA DE'DOSSI</v>
          </cell>
        </row>
        <row r="105">
          <cell r="A105" t="str">
            <v>BASTIDA PANCARANA</v>
          </cell>
        </row>
        <row r="106">
          <cell r="A106" t="str">
            <v>BATTUDA</v>
          </cell>
        </row>
        <row r="107">
          <cell r="A107" t="str">
            <v>BEDERO VALCUVIA</v>
          </cell>
        </row>
        <row r="108">
          <cell r="A108" t="str">
            <v>BEDIZZOLE</v>
          </cell>
        </row>
        <row r="109">
          <cell r="A109" t="str">
            <v>BEDULITA</v>
          </cell>
        </row>
        <row r="110">
          <cell r="A110" t="str">
            <v>BELGIOIOSO</v>
          </cell>
        </row>
        <row r="111">
          <cell r="A111" t="str">
            <v>BELLAGIO</v>
          </cell>
        </row>
        <row r="112">
          <cell r="A112" t="str">
            <v>BELLANO</v>
          </cell>
        </row>
        <row r="113">
          <cell r="A113" t="str">
            <v>BELLINZAGO LOMBARDO</v>
          </cell>
        </row>
        <row r="114">
          <cell r="A114" t="str">
            <v>BELLUSCO</v>
          </cell>
        </row>
        <row r="115">
          <cell r="A115" t="str">
            <v>BEMA</v>
          </cell>
        </row>
        <row r="116">
          <cell r="A116" t="str">
            <v>BENE LARIO</v>
          </cell>
        </row>
        <row r="117">
          <cell r="A117" t="str">
            <v>BERBENNO</v>
          </cell>
        </row>
        <row r="118">
          <cell r="A118" t="str">
            <v>BERBENNO DI VALTELLINA</v>
          </cell>
        </row>
        <row r="119">
          <cell r="A119" t="str">
            <v>BEREGAZZO CON FIGLIARO</v>
          </cell>
        </row>
        <row r="120">
          <cell r="A120" t="str">
            <v>BEREGUARDO</v>
          </cell>
        </row>
        <row r="121">
          <cell r="A121" t="str">
            <v>BERGAMO</v>
          </cell>
        </row>
        <row r="122">
          <cell r="A122" t="str">
            <v>BERLINGO</v>
          </cell>
        </row>
        <row r="123">
          <cell r="A123" t="str">
            <v>BERNAREGGIO</v>
          </cell>
        </row>
        <row r="124">
          <cell r="A124" t="str">
            <v>BERNATE TICINO</v>
          </cell>
        </row>
        <row r="125">
          <cell r="A125" t="str">
            <v>BERTONICO</v>
          </cell>
        </row>
        <row r="126">
          <cell r="A126" t="str">
            <v>BERZO DEMO</v>
          </cell>
        </row>
        <row r="127">
          <cell r="A127" t="str">
            <v>BERZO INFERIORE</v>
          </cell>
        </row>
        <row r="128">
          <cell r="A128" t="str">
            <v>BERZO SAN FERMO</v>
          </cell>
        </row>
        <row r="129">
          <cell r="A129" t="str">
            <v>BESANA IN BRIANZA</v>
          </cell>
        </row>
        <row r="130">
          <cell r="A130" t="str">
            <v>BESANO</v>
          </cell>
        </row>
        <row r="131">
          <cell r="A131" t="str">
            <v>BESATE</v>
          </cell>
        </row>
        <row r="132">
          <cell r="A132" t="str">
            <v>BESNATE</v>
          </cell>
        </row>
        <row r="133">
          <cell r="A133" t="str">
            <v>BESOZZO</v>
          </cell>
        </row>
        <row r="134">
          <cell r="A134" t="str">
            <v>BIANDRONNO</v>
          </cell>
        </row>
        <row r="135">
          <cell r="A135" t="str">
            <v>BIANZANO</v>
          </cell>
        </row>
        <row r="136">
          <cell r="A136" t="str">
            <v>BIANZONE</v>
          </cell>
        </row>
        <row r="137">
          <cell r="A137" t="str">
            <v>BIASSONO</v>
          </cell>
        </row>
        <row r="138">
          <cell r="A138" t="str">
            <v>BIENNO</v>
          </cell>
        </row>
        <row r="139">
          <cell r="A139" t="str">
            <v>BIGARELLO</v>
          </cell>
        </row>
        <row r="140">
          <cell r="A140" t="str">
            <v>BINAGO</v>
          </cell>
        </row>
        <row r="141">
          <cell r="A141" t="str">
            <v>BINASCO</v>
          </cell>
        </row>
        <row r="142">
          <cell r="A142" t="str">
            <v>BIONE</v>
          </cell>
        </row>
        <row r="143">
          <cell r="A143" t="str">
            <v>BISUSCHIO</v>
          </cell>
        </row>
        <row r="144">
          <cell r="A144" t="str">
            <v>BIZZARONE</v>
          </cell>
        </row>
        <row r="145">
          <cell r="A145" t="str">
            <v>BLELLO</v>
          </cell>
        </row>
        <row r="146">
          <cell r="A146" t="str">
            <v>BLESSAGNO</v>
          </cell>
        </row>
        <row r="147">
          <cell r="A147" t="str">
            <v>BLEVIO</v>
          </cell>
        </row>
        <row r="148">
          <cell r="A148" t="str">
            <v>BODIO LOMNAGO</v>
          </cell>
        </row>
        <row r="149">
          <cell r="A149" t="str">
            <v>BOFFALORA D'ADDA</v>
          </cell>
        </row>
        <row r="150">
          <cell r="A150" t="str">
            <v>BOFFALORA SOPRA TICINO</v>
          </cell>
        </row>
        <row r="151">
          <cell r="A151" t="str">
            <v>BOLGARE</v>
          </cell>
        </row>
        <row r="152">
          <cell r="A152" t="str">
            <v>BOLLATE</v>
          </cell>
        </row>
        <row r="153">
          <cell r="A153" t="str">
            <v>BOLTIERE</v>
          </cell>
        </row>
        <row r="154">
          <cell r="A154" t="str">
            <v>BONATE SOPRA</v>
          </cell>
        </row>
        <row r="155">
          <cell r="A155" t="str">
            <v>BONATE SOTTO</v>
          </cell>
        </row>
        <row r="156">
          <cell r="A156" t="str">
            <v>BONEMERSE</v>
          </cell>
        </row>
        <row r="157">
          <cell r="A157" t="str">
            <v>BORDOLANO</v>
          </cell>
        </row>
        <row r="158">
          <cell r="A158" t="str">
            <v>BORGARELLO</v>
          </cell>
        </row>
        <row r="159">
          <cell r="A159" t="str">
            <v>BORGHETTO LODIGIANO</v>
          </cell>
        </row>
        <row r="160">
          <cell r="A160" t="str">
            <v>BORGO DI TERZO</v>
          </cell>
        </row>
        <row r="161">
          <cell r="A161" t="str">
            <v>BORGO PRIOLO</v>
          </cell>
        </row>
        <row r="162">
          <cell r="A162" t="str">
            <v>BORGO SAN GIACOMO</v>
          </cell>
        </row>
        <row r="163">
          <cell r="A163" t="str">
            <v>BORGO SAN GIOVANNI</v>
          </cell>
        </row>
        <row r="164">
          <cell r="A164" t="str">
            <v>BORGO SAN SIRO</v>
          </cell>
        </row>
        <row r="165">
          <cell r="A165" t="str">
            <v>BORGOFORTE</v>
          </cell>
        </row>
        <row r="166">
          <cell r="A166" t="str">
            <v>BORGOFRANCO SUL PO</v>
          </cell>
        </row>
        <row r="167">
          <cell r="A167" t="str">
            <v>BORGORATTO MORMOROLO</v>
          </cell>
        </row>
        <row r="168">
          <cell r="A168" t="str">
            <v>BORGOSATOLLO</v>
          </cell>
        </row>
        <row r="169">
          <cell r="A169" t="str">
            <v>BORMIO</v>
          </cell>
        </row>
        <row r="170">
          <cell r="A170" t="str">
            <v>BORNASCO</v>
          </cell>
        </row>
        <row r="171">
          <cell r="A171" t="str">
            <v>BORNO</v>
          </cell>
        </row>
        <row r="172">
          <cell r="A172" t="str">
            <v>BOSISIO PARINI</v>
          </cell>
        </row>
        <row r="173">
          <cell r="A173" t="str">
            <v>BOSNASCO</v>
          </cell>
        </row>
        <row r="174">
          <cell r="A174" t="str">
            <v>BOSSICO</v>
          </cell>
        </row>
        <row r="175">
          <cell r="A175" t="str">
            <v>BOTTANUCO</v>
          </cell>
        </row>
        <row r="176">
          <cell r="A176" t="str">
            <v>BOTTICINO</v>
          </cell>
        </row>
        <row r="177">
          <cell r="A177" t="str">
            <v>BOVEGNO</v>
          </cell>
        </row>
        <row r="178">
          <cell r="A178" t="str">
            <v>BOVEZZO</v>
          </cell>
        </row>
        <row r="179">
          <cell r="A179" t="str">
            <v>BOVISIO-MASCIAGO</v>
          </cell>
        </row>
        <row r="180">
          <cell r="A180" t="str">
            <v>BOZZOLO</v>
          </cell>
        </row>
        <row r="181">
          <cell r="A181" t="str">
            <v>BRACCA</v>
          </cell>
        </row>
        <row r="182">
          <cell r="A182" t="str">
            <v>BRALLO DI PREGOLA</v>
          </cell>
        </row>
        <row r="183">
          <cell r="A183" t="str">
            <v>BRANDICO</v>
          </cell>
        </row>
        <row r="184">
          <cell r="A184" t="str">
            <v>BRANZI</v>
          </cell>
        </row>
        <row r="185">
          <cell r="A185" t="str">
            <v>BRAONE</v>
          </cell>
        </row>
        <row r="186">
          <cell r="A186" t="str">
            <v>BREBBIA</v>
          </cell>
        </row>
        <row r="187">
          <cell r="A187" t="str">
            <v>BREGANO</v>
          </cell>
        </row>
        <row r="188">
          <cell r="A188" t="str">
            <v>BREGNANO</v>
          </cell>
        </row>
        <row r="189">
          <cell r="A189" t="str">
            <v>BREMBATE DI SOPRA</v>
          </cell>
        </row>
        <row r="190">
          <cell r="A190" t="str">
            <v>BREMBATE SOTTO</v>
          </cell>
        </row>
        <row r="191">
          <cell r="A191" t="str">
            <v>BREMBILLA</v>
          </cell>
        </row>
        <row r="192">
          <cell r="A192" t="str">
            <v>BREMBIO</v>
          </cell>
        </row>
        <row r="193">
          <cell r="A193" t="str">
            <v>BREME</v>
          </cell>
        </row>
        <row r="194">
          <cell r="A194" t="str">
            <v>BRENNA</v>
          </cell>
        </row>
        <row r="195">
          <cell r="A195" t="str">
            <v>BRENO</v>
          </cell>
        </row>
        <row r="196">
          <cell r="A196" t="str">
            <v>BRENTA</v>
          </cell>
        </row>
        <row r="197">
          <cell r="A197" t="str">
            <v>BRESCIA</v>
          </cell>
        </row>
        <row r="198">
          <cell r="A198" t="str">
            <v>BRESSANA</v>
          </cell>
        </row>
        <row r="199">
          <cell r="A199" t="str">
            <v>BRESSANA BOTTARONE</v>
          </cell>
        </row>
        <row r="200">
          <cell r="A200" t="str">
            <v>BRESSO</v>
          </cell>
        </row>
        <row r="201">
          <cell r="A201" t="str">
            <v>BREZZO DI BEDERO</v>
          </cell>
        </row>
        <row r="202">
          <cell r="A202" t="str">
            <v>BRIENNO</v>
          </cell>
        </row>
        <row r="203">
          <cell r="A203" t="str">
            <v>BRIGNANO GERA D'ADDA</v>
          </cell>
        </row>
        <row r="204">
          <cell r="A204" t="str">
            <v>BRINZIO</v>
          </cell>
        </row>
        <row r="205">
          <cell r="A205" t="str">
            <v>BRIONE</v>
          </cell>
        </row>
        <row r="206">
          <cell r="A206" t="str">
            <v>BRIOSCO</v>
          </cell>
        </row>
        <row r="207">
          <cell r="A207" t="str">
            <v>BRISSAGO-VALTRAVAGLIA</v>
          </cell>
        </row>
        <row r="208">
          <cell r="A208" t="str">
            <v>BRIVIO</v>
          </cell>
        </row>
        <row r="209">
          <cell r="A209" t="str">
            <v>BRONI</v>
          </cell>
        </row>
        <row r="210">
          <cell r="A210" t="str">
            <v>BRUGHERIO</v>
          </cell>
        </row>
        <row r="211">
          <cell r="A211" t="str">
            <v>BRUMANO</v>
          </cell>
        </row>
        <row r="212">
          <cell r="A212" t="str">
            <v>BRUNATE</v>
          </cell>
        </row>
        <row r="213">
          <cell r="A213" t="str">
            <v>BRUNELLO</v>
          </cell>
        </row>
        <row r="214">
          <cell r="A214" t="str">
            <v>BRUSAPORTO</v>
          </cell>
        </row>
        <row r="215">
          <cell r="A215" t="str">
            <v>BRUSIMPIANO</v>
          </cell>
        </row>
        <row r="216">
          <cell r="A216" t="str">
            <v>BUBBIANO</v>
          </cell>
        </row>
        <row r="217">
          <cell r="A217" t="str">
            <v>BUCCINASCO</v>
          </cell>
        </row>
        <row r="218">
          <cell r="A218" t="str">
            <v>BUGLIO IN MONTE</v>
          </cell>
        </row>
        <row r="219">
          <cell r="A219" t="str">
            <v>BUGUGGIATE</v>
          </cell>
        </row>
        <row r="220">
          <cell r="A220" t="str">
            <v>BULCIAGO</v>
          </cell>
        </row>
        <row r="221">
          <cell r="A221" t="str">
            <v>BULGAROGRASSO</v>
          </cell>
        </row>
        <row r="222">
          <cell r="A222" t="str">
            <v>BURAGO DI MOLGORA</v>
          </cell>
        </row>
        <row r="223">
          <cell r="A223" t="str">
            <v>BUSCATE</v>
          </cell>
        </row>
        <row r="224">
          <cell r="A224" t="str">
            <v>BUSNAGO</v>
          </cell>
        </row>
        <row r="225">
          <cell r="A225" t="str">
            <v>BUSSERO</v>
          </cell>
        </row>
        <row r="226">
          <cell r="A226" t="str">
            <v>BUSTO ARSIZIO</v>
          </cell>
        </row>
        <row r="227">
          <cell r="A227" t="str">
            <v>BUSTO GAROLFO</v>
          </cell>
        </row>
        <row r="228">
          <cell r="A228" t="str">
            <v>CA' D'ANDREA</v>
          </cell>
        </row>
        <row r="229">
          <cell r="A229" t="str">
            <v>CABIATE</v>
          </cell>
        </row>
        <row r="230">
          <cell r="A230" t="str">
            <v>CADEGLIANO-VICONAGO</v>
          </cell>
        </row>
        <row r="231">
          <cell r="A231" t="str">
            <v>CADORAGO</v>
          </cell>
        </row>
        <row r="232">
          <cell r="A232" t="str">
            <v>CADREZZATE</v>
          </cell>
        </row>
        <row r="233">
          <cell r="A233" t="str">
            <v>CAGLIO</v>
          </cell>
        </row>
        <row r="234">
          <cell r="A234" t="str">
            <v>CAGNO</v>
          </cell>
        </row>
        <row r="235">
          <cell r="A235" t="str">
            <v>CAINO</v>
          </cell>
        </row>
        <row r="236">
          <cell r="A236" t="str">
            <v>CAIOLO</v>
          </cell>
        </row>
        <row r="237">
          <cell r="A237" t="str">
            <v>CAIRATE</v>
          </cell>
        </row>
        <row r="238">
          <cell r="A238" t="str">
            <v>CALCINATE</v>
          </cell>
        </row>
        <row r="239">
          <cell r="A239" t="str">
            <v>CALCINATO</v>
          </cell>
        </row>
        <row r="240">
          <cell r="A240" t="str">
            <v>CALCIO</v>
          </cell>
        </row>
        <row r="241">
          <cell r="A241" t="str">
            <v>CALCO</v>
          </cell>
        </row>
        <row r="242">
          <cell r="A242" t="str">
            <v>CALOLZIOCORTE</v>
          </cell>
        </row>
        <row r="243">
          <cell r="A243" t="str">
            <v>CALOLZIOCORTE</v>
          </cell>
        </row>
        <row r="244">
          <cell r="A244" t="str">
            <v>CALUSCO D'ADDA</v>
          </cell>
        </row>
        <row r="245">
          <cell r="A245" t="str">
            <v>CALVAGESE DELLA RIVIERA</v>
          </cell>
        </row>
        <row r="246">
          <cell r="A246" t="str">
            <v>CALVATONE</v>
          </cell>
        </row>
        <row r="247">
          <cell r="A247" t="str">
            <v>CALVENZANO</v>
          </cell>
        </row>
        <row r="248">
          <cell r="A248" t="str">
            <v>CALVIGNANO</v>
          </cell>
        </row>
        <row r="249">
          <cell r="A249" t="str">
            <v>CALVIGNASCO</v>
          </cell>
        </row>
        <row r="250">
          <cell r="A250" t="str">
            <v>CALVISANO</v>
          </cell>
        </row>
        <row r="251">
          <cell r="A251" t="str">
            <v>CAMAIRAGO</v>
          </cell>
        </row>
        <row r="252">
          <cell r="A252" t="str">
            <v>CAMBIAGO</v>
          </cell>
        </row>
        <row r="253">
          <cell r="A253" t="str">
            <v>CAMERATA CORNELLO</v>
          </cell>
        </row>
        <row r="254">
          <cell r="A254" t="str">
            <v>CAMISANO</v>
          </cell>
        </row>
        <row r="255">
          <cell r="A255" t="str">
            <v>CAMPAGNOLA CREMASCA</v>
          </cell>
        </row>
        <row r="256">
          <cell r="A256" t="str">
            <v>CAMPARADA</v>
          </cell>
        </row>
        <row r="257">
          <cell r="A257" t="str">
            <v>CAMPIONE (FRAZ.DI TREMOSINE)</v>
          </cell>
        </row>
        <row r="258">
          <cell r="A258" t="str">
            <v>CAMPIONE D'ITALIA</v>
          </cell>
        </row>
        <row r="259">
          <cell r="A259" t="str">
            <v>CAMPODOLCINO</v>
          </cell>
        </row>
        <row r="260">
          <cell r="A260" t="str">
            <v>CAMPOSPINOSO</v>
          </cell>
        </row>
        <row r="261">
          <cell r="A261" t="str">
            <v>CANDIA LOMELLINA</v>
          </cell>
        </row>
        <row r="262">
          <cell r="A262" t="str">
            <v>CANEGRATE</v>
          </cell>
        </row>
        <row r="263">
          <cell r="A263" t="str">
            <v>CANEVINO</v>
          </cell>
        </row>
        <row r="264">
          <cell r="A264" t="str">
            <v>CANNETO PAVESE</v>
          </cell>
        </row>
        <row r="265">
          <cell r="A265" t="str">
            <v>CANNETO SULL'OGLIO</v>
          </cell>
        </row>
        <row r="266">
          <cell r="A266" t="str">
            <v>CANONICA D'ADDA</v>
          </cell>
        </row>
        <row r="267">
          <cell r="A267" t="str">
            <v>CANTELLO</v>
          </cell>
        </row>
        <row r="268">
          <cell r="A268" t="str">
            <v>CANTU'</v>
          </cell>
        </row>
        <row r="269">
          <cell r="A269" t="str">
            <v>CANZO</v>
          </cell>
        </row>
        <row r="270">
          <cell r="A270" t="str">
            <v>CAPERGNANICA</v>
          </cell>
        </row>
        <row r="271">
          <cell r="A271" t="str">
            <v>CAPIAGO INTIMIANO</v>
          </cell>
        </row>
        <row r="272">
          <cell r="A272" t="str">
            <v>CAPIZZONE</v>
          </cell>
        </row>
        <row r="273">
          <cell r="A273" t="str">
            <v>CAPO DI PONTE</v>
          </cell>
        </row>
        <row r="274">
          <cell r="A274" t="str">
            <v>CAPONAGO</v>
          </cell>
        </row>
        <row r="275">
          <cell r="A275" t="str">
            <v>CAPOVALLE</v>
          </cell>
        </row>
        <row r="276">
          <cell r="A276" t="str">
            <v>CAPPELLA CANTONE</v>
          </cell>
        </row>
        <row r="277">
          <cell r="A277" t="str">
            <v>CAPPELLA DE'PICENARDI</v>
          </cell>
        </row>
        <row r="278">
          <cell r="A278" t="str">
            <v>CAPRALBA</v>
          </cell>
        </row>
        <row r="279">
          <cell r="A279" t="str">
            <v>CAPRIANO DEL COLLE</v>
          </cell>
        </row>
        <row r="280">
          <cell r="A280" t="str">
            <v>CAPRIATE SAN GERVASIO</v>
          </cell>
        </row>
        <row r="281">
          <cell r="A281" t="str">
            <v>CAPRINO BERGAMASCO</v>
          </cell>
        </row>
        <row r="282">
          <cell r="A282" t="str">
            <v>CAPRIOLO</v>
          </cell>
        </row>
        <row r="283">
          <cell r="A283" t="str">
            <v>CARATE BRIANZA</v>
          </cell>
        </row>
        <row r="284">
          <cell r="A284" t="str">
            <v>CARATE URIO</v>
          </cell>
        </row>
        <row r="285">
          <cell r="A285" t="str">
            <v>CARAVAGGIO</v>
          </cell>
        </row>
        <row r="286">
          <cell r="A286" t="str">
            <v>CARAVATE</v>
          </cell>
        </row>
        <row r="287">
          <cell r="A287" t="str">
            <v>CARBONARA AL TICINO</v>
          </cell>
        </row>
        <row r="288">
          <cell r="A288" t="str">
            <v>CARBONARA DI PO</v>
          </cell>
        </row>
        <row r="289">
          <cell r="A289" t="str">
            <v>CARBONATE</v>
          </cell>
        </row>
        <row r="290">
          <cell r="A290" t="str">
            <v>CARDANO AL CAMPO</v>
          </cell>
        </row>
        <row r="291">
          <cell r="A291" t="str">
            <v>CARENNO</v>
          </cell>
        </row>
        <row r="292">
          <cell r="A292" t="str">
            <v>CARIMATE</v>
          </cell>
        </row>
        <row r="293">
          <cell r="A293" t="str">
            <v>CARLAZZO</v>
          </cell>
        </row>
        <row r="294">
          <cell r="A294" t="str">
            <v>CARNAGO</v>
          </cell>
        </row>
        <row r="295">
          <cell r="A295" t="str">
            <v>CARNATE</v>
          </cell>
        </row>
        <row r="296">
          <cell r="A296" t="str">
            <v>CAROBBIO DEGLI ANGELI</v>
          </cell>
        </row>
        <row r="297">
          <cell r="A297" t="str">
            <v>CARONA</v>
          </cell>
        </row>
        <row r="298">
          <cell r="A298" t="str">
            <v>CARONNO PERTUSELLA</v>
          </cell>
        </row>
        <row r="299">
          <cell r="A299" t="str">
            <v>CARONNO VARESINO</v>
          </cell>
        </row>
        <row r="300">
          <cell r="A300" t="str">
            <v>CARPENEDOLO</v>
          </cell>
        </row>
        <row r="301">
          <cell r="A301" t="str">
            <v>CARPIANO</v>
          </cell>
        </row>
        <row r="302">
          <cell r="A302" t="str">
            <v>CARUGATE</v>
          </cell>
        </row>
        <row r="303">
          <cell r="A303" t="str">
            <v>CARUGO</v>
          </cell>
        </row>
        <row r="304">
          <cell r="A304" t="str">
            <v>CARVICO</v>
          </cell>
        </row>
        <row r="305">
          <cell r="A305" t="str">
            <v>CASALBUTTANO ED UNITI</v>
          </cell>
        </row>
        <row r="306">
          <cell r="A306" t="str">
            <v>CASALE CREMASCO-VIDOLASCO</v>
          </cell>
        </row>
        <row r="307">
          <cell r="A307" t="str">
            <v>CASALE LITTA</v>
          </cell>
        </row>
        <row r="308">
          <cell r="A308" t="str">
            <v>CASALETTO CEREDANO</v>
          </cell>
        </row>
        <row r="309">
          <cell r="A309" t="str">
            <v>CASALETTO DI SOPRA</v>
          </cell>
        </row>
        <row r="310">
          <cell r="A310" t="str">
            <v>CASALETTO LODIGIANO</v>
          </cell>
        </row>
        <row r="311">
          <cell r="A311" t="str">
            <v>CASALETTO VAPRIO</v>
          </cell>
        </row>
        <row r="312">
          <cell r="A312" t="str">
            <v>CASALMAGGIORE</v>
          </cell>
        </row>
        <row r="313">
          <cell r="A313" t="str">
            <v>CASALMAIOCCO</v>
          </cell>
        </row>
        <row r="314">
          <cell r="A314" t="str">
            <v>CASALMORANO</v>
          </cell>
        </row>
        <row r="315">
          <cell r="A315" t="str">
            <v>CASALMORO</v>
          </cell>
        </row>
        <row r="316">
          <cell r="A316" t="str">
            <v>CASALOLDO</v>
          </cell>
        </row>
        <row r="317">
          <cell r="A317" t="str">
            <v>CASALPUSTERLENGO</v>
          </cell>
        </row>
        <row r="318">
          <cell r="A318" t="str">
            <v>CASALROMANO</v>
          </cell>
        </row>
        <row r="319">
          <cell r="A319" t="str">
            <v>CASALZUIGNO</v>
          </cell>
        </row>
        <row r="320">
          <cell r="A320" t="str">
            <v>CASANOVA LONATI</v>
          </cell>
        </row>
        <row r="321">
          <cell r="A321" t="str">
            <v>CASARGO</v>
          </cell>
        </row>
        <row r="322">
          <cell r="A322" t="str">
            <v>CASARILE</v>
          </cell>
        </row>
        <row r="323">
          <cell r="A323" t="str">
            <v>CASASCO D'INTELVI</v>
          </cell>
        </row>
        <row r="324">
          <cell r="A324" t="str">
            <v>CASATENOVO</v>
          </cell>
        </row>
        <row r="325">
          <cell r="A325" t="str">
            <v>CASATISMA</v>
          </cell>
        </row>
        <row r="326">
          <cell r="A326" t="str">
            <v>CASAZZA</v>
          </cell>
        </row>
        <row r="327">
          <cell r="A327" t="str">
            <v>CASCIAGO</v>
          </cell>
        </row>
        <row r="328">
          <cell r="A328" t="str">
            <v>CASEI GEROLA</v>
          </cell>
        </row>
        <row r="329">
          <cell r="A329" t="str">
            <v>CASELLE LANDI</v>
          </cell>
        </row>
        <row r="330">
          <cell r="A330" t="str">
            <v>CASELLE LURANI</v>
          </cell>
        </row>
        <row r="331">
          <cell r="A331" t="str">
            <v>CASIRATE D'ADDA</v>
          </cell>
        </row>
        <row r="332">
          <cell r="A332" t="str">
            <v>CASLINO D'ERBA</v>
          </cell>
        </row>
        <row r="333">
          <cell r="A333" t="str">
            <v>CASNATE CON BERNATE</v>
          </cell>
        </row>
        <row r="334">
          <cell r="A334" t="str">
            <v>CASNIGO</v>
          </cell>
        </row>
        <row r="335">
          <cell r="A335" t="str">
            <v>CASORATE PRIMO</v>
          </cell>
        </row>
        <row r="336">
          <cell r="A336" t="str">
            <v>CASORATE SEMPIONE</v>
          </cell>
        </row>
        <row r="337">
          <cell r="A337" t="str">
            <v>CASOREZZO</v>
          </cell>
        </row>
        <row r="338">
          <cell r="A338" t="str">
            <v>CASPOGGIO</v>
          </cell>
        </row>
        <row r="339">
          <cell r="A339" t="str">
            <v>CASSAGO BRIANZA</v>
          </cell>
        </row>
        <row r="340">
          <cell r="A340" t="str">
            <v>CASSANO D'ADDA</v>
          </cell>
        </row>
        <row r="341">
          <cell r="A341" t="str">
            <v>CASSANO MAGNAGO</v>
          </cell>
        </row>
        <row r="342">
          <cell r="A342" t="str">
            <v>CASSANO VALCUVIA</v>
          </cell>
        </row>
        <row r="343">
          <cell r="A343" t="str">
            <v>CASSIGLIO</v>
          </cell>
        </row>
        <row r="344">
          <cell r="A344" t="str">
            <v>CASSINA DE'PECCHI</v>
          </cell>
        </row>
        <row r="345">
          <cell r="A345" t="str">
            <v>CASSINA RIZZARDI</v>
          </cell>
        </row>
        <row r="346">
          <cell r="A346" t="str">
            <v>CASSINA VALSASSINA</v>
          </cell>
        </row>
        <row r="347">
          <cell r="A347" t="str">
            <v>CASSINETTA DI LUGAGNANO</v>
          </cell>
        </row>
        <row r="348">
          <cell r="A348" t="str">
            <v>CASSOLNOVO</v>
          </cell>
        </row>
        <row r="349">
          <cell r="A349" t="str">
            <v>CASTANA</v>
          </cell>
        </row>
        <row r="350">
          <cell r="A350" t="str">
            <v>CASTANO PRIMO</v>
          </cell>
        </row>
        <row r="351">
          <cell r="A351" t="str">
            <v>CASTEGGIO</v>
          </cell>
        </row>
        <row r="352">
          <cell r="A352" t="str">
            <v>CASTEGNATO</v>
          </cell>
        </row>
        <row r="353">
          <cell r="A353" t="str">
            <v>CASTEL D'ARIO</v>
          </cell>
        </row>
        <row r="354">
          <cell r="A354" t="str">
            <v>CASTEL GABBIANO</v>
          </cell>
        </row>
        <row r="355">
          <cell r="A355" t="str">
            <v>CASTEL GOFFREDO</v>
          </cell>
        </row>
        <row r="356">
          <cell r="A356" t="str">
            <v>CASTEL MELLA</v>
          </cell>
        </row>
        <row r="357">
          <cell r="A357" t="str">
            <v>CASTEL ROZZONE</v>
          </cell>
        </row>
        <row r="358">
          <cell r="A358" t="str">
            <v>CASTELBELFORTE</v>
          </cell>
        </row>
        <row r="359">
          <cell r="A359" t="str">
            <v>CASTELCOVATI</v>
          </cell>
        </row>
        <row r="360">
          <cell r="A360" t="str">
            <v>CASTELDIDONE</v>
          </cell>
        </row>
        <row r="361">
          <cell r="A361" t="str">
            <v>CASTELLANZA</v>
          </cell>
        </row>
        <row r="362">
          <cell r="A362" t="str">
            <v>CASTELLEONE</v>
          </cell>
        </row>
        <row r="363">
          <cell r="A363" t="str">
            <v>CASTELLETTO DI BRANDUZZO</v>
          </cell>
        </row>
        <row r="364">
          <cell r="A364" t="str">
            <v>CASTELLI CALEPIO</v>
          </cell>
        </row>
        <row r="365">
          <cell r="A365" t="str">
            <v>CASTELLO CABIAGLIO</v>
          </cell>
        </row>
        <row r="366">
          <cell r="A366" t="str">
            <v>CASTELLO D'AGOGNA</v>
          </cell>
        </row>
        <row r="367">
          <cell r="A367" t="str">
            <v>CASTELLO DELL'ACQUA</v>
          </cell>
        </row>
        <row r="368">
          <cell r="A368" t="str">
            <v>CASTELLO DI BRIANZA</v>
          </cell>
        </row>
        <row r="369">
          <cell r="A369" t="str">
            <v>CASTELLUCCHIO</v>
          </cell>
        </row>
        <row r="370">
          <cell r="A370" t="str">
            <v>CASTELMARTE</v>
          </cell>
        </row>
        <row r="371">
          <cell r="A371" t="str">
            <v>CASTELNOVETTO</v>
          </cell>
        </row>
        <row r="372">
          <cell r="A372" t="str">
            <v>CASTELNUOVO BOCCA D'ADDA</v>
          </cell>
        </row>
        <row r="373">
          <cell r="A373" t="str">
            <v>CASTELNUOVO BOZZENTE</v>
          </cell>
        </row>
        <row r="374">
          <cell r="A374" t="str">
            <v>CASTELSEPRIO</v>
          </cell>
        </row>
        <row r="375">
          <cell r="A375" t="str">
            <v>CASTELVECCANA</v>
          </cell>
        </row>
        <row r="376">
          <cell r="A376" t="str">
            <v>CASTELVENZAGO (FRAZ.DI LONATO)</v>
          </cell>
        </row>
        <row r="377">
          <cell r="A377" t="str">
            <v>CASTELVERDE</v>
          </cell>
        </row>
        <row r="378">
          <cell r="A378" t="str">
            <v>CASTELVISCONTI</v>
          </cell>
        </row>
        <row r="379">
          <cell r="A379" t="str">
            <v>CASTENEDOLO</v>
          </cell>
        </row>
        <row r="380">
          <cell r="A380" t="str">
            <v>CASTIGLIONE D'ADDA</v>
          </cell>
        </row>
        <row r="381">
          <cell r="A381" t="str">
            <v>CASTIGLIONE D'INTELVI</v>
          </cell>
        </row>
        <row r="382">
          <cell r="A382" t="str">
            <v>CASTIGLIONE DELLE STIVIERE</v>
          </cell>
        </row>
        <row r="383">
          <cell r="A383" t="str">
            <v>CASTIGLIONE OLONA</v>
          </cell>
        </row>
        <row r="384">
          <cell r="A384" t="str">
            <v>CASTIONE ANDEVENNO</v>
          </cell>
        </row>
        <row r="385">
          <cell r="A385" t="str">
            <v>CASTIONE DELLA PRESOLANA</v>
          </cell>
        </row>
        <row r="386">
          <cell r="A386" t="str">
            <v>CASTIRAGA VIDARDO</v>
          </cell>
        </row>
        <row r="387">
          <cell r="A387" t="str">
            <v>CASTO</v>
          </cell>
        </row>
        <row r="388">
          <cell r="A388" t="str">
            <v>CASTREZZATO</v>
          </cell>
        </row>
        <row r="389">
          <cell r="A389" t="str">
            <v>CASTRO</v>
          </cell>
        </row>
        <row r="390">
          <cell r="A390" t="str">
            <v>CASTRONNO</v>
          </cell>
        </row>
        <row r="391">
          <cell r="A391" t="str">
            <v>CAVA MANARA</v>
          </cell>
        </row>
        <row r="392">
          <cell r="A392" t="str">
            <v>CAVACURTA</v>
          </cell>
        </row>
        <row r="393">
          <cell r="A393" t="str">
            <v>CAVALLASCA</v>
          </cell>
        </row>
        <row r="394">
          <cell r="A394" t="str">
            <v>CAVARGNA</v>
          </cell>
        </row>
        <row r="395">
          <cell r="A395" t="str">
            <v>CAVARIA CON PREMEZZO</v>
          </cell>
        </row>
        <row r="396">
          <cell r="A396" t="str">
            <v>CAVENAGO D'ADDA</v>
          </cell>
        </row>
        <row r="397">
          <cell r="A397" t="str">
            <v>CAVENAGO DI BRIANZA</v>
          </cell>
        </row>
        <row r="398">
          <cell r="A398" t="str">
            <v>CAVERNAGO</v>
          </cell>
        </row>
        <row r="399">
          <cell r="A399" t="str">
            <v>CAVRIANA</v>
          </cell>
        </row>
        <row r="400">
          <cell r="A400" t="str">
            <v>CAZZAGO BRABBIA</v>
          </cell>
        </row>
        <row r="401">
          <cell r="A401" t="str">
            <v>CAZZAGO SAN MARTINO</v>
          </cell>
        </row>
        <row r="402">
          <cell r="A402" t="str">
            <v>CAZZANO SANT'ANDREA</v>
          </cell>
        </row>
        <row r="403">
          <cell r="A403" t="str">
            <v>CECIMA</v>
          </cell>
        </row>
        <row r="404">
          <cell r="A404" t="str">
            <v>CEDEGOLO</v>
          </cell>
        </row>
        <row r="405">
          <cell r="A405" t="str">
            <v>CEDRASCO</v>
          </cell>
        </row>
        <row r="406">
          <cell r="A406" t="str">
            <v>CELLA DATI</v>
          </cell>
        </row>
        <row r="407">
          <cell r="A407" t="str">
            <v>CELLATICA</v>
          </cell>
        </row>
        <row r="408">
          <cell r="A408" t="str">
            <v>CENATE SOPRA</v>
          </cell>
        </row>
        <row r="409">
          <cell r="A409" t="str">
            <v>CENATE SOTTO</v>
          </cell>
        </row>
        <row r="410">
          <cell r="A410" t="str">
            <v>CENE</v>
          </cell>
        </row>
        <row r="411">
          <cell r="A411" t="str">
            <v>CENTENARO (FRAZ.DI LONATO)</v>
          </cell>
        </row>
        <row r="412">
          <cell r="A412" t="str">
            <v>CERANO D'INTELVI</v>
          </cell>
        </row>
        <row r="413">
          <cell r="A413" t="str">
            <v>CERANOVA</v>
          </cell>
        </row>
        <row r="414">
          <cell r="A414" t="str">
            <v>CERCINO</v>
          </cell>
        </row>
        <row r="415">
          <cell r="A415" t="str">
            <v>CERESARA</v>
          </cell>
        </row>
        <row r="416">
          <cell r="A416" t="str">
            <v>CERETE</v>
          </cell>
        </row>
        <row r="417">
          <cell r="A417" t="str">
            <v>CERETTO LOMELLINA</v>
          </cell>
        </row>
        <row r="418">
          <cell r="A418" t="str">
            <v>CERGNAGO</v>
          </cell>
        </row>
        <row r="419">
          <cell r="A419" t="str">
            <v>CERIANO LAGHETTO</v>
          </cell>
        </row>
        <row r="420">
          <cell r="A420" t="str">
            <v>CERMENATE</v>
          </cell>
        </row>
        <row r="421">
          <cell r="A421" t="str">
            <v>CERNOBBIO</v>
          </cell>
        </row>
        <row r="422">
          <cell r="A422" t="str">
            <v>CERNUSCO LOMBARDONE</v>
          </cell>
        </row>
        <row r="423">
          <cell r="A423" t="str">
            <v>CERNUSCO SUL NAVIGLIO</v>
          </cell>
        </row>
        <row r="424">
          <cell r="A424" t="str">
            <v>CERRO AL LAMBRO</v>
          </cell>
        </row>
        <row r="425">
          <cell r="A425" t="str">
            <v>CERRO MAGGIORE</v>
          </cell>
        </row>
        <row r="426">
          <cell r="A426" t="str">
            <v>CERTOSA DI PAVIA</v>
          </cell>
        </row>
        <row r="427">
          <cell r="A427" t="str">
            <v>CERVENO</v>
          </cell>
        </row>
        <row r="428">
          <cell r="A428" t="str">
            <v>CERVESINA</v>
          </cell>
        </row>
        <row r="429">
          <cell r="A429" t="str">
            <v>CERVIGNANO D'ADDA</v>
          </cell>
        </row>
        <row r="430">
          <cell r="A430" t="str">
            <v>CESANA BRIANZA</v>
          </cell>
        </row>
        <row r="431">
          <cell r="A431" t="str">
            <v>CESANO BOSCONE</v>
          </cell>
        </row>
        <row r="432">
          <cell r="A432" t="str">
            <v>CESANO MADERNO</v>
          </cell>
        </row>
        <row r="433">
          <cell r="A433" t="str">
            <v>CESATE</v>
          </cell>
        </row>
        <row r="434">
          <cell r="A434" t="str">
            <v>CETO</v>
          </cell>
        </row>
        <row r="435">
          <cell r="A435" t="str">
            <v>CEVO</v>
          </cell>
        </row>
        <row r="436">
          <cell r="A436" t="str">
            <v>CEVO (FRAZ.DI CIVO)</v>
          </cell>
        </row>
        <row r="437">
          <cell r="A437" t="str">
            <v>CHIARI</v>
          </cell>
        </row>
        <row r="438">
          <cell r="A438" t="str">
            <v>CHIAVENNA</v>
          </cell>
        </row>
        <row r="439">
          <cell r="A439" t="str">
            <v>CHIESA IN VALMALENCO</v>
          </cell>
        </row>
        <row r="440">
          <cell r="A440" t="str">
            <v>CHIEVE</v>
          </cell>
        </row>
        <row r="441">
          <cell r="A441" t="str">
            <v>CHIGNOLO D'ISOLA</v>
          </cell>
        </row>
        <row r="442">
          <cell r="A442" t="str">
            <v>CHIGNOLO PO</v>
          </cell>
        </row>
        <row r="443">
          <cell r="A443" t="str">
            <v>CHIUDUNO</v>
          </cell>
        </row>
        <row r="444">
          <cell r="A444" t="str">
            <v>CHIURO</v>
          </cell>
        </row>
        <row r="445">
          <cell r="A445" t="str">
            <v>CICOGNOLO</v>
          </cell>
        </row>
        <row r="446">
          <cell r="A446" t="str">
            <v>CIGOGNOLA</v>
          </cell>
        </row>
        <row r="447">
          <cell r="A447" t="str">
            <v>CIGOLE</v>
          </cell>
        </row>
        <row r="448">
          <cell r="A448" t="str">
            <v>CILAVEGNA</v>
          </cell>
        </row>
        <row r="449">
          <cell r="A449" t="str">
            <v>CIMBERGO</v>
          </cell>
        </row>
        <row r="450">
          <cell r="A450" t="str">
            <v>CINGIA DE'BOTTI</v>
          </cell>
        </row>
        <row r="451">
          <cell r="A451" t="str">
            <v>CINISELLO BALSAMO</v>
          </cell>
        </row>
        <row r="452">
          <cell r="A452" t="str">
            <v>CINO</v>
          </cell>
        </row>
        <row r="453">
          <cell r="A453" t="str">
            <v>CIRIMIDO</v>
          </cell>
        </row>
        <row r="454">
          <cell r="A454" t="str">
            <v>CISANO BERGAMASCO</v>
          </cell>
        </row>
        <row r="455">
          <cell r="A455" t="str">
            <v>CISERANO</v>
          </cell>
        </row>
        <row r="456">
          <cell r="A456" t="str">
            <v>CISLAGO</v>
          </cell>
        </row>
        <row r="457">
          <cell r="A457" t="str">
            <v>CISLIANO</v>
          </cell>
        </row>
        <row r="458">
          <cell r="A458" t="str">
            <v>CITTIGLIO</v>
          </cell>
        </row>
        <row r="459">
          <cell r="A459" t="str">
            <v>CIVATE</v>
          </cell>
        </row>
        <row r="460">
          <cell r="A460" t="str">
            <v>CIVENNA</v>
          </cell>
        </row>
        <row r="461">
          <cell r="A461" t="str">
            <v>CIVIDATE AL PIANO</v>
          </cell>
        </row>
        <row r="462">
          <cell r="A462" t="str">
            <v>CIVIDATE CAMUNO</v>
          </cell>
        </row>
        <row r="463">
          <cell r="A463" t="str">
            <v>CIVO</v>
          </cell>
        </row>
        <row r="464">
          <cell r="A464" t="str">
            <v>CLAINO CON OSTENO</v>
          </cell>
        </row>
        <row r="465">
          <cell r="A465" t="str">
            <v>CLIVIO</v>
          </cell>
        </row>
        <row r="466">
          <cell r="A466" t="str">
            <v>CLUSONE</v>
          </cell>
        </row>
        <row r="467">
          <cell r="A467" t="str">
            <v>COAREZZA (FRAZ.DI SOMMA LOMBARDO)</v>
          </cell>
        </row>
        <row r="468">
          <cell r="A468" t="str">
            <v>COCCAGLIO</v>
          </cell>
        </row>
        <row r="469">
          <cell r="A469" t="str">
            <v>COCQUIO-TREVISAGO</v>
          </cell>
        </row>
        <row r="470">
          <cell r="A470" t="str">
            <v>CODEVILLA</v>
          </cell>
        </row>
        <row r="471">
          <cell r="A471" t="str">
            <v>CODOGNO</v>
          </cell>
        </row>
        <row r="472">
          <cell r="A472" t="str">
            <v>COGLIATE</v>
          </cell>
        </row>
        <row r="473">
          <cell r="A473" t="str">
            <v>COLERE</v>
          </cell>
        </row>
        <row r="474">
          <cell r="A474" t="str">
            <v>COLICO</v>
          </cell>
        </row>
        <row r="475">
          <cell r="A475" t="str">
            <v>COLLE BRIANZA</v>
          </cell>
        </row>
        <row r="476">
          <cell r="A476" t="str">
            <v>COLLEBEATO</v>
          </cell>
        </row>
        <row r="477">
          <cell r="A477" t="str">
            <v>COLLIO</v>
          </cell>
        </row>
        <row r="478">
          <cell r="A478" t="str">
            <v>COLNAGO</v>
          </cell>
        </row>
        <row r="479">
          <cell r="A479" t="str">
            <v>COLOGNE</v>
          </cell>
        </row>
        <row r="480">
          <cell r="A480" t="str">
            <v>COLOGNO AL SERIO</v>
          </cell>
        </row>
        <row r="481">
          <cell r="A481" t="str">
            <v>COLOGNO MONZESE</v>
          </cell>
        </row>
        <row r="482">
          <cell r="A482" t="str">
            <v>COLONNO</v>
          </cell>
        </row>
        <row r="483">
          <cell r="A483" t="str">
            <v>COLORINA</v>
          </cell>
        </row>
        <row r="484">
          <cell r="A484" t="str">
            <v>COLTURANO</v>
          </cell>
        </row>
        <row r="485">
          <cell r="A485" t="str">
            <v>COLZATE</v>
          </cell>
        </row>
        <row r="486">
          <cell r="A486" t="str">
            <v>COMABBIO</v>
          </cell>
        </row>
        <row r="487">
          <cell r="A487" t="str">
            <v>COMAZZO</v>
          </cell>
        </row>
        <row r="488">
          <cell r="A488" t="str">
            <v>COMERIO</v>
          </cell>
        </row>
        <row r="489">
          <cell r="A489" t="str">
            <v>COMEZZANO-CIZZAGO</v>
          </cell>
        </row>
        <row r="490">
          <cell r="A490" t="str">
            <v>COMMESSAGGIO</v>
          </cell>
        </row>
        <row r="491">
          <cell r="A491" t="str">
            <v>COMO</v>
          </cell>
        </row>
        <row r="492">
          <cell r="A492" t="str">
            <v>COMUN NUOVO</v>
          </cell>
        </row>
        <row r="493">
          <cell r="A493" t="str">
            <v>CONCESIO</v>
          </cell>
        </row>
        <row r="494">
          <cell r="A494" t="str">
            <v>CONCOREZZO</v>
          </cell>
        </row>
        <row r="495">
          <cell r="A495" t="str">
            <v>CONFIENZA</v>
          </cell>
        </row>
        <row r="496">
          <cell r="A496" t="str">
            <v>CONSIGLIO DI RUMO</v>
          </cell>
        </row>
        <row r="497">
          <cell r="A497" t="str">
            <v>COPIANO</v>
          </cell>
        </row>
        <row r="498">
          <cell r="A498" t="str">
            <v>CORANA</v>
          </cell>
        </row>
        <row r="499">
          <cell r="A499" t="str">
            <v>CORBETTA</v>
          </cell>
        </row>
        <row r="500">
          <cell r="A500" t="str">
            <v>CORMANO</v>
          </cell>
        </row>
        <row r="501">
          <cell r="A501" t="str">
            <v>CORNA IMAGNA</v>
          </cell>
        </row>
        <row r="502">
          <cell r="A502" t="str">
            <v>CORNALBA</v>
          </cell>
        </row>
        <row r="503">
          <cell r="A503" t="str">
            <v>CORNALE</v>
          </cell>
        </row>
        <row r="504">
          <cell r="A504" t="str">
            <v>CORNAREDO</v>
          </cell>
        </row>
        <row r="505">
          <cell r="A505" t="str">
            <v>CORNATE D'ADDA</v>
          </cell>
        </row>
        <row r="506">
          <cell r="A506" t="str">
            <v>CORNEGLIANO LAUDENSE</v>
          </cell>
        </row>
        <row r="507">
          <cell r="A507" t="str">
            <v>CORNO GIOVINE</v>
          </cell>
        </row>
        <row r="508">
          <cell r="A508" t="str">
            <v>CORNOVECCHIO</v>
          </cell>
        </row>
        <row r="509">
          <cell r="A509" t="str">
            <v>CORREZZANA</v>
          </cell>
        </row>
        <row r="510">
          <cell r="A510" t="str">
            <v>CORRIDO</v>
          </cell>
        </row>
        <row r="511">
          <cell r="A511" t="str">
            <v>CORSICO</v>
          </cell>
        </row>
        <row r="512">
          <cell r="A512" t="str">
            <v>CORTE DE'CORTESI CON CIGNONE</v>
          </cell>
        </row>
        <row r="513">
          <cell r="A513" t="str">
            <v>CORTE DE'FRATI</v>
          </cell>
        </row>
        <row r="514">
          <cell r="A514" t="str">
            <v>CORTE FRANCA</v>
          </cell>
        </row>
        <row r="515">
          <cell r="A515" t="str">
            <v>CORTE PALASIO</v>
          </cell>
        </row>
        <row r="516">
          <cell r="A516" t="str">
            <v>CORTENO GOLGI</v>
          </cell>
        </row>
        <row r="517">
          <cell r="A517" t="str">
            <v>CORTENOVA</v>
          </cell>
        </row>
        <row r="518">
          <cell r="A518" t="str">
            <v>CORTENUOVA</v>
          </cell>
        </row>
        <row r="519">
          <cell r="A519" t="str">
            <v>CORTEOLONA</v>
          </cell>
        </row>
        <row r="520">
          <cell r="A520" t="str">
            <v>CORVINO SAN QUIRICO</v>
          </cell>
        </row>
        <row r="521">
          <cell r="A521" t="str">
            <v>CORZANO</v>
          </cell>
        </row>
        <row r="522">
          <cell r="A522" t="str">
            <v>COSIO VALTELLINO</v>
          </cell>
        </row>
        <row r="523">
          <cell r="A523" t="str">
            <v>COSTA DE'NOBILI</v>
          </cell>
        </row>
        <row r="524">
          <cell r="A524" t="str">
            <v>COSTA DI MEZZATE</v>
          </cell>
        </row>
        <row r="525">
          <cell r="A525" t="str">
            <v>COSTA DI SERINA</v>
          </cell>
        </row>
        <row r="526">
          <cell r="A526" t="str">
            <v>COSTA MASNAGA</v>
          </cell>
        </row>
        <row r="527">
          <cell r="A527" t="str">
            <v>COSTA VALLE IMAGNA</v>
          </cell>
        </row>
        <row r="528">
          <cell r="A528" t="str">
            <v>COSTA VOLPINO</v>
          </cell>
        </row>
        <row r="529">
          <cell r="A529" t="str">
            <v>COVO</v>
          </cell>
        </row>
        <row r="530">
          <cell r="A530" t="str">
            <v>COZZO</v>
          </cell>
        </row>
        <row r="531">
          <cell r="A531" t="str">
            <v>CRANDOLA VALSASSINA</v>
          </cell>
        </row>
        <row r="532">
          <cell r="A532" t="str">
            <v>CREDARO</v>
          </cell>
        </row>
        <row r="533">
          <cell r="A533" t="str">
            <v>CREDERA RUBBIANO</v>
          </cell>
        </row>
        <row r="534">
          <cell r="A534" t="str">
            <v>CREMA</v>
          </cell>
        </row>
        <row r="535">
          <cell r="A535" t="str">
            <v>CREMELLA</v>
          </cell>
        </row>
        <row r="536">
          <cell r="A536" t="str">
            <v>CREMENAGA</v>
          </cell>
        </row>
        <row r="537">
          <cell r="A537" t="str">
            <v>CREMENO</v>
          </cell>
        </row>
        <row r="538">
          <cell r="A538" t="str">
            <v>CREMIA</v>
          </cell>
        </row>
        <row r="539">
          <cell r="A539" t="str">
            <v>CREMONA</v>
          </cell>
        </row>
        <row r="540">
          <cell r="A540" t="str">
            <v>CREMOSANO</v>
          </cell>
        </row>
        <row r="541">
          <cell r="A541" t="str">
            <v>CRESPIATICA</v>
          </cell>
        </row>
        <row r="542">
          <cell r="A542" t="str">
            <v>CROSIO DELLA VALLE</v>
          </cell>
        </row>
        <row r="543">
          <cell r="A543" t="str">
            <v>CROTTA D'ADDA</v>
          </cell>
        </row>
        <row r="544">
          <cell r="A544" t="str">
            <v>CUASSO AL MONTE</v>
          </cell>
        </row>
        <row r="545">
          <cell r="A545" t="str">
            <v>CUCCIAGO</v>
          </cell>
        </row>
        <row r="546">
          <cell r="A546" t="str">
            <v>CUGGIONO</v>
          </cell>
        </row>
        <row r="547">
          <cell r="A547" t="str">
            <v>CUGLIATE-FABIASCO</v>
          </cell>
        </row>
        <row r="548">
          <cell r="A548" t="str">
            <v>CUMIGNANO SUL NAVIGLIO</v>
          </cell>
        </row>
        <row r="549">
          <cell r="A549" t="str">
            <v>CUNARDO</v>
          </cell>
        </row>
        <row r="550">
          <cell r="A550" t="str">
            <v>CURA CARPIGNANO</v>
          </cell>
        </row>
        <row r="551">
          <cell r="A551" t="str">
            <v>CURIGLIA CON MONTEVIASCO</v>
          </cell>
        </row>
        <row r="552">
          <cell r="A552" t="str">
            <v>CURNO</v>
          </cell>
        </row>
        <row r="553">
          <cell r="A553" t="str">
            <v>CURTATONE</v>
          </cell>
        </row>
        <row r="554">
          <cell r="A554" t="str">
            <v>CUSAGO</v>
          </cell>
        </row>
        <row r="555">
          <cell r="A555" t="str">
            <v>CUSANO MILANINO</v>
          </cell>
        </row>
        <row r="556">
          <cell r="A556" t="str">
            <v>CUSINO</v>
          </cell>
        </row>
        <row r="557">
          <cell r="A557" t="str">
            <v>CUSIO</v>
          </cell>
        </row>
        <row r="558">
          <cell r="A558" t="str">
            <v>CUVEGLIO</v>
          </cell>
        </row>
        <row r="559">
          <cell r="A559" t="str">
            <v>CUVIO</v>
          </cell>
        </row>
        <row r="560">
          <cell r="A560" t="str">
            <v>DAIRAGO</v>
          </cell>
        </row>
        <row r="561">
          <cell r="A561" t="str">
            <v>DALMINE</v>
          </cell>
        </row>
        <row r="562">
          <cell r="A562" t="str">
            <v>DARFO BOARIO TERME</v>
          </cell>
        </row>
        <row r="563">
          <cell r="A563" t="str">
            <v>DAVERIO</v>
          </cell>
        </row>
        <row r="564">
          <cell r="A564" t="str">
            <v>DAZIO</v>
          </cell>
        </row>
        <row r="565">
          <cell r="A565" t="str">
            <v>DELEBIO</v>
          </cell>
        </row>
        <row r="566">
          <cell r="A566" t="str">
            <v>DELLO</v>
          </cell>
        </row>
        <row r="567">
          <cell r="A567" t="str">
            <v>DEROVERE</v>
          </cell>
        </row>
        <row r="568">
          <cell r="A568" t="str">
            <v>DERVIO</v>
          </cell>
        </row>
        <row r="569">
          <cell r="A569" t="str">
            <v>DESENZANO DEL GARDA</v>
          </cell>
        </row>
        <row r="570">
          <cell r="A570" t="str">
            <v>DESIO</v>
          </cell>
        </row>
        <row r="571">
          <cell r="A571" t="str">
            <v>DIZZASCO</v>
          </cell>
        </row>
        <row r="572">
          <cell r="A572" t="str">
            <v>DOLZAGO</v>
          </cell>
        </row>
        <row r="573">
          <cell r="A573" t="str">
            <v>DOMASO</v>
          </cell>
        </row>
        <row r="574">
          <cell r="A574" t="str">
            <v>DONGO</v>
          </cell>
        </row>
        <row r="575">
          <cell r="A575" t="str">
            <v>DORIO</v>
          </cell>
        </row>
        <row r="576">
          <cell r="A576" t="str">
            <v>DORNO</v>
          </cell>
        </row>
        <row r="577">
          <cell r="A577" t="str">
            <v>DOSOLO</v>
          </cell>
        </row>
        <row r="578">
          <cell r="A578" t="str">
            <v>DOSSENA</v>
          </cell>
        </row>
        <row r="579">
          <cell r="A579" t="str">
            <v>DOSSO DEL LIRO</v>
          </cell>
        </row>
        <row r="580">
          <cell r="A580" t="str">
            <v>DOVERA</v>
          </cell>
        </row>
        <row r="581">
          <cell r="A581" t="str">
            <v>DRESANO</v>
          </cell>
        </row>
        <row r="582">
          <cell r="A582" t="str">
            <v>DREZZO</v>
          </cell>
        </row>
        <row r="583">
          <cell r="A583" t="str">
            <v>DRIZZONA</v>
          </cell>
        </row>
        <row r="584">
          <cell r="A584" t="str">
            <v>DUBINO</v>
          </cell>
        </row>
        <row r="585">
          <cell r="A585" t="str">
            <v>DUEMIGLIA</v>
          </cell>
        </row>
        <row r="586">
          <cell r="A586" t="str">
            <v>DUMENZA</v>
          </cell>
        </row>
        <row r="587">
          <cell r="A587" t="str">
            <v>DUNO</v>
          </cell>
        </row>
        <row r="588">
          <cell r="A588" t="str">
            <v>EDOLO</v>
          </cell>
        </row>
        <row r="589">
          <cell r="A589" t="str">
            <v>ELLO</v>
          </cell>
        </row>
        <row r="590">
          <cell r="A590" t="str">
            <v>ENDINE GAIANO</v>
          </cell>
        </row>
        <row r="591">
          <cell r="A591" t="str">
            <v>ENTRATICO</v>
          </cell>
        </row>
        <row r="592">
          <cell r="A592" t="str">
            <v>ERBA</v>
          </cell>
        </row>
        <row r="593">
          <cell r="A593" t="str">
            <v>ERBUSCO</v>
          </cell>
        </row>
        <row r="594">
          <cell r="A594" t="str">
            <v>ERVE</v>
          </cell>
        </row>
        <row r="595">
          <cell r="A595" t="str">
            <v>ESINE</v>
          </cell>
        </row>
        <row r="596">
          <cell r="A596" t="str">
            <v>ESINO LARIO</v>
          </cell>
        </row>
        <row r="597">
          <cell r="A597" t="str">
            <v>EUPILIO</v>
          </cell>
        </row>
        <row r="598">
          <cell r="A598" t="str">
            <v>FAEDO VALTELLINO</v>
          </cell>
        </row>
        <row r="599">
          <cell r="A599" t="str">
            <v>FAGGETO LARIO</v>
          </cell>
        </row>
        <row r="600">
          <cell r="A600" t="str">
            <v>FAGNANO OLONA</v>
          </cell>
        </row>
        <row r="601">
          <cell r="A601" t="str">
            <v>FALOPPIO</v>
          </cell>
        </row>
        <row r="602">
          <cell r="A602" t="str">
            <v>FARA GERA D'ADDA</v>
          </cell>
        </row>
        <row r="603">
          <cell r="A603" t="str">
            <v>FARA OLIVANA CON SOLA</v>
          </cell>
        </row>
        <row r="604">
          <cell r="A604" t="str">
            <v>FELONICA</v>
          </cell>
        </row>
        <row r="605">
          <cell r="A605" t="str">
            <v>FENEGRO'</v>
          </cell>
        </row>
        <row r="606">
          <cell r="A606" t="str">
            <v>FERNO</v>
          </cell>
        </row>
        <row r="607">
          <cell r="A607" t="str">
            <v>FERRERA DI VARESE</v>
          </cell>
        </row>
        <row r="608">
          <cell r="A608" t="str">
            <v>FERRERA ERBOGNONE</v>
          </cell>
        </row>
        <row r="609">
          <cell r="A609" t="str">
            <v>FIESCO</v>
          </cell>
        </row>
        <row r="610">
          <cell r="A610" t="str">
            <v>FIESSE</v>
          </cell>
        </row>
        <row r="611">
          <cell r="A611" t="str">
            <v>FIGINO SERENZA</v>
          </cell>
        </row>
        <row r="612">
          <cell r="A612" t="str">
            <v>FILAGO</v>
          </cell>
        </row>
        <row r="613">
          <cell r="A613" t="str">
            <v>FILIGHERA</v>
          </cell>
        </row>
        <row r="614">
          <cell r="A614" t="str">
            <v>FINO DEL MONTE</v>
          </cell>
        </row>
        <row r="615">
          <cell r="A615" t="str">
            <v>FINO MORNASCO</v>
          </cell>
        </row>
        <row r="616">
          <cell r="A616" t="str">
            <v>FIORANO AL SERIO</v>
          </cell>
        </row>
        <row r="617">
          <cell r="A617" t="str">
            <v>FLERO</v>
          </cell>
        </row>
        <row r="618">
          <cell r="A618" t="str">
            <v>FOMBIO</v>
          </cell>
        </row>
        <row r="619">
          <cell r="A619" t="str">
            <v>FONTANELLA</v>
          </cell>
        </row>
        <row r="620">
          <cell r="A620" t="str">
            <v>FONTENO</v>
          </cell>
        </row>
        <row r="621">
          <cell r="A621" t="str">
            <v>FOPPOLO</v>
          </cell>
        </row>
        <row r="622">
          <cell r="A622" t="str">
            <v>FORCOLA</v>
          </cell>
        </row>
        <row r="623">
          <cell r="A623" t="str">
            <v>FORESTO SPARSO</v>
          </cell>
        </row>
        <row r="624">
          <cell r="A624" t="str">
            <v>FORMIGARA</v>
          </cell>
        </row>
        <row r="625">
          <cell r="A625" t="str">
            <v>FORNOVO SAN GIOVANNI</v>
          </cell>
        </row>
        <row r="626">
          <cell r="A626" t="str">
            <v>FORTUNAGO</v>
          </cell>
        </row>
        <row r="627">
          <cell r="A627" t="str">
            <v>FRASCAROLO</v>
          </cell>
        </row>
        <row r="628">
          <cell r="A628" t="str">
            <v>FUIPIANO VALLE IMAGNA</v>
          </cell>
        </row>
        <row r="629">
          <cell r="A629" t="str">
            <v>FUSINE</v>
          </cell>
        </row>
        <row r="630">
          <cell r="A630" t="str">
            <v>GABBIONETA-BINANUOVA</v>
          </cell>
        </row>
        <row r="631">
          <cell r="A631" t="str">
            <v>GADESCO-PIEVE DELMONA</v>
          </cell>
        </row>
        <row r="632">
          <cell r="A632" t="str">
            <v>GAGGIANO</v>
          </cell>
        </row>
        <row r="633">
          <cell r="A633" t="str">
            <v>GALBIATE</v>
          </cell>
        </row>
        <row r="634">
          <cell r="A634" t="str">
            <v>GALGAGNANO</v>
          </cell>
        </row>
        <row r="635">
          <cell r="A635" t="str">
            <v>GALLARATE</v>
          </cell>
        </row>
        <row r="636">
          <cell r="A636" t="str">
            <v>GALLIATE LOMBARDO</v>
          </cell>
        </row>
        <row r="637">
          <cell r="A637" t="str">
            <v>GALLIAVOLA</v>
          </cell>
        </row>
        <row r="638">
          <cell r="A638" t="str">
            <v>GAMBARA</v>
          </cell>
        </row>
        <row r="639">
          <cell r="A639" t="str">
            <v>GAMBARANA</v>
          </cell>
        </row>
        <row r="640">
          <cell r="A640" t="str">
            <v>GAMBOLO'</v>
          </cell>
        </row>
        <row r="641">
          <cell r="A641" t="str">
            <v>GANDELLINO</v>
          </cell>
        </row>
        <row r="642">
          <cell r="A642" t="str">
            <v>GANDINO</v>
          </cell>
        </row>
        <row r="643">
          <cell r="A643" t="str">
            <v>GANDOSSO</v>
          </cell>
        </row>
        <row r="644">
          <cell r="A644" t="str">
            <v>GARBAGNATE MILANESE</v>
          </cell>
        </row>
        <row r="645">
          <cell r="A645" t="str">
            <v>GARBAGNATE MONASTERO</v>
          </cell>
        </row>
        <row r="646">
          <cell r="A646" t="str">
            <v>GARBATOLA</v>
          </cell>
        </row>
        <row r="647">
          <cell r="A647" t="str">
            <v>GARDONE RIVIERA</v>
          </cell>
        </row>
        <row r="648">
          <cell r="A648" t="str">
            <v>GARDONE VAL TROMPIA</v>
          </cell>
        </row>
        <row r="649">
          <cell r="A649" t="str">
            <v>GARGNANO</v>
          </cell>
        </row>
        <row r="650">
          <cell r="A650" t="str">
            <v>GARLASCO</v>
          </cell>
        </row>
        <row r="651">
          <cell r="A651" t="str">
            <v>GARLATE</v>
          </cell>
        </row>
        <row r="652">
          <cell r="A652" t="str">
            <v>GARZENO</v>
          </cell>
        </row>
        <row r="653">
          <cell r="A653" t="str">
            <v>GAVARDO</v>
          </cell>
        </row>
        <row r="654">
          <cell r="A654" t="str">
            <v>GAVERINA TERME</v>
          </cell>
        </row>
        <row r="655">
          <cell r="A655" t="str">
            <v>GAVIRATE</v>
          </cell>
        </row>
        <row r="656">
          <cell r="A656" t="str">
            <v>GAZOLDO DEGLI IPPOLITI</v>
          </cell>
        </row>
        <row r="657">
          <cell r="A657" t="str">
            <v>GAZZADA SCHIANNO</v>
          </cell>
        </row>
        <row r="658">
          <cell r="A658" t="str">
            <v>GAZZANIGA</v>
          </cell>
        </row>
        <row r="659">
          <cell r="A659" t="str">
            <v>GAZZUOLO</v>
          </cell>
        </row>
        <row r="660">
          <cell r="A660" t="str">
            <v>GEMONIO</v>
          </cell>
        </row>
        <row r="661">
          <cell r="A661" t="str">
            <v>GENIVOLTA</v>
          </cell>
        </row>
        <row r="662">
          <cell r="A662" t="str">
            <v>GENZONE</v>
          </cell>
        </row>
        <row r="663">
          <cell r="A663" t="str">
            <v>GERA LARIO</v>
          </cell>
        </row>
        <row r="664">
          <cell r="A664" t="str">
            <v>GERENZAGO</v>
          </cell>
        </row>
        <row r="665">
          <cell r="A665" t="str">
            <v>GERENZANO</v>
          </cell>
        </row>
        <row r="666">
          <cell r="A666" t="str">
            <v>GERMASINO</v>
          </cell>
        </row>
        <row r="667">
          <cell r="A667" t="str">
            <v>GERMIGNAGA</v>
          </cell>
        </row>
        <row r="668">
          <cell r="A668" t="str">
            <v>GEROLA ALTA</v>
          </cell>
        </row>
        <row r="669">
          <cell r="A669" t="str">
            <v>GEROSA</v>
          </cell>
        </row>
        <row r="670">
          <cell r="A670" t="str">
            <v>GERRE DE'CAPRIOLI</v>
          </cell>
        </row>
        <row r="671">
          <cell r="A671" t="str">
            <v>GESSATE</v>
          </cell>
        </row>
        <row r="672">
          <cell r="A672" t="str">
            <v>GHEDI</v>
          </cell>
        </row>
        <row r="673">
          <cell r="A673" t="str">
            <v>GHISALBA</v>
          </cell>
        </row>
        <row r="674">
          <cell r="A674" t="str">
            <v>GIANICO</v>
          </cell>
        </row>
        <row r="675">
          <cell r="A675" t="str">
            <v>GIRONICO</v>
          </cell>
        </row>
        <row r="676">
          <cell r="A676" t="str">
            <v>GIUSSAGO</v>
          </cell>
        </row>
        <row r="677">
          <cell r="A677" t="str">
            <v>GIUSSANO</v>
          </cell>
        </row>
        <row r="678">
          <cell r="A678" t="str">
            <v>GODIASCO</v>
          </cell>
        </row>
        <row r="679">
          <cell r="A679" t="str">
            <v>GOITO</v>
          </cell>
        </row>
        <row r="680">
          <cell r="A680" t="str">
            <v>GOLASECCA</v>
          </cell>
        </row>
        <row r="681">
          <cell r="A681" t="str">
            <v>GOLFERENZO</v>
          </cell>
        </row>
        <row r="682">
          <cell r="A682" t="str">
            <v>GOMBITO</v>
          </cell>
        </row>
        <row r="683">
          <cell r="A683" t="str">
            <v>GONZAGA</v>
          </cell>
        </row>
        <row r="684">
          <cell r="A684" t="str">
            <v>GORDONA</v>
          </cell>
        </row>
        <row r="685">
          <cell r="A685" t="str">
            <v>GORGONZOLA</v>
          </cell>
        </row>
        <row r="686">
          <cell r="A686" t="str">
            <v>GORLA MAGGIORE</v>
          </cell>
        </row>
        <row r="687">
          <cell r="A687" t="str">
            <v>GORLA MINORE</v>
          </cell>
        </row>
        <row r="688">
          <cell r="A688" t="str">
            <v>GORLA PRECOTTO</v>
          </cell>
        </row>
        <row r="689">
          <cell r="A689" t="str">
            <v>GORLAGO</v>
          </cell>
        </row>
        <row r="690">
          <cell r="A690" t="str">
            <v>GORLE</v>
          </cell>
        </row>
        <row r="691">
          <cell r="A691" t="str">
            <v>GORNATE-OLONA</v>
          </cell>
        </row>
        <row r="692">
          <cell r="A692" t="str">
            <v>GORNO</v>
          </cell>
        </row>
        <row r="693">
          <cell r="A693" t="str">
            <v>GOTTOLENGO</v>
          </cell>
        </row>
        <row r="694">
          <cell r="A694" t="str">
            <v>GRAFFIGNANA</v>
          </cell>
        </row>
        <row r="695">
          <cell r="A695" t="str">
            <v>GRANDATE</v>
          </cell>
        </row>
        <row r="696">
          <cell r="A696" t="str">
            <v>GRANDOLA ED UNITI</v>
          </cell>
        </row>
        <row r="697">
          <cell r="A697" t="str">
            <v>GRANTOLA</v>
          </cell>
        </row>
        <row r="698">
          <cell r="A698" t="str">
            <v>GRASSOBBIO</v>
          </cell>
        </row>
        <row r="699">
          <cell r="A699" t="str">
            <v>GRAVEDONA</v>
          </cell>
        </row>
        <row r="700">
          <cell r="A700" t="str">
            <v>GRAVELLONA LOMELLINA</v>
          </cell>
        </row>
        <row r="701">
          <cell r="A701" t="str">
            <v>GREZZAGO</v>
          </cell>
        </row>
        <row r="702">
          <cell r="A702" t="str">
            <v>GREZZE (FRAZ.DI DESENZANO GARDA)</v>
          </cell>
        </row>
        <row r="703">
          <cell r="A703" t="str">
            <v>GRIANTE</v>
          </cell>
        </row>
        <row r="704">
          <cell r="A704" t="str">
            <v>GROMO</v>
          </cell>
        </row>
        <row r="705">
          <cell r="A705" t="str">
            <v>GRONE</v>
          </cell>
        </row>
        <row r="706">
          <cell r="A706" t="str">
            <v>GRONTARDO</v>
          </cell>
        </row>
        <row r="707">
          <cell r="A707" t="str">
            <v>GROPELLO CAIROLI</v>
          </cell>
        </row>
        <row r="708">
          <cell r="A708" t="str">
            <v>GROSIO</v>
          </cell>
        </row>
        <row r="709">
          <cell r="A709" t="str">
            <v>GROSOTTO</v>
          </cell>
        </row>
        <row r="710">
          <cell r="A710" t="str">
            <v>GRUMELLO CREMONESE ED UNITI</v>
          </cell>
        </row>
        <row r="711">
          <cell r="A711" t="str">
            <v>GRUMELLO DEL MONTE</v>
          </cell>
        </row>
        <row r="712">
          <cell r="A712" t="str">
            <v>GUANZATE</v>
          </cell>
        </row>
        <row r="713">
          <cell r="A713" t="str">
            <v>GUARDAMIGLIO</v>
          </cell>
        </row>
        <row r="714">
          <cell r="A714" t="str">
            <v>GUDO VISCONTI</v>
          </cell>
        </row>
        <row r="715">
          <cell r="A715" t="str">
            <v>GUIDIZZOLO</v>
          </cell>
        </row>
        <row r="716">
          <cell r="A716" t="str">
            <v>GUSSAGO</v>
          </cell>
        </row>
        <row r="717">
          <cell r="A717" t="str">
            <v>GUSSOLA</v>
          </cell>
        </row>
        <row r="718">
          <cell r="A718" t="str">
            <v>IDRO</v>
          </cell>
        </row>
        <row r="719">
          <cell r="A719" t="str">
            <v>IMBERSAGO</v>
          </cell>
        </row>
        <row r="720">
          <cell r="A720" t="str">
            <v>INARZO</v>
          </cell>
        </row>
        <row r="721">
          <cell r="A721" t="str">
            <v>INCUDINE</v>
          </cell>
        </row>
        <row r="722">
          <cell r="A722" t="str">
            <v>INDUNO OLONA</v>
          </cell>
        </row>
        <row r="723">
          <cell r="A723" t="str">
            <v>INTROBIO</v>
          </cell>
        </row>
        <row r="724">
          <cell r="A724" t="str">
            <v>INTROZZO</v>
          </cell>
        </row>
        <row r="725">
          <cell r="A725" t="str">
            <v>INVERIGO</v>
          </cell>
        </row>
        <row r="726">
          <cell r="A726" t="str">
            <v>INVERNO E MONTELEONE</v>
          </cell>
        </row>
        <row r="727">
          <cell r="A727" t="str">
            <v>INVERUNO</v>
          </cell>
        </row>
        <row r="728">
          <cell r="A728" t="str">
            <v>INZAGO</v>
          </cell>
        </row>
        <row r="729">
          <cell r="A729" t="str">
            <v>IRMA</v>
          </cell>
        </row>
        <row r="730">
          <cell r="A730" t="str">
            <v>ISEO</v>
          </cell>
        </row>
        <row r="731">
          <cell r="A731" t="str">
            <v>ISOLA DI FONDRA</v>
          </cell>
        </row>
        <row r="732">
          <cell r="A732" t="str">
            <v>ISOLA DOVARESE</v>
          </cell>
        </row>
        <row r="733">
          <cell r="A733" t="str">
            <v>ISORELLA</v>
          </cell>
        </row>
        <row r="734">
          <cell r="A734" t="str">
            <v>ISPRA</v>
          </cell>
        </row>
        <row r="735">
          <cell r="A735" t="str">
            <v>ISSO</v>
          </cell>
        </row>
        <row r="736">
          <cell r="A736" t="str">
            <v>IZANO</v>
          </cell>
        </row>
        <row r="737">
          <cell r="A737" t="str">
            <v>JERAGO CON ORAGO</v>
          </cell>
        </row>
        <row r="738">
          <cell r="A738" t="str">
            <v>LACCHIARELLA</v>
          </cell>
        </row>
        <row r="739">
          <cell r="A739" t="str">
            <v>LAGLIO</v>
          </cell>
        </row>
        <row r="740">
          <cell r="A740" t="str">
            <v>LAINATE</v>
          </cell>
        </row>
        <row r="741">
          <cell r="A741" t="str">
            <v>LAINO</v>
          </cell>
        </row>
        <row r="742">
          <cell r="A742" t="str">
            <v>LALLIO</v>
          </cell>
        </row>
        <row r="743">
          <cell r="A743" t="str">
            <v>LAMBRUGO</v>
          </cell>
        </row>
        <row r="744">
          <cell r="A744" t="str">
            <v>LANDRIANO</v>
          </cell>
        </row>
        <row r="745">
          <cell r="A745" t="str">
            <v>LANGOSCO</v>
          </cell>
        </row>
        <row r="746">
          <cell r="A746" t="str">
            <v>LANZADA</v>
          </cell>
        </row>
        <row r="747">
          <cell r="A747" t="str">
            <v>LANZO D'INTELVI</v>
          </cell>
        </row>
        <row r="748">
          <cell r="A748" t="str">
            <v>LARDIRAGO</v>
          </cell>
        </row>
        <row r="749">
          <cell r="A749" t="str">
            <v>LASNIGO</v>
          </cell>
        </row>
        <row r="750">
          <cell r="A750" t="str">
            <v>LAVENA PONTE TRESA</v>
          </cell>
        </row>
        <row r="751">
          <cell r="A751" t="str">
            <v>LAVENO-MOMBELLO</v>
          </cell>
        </row>
        <row r="752">
          <cell r="A752" t="str">
            <v>LAVENONE</v>
          </cell>
        </row>
        <row r="753">
          <cell r="A753" t="str">
            <v>LAZZATE</v>
          </cell>
        </row>
        <row r="754">
          <cell r="A754" t="str">
            <v>LECCO</v>
          </cell>
        </row>
        <row r="755">
          <cell r="A755" t="str">
            <v>LEFFE</v>
          </cell>
        </row>
        <row r="756">
          <cell r="A756" t="str">
            <v>LEGGIUNO</v>
          </cell>
        </row>
        <row r="757">
          <cell r="A757" t="str">
            <v>LEGNANO</v>
          </cell>
        </row>
        <row r="758">
          <cell r="A758" t="str">
            <v>LENNA</v>
          </cell>
        </row>
        <row r="759">
          <cell r="A759" t="str">
            <v>LENNO</v>
          </cell>
        </row>
        <row r="760">
          <cell r="A760" t="str">
            <v>LENO</v>
          </cell>
        </row>
        <row r="761">
          <cell r="A761" t="str">
            <v>LENTATE SUL SEVESO</v>
          </cell>
        </row>
        <row r="762">
          <cell r="A762" t="str">
            <v>LESMO</v>
          </cell>
        </row>
        <row r="763">
          <cell r="A763" t="str">
            <v>LEVATE</v>
          </cell>
        </row>
        <row r="764">
          <cell r="A764" t="str">
            <v>LEZZENO</v>
          </cell>
        </row>
        <row r="765">
          <cell r="A765" t="str">
            <v>LIERNA</v>
          </cell>
        </row>
        <row r="766">
          <cell r="A766" t="str">
            <v>LIMBIATE</v>
          </cell>
        </row>
        <row r="767">
          <cell r="A767" t="str">
            <v>LIMIDO COMASCO</v>
          </cell>
        </row>
        <row r="768">
          <cell r="A768" t="str">
            <v>LIMONE SUL GARDA</v>
          </cell>
        </row>
        <row r="769">
          <cell r="A769" t="str">
            <v>LINAROLO</v>
          </cell>
        </row>
        <row r="770">
          <cell r="A770" t="str">
            <v>LIPOMO</v>
          </cell>
        </row>
        <row r="771">
          <cell r="A771" t="str">
            <v>LIRIO</v>
          </cell>
        </row>
        <row r="772">
          <cell r="A772" t="str">
            <v>LISCATE</v>
          </cell>
        </row>
        <row r="773">
          <cell r="A773" t="str">
            <v>LISSONE</v>
          </cell>
        </row>
        <row r="774">
          <cell r="A774" t="str">
            <v>LIVIGNO</v>
          </cell>
        </row>
        <row r="775">
          <cell r="A775" t="str">
            <v>LIVO</v>
          </cell>
        </row>
        <row r="776">
          <cell r="A776" t="str">
            <v>LIVRAGA</v>
          </cell>
        </row>
        <row r="777">
          <cell r="A777" t="str">
            <v>LOCATE DI TRIULZI</v>
          </cell>
        </row>
        <row r="778">
          <cell r="A778" t="str">
            <v>LOCATE VARESINO</v>
          </cell>
        </row>
        <row r="779">
          <cell r="A779" t="str">
            <v>LOCATELLO</v>
          </cell>
        </row>
        <row r="780">
          <cell r="A780" t="str">
            <v>LODI</v>
          </cell>
        </row>
        <row r="781">
          <cell r="A781" t="str">
            <v>LODI VECCHIO</v>
          </cell>
        </row>
        <row r="782">
          <cell r="A782" t="str">
            <v>LODRINO</v>
          </cell>
        </row>
        <row r="783">
          <cell r="A783" t="str">
            <v>LOGRATO</v>
          </cell>
        </row>
        <row r="784">
          <cell r="A784" t="str">
            <v>LOMAGNA</v>
          </cell>
        </row>
        <row r="785">
          <cell r="A785" t="str">
            <v>LOMAZZO</v>
          </cell>
        </row>
        <row r="786">
          <cell r="A786" t="str">
            <v>LOMELLO</v>
          </cell>
        </row>
        <row r="787">
          <cell r="A787" t="str">
            <v>LONATE CEPPINO</v>
          </cell>
        </row>
        <row r="788">
          <cell r="A788" t="str">
            <v>LONATE POZZOLO</v>
          </cell>
        </row>
        <row r="789">
          <cell r="A789" t="str">
            <v>LONATO</v>
          </cell>
        </row>
        <row r="790">
          <cell r="A790" t="str">
            <v>LONGHENA</v>
          </cell>
        </row>
        <row r="791">
          <cell r="A791" t="str">
            <v>LONGONE AL SEGRINO</v>
          </cell>
        </row>
        <row r="792">
          <cell r="A792" t="str">
            <v>LOSINE</v>
          </cell>
        </row>
        <row r="793">
          <cell r="A793" t="str">
            <v>LOVERE</v>
          </cell>
        </row>
        <row r="794">
          <cell r="A794" t="str">
            <v>LOVERO</v>
          </cell>
        </row>
        <row r="795">
          <cell r="A795" t="str">
            <v>LOZIO</v>
          </cell>
        </row>
        <row r="796">
          <cell r="A796" t="str">
            <v>LOZZA</v>
          </cell>
        </row>
        <row r="797">
          <cell r="A797" t="str">
            <v>LUCERNATE</v>
          </cell>
        </row>
        <row r="798">
          <cell r="A798" t="str">
            <v>LUINO</v>
          </cell>
        </row>
        <row r="799">
          <cell r="A799" t="str">
            <v>LUISAGO</v>
          </cell>
        </row>
        <row r="800">
          <cell r="A800" t="str">
            <v>LUMEZZANE</v>
          </cell>
        </row>
        <row r="801">
          <cell r="A801" t="str">
            <v>LUNGAVILLA</v>
          </cell>
        </row>
        <row r="802">
          <cell r="A802" t="str">
            <v>LURAGO D'ERBA</v>
          </cell>
        </row>
        <row r="803">
          <cell r="A803" t="str">
            <v>LURAGO MARINONE</v>
          </cell>
        </row>
        <row r="804">
          <cell r="A804" t="str">
            <v>LURANO</v>
          </cell>
        </row>
        <row r="805">
          <cell r="A805" t="str">
            <v>LURATE CACCIVIO</v>
          </cell>
        </row>
        <row r="806">
          <cell r="A806" t="str">
            <v>LUVINATE</v>
          </cell>
        </row>
        <row r="807">
          <cell r="A807" t="str">
            <v>LUZZANA</v>
          </cell>
        </row>
        <row r="808">
          <cell r="A808" t="str">
            <v>MACCAGNO</v>
          </cell>
        </row>
        <row r="809">
          <cell r="A809" t="str">
            <v>MACCASTORNA</v>
          </cell>
        </row>
        <row r="810">
          <cell r="A810" t="str">
            <v>MACHERIO</v>
          </cell>
        </row>
        <row r="811">
          <cell r="A811" t="str">
            <v>MACLODIO</v>
          </cell>
        </row>
        <row r="812">
          <cell r="A812" t="str">
            <v>MADESIMO</v>
          </cell>
        </row>
        <row r="813">
          <cell r="A813" t="str">
            <v>MADIGNANO</v>
          </cell>
        </row>
        <row r="814">
          <cell r="A814" t="str">
            <v>MADONE</v>
          </cell>
        </row>
        <row r="815">
          <cell r="A815" t="str">
            <v>MADONNA DELLA SCOPERTA (FR.LONATO)</v>
          </cell>
        </row>
        <row r="816">
          <cell r="A816" t="str">
            <v>MAGASA</v>
          </cell>
        </row>
        <row r="817">
          <cell r="A817" t="str">
            <v>MAGENTA</v>
          </cell>
        </row>
        <row r="818">
          <cell r="A818" t="str">
            <v>MAGHERNO</v>
          </cell>
        </row>
        <row r="819">
          <cell r="A819" t="str">
            <v>MAGNACAVALLO</v>
          </cell>
        </row>
        <row r="820">
          <cell r="A820" t="str">
            <v>MAGNAGO</v>
          </cell>
        </row>
        <row r="821">
          <cell r="A821" t="str">
            <v>MAGREGLIO</v>
          </cell>
        </row>
        <row r="822">
          <cell r="A822" t="str">
            <v>MAIRAGO</v>
          </cell>
        </row>
        <row r="823">
          <cell r="A823" t="str">
            <v>MAIRANO</v>
          </cell>
        </row>
        <row r="824">
          <cell r="A824" t="str">
            <v>MALAGNINO</v>
          </cell>
        </row>
        <row r="825">
          <cell r="A825" t="str">
            <v>MALEGNO</v>
          </cell>
        </row>
        <row r="826">
          <cell r="A826" t="str">
            <v>MALEO</v>
          </cell>
        </row>
        <row r="827">
          <cell r="A827" t="str">
            <v>MALGESSO</v>
          </cell>
        </row>
        <row r="828">
          <cell r="A828" t="str">
            <v>MALGRATE</v>
          </cell>
        </row>
        <row r="829">
          <cell r="A829" t="str">
            <v>MALNATE</v>
          </cell>
        </row>
        <row r="830">
          <cell r="A830" t="str">
            <v>MALONNO</v>
          </cell>
        </row>
        <row r="831">
          <cell r="A831" t="str">
            <v>MANDELLO DEL LARIO</v>
          </cell>
        </row>
        <row r="832">
          <cell r="A832" t="str">
            <v>MANERBA DEL GARDA</v>
          </cell>
        </row>
        <row r="833">
          <cell r="A833" t="str">
            <v>MANERBIO</v>
          </cell>
        </row>
        <row r="834">
          <cell r="A834" t="str">
            <v>MANTELLO</v>
          </cell>
        </row>
        <row r="835">
          <cell r="A835" t="str">
            <v>MANTOVA</v>
          </cell>
        </row>
        <row r="836">
          <cell r="A836" t="str">
            <v>MAPELLO</v>
          </cell>
        </row>
        <row r="837">
          <cell r="A837" t="str">
            <v>MARCALLO CON CASONE</v>
          </cell>
        </row>
        <row r="838">
          <cell r="A838" t="str">
            <v>MARCARIA</v>
          </cell>
        </row>
        <row r="839">
          <cell r="A839" t="str">
            <v>MARCHENO</v>
          </cell>
        </row>
        <row r="840">
          <cell r="A840" t="str">
            <v>MARCHIROLO</v>
          </cell>
        </row>
        <row r="841">
          <cell r="A841" t="str">
            <v>MARCIGNAGO</v>
          </cell>
        </row>
        <row r="842">
          <cell r="A842" t="str">
            <v>MARGNO</v>
          </cell>
        </row>
        <row r="843">
          <cell r="A843" t="str">
            <v>MARIANA MANTOVANA</v>
          </cell>
        </row>
        <row r="844">
          <cell r="A844" t="str">
            <v>MARIANO COMENSE</v>
          </cell>
        </row>
        <row r="845">
          <cell r="A845" t="str">
            <v>MARMENTINO</v>
          </cell>
        </row>
        <row r="846">
          <cell r="A846" t="str">
            <v>MARMIROLO</v>
          </cell>
        </row>
        <row r="847">
          <cell r="A847" t="str">
            <v>MARNATE</v>
          </cell>
        </row>
        <row r="848">
          <cell r="A848" t="str">
            <v>MARONE</v>
          </cell>
        </row>
        <row r="849">
          <cell r="A849" t="str">
            <v>MARTIGNANA DI PO</v>
          </cell>
        </row>
        <row r="850">
          <cell r="A850" t="str">
            <v>MARTINENGO</v>
          </cell>
        </row>
        <row r="851">
          <cell r="A851" t="str">
            <v>MARUDO</v>
          </cell>
        </row>
        <row r="852">
          <cell r="A852" t="str">
            <v>MARZANO</v>
          </cell>
        </row>
        <row r="853">
          <cell r="A853" t="str">
            <v>MARZIO</v>
          </cell>
        </row>
        <row r="854">
          <cell r="A854" t="str">
            <v>MASATE</v>
          </cell>
        </row>
        <row r="855">
          <cell r="A855" t="str">
            <v>MASCIAGO PRIMO</v>
          </cell>
        </row>
        <row r="856">
          <cell r="A856" t="str">
            <v>MASLIANICO</v>
          </cell>
        </row>
        <row r="857">
          <cell r="A857" t="str">
            <v>MASSALENGO</v>
          </cell>
        </row>
        <row r="858">
          <cell r="A858" t="str">
            <v>MAZZANO</v>
          </cell>
        </row>
        <row r="859">
          <cell r="A859" t="str">
            <v>MAZZO DI VALTELLINA</v>
          </cell>
        </row>
        <row r="860">
          <cell r="A860" t="str">
            <v>MEDA</v>
          </cell>
        </row>
        <row r="861">
          <cell r="A861" t="str">
            <v>MEDE</v>
          </cell>
        </row>
        <row r="862">
          <cell r="A862" t="str">
            <v>MEDIGLIA</v>
          </cell>
        </row>
        <row r="863">
          <cell r="A863" t="str">
            <v>MEDOLAGO</v>
          </cell>
        </row>
        <row r="864">
          <cell r="A864" t="str">
            <v>MEDOLE</v>
          </cell>
        </row>
        <row r="865">
          <cell r="A865" t="str">
            <v>MELEGNANO</v>
          </cell>
        </row>
        <row r="866">
          <cell r="A866" t="str">
            <v>MELETI</v>
          </cell>
        </row>
        <row r="867">
          <cell r="A867" t="str">
            <v>MELLO</v>
          </cell>
        </row>
        <row r="868">
          <cell r="A868" t="str">
            <v>MELZO</v>
          </cell>
        </row>
        <row r="869">
          <cell r="A869" t="str">
            <v>MENAGGIO</v>
          </cell>
        </row>
        <row r="870">
          <cell r="A870" t="str">
            <v>MENAROLA</v>
          </cell>
        </row>
        <row r="871">
          <cell r="A871" t="str">
            <v>MENCONICO</v>
          </cell>
        </row>
        <row r="872">
          <cell r="A872" t="str">
            <v>MERATE</v>
          </cell>
        </row>
        <row r="873">
          <cell r="A873" t="str">
            <v>MERCALLO</v>
          </cell>
        </row>
        <row r="874">
          <cell r="A874" t="str">
            <v>MERLINO</v>
          </cell>
        </row>
        <row r="875">
          <cell r="A875" t="str">
            <v>MERONE</v>
          </cell>
        </row>
        <row r="876">
          <cell r="A876" t="str">
            <v>MESE</v>
          </cell>
        </row>
        <row r="877">
          <cell r="A877" t="str">
            <v>MESENZANA</v>
          </cell>
        </row>
        <row r="878">
          <cell r="A878" t="str">
            <v>MESERO</v>
          </cell>
        </row>
        <row r="879">
          <cell r="A879" t="str">
            <v>MEZZAGO</v>
          </cell>
        </row>
        <row r="880">
          <cell r="A880" t="str">
            <v>MEZZANA BIGLI</v>
          </cell>
        </row>
        <row r="881">
          <cell r="A881" t="str">
            <v>MEZZANA RABATTONE</v>
          </cell>
        </row>
        <row r="882">
          <cell r="A882" t="str">
            <v>MEZZANINO</v>
          </cell>
        </row>
        <row r="883">
          <cell r="A883" t="str">
            <v>MEZZEGRA</v>
          </cell>
        </row>
        <row r="884">
          <cell r="A884" t="str">
            <v>MEZZOLDO</v>
          </cell>
        </row>
        <row r="885">
          <cell r="A885" t="str">
            <v>MILANO</v>
          </cell>
        </row>
        <row r="886">
          <cell r="A886" t="str">
            <v>MILZANO</v>
          </cell>
        </row>
        <row r="887">
          <cell r="A887" t="str">
            <v>MIRADOLO TERME</v>
          </cell>
        </row>
        <row r="888">
          <cell r="A888" t="str">
            <v>MISANO DI GERA D'ADDA</v>
          </cell>
        </row>
        <row r="889">
          <cell r="A889" t="str">
            <v>MISINTO</v>
          </cell>
        </row>
        <row r="890">
          <cell r="A890" t="str">
            <v>MISSAGLIA</v>
          </cell>
        </row>
        <row r="891">
          <cell r="A891" t="str">
            <v>MOGGIO</v>
          </cell>
        </row>
        <row r="892">
          <cell r="A892" t="str">
            <v>MOGLIA</v>
          </cell>
        </row>
        <row r="893">
          <cell r="A893" t="str">
            <v>MOIO DE'CALVI</v>
          </cell>
        </row>
        <row r="894">
          <cell r="A894" t="str">
            <v>MOLTENO</v>
          </cell>
        </row>
        <row r="895">
          <cell r="A895" t="str">
            <v>MOLTRASIO</v>
          </cell>
        </row>
        <row r="896">
          <cell r="A896" t="str">
            <v>MONASTEROLO DEL CASTELLO</v>
          </cell>
        </row>
        <row r="897">
          <cell r="A897" t="str">
            <v>MONGUZZO</v>
          </cell>
        </row>
        <row r="898">
          <cell r="A898" t="str">
            <v>MONIGA DEL GARDA</v>
          </cell>
        </row>
        <row r="899">
          <cell r="A899" t="str">
            <v>MONNO</v>
          </cell>
        </row>
        <row r="900">
          <cell r="A900" t="str">
            <v>MONTAGNA IN VALTELLINA</v>
          </cell>
        </row>
        <row r="901">
          <cell r="A901" t="str">
            <v>MONTALTO PAVESE</v>
          </cell>
        </row>
        <row r="902">
          <cell r="A902" t="str">
            <v>MONTANASO LOMBARDO</v>
          </cell>
        </row>
        <row r="903">
          <cell r="A903" t="str">
            <v>MONTANO LUCINO</v>
          </cell>
        </row>
        <row r="904">
          <cell r="A904" t="str">
            <v>MONTE CREMASCO</v>
          </cell>
        </row>
        <row r="905">
          <cell r="A905" t="str">
            <v>MONTE ISOLA</v>
          </cell>
        </row>
        <row r="906">
          <cell r="A906" t="str">
            <v>MONTE MARENZO</v>
          </cell>
        </row>
        <row r="907">
          <cell r="A907" t="str">
            <v>MONTEBELLO DELLA BATTAGLIA</v>
          </cell>
        </row>
        <row r="908">
          <cell r="A908" t="str">
            <v>MONTECALVO VERSIGGIA</v>
          </cell>
        </row>
        <row r="909">
          <cell r="A909" t="str">
            <v>MONTEGRINO VALTRAVAGLIA</v>
          </cell>
        </row>
        <row r="910">
          <cell r="A910" t="str">
            <v>MONTELLO</v>
          </cell>
        </row>
        <row r="911">
          <cell r="A911" t="str">
            <v>MONTEMEZZO</v>
          </cell>
        </row>
        <row r="912">
          <cell r="A912" t="str">
            <v>MONTESCANO</v>
          </cell>
        </row>
        <row r="913">
          <cell r="A913" t="str">
            <v>MONTESEGALE</v>
          </cell>
        </row>
        <row r="914">
          <cell r="A914" t="str">
            <v>MONTEVECCHIA</v>
          </cell>
        </row>
        <row r="915">
          <cell r="A915" t="str">
            <v>MONTICELLI BRUSATI</v>
          </cell>
        </row>
        <row r="916">
          <cell r="A916" t="str">
            <v>MONTICELLI PAVESE</v>
          </cell>
        </row>
        <row r="917">
          <cell r="A917" t="str">
            <v>MONTICELLO BRIANZA</v>
          </cell>
        </row>
        <row r="918">
          <cell r="A918" t="str">
            <v>MONTICHIARI</v>
          </cell>
        </row>
        <row r="919">
          <cell r="A919" t="str">
            <v>MONTIRONE</v>
          </cell>
        </row>
        <row r="920">
          <cell r="A920" t="str">
            <v>MONTODINE</v>
          </cell>
        </row>
        <row r="921">
          <cell r="A921" t="str">
            <v>MONTONALE ALTO (FR.DESENZANO GARDA)</v>
          </cell>
        </row>
        <row r="922">
          <cell r="A922" t="str">
            <v>MONTONALE BASSO(FR.DESENZANO GARDA)</v>
          </cell>
        </row>
        <row r="923">
          <cell r="A923" t="str">
            <v>MONTORFANO</v>
          </cell>
        </row>
        <row r="924">
          <cell r="A924" t="str">
            <v>MONTU' BECCARIA</v>
          </cell>
        </row>
        <row r="925">
          <cell r="A925" t="str">
            <v>MONVALLE</v>
          </cell>
        </row>
        <row r="926">
          <cell r="A926" t="str">
            <v>MONZA</v>
          </cell>
        </row>
        <row r="927">
          <cell r="A927" t="str">
            <v>MONZAMBANO</v>
          </cell>
        </row>
        <row r="928">
          <cell r="A928" t="str">
            <v>MORAZZONE</v>
          </cell>
        </row>
        <row r="929">
          <cell r="A929" t="str">
            <v>MORBEGNO</v>
          </cell>
        </row>
        <row r="930">
          <cell r="A930" t="str">
            <v>MORENGO</v>
          </cell>
        </row>
        <row r="931">
          <cell r="A931" t="str">
            <v>MORIMONDO</v>
          </cell>
        </row>
        <row r="932">
          <cell r="A932" t="str">
            <v>MORNAGO</v>
          </cell>
        </row>
        <row r="933">
          <cell r="A933" t="str">
            <v>MORNICO AL SERIO</v>
          </cell>
        </row>
        <row r="934">
          <cell r="A934" t="str">
            <v>MORNICO LOSANA</v>
          </cell>
        </row>
        <row r="935">
          <cell r="A935" t="str">
            <v>MORTARA</v>
          </cell>
        </row>
        <row r="936">
          <cell r="A936" t="str">
            <v>MORTERONE</v>
          </cell>
        </row>
        <row r="937">
          <cell r="A937" t="str">
            <v>MOSCAZZANO</v>
          </cell>
        </row>
        <row r="938">
          <cell r="A938" t="str">
            <v>MOTTA BALUFFI</v>
          </cell>
        </row>
        <row r="939">
          <cell r="A939" t="str">
            <v>MOTTA VISCONTI</v>
          </cell>
        </row>
        <row r="940">
          <cell r="A940" t="str">
            <v>MOTTEGGIANA</v>
          </cell>
        </row>
        <row r="941">
          <cell r="A941" t="str">
            <v>MOZZANICA</v>
          </cell>
        </row>
        <row r="942">
          <cell r="A942" t="str">
            <v>MOZZATE</v>
          </cell>
        </row>
        <row r="943">
          <cell r="A943" t="str">
            <v>MOZZO</v>
          </cell>
        </row>
        <row r="944">
          <cell r="A944" t="str">
            <v>MUGGIO'</v>
          </cell>
        </row>
        <row r="945">
          <cell r="A945" t="str">
            <v>MULAZZANO</v>
          </cell>
        </row>
        <row r="946">
          <cell r="A946" t="str">
            <v>MURA</v>
          </cell>
        </row>
        <row r="947">
          <cell r="A947" t="str">
            <v>MUSCOLINE</v>
          </cell>
        </row>
        <row r="948">
          <cell r="A948" t="str">
            <v>MUSSO</v>
          </cell>
        </row>
        <row r="949">
          <cell r="A949" t="str">
            <v>NAVE</v>
          </cell>
        </row>
        <row r="950">
          <cell r="A950" t="str">
            <v>NEMBRO</v>
          </cell>
        </row>
        <row r="951">
          <cell r="A951" t="str">
            <v>NERVIANO</v>
          </cell>
        </row>
        <row r="952">
          <cell r="A952" t="str">
            <v>NESSO</v>
          </cell>
        </row>
        <row r="953">
          <cell r="A953" t="str">
            <v>NIARDO</v>
          </cell>
        </row>
        <row r="954">
          <cell r="A954" t="str">
            <v>NIBIONNO</v>
          </cell>
        </row>
        <row r="955">
          <cell r="A955" t="str">
            <v>NICORVO</v>
          </cell>
        </row>
        <row r="956">
          <cell r="A956" t="str">
            <v>NOSATE</v>
          </cell>
        </row>
        <row r="957">
          <cell r="A957" t="str">
            <v>NOVA MILANESE</v>
          </cell>
        </row>
        <row r="958">
          <cell r="A958" t="str">
            <v>NOVATE MEZZOLA</v>
          </cell>
        </row>
        <row r="959">
          <cell r="A959" t="str">
            <v>NOVATE MILANESE</v>
          </cell>
        </row>
        <row r="960">
          <cell r="A960" t="str">
            <v>NOVEDRATE</v>
          </cell>
        </row>
        <row r="961">
          <cell r="A961" t="str">
            <v>NOVIGLIO</v>
          </cell>
        </row>
        <row r="962">
          <cell r="A962" t="str">
            <v>NUVOLENTO</v>
          </cell>
        </row>
        <row r="963">
          <cell r="A963" t="str">
            <v>NUVOLERA</v>
          </cell>
        </row>
        <row r="964">
          <cell r="A964" t="str">
            <v>ODOLO</v>
          </cell>
        </row>
        <row r="965">
          <cell r="A965" t="str">
            <v>OFFANENGO</v>
          </cell>
        </row>
        <row r="966">
          <cell r="A966" t="str">
            <v>OFFLAGA</v>
          </cell>
        </row>
        <row r="967">
          <cell r="A967" t="str">
            <v>OGGIONA CON SANTO STEFANO</v>
          </cell>
        </row>
        <row r="968">
          <cell r="A968" t="str">
            <v>OGGIONO</v>
          </cell>
        </row>
        <row r="969">
          <cell r="A969" t="str">
            <v>OLEVANO DI LOMELLINA</v>
          </cell>
        </row>
        <row r="970">
          <cell r="A970" t="str">
            <v>OLGIATE COMASCO</v>
          </cell>
        </row>
        <row r="971">
          <cell r="A971" t="str">
            <v>OLGIATE MOLGORA</v>
          </cell>
        </row>
        <row r="972">
          <cell r="A972" t="str">
            <v>OLGIATE OLONA</v>
          </cell>
        </row>
        <row r="973">
          <cell r="A973" t="str">
            <v>OLGINATE</v>
          </cell>
        </row>
        <row r="974">
          <cell r="A974" t="str">
            <v>OLIVA GESSI</v>
          </cell>
        </row>
        <row r="975">
          <cell r="A975" t="str">
            <v>OLIVETO LARIO</v>
          </cell>
        </row>
        <row r="976">
          <cell r="A976" t="str">
            <v>OLMENETA</v>
          </cell>
        </row>
        <row r="977">
          <cell r="A977" t="str">
            <v>OLMO AL BREMBO</v>
          </cell>
        </row>
        <row r="978">
          <cell r="A978" t="str">
            <v>OLTRE IL COLLE</v>
          </cell>
        </row>
        <row r="979">
          <cell r="A979" t="str">
            <v>OLTRESSENDA ALTA</v>
          </cell>
        </row>
        <row r="980">
          <cell r="A980" t="str">
            <v>OLTRONA DI SAN MAMETTE</v>
          </cell>
        </row>
        <row r="981">
          <cell r="A981" t="str">
            <v>OME</v>
          </cell>
        </row>
        <row r="982">
          <cell r="A982" t="str">
            <v>ONETA</v>
          </cell>
        </row>
        <row r="983">
          <cell r="A983" t="str">
            <v>ONO SAN PIETRO</v>
          </cell>
        </row>
        <row r="984">
          <cell r="A984" t="str">
            <v>ONORE</v>
          </cell>
        </row>
        <row r="985">
          <cell r="A985" t="str">
            <v>OPERA</v>
          </cell>
        </row>
        <row r="986">
          <cell r="A986" t="str">
            <v>ORIGGIO</v>
          </cell>
        </row>
        <row r="987">
          <cell r="A987" t="str">
            <v>ORINO</v>
          </cell>
        </row>
        <row r="988">
          <cell r="A988" t="str">
            <v>ORIO AL SERIO</v>
          </cell>
        </row>
        <row r="989">
          <cell r="A989" t="str">
            <v>ORIO LITTA</v>
          </cell>
        </row>
        <row r="990">
          <cell r="A990" t="str">
            <v>ORNAGO</v>
          </cell>
        </row>
        <row r="991">
          <cell r="A991" t="str">
            <v>ORNICA</v>
          </cell>
        </row>
        <row r="992">
          <cell r="A992" t="str">
            <v>ORSENIGO</v>
          </cell>
        </row>
        <row r="993">
          <cell r="A993" t="str">
            <v>ORZINUOVI</v>
          </cell>
        </row>
        <row r="994">
          <cell r="A994" t="str">
            <v>ORZIVECCHI</v>
          </cell>
        </row>
        <row r="995">
          <cell r="A995" t="str">
            <v>OSIO SOPRA</v>
          </cell>
        </row>
        <row r="996">
          <cell r="A996" t="str">
            <v>OSIO SOTTO</v>
          </cell>
        </row>
        <row r="997">
          <cell r="A997" t="str">
            <v>OSMATE</v>
          </cell>
        </row>
        <row r="998">
          <cell r="A998" t="str">
            <v>OSNAGO</v>
          </cell>
        </row>
        <row r="999">
          <cell r="A999" t="str">
            <v>OSPEDALETTO LODIGIANO</v>
          </cell>
        </row>
        <row r="1000">
          <cell r="A1000" t="str">
            <v>OSPITALETTO</v>
          </cell>
        </row>
        <row r="1001">
          <cell r="A1001" t="str">
            <v>OSSAGO LODIGIANO</v>
          </cell>
        </row>
        <row r="1002">
          <cell r="A1002" t="str">
            <v>OSSIMO</v>
          </cell>
        </row>
        <row r="1003">
          <cell r="A1003" t="str">
            <v>OSSONA</v>
          </cell>
        </row>
        <row r="1004">
          <cell r="A1004" t="str">
            <v>OSSUCCIO</v>
          </cell>
        </row>
        <row r="1005">
          <cell r="A1005" t="str">
            <v>OSTIANO</v>
          </cell>
        </row>
        <row r="1006">
          <cell r="A1006" t="str">
            <v>OSTIGLIA</v>
          </cell>
        </row>
        <row r="1007">
          <cell r="A1007" t="str">
            <v>OTTOBIANO</v>
          </cell>
        </row>
        <row r="1008">
          <cell r="A1008" t="str">
            <v>OZZERO</v>
          </cell>
        </row>
        <row r="1009">
          <cell r="A1009" t="str">
            <v>PADENGHE SUL GARDA</v>
          </cell>
        </row>
        <row r="1010">
          <cell r="A1010" t="str">
            <v>PADERNO D'ADDA</v>
          </cell>
        </row>
        <row r="1011">
          <cell r="A1011" t="str">
            <v>PADERNO DUGNANO</v>
          </cell>
        </row>
        <row r="1012">
          <cell r="A1012" t="str">
            <v>PADERNO FRANCIACORTA</v>
          </cell>
        </row>
        <row r="1013">
          <cell r="A1013" t="str">
            <v>PADERNO PONCHIELLI</v>
          </cell>
        </row>
        <row r="1014">
          <cell r="A1014" t="str">
            <v>PAGAZZANO</v>
          </cell>
        </row>
        <row r="1015">
          <cell r="A1015" t="str">
            <v>PAGNONA</v>
          </cell>
        </row>
        <row r="1016">
          <cell r="A1016" t="str">
            <v>PAISCO LOVENO</v>
          </cell>
        </row>
        <row r="1017">
          <cell r="A1017" t="str">
            <v>PAITONE</v>
          </cell>
        </row>
        <row r="1018">
          <cell r="A1018" t="str">
            <v>PALADINA</v>
          </cell>
        </row>
        <row r="1019">
          <cell r="A1019" t="str">
            <v>PALAZZAGO</v>
          </cell>
        </row>
        <row r="1020">
          <cell r="A1020" t="str">
            <v>PALAZZO PIGNANO</v>
          </cell>
        </row>
        <row r="1021">
          <cell r="A1021" t="str">
            <v>PALAZZOLO SULL'OGLIO</v>
          </cell>
        </row>
        <row r="1022">
          <cell r="A1022" t="str">
            <v>PALESTRO</v>
          </cell>
        </row>
        <row r="1023">
          <cell r="A1023" t="str">
            <v>PALOSCO</v>
          </cell>
        </row>
        <row r="1024">
          <cell r="A1024" t="str">
            <v>PANCARANA</v>
          </cell>
        </row>
        <row r="1025">
          <cell r="A1025" t="str">
            <v>PANDINO</v>
          </cell>
        </row>
        <row r="1026">
          <cell r="A1026" t="str">
            <v>PANTIGLIATE</v>
          </cell>
        </row>
        <row r="1027">
          <cell r="A1027" t="str">
            <v>PARABIAGO</v>
          </cell>
        </row>
        <row r="1028">
          <cell r="A1028" t="str">
            <v>PARATICO</v>
          </cell>
        </row>
        <row r="1029">
          <cell r="A1029" t="str">
            <v>PARE'</v>
          </cell>
        </row>
        <row r="1030">
          <cell r="A1030" t="str">
            <v>PARLASCO</v>
          </cell>
        </row>
        <row r="1031">
          <cell r="A1031" t="str">
            <v>PARONA</v>
          </cell>
        </row>
        <row r="1032">
          <cell r="A1032" t="str">
            <v>PARRE</v>
          </cell>
        </row>
        <row r="1033">
          <cell r="A1033" t="str">
            <v>PARZANICA</v>
          </cell>
        </row>
        <row r="1034">
          <cell r="A1034" t="str">
            <v>PASPARDO</v>
          </cell>
        </row>
        <row r="1035">
          <cell r="A1035" t="str">
            <v>PASSIRANO</v>
          </cell>
        </row>
        <row r="1036">
          <cell r="A1036" t="str">
            <v>PASTURO</v>
          </cell>
        </row>
        <row r="1037">
          <cell r="A1037" t="str">
            <v>PAULLO</v>
          </cell>
        </row>
        <row r="1038">
          <cell r="A1038" t="str">
            <v>PAVIA</v>
          </cell>
        </row>
        <row r="1039">
          <cell r="A1039" t="str">
            <v>PAVONE DEL MELLA</v>
          </cell>
        </row>
        <row r="1040">
          <cell r="A1040" t="str">
            <v>PEDESINA</v>
          </cell>
        </row>
        <row r="1041">
          <cell r="A1041" t="str">
            <v>PEDRENGO</v>
          </cell>
        </row>
        <row r="1042">
          <cell r="A1042" t="str">
            <v>PEGLIO</v>
          </cell>
        </row>
        <row r="1043">
          <cell r="A1043" t="str">
            <v>PEGOGNAGA</v>
          </cell>
        </row>
        <row r="1044">
          <cell r="A1044" t="str">
            <v>PEIA</v>
          </cell>
        </row>
        <row r="1045">
          <cell r="A1045" t="str">
            <v>PELLIO INTELVI</v>
          </cell>
        </row>
        <row r="1046">
          <cell r="A1046" t="str">
            <v>PEREGO</v>
          </cell>
        </row>
        <row r="1047">
          <cell r="A1047" t="str">
            <v>PERLEDO</v>
          </cell>
        </row>
        <row r="1048">
          <cell r="A1048" t="str">
            <v>PERO</v>
          </cell>
        </row>
        <row r="1049">
          <cell r="A1049" t="str">
            <v>PERSICO DOSIMO</v>
          </cell>
        </row>
        <row r="1050">
          <cell r="A1050" t="str">
            <v>PERTICA ALTA</v>
          </cell>
        </row>
        <row r="1051">
          <cell r="A1051" t="str">
            <v>PERTICA BASSA</v>
          </cell>
        </row>
        <row r="1052">
          <cell r="A1052" t="str">
            <v>PESCAROLO ED UNITI</v>
          </cell>
        </row>
        <row r="1053">
          <cell r="A1053" t="str">
            <v>PESCATE</v>
          </cell>
        </row>
        <row r="1054">
          <cell r="A1054" t="str">
            <v>PESCHIERA BORROMEO</v>
          </cell>
        </row>
        <row r="1055">
          <cell r="A1055" t="str">
            <v>PESSANO CON BORNAGO</v>
          </cell>
        </row>
        <row r="1056">
          <cell r="A1056" t="str">
            <v>PESSINA CREMONESE</v>
          </cell>
        </row>
        <row r="1057">
          <cell r="A1057" t="str">
            <v>PEZZAZE</v>
          </cell>
        </row>
        <row r="1058">
          <cell r="A1058" t="str">
            <v>PEZZORO (FRAZ.DI TAVERNOLE MELLA)</v>
          </cell>
        </row>
        <row r="1059">
          <cell r="A1059" t="str">
            <v>PIADENA</v>
          </cell>
        </row>
        <row r="1060">
          <cell r="A1060" t="str">
            <v>PIAN CAMUNO</v>
          </cell>
        </row>
        <row r="1061">
          <cell r="A1061" t="str">
            <v>PIANCOGNO</v>
          </cell>
        </row>
        <row r="1062">
          <cell r="A1062" t="str">
            <v>PIANELLO DEL LARIO</v>
          </cell>
        </row>
        <row r="1063">
          <cell r="A1063" t="str">
            <v>PIANENGO</v>
          </cell>
        </row>
        <row r="1064">
          <cell r="A1064" t="str">
            <v>PIANICO</v>
          </cell>
        </row>
        <row r="1065">
          <cell r="A1065" t="str">
            <v>PIANTEDO</v>
          </cell>
        </row>
        <row r="1066">
          <cell r="A1066" t="str">
            <v>PIARIO</v>
          </cell>
        </row>
        <row r="1067">
          <cell r="A1067" t="str">
            <v>PIATEDA</v>
          </cell>
        </row>
        <row r="1068">
          <cell r="A1068" t="str">
            <v>PIAZZA BREMBANA</v>
          </cell>
        </row>
        <row r="1069">
          <cell r="A1069" t="str">
            <v>PIAZZATORRE</v>
          </cell>
        </row>
        <row r="1070">
          <cell r="A1070" t="str">
            <v>PIAZZOLO</v>
          </cell>
        </row>
        <row r="1071">
          <cell r="A1071" t="str">
            <v>PIERANICA</v>
          </cell>
        </row>
        <row r="1072">
          <cell r="A1072" t="str">
            <v>PIETRA DE'GIORGI</v>
          </cell>
        </row>
        <row r="1073">
          <cell r="A1073" t="str">
            <v>PIEVE ALBIGNOLA</v>
          </cell>
        </row>
        <row r="1074">
          <cell r="A1074" t="str">
            <v>PIEVE D'OLMI</v>
          </cell>
        </row>
        <row r="1075">
          <cell r="A1075" t="str">
            <v>PIEVE DEL CAIRO</v>
          </cell>
        </row>
        <row r="1076">
          <cell r="A1076" t="str">
            <v>PIEVE DI CORIANO</v>
          </cell>
        </row>
        <row r="1077">
          <cell r="A1077" t="str">
            <v>PIEVE EMANUELE</v>
          </cell>
        </row>
        <row r="1078">
          <cell r="A1078" t="str">
            <v>PIEVE FISSIRAGA</v>
          </cell>
        </row>
        <row r="1079">
          <cell r="A1079" t="str">
            <v>PIEVE PORTO MORONE</v>
          </cell>
        </row>
        <row r="1080">
          <cell r="A1080" t="str">
            <v>PIEVE SAN GIACOMO</v>
          </cell>
        </row>
        <row r="1081">
          <cell r="A1081" t="str">
            <v>PIGRA</v>
          </cell>
        </row>
        <row r="1082">
          <cell r="A1082" t="str">
            <v>PINAROLO PO</v>
          </cell>
        </row>
        <row r="1083">
          <cell r="A1083" t="str">
            <v>PINO SULLA SPONDA DEL LAGO MAGGIORE</v>
          </cell>
        </row>
        <row r="1084">
          <cell r="A1084" t="str">
            <v>PIOLTELLO</v>
          </cell>
        </row>
        <row r="1085">
          <cell r="A1085" t="str">
            <v>PISOGNE</v>
          </cell>
        </row>
        <row r="1086">
          <cell r="A1086" t="str">
            <v>PIUBEGA</v>
          </cell>
        </row>
        <row r="1087">
          <cell r="A1087" t="str">
            <v>PIURO</v>
          </cell>
        </row>
        <row r="1088">
          <cell r="A1088" t="str">
            <v>PIZZALE</v>
          </cell>
        </row>
        <row r="1089">
          <cell r="A1089" t="str">
            <v>PIZZIGHETTONE</v>
          </cell>
        </row>
        <row r="1090">
          <cell r="A1090" t="str">
            <v>PLESIO</v>
          </cell>
        </row>
        <row r="1091">
          <cell r="A1091" t="str">
            <v>POGGIO RUSCO</v>
          </cell>
        </row>
        <row r="1092">
          <cell r="A1092" t="str">
            <v>POGGIRIDENTI</v>
          </cell>
        </row>
        <row r="1093">
          <cell r="A1093" t="str">
            <v>POGLIANO MILANESE</v>
          </cell>
        </row>
        <row r="1094">
          <cell r="A1094" t="str">
            <v>POGNANA LARIO</v>
          </cell>
        </row>
        <row r="1095">
          <cell r="A1095" t="str">
            <v>POGNANO</v>
          </cell>
        </row>
        <row r="1096">
          <cell r="A1096" t="str">
            <v>POLAVENO</v>
          </cell>
        </row>
        <row r="1097">
          <cell r="A1097" t="str">
            <v>POLPENAZZE DEL GARDA</v>
          </cell>
        </row>
        <row r="1098">
          <cell r="A1098" t="str">
            <v>POMPIANO</v>
          </cell>
        </row>
        <row r="1099">
          <cell r="A1099" t="str">
            <v>POMPONESCO</v>
          </cell>
        </row>
        <row r="1100">
          <cell r="A1100" t="str">
            <v>PONCARALE</v>
          </cell>
        </row>
        <row r="1101">
          <cell r="A1101" t="str">
            <v>PONNA</v>
          </cell>
        </row>
        <row r="1102">
          <cell r="A1102" t="str">
            <v>PONTE DI LEGNO</v>
          </cell>
        </row>
        <row r="1103">
          <cell r="A1103" t="str">
            <v>PONTE IN VALTELLINA</v>
          </cell>
        </row>
        <row r="1104">
          <cell r="A1104" t="str">
            <v>PONTE LAMBRO</v>
          </cell>
        </row>
        <row r="1105">
          <cell r="A1105" t="str">
            <v>PONTE NIZZA</v>
          </cell>
        </row>
        <row r="1106">
          <cell r="A1106" t="str">
            <v>PONTE NOSSA</v>
          </cell>
        </row>
        <row r="1107">
          <cell r="A1107" t="str">
            <v>PONTE SAN PIETRO</v>
          </cell>
        </row>
        <row r="1108">
          <cell r="A1108" t="str">
            <v>PONTERANICA</v>
          </cell>
        </row>
        <row r="1109">
          <cell r="A1109" t="str">
            <v>PONTEVICO</v>
          </cell>
        </row>
        <row r="1110">
          <cell r="A1110" t="str">
            <v>PONTI SUL MINCIO</v>
          </cell>
        </row>
        <row r="1111">
          <cell r="A1111" t="str">
            <v>PONTIDA</v>
          </cell>
        </row>
        <row r="1112">
          <cell r="A1112" t="str">
            <v>PONTIROLO NUOVO</v>
          </cell>
        </row>
        <row r="1113">
          <cell r="A1113" t="str">
            <v>PONTOGLIO</v>
          </cell>
        </row>
        <row r="1114">
          <cell r="A1114" t="str">
            <v>PORLEZZA</v>
          </cell>
        </row>
        <row r="1115">
          <cell r="A1115" t="str">
            <v>PORTALBERA</v>
          </cell>
        </row>
        <row r="1116">
          <cell r="A1116" t="str">
            <v>PORTO CERESIO</v>
          </cell>
        </row>
        <row r="1117">
          <cell r="A1117" t="str">
            <v>PORTO MANTOVANO</v>
          </cell>
        </row>
        <row r="1118">
          <cell r="A1118" t="str">
            <v>PORTO VALTRAVAGLIA</v>
          </cell>
        </row>
        <row r="1119">
          <cell r="A1119" t="str">
            <v>POSTALESIO</v>
          </cell>
        </row>
        <row r="1120">
          <cell r="A1120" t="str">
            <v>POZZAGLIO ED UNITI</v>
          </cell>
        </row>
        <row r="1121">
          <cell r="A1121" t="str">
            <v>POZZO D'ADDA</v>
          </cell>
        </row>
        <row r="1122">
          <cell r="A1122" t="str">
            <v>POZZOLENGO</v>
          </cell>
        </row>
        <row r="1123">
          <cell r="A1123" t="str">
            <v>POZZUOLO MARTESANA</v>
          </cell>
        </row>
        <row r="1124">
          <cell r="A1124" t="str">
            <v>PRADALUNGA</v>
          </cell>
        </row>
        <row r="1125">
          <cell r="A1125" t="str">
            <v>PRALBOINO</v>
          </cell>
        </row>
        <row r="1126">
          <cell r="A1126" t="str">
            <v>PRATA CAMPORTACCIO</v>
          </cell>
        </row>
        <row r="1127">
          <cell r="A1127" t="str">
            <v>PREDORE</v>
          </cell>
        </row>
        <row r="1128">
          <cell r="A1128" t="str">
            <v>PREGNANA MILANESE</v>
          </cell>
        </row>
        <row r="1129">
          <cell r="A1129" t="str">
            <v>PREMANA</v>
          </cell>
        </row>
        <row r="1130">
          <cell r="A1130" t="str">
            <v>PREMENUGO</v>
          </cell>
        </row>
        <row r="1131">
          <cell r="A1131" t="str">
            <v>PREMOLO</v>
          </cell>
        </row>
        <row r="1132">
          <cell r="A1132" t="str">
            <v>PRESEGLIE</v>
          </cell>
        </row>
        <row r="1133">
          <cell r="A1133" t="str">
            <v>PRESEZZO</v>
          </cell>
        </row>
        <row r="1134">
          <cell r="A1134" t="str">
            <v>PRESTINE</v>
          </cell>
        </row>
        <row r="1135">
          <cell r="A1135" t="str">
            <v>PREVALLE</v>
          </cell>
        </row>
        <row r="1136">
          <cell r="A1136" t="str">
            <v>PRIMALUNA</v>
          </cell>
        </row>
        <row r="1137">
          <cell r="A1137" t="str">
            <v>PROSERPIO</v>
          </cell>
        </row>
        <row r="1138">
          <cell r="A1138" t="str">
            <v>PROVAGLIO D'ISEO</v>
          </cell>
        </row>
        <row r="1139">
          <cell r="A1139" t="str">
            <v>PROVAGLIO VAL SABBIA</v>
          </cell>
        </row>
        <row r="1140">
          <cell r="A1140" t="str">
            <v>PUEGNAGO SUL GARDA</v>
          </cell>
        </row>
        <row r="1141">
          <cell r="A1141" t="str">
            <v>PUMENENGO</v>
          </cell>
        </row>
        <row r="1142">
          <cell r="A1142" t="str">
            <v>PUSIANO</v>
          </cell>
        </row>
        <row r="1143">
          <cell r="A1143" t="str">
            <v>QUINGENTOLE</v>
          </cell>
        </row>
        <row r="1144">
          <cell r="A1144" t="str">
            <v>QUINTANO</v>
          </cell>
        </row>
        <row r="1145">
          <cell r="A1145" t="str">
            <v>QUINZANO D'OGLIO</v>
          </cell>
        </row>
        <row r="1146">
          <cell r="A1146" t="str">
            <v>QUISTELLO</v>
          </cell>
        </row>
        <row r="1147">
          <cell r="A1147" t="str">
            <v>RAMPONIO VERNA</v>
          </cell>
        </row>
        <row r="1148">
          <cell r="A1148" t="str">
            <v>RANCIO VALCUVIA</v>
          </cell>
        </row>
        <row r="1149">
          <cell r="A1149" t="str">
            <v>RANCO</v>
          </cell>
        </row>
        <row r="1150">
          <cell r="A1150" t="str">
            <v>RANICA</v>
          </cell>
        </row>
        <row r="1151">
          <cell r="A1151" t="str">
            <v>RANZANICO</v>
          </cell>
        </row>
        <row r="1152">
          <cell r="A1152" t="str">
            <v>RASURA</v>
          </cell>
        </row>
        <row r="1153">
          <cell r="A1153" t="str">
            <v>REA</v>
          </cell>
        </row>
        <row r="1154">
          <cell r="A1154" t="str">
            <v>REDAVALLE</v>
          </cell>
        </row>
        <row r="1155">
          <cell r="A1155" t="str">
            <v>REDONDESCO</v>
          </cell>
        </row>
        <row r="1156">
          <cell r="A1156" t="str">
            <v>REMEDELLO</v>
          </cell>
        </row>
        <row r="1157">
          <cell r="A1157" t="str">
            <v>RENATE</v>
          </cell>
        </row>
        <row r="1158">
          <cell r="A1158" t="str">
            <v>RESCALDA</v>
          </cell>
        </row>
        <row r="1159">
          <cell r="A1159" t="str">
            <v>RESCALDINA</v>
          </cell>
        </row>
        <row r="1160">
          <cell r="A1160" t="str">
            <v>RETORBIDO</v>
          </cell>
        </row>
        <row r="1161">
          <cell r="A1161" t="str">
            <v>REVERE</v>
          </cell>
        </row>
        <row r="1162">
          <cell r="A1162" t="str">
            <v>REZZAGO</v>
          </cell>
        </row>
        <row r="1163">
          <cell r="A1163" t="str">
            <v>REZZATO</v>
          </cell>
        </row>
        <row r="1164">
          <cell r="A1164" t="str">
            <v>RHO</v>
          </cell>
        </row>
        <row r="1165">
          <cell r="A1165" t="str">
            <v>RICENGO</v>
          </cell>
        </row>
        <row r="1166">
          <cell r="A1166" t="str">
            <v>RIPALTA ARPINA</v>
          </cell>
        </row>
        <row r="1167">
          <cell r="A1167" t="str">
            <v>RIPALTA CREMASCA</v>
          </cell>
        </row>
        <row r="1168">
          <cell r="A1168" t="str">
            <v>RIPALTA GUERINA</v>
          </cell>
        </row>
        <row r="1169">
          <cell r="A1169" t="str">
            <v>RIVA DI SOLTO</v>
          </cell>
        </row>
        <row r="1170">
          <cell r="A1170" t="str">
            <v>RIVANAZZANO</v>
          </cell>
        </row>
        <row r="1171">
          <cell r="A1171" t="str">
            <v>RIVAROLO DEL RE ED UNITI</v>
          </cell>
        </row>
        <row r="1172">
          <cell r="A1172" t="str">
            <v>RIVAROLO MANTOVANO</v>
          </cell>
        </row>
        <row r="1173">
          <cell r="A1173" t="str">
            <v>RIVOLTA D'ADDA</v>
          </cell>
        </row>
        <row r="1174">
          <cell r="A1174" t="str">
            <v>ROBBIATE</v>
          </cell>
        </row>
        <row r="1175">
          <cell r="A1175" t="str">
            <v>ROBBIO</v>
          </cell>
        </row>
        <row r="1176">
          <cell r="A1176" t="str">
            <v>ROBECCHETTO CON INDUNO</v>
          </cell>
        </row>
        <row r="1177">
          <cell r="A1177" t="str">
            <v>ROBECCO D'OGLIO</v>
          </cell>
        </row>
        <row r="1178">
          <cell r="A1178" t="str">
            <v>ROBECCO PAVESE</v>
          </cell>
        </row>
        <row r="1179">
          <cell r="A1179" t="str">
            <v>ROBECCO SUL NAVIGLIO</v>
          </cell>
        </row>
        <row r="1180">
          <cell r="A1180" t="str">
            <v>ROCCA DE'GIORGI</v>
          </cell>
        </row>
        <row r="1181">
          <cell r="A1181" t="str">
            <v>ROCCA SUSELLA</v>
          </cell>
        </row>
        <row r="1182">
          <cell r="A1182" t="str">
            <v>ROCCAFRANCA</v>
          </cell>
        </row>
        <row r="1183">
          <cell r="A1183" t="str">
            <v>RODANO</v>
          </cell>
        </row>
        <row r="1184">
          <cell r="A1184" t="str">
            <v>RODENGO-SAIANO</v>
          </cell>
        </row>
        <row r="1185">
          <cell r="A1185" t="str">
            <v>RODERO</v>
          </cell>
        </row>
        <row r="1186">
          <cell r="A1186" t="str">
            <v>RODIGO</v>
          </cell>
        </row>
        <row r="1187">
          <cell r="A1187" t="str">
            <v>ROE' VOLCIANO</v>
          </cell>
        </row>
        <row r="1188">
          <cell r="A1188" t="str">
            <v>ROGENO</v>
          </cell>
        </row>
        <row r="1189">
          <cell r="A1189" t="str">
            <v>ROGNANO</v>
          </cell>
        </row>
        <row r="1190">
          <cell r="A1190" t="str">
            <v>ROGNO</v>
          </cell>
        </row>
        <row r="1191">
          <cell r="A1191" t="str">
            <v>ROGOLO</v>
          </cell>
        </row>
        <row r="1192">
          <cell r="A1192" t="str">
            <v>ROMAGNESE</v>
          </cell>
        </row>
        <row r="1193">
          <cell r="A1193" t="str">
            <v>ROMANENGO</v>
          </cell>
        </row>
        <row r="1194">
          <cell r="A1194" t="str">
            <v>ROMANO DI LOMBARDIA</v>
          </cell>
        </row>
        <row r="1195">
          <cell r="A1195" t="str">
            <v>RONAGO</v>
          </cell>
        </row>
        <row r="1196">
          <cell r="A1196" t="str">
            <v>RONCADELLE</v>
          </cell>
        </row>
        <row r="1197">
          <cell r="A1197" t="str">
            <v>RONCARO</v>
          </cell>
        </row>
        <row r="1198">
          <cell r="A1198" t="str">
            <v>RONCELLO</v>
          </cell>
        </row>
        <row r="1199">
          <cell r="A1199" t="str">
            <v>RONCO BRIANTINO</v>
          </cell>
        </row>
        <row r="1200">
          <cell r="A1200" t="str">
            <v>RONCOBELLO</v>
          </cell>
        </row>
        <row r="1201">
          <cell r="A1201" t="str">
            <v>RONCOFERRARO</v>
          </cell>
        </row>
        <row r="1202">
          <cell r="A1202" t="str">
            <v>RONCOLA</v>
          </cell>
        </row>
        <row r="1203">
          <cell r="A1203" t="str">
            <v>ROSASCO</v>
          </cell>
        </row>
        <row r="1204">
          <cell r="A1204" t="str">
            <v>ROSATE</v>
          </cell>
        </row>
        <row r="1205">
          <cell r="A1205" t="str">
            <v>ROTA D'IMAGNA</v>
          </cell>
        </row>
        <row r="1206">
          <cell r="A1206" t="str">
            <v>ROVAGNATE</v>
          </cell>
        </row>
        <row r="1207">
          <cell r="A1207" t="str">
            <v>ROVATO</v>
          </cell>
        </row>
        <row r="1208">
          <cell r="A1208" t="str">
            <v>ROVELLASCA</v>
          </cell>
        </row>
        <row r="1209">
          <cell r="A1209" t="str">
            <v>ROVELLO PORRO</v>
          </cell>
        </row>
        <row r="1210">
          <cell r="A1210" t="str">
            <v>ROVERBELLA</v>
          </cell>
        </row>
        <row r="1211">
          <cell r="A1211" t="str">
            <v>ROVESCALA</v>
          </cell>
        </row>
        <row r="1212">
          <cell r="A1212" t="str">
            <v>ROVETTA</v>
          </cell>
        </row>
        <row r="1213">
          <cell r="A1213" t="str">
            <v>ROZZANO</v>
          </cell>
        </row>
        <row r="1214">
          <cell r="A1214" t="str">
            <v>RUDIANO</v>
          </cell>
        </row>
        <row r="1215">
          <cell r="A1215" t="str">
            <v>RUINO</v>
          </cell>
        </row>
        <row r="1216">
          <cell r="A1216" t="str">
            <v>S.PIETRO (FRAZ.DI DESENZANO GARDA)</v>
          </cell>
        </row>
        <row r="1217">
          <cell r="A1217" t="str">
            <v>S.PROSPERO (FRAZ.DI SUZZARA)</v>
          </cell>
        </row>
        <row r="1218">
          <cell r="A1218" t="str">
            <v>SABBIO CHIESE</v>
          </cell>
        </row>
        <row r="1219">
          <cell r="A1219" t="str">
            <v>SABBIONETA</v>
          </cell>
        </row>
        <row r="1220">
          <cell r="A1220" t="str">
            <v>SAILETTO (FRAZ.DI MOTTEGGIANA)</v>
          </cell>
        </row>
        <row r="1221">
          <cell r="A1221" t="str">
            <v>SALA COMACINA</v>
          </cell>
        </row>
        <row r="1222">
          <cell r="A1222" t="str">
            <v>SALE MARASINO</v>
          </cell>
        </row>
        <row r="1223">
          <cell r="A1223" t="str">
            <v>SALERANO SUL LAMBRO</v>
          </cell>
        </row>
        <row r="1224">
          <cell r="A1224" t="str">
            <v>SALO'</v>
          </cell>
        </row>
        <row r="1225">
          <cell r="A1225" t="str">
            <v>SALTRIO</v>
          </cell>
        </row>
        <row r="1226">
          <cell r="A1226" t="str">
            <v>SALVIROLA</v>
          </cell>
        </row>
        <row r="1227">
          <cell r="A1227" t="str">
            <v>SAMARATE</v>
          </cell>
        </row>
        <row r="1228">
          <cell r="A1228" t="str">
            <v>SAMOLACO</v>
          </cell>
        </row>
        <row r="1229">
          <cell r="A1229" t="str">
            <v>SAN BARTOLOMEO VAL CAVARGNA</v>
          </cell>
        </row>
        <row r="1230">
          <cell r="A1230" t="str">
            <v>SAN BASSANO</v>
          </cell>
        </row>
        <row r="1231">
          <cell r="A1231" t="str">
            <v>SAN BENEDETTO PO</v>
          </cell>
        </row>
        <row r="1232">
          <cell r="A1232" t="str">
            <v>SAN CIPRIANO PO</v>
          </cell>
        </row>
        <row r="1233">
          <cell r="A1233" t="str">
            <v>SAN COLOMBANO AL LAMBRO</v>
          </cell>
        </row>
        <row r="1234">
          <cell r="A1234" t="str">
            <v>SAN DAMIANO AL COLLE</v>
          </cell>
        </row>
        <row r="1235">
          <cell r="A1235" t="str">
            <v>SAN DANIELE PO</v>
          </cell>
        </row>
        <row r="1236">
          <cell r="A1236" t="str">
            <v>SAN DONATO MILANESE</v>
          </cell>
        </row>
        <row r="1237">
          <cell r="A1237" t="str">
            <v>SAN FEDELE INTELVI</v>
          </cell>
        </row>
        <row r="1238">
          <cell r="A1238" t="str">
            <v>SAN FELICE DEL BENACO</v>
          </cell>
        </row>
        <row r="1239">
          <cell r="A1239" t="str">
            <v>SAN FERMO DELLA BATTAGLIA</v>
          </cell>
        </row>
        <row r="1240">
          <cell r="A1240" t="str">
            <v>SAN FIORANO</v>
          </cell>
        </row>
        <row r="1241">
          <cell r="A1241" t="str">
            <v>SAN GENESIO ED UNITI</v>
          </cell>
        </row>
        <row r="1242">
          <cell r="A1242" t="str">
            <v>SAN GERVASIO BRESCIANO</v>
          </cell>
        </row>
        <row r="1243">
          <cell r="A1243" t="str">
            <v>SAN GIACOMO DELLE SEGNATE</v>
          </cell>
        </row>
        <row r="1244">
          <cell r="A1244" t="str">
            <v>SAN GIACOMO FILIPPO</v>
          </cell>
        </row>
        <row r="1245">
          <cell r="A1245" t="str">
            <v>SAN GIORGIO DI LOMELLINA</v>
          </cell>
        </row>
        <row r="1246">
          <cell r="A1246" t="str">
            <v>SAN GIORGIO DI MANTOVA</v>
          </cell>
        </row>
        <row r="1247">
          <cell r="A1247" t="str">
            <v>SAN GIORGIO SU LEGNANO</v>
          </cell>
        </row>
        <row r="1248">
          <cell r="A1248" t="str">
            <v>SAN GIOVANNI BIANCO</v>
          </cell>
        </row>
        <row r="1249">
          <cell r="A1249" t="str">
            <v>SAN GIOVANNI DEL DOSSO</v>
          </cell>
        </row>
        <row r="1250">
          <cell r="A1250" t="str">
            <v>SAN GIOVANNI IN CROCE</v>
          </cell>
        </row>
        <row r="1251">
          <cell r="A1251" t="str">
            <v>SAN GIULIANO MILANESE</v>
          </cell>
        </row>
        <row r="1252">
          <cell r="A1252" t="str">
            <v>SAN MARTINO DALL'ARGINE</v>
          </cell>
        </row>
        <row r="1253">
          <cell r="A1253" t="str">
            <v>SAN MARTINO DEL LAGO</v>
          </cell>
        </row>
        <row r="1254">
          <cell r="A1254" t="str">
            <v>SAN MARTINO IN STRADA</v>
          </cell>
        </row>
        <row r="1255">
          <cell r="A1255" t="str">
            <v>SAN MARTINO SICCOMARIO</v>
          </cell>
        </row>
        <row r="1256">
          <cell r="A1256" t="str">
            <v>SAN NAZZARO VAL CAVARGNA</v>
          </cell>
        </row>
        <row r="1257">
          <cell r="A1257" t="str">
            <v>SAN PAOLO</v>
          </cell>
        </row>
        <row r="1258">
          <cell r="A1258" t="str">
            <v>SAN PAOLO D'ARGON</v>
          </cell>
        </row>
        <row r="1259">
          <cell r="A1259" t="str">
            <v>SAN PELLEGRINO TERME</v>
          </cell>
        </row>
        <row r="1260">
          <cell r="A1260" t="str">
            <v>SAN ROCCO AL PORTO</v>
          </cell>
        </row>
        <row r="1261">
          <cell r="A1261" t="str">
            <v>SAN SIRO</v>
          </cell>
        </row>
        <row r="1262">
          <cell r="A1262" t="str">
            <v>SAN VITTORE OLONA</v>
          </cell>
        </row>
        <row r="1263">
          <cell r="A1263" t="str">
            <v>SAN ZENO NAVIGLIO</v>
          </cell>
        </row>
        <row r="1264">
          <cell r="A1264" t="str">
            <v>SAN ZENONE AL LAMBRO</v>
          </cell>
        </row>
        <row r="1265">
          <cell r="A1265" t="str">
            <v>SAN ZENONE AL PO</v>
          </cell>
        </row>
        <row r="1266">
          <cell r="A1266" t="str">
            <v>SANGIANO</v>
          </cell>
        </row>
        <row r="1267">
          <cell r="A1267" t="str">
            <v>SANNAZZARO DE'BURGONDI</v>
          </cell>
        </row>
        <row r="1268">
          <cell r="A1268" t="str">
            <v>SANT'ABBONDIO</v>
          </cell>
        </row>
        <row r="1269">
          <cell r="A1269" t="str">
            <v>SANT'ALESSIO CON VIALONE</v>
          </cell>
        </row>
        <row r="1270">
          <cell r="A1270" t="str">
            <v>SANT'ANGELO LODIGIANO</v>
          </cell>
        </row>
        <row r="1271">
          <cell r="A1271" t="str">
            <v>SANT'ANGELO LOMELLINA</v>
          </cell>
        </row>
        <row r="1272">
          <cell r="A1272" t="str">
            <v>SANT'OMOBONO IMAGNA</v>
          </cell>
        </row>
        <row r="1273">
          <cell r="A1273" t="str">
            <v>SANTA BRIGIDA</v>
          </cell>
        </row>
        <row r="1274">
          <cell r="A1274" t="str">
            <v>SANTA CRISTINA E BISSONE</v>
          </cell>
        </row>
        <row r="1275">
          <cell r="A1275" t="str">
            <v>SANTA GIULETTA</v>
          </cell>
        </row>
        <row r="1276">
          <cell r="A1276" t="str">
            <v>SANTA MARGHERITA DI STAFFORA</v>
          </cell>
        </row>
        <row r="1277">
          <cell r="A1277" t="str">
            <v>SANTA MARIA DELLA VERSA</v>
          </cell>
        </row>
        <row r="1278">
          <cell r="A1278" t="str">
            <v>SANTA MARIA HOE'</v>
          </cell>
        </row>
        <row r="1279">
          <cell r="A1279" t="str">
            <v>SANTA MARIA REZZONICO</v>
          </cell>
        </row>
        <row r="1280">
          <cell r="A1280" t="str">
            <v>SANTO STEFANO LODIGIANO</v>
          </cell>
        </row>
        <row r="1281">
          <cell r="A1281" t="str">
            <v>SANTO STEFANO TICINO</v>
          </cell>
        </row>
        <row r="1282">
          <cell r="A1282" t="str">
            <v>SAREZZO</v>
          </cell>
        </row>
        <row r="1283">
          <cell r="A1283" t="str">
            <v>SARNICO</v>
          </cell>
        </row>
        <row r="1284">
          <cell r="A1284" t="str">
            <v>SARONNO</v>
          </cell>
        </row>
        <row r="1285">
          <cell r="A1285" t="str">
            <v>SARTIRANA LOMELLINA</v>
          </cell>
        </row>
        <row r="1286">
          <cell r="A1286" t="str">
            <v>SAVIORE DELL'ADAMELLO</v>
          </cell>
        </row>
        <row r="1287">
          <cell r="A1287" t="str">
            <v>SCALDASOLE</v>
          </cell>
        </row>
        <row r="1288">
          <cell r="A1288" t="str">
            <v>SCANDOLARA RAVARA</v>
          </cell>
        </row>
        <row r="1289">
          <cell r="A1289" t="str">
            <v>SCANDOLARA RIPA D'OGLIO</v>
          </cell>
        </row>
        <row r="1290">
          <cell r="A1290" t="str">
            <v>SCANZOROSCIATE</v>
          </cell>
        </row>
        <row r="1291">
          <cell r="A1291" t="str">
            <v>SCHIGNANO</v>
          </cell>
        </row>
        <row r="1292">
          <cell r="A1292" t="str">
            <v>SCHILPARIO</v>
          </cell>
        </row>
        <row r="1293">
          <cell r="A1293" t="str">
            <v>SCHIVENOGLIA</v>
          </cell>
        </row>
        <row r="1294">
          <cell r="A1294" t="str">
            <v>SECUGNAGO</v>
          </cell>
        </row>
        <row r="1295">
          <cell r="A1295" t="str">
            <v>SEDRIANO</v>
          </cell>
        </row>
        <row r="1296">
          <cell r="A1296" t="str">
            <v>SEDRINA</v>
          </cell>
        </row>
        <row r="1297">
          <cell r="A1297" t="str">
            <v>SEGRATE</v>
          </cell>
        </row>
        <row r="1298">
          <cell r="A1298" t="str">
            <v>SELLERO</v>
          </cell>
        </row>
        <row r="1299">
          <cell r="A1299" t="str">
            <v>SELVINO</v>
          </cell>
        </row>
        <row r="1300">
          <cell r="A1300" t="str">
            <v>SEMIANA</v>
          </cell>
        </row>
        <row r="1301">
          <cell r="A1301" t="str">
            <v>SENAGO</v>
          </cell>
        </row>
        <row r="1302">
          <cell r="A1302" t="str">
            <v>SENIGA</v>
          </cell>
        </row>
        <row r="1303">
          <cell r="A1303" t="str">
            <v>SENNA COMASCO</v>
          </cell>
        </row>
        <row r="1304">
          <cell r="A1304" t="str">
            <v>SENNA LODIGIANA</v>
          </cell>
        </row>
        <row r="1305">
          <cell r="A1305" t="str">
            <v>SEREGNO</v>
          </cell>
        </row>
        <row r="1306">
          <cell r="A1306" t="str">
            <v>SERGNANO</v>
          </cell>
        </row>
        <row r="1307">
          <cell r="A1307" t="str">
            <v>SERIATE</v>
          </cell>
        </row>
        <row r="1308">
          <cell r="A1308" t="str">
            <v>SERINA</v>
          </cell>
        </row>
        <row r="1309">
          <cell r="A1309" t="str">
            <v>SERLE</v>
          </cell>
        </row>
        <row r="1310">
          <cell r="A1310" t="str">
            <v>SERMIDE</v>
          </cell>
        </row>
        <row r="1311">
          <cell r="A1311" t="str">
            <v>SERNIO</v>
          </cell>
        </row>
        <row r="1312">
          <cell r="A1312" t="str">
            <v>SERRAVALLE A PO</v>
          </cell>
        </row>
        <row r="1313">
          <cell r="A1313" t="str">
            <v>SESTO CALENDE</v>
          </cell>
        </row>
        <row r="1314">
          <cell r="A1314" t="str">
            <v>SESTO ED UNITI</v>
          </cell>
        </row>
        <row r="1315">
          <cell r="A1315" t="str">
            <v>SESTO SAN GIOVANNI</v>
          </cell>
        </row>
        <row r="1316">
          <cell r="A1316" t="str">
            <v>SETTALA</v>
          </cell>
        </row>
        <row r="1317">
          <cell r="A1317" t="str">
            <v>SETTIMO MILANESE</v>
          </cell>
        </row>
        <row r="1318">
          <cell r="A1318" t="str">
            <v>SEVESO</v>
          </cell>
        </row>
        <row r="1319">
          <cell r="A1319" t="str">
            <v>SILVANO PIETRA</v>
          </cell>
        </row>
        <row r="1320">
          <cell r="A1320" t="str">
            <v>SIRMIONE</v>
          </cell>
        </row>
        <row r="1321">
          <cell r="A1321" t="str">
            <v>SIRONE</v>
          </cell>
        </row>
        <row r="1322">
          <cell r="A1322" t="str">
            <v>SIRTORI</v>
          </cell>
        </row>
        <row r="1323">
          <cell r="A1323" t="str">
            <v>SIZIANO</v>
          </cell>
        </row>
        <row r="1324">
          <cell r="A1324" t="str">
            <v>SOIANO DEL LAGO</v>
          </cell>
        </row>
        <row r="1325">
          <cell r="A1325" t="str">
            <v>SOLARO</v>
          </cell>
        </row>
        <row r="1326">
          <cell r="A1326" t="str">
            <v>SOLAROLO RAINERIO</v>
          </cell>
        </row>
        <row r="1327">
          <cell r="A1327" t="str">
            <v>SOLBIATE</v>
          </cell>
        </row>
        <row r="1328">
          <cell r="A1328" t="str">
            <v>SOLBIATE ARNO</v>
          </cell>
        </row>
        <row r="1329">
          <cell r="A1329" t="str">
            <v>SOLBIATE OLONA</v>
          </cell>
        </row>
        <row r="1330">
          <cell r="A1330" t="str">
            <v>SOLFERINO</v>
          </cell>
        </row>
        <row r="1331">
          <cell r="A1331" t="str">
            <v>SOLTO COLLINA</v>
          </cell>
        </row>
        <row r="1332">
          <cell r="A1332" t="str">
            <v>SOLZA</v>
          </cell>
        </row>
        <row r="1333">
          <cell r="A1333" t="str">
            <v>SOMAGLIA</v>
          </cell>
        </row>
        <row r="1334">
          <cell r="A1334" t="str">
            <v>SOMMA LOMBARDO</v>
          </cell>
        </row>
        <row r="1335">
          <cell r="A1335" t="str">
            <v>SOMMO</v>
          </cell>
        </row>
        <row r="1336">
          <cell r="A1336" t="str">
            <v>SONCINO</v>
          </cell>
        </row>
        <row r="1337">
          <cell r="A1337" t="str">
            <v>SONDALO</v>
          </cell>
        </row>
        <row r="1338">
          <cell r="A1338" t="str">
            <v>SONDRIO</v>
          </cell>
        </row>
        <row r="1339">
          <cell r="A1339" t="str">
            <v>SONGAVAZZO</v>
          </cell>
        </row>
        <row r="1340">
          <cell r="A1340" t="str">
            <v>SONICO</v>
          </cell>
        </row>
        <row r="1341">
          <cell r="A1341" t="str">
            <v>SORDIO</v>
          </cell>
        </row>
        <row r="1342">
          <cell r="A1342" t="str">
            <v>SORESINA</v>
          </cell>
        </row>
        <row r="1343">
          <cell r="A1343" t="str">
            <v>SORICO</v>
          </cell>
        </row>
        <row r="1344">
          <cell r="A1344" t="str">
            <v>SORISOLE</v>
          </cell>
        </row>
        <row r="1345">
          <cell r="A1345" t="str">
            <v>SORMANO</v>
          </cell>
        </row>
        <row r="1346">
          <cell r="A1346" t="str">
            <v>SOSPIRO</v>
          </cell>
        </row>
        <row r="1347">
          <cell r="A1347" t="str">
            <v>SOTTO IL MONTE GIOVANNI XXIII</v>
          </cell>
        </row>
        <row r="1348">
          <cell r="A1348" t="str">
            <v>SOVERE</v>
          </cell>
        </row>
        <row r="1349">
          <cell r="A1349" t="str">
            <v>SOVICO</v>
          </cell>
        </row>
        <row r="1350">
          <cell r="A1350" t="str">
            <v>SPESSA</v>
          </cell>
        </row>
        <row r="1351">
          <cell r="A1351" t="str">
            <v>SPINADESCO</v>
          </cell>
        </row>
        <row r="1352">
          <cell r="A1352" t="str">
            <v>SPINEDA</v>
          </cell>
        </row>
        <row r="1353">
          <cell r="A1353" t="str">
            <v>SPINO D'ADDA</v>
          </cell>
        </row>
        <row r="1354">
          <cell r="A1354" t="str">
            <v>SPINONE AL LAGO</v>
          </cell>
        </row>
        <row r="1355">
          <cell r="A1355" t="str">
            <v>SPIRANO</v>
          </cell>
        </row>
        <row r="1356">
          <cell r="A1356" t="str">
            <v>SPRIANA</v>
          </cell>
        </row>
        <row r="1357">
          <cell r="A1357" t="str">
            <v>STAGNO LOMBARDO</v>
          </cell>
        </row>
        <row r="1358">
          <cell r="A1358" t="str">
            <v>STAZZONA</v>
          </cell>
        </row>
        <row r="1359">
          <cell r="A1359" t="str">
            <v>STEZZANO</v>
          </cell>
        </row>
        <row r="1360">
          <cell r="A1360" t="str">
            <v>STRADELLA</v>
          </cell>
        </row>
        <row r="1361">
          <cell r="A1361" t="str">
            <v>STROZZA</v>
          </cell>
        </row>
        <row r="1362">
          <cell r="A1362" t="str">
            <v>SUARDI</v>
          </cell>
        </row>
        <row r="1363">
          <cell r="A1363" t="str">
            <v>SUEGLIO</v>
          </cell>
        </row>
        <row r="1364">
          <cell r="A1364" t="str">
            <v>SUELLO</v>
          </cell>
        </row>
        <row r="1365">
          <cell r="A1365" t="str">
            <v>SUISIO</v>
          </cell>
        </row>
        <row r="1366">
          <cell r="A1366" t="str">
            <v>SULBIATE</v>
          </cell>
        </row>
        <row r="1367">
          <cell r="A1367" t="str">
            <v>SULZANO</v>
          </cell>
        </row>
        <row r="1368">
          <cell r="A1368" t="str">
            <v>SUMIRAGO</v>
          </cell>
        </row>
        <row r="1369">
          <cell r="A1369" t="str">
            <v>SUSTINENTE</v>
          </cell>
        </row>
        <row r="1370">
          <cell r="A1370" t="str">
            <v>SUZZARA</v>
          </cell>
        </row>
        <row r="1371">
          <cell r="A1371" t="str">
            <v>TACENO</v>
          </cell>
        </row>
        <row r="1372">
          <cell r="A1372" t="str">
            <v>TAINO</v>
          </cell>
        </row>
        <row r="1373">
          <cell r="A1373" t="str">
            <v>TALAMONA</v>
          </cell>
        </row>
        <row r="1374">
          <cell r="A1374" t="str">
            <v>TALEGGIO</v>
          </cell>
        </row>
        <row r="1375">
          <cell r="A1375" t="str">
            <v>TARTANO</v>
          </cell>
        </row>
        <row r="1376">
          <cell r="A1376" t="str">
            <v>TAVAZZANO CON VILLAVESCO</v>
          </cell>
        </row>
        <row r="1377">
          <cell r="A1377" t="str">
            <v>TAVERNERIO</v>
          </cell>
        </row>
        <row r="1378">
          <cell r="A1378" t="str">
            <v>TAVERNOLA BERGAMASCA</v>
          </cell>
        </row>
        <row r="1379">
          <cell r="A1379" t="str">
            <v>TAVERNOLE SUL MELLA</v>
          </cell>
        </row>
        <row r="1380">
          <cell r="A1380" t="str">
            <v>TEGLIO</v>
          </cell>
        </row>
        <row r="1381">
          <cell r="A1381" t="str">
            <v>TELGATE</v>
          </cell>
        </row>
        <row r="1382">
          <cell r="A1382" t="str">
            <v>TEMU'</v>
          </cell>
        </row>
        <row r="1383">
          <cell r="A1383" t="str">
            <v>TERNATE</v>
          </cell>
        </row>
        <row r="1384">
          <cell r="A1384" t="str">
            <v>TERNO D'ISOLA</v>
          </cell>
        </row>
        <row r="1385">
          <cell r="A1385" t="str">
            <v>TERRANOVA DEI PASSERINI</v>
          </cell>
        </row>
        <row r="1386">
          <cell r="A1386" t="str">
            <v>TICENGO</v>
          </cell>
        </row>
        <row r="1387">
          <cell r="A1387" t="str">
            <v>TIGNALE</v>
          </cell>
        </row>
        <row r="1388">
          <cell r="A1388" t="str">
            <v>TIRANO</v>
          </cell>
        </row>
        <row r="1389">
          <cell r="A1389" t="str">
            <v>TORBOLE CASAGLIA</v>
          </cell>
        </row>
        <row r="1390">
          <cell r="A1390" t="str">
            <v>TORLINO VIMERCATI</v>
          </cell>
        </row>
        <row r="1391">
          <cell r="A1391" t="str">
            <v>TORNATA</v>
          </cell>
        </row>
        <row r="1392">
          <cell r="A1392" t="str">
            <v>TORNO</v>
          </cell>
        </row>
        <row r="1393">
          <cell r="A1393" t="str">
            <v>TORRAZZA COSTE</v>
          </cell>
        </row>
        <row r="1394">
          <cell r="A1394" t="str">
            <v>TORRE BERETTI E CASTELLARO</v>
          </cell>
        </row>
        <row r="1395">
          <cell r="A1395" t="str">
            <v>TORRE BOLDONE</v>
          </cell>
        </row>
        <row r="1396">
          <cell r="A1396" t="str">
            <v>TORRE D'ARESE</v>
          </cell>
        </row>
        <row r="1397">
          <cell r="A1397" t="str">
            <v>TORRE D'ISOLA</v>
          </cell>
        </row>
        <row r="1398">
          <cell r="A1398" t="str">
            <v>TORRE DE'BUSI</v>
          </cell>
        </row>
        <row r="1399">
          <cell r="A1399" t="str">
            <v>TORRE DE'NEGRI</v>
          </cell>
        </row>
        <row r="1400">
          <cell r="A1400" t="str">
            <v>TORRE DE'PICENARDI</v>
          </cell>
        </row>
        <row r="1401">
          <cell r="A1401" t="str">
            <v>TORRE DE'ROVERI</v>
          </cell>
        </row>
        <row r="1402">
          <cell r="A1402" t="str">
            <v>TORRE DI SANTA MARIA</v>
          </cell>
        </row>
        <row r="1403">
          <cell r="A1403" t="str">
            <v>TORRE PALLAVICINA</v>
          </cell>
        </row>
        <row r="1404">
          <cell r="A1404" t="str">
            <v>TORREVECCHIA PIA</v>
          </cell>
        </row>
        <row r="1405">
          <cell r="A1405" t="str">
            <v>TORRICELLA DEL PIZZO</v>
          </cell>
        </row>
        <row r="1406">
          <cell r="A1406" t="str">
            <v>TORRICELLA VERZATE</v>
          </cell>
        </row>
        <row r="1407">
          <cell r="A1407" t="str">
            <v>TOSCOLANO-MADERNO</v>
          </cell>
        </row>
        <row r="1408">
          <cell r="A1408" t="str">
            <v>TOVO DI SANT'AGATA</v>
          </cell>
        </row>
        <row r="1409">
          <cell r="A1409" t="str">
            <v>TRADATE</v>
          </cell>
        </row>
        <row r="1410">
          <cell r="A1410" t="str">
            <v>TRAONA</v>
          </cell>
        </row>
        <row r="1411">
          <cell r="A1411" t="str">
            <v>TRAVACO' SICCOMARIO</v>
          </cell>
        </row>
        <row r="1412">
          <cell r="A1412" t="str">
            <v>TRAVAGLIATO</v>
          </cell>
        </row>
        <row r="1413">
          <cell r="A1413" t="str">
            <v>TRAVEDONA-MONATE</v>
          </cell>
        </row>
        <row r="1414">
          <cell r="A1414" t="str">
            <v>TREMENICO</v>
          </cell>
        </row>
        <row r="1415">
          <cell r="A1415" t="str">
            <v>TREMEZZO</v>
          </cell>
        </row>
        <row r="1416">
          <cell r="A1416" t="str">
            <v>TREMOSINE</v>
          </cell>
        </row>
        <row r="1417">
          <cell r="A1417" t="str">
            <v>TRENZANO</v>
          </cell>
        </row>
        <row r="1418">
          <cell r="A1418" t="str">
            <v>TRESCORE BALNEARIO</v>
          </cell>
        </row>
        <row r="1419">
          <cell r="A1419" t="str">
            <v>TRESCORE CREMASCO</v>
          </cell>
        </row>
        <row r="1420">
          <cell r="A1420" t="str">
            <v>TRESIVIO</v>
          </cell>
        </row>
        <row r="1421">
          <cell r="A1421" t="str">
            <v>TREVIGLIO</v>
          </cell>
        </row>
        <row r="1422">
          <cell r="A1422" t="str">
            <v>TREVIOLO</v>
          </cell>
        </row>
        <row r="1423">
          <cell r="A1423" t="str">
            <v>TREVISO BRESCIANO</v>
          </cell>
        </row>
        <row r="1424">
          <cell r="A1424" t="str">
            <v>TREZZANO ROSA</v>
          </cell>
        </row>
        <row r="1425">
          <cell r="A1425" t="str">
            <v>TREZZANO SUL NAVIGLIO</v>
          </cell>
        </row>
        <row r="1426">
          <cell r="A1426" t="str">
            <v>TREZZO SULL'ADDA</v>
          </cell>
        </row>
        <row r="1427">
          <cell r="A1427" t="str">
            <v>TREZZONE</v>
          </cell>
        </row>
        <row r="1428">
          <cell r="A1428" t="str">
            <v>TRIBIANO</v>
          </cell>
        </row>
        <row r="1429">
          <cell r="A1429" t="str">
            <v>TRIGOLO</v>
          </cell>
        </row>
        <row r="1430">
          <cell r="A1430" t="str">
            <v>TRIUGGIO</v>
          </cell>
        </row>
        <row r="1431">
          <cell r="A1431" t="str">
            <v>TRIVOLZIO</v>
          </cell>
        </row>
        <row r="1432">
          <cell r="A1432" t="str">
            <v>TROMELLO</v>
          </cell>
        </row>
        <row r="1433">
          <cell r="A1433" t="str">
            <v>TRONZANO LAGO MAGGIORE</v>
          </cell>
        </row>
        <row r="1434">
          <cell r="A1434" t="str">
            <v>TROVO</v>
          </cell>
        </row>
        <row r="1435">
          <cell r="A1435" t="str">
            <v>TRUCCAZZANO</v>
          </cell>
        </row>
        <row r="1436">
          <cell r="A1436" t="str">
            <v>TURANO LODIGIANO</v>
          </cell>
        </row>
        <row r="1437">
          <cell r="A1437" t="str">
            <v>TURATE</v>
          </cell>
        </row>
        <row r="1438">
          <cell r="A1438" t="str">
            <v>TURBIGO</v>
          </cell>
        </row>
        <row r="1439">
          <cell r="A1439" t="str">
            <v>UBIALE CLANEZZO</v>
          </cell>
        </row>
        <row r="1440">
          <cell r="A1440" t="str">
            <v>UBOLDO</v>
          </cell>
        </row>
        <row r="1441">
          <cell r="A1441" t="str">
            <v>UGGIATE-TREVANO</v>
          </cell>
        </row>
        <row r="1442">
          <cell r="A1442" t="str">
            <v>URAGO D'OGLIO</v>
          </cell>
        </row>
        <row r="1443">
          <cell r="A1443" t="str">
            <v>URGNANO</v>
          </cell>
        </row>
        <row r="1444">
          <cell r="A1444" t="str">
            <v>USMATE VELATE</v>
          </cell>
        </row>
        <row r="1445">
          <cell r="A1445" t="str">
            <v>VACCAROLO (FRAZ.DI DESENZANO GARDA)</v>
          </cell>
        </row>
        <row r="1446">
          <cell r="A1446" t="str">
            <v>VAIANO CREMASCO</v>
          </cell>
        </row>
        <row r="1447">
          <cell r="A1447" t="str">
            <v>VAILATE</v>
          </cell>
        </row>
        <row r="1448">
          <cell r="A1448" t="str">
            <v>VAL DI NIZZA</v>
          </cell>
        </row>
        <row r="1449">
          <cell r="A1449" t="str">
            <v>VAL MASINO</v>
          </cell>
        </row>
        <row r="1450">
          <cell r="A1450" t="str">
            <v>VAL REZZO</v>
          </cell>
        </row>
        <row r="1451">
          <cell r="A1451" t="str">
            <v>VALBONDIONE</v>
          </cell>
        </row>
        <row r="1452">
          <cell r="A1452" t="str">
            <v>VALBREMBO</v>
          </cell>
        </row>
        <row r="1453">
          <cell r="A1453" t="str">
            <v>VALBRONA</v>
          </cell>
        </row>
        <row r="1454">
          <cell r="A1454" t="str">
            <v>VALDIDENTRO</v>
          </cell>
        </row>
        <row r="1455">
          <cell r="A1455" t="str">
            <v>VALDISOTTO</v>
          </cell>
        </row>
        <row r="1456">
          <cell r="A1456" t="str">
            <v>VALEGGIO</v>
          </cell>
        </row>
        <row r="1457">
          <cell r="A1457" t="str">
            <v>VALERA FRATTA</v>
          </cell>
        </row>
        <row r="1458">
          <cell r="A1458" t="str">
            <v>VALFURVA</v>
          </cell>
        </row>
        <row r="1459">
          <cell r="A1459" t="str">
            <v>VALGANNA</v>
          </cell>
        </row>
        <row r="1460">
          <cell r="A1460" t="str">
            <v>VALGOGLIO</v>
          </cell>
        </row>
        <row r="1461">
          <cell r="A1461" t="str">
            <v>VALGREGHENTINO</v>
          </cell>
        </row>
        <row r="1462">
          <cell r="A1462" t="str">
            <v>VALLE LOMELLINA</v>
          </cell>
        </row>
        <row r="1463">
          <cell r="A1463" t="str">
            <v>VALLE SALIMBENE</v>
          </cell>
        </row>
        <row r="1464">
          <cell r="A1464" t="str">
            <v>VALLEVE</v>
          </cell>
        </row>
        <row r="1465">
          <cell r="A1465" t="str">
            <v>VALLIO TERME</v>
          </cell>
        </row>
        <row r="1466">
          <cell r="A1466" t="str">
            <v>VALMADRERA</v>
          </cell>
        </row>
        <row r="1467">
          <cell r="A1467" t="str">
            <v>VALMOREA</v>
          </cell>
        </row>
        <row r="1468">
          <cell r="A1468" t="str">
            <v>VALNEGRA</v>
          </cell>
        </row>
        <row r="1469">
          <cell r="A1469" t="str">
            <v>VALSECCA</v>
          </cell>
        </row>
        <row r="1470">
          <cell r="A1470" t="str">
            <v>VALSOLDA</v>
          </cell>
        </row>
        <row r="1471">
          <cell r="A1471" t="str">
            <v>VALTORTA</v>
          </cell>
        </row>
        <row r="1472">
          <cell r="A1472" t="str">
            <v>VALVERDE</v>
          </cell>
        </row>
        <row r="1473">
          <cell r="A1473" t="str">
            <v>VALVESTINO</v>
          </cell>
        </row>
        <row r="1474">
          <cell r="A1474" t="str">
            <v>VANZAGHELLO</v>
          </cell>
        </row>
        <row r="1475">
          <cell r="A1475" t="str">
            <v>VANZAGO</v>
          </cell>
        </row>
        <row r="1476">
          <cell r="A1476" t="str">
            <v>VAPRIO D'ADDA</v>
          </cell>
        </row>
        <row r="1477">
          <cell r="A1477" t="str">
            <v>VARANO BORGHI</v>
          </cell>
        </row>
        <row r="1478">
          <cell r="A1478" t="str">
            <v>VAREDO</v>
          </cell>
        </row>
        <row r="1479">
          <cell r="A1479" t="str">
            <v>VARENNA</v>
          </cell>
        </row>
        <row r="1480">
          <cell r="A1480" t="str">
            <v>VARESE</v>
          </cell>
        </row>
        <row r="1481">
          <cell r="A1481" t="str">
            <v>VARZI</v>
          </cell>
        </row>
        <row r="1482">
          <cell r="A1482" t="str">
            <v>VEDANO AL LAMBRO</v>
          </cell>
        </row>
        <row r="1483">
          <cell r="A1483" t="str">
            <v>VEDANO OLONA</v>
          </cell>
        </row>
        <row r="1484">
          <cell r="A1484" t="str">
            <v>VEDDASCA</v>
          </cell>
        </row>
        <row r="1485">
          <cell r="A1485" t="str">
            <v>VEDESETA</v>
          </cell>
        </row>
        <row r="1486">
          <cell r="A1486" t="str">
            <v>VEDUGGIO CON COLZANO</v>
          </cell>
        </row>
        <row r="1487">
          <cell r="A1487" t="str">
            <v>VELESO</v>
          </cell>
        </row>
        <row r="1488">
          <cell r="A1488" t="str">
            <v>VELEZZO LOMELLINA</v>
          </cell>
        </row>
        <row r="1489">
          <cell r="A1489" t="str">
            <v>VELLEZZO BELLINI</v>
          </cell>
        </row>
        <row r="1490">
          <cell r="A1490" t="str">
            <v>VENDROGNO</v>
          </cell>
        </row>
        <row r="1491">
          <cell r="A1491" t="str">
            <v>VENEGONO INFERIORE</v>
          </cell>
        </row>
        <row r="1492">
          <cell r="A1492" t="str">
            <v>VENEGONO SUPERIORE</v>
          </cell>
        </row>
        <row r="1493">
          <cell r="A1493" t="str">
            <v>VENIANO</v>
          </cell>
        </row>
        <row r="1494">
          <cell r="A1494" t="str">
            <v>VERANO BRIANZA</v>
          </cell>
        </row>
        <row r="1495">
          <cell r="A1495" t="str">
            <v>VERCANA</v>
          </cell>
        </row>
        <row r="1496">
          <cell r="A1496" t="str">
            <v>VERCEIA</v>
          </cell>
        </row>
        <row r="1497">
          <cell r="A1497" t="str">
            <v>VERCURAGO</v>
          </cell>
        </row>
        <row r="1498">
          <cell r="A1498" t="str">
            <v>VERDELLINO</v>
          </cell>
        </row>
        <row r="1499">
          <cell r="A1499" t="str">
            <v>VERDELLO</v>
          </cell>
        </row>
        <row r="1500">
          <cell r="A1500" t="str">
            <v>VERDERIO INFERIORE</v>
          </cell>
        </row>
        <row r="1501">
          <cell r="A1501" t="str">
            <v>VERDERIO SUPERIORE</v>
          </cell>
        </row>
        <row r="1502">
          <cell r="A1502" t="str">
            <v>VERGIATE</v>
          </cell>
        </row>
        <row r="1503">
          <cell r="A1503" t="str">
            <v>VERMEZZO</v>
          </cell>
        </row>
        <row r="1504">
          <cell r="A1504" t="str">
            <v>VERNATE</v>
          </cell>
        </row>
        <row r="1505">
          <cell r="A1505" t="str">
            <v>VEROLANUOVA</v>
          </cell>
        </row>
        <row r="1506">
          <cell r="A1506" t="str">
            <v>VEROLAVECCHIA</v>
          </cell>
        </row>
        <row r="1507">
          <cell r="A1507" t="str">
            <v>VERRETTO</v>
          </cell>
        </row>
        <row r="1508">
          <cell r="A1508" t="str">
            <v>VERRUA PO</v>
          </cell>
        </row>
        <row r="1509">
          <cell r="A1509" t="str">
            <v>VERTEMATE CON MINOPRIO</v>
          </cell>
        </row>
        <row r="1510">
          <cell r="A1510" t="str">
            <v>VERTOVA</v>
          </cell>
        </row>
        <row r="1511">
          <cell r="A1511" t="str">
            <v>VERVIO</v>
          </cell>
        </row>
        <row r="1512">
          <cell r="A1512" t="str">
            <v>VESCOVATO</v>
          </cell>
        </row>
        <row r="1513">
          <cell r="A1513" t="str">
            <v>VESTONE</v>
          </cell>
        </row>
        <row r="1514">
          <cell r="A1514" t="str">
            <v>VESTRENO</v>
          </cell>
        </row>
        <row r="1515">
          <cell r="A1515" t="str">
            <v>VEZZA D'OGLIO</v>
          </cell>
        </row>
        <row r="1516">
          <cell r="A1516" t="str">
            <v>VIADANA</v>
          </cell>
        </row>
        <row r="1517">
          <cell r="A1517" t="str">
            <v>VIADANICA</v>
          </cell>
        </row>
        <row r="1518">
          <cell r="A1518" t="str">
            <v>VIDIGULFO</v>
          </cell>
        </row>
        <row r="1519">
          <cell r="A1519" t="str">
            <v>VIGANO SAN MARTINO</v>
          </cell>
        </row>
        <row r="1520">
          <cell r="A1520" t="str">
            <v>VIGANO'</v>
          </cell>
        </row>
        <row r="1521">
          <cell r="A1521" t="str">
            <v>VIGEVANO</v>
          </cell>
        </row>
        <row r="1522">
          <cell r="A1522" t="str">
            <v>VIGGIU'</v>
          </cell>
        </row>
        <row r="1523">
          <cell r="A1523" t="str">
            <v>VIGNATE</v>
          </cell>
        </row>
        <row r="1524">
          <cell r="A1524" t="str">
            <v>VIGOLO</v>
          </cell>
        </row>
        <row r="1525">
          <cell r="A1525" t="str">
            <v>VILLA BISCOSSI</v>
          </cell>
        </row>
        <row r="1526">
          <cell r="A1526" t="str">
            <v>VILLA CARCINA</v>
          </cell>
        </row>
        <row r="1527">
          <cell r="A1527" t="str">
            <v>VILLA CORTESE</v>
          </cell>
        </row>
        <row r="1528">
          <cell r="A1528" t="str">
            <v>VILLA D'ADDA</v>
          </cell>
        </row>
        <row r="1529">
          <cell r="A1529" t="str">
            <v>VILLA D'ALME'</v>
          </cell>
        </row>
        <row r="1530">
          <cell r="A1530" t="str">
            <v>VILLA D'OGNA</v>
          </cell>
        </row>
        <row r="1531">
          <cell r="A1531" t="str">
            <v>VILLA DI CHIAVENNA</v>
          </cell>
        </row>
        <row r="1532">
          <cell r="A1532" t="str">
            <v>VILLA DI SERIO</v>
          </cell>
        </row>
        <row r="1533">
          <cell r="A1533" t="str">
            <v>VILLA DI TIRANO</v>
          </cell>
        </row>
        <row r="1534">
          <cell r="A1534" t="str">
            <v>VILLA GUARDIA</v>
          </cell>
        </row>
        <row r="1535">
          <cell r="A1535" t="str">
            <v>VILLA POMA</v>
          </cell>
        </row>
        <row r="1536">
          <cell r="A1536" t="str">
            <v>VILLACHIARA</v>
          </cell>
        </row>
        <row r="1537">
          <cell r="A1537" t="str">
            <v>VILLANOVA D'ARDENGHI</v>
          </cell>
        </row>
        <row r="1538">
          <cell r="A1538" t="str">
            <v>VILLANOVA DEL SILLARO</v>
          </cell>
        </row>
        <row r="1539">
          <cell r="A1539" t="str">
            <v>VILLANTERIO</v>
          </cell>
        </row>
        <row r="1540">
          <cell r="A1540" t="str">
            <v>VILLANUOVA SUL CLISI</v>
          </cell>
        </row>
        <row r="1541">
          <cell r="A1541" t="str">
            <v>VILLASANTA</v>
          </cell>
        </row>
        <row r="1542">
          <cell r="A1542" t="str">
            <v>VILLIMPENTA</v>
          </cell>
        </row>
        <row r="1543">
          <cell r="A1543" t="str">
            <v>VILLONGO</v>
          </cell>
        </row>
        <row r="1544">
          <cell r="A1544" t="str">
            <v>VILMINORE DI SCALVE</v>
          </cell>
        </row>
        <row r="1545">
          <cell r="A1545" t="str">
            <v>VIMERCATE</v>
          </cell>
        </row>
        <row r="1546">
          <cell r="A1546" t="str">
            <v>VIMODRONE</v>
          </cell>
        </row>
        <row r="1547">
          <cell r="A1547" t="str">
            <v>VIONE</v>
          </cell>
        </row>
        <row r="1548">
          <cell r="A1548" t="str">
            <v>VIRGILIO</v>
          </cell>
        </row>
        <row r="1549">
          <cell r="A1549" t="str">
            <v>VISANO</v>
          </cell>
        </row>
        <row r="1550">
          <cell r="A1550" t="str">
            <v>VISTARINO</v>
          </cell>
        </row>
        <row r="1551">
          <cell r="A1551" t="str">
            <v>VITTUONE</v>
          </cell>
        </row>
        <row r="1552">
          <cell r="A1552" t="str">
            <v>VIZZOLA TICINO</v>
          </cell>
        </row>
        <row r="1553">
          <cell r="A1553" t="str">
            <v>VIZZOLO PREDABISSI</v>
          </cell>
        </row>
        <row r="1554">
          <cell r="A1554" t="str">
            <v>VOBARNO</v>
          </cell>
        </row>
        <row r="1555">
          <cell r="A1555" t="str">
            <v>VOGHERA</v>
          </cell>
        </row>
        <row r="1556">
          <cell r="A1556" t="str">
            <v>VOLONGO</v>
          </cell>
        </row>
        <row r="1557">
          <cell r="A1557" t="str">
            <v>VOLPARA</v>
          </cell>
        </row>
        <row r="1558">
          <cell r="A1558" t="str">
            <v>VOLTA MANTOVANA</v>
          </cell>
        </row>
        <row r="1559">
          <cell r="A1559" t="str">
            <v>VOLTIDO</v>
          </cell>
        </row>
        <row r="1560">
          <cell r="A1560" t="str">
            <v>ZANDOBBIO</v>
          </cell>
        </row>
        <row r="1561">
          <cell r="A1561" t="str">
            <v>ZANICA</v>
          </cell>
        </row>
        <row r="1562">
          <cell r="A1562" t="str">
            <v>ZAVATTARELLO</v>
          </cell>
        </row>
        <row r="1563">
          <cell r="A1563" t="str">
            <v>ZECCONE</v>
          </cell>
        </row>
        <row r="1564">
          <cell r="A1564" t="str">
            <v>ZELBIO</v>
          </cell>
        </row>
        <row r="1565">
          <cell r="A1565" t="str">
            <v>ZELO BUON PERSICO</v>
          </cell>
        </row>
        <row r="1566">
          <cell r="A1566" t="str">
            <v>ZELO SURRIGONE</v>
          </cell>
        </row>
        <row r="1567">
          <cell r="A1567" t="str">
            <v>ZEME</v>
          </cell>
        </row>
        <row r="1568">
          <cell r="A1568" t="str">
            <v>ZENEVREDO</v>
          </cell>
        </row>
        <row r="1569">
          <cell r="A1569" t="str">
            <v>ZERBO</v>
          </cell>
        </row>
        <row r="1570">
          <cell r="A1570" t="str">
            <v>ZERBOLO'</v>
          </cell>
        </row>
        <row r="1571">
          <cell r="A1571" t="str">
            <v>ZIBIDO SAN GIACOMO</v>
          </cell>
        </row>
        <row r="1572">
          <cell r="A1572" t="str">
            <v>ZINASCO</v>
          </cell>
        </row>
        <row r="1573">
          <cell r="A1573" t="str">
            <v>ZOGNO</v>
          </cell>
        </row>
        <row r="1574">
          <cell r="A1574" t="str">
            <v>ZONE</v>
          </cell>
        </row>
      </sheetData>
      <sheetData sheetId="91" refreshError="1"/>
      <sheetData sheetId="92" refreshError="1"/>
      <sheetData sheetId="93"/>
    </sheetDataSet>
  </externalBook>
</externalLink>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sheet1.xml><?xml version="1.0" encoding="utf-8"?>
<worksheet xmlns="http://schemas.openxmlformats.org/spreadsheetml/2006/main" xmlns:r="http://schemas.openxmlformats.org/officeDocument/2006/relationships">
  <sheetPr codeName="Foglio7"/>
  <dimension ref="A1:O201"/>
  <sheetViews>
    <sheetView showGridLines="0" zoomScale="85" zoomScaleNormal="85" workbookViewId="0">
      <selection activeCell="G151" sqref="G151"/>
    </sheetView>
  </sheetViews>
  <sheetFormatPr defaultColWidth="11" defaultRowHeight="12.75"/>
  <cols>
    <col min="1" max="1" width="5.7109375" style="11" customWidth="1"/>
    <col min="2" max="2" width="22.140625" style="3" customWidth="1"/>
    <col min="3" max="3" width="26.5703125" style="3" customWidth="1"/>
    <col min="4" max="4" width="17.5703125" style="3" customWidth="1"/>
    <col min="5" max="5" width="45.5703125" style="3" customWidth="1"/>
    <col min="6" max="6" width="24.85546875" style="3" customWidth="1"/>
    <col min="7" max="7" width="26" style="3" customWidth="1"/>
    <col min="8" max="10" width="4.7109375" style="4" customWidth="1"/>
    <col min="11" max="11" width="35.5703125" style="4" customWidth="1"/>
    <col min="12" max="16384" width="11" style="4"/>
  </cols>
  <sheetData>
    <row r="1" spans="1:11" ht="35.25" customHeight="1">
      <c r="A1" s="2" t="s">
        <v>0</v>
      </c>
    </row>
    <row r="2" spans="1:11" s="7" customFormat="1" ht="12.75" customHeight="1">
      <c r="A2" s="5" t="s">
        <v>1</v>
      </c>
      <c r="B2" s="6"/>
      <c r="C2" s="2411"/>
      <c r="D2" s="2411"/>
      <c r="E2" s="2411"/>
      <c r="F2" s="2411"/>
      <c r="G2" s="6"/>
    </row>
    <row r="3" spans="1:11" s="7" customFormat="1" ht="27" customHeight="1">
      <c r="A3" s="5"/>
      <c r="B3" s="8"/>
      <c r="C3" s="2411" t="str">
        <f>'t1'!A1</f>
        <v>COMPARTO SERVIZIO SANITARIO NAZIONALE - anno 2017</v>
      </c>
      <c r="D3" s="2411"/>
      <c r="E3" s="2411"/>
      <c r="F3" s="9"/>
      <c r="G3" s="10"/>
    </row>
    <row r="4" spans="1:11" ht="66" customHeight="1">
      <c r="C4" s="12"/>
      <c r="D4" s="12"/>
      <c r="E4" s="12"/>
      <c r="F4" s="13"/>
      <c r="G4" s="14"/>
      <c r="H4" s="15"/>
    </row>
    <row r="5" spans="1:11">
      <c r="E5" s="11"/>
      <c r="H5" s="15"/>
    </row>
    <row r="6" spans="1:11" ht="18" customHeight="1">
      <c r="B6" s="2412" t="s">
        <v>2</v>
      </c>
      <c r="C6" s="2413"/>
      <c r="D6" s="2413"/>
      <c r="E6" s="2413"/>
      <c r="F6" s="2413"/>
      <c r="G6" s="2414"/>
    </row>
    <row r="7" spans="1:11" ht="6" customHeight="1"/>
    <row r="8" spans="1:11" ht="19.5" customHeight="1">
      <c r="A8" s="16"/>
      <c r="B8" s="3" t="s">
        <v>3</v>
      </c>
      <c r="D8" s="17"/>
      <c r="E8" s="2415" t="str">
        <f>CONCATENATE(IN_SI_1!A2)</f>
        <v/>
      </c>
      <c r="F8" s="2416"/>
      <c r="G8" s="2417"/>
    </row>
    <row r="9" spans="1:11" ht="29.1" customHeight="1">
      <c r="A9" s="16" t="s">
        <v>4</v>
      </c>
      <c r="B9" s="18" t="s">
        <v>5</v>
      </c>
      <c r="C9" s="18"/>
      <c r="D9" s="17"/>
      <c r="E9" s="2408" t="str">
        <f>CONCATENATE(IN_SI_1!B2)</f>
        <v>80018230153</v>
      </c>
      <c r="F9" s="2409"/>
      <c r="G9" s="2410"/>
      <c r="K9" s="19" t="str">
        <f>IF(LEN(E9)=0,"E' NECESSARIO INSERIRE IL CODICE FISCALE DELL'ENTE","")</f>
        <v/>
      </c>
    </row>
    <row r="10" spans="1:11" ht="29.1" customHeight="1">
      <c r="A10" s="16" t="s">
        <v>4</v>
      </c>
      <c r="B10" s="18" t="s">
        <v>6</v>
      </c>
      <c r="C10" s="18"/>
      <c r="D10" s="17"/>
      <c r="E10" s="2408" t="str">
        <f>CONCATENATE(IN_SI_1!C2)</f>
        <v>0223902488</v>
      </c>
      <c r="F10" s="2409"/>
      <c r="G10" s="2410"/>
      <c r="K10" s="19" t="str">
        <f>IF(LEN(E10)=0,"E' NECESSARIO INSERIRE IL TELEFONO DELL'ENTE","")</f>
        <v/>
      </c>
    </row>
    <row r="11" spans="1:11" ht="29.1" customHeight="1">
      <c r="A11" s="16" t="s">
        <v>4</v>
      </c>
      <c r="B11" s="18" t="s">
        <v>7</v>
      </c>
      <c r="C11" s="18"/>
      <c r="D11" s="17"/>
      <c r="E11" s="2408" t="str">
        <f>CONCATENATE(IN_SI_1!D2)</f>
        <v>0223902713</v>
      </c>
      <c r="F11" s="2409"/>
      <c r="G11" s="2410"/>
      <c r="K11" s="19" t="str">
        <f>IF(LEN(E11)=0,"E' NECESSARIO INSERIRE 
IL FAX DELL'ENTE","")</f>
        <v/>
      </c>
    </row>
    <row r="12" spans="1:11" ht="29.1" customHeight="1">
      <c r="A12" s="16" t="s">
        <v>4</v>
      </c>
      <c r="B12" s="18" t="s">
        <v>8</v>
      </c>
      <c r="C12" s="18"/>
      <c r="D12" s="17"/>
      <c r="E12" s="2408" t="str">
        <f>CONCATENATE(IN_SI_1!E2)</f>
        <v>segreteria.risorseumane@istitutotumori.mi.it</v>
      </c>
      <c r="F12" s="2409"/>
      <c r="G12" s="2410"/>
      <c r="K12" s="19" t="str">
        <f>IF(LEN(E12)=0,"E' NECESSARIO INSERIRE 
L'E-MAIL DELL'ENTE","")</f>
        <v/>
      </c>
    </row>
    <row r="13" spans="1:11" ht="28.5" customHeight="1">
      <c r="A13" s="16" t="s">
        <v>4</v>
      </c>
      <c r="B13" s="18" t="s">
        <v>9</v>
      </c>
      <c r="C13" s="2395" t="str">
        <f>CONCATENATE(IN_SI_1!F2)</f>
        <v>VIA VENEZIAN</v>
      </c>
      <c r="D13" s="2396" t="str">
        <f>CONCATENATE(IN_SI_1!G2)</f>
        <v>1</v>
      </c>
      <c r="E13" s="2397" t="str">
        <f>CONCATENATE(IN_SI_1!H2)</f>
        <v>20133</v>
      </c>
      <c r="F13" s="2398" t="str">
        <f>CONCATENATE(IN_SI_1!I2)</f>
        <v>MILANO</v>
      </c>
      <c r="G13" s="2399" t="str">
        <f>CONCATENATE(IN_SI_1!J2)</f>
        <v>XX</v>
      </c>
      <c r="H13" s="21"/>
      <c r="I13" s="21"/>
      <c r="J13" s="22"/>
      <c r="K13" s="23" t="str">
        <f>IF(AND(LEN(C13)&gt;0,LEN(D13)&gt;0,LEN(E13)&gt;0,LEN(F13)&gt;0,LEN(G13)&gt;0),"","E' NECESSARIO COMPILARE TUTTI I DATI DELL'INDIRIZZO")</f>
        <v/>
      </c>
    </row>
    <row r="14" spans="1:11" s="27" customFormat="1" ht="20.25" customHeight="1">
      <c r="A14" s="16"/>
      <c r="B14" s="24"/>
      <c r="C14" s="25" t="s">
        <v>10</v>
      </c>
      <c r="D14" s="26" t="s">
        <v>11</v>
      </c>
      <c r="E14" s="25" t="s">
        <v>12</v>
      </c>
      <c r="F14" s="25" t="s">
        <v>13</v>
      </c>
      <c r="G14" s="25"/>
    </row>
    <row r="15" spans="1:11" s="29" customFormat="1" ht="29.1" customHeight="1">
      <c r="A15" s="3"/>
      <c r="B15" s="18" t="s">
        <v>14</v>
      </c>
      <c r="C15" s="28"/>
      <c r="D15" s="2418" t="str">
        <f>CONCATENATE(IN_SI_1!K2)</f>
        <v>www.istitutotumori.mi.it</v>
      </c>
      <c r="E15" s="2419"/>
      <c r="F15" s="2419"/>
      <c r="G15" s="2420"/>
    </row>
    <row r="16" spans="1:11" ht="18" customHeight="1">
      <c r="A16" s="16"/>
      <c r="B16" s="2412" t="s">
        <v>15</v>
      </c>
      <c r="C16" s="2413"/>
      <c r="D16" s="2413"/>
      <c r="E16" s="2413"/>
      <c r="F16" s="2413"/>
      <c r="G16" s="2414"/>
      <c r="K16" s="30"/>
    </row>
    <row r="17" spans="1:11" s="35" customFormat="1" ht="15">
      <c r="A17" s="16"/>
      <c r="B17" s="31" t="s">
        <v>16</v>
      </c>
      <c r="C17" s="32"/>
      <c r="D17" s="33"/>
      <c r="E17" s="33"/>
      <c r="F17" s="34"/>
      <c r="G17" s="2421"/>
    </row>
    <row r="18" spans="1:11" s="35" customFormat="1" ht="15">
      <c r="A18" s="16" t="s">
        <v>4</v>
      </c>
      <c r="B18" s="33" t="s">
        <v>17</v>
      </c>
      <c r="C18" s="33"/>
      <c r="D18" s="33" t="s">
        <v>18</v>
      </c>
      <c r="E18" s="33"/>
      <c r="F18" s="36" t="s">
        <v>19</v>
      </c>
      <c r="G18" s="2422"/>
    </row>
    <row r="19" spans="1:11" ht="29.1" customHeight="1">
      <c r="A19" s="16"/>
      <c r="B19" s="2423" t="str">
        <f>CONCATENATE(IN_SI_1!L2)</f>
        <v>DI FRANCESCANTONIO</v>
      </c>
      <c r="C19" s="2424"/>
      <c r="D19" s="2423" t="str">
        <f>CONCATENATE(IN_SI_1!M2)</f>
        <v>ALBERTO</v>
      </c>
      <c r="E19" s="2424"/>
      <c r="F19" s="2423" t="str">
        <f>CONCATENATE(IN_SI_1!N2)</f>
        <v>alberto.difrancescantonio@tesoro.it</v>
      </c>
      <c r="G19" s="2425"/>
      <c r="K19" s="37" t="str">
        <f>IF(OR(AND(LEN(B19)&gt;0,LEN(D19)&gt;0,LEN(F19)&gt;0), AND(LEN(B19)=0,LEN(D19)=0,LEN(F19)=0)), "","E' NECESSARIO COMPILARE TUTTI I CAMPI")</f>
        <v/>
      </c>
    </row>
    <row r="20" spans="1:11" s="35" customFormat="1" ht="15">
      <c r="A20" s="16"/>
      <c r="B20" s="31" t="s">
        <v>20</v>
      </c>
      <c r="C20" s="32"/>
      <c r="D20" s="33"/>
      <c r="E20" s="33"/>
      <c r="F20" s="34"/>
      <c r="G20" s="2421"/>
    </row>
    <row r="21" spans="1:11" s="35" customFormat="1" ht="15" customHeight="1">
      <c r="A21" s="16"/>
      <c r="B21" s="33" t="s">
        <v>17</v>
      </c>
      <c r="C21" s="33"/>
      <c r="D21" s="33" t="s">
        <v>18</v>
      </c>
      <c r="E21" s="33"/>
      <c r="F21" s="36" t="s">
        <v>19</v>
      </c>
      <c r="G21" s="2422"/>
    </row>
    <row r="22" spans="1:11" ht="23.25" customHeight="1">
      <c r="A22" s="16"/>
      <c r="B22" s="2426" t="str">
        <f>CONCATENATE(IN_SI_1!O2)</f>
        <v>MONTANELLI</v>
      </c>
      <c r="C22" s="2427"/>
      <c r="D22" s="2426" t="str">
        <f>CONCATENATE(IN_SI_1!P2)</f>
        <v>LAURO</v>
      </c>
      <c r="E22" s="2428"/>
      <c r="F22" s="2426" t="str">
        <f>CONCATENATE(IN_SI_1!Q2)</f>
        <v>info@studiomontanelli.it</v>
      </c>
      <c r="G22" s="2428"/>
      <c r="K22" s="37" t="str">
        <f>IF(OR(AND(LEN(B22)&gt;0,LEN(D22)&gt;0,LEN(F22)&gt;0), AND(LEN(B22)=0,LEN(D22)=0,LEN(F22)=0)), "","E' NECESSARIO COMPILARE TUTTI I CAMPI")</f>
        <v/>
      </c>
    </row>
    <row r="23" spans="1:11" ht="23.25" customHeight="1">
      <c r="A23" s="16"/>
      <c r="B23" s="2426" t="str">
        <f>CONCATENATE(IN_SI_1!R2)</f>
        <v>SCIARRONE</v>
      </c>
      <c r="C23" s="2428"/>
      <c r="D23" s="2426" t="str">
        <f>CONCATENATE(IN_SI_1!S2)</f>
        <v>SANTO</v>
      </c>
      <c r="E23" s="2428"/>
      <c r="F23" s="2426" t="str">
        <f>CONCATENATE(IN_SI_1!T2)</f>
        <v>tino.sciarrone@hotmail.it</v>
      </c>
      <c r="G23" s="2428"/>
      <c r="K23" s="37" t="str">
        <f>IF(OR(AND(LEN(B23)&gt;0,LEN(D23)&gt;0,LEN(F23)&gt;0), AND(LEN(B23)=0,LEN(D23)=0,LEN(F23)=0)), "","E' NECESSARIO COMPILARE TUTTI I CAMPI")</f>
        <v/>
      </c>
    </row>
    <row r="24" spans="1:11" ht="23.25" customHeight="1">
      <c r="A24" s="16"/>
      <c r="B24" s="2426" t="str">
        <f>CONCATENATE(IN_SI_1!U2)</f>
        <v/>
      </c>
      <c r="C24" s="2428"/>
      <c r="D24" s="2426" t="str">
        <f>CONCATENATE(IN_SI_1!V2)</f>
        <v/>
      </c>
      <c r="E24" s="2428"/>
      <c r="F24" s="2426" t="str">
        <f>CONCATENATE(IN_SI_1!W2)</f>
        <v/>
      </c>
      <c r="G24" s="2428"/>
      <c r="K24" s="37" t="str">
        <f>IF(OR(AND(LEN(B24)&gt;0,LEN(D24)&gt;0,LEN(F24)&gt;0), AND(LEN(B24)=0,LEN(D24)=0,LEN(F24)=0)), "","E' NECESSARIO COMPILARE TUTTI I CAMPI")</f>
        <v/>
      </c>
    </row>
    <row r="25" spans="1:11" ht="23.25" customHeight="1">
      <c r="A25" s="16"/>
      <c r="B25" s="2426" t="str">
        <f>CONCATENATE(IN_SI_1!X2)</f>
        <v/>
      </c>
      <c r="C25" s="2428"/>
      <c r="D25" s="2426" t="str">
        <f>CONCATENATE(IN_SI_1!Y2)</f>
        <v/>
      </c>
      <c r="E25" s="2428"/>
      <c r="F25" s="2426" t="str">
        <f>CONCATENATE(IN_SI_1!Z2)</f>
        <v/>
      </c>
      <c r="G25" s="2428"/>
      <c r="K25" s="37" t="str">
        <f>IF(OR(AND(LEN(B25)&gt;0,LEN(D25)&gt;0,LEN(F25)&gt;0), AND(LEN(B25)=0,LEN(D25)=0,LEN(F25)=0)), "","E' NECESSARIO COMPILARE TUTTI I CAMPI")</f>
        <v/>
      </c>
    </row>
    <row r="26" spans="1:11" ht="23.25" customHeight="1">
      <c r="A26" s="16"/>
      <c r="B26" s="2426" t="str">
        <f>CONCATENATE(IN_SI_1!AA2)</f>
        <v/>
      </c>
      <c r="C26" s="2428"/>
      <c r="D26" s="2426" t="str">
        <f>CONCATENATE(IN_SI_1!AB2)</f>
        <v/>
      </c>
      <c r="E26" s="2428"/>
      <c r="F26" s="2426" t="str">
        <f>CONCATENATE(IN_SI_1!AC2)</f>
        <v/>
      </c>
      <c r="G26" s="2428"/>
      <c r="K26" s="37" t="str">
        <f>IF(OR(AND(LEN(B26)&gt;0,LEN(D26)&gt;0,LEN(F26)&gt;0), AND(LEN(B26)=0,LEN(D26)=0,LEN(F26)=0)), "","E' NECESSARIO COMPILARE TUTTI I CAMPI")</f>
        <v/>
      </c>
    </row>
    <row r="27" spans="1:11" s="15" customFormat="1" ht="12.75" customHeight="1">
      <c r="A27" s="16"/>
      <c r="B27" s="38"/>
      <c r="C27" s="39"/>
      <c r="D27" s="39"/>
      <c r="E27" s="40"/>
      <c r="F27" s="41"/>
      <c r="G27" s="41"/>
    </row>
    <row r="28" spans="1:11" ht="18" customHeight="1">
      <c r="A28" s="16"/>
      <c r="B28" s="42" t="s">
        <v>21</v>
      </c>
      <c r="C28" s="43"/>
      <c r="D28" s="43"/>
      <c r="E28" s="44"/>
      <c r="F28" s="45"/>
      <c r="G28" s="45"/>
      <c r="H28" s="46"/>
    </row>
    <row r="29" spans="1:11" ht="13.5" customHeight="1">
      <c r="A29" s="16"/>
      <c r="B29" s="43"/>
      <c r="C29" s="43"/>
      <c r="D29" s="43"/>
      <c r="E29" s="44"/>
      <c r="F29" s="47"/>
      <c r="G29" s="47"/>
      <c r="H29" s="46"/>
    </row>
    <row r="30" spans="1:11" ht="23.25" customHeight="1">
      <c r="A30" s="16"/>
      <c r="B30" s="2412" t="s">
        <v>22</v>
      </c>
      <c r="C30" s="2413"/>
      <c r="D30" s="2413"/>
      <c r="E30" s="2413"/>
      <c r="F30" s="2413"/>
      <c r="G30" s="2414"/>
      <c r="H30" s="46"/>
    </row>
    <row r="31" spans="1:11" ht="18" customHeight="1">
      <c r="A31" s="16"/>
      <c r="B31" s="48"/>
      <c r="E31" s="11"/>
    </row>
    <row r="32" spans="1:11" s="52" customFormat="1" ht="15.75" customHeight="1">
      <c r="A32" s="16"/>
      <c r="B32" s="49" t="s">
        <v>17</v>
      </c>
      <c r="C32" s="49"/>
      <c r="D32" s="49" t="s">
        <v>18</v>
      </c>
      <c r="E32" s="49" t="s">
        <v>19</v>
      </c>
      <c r="F32" s="50" t="s">
        <v>6</v>
      </c>
      <c r="G32" s="51" t="s">
        <v>23</v>
      </c>
    </row>
    <row r="33" spans="1:11" ht="29.1" customHeight="1">
      <c r="A33" s="16" t="s">
        <v>4</v>
      </c>
      <c r="B33" s="2431" t="str">
        <f>CONCATENATE(IN_SI_1!AD2)</f>
        <v>FERRIGNO</v>
      </c>
      <c r="C33" s="2432"/>
      <c r="D33" s="20" t="str">
        <f>CONCATENATE(IN_SI_1!AE2)</f>
        <v>ANTONIETTA</v>
      </c>
      <c r="E33" s="53" t="str">
        <f>CONCATENATE(IN_SI_1!AF2)</f>
        <v>segreteria.risorseumane@istitutotumori.mi.it</v>
      </c>
      <c r="F33" s="54" t="str">
        <f>CONCATENATE(IN_SI_1!AG2)</f>
        <v>0223903160</v>
      </c>
      <c r="G33" s="54" t="str">
        <f>CONCATENATE(IN_SI_1!AH2)</f>
        <v>0223902713</v>
      </c>
      <c r="K33" s="37" t="str">
        <f>IF(AND(LEN(B33)&gt;0,LEN(D33)&gt;0,LEN(E33)&gt;0,LEN(F33)&gt;0,LEN(G33)&gt;0),"","E' NECESSARIO COMPILARE TUTTI I DATI DEL RESPONSABILE")</f>
        <v/>
      </c>
    </row>
    <row r="34" spans="1:11" ht="20.25" hidden="1" customHeight="1">
      <c r="A34" s="16"/>
      <c r="B34" s="2429" t="str">
        <f>CONCATENATE(IN_SI_1!AI2)</f>
        <v/>
      </c>
      <c r="C34" s="2430"/>
      <c r="D34" s="55" t="str">
        <f>CONCATENATE(IN_SI_1!AJ2)</f>
        <v/>
      </c>
      <c r="E34" s="1720" t="str">
        <f>CONCATENATE(IN_SI_1!AK2)</f>
        <v/>
      </c>
      <c r="F34" s="56" t="str">
        <f>CONCATENATE(IN_SI_1!AL2)</f>
        <v/>
      </c>
      <c r="G34" s="56" t="str">
        <f>CONCATENATE(IN_SI_1!AM2)</f>
        <v/>
      </c>
    </row>
    <row r="35" spans="1:11" ht="20.25" customHeight="1">
      <c r="A35" s="16"/>
      <c r="B35" s="1673"/>
      <c r="C35" s="1673"/>
      <c r="D35" s="1673"/>
      <c r="E35" s="1674"/>
      <c r="F35" s="1675"/>
      <c r="G35" s="1675"/>
    </row>
    <row r="36" spans="1:11" ht="15">
      <c r="A36" s="16"/>
      <c r="B36" s="2412" t="s">
        <v>24</v>
      </c>
      <c r="C36" s="2413"/>
      <c r="D36" s="2413"/>
      <c r="E36" s="2413"/>
      <c r="F36" s="2413"/>
      <c r="G36" s="2414"/>
    </row>
    <row r="37" spans="1:11" ht="8.25" customHeight="1">
      <c r="A37" s="16"/>
      <c r="B37" s="1680"/>
      <c r="C37" s="1680"/>
      <c r="D37" s="1680"/>
      <c r="E37" s="1680"/>
      <c r="F37" s="1680"/>
      <c r="G37" s="1680"/>
    </row>
    <row r="38" spans="1:11" ht="12.75" customHeight="1">
      <c r="A38" s="16"/>
      <c r="B38" s="49" t="s">
        <v>17</v>
      </c>
      <c r="C38" s="1679"/>
      <c r="D38" s="49" t="s">
        <v>18</v>
      </c>
      <c r="E38" s="49" t="s">
        <v>19</v>
      </c>
      <c r="F38" s="50" t="s">
        <v>6</v>
      </c>
      <c r="G38" s="51" t="s">
        <v>23</v>
      </c>
    </row>
    <row r="39" spans="1:11" ht="23.25" customHeight="1">
      <c r="A39" s="16"/>
      <c r="B39" s="2454" t="s">
        <v>5488</v>
      </c>
      <c r="C39" s="2455"/>
      <c r="D39" s="1716" t="s">
        <v>5489</v>
      </c>
      <c r="E39" s="1717" t="s">
        <v>5490</v>
      </c>
      <c r="F39" s="1718" t="s">
        <v>5491</v>
      </c>
      <c r="G39" s="1719" t="s">
        <v>196</v>
      </c>
    </row>
    <row r="40" spans="1:11" ht="15">
      <c r="A40" s="16"/>
      <c r="B40" s="1676"/>
      <c r="C40" s="1676"/>
      <c r="D40" s="1676"/>
      <c r="E40" s="1677"/>
      <c r="F40" s="1678"/>
      <c r="G40" s="1678"/>
    </row>
    <row r="41" spans="1:11" ht="18" customHeight="1">
      <c r="A41" s="16"/>
      <c r="B41" s="2412" t="s">
        <v>25</v>
      </c>
      <c r="C41" s="2413"/>
      <c r="D41" s="2413"/>
      <c r="E41" s="2413"/>
      <c r="F41" s="2413"/>
      <c r="G41" s="2414"/>
    </row>
    <row r="42" spans="1:11" ht="9" customHeight="1">
      <c r="A42" s="16"/>
      <c r="B42" s="18"/>
      <c r="C42" s="18"/>
      <c r="D42" s="57"/>
      <c r="E42" s="57"/>
      <c r="F42" s="58"/>
      <c r="G42" s="58"/>
    </row>
    <row r="43" spans="1:11" ht="15" hidden="1">
      <c r="A43" s="16"/>
      <c r="B43" s="59"/>
      <c r="C43" s="18"/>
      <c r="F43" s="34"/>
      <c r="G43" s="34"/>
      <c r="H43" s="60" t="b">
        <v>1</v>
      </c>
      <c r="I43" s="60" t="b">
        <v>0</v>
      </c>
    </row>
    <row r="44" spans="1:11" ht="29.25" hidden="1" customHeight="1">
      <c r="A44" s="16">
        <v>1</v>
      </c>
      <c r="B44" s="2435" t="s">
        <v>26</v>
      </c>
      <c r="C44" s="2435"/>
      <c r="D44" s="2435"/>
      <c r="E44" s="2435"/>
      <c r="F44" s="61"/>
      <c r="G44" s="61"/>
      <c r="H44" s="62"/>
      <c r="I44" s="62"/>
      <c r="J44" s="63"/>
      <c r="K44" s="37"/>
    </row>
    <row r="45" spans="1:11" ht="8.25" hidden="1" customHeight="1">
      <c r="B45" s="59"/>
      <c r="C45" s="18"/>
      <c r="F45" s="64"/>
      <c r="G45" s="64"/>
      <c r="H45" s="60" t="b">
        <v>0</v>
      </c>
      <c r="I45" s="60" t="b">
        <v>0</v>
      </c>
    </row>
    <row r="46" spans="1:11" ht="9" hidden="1" customHeight="1">
      <c r="A46" s="16">
        <v>2</v>
      </c>
      <c r="B46" s="2435" t="s">
        <v>26</v>
      </c>
      <c r="C46" s="2435"/>
      <c r="D46" s="2435"/>
      <c r="E46" s="2435"/>
      <c r="F46" s="61"/>
      <c r="G46" s="61"/>
      <c r="H46" s="62"/>
      <c r="I46" s="62"/>
      <c r="J46" s="63"/>
      <c r="K46" s="37"/>
    </row>
    <row r="47" spans="1:11" ht="8.25" hidden="1" customHeight="1">
      <c r="A47" s="16"/>
      <c r="B47" s="59"/>
      <c r="C47" s="18"/>
      <c r="F47" s="61"/>
      <c r="G47" s="61"/>
      <c r="H47" s="60" t="b">
        <v>0</v>
      </c>
      <c r="I47" s="60" t="b">
        <v>0</v>
      </c>
    </row>
    <row r="48" spans="1:11" ht="29.25" hidden="1" customHeight="1">
      <c r="A48" s="16">
        <v>3</v>
      </c>
      <c r="B48" s="2435" t="s">
        <v>26</v>
      </c>
      <c r="C48" s="2435"/>
      <c r="D48" s="2435"/>
      <c r="E48" s="2435"/>
      <c r="F48" s="61"/>
      <c r="G48" s="61"/>
      <c r="H48" s="62"/>
      <c r="I48" s="62"/>
      <c r="J48" s="63"/>
      <c r="K48" s="37"/>
    </row>
    <row r="49" spans="1:11" ht="8.25" hidden="1" customHeight="1">
      <c r="A49" s="16"/>
      <c r="B49" s="59"/>
      <c r="C49" s="18"/>
      <c r="F49" s="61"/>
      <c r="G49" s="61"/>
      <c r="H49" s="60" t="b">
        <v>0</v>
      </c>
      <c r="I49" s="60" t="b">
        <v>0</v>
      </c>
    </row>
    <row r="50" spans="1:11" ht="29.25" hidden="1" customHeight="1">
      <c r="A50" s="16">
        <v>4</v>
      </c>
      <c r="B50" s="2434" t="s">
        <v>26</v>
      </c>
      <c r="C50" s="2434"/>
      <c r="D50" s="2434"/>
      <c r="E50" s="2434"/>
      <c r="F50" s="61"/>
      <c r="G50" s="61"/>
      <c r="H50" s="62">
        <f>IF(H49=TRUE,1,0)</f>
        <v>0</v>
      </c>
      <c r="I50" s="62">
        <f>IF(I49=TRUE,1,0)</f>
        <v>0</v>
      </c>
      <c r="J50" s="63">
        <f>SUM(H50,I50)</f>
        <v>0</v>
      </c>
      <c r="K50" s="37"/>
    </row>
    <row r="51" spans="1:11" ht="9.75" hidden="1" customHeight="1">
      <c r="A51" s="16"/>
      <c r="H51" s="62"/>
      <c r="I51" s="62"/>
    </row>
    <row r="52" spans="1:11" ht="15.75" customHeight="1">
      <c r="A52" s="16"/>
      <c r="B52" s="11"/>
      <c r="C52" s="11"/>
      <c r="F52" s="58"/>
      <c r="G52" s="65"/>
    </row>
    <row r="53" spans="1:11" ht="24.75" customHeight="1">
      <c r="A53" s="16">
        <v>5</v>
      </c>
      <c r="B53" s="2434" t="s">
        <v>26</v>
      </c>
      <c r="C53" s="2434"/>
      <c r="D53" s="2434"/>
      <c r="E53" s="2434"/>
      <c r="F53" s="2436"/>
      <c r="G53" s="88"/>
      <c r="K53" s="37"/>
    </row>
    <row r="54" spans="1:11" ht="4.5" customHeight="1">
      <c r="A54" s="16"/>
      <c r="B54" s="59"/>
      <c r="C54" s="18"/>
      <c r="D54" s="67"/>
      <c r="E54" s="67"/>
      <c r="F54" s="67"/>
      <c r="G54" s="67"/>
    </row>
    <row r="55" spans="1:11" ht="15">
      <c r="A55" s="16"/>
      <c r="B55" s="11"/>
      <c r="C55" s="11"/>
      <c r="D55" s="68"/>
      <c r="E55" s="69"/>
      <c r="F55" s="12"/>
      <c r="G55" s="65" t="s">
        <v>27</v>
      </c>
    </row>
    <row r="56" spans="1:11" ht="24" customHeight="1">
      <c r="A56" s="16" t="s">
        <v>28</v>
      </c>
      <c r="B56" s="2459" t="s">
        <v>29</v>
      </c>
      <c r="C56" s="2459"/>
      <c r="D56" s="2459"/>
      <c r="E56" s="2459"/>
      <c r="F56" s="2460"/>
      <c r="G56" s="66">
        <v>305</v>
      </c>
      <c r="K56" s="37" t="str">
        <f>IF(G56="","INSERIRE CAMPO OBBLIGATORIO",IF(G56=" ","INSERIRE NUMERO VALIDO",IF(AND(G56&gt;0,G56&lt;999999999999,COCOCO!$I$24=0),"COMPILARE LA SI_COCOCO","")))</f>
        <v/>
      </c>
    </row>
    <row r="57" spans="1:11" ht="4.5" customHeight="1">
      <c r="A57" s="16"/>
      <c r="B57" s="59"/>
      <c r="C57" s="70"/>
      <c r="D57" s="68"/>
      <c r="E57" s="69"/>
      <c r="F57" s="12"/>
      <c r="G57" s="12"/>
    </row>
    <row r="58" spans="1:11" ht="15">
      <c r="A58" s="16"/>
      <c r="B58" s="11"/>
      <c r="C58" s="71"/>
      <c r="D58" s="72"/>
      <c r="E58" s="73"/>
      <c r="F58" s="74"/>
      <c r="G58" s="65" t="s">
        <v>27</v>
      </c>
    </row>
    <row r="59" spans="1:11" ht="24" customHeight="1">
      <c r="A59" s="16" t="s">
        <v>30</v>
      </c>
      <c r="B59" s="2459" t="s">
        <v>31</v>
      </c>
      <c r="C59" s="2459"/>
      <c r="D59" s="2459"/>
      <c r="E59" s="2459"/>
      <c r="F59" s="2460"/>
      <c r="G59" s="66">
        <v>403</v>
      </c>
      <c r="K59" s="37" t="str">
        <f>IF(G59="","INSERIRE CAMPO OBBLIGATORIO",IF(G59=" ","INSERIRE NUMERO VALIDO",""))</f>
        <v/>
      </c>
    </row>
    <row r="60" spans="1:11" ht="4.5" customHeight="1">
      <c r="A60" s="16"/>
      <c r="B60" s="59"/>
      <c r="C60" s="70"/>
      <c r="D60" s="68"/>
      <c r="E60" s="69"/>
      <c r="F60" s="12"/>
      <c r="G60" s="12" t="s">
        <v>32</v>
      </c>
    </row>
    <row r="61" spans="1:11" ht="15">
      <c r="A61" s="16"/>
      <c r="B61" s="11"/>
      <c r="C61" s="71"/>
      <c r="D61" s="72"/>
      <c r="E61" s="73"/>
      <c r="F61" s="74"/>
      <c r="G61" s="65" t="s">
        <v>27</v>
      </c>
    </row>
    <row r="62" spans="1:11" ht="24" customHeight="1">
      <c r="A62" s="16" t="s">
        <v>33</v>
      </c>
      <c r="B62" s="2433" t="s">
        <v>34</v>
      </c>
      <c r="C62" s="2433"/>
      <c r="D62" s="2433"/>
      <c r="E62" s="2433"/>
      <c r="F62" s="2458"/>
      <c r="G62" s="66">
        <v>10</v>
      </c>
      <c r="K62" s="37" t="str">
        <f>IF(G62="","INSERIRE CAMPO OBBLIGATORIO",IF(G62=" ","INSERIRE NUMERO VALIDO",""))</f>
        <v/>
      </c>
    </row>
    <row r="63" spans="1:11" ht="6.75" hidden="1" customHeight="1">
      <c r="A63" s="16"/>
      <c r="B63" s="75"/>
      <c r="C63" s="75"/>
      <c r="D63" s="75"/>
      <c r="E63" s="75"/>
      <c r="F63" s="76"/>
      <c r="G63" s="76"/>
      <c r="K63" s="37"/>
    </row>
    <row r="64" spans="1:11" s="11" customFormat="1" ht="15" hidden="1" customHeight="1">
      <c r="A64" s="77"/>
      <c r="B64" s="78" t="s">
        <v>35</v>
      </c>
      <c r="C64" s="79"/>
      <c r="D64" s="80"/>
      <c r="E64" s="80"/>
      <c r="F64" s="57"/>
      <c r="G64" s="80"/>
      <c r="H64" s="81"/>
      <c r="I64" s="82"/>
      <c r="J64" s="83"/>
    </row>
    <row r="65" spans="1:11" s="11" customFormat="1" ht="12.75" hidden="1" customHeight="1">
      <c r="A65" s="77"/>
      <c r="B65" s="80"/>
      <c r="C65" s="80">
        <v>14</v>
      </c>
      <c r="D65" s="84"/>
      <c r="E65" s="80"/>
      <c r="F65" s="85">
        <v>0</v>
      </c>
      <c r="G65" s="2461" t="str">
        <f>IF(SUM(F65:F79)&lt;&gt;SI_1!G62,"LA SOMMA DEI VALORI DEVE ESSERE UGUALE AL VALORE COMUNICATO ALLA DOMANDA 8  ( "&amp; SI_1!G62 &amp; ")","")</f>
        <v>LA SOMMA DEI VALORI DEVE ESSERE UGUALE AL VALORE COMUNICATO ALLA DOMANDA 8  ( 10)</v>
      </c>
      <c r="H65" s="86"/>
      <c r="I65" s="87"/>
      <c r="J65" s="83"/>
    </row>
    <row r="66" spans="1:11" s="11" customFormat="1" ht="12.75" hidden="1" customHeight="1">
      <c r="A66" s="77"/>
      <c r="B66" s="80"/>
      <c r="C66" s="80">
        <v>15</v>
      </c>
      <c r="D66" s="84"/>
      <c r="E66" s="80"/>
      <c r="F66" s="85">
        <v>0</v>
      </c>
      <c r="G66" s="2462"/>
      <c r="H66" s="86"/>
      <c r="I66" s="87"/>
      <c r="J66" s="83"/>
    </row>
    <row r="67" spans="1:11" s="11" customFormat="1" ht="12.75" hidden="1" customHeight="1">
      <c r="A67" s="77"/>
      <c r="B67" s="80"/>
      <c r="C67" s="80">
        <v>16</v>
      </c>
      <c r="D67" s="84"/>
      <c r="E67" s="80"/>
      <c r="F67" s="85">
        <v>0</v>
      </c>
      <c r="G67" s="2462"/>
      <c r="H67" s="86"/>
      <c r="I67" s="87"/>
      <c r="J67" s="83"/>
    </row>
    <row r="68" spans="1:11" s="11" customFormat="1" ht="12.75" hidden="1" customHeight="1">
      <c r="A68" s="77"/>
      <c r="B68" s="80"/>
      <c r="C68" s="80">
        <v>17</v>
      </c>
      <c r="D68" s="84"/>
      <c r="E68" s="80"/>
      <c r="F68" s="85">
        <v>0</v>
      </c>
      <c r="G68" s="2462"/>
      <c r="H68" s="86"/>
      <c r="I68" s="87"/>
      <c r="J68" s="83"/>
    </row>
    <row r="69" spans="1:11" s="11" customFormat="1" ht="12.75" hidden="1" customHeight="1">
      <c r="A69" s="77"/>
      <c r="B69" s="80"/>
      <c r="C69" s="80">
        <v>18</v>
      </c>
      <c r="D69" s="84"/>
      <c r="E69" s="80"/>
      <c r="F69" s="85">
        <v>0</v>
      </c>
      <c r="G69" s="2462"/>
      <c r="H69" s="86"/>
      <c r="I69" s="87"/>
      <c r="J69" s="83"/>
    </row>
    <row r="70" spans="1:11" ht="12.75" hidden="1" customHeight="1">
      <c r="A70" s="16"/>
      <c r="B70" s="11"/>
      <c r="C70" s="80">
        <v>19</v>
      </c>
      <c r="D70" s="84"/>
      <c r="E70" s="73"/>
      <c r="F70" s="85">
        <v>0</v>
      </c>
      <c r="G70" s="2462"/>
      <c r="I70" s="87"/>
    </row>
    <row r="71" spans="1:11" ht="12.75" hidden="1" customHeight="1">
      <c r="A71" s="16"/>
      <c r="B71" s="11"/>
      <c r="C71" s="80">
        <v>20</v>
      </c>
      <c r="D71" s="84"/>
      <c r="E71" s="73"/>
      <c r="F71" s="85">
        <v>0</v>
      </c>
      <c r="G71" s="2462"/>
      <c r="I71" s="87"/>
    </row>
    <row r="72" spans="1:11" ht="12.75" hidden="1" customHeight="1">
      <c r="A72" s="16"/>
      <c r="B72" s="11"/>
      <c r="C72" s="80">
        <v>21</v>
      </c>
      <c r="D72" s="84"/>
      <c r="E72" s="73"/>
      <c r="F72" s="85">
        <v>0</v>
      </c>
      <c r="G72" s="2462"/>
      <c r="I72" s="87"/>
    </row>
    <row r="73" spans="1:11" ht="12.75" hidden="1" customHeight="1">
      <c r="A73" s="16"/>
      <c r="B73" s="11"/>
      <c r="C73" s="80">
        <v>22</v>
      </c>
      <c r="D73" s="84"/>
      <c r="E73" s="73"/>
      <c r="F73" s="85">
        <v>0</v>
      </c>
      <c r="G73" s="2462"/>
      <c r="I73" s="87"/>
    </row>
    <row r="74" spans="1:11" ht="12.75" hidden="1" customHeight="1">
      <c r="A74" s="16"/>
      <c r="B74" s="11"/>
      <c r="C74" s="80">
        <v>23</v>
      </c>
      <c r="D74" s="84"/>
      <c r="E74" s="73"/>
      <c r="F74" s="85">
        <v>0</v>
      </c>
      <c r="G74" s="2462"/>
      <c r="I74" s="87"/>
    </row>
    <row r="75" spans="1:11" ht="12.75" hidden="1" customHeight="1">
      <c r="A75" s="16"/>
      <c r="B75" s="11"/>
      <c r="C75" s="80">
        <v>24</v>
      </c>
      <c r="D75" s="84"/>
      <c r="E75" s="73"/>
      <c r="F75" s="85">
        <v>0</v>
      </c>
      <c r="G75" s="2462"/>
      <c r="I75" s="87"/>
    </row>
    <row r="76" spans="1:11" ht="12.75" hidden="1" customHeight="1">
      <c r="A76" s="16"/>
      <c r="B76" s="11"/>
      <c r="C76" s="80">
        <v>25</v>
      </c>
      <c r="D76" s="84"/>
      <c r="E76" s="73"/>
      <c r="F76" s="85">
        <v>0</v>
      </c>
      <c r="G76" s="2462"/>
      <c r="I76" s="87"/>
    </row>
    <row r="77" spans="1:11" ht="12.75" hidden="1" customHeight="1">
      <c r="A77" s="16"/>
      <c r="B77" s="11"/>
      <c r="C77" s="80">
        <v>26</v>
      </c>
      <c r="D77" s="84"/>
      <c r="E77" s="73"/>
      <c r="F77" s="85">
        <v>0</v>
      </c>
      <c r="G77" s="2462"/>
      <c r="I77" s="87"/>
    </row>
    <row r="78" spans="1:11" ht="12.75" hidden="1" customHeight="1">
      <c r="A78" s="16"/>
      <c r="B78" s="11"/>
      <c r="C78" s="80">
        <v>27</v>
      </c>
      <c r="D78" s="84"/>
      <c r="E78" s="73"/>
      <c r="F78" s="85">
        <v>0</v>
      </c>
      <c r="G78" s="2462"/>
      <c r="I78" s="87"/>
    </row>
    <row r="79" spans="1:11" ht="12.75" hidden="1" customHeight="1">
      <c r="A79" s="16"/>
      <c r="B79" s="75"/>
      <c r="C79" s="80">
        <v>28</v>
      </c>
      <c r="D79" s="84"/>
      <c r="E79" s="75"/>
      <c r="F79" s="85">
        <v>0</v>
      </c>
      <c r="G79" s="2462"/>
      <c r="I79" s="87"/>
      <c r="K79" s="37"/>
    </row>
    <row r="80" spans="1:11" ht="5.25" customHeight="1">
      <c r="A80" s="16"/>
      <c r="B80" s="59"/>
      <c r="C80" s="70"/>
      <c r="D80" s="68"/>
      <c r="E80" s="69"/>
      <c r="F80" s="12"/>
      <c r="G80" s="12"/>
    </row>
    <row r="81" spans="1:11" ht="15" customHeight="1">
      <c r="A81" s="2437"/>
      <c r="B81" s="2437"/>
      <c r="C81" s="2437"/>
      <c r="D81" s="2437"/>
      <c r="E81" s="2437"/>
      <c r="F81" s="2438"/>
      <c r="G81" s="65" t="s">
        <v>36</v>
      </c>
    </row>
    <row r="82" spans="1:11" ht="27" customHeight="1">
      <c r="A82" s="16">
        <v>9</v>
      </c>
      <c r="B82" s="2433" t="s">
        <v>37</v>
      </c>
      <c r="C82" s="2433"/>
      <c r="D82" s="2433"/>
      <c r="E82" s="2433"/>
      <c r="F82" s="1722"/>
      <c r="G82" s="66">
        <v>4954</v>
      </c>
      <c r="K82" s="37"/>
    </row>
    <row r="83" spans="1:11" ht="4.5" customHeight="1">
      <c r="A83" s="16"/>
      <c r="B83" s="59"/>
      <c r="C83" s="18"/>
      <c r="D83" s="67"/>
      <c r="E83" s="67"/>
      <c r="F83" s="67"/>
      <c r="G83" s="67"/>
    </row>
    <row r="84" spans="1:11" ht="15">
      <c r="A84" s="16"/>
      <c r="B84" s="11"/>
      <c r="C84" s="11"/>
      <c r="D84" s="68"/>
      <c r="E84" s="69"/>
      <c r="F84" s="12"/>
      <c r="G84" s="65" t="s">
        <v>38</v>
      </c>
    </row>
    <row r="85" spans="1:11" ht="24" customHeight="1">
      <c r="A85" s="16">
        <v>10</v>
      </c>
      <c r="B85" s="2434" t="s">
        <v>39</v>
      </c>
      <c r="C85" s="2434"/>
      <c r="D85" s="2434"/>
      <c r="E85" s="2434"/>
      <c r="F85" s="2436"/>
      <c r="G85" s="66">
        <v>61</v>
      </c>
      <c r="K85" s="37"/>
    </row>
    <row r="86" spans="1:11" ht="4.5" hidden="1" customHeight="1">
      <c r="A86" s="16"/>
      <c r="B86" s="59"/>
      <c r="C86" s="70"/>
      <c r="D86" s="68"/>
      <c r="E86" s="69"/>
      <c r="F86" s="12"/>
      <c r="G86" s="12"/>
    </row>
    <row r="87" spans="1:11" ht="15" hidden="1">
      <c r="A87" s="16"/>
      <c r="B87" s="11"/>
      <c r="C87" s="71"/>
      <c r="D87" s="72"/>
      <c r="E87" s="73"/>
      <c r="F87" s="74"/>
      <c r="G87" s="65"/>
    </row>
    <row r="88" spans="1:11" ht="27" hidden="1" customHeight="1">
      <c r="A88" s="16">
        <v>11</v>
      </c>
      <c r="B88" s="2433" t="s">
        <v>26</v>
      </c>
      <c r="C88" s="2433"/>
      <c r="D88" s="2433"/>
      <c r="E88" s="2433"/>
      <c r="F88" s="2458"/>
      <c r="G88" s="88"/>
      <c r="K88" s="37"/>
    </row>
    <row r="89" spans="1:11" ht="4.5" hidden="1" customHeight="1">
      <c r="A89" s="16"/>
      <c r="B89" s="59"/>
      <c r="C89" s="70"/>
      <c r="D89" s="68"/>
      <c r="E89" s="69"/>
      <c r="F89" s="12"/>
      <c r="G89" s="12"/>
    </row>
    <row r="90" spans="1:11" ht="15" hidden="1" customHeight="1">
      <c r="A90" s="2437"/>
      <c r="B90" s="2437"/>
      <c r="C90" s="2437"/>
      <c r="D90" s="2437"/>
      <c r="E90" s="2437"/>
      <c r="F90" s="2438"/>
      <c r="G90" s="1772" t="s">
        <v>38</v>
      </c>
    </row>
    <row r="91" spans="1:11" ht="27" hidden="1" customHeight="1">
      <c r="A91" s="16">
        <v>12</v>
      </c>
      <c r="B91" s="2434" t="s">
        <v>26</v>
      </c>
      <c r="C91" s="2434"/>
      <c r="D91" s="2434"/>
      <c r="E91" s="2434"/>
      <c r="F91" s="2436"/>
      <c r="G91" s="1773">
        <f>IN_SI_1!AU2</f>
        <v>0</v>
      </c>
      <c r="K91" s="37"/>
    </row>
    <row r="92" spans="1:11" ht="4.5" hidden="1" customHeight="1">
      <c r="A92" s="16"/>
      <c r="B92" s="75"/>
      <c r="C92" s="75"/>
      <c r="D92" s="75"/>
      <c r="E92" s="75"/>
      <c r="F92" s="76"/>
      <c r="G92" s="76"/>
      <c r="K92" s="37"/>
    </row>
    <row r="93" spans="1:11" ht="15" hidden="1">
      <c r="A93" s="16"/>
      <c r="B93" s="11"/>
      <c r="C93" s="71"/>
      <c r="D93" s="72"/>
      <c r="E93" s="73"/>
      <c r="F93" s="74"/>
      <c r="G93" s="65"/>
    </row>
    <row r="94" spans="1:11" ht="27" hidden="1" customHeight="1">
      <c r="A94" s="16">
        <v>13</v>
      </c>
      <c r="B94" s="2434" t="s">
        <v>26</v>
      </c>
      <c r="C94" s="2434"/>
      <c r="D94" s="2434"/>
      <c r="E94" s="2434"/>
      <c r="F94" s="2436"/>
      <c r="G94" s="88"/>
      <c r="K94" s="37"/>
    </row>
    <row r="95" spans="1:11" ht="4.5" hidden="1" customHeight="1">
      <c r="A95" s="16"/>
      <c r="B95" s="59"/>
      <c r="C95" s="70"/>
      <c r="D95" s="68"/>
      <c r="E95" s="69"/>
      <c r="F95" s="12"/>
      <c r="G95" s="12"/>
    </row>
    <row r="96" spans="1:11" ht="15" hidden="1" customHeight="1">
      <c r="A96" s="2437"/>
      <c r="B96" s="2437"/>
      <c r="C96" s="2437"/>
      <c r="D96" s="2437"/>
      <c r="E96" s="2437"/>
      <c r="F96" s="2438"/>
      <c r="G96" s="65" t="s">
        <v>36</v>
      </c>
    </row>
    <row r="97" spans="1:11" ht="27" hidden="1" customHeight="1">
      <c r="A97" s="16">
        <v>30</v>
      </c>
      <c r="B97" s="2434" t="s">
        <v>40</v>
      </c>
      <c r="C97" s="2434"/>
      <c r="D97" s="2434"/>
      <c r="E97" s="2434"/>
      <c r="F97" s="1723"/>
      <c r="G97" s="66">
        <f>IN_SI_1!AW2</f>
        <v>0</v>
      </c>
      <c r="K97" s="37"/>
    </row>
    <row r="98" spans="1:11" ht="4.5" hidden="1" customHeight="1">
      <c r="A98" s="16"/>
      <c r="B98" s="59"/>
      <c r="C98" s="70"/>
      <c r="D98" s="68"/>
      <c r="E98" s="69"/>
      <c r="F98" s="12"/>
      <c r="G98" s="12"/>
    </row>
    <row r="99" spans="1:11" ht="15" customHeight="1">
      <c r="A99" s="2437"/>
      <c r="B99" s="2437"/>
      <c r="C99" s="2437"/>
      <c r="D99" s="2437"/>
      <c r="E99" s="2437"/>
      <c r="F99" s="2438"/>
      <c r="G99" s="65" t="s">
        <v>38</v>
      </c>
    </row>
    <row r="100" spans="1:11" ht="29.25" customHeight="1">
      <c r="A100" s="16">
        <v>31</v>
      </c>
      <c r="B100" s="2434" t="s">
        <v>41</v>
      </c>
      <c r="C100" s="2434"/>
      <c r="D100" s="2434"/>
      <c r="E100" s="2434"/>
      <c r="F100" s="1723"/>
      <c r="G100" s="66">
        <f>IN_SI_1!AX2</f>
        <v>0</v>
      </c>
      <c r="K100" s="37"/>
    </row>
    <row r="101" spans="1:11" ht="4.5" customHeight="1">
      <c r="A101" s="16"/>
      <c r="B101" s="75"/>
      <c r="C101" s="75"/>
      <c r="D101" s="75"/>
      <c r="E101" s="75"/>
      <c r="F101" s="76"/>
      <c r="G101" s="76"/>
      <c r="K101" s="37"/>
    </row>
    <row r="102" spans="1:11" ht="15">
      <c r="A102" s="16"/>
      <c r="B102" s="11"/>
      <c r="C102" s="71"/>
      <c r="D102" s="72"/>
      <c r="E102" s="73"/>
      <c r="F102" s="74"/>
      <c r="G102" s="65" t="s">
        <v>38</v>
      </c>
    </row>
    <row r="103" spans="1:11" ht="27" customHeight="1">
      <c r="A103" s="16">
        <v>32</v>
      </c>
      <c r="B103" s="2434" t="s">
        <v>42</v>
      </c>
      <c r="C103" s="2434"/>
      <c r="D103" s="2434"/>
      <c r="E103" s="2434"/>
      <c r="F103" s="1723"/>
      <c r="G103" s="66">
        <v>465</v>
      </c>
      <c r="K103" s="37"/>
    </row>
    <row r="104" spans="1:11" ht="5.25" customHeight="1">
      <c r="A104" s="16"/>
      <c r="B104" s="75"/>
      <c r="C104" s="75"/>
      <c r="D104" s="75"/>
      <c r="E104" s="75"/>
      <c r="F104" s="76"/>
      <c r="G104" s="12"/>
      <c r="K104" s="37"/>
    </row>
    <row r="105" spans="1:11" ht="15">
      <c r="A105" s="16"/>
      <c r="B105" s="11"/>
      <c r="C105" s="71"/>
      <c r="D105" s="72"/>
      <c r="E105" s="73"/>
      <c r="F105" s="74"/>
      <c r="G105" s="65" t="s">
        <v>38</v>
      </c>
    </row>
    <row r="106" spans="1:11" ht="27" customHeight="1">
      <c r="A106" s="16">
        <v>33</v>
      </c>
      <c r="B106" s="2434" t="s">
        <v>43</v>
      </c>
      <c r="C106" s="2434"/>
      <c r="D106" s="2434"/>
      <c r="E106" s="2434"/>
      <c r="F106" s="2436"/>
      <c r="G106" s="89">
        <v>168</v>
      </c>
      <c r="K106" s="37"/>
    </row>
    <row r="107" spans="1:11" ht="4.5" customHeight="1">
      <c r="A107" s="16"/>
      <c r="B107" s="75"/>
      <c r="C107" s="75"/>
      <c r="D107" s="75"/>
      <c r="E107" s="75"/>
      <c r="F107" s="76"/>
      <c r="G107" s="76"/>
      <c r="K107" s="37"/>
    </row>
    <row r="108" spans="1:11" ht="15">
      <c r="A108" s="16"/>
      <c r="B108" s="11"/>
      <c r="C108" s="71"/>
      <c r="D108" s="72"/>
      <c r="E108" s="73"/>
      <c r="F108" s="74"/>
      <c r="G108" s="65" t="s">
        <v>38</v>
      </c>
    </row>
    <row r="109" spans="1:11" ht="27" customHeight="1">
      <c r="A109" s="16">
        <v>34</v>
      </c>
      <c r="B109" s="2434" t="s">
        <v>44</v>
      </c>
      <c r="C109" s="2456"/>
      <c r="D109" s="2456"/>
      <c r="E109" s="2456"/>
      <c r="F109" s="2457"/>
      <c r="G109" s="89">
        <v>22</v>
      </c>
      <c r="K109" s="37"/>
    </row>
    <row r="110" spans="1:11" ht="4.5" customHeight="1">
      <c r="A110" s="16"/>
      <c r="B110" s="75"/>
      <c r="C110" s="75"/>
      <c r="D110" s="75"/>
      <c r="E110" s="75"/>
      <c r="F110" s="76"/>
      <c r="G110" s="12"/>
      <c r="K110" s="37"/>
    </row>
    <row r="111" spans="1:11" ht="15" customHeight="1">
      <c r="G111" s="65"/>
    </row>
    <row r="112" spans="1:11" ht="27" customHeight="1">
      <c r="A112" s="16">
        <v>35</v>
      </c>
      <c r="B112" s="2434" t="s">
        <v>26</v>
      </c>
      <c r="C112" s="2434"/>
      <c r="D112" s="2434"/>
      <c r="E112" s="2434"/>
      <c r="F112" s="2436"/>
      <c r="G112" s="88"/>
      <c r="K112" s="37"/>
    </row>
    <row r="113" spans="1:11" ht="4.5" customHeight="1"/>
    <row r="114" spans="1:11" ht="15" customHeight="1">
      <c r="G114" s="65" t="s">
        <v>38</v>
      </c>
    </row>
    <row r="115" spans="1:11" ht="27" customHeight="1">
      <c r="A115" s="16">
        <v>36</v>
      </c>
      <c r="B115" s="2441" t="s">
        <v>45</v>
      </c>
      <c r="C115" s="2434"/>
      <c r="D115" s="2434"/>
      <c r="E115" s="2434"/>
      <c r="F115" s="2436"/>
      <c r="G115" s="89">
        <v>0</v>
      </c>
      <c r="K115" s="37"/>
    </row>
    <row r="116" spans="1:11" ht="4.5" customHeight="1"/>
    <row r="117" spans="1:11" ht="15" customHeight="1">
      <c r="G117" s="65" t="s">
        <v>36</v>
      </c>
    </row>
    <row r="118" spans="1:11" ht="27" customHeight="1">
      <c r="A118" s="16">
        <v>37</v>
      </c>
      <c r="B118" s="2441" t="s">
        <v>46</v>
      </c>
      <c r="C118" s="2434"/>
      <c r="D118" s="2434"/>
      <c r="E118" s="2434"/>
      <c r="F118" s="2436"/>
      <c r="G118" s="89">
        <v>0</v>
      </c>
      <c r="K118" s="37"/>
    </row>
    <row r="119" spans="1:11" ht="4.5" customHeight="1"/>
    <row r="120" spans="1:11" ht="15" customHeight="1">
      <c r="G120" s="65" t="s">
        <v>38</v>
      </c>
    </row>
    <row r="121" spans="1:11" ht="27" customHeight="1">
      <c r="A121" s="16">
        <v>38</v>
      </c>
      <c r="B121" s="2441" t="s">
        <v>47</v>
      </c>
      <c r="C121" s="2434"/>
      <c r="D121" s="2434"/>
      <c r="E121" s="2434"/>
      <c r="F121" s="2436"/>
      <c r="G121" s="89">
        <v>2</v>
      </c>
    </row>
    <row r="122" spans="1:11" ht="4.5" customHeight="1"/>
    <row r="123" spans="1:11" ht="15" customHeight="1">
      <c r="G123" s="65" t="s">
        <v>36</v>
      </c>
    </row>
    <row r="124" spans="1:11" ht="27" customHeight="1">
      <c r="A124" s="16">
        <v>39</v>
      </c>
      <c r="B124" s="2441" t="s">
        <v>48</v>
      </c>
      <c r="C124" s="2434"/>
      <c r="D124" s="2434"/>
      <c r="E124" s="2434"/>
      <c r="F124" s="2436"/>
      <c r="G124" s="89">
        <v>39700</v>
      </c>
    </row>
    <row r="125" spans="1:11" ht="9.75" customHeight="1"/>
    <row r="126" spans="1:11" ht="12.75" customHeight="1">
      <c r="G126" s="65"/>
    </row>
    <row r="127" spans="1:11" ht="27" customHeight="1">
      <c r="A127" s="16">
        <v>40</v>
      </c>
      <c r="B127" s="2434" t="s">
        <v>26</v>
      </c>
      <c r="C127" s="2456"/>
      <c r="D127" s="2456"/>
      <c r="E127" s="2456"/>
      <c r="F127" s="2457"/>
      <c r="G127" s="88"/>
    </row>
    <row r="128" spans="1:11" ht="12.75" customHeight="1"/>
    <row r="129" spans="1:7" ht="12.75" customHeight="1">
      <c r="G129" s="65" t="s">
        <v>38</v>
      </c>
    </row>
    <row r="130" spans="1:7" ht="29.25" customHeight="1">
      <c r="A130" s="16">
        <v>41</v>
      </c>
      <c r="B130" s="2434" t="s">
        <v>49</v>
      </c>
      <c r="C130" s="2434"/>
      <c r="D130" s="2434"/>
      <c r="E130" s="2434"/>
      <c r="F130" s="2436"/>
      <c r="G130" s="89">
        <v>23</v>
      </c>
    </row>
    <row r="131" spans="1:7" ht="12.75" customHeight="1"/>
    <row r="132" spans="1:7" ht="12.75" customHeight="1">
      <c r="G132" s="65"/>
    </row>
    <row r="133" spans="1:7" ht="29.25" customHeight="1">
      <c r="A133" s="16">
        <v>42</v>
      </c>
      <c r="B133" s="2434" t="s">
        <v>26</v>
      </c>
      <c r="C133" s="2434"/>
      <c r="D133" s="2434"/>
      <c r="E133" s="2434"/>
      <c r="F133" s="2436"/>
      <c r="G133" s="88"/>
    </row>
    <row r="134" spans="1:7" ht="12.75" customHeight="1"/>
    <row r="135" spans="1:7" ht="12.75" customHeight="1">
      <c r="G135" s="65" t="s">
        <v>38</v>
      </c>
    </row>
    <row r="136" spans="1:7" ht="29.25" customHeight="1">
      <c r="A136" s="16">
        <v>43</v>
      </c>
      <c r="B136" s="2434" t="s">
        <v>50</v>
      </c>
      <c r="C136" s="2434"/>
      <c r="D136" s="2434"/>
      <c r="E136" s="2434"/>
      <c r="F136" s="2436"/>
      <c r="G136" s="66">
        <v>6</v>
      </c>
    </row>
    <row r="137" spans="1:7" ht="12.75" customHeight="1"/>
    <row r="138" spans="1:7" ht="12.75" customHeight="1">
      <c r="G138" s="65" t="s">
        <v>38</v>
      </c>
    </row>
    <row r="139" spans="1:7" ht="29.25" customHeight="1">
      <c r="A139" s="16">
        <v>44</v>
      </c>
      <c r="B139" s="2434" t="s">
        <v>51</v>
      </c>
      <c r="C139" s="2434"/>
      <c r="D139" s="2434"/>
      <c r="E139" s="2434"/>
      <c r="F139" s="2436"/>
      <c r="G139" s="66">
        <v>5</v>
      </c>
    </row>
    <row r="140" spans="1:7" ht="12.75" customHeight="1"/>
    <row r="141" spans="1:7" ht="12.75" customHeight="1">
      <c r="G141" s="65" t="s">
        <v>38</v>
      </c>
    </row>
    <row r="142" spans="1:7" ht="29.25" customHeight="1">
      <c r="A142" s="16">
        <v>45</v>
      </c>
      <c r="B142" s="2434" t="s">
        <v>52</v>
      </c>
      <c r="C142" s="2434"/>
      <c r="D142" s="2434"/>
      <c r="E142" s="2434"/>
      <c r="F142" s="2436"/>
      <c r="G142" s="66">
        <v>165</v>
      </c>
    </row>
    <row r="143" spans="1:7" ht="12.75" customHeight="1"/>
    <row r="144" spans="1:7" ht="12.75" customHeight="1">
      <c r="G144" s="65" t="s">
        <v>38</v>
      </c>
    </row>
    <row r="145" spans="1:11" ht="29.25" customHeight="1">
      <c r="A145" s="16">
        <v>46</v>
      </c>
      <c r="B145" s="2434" t="s">
        <v>53</v>
      </c>
      <c r="C145" s="2434"/>
      <c r="D145" s="2434"/>
      <c r="E145" s="2434"/>
      <c r="F145" s="2436"/>
      <c r="G145" s="66">
        <v>22</v>
      </c>
    </row>
    <row r="146" spans="1:11" ht="12.75" customHeight="1"/>
    <row r="147" spans="1:11" ht="12.75" customHeight="1">
      <c r="G147" s="65" t="s">
        <v>38</v>
      </c>
    </row>
    <row r="148" spans="1:11" ht="29.25" customHeight="1">
      <c r="A148" s="16">
        <v>47</v>
      </c>
      <c r="B148" s="2434" t="s">
        <v>54</v>
      </c>
      <c r="C148" s="2434"/>
      <c r="D148" s="2434"/>
      <c r="E148" s="2434"/>
      <c r="F148" s="2436"/>
      <c r="G148" s="66">
        <v>1</v>
      </c>
    </row>
    <row r="149" spans="1:11" ht="12.75" customHeight="1"/>
    <row r="150" spans="1:11" ht="12.75" customHeight="1">
      <c r="G150" s="65" t="s">
        <v>38</v>
      </c>
    </row>
    <row r="151" spans="1:11" ht="29.25" customHeight="1">
      <c r="A151" s="16">
        <v>48</v>
      </c>
      <c r="B151" s="2434" t="s">
        <v>55</v>
      </c>
      <c r="C151" s="2434"/>
      <c r="D151" s="2434"/>
      <c r="E151" s="2434"/>
      <c r="F151" s="2436"/>
      <c r="G151" s="66">
        <v>0</v>
      </c>
    </row>
    <row r="152" spans="1:11">
      <c r="G152" s="4"/>
    </row>
    <row r="153" spans="1:11" ht="27" customHeight="1">
      <c r="B153" s="2442" t="s">
        <v>56</v>
      </c>
      <c r="C153" s="2443"/>
      <c r="D153" s="2443"/>
      <c r="E153" s="2443"/>
      <c r="F153" s="2443"/>
      <c r="G153" s="2444"/>
    </row>
    <row r="154" spans="1:11" ht="4.1500000000000004" customHeight="1">
      <c r="B154" s="2445"/>
      <c r="C154" s="2446"/>
      <c r="D154" s="2446"/>
      <c r="E154" s="2446"/>
      <c r="F154" s="2446"/>
      <c r="G154" s="2447"/>
      <c r="K154" s="83"/>
    </row>
    <row r="155" spans="1:11" ht="15" customHeight="1">
      <c r="B155" s="2448"/>
      <c r="C155" s="2449"/>
      <c r="D155" s="2449"/>
      <c r="E155" s="2449"/>
      <c r="F155" s="2449"/>
      <c r="G155" s="2450"/>
    </row>
    <row r="156" spans="1:11" ht="27" customHeight="1">
      <c r="B156" s="2448"/>
      <c r="C156" s="2449"/>
      <c r="D156" s="2449"/>
      <c r="E156" s="2449"/>
      <c r="F156" s="2449"/>
      <c r="G156" s="2450"/>
    </row>
    <row r="157" spans="1:11" ht="15" customHeight="1">
      <c r="B157" s="2448"/>
      <c r="C157" s="2449"/>
      <c r="D157" s="2449"/>
      <c r="E157" s="2449"/>
      <c r="F157" s="2449"/>
      <c r="G157" s="2450"/>
    </row>
    <row r="158" spans="1:11" ht="12" customHeight="1">
      <c r="B158" s="2451"/>
      <c r="C158" s="2452"/>
      <c r="D158" s="2452"/>
      <c r="E158" s="2452"/>
      <c r="F158" s="2452"/>
      <c r="G158" s="2453"/>
    </row>
    <row r="159" spans="1:11" ht="38.25" customHeight="1">
      <c r="B159" s="2439" t="s">
        <v>57</v>
      </c>
      <c r="C159" s="2439"/>
      <c r="D159" s="2439"/>
      <c r="E159" s="2439"/>
      <c r="F159" s="2439"/>
      <c r="G159" s="2439"/>
    </row>
    <row r="160" spans="1:11" ht="51" customHeight="1">
      <c r="C160" s="90"/>
    </row>
    <row r="161" spans="1:15" ht="38.25" customHeight="1">
      <c r="B161" s="2440" t="s">
        <v>58</v>
      </c>
      <c r="C161" s="2440"/>
      <c r="D161" s="2440"/>
      <c r="E161" s="2440"/>
      <c r="F161" s="2440"/>
      <c r="G161" s="2440"/>
    </row>
    <row r="162" spans="1:15" ht="51.75" customHeight="1">
      <c r="C162" s="90"/>
    </row>
    <row r="163" spans="1:15" ht="51.75" customHeight="1">
      <c r="C163" s="90"/>
    </row>
    <row r="164" spans="1:15">
      <c r="C164" s="90"/>
    </row>
    <row r="165" spans="1:15" ht="15">
      <c r="A165" s="1837"/>
      <c r="B165" s="2006" t="s">
        <v>59</v>
      </c>
      <c r="C165" s="2007"/>
      <c r="D165" s="2008"/>
      <c r="E165" s="2008"/>
      <c r="F165" s="2008"/>
      <c r="G165" s="2008"/>
      <c r="H165" s="1774"/>
      <c r="I165" s="1774"/>
      <c r="J165" s="1774"/>
      <c r="K165" s="1774"/>
    </row>
    <row r="166" spans="1:15" ht="12.75" customHeight="1">
      <c r="A166" s="1975"/>
      <c r="B166" s="1976" t="s">
        <v>60</v>
      </c>
      <c r="C166" s="1976">
        <f>IF(COCOCO!$I$24&gt;0,1,0)</f>
        <v>1</v>
      </c>
      <c r="D166" s="1976"/>
      <c r="E166" s="1976"/>
      <c r="F166" s="1976"/>
      <c r="G166" s="1976"/>
      <c r="H166" s="1839"/>
      <c r="I166" s="1839"/>
      <c r="J166" s="1839"/>
      <c r="K166" s="2009" t="str">
        <f>IF(LEN(B155)&gt;500,"IL NUMERO MASSIMO DI CARATTERI CONSENTITO E' 500","")</f>
        <v/>
      </c>
      <c r="L166" s="1774"/>
      <c r="M166" s="1774"/>
      <c r="N166" s="1774"/>
      <c r="O166" s="1774"/>
    </row>
    <row r="167" spans="1:15" ht="12.75" customHeight="1">
      <c r="A167" s="1975"/>
      <c r="B167" s="1976" t="s">
        <v>61</v>
      </c>
      <c r="C167" s="1976">
        <f>IF(('t1'!$E$142+'t1'!$L$142+'t1'!$M$142)&gt;0,1,0)</f>
        <v>1</v>
      </c>
      <c r="D167" s="1976"/>
      <c r="E167" s="1976" t="s">
        <v>62</v>
      </c>
      <c r="F167" s="1976">
        <f>IF(AND('t1'!L142+'t1'!M142&gt;0,'t1'!E142=0),1,0)</f>
        <v>0</v>
      </c>
      <c r="G167" s="2221"/>
      <c r="H167" s="1839"/>
      <c r="I167" s="1839"/>
      <c r="J167" s="1839"/>
      <c r="K167" s="1839"/>
      <c r="L167" s="1774"/>
      <c r="M167" s="1774"/>
      <c r="N167" s="1774"/>
      <c r="O167" s="1774"/>
    </row>
    <row r="168" spans="1:15" ht="12.75" customHeight="1">
      <c r="A168" s="1975"/>
      <c r="B168" s="1976" t="s">
        <v>63</v>
      </c>
      <c r="C168" s="1976">
        <f>IF(SUM('1A'!E74:P74)&gt;0,1,0)</f>
        <v>1</v>
      </c>
      <c r="D168" s="1976"/>
      <c r="E168" s="1976" t="s">
        <v>64</v>
      </c>
      <c r="F168" s="1976">
        <f>IF(COUNTIF('Squadratura 1'!J6:J140,"ERRORE")=0, 0,1)</f>
        <v>0</v>
      </c>
      <c r="G168" s="2221"/>
      <c r="H168" s="1839"/>
      <c r="I168" s="1839"/>
      <c r="J168" s="1839"/>
      <c r="K168" s="1839"/>
      <c r="L168" s="1774"/>
      <c r="M168" s="1774"/>
      <c r="N168" s="1774"/>
      <c r="O168" s="1774"/>
    </row>
    <row r="169" spans="1:15" ht="12.75" customHeight="1">
      <c r="A169" s="1975"/>
      <c r="B169" s="2236" t="s">
        <v>65</v>
      </c>
      <c r="C169" s="2236">
        <f>IF((SUM('1B'!E51:L51))&gt;0,1,0)</f>
        <v>1</v>
      </c>
      <c r="D169" s="2236"/>
      <c r="E169" s="2236" t="s">
        <v>66</v>
      </c>
      <c r="F169" s="2236">
        <f>IF(OR('Squadratura 2'!G142="ERRORE",'Squadratura 2'!L142="ERRORE"),1,0)</f>
        <v>0</v>
      </c>
      <c r="G169" s="2222"/>
      <c r="H169" s="1839"/>
      <c r="I169" s="1839"/>
      <c r="J169" s="1839"/>
      <c r="K169" s="1839"/>
      <c r="L169" s="1774"/>
      <c r="M169" s="1774"/>
      <c r="N169" s="1774"/>
      <c r="O169" s="1774"/>
    </row>
    <row r="170" spans="1:15">
      <c r="A170" s="1974"/>
      <c r="B170" s="1976" t="s">
        <v>67</v>
      </c>
      <c r="C170" s="1976">
        <f>IF((SUM('1C'!E54:P54))&gt;0,1,0)</f>
        <v>0</v>
      </c>
      <c r="D170" s="1976"/>
      <c r="E170" s="1976" t="s">
        <v>68</v>
      </c>
      <c r="F170" s="1976">
        <f>IF(OR('Squadratura 3'!N143="ERRORE",'Squadratura 3'!O143="ERRORE",'Squadratura 3'!AA143="ERRORE",'Squadratura 3'!AB143="ERRORE"),1,0)</f>
        <v>0</v>
      </c>
      <c r="G170" s="2221"/>
      <c r="H170" s="1839"/>
      <c r="I170" s="1839"/>
      <c r="J170" s="1839"/>
      <c r="K170" s="1839"/>
      <c r="L170" s="1774"/>
      <c r="M170" s="1774"/>
      <c r="N170" s="1774"/>
      <c r="O170" s="1774"/>
    </row>
    <row r="171" spans="1:15">
      <c r="A171" s="1974"/>
      <c r="B171" s="1976" t="s">
        <v>69</v>
      </c>
      <c r="C171" s="1976">
        <f>IF((SUM('1D'!C19:J19))&gt;0,1,0)</f>
        <v>0</v>
      </c>
      <c r="D171" s="1976"/>
      <c r="E171" s="1976" t="s">
        <v>70</v>
      </c>
      <c r="F171" s="1976">
        <f>IF(COUNTIF('Squadratura 4'!I6:I140,"ERRORE")=0,0,1)</f>
        <v>0</v>
      </c>
      <c r="G171" s="2221"/>
      <c r="H171" s="1839"/>
      <c r="I171" s="1839"/>
      <c r="J171" s="1839"/>
      <c r="K171" s="1839"/>
      <c r="L171" s="1774"/>
      <c r="M171" s="1774"/>
      <c r="N171" s="1774"/>
      <c r="O171" s="1774"/>
    </row>
    <row r="172" spans="1:15">
      <c r="A172" s="1974"/>
      <c r="B172" s="1976" t="s">
        <v>71</v>
      </c>
      <c r="C172" s="1976">
        <f>IF(('1E'!$Q$48+'1E'!$R$48)&gt;0,1,0)</f>
        <v>1</v>
      </c>
      <c r="D172" s="1976"/>
      <c r="E172" s="1976" t="s">
        <v>72</v>
      </c>
      <c r="F172" s="1976">
        <f>IF(OR('Squadratura 8'!E47="ERRORE",'Squadratura 8'!H47="ERRORE"),1,0)</f>
        <v>0</v>
      </c>
      <c r="G172" s="2221"/>
      <c r="H172" s="1839"/>
      <c r="I172" s="1839"/>
      <c r="J172" s="1839"/>
      <c r="K172" s="1839"/>
      <c r="L172" s="1774"/>
      <c r="M172" s="1774"/>
      <c r="N172" s="1774"/>
      <c r="O172" s="1774"/>
    </row>
    <row r="173" spans="1:15">
      <c r="A173" s="1974"/>
      <c r="B173" s="1976" t="s">
        <v>73</v>
      </c>
      <c r="C173" s="1976">
        <f>IF((SUM('1F'!E67:J67))&gt;0,1,0)</f>
        <v>1</v>
      </c>
      <c r="D173" s="1976"/>
      <c r="E173" s="1976" t="s">
        <v>74</v>
      </c>
      <c r="F173" s="2237">
        <f>IF(OR('t15(1)'!H4&lt;&gt;"OK",'t15(2)'!H4&lt;&gt;"OK",'t15(3)'!H4&lt;&gt;"OK"),1,0)</f>
        <v>0</v>
      </c>
      <c r="G173" s="2221"/>
      <c r="H173" s="1839"/>
      <c r="I173" s="1839"/>
      <c r="J173" s="1839"/>
      <c r="K173" s="1839"/>
      <c r="L173" s="1774"/>
      <c r="M173" s="1774"/>
      <c r="N173" s="1774"/>
      <c r="O173" s="1774"/>
    </row>
    <row r="174" spans="1:15">
      <c r="A174" s="1974"/>
      <c r="B174" s="1976" t="s">
        <v>75</v>
      </c>
      <c r="C174" s="1976">
        <f>IF((SUM('1G'!Z97))&gt;0,1,0)</f>
        <v>1</v>
      </c>
      <c r="D174" s="1976"/>
      <c r="E174" s="1976" t="s">
        <v>76</v>
      </c>
      <c r="F174" s="2237">
        <f>IF(OR('SICI(1)'!F2&lt;&gt;"OK",'SICI(2)'!F2&lt;&gt;"OK",'SICI(3)'!F2&lt;&gt;"OK"),1,0)</f>
        <v>0</v>
      </c>
      <c r="G174" s="2221"/>
      <c r="H174" s="1839"/>
      <c r="I174" s="1839"/>
      <c r="J174" s="1839"/>
      <c r="K174" s="1839"/>
      <c r="L174" s="1774"/>
      <c r="M174" s="1774"/>
      <c r="N174" s="1774"/>
      <c r="O174" s="1774"/>
    </row>
    <row r="175" spans="1:15">
      <c r="A175" s="1974"/>
      <c r="B175" s="1976" t="s">
        <v>77</v>
      </c>
      <c r="C175" s="1976">
        <f>IF((SUM('1SD'!E18:L18))&gt;0,1,0)</f>
        <v>0</v>
      </c>
      <c r="D175" s="1976"/>
      <c r="E175" s="1976" t="s">
        <v>78</v>
      </c>
      <c r="F175" s="1976">
        <f>IF(COUNTIF('Incongruenza 1'!D6:D17,"OK")=10,0,1)</f>
        <v>0</v>
      </c>
      <c r="G175" s="2223"/>
      <c r="H175" s="1839"/>
      <c r="I175" s="1839"/>
      <c r="J175" s="1839"/>
      <c r="K175" s="1839"/>
      <c r="L175" s="1774"/>
      <c r="M175" s="1774"/>
      <c r="N175" s="1774"/>
      <c r="O175" s="1774"/>
    </row>
    <row r="176" spans="1:15">
      <c r="A176" s="1974"/>
      <c r="B176" s="1976" t="s">
        <v>79</v>
      </c>
      <c r="C176" s="1976">
        <f>IF((SUM('t2'!C22:P22))&gt;0,1,0)</f>
        <v>1</v>
      </c>
      <c r="D176" s="1976"/>
      <c r="E176" s="1976" t="s">
        <v>80</v>
      </c>
      <c r="F176" s="1976">
        <f>IF(COUNTIF('Incongruenza 2'!I6:I140,"ERRORE")=0,0,1)</f>
        <v>0</v>
      </c>
      <c r="G176" s="2221"/>
      <c r="H176" s="1839"/>
      <c r="I176" s="1839"/>
      <c r="J176" s="1839"/>
      <c r="K176" s="1839"/>
      <c r="L176" s="1774"/>
      <c r="M176" s="1774"/>
      <c r="N176" s="1774"/>
      <c r="O176" s="1774"/>
    </row>
    <row r="177" spans="1:15">
      <c r="A177" s="1974"/>
      <c r="B177" s="1976" t="s">
        <v>81</v>
      </c>
      <c r="C177" s="1976">
        <f>IF(t2A!$T$28&gt;0,1,0)</f>
        <v>1</v>
      </c>
      <c r="D177" s="1976"/>
      <c r="E177" s="1976" t="s">
        <v>82</v>
      </c>
      <c r="F177" s="1976">
        <f>IF(COUNTIF('Incongruenza 3'!D6:D15,"OK")=6,0,1)</f>
        <v>0</v>
      </c>
      <c r="G177" s="2221"/>
      <c r="H177" s="1839"/>
      <c r="I177" s="1839"/>
      <c r="J177" s="1839"/>
      <c r="K177" s="1839"/>
      <c r="L177" s="1774"/>
      <c r="M177" s="1774"/>
      <c r="N177" s="1774"/>
      <c r="O177" s="1774"/>
    </row>
    <row r="178" spans="1:15">
      <c r="A178" s="1974"/>
      <c r="B178" s="1976" t="s">
        <v>83</v>
      </c>
      <c r="C178" s="1976">
        <f>IF((SUM('t3'!C142:R142))&gt;0,1,0)</f>
        <v>1</v>
      </c>
      <c r="D178" s="1976"/>
      <c r="E178" s="1976" t="s">
        <v>84</v>
      </c>
      <c r="F178" s="1976">
        <f>IF('t14'!F23=1,0,IF(OR(AND('Incongruenza 4 e controlli t14'!F21=" ",'Incongruenza 4 e controlli t14'!F23=" "),AND('Incongruenza 4 e controlli t14'!F21="OK",'Incongruenza 4 e controlli t14'!F23="OK")),0,1))</f>
        <v>0</v>
      </c>
      <c r="G178" s="2221"/>
      <c r="H178" s="1839"/>
      <c r="I178" s="1839"/>
      <c r="J178" s="1839"/>
      <c r="K178" s="1839"/>
      <c r="L178" s="1774"/>
      <c r="M178" s="1774"/>
      <c r="N178" s="1774"/>
      <c r="O178" s="1774"/>
    </row>
    <row r="179" spans="1:15" s="30" customFormat="1">
      <c r="A179" s="1974"/>
      <c r="B179" s="1976" t="s">
        <v>85</v>
      </c>
      <c r="C179" s="1976">
        <f>IF(('t4'!$EH$142)&gt;0,1,0)</f>
        <v>1</v>
      </c>
      <c r="D179" s="1976"/>
      <c r="E179" s="1976" t="s">
        <v>86</v>
      </c>
      <c r="F179" s="1976">
        <f>IF(COUNTIF('Incongruenza 5'!G6:G140,"ERRORE")=0,0,1)</f>
        <v>0</v>
      </c>
      <c r="G179" s="2221"/>
      <c r="H179" s="1839"/>
      <c r="I179" s="1839"/>
      <c r="J179" s="1839"/>
      <c r="K179" s="1839"/>
      <c r="L179" s="1774"/>
      <c r="M179" s="1774"/>
      <c r="N179" s="1774"/>
      <c r="O179" s="1774"/>
    </row>
    <row r="180" spans="1:15">
      <c r="A180" s="1974"/>
      <c r="B180" s="1976" t="s">
        <v>87</v>
      </c>
      <c r="C180" s="1976">
        <f>IF(('t5'!$S$143+'t5'!$T$143)&gt;0,1,0)</f>
        <v>1</v>
      </c>
      <c r="D180" s="1976"/>
      <c r="E180" s="1976" t="s">
        <v>88</v>
      </c>
      <c r="F180" s="1976">
        <f>IF(COUNTIF('Incongruenza 6'!E6:E140,"ERRORE")=0,0,1)</f>
        <v>0</v>
      </c>
      <c r="G180" s="2221"/>
      <c r="H180" s="1839"/>
      <c r="I180" s="1839"/>
      <c r="J180" s="1839"/>
      <c r="K180" s="1839"/>
      <c r="L180" s="1774"/>
      <c r="M180" s="1774"/>
      <c r="N180" s="1774"/>
      <c r="O180" s="1774"/>
    </row>
    <row r="181" spans="1:15">
      <c r="A181" s="1974"/>
      <c r="B181" s="1976" t="s">
        <v>89</v>
      </c>
      <c r="C181" s="1976">
        <f>IF(('t6'!$U$143+'t6'!$V$143)&gt;0,1,0)</f>
        <v>1</v>
      </c>
      <c r="D181" s="1976"/>
      <c r="E181" s="1976" t="s">
        <v>90</v>
      </c>
      <c r="F181" s="1976">
        <f>IF(COUNTIF('Incongruenza 7'!I6:I140,"ERRORE")=0,0,1)</f>
        <v>1</v>
      </c>
      <c r="G181" s="2224"/>
      <c r="H181" s="1839"/>
      <c r="I181" s="1839"/>
      <c r="J181" s="1839"/>
      <c r="K181" s="1839"/>
      <c r="L181" s="1774"/>
      <c r="M181" s="1774"/>
      <c r="N181" s="1774"/>
      <c r="O181" s="1774"/>
    </row>
    <row r="182" spans="1:15">
      <c r="A182" s="1974"/>
      <c r="B182" s="1976" t="s">
        <v>91</v>
      </c>
      <c r="C182" s="1976">
        <f>IF(('t7'!$W$142+'t7'!$X$142)&gt;0,1,0)</f>
        <v>1</v>
      </c>
      <c r="D182" s="1976"/>
      <c r="E182" s="1976" t="s">
        <v>92</v>
      </c>
      <c r="F182" s="1976">
        <f>IF(COUNTIF('Incongruenza 8'!J6:J140,"ERRORE")=0,0,1)</f>
        <v>0</v>
      </c>
      <c r="G182" s="2221"/>
      <c r="H182" s="1839"/>
      <c r="I182" s="1839"/>
      <c r="J182" s="1839"/>
      <c r="K182" s="1839"/>
      <c r="L182" s="1774"/>
      <c r="M182" s="1774"/>
      <c r="N182" s="1774"/>
      <c r="O182" s="1774"/>
    </row>
    <row r="183" spans="1:15">
      <c r="A183" s="1974"/>
      <c r="B183" s="1976" t="s">
        <v>93</v>
      </c>
      <c r="C183" s="1976">
        <f>IF(('t8'!$AA$142+'t8'!$AB$142)&gt;0,1,0)</f>
        <v>1</v>
      </c>
      <c r="D183" s="1976"/>
      <c r="E183" s="1976" t="s">
        <v>94</v>
      </c>
      <c r="F183" s="1976">
        <f>IF(OR('t15(1)'!H19&lt;&gt;"OK",'t15(2)'!H19&lt;&gt;"OK",'t15(3)'!H19&lt;&gt;"OK"),1,0)</f>
        <v>0</v>
      </c>
      <c r="G183" s="2221"/>
      <c r="H183" s="1839"/>
      <c r="I183" s="1839"/>
      <c r="J183" s="1839"/>
      <c r="K183" s="1839"/>
      <c r="L183" s="1774"/>
      <c r="M183" s="1774"/>
      <c r="N183" s="1774"/>
      <c r="O183" s="1774"/>
    </row>
    <row r="184" spans="1:15">
      <c r="A184" s="1974"/>
      <c r="B184" s="1976" t="s">
        <v>95</v>
      </c>
      <c r="C184" s="1976">
        <f>IF(('t9'!$O$142+'t9'!$P$142)&gt;0,1,0)</f>
        <v>1</v>
      </c>
      <c r="D184" s="1976"/>
      <c r="E184" s="1831" t="s">
        <v>96</v>
      </c>
      <c r="F184" s="1831">
        <f>IF(COUNTIF('Incongruenza 10'!K22:L22,"OK")=2,0,1)</f>
        <v>1</v>
      </c>
      <c r="G184" s="2221"/>
      <c r="H184" s="1839"/>
      <c r="I184" s="1839"/>
      <c r="J184" s="1839"/>
      <c r="K184" s="1839"/>
      <c r="L184" s="1774"/>
      <c r="M184" s="1774"/>
      <c r="N184" s="1774"/>
      <c r="O184" s="1774"/>
    </row>
    <row r="185" spans="1:15">
      <c r="A185" s="1974"/>
      <c r="B185" s="1976" t="s">
        <v>97</v>
      </c>
      <c r="C185" s="1976">
        <f>IF(('t10'!$AU$142+'t10'!$AV$142)&gt;0,1,0)</f>
        <v>1</v>
      </c>
      <c r="D185" s="1976"/>
      <c r="E185" s="1831" t="s">
        <v>98</v>
      </c>
      <c r="F185" s="1831">
        <f>IF(OR('t15(1)'!H12&lt;&gt;"OK",'t15(2)'!H12&lt;&gt;"OK",'t15(3)'!H12&lt;&gt;"OK"),1,0)</f>
        <v>0</v>
      </c>
      <c r="G185" s="2221"/>
      <c r="H185" s="1839"/>
      <c r="I185" s="1839"/>
      <c r="J185" s="1839"/>
      <c r="K185" s="1839"/>
      <c r="L185" s="1774"/>
      <c r="M185" s="1774"/>
      <c r="N185" s="1774"/>
      <c r="O185" s="1774"/>
    </row>
    <row r="186" spans="1:15">
      <c r="A186" s="1974"/>
      <c r="B186" s="1976" t="s">
        <v>99</v>
      </c>
      <c r="C186" s="1976">
        <f>IF(('t11'!$U$144+'t11'!$V$144)&gt;0,1,0)</f>
        <v>1</v>
      </c>
      <c r="D186" s="1976"/>
      <c r="E186" s="1831" t="s">
        <v>100</v>
      </c>
      <c r="F186" s="1831">
        <f>IF(OR('SICI(1)'!F6&lt;&gt;"OK",'SICI(2)'!F6&lt;&gt;"ok",'SICI(3)'!F6&lt;&gt;"ok"),1,0)</f>
        <v>0</v>
      </c>
      <c r="G186" s="2223"/>
      <c r="H186" s="1839"/>
      <c r="I186" s="1839"/>
      <c r="J186" s="1839"/>
      <c r="K186" s="1839"/>
      <c r="L186" s="1774"/>
      <c r="M186" s="1774"/>
      <c r="N186" s="1774"/>
      <c r="O186" s="1774"/>
    </row>
    <row r="187" spans="1:15">
      <c r="A187" s="1974"/>
      <c r="B187" s="1976" t="s">
        <v>101</v>
      </c>
      <c r="C187" s="1976">
        <f>IF(('t12'!$I$142+'t12'!$C$142)&gt;0,1,0)</f>
        <v>1</v>
      </c>
      <c r="D187" s="1976"/>
      <c r="E187" s="1831"/>
      <c r="F187" s="1831"/>
      <c r="G187" s="2223"/>
      <c r="H187" s="1839"/>
      <c r="I187" s="1839"/>
      <c r="J187" s="1839"/>
      <c r="K187" s="1839"/>
      <c r="L187" s="1774"/>
      <c r="M187" s="1774"/>
      <c r="N187" s="1774"/>
      <c r="O187" s="1774"/>
    </row>
    <row r="188" spans="1:15">
      <c r="A188" s="1974"/>
      <c r="B188" s="1976" t="s">
        <v>102</v>
      </c>
      <c r="C188" s="1976">
        <f>IF(('t13'!$AB$142)&gt;0,1,0)</f>
        <v>1</v>
      </c>
      <c r="D188" s="1976"/>
      <c r="E188" s="2238"/>
      <c r="F188" s="1976"/>
      <c r="G188" s="2221"/>
      <c r="H188" s="1839"/>
      <c r="I188" s="1839"/>
      <c r="J188" s="1839"/>
      <c r="K188" s="1839"/>
      <c r="L188" s="1774"/>
      <c r="M188" s="1774"/>
      <c r="N188" s="1774"/>
      <c r="O188" s="1774"/>
    </row>
    <row r="189" spans="1:15">
      <c r="A189" s="1974"/>
      <c r="B189" s="1976" t="s">
        <v>103</v>
      </c>
      <c r="C189" s="1976">
        <f>IF(('Incongruenza 4 e controlli t14'!$C$36)&gt;0,1,0)</f>
        <v>1</v>
      </c>
      <c r="D189" s="1976"/>
      <c r="E189" s="2238"/>
      <c r="F189" s="2238"/>
      <c r="G189" s="2221"/>
      <c r="H189" s="1839"/>
      <c r="I189" s="1839"/>
      <c r="J189" s="1839"/>
      <c r="K189" s="1839"/>
      <c r="L189" s="1774"/>
      <c r="M189" s="1774"/>
      <c r="N189" s="1774"/>
      <c r="O189" s="1774"/>
    </row>
    <row r="190" spans="1:15">
      <c r="A190" s="1974"/>
      <c r="B190" s="1976" t="s">
        <v>104</v>
      </c>
      <c r="C190" s="1976">
        <f>IF(('t15(1)'!C58+'t15(1)'!G58+'t15(2)'!C61+'t15(2)'!G61+'t15(3)'!C65+'t15(3)'!G64)&gt;0,1,0)</f>
        <v>1</v>
      </c>
      <c r="D190" s="1976"/>
      <c r="E190" s="1976"/>
      <c r="F190" s="1976"/>
      <c r="G190" s="2221"/>
      <c r="H190" s="1839"/>
      <c r="I190" s="1839"/>
      <c r="J190" s="1839"/>
      <c r="K190" s="1839"/>
      <c r="L190" s="1774"/>
      <c r="M190" s="1774"/>
      <c r="N190" s="1774"/>
      <c r="O190" s="1774"/>
    </row>
    <row r="191" spans="1:15">
      <c r="A191" s="1974"/>
      <c r="B191" s="1976" t="s">
        <v>105</v>
      </c>
      <c r="C191" s="1976">
        <f>IF(('SICI(1)'!N9+'SICI(2)'!N9+'SICI(3)'!N9)&gt;0,1,0)</f>
        <v>1</v>
      </c>
      <c r="D191" s="1976"/>
      <c r="E191" s="2238"/>
      <c r="F191" s="1831"/>
      <c r="G191" s="2221"/>
      <c r="H191" s="1839"/>
      <c r="I191" s="1839"/>
      <c r="J191" s="1839"/>
      <c r="K191" s="1839"/>
      <c r="L191" s="1774"/>
      <c r="M191" s="1774"/>
      <c r="N191" s="1774"/>
      <c r="O191" s="1774"/>
    </row>
    <row r="192" spans="1:15">
      <c r="A192" s="1837"/>
      <c r="B192" s="1976" t="s">
        <v>106</v>
      </c>
      <c r="C192" s="1976">
        <f>IF(('Tabella Riconciliazione'!$F$36)&gt;0,1,0)</f>
        <v>1</v>
      </c>
      <c r="D192" s="1976"/>
      <c r="E192" s="1976"/>
      <c r="F192" s="1831"/>
      <c r="G192" s="2225"/>
      <c r="H192" s="1839"/>
      <c r="I192" s="1839"/>
      <c r="J192" s="1839"/>
      <c r="K192" s="1839"/>
      <c r="L192" s="1774"/>
      <c r="M192" s="1774"/>
      <c r="N192" s="1774"/>
      <c r="O192" s="1774"/>
    </row>
    <row r="193" spans="1:15">
      <c r="A193" s="1837"/>
      <c r="B193" s="2238"/>
      <c r="C193" s="2238"/>
      <c r="D193" s="1976"/>
      <c r="E193" s="1831"/>
      <c r="F193" s="1831"/>
      <c r="G193" s="2225"/>
      <c r="H193" s="1839"/>
      <c r="I193" s="1839"/>
      <c r="J193" s="1839"/>
      <c r="K193" s="1839"/>
      <c r="L193" s="1774"/>
      <c r="M193" s="1774"/>
      <c r="N193" s="1774"/>
      <c r="O193" s="1774"/>
    </row>
    <row r="194" spans="1:15">
      <c r="A194" s="1837"/>
      <c r="B194" s="2224"/>
      <c r="C194" s="2224"/>
      <c r="D194" s="1838"/>
      <c r="E194" s="2225"/>
      <c r="F194" s="2225"/>
      <c r="G194" s="1841"/>
      <c r="H194" s="1839"/>
      <c r="I194" s="1839"/>
      <c r="J194" s="1839"/>
      <c r="K194" s="1839"/>
      <c r="L194" s="1774"/>
      <c r="M194" s="1774"/>
      <c r="N194" s="1774"/>
      <c r="O194" s="1774"/>
    </row>
    <row r="195" spans="1:15">
      <c r="A195" s="1837"/>
      <c r="B195" s="1840"/>
      <c r="C195" s="1840"/>
      <c r="D195" s="1838"/>
      <c r="E195" s="1835"/>
      <c r="F195" s="1831"/>
      <c r="G195" s="1841"/>
      <c r="H195" s="1839"/>
      <c r="I195" s="1839"/>
      <c r="J195" s="1839"/>
      <c r="K195" s="1839"/>
      <c r="L195" s="1774"/>
      <c r="M195" s="1774"/>
      <c r="N195" s="1774"/>
      <c r="O195" s="1774"/>
    </row>
    <row r="196" spans="1:15">
      <c r="A196" s="1974"/>
      <c r="B196" s="1840"/>
      <c r="C196" s="1840"/>
      <c r="D196" s="1831"/>
      <c r="E196" s="1835"/>
      <c r="G196" s="1831"/>
      <c r="H196" s="1977"/>
      <c r="I196" s="1977"/>
      <c r="J196" s="1977"/>
      <c r="K196" s="1977"/>
      <c r="L196" s="1774"/>
      <c r="M196" s="1774"/>
      <c r="N196" s="1774"/>
      <c r="O196" s="1774"/>
    </row>
    <row r="197" spans="1:15">
      <c r="A197" s="1974"/>
      <c r="B197" s="1979"/>
      <c r="C197" s="1979"/>
      <c r="D197" s="1831"/>
      <c r="E197" s="1831"/>
      <c r="H197" s="1977"/>
      <c r="I197" s="1977"/>
      <c r="J197" s="1977"/>
      <c r="K197" s="1977"/>
      <c r="L197" s="1774"/>
      <c r="M197" s="1774"/>
      <c r="N197" s="1774"/>
      <c r="O197" s="1774"/>
    </row>
    <row r="198" spans="1:15">
      <c r="A198" s="1837"/>
      <c r="B198" s="1979"/>
      <c r="C198" s="1979"/>
      <c r="D198" s="1841"/>
      <c r="H198" s="1774"/>
      <c r="I198" s="1774"/>
      <c r="J198" s="1774"/>
      <c r="K198" s="1836"/>
      <c r="L198" s="1774"/>
      <c r="M198" s="1774"/>
      <c r="N198" s="1774"/>
      <c r="O198" s="1774"/>
    </row>
    <row r="199" spans="1:15">
      <c r="A199" s="1837"/>
      <c r="B199" s="1978"/>
      <c r="C199" s="1978"/>
      <c r="D199" s="1841"/>
      <c r="H199" s="1774"/>
      <c r="I199" s="1774"/>
      <c r="J199" s="1774"/>
      <c r="K199" s="1836"/>
      <c r="L199" s="1774"/>
      <c r="M199" s="1774"/>
      <c r="N199" s="1774"/>
      <c r="O199" s="1774"/>
    </row>
    <row r="200" spans="1:15">
      <c r="B200" s="1978"/>
      <c r="C200" s="1978"/>
      <c r="D200" s="1831"/>
      <c r="H200" s="1774"/>
      <c r="I200" s="1774"/>
      <c r="J200" s="1774"/>
      <c r="K200" s="1774"/>
      <c r="L200" s="1774"/>
      <c r="M200" s="1774"/>
      <c r="N200" s="1774"/>
      <c r="O200" s="1774"/>
    </row>
    <row r="201" spans="1:15">
      <c r="B201" s="1831"/>
      <c r="C201" s="1834"/>
    </row>
  </sheetData>
  <sheetProtection password="EA98" sheet="1" selectLockedCells="1"/>
  <mergeCells count="77">
    <mergeCell ref="B36:G36"/>
    <mergeCell ref="B39:C39"/>
    <mergeCell ref="B124:F124"/>
    <mergeCell ref="B127:F127"/>
    <mergeCell ref="B130:F130"/>
    <mergeCell ref="A99:F99"/>
    <mergeCell ref="B109:F109"/>
    <mergeCell ref="B85:F85"/>
    <mergeCell ref="B88:F88"/>
    <mergeCell ref="A90:F90"/>
    <mergeCell ref="B56:F56"/>
    <mergeCell ref="B59:F59"/>
    <mergeCell ref="B62:F62"/>
    <mergeCell ref="G65:G79"/>
    <mergeCell ref="A81:F81"/>
    <mergeCell ref="B106:F106"/>
    <mergeCell ref="B159:G159"/>
    <mergeCell ref="B161:G161"/>
    <mergeCell ref="B112:F112"/>
    <mergeCell ref="B115:F115"/>
    <mergeCell ref="B118:F118"/>
    <mergeCell ref="B121:F121"/>
    <mergeCell ref="B153:G153"/>
    <mergeCell ref="B154:G158"/>
    <mergeCell ref="B133:F133"/>
    <mergeCell ref="B136:F136"/>
    <mergeCell ref="B148:F148"/>
    <mergeCell ref="B151:F151"/>
    <mergeCell ref="B142:F142"/>
    <mergeCell ref="B145:F145"/>
    <mergeCell ref="B139:F139"/>
    <mergeCell ref="B82:E82"/>
    <mergeCell ref="B97:E97"/>
    <mergeCell ref="B100:E100"/>
    <mergeCell ref="B103:E103"/>
    <mergeCell ref="B41:G41"/>
    <mergeCell ref="B44:E44"/>
    <mergeCell ref="B46:E46"/>
    <mergeCell ref="B48:E48"/>
    <mergeCell ref="B50:E50"/>
    <mergeCell ref="B53:F53"/>
    <mergeCell ref="A96:F96"/>
    <mergeCell ref="B91:F91"/>
    <mergeCell ref="B94:F94"/>
    <mergeCell ref="B34:C34"/>
    <mergeCell ref="B24:C24"/>
    <mergeCell ref="D24:E24"/>
    <mergeCell ref="F24:G24"/>
    <mergeCell ref="B25:C25"/>
    <mergeCell ref="D25:E25"/>
    <mergeCell ref="F25:G25"/>
    <mergeCell ref="B26:C26"/>
    <mergeCell ref="D26:E26"/>
    <mergeCell ref="F26:G26"/>
    <mergeCell ref="B30:G30"/>
    <mergeCell ref="B33:C33"/>
    <mergeCell ref="G20:G21"/>
    <mergeCell ref="B22:C22"/>
    <mergeCell ref="D22:E22"/>
    <mergeCell ref="F22:G22"/>
    <mergeCell ref="B23:C23"/>
    <mergeCell ref="D23:E23"/>
    <mergeCell ref="F23:G23"/>
    <mergeCell ref="D15:G15"/>
    <mergeCell ref="B16:G16"/>
    <mergeCell ref="G17:G18"/>
    <mergeCell ref="B19:C19"/>
    <mergeCell ref="D19:E19"/>
    <mergeCell ref="F19:G19"/>
    <mergeCell ref="E10:G10"/>
    <mergeCell ref="E11:G11"/>
    <mergeCell ref="E12:G12"/>
    <mergeCell ref="C2:F2"/>
    <mergeCell ref="C3:E3"/>
    <mergeCell ref="B6:G6"/>
    <mergeCell ref="E8:G8"/>
    <mergeCell ref="E9:G9"/>
  </mergeCells>
  <dataValidations count="3">
    <dataValidation type="list" allowBlank="1" showInputMessage="1" showErrorMessage="1" sqref="F13">
      <formula1>COMUNE_DESC</formula1>
    </dataValidation>
    <dataValidation type="whole" allowBlank="1" showInputMessage="1" showErrorMessage="1" errorTitle="ATTENZIONE" error="INSERIRE SOLO VALORI NUMERICI INTERI" sqref="G53 G88 G142 G139 G136 G133 G130 G127 G124 G121 G118 G115 G112 G62 G85 G56 G91 G82 F65:F79 G97 G59 G103 G100 G94 G109 G106 G145 G148 G151">
      <formula1>0</formula1>
      <formula2>999999999999</formula2>
    </dataValidation>
    <dataValidation type="textLength" allowBlank="1" showInputMessage="1" showErrorMessage="1" errorTitle="ATTENZIONE ! ! !" error="E' stato superato il limite di 1500 caratteri" sqref="B154:G158">
      <formula1>0</formula1>
      <formula2>1500</formula2>
    </dataValidation>
  </dataValidations>
  <printOptions horizontalCentered="1"/>
  <pageMargins left="0.78740157480314965" right="0.59055118110236227" top="0.27559055118110237" bottom="0.19685039370078741" header="0.15748031496062992" footer="0.15748031496062992"/>
  <pageSetup paperSize="9" scale="53" fitToHeight="2" orientation="portrait" r:id="rId1"/>
  <headerFooter alignWithMargins="0"/>
  <rowBreaks count="1" manualBreakCount="1">
    <brk id="82" max="6" man="1"/>
  </rowBreaks>
  <drawing r:id="rId2"/>
</worksheet>
</file>

<file path=xl/worksheets/sheet10.xml><?xml version="1.0" encoding="utf-8"?>
<worksheet xmlns="http://schemas.openxmlformats.org/spreadsheetml/2006/main" xmlns:r="http://schemas.openxmlformats.org/officeDocument/2006/relationships">
  <sheetPr codeName="Foglio43">
    <pageSetUpPr fitToPage="1"/>
  </sheetPr>
  <dimension ref="A1:FK628"/>
  <sheetViews>
    <sheetView showGridLines="0" zoomScale="120" zoomScaleNormal="120" workbookViewId="0">
      <pane xSplit="2" ySplit="6" topLeftCell="D25" activePane="bottomRight" state="frozen"/>
      <selection activeCell="C8" sqref="C8"/>
      <selection pane="topRight" activeCell="C8" sqref="C8"/>
      <selection pane="bottomLeft" activeCell="C8" sqref="C8"/>
      <selection pane="bottomRight" activeCell="E52" sqref="E52:P60"/>
    </sheetView>
  </sheetViews>
  <sheetFormatPr defaultRowHeight="15.75"/>
  <cols>
    <col min="1" max="1" width="56.42578125" style="172" customWidth="1"/>
    <col min="2" max="2" width="6.5703125" style="235" customWidth="1"/>
    <col min="3" max="3" width="13" style="236" hidden="1" customWidth="1"/>
    <col min="4" max="4" width="11.42578125" style="236" customWidth="1"/>
    <col min="5" max="5" width="9.7109375" style="172" customWidth="1"/>
    <col min="6" max="16" width="9.28515625" style="172" customWidth="1"/>
    <col min="17" max="18" width="9.28515625" style="596" customWidth="1"/>
    <col min="19" max="19" width="9.140625" style="167"/>
    <col min="20" max="16384" width="9.140625" style="172"/>
  </cols>
  <sheetData>
    <row r="1" spans="1:19" s="168" customFormat="1" ht="16.5" customHeight="1">
      <c r="A1" s="164" t="str">
        <f>'t1'!A1</f>
        <v>COMPARTO SERVIZIO SANITARIO NAZIONALE - anno 2017</v>
      </c>
      <c r="B1" s="165"/>
      <c r="C1" s="166"/>
      <c r="D1" s="166"/>
      <c r="E1" s="1813" t="str">
        <f>IF(STRUTTURE!A2=0,"",STRUTTURE!A2)</f>
        <v/>
      </c>
      <c r="F1" s="1813" t="str">
        <f>IF(STRUTTURE!A3=0,"",STRUTTURE!A3)</f>
        <v>030922</v>
      </c>
      <c r="G1" s="1813" t="str">
        <f>IF(STRUTTURE!A4=0,"",STRUTTURE!A4)</f>
        <v/>
      </c>
      <c r="H1" s="1813" t="str">
        <f>IF(STRUTTURE!A5=0,"",STRUTTURE!A5)</f>
        <v/>
      </c>
      <c r="I1" s="1813" t="str">
        <f>IF(STRUTTURE!A6=0,"",STRUTTURE!A6)</f>
        <v/>
      </c>
      <c r="J1" s="1813" t="str">
        <f>IF(STRUTTURE!A7=0,"",STRUTTURE!A7)</f>
        <v/>
      </c>
      <c r="K1" s="1813" t="str">
        <f>IF(STRUTTURE!A8=0,"",STRUTTURE!A8)</f>
        <v/>
      </c>
      <c r="L1" s="1813" t="str">
        <f>IF(STRUTTURE!A9=0,"",STRUTTURE!A9)</f>
        <v/>
      </c>
      <c r="M1" s="1813" t="str">
        <f>IF(STRUTTURE!A10=0,"",STRUTTURE!A10)</f>
        <v/>
      </c>
      <c r="N1" s="1813" t="str">
        <f>IF(STRUTTURE!A11=0,"",STRUTTURE!A11)</f>
        <v/>
      </c>
      <c r="O1" s="1813" t="str">
        <f>IF(STRUTTURE!A12=0,"",STRUTTURE!A12)</f>
        <v/>
      </c>
      <c r="P1" s="1813" t="str">
        <f>IF(STRUTTURE!A13=0,"",STRUTTURE!A13)</f>
        <v/>
      </c>
      <c r="Q1" s="595"/>
      <c r="R1" s="595"/>
      <c r="S1" s="167"/>
    </row>
    <row r="2" spans="1:19" ht="70.5" customHeight="1">
      <c r="A2" s="169"/>
      <c r="B2" s="170"/>
      <c r="C2" s="171"/>
      <c r="D2" s="171"/>
      <c r="E2" s="169"/>
      <c r="F2" s="169"/>
      <c r="G2" s="169"/>
      <c r="H2" s="2491" t="str">
        <f>IF(COUNTIF(S10:S74,"ERRORE")=0,"","ATTENZIONE!   Il numero delle unità di personale 'comandato ad altri Enti', per ciascuna figura professionale, non può essere superiore al 'Personale al 31/12' ")</f>
        <v/>
      </c>
      <c r="I2" s="2491"/>
      <c r="J2" s="2491"/>
      <c r="K2" s="2491"/>
      <c r="L2" s="2491"/>
      <c r="M2" s="2491"/>
      <c r="N2" s="2491"/>
      <c r="O2" s="2491"/>
      <c r="P2" s="2491"/>
      <c r="Q2" s="2491"/>
      <c r="R2" s="2491"/>
    </row>
    <row r="3" spans="1:19" ht="51" customHeight="1" thickBot="1">
      <c r="A3" s="173" t="s">
        <v>585</v>
      </c>
      <c r="B3" s="170"/>
      <c r="C3" s="171"/>
      <c r="D3" s="171"/>
      <c r="E3" s="169"/>
      <c r="F3" s="169"/>
      <c r="G3" s="169"/>
      <c r="H3" s="169"/>
      <c r="I3" s="169"/>
      <c r="J3" s="169"/>
      <c r="K3" s="169"/>
      <c r="L3" s="169"/>
      <c r="M3" s="169"/>
      <c r="N3" s="169"/>
      <c r="O3" s="169"/>
      <c r="P3" s="169"/>
    </row>
    <row r="4" spans="1:19" s="178" customFormat="1" ht="12" thickBot="1">
      <c r="A4" s="174" t="s">
        <v>586</v>
      </c>
      <c r="B4" s="175" t="s">
        <v>587</v>
      </c>
      <c r="C4" s="176"/>
      <c r="D4" s="176" t="s">
        <v>588</v>
      </c>
      <c r="E4" s="513" t="s">
        <v>589</v>
      </c>
      <c r="F4" s="514"/>
      <c r="G4" s="515"/>
      <c r="H4" s="515"/>
      <c r="I4" s="514" t="s">
        <v>590</v>
      </c>
      <c r="J4" s="514"/>
      <c r="K4" s="516"/>
      <c r="L4" s="516"/>
      <c r="M4" s="517" t="s">
        <v>591</v>
      </c>
      <c r="N4" s="517"/>
      <c r="O4" s="517" t="s">
        <v>592</v>
      </c>
      <c r="P4" s="517"/>
      <c r="Q4" s="597" t="s">
        <v>593</v>
      </c>
      <c r="R4" s="606"/>
      <c r="S4" s="177"/>
    </row>
    <row r="5" spans="1:19" s="178" customFormat="1" ht="12" thickBot="1">
      <c r="A5" s="179"/>
      <c r="B5" s="180"/>
      <c r="C5" s="181"/>
      <c r="D5" s="181"/>
      <c r="E5" s="182" t="s">
        <v>594</v>
      </c>
      <c r="F5" s="183"/>
      <c r="G5" s="2492" t="s">
        <v>595</v>
      </c>
      <c r="H5" s="2493"/>
      <c r="I5" s="182" t="s">
        <v>594</v>
      </c>
      <c r="J5" s="183"/>
      <c r="K5" s="2492" t="s">
        <v>595</v>
      </c>
      <c r="L5" s="2493"/>
      <c r="M5" s="184" t="s">
        <v>596</v>
      </c>
      <c r="N5" s="184"/>
      <c r="O5" s="184" t="s">
        <v>596</v>
      </c>
      <c r="P5" s="184"/>
      <c r="Q5" s="598" t="str">
        <f>"31/12/"&amp;'t1'!M1</f>
        <v>31/12/2017</v>
      </c>
      <c r="R5" s="607"/>
      <c r="S5" s="177"/>
    </row>
    <row r="6" spans="1:19" s="178" customFormat="1" ht="12" thickBot="1">
      <c r="A6" s="185"/>
      <c r="B6" s="186"/>
      <c r="C6" s="187"/>
      <c r="D6" s="187"/>
      <c r="E6" s="523" t="s">
        <v>279</v>
      </c>
      <c r="F6" s="524" t="s">
        <v>280</v>
      </c>
      <c r="G6" s="525" t="s">
        <v>279</v>
      </c>
      <c r="H6" s="524" t="s">
        <v>280</v>
      </c>
      <c r="I6" s="525" t="s">
        <v>279</v>
      </c>
      <c r="J6" s="524" t="s">
        <v>280</v>
      </c>
      <c r="K6" s="525" t="s">
        <v>279</v>
      </c>
      <c r="L6" s="524" t="s">
        <v>280</v>
      </c>
      <c r="M6" s="525" t="s">
        <v>279</v>
      </c>
      <c r="N6" s="524" t="s">
        <v>280</v>
      </c>
      <c r="O6" s="525" t="s">
        <v>279</v>
      </c>
      <c r="P6" s="524" t="s">
        <v>280</v>
      </c>
      <c r="Q6" s="599" t="s">
        <v>279</v>
      </c>
      <c r="R6" s="608" t="s">
        <v>280</v>
      </c>
      <c r="S6" s="177"/>
    </row>
    <row r="7" spans="1:19" s="178" customFormat="1" ht="12" thickBot="1">
      <c r="A7" s="188" t="s">
        <v>597</v>
      </c>
      <c r="B7" s="189"/>
      <c r="C7" s="190"/>
      <c r="D7" s="190"/>
      <c r="E7" s="537" t="s">
        <v>32</v>
      </c>
      <c r="F7" s="538" t="s">
        <v>32</v>
      </c>
      <c r="G7" s="538" t="s">
        <v>32</v>
      </c>
      <c r="H7" s="538" t="s">
        <v>32</v>
      </c>
      <c r="I7" s="538" t="s">
        <v>32</v>
      </c>
      <c r="J7" s="538" t="s">
        <v>32</v>
      </c>
      <c r="K7" s="538" t="s">
        <v>32</v>
      </c>
      <c r="L7" s="538" t="s">
        <v>32</v>
      </c>
      <c r="M7" s="538" t="s">
        <v>32</v>
      </c>
      <c r="N7" s="538" t="s">
        <v>32</v>
      </c>
      <c r="O7" s="538" t="s">
        <v>32</v>
      </c>
      <c r="P7" s="538" t="s">
        <v>32</v>
      </c>
      <c r="Q7" s="600" t="s">
        <v>32</v>
      </c>
      <c r="R7" s="609" t="s">
        <v>32</v>
      </c>
      <c r="S7" s="177"/>
    </row>
    <row r="8" spans="1:19" ht="9.9499999999999993" customHeight="1" thickBot="1">
      <c r="A8" s="191" t="s">
        <v>598</v>
      </c>
      <c r="B8" s="192"/>
      <c r="C8" s="193"/>
      <c r="D8" s="193"/>
      <c r="E8" s="518"/>
      <c r="F8" s="504"/>
      <c r="G8" s="504"/>
      <c r="H8" s="504"/>
      <c r="I8" s="504"/>
      <c r="J8" s="504"/>
      <c r="K8" s="504"/>
      <c r="L8" s="504"/>
      <c r="M8" s="504"/>
      <c r="N8" s="504"/>
      <c r="O8" s="504"/>
      <c r="P8" s="504"/>
      <c r="Q8" s="601"/>
      <c r="R8" s="610"/>
    </row>
    <row r="9" spans="1:19" ht="9.9499999999999993" hidden="1" customHeight="1" thickBot="1">
      <c r="A9" s="1473"/>
      <c r="B9" s="194"/>
      <c r="C9" s="193"/>
      <c r="D9" s="193"/>
      <c r="E9" s="518">
        <v>0</v>
      </c>
      <c r="F9" s="504">
        <v>0</v>
      </c>
      <c r="G9" s="504">
        <v>0</v>
      </c>
      <c r="H9" s="504">
        <v>0</v>
      </c>
      <c r="I9" s="504">
        <v>0</v>
      </c>
      <c r="J9" s="504">
        <v>0</v>
      </c>
      <c r="K9" s="504">
        <v>0</v>
      </c>
      <c r="L9" s="504">
        <v>0</v>
      </c>
      <c r="M9" s="504">
        <v>0</v>
      </c>
      <c r="N9" s="504">
        <v>0</v>
      </c>
      <c r="O9" s="504">
        <v>0</v>
      </c>
      <c r="P9" s="504">
        <v>0</v>
      </c>
      <c r="Q9" s="601">
        <v>0</v>
      </c>
      <c r="R9" s="610">
        <v>0</v>
      </c>
    </row>
    <row r="10" spans="1:19" s="178" customFormat="1" ht="12" customHeight="1" thickBot="1">
      <c r="A10" s="195" t="s">
        <v>599</v>
      </c>
      <c r="B10" s="196" t="s">
        <v>600</v>
      </c>
      <c r="C10" s="197" t="s">
        <v>199</v>
      </c>
      <c r="D10" s="2349" t="s">
        <v>2629</v>
      </c>
      <c r="E10" s="1605">
        <v>98</v>
      </c>
      <c r="F10" s="1606">
        <v>291</v>
      </c>
      <c r="G10" s="1605">
        <v>2</v>
      </c>
      <c r="H10" s="1606">
        <v>40</v>
      </c>
      <c r="I10" s="1605"/>
      <c r="J10" s="1606">
        <v>3</v>
      </c>
      <c r="K10" s="1605">
        <v>0</v>
      </c>
      <c r="L10" s="1606">
        <v>0</v>
      </c>
      <c r="M10" s="1605">
        <v>0</v>
      </c>
      <c r="N10" s="1606">
        <v>0</v>
      </c>
      <c r="O10" s="1605">
        <v>0</v>
      </c>
      <c r="P10" s="1606">
        <v>0</v>
      </c>
      <c r="Q10" s="611">
        <f>E10+G10</f>
        <v>100</v>
      </c>
      <c r="R10" s="612">
        <f>F10+H10</f>
        <v>331</v>
      </c>
      <c r="S10" s="177" t="str">
        <f>IF(O10&gt;Q10,"ERRORE",IF(P10&gt;R10,"ERRORE",""))</f>
        <v/>
      </c>
    </row>
    <row r="11" spans="1:19" s="178" customFormat="1" ht="12" customHeight="1" thickBot="1">
      <c r="A11" s="198" t="s">
        <v>602</v>
      </c>
      <c r="B11" s="196" t="s">
        <v>603</v>
      </c>
      <c r="C11" s="199" t="s">
        <v>199</v>
      </c>
      <c r="D11" s="1541" t="str">
        <f>CONCATENATE(D$10)</f>
        <v>030922</v>
      </c>
      <c r="E11" s="1607">
        <v>0</v>
      </c>
      <c r="F11" s="1608">
        <v>0</v>
      </c>
      <c r="G11" s="1607">
        <v>0</v>
      </c>
      <c r="H11" s="1608">
        <v>0</v>
      </c>
      <c r="I11" s="1607">
        <v>0</v>
      </c>
      <c r="J11" s="1608">
        <v>0</v>
      </c>
      <c r="K11" s="1607">
        <v>0</v>
      </c>
      <c r="L11" s="1608">
        <v>0</v>
      </c>
      <c r="M11" s="1607">
        <v>0</v>
      </c>
      <c r="N11" s="1608">
        <v>0</v>
      </c>
      <c r="O11" s="1607">
        <v>0</v>
      </c>
      <c r="P11" s="1608">
        <v>0</v>
      </c>
      <c r="Q11" s="613">
        <f t="shared" ref="Q11:R73" si="0">E11+G11</f>
        <v>0</v>
      </c>
      <c r="R11" s="614">
        <f>F11+H11</f>
        <v>0</v>
      </c>
      <c r="S11" s="177" t="str">
        <f>IF(O11&gt;Q11,"ERRORE",IF(P11&gt;R11,"ERRORE",""))</f>
        <v/>
      </c>
    </row>
    <row r="12" spans="1:19" s="203" customFormat="1" ht="12" customHeight="1" thickBot="1">
      <c r="A12" s="200" t="s">
        <v>604</v>
      </c>
      <c r="B12" s="201" t="s">
        <v>605</v>
      </c>
      <c r="C12" s="202" t="s">
        <v>199</v>
      </c>
      <c r="D12" s="1542" t="str">
        <f>CONCATENATE(D$10)</f>
        <v>030922</v>
      </c>
      <c r="E12" s="1609">
        <v>0</v>
      </c>
      <c r="F12" s="1610">
        <v>0</v>
      </c>
      <c r="G12" s="1609">
        <v>0</v>
      </c>
      <c r="H12" s="1610">
        <v>0</v>
      </c>
      <c r="I12" s="1609">
        <v>0</v>
      </c>
      <c r="J12" s="1610">
        <v>0</v>
      </c>
      <c r="K12" s="1609">
        <v>0</v>
      </c>
      <c r="L12" s="1610">
        <v>0</v>
      </c>
      <c r="M12" s="1609">
        <v>0</v>
      </c>
      <c r="N12" s="1610">
        <v>0</v>
      </c>
      <c r="O12" s="1609">
        <v>0</v>
      </c>
      <c r="P12" s="1610">
        <v>0</v>
      </c>
      <c r="Q12" s="615">
        <f t="shared" si="0"/>
        <v>0</v>
      </c>
      <c r="R12" s="616">
        <f t="shared" si="0"/>
        <v>0</v>
      </c>
      <c r="S12" s="177" t="str">
        <f>IF(O12&gt;Q12,"ERRORE",IF(P12&gt;R12,"ERRORE",""))</f>
        <v/>
      </c>
    </row>
    <row r="13" spans="1:19" s="178" customFormat="1" ht="12" thickBot="1">
      <c r="A13" s="191" t="s">
        <v>606</v>
      </c>
      <c r="B13" s="204"/>
      <c r="C13" s="205"/>
      <c r="D13" s="1543"/>
      <c r="E13" s="519"/>
      <c r="F13" s="505"/>
      <c r="G13" s="505"/>
      <c r="H13" s="505"/>
      <c r="I13" s="505"/>
      <c r="J13" s="505"/>
      <c r="K13" s="505"/>
      <c r="L13" s="505"/>
      <c r="M13" s="505"/>
      <c r="N13" s="505"/>
      <c r="O13" s="505"/>
      <c r="P13" s="505"/>
      <c r="Q13" s="617"/>
      <c r="R13" s="618"/>
      <c r="S13" s="177"/>
    </row>
    <row r="14" spans="1:19" s="203" customFormat="1" ht="12" customHeight="1" thickBot="1">
      <c r="A14" s="195" t="s">
        <v>599</v>
      </c>
      <c r="B14" s="206" t="s">
        <v>607</v>
      </c>
      <c r="C14" s="207" t="s">
        <v>199</v>
      </c>
      <c r="D14" s="1544" t="str">
        <f>CONCATENATE(D$10)</f>
        <v>030922</v>
      </c>
      <c r="E14" s="1605">
        <v>3</v>
      </c>
      <c r="F14" s="1606">
        <v>3</v>
      </c>
      <c r="G14" s="1605">
        <v>0</v>
      </c>
      <c r="H14" s="1606">
        <v>0</v>
      </c>
      <c r="I14" s="1605">
        <v>0</v>
      </c>
      <c r="J14" s="1606">
        <v>0</v>
      </c>
      <c r="K14" s="1605">
        <v>0</v>
      </c>
      <c r="L14" s="1606">
        <v>0</v>
      </c>
      <c r="M14" s="1605">
        <v>0</v>
      </c>
      <c r="N14" s="1606">
        <v>0</v>
      </c>
      <c r="O14" s="1605">
        <v>0</v>
      </c>
      <c r="P14" s="1606">
        <v>0</v>
      </c>
      <c r="Q14" s="611">
        <f t="shared" si="0"/>
        <v>3</v>
      </c>
      <c r="R14" s="612">
        <f t="shared" si="0"/>
        <v>3</v>
      </c>
      <c r="S14" s="177" t="str">
        <f>IF(O14&gt;Q14,"ERRORE",IF(P14&gt;R14,"ERRORE",""))</f>
        <v/>
      </c>
    </row>
    <row r="15" spans="1:19" s="203" customFormat="1" ht="12" customHeight="1" thickBot="1">
      <c r="A15" s="198" t="s">
        <v>602</v>
      </c>
      <c r="B15" s="196" t="s">
        <v>608</v>
      </c>
      <c r="C15" s="199" t="s">
        <v>199</v>
      </c>
      <c r="D15" s="1545" t="str">
        <f>CONCATENATE(D$10)</f>
        <v>030922</v>
      </c>
      <c r="E15" s="1607">
        <v>0</v>
      </c>
      <c r="F15" s="1608">
        <v>0</v>
      </c>
      <c r="G15" s="1607">
        <v>0</v>
      </c>
      <c r="H15" s="1608">
        <v>0</v>
      </c>
      <c r="I15" s="1607">
        <v>0</v>
      </c>
      <c r="J15" s="1608">
        <v>0</v>
      </c>
      <c r="K15" s="1607">
        <v>0</v>
      </c>
      <c r="L15" s="1608">
        <v>0</v>
      </c>
      <c r="M15" s="1607">
        <v>0</v>
      </c>
      <c r="N15" s="1608">
        <v>0</v>
      </c>
      <c r="O15" s="1607">
        <v>0</v>
      </c>
      <c r="P15" s="1608">
        <v>0</v>
      </c>
      <c r="Q15" s="613">
        <f t="shared" si="0"/>
        <v>0</v>
      </c>
      <c r="R15" s="614">
        <f t="shared" si="0"/>
        <v>0</v>
      </c>
      <c r="S15" s="177" t="str">
        <f>IF(O15&gt;Q15,"ERRORE",IF(P15&gt;R15,"ERRORE",""))</f>
        <v/>
      </c>
    </row>
    <row r="16" spans="1:19" s="203" customFormat="1" ht="12" customHeight="1" thickBot="1">
      <c r="A16" s="200" t="s">
        <v>604</v>
      </c>
      <c r="B16" s="201" t="s">
        <v>609</v>
      </c>
      <c r="C16" s="202" t="s">
        <v>199</v>
      </c>
      <c r="D16" s="1541" t="str">
        <f>CONCATENATE(D$10)</f>
        <v>030922</v>
      </c>
      <c r="E16" s="1609">
        <v>0</v>
      </c>
      <c r="F16" s="1610">
        <v>0</v>
      </c>
      <c r="G16" s="1609">
        <v>0</v>
      </c>
      <c r="H16" s="1610">
        <v>0</v>
      </c>
      <c r="I16" s="1609">
        <v>0</v>
      </c>
      <c r="J16" s="1610">
        <v>0</v>
      </c>
      <c r="K16" s="1609">
        <v>0</v>
      </c>
      <c r="L16" s="1610">
        <v>0</v>
      </c>
      <c r="M16" s="1609">
        <v>0</v>
      </c>
      <c r="N16" s="1610">
        <v>0</v>
      </c>
      <c r="O16" s="1609">
        <v>0</v>
      </c>
      <c r="P16" s="1610">
        <v>0</v>
      </c>
      <c r="Q16" s="615">
        <f t="shared" si="0"/>
        <v>0</v>
      </c>
      <c r="R16" s="616">
        <f t="shared" si="0"/>
        <v>0</v>
      </c>
      <c r="S16" s="177" t="str">
        <f>IF(O16&gt;Q16,"ERRORE",IF(P16&gt;R16,"ERRORE",""))</f>
        <v/>
      </c>
    </row>
    <row r="17" spans="1:19" s="178" customFormat="1" ht="12" thickBot="1">
      <c r="A17" s="208" t="s">
        <v>610</v>
      </c>
      <c r="B17" s="209"/>
      <c r="C17" s="210"/>
      <c r="D17" s="1543"/>
      <c r="E17" s="520"/>
      <c r="F17" s="505"/>
      <c r="G17" s="505"/>
      <c r="H17" s="505"/>
      <c r="I17" s="505"/>
      <c r="J17" s="505"/>
      <c r="K17" s="505"/>
      <c r="L17" s="505"/>
      <c r="M17" s="505"/>
      <c r="N17" s="505"/>
      <c r="O17" s="505"/>
      <c r="P17" s="505"/>
      <c r="Q17" s="617"/>
      <c r="R17" s="618"/>
      <c r="S17" s="177"/>
    </row>
    <row r="18" spans="1:19" s="203" customFormat="1" ht="12" customHeight="1" thickBot="1">
      <c r="A18" s="195" t="s">
        <v>611</v>
      </c>
      <c r="B18" s="206" t="s">
        <v>612</v>
      </c>
      <c r="C18" s="207" t="s">
        <v>199</v>
      </c>
      <c r="D18" s="1544" t="str">
        <f>CONCATENATE(D$10)</f>
        <v>030922</v>
      </c>
      <c r="E18" s="1605">
        <f>IF(ISERROR(VLOOKUP(CONCATENATE($B18,"-",$C18),IN_1A!$B$2:$AA$3000,3,FALSE))=TRUE,"",VLOOKUP(CONCATENATE($B18,"-",$C18),IN_1A!$B$2:$AA$3000,3,FALSE))</f>
        <v>0</v>
      </c>
      <c r="F18" s="1606">
        <f>IF(ISERROR(VLOOKUP(CONCATENATE($B18,"-",$C18),IN_1A!$B$2:$AA$3000,4,FALSE))=TRUE,"",VLOOKUP(CONCATENATE($B18,"-",$C18),IN_1A!$B$2:$AA$3000,4,FALSE))</f>
        <v>0</v>
      </c>
      <c r="G18" s="1605">
        <f>IF(ISERROR(VLOOKUP(CONCATENATE($B18,"-",$C18),IN_1A!$B$2:$AA$3000,5,FALSE))=TRUE,"",VLOOKUP(CONCATENATE($B18,"-",$C18),IN_1A!$B$2:$AA$3000,5,FALSE))</f>
        <v>0</v>
      </c>
      <c r="H18" s="1606">
        <f>IF(ISERROR(VLOOKUP(CONCATENATE($B18,"-",$C18),IN_1A!$B$2:$AA$3000,6,FALSE))=TRUE,"",VLOOKUP(CONCATENATE($B18,"-",$C18),IN_1A!$B$2:$AA$3000,6,FALSE))</f>
        <v>0</v>
      </c>
      <c r="I18" s="1605">
        <f>IF(ISERROR(VLOOKUP(CONCATENATE($B18,"-",$C18),IN_1A!$B$2:$AA$3000,7,FALSE))=TRUE,"",VLOOKUP(CONCATENATE($B18,"-",$C18),IN_1A!$B$2:$AA$3000,7,FALSE))</f>
        <v>0</v>
      </c>
      <c r="J18" s="1606">
        <f>IF(ISERROR(VLOOKUP(CONCATENATE($B18,"-",$C18),IN_1A!$B$2:$AA$3000,8,FALSE))=TRUE,"",VLOOKUP(CONCATENATE($B18,"-",$C18),IN_1A!$B$2:$AA$3000,8,FALSE))</f>
        <v>0</v>
      </c>
      <c r="K18" s="1605">
        <f>IF(ISERROR(VLOOKUP(CONCATENATE($B18,"-",$C18),IN_1A!$B$2:$AA$3000,9,FALSE))=TRUE,"",VLOOKUP(CONCATENATE($B18,"-",$C18),IN_1A!$B$2:$AA$3000,9,FALSE))</f>
        <v>0</v>
      </c>
      <c r="L18" s="1606">
        <f>IF(ISERROR(VLOOKUP(CONCATENATE($B18,"-",$C18),IN_1A!$B$2:$AA$3000,10,FALSE))=TRUE,"",VLOOKUP(CONCATENATE($B18,"-",$C18),IN_1A!$B$2:$AA$3000,10,FALSE))</f>
        <v>0</v>
      </c>
      <c r="M18" s="1605">
        <f>IF(ISERROR(VLOOKUP(CONCATENATE($B18,"-",$C18),IN_1A!$B$2:$AA$3000,11,FALSE))=TRUE,"",VLOOKUP(CONCATENATE($B18,"-",$C18),IN_1A!$B$2:$AA$3000,11,FALSE))</f>
        <v>0</v>
      </c>
      <c r="N18" s="1606">
        <f>IF(ISERROR(VLOOKUP(CONCATENATE($B18,"-",$C18),IN_1A!$B$2:$AA$3000,12,FALSE))=TRUE,"",VLOOKUP(CONCATENATE($B18,"-",$C18),IN_1A!$B$2:$AA$3000,12,FALSE))</f>
        <v>0</v>
      </c>
      <c r="O18" s="1605">
        <f>IF(ISERROR(VLOOKUP(CONCATENATE($B18,"-",$C18),IN_1A!$B$2:$AA$3000,13,FALSE))=TRUE,"",VLOOKUP(CONCATENATE($B18,"-",$C18),IN_1A!$B$2:$AA$3000,13,FALSE))</f>
        <v>0</v>
      </c>
      <c r="P18" s="1606">
        <f>IF(ISERROR(VLOOKUP(CONCATENATE($B18,"-",$C18),IN_1A!$B$2:$AA$3000,14,FALSE))=TRUE,"",VLOOKUP(CONCATENATE($B18,"-",$C18),IN_1A!$B$2:$AA$3000,14,FALSE))</f>
        <v>0</v>
      </c>
      <c r="Q18" s="611">
        <f t="shared" si="0"/>
        <v>0</v>
      </c>
      <c r="R18" s="612">
        <f t="shared" si="0"/>
        <v>0</v>
      </c>
      <c r="S18" s="177" t="str">
        <f>IF(O18&gt;Q18,"ERRORE",IF(P18&gt;R18,"ERRORE",""))</f>
        <v/>
      </c>
    </row>
    <row r="19" spans="1:19" s="203" customFormat="1" ht="12" customHeight="1" thickBot="1">
      <c r="A19" s="198" t="s">
        <v>613</v>
      </c>
      <c r="B19" s="196" t="s">
        <v>614</v>
      </c>
      <c r="C19" s="199" t="s">
        <v>199</v>
      </c>
      <c r="D19" s="1545" t="str">
        <f>CONCATENATE(D$10)</f>
        <v>030922</v>
      </c>
      <c r="E19" s="1607">
        <f>IF(ISERROR(VLOOKUP(CONCATENATE($B19,"-",$C19),IN_1A!$B$2:$AA$3000,3,FALSE))=TRUE,"",VLOOKUP(CONCATENATE($B19,"-",$C19),IN_1A!$B$2:$AA$3000,3,FALSE))</f>
        <v>0</v>
      </c>
      <c r="F19" s="1608">
        <f>IF(ISERROR(VLOOKUP(CONCATENATE($B19,"-",$C19),IN_1A!$B$2:$AA$3000,4,FALSE))=TRUE,"",VLOOKUP(CONCATENATE($B19,"-",$C19),IN_1A!$B$2:$AA$3000,4,FALSE))</f>
        <v>0</v>
      </c>
      <c r="G19" s="1607">
        <f>IF(ISERROR(VLOOKUP(CONCATENATE($B19,"-",$C19),IN_1A!$B$2:$AA$3000,5,FALSE))=TRUE,"",VLOOKUP(CONCATENATE($B19,"-",$C19),IN_1A!$B$2:$AA$3000,5,FALSE))</f>
        <v>0</v>
      </c>
      <c r="H19" s="1608">
        <f>IF(ISERROR(VLOOKUP(CONCATENATE($B19,"-",$C19),IN_1A!$B$2:$AA$3000,6,FALSE))=TRUE,"",VLOOKUP(CONCATENATE($B19,"-",$C19),IN_1A!$B$2:$AA$3000,6,FALSE))</f>
        <v>0</v>
      </c>
      <c r="I19" s="1607">
        <f>IF(ISERROR(VLOOKUP(CONCATENATE($B19,"-",$C19),IN_1A!$B$2:$AA$3000,7,FALSE))=TRUE,"",VLOOKUP(CONCATENATE($B19,"-",$C19),IN_1A!$B$2:$AA$3000,7,FALSE))</f>
        <v>0</v>
      </c>
      <c r="J19" s="1608">
        <f>IF(ISERROR(VLOOKUP(CONCATENATE($B19,"-",$C19),IN_1A!$B$2:$AA$3000,8,FALSE))=TRUE,"",VLOOKUP(CONCATENATE($B19,"-",$C19),IN_1A!$B$2:$AA$3000,8,FALSE))</f>
        <v>0</v>
      </c>
      <c r="K19" s="1607">
        <f>IF(ISERROR(VLOOKUP(CONCATENATE($B19,"-",$C19),IN_1A!$B$2:$AA$3000,9,FALSE))=TRUE,"",VLOOKUP(CONCATENATE($B19,"-",$C19),IN_1A!$B$2:$AA$3000,9,FALSE))</f>
        <v>0</v>
      </c>
      <c r="L19" s="1608">
        <f>IF(ISERROR(VLOOKUP(CONCATENATE($B19,"-",$C19),IN_1A!$B$2:$AA$3000,10,FALSE))=TRUE,"",VLOOKUP(CONCATENATE($B19,"-",$C19),IN_1A!$B$2:$AA$3000,10,FALSE))</f>
        <v>0</v>
      </c>
      <c r="M19" s="1607">
        <f>IF(ISERROR(VLOOKUP(CONCATENATE($B19,"-",$C19),IN_1A!$B$2:$AA$3000,11,FALSE))=TRUE,"",VLOOKUP(CONCATENATE($B19,"-",$C19),IN_1A!$B$2:$AA$3000,11,FALSE))</f>
        <v>0</v>
      </c>
      <c r="N19" s="1608">
        <f>IF(ISERROR(VLOOKUP(CONCATENATE($B19,"-",$C19),IN_1A!$B$2:$AA$3000,12,FALSE))=TRUE,"",VLOOKUP(CONCATENATE($B19,"-",$C19),IN_1A!$B$2:$AA$3000,12,FALSE))</f>
        <v>0</v>
      </c>
      <c r="O19" s="1607">
        <f>IF(ISERROR(VLOOKUP(CONCATENATE($B19,"-",$C19),IN_1A!$B$2:$AA$3000,13,FALSE))=TRUE,"",VLOOKUP(CONCATENATE($B19,"-",$C19),IN_1A!$B$2:$AA$3000,13,FALSE))</f>
        <v>0</v>
      </c>
      <c r="P19" s="1608">
        <f>IF(ISERROR(VLOOKUP(CONCATENATE($B19,"-",$C19),IN_1A!$B$2:$AA$3000,14,FALSE))=TRUE,"",VLOOKUP(CONCATENATE($B19,"-",$C19),IN_1A!$B$2:$AA$3000,14,FALSE))</f>
        <v>0</v>
      </c>
      <c r="Q19" s="613">
        <f t="shared" si="0"/>
        <v>0</v>
      </c>
      <c r="R19" s="614">
        <f t="shared" si="0"/>
        <v>0</v>
      </c>
      <c r="S19" s="177" t="str">
        <f>IF(O19&gt;Q19,"ERRORE",IF(P19&gt;R19,"ERRORE",""))</f>
        <v/>
      </c>
    </row>
    <row r="20" spans="1:19" s="203" customFormat="1" ht="12" customHeight="1" thickBot="1">
      <c r="A20" s="198" t="s">
        <v>615</v>
      </c>
      <c r="B20" s="196" t="s">
        <v>616</v>
      </c>
      <c r="C20" s="199" t="s">
        <v>199</v>
      </c>
      <c r="D20" s="1541" t="str">
        <f>CONCATENATE(D$10)</f>
        <v>030922</v>
      </c>
      <c r="E20" s="1609">
        <f>IF(ISERROR(VLOOKUP(CONCATENATE($B20,"-",$C20),IN_1A!$B$2:$AA$3000,3,FALSE))=TRUE,"",VLOOKUP(CONCATENATE($B20,"-",$C20),IN_1A!$B$2:$AA$3000,3,FALSE))</f>
        <v>0</v>
      </c>
      <c r="F20" s="1610">
        <f>IF(ISERROR(VLOOKUP(CONCATENATE($B20,"-",$C20),IN_1A!$B$2:$AA$3000,4,FALSE))=TRUE,"",VLOOKUP(CONCATENATE($B20,"-",$C20),IN_1A!$B$2:$AA$3000,4,FALSE))</f>
        <v>0</v>
      </c>
      <c r="G20" s="1609">
        <f>IF(ISERROR(VLOOKUP(CONCATENATE($B20,"-",$C20),IN_1A!$B$2:$AA$3000,5,FALSE))=TRUE,"",VLOOKUP(CONCATENATE($B20,"-",$C20),IN_1A!$B$2:$AA$3000,5,FALSE))</f>
        <v>0</v>
      </c>
      <c r="H20" s="1610">
        <f>IF(ISERROR(VLOOKUP(CONCATENATE($B20,"-",$C20),IN_1A!$B$2:$AA$3000,6,FALSE))=TRUE,"",VLOOKUP(CONCATENATE($B20,"-",$C20),IN_1A!$B$2:$AA$3000,6,FALSE))</f>
        <v>0</v>
      </c>
      <c r="I20" s="1609">
        <f>IF(ISERROR(VLOOKUP(CONCATENATE($B20,"-",$C20),IN_1A!$B$2:$AA$3000,7,FALSE))=TRUE,"",VLOOKUP(CONCATENATE($B20,"-",$C20),IN_1A!$B$2:$AA$3000,7,FALSE))</f>
        <v>0</v>
      </c>
      <c r="J20" s="1610">
        <f>IF(ISERROR(VLOOKUP(CONCATENATE($B20,"-",$C20),IN_1A!$B$2:$AA$3000,8,FALSE))=TRUE,"",VLOOKUP(CONCATENATE($B20,"-",$C20),IN_1A!$B$2:$AA$3000,8,FALSE))</f>
        <v>0</v>
      </c>
      <c r="K20" s="1609">
        <f>IF(ISERROR(VLOOKUP(CONCATENATE($B20,"-",$C20),IN_1A!$B$2:$AA$3000,9,FALSE))=TRUE,"",VLOOKUP(CONCATENATE($B20,"-",$C20),IN_1A!$B$2:$AA$3000,9,FALSE))</f>
        <v>0</v>
      </c>
      <c r="L20" s="1610">
        <f>IF(ISERROR(VLOOKUP(CONCATENATE($B20,"-",$C20),IN_1A!$B$2:$AA$3000,10,FALSE))=TRUE,"",VLOOKUP(CONCATENATE($B20,"-",$C20),IN_1A!$B$2:$AA$3000,10,FALSE))</f>
        <v>0</v>
      </c>
      <c r="M20" s="1609">
        <f>IF(ISERROR(VLOOKUP(CONCATENATE($B20,"-",$C20),IN_1A!$B$2:$AA$3000,11,FALSE))=TRUE,"",VLOOKUP(CONCATENATE($B20,"-",$C20),IN_1A!$B$2:$AA$3000,11,FALSE))</f>
        <v>0</v>
      </c>
      <c r="N20" s="1610">
        <f>IF(ISERROR(VLOOKUP(CONCATENATE($B20,"-",$C20),IN_1A!$B$2:$AA$3000,12,FALSE))=TRUE,"",VLOOKUP(CONCATENATE($B20,"-",$C20),IN_1A!$B$2:$AA$3000,12,FALSE))</f>
        <v>0</v>
      </c>
      <c r="O20" s="1609">
        <f>IF(ISERROR(VLOOKUP(CONCATENATE($B20,"-",$C20),IN_1A!$B$2:$AA$3000,13,FALSE))=TRUE,"",VLOOKUP(CONCATENATE($B20,"-",$C20),IN_1A!$B$2:$AA$3000,13,FALSE))</f>
        <v>0</v>
      </c>
      <c r="P20" s="1610">
        <f>IF(ISERROR(VLOOKUP(CONCATENATE($B20,"-",$C20),IN_1A!$B$2:$AA$3000,14,FALSE))=TRUE,"",VLOOKUP(CONCATENATE($B20,"-",$C20),IN_1A!$B$2:$AA$3000,14,FALSE))</f>
        <v>0</v>
      </c>
      <c r="Q20" s="615">
        <f t="shared" si="0"/>
        <v>0</v>
      </c>
      <c r="R20" s="616">
        <f t="shared" si="0"/>
        <v>0</v>
      </c>
      <c r="S20" s="177" t="str">
        <f>IF(O20&gt;Q20,"ERRORE",IF(P20&gt;R20,"ERRORE",""))</f>
        <v/>
      </c>
    </row>
    <row r="21" spans="1:19" s="178" customFormat="1" ht="12" thickBot="1">
      <c r="A21" s="211" t="s">
        <v>617</v>
      </c>
      <c r="B21" s="212"/>
      <c r="C21" s="213"/>
      <c r="D21" s="1546"/>
      <c r="E21" s="539"/>
      <c r="F21" s="505"/>
      <c r="G21" s="505"/>
      <c r="H21" s="505"/>
      <c r="I21" s="505"/>
      <c r="J21" s="505"/>
      <c r="K21" s="505"/>
      <c r="L21" s="505"/>
      <c r="M21" s="505"/>
      <c r="N21" s="505"/>
      <c r="O21" s="505"/>
      <c r="P21" s="505"/>
      <c r="Q21" s="617"/>
      <c r="R21" s="618"/>
      <c r="S21" s="177"/>
    </row>
    <row r="22" spans="1:19" s="178" customFormat="1" ht="12" thickBot="1">
      <c r="A22" s="191" t="s">
        <v>598</v>
      </c>
      <c r="B22" s="214"/>
      <c r="C22" s="215"/>
      <c r="D22" s="1547"/>
      <c r="E22" s="505"/>
      <c r="F22" s="505"/>
      <c r="G22" s="505"/>
      <c r="H22" s="505"/>
      <c r="I22" s="505"/>
      <c r="J22" s="505"/>
      <c r="K22" s="505"/>
      <c r="L22" s="505"/>
      <c r="M22" s="505"/>
      <c r="N22" s="505"/>
      <c r="O22" s="505"/>
      <c r="P22" s="505"/>
      <c r="Q22" s="617"/>
      <c r="R22" s="618"/>
      <c r="S22" s="177"/>
    </row>
    <row r="23" spans="1:19" s="203" customFormat="1" ht="12" customHeight="1" thickBot="1">
      <c r="A23" s="198" t="s">
        <v>618</v>
      </c>
      <c r="B23" s="206" t="s">
        <v>619</v>
      </c>
      <c r="C23" s="207" t="s">
        <v>199</v>
      </c>
      <c r="D23" s="1544" t="str">
        <f t="shared" ref="D23:D35" si="1">CONCATENATE(D$10)</f>
        <v>030922</v>
      </c>
      <c r="E23" s="1605"/>
      <c r="F23" s="1606">
        <v>1</v>
      </c>
      <c r="G23" s="1605">
        <v>0</v>
      </c>
      <c r="H23" s="1606">
        <v>0</v>
      </c>
      <c r="I23" s="1605">
        <v>0</v>
      </c>
      <c r="J23" s="1606">
        <v>0</v>
      </c>
      <c r="K23" s="1605">
        <v>0</v>
      </c>
      <c r="L23" s="1606">
        <v>0</v>
      </c>
      <c r="M23" s="1605">
        <v>0</v>
      </c>
      <c r="N23" s="1606">
        <v>0</v>
      </c>
      <c r="O23" s="1605">
        <v>0</v>
      </c>
      <c r="P23" s="1606">
        <v>0</v>
      </c>
      <c r="Q23" s="611">
        <f t="shared" si="0"/>
        <v>0</v>
      </c>
      <c r="R23" s="612">
        <f t="shared" si="0"/>
        <v>1</v>
      </c>
      <c r="S23" s="177" t="str">
        <f t="shared" ref="S23:S35" si="2">IF(O23&gt;Q23,"ERRORE",IF(P23&gt;R23,"ERRORE",""))</f>
        <v/>
      </c>
    </row>
    <row r="24" spans="1:19" s="217" customFormat="1" ht="12" customHeight="1" thickBot="1">
      <c r="A24" s="198" t="s">
        <v>620</v>
      </c>
      <c r="B24" s="216" t="s">
        <v>621</v>
      </c>
      <c r="C24" s="197" t="s">
        <v>199</v>
      </c>
      <c r="D24" s="1545" t="str">
        <f t="shared" si="1"/>
        <v>030922</v>
      </c>
      <c r="E24" s="1607"/>
      <c r="F24" s="1608"/>
      <c r="G24" s="1607">
        <v>0</v>
      </c>
      <c r="H24" s="1608">
        <v>0</v>
      </c>
      <c r="I24" s="1607">
        <v>0</v>
      </c>
      <c r="J24" s="1608">
        <v>0</v>
      </c>
      <c r="K24" s="1607">
        <v>0</v>
      </c>
      <c r="L24" s="1608">
        <v>0</v>
      </c>
      <c r="M24" s="1607">
        <v>0</v>
      </c>
      <c r="N24" s="1608">
        <v>0</v>
      </c>
      <c r="O24" s="1607">
        <v>0</v>
      </c>
      <c r="P24" s="1608">
        <v>0</v>
      </c>
      <c r="Q24" s="613">
        <f t="shared" si="0"/>
        <v>0</v>
      </c>
      <c r="R24" s="614">
        <f t="shared" si="0"/>
        <v>0</v>
      </c>
      <c r="S24" s="177" t="str">
        <f t="shared" si="2"/>
        <v/>
      </c>
    </row>
    <row r="25" spans="1:19" s="203" customFormat="1" ht="12" customHeight="1" thickBot="1">
      <c r="A25" s="198" t="s">
        <v>622</v>
      </c>
      <c r="B25" s="216" t="s">
        <v>623</v>
      </c>
      <c r="C25" s="197" t="s">
        <v>199</v>
      </c>
      <c r="D25" s="1545" t="str">
        <f t="shared" si="1"/>
        <v>030922</v>
      </c>
      <c r="E25" s="1607"/>
      <c r="F25" s="1608"/>
      <c r="G25" s="1607">
        <v>0</v>
      </c>
      <c r="H25" s="1608">
        <v>0</v>
      </c>
      <c r="I25" s="1607">
        <v>0</v>
      </c>
      <c r="J25" s="1608">
        <v>0</v>
      </c>
      <c r="K25" s="1607">
        <v>0</v>
      </c>
      <c r="L25" s="1608">
        <v>0</v>
      </c>
      <c r="M25" s="1607">
        <v>0</v>
      </c>
      <c r="N25" s="1608">
        <v>0</v>
      </c>
      <c r="O25" s="1607">
        <v>0</v>
      </c>
      <c r="P25" s="1608">
        <v>0</v>
      </c>
      <c r="Q25" s="613">
        <f t="shared" si="0"/>
        <v>0</v>
      </c>
      <c r="R25" s="614">
        <f t="shared" si="0"/>
        <v>0</v>
      </c>
      <c r="S25" s="177" t="str">
        <f t="shared" si="2"/>
        <v/>
      </c>
    </row>
    <row r="26" spans="1:19" s="203" customFormat="1" ht="12" customHeight="1" thickBot="1">
      <c r="A26" s="198" t="s">
        <v>624</v>
      </c>
      <c r="B26" s="216" t="s">
        <v>625</v>
      </c>
      <c r="C26" s="197" t="s">
        <v>199</v>
      </c>
      <c r="D26" s="1545" t="str">
        <f t="shared" si="1"/>
        <v>030922</v>
      </c>
      <c r="E26" s="1607"/>
      <c r="F26" s="1608"/>
      <c r="G26" s="1607">
        <v>0</v>
      </c>
      <c r="H26" s="1608">
        <v>0</v>
      </c>
      <c r="I26" s="1607">
        <v>0</v>
      </c>
      <c r="J26" s="1608">
        <v>0</v>
      </c>
      <c r="K26" s="1607">
        <v>0</v>
      </c>
      <c r="L26" s="1608">
        <v>0</v>
      </c>
      <c r="M26" s="1607">
        <v>0</v>
      </c>
      <c r="N26" s="1608">
        <v>0</v>
      </c>
      <c r="O26" s="1607">
        <v>0</v>
      </c>
      <c r="P26" s="1608">
        <v>0</v>
      </c>
      <c r="Q26" s="613">
        <f t="shared" si="0"/>
        <v>0</v>
      </c>
      <c r="R26" s="614">
        <f t="shared" si="0"/>
        <v>0</v>
      </c>
      <c r="S26" s="177" t="str">
        <f t="shared" si="2"/>
        <v/>
      </c>
    </row>
    <row r="27" spans="1:19" s="203" customFormat="1" ht="12" customHeight="1" thickBot="1">
      <c r="A27" s="198" t="s">
        <v>626</v>
      </c>
      <c r="B27" s="216" t="s">
        <v>627</v>
      </c>
      <c r="C27" s="197" t="s">
        <v>199</v>
      </c>
      <c r="D27" s="1545" t="str">
        <f t="shared" si="1"/>
        <v>030922</v>
      </c>
      <c r="E27" s="1607">
        <v>1</v>
      </c>
      <c r="F27" s="1608">
        <v>1</v>
      </c>
      <c r="G27" s="1607">
        <v>0</v>
      </c>
      <c r="H27" s="1608">
        <v>0</v>
      </c>
      <c r="I27" s="1607">
        <v>0</v>
      </c>
      <c r="J27" s="1608">
        <v>0</v>
      </c>
      <c r="K27" s="1607">
        <v>0</v>
      </c>
      <c r="L27" s="1608">
        <v>0</v>
      </c>
      <c r="M27" s="1607">
        <v>0</v>
      </c>
      <c r="N27" s="1608">
        <v>0</v>
      </c>
      <c r="O27" s="1607">
        <v>0</v>
      </c>
      <c r="P27" s="1608">
        <v>0</v>
      </c>
      <c r="Q27" s="613">
        <f t="shared" si="0"/>
        <v>1</v>
      </c>
      <c r="R27" s="614">
        <f t="shared" si="0"/>
        <v>1</v>
      </c>
      <c r="S27" s="177" t="str">
        <f t="shared" si="2"/>
        <v/>
      </c>
    </row>
    <row r="28" spans="1:19" s="203" customFormat="1" ht="12" customHeight="1" thickBot="1">
      <c r="A28" s="198" t="s">
        <v>628</v>
      </c>
      <c r="B28" s="216" t="s">
        <v>629</v>
      </c>
      <c r="C28" s="197" t="s">
        <v>199</v>
      </c>
      <c r="D28" s="1545" t="str">
        <f t="shared" si="1"/>
        <v>030922</v>
      </c>
      <c r="E28" s="1607"/>
      <c r="F28" s="1608"/>
      <c r="G28" s="1607">
        <v>0</v>
      </c>
      <c r="H28" s="1608">
        <v>0</v>
      </c>
      <c r="I28" s="1607">
        <v>0</v>
      </c>
      <c r="J28" s="1608">
        <v>0</v>
      </c>
      <c r="K28" s="1607">
        <v>0</v>
      </c>
      <c r="L28" s="1608">
        <v>0</v>
      </c>
      <c r="M28" s="1607">
        <v>0</v>
      </c>
      <c r="N28" s="1608">
        <v>0</v>
      </c>
      <c r="O28" s="1607">
        <v>0</v>
      </c>
      <c r="P28" s="1608">
        <v>0</v>
      </c>
      <c r="Q28" s="613">
        <f t="shared" si="0"/>
        <v>0</v>
      </c>
      <c r="R28" s="614">
        <f t="shared" si="0"/>
        <v>0</v>
      </c>
      <c r="S28" s="177" t="str">
        <f t="shared" si="2"/>
        <v/>
      </c>
    </row>
    <row r="29" spans="1:19" s="203" customFormat="1" ht="12" customHeight="1" thickBot="1">
      <c r="A29" s="218" t="s">
        <v>630</v>
      </c>
      <c r="B29" s="216" t="s">
        <v>631</v>
      </c>
      <c r="C29" s="197" t="s">
        <v>199</v>
      </c>
      <c r="D29" s="1545" t="str">
        <f t="shared" si="1"/>
        <v>030922</v>
      </c>
      <c r="E29" s="1607"/>
      <c r="F29" s="1608"/>
      <c r="G29" s="1607">
        <v>0</v>
      </c>
      <c r="H29" s="1608">
        <v>0</v>
      </c>
      <c r="I29" s="1607">
        <v>0</v>
      </c>
      <c r="J29" s="1608">
        <v>0</v>
      </c>
      <c r="K29" s="1607">
        <v>0</v>
      </c>
      <c r="L29" s="1608">
        <v>0</v>
      </c>
      <c r="M29" s="1607">
        <v>0</v>
      </c>
      <c r="N29" s="1608">
        <v>0</v>
      </c>
      <c r="O29" s="1607">
        <v>0</v>
      </c>
      <c r="P29" s="1608">
        <v>0</v>
      </c>
      <c r="Q29" s="613">
        <f t="shared" si="0"/>
        <v>0</v>
      </c>
      <c r="R29" s="614">
        <f t="shared" si="0"/>
        <v>0</v>
      </c>
      <c r="S29" s="177" t="str">
        <f t="shared" si="2"/>
        <v/>
      </c>
    </row>
    <row r="30" spans="1:19" s="203" customFormat="1" ht="12" customHeight="1" thickBot="1">
      <c r="A30" s="198" t="s">
        <v>632</v>
      </c>
      <c r="B30" s="196" t="s">
        <v>633</v>
      </c>
      <c r="C30" s="199" t="s">
        <v>199</v>
      </c>
      <c r="D30" s="1545" t="str">
        <f t="shared" si="1"/>
        <v>030922</v>
      </c>
      <c r="E30" s="1607">
        <v>22</v>
      </c>
      <c r="F30" s="1608">
        <v>63</v>
      </c>
      <c r="G30" s="1607"/>
      <c r="H30" s="1608">
        <v>23</v>
      </c>
      <c r="I30" s="1607">
        <v>0</v>
      </c>
      <c r="J30" s="1608">
        <v>0</v>
      </c>
      <c r="K30" s="1607">
        <v>0</v>
      </c>
      <c r="L30" s="1608">
        <v>0</v>
      </c>
      <c r="M30" s="1607">
        <v>0</v>
      </c>
      <c r="N30" s="1608">
        <v>0</v>
      </c>
      <c r="O30" s="1607">
        <v>0</v>
      </c>
      <c r="P30" s="1608">
        <v>0</v>
      </c>
      <c r="Q30" s="613">
        <f t="shared" si="0"/>
        <v>22</v>
      </c>
      <c r="R30" s="614">
        <f t="shared" si="0"/>
        <v>86</v>
      </c>
      <c r="S30" s="177" t="str">
        <f t="shared" si="2"/>
        <v/>
      </c>
    </row>
    <row r="31" spans="1:19" s="203" customFormat="1" ht="12" customHeight="1" thickBot="1">
      <c r="A31" s="198" t="s">
        <v>634</v>
      </c>
      <c r="B31" s="196" t="s">
        <v>635</v>
      </c>
      <c r="C31" s="199" t="s">
        <v>199</v>
      </c>
      <c r="D31" s="1545" t="str">
        <f t="shared" si="1"/>
        <v>030922</v>
      </c>
      <c r="E31" s="1607">
        <v>28</v>
      </c>
      <c r="F31" s="1608">
        <v>33</v>
      </c>
      <c r="G31" s="1607">
        <v>1</v>
      </c>
      <c r="H31" s="1608">
        <v>3</v>
      </c>
      <c r="I31" s="1607">
        <v>0</v>
      </c>
      <c r="J31" s="1608">
        <v>0</v>
      </c>
      <c r="K31" s="1607">
        <v>0</v>
      </c>
      <c r="L31" s="1608">
        <v>0</v>
      </c>
      <c r="M31" s="1607">
        <v>0</v>
      </c>
      <c r="N31" s="1608">
        <v>0</v>
      </c>
      <c r="O31" s="1607">
        <v>0</v>
      </c>
      <c r="P31" s="1608">
        <v>0</v>
      </c>
      <c r="Q31" s="613">
        <f t="shared" si="0"/>
        <v>29</v>
      </c>
      <c r="R31" s="614">
        <f t="shared" si="0"/>
        <v>36</v>
      </c>
      <c r="S31" s="177" t="str">
        <f t="shared" si="2"/>
        <v/>
      </c>
    </row>
    <row r="32" spans="1:19" s="203" customFormat="1" ht="12" customHeight="1" thickBot="1">
      <c r="A32" s="198" t="s">
        <v>636</v>
      </c>
      <c r="B32" s="196" t="s">
        <v>637</v>
      </c>
      <c r="C32" s="199" t="s">
        <v>199</v>
      </c>
      <c r="D32" s="1545" t="str">
        <f t="shared" si="1"/>
        <v>030922</v>
      </c>
      <c r="E32" s="1607">
        <v>0</v>
      </c>
      <c r="F32" s="1608">
        <v>0</v>
      </c>
      <c r="G32" s="1607">
        <v>0</v>
      </c>
      <c r="H32" s="1608">
        <v>0</v>
      </c>
      <c r="I32" s="1607">
        <v>0</v>
      </c>
      <c r="J32" s="1608">
        <v>0</v>
      </c>
      <c r="K32" s="1607">
        <v>0</v>
      </c>
      <c r="L32" s="1608">
        <v>0</v>
      </c>
      <c r="M32" s="1607">
        <v>0</v>
      </c>
      <c r="N32" s="1608">
        <v>0</v>
      </c>
      <c r="O32" s="1607">
        <v>0</v>
      </c>
      <c r="P32" s="1608">
        <v>0</v>
      </c>
      <c r="Q32" s="613">
        <f t="shared" si="0"/>
        <v>0</v>
      </c>
      <c r="R32" s="614">
        <f t="shared" si="0"/>
        <v>0</v>
      </c>
      <c r="S32" s="177" t="str">
        <f t="shared" si="2"/>
        <v/>
      </c>
    </row>
    <row r="33" spans="1:19" s="203" customFormat="1" ht="12" customHeight="1" thickBot="1">
      <c r="A33" s="198" t="s">
        <v>638</v>
      </c>
      <c r="B33" s="196" t="s">
        <v>639</v>
      </c>
      <c r="C33" s="199" t="s">
        <v>199</v>
      </c>
      <c r="D33" s="1545" t="str">
        <f t="shared" si="1"/>
        <v>030922</v>
      </c>
      <c r="E33" s="1607">
        <v>0</v>
      </c>
      <c r="F33" s="1608">
        <v>0</v>
      </c>
      <c r="G33" s="1607">
        <v>0</v>
      </c>
      <c r="H33" s="1608">
        <v>0</v>
      </c>
      <c r="I33" s="1607">
        <v>0</v>
      </c>
      <c r="J33" s="1608">
        <v>0</v>
      </c>
      <c r="K33" s="1607">
        <v>0</v>
      </c>
      <c r="L33" s="1608">
        <v>0</v>
      </c>
      <c r="M33" s="1607">
        <v>0</v>
      </c>
      <c r="N33" s="1608">
        <v>0</v>
      </c>
      <c r="O33" s="1607">
        <v>0</v>
      </c>
      <c r="P33" s="1608">
        <v>0</v>
      </c>
      <c r="Q33" s="613">
        <f t="shared" si="0"/>
        <v>0</v>
      </c>
      <c r="R33" s="614">
        <f t="shared" si="0"/>
        <v>0</v>
      </c>
      <c r="S33" s="177" t="str">
        <f t="shared" si="2"/>
        <v/>
      </c>
    </row>
    <row r="34" spans="1:19" s="203" customFormat="1" ht="12" customHeight="1" thickBot="1">
      <c r="A34" s="198" t="s">
        <v>640</v>
      </c>
      <c r="B34" s="196" t="s">
        <v>641</v>
      </c>
      <c r="C34" s="199" t="s">
        <v>199</v>
      </c>
      <c r="D34" s="1545" t="str">
        <f t="shared" si="1"/>
        <v>030922</v>
      </c>
      <c r="E34" s="1607">
        <v>0</v>
      </c>
      <c r="F34" s="1608">
        <v>0</v>
      </c>
      <c r="G34" s="1607">
        <v>0</v>
      </c>
      <c r="H34" s="1608">
        <v>0</v>
      </c>
      <c r="I34" s="1607">
        <v>0</v>
      </c>
      <c r="J34" s="1608">
        <v>0</v>
      </c>
      <c r="K34" s="1607">
        <v>0</v>
      </c>
      <c r="L34" s="1608">
        <v>0</v>
      </c>
      <c r="M34" s="1607">
        <v>0</v>
      </c>
      <c r="N34" s="1608">
        <v>0</v>
      </c>
      <c r="O34" s="1607">
        <v>0</v>
      </c>
      <c r="P34" s="1608">
        <v>0</v>
      </c>
      <c r="Q34" s="613">
        <f t="shared" si="0"/>
        <v>0</v>
      </c>
      <c r="R34" s="614">
        <f t="shared" si="0"/>
        <v>0</v>
      </c>
      <c r="S34" s="177" t="str">
        <f t="shared" si="2"/>
        <v/>
      </c>
    </row>
    <row r="35" spans="1:19" s="203" customFormat="1" ht="12" customHeight="1" thickBot="1">
      <c r="A35" s="219" t="s">
        <v>642</v>
      </c>
      <c r="B35" s="201" t="s">
        <v>643</v>
      </c>
      <c r="C35" s="202" t="s">
        <v>199</v>
      </c>
      <c r="D35" s="1541" t="str">
        <f t="shared" si="1"/>
        <v>030922</v>
      </c>
      <c r="E35" s="1609">
        <v>0</v>
      </c>
      <c r="F35" s="1610">
        <v>0</v>
      </c>
      <c r="G35" s="1609">
        <v>0</v>
      </c>
      <c r="H35" s="1610">
        <v>0</v>
      </c>
      <c r="I35" s="1609">
        <v>0</v>
      </c>
      <c r="J35" s="1610">
        <v>0</v>
      </c>
      <c r="K35" s="1609">
        <v>0</v>
      </c>
      <c r="L35" s="1610">
        <v>0</v>
      </c>
      <c r="M35" s="1609">
        <v>0</v>
      </c>
      <c r="N35" s="1610">
        <v>0</v>
      </c>
      <c r="O35" s="1609">
        <v>0</v>
      </c>
      <c r="P35" s="1610">
        <v>0</v>
      </c>
      <c r="Q35" s="615">
        <f t="shared" si="0"/>
        <v>0</v>
      </c>
      <c r="R35" s="616">
        <f t="shared" si="0"/>
        <v>0</v>
      </c>
      <c r="S35" s="177" t="str">
        <f t="shared" si="2"/>
        <v/>
      </c>
    </row>
    <row r="36" spans="1:19" s="178" customFormat="1" ht="12" thickBot="1">
      <c r="A36" s="191" t="s">
        <v>606</v>
      </c>
      <c r="B36" s="220"/>
      <c r="C36" s="197"/>
      <c r="D36" s="1543"/>
      <c r="E36" s="522"/>
      <c r="F36" s="506"/>
      <c r="G36" s="506"/>
      <c r="H36" s="506"/>
      <c r="I36" s="506"/>
      <c r="J36" s="506"/>
      <c r="K36" s="506"/>
      <c r="L36" s="506"/>
      <c r="M36" s="506"/>
      <c r="N36" s="506"/>
      <c r="O36" s="506"/>
      <c r="P36" s="506"/>
      <c r="Q36" s="619"/>
      <c r="R36" s="620"/>
      <c r="S36" s="177"/>
    </row>
    <row r="37" spans="1:19" s="203" customFormat="1" ht="12" customHeight="1" thickBot="1">
      <c r="A37" s="198" t="s">
        <v>618</v>
      </c>
      <c r="B37" s="206" t="s">
        <v>644</v>
      </c>
      <c r="C37" s="207" t="s">
        <v>199</v>
      </c>
      <c r="D37" s="1544" t="str">
        <f t="shared" ref="D37:D49" si="3">CONCATENATE(D$10)</f>
        <v>030922</v>
      </c>
      <c r="E37" s="1605">
        <f>IF(ISERROR(VLOOKUP(CONCATENATE($B37,"-",$C37),IN_1A!$B$2:$AA$3000,3,FALSE))=TRUE,"",VLOOKUP(CONCATENATE($B37,"-",$C37),IN_1A!$B$2:$AA$3000,3,FALSE))</f>
        <v>0</v>
      </c>
      <c r="F37" s="1606">
        <f>IF(ISERROR(VLOOKUP(CONCATENATE($B37,"-",$C37),IN_1A!$B$2:$AA$3000,4,FALSE))=TRUE,"",VLOOKUP(CONCATENATE($B37,"-",$C37),IN_1A!$B$2:$AA$3000,4,FALSE))</f>
        <v>0</v>
      </c>
      <c r="G37" s="1605">
        <f>IF(ISERROR(VLOOKUP(CONCATENATE($B37,"-",$C37),IN_1A!$B$2:$AA$3000,5,FALSE))=TRUE,"",VLOOKUP(CONCATENATE($B37,"-",$C37),IN_1A!$B$2:$AA$3000,5,FALSE))</f>
        <v>0</v>
      </c>
      <c r="H37" s="1606">
        <f>IF(ISERROR(VLOOKUP(CONCATENATE($B37,"-",$C37),IN_1A!$B$2:$AA$3000,6,FALSE))=TRUE,"",VLOOKUP(CONCATENATE($B37,"-",$C37),IN_1A!$B$2:$AA$3000,6,FALSE))</f>
        <v>0</v>
      </c>
      <c r="I37" s="1605">
        <f>IF(ISERROR(VLOOKUP(CONCATENATE($B37,"-",$C37),IN_1A!$B$2:$AA$3000,7,FALSE))=TRUE,"",VLOOKUP(CONCATENATE($B37,"-",$C37),IN_1A!$B$2:$AA$3000,7,FALSE))</f>
        <v>0</v>
      </c>
      <c r="J37" s="1606">
        <f>IF(ISERROR(VLOOKUP(CONCATENATE($B37,"-",$C37),IN_1A!$B$2:$AA$3000,8,FALSE))=TRUE,"",VLOOKUP(CONCATENATE($B37,"-",$C37),IN_1A!$B$2:$AA$3000,8,FALSE))</f>
        <v>0</v>
      </c>
      <c r="K37" s="1605">
        <f>IF(ISERROR(VLOOKUP(CONCATENATE($B37,"-",$C37),IN_1A!$B$2:$AA$3000,9,FALSE))=TRUE,"",VLOOKUP(CONCATENATE($B37,"-",$C37),IN_1A!$B$2:$AA$3000,9,FALSE))</f>
        <v>0</v>
      </c>
      <c r="L37" s="1606">
        <f>IF(ISERROR(VLOOKUP(CONCATENATE($B37,"-",$C37),IN_1A!$B$2:$AA$3000,10,FALSE))=TRUE,"",VLOOKUP(CONCATENATE($B37,"-",$C37),IN_1A!$B$2:$AA$3000,10,FALSE))</f>
        <v>0</v>
      </c>
      <c r="M37" s="1605">
        <f>IF(ISERROR(VLOOKUP(CONCATENATE($B37,"-",$C37),IN_1A!$B$2:$AA$3000,11,FALSE))=TRUE,"",VLOOKUP(CONCATENATE($B37,"-",$C37),IN_1A!$B$2:$AA$3000,11,FALSE))</f>
        <v>0</v>
      </c>
      <c r="N37" s="1606">
        <f>IF(ISERROR(VLOOKUP(CONCATENATE($B37,"-",$C37),IN_1A!$B$2:$AA$3000,12,FALSE))=TRUE,"",VLOOKUP(CONCATENATE($B37,"-",$C37),IN_1A!$B$2:$AA$3000,12,FALSE))</f>
        <v>0</v>
      </c>
      <c r="O37" s="1605">
        <f>IF(ISERROR(VLOOKUP(CONCATENATE($B37,"-",$C37),IN_1A!$B$2:$AA$3000,13,FALSE))=TRUE,"",VLOOKUP(CONCATENATE($B37,"-",$C37),IN_1A!$B$2:$AA$3000,13,FALSE))</f>
        <v>0</v>
      </c>
      <c r="P37" s="1606">
        <f>IF(ISERROR(VLOOKUP(CONCATENATE($B37,"-",$C37),IN_1A!$B$2:$AA$3000,14,FALSE))=TRUE,"",VLOOKUP(CONCATENATE($B37,"-",$C37),IN_1A!$B$2:$AA$3000,14,FALSE))</f>
        <v>0</v>
      </c>
      <c r="Q37" s="611">
        <f t="shared" si="0"/>
        <v>0</v>
      </c>
      <c r="R37" s="612">
        <f t="shared" si="0"/>
        <v>0</v>
      </c>
      <c r="S37" s="177" t="str">
        <f t="shared" ref="S37:S49" si="4">IF(O37&gt;Q37,"ERRORE",IF(P37&gt;R37,"ERRORE",""))</f>
        <v/>
      </c>
    </row>
    <row r="38" spans="1:19" s="203" customFormat="1" ht="12" customHeight="1" thickBot="1">
      <c r="A38" s="198" t="s">
        <v>620</v>
      </c>
      <c r="B38" s="216" t="s">
        <v>645</v>
      </c>
      <c r="C38" s="197" t="s">
        <v>199</v>
      </c>
      <c r="D38" s="1545" t="str">
        <f t="shared" si="3"/>
        <v>030922</v>
      </c>
      <c r="E38" s="1607">
        <f>IF(ISERROR(VLOOKUP(CONCATENATE($B38,"-",$C38),IN_1A!$B$2:$AA$3000,3,FALSE))=TRUE,"",VLOOKUP(CONCATENATE($B38,"-",$C38),IN_1A!$B$2:$AA$3000,3,FALSE))</f>
        <v>0</v>
      </c>
      <c r="F38" s="1608">
        <f>IF(ISERROR(VLOOKUP(CONCATENATE($B38,"-",$C38),IN_1A!$B$2:$AA$3000,4,FALSE))=TRUE,"",VLOOKUP(CONCATENATE($B38,"-",$C38),IN_1A!$B$2:$AA$3000,4,FALSE))</f>
        <v>0</v>
      </c>
      <c r="G38" s="1607">
        <f>IF(ISERROR(VLOOKUP(CONCATENATE($B38,"-",$C38),IN_1A!$B$2:$AA$3000,5,FALSE))=TRUE,"",VLOOKUP(CONCATENATE($B38,"-",$C38),IN_1A!$B$2:$AA$3000,5,FALSE))</f>
        <v>0</v>
      </c>
      <c r="H38" s="1608">
        <f>IF(ISERROR(VLOOKUP(CONCATENATE($B38,"-",$C38),IN_1A!$B$2:$AA$3000,6,FALSE))=TRUE,"",VLOOKUP(CONCATENATE($B38,"-",$C38),IN_1A!$B$2:$AA$3000,6,FALSE))</f>
        <v>0</v>
      </c>
      <c r="I38" s="1607">
        <f>IF(ISERROR(VLOOKUP(CONCATENATE($B38,"-",$C38),IN_1A!$B$2:$AA$3000,7,FALSE))=TRUE,"",VLOOKUP(CONCATENATE($B38,"-",$C38),IN_1A!$B$2:$AA$3000,7,FALSE))</f>
        <v>0</v>
      </c>
      <c r="J38" s="1608">
        <f>IF(ISERROR(VLOOKUP(CONCATENATE($B38,"-",$C38),IN_1A!$B$2:$AA$3000,8,FALSE))=TRUE,"",VLOOKUP(CONCATENATE($B38,"-",$C38),IN_1A!$B$2:$AA$3000,8,FALSE))</f>
        <v>0</v>
      </c>
      <c r="K38" s="1607">
        <f>IF(ISERROR(VLOOKUP(CONCATENATE($B38,"-",$C38),IN_1A!$B$2:$AA$3000,9,FALSE))=TRUE,"",VLOOKUP(CONCATENATE($B38,"-",$C38),IN_1A!$B$2:$AA$3000,9,FALSE))</f>
        <v>0</v>
      </c>
      <c r="L38" s="1608">
        <f>IF(ISERROR(VLOOKUP(CONCATENATE($B38,"-",$C38),IN_1A!$B$2:$AA$3000,10,FALSE))=TRUE,"",VLOOKUP(CONCATENATE($B38,"-",$C38),IN_1A!$B$2:$AA$3000,10,FALSE))</f>
        <v>0</v>
      </c>
      <c r="M38" s="1607">
        <f>IF(ISERROR(VLOOKUP(CONCATENATE($B38,"-",$C38),IN_1A!$B$2:$AA$3000,11,FALSE))=TRUE,"",VLOOKUP(CONCATENATE($B38,"-",$C38),IN_1A!$B$2:$AA$3000,11,FALSE))</f>
        <v>0</v>
      </c>
      <c r="N38" s="1608">
        <f>IF(ISERROR(VLOOKUP(CONCATENATE($B38,"-",$C38),IN_1A!$B$2:$AA$3000,12,FALSE))=TRUE,"",VLOOKUP(CONCATENATE($B38,"-",$C38),IN_1A!$B$2:$AA$3000,12,FALSE))</f>
        <v>0</v>
      </c>
      <c r="O38" s="1607">
        <f>IF(ISERROR(VLOOKUP(CONCATENATE($B38,"-",$C38),IN_1A!$B$2:$AA$3000,13,FALSE))=TRUE,"",VLOOKUP(CONCATENATE($B38,"-",$C38),IN_1A!$B$2:$AA$3000,13,FALSE))</f>
        <v>0</v>
      </c>
      <c r="P38" s="1608">
        <f>IF(ISERROR(VLOOKUP(CONCATENATE($B38,"-",$C38),IN_1A!$B$2:$AA$3000,14,FALSE))=TRUE,"",VLOOKUP(CONCATENATE($B38,"-",$C38),IN_1A!$B$2:$AA$3000,14,FALSE))</f>
        <v>0</v>
      </c>
      <c r="Q38" s="613">
        <f t="shared" si="0"/>
        <v>0</v>
      </c>
      <c r="R38" s="614">
        <f t="shared" si="0"/>
        <v>0</v>
      </c>
      <c r="S38" s="177" t="str">
        <f t="shared" si="4"/>
        <v/>
      </c>
    </row>
    <row r="39" spans="1:19" s="203" customFormat="1" ht="12" customHeight="1" thickBot="1">
      <c r="A39" s="198" t="s">
        <v>622</v>
      </c>
      <c r="B39" s="216" t="s">
        <v>646</v>
      </c>
      <c r="C39" s="197" t="s">
        <v>199</v>
      </c>
      <c r="D39" s="1545" t="str">
        <f t="shared" si="3"/>
        <v>030922</v>
      </c>
      <c r="E39" s="1607">
        <f>IF(ISERROR(VLOOKUP(CONCATENATE($B39,"-",$C39),IN_1A!$B$2:$AA$3000,3,FALSE))=TRUE,"",VLOOKUP(CONCATENATE($B39,"-",$C39),IN_1A!$B$2:$AA$3000,3,FALSE))</f>
        <v>0</v>
      </c>
      <c r="F39" s="1608">
        <f>IF(ISERROR(VLOOKUP(CONCATENATE($B39,"-",$C39),IN_1A!$B$2:$AA$3000,4,FALSE))=TRUE,"",VLOOKUP(CONCATENATE($B39,"-",$C39),IN_1A!$B$2:$AA$3000,4,FALSE))</f>
        <v>0</v>
      </c>
      <c r="G39" s="1607">
        <f>IF(ISERROR(VLOOKUP(CONCATENATE($B39,"-",$C39),IN_1A!$B$2:$AA$3000,5,FALSE))=TRUE,"",VLOOKUP(CONCATENATE($B39,"-",$C39),IN_1A!$B$2:$AA$3000,5,FALSE))</f>
        <v>0</v>
      </c>
      <c r="H39" s="1608">
        <f>IF(ISERROR(VLOOKUP(CONCATENATE($B39,"-",$C39),IN_1A!$B$2:$AA$3000,6,FALSE))=TRUE,"",VLOOKUP(CONCATENATE($B39,"-",$C39),IN_1A!$B$2:$AA$3000,6,FALSE))</f>
        <v>0</v>
      </c>
      <c r="I39" s="1607">
        <f>IF(ISERROR(VLOOKUP(CONCATENATE($B39,"-",$C39),IN_1A!$B$2:$AA$3000,7,FALSE))=TRUE,"",VLOOKUP(CONCATENATE($B39,"-",$C39),IN_1A!$B$2:$AA$3000,7,FALSE))</f>
        <v>0</v>
      </c>
      <c r="J39" s="1608">
        <f>IF(ISERROR(VLOOKUP(CONCATENATE($B39,"-",$C39),IN_1A!$B$2:$AA$3000,8,FALSE))=TRUE,"",VLOOKUP(CONCATENATE($B39,"-",$C39),IN_1A!$B$2:$AA$3000,8,FALSE))</f>
        <v>0</v>
      </c>
      <c r="K39" s="1607">
        <f>IF(ISERROR(VLOOKUP(CONCATENATE($B39,"-",$C39),IN_1A!$B$2:$AA$3000,9,FALSE))=TRUE,"",VLOOKUP(CONCATENATE($B39,"-",$C39),IN_1A!$B$2:$AA$3000,9,FALSE))</f>
        <v>0</v>
      </c>
      <c r="L39" s="1608">
        <f>IF(ISERROR(VLOOKUP(CONCATENATE($B39,"-",$C39),IN_1A!$B$2:$AA$3000,10,FALSE))=TRUE,"",VLOOKUP(CONCATENATE($B39,"-",$C39),IN_1A!$B$2:$AA$3000,10,FALSE))</f>
        <v>0</v>
      </c>
      <c r="M39" s="1607">
        <f>IF(ISERROR(VLOOKUP(CONCATENATE($B39,"-",$C39),IN_1A!$B$2:$AA$3000,11,FALSE))=TRUE,"",VLOOKUP(CONCATENATE($B39,"-",$C39),IN_1A!$B$2:$AA$3000,11,FALSE))</f>
        <v>0</v>
      </c>
      <c r="N39" s="1608">
        <f>IF(ISERROR(VLOOKUP(CONCATENATE($B39,"-",$C39),IN_1A!$B$2:$AA$3000,12,FALSE))=TRUE,"",VLOOKUP(CONCATENATE($B39,"-",$C39),IN_1A!$B$2:$AA$3000,12,FALSE))</f>
        <v>0</v>
      </c>
      <c r="O39" s="1607">
        <f>IF(ISERROR(VLOOKUP(CONCATENATE($B39,"-",$C39),IN_1A!$B$2:$AA$3000,13,FALSE))=TRUE,"",VLOOKUP(CONCATENATE($B39,"-",$C39),IN_1A!$B$2:$AA$3000,13,FALSE))</f>
        <v>0</v>
      </c>
      <c r="P39" s="1608">
        <f>IF(ISERROR(VLOOKUP(CONCATENATE($B39,"-",$C39),IN_1A!$B$2:$AA$3000,14,FALSE))=TRUE,"",VLOOKUP(CONCATENATE($B39,"-",$C39),IN_1A!$B$2:$AA$3000,14,FALSE))</f>
        <v>0</v>
      </c>
      <c r="Q39" s="613">
        <f t="shared" si="0"/>
        <v>0</v>
      </c>
      <c r="R39" s="614">
        <f t="shared" si="0"/>
        <v>0</v>
      </c>
      <c r="S39" s="177" t="str">
        <f t="shared" si="4"/>
        <v/>
      </c>
    </row>
    <row r="40" spans="1:19" s="203" customFormat="1" ht="12" customHeight="1" thickBot="1">
      <c r="A40" s="198" t="s">
        <v>624</v>
      </c>
      <c r="B40" s="216" t="s">
        <v>647</v>
      </c>
      <c r="C40" s="197" t="s">
        <v>199</v>
      </c>
      <c r="D40" s="1545" t="str">
        <f t="shared" si="3"/>
        <v>030922</v>
      </c>
      <c r="E40" s="1607">
        <f>IF(ISERROR(VLOOKUP(CONCATENATE($B40,"-",$C40),IN_1A!$B$2:$AA$3000,3,FALSE))=TRUE,"",VLOOKUP(CONCATENATE($B40,"-",$C40),IN_1A!$B$2:$AA$3000,3,FALSE))</f>
        <v>0</v>
      </c>
      <c r="F40" s="1608">
        <f>IF(ISERROR(VLOOKUP(CONCATENATE($B40,"-",$C40),IN_1A!$B$2:$AA$3000,4,FALSE))=TRUE,"",VLOOKUP(CONCATENATE($B40,"-",$C40),IN_1A!$B$2:$AA$3000,4,FALSE))</f>
        <v>0</v>
      </c>
      <c r="G40" s="1607">
        <f>IF(ISERROR(VLOOKUP(CONCATENATE($B40,"-",$C40),IN_1A!$B$2:$AA$3000,5,FALSE))=TRUE,"",VLOOKUP(CONCATENATE($B40,"-",$C40),IN_1A!$B$2:$AA$3000,5,FALSE))</f>
        <v>0</v>
      </c>
      <c r="H40" s="1608">
        <f>IF(ISERROR(VLOOKUP(CONCATENATE($B40,"-",$C40),IN_1A!$B$2:$AA$3000,6,FALSE))=TRUE,"",VLOOKUP(CONCATENATE($B40,"-",$C40),IN_1A!$B$2:$AA$3000,6,FALSE))</f>
        <v>0</v>
      </c>
      <c r="I40" s="1607">
        <f>IF(ISERROR(VLOOKUP(CONCATENATE($B40,"-",$C40),IN_1A!$B$2:$AA$3000,7,FALSE))=TRUE,"",VLOOKUP(CONCATENATE($B40,"-",$C40),IN_1A!$B$2:$AA$3000,7,FALSE))</f>
        <v>0</v>
      </c>
      <c r="J40" s="1608">
        <f>IF(ISERROR(VLOOKUP(CONCATENATE($B40,"-",$C40),IN_1A!$B$2:$AA$3000,8,FALSE))=TRUE,"",VLOOKUP(CONCATENATE($B40,"-",$C40),IN_1A!$B$2:$AA$3000,8,FALSE))</f>
        <v>0</v>
      </c>
      <c r="K40" s="1607">
        <f>IF(ISERROR(VLOOKUP(CONCATENATE($B40,"-",$C40),IN_1A!$B$2:$AA$3000,9,FALSE))=TRUE,"",VLOOKUP(CONCATENATE($B40,"-",$C40),IN_1A!$B$2:$AA$3000,9,FALSE))</f>
        <v>0</v>
      </c>
      <c r="L40" s="1608">
        <f>IF(ISERROR(VLOOKUP(CONCATENATE($B40,"-",$C40),IN_1A!$B$2:$AA$3000,10,FALSE))=TRUE,"",VLOOKUP(CONCATENATE($B40,"-",$C40),IN_1A!$B$2:$AA$3000,10,FALSE))</f>
        <v>0</v>
      </c>
      <c r="M40" s="1607">
        <f>IF(ISERROR(VLOOKUP(CONCATENATE($B40,"-",$C40),IN_1A!$B$2:$AA$3000,11,FALSE))=TRUE,"",VLOOKUP(CONCATENATE($B40,"-",$C40),IN_1A!$B$2:$AA$3000,11,FALSE))</f>
        <v>0</v>
      </c>
      <c r="N40" s="1608">
        <f>IF(ISERROR(VLOOKUP(CONCATENATE($B40,"-",$C40),IN_1A!$B$2:$AA$3000,12,FALSE))=TRUE,"",VLOOKUP(CONCATENATE($B40,"-",$C40),IN_1A!$B$2:$AA$3000,12,FALSE))</f>
        <v>0</v>
      </c>
      <c r="O40" s="1607">
        <f>IF(ISERROR(VLOOKUP(CONCATENATE($B40,"-",$C40),IN_1A!$B$2:$AA$3000,13,FALSE))=TRUE,"",VLOOKUP(CONCATENATE($B40,"-",$C40),IN_1A!$B$2:$AA$3000,13,FALSE))</f>
        <v>0</v>
      </c>
      <c r="P40" s="1608">
        <f>IF(ISERROR(VLOOKUP(CONCATENATE($B40,"-",$C40),IN_1A!$B$2:$AA$3000,14,FALSE))=TRUE,"",VLOOKUP(CONCATENATE($B40,"-",$C40),IN_1A!$B$2:$AA$3000,14,FALSE))</f>
        <v>0</v>
      </c>
      <c r="Q40" s="613">
        <f t="shared" si="0"/>
        <v>0</v>
      </c>
      <c r="R40" s="614">
        <f t="shared" si="0"/>
        <v>0</v>
      </c>
      <c r="S40" s="177" t="str">
        <f t="shared" si="4"/>
        <v/>
      </c>
    </row>
    <row r="41" spans="1:19" s="203" customFormat="1" ht="12" customHeight="1" thickBot="1">
      <c r="A41" s="198" t="s">
        <v>626</v>
      </c>
      <c r="B41" s="216" t="s">
        <v>648</v>
      </c>
      <c r="C41" s="197" t="s">
        <v>199</v>
      </c>
      <c r="D41" s="1545" t="str">
        <f t="shared" si="3"/>
        <v>030922</v>
      </c>
      <c r="E41" s="1607">
        <f>IF(ISERROR(VLOOKUP(CONCATENATE($B41,"-",$C41),IN_1A!$B$2:$AA$3000,3,FALSE))=TRUE,"",VLOOKUP(CONCATENATE($B41,"-",$C41),IN_1A!$B$2:$AA$3000,3,FALSE))</f>
        <v>0</v>
      </c>
      <c r="F41" s="1608">
        <f>IF(ISERROR(VLOOKUP(CONCATENATE($B41,"-",$C41),IN_1A!$B$2:$AA$3000,4,FALSE))=TRUE,"",VLOOKUP(CONCATENATE($B41,"-",$C41),IN_1A!$B$2:$AA$3000,4,FALSE))</f>
        <v>0</v>
      </c>
      <c r="G41" s="1607">
        <f>IF(ISERROR(VLOOKUP(CONCATENATE($B41,"-",$C41),IN_1A!$B$2:$AA$3000,5,FALSE))=TRUE,"",VLOOKUP(CONCATENATE($B41,"-",$C41),IN_1A!$B$2:$AA$3000,5,FALSE))</f>
        <v>0</v>
      </c>
      <c r="H41" s="1608">
        <f>IF(ISERROR(VLOOKUP(CONCATENATE($B41,"-",$C41),IN_1A!$B$2:$AA$3000,6,FALSE))=TRUE,"",VLOOKUP(CONCATENATE($B41,"-",$C41),IN_1A!$B$2:$AA$3000,6,FALSE))</f>
        <v>0</v>
      </c>
      <c r="I41" s="1607">
        <f>IF(ISERROR(VLOOKUP(CONCATENATE($B41,"-",$C41),IN_1A!$B$2:$AA$3000,7,FALSE))=TRUE,"",VLOOKUP(CONCATENATE($B41,"-",$C41),IN_1A!$B$2:$AA$3000,7,FALSE))</f>
        <v>0</v>
      </c>
      <c r="J41" s="1608">
        <f>IF(ISERROR(VLOOKUP(CONCATENATE($B41,"-",$C41),IN_1A!$B$2:$AA$3000,8,FALSE))=TRUE,"",VLOOKUP(CONCATENATE($B41,"-",$C41),IN_1A!$B$2:$AA$3000,8,FALSE))</f>
        <v>0</v>
      </c>
      <c r="K41" s="1607">
        <f>IF(ISERROR(VLOOKUP(CONCATENATE($B41,"-",$C41),IN_1A!$B$2:$AA$3000,9,FALSE))=TRUE,"",VLOOKUP(CONCATENATE($B41,"-",$C41),IN_1A!$B$2:$AA$3000,9,FALSE))</f>
        <v>0</v>
      </c>
      <c r="L41" s="1608">
        <f>IF(ISERROR(VLOOKUP(CONCATENATE($B41,"-",$C41),IN_1A!$B$2:$AA$3000,10,FALSE))=TRUE,"",VLOOKUP(CONCATENATE($B41,"-",$C41),IN_1A!$B$2:$AA$3000,10,FALSE))</f>
        <v>0</v>
      </c>
      <c r="M41" s="1607">
        <f>IF(ISERROR(VLOOKUP(CONCATENATE($B41,"-",$C41),IN_1A!$B$2:$AA$3000,11,FALSE))=TRUE,"",VLOOKUP(CONCATENATE($B41,"-",$C41),IN_1A!$B$2:$AA$3000,11,FALSE))</f>
        <v>0</v>
      </c>
      <c r="N41" s="1608">
        <f>IF(ISERROR(VLOOKUP(CONCATENATE($B41,"-",$C41),IN_1A!$B$2:$AA$3000,12,FALSE))=TRUE,"",VLOOKUP(CONCATENATE($B41,"-",$C41),IN_1A!$B$2:$AA$3000,12,FALSE))</f>
        <v>0</v>
      </c>
      <c r="O41" s="1607">
        <f>IF(ISERROR(VLOOKUP(CONCATENATE($B41,"-",$C41),IN_1A!$B$2:$AA$3000,13,FALSE))=TRUE,"",VLOOKUP(CONCATENATE($B41,"-",$C41),IN_1A!$B$2:$AA$3000,13,FALSE))</f>
        <v>0</v>
      </c>
      <c r="P41" s="1608">
        <f>IF(ISERROR(VLOOKUP(CONCATENATE($B41,"-",$C41),IN_1A!$B$2:$AA$3000,14,FALSE))=TRUE,"",VLOOKUP(CONCATENATE($B41,"-",$C41),IN_1A!$B$2:$AA$3000,14,FALSE))</f>
        <v>0</v>
      </c>
      <c r="Q41" s="613">
        <f t="shared" si="0"/>
        <v>0</v>
      </c>
      <c r="R41" s="614">
        <f t="shared" si="0"/>
        <v>0</v>
      </c>
      <c r="S41" s="177" t="str">
        <f t="shared" si="4"/>
        <v/>
      </c>
    </row>
    <row r="42" spans="1:19" s="203" customFormat="1" ht="12" customHeight="1" thickBot="1">
      <c r="A42" s="198" t="s">
        <v>628</v>
      </c>
      <c r="B42" s="216" t="s">
        <v>649</v>
      </c>
      <c r="C42" s="197" t="s">
        <v>199</v>
      </c>
      <c r="D42" s="1545" t="str">
        <f t="shared" si="3"/>
        <v>030922</v>
      </c>
      <c r="E42" s="1607">
        <f>IF(ISERROR(VLOOKUP(CONCATENATE($B42,"-",$C42),IN_1A!$B$2:$AA$3000,3,FALSE))=TRUE,"",VLOOKUP(CONCATENATE($B42,"-",$C42),IN_1A!$B$2:$AA$3000,3,FALSE))</f>
        <v>0</v>
      </c>
      <c r="F42" s="1608">
        <f>IF(ISERROR(VLOOKUP(CONCATENATE($B42,"-",$C42),IN_1A!$B$2:$AA$3000,4,FALSE))=TRUE,"",VLOOKUP(CONCATENATE($B42,"-",$C42),IN_1A!$B$2:$AA$3000,4,FALSE))</f>
        <v>0</v>
      </c>
      <c r="G42" s="1607">
        <f>IF(ISERROR(VLOOKUP(CONCATENATE($B42,"-",$C42),IN_1A!$B$2:$AA$3000,5,FALSE))=TRUE,"",VLOOKUP(CONCATENATE($B42,"-",$C42),IN_1A!$B$2:$AA$3000,5,FALSE))</f>
        <v>0</v>
      </c>
      <c r="H42" s="1608">
        <f>IF(ISERROR(VLOOKUP(CONCATENATE($B42,"-",$C42),IN_1A!$B$2:$AA$3000,6,FALSE))=TRUE,"",VLOOKUP(CONCATENATE($B42,"-",$C42),IN_1A!$B$2:$AA$3000,6,FALSE))</f>
        <v>0</v>
      </c>
      <c r="I42" s="1607">
        <f>IF(ISERROR(VLOOKUP(CONCATENATE($B42,"-",$C42),IN_1A!$B$2:$AA$3000,7,FALSE))=TRUE,"",VLOOKUP(CONCATENATE($B42,"-",$C42),IN_1A!$B$2:$AA$3000,7,FALSE))</f>
        <v>0</v>
      </c>
      <c r="J42" s="1608">
        <f>IF(ISERROR(VLOOKUP(CONCATENATE($B42,"-",$C42),IN_1A!$B$2:$AA$3000,8,FALSE))=TRUE,"",VLOOKUP(CONCATENATE($B42,"-",$C42),IN_1A!$B$2:$AA$3000,8,FALSE))</f>
        <v>0</v>
      </c>
      <c r="K42" s="1607">
        <f>IF(ISERROR(VLOOKUP(CONCATENATE($B42,"-",$C42),IN_1A!$B$2:$AA$3000,9,FALSE))=TRUE,"",VLOOKUP(CONCATENATE($B42,"-",$C42),IN_1A!$B$2:$AA$3000,9,FALSE))</f>
        <v>0</v>
      </c>
      <c r="L42" s="1608">
        <f>IF(ISERROR(VLOOKUP(CONCATENATE($B42,"-",$C42),IN_1A!$B$2:$AA$3000,10,FALSE))=TRUE,"",VLOOKUP(CONCATENATE($B42,"-",$C42),IN_1A!$B$2:$AA$3000,10,FALSE))</f>
        <v>0</v>
      </c>
      <c r="M42" s="1607">
        <f>IF(ISERROR(VLOOKUP(CONCATENATE($B42,"-",$C42),IN_1A!$B$2:$AA$3000,11,FALSE))=TRUE,"",VLOOKUP(CONCATENATE($B42,"-",$C42),IN_1A!$B$2:$AA$3000,11,FALSE))</f>
        <v>0</v>
      </c>
      <c r="N42" s="1608">
        <f>IF(ISERROR(VLOOKUP(CONCATENATE($B42,"-",$C42),IN_1A!$B$2:$AA$3000,12,FALSE))=TRUE,"",VLOOKUP(CONCATENATE($B42,"-",$C42),IN_1A!$B$2:$AA$3000,12,FALSE))</f>
        <v>0</v>
      </c>
      <c r="O42" s="1607">
        <f>IF(ISERROR(VLOOKUP(CONCATENATE($B42,"-",$C42),IN_1A!$B$2:$AA$3000,13,FALSE))=TRUE,"",VLOOKUP(CONCATENATE($B42,"-",$C42),IN_1A!$B$2:$AA$3000,13,FALSE))</f>
        <v>0</v>
      </c>
      <c r="P42" s="1608">
        <f>IF(ISERROR(VLOOKUP(CONCATENATE($B42,"-",$C42),IN_1A!$B$2:$AA$3000,14,FALSE))=TRUE,"",VLOOKUP(CONCATENATE($B42,"-",$C42),IN_1A!$B$2:$AA$3000,14,FALSE))</f>
        <v>0</v>
      </c>
      <c r="Q42" s="613">
        <f t="shared" si="0"/>
        <v>0</v>
      </c>
      <c r="R42" s="614">
        <f t="shared" si="0"/>
        <v>0</v>
      </c>
      <c r="S42" s="177" t="str">
        <f t="shared" si="4"/>
        <v/>
      </c>
    </row>
    <row r="43" spans="1:19" s="178" customFormat="1" ht="12" thickBot="1">
      <c r="A43" s="198" t="s">
        <v>630</v>
      </c>
      <c r="B43" s="196" t="s">
        <v>650</v>
      </c>
      <c r="C43" s="199" t="s">
        <v>199</v>
      </c>
      <c r="D43" s="1545" t="str">
        <f t="shared" si="3"/>
        <v>030922</v>
      </c>
      <c r="E43" s="1607">
        <f>IF(ISERROR(VLOOKUP(CONCATENATE($B43,"-",$C43),IN_1A!$B$2:$AA$3000,3,FALSE))=TRUE,"",VLOOKUP(CONCATENATE($B43,"-",$C43),IN_1A!$B$2:$AA$3000,3,FALSE))</f>
        <v>0</v>
      </c>
      <c r="F43" s="1608">
        <f>IF(ISERROR(VLOOKUP(CONCATENATE($B43,"-",$C43),IN_1A!$B$2:$AA$3000,4,FALSE))=TRUE,"",VLOOKUP(CONCATENATE($B43,"-",$C43),IN_1A!$B$2:$AA$3000,4,FALSE))</f>
        <v>0</v>
      </c>
      <c r="G43" s="1607">
        <f>IF(ISERROR(VLOOKUP(CONCATENATE($B43,"-",$C43),IN_1A!$B$2:$AA$3000,5,FALSE))=TRUE,"",VLOOKUP(CONCATENATE($B43,"-",$C43),IN_1A!$B$2:$AA$3000,5,FALSE))</f>
        <v>0</v>
      </c>
      <c r="H43" s="1608">
        <f>IF(ISERROR(VLOOKUP(CONCATENATE($B43,"-",$C43),IN_1A!$B$2:$AA$3000,6,FALSE))=TRUE,"",VLOOKUP(CONCATENATE($B43,"-",$C43),IN_1A!$B$2:$AA$3000,6,FALSE))</f>
        <v>0</v>
      </c>
      <c r="I43" s="1607">
        <f>IF(ISERROR(VLOOKUP(CONCATENATE($B43,"-",$C43),IN_1A!$B$2:$AA$3000,7,FALSE))=TRUE,"",VLOOKUP(CONCATENATE($B43,"-",$C43),IN_1A!$B$2:$AA$3000,7,FALSE))</f>
        <v>0</v>
      </c>
      <c r="J43" s="1608">
        <f>IF(ISERROR(VLOOKUP(CONCATENATE($B43,"-",$C43),IN_1A!$B$2:$AA$3000,8,FALSE))=TRUE,"",VLOOKUP(CONCATENATE($B43,"-",$C43),IN_1A!$B$2:$AA$3000,8,FALSE))</f>
        <v>0</v>
      </c>
      <c r="K43" s="1607">
        <f>IF(ISERROR(VLOOKUP(CONCATENATE($B43,"-",$C43),IN_1A!$B$2:$AA$3000,9,FALSE))=TRUE,"",VLOOKUP(CONCATENATE($B43,"-",$C43),IN_1A!$B$2:$AA$3000,9,FALSE))</f>
        <v>0</v>
      </c>
      <c r="L43" s="1608">
        <f>IF(ISERROR(VLOOKUP(CONCATENATE($B43,"-",$C43),IN_1A!$B$2:$AA$3000,10,FALSE))=TRUE,"",VLOOKUP(CONCATENATE($B43,"-",$C43),IN_1A!$B$2:$AA$3000,10,FALSE))</f>
        <v>0</v>
      </c>
      <c r="M43" s="1607">
        <f>IF(ISERROR(VLOOKUP(CONCATENATE($B43,"-",$C43),IN_1A!$B$2:$AA$3000,11,FALSE))=TRUE,"",VLOOKUP(CONCATENATE($B43,"-",$C43),IN_1A!$B$2:$AA$3000,11,FALSE))</f>
        <v>0</v>
      </c>
      <c r="N43" s="1608">
        <f>IF(ISERROR(VLOOKUP(CONCATENATE($B43,"-",$C43),IN_1A!$B$2:$AA$3000,12,FALSE))=TRUE,"",VLOOKUP(CONCATENATE($B43,"-",$C43),IN_1A!$B$2:$AA$3000,12,FALSE))</f>
        <v>0</v>
      </c>
      <c r="O43" s="1607">
        <f>IF(ISERROR(VLOOKUP(CONCATENATE($B43,"-",$C43),IN_1A!$B$2:$AA$3000,13,FALSE))=TRUE,"",VLOOKUP(CONCATENATE($B43,"-",$C43),IN_1A!$B$2:$AA$3000,13,FALSE))</f>
        <v>0</v>
      </c>
      <c r="P43" s="1608">
        <f>IF(ISERROR(VLOOKUP(CONCATENATE($B43,"-",$C43),IN_1A!$B$2:$AA$3000,14,FALSE))=TRUE,"",VLOOKUP(CONCATENATE($B43,"-",$C43),IN_1A!$B$2:$AA$3000,14,FALSE))</f>
        <v>0</v>
      </c>
      <c r="Q43" s="613">
        <f t="shared" si="0"/>
        <v>0</v>
      </c>
      <c r="R43" s="614">
        <f t="shared" si="0"/>
        <v>0</v>
      </c>
      <c r="S43" s="177" t="str">
        <f t="shared" si="4"/>
        <v/>
      </c>
    </row>
    <row r="44" spans="1:19" s="203" customFormat="1" ht="12" customHeight="1" thickBot="1">
      <c r="A44" s="198" t="s">
        <v>632</v>
      </c>
      <c r="B44" s="196" t="s">
        <v>651</v>
      </c>
      <c r="C44" s="199" t="s">
        <v>199</v>
      </c>
      <c r="D44" s="1545" t="str">
        <f t="shared" si="3"/>
        <v>030922</v>
      </c>
      <c r="E44" s="1607">
        <f>IF(ISERROR(VLOOKUP(CONCATENATE($B44,"-",$C44),IN_1A!$B$2:$AA$3000,3,FALSE))=TRUE,"",VLOOKUP(CONCATENATE($B44,"-",$C44),IN_1A!$B$2:$AA$3000,3,FALSE))</f>
        <v>0</v>
      </c>
      <c r="F44" s="1608">
        <f>IF(ISERROR(VLOOKUP(CONCATENATE($B44,"-",$C44),IN_1A!$B$2:$AA$3000,4,FALSE))=TRUE,"",VLOOKUP(CONCATENATE($B44,"-",$C44),IN_1A!$B$2:$AA$3000,4,FALSE))</f>
        <v>0</v>
      </c>
      <c r="G44" s="1607">
        <f>IF(ISERROR(VLOOKUP(CONCATENATE($B44,"-",$C44),IN_1A!$B$2:$AA$3000,5,FALSE))=TRUE,"",VLOOKUP(CONCATENATE($B44,"-",$C44),IN_1A!$B$2:$AA$3000,5,FALSE))</f>
        <v>0</v>
      </c>
      <c r="H44" s="1608">
        <f>IF(ISERROR(VLOOKUP(CONCATENATE($B44,"-",$C44),IN_1A!$B$2:$AA$3000,6,FALSE))=TRUE,"",VLOOKUP(CONCATENATE($B44,"-",$C44),IN_1A!$B$2:$AA$3000,6,FALSE))</f>
        <v>0</v>
      </c>
      <c r="I44" s="1607">
        <f>IF(ISERROR(VLOOKUP(CONCATENATE($B44,"-",$C44),IN_1A!$B$2:$AA$3000,7,FALSE))=TRUE,"",VLOOKUP(CONCATENATE($B44,"-",$C44),IN_1A!$B$2:$AA$3000,7,FALSE))</f>
        <v>0</v>
      </c>
      <c r="J44" s="1608">
        <f>IF(ISERROR(VLOOKUP(CONCATENATE($B44,"-",$C44),IN_1A!$B$2:$AA$3000,8,FALSE))=TRUE,"",VLOOKUP(CONCATENATE($B44,"-",$C44),IN_1A!$B$2:$AA$3000,8,FALSE))</f>
        <v>0</v>
      </c>
      <c r="K44" s="1607">
        <f>IF(ISERROR(VLOOKUP(CONCATENATE($B44,"-",$C44),IN_1A!$B$2:$AA$3000,9,FALSE))=TRUE,"",VLOOKUP(CONCATENATE($B44,"-",$C44),IN_1A!$B$2:$AA$3000,9,FALSE))</f>
        <v>0</v>
      </c>
      <c r="L44" s="1608">
        <f>IF(ISERROR(VLOOKUP(CONCATENATE($B44,"-",$C44),IN_1A!$B$2:$AA$3000,10,FALSE))=TRUE,"",VLOOKUP(CONCATENATE($B44,"-",$C44),IN_1A!$B$2:$AA$3000,10,FALSE))</f>
        <v>0</v>
      </c>
      <c r="M44" s="1607">
        <f>IF(ISERROR(VLOOKUP(CONCATENATE($B44,"-",$C44),IN_1A!$B$2:$AA$3000,11,FALSE))=TRUE,"",VLOOKUP(CONCATENATE($B44,"-",$C44),IN_1A!$B$2:$AA$3000,11,FALSE))</f>
        <v>0</v>
      </c>
      <c r="N44" s="1608">
        <f>IF(ISERROR(VLOOKUP(CONCATENATE($B44,"-",$C44),IN_1A!$B$2:$AA$3000,12,FALSE))=TRUE,"",VLOOKUP(CONCATENATE($B44,"-",$C44),IN_1A!$B$2:$AA$3000,12,FALSE))</f>
        <v>0</v>
      </c>
      <c r="O44" s="1607">
        <f>IF(ISERROR(VLOOKUP(CONCATENATE($B44,"-",$C44),IN_1A!$B$2:$AA$3000,13,FALSE))=TRUE,"",VLOOKUP(CONCATENATE($B44,"-",$C44),IN_1A!$B$2:$AA$3000,13,FALSE))</f>
        <v>0</v>
      </c>
      <c r="P44" s="1608">
        <f>IF(ISERROR(VLOOKUP(CONCATENATE($B44,"-",$C44),IN_1A!$B$2:$AA$3000,14,FALSE))=TRUE,"",VLOOKUP(CONCATENATE($B44,"-",$C44),IN_1A!$B$2:$AA$3000,14,FALSE))</f>
        <v>0</v>
      </c>
      <c r="Q44" s="613">
        <f t="shared" si="0"/>
        <v>0</v>
      </c>
      <c r="R44" s="614">
        <f t="shared" si="0"/>
        <v>0</v>
      </c>
      <c r="S44" s="177" t="str">
        <f t="shared" si="4"/>
        <v/>
      </c>
    </row>
    <row r="45" spans="1:19" s="203" customFormat="1" ht="12" customHeight="1" thickBot="1">
      <c r="A45" s="198" t="s">
        <v>634</v>
      </c>
      <c r="B45" s="196" t="s">
        <v>652</v>
      </c>
      <c r="C45" s="199" t="s">
        <v>199</v>
      </c>
      <c r="D45" s="1545" t="str">
        <f t="shared" si="3"/>
        <v>030922</v>
      </c>
      <c r="E45" s="1607">
        <f>IF(ISERROR(VLOOKUP(CONCATENATE($B45,"-",$C45),IN_1A!$B$2:$AA$3000,3,FALSE))=TRUE,"",VLOOKUP(CONCATENATE($B45,"-",$C45),IN_1A!$B$2:$AA$3000,3,FALSE))</f>
        <v>0</v>
      </c>
      <c r="F45" s="1608">
        <f>IF(ISERROR(VLOOKUP(CONCATENATE($B45,"-",$C45),IN_1A!$B$2:$AA$3000,4,FALSE))=TRUE,"",VLOOKUP(CONCATENATE($B45,"-",$C45),IN_1A!$B$2:$AA$3000,4,FALSE))</f>
        <v>0</v>
      </c>
      <c r="G45" s="1607">
        <f>IF(ISERROR(VLOOKUP(CONCATENATE($B45,"-",$C45),IN_1A!$B$2:$AA$3000,5,FALSE))=TRUE,"",VLOOKUP(CONCATENATE($B45,"-",$C45),IN_1A!$B$2:$AA$3000,5,FALSE))</f>
        <v>0</v>
      </c>
      <c r="H45" s="1608">
        <f>IF(ISERROR(VLOOKUP(CONCATENATE($B45,"-",$C45),IN_1A!$B$2:$AA$3000,6,FALSE))=TRUE,"",VLOOKUP(CONCATENATE($B45,"-",$C45),IN_1A!$B$2:$AA$3000,6,FALSE))</f>
        <v>0</v>
      </c>
      <c r="I45" s="1607">
        <f>IF(ISERROR(VLOOKUP(CONCATENATE($B45,"-",$C45),IN_1A!$B$2:$AA$3000,7,FALSE))=TRUE,"",VLOOKUP(CONCATENATE($B45,"-",$C45),IN_1A!$B$2:$AA$3000,7,FALSE))</f>
        <v>0</v>
      </c>
      <c r="J45" s="1608">
        <f>IF(ISERROR(VLOOKUP(CONCATENATE($B45,"-",$C45),IN_1A!$B$2:$AA$3000,8,FALSE))=TRUE,"",VLOOKUP(CONCATENATE($B45,"-",$C45),IN_1A!$B$2:$AA$3000,8,FALSE))</f>
        <v>0</v>
      </c>
      <c r="K45" s="1607">
        <f>IF(ISERROR(VLOOKUP(CONCATENATE($B45,"-",$C45),IN_1A!$B$2:$AA$3000,9,FALSE))=TRUE,"",VLOOKUP(CONCATENATE($B45,"-",$C45),IN_1A!$B$2:$AA$3000,9,FALSE))</f>
        <v>0</v>
      </c>
      <c r="L45" s="1608">
        <f>IF(ISERROR(VLOOKUP(CONCATENATE($B45,"-",$C45),IN_1A!$B$2:$AA$3000,10,FALSE))=TRUE,"",VLOOKUP(CONCATENATE($B45,"-",$C45),IN_1A!$B$2:$AA$3000,10,FALSE))</f>
        <v>0</v>
      </c>
      <c r="M45" s="1607">
        <f>IF(ISERROR(VLOOKUP(CONCATENATE($B45,"-",$C45),IN_1A!$B$2:$AA$3000,11,FALSE))=TRUE,"",VLOOKUP(CONCATENATE($B45,"-",$C45),IN_1A!$B$2:$AA$3000,11,FALSE))</f>
        <v>0</v>
      </c>
      <c r="N45" s="1608">
        <f>IF(ISERROR(VLOOKUP(CONCATENATE($B45,"-",$C45),IN_1A!$B$2:$AA$3000,12,FALSE))=TRUE,"",VLOOKUP(CONCATENATE($B45,"-",$C45),IN_1A!$B$2:$AA$3000,12,FALSE))</f>
        <v>0</v>
      </c>
      <c r="O45" s="1607">
        <f>IF(ISERROR(VLOOKUP(CONCATENATE($B45,"-",$C45),IN_1A!$B$2:$AA$3000,13,FALSE))=TRUE,"",VLOOKUP(CONCATENATE($B45,"-",$C45),IN_1A!$B$2:$AA$3000,13,FALSE))</f>
        <v>0</v>
      </c>
      <c r="P45" s="1608">
        <f>IF(ISERROR(VLOOKUP(CONCATENATE($B45,"-",$C45),IN_1A!$B$2:$AA$3000,14,FALSE))=TRUE,"",VLOOKUP(CONCATENATE($B45,"-",$C45),IN_1A!$B$2:$AA$3000,14,FALSE))</f>
        <v>0</v>
      </c>
      <c r="Q45" s="613">
        <f t="shared" si="0"/>
        <v>0</v>
      </c>
      <c r="R45" s="614">
        <f t="shared" si="0"/>
        <v>0</v>
      </c>
      <c r="S45" s="177" t="str">
        <f t="shared" si="4"/>
        <v/>
      </c>
    </row>
    <row r="46" spans="1:19" s="203" customFormat="1" ht="12" customHeight="1" thickBot="1">
      <c r="A46" s="198" t="s">
        <v>636</v>
      </c>
      <c r="B46" s="196" t="s">
        <v>653</v>
      </c>
      <c r="C46" s="199" t="s">
        <v>199</v>
      </c>
      <c r="D46" s="1545" t="str">
        <f t="shared" si="3"/>
        <v>030922</v>
      </c>
      <c r="E46" s="1607">
        <f>IF(ISERROR(VLOOKUP(CONCATENATE($B46,"-",$C46),IN_1A!$B$2:$AA$3000,3,FALSE))=TRUE,"",VLOOKUP(CONCATENATE($B46,"-",$C46),IN_1A!$B$2:$AA$3000,3,FALSE))</f>
        <v>0</v>
      </c>
      <c r="F46" s="1608">
        <f>IF(ISERROR(VLOOKUP(CONCATENATE($B46,"-",$C46),IN_1A!$B$2:$AA$3000,4,FALSE))=TRUE,"",VLOOKUP(CONCATENATE($B46,"-",$C46),IN_1A!$B$2:$AA$3000,4,FALSE))</f>
        <v>0</v>
      </c>
      <c r="G46" s="1607">
        <f>IF(ISERROR(VLOOKUP(CONCATENATE($B46,"-",$C46),IN_1A!$B$2:$AA$3000,5,FALSE))=TRUE,"",VLOOKUP(CONCATENATE($B46,"-",$C46),IN_1A!$B$2:$AA$3000,5,FALSE))</f>
        <v>0</v>
      </c>
      <c r="H46" s="1608">
        <f>IF(ISERROR(VLOOKUP(CONCATENATE($B46,"-",$C46),IN_1A!$B$2:$AA$3000,6,FALSE))=TRUE,"",VLOOKUP(CONCATENATE($B46,"-",$C46),IN_1A!$B$2:$AA$3000,6,FALSE))</f>
        <v>0</v>
      </c>
      <c r="I46" s="1607">
        <f>IF(ISERROR(VLOOKUP(CONCATENATE($B46,"-",$C46),IN_1A!$B$2:$AA$3000,7,FALSE))=TRUE,"",VLOOKUP(CONCATENATE($B46,"-",$C46),IN_1A!$B$2:$AA$3000,7,FALSE))</f>
        <v>0</v>
      </c>
      <c r="J46" s="1608">
        <f>IF(ISERROR(VLOOKUP(CONCATENATE($B46,"-",$C46),IN_1A!$B$2:$AA$3000,8,FALSE))=TRUE,"",VLOOKUP(CONCATENATE($B46,"-",$C46),IN_1A!$B$2:$AA$3000,8,FALSE))</f>
        <v>0</v>
      </c>
      <c r="K46" s="1607">
        <f>IF(ISERROR(VLOOKUP(CONCATENATE($B46,"-",$C46),IN_1A!$B$2:$AA$3000,9,FALSE))=TRUE,"",VLOOKUP(CONCATENATE($B46,"-",$C46),IN_1A!$B$2:$AA$3000,9,FALSE))</f>
        <v>0</v>
      </c>
      <c r="L46" s="1608">
        <f>IF(ISERROR(VLOOKUP(CONCATENATE($B46,"-",$C46),IN_1A!$B$2:$AA$3000,10,FALSE))=TRUE,"",VLOOKUP(CONCATENATE($B46,"-",$C46),IN_1A!$B$2:$AA$3000,10,FALSE))</f>
        <v>0</v>
      </c>
      <c r="M46" s="1607">
        <f>IF(ISERROR(VLOOKUP(CONCATENATE($B46,"-",$C46),IN_1A!$B$2:$AA$3000,11,FALSE))=TRUE,"",VLOOKUP(CONCATENATE($B46,"-",$C46),IN_1A!$B$2:$AA$3000,11,FALSE))</f>
        <v>0</v>
      </c>
      <c r="N46" s="1608">
        <f>IF(ISERROR(VLOOKUP(CONCATENATE($B46,"-",$C46),IN_1A!$B$2:$AA$3000,12,FALSE))=TRUE,"",VLOOKUP(CONCATENATE($B46,"-",$C46),IN_1A!$B$2:$AA$3000,12,FALSE))</f>
        <v>0</v>
      </c>
      <c r="O46" s="1607">
        <f>IF(ISERROR(VLOOKUP(CONCATENATE($B46,"-",$C46),IN_1A!$B$2:$AA$3000,13,FALSE))=TRUE,"",VLOOKUP(CONCATENATE($B46,"-",$C46),IN_1A!$B$2:$AA$3000,13,FALSE))</f>
        <v>0</v>
      </c>
      <c r="P46" s="1608">
        <f>IF(ISERROR(VLOOKUP(CONCATENATE($B46,"-",$C46),IN_1A!$B$2:$AA$3000,14,FALSE))=TRUE,"",VLOOKUP(CONCATENATE($B46,"-",$C46),IN_1A!$B$2:$AA$3000,14,FALSE))</f>
        <v>0</v>
      </c>
      <c r="Q46" s="613">
        <f t="shared" si="0"/>
        <v>0</v>
      </c>
      <c r="R46" s="614">
        <f t="shared" si="0"/>
        <v>0</v>
      </c>
      <c r="S46" s="177" t="str">
        <f t="shared" si="4"/>
        <v/>
      </c>
    </row>
    <row r="47" spans="1:19" s="203" customFormat="1" ht="12" customHeight="1" thickBot="1">
      <c r="A47" s="198" t="s">
        <v>638</v>
      </c>
      <c r="B47" s="196" t="s">
        <v>654</v>
      </c>
      <c r="C47" s="199" t="s">
        <v>199</v>
      </c>
      <c r="D47" s="1545" t="str">
        <f t="shared" si="3"/>
        <v>030922</v>
      </c>
      <c r="E47" s="1607">
        <f>IF(ISERROR(VLOOKUP(CONCATENATE($B47,"-",$C47),IN_1A!$B$2:$AA$3000,3,FALSE))=TRUE,"",VLOOKUP(CONCATENATE($B47,"-",$C47),IN_1A!$B$2:$AA$3000,3,FALSE))</f>
        <v>0</v>
      </c>
      <c r="F47" s="1608">
        <f>IF(ISERROR(VLOOKUP(CONCATENATE($B47,"-",$C47),IN_1A!$B$2:$AA$3000,4,FALSE))=TRUE,"",VLOOKUP(CONCATENATE($B47,"-",$C47),IN_1A!$B$2:$AA$3000,4,FALSE))</f>
        <v>0</v>
      </c>
      <c r="G47" s="1607">
        <f>IF(ISERROR(VLOOKUP(CONCATENATE($B47,"-",$C47),IN_1A!$B$2:$AA$3000,5,FALSE))=TRUE,"",VLOOKUP(CONCATENATE($B47,"-",$C47),IN_1A!$B$2:$AA$3000,5,FALSE))</f>
        <v>0</v>
      </c>
      <c r="H47" s="1608">
        <f>IF(ISERROR(VLOOKUP(CONCATENATE($B47,"-",$C47),IN_1A!$B$2:$AA$3000,6,FALSE))=TRUE,"",VLOOKUP(CONCATENATE($B47,"-",$C47),IN_1A!$B$2:$AA$3000,6,FALSE))</f>
        <v>0</v>
      </c>
      <c r="I47" s="1607">
        <f>IF(ISERROR(VLOOKUP(CONCATENATE($B47,"-",$C47),IN_1A!$B$2:$AA$3000,7,FALSE))=TRUE,"",VLOOKUP(CONCATENATE($B47,"-",$C47),IN_1A!$B$2:$AA$3000,7,FALSE))</f>
        <v>0</v>
      </c>
      <c r="J47" s="1608">
        <f>IF(ISERROR(VLOOKUP(CONCATENATE($B47,"-",$C47),IN_1A!$B$2:$AA$3000,8,FALSE))=TRUE,"",VLOOKUP(CONCATENATE($B47,"-",$C47),IN_1A!$B$2:$AA$3000,8,FALSE))</f>
        <v>0</v>
      </c>
      <c r="K47" s="1607">
        <f>IF(ISERROR(VLOOKUP(CONCATENATE($B47,"-",$C47),IN_1A!$B$2:$AA$3000,9,FALSE))=TRUE,"",VLOOKUP(CONCATENATE($B47,"-",$C47),IN_1A!$B$2:$AA$3000,9,FALSE))</f>
        <v>0</v>
      </c>
      <c r="L47" s="1608">
        <f>IF(ISERROR(VLOOKUP(CONCATENATE($B47,"-",$C47),IN_1A!$B$2:$AA$3000,10,FALSE))=TRUE,"",VLOOKUP(CONCATENATE($B47,"-",$C47),IN_1A!$B$2:$AA$3000,10,FALSE))</f>
        <v>0</v>
      </c>
      <c r="M47" s="1607">
        <f>IF(ISERROR(VLOOKUP(CONCATENATE($B47,"-",$C47),IN_1A!$B$2:$AA$3000,11,FALSE))=TRUE,"",VLOOKUP(CONCATENATE($B47,"-",$C47),IN_1A!$B$2:$AA$3000,11,FALSE))</f>
        <v>0</v>
      </c>
      <c r="N47" s="1608">
        <f>IF(ISERROR(VLOOKUP(CONCATENATE($B47,"-",$C47),IN_1A!$B$2:$AA$3000,12,FALSE))=TRUE,"",VLOOKUP(CONCATENATE($B47,"-",$C47),IN_1A!$B$2:$AA$3000,12,FALSE))</f>
        <v>0</v>
      </c>
      <c r="O47" s="1607">
        <f>IF(ISERROR(VLOOKUP(CONCATENATE($B47,"-",$C47),IN_1A!$B$2:$AA$3000,13,FALSE))=TRUE,"",VLOOKUP(CONCATENATE($B47,"-",$C47),IN_1A!$B$2:$AA$3000,13,FALSE))</f>
        <v>0</v>
      </c>
      <c r="P47" s="1608">
        <f>IF(ISERROR(VLOOKUP(CONCATENATE($B47,"-",$C47),IN_1A!$B$2:$AA$3000,14,FALSE))=TRUE,"",VLOOKUP(CONCATENATE($B47,"-",$C47),IN_1A!$B$2:$AA$3000,14,FALSE))</f>
        <v>0</v>
      </c>
      <c r="Q47" s="613">
        <f t="shared" si="0"/>
        <v>0</v>
      </c>
      <c r="R47" s="614">
        <f t="shared" si="0"/>
        <v>0</v>
      </c>
      <c r="S47" s="177" t="str">
        <f t="shared" si="4"/>
        <v/>
      </c>
    </row>
    <row r="48" spans="1:19" s="203" customFormat="1" ht="12" customHeight="1" thickBot="1">
      <c r="A48" s="198" t="s">
        <v>640</v>
      </c>
      <c r="B48" s="196" t="s">
        <v>655</v>
      </c>
      <c r="C48" s="199" t="s">
        <v>199</v>
      </c>
      <c r="D48" s="1545" t="str">
        <f t="shared" si="3"/>
        <v>030922</v>
      </c>
      <c r="E48" s="1607">
        <f>IF(ISERROR(VLOOKUP(CONCATENATE($B48,"-",$C48),IN_1A!$B$2:$AA$3000,3,FALSE))=TRUE,"",VLOOKUP(CONCATENATE($B48,"-",$C48),IN_1A!$B$2:$AA$3000,3,FALSE))</f>
        <v>0</v>
      </c>
      <c r="F48" s="1608">
        <f>IF(ISERROR(VLOOKUP(CONCATENATE($B48,"-",$C48),IN_1A!$B$2:$AA$3000,4,FALSE))=TRUE,"",VLOOKUP(CONCATENATE($B48,"-",$C48),IN_1A!$B$2:$AA$3000,4,FALSE))</f>
        <v>0</v>
      </c>
      <c r="G48" s="1607">
        <f>IF(ISERROR(VLOOKUP(CONCATENATE($B48,"-",$C48),IN_1A!$B$2:$AA$3000,5,FALSE))=TRUE,"",VLOOKUP(CONCATENATE($B48,"-",$C48),IN_1A!$B$2:$AA$3000,5,FALSE))</f>
        <v>0</v>
      </c>
      <c r="H48" s="1608">
        <f>IF(ISERROR(VLOOKUP(CONCATENATE($B48,"-",$C48),IN_1A!$B$2:$AA$3000,6,FALSE))=TRUE,"",VLOOKUP(CONCATENATE($B48,"-",$C48),IN_1A!$B$2:$AA$3000,6,FALSE))</f>
        <v>0</v>
      </c>
      <c r="I48" s="1607">
        <f>IF(ISERROR(VLOOKUP(CONCATENATE($B48,"-",$C48),IN_1A!$B$2:$AA$3000,7,FALSE))=TRUE,"",VLOOKUP(CONCATENATE($B48,"-",$C48),IN_1A!$B$2:$AA$3000,7,FALSE))</f>
        <v>0</v>
      </c>
      <c r="J48" s="1608">
        <f>IF(ISERROR(VLOOKUP(CONCATENATE($B48,"-",$C48),IN_1A!$B$2:$AA$3000,8,FALSE))=TRUE,"",VLOOKUP(CONCATENATE($B48,"-",$C48),IN_1A!$B$2:$AA$3000,8,FALSE))</f>
        <v>0</v>
      </c>
      <c r="K48" s="1607">
        <f>IF(ISERROR(VLOOKUP(CONCATENATE($B48,"-",$C48),IN_1A!$B$2:$AA$3000,9,FALSE))=TRUE,"",VLOOKUP(CONCATENATE($B48,"-",$C48),IN_1A!$B$2:$AA$3000,9,FALSE))</f>
        <v>0</v>
      </c>
      <c r="L48" s="1608">
        <f>IF(ISERROR(VLOOKUP(CONCATENATE($B48,"-",$C48),IN_1A!$B$2:$AA$3000,10,FALSE))=TRUE,"",VLOOKUP(CONCATENATE($B48,"-",$C48),IN_1A!$B$2:$AA$3000,10,FALSE))</f>
        <v>0</v>
      </c>
      <c r="M48" s="1607">
        <f>IF(ISERROR(VLOOKUP(CONCATENATE($B48,"-",$C48),IN_1A!$B$2:$AA$3000,11,FALSE))=TRUE,"",VLOOKUP(CONCATENATE($B48,"-",$C48),IN_1A!$B$2:$AA$3000,11,FALSE))</f>
        <v>0</v>
      </c>
      <c r="N48" s="1608">
        <f>IF(ISERROR(VLOOKUP(CONCATENATE($B48,"-",$C48),IN_1A!$B$2:$AA$3000,12,FALSE))=TRUE,"",VLOOKUP(CONCATENATE($B48,"-",$C48),IN_1A!$B$2:$AA$3000,12,FALSE))</f>
        <v>0</v>
      </c>
      <c r="O48" s="1607">
        <f>IF(ISERROR(VLOOKUP(CONCATENATE($B48,"-",$C48),IN_1A!$B$2:$AA$3000,13,FALSE))=TRUE,"",VLOOKUP(CONCATENATE($B48,"-",$C48),IN_1A!$B$2:$AA$3000,13,FALSE))</f>
        <v>0</v>
      </c>
      <c r="P48" s="1608">
        <f>IF(ISERROR(VLOOKUP(CONCATENATE($B48,"-",$C48),IN_1A!$B$2:$AA$3000,14,FALSE))=TRUE,"",VLOOKUP(CONCATENATE($B48,"-",$C48),IN_1A!$B$2:$AA$3000,14,FALSE))</f>
        <v>0</v>
      </c>
      <c r="Q48" s="613">
        <f t="shared" si="0"/>
        <v>0</v>
      </c>
      <c r="R48" s="614">
        <f t="shared" si="0"/>
        <v>0</v>
      </c>
      <c r="S48" s="177" t="str">
        <f t="shared" si="4"/>
        <v/>
      </c>
    </row>
    <row r="49" spans="1:19" s="203" customFormat="1" ht="12" customHeight="1" thickBot="1">
      <c r="A49" s="200" t="s">
        <v>642</v>
      </c>
      <c r="B49" s="201" t="s">
        <v>656</v>
      </c>
      <c r="C49" s="202" t="s">
        <v>199</v>
      </c>
      <c r="D49" s="1541" t="str">
        <f t="shared" si="3"/>
        <v>030922</v>
      </c>
      <c r="E49" s="1609">
        <f>IF(ISERROR(VLOOKUP(CONCATENATE($B49,"-",$C49),IN_1A!$B$2:$AA$3000,3,FALSE))=TRUE,"",VLOOKUP(CONCATENATE($B49,"-",$C49),IN_1A!$B$2:$AA$3000,3,FALSE))</f>
        <v>0</v>
      </c>
      <c r="F49" s="1610">
        <f>IF(ISERROR(VLOOKUP(CONCATENATE($B49,"-",$C49),IN_1A!$B$2:$AA$3000,4,FALSE))=TRUE,"",VLOOKUP(CONCATENATE($B49,"-",$C49),IN_1A!$B$2:$AA$3000,4,FALSE))</f>
        <v>0</v>
      </c>
      <c r="G49" s="1609">
        <f>IF(ISERROR(VLOOKUP(CONCATENATE($B49,"-",$C49),IN_1A!$B$2:$AA$3000,5,FALSE))=TRUE,"",VLOOKUP(CONCATENATE($B49,"-",$C49),IN_1A!$B$2:$AA$3000,5,FALSE))</f>
        <v>0</v>
      </c>
      <c r="H49" s="1610">
        <f>IF(ISERROR(VLOOKUP(CONCATENATE($B49,"-",$C49),IN_1A!$B$2:$AA$3000,6,FALSE))=TRUE,"",VLOOKUP(CONCATENATE($B49,"-",$C49),IN_1A!$B$2:$AA$3000,6,FALSE))</f>
        <v>0</v>
      </c>
      <c r="I49" s="1609">
        <f>IF(ISERROR(VLOOKUP(CONCATENATE($B49,"-",$C49),IN_1A!$B$2:$AA$3000,7,FALSE))=TRUE,"",VLOOKUP(CONCATENATE($B49,"-",$C49),IN_1A!$B$2:$AA$3000,7,FALSE))</f>
        <v>0</v>
      </c>
      <c r="J49" s="1610">
        <f>IF(ISERROR(VLOOKUP(CONCATENATE($B49,"-",$C49),IN_1A!$B$2:$AA$3000,8,FALSE))=TRUE,"",VLOOKUP(CONCATENATE($B49,"-",$C49),IN_1A!$B$2:$AA$3000,8,FALSE))</f>
        <v>0</v>
      </c>
      <c r="K49" s="1609">
        <f>IF(ISERROR(VLOOKUP(CONCATENATE($B49,"-",$C49),IN_1A!$B$2:$AA$3000,9,FALSE))=TRUE,"",VLOOKUP(CONCATENATE($B49,"-",$C49),IN_1A!$B$2:$AA$3000,9,FALSE))</f>
        <v>0</v>
      </c>
      <c r="L49" s="1610">
        <f>IF(ISERROR(VLOOKUP(CONCATENATE($B49,"-",$C49),IN_1A!$B$2:$AA$3000,10,FALSE))=TRUE,"",VLOOKUP(CONCATENATE($B49,"-",$C49),IN_1A!$B$2:$AA$3000,10,FALSE))</f>
        <v>0</v>
      </c>
      <c r="M49" s="1609">
        <f>IF(ISERROR(VLOOKUP(CONCATENATE($B49,"-",$C49),IN_1A!$B$2:$AA$3000,11,FALSE))=TRUE,"",VLOOKUP(CONCATENATE($B49,"-",$C49),IN_1A!$B$2:$AA$3000,11,FALSE))</f>
        <v>0</v>
      </c>
      <c r="N49" s="1610">
        <f>IF(ISERROR(VLOOKUP(CONCATENATE($B49,"-",$C49),IN_1A!$B$2:$AA$3000,12,FALSE))=TRUE,"",VLOOKUP(CONCATENATE($B49,"-",$C49),IN_1A!$B$2:$AA$3000,12,FALSE))</f>
        <v>0</v>
      </c>
      <c r="O49" s="1609">
        <f>IF(ISERROR(VLOOKUP(CONCATENATE($B49,"-",$C49),IN_1A!$B$2:$AA$3000,13,FALSE))=TRUE,"",VLOOKUP(CONCATENATE($B49,"-",$C49),IN_1A!$B$2:$AA$3000,13,FALSE))</f>
        <v>0</v>
      </c>
      <c r="P49" s="1610">
        <f>IF(ISERROR(VLOOKUP(CONCATENATE($B49,"-",$C49),IN_1A!$B$2:$AA$3000,14,FALSE))=TRUE,"",VLOOKUP(CONCATENATE($B49,"-",$C49),IN_1A!$B$2:$AA$3000,14,FALSE))</f>
        <v>0</v>
      </c>
      <c r="Q49" s="615">
        <f t="shared" si="0"/>
        <v>0</v>
      </c>
      <c r="R49" s="616">
        <f t="shared" si="0"/>
        <v>0</v>
      </c>
      <c r="S49" s="177" t="str">
        <f t="shared" si="4"/>
        <v/>
      </c>
    </row>
    <row r="50" spans="1:19" s="178" customFormat="1" ht="12" thickBot="1">
      <c r="A50" s="221" t="s">
        <v>657</v>
      </c>
      <c r="B50" s="209"/>
      <c r="C50" s="210"/>
      <c r="D50" s="1546"/>
      <c r="E50" s="505"/>
      <c r="F50" s="505"/>
      <c r="G50" s="505"/>
      <c r="H50" s="505"/>
      <c r="I50" s="505"/>
      <c r="J50" s="505"/>
      <c r="K50" s="505"/>
      <c r="L50" s="505"/>
      <c r="M50" s="505"/>
      <c r="N50" s="505"/>
      <c r="O50" s="505"/>
      <c r="P50" s="505"/>
      <c r="Q50" s="617"/>
      <c r="R50" s="618"/>
      <c r="S50" s="177"/>
    </row>
    <row r="51" spans="1:19" s="178" customFormat="1" ht="12" thickBot="1">
      <c r="A51" s="191" t="s">
        <v>598</v>
      </c>
      <c r="B51" s="214"/>
      <c r="C51" s="215"/>
      <c r="D51" s="1547"/>
      <c r="E51" s="505"/>
      <c r="F51" s="505"/>
      <c r="G51" s="505"/>
      <c r="H51" s="505"/>
      <c r="I51" s="505"/>
      <c r="J51" s="505"/>
      <c r="K51" s="505"/>
      <c r="L51" s="505"/>
      <c r="M51" s="505"/>
      <c r="N51" s="505"/>
      <c r="O51" s="505"/>
      <c r="P51" s="505"/>
      <c r="Q51" s="617"/>
      <c r="R51" s="618"/>
      <c r="S51" s="177"/>
    </row>
    <row r="52" spans="1:19" s="203" customFormat="1" ht="12" customHeight="1" thickBot="1">
      <c r="A52" s="195" t="s">
        <v>658</v>
      </c>
      <c r="B52" s="206" t="s">
        <v>659</v>
      </c>
      <c r="C52" s="207" t="s">
        <v>199</v>
      </c>
      <c r="D52" s="1544" t="str">
        <f t="shared" ref="D52:D60" si="5">CONCATENATE(D$10)</f>
        <v>030922</v>
      </c>
      <c r="E52" s="1605">
        <v>1</v>
      </c>
      <c r="F52" s="1606">
        <v>7</v>
      </c>
      <c r="G52" s="1605">
        <v>0</v>
      </c>
      <c r="H52" s="1606">
        <v>8</v>
      </c>
      <c r="I52" s="1605">
        <v>0</v>
      </c>
      <c r="J52" s="1606">
        <v>0</v>
      </c>
      <c r="K52" s="1605">
        <v>0</v>
      </c>
      <c r="L52" s="1606">
        <v>0</v>
      </c>
      <c r="M52" s="1605">
        <v>0</v>
      </c>
      <c r="N52" s="1606">
        <v>0</v>
      </c>
      <c r="O52" s="1605">
        <v>0</v>
      </c>
      <c r="P52" s="1606">
        <v>0</v>
      </c>
      <c r="Q52" s="611">
        <f t="shared" si="0"/>
        <v>1</v>
      </c>
      <c r="R52" s="612">
        <f t="shared" si="0"/>
        <v>15</v>
      </c>
      <c r="S52" s="177" t="str">
        <f t="shared" ref="S52:S60" si="6">IF(O52&gt;Q52,"ERRORE",IF(P52&gt;R52,"ERRORE",""))</f>
        <v/>
      </c>
    </row>
    <row r="53" spans="1:19" s="203" customFormat="1" ht="12" customHeight="1" thickBot="1">
      <c r="A53" s="198" t="s">
        <v>660</v>
      </c>
      <c r="B53" s="196" t="s">
        <v>661</v>
      </c>
      <c r="C53" s="199" t="s">
        <v>199</v>
      </c>
      <c r="D53" s="1545" t="str">
        <f t="shared" si="5"/>
        <v>030922</v>
      </c>
      <c r="E53" s="1607">
        <v>0</v>
      </c>
      <c r="F53" s="1608">
        <v>0</v>
      </c>
      <c r="G53" s="1607">
        <v>0</v>
      </c>
      <c r="H53" s="1608">
        <v>0</v>
      </c>
      <c r="I53" s="1607">
        <v>0</v>
      </c>
      <c r="J53" s="1608">
        <v>0</v>
      </c>
      <c r="K53" s="1607">
        <v>0</v>
      </c>
      <c r="L53" s="1608">
        <v>0</v>
      </c>
      <c r="M53" s="1607">
        <v>0</v>
      </c>
      <c r="N53" s="1608">
        <v>0</v>
      </c>
      <c r="O53" s="1607">
        <v>0</v>
      </c>
      <c r="P53" s="1608">
        <v>0</v>
      </c>
      <c r="Q53" s="613">
        <f t="shared" si="0"/>
        <v>0</v>
      </c>
      <c r="R53" s="614">
        <f t="shared" si="0"/>
        <v>0</v>
      </c>
      <c r="S53" s="177" t="str">
        <f t="shared" si="6"/>
        <v/>
      </c>
    </row>
    <row r="54" spans="1:19" s="203" customFormat="1" ht="12" customHeight="1" thickBot="1">
      <c r="A54" s="198" t="s">
        <v>662</v>
      </c>
      <c r="B54" s="196" t="s">
        <v>663</v>
      </c>
      <c r="C54" s="199" t="s">
        <v>199</v>
      </c>
      <c r="D54" s="1545" t="str">
        <f t="shared" si="5"/>
        <v>030922</v>
      </c>
      <c r="E54" s="1607">
        <v>0</v>
      </c>
      <c r="F54" s="1608">
        <v>0</v>
      </c>
      <c r="G54" s="1607">
        <v>0</v>
      </c>
      <c r="H54" s="1608">
        <v>0</v>
      </c>
      <c r="I54" s="1607">
        <v>0</v>
      </c>
      <c r="J54" s="1608">
        <v>0</v>
      </c>
      <c r="K54" s="1607">
        <v>0</v>
      </c>
      <c r="L54" s="1608">
        <v>0</v>
      </c>
      <c r="M54" s="1607">
        <v>0</v>
      </c>
      <c r="N54" s="1608">
        <v>0</v>
      </c>
      <c r="O54" s="1607">
        <v>0</v>
      </c>
      <c r="P54" s="1608">
        <v>0</v>
      </c>
      <c r="Q54" s="613">
        <f t="shared" si="0"/>
        <v>0</v>
      </c>
      <c r="R54" s="614">
        <f t="shared" si="0"/>
        <v>0</v>
      </c>
      <c r="S54" s="177" t="str">
        <f t="shared" si="6"/>
        <v/>
      </c>
    </row>
    <row r="55" spans="1:19" s="203" customFormat="1" ht="12" customHeight="1" thickBot="1">
      <c r="A55" s="198" t="s">
        <v>664</v>
      </c>
      <c r="B55" s="196" t="s">
        <v>665</v>
      </c>
      <c r="C55" s="199" t="s">
        <v>199</v>
      </c>
      <c r="D55" s="1545" t="str">
        <f t="shared" si="5"/>
        <v>030922</v>
      </c>
      <c r="E55" s="1607">
        <v>0</v>
      </c>
      <c r="F55" s="1608">
        <v>0</v>
      </c>
      <c r="G55" s="1607">
        <v>0</v>
      </c>
      <c r="H55" s="1608">
        <v>0</v>
      </c>
      <c r="I55" s="1607">
        <v>0</v>
      </c>
      <c r="J55" s="1608">
        <v>0</v>
      </c>
      <c r="K55" s="1607">
        <v>0</v>
      </c>
      <c r="L55" s="1608">
        <v>0</v>
      </c>
      <c r="M55" s="1607">
        <v>0</v>
      </c>
      <c r="N55" s="1608">
        <v>0</v>
      </c>
      <c r="O55" s="1607">
        <v>0</v>
      </c>
      <c r="P55" s="1608">
        <v>0</v>
      </c>
      <c r="Q55" s="613">
        <f t="shared" si="0"/>
        <v>0</v>
      </c>
      <c r="R55" s="614">
        <f t="shared" si="0"/>
        <v>0</v>
      </c>
      <c r="S55" s="177" t="str">
        <f t="shared" si="6"/>
        <v/>
      </c>
    </row>
    <row r="56" spans="1:19" s="203" customFormat="1" ht="12" customHeight="1" thickBot="1">
      <c r="A56" s="198" t="s">
        <v>666</v>
      </c>
      <c r="B56" s="216" t="s">
        <v>667</v>
      </c>
      <c r="C56" s="197" t="s">
        <v>199</v>
      </c>
      <c r="D56" s="1545" t="str">
        <f t="shared" si="5"/>
        <v>030922</v>
      </c>
      <c r="E56" s="1607">
        <v>0</v>
      </c>
      <c r="F56" s="1608">
        <v>0</v>
      </c>
      <c r="G56" s="1607">
        <v>0</v>
      </c>
      <c r="H56" s="1608">
        <v>0</v>
      </c>
      <c r="I56" s="1607">
        <v>0</v>
      </c>
      <c r="J56" s="1608">
        <v>0</v>
      </c>
      <c r="K56" s="1607">
        <v>0</v>
      </c>
      <c r="L56" s="1608">
        <v>0</v>
      </c>
      <c r="M56" s="1607">
        <v>0</v>
      </c>
      <c r="N56" s="1608">
        <v>0</v>
      </c>
      <c r="O56" s="1607">
        <v>0</v>
      </c>
      <c r="P56" s="1608">
        <v>0</v>
      </c>
      <c r="Q56" s="613">
        <f t="shared" si="0"/>
        <v>0</v>
      </c>
      <c r="R56" s="614">
        <f t="shared" si="0"/>
        <v>0</v>
      </c>
      <c r="S56" s="177" t="str">
        <f t="shared" si="6"/>
        <v/>
      </c>
    </row>
    <row r="57" spans="1:19" s="203" customFormat="1" ht="12" customHeight="1" thickBot="1">
      <c r="A57" s="198" t="s">
        <v>668</v>
      </c>
      <c r="B57" s="196" t="s">
        <v>669</v>
      </c>
      <c r="C57" s="199" t="s">
        <v>199</v>
      </c>
      <c r="D57" s="1545" t="str">
        <f t="shared" si="5"/>
        <v>030922</v>
      </c>
      <c r="E57" s="1607">
        <v>0</v>
      </c>
      <c r="F57" s="1608">
        <v>0</v>
      </c>
      <c r="G57" s="1607">
        <v>0</v>
      </c>
      <c r="H57" s="1608">
        <v>0</v>
      </c>
      <c r="I57" s="1607">
        <v>0</v>
      </c>
      <c r="J57" s="1608">
        <v>0</v>
      </c>
      <c r="K57" s="1607">
        <v>0</v>
      </c>
      <c r="L57" s="1608">
        <v>0</v>
      </c>
      <c r="M57" s="1607">
        <v>0</v>
      </c>
      <c r="N57" s="1608">
        <v>0</v>
      </c>
      <c r="O57" s="1607">
        <v>0</v>
      </c>
      <c r="P57" s="1608">
        <v>0</v>
      </c>
      <c r="Q57" s="613">
        <f t="shared" si="0"/>
        <v>0</v>
      </c>
      <c r="R57" s="614">
        <f t="shared" si="0"/>
        <v>0</v>
      </c>
      <c r="S57" s="177" t="str">
        <f t="shared" si="6"/>
        <v/>
      </c>
    </row>
    <row r="58" spans="1:19" s="203" customFormat="1" ht="12" customHeight="1" thickBot="1">
      <c r="A58" s="198" t="s">
        <v>670</v>
      </c>
      <c r="B58" s="222" t="s">
        <v>671</v>
      </c>
      <c r="C58" s="223" t="s">
        <v>199</v>
      </c>
      <c r="D58" s="1545" t="str">
        <f t="shared" si="5"/>
        <v>030922</v>
      </c>
      <c r="E58" s="1607">
        <v>0</v>
      </c>
      <c r="F58" s="1608">
        <v>0</v>
      </c>
      <c r="G58" s="1607">
        <v>0</v>
      </c>
      <c r="H58" s="1608">
        <v>0</v>
      </c>
      <c r="I58" s="1607">
        <v>0</v>
      </c>
      <c r="J58" s="1608">
        <v>0</v>
      </c>
      <c r="K58" s="1607">
        <v>0</v>
      </c>
      <c r="L58" s="1608">
        <v>0</v>
      </c>
      <c r="M58" s="1607">
        <v>0</v>
      </c>
      <c r="N58" s="1608">
        <v>0</v>
      </c>
      <c r="O58" s="1607">
        <v>0</v>
      </c>
      <c r="P58" s="1608">
        <v>0</v>
      </c>
      <c r="Q58" s="613">
        <f t="shared" si="0"/>
        <v>0</v>
      </c>
      <c r="R58" s="614">
        <f t="shared" si="0"/>
        <v>0</v>
      </c>
      <c r="S58" s="177" t="str">
        <f t="shared" si="6"/>
        <v/>
      </c>
    </row>
    <row r="59" spans="1:19" s="203" customFormat="1" ht="12" customHeight="1" thickBot="1">
      <c r="A59" s="198" t="s">
        <v>672</v>
      </c>
      <c r="B59" s="222" t="s">
        <v>673</v>
      </c>
      <c r="C59" s="223" t="s">
        <v>199</v>
      </c>
      <c r="D59" s="1545" t="str">
        <f t="shared" si="5"/>
        <v>030922</v>
      </c>
      <c r="E59" s="1607">
        <v>0</v>
      </c>
      <c r="F59" s="1608">
        <v>0</v>
      </c>
      <c r="G59" s="1607">
        <v>0</v>
      </c>
      <c r="H59" s="1608">
        <v>0</v>
      </c>
      <c r="I59" s="1607">
        <v>0</v>
      </c>
      <c r="J59" s="1608">
        <v>0</v>
      </c>
      <c r="K59" s="1607">
        <v>0</v>
      </c>
      <c r="L59" s="1608">
        <v>0</v>
      </c>
      <c r="M59" s="1607">
        <v>0</v>
      </c>
      <c r="N59" s="1608">
        <v>0</v>
      </c>
      <c r="O59" s="1607">
        <v>0</v>
      </c>
      <c r="P59" s="1608">
        <v>0</v>
      </c>
      <c r="Q59" s="613">
        <f t="shared" si="0"/>
        <v>0</v>
      </c>
      <c r="R59" s="614">
        <f t="shared" si="0"/>
        <v>0</v>
      </c>
      <c r="S59" s="177" t="str">
        <f t="shared" si="6"/>
        <v/>
      </c>
    </row>
    <row r="60" spans="1:19" s="203" customFormat="1" ht="12" customHeight="1" thickBot="1">
      <c r="A60" s="200" t="s">
        <v>674</v>
      </c>
      <c r="B60" s="201" t="s">
        <v>675</v>
      </c>
      <c r="C60" s="202" t="s">
        <v>199</v>
      </c>
      <c r="D60" s="1541" t="str">
        <f t="shared" si="5"/>
        <v>030922</v>
      </c>
      <c r="E60" s="1609">
        <v>0</v>
      </c>
      <c r="F60" s="1610">
        <v>0</v>
      </c>
      <c r="G60" s="1609">
        <v>0</v>
      </c>
      <c r="H60" s="1610">
        <v>0</v>
      </c>
      <c r="I60" s="1609">
        <v>0</v>
      </c>
      <c r="J60" s="1610">
        <v>0</v>
      </c>
      <c r="K60" s="1609">
        <v>0</v>
      </c>
      <c r="L60" s="1610">
        <v>0</v>
      </c>
      <c r="M60" s="1609">
        <v>0</v>
      </c>
      <c r="N60" s="1610">
        <v>0</v>
      </c>
      <c r="O60" s="1609">
        <v>0</v>
      </c>
      <c r="P60" s="1610">
        <v>0</v>
      </c>
      <c r="Q60" s="615">
        <f t="shared" si="0"/>
        <v>0</v>
      </c>
      <c r="R60" s="616">
        <f t="shared" si="0"/>
        <v>0</v>
      </c>
      <c r="S60" s="177" t="str">
        <f t="shared" si="6"/>
        <v/>
      </c>
    </row>
    <row r="61" spans="1:19" s="178" customFormat="1" ht="12" thickBot="1">
      <c r="A61" s="191" t="s">
        <v>606</v>
      </c>
      <c r="B61" s="220"/>
      <c r="C61" s="197"/>
      <c r="D61" s="1548"/>
      <c r="E61" s="522"/>
      <c r="F61" s="505"/>
      <c r="G61" s="505"/>
      <c r="H61" s="505"/>
      <c r="I61" s="505"/>
      <c r="J61" s="505"/>
      <c r="K61" s="505"/>
      <c r="L61" s="505"/>
      <c r="M61" s="505"/>
      <c r="N61" s="505"/>
      <c r="O61" s="505"/>
      <c r="P61" s="505"/>
      <c r="Q61" s="617"/>
      <c r="R61" s="618"/>
      <c r="S61" s="177"/>
    </row>
    <row r="62" spans="1:19" s="203" customFormat="1" ht="12" customHeight="1" thickBot="1">
      <c r="A62" s="195" t="s">
        <v>658</v>
      </c>
      <c r="B62" s="206" t="s">
        <v>676</v>
      </c>
      <c r="C62" s="207" t="s">
        <v>199</v>
      </c>
      <c r="D62" s="1544" t="str">
        <f t="shared" ref="D62:D71" si="7">CONCATENATE(D$10)</f>
        <v>030922</v>
      </c>
      <c r="E62" s="1605">
        <f>IF(ISERROR(VLOOKUP(CONCATENATE($B62,"-",$C62),IN_1A!$B$2:$AA$3000,3,FALSE))=TRUE,"",VLOOKUP(CONCATENATE($B62,"-",$C62),IN_1A!$B$2:$AA$3000,3,FALSE))</f>
        <v>0</v>
      </c>
      <c r="F62" s="1606">
        <f>IF(ISERROR(VLOOKUP(CONCATENATE($B62,"-",$C62),IN_1A!$B$2:$AA$3000,4,FALSE))=TRUE,"",VLOOKUP(CONCATENATE($B62,"-",$C62),IN_1A!$B$2:$AA$3000,4,FALSE))</f>
        <v>0</v>
      </c>
      <c r="G62" s="1605">
        <f>IF(ISERROR(VLOOKUP(CONCATENATE($B62,"-",$C62),IN_1A!$B$2:$AA$3000,5,FALSE))=TRUE,"",VLOOKUP(CONCATENATE($B62,"-",$C62),IN_1A!$B$2:$AA$3000,5,FALSE))</f>
        <v>0</v>
      </c>
      <c r="H62" s="1606">
        <f>IF(ISERROR(VLOOKUP(CONCATENATE($B62,"-",$C62),IN_1A!$B$2:$AA$3000,6,FALSE))=TRUE,"",VLOOKUP(CONCATENATE($B62,"-",$C62),IN_1A!$B$2:$AA$3000,6,FALSE))</f>
        <v>0</v>
      </c>
      <c r="I62" s="1605">
        <f>IF(ISERROR(VLOOKUP(CONCATENATE($B62,"-",$C62),IN_1A!$B$2:$AA$3000,7,FALSE))=TRUE,"",VLOOKUP(CONCATENATE($B62,"-",$C62),IN_1A!$B$2:$AA$3000,7,FALSE))</f>
        <v>0</v>
      </c>
      <c r="J62" s="1606">
        <f>IF(ISERROR(VLOOKUP(CONCATENATE($B62,"-",$C62),IN_1A!$B$2:$AA$3000,8,FALSE))=TRUE,"",VLOOKUP(CONCATENATE($B62,"-",$C62),IN_1A!$B$2:$AA$3000,8,FALSE))</f>
        <v>0</v>
      </c>
      <c r="K62" s="1605">
        <f>IF(ISERROR(VLOOKUP(CONCATENATE($B62,"-",$C62),IN_1A!$B$2:$AA$3000,9,FALSE))=TRUE,"",VLOOKUP(CONCATENATE($B62,"-",$C62),IN_1A!$B$2:$AA$3000,9,FALSE))</f>
        <v>0</v>
      </c>
      <c r="L62" s="1606">
        <f>IF(ISERROR(VLOOKUP(CONCATENATE($B62,"-",$C62),IN_1A!$B$2:$AA$3000,10,FALSE))=TRUE,"",VLOOKUP(CONCATENATE($B62,"-",$C62),IN_1A!$B$2:$AA$3000,10,FALSE))</f>
        <v>0</v>
      </c>
      <c r="M62" s="1605">
        <f>IF(ISERROR(VLOOKUP(CONCATENATE($B62,"-",$C62),IN_1A!$B$2:$AA$3000,11,FALSE))=TRUE,"",VLOOKUP(CONCATENATE($B62,"-",$C62),IN_1A!$B$2:$AA$3000,11,FALSE))</f>
        <v>0</v>
      </c>
      <c r="N62" s="1606">
        <f>IF(ISERROR(VLOOKUP(CONCATENATE($B62,"-",$C62),IN_1A!$B$2:$AA$3000,12,FALSE))=TRUE,"",VLOOKUP(CONCATENATE($B62,"-",$C62),IN_1A!$B$2:$AA$3000,12,FALSE))</f>
        <v>0</v>
      </c>
      <c r="O62" s="1605">
        <f>IF(ISERROR(VLOOKUP(CONCATENATE($B62,"-",$C62),IN_1A!$B$2:$AA$3000,13,FALSE))=TRUE,"",VLOOKUP(CONCATENATE($B62,"-",$C62),IN_1A!$B$2:$AA$3000,13,FALSE))</f>
        <v>0</v>
      </c>
      <c r="P62" s="1606">
        <f>IF(ISERROR(VLOOKUP(CONCATENATE($B62,"-",$C62),IN_1A!$B$2:$AA$3000,14,FALSE))=TRUE,"",VLOOKUP(CONCATENATE($B62,"-",$C62),IN_1A!$B$2:$AA$3000,14,FALSE))</f>
        <v>0</v>
      </c>
      <c r="Q62" s="611">
        <f t="shared" si="0"/>
        <v>0</v>
      </c>
      <c r="R62" s="612">
        <f t="shared" si="0"/>
        <v>0</v>
      </c>
      <c r="S62" s="177" t="str">
        <f t="shared" ref="S62:S71" si="8">IF(O62&gt;Q62,"ERRORE",IF(P62&gt;R62,"ERRORE",""))</f>
        <v/>
      </c>
    </row>
    <row r="63" spans="1:19" s="203" customFormat="1" ht="12" customHeight="1" thickBot="1">
      <c r="A63" s="198" t="s">
        <v>660</v>
      </c>
      <c r="B63" s="196" t="s">
        <v>677</v>
      </c>
      <c r="C63" s="199" t="s">
        <v>199</v>
      </c>
      <c r="D63" s="1545" t="str">
        <f t="shared" si="7"/>
        <v>030922</v>
      </c>
      <c r="E63" s="1607">
        <f>IF(ISERROR(VLOOKUP(CONCATENATE($B63,"-",$C63),IN_1A!$B$2:$AA$3000,3,FALSE))=TRUE,"",VLOOKUP(CONCATENATE($B63,"-",$C63),IN_1A!$B$2:$AA$3000,3,FALSE))</f>
        <v>0</v>
      </c>
      <c r="F63" s="1608">
        <f>IF(ISERROR(VLOOKUP(CONCATENATE($B63,"-",$C63),IN_1A!$B$2:$AA$3000,4,FALSE))=TRUE,"",VLOOKUP(CONCATENATE($B63,"-",$C63),IN_1A!$B$2:$AA$3000,4,FALSE))</f>
        <v>0</v>
      </c>
      <c r="G63" s="1607">
        <f>IF(ISERROR(VLOOKUP(CONCATENATE($B63,"-",$C63),IN_1A!$B$2:$AA$3000,5,FALSE))=TRUE,"",VLOOKUP(CONCATENATE($B63,"-",$C63),IN_1A!$B$2:$AA$3000,5,FALSE))</f>
        <v>0</v>
      </c>
      <c r="H63" s="1608">
        <f>IF(ISERROR(VLOOKUP(CONCATENATE($B63,"-",$C63),IN_1A!$B$2:$AA$3000,6,FALSE))=TRUE,"",VLOOKUP(CONCATENATE($B63,"-",$C63),IN_1A!$B$2:$AA$3000,6,FALSE))</f>
        <v>0</v>
      </c>
      <c r="I63" s="1607">
        <f>IF(ISERROR(VLOOKUP(CONCATENATE($B63,"-",$C63),IN_1A!$B$2:$AA$3000,7,FALSE))=TRUE,"",VLOOKUP(CONCATENATE($B63,"-",$C63),IN_1A!$B$2:$AA$3000,7,FALSE))</f>
        <v>0</v>
      </c>
      <c r="J63" s="1608">
        <f>IF(ISERROR(VLOOKUP(CONCATENATE($B63,"-",$C63),IN_1A!$B$2:$AA$3000,8,FALSE))=TRUE,"",VLOOKUP(CONCATENATE($B63,"-",$C63),IN_1A!$B$2:$AA$3000,8,FALSE))</f>
        <v>0</v>
      </c>
      <c r="K63" s="1607">
        <f>IF(ISERROR(VLOOKUP(CONCATENATE($B63,"-",$C63),IN_1A!$B$2:$AA$3000,9,FALSE))=TRUE,"",VLOOKUP(CONCATENATE($B63,"-",$C63),IN_1A!$B$2:$AA$3000,9,FALSE))</f>
        <v>0</v>
      </c>
      <c r="L63" s="1608">
        <f>IF(ISERROR(VLOOKUP(CONCATENATE($B63,"-",$C63),IN_1A!$B$2:$AA$3000,10,FALSE))=TRUE,"",VLOOKUP(CONCATENATE($B63,"-",$C63),IN_1A!$B$2:$AA$3000,10,FALSE))</f>
        <v>0</v>
      </c>
      <c r="M63" s="1607">
        <f>IF(ISERROR(VLOOKUP(CONCATENATE($B63,"-",$C63),IN_1A!$B$2:$AA$3000,11,FALSE))=TRUE,"",VLOOKUP(CONCATENATE($B63,"-",$C63),IN_1A!$B$2:$AA$3000,11,FALSE))</f>
        <v>0</v>
      </c>
      <c r="N63" s="1608">
        <f>IF(ISERROR(VLOOKUP(CONCATENATE($B63,"-",$C63),IN_1A!$B$2:$AA$3000,12,FALSE))=TRUE,"",VLOOKUP(CONCATENATE($B63,"-",$C63),IN_1A!$B$2:$AA$3000,12,FALSE))</f>
        <v>0</v>
      </c>
      <c r="O63" s="1607">
        <f>IF(ISERROR(VLOOKUP(CONCATENATE($B63,"-",$C63),IN_1A!$B$2:$AA$3000,13,FALSE))=TRUE,"",VLOOKUP(CONCATENATE($B63,"-",$C63),IN_1A!$B$2:$AA$3000,13,FALSE))</f>
        <v>0</v>
      </c>
      <c r="P63" s="1608">
        <f>IF(ISERROR(VLOOKUP(CONCATENATE($B63,"-",$C63),IN_1A!$B$2:$AA$3000,14,FALSE))=TRUE,"",VLOOKUP(CONCATENATE($B63,"-",$C63),IN_1A!$B$2:$AA$3000,14,FALSE))</f>
        <v>0</v>
      </c>
      <c r="Q63" s="613">
        <f t="shared" si="0"/>
        <v>0</v>
      </c>
      <c r="R63" s="614">
        <f t="shared" si="0"/>
        <v>0</v>
      </c>
      <c r="S63" s="177" t="str">
        <f t="shared" si="8"/>
        <v/>
      </c>
    </row>
    <row r="64" spans="1:19" s="203" customFormat="1" ht="12" customHeight="1" thickBot="1">
      <c r="A64" s="198" t="s">
        <v>662</v>
      </c>
      <c r="B64" s="196" t="s">
        <v>678</v>
      </c>
      <c r="C64" s="199" t="s">
        <v>199</v>
      </c>
      <c r="D64" s="1545" t="str">
        <f t="shared" si="7"/>
        <v>030922</v>
      </c>
      <c r="E64" s="1607">
        <f>IF(ISERROR(VLOOKUP(CONCATENATE($B64,"-",$C64),IN_1A!$B$2:$AA$3000,3,FALSE))=TRUE,"",VLOOKUP(CONCATENATE($B64,"-",$C64),IN_1A!$B$2:$AA$3000,3,FALSE))</f>
        <v>0</v>
      </c>
      <c r="F64" s="1608">
        <f>IF(ISERROR(VLOOKUP(CONCATENATE($B64,"-",$C64),IN_1A!$B$2:$AA$3000,4,FALSE))=TRUE,"",VLOOKUP(CONCATENATE($B64,"-",$C64),IN_1A!$B$2:$AA$3000,4,FALSE))</f>
        <v>0</v>
      </c>
      <c r="G64" s="1607">
        <f>IF(ISERROR(VLOOKUP(CONCATENATE($B64,"-",$C64),IN_1A!$B$2:$AA$3000,5,FALSE))=TRUE,"",VLOOKUP(CONCATENATE($B64,"-",$C64),IN_1A!$B$2:$AA$3000,5,FALSE))</f>
        <v>0</v>
      </c>
      <c r="H64" s="1608">
        <f>IF(ISERROR(VLOOKUP(CONCATENATE($B64,"-",$C64),IN_1A!$B$2:$AA$3000,6,FALSE))=TRUE,"",VLOOKUP(CONCATENATE($B64,"-",$C64),IN_1A!$B$2:$AA$3000,6,FALSE))</f>
        <v>0</v>
      </c>
      <c r="I64" s="1607">
        <f>IF(ISERROR(VLOOKUP(CONCATENATE($B64,"-",$C64),IN_1A!$B$2:$AA$3000,7,FALSE))=TRUE,"",VLOOKUP(CONCATENATE($B64,"-",$C64),IN_1A!$B$2:$AA$3000,7,FALSE))</f>
        <v>0</v>
      </c>
      <c r="J64" s="1608">
        <f>IF(ISERROR(VLOOKUP(CONCATENATE($B64,"-",$C64),IN_1A!$B$2:$AA$3000,8,FALSE))=TRUE,"",VLOOKUP(CONCATENATE($B64,"-",$C64),IN_1A!$B$2:$AA$3000,8,FALSE))</f>
        <v>0</v>
      </c>
      <c r="K64" s="1607">
        <f>IF(ISERROR(VLOOKUP(CONCATENATE($B64,"-",$C64),IN_1A!$B$2:$AA$3000,9,FALSE))=TRUE,"",VLOOKUP(CONCATENATE($B64,"-",$C64),IN_1A!$B$2:$AA$3000,9,FALSE))</f>
        <v>0</v>
      </c>
      <c r="L64" s="1608">
        <f>IF(ISERROR(VLOOKUP(CONCATENATE($B64,"-",$C64),IN_1A!$B$2:$AA$3000,10,FALSE))=TRUE,"",VLOOKUP(CONCATENATE($B64,"-",$C64),IN_1A!$B$2:$AA$3000,10,FALSE))</f>
        <v>0</v>
      </c>
      <c r="M64" s="1607">
        <f>IF(ISERROR(VLOOKUP(CONCATENATE($B64,"-",$C64),IN_1A!$B$2:$AA$3000,11,FALSE))=TRUE,"",VLOOKUP(CONCATENATE($B64,"-",$C64),IN_1A!$B$2:$AA$3000,11,FALSE))</f>
        <v>0</v>
      </c>
      <c r="N64" s="1608">
        <f>IF(ISERROR(VLOOKUP(CONCATENATE($B64,"-",$C64),IN_1A!$B$2:$AA$3000,12,FALSE))=TRUE,"",VLOOKUP(CONCATENATE($B64,"-",$C64),IN_1A!$B$2:$AA$3000,12,FALSE))</f>
        <v>0</v>
      </c>
      <c r="O64" s="1607">
        <f>IF(ISERROR(VLOOKUP(CONCATENATE($B64,"-",$C64),IN_1A!$B$2:$AA$3000,13,FALSE))=TRUE,"",VLOOKUP(CONCATENATE($B64,"-",$C64),IN_1A!$B$2:$AA$3000,13,FALSE))</f>
        <v>0</v>
      </c>
      <c r="P64" s="1608">
        <f>IF(ISERROR(VLOOKUP(CONCATENATE($B64,"-",$C64),IN_1A!$B$2:$AA$3000,14,FALSE))=TRUE,"",VLOOKUP(CONCATENATE($B64,"-",$C64),IN_1A!$B$2:$AA$3000,14,FALSE))</f>
        <v>0</v>
      </c>
      <c r="Q64" s="613">
        <f t="shared" si="0"/>
        <v>0</v>
      </c>
      <c r="R64" s="614">
        <f t="shared" si="0"/>
        <v>0</v>
      </c>
      <c r="S64" s="177" t="str">
        <f t="shared" si="8"/>
        <v/>
      </c>
    </row>
    <row r="65" spans="1:19" s="203" customFormat="1" ht="12" customHeight="1" thickBot="1">
      <c r="A65" s="198" t="s">
        <v>664</v>
      </c>
      <c r="B65" s="196" t="s">
        <v>679</v>
      </c>
      <c r="C65" s="199" t="s">
        <v>199</v>
      </c>
      <c r="D65" s="1545" t="str">
        <f t="shared" si="7"/>
        <v>030922</v>
      </c>
      <c r="E65" s="1607">
        <f>IF(ISERROR(VLOOKUP(CONCATENATE($B65,"-",$C65),IN_1A!$B$2:$AA$3000,3,FALSE))=TRUE,"",VLOOKUP(CONCATENATE($B65,"-",$C65),IN_1A!$B$2:$AA$3000,3,FALSE))</f>
        <v>0</v>
      </c>
      <c r="F65" s="1608">
        <f>IF(ISERROR(VLOOKUP(CONCATENATE($B65,"-",$C65),IN_1A!$B$2:$AA$3000,4,FALSE))=TRUE,"",VLOOKUP(CONCATENATE($B65,"-",$C65),IN_1A!$B$2:$AA$3000,4,FALSE))</f>
        <v>0</v>
      </c>
      <c r="G65" s="1607">
        <f>IF(ISERROR(VLOOKUP(CONCATENATE($B65,"-",$C65),IN_1A!$B$2:$AA$3000,5,FALSE))=TRUE,"",VLOOKUP(CONCATENATE($B65,"-",$C65),IN_1A!$B$2:$AA$3000,5,FALSE))</f>
        <v>0</v>
      </c>
      <c r="H65" s="1608">
        <f>IF(ISERROR(VLOOKUP(CONCATENATE($B65,"-",$C65),IN_1A!$B$2:$AA$3000,6,FALSE))=TRUE,"",VLOOKUP(CONCATENATE($B65,"-",$C65),IN_1A!$B$2:$AA$3000,6,FALSE))</f>
        <v>0</v>
      </c>
      <c r="I65" s="1607">
        <f>IF(ISERROR(VLOOKUP(CONCATENATE($B65,"-",$C65),IN_1A!$B$2:$AA$3000,7,FALSE))=TRUE,"",VLOOKUP(CONCATENATE($B65,"-",$C65),IN_1A!$B$2:$AA$3000,7,FALSE))</f>
        <v>0</v>
      </c>
      <c r="J65" s="1608">
        <f>IF(ISERROR(VLOOKUP(CONCATENATE($B65,"-",$C65),IN_1A!$B$2:$AA$3000,8,FALSE))=TRUE,"",VLOOKUP(CONCATENATE($B65,"-",$C65),IN_1A!$B$2:$AA$3000,8,FALSE))</f>
        <v>0</v>
      </c>
      <c r="K65" s="1607">
        <f>IF(ISERROR(VLOOKUP(CONCATENATE($B65,"-",$C65),IN_1A!$B$2:$AA$3000,9,FALSE))=TRUE,"",VLOOKUP(CONCATENATE($B65,"-",$C65),IN_1A!$B$2:$AA$3000,9,FALSE))</f>
        <v>0</v>
      </c>
      <c r="L65" s="1608">
        <f>IF(ISERROR(VLOOKUP(CONCATENATE($B65,"-",$C65),IN_1A!$B$2:$AA$3000,10,FALSE))=TRUE,"",VLOOKUP(CONCATENATE($B65,"-",$C65),IN_1A!$B$2:$AA$3000,10,FALSE))</f>
        <v>0</v>
      </c>
      <c r="M65" s="1607">
        <f>IF(ISERROR(VLOOKUP(CONCATENATE($B65,"-",$C65),IN_1A!$B$2:$AA$3000,11,FALSE))=TRUE,"",VLOOKUP(CONCATENATE($B65,"-",$C65),IN_1A!$B$2:$AA$3000,11,FALSE))</f>
        <v>0</v>
      </c>
      <c r="N65" s="1608">
        <f>IF(ISERROR(VLOOKUP(CONCATENATE($B65,"-",$C65),IN_1A!$B$2:$AA$3000,12,FALSE))=TRUE,"",VLOOKUP(CONCATENATE($B65,"-",$C65),IN_1A!$B$2:$AA$3000,12,FALSE))</f>
        <v>0</v>
      </c>
      <c r="O65" s="1607">
        <f>IF(ISERROR(VLOOKUP(CONCATENATE($B65,"-",$C65),IN_1A!$B$2:$AA$3000,13,FALSE))=TRUE,"",VLOOKUP(CONCATENATE($B65,"-",$C65),IN_1A!$B$2:$AA$3000,13,FALSE))</f>
        <v>0</v>
      </c>
      <c r="P65" s="1608">
        <f>IF(ISERROR(VLOOKUP(CONCATENATE($B65,"-",$C65),IN_1A!$B$2:$AA$3000,14,FALSE))=TRUE,"",VLOOKUP(CONCATENATE($B65,"-",$C65),IN_1A!$B$2:$AA$3000,14,FALSE))</f>
        <v>0</v>
      </c>
      <c r="Q65" s="613">
        <f t="shared" si="0"/>
        <v>0</v>
      </c>
      <c r="R65" s="614">
        <f t="shared" si="0"/>
        <v>0</v>
      </c>
      <c r="S65" s="177" t="str">
        <f t="shared" si="8"/>
        <v/>
      </c>
    </row>
    <row r="66" spans="1:19" s="203" customFormat="1" ht="12" customHeight="1" thickBot="1">
      <c r="A66" s="198" t="s">
        <v>666</v>
      </c>
      <c r="B66" s="216" t="s">
        <v>680</v>
      </c>
      <c r="C66" s="197" t="s">
        <v>199</v>
      </c>
      <c r="D66" s="1545" t="str">
        <f t="shared" si="7"/>
        <v>030922</v>
      </c>
      <c r="E66" s="1607">
        <f>IF(ISERROR(VLOOKUP(CONCATENATE($B66,"-",$C66),IN_1A!$B$2:$AA$3000,3,FALSE))=TRUE,"",VLOOKUP(CONCATENATE($B66,"-",$C66),IN_1A!$B$2:$AA$3000,3,FALSE))</f>
        <v>0</v>
      </c>
      <c r="F66" s="1608">
        <f>IF(ISERROR(VLOOKUP(CONCATENATE($B66,"-",$C66),IN_1A!$B$2:$AA$3000,4,FALSE))=TRUE,"",VLOOKUP(CONCATENATE($B66,"-",$C66),IN_1A!$B$2:$AA$3000,4,FALSE))</f>
        <v>0</v>
      </c>
      <c r="G66" s="1607">
        <f>IF(ISERROR(VLOOKUP(CONCATENATE($B66,"-",$C66),IN_1A!$B$2:$AA$3000,5,FALSE))=TRUE,"",VLOOKUP(CONCATENATE($B66,"-",$C66),IN_1A!$B$2:$AA$3000,5,FALSE))</f>
        <v>0</v>
      </c>
      <c r="H66" s="1608">
        <f>IF(ISERROR(VLOOKUP(CONCATENATE($B66,"-",$C66),IN_1A!$B$2:$AA$3000,6,FALSE))=TRUE,"",VLOOKUP(CONCATENATE($B66,"-",$C66),IN_1A!$B$2:$AA$3000,6,FALSE))</f>
        <v>0</v>
      </c>
      <c r="I66" s="1607">
        <f>IF(ISERROR(VLOOKUP(CONCATENATE($B66,"-",$C66),IN_1A!$B$2:$AA$3000,7,FALSE))=TRUE,"",VLOOKUP(CONCATENATE($B66,"-",$C66),IN_1A!$B$2:$AA$3000,7,FALSE))</f>
        <v>0</v>
      </c>
      <c r="J66" s="1608">
        <f>IF(ISERROR(VLOOKUP(CONCATENATE($B66,"-",$C66),IN_1A!$B$2:$AA$3000,8,FALSE))=TRUE,"",VLOOKUP(CONCATENATE($B66,"-",$C66),IN_1A!$B$2:$AA$3000,8,FALSE))</f>
        <v>0</v>
      </c>
      <c r="K66" s="1607">
        <f>IF(ISERROR(VLOOKUP(CONCATENATE($B66,"-",$C66),IN_1A!$B$2:$AA$3000,9,FALSE))=TRUE,"",VLOOKUP(CONCATENATE($B66,"-",$C66),IN_1A!$B$2:$AA$3000,9,FALSE))</f>
        <v>0</v>
      </c>
      <c r="L66" s="1608">
        <f>IF(ISERROR(VLOOKUP(CONCATENATE($B66,"-",$C66),IN_1A!$B$2:$AA$3000,10,FALSE))=TRUE,"",VLOOKUP(CONCATENATE($B66,"-",$C66),IN_1A!$B$2:$AA$3000,10,FALSE))</f>
        <v>0</v>
      </c>
      <c r="M66" s="1607">
        <f>IF(ISERROR(VLOOKUP(CONCATENATE($B66,"-",$C66),IN_1A!$B$2:$AA$3000,11,FALSE))=TRUE,"",VLOOKUP(CONCATENATE($B66,"-",$C66),IN_1A!$B$2:$AA$3000,11,FALSE))</f>
        <v>0</v>
      </c>
      <c r="N66" s="1608">
        <f>IF(ISERROR(VLOOKUP(CONCATENATE($B66,"-",$C66),IN_1A!$B$2:$AA$3000,12,FALSE))=TRUE,"",VLOOKUP(CONCATENATE($B66,"-",$C66),IN_1A!$B$2:$AA$3000,12,FALSE))</f>
        <v>0</v>
      </c>
      <c r="O66" s="1607">
        <f>IF(ISERROR(VLOOKUP(CONCATENATE($B66,"-",$C66),IN_1A!$B$2:$AA$3000,13,FALSE))=TRUE,"",VLOOKUP(CONCATENATE($B66,"-",$C66),IN_1A!$B$2:$AA$3000,13,FALSE))</f>
        <v>0</v>
      </c>
      <c r="P66" s="1608">
        <f>IF(ISERROR(VLOOKUP(CONCATENATE($B66,"-",$C66),IN_1A!$B$2:$AA$3000,14,FALSE))=TRUE,"",VLOOKUP(CONCATENATE($B66,"-",$C66),IN_1A!$B$2:$AA$3000,14,FALSE))</f>
        <v>0</v>
      </c>
      <c r="Q66" s="613">
        <f t="shared" si="0"/>
        <v>0</v>
      </c>
      <c r="R66" s="614">
        <f t="shared" si="0"/>
        <v>0</v>
      </c>
      <c r="S66" s="177" t="str">
        <f t="shared" si="8"/>
        <v/>
      </c>
    </row>
    <row r="67" spans="1:19" s="203" customFormat="1" ht="12" customHeight="1" thickBot="1">
      <c r="A67" s="198" t="s">
        <v>668</v>
      </c>
      <c r="B67" s="196" t="s">
        <v>681</v>
      </c>
      <c r="C67" s="199" t="s">
        <v>199</v>
      </c>
      <c r="D67" s="1545" t="str">
        <f t="shared" si="7"/>
        <v>030922</v>
      </c>
      <c r="E67" s="1607">
        <f>IF(ISERROR(VLOOKUP(CONCATENATE($B67,"-",$C67),IN_1A!$B$2:$AA$3000,3,FALSE))=TRUE,"",VLOOKUP(CONCATENATE($B67,"-",$C67),IN_1A!$B$2:$AA$3000,3,FALSE))</f>
        <v>0</v>
      </c>
      <c r="F67" s="1608">
        <f>IF(ISERROR(VLOOKUP(CONCATENATE($B67,"-",$C67),IN_1A!$B$2:$AA$3000,4,FALSE))=TRUE,"",VLOOKUP(CONCATENATE($B67,"-",$C67),IN_1A!$B$2:$AA$3000,4,FALSE))</f>
        <v>0</v>
      </c>
      <c r="G67" s="1607">
        <f>IF(ISERROR(VLOOKUP(CONCATENATE($B67,"-",$C67),IN_1A!$B$2:$AA$3000,5,FALSE))=TRUE,"",VLOOKUP(CONCATENATE($B67,"-",$C67),IN_1A!$B$2:$AA$3000,5,FALSE))</f>
        <v>0</v>
      </c>
      <c r="H67" s="1608">
        <f>IF(ISERROR(VLOOKUP(CONCATENATE($B67,"-",$C67),IN_1A!$B$2:$AA$3000,6,FALSE))=TRUE,"",VLOOKUP(CONCATENATE($B67,"-",$C67),IN_1A!$B$2:$AA$3000,6,FALSE))</f>
        <v>0</v>
      </c>
      <c r="I67" s="1607">
        <f>IF(ISERROR(VLOOKUP(CONCATENATE($B67,"-",$C67),IN_1A!$B$2:$AA$3000,7,FALSE))=TRUE,"",VLOOKUP(CONCATENATE($B67,"-",$C67),IN_1A!$B$2:$AA$3000,7,FALSE))</f>
        <v>0</v>
      </c>
      <c r="J67" s="1608">
        <f>IF(ISERROR(VLOOKUP(CONCATENATE($B67,"-",$C67),IN_1A!$B$2:$AA$3000,8,FALSE))=TRUE,"",VLOOKUP(CONCATENATE($B67,"-",$C67),IN_1A!$B$2:$AA$3000,8,FALSE))</f>
        <v>0</v>
      </c>
      <c r="K67" s="1607">
        <f>IF(ISERROR(VLOOKUP(CONCATENATE($B67,"-",$C67),IN_1A!$B$2:$AA$3000,9,FALSE))=TRUE,"",VLOOKUP(CONCATENATE($B67,"-",$C67),IN_1A!$B$2:$AA$3000,9,FALSE))</f>
        <v>0</v>
      </c>
      <c r="L67" s="1608">
        <f>IF(ISERROR(VLOOKUP(CONCATENATE($B67,"-",$C67),IN_1A!$B$2:$AA$3000,10,FALSE))=TRUE,"",VLOOKUP(CONCATENATE($B67,"-",$C67),IN_1A!$B$2:$AA$3000,10,FALSE))</f>
        <v>0</v>
      </c>
      <c r="M67" s="1607">
        <f>IF(ISERROR(VLOOKUP(CONCATENATE($B67,"-",$C67),IN_1A!$B$2:$AA$3000,11,FALSE))=TRUE,"",VLOOKUP(CONCATENATE($B67,"-",$C67),IN_1A!$B$2:$AA$3000,11,FALSE))</f>
        <v>0</v>
      </c>
      <c r="N67" s="1608">
        <f>IF(ISERROR(VLOOKUP(CONCATENATE($B67,"-",$C67),IN_1A!$B$2:$AA$3000,12,FALSE))=TRUE,"",VLOOKUP(CONCATENATE($B67,"-",$C67),IN_1A!$B$2:$AA$3000,12,FALSE))</f>
        <v>0</v>
      </c>
      <c r="O67" s="1607">
        <f>IF(ISERROR(VLOOKUP(CONCATENATE($B67,"-",$C67),IN_1A!$B$2:$AA$3000,13,FALSE))=TRUE,"",VLOOKUP(CONCATENATE($B67,"-",$C67),IN_1A!$B$2:$AA$3000,13,FALSE))</f>
        <v>0</v>
      </c>
      <c r="P67" s="1608">
        <f>IF(ISERROR(VLOOKUP(CONCATENATE($B67,"-",$C67),IN_1A!$B$2:$AA$3000,14,FALSE))=TRUE,"",VLOOKUP(CONCATENATE($B67,"-",$C67),IN_1A!$B$2:$AA$3000,14,FALSE))</f>
        <v>0</v>
      </c>
      <c r="Q67" s="613">
        <f t="shared" si="0"/>
        <v>0</v>
      </c>
      <c r="R67" s="614">
        <f t="shared" si="0"/>
        <v>0</v>
      </c>
      <c r="S67" s="177" t="str">
        <f t="shared" si="8"/>
        <v/>
      </c>
    </row>
    <row r="68" spans="1:19" s="203" customFormat="1" ht="12" customHeight="1" thickBot="1">
      <c r="A68" s="198" t="s">
        <v>670</v>
      </c>
      <c r="B68" s="222" t="s">
        <v>682</v>
      </c>
      <c r="C68" s="223" t="s">
        <v>199</v>
      </c>
      <c r="D68" s="1545" t="str">
        <f t="shared" si="7"/>
        <v>030922</v>
      </c>
      <c r="E68" s="1607">
        <f>IF(ISERROR(VLOOKUP(CONCATENATE($B68,"-",$C68),IN_1A!$B$2:$AA$3000,3,FALSE))=TRUE,"",VLOOKUP(CONCATENATE($B68,"-",$C68),IN_1A!$B$2:$AA$3000,3,FALSE))</f>
        <v>0</v>
      </c>
      <c r="F68" s="1608">
        <f>IF(ISERROR(VLOOKUP(CONCATENATE($B68,"-",$C68),IN_1A!$B$2:$AA$3000,4,FALSE))=TRUE,"",VLOOKUP(CONCATENATE($B68,"-",$C68),IN_1A!$B$2:$AA$3000,4,FALSE))</f>
        <v>0</v>
      </c>
      <c r="G68" s="1607">
        <f>IF(ISERROR(VLOOKUP(CONCATENATE($B68,"-",$C68),IN_1A!$B$2:$AA$3000,5,FALSE))=TRUE,"",VLOOKUP(CONCATENATE($B68,"-",$C68),IN_1A!$B$2:$AA$3000,5,FALSE))</f>
        <v>0</v>
      </c>
      <c r="H68" s="1608">
        <f>IF(ISERROR(VLOOKUP(CONCATENATE($B68,"-",$C68),IN_1A!$B$2:$AA$3000,6,FALSE))=TRUE,"",VLOOKUP(CONCATENATE($B68,"-",$C68),IN_1A!$B$2:$AA$3000,6,FALSE))</f>
        <v>0</v>
      </c>
      <c r="I68" s="1607">
        <f>IF(ISERROR(VLOOKUP(CONCATENATE($B68,"-",$C68),IN_1A!$B$2:$AA$3000,7,FALSE))=TRUE,"",VLOOKUP(CONCATENATE($B68,"-",$C68),IN_1A!$B$2:$AA$3000,7,FALSE))</f>
        <v>0</v>
      </c>
      <c r="J68" s="1608">
        <f>IF(ISERROR(VLOOKUP(CONCATENATE($B68,"-",$C68),IN_1A!$B$2:$AA$3000,8,FALSE))=TRUE,"",VLOOKUP(CONCATENATE($B68,"-",$C68),IN_1A!$B$2:$AA$3000,8,FALSE))</f>
        <v>0</v>
      </c>
      <c r="K68" s="1607">
        <f>IF(ISERROR(VLOOKUP(CONCATENATE($B68,"-",$C68),IN_1A!$B$2:$AA$3000,9,FALSE))=TRUE,"",VLOOKUP(CONCATENATE($B68,"-",$C68),IN_1A!$B$2:$AA$3000,9,FALSE))</f>
        <v>0</v>
      </c>
      <c r="L68" s="1608">
        <f>IF(ISERROR(VLOOKUP(CONCATENATE($B68,"-",$C68),IN_1A!$B$2:$AA$3000,10,FALSE))=TRUE,"",VLOOKUP(CONCATENATE($B68,"-",$C68),IN_1A!$B$2:$AA$3000,10,FALSE))</f>
        <v>0</v>
      </c>
      <c r="M68" s="1607">
        <f>IF(ISERROR(VLOOKUP(CONCATENATE($B68,"-",$C68),IN_1A!$B$2:$AA$3000,11,FALSE))=TRUE,"",VLOOKUP(CONCATENATE($B68,"-",$C68),IN_1A!$B$2:$AA$3000,11,FALSE))</f>
        <v>0</v>
      </c>
      <c r="N68" s="1608">
        <f>IF(ISERROR(VLOOKUP(CONCATENATE($B68,"-",$C68),IN_1A!$B$2:$AA$3000,12,FALSE))=TRUE,"",VLOOKUP(CONCATENATE($B68,"-",$C68),IN_1A!$B$2:$AA$3000,12,FALSE))</f>
        <v>0</v>
      </c>
      <c r="O68" s="1607">
        <f>IF(ISERROR(VLOOKUP(CONCATENATE($B68,"-",$C68),IN_1A!$B$2:$AA$3000,13,FALSE))=TRUE,"",VLOOKUP(CONCATENATE($B68,"-",$C68),IN_1A!$B$2:$AA$3000,13,FALSE))</f>
        <v>0</v>
      </c>
      <c r="P68" s="1608">
        <f>IF(ISERROR(VLOOKUP(CONCATENATE($B68,"-",$C68),IN_1A!$B$2:$AA$3000,14,FALSE))=TRUE,"",VLOOKUP(CONCATENATE($B68,"-",$C68),IN_1A!$B$2:$AA$3000,14,FALSE))</f>
        <v>0</v>
      </c>
      <c r="Q68" s="613">
        <f t="shared" si="0"/>
        <v>0</v>
      </c>
      <c r="R68" s="614">
        <f t="shared" si="0"/>
        <v>0</v>
      </c>
      <c r="S68" s="177" t="str">
        <f t="shared" si="8"/>
        <v/>
      </c>
    </row>
    <row r="69" spans="1:19" s="203" customFormat="1" ht="12" customHeight="1" thickBot="1">
      <c r="A69" s="198" t="s">
        <v>672</v>
      </c>
      <c r="B69" s="222" t="s">
        <v>683</v>
      </c>
      <c r="C69" s="223" t="s">
        <v>199</v>
      </c>
      <c r="D69" s="1545" t="str">
        <f t="shared" si="7"/>
        <v>030922</v>
      </c>
      <c r="E69" s="1607">
        <f>IF(ISERROR(VLOOKUP(CONCATENATE($B69,"-",$C69),IN_1A!$B$2:$AA$3000,3,FALSE))=TRUE,"",VLOOKUP(CONCATENATE($B69,"-",$C69),IN_1A!$B$2:$AA$3000,3,FALSE))</f>
        <v>0</v>
      </c>
      <c r="F69" s="1608">
        <f>IF(ISERROR(VLOOKUP(CONCATENATE($B69,"-",$C69),IN_1A!$B$2:$AA$3000,4,FALSE))=TRUE,"",VLOOKUP(CONCATENATE($B69,"-",$C69),IN_1A!$B$2:$AA$3000,4,FALSE))</f>
        <v>0</v>
      </c>
      <c r="G69" s="1607">
        <f>IF(ISERROR(VLOOKUP(CONCATENATE($B69,"-",$C69),IN_1A!$B$2:$AA$3000,5,FALSE))=TRUE,"",VLOOKUP(CONCATENATE($B69,"-",$C69),IN_1A!$B$2:$AA$3000,5,FALSE))</f>
        <v>0</v>
      </c>
      <c r="H69" s="1608">
        <f>IF(ISERROR(VLOOKUP(CONCATENATE($B69,"-",$C69),IN_1A!$B$2:$AA$3000,6,FALSE))=TRUE,"",VLOOKUP(CONCATENATE($B69,"-",$C69),IN_1A!$B$2:$AA$3000,6,FALSE))</f>
        <v>0</v>
      </c>
      <c r="I69" s="1607">
        <f>IF(ISERROR(VLOOKUP(CONCATENATE($B69,"-",$C69),IN_1A!$B$2:$AA$3000,7,FALSE))=TRUE,"",VLOOKUP(CONCATENATE($B69,"-",$C69),IN_1A!$B$2:$AA$3000,7,FALSE))</f>
        <v>0</v>
      </c>
      <c r="J69" s="1608">
        <f>IF(ISERROR(VLOOKUP(CONCATENATE($B69,"-",$C69),IN_1A!$B$2:$AA$3000,8,FALSE))=TRUE,"",VLOOKUP(CONCATENATE($B69,"-",$C69),IN_1A!$B$2:$AA$3000,8,FALSE))</f>
        <v>0</v>
      </c>
      <c r="K69" s="1607">
        <f>IF(ISERROR(VLOOKUP(CONCATENATE($B69,"-",$C69),IN_1A!$B$2:$AA$3000,9,FALSE))=TRUE,"",VLOOKUP(CONCATENATE($B69,"-",$C69),IN_1A!$B$2:$AA$3000,9,FALSE))</f>
        <v>0</v>
      </c>
      <c r="L69" s="1608">
        <f>IF(ISERROR(VLOOKUP(CONCATENATE($B69,"-",$C69),IN_1A!$B$2:$AA$3000,10,FALSE))=TRUE,"",VLOOKUP(CONCATENATE($B69,"-",$C69),IN_1A!$B$2:$AA$3000,10,FALSE))</f>
        <v>0</v>
      </c>
      <c r="M69" s="1607">
        <f>IF(ISERROR(VLOOKUP(CONCATENATE($B69,"-",$C69),IN_1A!$B$2:$AA$3000,11,FALSE))=TRUE,"",VLOOKUP(CONCATENATE($B69,"-",$C69),IN_1A!$B$2:$AA$3000,11,FALSE))</f>
        <v>0</v>
      </c>
      <c r="N69" s="1608">
        <f>IF(ISERROR(VLOOKUP(CONCATENATE($B69,"-",$C69),IN_1A!$B$2:$AA$3000,12,FALSE))=TRUE,"",VLOOKUP(CONCATENATE($B69,"-",$C69),IN_1A!$B$2:$AA$3000,12,FALSE))</f>
        <v>0</v>
      </c>
      <c r="O69" s="1607">
        <f>IF(ISERROR(VLOOKUP(CONCATENATE($B69,"-",$C69),IN_1A!$B$2:$AA$3000,13,FALSE))=TRUE,"",VLOOKUP(CONCATENATE($B69,"-",$C69),IN_1A!$B$2:$AA$3000,13,FALSE))</f>
        <v>0</v>
      </c>
      <c r="P69" s="1608">
        <f>IF(ISERROR(VLOOKUP(CONCATENATE($B69,"-",$C69),IN_1A!$B$2:$AA$3000,14,FALSE))=TRUE,"",VLOOKUP(CONCATENATE($B69,"-",$C69),IN_1A!$B$2:$AA$3000,14,FALSE))</f>
        <v>0</v>
      </c>
      <c r="Q69" s="613">
        <f t="shared" si="0"/>
        <v>0</v>
      </c>
      <c r="R69" s="614">
        <f t="shared" si="0"/>
        <v>0</v>
      </c>
      <c r="S69" s="177" t="str">
        <f t="shared" si="8"/>
        <v/>
      </c>
    </row>
    <row r="70" spans="1:19" s="203" customFormat="1" ht="12" customHeight="1" thickBot="1">
      <c r="A70" s="224" t="s">
        <v>674</v>
      </c>
      <c r="B70" s="225" t="s">
        <v>684</v>
      </c>
      <c r="C70" s="226" t="s">
        <v>199</v>
      </c>
      <c r="D70" s="1545" t="str">
        <f t="shared" si="7"/>
        <v>030922</v>
      </c>
      <c r="E70" s="1607">
        <f>IF(ISERROR(VLOOKUP(CONCATENATE($B70,"-",$C70),IN_1A!$B$2:$AA$3000,3,FALSE))=TRUE,"",VLOOKUP(CONCATENATE($B70,"-",$C70),IN_1A!$B$2:$AA$3000,3,FALSE))</f>
        <v>0</v>
      </c>
      <c r="F70" s="1608">
        <f>IF(ISERROR(VLOOKUP(CONCATENATE($B70,"-",$C70),IN_1A!$B$2:$AA$3000,4,FALSE))=TRUE,"",VLOOKUP(CONCATENATE($B70,"-",$C70),IN_1A!$B$2:$AA$3000,4,FALSE))</f>
        <v>0</v>
      </c>
      <c r="G70" s="1607">
        <f>IF(ISERROR(VLOOKUP(CONCATENATE($B70,"-",$C70),IN_1A!$B$2:$AA$3000,5,FALSE))=TRUE,"",VLOOKUP(CONCATENATE($B70,"-",$C70),IN_1A!$B$2:$AA$3000,5,FALSE))</f>
        <v>0</v>
      </c>
      <c r="H70" s="1608">
        <f>IF(ISERROR(VLOOKUP(CONCATENATE($B70,"-",$C70),IN_1A!$B$2:$AA$3000,6,FALSE))=TRUE,"",VLOOKUP(CONCATENATE($B70,"-",$C70),IN_1A!$B$2:$AA$3000,6,FALSE))</f>
        <v>0</v>
      </c>
      <c r="I70" s="1607">
        <f>IF(ISERROR(VLOOKUP(CONCATENATE($B70,"-",$C70),IN_1A!$B$2:$AA$3000,7,FALSE))=TRUE,"",VLOOKUP(CONCATENATE($B70,"-",$C70),IN_1A!$B$2:$AA$3000,7,FALSE))</f>
        <v>0</v>
      </c>
      <c r="J70" s="1608">
        <f>IF(ISERROR(VLOOKUP(CONCATENATE($B70,"-",$C70),IN_1A!$B$2:$AA$3000,8,FALSE))=TRUE,"",VLOOKUP(CONCATENATE($B70,"-",$C70),IN_1A!$B$2:$AA$3000,8,FALSE))</f>
        <v>0</v>
      </c>
      <c r="K70" s="1607">
        <f>IF(ISERROR(VLOOKUP(CONCATENATE($B70,"-",$C70),IN_1A!$B$2:$AA$3000,9,FALSE))=TRUE,"",VLOOKUP(CONCATENATE($B70,"-",$C70),IN_1A!$B$2:$AA$3000,9,FALSE))</f>
        <v>0</v>
      </c>
      <c r="L70" s="1608">
        <f>IF(ISERROR(VLOOKUP(CONCATENATE($B70,"-",$C70),IN_1A!$B$2:$AA$3000,10,FALSE))=TRUE,"",VLOOKUP(CONCATENATE($B70,"-",$C70),IN_1A!$B$2:$AA$3000,10,FALSE))</f>
        <v>0</v>
      </c>
      <c r="M70" s="1607">
        <f>IF(ISERROR(VLOOKUP(CONCATENATE($B70,"-",$C70),IN_1A!$B$2:$AA$3000,11,FALSE))=TRUE,"",VLOOKUP(CONCATENATE($B70,"-",$C70),IN_1A!$B$2:$AA$3000,11,FALSE))</f>
        <v>0</v>
      </c>
      <c r="N70" s="1608">
        <f>IF(ISERROR(VLOOKUP(CONCATENATE($B70,"-",$C70),IN_1A!$B$2:$AA$3000,12,FALSE))=TRUE,"",VLOOKUP(CONCATENATE($B70,"-",$C70),IN_1A!$B$2:$AA$3000,12,FALSE))</f>
        <v>0</v>
      </c>
      <c r="O70" s="1607">
        <f>IF(ISERROR(VLOOKUP(CONCATENATE($B70,"-",$C70),IN_1A!$B$2:$AA$3000,13,FALSE))=TRUE,"",VLOOKUP(CONCATENATE($B70,"-",$C70),IN_1A!$B$2:$AA$3000,13,FALSE))</f>
        <v>0</v>
      </c>
      <c r="P70" s="1608">
        <f>IF(ISERROR(VLOOKUP(CONCATENATE($B70,"-",$C70),IN_1A!$B$2:$AA$3000,14,FALSE))=TRUE,"",VLOOKUP(CONCATENATE($B70,"-",$C70),IN_1A!$B$2:$AA$3000,14,FALSE))</f>
        <v>0</v>
      </c>
      <c r="Q70" s="613">
        <f t="shared" si="0"/>
        <v>0</v>
      </c>
      <c r="R70" s="614">
        <f t="shared" si="0"/>
        <v>0</v>
      </c>
      <c r="S70" s="177" t="str">
        <f t="shared" si="8"/>
        <v/>
      </c>
    </row>
    <row r="71" spans="1:19" s="203" customFormat="1" ht="12" customHeight="1" thickBot="1">
      <c r="A71" s="227" t="s">
        <v>685</v>
      </c>
      <c r="B71" s="228" t="s">
        <v>686</v>
      </c>
      <c r="C71" s="215" t="s">
        <v>199</v>
      </c>
      <c r="D71" s="1541" t="str">
        <f t="shared" si="7"/>
        <v>030922</v>
      </c>
      <c r="E71" s="1609">
        <f>IF(ISERROR(VLOOKUP(CONCATENATE($B71,"-",$C71),IN_1A!$B$2:$AA$3000,3,FALSE))=TRUE,"",VLOOKUP(CONCATENATE($B71,"-",$C71),IN_1A!$B$2:$AA$3000,3,FALSE))</f>
        <v>0</v>
      </c>
      <c r="F71" s="1610">
        <f>IF(ISERROR(VLOOKUP(CONCATENATE($B71,"-",$C71),IN_1A!$B$2:$AA$3000,4,FALSE))=TRUE,"",VLOOKUP(CONCATENATE($B71,"-",$C71),IN_1A!$B$2:$AA$3000,4,FALSE))</f>
        <v>0</v>
      </c>
      <c r="G71" s="1609">
        <f>IF(ISERROR(VLOOKUP(CONCATENATE($B71,"-",$C71),IN_1A!$B$2:$AA$3000,5,FALSE))=TRUE,"",VLOOKUP(CONCATENATE($B71,"-",$C71),IN_1A!$B$2:$AA$3000,5,FALSE))</f>
        <v>0</v>
      </c>
      <c r="H71" s="1610">
        <f>IF(ISERROR(VLOOKUP(CONCATENATE($B71,"-",$C71),IN_1A!$B$2:$AA$3000,6,FALSE))=TRUE,"",VLOOKUP(CONCATENATE($B71,"-",$C71),IN_1A!$B$2:$AA$3000,6,FALSE))</f>
        <v>0</v>
      </c>
      <c r="I71" s="1609">
        <f>IF(ISERROR(VLOOKUP(CONCATENATE($B71,"-",$C71),IN_1A!$B$2:$AA$3000,7,FALSE))=TRUE,"",VLOOKUP(CONCATENATE($B71,"-",$C71),IN_1A!$B$2:$AA$3000,7,FALSE))</f>
        <v>0</v>
      </c>
      <c r="J71" s="1610">
        <f>IF(ISERROR(VLOOKUP(CONCATENATE($B71,"-",$C71),IN_1A!$B$2:$AA$3000,8,FALSE))=TRUE,"",VLOOKUP(CONCATENATE($B71,"-",$C71),IN_1A!$B$2:$AA$3000,8,FALSE))</f>
        <v>0</v>
      </c>
      <c r="K71" s="1609">
        <f>IF(ISERROR(VLOOKUP(CONCATENATE($B71,"-",$C71),IN_1A!$B$2:$AA$3000,9,FALSE))=TRUE,"",VLOOKUP(CONCATENATE($B71,"-",$C71),IN_1A!$B$2:$AA$3000,9,FALSE))</f>
        <v>0</v>
      </c>
      <c r="L71" s="1610">
        <f>IF(ISERROR(VLOOKUP(CONCATENATE($B71,"-",$C71),IN_1A!$B$2:$AA$3000,10,FALSE))=TRUE,"",VLOOKUP(CONCATENATE($B71,"-",$C71),IN_1A!$B$2:$AA$3000,10,FALSE))</f>
        <v>0</v>
      </c>
      <c r="M71" s="1609">
        <f>IF(ISERROR(VLOOKUP(CONCATENATE($B71,"-",$C71),IN_1A!$B$2:$AA$3000,11,FALSE))=TRUE,"",VLOOKUP(CONCATENATE($B71,"-",$C71),IN_1A!$B$2:$AA$3000,11,FALSE))</f>
        <v>0</v>
      </c>
      <c r="N71" s="1610">
        <f>IF(ISERROR(VLOOKUP(CONCATENATE($B71,"-",$C71),IN_1A!$B$2:$AA$3000,12,FALSE))=TRUE,"",VLOOKUP(CONCATENATE($B71,"-",$C71),IN_1A!$B$2:$AA$3000,12,FALSE))</f>
        <v>0</v>
      </c>
      <c r="O71" s="1609">
        <f>IF(ISERROR(VLOOKUP(CONCATENATE($B71,"-",$C71),IN_1A!$B$2:$AA$3000,13,FALSE))=TRUE,"",VLOOKUP(CONCATENATE($B71,"-",$C71),IN_1A!$B$2:$AA$3000,13,FALSE))</f>
        <v>0</v>
      </c>
      <c r="P71" s="1610">
        <f>IF(ISERROR(VLOOKUP(CONCATENATE($B71,"-",$C71),IN_1A!$B$2:$AA$3000,14,FALSE))=TRUE,"",VLOOKUP(CONCATENATE($B71,"-",$C71),IN_1A!$B$2:$AA$3000,14,FALSE))</f>
        <v>0</v>
      </c>
      <c r="Q71" s="615">
        <f t="shared" si="0"/>
        <v>0</v>
      </c>
      <c r="R71" s="616">
        <f t="shared" si="0"/>
        <v>0</v>
      </c>
      <c r="S71" s="177" t="str">
        <f t="shared" si="8"/>
        <v/>
      </c>
    </row>
    <row r="72" spans="1:19" s="178" customFormat="1" ht="12" thickBot="1">
      <c r="A72" s="229"/>
      <c r="B72" s="209"/>
      <c r="C72" s="210"/>
      <c r="D72" s="1549"/>
      <c r="E72" s="522"/>
      <c r="F72" s="505"/>
      <c r="G72" s="505"/>
      <c r="H72" s="505"/>
      <c r="I72" s="505"/>
      <c r="J72" s="505"/>
      <c r="K72" s="505"/>
      <c r="L72" s="505"/>
      <c r="M72" s="505"/>
      <c r="N72" s="505"/>
      <c r="O72" s="505"/>
      <c r="P72" s="505"/>
      <c r="Q72" s="617"/>
      <c r="R72" s="618"/>
      <c r="S72" s="177"/>
    </row>
    <row r="73" spans="1:19" s="203" customFormat="1" ht="12" customHeight="1" thickBot="1">
      <c r="A73" s="195" t="s">
        <v>687</v>
      </c>
      <c r="B73" s="206" t="s">
        <v>688</v>
      </c>
      <c r="C73" s="230" t="s">
        <v>199</v>
      </c>
      <c r="D73" s="1550" t="str">
        <f>CONCATENATE(D$10)</f>
        <v>030922</v>
      </c>
      <c r="E73" s="1605">
        <f>IF(ISERROR(VLOOKUP(CONCATENATE($B73,"-",$C73),IN_1A!$B$2:$AA$3000,3,FALSE))=TRUE,"",VLOOKUP(CONCATENATE($B73,"-",$C73),IN_1A!$B$2:$AA$3000,3,FALSE))</f>
        <v>0</v>
      </c>
      <c r="F73" s="1605">
        <f>IF(ISERROR(VLOOKUP(CONCATENATE($B73,"-",$C73),IN_1A!$B$2:$AA$3000,4,FALSE))=TRUE,"",VLOOKUP(CONCATENATE($B73,"-",$C73),IN_1A!$B$2:$AA$3000,4,FALSE))</f>
        <v>0</v>
      </c>
      <c r="G73" s="1605">
        <f>IF(ISERROR(VLOOKUP(CONCATENATE($B73,"-",$C73),IN_1A!$B$2:$AA$3000,5,FALSE))=TRUE,"",VLOOKUP(CONCATENATE($B73,"-",$C73),IN_1A!$B$2:$AA$3000,5,FALSE))</f>
        <v>0</v>
      </c>
      <c r="H73" s="1605">
        <f>IF(ISERROR(VLOOKUP(CONCATENATE($B73,"-",$C73),IN_1A!$B$2:$AA$3000,6,FALSE))=TRUE,"",VLOOKUP(CONCATENATE($B73,"-",$C73),IN_1A!$B$2:$AA$3000,6,FALSE))</f>
        <v>0</v>
      </c>
      <c r="I73" s="1605">
        <f>IF(ISERROR(VLOOKUP(CONCATENATE($B73,"-",$C73),IN_1A!$B$2:$AA$3000,7,FALSE))=TRUE,"",VLOOKUP(CONCATENATE($B73,"-",$C73),IN_1A!$B$2:$AA$3000,7,FALSE))</f>
        <v>0</v>
      </c>
      <c r="J73" s="1605">
        <f>IF(ISERROR(VLOOKUP(CONCATENATE($B73,"-",$C73),IN_1A!$B$2:$AA$3000,8,FALSE))=TRUE,"",VLOOKUP(CONCATENATE($B73,"-",$C73),IN_1A!$B$2:$AA$3000,8,FALSE))</f>
        <v>0</v>
      </c>
      <c r="K73" s="1605">
        <f>IF(ISERROR(VLOOKUP(CONCATENATE($B73,"-",$C73),IN_1A!$B$2:$AA$3000,9,FALSE))=TRUE,"",VLOOKUP(CONCATENATE($B73,"-",$C73),IN_1A!$B$2:$AA$3000,9,FALSE))</f>
        <v>0</v>
      </c>
      <c r="L73" s="1605">
        <f>IF(ISERROR(VLOOKUP(CONCATENATE($B73,"-",$C73),IN_1A!$B$2:$AA$3000,10,FALSE))=TRUE,"",VLOOKUP(CONCATENATE($B73,"-",$C73),IN_1A!$B$2:$AA$3000,10,FALSE))</f>
        <v>0</v>
      </c>
      <c r="M73" s="1605">
        <f>IF(ISERROR(VLOOKUP(CONCATENATE($B73,"-",$C73),IN_1A!$B$2:$AA$3000,11,FALSE))=TRUE,"",VLOOKUP(CONCATENATE($B73,"-",$C73),IN_1A!$B$2:$AA$3000,11,FALSE))</f>
        <v>0</v>
      </c>
      <c r="N73" s="1605">
        <f>IF(ISERROR(VLOOKUP(CONCATENATE($B73,"-",$C73),IN_1A!$B$2:$AA$3000,12,FALSE))=TRUE,"",VLOOKUP(CONCATENATE($B73,"-",$C73),IN_1A!$B$2:$AA$3000,12,FALSE))</f>
        <v>0</v>
      </c>
      <c r="O73" s="1605">
        <f>IF(ISERROR(VLOOKUP(CONCATENATE($B73,"-",$C73),IN_1A!$B$2:$AA$3000,13,FALSE))=TRUE,"",VLOOKUP(CONCATENATE($B73,"-",$C73),IN_1A!$B$2:$AA$3000,13,FALSE))</f>
        <v>0</v>
      </c>
      <c r="P73" s="1605">
        <f>IF(ISERROR(VLOOKUP(CONCATENATE($B73,"-",$C73),IN_1A!$B$2:$AA$3000,14,FALSE))=TRUE,"",VLOOKUP(CONCATENATE($B73,"-",$C73),IN_1A!$B$2:$AA$3000,14,FALSE))</f>
        <v>0</v>
      </c>
      <c r="Q73" s="611">
        <f t="shared" si="0"/>
        <v>0</v>
      </c>
      <c r="R73" s="612">
        <f t="shared" si="0"/>
        <v>0</v>
      </c>
      <c r="S73" s="177" t="str">
        <f>IF(O73&gt;Q73,"ERRORE",IF(P73&gt;R73,"ERRORE",""))</f>
        <v/>
      </c>
    </row>
    <row r="74" spans="1:19" s="178" customFormat="1" ht="12" thickBot="1">
      <c r="A74" s="231" t="s">
        <v>555</v>
      </c>
      <c r="B74" s="232"/>
      <c r="C74" s="233"/>
      <c r="D74" s="1542" t="str">
        <f>CONCATENATE(D$10)</f>
        <v>030922</v>
      </c>
      <c r="E74" s="615">
        <f>SUM(E10:E73)</f>
        <v>153</v>
      </c>
      <c r="F74" s="616">
        <f t="shared" ref="F74:P74" si="9">SUM(F10:F73)</f>
        <v>399</v>
      </c>
      <c r="G74" s="615">
        <f t="shared" si="9"/>
        <v>3</v>
      </c>
      <c r="H74" s="616">
        <f t="shared" si="9"/>
        <v>74</v>
      </c>
      <c r="I74" s="615">
        <f t="shared" si="9"/>
        <v>0</v>
      </c>
      <c r="J74" s="616">
        <f t="shared" si="9"/>
        <v>3</v>
      </c>
      <c r="K74" s="615">
        <f t="shared" si="9"/>
        <v>0</v>
      </c>
      <c r="L74" s="616">
        <f t="shared" si="9"/>
        <v>0</v>
      </c>
      <c r="M74" s="615">
        <f t="shared" si="9"/>
        <v>0</v>
      </c>
      <c r="N74" s="616">
        <f t="shared" si="9"/>
        <v>0</v>
      </c>
      <c r="O74" s="615">
        <f t="shared" si="9"/>
        <v>0</v>
      </c>
      <c r="P74" s="616">
        <f t="shared" si="9"/>
        <v>0</v>
      </c>
      <c r="Q74" s="615">
        <f>SUM(Q10:Q73)</f>
        <v>156</v>
      </c>
      <c r="R74" s="616">
        <f>SUM(R10:R73)</f>
        <v>473</v>
      </c>
      <c r="S74" s="177" t="str">
        <f>IF(O74&gt;Q74,"ERRORE",IF(P74&gt;R74,"ERRORE",""))</f>
        <v/>
      </c>
    </row>
    <row r="75" spans="1:19" s="234" customFormat="1" ht="30" customHeight="1">
      <c r="A75" s="2490" t="s">
        <v>689</v>
      </c>
      <c r="B75" s="2490"/>
      <c r="C75" s="2490"/>
      <c r="D75" s="2490"/>
      <c r="E75" s="2490"/>
      <c r="F75" s="2490"/>
      <c r="G75" s="2490"/>
      <c r="H75" s="2490"/>
      <c r="I75" s="2490"/>
      <c r="J75" s="2490"/>
      <c r="K75" s="2490"/>
      <c r="L75" s="2490"/>
      <c r="M75" s="2490"/>
      <c r="N75" s="2490"/>
      <c r="O75" s="2490"/>
      <c r="P75" s="2490"/>
      <c r="Q75" s="617"/>
      <c r="R75" s="604"/>
      <c r="S75" s="167"/>
    </row>
    <row r="76" spans="1:19" ht="13.5" customHeight="1" thickBot="1">
      <c r="Q76" s="617"/>
    </row>
    <row r="77" spans="1:19" s="308" customFormat="1" ht="12" thickBot="1">
      <c r="A77" s="1528" t="s">
        <v>597</v>
      </c>
      <c r="B77" s="1529"/>
      <c r="C77" s="1530"/>
      <c r="D77" s="1530"/>
      <c r="E77" s="1531" t="s">
        <v>32</v>
      </c>
      <c r="F77" s="1532" t="s">
        <v>32</v>
      </c>
      <c r="G77" s="1532" t="s">
        <v>32</v>
      </c>
      <c r="H77" s="1532" t="s">
        <v>32</v>
      </c>
      <c r="I77" s="1532" t="s">
        <v>32</v>
      </c>
      <c r="J77" s="1532" t="s">
        <v>32</v>
      </c>
      <c r="K77" s="1532" t="s">
        <v>32</v>
      </c>
      <c r="L77" s="1532" t="s">
        <v>32</v>
      </c>
      <c r="M77" s="1532" t="s">
        <v>32</v>
      </c>
      <c r="N77" s="1532" t="s">
        <v>32</v>
      </c>
      <c r="O77" s="1532" t="s">
        <v>32</v>
      </c>
      <c r="P77" s="1532" t="s">
        <v>32</v>
      </c>
      <c r="Q77" s="1533" t="s">
        <v>32</v>
      </c>
      <c r="R77" s="1534" t="s">
        <v>32</v>
      </c>
      <c r="S77" s="307"/>
    </row>
    <row r="78" spans="1:19" s="310" customFormat="1" ht="9.9499999999999993" customHeight="1" thickBot="1">
      <c r="A78" s="245" t="s">
        <v>598</v>
      </c>
      <c r="B78" s="1535"/>
      <c r="C78" s="1536"/>
      <c r="D78" s="1536"/>
      <c r="E78" s="1537"/>
      <c r="F78" s="1538"/>
      <c r="G78" s="1538"/>
      <c r="H78" s="1538"/>
      <c r="I78" s="1538"/>
      <c r="J78" s="1538"/>
      <c r="K78" s="1538"/>
      <c r="L78" s="1538"/>
      <c r="M78" s="1538"/>
      <c r="N78" s="1538"/>
      <c r="O78" s="1538"/>
      <c r="P78" s="1538"/>
      <c r="Q78" s="1539"/>
      <c r="R78" s="1540"/>
      <c r="S78" s="309"/>
    </row>
    <row r="79" spans="1:19" s="178" customFormat="1" ht="12" thickBot="1">
      <c r="A79" s="237" t="s">
        <v>599</v>
      </c>
      <c r="B79" s="238" t="s">
        <v>600</v>
      </c>
      <c r="C79" s="239" t="s">
        <v>690</v>
      </c>
      <c r="D79" s="1551" t="s">
        <v>601</v>
      </c>
      <c r="E79" s="1611">
        <f>IF(ISERROR(VLOOKUP(CONCATENATE($B79,"-",$C79),IN_1A!$B$2:$AA$3000,3,FALSE))=TRUE,"",VLOOKUP(CONCATENATE($B79,"-",$C79),IN_1A!$B$2:$AA$3000,3,FALSE))</f>
        <v>0</v>
      </c>
      <c r="F79" s="1612">
        <f>IF(ISERROR(VLOOKUP(CONCATENATE($B79,"-",$C79),IN_1A!$B$2:$AA$3000,4,FALSE))=TRUE,"",VLOOKUP(CONCATENATE($B79,"-",$C79),IN_1A!$B$2:$AA$3000,4,FALSE))</f>
        <v>0</v>
      </c>
      <c r="G79" s="1611">
        <f>IF(ISERROR(VLOOKUP(CONCATENATE($B79,"-",$C79),IN_1A!$B$2:$AA$3000,5,FALSE))=TRUE,"",VLOOKUP(CONCATENATE($B79,"-",$C79),IN_1A!$B$2:$AA$3000,5,FALSE))</f>
        <v>0</v>
      </c>
      <c r="H79" s="1612">
        <f>IF(ISERROR(VLOOKUP(CONCATENATE($B79,"-",$C79),IN_1A!$B$2:$AA$3000,6,FALSE))=TRUE,"",VLOOKUP(CONCATENATE($B79,"-",$C79),IN_1A!$B$2:$AA$3000,6,FALSE))</f>
        <v>0</v>
      </c>
      <c r="I79" s="1611">
        <f>IF(ISERROR(VLOOKUP(CONCATENATE($B79,"-",$C79),IN_1A!$B$2:$AA$3000,7,FALSE))=TRUE,"",VLOOKUP(CONCATENATE($B79,"-",$C79),IN_1A!$B$2:$AA$3000,7,FALSE))</f>
        <v>0</v>
      </c>
      <c r="J79" s="1612">
        <f>IF(ISERROR(VLOOKUP(CONCATENATE($B79,"-",$C79),IN_1A!$B$2:$AA$3000,8,FALSE))=TRUE,"",VLOOKUP(CONCATENATE($B79,"-",$C79),IN_1A!$B$2:$AA$3000,8,FALSE))</f>
        <v>0</v>
      </c>
      <c r="K79" s="1611">
        <f>IF(ISERROR(VLOOKUP(CONCATENATE($B79,"-",$C79),IN_1A!$B$2:$AA$3000,9,FALSE))=TRUE,"",VLOOKUP(CONCATENATE($B79,"-",$C79),IN_1A!$B$2:$AA$3000,9,FALSE))</f>
        <v>0</v>
      </c>
      <c r="L79" s="1612">
        <f>IF(ISERROR(VLOOKUP(CONCATENATE($B79,"-",$C79),IN_1A!$B$2:$AA$3000,10,FALSE))=TRUE,"",VLOOKUP(CONCATENATE($B79,"-",$C79),IN_1A!$B$2:$AA$3000,10,FALSE))</f>
        <v>0</v>
      </c>
      <c r="M79" s="1611">
        <f>IF(ISERROR(VLOOKUP(CONCATENATE($B79,"-",$C79),IN_1A!$B$2:$AA$3000,11,FALSE))=TRUE,"",VLOOKUP(CONCATENATE($B79,"-",$C79),IN_1A!$B$2:$AA$3000,11,FALSE))</f>
        <v>0</v>
      </c>
      <c r="N79" s="1612">
        <f>IF(ISERROR(VLOOKUP(CONCATENATE($B79,"-",$C79),IN_1A!$B$2:$AA$3000,12,FALSE))=TRUE,"",VLOOKUP(CONCATENATE($B79,"-",$C79),IN_1A!$B$2:$AA$3000,12,FALSE))</f>
        <v>0</v>
      </c>
      <c r="O79" s="1611">
        <f>IF(ISERROR(VLOOKUP(CONCATENATE($B79,"-",$C79),IN_1A!$B$2:$AA$3000,13,FALSE))=TRUE,"",VLOOKUP(CONCATENATE($B79,"-",$C79),IN_1A!$B$2:$AA$3000,13,FALSE))</f>
        <v>0</v>
      </c>
      <c r="P79" s="1612">
        <f>IF(ISERROR(VLOOKUP(CONCATENATE($B79,"-",$C79),IN_1A!$B$2:$AA$3000,14,FALSE))=TRUE,"",VLOOKUP(CONCATENATE($B79,"-",$C79),IN_1A!$B$2:$AA$3000,14,FALSE))</f>
        <v>0</v>
      </c>
      <c r="Q79" s="621">
        <f>E79+G79</f>
        <v>0</v>
      </c>
      <c r="R79" s="622">
        <f>F79+H79</f>
        <v>0</v>
      </c>
      <c r="S79" s="177"/>
    </row>
    <row r="80" spans="1:19" ht="14.25" customHeight="1" thickBot="1">
      <c r="A80" s="240" t="s">
        <v>602</v>
      </c>
      <c r="B80" s="238" t="s">
        <v>603</v>
      </c>
      <c r="C80" s="241" t="s">
        <v>690</v>
      </c>
      <c r="D80" s="1552" t="str">
        <f>CONCATENATE(D$79)</f>
        <v/>
      </c>
      <c r="E80" s="1613">
        <f>IF(ISERROR(VLOOKUP(CONCATENATE($B80,"-",$C80),IN_1A!$B$2:$AA$3000,3,FALSE))=TRUE,"",VLOOKUP(CONCATENATE($B80,"-",$C80),IN_1A!$B$2:$AA$3000,3,FALSE))</f>
        <v>0</v>
      </c>
      <c r="F80" s="1614">
        <f>IF(ISERROR(VLOOKUP(CONCATENATE($B80,"-",$C80),IN_1A!$B$2:$AA$3000,4,FALSE))=TRUE,"",VLOOKUP(CONCATENATE($B80,"-",$C80),IN_1A!$B$2:$AA$3000,4,FALSE))</f>
        <v>0</v>
      </c>
      <c r="G80" s="1613">
        <f>IF(ISERROR(VLOOKUP(CONCATENATE($B80,"-",$C80),IN_1A!$B$2:$AA$3000,5,FALSE))=TRUE,"",VLOOKUP(CONCATENATE($B80,"-",$C80),IN_1A!$B$2:$AA$3000,5,FALSE))</f>
        <v>0</v>
      </c>
      <c r="H80" s="1614">
        <f>IF(ISERROR(VLOOKUP(CONCATENATE($B80,"-",$C80),IN_1A!$B$2:$AA$3000,6,FALSE))=TRUE,"",VLOOKUP(CONCATENATE($B80,"-",$C80),IN_1A!$B$2:$AA$3000,6,FALSE))</f>
        <v>0</v>
      </c>
      <c r="I80" s="1613">
        <f>IF(ISERROR(VLOOKUP(CONCATENATE($B80,"-",$C80),IN_1A!$B$2:$AA$3000,7,FALSE))=TRUE,"",VLOOKUP(CONCATENATE($B80,"-",$C80),IN_1A!$B$2:$AA$3000,7,FALSE))</f>
        <v>0</v>
      </c>
      <c r="J80" s="1614">
        <f>IF(ISERROR(VLOOKUP(CONCATENATE($B80,"-",$C80),IN_1A!$B$2:$AA$3000,8,FALSE))=TRUE,"",VLOOKUP(CONCATENATE($B80,"-",$C80),IN_1A!$B$2:$AA$3000,8,FALSE))</f>
        <v>0</v>
      </c>
      <c r="K80" s="1613">
        <f>IF(ISERROR(VLOOKUP(CONCATENATE($B80,"-",$C80),IN_1A!$B$2:$AA$3000,9,FALSE))=TRUE,"",VLOOKUP(CONCATENATE($B80,"-",$C80),IN_1A!$B$2:$AA$3000,9,FALSE))</f>
        <v>0</v>
      </c>
      <c r="L80" s="1614">
        <f>IF(ISERROR(VLOOKUP(CONCATENATE($B80,"-",$C80),IN_1A!$B$2:$AA$3000,10,FALSE))=TRUE,"",VLOOKUP(CONCATENATE($B80,"-",$C80),IN_1A!$B$2:$AA$3000,10,FALSE))</f>
        <v>0</v>
      </c>
      <c r="M80" s="1613">
        <f>IF(ISERROR(VLOOKUP(CONCATENATE($B80,"-",$C80),IN_1A!$B$2:$AA$3000,11,FALSE))=TRUE,"",VLOOKUP(CONCATENATE($B80,"-",$C80),IN_1A!$B$2:$AA$3000,11,FALSE))</f>
        <v>0</v>
      </c>
      <c r="N80" s="1614">
        <f>IF(ISERROR(VLOOKUP(CONCATENATE($B80,"-",$C80),IN_1A!$B$2:$AA$3000,12,FALSE))=TRUE,"",VLOOKUP(CONCATENATE($B80,"-",$C80),IN_1A!$B$2:$AA$3000,12,FALSE))</f>
        <v>0</v>
      </c>
      <c r="O80" s="1613">
        <f>IF(ISERROR(VLOOKUP(CONCATENATE($B80,"-",$C80),IN_1A!$B$2:$AA$3000,13,FALSE))=TRUE,"",VLOOKUP(CONCATENATE($B80,"-",$C80),IN_1A!$B$2:$AA$3000,13,FALSE))</f>
        <v>0</v>
      </c>
      <c r="P80" s="1614">
        <f>IF(ISERROR(VLOOKUP(CONCATENATE($B80,"-",$C80),IN_1A!$B$2:$AA$3000,14,FALSE))=TRUE,"",VLOOKUP(CONCATENATE($B80,"-",$C80),IN_1A!$B$2:$AA$3000,14,FALSE))</f>
        <v>0</v>
      </c>
      <c r="Q80" s="623">
        <f t="shared" ref="Q80:R142" si="10">E80+G80</f>
        <v>0</v>
      </c>
      <c r="R80" s="624">
        <f t="shared" si="10"/>
        <v>0</v>
      </c>
    </row>
    <row r="81" spans="1:19" s="178" customFormat="1" ht="12" customHeight="1" thickBot="1">
      <c r="A81" s="242" t="s">
        <v>604</v>
      </c>
      <c r="B81" s="243" t="s">
        <v>605</v>
      </c>
      <c r="C81" s="244" t="s">
        <v>690</v>
      </c>
      <c r="D81" s="1553" t="str">
        <f>CONCATENATE(D$79)</f>
        <v/>
      </c>
      <c r="E81" s="1615">
        <f>IF(ISERROR(VLOOKUP(CONCATENATE($B81,"-",$C81),IN_1A!$B$2:$AA$3000,3,FALSE))=TRUE,"",VLOOKUP(CONCATENATE($B81,"-",$C81),IN_1A!$B$2:$AA$3000,3,FALSE))</f>
        <v>0</v>
      </c>
      <c r="F81" s="1616">
        <f>IF(ISERROR(VLOOKUP(CONCATENATE($B81,"-",$C81),IN_1A!$B$2:$AA$3000,4,FALSE))=TRUE,"",VLOOKUP(CONCATENATE($B81,"-",$C81),IN_1A!$B$2:$AA$3000,4,FALSE))</f>
        <v>0</v>
      </c>
      <c r="G81" s="1615">
        <f>IF(ISERROR(VLOOKUP(CONCATENATE($B81,"-",$C81),IN_1A!$B$2:$AA$3000,5,FALSE))=TRUE,"",VLOOKUP(CONCATENATE($B81,"-",$C81),IN_1A!$B$2:$AA$3000,5,FALSE))</f>
        <v>0</v>
      </c>
      <c r="H81" s="1616">
        <f>IF(ISERROR(VLOOKUP(CONCATENATE($B81,"-",$C81),IN_1A!$B$2:$AA$3000,6,FALSE))=TRUE,"",VLOOKUP(CONCATENATE($B81,"-",$C81),IN_1A!$B$2:$AA$3000,6,FALSE))</f>
        <v>0</v>
      </c>
      <c r="I81" s="1615">
        <f>IF(ISERROR(VLOOKUP(CONCATENATE($B81,"-",$C81),IN_1A!$B$2:$AA$3000,7,FALSE))=TRUE,"",VLOOKUP(CONCATENATE($B81,"-",$C81),IN_1A!$B$2:$AA$3000,7,FALSE))</f>
        <v>0</v>
      </c>
      <c r="J81" s="1616">
        <f>IF(ISERROR(VLOOKUP(CONCATENATE($B81,"-",$C81),IN_1A!$B$2:$AA$3000,8,FALSE))=TRUE,"",VLOOKUP(CONCATENATE($B81,"-",$C81),IN_1A!$B$2:$AA$3000,8,FALSE))</f>
        <v>0</v>
      </c>
      <c r="K81" s="1615">
        <f>IF(ISERROR(VLOOKUP(CONCATENATE($B81,"-",$C81),IN_1A!$B$2:$AA$3000,9,FALSE))=TRUE,"",VLOOKUP(CONCATENATE($B81,"-",$C81),IN_1A!$B$2:$AA$3000,9,FALSE))</f>
        <v>0</v>
      </c>
      <c r="L81" s="1616">
        <f>IF(ISERROR(VLOOKUP(CONCATENATE($B81,"-",$C81),IN_1A!$B$2:$AA$3000,10,FALSE))=TRUE,"",VLOOKUP(CONCATENATE($B81,"-",$C81),IN_1A!$B$2:$AA$3000,10,FALSE))</f>
        <v>0</v>
      </c>
      <c r="M81" s="1615">
        <f>IF(ISERROR(VLOOKUP(CONCATENATE($B81,"-",$C81),IN_1A!$B$2:$AA$3000,11,FALSE))=TRUE,"",VLOOKUP(CONCATENATE($B81,"-",$C81),IN_1A!$B$2:$AA$3000,11,FALSE))</f>
        <v>0</v>
      </c>
      <c r="N81" s="1616">
        <f>IF(ISERROR(VLOOKUP(CONCATENATE($B81,"-",$C81),IN_1A!$B$2:$AA$3000,12,FALSE))=TRUE,"",VLOOKUP(CONCATENATE($B81,"-",$C81),IN_1A!$B$2:$AA$3000,12,FALSE))</f>
        <v>0</v>
      </c>
      <c r="O81" s="1615">
        <f>IF(ISERROR(VLOOKUP(CONCATENATE($B81,"-",$C81),IN_1A!$B$2:$AA$3000,13,FALSE))=TRUE,"",VLOOKUP(CONCATENATE($B81,"-",$C81),IN_1A!$B$2:$AA$3000,13,FALSE))</f>
        <v>0</v>
      </c>
      <c r="P81" s="1616">
        <f>IF(ISERROR(VLOOKUP(CONCATENATE($B81,"-",$C81),IN_1A!$B$2:$AA$3000,14,FALSE))=TRUE,"",VLOOKUP(CONCATENATE($B81,"-",$C81),IN_1A!$B$2:$AA$3000,14,FALSE))</f>
        <v>0</v>
      </c>
      <c r="Q81" s="625">
        <f t="shared" si="10"/>
        <v>0</v>
      </c>
      <c r="R81" s="626">
        <f t="shared" si="10"/>
        <v>0</v>
      </c>
      <c r="S81" s="177" t="str">
        <f>IF(O81&gt;Q81,"ERRORE",IF(P81&gt;R81,"ERRORE",""))</f>
        <v/>
      </c>
    </row>
    <row r="82" spans="1:19" s="178" customFormat="1" ht="12" customHeight="1" thickBot="1">
      <c r="A82" s="245" t="s">
        <v>606</v>
      </c>
      <c r="B82" s="246"/>
      <c r="C82" s="247"/>
      <c r="D82" s="1554"/>
      <c r="E82" s="540"/>
      <c r="F82" s="533"/>
      <c r="G82" s="533"/>
      <c r="H82" s="533"/>
      <c r="I82" s="533"/>
      <c r="J82" s="533"/>
      <c r="K82" s="533"/>
      <c r="L82" s="533"/>
      <c r="M82" s="533"/>
      <c r="N82" s="533"/>
      <c r="O82" s="533"/>
      <c r="P82" s="533"/>
      <c r="Q82" s="627"/>
      <c r="R82" s="628"/>
      <c r="S82" s="177" t="str">
        <f>IF(O82&gt;Q82,"ERRORE",IF(P82&gt;R82,"ERRORE",""))</f>
        <v/>
      </c>
    </row>
    <row r="83" spans="1:19" s="203" customFormat="1" ht="12" customHeight="1" thickBot="1">
      <c r="A83" s="237" t="s">
        <v>599</v>
      </c>
      <c r="B83" s="248" t="s">
        <v>607</v>
      </c>
      <c r="C83" s="249" t="s">
        <v>690</v>
      </c>
      <c r="D83" s="1555" t="str">
        <f>CONCATENATE(D$79)</f>
        <v/>
      </c>
      <c r="E83" s="1611">
        <f>IF(ISERROR(VLOOKUP(CONCATENATE($B83,"-",$C83),IN_1A!$B$2:$AA$3000,3,FALSE))=TRUE,"",VLOOKUP(CONCATENATE($B83,"-",$C83),IN_1A!$B$2:$AA$3000,3,FALSE))</f>
        <v>0</v>
      </c>
      <c r="F83" s="1612">
        <f>IF(ISERROR(VLOOKUP(CONCATENATE($B83,"-",$C83),IN_1A!$B$2:$AA$3000,4,FALSE))=TRUE,"",VLOOKUP(CONCATENATE($B83,"-",$C83),IN_1A!$B$2:$AA$3000,4,FALSE))</f>
        <v>0</v>
      </c>
      <c r="G83" s="1611">
        <f>IF(ISERROR(VLOOKUP(CONCATENATE($B83,"-",$C83),IN_1A!$B$2:$AA$3000,5,FALSE))=TRUE,"",VLOOKUP(CONCATENATE($B83,"-",$C83),IN_1A!$B$2:$AA$3000,5,FALSE))</f>
        <v>0</v>
      </c>
      <c r="H83" s="1612">
        <f>IF(ISERROR(VLOOKUP(CONCATENATE($B83,"-",$C83),IN_1A!$B$2:$AA$3000,6,FALSE))=TRUE,"",VLOOKUP(CONCATENATE($B83,"-",$C83),IN_1A!$B$2:$AA$3000,6,FALSE))</f>
        <v>0</v>
      </c>
      <c r="I83" s="1611">
        <f>IF(ISERROR(VLOOKUP(CONCATENATE($B83,"-",$C83),IN_1A!$B$2:$AA$3000,7,FALSE))=TRUE,"",VLOOKUP(CONCATENATE($B83,"-",$C83),IN_1A!$B$2:$AA$3000,7,FALSE))</f>
        <v>0</v>
      </c>
      <c r="J83" s="1612">
        <f>IF(ISERROR(VLOOKUP(CONCATENATE($B83,"-",$C83),IN_1A!$B$2:$AA$3000,8,FALSE))=TRUE,"",VLOOKUP(CONCATENATE($B83,"-",$C83),IN_1A!$B$2:$AA$3000,8,FALSE))</f>
        <v>0</v>
      </c>
      <c r="K83" s="1611">
        <f>IF(ISERROR(VLOOKUP(CONCATENATE($B83,"-",$C83),IN_1A!$B$2:$AA$3000,9,FALSE))=TRUE,"",VLOOKUP(CONCATENATE($B83,"-",$C83),IN_1A!$B$2:$AA$3000,9,FALSE))</f>
        <v>0</v>
      </c>
      <c r="L83" s="1612">
        <f>IF(ISERROR(VLOOKUP(CONCATENATE($B83,"-",$C83),IN_1A!$B$2:$AA$3000,10,FALSE))=TRUE,"",VLOOKUP(CONCATENATE($B83,"-",$C83),IN_1A!$B$2:$AA$3000,10,FALSE))</f>
        <v>0</v>
      </c>
      <c r="M83" s="1611">
        <f>IF(ISERROR(VLOOKUP(CONCATENATE($B83,"-",$C83),IN_1A!$B$2:$AA$3000,11,FALSE))=TRUE,"",VLOOKUP(CONCATENATE($B83,"-",$C83),IN_1A!$B$2:$AA$3000,11,FALSE))</f>
        <v>0</v>
      </c>
      <c r="N83" s="1612">
        <f>IF(ISERROR(VLOOKUP(CONCATENATE($B83,"-",$C83),IN_1A!$B$2:$AA$3000,12,FALSE))=TRUE,"",VLOOKUP(CONCATENATE($B83,"-",$C83),IN_1A!$B$2:$AA$3000,12,FALSE))</f>
        <v>0</v>
      </c>
      <c r="O83" s="1611">
        <f>IF(ISERROR(VLOOKUP(CONCATENATE($B83,"-",$C83),IN_1A!$B$2:$AA$3000,13,FALSE))=TRUE,"",VLOOKUP(CONCATENATE($B83,"-",$C83),IN_1A!$B$2:$AA$3000,13,FALSE))</f>
        <v>0</v>
      </c>
      <c r="P83" s="1612">
        <f>IF(ISERROR(VLOOKUP(CONCATENATE($B83,"-",$C83),IN_1A!$B$2:$AA$3000,14,FALSE))=TRUE,"",VLOOKUP(CONCATENATE($B83,"-",$C83),IN_1A!$B$2:$AA$3000,14,FALSE))</f>
        <v>0</v>
      </c>
      <c r="Q83" s="621">
        <f t="shared" si="10"/>
        <v>0</v>
      </c>
      <c r="R83" s="622">
        <f t="shared" si="10"/>
        <v>0</v>
      </c>
      <c r="S83" s="177" t="str">
        <f>IF(O83&gt;Q83,"ERRORE",IF(P83&gt;R83,"ERRORE",""))</f>
        <v/>
      </c>
    </row>
    <row r="84" spans="1:19" s="178" customFormat="1" ht="12" thickBot="1">
      <c r="A84" s="240" t="s">
        <v>602</v>
      </c>
      <c r="B84" s="238" t="s">
        <v>608</v>
      </c>
      <c r="C84" s="241" t="s">
        <v>690</v>
      </c>
      <c r="D84" s="1552" t="str">
        <f>CONCATENATE(D$79)</f>
        <v/>
      </c>
      <c r="E84" s="1613">
        <f>IF(ISERROR(VLOOKUP(CONCATENATE($B84,"-",$C84),IN_1A!$B$2:$AA$3000,3,FALSE))=TRUE,"",VLOOKUP(CONCATENATE($B84,"-",$C84),IN_1A!$B$2:$AA$3000,3,FALSE))</f>
        <v>0</v>
      </c>
      <c r="F84" s="1614">
        <f>IF(ISERROR(VLOOKUP(CONCATENATE($B84,"-",$C84),IN_1A!$B$2:$AA$3000,4,FALSE))=TRUE,"",VLOOKUP(CONCATENATE($B84,"-",$C84),IN_1A!$B$2:$AA$3000,4,FALSE))</f>
        <v>0</v>
      </c>
      <c r="G84" s="1613">
        <f>IF(ISERROR(VLOOKUP(CONCATENATE($B84,"-",$C84),IN_1A!$B$2:$AA$3000,5,FALSE))=TRUE,"",VLOOKUP(CONCATENATE($B84,"-",$C84),IN_1A!$B$2:$AA$3000,5,FALSE))</f>
        <v>0</v>
      </c>
      <c r="H84" s="1614">
        <f>IF(ISERROR(VLOOKUP(CONCATENATE($B84,"-",$C84),IN_1A!$B$2:$AA$3000,6,FALSE))=TRUE,"",VLOOKUP(CONCATENATE($B84,"-",$C84),IN_1A!$B$2:$AA$3000,6,FALSE))</f>
        <v>0</v>
      </c>
      <c r="I84" s="1613">
        <f>IF(ISERROR(VLOOKUP(CONCATENATE($B84,"-",$C84),IN_1A!$B$2:$AA$3000,7,FALSE))=TRUE,"",VLOOKUP(CONCATENATE($B84,"-",$C84),IN_1A!$B$2:$AA$3000,7,FALSE))</f>
        <v>0</v>
      </c>
      <c r="J84" s="1614">
        <f>IF(ISERROR(VLOOKUP(CONCATENATE($B84,"-",$C84),IN_1A!$B$2:$AA$3000,8,FALSE))=TRUE,"",VLOOKUP(CONCATENATE($B84,"-",$C84),IN_1A!$B$2:$AA$3000,8,FALSE))</f>
        <v>0</v>
      </c>
      <c r="K84" s="1613">
        <f>IF(ISERROR(VLOOKUP(CONCATENATE($B84,"-",$C84),IN_1A!$B$2:$AA$3000,9,FALSE))=TRUE,"",VLOOKUP(CONCATENATE($B84,"-",$C84),IN_1A!$B$2:$AA$3000,9,FALSE))</f>
        <v>0</v>
      </c>
      <c r="L84" s="1614">
        <f>IF(ISERROR(VLOOKUP(CONCATENATE($B84,"-",$C84),IN_1A!$B$2:$AA$3000,10,FALSE))=TRUE,"",VLOOKUP(CONCATENATE($B84,"-",$C84),IN_1A!$B$2:$AA$3000,10,FALSE))</f>
        <v>0</v>
      </c>
      <c r="M84" s="1613">
        <f>IF(ISERROR(VLOOKUP(CONCATENATE($B84,"-",$C84),IN_1A!$B$2:$AA$3000,11,FALSE))=TRUE,"",VLOOKUP(CONCATENATE($B84,"-",$C84),IN_1A!$B$2:$AA$3000,11,FALSE))</f>
        <v>0</v>
      </c>
      <c r="N84" s="1614">
        <f>IF(ISERROR(VLOOKUP(CONCATENATE($B84,"-",$C84),IN_1A!$B$2:$AA$3000,12,FALSE))=TRUE,"",VLOOKUP(CONCATENATE($B84,"-",$C84),IN_1A!$B$2:$AA$3000,12,FALSE))</f>
        <v>0</v>
      </c>
      <c r="O84" s="1613">
        <f>IF(ISERROR(VLOOKUP(CONCATENATE($B84,"-",$C84),IN_1A!$B$2:$AA$3000,13,FALSE))=TRUE,"",VLOOKUP(CONCATENATE($B84,"-",$C84),IN_1A!$B$2:$AA$3000,13,FALSE))</f>
        <v>0</v>
      </c>
      <c r="P84" s="1614">
        <f>IF(ISERROR(VLOOKUP(CONCATENATE($B84,"-",$C84),IN_1A!$B$2:$AA$3000,14,FALSE))=TRUE,"",VLOOKUP(CONCATENATE($B84,"-",$C84),IN_1A!$B$2:$AA$3000,14,FALSE))</f>
        <v>0</v>
      </c>
      <c r="Q84" s="623">
        <f t="shared" si="10"/>
        <v>0</v>
      </c>
      <c r="R84" s="624">
        <f t="shared" si="10"/>
        <v>0</v>
      </c>
      <c r="S84" s="177"/>
    </row>
    <row r="85" spans="1:19" s="203" customFormat="1" ht="12" customHeight="1" thickBot="1">
      <c r="A85" s="242" t="s">
        <v>604</v>
      </c>
      <c r="B85" s="243" t="s">
        <v>609</v>
      </c>
      <c r="C85" s="244" t="s">
        <v>690</v>
      </c>
      <c r="D85" s="1552" t="str">
        <f>CONCATENATE(D$79)</f>
        <v/>
      </c>
      <c r="E85" s="1615">
        <f>IF(ISERROR(VLOOKUP(CONCATENATE($B85,"-",$C85),IN_1A!$B$2:$AA$3000,3,FALSE))=TRUE,"",VLOOKUP(CONCATENATE($B85,"-",$C85),IN_1A!$B$2:$AA$3000,3,FALSE))</f>
        <v>0</v>
      </c>
      <c r="F85" s="1616">
        <f>IF(ISERROR(VLOOKUP(CONCATENATE($B85,"-",$C85),IN_1A!$B$2:$AA$3000,4,FALSE))=TRUE,"",VLOOKUP(CONCATENATE($B85,"-",$C85),IN_1A!$B$2:$AA$3000,4,FALSE))</f>
        <v>0</v>
      </c>
      <c r="G85" s="1615">
        <f>IF(ISERROR(VLOOKUP(CONCATENATE($B85,"-",$C85),IN_1A!$B$2:$AA$3000,5,FALSE))=TRUE,"",VLOOKUP(CONCATENATE($B85,"-",$C85),IN_1A!$B$2:$AA$3000,5,FALSE))</f>
        <v>0</v>
      </c>
      <c r="H85" s="1616">
        <f>IF(ISERROR(VLOOKUP(CONCATENATE($B85,"-",$C85),IN_1A!$B$2:$AA$3000,6,FALSE))=TRUE,"",VLOOKUP(CONCATENATE($B85,"-",$C85),IN_1A!$B$2:$AA$3000,6,FALSE))</f>
        <v>0</v>
      </c>
      <c r="I85" s="1615">
        <f>IF(ISERROR(VLOOKUP(CONCATENATE($B85,"-",$C85),IN_1A!$B$2:$AA$3000,7,FALSE))=TRUE,"",VLOOKUP(CONCATENATE($B85,"-",$C85),IN_1A!$B$2:$AA$3000,7,FALSE))</f>
        <v>0</v>
      </c>
      <c r="J85" s="1616">
        <f>IF(ISERROR(VLOOKUP(CONCATENATE($B85,"-",$C85),IN_1A!$B$2:$AA$3000,8,FALSE))=TRUE,"",VLOOKUP(CONCATENATE($B85,"-",$C85),IN_1A!$B$2:$AA$3000,8,FALSE))</f>
        <v>0</v>
      </c>
      <c r="K85" s="1615">
        <f>IF(ISERROR(VLOOKUP(CONCATENATE($B85,"-",$C85),IN_1A!$B$2:$AA$3000,9,FALSE))=TRUE,"",VLOOKUP(CONCATENATE($B85,"-",$C85),IN_1A!$B$2:$AA$3000,9,FALSE))</f>
        <v>0</v>
      </c>
      <c r="L85" s="1616">
        <f>IF(ISERROR(VLOOKUP(CONCATENATE($B85,"-",$C85),IN_1A!$B$2:$AA$3000,10,FALSE))=TRUE,"",VLOOKUP(CONCATENATE($B85,"-",$C85),IN_1A!$B$2:$AA$3000,10,FALSE))</f>
        <v>0</v>
      </c>
      <c r="M85" s="1615">
        <f>IF(ISERROR(VLOOKUP(CONCATENATE($B85,"-",$C85),IN_1A!$B$2:$AA$3000,11,FALSE))=TRUE,"",VLOOKUP(CONCATENATE($B85,"-",$C85),IN_1A!$B$2:$AA$3000,11,FALSE))</f>
        <v>0</v>
      </c>
      <c r="N85" s="1616">
        <f>IF(ISERROR(VLOOKUP(CONCATENATE($B85,"-",$C85),IN_1A!$B$2:$AA$3000,12,FALSE))=TRUE,"",VLOOKUP(CONCATENATE($B85,"-",$C85),IN_1A!$B$2:$AA$3000,12,FALSE))</f>
        <v>0</v>
      </c>
      <c r="O85" s="1615">
        <f>IF(ISERROR(VLOOKUP(CONCATENATE($B85,"-",$C85),IN_1A!$B$2:$AA$3000,13,FALSE))=TRUE,"",VLOOKUP(CONCATENATE($B85,"-",$C85),IN_1A!$B$2:$AA$3000,13,FALSE))</f>
        <v>0</v>
      </c>
      <c r="P85" s="1616">
        <f>IF(ISERROR(VLOOKUP(CONCATENATE($B85,"-",$C85),IN_1A!$B$2:$AA$3000,14,FALSE))=TRUE,"",VLOOKUP(CONCATENATE($B85,"-",$C85),IN_1A!$B$2:$AA$3000,14,FALSE))</f>
        <v>0</v>
      </c>
      <c r="Q85" s="625">
        <f t="shared" si="10"/>
        <v>0</v>
      </c>
      <c r="R85" s="626">
        <f t="shared" si="10"/>
        <v>0</v>
      </c>
      <c r="S85" s="177" t="str">
        <f>IF(O85&gt;Q85,"ERRORE",IF(P85&gt;R85,"ERRORE",""))</f>
        <v/>
      </c>
    </row>
    <row r="86" spans="1:19" s="203" customFormat="1" ht="12" customHeight="1" thickBot="1">
      <c r="A86" s="250" t="s">
        <v>610</v>
      </c>
      <c r="B86" s="251"/>
      <c r="C86" s="252"/>
      <c r="D86" s="1556"/>
      <c r="E86" s="534"/>
      <c r="F86" s="533"/>
      <c r="G86" s="533"/>
      <c r="H86" s="533"/>
      <c r="I86" s="533"/>
      <c r="J86" s="533"/>
      <c r="K86" s="533"/>
      <c r="L86" s="533"/>
      <c r="M86" s="533"/>
      <c r="N86" s="533"/>
      <c r="O86" s="533"/>
      <c r="P86" s="533"/>
      <c r="Q86" s="627">
        <f t="shared" si="10"/>
        <v>0</v>
      </c>
      <c r="R86" s="628">
        <f t="shared" si="10"/>
        <v>0</v>
      </c>
      <c r="S86" s="177" t="str">
        <f>IF(O86&gt;Q86,"ERRORE",IF(P86&gt;R86,"ERRORE",""))</f>
        <v/>
      </c>
    </row>
    <row r="87" spans="1:19" s="203" customFormat="1" ht="12" customHeight="1" thickBot="1">
      <c r="A87" s="237" t="s">
        <v>611</v>
      </c>
      <c r="B87" s="248" t="s">
        <v>612</v>
      </c>
      <c r="C87" s="249" t="s">
        <v>690</v>
      </c>
      <c r="D87" s="1552" t="str">
        <f>CONCATENATE(D$79)</f>
        <v/>
      </c>
      <c r="E87" s="1611">
        <f>IF(ISERROR(VLOOKUP(CONCATENATE($B87,"-",$C87),IN_1A!$B$2:$AA$3000,3,FALSE))=TRUE,"",VLOOKUP(CONCATENATE($B87,"-",$C87),IN_1A!$B$2:$AA$3000,3,FALSE))</f>
        <v>0</v>
      </c>
      <c r="F87" s="1612">
        <f>IF(ISERROR(VLOOKUP(CONCATENATE($B87,"-",$C87),IN_1A!$B$2:$AA$3000,4,FALSE))=TRUE,"",VLOOKUP(CONCATENATE($B87,"-",$C87),IN_1A!$B$2:$AA$3000,4,FALSE))</f>
        <v>0</v>
      </c>
      <c r="G87" s="1611">
        <f>IF(ISERROR(VLOOKUP(CONCATENATE($B87,"-",$C87),IN_1A!$B$2:$AA$3000,5,FALSE))=TRUE,"",VLOOKUP(CONCATENATE($B87,"-",$C87),IN_1A!$B$2:$AA$3000,5,FALSE))</f>
        <v>0</v>
      </c>
      <c r="H87" s="1612">
        <f>IF(ISERROR(VLOOKUP(CONCATENATE($B87,"-",$C87),IN_1A!$B$2:$AA$3000,6,FALSE))=TRUE,"",VLOOKUP(CONCATENATE($B87,"-",$C87),IN_1A!$B$2:$AA$3000,6,FALSE))</f>
        <v>0</v>
      </c>
      <c r="I87" s="1611">
        <f>IF(ISERROR(VLOOKUP(CONCATENATE($B87,"-",$C87),IN_1A!$B$2:$AA$3000,7,FALSE))=TRUE,"",VLOOKUP(CONCATENATE($B87,"-",$C87),IN_1A!$B$2:$AA$3000,7,FALSE))</f>
        <v>0</v>
      </c>
      <c r="J87" s="1612">
        <f>IF(ISERROR(VLOOKUP(CONCATENATE($B87,"-",$C87),IN_1A!$B$2:$AA$3000,8,FALSE))=TRUE,"",VLOOKUP(CONCATENATE($B87,"-",$C87),IN_1A!$B$2:$AA$3000,8,FALSE))</f>
        <v>0</v>
      </c>
      <c r="K87" s="1611">
        <f>IF(ISERROR(VLOOKUP(CONCATENATE($B87,"-",$C87),IN_1A!$B$2:$AA$3000,9,FALSE))=TRUE,"",VLOOKUP(CONCATENATE($B87,"-",$C87),IN_1A!$B$2:$AA$3000,9,FALSE))</f>
        <v>0</v>
      </c>
      <c r="L87" s="1612">
        <f>IF(ISERROR(VLOOKUP(CONCATENATE($B87,"-",$C87),IN_1A!$B$2:$AA$3000,10,FALSE))=TRUE,"",VLOOKUP(CONCATENATE($B87,"-",$C87),IN_1A!$B$2:$AA$3000,10,FALSE))</f>
        <v>0</v>
      </c>
      <c r="M87" s="1611">
        <f>IF(ISERROR(VLOOKUP(CONCATENATE($B87,"-",$C87),IN_1A!$B$2:$AA$3000,11,FALSE))=TRUE,"",VLOOKUP(CONCATENATE($B87,"-",$C87),IN_1A!$B$2:$AA$3000,11,FALSE))</f>
        <v>0</v>
      </c>
      <c r="N87" s="1612">
        <f>IF(ISERROR(VLOOKUP(CONCATENATE($B87,"-",$C87),IN_1A!$B$2:$AA$3000,12,FALSE))=TRUE,"",VLOOKUP(CONCATENATE($B87,"-",$C87),IN_1A!$B$2:$AA$3000,12,FALSE))</f>
        <v>0</v>
      </c>
      <c r="O87" s="1611">
        <f>IF(ISERROR(VLOOKUP(CONCATENATE($B87,"-",$C87),IN_1A!$B$2:$AA$3000,13,FALSE))=TRUE,"",VLOOKUP(CONCATENATE($B87,"-",$C87),IN_1A!$B$2:$AA$3000,13,FALSE))</f>
        <v>0</v>
      </c>
      <c r="P87" s="1612">
        <f>IF(ISERROR(VLOOKUP(CONCATENATE($B87,"-",$C87),IN_1A!$B$2:$AA$3000,14,FALSE))=TRUE,"",VLOOKUP(CONCATENATE($B87,"-",$C87),IN_1A!$B$2:$AA$3000,14,FALSE))</f>
        <v>0</v>
      </c>
      <c r="Q87" s="621">
        <f t="shared" si="10"/>
        <v>0</v>
      </c>
      <c r="R87" s="622">
        <f t="shared" si="10"/>
        <v>0</v>
      </c>
      <c r="S87" s="177" t="str">
        <f>IF(O87&gt;Q87,"ERRORE",IF(P87&gt;R87,"ERRORE",""))</f>
        <v/>
      </c>
    </row>
    <row r="88" spans="1:19" s="178" customFormat="1" ht="12" thickBot="1">
      <c r="A88" s="240" t="s">
        <v>613</v>
      </c>
      <c r="B88" s="238" t="s">
        <v>614</v>
      </c>
      <c r="C88" s="241" t="s">
        <v>690</v>
      </c>
      <c r="D88" s="1552" t="str">
        <f>CONCATENATE(D$79)</f>
        <v/>
      </c>
      <c r="E88" s="1613">
        <f>IF(ISERROR(VLOOKUP(CONCATENATE($B88,"-",$C88),IN_1A!$B$2:$AA$3000,3,FALSE))=TRUE,"",VLOOKUP(CONCATENATE($B88,"-",$C88),IN_1A!$B$2:$AA$3000,3,FALSE))</f>
        <v>0</v>
      </c>
      <c r="F88" s="1614">
        <f>IF(ISERROR(VLOOKUP(CONCATENATE($B88,"-",$C88),IN_1A!$B$2:$AA$3000,4,FALSE))=TRUE,"",VLOOKUP(CONCATENATE($B88,"-",$C88),IN_1A!$B$2:$AA$3000,4,FALSE))</f>
        <v>0</v>
      </c>
      <c r="G88" s="1613">
        <f>IF(ISERROR(VLOOKUP(CONCATENATE($B88,"-",$C88),IN_1A!$B$2:$AA$3000,5,FALSE))=TRUE,"",VLOOKUP(CONCATENATE($B88,"-",$C88),IN_1A!$B$2:$AA$3000,5,FALSE))</f>
        <v>0</v>
      </c>
      <c r="H88" s="1614">
        <f>IF(ISERROR(VLOOKUP(CONCATENATE($B88,"-",$C88),IN_1A!$B$2:$AA$3000,6,FALSE))=TRUE,"",VLOOKUP(CONCATENATE($B88,"-",$C88),IN_1A!$B$2:$AA$3000,6,FALSE))</f>
        <v>0</v>
      </c>
      <c r="I88" s="1613">
        <f>IF(ISERROR(VLOOKUP(CONCATENATE($B88,"-",$C88),IN_1A!$B$2:$AA$3000,7,FALSE))=TRUE,"",VLOOKUP(CONCATENATE($B88,"-",$C88),IN_1A!$B$2:$AA$3000,7,FALSE))</f>
        <v>0</v>
      </c>
      <c r="J88" s="1614">
        <f>IF(ISERROR(VLOOKUP(CONCATENATE($B88,"-",$C88),IN_1A!$B$2:$AA$3000,8,FALSE))=TRUE,"",VLOOKUP(CONCATENATE($B88,"-",$C88),IN_1A!$B$2:$AA$3000,8,FALSE))</f>
        <v>0</v>
      </c>
      <c r="K88" s="1613">
        <f>IF(ISERROR(VLOOKUP(CONCATENATE($B88,"-",$C88),IN_1A!$B$2:$AA$3000,9,FALSE))=TRUE,"",VLOOKUP(CONCATENATE($B88,"-",$C88),IN_1A!$B$2:$AA$3000,9,FALSE))</f>
        <v>0</v>
      </c>
      <c r="L88" s="1614">
        <f>IF(ISERROR(VLOOKUP(CONCATENATE($B88,"-",$C88),IN_1A!$B$2:$AA$3000,10,FALSE))=TRUE,"",VLOOKUP(CONCATENATE($B88,"-",$C88),IN_1A!$B$2:$AA$3000,10,FALSE))</f>
        <v>0</v>
      </c>
      <c r="M88" s="1613">
        <f>IF(ISERROR(VLOOKUP(CONCATENATE($B88,"-",$C88),IN_1A!$B$2:$AA$3000,11,FALSE))=TRUE,"",VLOOKUP(CONCATENATE($B88,"-",$C88),IN_1A!$B$2:$AA$3000,11,FALSE))</f>
        <v>0</v>
      </c>
      <c r="N88" s="1614">
        <f>IF(ISERROR(VLOOKUP(CONCATENATE($B88,"-",$C88),IN_1A!$B$2:$AA$3000,12,FALSE))=TRUE,"",VLOOKUP(CONCATENATE($B88,"-",$C88),IN_1A!$B$2:$AA$3000,12,FALSE))</f>
        <v>0</v>
      </c>
      <c r="O88" s="1613">
        <f>IF(ISERROR(VLOOKUP(CONCATENATE($B88,"-",$C88),IN_1A!$B$2:$AA$3000,13,FALSE))=TRUE,"",VLOOKUP(CONCATENATE($B88,"-",$C88),IN_1A!$B$2:$AA$3000,13,FALSE))</f>
        <v>0</v>
      </c>
      <c r="P88" s="1614">
        <f>IF(ISERROR(VLOOKUP(CONCATENATE($B88,"-",$C88),IN_1A!$B$2:$AA$3000,14,FALSE))=TRUE,"",VLOOKUP(CONCATENATE($B88,"-",$C88),IN_1A!$B$2:$AA$3000,14,FALSE))</f>
        <v>0</v>
      </c>
      <c r="Q88" s="623">
        <f t="shared" si="10"/>
        <v>0</v>
      </c>
      <c r="R88" s="624">
        <f t="shared" si="10"/>
        <v>0</v>
      </c>
      <c r="S88" s="177"/>
    </row>
    <row r="89" spans="1:19" s="203" customFormat="1" ht="12" customHeight="1" thickBot="1">
      <c r="A89" s="240" t="s">
        <v>615</v>
      </c>
      <c r="B89" s="238" t="s">
        <v>616</v>
      </c>
      <c r="C89" s="241" t="s">
        <v>690</v>
      </c>
      <c r="D89" s="1553" t="str">
        <f>CONCATENATE(D$79)</f>
        <v/>
      </c>
      <c r="E89" s="1615">
        <f>IF(ISERROR(VLOOKUP(CONCATENATE($B89,"-",$C89),IN_1A!$B$2:$AA$3000,3,FALSE))=TRUE,"",VLOOKUP(CONCATENATE($B89,"-",$C89),IN_1A!$B$2:$AA$3000,3,FALSE))</f>
        <v>0</v>
      </c>
      <c r="F89" s="1616">
        <f>IF(ISERROR(VLOOKUP(CONCATENATE($B89,"-",$C89),IN_1A!$B$2:$AA$3000,4,FALSE))=TRUE,"",VLOOKUP(CONCATENATE($B89,"-",$C89),IN_1A!$B$2:$AA$3000,4,FALSE))</f>
        <v>0</v>
      </c>
      <c r="G89" s="1615">
        <f>IF(ISERROR(VLOOKUP(CONCATENATE($B89,"-",$C89),IN_1A!$B$2:$AA$3000,5,FALSE))=TRUE,"",VLOOKUP(CONCATENATE($B89,"-",$C89),IN_1A!$B$2:$AA$3000,5,FALSE))</f>
        <v>0</v>
      </c>
      <c r="H89" s="1616">
        <f>IF(ISERROR(VLOOKUP(CONCATENATE($B89,"-",$C89),IN_1A!$B$2:$AA$3000,6,FALSE))=TRUE,"",VLOOKUP(CONCATENATE($B89,"-",$C89),IN_1A!$B$2:$AA$3000,6,FALSE))</f>
        <v>0</v>
      </c>
      <c r="I89" s="1615">
        <f>IF(ISERROR(VLOOKUP(CONCATENATE($B89,"-",$C89),IN_1A!$B$2:$AA$3000,7,FALSE))=TRUE,"",VLOOKUP(CONCATENATE($B89,"-",$C89),IN_1A!$B$2:$AA$3000,7,FALSE))</f>
        <v>0</v>
      </c>
      <c r="J89" s="1616">
        <f>IF(ISERROR(VLOOKUP(CONCATENATE($B89,"-",$C89),IN_1A!$B$2:$AA$3000,8,FALSE))=TRUE,"",VLOOKUP(CONCATENATE($B89,"-",$C89),IN_1A!$B$2:$AA$3000,8,FALSE))</f>
        <v>0</v>
      </c>
      <c r="K89" s="1615">
        <f>IF(ISERROR(VLOOKUP(CONCATENATE($B89,"-",$C89),IN_1A!$B$2:$AA$3000,9,FALSE))=TRUE,"",VLOOKUP(CONCATENATE($B89,"-",$C89),IN_1A!$B$2:$AA$3000,9,FALSE))</f>
        <v>0</v>
      </c>
      <c r="L89" s="1616">
        <f>IF(ISERROR(VLOOKUP(CONCATENATE($B89,"-",$C89),IN_1A!$B$2:$AA$3000,10,FALSE))=TRUE,"",VLOOKUP(CONCATENATE($B89,"-",$C89),IN_1A!$B$2:$AA$3000,10,FALSE))</f>
        <v>0</v>
      </c>
      <c r="M89" s="1615">
        <f>IF(ISERROR(VLOOKUP(CONCATENATE($B89,"-",$C89),IN_1A!$B$2:$AA$3000,11,FALSE))=TRUE,"",VLOOKUP(CONCATENATE($B89,"-",$C89),IN_1A!$B$2:$AA$3000,11,FALSE))</f>
        <v>0</v>
      </c>
      <c r="N89" s="1616">
        <f>IF(ISERROR(VLOOKUP(CONCATENATE($B89,"-",$C89),IN_1A!$B$2:$AA$3000,12,FALSE))=TRUE,"",VLOOKUP(CONCATENATE($B89,"-",$C89),IN_1A!$B$2:$AA$3000,12,FALSE))</f>
        <v>0</v>
      </c>
      <c r="O89" s="1615">
        <f>IF(ISERROR(VLOOKUP(CONCATENATE($B89,"-",$C89),IN_1A!$B$2:$AA$3000,13,FALSE))=TRUE,"",VLOOKUP(CONCATENATE($B89,"-",$C89),IN_1A!$B$2:$AA$3000,13,FALSE))</f>
        <v>0</v>
      </c>
      <c r="P89" s="1616">
        <f>IF(ISERROR(VLOOKUP(CONCATENATE($B89,"-",$C89),IN_1A!$B$2:$AA$3000,14,FALSE))=TRUE,"",VLOOKUP(CONCATENATE($B89,"-",$C89),IN_1A!$B$2:$AA$3000,14,FALSE))</f>
        <v>0</v>
      </c>
      <c r="Q89" s="625">
        <f t="shared" si="10"/>
        <v>0</v>
      </c>
      <c r="R89" s="626">
        <f t="shared" si="10"/>
        <v>0</v>
      </c>
      <c r="S89" s="177" t="str">
        <f>IF(O89&gt;Q89,"ERRORE",IF(P89&gt;R89,"ERRORE",""))</f>
        <v/>
      </c>
    </row>
    <row r="90" spans="1:19" s="203" customFormat="1" ht="12" customHeight="1" thickBot="1">
      <c r="A90" s="253" t="s">
        <v>617</v>
      </c>
      <c r="B90" s="254"/>
      <c r="C90" s="255"/>
      <c r="D90" s="1557"/>
      <c r="E90" s="541"/>
      <c r="F90" s="533"/>
      <c r="G90" s="533"/>
      <c r="H90" s="533"/>
      <c r="I90" s="533"/>
      <c r="J90" s="533"/>
      <c r="K90" s="533"/>
      <c r="L90" s="533"/>
      <c r="M90" s="533"/>
      <c r="N90" s="533"/>
      <c r="O90" s="533"/>
      <c r="P90" s="533"/>
      <c r="Q90" s="627"/>
      <c r="R90" s="628"/>
      <c r="S90" s="177" t="str">
        <f>IF(O90&gt;Q90,"ERRORE",IF(P90&gt;R90,"ERRORE",""))</f>
        <v/>
      </c>
    </row>
    <row r="91" spans="1:19" s="203" customFormat="1" ht="12" customHeight="1" thickBot="1">
      <c r="A91" s="245" t="s">
        <v>598</v>
      </c>
      <c r="B91" s="251"/>
      <c r="C91" s="252"/>
      <c r="D91" s="1558"/>
      <c r="E91" s="533"/>
      <c r="F91" s="533"/>
      <c r="G91" s="533"/>
      <c r="H91" s="533"/>
      <c r="I91" s="533"/>
      <c r="J91" s="533"/>
      <c r="K91" s="533"/>
      <c r="L91" s="533"/>
      <c r="M91" s="533"/>
      <c r="N91" s="533"/>
      <c r="O91" s="533"/>
      <c r="P91" s="533"/>
      <c r="Q91" s="627"/>
      <c r="R91" s="628"/>
      <c r="S91" s="177" t="str">
        <f>IF(O91&gt;Q91,"ERRORE",IF(P91&gt;R91,"ERRORE",""))</f>
        <v/>
      </c>
    </row>
    <row r="92" spans="1:19" s="178" customFormat="1" ht="12" thickBot="1">
      <c r="A92" s="240" t="s">
        <v>618</v>
      </c>
      <c r="B92" s="248" t="s">
        <v>619</v>
      </c>
      <c r="C92" s="249" t="s">
        <v>690</v>
      </c>
      <c r="D92" s="1555" t="str">
        <f t="shared" ref="D92:D118" si="11">CONCATENATE(D$79)</f>
        <v/>
      </c>
      <c r="E92" s="1611">
        <f>IF(ISERROR(VLOOKUP(CONCATENATE($B92,"-",$C92),IN_1A!$B$2:$AA$3000,3,FALSE))=TRUE,"",VLOOKUP(CONCATENATE($B92,"-",$C92),IN_1A!$B$2:$AA$3000,3,FALSE))</f>
        <v>0</v>
      </c>
      <c r="F92" s="1612">
        <f>IF(ISERROR(VLOOKUP(CONCATENATE($B92,"-",$C92),IN_1A!$B$2:$AA$3000,4,FALSE))=TRUE,"",VLOOKUP(CONCATENATE($B92,"-",$C92),IN_1A!$B$2:$AA$3000,4,FALSE))</f>
        <v>0</v>
      </c>
      <c r="G92" s="1611">
        <f>IF(ISERROR(VLOOKUP(CONCATENATE($B92,"-",$C92),IN_1A!$B$2:$AA$3000,5,FALSE))=TRUE,"",VLOOKUP(CONCATENATE($B92,"-",$C92),IN_1A!$B$2:$AA$3000,5,FALSE))</f>
        <v>0</v>
      </c>
      <c r="H92" s="1612">
        <f>IF(ISERROR(VLOOKUP(CONCATENATE($B92,"-",$C92),IN_1A!$B$2:$AA$3000,6,FALSE))=TRUE,"",VLOOKUP(CONCATENATE($B92,"-",$C92),IN_1A!$B$2:$AA$3000,6,FALSE))</f>
        <v>0</v>
      </c>
      <c r="I92" s="1611">
        <f>IF(ISERROR(VLOOKUP(CONCATENATE($B92,"-",$C92),IN_1A!$B$2:$AA$3000,7,FALSE))=TRUE,"",VLOOKUP(CONCATENATE($B92,"-",$C92),IN_1A!$B$2:$AA$3000,7,FALSE))</f>
        <v>0</v>
      </c>
      <c r="J92" s="1612">
        <f>IF(ISERROR(VLOOKUP(CONCATENATE($B92,"-",$C92),IN_1A!$B$2:$AA$3000,8,FALSE))=TRUE,"",VLOOKUP(CONCATENATE($B92,"-",$C92),IN_1A!$B$2:$AA$3000,8,FALSE))</f>
        <v>0</v>
      </c>
      <c r="K92" s="1611">
        <f>IF(ISERROR(VLOOKUP(CONCATENATE($B92,"-",$C92),IN_1A!$B$2:$AA$3000,9,FALSE))=TRUE,"",VLOOKUP(CONCATENATE($B92,"-",$C92),IN_1A!$B$2:$AA$3000,9,FALSE))</f>
        <v>0</v>
      </c>
      <c r="L92" s="1612">
        <f>IF(ISERROR(VLOOKUP(CONCATENATE($B92,"-",$C92),IN_1A!$B$2:$AA$3000,10,FALSE))=TRUE,"",VLOOKUP(CONCATENATE($B92,"-",$C92),IN_1A!$B$2:$AA$3000,10,FALSE))</f>
        <v>0</v>
      </c>
      <c r="M92" s="1611">
        <f>IF(ISERROR(VLOOKUP(CONCATENATE($B92,"-",$C92),IN_1A!$B$2:$AA$3000,11,FALSE))=TRUE,"",VLOOKUP(CONCATENATE($B92,"-",$C92),IN_1A!$B$2:$AA$3000,11,FALSE))</f>
        <v>0</v>
      </c>
      <c r="N92" s="1612">
        <f>IF(ISERROR(VLOOKUP(CONCATENATE($B92,"-",$C92),IN_1A!$B$2:$AA$3000,12,FALSE))=TRUE,"",VLOOKUP(CONCATENATE($B92,"-",$C92),IN_1A!$B$2:$AA$3000,12,FALSE))</f>
        <v>0</v>
      </c>
      <c r="O92" s="1611">
        <f>IF(ISERROR(VLOOKUP(CONCATENATE($B92,"-",$C92),IN_1A!$B$2:$AA$3000,13,FALSE))=TRUE,"",VLOOKUP(CONCATENATE($B92,"-",$C92),IN_1A!$B$2:$AA$3000,13,FALSE))</f>
        <v>0</v>
      </c>
      <c r="P92" s="1612">
        <f>IF(ISERROR(VLOOKUP(CONCATENATE($B92,"-",$C92),IN_1A!$B$2:$AA$3000,14,FALSE))=TRUE,"",VLOOKUP(CONCATENATE($B92,"-",$C92),IN_1A!$B$2:$AA$3000,14,FALSE))</f>
        <v>0</v>
      </c>
      <c r="Q92" s="621">
        <f t="shared" si="10"/>
        <v>0</v>
      </c>
      <c r="R92" s="622">
        <f t="shared" si="10"/>
        <v>0</v>
      </c>
      <c r="S92" s="177"/>
    </row>
    <row r="93" spans="1:19" s="178" customFormat="1" ht="12" thickBot="1">
      <c r="A93" s="240" t="s">
        <v>620</v>
      </c>
      <c r="B93" s="256" t="s">
        <v>621</v>
      </c>
      <c r="C93" s="239" t="s">
        <v>690</v>
      </c>
      <c r="D93" s="1552" t="str">
        <f t="shared" si="11"/>
        <v/>
      </c>
      <c r="E93" s="1613">
        <f>IF(ISERROR(VLOOKUP(CONCATENATE($B93,"-",$C93),IN_1A!$B$2:$AA$3000,3,FALSE))=TRUE,"",VLOOKUP(CONCATENATE($B93,"-",$C93),IN_1A!$B$2:$AA$3000,3,FALSE))</f>
        <v>0</v>
      </c>
      <c r="F93" s="1614">
        <f>IF(ISERROR(VLOOKUP(CONCATENATE($B93,"-",$C93),IN_1A!$B$2:$AA$3000,4,FALSE))=TRUE,"",VLOOKUP(CONCATENATE($B93,"-",$C93),IN_1A!$B$2:$AA$3000,4,FALSE))</f>
        <v>0</v>
      </c>
      <c r="G93" s="1613">
        <f>IF(ISERROR(VLOOKUP(CONCATENATE($B93,"-",$C93),IN_1A!$B$2:$AA$3000,5,FALSE))=TRUE,"",VLOOKUP(CONCATENATE($B93,"-",$C93),IN_1A!$B$2:$AA$3000,5,FALSE))</f>
        <v>0</v>
      </c>
      <c r="H93" s="1614">
        <f>IF(ISERROR(VLOOKUP(CONCATENATE($B93,"-",$C93),IN_1A!$B$2:$AA$3000,6,FALSE))=TRUE,"",VLOOKUP(CONCATENATE($B93,"-",$C93),IN_1A!$B$2:$AA$3000,6,FALSE))</f>
        <v>0</v>
      </c>
      <c r="I93" s="1613">
        <f>IF(ISERROR(VLOOKUP(CONCATENATE($B93,"-",$C93),IN_1A!$B$2:$AA$3000,7,FALSE))=TRUE,"",VLOOKUP(CONCATENATE($B93,"-",$C93),IN_1A!$B$2:$AA$3000,7,FALSE))</f>
        <v>0</v>
      </c>
      <c r="J93" s="1614">
        <f>IF(ISERROR(VLOOKUP(CONCATENATE($B93,"-",$C93),IN_1A!$B$2:$AA$3000,8,FALSE))=TRUE,"",VLOOKUP(CONCATENATE($B93,"-",$C93),IN_1A!$B$2:$AA$3000,8,FALSE))</f>
        <v>0</v>
      </c>
      <c r="K93" s="1613">
        <f>IF(ISERROR(VLOOKUP(CONCATENATE($B93,"-",$C93),IN_1A!$B$2:$AA$3000,9,FALSE))=TRUE,"",VLOOKUP(CONCATENATE($B93,"-",$C93),IN_1A!$B$2:$AA$3000,9,FALSE))</f>
        <v>0</v>
      </c>
      <c r="L93" s="1614">
        <f>IF(ISERROR(VLOOKUP(CONCATENATE($B93,"-",$C93),IN_1A!$B$2:$AA$3000,10,FALSE))=TRUE,"",VLOOKUP(CONCATENATE($B93,"-",$C93),IN_1A!$B$2:$AA$3000,10,FALSE))</f>
        <v>0</v>
      </c>
      <c r="M93" s="1613">
        <f>IF(ISERROR(VLOOKUP(CONCATENATE($B93,"-",$C93),IN_1A!$B$2:$AA$3000,11,FALSE))=TRUE,"",VLOOKUP(CONCATENATE($B93,"-",$C93),IN_1A!$B$2:$AA$3000,11,FALSE))</f>
        <v>0</v>
      </c>
      <c r="N93" s="1614">
        <f>IF(ISERROR(VLOOKUP(CONCATENATE($B93,"-",$C93),IN_1A!$B$2:$AA$3000,12,FALSE))=TRUE,"",VLOOKUP(CONCATENATE($B93,"-",$C93),IN_1A!$B$2:$AA$3000,12,FALSE))</f>
        <v>0</v>
      </c>
      <c r="O93" s="1613">
        <f>IF(ISERROR(VLOOKUP(CONCATENATE($B93,"-",$C93),IN_1A!$B$2:$AA$3000,13,FALSE))=TRUE,"",VLOOKUP(CONCATENATE($B93,"-",$C93),IN_1A!$B$2:$AA$3000,13,FALSE))</f>
        <v>0</v>
      </c>
      <c r="P93" s="1614">
        <f>IF(ISERROR(VLOOKUP(CONCATENATE($B93,"-",$C93),IN_1A!$B$2:$AA$3000,14,FALSE))=TRUE,"",VLOOKUP(CONCATENATE($B93,"-",$C93),IN_1A!$B$2:$AA$3000,14,FALSE))</f>
        <v>0</v>
      </c>
      <c r="Q93" s="623">
        <f t="shared" si="10"/>
        <v>0</v>
      </c>
      <c r="R93" s="624">
        <f t="shared" si="10"/>
        <v>0</v>
      </c>
      <c r="S93" s="177"/>
    </row>
    <row r="94" spans="1:19" s="203" customFormat="1" ht="12" customHeight="1" thickBot="1">
      <c r="A94" s="240" t="s">
        <v>622</v>
      </c>
      <c r="B94" s="256" t="s">
        <v>623</v>
      </c>
      <c r="C94" s="239" t="s">
        <v>690</v>
      </c>
      <c r="D94" s="1552" t="str">
        <f t="shared" si="11"/>
        <v/>
      </c>
      <c r="E94" s="1613">
        <f>IF(ISERROR(VLOOKUP(CONCATENATE($B94,"-",$C94),IN_1A!$B$2:$AA$3000,3,FALSE))=TRUE,"",VLOOKUP(CONCATENATE($B94,"-",$C94),IN_1A!$B$2:$AA$3000,3,FALSE))</f>
        <v>0</v>
      </c>
      <c r="F94" s="1614">
        <f>IF(ISERROR(VLOOKUP(CONCATENATE($B94,"-",$C94),IN_1A!$B$2:$AA$3000,4,FALSE))=TRUE,"",VLOOKUP(CONCATENATE($B94,"-",$C94),IN_1A!$B$2:$AA$3000,4,FALSE))</f>
        <v>0</v>
      </c>
      <c r="G94" s="1613">
        <f>IF(ISERROR(VLOOKUP(CONCATENATE($B94,"-",$C94),IN_1A!$B$2:$AA$3000,5,FALSE))=TRUE,"",VLOOKUP(CONCATENATE($B94,"-",$C94),IN_1A!$B$2:$AA$3000,5,FALSE))</f>
        <v>0</v>
      </c>
      <c r="H94" s="1614">
        <f>IF(ISERROR(VLOOKUP(CONCATENATE($B94,"-",$C94),IN_1A!$B$2:$AA$3000,6,FALSE))=TRUE,"",VLOOKUP(CONCATENATE($B94,"-",$C94),IN_1A!$B$2:$AA$3000,6,FALSE))</f>
        <v>0</v>
      </c>
      <c r="I94" s="1613">
        <f>IF(ISERROR(VLOOKUP(CONCATENATE($B94,"-",$C94),IN_1A!$B$2:$AA$3000,7,FALSE))=TRUE,"",VLOOKUP(CONCATENATE($B94,"-",$C94),IN_1A!$B$2:$AA$3000,7,FALSE))</f>
        <v>0</v>
      </c>
      <c r="J94" s="1614">
        <f>IF(ISERROR(VLOOKUP(CONCATENATE($B94,"-",$C94),IN_1A!$B$2:$AA$3000,8,FALSE))=TRUE,"",VLOOKUP(CONCATENATE($B94,"-",$C94),IN_1A!$B$2:$AA$3000,8,FALSE))</f>
        <v>0</v>
      </c>
      <c r="K94" s="1613">
        <f>IF(ISERROR(VLOOKUP(CONCATENATE($B94,"-",$C94),IN_1A!$B$2:$AA$3000,9,FALSE))=TRUE,"",VLOOKUP(CONCATENATE($B94,"-",$C94),IN_1A!$B$2:$AA$3000,9,FALSE))</f>
        <v>0</v>
      </c>
      <c r="L94" s="1614">
        <f>IF(ISERROR(VLOOKUP(CONCATENATE($B94,"-",$C94),IN_1A!$B$2:$AA$3000,10,FALSE))=TRUE,"",VLOOKUP(CONCATENATE($B94,"-",$C94),IN_1A!$B$2:$AA$3000,10,FALSE))</f>
        <v>0</v>
      </c>
      <c r="M94" s="1613">
        <f>IF(ISERROR(VLOOKUP(CONCATENATE($B94,"-",$C94),IN_1A!$B$2:$AA$3000,11,FALSE))=TRUE,"",VLOOKUP(CONCATENATE($B94,"-",$C94),IN_1A!$B$2:$AA$3000,11,FALSE))</f>
        <v>0</v>
      </c>
      <c r="N94" s="1614">
        <f>IF(ISERROR(VLOOKUP(CONCATENATE($B94,"-",$C94),IN_1A!$B$2:$AA$3000,12,FALSE))=TRUE,"",VLOOKUP(CONCATENATE($B94,"-",$C94),IN_1A!$B$2:$AA$3000,12,FALSE))</f>
        <v>0</v>
      </c>
      <c r="O94" s="1613">
        <f>IF(ISERROR(VLOOKUP(CONCATENATE($B94,"-",$C94),IN_1A!$B$2:$AA$3000,13,FALSE))=TRUE,"",VLOOKUP(CONCATENATE($B94,"-",$C94),IN_1A!$B$2:$AA$3000,13,FALSE))</f>
        <v>0</v>
      </c>
      <c r="P94" s="1614">
        <f>IF(ISERROR(VLOOKUP(CONCATENATE($B94,"-",$C94),IN_1A!$B$2:$AA$3000,14,FALSE))=TRUE,"",VLOOKUP(CONCATENATE($B94,"-",$C94),IN_1A!$B$2:$AA$3000,14,FALSE))</f>
        <v>0</v>
      </c>
      <c r="Q94" s="623">
        <f t="shared" si="10"/>
        <v>0</v>
      </c>
      <c r="R94" s="624">
        <f t="shared" si="10"/>
        <v>0</v>
      </c>
      <c r="S94" s="177" t="str">
        <f t="shared" ref="S94:S106" si="12">IF(O94&gt;Q94,"ERRORE",IF(P94&gt;R94,"ERRORE",""))</f>
        <v/>
      </c>
    </row>
    <row r="95" spans="1:19" s="217" customFormat="1" ht="12" customHeight="1" thickBot="1">
      <c r="A95" s="240" t="s">
        <v>624</v>
      </c>
      <c r="B95" s="256" t="s">
        <v>625</v>
      </c>
      <c r="C95" s="239" t="s">
        <v>690</v>
      </c>
      <c r="D95" s="1552" t="str">
        <f t="shared" si="11"/>
        <v/>
      </c>
      <c r="E95" s="1613">
        <f>IF(ISERROR(VLOOKUP(CONCATENATE($B95,"-",$C95),IN_1A!$B$2:$AA$3000,3,FALSE))=TRUE,"",VLOOKUP(CONCATENATE($B95,"-",$C95),IN_1A!$B$2:$AA$3000,3,FALSE))</f>
        <v>0</v>
      </c>
      <c r="F95" s="1614">
        <f>IF(ISERROR(VLOOKUP(CONCATENATE($B95,"-",$C95),IN_1A!$B$2:$AA$3000,4,FALSE))=TRUE,"",VLOOKUP(CONCATENATE($B95,"-",$C95),IN_1A!$B$2:$AA$3000,4,FALSE))</f>
        <v>0</v>
      </c>
      <c r="G95" s="1613">
        <f>IF(ISERROR(VLOOKUP(CONCATENATE($B95,"-",$C95),IN_1A!$B$2:$AA$3000,5,FALSE))=TRUE,"",VLOOKUP(CONCATENATE($B95,"-",$C95),IN_1A!$B$2:$AA$3000,5,FALSE))</f>
        <v>0</v>
      </c>
      <c r="H95" s="1614">
        <f>IF(ISERROR(VLOOKUP(CONCATENATE($B95,"-",$C95),IN_1A!$B$2:$AA$3000,6,FALSE))=TRUE,"",VLOOKUP(CONCATENATE($B95,"-",$C95),IN_1A!$B$2:$AA$3000,6,FALSE))</f>
        <v>0</v>
      </c>
      <c r="I95" s="1613">
        <f>IF(ISERROR(VLOOKUP(CONCATENATE($B95,"-",$C95),IN_1A!$B$2:$AA$3000,7,FALSE))=TRUE,"",VLOOKUP(CONCATENATE($B95,"-",$C95),IN_1A!$B$2:$AA$3000,7,FALSE))</f>
        <v>0</v>
      </c>
      <c r="J95" s="1614">
        <f>IF(ISERROR(VLOOKUP(CONCATENATE($B95,"-",$C95),IN_1A!$B$2:$AA$3000,8,FALSE))=TRUE,"",VLOOKUP(CONCATENATE($B95,"-",$C95),IN_1A!$B$2:$AA$3000,8,FALSE))</f>
        <v>0</v>
      </c>
      <c r="K95" s="1613">
        <f>IF(ISERROR(VLOOKUP(CONCATENATE($B95,"-",$C95),IN_1A!$B$2:$AA$3000,9,FALSE))=TRUE,"",VLOOKUP(CONCATENATE($B95,"-",$C95),IN_1A!$B$2:$AA$3000,9,FALSE))</f>
        <v>0</v>
      </c>
      <c r="L95" s="1614">
        <f>IF(ISERROR(VLOOKUP(CONCATENATE($B95,"-",$C95),IN_1A!$B$2:$AA$3000,10,FALSE))=TRUE,"",VLOOKUP(CONCATENATE($B95,"-",$C95),IN_1A!$B$2:$AA$3000,10,FALSE))</f>
        <v>0</v>
      </c>
      <c r="M95" s="1613">
        <f>IF(ISERROR(VLOOKUP(CONCATENATE($B95,"-",$C95),IN_1A!$B$2:$AA$3000,11,FALSE))=TRUE,"",VLOOKUP(CONCATENATE($B95,"-",$C95),IN_1A!$B$2:$AA$3000,11,FALSE))</f>
        <v>0</v>
      </c>
      <c r="N95" s="1614">
        <f>IF(ISERROR(VLOOKUP(CONCATENATE($B95,"-",$C95),IN_1A!$B$2:$AA$3000,12,FALSE))=TRUE,"",VLOOKUP(CONCATENATE($B95,"-",$C95),IN_1A!$B$2:$AA$3000,12,FALSE))</f>
        <v>0</v>
      </c>
      <c r="O95" s="1613">
        <f>IF(ISERROR(VLOOKUP(CONCATENATE($B95,"-",$C95),IN_1A!$B$2:$AA$3000,13,FALSE))=TRUE,"",VLOOKUP(CONCATENATE($B95,"-",$C95),IN_1A!$B$2:$AA$3000,13,FALSE))</f>
        <v>0</v>
      </c>
      <c r="P95" s="1614">
        <f>IF(ISERROR(VLOOKUP(CONCATENATE($B95,"-",$C95),IN_1A!$B$2:$AA$3000,14,FALSE))=TRUE,"",VLOOKUP(CONCATENATE($B95,"-",$C95),IN_1A!$B$2:$AA$3000,14,FALSE))</f>
        <v>0</v>
      </c>
      <c r="Q95" s="623">
        <f t="shared" si="10"/>
        <v>0</v>
      </c>
      <c r="R95" s="624">
        <f t="shared" si="10"/>
        <v>0</v>
      </c>
      <c r="S95" s="177" t="str">
        <f t="shared" si="12"/>
        <v/>
      </c>
    </row>
    <row r="96" spans="1:19" s="203" customFormat="1" ht="12" customHeight="1" thickBot="1">
      <c r="A96" s="240" t="s">
        <v>626</v>
      </c>
      <c r="B96" s="256" t="s">
        <v>627</v>
      </c>
      <c r="C96" s="239" t="s">
        <v>690</v>
      </c>
      <c r="D96" s="1552" t="str">
        <f t="shared" si="11"/>
        <v/>
      </c>
      <c r="E96" s="1613">
        <f>IF(ISERROR(VLOOKUP(CONCATENATE($B96,"-",$C96),IN_1A!$B$2:$AA$3000,3,FALSE))=TRUE,"",VLOOKUP(CONCATENATE($B96,"-",$C96),IN_1A!$B$2:$AA$3000,3,FALSE))</f>
        <v>0</v>
      </c>
      <c r="F96" s="1614">
        <f>IF(ISERROR(VLOOKUP(CONCATENATE($B96,"-",$C96),IN_1A!$B$2:$AA$3000,4,FALSE))=TRUE,"",VLOOKUP(CONCATENATE($B96,"-",$C96),IN_1A!$B$2:$AA$3000,4,FALSE))</f>
        <v>0</v>
      </c>
      <c r="G96" s="1613">
        <f>IF(ISERROR(VLOOKUP(CONCATENATE($B96,"-",$C96),IN_1A!$B$2:$AA$3000,5,FALSE))=TRUE,"",VLOOKUP(CONCATENATE($B96,"-",$C96),IN_1A!$B$2:$AA$3000,5,FALSE))</f>
        <v>0</v>
      </c>
      <c r="H96" s="1614">
        <f>IF(ISERROR(VLOOKUP(CONCATENATE($B96,"-",$C96),IN_1A!$B$2:$AA$3000,6,FALSE))=TRUE,"",VLOOKUP(CONCATENATE($B96,"-",$C96),IN_1A!$B$2:$AA$3000,6,FALSE))</f>
        <v>0</v>
      </c>
      <c r="I96" s="1613">
        <f>IF(ISERROR(VLOOKUP(CONCATENATE($B96,"-",$C96),IN_1A!$B$2:$AA$3000,7,FALSE))=TRUE,"",VLOOKUP(CONCATENATE($B96,"-",$C96),IN_1A!$B$2:$AA$3000,7,FALSE))</f>
        <v>0</v>
      </c>
      <c r="J96" s="1614">
        <f>IF(ISERROR(VLOOKUP(CONCATENATE($B96,"-",$C96),IN_1A!$B$2:$AA$3000,8,FALSE))=TRUE,"",VLOOKUP(CONCATENATE($B96,"-",$C96),IN_1A!$B$2:$AA$3000,8,FALSE))</f>
        <v>0</v>
      </c>
      <c r="K96" s="1613">
        <f>IF(ISERROR(VLOOKUP(CONCATENATE($B96,"-",$C96),IN_1A!$B$2:$AA$3000,9,FALSE))=TRUE,"",VLOOKUP(CONCATENATE($B96,"-",$C96),IN_1A!$B$2:$AA$3000,9,FALSE))</f>
        <v>0</v>
      </c>
      <c r="L96" s="1614">
        <f>IF(ISERROR(VLOOKUP(CONCATENATE($B96,"-",$C96),IN_1A!$B$2:$AA$3000,10,FALSE))=TRUE,"",VLOOKUP(CONCATENATE($B96,"-",$C96),IN_1A!$B$2:$AA$3000,10,FALSE))</f>
        <v>0</v>
      </c>
      <c r="M96" s="1613">
        <f>IF(ISERROR(VLOOKUP(CONCATENATE($B96,"-",$C96),IN_1A!$B$2:$AA$3000,11,FALSE))=TRUE,"",VLOOKUP(CONCATENATE($B96,"-",$C96),IN_1A!$B$2:$AA$3000,11,FALSE))</f>
        <v>0</v>
      </c>
      <c r="N96" s="1614">
        <f>IF(ISERROR(VLOOKUP(CONCATENATE($B96,"-",$C96),IN_1A!$B$2:$AA$3000,12,FALSE))=TRUE,"",VLOOKUP(CONCATENATE($B96,"-",$C96),IN_1A!$B$2:$AA$3000,12,FALSE))</f>
        <v>0</v>
      </c>
      <c r="O96" s="1613">
        <f>IF(ISERROR(VLOOKUP(CONCATENATE($B96,"-",$C96),IN_1A!$B$2:$AA$3000,13,FALSE))=TRUE,"",VLOOKUP(CONCATENATE($B96,"-",$C96),IN_1A!$B$2:$AA$3000,13,FALSE))</f>
        <v>0</v>
      </c>
      <c r="P96" s="1614">
        <f>IF(ISERROR(VLOOKUP(CONCATENATE($B96,"-",$C96),IN_1A!$B$2:$AA$3000,14,FALSE))=TRUE,"",VLOOKUP(CONCATENATE($B96,"-",$C96),IN_1A!$B$2:$AA$3000,14,FALSE))</f>
        <v>0</v>
      </c>
      <c r="Q96" s="623">
        <f t="shared" si="10"/>
        <v>0</v>
      </c>
      <c r="R96" s="624">
        <f t="shared" si="10"/>
        <v>0</v>
      </c>
      <c r="S96" s="177" t="str">
        <f t="shared" si="12"/>
        <v/>
      </c>
    </row>
    <row r="97" spans="1:19" s="203" customFormat="1" ht="12" customHeight="1" thickBot="1">
      <c r="A97" s="240" t="s">
        <v>628</v>
      </c>
      <c r="B97" s="256" t="s">
        <v>629</v>
      </c>
      <c r="C97" s="239" t="s">
        <v>690</v>
      </c>
      <c r="D97" s="1552" t="str">
        <f t="shared" si="11"/>
        <v/>
      </c>
      <c r="E97" s="1613">
        <f>IF(ISERROR(VLOOKUP(CONCATENATE($B97,"-",$C97),IN_1A!$B$2:$AA$3000,3,FALSE))=TRUE,"",VLOOKUP(CONCATENATE($B97,"-",$C97),IN_1A!$B$2:$AA$3000,3,FALSE))</f>
        <v>0</v>
      </c>
      <c r="F97" s="1614">
        <f>IF(ISERROR(VLOOKUP(CONCATENATE($B97,"-",$C97),IN_1A!$B$2:$AA$3000,4,FALSE))=TRUE,"",VLOOKUP(CONCATENATE($B97,"-",$C97),IN_1A!$B$2:$AA$3000,4,FALSE))</f>
        <v>0</v>
      </c>
      <c r="G97" s="1613">
        <f>IF(ISERROR(VLOOKUP(CONCATENATE($B97,"-",$C97),IN_1A!$B$2:$AA$3000,5,FALSE))=TRUE,"",VLOOKUP(CONCATENATE($B97,"-",$C97),IN_1A!$B$2:$AA$3000,5,FALSE))</f>
        <v>0</v>
      </c>
      <c r="H97" s="1614">
        <f>IF(ISERROR(VLOOKUP(CONCATENATE($B97,"-",$C97),IN_1A!$B$2:$AA$3000,6,FALSE))=TRUE,"",VLOOKUP(CONCATENATE($B97,"-",$C97),IN_1A!$B$2:$AA$3000,6,FALSE))</f>
        <v>0</v>
      </c>
      <c r="I97" s="1613">
        <f>IF(ISERROR(VLOOKUP(CONCATENATE($B97,"-",$C97),IN_1A!$B$2:$AA$3000,7,FALSE))=TRUE,"",VLOOKUP(CONCATENATE($B97,"-",$C97),IN_1A!$B$2:$AA$3000,7,FALSE))</f>
        <v>0</v>
      </c>
      <c r="J97" s="1614">
        <f>IF(ISERROR(VLOOKUP(CONCATENATE($B97,"-",$C97),IN_1A!$B$2:$AA$3000,8,FALSE))=TRUE,"",VLOOKUP(CONCATENATE($B97,"-",$C97),IN_1A!$B$2:$AA$3000,8,FALSE))</f>
        <v>0</v>
      </c>
      <c r="K97" s="1613">
        <f>IF(ISERROR(VLOOKUP(CONCATENATE($B97,"-",$C97),IN_1A!$B$2:$AA$3000,9,FALSE))=TRUE,"",VLOOKUP(CONCATENATE($B97,"-",$C97),IN_1A!$B$2:$AA$3000,9,FALSE))</f>
        <v>0</v>
      </c>
      <c r="L97" s="1614">
        <f>IF(ISERROR(VLOOKUP(CONCATENATE($B97,"-",$C97),IN_1A!$B$2:$AA$3000,10,FALSE))=TRUE,"",VLOOKUP(CONCATENATE($B97,"-",$C97),IN_1A!$B$2:$AA$3000,10,FALSE))</f>
        <v>0</v>
      </c>
      <c r="M97" s="1613">
        <f>IF(ISERROR(VLOOKUP(CONCATENATE($B97,"-",$C97),IN_1A!$B$2:$AA$3000,11,FALSE))=TRUE,"",VLOOKUP(CONCATENATE($B97,"-",$C97),IN_1A!$B$2:$AA$3000,11,FALSE))</f>
        <v>0</v>
      </c>
      <c r="N97" s="1614">
        <f>IF(ISERROR(VLOOKUP(CONCATENATE($B97,"-",$C97),IN_1A!$B$2:$AA$3000,12,FALSE))=TRUE,"",VLOOKUP(CONCATENATE($B97,"-",$C97),IN_1A!$B$2:$AA$3000,12,FALSE))</f>
        <v>0</v>
      </c>
      <c r="O97" s="1613">
        <f>IF(ISERROR(VLOOKUP(CONCATENATE($B97,"-",$C97),IN_1A!$B$2:$AA$3000,13,FALSE))=TRUE,"",VLOOKUP(CONCATENATE($B97,"-",$C97),IN_1A!$B$2:$AA$3000,13,FALSE))</f>
        <v>0</v>
      </c>
      <c r="P97" s="1614">
        <f>IF(ISERROR(VLOOKUP(CONCATENATE($B97,"-",$C97),IN_1A!$B$2:$AA$3000,14,FALSE))=TRUE,"",VLOOKUP(CONCATENATE($B97,"-",$C97),IN_1A!$B$2:$AA$3000,14,FALSE))</f>
        <v>0</v>
      </c>
      <c r="Q97" s="623">
        <f t="shared" si="10"/>
        <v>0</v>
      </c>
      <c r="R97" s="624">
        <f t="shared" si="10"/>
        <v>0</v>
      </c>
      <c r="S97" s="177" t="str">
        <f t="shared" si="12"/>
        <v/>
      </c>
    </row>
    <row r="98" spans="1:19" s="203" customFormat="1" ht="12" customHeight="1" thickBot="1">
      <c r="A98" s="257" t="s">
        <v>630</v>
      </c>
      <c r="B98" s="256" t="s">
        <v>631</v>
      </c>
      <c r="C98" s="239" t="s">
        <v>690</v>
      </c>
      <c r="D98" s="1552" t="str">
        <f t="shared" si="11"/>
        <v/>
      </c>
      <c r="E98" s="1613">
        <f>IF(ISERROR(VLOOKUP(CONCATENATE($B98,"-",$C98),IN_1A!$B$2:$AA$3000,3,FALSE))=TRUE,"",VLOOKUP(CONCATENATE($B98,"-",$C98),IN_1A!$B$2:$AA$3000,3,FALSE))</f>
        <v>0</v>
      </c>
      <c r="F98" s="1614">
        <f>IF(ISERROR(VLOOKUP(CONCATENATE($B98,"-",$C98),IN_1A!$B$2:$AA$3000,4,FALSE))=TRUE,"",VLOOKUP(CONCATENATE($B98,"-",$C98),IN_1A!$B$2:$AA$3000,4,FALSE))</f>
        <v>0</v>
      </c>
      <c r="G98" s="1613">
        <f>IF(ISERROR(VLOOKUP(CONCATENATE($B98,"-",$C98),IN_1A!$B$2:$AA$3000,5,FALSE))=TRUE,"",VLOOKUP(CONCATENATE($B98,"-",$C98),IN_1A!$B$2:$AA$3000,5,FALSE))</f>
        <v>0</v>
      </c>
      <c r="H98" s="1614">
        <f>IF(ISERROR(VLOOKUP(CONCATENATE($B98,"-",$C98),IN_1A!$B$2:$AA$3000,6,FALSE))=TRUE,"",VLOOKUP(CONCATENATE($B98,"-",$C98),IN_1A!$B$2:$AA$3000,6,FALSE))</f>
        <v>0</v>
      </c>
      <c r="I98" s="1613">
        <f>IF(ISERROR(VLOOKUP(CONCATENATE($B98,"-",$C98),IN_1A!$B$2:$AA$3000,7,FALSE))=TRUE,"",VLOOKUP(CONCATENATE($B98,"-",$C98),IN_1A!$B$2:$AA$3000,7,FALSE))</f>
        <v>0</v>
      </c>
      <c r="J98" s="1614">
        <f>IF(ISERROR(VLOOKUP(CONCATENATE($B98,"-",$C98),IN_1A!$B$2:$AA$3000,8,FALSE))=TRUE,"",VLOOKUP(CONCATENATE($B98,"-",$C98),IN_1A!$B$2:$AA$3000,8,FALSE))</f>
        <v>0</v>
      </c>
      <c r="K98" s="1613">
        <f>IF(ISERROR(VLOOKUP(CONCATENATE($B98,"-",$C98),IN_1A!$B$2:$AA$3000,9,FALSE))=TRUE,"",VLOOKUP(CONCATENATE($B98,"-",$C98),IN_1A!$B$2:$AA$3000,9,FALSE))</f>
        <v>0</v>
      </c>
      <c r="L98" s="1614">
        <f>IF(ISERROR(VLOOKUP(CONCATENATE($B98,"-",$C98),IN_1A!$B$2:$AA$3000,10,FALSE))=TRUE,"",VLOOKUP(CONCATENATE($B98,"-",$C98),IN_1A!$B$2:$AA$3000,10,FALSE))</f>
        <v>0</v>
      </c>
      <c r="M98" s="1613">
        <f>IF(ISERROR(VLOOKUP(CONCATENATE($B98,"-",$C98),IN_1A!$B$2:$AA$3000,11,FALSE))=TRUE,"",VLOOKUP(CONCATENATE($B98,"-",$C98),IN_1A!$B$2:$AA$3000,11,FALSE))</f>
        <v>0</v>
      </c>
      <c r="N98" s="1614">
        <f>IF(ISERROR(VLOOKUP(CONCATENATE($B98,"-",$C98),IN_1A!$B$2:$AA$3000,12,FALSE))=TRUE,"",VLOOKUP(CONCATENATE($B98,"-",$C98),IN_1A!$B$2:$AA$3000,12,FALSE))</f>
        <v>0</v>
      </c>
      <c r="O98" s="1613">
        <f>IF(ISERROR(VLOOKUP(CONCATENATE($B98,"-",$C98),IN_1A!$B$2:$AA$3000,13,FALSE))=TRUE,"",VLOOKUP(CONCATENATE($B98,"-",$C98),IN_1A!$B$2:$AA$3000,13,FALSE))</f>
        <v>0</v>
      </c>
      <c r="P98" s="1614">
        <f>IF(ISERROR(VLOOKUP(CONCATENATE($B98,"-",$C98),IN_1A!$B$2:$AA$3000,14,FALSE))=TRUE,"",VLOOKUP(CONCATENATE($B98,"-",$C98),IN_1A!$B$2:$AA$3000,14,FALSE))</f>
        <v>0</v>
      </c>
      <c r="Q98" s="623">
        <f t="shared" si="10"/>
        <v>0</v>
      </c>
      <c r="R98" s="624">
        <f t="shared" si="10"/>
        <v>0</v>
      </c>
      <c r="S98" s="177" t="str">
        <f t="shared" si="12"/>
        <v/>
      </c>
    </row>
    <row r="99" spans="1:19" s="203" customFormat="1" ht="12" customHeight="1" thickBot="1">
      <c r="A99" s="240" t="s">
        <v>632</v>
      </c>
      <c r="B99" s="238" t="s">
        <v>633</v>
      </c>
      <c r="C99" s="241" t="s">
        <v>690</v>
      </c>
      <c r="D99" s="1552" t="str">
        <f t="shared" si="11"/>
        <v/>
      </c>
      <c r="E99" s="1613">
        <f>IF(ISERROR(VLOOKUP(CONCATENATE($B99,"-",$C99),IN_1A!$B$2:$AA$3000,3,FALSE))=TRUE,"",VLOOKUP(CONCATENATE($B99,"-",$C99),IN_1A!$B$2:$AA$3000,3,FALSE))</f>
        <v>0</v>
      </c>
      <c r="F99" s="1614">
        <f>IF(ISERROR(VLOOKUP(CONCATENATE($B99,"-",$C99),IN_1A!$B$2:$AA$3000,4,FALSE))=TRUE,"",VLOOKUP(CONCATENATE($B99,"-",$C99),IN_1A!$B$2:$AA$3000,4,FALSE))</f>
        <v>0</v>
      </c>
      <c r="G99" s="1613">
        <f>IF(ISERROR(VLOOKUP(CONCATENATE($B99,"-",$C99),IN_1A!$B$2:$AA$3000,5,FALSE))=TRUE,"",VLOOKUP(CONCATENATE($B99,"-",$C99),IN_1A!$B$2:$AA$3000,5,FALSE))</f>
        <v>0</v>
      </c>
      <c r="H99" s="1614">
        <f>IF(ISERROR(VLOOKUP(CONCATENATE($B99,"-",$C99),IN_1A!$B$2:$AA$3000,6,FALSE))=TRUE,"",VLOOKUP(CONCATENATE($B99,"-",$C99),IN_1A!$B$2:$AA$3000,6,FALSE))</f>
        <v>0</v>
      </c>
      <c r="I99" s="1613">
        <f>IF(ISERROR(VLOOKUP(CONCATENATE($B99,"-",$C99),IN_1A!$B$2:$AA$3000,7,FALSE))=TRUE,"",VLOOKUP(CONCATENATE($B99,"-",$C99),IN_1A!$B$2:$AA$3000,7,FALSE))</f>
        <v>0</v>
      </c>
      <c r="J99" s="1614">
        <f>IF(ISERROR(VLOOKUP(CONCATENATE($B99,"-",$C99),IN_1A!$B$2:$AA$3000,8,FALSE))=TRUE,"",VLOOKUP(CONCATENATE($B99,"-",$C99),IN_1A!$B$2:$AA$3000,8,FALSE))</f>
        <v>0</v>
      </c>
      <c r="K99" s="1613">
        <f>IF(ISERROR(VLOOKUP(CONCATENATE($B99,"-",$C99),IN_1A!$B$2:$AA$3000,9,FALSE))=TRUE,"",VLOOKUP(CONCATENATE($B99,"-",$C99),IN_1A!$B$2:$AA$3000,9,FALSE))</f>
        <v>0</v>
      </c>
      <c r="L99" s="1614">
        <f>IF(ISERROR(VLOOKUP(CONCATENATE($B99,"-",$C99),IN_1A!$B$2:$AA$3000,10,FALSE))=TRUE,"",VLOOKUP(CONCATENATE($B99,"-",$C99),IN_1A!$B$2:$AA$3000,10,FALSE))</f>
        <v>0</v>
      </c>
      <c r="M99" s="1613">
        <f>IF(ISERROR(VLOOKUP(CONCATENATE($B99,"-",$C99),IN_1A!$B$2:$AA$3000,11,FALSE))=TRUE,"",VLOOKUP(CONCATENATE($B99,"-",$C99),IN_1A!$B$2:$AA$3000,11,FALSE))</f>
        <v>0</v>
      </c>
      <c r="N99" s="1614">
        <f>IF(ISERROR(VLOOKUP(CONCATENATE($B99,"-",$C99),IN_1A!$B$2:$AA$3000,12,FALSE))=TRUE,"",VLOOKUP(CONCATENATE($B99,"-",$C99),IN_1A!$B$2:$AA$3000,12,FALSE))</f>
        <v>0</v>
      </c>
      <c r="O99" s="1613">
        <f>IF(ISERROR(VLOOKUP(CONCATENATE($B99,"-",$C99),IN_1A!$B$2:$AA$3000,13,FALSE))=TRUE,"",VLOOKUP(CONCATENATE($B99,"-",$C99),IN_1A!$B$2:$AA$3000,13,FALSE))</f>
        <v>0</v>
      </c>
      <c r="P99" s="1614">
        <f>IF(ISERROR(VLOOKUP(CONCATENATE($B99,"-",$C99),IN_1A!$B$2:$AA$3000,14,FALSE))=TRUE,"",VLOOKUP(CONCATENATE($B99,"-",$C99),IN_1A!$B$2:$AA$3000,14,FALSE))</f>
        <v>0</v>
      </c>
      <c r="Q99" s="623">
        <f t="shared" si="10"/>
        <v>0</v>
      </c>
      <c r="R99" s="624">
        <f t="shared" si="10"/>
        <v>0</v>
      </c>
      <c r="S99" s="177" t="str">
        <f t="shared" si="12"/>
        <v/>
      </c>
    </row>
    <row r="100" spans="1:19" s="203" customFormat="1" ht="12" customHeight="1" thickBot="1">
      <c r="A100" s="240" t="s">
        <v>634</v>
      </c>
      <c r="B100" s="238" t="s">
        <v>635</v>
      </c>
      <c r="C100" s="241" t="s">
        <v>690</v>
      </c>
      <c r="D100" s="1552" t="str">
        <f t="shared" si="11"/>
        <v/>
      </c>
      <c r="E100" s="1613">
        <f>IF(ISERROR(VLOOKUP(CONCATENATE($B100,"-",$C100),IN_1A!$B$2:$AA$3000,3,FALSE))=TRUE,"",VLOOKUP(CONCATENATE($B100,"-",$C100),IN_1A!$B$2:$AA$3000,3,FALSE))</f>
        <v>0</v>
      </c>
      <c r="F100" s="1614">
        <f>IF(ISERROR(VLOOKUP(CONCATENATE($B100,"-",$C100),IN_1A!$B$2:$AA$3000,4,FALSE))=TRUE,"",VLOOKUP(CONCATENATE($B100,"-",$C100),IN_1A!$B$2:$AA$3000,4,FALSE))</f>
        <v>0</v>
      </c>
      <c r="G100" s="1613">
        <f>IF(ISERROR(VLOOKUP(CONCATENATE($B100,"-",$C100),IN_1A!$B$2:$AA$3000,5,FALSE))=TRUE,"",VLOOKUP(CONCATENATE($B100,"-",$C100),IN_1A!$B$2:$AA$3000,5,FALSE))</f>
        <v>0</v>
      </c>
      <c r="H100" s="1614">
        <f>IF(ISERROR(VLOOKUP(CONCATENATE($B100,"-",$C100),IN_1A!$B$2:$AA$3000,6,FALSE))=TRUE,"",VLOOKUP(CONCATENATE($B100,"-",$C100),IN_1A!$B$2:$AA$3000,6,FALSE))</f>
        <v>0</v>
      </c>
      <c r="I100" s="1613">
        <f>IF(ISERROR(VLOOKUP(CONCATENATE($B100,"-",$C100),IN_1A!$B$2:$AA$3000,7,FALSE))=TRUE,"",VLOOKUP(CONCATENATE($B100,"-",$C100),IN_1A!$B$2:$AA$3000,7,FALSE))</f>
        <v>0</v>
      </c>
      <c r="J100" s="1614">
        <f>IF(ISERROR(VLOOKUP(CONCATENATE($B100,"-",$C100),IN_1A!$B$2:$AA$3000,8,FALSE))=TRUE,"",VLOOKUP(CONCATENATE($B100,"-",$C100),IN_1A!$B$2:$AA$3000,8,FALSE))</f>
        <v>0</v>
      </c>
      <c r="K100" s="1613">
        <f>IF(ISERROR(VLOOKUP(CONCATENATE($B100,"-",$C100),IN_1A!$B$2:$AA$3000,9,FALSE))=TRUE,"",VLOOKUP(CONCATENATE($B100,"-",$C100),IN_1A!$B$2:$AA$3000,9,FALSE))</f>
        <v>0</v>
      </c>
      <c r="L100" s="1614">
        <f>IF(ISERROR(VLOOKUP(CONCATENATE($B100,"-",$C100),IN_1A!$B$2:$AA$3000,10,FALSE))=TRUE,"",VLOOKUP(CONCATENATE($B100,"-",$C100),IN_1A!$B$2:$AA$3000,10,FALSE))</f>
        <v>0</v>
      </c>
      <c r="M100" s="1613">
        <f>IF(ISERROR(VLOOKUP(CONCATENATE($B100,"-",$C100),IN_1A!$B$2:$AA$3000,11,FALSE))=TRUE,"",VLOOKUP(CONCATENATE($B100,"-",$C100),IN_1A!$B$2:$AA$3000,11,FALSE))</f>
        <v>0</v>
      </c>
      <c r="N100" s="1614">
        <f>IF(ISERROR(VLOOKUP(CONCATENATE($B100,"-",$C100),IN_1A!$B$2:$AA$3000,12,FALSE))=TRUE,"",VLOOKUP(CONCATENATE($B100,"-",$C100),IN_1A!$B$2:$AA$3000,12,FALSE))</f>
        <v>0</v>
      </c>
      <c r="O100" s="1613">
        <f>IF(ISERROR(VLOOKUP(CONCATENATE($B100,"-",$C100),IN_1A!$B$2:$AA$3000,13,FALSE))=TRUE,"",VLOOKUP(CONCATENATE($B100,"-",$C100),IN_1A!$B$2:$AA$3000,13,FALSE))</f>
        <v>0</v>
      </c>
      <c r="P100" s="1614">
        <f>IF(ISERROR(VLOOKUP(CONCATENATE($B100,"-",$C100),IN_1A!$B$2:$AA$3000,14,FALSE))=TRUE,"",VLOOKUP(CONCATENATE($B100,"-",$C100),IN_1A!$B$2:$AA$3000,14,FALSE))</f>
        <v>0</v>
      </c>
      <c r="Q100" s="623">
        <f t="shared" si="10"/>
        <v>0</v>
      </c>
      <c r="R100" s="624">
        <f t="shared" si="10"/>
        <v>0</v>
      </c>
      <c r="S100" s="177" t="str">
        <f t="shared" si="12"/>
        <v/>
      </c>
    </row>
    <row r="101" spans="1:19" s="203" customFormat="1" ht="12" customHeight="1" thickBot="1">
      <c r="A101" s="240" t="s">
        <v>636</v>
      </c>
      <c r="B101" s="238" t="s">
        <v>637</v>
      </c>
      <c r="C101" s="241" t="s">
        <v>690</v>
      </c>
      <c r="D101" s="1552" t="str">
        <f t="shared" si="11"/>
        <v/>
      </c>
      <c r="E101" s="1613">
        <f>IF(ISERROR(VLOOKUP(CONCATENATE($B101,"-",$C101),IN_1A!$B$2:$AA$3000,3,FALSE))=TRUE,"",VLOOKUP(CONCATENATE($B101,"-",$C101),IN_1A!$B$2:$AA$3000,3,FALSE))</f>
        <v>0</v>
      </c>
      <c r="F101" s="1614">
        <f>IF(ISERROR(VLOOKUP(CONCATENATE($B101,"-",$C101),IN_1A!$B$2:$AA$3000,4,FALSE))=TRUE,"",VLOOKUP(CONCATENATE($B101,"-",$C101),IN_1A!$B$2:$AA$3000,4,FALSE))</f>
        <v>0</v>
      </c>
      <c r="G101" s="1613">
        <f>IF(ISERROR(VLOOKUP(CONCATENATE($B101,"-",$C101),IN_1A!$B$2:$AA$3000,5,FALSE))=TRUE,"",VLOOKUP(CONCATENATE($B101,"-",$C101),IN_1A!$B$2:$AA$3000,5,FALSE))</f>
        <v>0</v>
      </c>
      <c r="H101" s="1614">
        <f>IF(ISERROR(VLOOKUP(CONCATENATE($B101,"-",$C101),IN_1A!$B$2:$AA$3000,6,FALSE))=TRUE,"",VLOOKUP(CONCATENATE($B101,"-",$C101),IN_1A!$B$2:$AA$3000,6,FALSE))</f>
        <v>0</v>
      </c>
      <c r="I101" s="1613">
        <f>IF(ISERROR(VLOOKUP(CONCATENATE($B101,"-",$C101),IN_1A!$B$2:$AA$3000,7,FALSE))=TRUE,"",VLOOKUP(CONCATENATE($B101,"-",$C101),IN_1A!$B$2:$AA$3000,7,FALSE))</f>
        <v>0</v>
      </c>
      <c r="J101" s="1614">
        <f>IF(ISERROR(VLOOKUP(CONCATENATE($B101,"-",$C101),IN_1A!$B$2:$AA$3000,8,FALSE))=TRUE,"",VLOOKUP(CONCATENATE($B101,"-",$C101),IN_1A!$B$2:$AA$3000,8,FALSE))</f>
        <v>0</v>
      </c>
      <c r="K101" s="1613">
        <f>IF(ISERROR(VLOOKUP(CONCATENATE($B101,"-",$C101),IN_1A!$B$2:$AA$3000,9,FALSE))=TRUE,"",VLOOKUP(CONCATENATE($B101,"-",$C101),IN_1A!$B$2:$AA$3000,9,FALSE))</f>
        <v>0</v>
      </c>
      <c r="L101" s="1614">
        <f>IF(ISERROR(VLOOKUP(CONCATENATE($B101,"-",$C101),IN_1A!$B$2:$AA$3000,10,FALSE))=TRUE,"",VLOOKUP(CONCATENATE($B101,"-",$C101),IN_1A!$B$2:$AA$3000,10,FALSE))</f>
        <v>0</v>
      </c>
      <c r="M101" s="1613">
        <f>IF(ISERROR(VLOOKUP(CONCATENATE($B101,"-",$C101),IN_1A!$B$2:$AA$3000,11,FALSE))=TRUE,"",VLOOKUP(CONCATENATE($B101,"-",$C101),IN_1A!$B$2:$AA$3000,11,FALSE))</f>
        <v>0</v>
      </c>
      <c r="N101" s="1614">
        <f>IF(ISERROR(VLOOKUP(CONCATENATE($B101,"-",$C101),IN_1A!$B$2:$AA$3000,12,FALSE))=TRUE,"",VLOOKUP(CONCATENATE($B101,"-",$C101),IN_1A!$B$2:$AA$3000,12,FALSE))</f>
        <v>0</v>
      </c>
      <c r="O101" s="1613">
        <f>IF(ISERROR(VLOOKUP(CONCATENATE($B101,"-",$C101),IN_1A!$B$2:$AA$3000,13,FALSE))=TRUE,"",VLOOKUP(CONCATENATE($B101,"-",$C101),IN_1A!$B$2:$AA$3000,13,FALSE))</f>
        <v>0</v>
      </c>
      <c r="P101" s="1614">
        <f>IF(ISERROR(VLOOKUP(CONCATENATE($B101,"-",$C101),IN_1A!$B$2:$AA$3000,14,FALSE))=TRUE,"",VLOOKUP(CONCATENATE($B101,"-",$C101),IN_1A!$B$2:$AA$3000,14,FALSE))</f>
        <v>0</v>
      </c>
      <c r="Q101" s="623">
        <f t="shared" si="10"/>
        <v>0</v>
      </c>
      <c r="R101" s="624">
        <f t="shared" si="10"/>
        <v>0</v>
      </c>
      <c r="S101" s="177" t="str">
        <f t="shared" si="12"/>
        <v/>
      </c>
    </row>
    <row r="102" spans="1:19" s="203" customFormat="1" ht="12" customHeight="1" thickBot="1">
      <c r="A102" s="240" t="s">
        <v>638</v>
      </c>
      <c r="B102" s="238" t="s">
        <v>639</v>
      </c>
      <c r="C102" s="241" t="s">
        <v>690</v>
      </c>
      <c r="D102" s="1552" t="str">
        <f t="shared" si="11"/>
        <v/>
      </c>
      <c r="E102" s="1613">
        <f>IF(ISERROR(VLOOKUP(CONCATENATE($B102,"-",$C102),IN_1A!$B$2:$AA$3000,3,FALSE))=TRUE,"",VLOOKUP(CONCATENATE($B102,"-",$C102),IN_1A!$B$2:$AA$3000,3,FALSE))</f>
        <v>0</v>
      </c>
      <c r="F102" s="1614">
        <f>IF(ISERROR(VLOOKUP(CONCATENATE($B102,"-",$C102),IN_1A!$B$2:$AA$3000,4,FALSE))=TRUE,"",VLOOKUP(CONCATENATE($B102,"-",$C102),IN_1A!$B$2:$AA$3000,4,FALSE))</f>
        <v>0</v>
      </c>
      <c r="G102" s="1613">
        <f>IF(ISERROR(VLOOKUP(CONCATENATE($B102,"-",$C102),IN_1A!$B$2:$AA$3000,5,FALSE))=TRUE,"",VLOOKUP(CONCATENATE($B102,"-",$C102),IN_1A!$B$2:$AA$3000,5,FALSE))</f>
        <v>0</v>
      </c>
      <c r="H102" s="1614">
        <f>IF(ISERROR(VLOOKUP(CONCATENATE($B102,"-",$C102),IN_1A!$B$2:$AA$3000,6,FALSE))=TRUE,"",VLOOKUP(CONCATENATE($B102,"-",$C102),IN_1A!$B$2:$AA$3000,6,FALSE))</f>
        <v>0</v>
      </c>
      <c r="I102" s="1613">
        <f>IF(ISERROR(VLOOKUP(CONCATENATE($B102,"-",$C102),IN_1A!$B$2:$AA$3000,7,FALSE))=TRUE,"",VLOOKUP(CONCATENATE($B102,"-",$C102),IN_1A!$B$2:$AA$3000,7,FALSE))</f>
        <v>0</v>
      </c>
      <c r="J102" s="1614">
        <f>IF(ISERROR(VLOOKUP(CONCATENATE($B102,"-",$C102),IN_1A!$B$2:$AA$3000,8,FALSE))=TRUE,"",VLOOKUP(CONCATENATE($B102,"-",$C102),IN_1A!$B$2:$AA$3000,8,FALSE))</f>
        <v>0</v>
      </c>
      <c r="K102" s="1613">
        <f>IF(ISERROR(VLOOKUP(CONCATENATE($B102,"-",$C102),IN_1A!$B$2:$AA$3000,9,FALSE))=TRUE,"",VLOOKUP(CONCATENATE($B102,"-",$C102),IN_1A!$B$2:$AA$3000,9,FALSE))</f>
        <v>0</v>
      </c>
      <c r="L102" s="1614">
        <f>IF(ISERROR(VLOOKUP(CONCATENATE($B102,"-",$C102),IN_1A!$B$2:$AA$3000,10,FALSE))=TRUE,"",VLOOKUP(CONCATENATE($B102,"-",$C102),IN_1A!$B$2:$AA$3000,10,FALSE))</f>
        <v>0</v>
      </c>
      <c r="M102" s="1613">
        <f>IF(ISERROR(VLOOKUP(CONCATENATE($B102,"-",$C102),IN_1A!$B$2:$AA$3000,11,FALSE))=TRUE,"",VLOOKUP(CONCATENATE($B102,"-",$C102),IN_1A!$B$2:$AA$3000,11,FALSE))</f>
        <v>0</v>
      </c>
      <c r="N102" s="1614">
        <f>IF(ISERROR(VLOOKUP(CONCATENATE($B102,"-",$C102),IN_1A!$B$2:$AA$3000,12,FALSE))=TRUE,"",VLOOKUP(CONCATENATE($B102,"-",$C102),IN_1A!$B$2:$AA$3000,12,FALSE))</f>
        <v>0</v>
      </c>
      <c r="O102" s="1613">
        <f>IF(ISERROR(VLOOKUP(CONCATENATE($B102,"-",$C102),IN_1A!$B$2:$AA$3000,13,FALSE))=TRUE,"",VLOOKUP(CONCATENATE($B102,"-",$C102),IN_1A!$B$2:$AA$3000,13,FALSE))</f>
        <v>0</v>
      </c>
      <c r="P102" s="1614">
        <f>IF(ISERROR(VLOOKUP(CONCATENATE($B102,"-",$C102),IN_1A!$B$2:$AA$3000,14,FALSE))=TRUE,"",VLOOKUP(CONCATENATE($B102,"-",$C102),IN_1A!$B$2:$AA$3000,14,FALSE))</f>
        <v>0</v>
      </c>
      <c r="Q102" s="623">
        <f t="shared" si="10"/>
        <v>0</v>
      </c>
      <c r="R102" s="624">
        <f t="shared" si="10"/>
        <v>0</v>
      </c>
      <c r="S102" s="177" t="str">
        <f t="shared" si="12"/>
        <v/>
      </c>
    </row>
    <row r="103" spans="1:19" s="203" customFormat="1" ht="12" customHeight="1" thickBot="1">
      <c r="A103" s="240" t="s">
        <v>640</v>
      </c>
      <c r="B103" s="238" t="s">
        <v>641</v>
      </c>
      <c r="C103" s="241" t="s">
        <v>690</v>
      </c>
      <c r="D103" s="1552" t="str">
        <f t="shared" si="11"/>
        <v/>
      </c>
      <c r="E103" s="1613">
        <f>IF(ISERROR(VLOOKUP(CONCATENATE($B103,"-",$C103),IN_1A!$B$2:$AA$3000,3,FALSE))=TRUE,"",VLOOKUP(CONCATENATE($B103,"-",$C103),IN_1A!$B$2:$AA$3000,3,FALSE))</f>
        <v>0</v>
      </c>
      <c r="F103" s="1614">
        <f>IF(ISERROR(VLOOKUP(CONCATENATE($B103,"-",$C103),IN_1A!$B$2:$AA$3000,4,FALSE))=TRUE,"",VLOOKUP(CONCATENATE($B103,"-",$C103),IN_1A!$B$2:$AA$3000,4,FALSE))</f>
        <v>0</v>
      </c>
      <c r="G103" s="1613">
        <f>IF(ISERROR(VLOOKUP(CONCATENATE($B103,"-",$C103),IN_1A!$B$2:$AA$3000,5,FALSE))=TRUE,"",VLOOKUP(CONCATENATE($B103,"-",$C103),IN_1A!$B$2:$AA$3000,5,FALSE))</f>
        <v>0</v>
      </c>
      <c r="H103" s="1614">
        <f>IF(ISERROR(VLOOKUP(CONCATENATE($B103,"-",$C103),IN_1A!$B$2:$AA$3000,6,FALSE))=TRUE,"",VLOOKUP(CONCATENATE($B103,"-",$C103),IN_1A!$B$2:$AA$3000,6,FALSE))</f>
        <v>0</v>
      </c>
      <c r="I103" s="1613">
        <f>IF(ISERROR(VLOOKUP(CONCATENATE($B103,"-",$C103),IN_1A!$B$2:$AA$3000,7,FALSE))=TRUE,"",VLOOKUP(CONCATENATE($B103,"-",$C103),IN_1A!$B$2:$AA$3000,7,FALSE))</f>
        <v>0</v>
      </c>
      <c r="J103" s="1614">
        <f>IF(ISERROR(VLOOKUP(CONCATENATE($B103,"-",$C103),IN_1A!$B$2:$AA$3000,8,FALSE))=TRUE,"",VLOOKUP(CONCATENATE($B103,"-",$C103),IN_1A!$B$2:$AA$3000,8,FALSE))</f>
        <v>0</v>
      </c>
      <c r="K103" s="1613">
        <f>IF(ISERROR(VLOOKUP(CONCATENATE($B103,"-",$C103),IN_1A!$B$2:$AA$3000,9,FALSE))=TRUE,"",VLOOKUP(CONCATENATE($B103,"-",$C103),IN_1A!$B$2:$AA$3000,9,FALSE))</f>
        <v>0</v>
      </c>
      <c r="L103" s="1614">
        <f>IF(ISERROR(VLOOKUP(CONCATENATE($B103,"-",$C103),IN_1A!$B$2:$AA$3000,10,FALSE))=TRUE,"",VLOOKUP(CONCATENATE($B103,"-",$C103),IN_1A!$B$2:$AA$3000,10,FALSE))</f>
        <v>0</v>
      </c>
      <c r="M103" s="1613">
        <f>IF(ISERROR(VLOOKUP(CONCATENATE($B103,"-",$C103),IN_1A!$B$2:$AA$3000,11,FALSE))=TRUE,"",VLOOKUP(CONCATENATE($B103,"-",$C103),IN_1A!$B$2:$AA$3000,11,FALSE))</f>
        <v>0</v>
      </c>
      <c r="N103" s="1614">
        <f>IF(ISERROR(VLOOKUP(CONCATENATE($B103,"-",$C103),IN_1A!$B$2:$AA$3000,12,FALSE))=TRUE,"",VLOOKUP(CONCATENATE($B103,"-",$C103),IN_1A!$B$2:$AA$3000,12,FALSE))</f>
        <v>0</v>
      </c>
      <c r="O103" s="1613">
        <f>IF(ISERROR(VLOOKUP(CONCATENATE($B103,"-",$C103),IN_1A!$B$2:$AA$3000,13,FALSE))=TRUE,"",VLOOKUP(CONCATENATE($B103,"-",$C103),IN_1A!$B$2:$AA$3000,13,FALSE))</f>
        <v>0</v>
      </c>
      <c r="P103" s="1614">
        <f>IF(ISERROR(VLOOKUP(CONCATENATE($B103,"-",$C103),IN_1A!$B$2:$AA$3000,14,FALSE))=TRUE,"",VLOOKUP(CONCATENATE($B103,"-",$C103),IN_1A!$B$2:$AA$3000,14,FALSE))</f>
        <v>0</v>
      </c>
      <c r="Q103" s="623">
        <f t="shared" si="10"/>
        <v>0</v>
      </c>
      <c r="R103" s="624">
        <f t="shared" si="10"/>
        <v>0</v>
      </c>
      <c r="S103" s="177" t="str">
        <f t="shared" si="12"/>
        <v/>
      </c>
    </row>
    <row r="104" spans="1:19" s="203" customFormat="1" ht="12" customHeight="1" thickBot="1">
      <c r="A104" s="258" t="s">
        <v>642</v>
      </c>
      <c r="B104" s="243" t="s">
        <v>643</v>
      </c>
      <c r="C104" s="244" t="s">
        <v>690</v>
      </c>
      <c r="D104" s="1552" t="str">
        <f t="shared" si="11"/>
        <v/>
      </c>
      <c r="E104" s="1615">
        <f>IF(ISERROR(VLOOKUP(CONCATENATE($B104,"-",$C104),IN_1A!$B$2:$AA$3000,3,FALSE))=TRUE,"",VLOOKUP(CONCATENATE($B104,"-",$C104),IN_1A!$B$2:$AA$3000,3,FALSE))</f>
        <v>0</v>
      </c>
      <c r="F104" s="1616">
        <f>IF(ISERROR(VLOOKUP(CONCATENATE($B104,"-",$C104),IN_1A!$B$2:$AA$3000,4,FALSE))=TRUE,"",VLOOKUP(CONCATENATE($B104,"-",$C104),IN_1A!$B$2:$AA$3000,4,FALSE))</f>
        <v>0</v>
      </c>
      <c r="G104" s="1615">
        <f>IF(ISERROR(VLOOKUP(CONCATENATE($B104,"-",$C104),IN_1A!$B$2:$AA$3000,5,FALSE))=TRUE,"",VLOOKUP(CONCATENATE($B104,"-",$C104),IN_1A!$B$2:$AA$3000,5,FALSE))</f>
        <v>0</v>
      </c>
      <c r="H104" s="1616">
        <f>IF(ISERROR(VLOOKUP(CONCATENATE($B104,"-",$C104),IN_1A!$B$2:$AA$3000,6,FALSE))=TRUE,"",VLOOKUP(CONCATENATE($B104,"-",$C104),IN_1A!$B$2:$AA$3000,6,FALSE))</f>
        <v>0</v>
      </c>
      <c r="I104" s="1615">
        <f>IF(ISERROR(VLOOKUP(CONCATENATE($B104,"-",$C104),IN_1A!$B$2:$AA$3000,7,FALSE))=TRUE,"",VLOOKUP(CONCATENATE($B104,"-",$C104),IN_1A!$B$2:$AA$3000,7,FALSE))</f>
        <v>0</v>
      </c>
      <c r="J104" s="1616">
        <f>IF(ISERROR(VLOOKUP(CONCATENATE($B104,"-",$C104),IN_1A!$B$2:$AA$3000,8,FALSE))=TRUE,"",VLOOKUP(CONCATENATE($B104,"-",$C104),IN_1A!$B$2:$AA$3000,8,FALSE))</f>
        <v>0</v>
      </c>
      <c r="K104" s="1615">
        <f>IF(ISERROR(VLOOKUP(CONCATENATE($B104,"-",$C104),IN_1A!$B$2:$AA$3000,9,FALSE))=TRUE,"",VLOOKUP(CONCATENATE($B104,"-",$C104),IN_1A!$B$2:$AA$3000,9,FALSE))</f>
        <v>0</v>
      </c>
      <c r="L104" s="1616">
        <f>IF(ISERROR(VLOOKUP(CONCATENATE($B104,"-",$C104),IN_1A!$B$2:$AA$3000,10,FALSE))=TRUE,"",VLOOKUP(CONCATENATE($B104,"-",$C104),IN_1A!$B$2:$AA$3000,10,FALSE))</f>
        <v>0</v>
      </c>
      <c r="M104" s="1615">
        <f>IF(ISERROR(VLOOKUP(CONCATENATE($B104,"-",$C104),IN_1A!$B$2:$AA$3000,11,FALSE))=TRUE,"",VLOOKUP(CONCATENATE($B104,"-",$C104),IN_1A!$B$2:$AA$3000,11,FALSE))</f>
        <v>0</v>
      </c>
      <c r="N104" s="1616">
        <f>IF(ISERROR(VLOOKUP(CONCATENATE($B104,"-",$C104),IN_1A!$B$2:$AA$3000,12,FALSE))=TRUE,"",VLOOKUP(CONCATENATE($B104,"-",$C104),IN_1A!$B$2:$AA$3000,12,FALSE))</f>
        <v>0</v>
      </c>
      <c r="O104" s="1615">
        <f>IF(ISERROR(VLOOKUP(CONCATENATE($B104,"-",$C104),IN_1A!$B$2:$AA$3000,13,FALSE))=TRUE,"",VLOOKUP(CONCATENATE($B104,"-",$C104),IN_1A!$B$2:$AA$3000,13,FALSE))</f>
        <v>0</v>
      </c>
      <c r="P104" s="1616">
        <f>IF(ISERROR(VLOOKUP(CONCATENATE($B104,"-",$C104),IN_1A!$B$2:$AA$3000,14,FALSE))=TRUE,"",VLOOKUP(CONCATENATE($B104,"-",$C104),IN_1A!$B$2:$AA$3000,14,FALSE))</f>
        <v>0</v>
      </c>
      <c r="Q104" s="625">
        <f t="shared" si="10"/>
        <v>0</v>
      </c>
      <c r="R104" s="626">
        <f t="shared" si="10"/>
        <v>0</v>
      </c>
      <c r="S104" s="177" t="str">
        <f t="shared" si="12"/>
        <v/>
      </c>
    </row>
    <row r="105" spans="1:19" s="203" customFormat="1" ht="12" customHeight="1" thickBot="1">
      <c r="A105" s="245" t="s">
        <v>606</v>
      </c>
      <c r="B105" s="259"/>
      <c r="C105" s="239"/>
      <c r="D105" s="1556"/>
      <c r="E105" s="536"/>
      <c r="F105" s="533"/>
      <c r="G105" s="533"/>
      <c r="H105" s="533"/>
      <c r="I105" s="533"/>
      <c r="J105" s="533"/>
      <c r="K105" s="533"/>
      <c r="L105" s="533"/>
      <c r="M105" s="533"/>
      <c r="N105" s="533"/>
      <c r="O105" s="533"/>
      <c r="P105" s="533"/>
      <c r="Q105" s="627"/>
      <c r="R105" s="628"/>
      <c r="S105" s="177" t="str">
        <f t="shared" si="12"/>
        <v/>
      </c>
    </row>
    <row r="106" spans="1:19" s="203" customFormat="1" ht="12" customHeight="1" thickBot="1">
      <c r="A106" s="240" t="s">
        <v>618</v>
      </c>
      <c r="B106" s="248" t="s">
        <v>644</v>
      </c>
      <c r="C106" s="249" t="s">
        <v>690</v>
      </c>
      <c r="D106" s="1552" t="str">
        <f t="shared" si="11"/>
        <v/>
      </c>
      <c r="E106" s="526">
        <f>IF(ISERROR(VLOOKUP(CONCATENATE($B106,"-",$C106),IN_1A!$B$2:$AA$3000,3,FALSE))=TRUE,"",VLOOKUP(CONCATENATE($B106,"-",$C106),IN_1A!$B$2:$AA$3000,3,FALSE))</f>
        <v>0</v>
      </c>
      <c r="F106" s="527">
        <f>IF(ISERROR(VLOOKUP(CONCATENATE($B106,"-",$C106),IN_1A!$B$2:$AA$3000,4,FALSE))=TRUE,"",VLOOKUP(CONCATENATE($B106,"-",$C106),IN_1A!$B$2:$AA$3000,4,FALSE))</f>
        <v>0</v>
      </c>
      <c r="G106" s="1611">
        <f>IF(ISERROR(VLOOKUP(CONCATENATE($B106,"-",$C106),IN_1A!$B$2:$AA$3000,5,FALSE))=TRUE,"",VLOOKUP(CONCATENATE($B106,"-",$C106),IN_1A!$B$2:$AA$3000,5,FALSE))</f>
        <v>0</v>
      </c>
      <c r="H106" s="1612">
        <f>IF(ISERROR(VLOOKUP(CONCATENATE($B106,"-",$C106),IN_1A!$B$2:$AA$3000,6,FALSE))=TRUE,"",VLOOKUP(CONCATENATE($B106,"-",$C106),IN_1A!$B$2:$AA$3000,6,FALSE))</f>
        <v>0</v>
      </c>
      <c r="I106" s="1611">
        <f>IF(ISERROR(VLOOKUP(CONCATENATE($B106,"-",$C106),IN_1A!$B$2:$AA$3000,7,FALSE))=TRUE,"",VLOOKUP(CONCATENATE($B106,"-",$C106),IN_1A!$B$2:$AA$3000,7,FALSE))</f>
        <v>0</v>
      </c>
      <c r="J106" s="1612">
        <f>IF(ISERROR(VLOOKUP(CONCATENATE($B106,"-",$C106),IN_1A!$B$2:$AA$3000,8,FALSE))=TRUE,"",VLOOKUP(CONCATENATE($B106,"-",$C106),IN_1A!$B$2:$AA$3000,8,FALSE))</f>
        <v>0</v>
      </c>
      <c r="K106" s="1611">
        <f>IF(ISERROR(VLOOKUP(CONCATENATE($B106,"-",$C106),IN_1A!$B$2:$AA$3000,9,FALSE))=TRUE,"",VLOOKUP(CONCATENATE($B106,"-",$C106),IN_1A!$B$2:$AA$3000,9,FALSE))</f>
        <v>0</v>
      </c>
      <c r="L106" s="1612">
        <f>IF(ISERROR(VLOOKUP(CONCATENATE($B106,"-",$C106),IN_1A!$B$2:$AA$3000,10,FALSE))=TRUE,"",VLOOKUP(CONCATENATE($B106,"-",$C106),IN_1A!$B$2:$AA$3000,10,FALSE))</f>
        <v>0</v>
      </c>
      <c r="M106" s="1611">
        <f>IF(ISERROR(VLOOKUP(CONCATENATE($B106,"-",$C106),IN_1A!$B$2:$AA$3000,11,FALSE))=TRUE,"",VLOOKUP(CONCATENATE($B106,"-",$C106),IN_1A!$B$2:$AA$3000,11,FALSE))</f>
        <v>0</v>
      </c>
      <c r="N106" s="1612">
        <f>IF(ISERROR(VLOOKUP(CONCATENATE($B106,"-",$C106),IN_1A!$B$2:$AA$3000,12,FALSE))=TRUE,"",VLOOKUP(CONCATENATE($B106,"-",$C106),IN_1A!$B$2:$AA$3000,12,FALSE))</f>
        <v>0</v>
      </c>
      <c r="O106" s="1611">
        <f>IF(ISERROR(VLOOKUP(CONCATENATE($B106,"-",$C106),IN_1A!$B$2:$AA$3000,13,FALSE))=TRUE,"",VLOOKUP(CONCATENATE($B106,"-",$C106),IN_1A!$B$2:$AA$3000,13,FALSE))</f>
        <v>0</v>
      </c>
      <c r="P106" s="1612">
        <f>IF(ISERROR(VLOOKUP(CONCATENATE($B106,"-",$C106),IN_1A!$B$2:$AA$3000,14,FALSE))=TRUE,"",VLOOKUP(CONCATENATE($B106,"-",$C106),IN_1A!$B$2:$AA$3000,14,FALSE))</f>
        <v>0</v>
      </c>
      <c r="Q106" s="621">
        <f t="shared" si="10"/>
        <v>0</v>
      </c>
      <c r="R106" s="622">
        <f t="shared" si="10"/>
        <v>0</v>
      </c>
      <c r="S106" s="177" t="str">
        <f t="shared" si="12"/>
        <v/>
      </c>
    </row>
    <row r="107" spans="1:19" s="178" customFormat="1" ht="12" thickBot="1">
      <c r="A107" s="240" t="s">
        <v>620</v>
      </c>
      <c r="B107" s="256" t="s">
        <v>645</v>
      </c>
      <c r="C107" s="239" t="s">
        <v>690</v>
      </c>
      <c r="D107" s="1552" t="str">
        <f t="shared" si="11"/>
        <v/>
      </c>
      <c r="E107" s="528">
        <f>IF(ISERROR(VLOOKUP(CONCATENATE($B107,"-",$C107),IN_1A!$B$2:$AA$3000,3,FALSE))=TRUE,"",VLOOKUP(CONCATENATE($B107,"-",$C107),IN_1A!$B$2:$AA$3000,3,FALSE))</f>
        <v>0</v>
      </c>
      <c r="F107" s="529">
        <f>IF(ISERROR(VLOOKUP(CONCATENATE($B107,"-",$C107),IN_1A!$B$2:$AA$3000,4,FALSE))=TRUE,"",VLOOKUP(CONCATENATE($B107,"-",$C107),IN_1A!$B$2:$AA$3000,4,FALSE))</f>
        <v>0</v>
      </c>
      <c r="G107" s="1613">
        <f>IF(ISERROR(VLOOKUP(CONCATENATE($B107,"-",$C107),IN_1A!$B$2:$AA$3000,5,FALSE))=TRUE,"",VLOOKUP(CONCATENATE($B107,"-",$C107),IN_1A!$B$2:$AA$3000,5,FALSE))</f>
        <v>0</v>
      </c>
      <c r="H107" s="1614">
        <f>IF(ISERROR(VLOOKUP(CONCATENATE($B107,"-",$C107),IN_1A!$B$2:$AA$3000,6,FALSE))=TRUE,"",VLOOKUP(CONCATENATE($B107,"-",$C107),IN_1A!$B$2:$AA$3000,6,FALSE))</f>
        <v>0</v>
      </c>
      <c r="I107" s="1613">
        <f>IF(ISERROR(VLOOKUP(CONCATENATE($B107,"-",$C107),IN_1A!$B$2:$AA$3000,7,FALSE))=TRUE,"",VLOOKUP(CONCATENATE($B107,"-",$C107),IN_1A!$B$2:$AA$3000,7,FALSE))</f>
        <v>0</v>
      </c>
      <c r="J107" s="1614">
        <f>IF(ISERROR(VLOOKUP(CONCATENATE($B107,"-",$C107),IN_1A!$B$2:$AA$3000,8,FALSE))=TRUE,"",VLOOKUP(CONCATENATE($B107,"-",$C107),IN_1A!$B$2:$AA$3000,8,FALSE))</f>
        <v>0</v>
      </c>
      <c r="K107" s="1613">
        <f>IF(ISERROR(VLOOKUP(CONCATENATE($B107,"-",$C107),IN_1A!$B$2:$AA$3000,9,FALSE))=TRUE,"",VLOOKUP(CONCATENATE($B107,"-",$C107),IN_1A!$B$2:$AA$3000,9,FALSE))</f>
        <v>0</v>
      </c>
      <c r="L107" s="1614">
        <f>IF(ISERROR(VLOOKUP(CONCATENATE($B107,"-",$C107),IN_1A!$B$2:$AA$3000,10,FALSE))=TRUE,"",VLOOKUP(CONCATENATE($B107,"-",$C107),IN_1A!$B$2:$AA$3000,10,FALSE))</f>
        <v>0</v>
      </c>
      <c r="M107" s="1613">
        <f>IF(ISERROR(VLOOKUP(CONCATENATE($B107,"-",$C107),IN_1A!$B$2:$AA$3000,11,FALSE))=TRUE,"",VLOOKUP(CONCATENATE($B107,"-",$C107),IN_1A!$B$2:$AA$3000,11,FALSE))</f>
        <v>0</v>
      </c>
      <c r="N107" s="1614">
        <f>IF(ISERROR(VLOOKUP(CONCATENATE($B107,"-",$C107),IN_1A!$B$2:$AA$3000,12,FALSE))=TRUE,"",VLOOKUP(CONCATENATE($B107,"-",$C107),IN_1A!$B$2:$AA$3000,12,FALSE))</f>
        <v>0</v>
      </c>
      <c r="O107" s="1613">
        <f>IF(ISERROR(VLOOKUP(CONCATENATE($B107,"-",$C107),IN_1A!$B$2:$AA$3000,13,FALSE))=TRUE,"",VLOOKUP(CONCATENATE($B107,"-",$C107),IN_1A!$B$2:$AA$3000,13,FALSE))</f>
        <v>0</v>
      </c>
      <c r="P107" s="1614">
        <f>IF(ISERROR(VLOOKUP(CONCATENATE($B107,"-",$C107),IN_1A!$B$2:$AA$3000,14,FALSE))=TRUE,"",VLOOKUP(CONCATENATE($B107,"-",$C107),IN_1A!$B$2:$AA$3000,14,FALSE))</f>
        <v>0</v>
      </c>
      <c r="Q107" s="623">
        <f t="shared" si="10"/>
        <v>0</v>
      </c>
      <c r="R107" s="624">
        <f t="shared" si="10"/>
        <v>0</v>
      </c>
      <c r="S107" s="177"/>
    </row>
    <row r="108" spans="1:19" s="203" customFormat="1" ht="12" customHeight="1" thickBot="1">
      <c r="A108" s="240" t="s">
        <v>622</v>
      </c>
      <c r="B108" s="256" t="s">
        <v>646</v>
      </c>
      <c r="C108" s="239" t="s">
        <v>690</v>
      </c>
      <c r="D108" s="1552" t="str">
        <f t="shared" si="11"/>
        <v/>
      </c>
      <c r="E108" s="528">
        <f>IF(ISERROR(VLOOKUP(CONCATENATE($B108,"-",$C108),IN_1A!$B$2:$AA$3000,3,FALSE))=TRUE,"",VLOOKUP(CONCATENATE($B108,"-",$C108),IN_1A!$B$2:$AA$3000,3,FALSE))</f>
        <v>0</v>
      </c>
      <c r="F108" s="529">
        <f>IF(ISERROR(VLOOKUP(CONCATENATE($B108,"-",$C108),IN_1A!$B$2:$AA$3000,4,FALSE))=TRUE,"",VLOOKUP(CONCATENATE($B108,"-",$C108),IN_1A!$B$2:$AA$3000,4,FALSE))</f>
        <v>0</v>
      </c>
      <c r="G108" s="1613">
        <f>IF(ISERROR(VLOOKUP(CONCATENATE($B108,"-",$C108),IN_1A!$B$2:$AA$3000,5,FALSE))=TRUE,"",VLOOKUP(CONCATENATE($B108,"-",$C108),IN_1A!$B$2:$AA$3000,5,FALSE))</f>
        <v>0</v>
      </c>
      <c r="H108" s="1614">
        <f>IF(ISERROR(VLOOKUP(CONCATENATE($B108,"-",$C108),IN_1A!$B$2:$AA$3000,6,FALSE))=TRUE,"",VLOOKUP(CONCATENATE($B108,"-",$C108),IN_1A!$B$2:$AA$3000,6,FALSE))</f>
        <v>0</v>
      </c>
      <c r="I108" s="1613">
        <f>IF(ISERROR(VLOOKUP(CONCATENATE($B108,"-",$C108),IN_1A!$B$2:$AA$3000,7,FALSE))=TRUE,"",VLOOKUP(CONCATENATE($B108,"-",$C108),IN_1A!$B$2:$AA$3000,7,FALSE))</f>
        <v>0</v>
      </c>
      <c r="J108" s="1614">
        <f>IF(ISERROR(VLOOKUP(CONCATENATE($B108,"-",$C108),IN_1A!$B$2:$AA$3000,8,FALSE))=TRUE,"",VLOOKUP(CONCATENATE($B108,"-",$C108),IN_1A!$B$2:$AA$3000,8,FALSE))</f>
        <v>0</v>
      </c>
      <c r="K108" s="1613">
        <f>IF(ISERROR(VLOOKUP(CONCATENATE($B108,"-",$C108),IN_1A!$B$2:$AA$3000,9,FALSE))=TRUE,"",VLOOKUP(CONCATENATE($B108,"-",$C108),IN_1A!$B$2:$AA$3000,9,FALSE))</f>
        <v>0</v>
      </c>
      <c r="L108" s="1614">
        <f>IF(ISERROR(VLOOKUP(CONCATENATE($B108,"-",$C108),IN_1A!$B$2:$AA$3000,10,FALSE))=TRUE,"",VLOOKUP(CONCATENATE($B108,"-",$C108),IN_1A!$B$2:$AA$3000,10,FALSE))</f>
        <v>0</v>
      </c>
      <c r="M108" s="1613">
        <f>IF(ISERROR(VLOOKUP(CONCATENATE($B108,"-",$C108),IN_1A!$B$2:$AA$3000,11,FALSE))=TRUE,"",VLOOKUP(CONCATENATE($B108,"-",$C108),IN_1A!$B$2:$AA$3000,11,FALSE))</f>
        <v>0</v>
      </c>
      <c r="N108" s="1614">
        <f>IF(ISERROR(VLOOKUP(CONCATENATE($B108,"-",$C108),IN_1A!$B$2:$AA$3000,12,FALSE))=TRUE,"",VLOOKUP(CONCATENATE($B108,"-",$C108),IN_1A!$B$2:$AA$3000,12,FALSE))</f>
        <v>0</v>
      </c>
      <c r="O108" s="1613">
        <f>IF(ISERROR(VLOOKUP(CONCATENATE($B108,"-",$C108),IN_1A!$B$2:$AA$3000,13,FALSE))=TRUE,"",VLOOKUP(CONCATENATE($B108,"-",$C108),IN_1A!$B$2:$AA$3000,13,FALSE))</f>
        <v>0</v>
      </c>
      <c r="P108" s="1614">
        <f>IF(ISERROR(VLOOKUP(CONCATENATE($B108,"-",$C108),IN_1A!$B$2:$AA$3000,14,FALSE))=TRUE,"",VLOOKUP(CONCATENATE($B108,"-",$C108),IN_1A!$B$2:$AA$3000,14,FALSE))</f>
        <v>0</v>
      </c>
      <c r="Q108" s="623">
        <f t="shared" si="10"/>
        <v>0</v>
      </c>
      <c r="R108" s="624">
        <f t="shared" si="10"/>
        <v>0</v>
      </c>
      <c r="S108" s="177" t="str">
        <f t="shared" ref="S108:S120" si="13">IF(O108&gt;Q108,"ERRORE",IF(P108&gt;R108,"ERRORE",""))</f>
        <v/>
      </c>
    </row>
    <row r="109" spans="1:19" s="203" customFormat="1" ht="12" customHeight="1" thickBot="1">
      <c r="A109" s="240" t="s">
        <v>624</v>
      </c>
      <c r="B109" s="256" t="s">
        <v>647</v>
      </c>
      <c r="C109" s="239" t="s">
        <v>690</v>
      </c>
      <c r="D109" s="1552" t="str">
        <f t="shared" si="11"/>
        <v/>
      </c>
      <c r="E109" s="528">
        <f>IF(ISERROR(VLOOKUP(CONCATENATE($B109,"-",$C109),IN_1A!$B$2:$AA$3000,3,FALSE))=TRUE,"",VLOOKUP(CONCATENATE($B109,"-",$C109),IN_1A!$B$2:$AA$3000,3,FALSE))</f>
        <v>0</v>
      </c>
      <c r="F109" s="529">
        <f>IF(ISERROR(VLOOKUP(CONCATENATE($B109,"-",$C109),IN_1A!$B$2:$AA$3000,4,FALSE))=TRUE,"",VLOOKUP(CONCATENATE($B109,"-",$C109),IN_1A!$B$2:$AA$3000,4,FALSE))</f>
        <v>0</v>
      </c>
      <c r="G109" s="1613">
        <f>IF(ISERROR(VLOOKUP(CONCATENATE($B109,"-",$C109),IN_1A!$B$2:$AA$3000,5,FALSE))=TRUE,"",VLOOKUP(CONCATENATE($B109,"-",$C109),IN_1A!$B$2:$AA$3000,5,FALSE))</f>
        <v>0</v>
      </c>
      <c r="H109" s="1614">
        <f>IF(ISERROR(VLOOKUP(CONCATENATE($B109,"-",$C109),IN_1A!$B$2:$AA$3000,6,FALSE))=TRUE,"",VLOOKUP(CONCATENATE($B109,"-",$C109),IN_1A!$B$2:$AA$3000,6,FALSE))</f>
        <v>0</v>
      </c>
      <c r="I109" s="1613">
        <f>IF(ISERROR(VLOOKUP(CONCATENATE($B109,"-",$C109),IN_1A!$B$2:$AA$3000,7,FALSE))=TRUE,"",VLOOKUP(CONCATENATE($B109,"-",$C109),IN_1A!$B$2:$AA$3000,7,FALSE))</f>
        <v>0</v>
      </c>
      <c r="J109" s="1614">
        <f>IF(ISERROR(VLOOKUP(CONCATENATE($B109,"-",$C109),IN_1A!$B$2:$AA$3000,8,FALSE))=TRUE,"",VLOOKUP(CONCATENATE($B109,"-",$C109),IN_1A!$B$2:$AA$3000,8,FALSE))</f>
        <v>0</v>
      </c>
      <c r="K109" s="1613">
        <f>IF(ISERROR(VLOOKUP(CONCATENATE($B109,"-",$C109),IN_1A!$B$2:$AA$3000,9,FALSE))=TRUE,"",VLOOKUP(CONCATENATE($B109,"-",$C109),IN_1A!$B$2:$AA$3000,9,FALSE))</f>
        <v>0</v>
      </c>
      <c r="L109" s="1614">
        <f>IF(ISERROR(VLOOKUP(CONCATENATE($B109,"-",$C109),IN_1A!$B$2:$AA$3000,10,FALSE))=TRUE,"",VLOOKUP(CONCATENATE($B109,"-",$C109),IN_1A!$B$2:$AA$3000,10,FALSE))</f>
        <v>0</v>
      </c>
      <c r="M109" s="1613">
        <f>IF(ISERROR(VLOOKUP(CONCATENATE($B109,"-",$C109),IN_1A!$B$2:$AA$3000,11,FALSE))=TRUE,"",VLOOKUP(CONCATENATE($B109,"-",$C109),IN_1A!$B$2:$AA$3000,11,FALSE))</f>
        <v>0</v>
      </c>
      <c r="N109" s="1614">
        <f>IF(ISERROR(VLOOKUP(CONCATENATE($B109,"-",$C109),IN_1A!$B$2:$AA$3000,12,FALSE))=TRUE,"",VLOOKUP(CONCATENATE($B109,"-",$C109),IN_1A!$B$2:$AA$3000,12,FALSE))</f>
        <v>0</v>
      </c>
      <c r="O109" s="1613">
        <f>IF(ISERROR(VLOOKUP(CONCATENATE($B109,"-",$C109),IN_1A!$B$2:$AA$3000,13,FALSE))=TRUE,"",VLOOKUP(CONCATENATE($B109,"-",$C109),IN_1A!$B$2:$AA$3000,13,FALSE))</f>
        <v>0</v>
      </c>
      <c r="P109" s="1614">
        <f>IF(ISERROR(VLOOKUP(CONCATENATE($B109,"-",$C109),IN_1A!$B$2:$AA$3000,14,FALSE))=TRUE,"",VLOOKUP(CONCATENATE($B109,"-",$C109),IN_1A!$B$2:$AA$3000,14,FALSE))</f>
        <v>0</v>
      </c>
      <c r="Q109" s="623">
        <f t="shared" si="10"/>
        <v>0</v>
      </c>
      <c r="R109" s="624">
        <f t="shared" si="10"/>
        <v>0</v>
      </c>
      <c r="S109" s="177" t="str">
        <f t="shared" si="13"/>
        <v/>
      </c>
    </row>
    <row r="110" spans="1:19" s="203" customFormat="1" ht="12" customHeight="1" thickBot="1">
      <c r="A110" s="240" t="s">
        <v>626</v>
      </c>
      <c r="B110" s="256" t="s">
        <v>648</v>
      </c>
      <c r="C110" s="239" t="s">
        <v>690</v>
      </c>
      <c r="D110" s="1552" t="str">
        <f t="shared" si="11"/>
        <v/>
      </c>
      <c r="E110" s="528">
        <f>IF(ISERROR(VLOOKUP(CONCATENATE($B110,"-",$C110),IN_1A!$B$2:$AA$3000,3,FALSE))=TRUE,"",VLOOKUP(CONCATENATE($B110,"-",$C110),IN_1A!$B$2:$AA$3000,3,FALSE))</f>
        <v>0</v>
      </c>
      <c r="F110" s="529">
        <f>IF(ISERROR(VLOOKUP(CONCATENATE($B110,"-",$C110),IN_1A!$B$2:$AA$3000,4,FALSE))=TRUE,"",VLOOKUP(CONCATENATE($B110,"-",$C110),IN_1A!$B$2:$AA$3000,4,FALSE))</f>
        <v>0</v>
      </c>
      <c r="G110" s="1613">
        <f>IF(ISERROR(VLOOKUP(CONCATENATE($B110,"-",$C110),IN_1A!$B$2:$AA$3000,5,FALSE))=TRUE,"",VLOOKUP(CONCATENATE($B110,"-",$C110),IN_1A!$B$2:$AA$3000,5,FALSE))</f>
        <v>0</v>
      </c>
      <c r="H110" s="1614">
        <f>IF(ISERROR(VLOOKUP(CONCATENATE($B110,"-",$C110),IN_1A!$B$2:$AA$3000,6,FALSE))=TRUE,"",VLOOKUP(CONCATENATE($B110,"-",$C110),IN_1A!$B$2:$AA$3000,6,FALSE))</f>
        <v>0</v>
      </c>
      <c r="I110" s="1613">
        <f>IF(ISERROR(VLOOKUP(CONCATENATE($B110,"-",$C110),IN_1A!$B$2:$AA$3000,7,FALSE))=TRUE,"",VLOOKUP(CONCATENATE($B110,"-",$C110),IN_1A!$B$2:$AA$3000,7,FALSE))</f>
        <v>0</v>
      </c>
      <c r="J110" s="1614">
        <f>IF(ISERROR(VLOOKUP(CONCATENATE($B110,"-",$C110),IN_1A!$B$2:$AA$3000,8,FALSE))=TRUE,"",VLOOKUP(CONCATENATE($B110,"-",$C110),IN_1A!$B$2:$AA$3000,8,FALSE))</f>
        <v>0</v>
      </c>
      <c r="K110" s="1613">
        <f>IF(ISERROR(VLOOKUP(CONCATENATE($B110,"-",$C110),IN_1A!$B$2:$AA$3000,9,FALSE))=TRUE,"",VLOOKUP(CONCATENATE($B110,"-",$C110),IN_1A!$B$2:$AA$3000,9,FALSE))</f>
        <v>0</v>
      </c>
      <c r="L110" s="1614">
        <f>IF(ISERROR(VLOOKUP(CONCATENATE($B110,"-",$C110),IN_1A!$B$2:$AA$3000,10,FALSE))=TRUE,"",VLOOKUP(CONCATENATE($B110,"-",$C110),IN_1A!$B$2:$AA$3000,10,FALSE))</f>
        <v>0</v>
      </c>
      <c r="M110" s="1613">
        <f>IF(ISERROR(VLOOKUP(CONCATENATE($B110,"-",$C110),IN_1A!$B$2:$AA$3000,11,FALSE))=TRUE,"",VLOOKUP(CONCATENATE($B110,"-",$C110),IN_1A!$B$2:$AA$3000,11,FALSE))</f>
        <v>0</v>
      </c>
      <c r="N110" s="1614">
        <f>IF(ISERROR(VLOOKUP(CONCATENATE($B110,"-",$C110),IN_1A!$B$2:$AA$3000,12,FALSE))=TRUE,"",VLOOKUP(CONCATENATE($B110,"-",$C110),IN_1A!$B$2:$AA$3000,12,FALSE))</f>
        <v>0</v>
      </c>
      <c r="O110" s="1613">
        <f>IF(ISERROR(VLOOKUP(CONCATENATE($B110,"-",$C110),IN_1A!$B$2:$AA$3000,13,FALSE))=TRUE,"",VLOOKUP(CONCATENATE($B110,"-",$C110),IN_1A!$B$2:$AA$3000,13,FALSE))</f>
        <v>0</v>
      </c>
      <c r="P110" s="1614">
        <f>IF(ISERROR(VLOOKUP(CONCATENATE($B110,"-",$C110),IN_1A!$B$2:$AA$3000,14,FALSE))=TRUE,"",VLOOKUP(CONCATENATE($B110,"-",$C110),IN_1A!$B$2:$AA$3000,14,FALSE))</f>
        <v>0</v>
      </c>
      <c r="Q110" s="623">
        <f t="shared" si="10"/>
        <v>0</v>
      </c>
      <c r="R110" s="624">
        <f t="shared" si="10"/>
        <v>0</v>
      </c>
      <c r="S110" s="177" t="str">
        <f t="shared" si="13"/>
        <v/>
      </c>
    </row>
    <row r="111" spans="1:19" s="203" customFormat="1" ht="12" customHeight="1" thickBot="1">
      <c r="A111" s="240" t="s">
        <v>628</v>
      </c>
      <c r="B111" s="256" t="s">
        <v>649</v>
      </c>
      <c r="C111" s="239" t="s">
        <v>690</v>
      </c>
      <c r="D111" s="1552" t="str">
        <f t="shared" si="11"/>
        <v/>
      </c>
      <c r="E111" s="528">
        <f>IF(ISERROR(VLOOKUP(CONCATENATE($B111,"-",$C111),IN_1A!$B$2:$AA$3000,3,FALSE))=TRUE,"",VLOOKUP(CONCATENATE($B111,"-",$C111),IN_1A!$B$2:$AA$3000,3,FALSE))</f>
        <v>0</v>
      </c>
      <c r="F111" s="529">
        <f>IF(ISERROR(VLOOKUP(CONCATENATE($B111,"-",$C111),IN_1A!$B$2:$AA$3000,4,FALSE))=TRUE,"",VLOOKUP(CONCATENATE($B111,"-",$C111),IN_1A!$B$2:$AA$3000,4,FALSE))</f>
        <v>0</v>
      </c>
      <c r="G111" s="1613">
        <f>IF(ISERROR(VLOOKUP(CONCATENATE($B111,"-",$C111),IN_1A!$B$2:$AA$3000,5,FALSE))=TRUE,"",VLOOKUP(CONCATENATE($B111,"-",$C111),IN_1A!$B$2:$AA$3000,5,FALSE))</f>
        <v>0</v>
      </c>
      <c r="H111" s="1614">
        <f>IF(ISERROR(VLOOKUP(CONCATENATE($B111,"-",$C111),IN_1A!$B$2:$AA$3000,6,FALSE))=TRUE,"",VLOOKUP(CONCATENATE($B111,"-",$C111),IN_1A!$B$2:$AA$3000,6,FALSE))</f>
        <v>0</v>
      </c>
      <c r="I111" s="1613">
        <f>IF(ISERROR(VLOOKUP(CONCATENATE($B111,"-",$C111),IN_1A!$B$2:$AA$3000,7,FALSE))=TRUE,"",VLOOKUP(CONCATENATE($B111,"-",$C111),IN_1A!$B$2:$AA$3000,7,FALSE))</f>
        <v>0</v>
      </c>
      <c r="J111" s="1614">
        <f>IF(ISERROR(VLOOKUP(CONCATENATE($B111,"-",$C111),IN_1A!$B$2:$AA$3000,8,FALSE))=TRUE,"",VLOOKUP(CONCATENATE($B111,"-",$C111),IN_1A!$B$2:$AA$3000,8,FALSE))</f>
        <v>0</v>
      </c>
      <c r="K111" s="1613">
        <f>IF(ISERROR(VLOOKUP(CONCATENATE($B111,"-",$C111),IN_1A!$B$2:$AA$3000,9,FALSE))=TRUE,"",VLOOKUP(CONCATENATE($B111,"-",$C111),IN_1A!$B$2:$AA$3000,9,FALSE))</f>
        <v>0</v>
      </c>
      <c r="L111" s="1614">
        <f>IF(ISERROR(VLOOKUP(CONCATENATE($B111,"-",$C111),IN_1A!$B$2:$AA$3000,10,FALSE))=TRUE,"",VLOOKUP(CONCATENATE($B111,"-",$C111),IN_1A!$B$2:$AA$3000,10,FALSE))</f>
        <v>0</v>
      </c>
      <c r="M111" s="1613">
        <f>IF(ISERROR(VLOOKUP(CONCATENATE($B111,"-",$C111),IN_1A!$B$2:$AA$3000,11,FALSE))=TRUE,"",VLOOKUP(CONCATENATE($B111,"-",$C111),IN_1A!$B$2:$AA$3000,11,FALSE))</f>
        <v>0</v>
      </c>
      <c r="N111" s="1614">
        <f>IF(ISERROR(VLOOKUP(CONCATENATE($B111,"-",$C111),IN_1A!$B$2:$AA$3000,12,FALSE))=TRUE,"",VLOOKUP(CONCATENATE($B111,"-",$C111),IN_1A!$B$2:$AA$3000,12,FALSE))</f>
        <v>0</v>
      </c>
      <c r="O111" s="1613">
        <f>IF(ISERROR(VLOOKUP(CONCATENATE($B111,"-",$C111),IN_1A!$B$2:$AA$3000,13,FALSE))=TRUE,"",VLOOKUP(CONCATENATE($B111,"-",$C111),IN_1A!$B$2:$AA$3000,13,FALSE))</f>
        <v>0</v>
      </c>
      <c r="P111" s="1614">
        <f>IF(ISERROR(VLOOKUP(CONCATENATE($B111,"-",$C111),IN_1A!$B$2:$AA$3000,14,FALSE))=TRUE,"",VLOOKUP(CONCATENATE($B111,"-",$C111),IN_1A!$B$2:$AA$3000,14,FALSE))</f>
        <v>0</v>
      </c>
      <c r="Q111" s="623">
        <f t="shared" si="10"/>
        <v>0</v>
      </c>
      <c r="R111" s="624">
        <f t="shared" si="10"/>
        <v>0</v>
      </c>
      <c r="S111" s="177" t="str">
        <f t="shared" si="13"/>
        <v/>
      </c>
    </row>
    <row r="112" spans="1:19" s="203" customFormat="1" ht="12" customHeight="1" thickBot="1">
      <c r="A112" s="240" t="s">
        <v>630</v>
      </c>
      <c r="B112" s="238" t="s">
        <v>650</v>
      </c>
      <c r="C112" s="241" t="s">
        <v>690</v>
      </c>
      <c r="D112" s="1552" t="str">
        <f t="shared" si="11"/>
        <v/>
      </c>
      <c r="E112" s="528">
        <f>IF(ISERROR(VLOOKUP(CONCATENATE($B112,"-",$C112),IN_1A!$B$2:$AA$3000,3,FALSE))=TRUE,"",VLOOKUP(CONCATENATE($B112,"-",$C112),IN_1A!$B$2:$AA$3000,3,FALSE))</f>
        <v>0</v>
      </c>
      <c r="F112" s="529">
        <f>IF(ISERROR(VLOOKUP(CONCATENATE($B112,"-",$C112),IN_1A!$B$2:$AA$3000,4,FALSE))=TRUE,"",VLOOKUP(CONCATENATE($B112,"-",$C112),IN_1A!$B$2:$AA$3000,4,FALSE))</f>
        <v>0</v>
      </c>
      <c r="G112" s="1613">
        <f>IF(ISERROR(VLOOKUP(CONCATENATE($B112,"-",$C112),IN_1A!$B$2:$AA$3000,5,FALSE))=TRUE,"",VLOOKUP(CONCATENATE($B112,"-",$C112),IN_1A!$B$2:$AA$3000,5,FALSE))</f>
        <v>0</v>
      </c>
      <c r="H112" s="1614">
        <f>IF(ISERROR(VLOOKUP(CONCATENATE($B112,"-",$C112),IN_1A!$B$2:$AA$3000,6,FALSE))=TRUE,"",VLOOKUP(CONCATENATE($B112,"-",$C112),IN_1A!$B$2:$AA$3000,6,FALSE))</f>
        <v>0</v>
      </c>
      <c r="I112" s="1613">
        <f>IF(ISERROR(VLOOKUP(CONCATENATE($B112,"-",$C112),IN_1A!$B$2:$AA$3000,7,FALSE))=TRUE,"",VLOOKUP(CONCATENATE($B112,"-",$C112),IN_1A!$B$2:$AA$3000,7,FALSE))</f>
        <v>0</v>
      </c>
      <c r="J112" s="1614">
        <f>IF(ISERROR(VLOOKUP(CONCATENATE($B112,"-",$C112),IN_1A!$B$2:$AA$3000,8,FALSE))=TRUE,"",VLOOKUP(CONCATENATE($B112,"-",$C112),IN_1A!$B$2:$AA$3000,8,FALSE))</f>
        <v>0</v>
      </c>
      <c r="K112" s="1613">
        <f>IF(ISERROR(VLOOKUP(CONCATENATE($B112,"-",$C112),IN_1A!$B$2:$AA$3000,9,FALSE))=TRUE,"",VLOOKUP(CONCATENATE($B112,"-",$C112),IN_1A!$B$2:$AA$3000,9,FALSE))</f>
        <v>0</v>
      </c>
      <c r="L112" s="1614">
        <f>IF(ISERROR(VLOOKUP(CONCATENATE($B112,"-",$C112),IN_1A!$B$2:$AA$3000,10,FALSE))=TRUE,"",VLOOKUP(CONCATENATE($B112,"-",$C112),IN_1A!$B$2:$AA$3000,10,FALSE))</f>
        <v>0</v>
      </c>
      <c r="M112" s="1613">
        <f>IF(ISERROR(VLOOKUP(CONCATENATE($B112,"-",$C112),IN_1A!$B$2:$AA$3000,11,FALSE))=TRUE,"",VLOOKUP(CONCATENATE($B112,"-",$C112),IN_1A!$B$2:$AA$3000,11,FALSE))</f>
        <v>0</v>
      </c>
      <c r="N112" s="1614">
        <f>IF(ISERROR(VLOOKUP(CONCATENATE($B112,"-",$C112),IN_1A!$B$2:$AA$3000,12,FALSE))=TRUE,"",VLOOKUP(CONCATENATE($B112,"-",$C112),IN_1A!$B$2:$AA$3000,12,FALSE))</f>
        <v>0</v>
      </c>
      <c r="O112" s="1613">
        <f>IF(ISERROR(VLOOKUP(CONCATENATE($B112,"-",$C112),IN_1A!$B$2:$AA$3000,13,FALSE))=TRUE,"",VLOOKUP(CONCATENATE($B112,"-",$C112),IN_1A!$B$2:$AA$3000,13,FALSE))</f>
        <v>0</v>
      </c>
      <c r="P112" s="1614">
        <f>IF(ISERROR(VLOOKUP(CONCATENATE($B112,"-",$C112),IN_1A!$B$2:$AA$3000,14,FALSE))=TRUE,"",VLOOKUP(CONCATENATE($B112,"-",$C112),IN_1A!$B$2:$AA$3000,14,FALSE))</f>
        <v>0</v>
      </c>
      <c r="Q112" s="623">
        <f t="shared" si="10"/>
        <v>0</v>
      </c>
      <c r="R112" s="624">
        <f t="shared" si="10"/>
        <v>0</v>
      </c>
      <c r="S112" s="177" t="str">
        <f t="shared" si="13"/>
        <v/>
      </c>
    </row>
    <row r="113" spans="1:19" s="203" customFormat="1" ht="12" customHeight="1" thickBot="1">
      <c r="A113" s="240" t="s">
        <v>632</v>
      </c>
      <c r="B113" s="238" t="s">
        <v>651</v>
      </c>
      <c r="C113" s="241" t="s">
        <v>690</v>
      </c>
      <c r="D113" s="1552" t="str">
        <f t="shared" si="11"/>
        <v/>
      </c>
      <c r="E113" s="528">
        <f>IF(ISERROR(VLOOKUP(CONCATENATE($B113,"-",$C113),IN_1A!$B$2:$AA$3000,3,FALSE))=TRUE,"",VLOOKUP(CONCATENATE($B113,"-",$C113),IN_1A!$B$2:$AA$3000,3,FALSE))</f>
        <v>0</v>
      </c>
      <c r="F113" s="529">
        <f>IF(ISERROR(VLOOKUP(CONCATENATE($B113,"-",$C113),IN_1A!$B$2:$AA$3000,4,FALSE))=TRUE,"",VLOOKUP(CONCATENATE($B113,"-",$C113),IN_1A!$B$2:$AA$3000,4,FALSE))</f>
        <v>0</v>
      </c>
      <c r="G113" s="1613">
        <f>IF(ISERROR(VLOOKUP(CONCATENATE($B113,"-",$C113),IN_1A!$B$2:$AA$3000,5,FALSE))=TRUE,"",VLOOKUP(CONCATENATE($B113,"-",$C113),IN_1A!$B$2:$AA$3000,5,FALSE))</f>
        <v>0</v>
      </c>
      <c r="H113" s="1614">
        <f>IF(ISERROR(VLOOKUP(CONCATENATE($B113,"-",$C113),IN_1A!$B$2:$AA$3000,6,FALSE))=TRUE,"",VLOOKUP(CONCATENATE($B113,"-",$C113),IN_1A!$B$2:$AA$3000,6,FALSE))</f>
        <v>0</v>
      </c>
      <c r="I113" s="1613">
        <f>IF(ISERROR(VLOOKUP(CONCATENATE($B113,"-",$C113),IN_1A!$B$2:$AA$3000,7,FALSE))=TRUE,"",VLOOKUP(CONCATENATE($B113,"-",$C113),IN_1A!$B$2:$AA$3000,7,FALSE))</f>
        <v>0</v>
      </c>
      <c r="J113" s="1614">
        <f>IF(ISERROR(VLOOKUP(CONCATENATE($B113,"-",$C113),IN_1A!$B$2:$AA$3000,8,FALSE))=TRUE,"",VLOOKUP(CONCATENATE($B113,"-",$C113),IN_1A!$B$2:$AA$3000,8,FALSE))</f>
        <v>0</v>
      </c>
      <c r="K113" s="1613">
        <f>IF(ISERROR(VLOOKUP(CONCATENATE($B113,"-",$C113),IN_1A!$B$2:$AA$3000,9,FALSE))=TRUE,"",VLOOKUP(CONCATENATE($B113,"-",$C113),IN_1A!$B$2:$AA$3000,9,FALSE))</f>
        <v>0</v>
      </c>
      <c r="L113" s="1614">
        <f>IF(ISERROR(VLOOKUP(CONCATENATE($B113,"-",$C113),IN_1A!$B$2:$AA$3000,10,FALSE))=TRUE,"",VLOOKUP(CONCATENATE($B113,"-",$C113),IN_1A!$B$2:$AA$3000,10,FALSE))</f>
        <v>0</v>
      </c>
      <c r="M113" s="1613">
        <f>IF(ISERROR(VLOOKUP(CONCATENATE($B113,"-",$C113),IN_1A!$B$2:$AA$3000,11,FALSE))=TRUE,"",VLOOKUP(CONCATENATE($B113,"-",$C113),IN_1A!$B$2:$AA$3000,11,FALSE))</f>
        <v>0</v>
      </c>
      <c r="N113" s="1614">
        <f>IF(ISERROR(VLOOKUP(CONCATENATE($B113,"-",$C113),IN_1A!$B$2:$AA$3000,12,FALSE))=TRUE,"",VLOOKUP(CONCATENATE($B113,"-",$C113),IN_1A!$B$2:$AA$3000,12,FALSE))</f>
        <v>0</v>
      </c>
      <c r="O113" s="1613">
        <f>IF(ISERROR(VLOOKUP(CONCATENATE($B113,"-",$C113),IN_1A!$B$2:$AA$3000,13,FALSE))=TRUE,"",VLOOKUP(CONCATENATE($B113,"-",$C113),IN_1A!$B$2:$AA$3000,13,FALSE))</f>
        <v>0</v>
      </c>
      <c r="P113" s="1614">
        <f>IF(ISERROR(VLOOKUP(CONCATENATE($B113,"-",$C113),IN_1A!$B$2:$AA$3000,14,FALSE))=TRUE,"",VLOOKUP(CONCATENATE($B113,"-",$C113),IN_1A!$B$2:$AA$3000,14,FALSE))</f>
        <v>0</v>
      </c>
      <c r="Q113" s="623">
        <f t="shared" si="10"/>
        <v>0</v>
      </c>
      <c r="R113" s="624">
        <f t="shared" si="10"/>
        <v>0</v>
      </c>
      <c r="S113" s="177" t="str">
        <f t="shared" si="13"/>
        <v/>
      </c>
    </row>
    <row r="114" spans="1:19" s="178" customFormat="1" ht="12" thickBot="1">
      <c r="A114" s="240" t="s">
        <v>634</v>
      </c>
      <c r="B114" s="238" t="s">
        <v>652</v>
      </c>
      <c r="C114" s="241" t="s">
        <v>690</v>
      </c>
      <c r="D114" s="1552" t="str">
        <f t="shared" si="11"/>
        <v/>
      </c>
      <c r="E114" s="528">
        <f>IF(ISERROR(VLOOKUP(CONCATENATE($B114,"-",$C114),IN_1A!$B$2:$AA$3000,3,FALSE))=TRUE,"",VLOOKUP(CONCATENATE($B114,"-",$C114),IN_1A!$B$2:$AA$3000,3,FALSE))</f>
        <v>0</v>
      </c>
      <c r="F114" s="529">
        <f>IF(ISERROR(VLOOKUP(CONCATENATE($B114,"-",$C114),IN_1A!$B$2:$AA$3000,4,FALSE))=TRUE,"",VLOOKUP(CONCATENATE($B114,"-",$C114),IN_1A!$B$2:$AA$3000,4,FALSE))</f>
        <v>0</v>
      </c>
      <c r="G114" s="1613">
        <f>IF(ISERROR(VLOOKUP(CONCATENATE($B114,"-",$C114),IN_1A!$B$2:$AA$3000,5,FALSE))=TRUE,"",VLOOKUP(CONCATENATE($B114,"-",$C114),IN_1A!$B$2:$AA$3000,5,FALSE))</f>
        <v>0</v>
      </c>
      <c r="H114" s="1614">
        <f>IF(ISERROR(VLOOKUP(CONCATENATE($B114,"-",$C114),IN_1A!$B$2:$AA$3000,6,FALSE))=TRUE,"",VLOOKUP(CONCATENATE($B114,"-",$C114),IN_1A!$B$2:$AA$3000,6,FALSE))</f>
        <v>0</v>
      </c>
      <c r="I114" s="1613">
        <f>IF(ISERROR(VLOOKUP(CONCATENATE($B114,"-",$C114),IN_1A!$B$2:$AA$3000,7,FALSE))=TRUE,"",VLOOKUP(CONCATENATE($B114,"-",$C114),IN_1A!$B$2:$AA$3000,7,FALSE))</f>
        <v>0</v>
      </c>
      <c r="J114" s="1614">
        <f>IF(ISERROR(VLOOKUP(CONCATENATE($B114,"-",$C114),IN_1A!$B$2:$AA$3000,8,FALSE))=TRUE,"",VLOOKUP(CONCATENATE($B114,"-",$C114),IN_1A!$B$2:$AA$3000,8,FALSE))</f>
        <v>0</v>
      </c>
      <c r="K114" s="1613">
        <f>IF(ISERROR(VLOOKUP(CONCATENATE($B114,"-",$C114),IN_1A!$B$2:$AA$3000,9,FALSE))=TRUE,"",VLOOKUP(CONCATENATE($B114,"-",$C114),IN_1A!$B$2:$AA$3000,9,FALSE))</f>
        <v>0</v>
      </c>
      <c r="L114" s="1614">
        <f>IF(ISERROR(VLOOKUP(CONCATENATE($B114,"-",$C114),IN_1A!$B$2:$AA$3000,10,FALSE))=TRUE,"",VLOOKUP(CONCATENATE($B114,"-",$C114),IN_1A!$B$2:$AA$3000,10,FALSE))</f>
        <v>0</v>
      </c>
      <c r="M114" s="1613">
        <f>IF(ISERROR(VLOOKUP(CONCATENATE($B114,"-",$C114),IN_1A!$B$2:$AA$3000,11,FALSE))=TRUE,"",VLOOKUP(CONCATENATE($B114,"-",$C114),IN_1A!$B$2:$AA$3000,11,FALSE))</f>
        <v>0</v>
      </c>
      <c r="N114" s="1614">
        <f>IF(ISERROR(VLOOKUP(CONCATENATE($B114,"-",$C114),IN_1A!$B$2:$AA$3000,12,FALSE))=TRUE,"",VLOOKUP(CONCATENATE($B114,"-",$C114),IN_1A!$B$2:$AA$3000,12,FALSE))</f>
        <v>0</v>
      </c>
      <c r="O114" s="1613">
        <f>IF(ISERROR(VLOOKUP(CONCATENATE($B114,"-",$C114),IN_1A!$B$2:$AA$3000,13,FALSE))=TRUE,"",VLOOKUP(CONCATENATE($B114,"-",$C114),IN_1A!$B$2:$AA$3000,13,FALSE))</f>
        <v>0</v>
      </c>
      <c r="P114" s="1614">
        <f>IF(ISERROR(VLOOKUP(CONCATENATE($B114,"-",$C114),IN_1A!$B$2:$AA$3000,14,FALSE))=TRUE,"",VLOOKUP(CONCATENATE($B114,"-",$C114),IN_1A!$B$2:$AA$3000,14,FALSE))</f>
        <v>0</v>
      </c>
      <c r="Q114" s="623">
        <f t="shared" si="10"/>
        <v>0</v>
      </c>
      <c r="R114" s="624">
        <f t="shared" si="10"/>
        <v>0</v>
      </c>
      <c r="S114" s="177" t="str">
        <f t="shared" si="13"/>
        <v/>
      </c>
    </row>
    <row r="115" spans="1:19" s="203" customFormat="1" ht="12" customHeight="1" thickBot="1">
      <c r="A115" s="240" t="s">
        <v>636</v>
      </c>
      <c r="B115" s="238" t="s">
        <v>653</v>
      </c>
      <c r="C115" s="241" t="s">
        <v>690</v>
      </c>
      <c r="D115" s="1552" t="str">
        <f t="shared" si="11"/>
        <v/>
      </c>
      <c r="E115" s="528">
        <f>IF(ISERROR(VLOOKUP(CONCATENATE($B115,"-",$C115),IN_1A!$B$2:$AA$3000,3,FALSE))=TRUE,"",VLOOKUP(CONCATENATE($B115,"-",$C115),IN_1A!$B$2:$AA$3000,3,FALSE))</f>
        <v>0</v>
      </c>
      <c r="F115" s="529">
        <f>IF(ISERROR(VLOOKUP(CONCATENATE($B115,"-",$C115),IN_1A!$B$2:$AA$3000,4,FALSE))=TRUE,"",VLOOKUP(CONCATENATE($B115,"-",$C115),IN_1A!$B$2:$AA$3000,4,FALSE))</f>
        <v>0</v>
      </c>
      <c r="G115" s="1613">
        <f>IF(ISERROR(VLOOKUP(CONCATENATE($B115,"-",$C115),IN_1A!$B$2:$AA$3000,5,FALSE))=TRUE,"",VLOOKUP(CONCATENATE($B115,"-",$C115),IN_1A!$B$2:$AA$3000,5,FALSE))</f>
        <v>0</v>
      </c>
      <c r="H115" s="1614">
        <f>IF(ISERROR(VLOOKUP(CONCATENATE($B115,"-",$C115),IN_1A!$B$2:$AA$3000,6,FALSE))=TRUE,"",VLOOKUP(CONCATENATE($B115,"-",$C115),IN_1A!$B$2:$AA$3000,6,FALSE))</f>
        <v>0</v>
      </c>
      <c r="I115" s="1613">
        <f>IF(ISERROR(VLOOKUP(CONCATENATE($B115,"-",$C115),IN_1A!$B$2:$AA$3000,7,FALSE))=TRUE,"",VLOOKUP(CONCATENATE($B115,"-",$C115),IN_1A!$B$2:$AA$3000,7,FALSE))</f>
        <v>0</v>
      </c>
      <c r="J115" s="1614">
        <f>IF(ISERROR(VLOOKUP(CONCATENATE($B115,"-",$C115),IN_1A!$B$2:$AA$3000,8,FALSE))=TRUE,"",VLOOKUP(CONCATENATE($B115,"-",$C115),IN_1A!$B$2:$AA$3000,8,FALSE))</f>
        <v>0</v>
      </c>
      <c r="K115" s="1613">
        <f>IF(ISERROR(VLOOKUP(CONCATENATE($B115,"-",$C115),IN_1A!$B$2:$AA$3000,9,FALSE))=TRUE,"",VLOOKUP(CONCATENATE($B115,"-",$C115),IN_1A!$B$2:$AA$3000,9,FALSE))</f>
        <v>0</v>
      </c>
      <c r="L115" s="1614">
        <f>IF(ISERROR(VLOOKUP(CONCATENATE($B115,"-",$C115),IN_1A!$B$2:$AA$3000,10,FALSE))=TRUE,"",VLOOKUP(CONCATENATE($B115,"-",$C115),IN_1A!$B$2:$AA$3000,10,FALSE))</f>
        <v>0</v>
      </c>
      <c r="M115" s="1613">
        <f>IF(ISERROR(VLOOKUP(CONCATENATE($B115,"-",$C115),IN_1A!$B$2:$AA$3000,11,FALSE))=TRUE,"",VLOOKUP(CONCATENATE($B115,"-",$C115),IN_1A!$B$2:$AA$3000,11,FALSE))</f>
        <v>0</v>
      </c>
      <c r="N115" s="1614">
        <f>IF(ISERROR(VLOOKUP(CONCATENATE($B115,"-",$C115),IN_1A!$B$2:$AA$3000,12,FALSE))=TRUE,"",VLOOKUP(CONCATENATE($B115,"-",$C115),IN_1A!$B$2:$AA$3000,12,FALSE))</f>
        <v>0</v>
      </c>
      <c r="O115" s="1613">
        <f>IF(ISERROR(VLOOKUP(CONCATENATE($B115,"-",$C115),IN_1A!$B$2:$AA$3000,13,FALSE))=TRUE,"",VLOOKUP(CONCATENATE($B115,"-",$C115),IN_1A!$B$2:$AA$3000,13,FALSE))</f>
        <v>0</v>
      </c>
      <c r="P115" s="1614">
        <f>IF(ISERROR(VLOOKUP(CONCATENATE($B115,"-",$C115),IN_1A!$B$2:$AA$3000,14,FALSE))=TRUE,"",VLOOKUP(CONCATENATE($B115,"-",$C115),IN_1A!$B$2:$AA$3000,14,FALSE))</f>
        <v>0</v>
      </c>
      <c r="Q115" s="623">
        <f t="shared" si="10"/>
        <v>0</v>
      </c>
      <c r="R115" s="624">
        <f t="shared" si="10"/>
        <v>0</v>
      </c>
      <c r="S115" s="177" t="str">
        <f t="shared" si="13"/>
        <v/>
      </c>
    </row>
    <row r="116" spans="1:19" s="203" customFormat="1" ht="12" customHeight="1" thickBot="1">
      <c r="A116" s="240" t="s">
        <v>638</v>
      </c>
      <c r="B116" s="238" t="s">
        <v>654</v>
      </c>
      <c r="C116" s="241" t="s">
        <v>690</v>
      </c>
      <c r="D116" s="1552" t="str">
        <f t="shared" si="11"/>
        <v/>
      </c>
      <c r="E116" s="528">
        <f>IF(ISERROR(VLOOKUP(CONCATENATE($B116,"-",$C116),IN_1A!$B$2:$AA$3000,3,FALSE))=TRUE,"",VLOOKUP(CONCATENATE($B116,"-",$C116),IN_1A!$B$2:$AA$3000,3,FALSE))</f>
        <v>0</v>
      </c>
      <c r="F116" s="529">
        <f>IF(ISERROR(VLOOKUP(CONCATENATE($B116,"-",$C116),IN_1A!$B$2:$AA$3000,4,FALSE))=TRUE,"",VLOOKUP(CONCATENATE($B116,"-",$C116),IN_1A!$B$2:$AA$3000,4,FALSE))</f>
        <v>0</v>
      </c>
      <c r="G116" s="1613">
        <f>IF(ISERROR(VLOOKUP(CONCATENATE($B116,"-",$C116),IN_1A!$B$2:$AA$3000,5,FALSE))=TRUE,"",VLOOKUP(CONCATENATE($B116,"-",$C116),IN_1A!$B$2:$AA$3000,5,FALSE))</f>
        <v>0</v>
      </c>
      <c r="H116" s="1614">
        <f>IF(ISERROR(VLOOKUP(CONCATENATE($B116,"-",$C116),IN_1A!$B$2:$AA$3000,6,FALSE))=TRUE,"",VLOOKUP(CONCATENATE($B116,"-",$C116),IN_1A!$B$2:$AA$3000,6,FALSE))</f>
        <v>0</v>
      </c>
      <c r="I116" s="1613">
        <f>IF(ISERROR(VLOOKUP(CONCATENATE($B116,"-",$C116),IN_1A!$B$2:$AA$3000,7,FALSE))=TRUE,"",VLOOKUP(CONCATENATE($B116,"-",$C116),IN_1A!$B$2:$AA$3000,7,FALSE))</f>
        <v>0</v>
      </c>
      <c r="J116" s="1614">
        <f>IF(ISERROR(VLOOKUP(CONCATENATE($B116,"-",$C116),IN_1A!$B$2:$AA$3000,8,FALSE))=TRUE,"",VLOOKUP(CONCATENATE($B116,"-",$C116),IN_1A!$B$2:$AA$3000,8,FALSE))</f>
        <v>0</v>
      </c>
      <c r="K116" s="1613">
        <f>IF(ISERROR(VLOOKUP(CONCATENATE($B116,"-",$C116),IN_1A!$B$2:$AA$3000,9,FALSE))=TRUE,"",VLOOKUP(CONCATENATE($B116,"-",$C116),IN_1A!$B$2:$AA$3000,9,FALSE))</f>
        <v>0</v>
      </c>
      <c r="L116" s="1614">
        <f>IF(ISERROR(VLOOKUP(CONCATENATE($B116,"-",$C116),IN_1A!$B$2:$AA$3000,10,FALSE))=TRUE,"",VLOOKUP(CONCATENATE($B116,"-",$C116),IN_1A!$B$2:$AA$3000,10,FALSE))</f>
        <v>0</v>
      </c>
      <c r="M116" s="1613">
        <f>IF(ISERROR(VLOOKUP(CONCATENATE($B116,"-",$C116),IN_1A!$B$2:$AA$3000,11,FALSE))=TRUE,"",VLOOKUP(CONCATENATE($B116,"-",$C116),IN_1A!$B$2:$AA$3000,11,FALSE))</f>
        <v>0</v>
      </c>
      <c r="N116" s="1614">
        <f>IF(ISERROR(VLOOKUP(CONCATENATE($B116,"-",$C116),IN_1A!$B$2:$AA$3000,12,FALSE))=TRUE,"",VLOOKUP(CONCATENATE($B116,"-",$C116),IN_1A!$B$2:$AA$3000,12,FALSE))</f>
        <v>0</v>
      </c>
      <c r="O116" s="1613">
        <f>IF(ISERROR(VLOOKUP(CONCATENATE($B116,"-",$C116),IN_1A!$B$2:$AA$3000,13,FALSE))=TRUE,"",VLOOKUP(CONCATENATE($B116,"-",$C116),IN_1A!$B$2:$AA$3000,13,FALSE))</f>
        <v>0</v>
      </c>
      <c r="P116" s="1614">
        <f>IF(ISERROR(VLOOKUP(CONCATENATE($B116,"-",$C116),IN_1A!$B$2:$AA$3000,14,FALSE))=TRUE,"",VLOOKUP(CONCATENATE($B116,"-",$C116),IN_1A!$B$2:$AA$3000,14,FALSE))</f>
        <v>0</v>
      </c>
      <c r="Q116" s="623">
        <f t="shared" si="10"/>
        <v>0</v>
      </c>
      <c r="R116" s="624">
        <f t="shared" si="10"/>
        <v>0</v>
      </c>
      <c r="S116" s="177" t="str">
        <f t="shared" si="13"/>
        <v/>
      </c>
    </row>
    <row r="117" spans="1:19" s="203" customFormat="1" ht="12" customHeight="1" thickBot="1">
      <c r="A117" s="240" t="s">
        <v>640</v>
      </c>
      <c r="B117" s="238" t="s">
        <v>655</v>
      </c>
      <c r="C117" s="241" t="s">
        <v>690</v>
      </c>
      <c r="D117" s="1552" t="str">
        <f t="shared" si="11"/>
        <v/>
      </c>
      <c r="E117" s="528">
        <f>IF(ISERROR(VLOOKUP(CONCATENATE($B117,"-",$C117),IN_1A!$B$2:$AA$3000,3,FALSE))=TRUE,"",VLOOKUP(CONCATENATE($B117,"-",$C117),IN_1A!$B$2:$AA$3000,3,FALSE))</f>
        <v>0</v>
      </c>
      <c r="F117" s="529">
        <f>IF(ISERROR(VLOOKUP(CONCATENATE($B117,"-",$C117),IN_1A!$B$2:$AA$3000,4,FALSE))=TRUE,"",VLOOKUP(CONCATENATE($B117,"-",$C117),IN_1A!$B$2:$AA$3000,4,FALSE))</f>
        <v>0</v>
      </c>
      <c r="G117" s="1613">
        <f>IF(ISERROR(VLOOKUP(CONCATENATE($B117,"-",$C117),IN_1A!$B$2:$AA$3000,5,FALSE))=TRUE,"",VLOOKUP(CONCATENATE($B117,"-",$C117),IN_1A!$B$2:$AA$3000,5,FALSE))</f>
        <v>0</v>
      </c>
      <c r="H117" s="1614">
        <f>IF(ISERROR(VLOOKUP(CONCATENATE($B117,"-",$C117),IN_1A!$B$2:$AA$3000,6,FALSE))=TRUE,"",VLOOKUP(CONCATENATE($B117,"-",$C117),IN_1A!$B$2:$AA$3000,6,FALSE))</f>
        <v>0</v>
      </c>
      <c r="I117" s="1613">
        <f>IF(ISERROR(VLOOKUP(CONCATENATE($B117,"-",$C117),IN_1A!$B$2:$AA$3000,7,FALSE))=TRUE,"",VLOOKUP(CONCATENATE($B117,"-",$C117),IN_1A!$B$2:$AA$3000,7,FALSE))</f>
        <v>0</v>
      </c>
      <c r="J117" s="1614">
        <f>IF(ISERROR(VLOOKUP(CONCATENATE($B117,"-",$C117),IN_1A!$B$2:$AA$3000,8,FALSE))=TRUE,"",VLOOKUP(CONCATENATE($B117,"-",$C117),IN_1A!$B$2:$AA$3000,8,FALSE))</f>
        <v>0</v>
      </c>
      <c r="K117" s="1613">
        <f>IF(ISERROR(VLOOKUP(CONCATENATE($B117,"-",$C117),IN_1A!$B$2:$AA$3000,9,FALSE))=TRUE,"",VLOOKUP(CONCATENATE($B117,"-",$C117),IN_1A!$B$2:$AA$3000,9,FALSE))</f>
        <v>0</v>
      </c>
      <c r="L117" s="1614">
        <f>IF(ISERROR(VLOOKUP(CONCATENATE($B117,"-",$C117),IN_1A!$B$2:$AA$3000,10,FALSE))=TRUE,"",VLOOKUP(CONCATENATE($B117,"-",$C117),IN_1A!$B$2:$AA$3000,10,FALSE))</f>
        <v>0</v>
      </c>
      <c r="M117" s="1613">
        <f>IF(ISERROR(VLOOKUP(CONCATENATE($B117,"-",$C117),IN_1A!$B$2:$AA$3000,11,FALSE))=TRUE,"",VLOOKUP(CONCATENATE($B117,"-",$C117),IN_1A!$B$2:$AA$3000,11,FALSE))</f>
        <v>0</v>
      </c>
      <c r="N117" s="1614">
        <f>IF(ISERROR(VLOOKUP(CONCATENATE($B117,"-",$C117),IN_1A!$B$2:$AA$3000,12,FALSE))=TRUE,"",VLOOKUP(CONCATENATE($B117,"-",$C117),IN_1A!$B$2:$AA$3000,12,FALSE))</f>
        <v>0</v>
      </c>
      <c r="O117" s="1613">
        <f>IF(ISERROR(VLOOKUP(CONCATENATE($B117,"-",$C117),IN_1A!$B$2:$AA$3000,13,FALSE))=TRUE,"",VLOOKUP(CONCATENATE($B117,"-",$C117),IN_1A!$B$2:$AA$3000,13,FALSE))</f>
        <v>0</v>
      </c>
      <c r="P117" s="1614">
        <f>IF(ISERROR(VLOOKUP(CONCATENATE($B117,"-",$C117),IN_1A!$B$2:$AA$3000,14,FALSE))=TRUE,"",VLOOKUP(CONCATENATE($B117,"-",$C117),IN_1A!$B$2:$AA$3000,14,FALSE))</f>
        <v>0</v>
      </c>
      <c r="Q117" s="623">
        <f t="shared" si="10"/>
        <v>0</v>
      </c>
      <c r="R117" s="624">
        <f t="shared" si="10"/>
        <v>0</v>
      </c>
      <c r="S117" s="177" t="str">
        <f t="shared" si="13"/>
        <v/>
      </c>
    </row>
    <row r="118" spans="1:19" s="203" customFormat="1" ht="12" customHeight="1" thickBot="1">
      <c r="A118" s="242" t="s">
        <v>642</v>
      </c>
      <c r="B118" s="243" t="s">
        <v>656</v>
      </c>
      <c r="C118" s="244" t="s">
        <v>690</v>
      </c>
      <c r="D118" s="1553" t="str">
        <f t="shared" si="11"/>
        <v/>
      </c>
      <c r="E118" s="530">
        <f>IF(ISERROR(VLOOKUP(CONCATENATE($B118,"-",$C118),IN_1A!$B$2:$AA$3000,3,FALSE))=TRUE,"",VLOOKUP(CONCATENATE($B118,"-",$C118),IN_1A!$B$2:$AA$3000,3,FALSE))</f>
        <v>0</v>
      </c>
      <c r="F118" s="531">
        <f>IF(ISERROR(VLOOKUP(CONCATENATE($B118,"-",$C118),IN_1A!$B$2:$AA$3000,4,FALSE))=TRUE,"",VLOOKUP(CONCATENATE($B118,"-",$C118),IN_1A!$B$2:$AA$3000,4,FALSE))</f>
        <v>0</v>
      </c>
      <c r="G118" s="1615">
        <f>IF(ISERROR(VLOOKUP(CONCATENATE($B118,"-",$C118),IN_1A!$B$2:$AA$3000,5,FALSE))=TRUE,"",VLOOKUP(CONCATENATE($B118,"-",$C118),IN_1A!$B$2:$AA$3000,5,FALSE))</f>
        <v>0</v>
      </c>
      <c r="H118" s="1616">
        <f>IF(ISERROR(VLOOKUP(CONCATENATE($B118,"-",$C118),IN_1A!$B$2:$AA$3000,6,FALSE))=TRUE,"",VLOOKUP(CONCATENATE($B118,"-",$C118),IN_1A!$B$2:$AA$3000,6,FALSE))</f>
        <v>0</v>
      </c>
      <c r="I118" s="1615">
        <f>IF(ISERROR(VLOOKUP(CONCATENATE($B118,"-",$C118),IN_1A!$B$2:$AA$3000,7,FALSE))=TRUE,"",VLOOKUP(CONCATENATE($B118,"-",$C118),IN_1A!$B$2:$AA$3000,7,FALSE))</f>
        <v>0</v>
      </c>
      <c r="J118" s="1616">
        <f>IF(ISERROR(VLOOKUP(CONCATENATE($B118,"-",$C118),IN_1A!$B$2:$AA$3000,8,FALSE))=TRUE,"",VLOOKUP(CONCATENATE($B118,"-",$C118),IN_1A!$B$2:$AA$3000,8,FALSE))</f>
        <v>0</v>
      </c>
      <c r="K118" s="1615">
        <f>IF(ISERROR(VLOOKUP(CONCATENATE($B118,"-",$C118),IN_1A!$B$2:$AA$3000,9,FALSE))=TRUE,"",VLOOKUP(CONCATENATE($B118,"-",$C118),IN_1A!$B$2:$AA$3000,9,FALSE))</f>
        <v>0</v>
      </c>
      <c r="L118" s="1616">
        <f>IF(ISERROR(VLOOKUP(CONCATENATE($B118,"-",$C118),IN_1A!$B$2:$AA$3000,10,FALSE))=TRUE,"",VLOOKUP(CONCATENATE($B118,"-",$C118),IN_1A!$B$2:$AA$3000,10,FALSE))</f>
        <v>0</v>
      </c>
      <c r="M118" s="1615">
        <f>IF(ISERROR(VLOOKUP(CONCATENATE($B118,"-",$C118),IN_1A!$B$2:$AA$3000,11,FALSE))=TRUE,"",VLOOKUP(CONCATENATE($B118,"-",$C118),IN_1A!$B$2:$AA$3000,11,FALSE))</f>
        <v>0</v>
      </c>
      <c r="N118" s="1616">
        <f>IF(ISERROR(VLOOKUP(CONCATENATE($B118,"-",$C118),IN_1A!$B$2:$AA$3000,12,FALSE))=TRUE,"",VLOOKUP(CONCATENATE($B118,"-",$C118),IN_1A!$B$2:$AA$3000,12,FALSE))</f>
        <v>0</v>
      </c>
      <c r="O118" s="1615">
        <f>IF(ISERROR(VLOOKUP(CONCATENATE($B118,"-",$C118),IN_1A!$B$2:$AA$3000,13,FALSE))=TRUE,"",VLOOKUP(CONCATENATE($B118,"-",$C118),IN_1A!$B$2:$AA$3000,13,FALSE))</f>
        <v>0</v>
      </c>
      <c r="P118" s="1616">
        <f>IF(ISERROR(VLOOKUP(CONCATENATE($B118,"-",$C118),IN_1A!$B$2:$AA$3000,14,FALSE))=TRUE,"",VLOOKUP(CONCATENATE($B118,"-",$C118),IN_1A!$B$2:$AA$3000,14,FALSE))</f>
        <v>0</v>
      </c>
      <c r="Q118" s="625">
        <f t="shared" si="10"/>
        <v>0</v>
      </c>
      <c r="R118" s="626">
        <f t="shared" si="10"/>
        <v>0</v>
      </c>
      <c r="S118" s="177" t="str">
        <f t="shared" si="13"/>
        <v/>
      </c>
    </row>
    <row r="119" spans="1:19" s="203" customFormat="1" ht="12" customHeight="1" thickBot="1">
      <c r="A119" s="260" t="s">
        <v>657</v>
      </c>
      <c r="B119" s="251"/>
      <c r="C119" s="252"/>
      <c r="D119" s="1557"/>
      <c r="E119" s="533"/>
      <c r="F119" s="533"/>
      <c r="G119" s="533"/>
      <c r="H119" s="533"/>
      <c r="I119" s="533"/>
      <c r="J119" s="533"/>
      <c r="K119" s="533"/>
      <c r="L119" s="533"/>
      <c r="M119" s="533"/>
      <c r="N119" s="533"/>
      <c r="O119" s="533"/>
      <c r="P119" s="533"/>
      <c r="Q119" s="627"/>
      <c r="R119" s="628"/>
      <c r="S119" s="177" t="str">
        <f t="shared" si="13"/>
        <v/>
      </c>
    </row>
    <row r="120" spans="1:19" s="203" customFormat="1" ht="12" customHeight="1" thickBot="1">
      <c r="A120" s="245" t="s">
        <v>598</v>
      </c>
      <c r="B120" s="251"/>
      <c r="C120" s="252"/>
      <c r="D120" s="1558"/>
      <c r="E120" s="533"/>
      <c r="F120" s="533"/>
      <c r="G120" s="533"/>
      <c r="H120" s="533"/>
      <c r="I120" s="533"/>
      <c r="J120" s="533"/>
      <c r="K120" s="533"/>
      <c r="L120" s="533"/>
      <c r="M120" s="533"/>
      <c r="N120" s="533"/>
      <c r="O120" s="533"/>
      <c r="P120" s="533"/>
      <c r="Q120" s="627"/>
      <c r="R120" s="628"/>
      <c r="S120" s="177" t="str">
        <f t="shared" si="13"/>
        <v/>
      </c>
    </row>
    <row r="121" spans="1:19" s="178" customFormat="1" ht="12" thickBot="1">
      <c r="A121" s="237" t="s">
        <v>658</v>
      </c>
      <c r="B121" s="248" t="s">
        <v>659</v>
      </c>
      <c r="C121" s="249" t="s">
        <v>690</v>
      </c>
      <c r="D121" s="1555" t="str">
        <f t="shared" ref="D121:D129" si="14">CONCATENATE(D$79)</f>
        <v/>
      </c>
      <c r="E121" s="526">
        <f>IF(ISERROR(VLOOKUP(CONCATENATE($B121,"-",$C121),IN_1A!$B$2:$AA$3000,3,FALSE))=TRUE,"",VLOOKUP(CONCATENATE($B121,"-",$C121),IN_1A!$B$2:$AA$3000,3,FALSE))</f>
        <v>0</v>
      </c>
      <c r="F121" s="527">
        <f>IF(ISERROR(VLOOKUP(CONCATENATE($B121,"-",$C121),IN_1A!$B$2:$AA$3000,4,FALSE))=TRUE,"",VLOOKUP(CONCATENATE($B121,"-",$C121),IN_1A!$B$2:$AA$3000,4,FALSE))</f>
        <v>0</v>
      </c>
      <c r="G121" s="1611">
        <f>IF(ISERROR(VLOOKUP(CONCATENATE($B121,"-",$C121),IN_1A!$B$2:$AA$3000,5,FALSE))=TRUE,"",VLOOKUP(CONCATENATE($B121,"-",$C121),IN_1A!$B$2:$AA$3000,5,FALSE))</f>
        <v>0</v>
      </c>
      <c r="H121" s="1612">
        <f>IF(ISERROR(VLOOKUP(CONCATENATE($B121,"-",$C121),IN_1A!$B$2:$AA$3000,6,FALSE))=TRUE,"",VLOOKUP(CONCATENATE($B121,"-",$C121),IN_1A!$B$2:$AA$3000,6,FALSE))</f>
        <v>0</v>
      </c>
      <c r="I121" s="1611">
        <f>IF(ISERROR(VLOOKUP(CONCATENATE($B121,"-",$C121),IN_1A!$B$2:$AA$3000,7,FALSE))=TRUE,"",VLOOKUP(CONCATENATE($B121,"-",$C121),IN_1A!$B$2:$AA$3000,7,FALSE))</f>
        <v>0</v>
      </c>
      <c r="J121" s="1612">
        <f>IF(ISERROR(VLOOKUP(CONCATENATE($B121,"-",$C121),IN_1A!$B$2:$AA$3000,8,FALSE))=TRUE,"",VLOOKUP(CONCATENATE($B121,"-",$C121),IN_1A!$B$2:$AA$3000,8,FALSE))</f>
        <v>0</v>
      </c>
      <c r="K121" s="1611">
        <f>IF(ISERROR(VLOOKUP(CONCATENATE($B121,"-",$C121),IN_1A!$B$2:$AA$3000,9,FALSE))=TRUE,"",VLOOKUP(CONCATENATE($B121,"-",$C121),IN_1A!$B$2:$AA$3000,9,FALSE))</f>
        <v>0</v>
      </c>
      <c r="L121" s="1612">
        <f>IF(ISERROR(VLOOKUP(CONCATENATE($B121,"-",$C121),IN_1A!$B$2:$AA$3000,10,FALSE))=TRUE,"",VLOOKUP(CONCATENATE($B121,"-",$C121),IN_1A!$B$2:$AA$3000,10,FALSE))</f>
        <v>0</v>
      </c>
      <c r="M121" s="1611">
        <f>IF(ISERROR(VLOOKUP(CONCATENATE($B121,"-",$C121),IN_1A!$B$2:$AA$3000,11,FALSE))=TRUE,"",VLOOKUP(CONCATENATE($B121,"-",$C121),IN_1A!$B$2:$AA$3000,11,FALSE))</f>
        <v>0</v>
      </c>
      <c r="N121" s="1612">
        <f>IF(ISERROR(VLOOKUP(CONCATENATE($B121,"-",$C121),IN_1A!$B$2:$AA$3000,12,FALSE))=TRUE,"",VLOOKUP(CONCATENATE($B121,"-",$C121),IN_1A!$B$2:$AA$3000,12,FALSE))</f>
        <v>0</v>
      </c>
      <c r="O121" s="1611">
        <f>IF(ISERROR(VLOOKUP(CONCATENATE($B121,"-",$C121),IN_1A!$B$2:$AA$3000,13,FALSE))=TRUE,"",VLOOKUP(CONCATENATE($B121,"-",$C121),IN_1A!$B$2:$AA$3000,13,FALSE))</f>
        <v>0</v>
      </c>
      <c r="P121" s="1612">
        <f>IF(ISERROR(VLOOKUP(CONCATENATE($B121,"-",$C121),IN_1A!$B$2:$AA$3000,14,FALSE))=TRUE,"",VLOOKUP(CONCATENATE($B121,"-",$C121),IN_1A!$B$2:$AA$3000,14,FALSE))</f>
        <v>0</v>
      </c>
      <c r="Q121" s="621">
        <f t="shared" si="10"/>
        <v>0</v>
      </c>
      <c r="R121" s="622">
        <f t="shared" si="10"/>
        <v>0</v>
      </c>
      <c r="S121" s="177"/>
    </row>
    <row r="122" spans="1:19" s="178" customFormat="1" ht="12" thickBot="1">
      <c r="A122" s="240" t="s">
        <v>660</v>
      </c>
      <c r="B122" s="238" t="s">
        <v>661</v>
      </c>
      <c r="C122" s="241" t="s">
        <v>690</v>
      </c>
      <c r="D122" s="1552" t="str">
        <f t="shared" si="14"/>
        <v/>
      </c>
      <c r="E122" s="528">
        <f>IF(ISERROR(VLOOKUP(CONCATENATE($B122,"-",$C122),IN_1A!$B$2:$AA$3000,3,FALSE))=TRUE,"",VLOOKUP(CONCATENATE($B122,"-",$C122),IN_1A!$B$2:$AA$3000,3,FALSE))</f>
        <v>0</v>
      </c>
      <c r="F122" s="529">
        <f>IF(ISERROR(VLOOKUP(CONCATENATE($B122,"-",$C122),IN_1A!$B$2:$AA$3000,4,FALSE))=TRUE,"",VLOOKUP(CONCATENATE($B122,"-",$C122),IN_1A!$B$2:$AA$3000,4,FALSE))</f>
        <v>0</v>
      </c>
      <c r="G122" s="1613">
        <f>IF(ISERROR(VLOOKUP(CONCATENATE($B122,"-",$C122),IN_1A!$B$2:$AA$3000,5,FALSE))=TRUE,"",VLOOKUP(CONCATENATE($B122,"-",$C122),IN_1A!$B$2:$AA$3000,5,FALSE))</f>
        <v>0</v>
      </c>
      <c r="H122" s="1614">
        <f>IF(ISERROR(VLOOKUP(CONCATENATE($B122,"-",$C122),IN_1A!$B$2:$AA$3000,6,FALSE))=TRUE,"",VLOOKUP(CONCATENATE($B122,"-",$C122),IN_1A!$B$2:$AA$3000,6,FALSE))</f>
        <v>0</v>
      </c>
      <c r="I122" s="1613">
        <f>IF(ISERROR(VLOOKUP(CONCATENATE($B122,"-",$C122),IN_1A!$B$2:$AA$3000,7,FALSE))=TRUE,"",VLOOKUP(CONCATENATE($B122,"-",$C122),IN_1A!$B$2:$AA$3000,7,FALSE))</f>
        <v>0</v>
      </c>
      <c r="J122" s="1614">
        <f>IF(ISERROR(VLOOKUP(CONCATENATE($B122,"-",$C122),IN_1A!$B$2:$AA$3000,8,FALSE))=TRUE,"",VLOOKUP(CONCATENATE($B122,"-",$C122),IN_1A!$B$2:$AA$3000,8,FALSE))</f>
        <v>0</v>
      </c>
      <c r="K122" s="1613">
        <f>IF(ISERROR(VLOOKUP(CONCATENATE($B122,"-",$C122),IN_1A!$B$2:$AA$3000,9,FALSE))=TRUE,"",VLOOKUP(CONCATENATE($B122,"-",$C122),IN_1A!$B$2:$AA$3000,9,FALSE))</f>
        <v>0</v>
      </c>
      <c r="L122" s="1614">
        <f>IF(ISERROR(VLOOKUP(CONCATENATE($B122,"-",$C122),IN_1A!$B$2:$AA$3000,10,FALSE))=TRUE,"",VLOOKUP(CONCATENATE($B122,"-",$C122),IN_1A!$B$2:$AA$3000,10,FALSE))</f>
        <v>0</v>
      </c>
      <c r="M122" s="1613">
        <f>IF(ISERROR(VLOOKUP(CONCATENATE($B122,"-",$C122),IN_1A!$B$2:$AA$3000,11,FALSE))=TRUE,"",VLOOKUP(CONCATENATE($B122,"-",$C122),IN_1A!$B$2:$AA$3000,11,FALSE))</f>
        <v>0</v>
      </c>
      <c r="N122" s="1614">
        <f>IF(ISERROR(VLOOKUP(CONCATENATE($B122,"-",$C122),IN_1A!$B$2:$AA$3000,12,FALSE))=TRUE,"",VLOOKUP(CONCATENATE($B122,"-",$C122),IN_1A!$B$2:$AA$3000,12,FALSE))</f>
        <v>0</v>
      </c>
      <c r="O122" s="1613">
        <f>IF(ISERROR(VLOOKUP(CONCATENATE($B122,"-",$C122),IN_1A!$B$2:$AA$3000,13,FALSE))=TRUE,"",VLOOKUP(CONCATENATE($B122,"-",$C122),IN_1A!$B$2:$AA$3000,13,FALSE))</f>
        <v>0</v>
      </c>
      <c r="P122" s="1614">
        <f>IF(ISERROR(VLOOKUP(CONCATENATE($B122,"-",$C122),IN_1A!$B$2:$AA$3000,14,FALSE))=TRUE,"",VLOOKUP(CONCATENATE($B122,"-",$C122),IN_1A!$B$2:$AA$3000,14,FALSE))</f>
        <v>0</v>
      </c>
      <c r="Q122" s="623">
        <f t="shared" si="10"/>
        <v>0</v>
      </c>
      <c r="R122" s="624">
        <f t="shared" si="10"/>
        <v>0</v>
      </c>
      <c r="S122" s="177"/>
    </row>
    <row r="123" spans="1:19" s="203" customFormat="1" ht="12" customHeight="1" thickBot="1">
      <c r="A123" s="240" t="s">
        <v>662</v>
      </c>
      <c r="B123" s="238" t="s">
        <v>663</v>
      </c>
      <c r="C123" s="241" t="s">
        <v>690</v>
      </c>
      <c r="D123" s="1552" t="str">
        <f t="shared" si="14"/>
        <v/>
      </c>
      <c r="E123" s="528">
        <f>IF(ISERROR(VLOOKUP(CONCATENATE($B123,"-",$C123),IN_1A!$B$2:$AA$3000,3,FALSE))=TRUE,"",VLOOKUP(CONCATENATE($B123,"-",$C123),IN_1A!$B$2:$AA$3000,3,FALSE))</f>
        <v>0</v>
      </c>
      <c r="F123" s="529">
        <f>IF(ISERROR(VLOOKUP(CONCATENATE($B123,"-",$C123),IN_1A!$B$2:$AA$3000,4,FALSE))=TRUE,"",VLOOKUP(CONCATENATE($B123,"-",$C123),IN_1A!$B$2:$AA$3000,4,FALSE))</f>
        <v>0</v>
      </c>
      <c r="G123" s="1613">
        <f>IF(ISERROR(VLOOKUP(CONCATENATE($B123,"-",$C123),IN_1A!$B$2:$AA$3000,5,FALSE))=TRUE,"",VLOOKUP(CONCATENATE($B123,"-",$C123),IN_1A!$B$2:$AA$3000,5,FALSE))</f>
        <v>0</v>
      </c>
      <c r="H123" s="1614">
        <f>IF(ISERROR(VLOOKUP(CONCATENATE($B123,"-",$C123),IN_1A!$B$2:$AA$3000,6,FALSE))=TRUE,"",VLOOKUP(CONCATENATE($B123,"-",$C123),IN_1A!$B$2:$AA$3000,6,FALSE))</f>
        <v>0</v>
      </c>
      <c r="I123" s="1613">
        <f>IF(ISERROR(VLOOKUP(CONCATENATE($B123,"-",$C123),IN_1A!$B$2:$AA$3000,7,FALSE))=TRUE,"",VLOOKUP(CONCATENATE($B123,"-",$C123),IN_1A!$B$2:$AA$3000,7,FALSE))</f>
        <v>0</v>
      </c>
      <c r="J123" s="1614">
        <f>IF(ISERROR(VLOOKUP(CONCATENATE($B123,"-",$C123),IN_1A!$B$2:$AA$3000,8,FALSE))=TRUE,"",VLOOKUP(CONCATENATE($B123,"-",$C123),IN_1A!$B$2:$AA$3000,8,FALSE))</f>
        <v>0</v>
      </c>
      <c r="K123" s="1613">
        <f>IF(ISERROR(VLOOKUP(CONCATENATE($B123,"-",$C123),IN_1A!$B$2:$AA$3000,9,FALSE))=TRUE,"",VLOOKUP(CONCATENATE($B123,"-",$C123),IN_1A!$B$2:$AA$3000,9,FALSE))</f>
        <v>0</v>
      </c>
      <c r="L123" s="1614">
        <f>IF(ISERROR(VLOOKUP(CONCATENATE($B123,"-",$C123),IN_1A!$B$2:$AA$3000,10,FALSE))=TRUE,"",VLOOKUP(CONCATENATE($B123,"-",$C123),IN_1A!$B$2:$AA$3000,10,FALSE))</f>
        <v>0</v>
      </c>
      <c r="M123" s="1613">
        <f>IF(ISERROR(VLOOKUP(CONCATENATE($B123,"-",$C123),IN_1A!$B$2:$AA$3000,11,FALSE))=TRUE,"",VLOOKUP(CONCATENATE($B123,"-",$C123),IN_1A!$B$2:$AA$3000,11,FALSE))</f>
        <v>0</v>
      </c>
      <c r="N123" s="1614">
        <f>IF(ISERROR(VLOOKUP(CONCATENATE($B123,"-",$C123),IN_1A!$B$2:$AA$3000,12,FALSE))=TRUE,"",VLOOKUP(CONCATENATE($B123,"-",$C123),IN_1A!$B$2:$AA$3000,12,FALSE))</f>
        <v>0</v>
      </c>
      <c r="O123" s="1613">
        <f>IF(ISERROR(VLOOKUP(CONCATENATE($B123,"-",$C123),IN_1A!$B$2:$AA$3000,13,FALSE))=TRUE,"",VLOOKUP(CONCATENATE($B123,"-",$C123),IN_1A!$B$2:$AA$3000,13,FALSE))</f>
        <v>0</v>
      </c>
      <c r="P123" s="1614">
        <f>IF(ISERROR(VLOOKUP(CONCATENATE($B123,"-",$C123),IN_1A!$B$2:$AA$3000,14,FALSE))=TRUE,"",VLOOKUP(CONCATENATE($B123,"-",$C123),IN_1A!$B$2:$AA$3000,14,FALSE))</f>
        <v>0</v>
      </c>
      <c r="Q123" s="623">
        <f t="shared" si="10"/>
        <v>0</v>
      </c>
      <c r="R123" s="624">
        <f t="shared" si="10"/>
        <v>0</v>
      </c>
      <c r="S123" s="177" t="str">
        <f t="shared" ref="S123:S131" si="15">IF(O123&gt;Q123,"ERRORE",IF(P123&gt;R123,"ERRORE",""))</f>
        <v/>
      </c>
    </row>
    <row r="124" spans="1:19" s="203" customFormat="1" ht="12" customHeight="1" thickBot="1">
      <c r="A124" s="240" t="s">
        <v>664</v>
      </c>
      <c r="B124" s="238" t="s">
        <v>665</v>
      </c>
      <c r="C124" s="241" t="s">
        <v>690</v>
      </c>
      <c r="D124" s="1552" t="str">
        <f t="shared" si="14"/>
        <v/>
      </c>
      <c r="E124" s="528">
        <f>IF(ISERROR(VLOOKUP(CONCATENATE($B124,"-",$C124),IN_1A!$B$2:$AA$3000,3,FALSE))=TRUE,"",VLOOKUP(CONCATENATE($B124,"-",$C124),IN_1A!$B$2:$AA$3000,3,FALSE))</f>
        <v>0</v>
      </c>
      <c r="F124" s="529">
        <f>IF(ISERROR(VLOOKUP(CONCATENATE($B124,"-",$C124),IN_1A!$B$2:$AA$3000,4,FALSE))=TRUE,"",VLOOKUP(CONCATENATE($B124,"-",$C124),IN_1A!$B$2:$AA$3000,4,FALSE))</f>
        <v>0</v>
      </c>
      <c r="G124" s="1613">
        <f>IF(ISERROR(VLOOKUP(CONCATENATE($B124,"-",$C124),IN_1A!$B$2:$AA$3000,5,FALSE))=TRUE,"",VLOOKUP(CONCATENATE($B124,"-",$C124),IN_1A!$B$2:$AA$3000,5,FALSE))</f>
        <v>0</v>
      </c>
      <c r="H124" s="1614">
        <f>IF(ISERROR(VLOOKUP(CONCATENATE($B124,"-",$C124),IN_1A!$B$2:$AA$3000,6,FALSE))=TRUE,"",VLOOKUP(CONCATENATE($B124,"-",$C124),IN_1A!$B$2:$AA$3000,6,FALSE))</f>
        <v>0</v>
      </c>
      <c r="I124" s="1613">
        <f>IF(ISERROR(VLOOKUP(CONCATENATE($B124,"-",$C124),IN_1A!$B$2:$AA$3000,7,FALSE))=TRUE,"",VLOOKUP(CONCATENATE($B124,"-",$C124),IN_1A!$B$2:$AA$3000,7,FALSE))</f>
        <v>0</v>
      </c>
      <c r="J124" s="1614">
        <f>IF(ISERROR(VLOOKUP(CONCATENATE($B124,"-",$C124),IN_1A!$B$2:$AA$3000,8,FALSE))=TRUE,"",VLOOKUP(CONCATENATE($B124,"-",$C124),IN_1A!$B$2:$AA$3000,8,FALSE))</f>
        <v>0</v>
      </c>
      <c r="K124" s="1613">
        <f>IF(ISERROR(VLOOKUP(CONCATENATE($B124,"-",$C124),IN_1A!$B$2:$AA$3000,9,FALSE))=TRUE,"",VLOOKUP(CONCATENATE($B124,"-",$C124),IN_1A!$B$2:$AA$3000,9,FALSE))</f>
        <v>0</v>
      </c>
      <c r="L124" s="1614">
        <f>IF(ISERROR(VLOOKUP(CONCATENATE($B124,"-",$C124),IN_1A!$B$2:$AA$3000,10,FALSE))=TRUE,"",VLOOKUP(CONCATENATE($B124,"-",$C124),IN_1A!$B$2:$AA$3000,10,FALSE))</f>
        <v>0</v>
      </c>
      <c r="M124" s="1613">
        <f>IF(ISERROR(VLOOKUP(CONCATENATE($B124,"-",$C124),IN_1A!$B$2:$AA$3000,11,FALSE))=TRUE,"",VLOOKUP(CONCATENATE($B124,"-",$C124),IN_1A!$B$2:$AA$3000,11,FALSE))</f>
        <v>0</v>
      </c>
      <c r="N124" s="1614">
        <f>IF(ISERROR(VLOOKUP(CONCATENATE($B124,"-",$C124),IN_1A!$B$2:$AA$3000,12,FALSE))=TRUE,"",VLOOKUP(CONCATENATE($B124,"-",$C124),IN_1A!$B$2:$AA$3000,12,FALSE))</f>
        <v>0</v>
      </c>
      <c r="O124" s="1613">
        <f>IF(ISERROR(VLOOKUP(CONCATENATE($B124,"-",$C124),IN_1A!$B$2:$AA$3000,13,FALSE))=TRUE,"",VLOOKUP(CONCATENATE($B124,"-",$C124),IN_1A!$B$2:$AA$3000,13,FALSE))</f>
        <v>0</v>
      </c>
      <c r="P124" s="1614">
        <f>IF(ISERROR(VLOOKUP(CONCATENATE($B124,"-",$C124),IN_1A!$B$2:$AA$3000,14,FALSE))=TRUE,"",VLOOKUP(CONCATENATE($B124,"-",$C124),IN_1A!$B$2:$AA$3000,14,FALSE))</f>
        <v>0</v>
      </c>
      <c r="Q124" s="623">
        <f t="shared" si="10"/>
        <v>0</v>
      </c>
      <c r="R124" s="624">
        <f t="shared" si="10"/>
        <v>0</v>
      </c>
      <c r="S124" s="177" t="str">
        <f t="shared" si="15"/>
        <v/>
      </c>
    </row>
    <row r="125" spans="1:19" s="203" customFormat="1" ht="12" customHeight="1" thickBot="1">
      <c r="A125" s="240" t="s">
        <v>666</v>
      </c>
      <c r="B125" s="256" t="s">
        <v>667</v>
      </c>
      <c r="C125" s="239" t="s">
        <v>690</v>
      </c>
      <c r="D125" s="1552" t="str">
        <f t="shared" si="14"/>
        <v/>
      </c>
      <c r="E125" s="528">
        <f>IF(ISERROR(VLOOKUP(CONCATENATE($B125,"-",$C125),IN_1A!$B$2:$AA$3000,3,FALSE))=TRUE,"",VLOOKUP(CONCATENATE($B125,"-",$C125),IN_1A!$B$2:$AA$3000,3,FALSE))</f>
        <v>0</v>
      </c>
      <c r="F125" s="529">
        <f>IF(ISERROR(VLOOKUP(CONCATENATE($B125,"-",$C125),IN_1A!$B$2:$AA$3000,4,FALSE))=TRUE,"",VLOOKUP(CONCATENATE($B125,"-",$C125),IN_1A!$B$2:$AA$3000,4,FALSE))</f>
        <v>0</v>
      </c>
      <c r="G125" s="1613">
        <f>IF(ISERROR(VLOOKUP(CONCATENATE($B125,"-",$C125),IN_1A!$B$2:$AA$3000,5,FALSE))=TRUE,"",VLOOKUP(CONCATENATE($B125,"-",$C125),IN_1A!$B$2:$AA$3000,5,FALSE))</f>
        <v>0</v>
      </c>
      <c r="H125" s="1614">
        <f>IF(ISERROR(VLOOKUP(CONCATENATE($B125,"-",$C125),IN_1A!$B$2:$AA$3000,6,FALSE))=TRUE,"",VLOOKUP(CONCATENATE($B125,"-",$C125),IN_1A!$B$2:$AA$3000,6,FALSE))</f>
        <v>0</v>
      </c>
      <c r="I125" s="1613">
        <f>IF(ISERROR(VLOOKUP(CONCATENATE($B125,"-",$C125),IN_1A!$B$2:$AA$3000,7,FALSE))=TRUE,"",VLOOKUP(CONCATENATE($B125,"-",$C125),IN_1A!$B$2:$AA$3000,7,FALSE))</f>
        <v>0</v>
      </c>
      <c r="J125" s="1614">
        <f>IF(ISERROR(VLOOKUP(CONCATENATE($B125,"-",$C125),IN_1A!$B$2:$AA$3000,8,FALSE))=TRUE,"",VLOOKUP(CONCATENATE($B125,"-",$C125),IN_1A!$B$2:$AA$3000,8,FALSE))</f>
        <v>0</v>
      </c>
      <c r="K125" s="1613">
        <f>IF(ISERROR(VLOOKUP(CONCATENATE($B125,"-",$C125),IN_1A!$B$2:$AA$3000,9,FALSE))=TRUE,"",VLOOKUP(CONCATENATE($B125,"-",$C125),IN_1A!$B$2:$AA$3000,9,FALSE))</f>
        <v>0</v>
      </c>
      <c r="L125" s="1614">
        <f>IF(ISERROR(VLOOKUP(CONCATENATE($B125,"-",$C125),IN_1A!$B$2:$AA$3000,10,FALSE))=TRUE,"",VLOOKUP(CONCATENATE($B125,"-",$C125),IN_1A!$B$2:$AA$3000,10,FALSE))</f>
        <v>0</v>
      </c>
      <c r="M125" s="1613">
        <f>IF(ISERROR(VLOOKUP(CONCATENATE($B125,"-",$C125),IN_1A!$B$2:$AA$3000,11,FALSE))=TRUE,"",VLOOKUP(CONCATENATE($B125,"-",$C125),IN_1A!$B$2:$AA$3000,11,FALSE))</f>
        <v>0</v>
      </c>
      <c r="N125" s="1614">
        <f>IF(ISERROR(VLOOKUP(CONCATENATE($B125,"-",$C125),IN_1A!$B$2:$AA$3000,12,FALSE))=TRUE,"",VLOOKUP(CONCATENATE($B125,"-",$C125),IN_1A!$B$2:$AA$3000,12,FALSE))</f>
        <v>0</v>
      </c>
      <c r="O125" s="1613">
        <f>IF(ISERROR(VLOOKUP(CONCATENATE($B125,"-",$C125),IN_1A!$B$2:$AA$3000,13,FALSE))=TRUE,"",VLOOKUP(CONCATENATE($B125,"-",$C125),IN_1A!$B$2:$AA$3000,13,FALSE))</f>
        <v>0</v>
      </c>
      <c r="P125" s="1614">
        <f>IF(ISERROR(VLOOKUP(CONCATENATE($B125,"-",$C125),IN_1A!$B$2:$AA$3000,14,FALSE))=TRUE,"",VLOOKUP(CONCATENATE($B125,"-",$C125),IN_1A!$B$2:$AA$3000,14,FALSE))</f>
        <v>0</v>
      </c>
      <c r="Q125" s="623">
        <f t="shared" si="10"/>
        <v>0</v>
      </c>
      <c r="R125" s="624">
        <f t="shared" si="10"/>
        <v>0</v>
      </c>
      <c r="S125" s="177" t="str">
        <f t="shared" si="15"/>
        <v/>
      </c>
    </row>
    <row r="126" spans="1:19" s="203" customFormat="1" ht="12" customHeight="1" thickBot="1">
      <c r="A126" s="240" t="s">
        <v>668</v>
      </c>
      <c r="B126" s="238" t="s">
        <v>669</v>
      </c>
      <c r="C126" s="241" t="s">
        <v>690</v>
      </c>
      <c r="D126" s="1552" t="str">
        <f t="shared" si="14"/>
        <v/>
      </c>
      <c r="E126" s="528">
        <f>IF(ISERROR(VLOOKUP(CONCATENATE($B126,"-",$C126),IN_1A!$B$2:$AA$3000,3,FALSE))=TRUE,"",VLOOKUP(CONCATENATE($B126,"-",$C126),IN_1A!$B$2:$AA$3000,3,FALSE))</f>
        <v>0</v>
      </c>
      <c r="F126" s="529">
        <f>IF(ISERROR(VLOOKUP(CONCATENATE($B126,"-",$C126),IN_1A!$B$2:$AA$3000,4,FALSE))=TRUE,"",VLOOKUP(CONCATENATE($B126,"-",$C126),IN_1A!$B$2:$AA$3000,4,FALSE))</f>
        <v>0</v>
      </c>
      <c r="G126" s="1613">
        <f>IF(ISERROR(VLOOKUP(CONCATENATE($B126,"-",$C126),IN_1A!$B$2:$AA$3000,5,FALSE))=TRUE,"",VLOOKUP(CONCATENATE($B126,"-",$C126),IN_1A!$B$2:$AA$3000,5,FALSE))</f>
        <v>0</v>
      </c>
      <c r="H126" s="1614">
        <f>IF(ISERROR(VLOOKUP(CONCATENATE($B126,"-",$C126),IN_1A!$B$2:$AA$3000,6,FALSE))=TRUE,"",VLOOKUP(CONCATENATE($B126,"-",$C126),IN_1A!$B$2:$AA$3000,6,FALSE))</f>
        <v>0</v>
      </c>
      <c r="I126" s="1613">
        <f>IF(ISERROR(VLOOKUP(CONCATENATE($B126,"-",$C126),IN_1A!$B$2:$AA$3000,7,FALSE))=TRUE,"",VLOOKUP(CONCATENATE($B126,"-",$C126),IN_1A!$B$2:$AA$3000,7,FALSE))</f>
        <v>0</v>
      </c>
      <c r="J126" s="1614">
        <f>IF(ISERROR(VLOOKUP(CONCATENATE($B126,"-",$C126),IN_1A!$B$2:$AA$3000,8,FALSE))=TRUE,"",VLOOKUP(CONCATENATE($B126,"-",$C126),IN_1A!$B$2:$AA$3000,8,FALSE))</f>
        <v>0</v>
      </c>
      <c r="K126" s="1613">
        <f>IF(ISERROR(VLOOKUP(CONCATENATE($B126,"-",$C126),IN_1A!$B$2:$AA$3000,9,FALSE))=TRUE,"",VLOOKUP(CONCATENATE($B126,"-",$C126),IN_1A!$B$2:$AA$3000,9,FALSE))</f>
        <v>0</v>
      </c>
      <c r="L126" s="1614">
        <f>IF(ISERROR(VLOOKUP(CONCATENATE($B126,"-",$C126),IN_1A!$B$2:$AA$3000,10,FALSE))=TRUE,"",VLOOKUP(CONCATENATE($B126,"-",$C126),IN_1A!$B$2:$AA$3000,10,FALSE))</f>
        <v>0</v>
      </c>
      <c r="M126" s="1613">
        <f>IF(ISERROR(VLOOKUP(CONCATENATE($B126,"-",$C126),IN_1A!$B$2:$AA$3000,11,FALSE))=TRUE,"",VLOOKUP(CONCATENATE($B126,"-",$C126),IN_1A!$B$2:$AA$3000,11,FALSE))</f>
        <v>0</v>
      </c>
      <c r="N126" s="1614">
        <f>IF(ISERROR(VLOOKUP(CONCATENATE($B126,"-",$C126),IN_1A!$B$2:$AA$3000,12,FALSE))=TRUE,"",VLOOKUP(CONCATENATE($B126,"-",$C126),IN_1A!$B$2:$AA$3000,12,FALSE))</f>
        <v>0</v>
      </c>
      <c r="O126" s="1613">
        <f>IF(ISERROR(VLOOKUP(CONCATENATE($B126,"-",$C126),IN_1A!$B$2:$AA$3000,13,FALSE))=TRUE,"",VLOOKUP(CONCATENATE($B126,"-",$C126),IN_1A!$B$2:$AA$3000,13,FALSE))</f>
        <v>0</v>
      </c>
      <c r="P126" s="1614">
        <f>IF(ISERROR(VLOOKUP(CONCATENATE($B126,"-",$C126),IN_1A!$B$2:$AA$3000,14,FALSE))=TRUE,"",VLOOKUP(CONCATENATE($B126,"-",$C126),IN_1A!$B$2:$AA$3000,14,FALSE))</f>
        <v>0</v>
      </c>
      <c r="Q126" s="623">
        <f t="shared" si="10"/>
        <v>0</v>
      </c>
      <c r="R126" s="624">
        <f t="shared" si="10"/>
        <v>0</v>
      </c>
      <c r="S126" s="177" t="str">
        <f t="shared" si="15"/>
        <v/>
      </c>
    </row>
    <row r="127" spans="1:19" s="203" customFormat="1" ht="12" customHeight="1" thickBot="1">
      <c r="A127" s="240" t="s">
        <v>670</v>
      </c>
      <c r="B127" s="261" t="s">
        <v>671</v>
      </c>
      <c r="C127" s="262" t="s">
        <v>690</v>
      </c>
      <c r="D127" s="1552" t="str">
        <f t="shared" si="14"/>
        <v/>
      </c>
      <c r="E127" s="528">
        <f>IF(ISERROR(VLOOKUP(CONCATENATE($B127,"-",$C127),IN_1A!$B$2:$AA$3000,3,FALSE))=TRUE,"",VLOOKUP(CONCATENATE($B127,"-",$C127),IN_1A!$B$2:$AA$3000,3,FALSE))</f>
        <v>0</v>
      </c>
      <c r="F127" s="529">
        <f>IF(ISERROR(VLOOKUP(CONCATENATE($B127,"-",$C127),IN_1A!$B$2:$AA$3000,4,FALSE))=TRUE,"",VLOOKUP(CONCATENATE($B127,"-",$C127),IN_1A!$B$2:$AA$3000,4,FALSE))</f>
        <v>0</v>
      </c>
      <c r="G127" s="1613">
        <f>IF(ISERROR(VLOOKUP(CONCATENATE($B127,"-",$C127),IN_1A!$B$2:$AA$3000,5,FALSE))=TRUE,"",VLOOKUP(CONCATENATE($B127,"-",$C127),IN_1A!$B$2:$AA$3000,5,FALSE))</f>
        <v>0</v>
      </c>
      <c r="H127" s="1614">
        <f>IF(ISERROR(VLOOKUP(CONCATENATE($B127,"-",$C127),IN_1A!$B$2:$AA$3000,6,FALSE))=TRUE,"",VLOOKUP(CONCATENATE($B127,"-",$C127),IN_1A!$B$2:$AA$3000,6,FALSE))</f>
        <v>0</v>
      </c>
      <c r="I127" s="1613">
        <f>IF(ISERROR(VLOOKUP(CONCATENATE($B127,"-",$C127),IN_1A!$B$2:$AA$3000,7,FALSE))=TRUE,"",VLOOKUP(CONCATENATE($B127,"-",$C127),IN_1A!$B$2:$AA$3000,7,FALSE))</f>
        <v>0</v>
      </c>
      <c r="J127" s="1614">
        <f>IF(ISERROR(VLOOKUP(CONCATENATE($B127,"-",$C127),IN_1A!$B$2:$AA$3000,8,FALSE))=TRUE,"",VLOOKUP(CONCATENATE($B127,"-",$C127),IN_1A!$B$2:$AA$3000,8,FALSE))</f>
        <v>0</v>
      </c>
      <c r="K127" s="1613">
        <f>IF(ISERROR(VLOOKUP(CONCATENATE($B127,"-",$C127),IN_1A!$B$2:$AA$3000,9,FALSE))=TRUE,"",VLOOKUP(CONCATENATE($B127,"-",$C127),IN_1A!$B$2:$AA$3000,9,FALSE))</f>
        <v>0</v>
      </c>
      <c r="L127" s="1614">
        <f>IF(ISERROR(VLOOKUP(CONCATENATE($B127,"-",$C127),IN_1A!$B$2:$AA$3000,10,FALSE))=TRUE,"",VLOOKUP(CONCATENATE($B127,"-",$C127),IN_1A!$B$2:$AA$3000,10,FALSE))</f>
        <v>0</v>
      </c>
      <c r="M127" s="1613">
        <f>IF(ISERROR(VLOOKUP(CONCATENATE($B127,"-",$C127),IN_1A!$B$2:$AA$3000,11,FALSE))=TRUE,"",VLOOKUP(CONCATENATE($B127,"-",$C127),IN_1A!$B$2:$AA$3000,11,FALSE))</f>
        <v>0</v>
      </c>
      <c r="N127" s="1614">
        <f>IF(ISERROR(VLOOKUP(CONCATENATE($B127,"-",$C127),IN_1A!$B$2:$AA$3000,12,FALSE))=TRUE,"",VLOOKUP(CONCATENATE($B127,"-",$C127),IN_1A!$B$2:$AA$3000,12,FALSE))</f>
        <v>0</v>
      </c>
      <c r="O127" s="1613">
        <f>IF(ISERROR(VLOOKUP(CONCATENATE($B127,"-",$C127),IN_1A!$B$2:$AA$3000,13,FALSE))=TRUE,"",VLOOKUP(CONCATENATE($B127,"-",$C127),IN_1A!$B$2:$AA$3000,13,FALSE))</f>
        <v>0</v>
      </c>
      <c r="P127" s="1614">
        <f>IF(ISERROR(VLOOKUP(CONCATENATE($B127,"-",$C127),IN_1A!$B$2:$AA$3000,14,FALSE))=TRUE,"",VLOOKUP(CONCATENATE($B127,"-",$C127),IN_1A!$B$2:$AA$3000,14,FALSE))</f>
        <v>0</v>
      </c>
      <c r="Q127" s="623">
        <f t="shared" si="10"/>
        <v>0</v>
      </c>
      <c r="R127" s="624">
        <f t="shared" si="10"/>
        <v>0</v>
      </c>
      <c r="S127" s="177" t="str">
        <f t="shared" si="15"/>
        <v/>
      </c>
    </row>
    <row r="128" spans="1:19" s="203" customFormat="1" ht="12" customHeight="1" thickBot="1">
      <c r="A128" s="240" t="s">
        <v>672</v>
      </c>
      <c r="B128" s="261" t="s">
        <v>673</v>
      </c>
      <c r="C128" s="262" t="s">
        <v>690</v>
      </c>
      <c r="D128" s="1552" t="str">
        <f t="shared" si="14"/>
        <v/>
      </c>
      <c r="E128" s="528">
        <f>IF(ISERROR(VLOOKUP(CONCATENATE($B128,"-",$C128),IN_1A!$B$2:$AA$3000,3,FALSE))=TRUE,"",VLOOKUP(CONCATENATE($B128,"-",$C128),IN_1A!$B$2:$AA$3000,3,FALSE))</f>
        <v>0</v>
      </c>
      <c r="F128" s="529">
        <f>IF(ISERROR(VLOOKUP(CONCATENATE($B128,"-",$C128),IN_1A!$B$2:$AA$3000,4,FALSE))=TRUE,"",VLOOKUP(CONCATENATE($B128,"-",$C128),IN_1A!$B$2:$AA$3000,4,FALSE))</f>
        <v>0</v>
      </c>
      <c r="G128" s="1613">
        <f>IF(ISERROR(VLOOKUP(CONCATENATE($B128,"-",$C128),IN_1A!$B$2:$AA$3000,5,FALSE))=TRUE,"",VLOOKUP(CONCATENATE($B128,"-",$C128),IN_1A!$B$2:$AA$3000,5,FALSE))</f>
        <v>0</v>
      </c>
      <c r="H128" s="1614">
        <f>IF(ISERROR(VLOOKUP(CONCATENATE($B128,"-",$C128),IN_1A!$B$2:$AA$3000,6,FALSE))=TRUE,"",VLOOKUP(CONCATENATE($B128,"-",$C128),IN_1A!$B$2:$AA$3000,6,FALSE))</f>
        <v>0</v>
      </c>
      <c r="I128" s="1613">
        <f>IF(ISERROR(VLOOKUP(CONCATENATE($B128,"-",$C128),IN_1A!$B$2:$AA$3000,7,FALSE))=TRUE,"",VLOOKUP(CONCATENATE($B128,"-",$C128),IN_1A!$B$2:$AA$3000,7,FALSE))</f>
        <v>0</v>
      </c>
      <c r="J128" s="1614">
        <f>IF(ISERROR(VLOOKUP(CONCATENATE($B128,"-",$C128),IN_1A!$B$2:$AA$3000,8,FALSE))=TRUE,"",VLOOKUP(CONCATENATE($B128,"-",$C128),IN_1A!$B$2:$AA$3000,8,FALSE))</f>
        <v>0</v>
      </c>
      <c r="K128" s="1613">
        <f>IF(ISERROR(VLOOKUP(CONCATENATE($B128,"-",$C128),IN_1A!$B$2:$AA$3000,9,FALSE))=TRUE,"",VLOOKUP(CONCATENATE($B128,"-",$C128),IN_1A!$B$2:$AA$3000,9,FALSE))</f>
        <v>0</v>
      </c>
      <c r="L128" s="1614">
        <f>IF(ISERROR(VLOOKUP(CONCATENATE($B128,"-",$C128),IN_1A!$B$2:$AA$3000,10,FALSE))=TRUE,"",VLOOKUP(CONCATENATE($B128,"-",$C128),IN_1A!$B$2:$AA$3000,10,FALSE))</f>
        <v>0</v>
      </c>
      <c r="M128" s="1613">
        <f>IF(ISERROR(VLOOKUP(CONCATENATE($B128,"-",$C128),IN_1A!$B$2:$AA$3000,11,FALSE))=TRUE,"",VLOOKUP(CONCATENATE($B128,"-",$C128),IN_1A!$B$2:$AA$3000,11,FALSE))</f>
        <v>0</v>
      </c>
      <c r="N128" s="1614">
        <f>IF(ISERROR(VLOOKUP(CONCATENATE($B128,"-",$C128),IN_1A!$B$2:$AA$3000,12,FALSE))=TRUE,"",VLOOKUP(CONCATENATE($B128,"-",$C128),IN_1A!$B$2:$AA$3000,12,FALSE))</f>
        <v>0</v>
      </c>
      <c r="O128" s="1613">
        <f>IF(ISERROR(VLOOKUP(CONCATENATE($B128,"-",$C128),IN_1A!$B$2:$AA$3000,13,FALSE))=TRUE,"",VLOOKUP(CONCATENATE($B128,"-",$C128),IN_1A!$B$2:$AA$3000,13,FALSE))</f>
        <v>0</v>
      </c>
      <c r="P128" s="1614">
        <f>IF(ISERROR(VLOOKUP(CONCATENATE($B128,"-",$C128),IN_1A!$B$2:$AA$3000,14,FALSE))=TRUE,"",VLOOKUP(CONCATENATE($B128,"-",$C128),IN_1A!$B$2:$AA$3000,14,FALSE))</f>
        <v>0</v>
      </c>
      <c r="Q128" s="623">
        <f t="shared" si="10"/>
        <v>0</v>
      </c>
      <c r="R128" s="624">
        <f t="shared" si="10"/>
        <v>0</v>
      </c>
      <c r="S128" s="177" t="str">
        <f t="shared" si="15"/>
        <v/>
      </c>
    </row>
    <row r="129" spans="1:19" s="203" customFormat="1" ht="12" customHeight="1" thickBot="1">
      <c r="A129" s="242" t="s">
        <v>674</v>
      </c>
      <c r="B129" s="243" t="s">
        <v>675</v>
      </c>
      <c r="C129" s="244" t="s">
        <v>690</v>
      </c>
      <c r="D129" s="1552" t="str">
        <f t="shared" si="14"/>
        <v/>
      </c>
      <c r="E129" s="530">
        <f>IF(ISERROR(VLOOKUP(CONCATENATE($B129,"-",$C129),IN_1A!$B$2:$AA$3000,3,FALSE))=TRUE,"",VLOOKUP(CONCATENATE($B129,"-",$C129),IN_1A!$B$2:$AA$3000,3,FALSE))</f>
        <v>0</v>
      </c>
      <c r="F129" s="531">
        <f>IF(ISERROR(VLOOKUP(CONCATENATE($B129,"-",$C129),IN_1A!$B$2:$AA$3000,4,FALSE))=TRUE,"",VLOOKUP(CONCATENATE($B129,"-",$C129),IN_1A!$B$2:$AA$3000,4,FALSE))</f>
        <v>0</v>
      </c>
      <c r="G129" s="1615">
        <f>IF(ISERROR(VLOOKUP(CONCATENATE($B129,"-",$C129),IN_1A!$B$2:$AA$3000,5,FALSE))=TRUE,"",VLOOKUP(CONCATENATE($B129,"-",$C129),IN_1A!$B$2:$AA$3000,5,FALSE))</f>
        <v>0</v>
      </c>
      <c r="H129" s="1616">
        <f>IF(ISERROR(VLOOKUP(CONCATENATE($B129,"-",$C129),IN_1A!$B$2:$AA$3000,6,FALSE))=TRUE,"",VLOOKUP(CONCATENATE($B129,"-",$C129),IN_1A!$B$2:$AA$3000,6,FALSE))</f>
        <v>0</v>
      </c>
      <c r="I129" s="1615">
        <f>IF(ISERROR(VLOOKUP(CONCATENATE($B129,"-",$C129),IN_1A!$B$2:$AA$3000,7,FALSE))=TRUE,"",VLOOKUP(CONCATENATE($B129,"-",$C129),IN_1A!$B$2:$AA$3000,7,FALSE))</f>
        <v>0</v>
      </c>
      <c r="J129" s="1616">
        <f>IF(ISERROR(VLOOKUP(CONCATENATE($B129,"-",$C129),IN_1A!$B$2:$AA$3000,8,FALSE))=TRUE,"",VLOOKUP(CONCATENATE($B129,"-",$C129),IN_1A!$B$2:$AA$3000,8,FALSE))</f>
        <v>0</v>
      </c>
      <c r="K129" s="1615">
        <f>IF(ISERROR(VLOOKUP(CONCATENATE($B129,"-",$C129),IN_1A!$B$2:$AA$3000,9,FALSE))=TRUE,"",VLOOKUP(CONCATENATE($B129,"-",$C129),IN_1A!$B$2:$AA$3000,9,FALSE))</f>
        <v>0</v>
      </c>
      <c r="L129" s="1616">
        <f>IF(ISERROR(VLOOKUP(CONCATENATE($B129,"-",$C129),IN_1A!$B$2:$AA$3000,10,FALSE))=TRUE,"",VLOOKUP(CONCATENATE($B129,"-",$C129),IN_1A!$B$2:$AA$3000,10,FALSE))</f>
        <v>0</v>
      </c>
      <c r="M129" s="1615">
        <f>IF(ISERROR(VLOOKUP(CONCATENATE($B129,"-",$C129),IN_1A!$B$2:$AA$3000,11,FALSE))=TRUE,"",VLOOKUP(CONCATENATE($B129,"-",$C129),IN_1A!$B$2:$AA$3000,11,FALSE))</f>
        <v>0</v>
      </c>
      <c r="N129" s="1616">
        <f>IF(ISERROR(VLOOKUP(CONCATENATE($B129,"-",$C129),IN_1A!$B$2:$AA$3000,12,FALSE))=TRUE,"",VLOOKUP(CONCATENATE($B129,"-",$C129),IN_1A!$B$2:$AA$3000,12,FALSE))</f>
        <v>0</v>
      </c>
      <c r="O129" s="1615">
        <f>IF(ISERROR(VLOOKUP(CONCATENATE($B129,"-",$C129),IN_1A!$B$2:$AA$3000,13,FALSE))=TRUE,"",VLOOKUP(CONCATENATE($B129,"-",$C129),IN_1A!$B$2:$AA$3000,13,FALSE))</f>
        <v>0</v>
      </c>
      <c r="P129" s="1616">
        <f>IF(ISERROR(VLOOKUP(CONCATENATE($B129,"-",$C129),IN_1A!$B$2:$AA$3000,14,FALSE))=TRUE,"",VLOOKUP(CONCATENATE($B129,"-",$C129),IN_1A!$B$2:$AA$3000,14,FALSE))</f>
        <v>0</v>
      </c>
      <c r="Q129" s="625">
        <f t="shared" si="10"/>
        <v>0</v>
      </c>
      <c r="R129" s="626">
        <f t="shared" si="10"/>
        <v>0</v>
      </c>
      <c r="S129" s="177" t="str">
        <f t="shared" si="15"/>
        <v/>
      </c>
    </row>
    <row r="130" spans="1:19" s="203" customFormat="1" ht="12" customHeight="1" thickBot="1">
      <c r="A130" s="245" t="s">
        <v>606</v>
      </c>
      <c r="B130" s="259"/>
      <c r="C130" s="239"/>
      <c r="D130" s="1556"/>
      <c r="E130" s="536"/>
      <c r="F130" s="533"/>
      <c r="G130" s="533"/>
      <c r="H130" s="533"/>
      <c r="I130" s="533"/>
      <c r="J130" s="533"/>
      <c r="K130" s="533"/>
      <c r="L130" s="533"/>
      <c r="M130" s="533"/>
      <c r="N130" s="533"/>
      <c r="O130" s="533"/>
      <c r="P130" s="533"/>
      <c r="Q130" s="627"/>
      <c r="R130" s="628"/>
      <c r="S130" s="177" t="str">
        <f t="shared" si="15"/>
        <v/>
      </c>
    </row>
    <row r="131" spans="1:19" s="203" customFormat="1" ht="12" customHeight="1" thickBot="1">
      <c r="A131" s="237" t="s">
        <v>658</v>
      </c>
      <c r="B131" s="248" t="s">
        <v>676</v>
      </c>
      <c r="C131" s="249" t="s">
        <v>690</v>
      </c>
      <c r="D131" s="1552" t="str">
        <f t="shared" ref="D131:D143" si="16">CONCATENATE(D$79)</f>
        <v/>
      </c>
      <c r="E131" s="526">
        <f>IF(ISERROR(VLOOKUP(CONCATENATE($B131,"-",$C131),IN_1A!$B$2:$AA$3000,3,FALSE))=TRUE,"",VLOOKUP(CONCATENATE($B131,"-",$C131),IN_1A!$B$2:$AA$3000,3,FALSE))</f>
        <v>0</v>
      </c>
      <c r="F131" s="527">
        <f>IF(ISERROR(VLOOKUP(CONCATENATE($B131,"-",$C131),IN_1A!$B$2:$AA$3000,4,FALSE))=TRUE,"",VLOOKUP(CONCATENATE($B131,"-",$C131),IN_1A!$B$2:$AA$3000,4,FALSE))</f>
        <v>0</v>
      </c>
      <c r="G131" s="1611">
        <f>IF(ISERROR(VLOOKUP(CONCATENATE($B131,"-",$C131),IN_1A!$B$2:$AA$3000,5,FALSE))=TRUE,"",VLOOKUP(CONCATENATE($B131,"-",$C131),IN_1A!$B$2:$AA$3000,5,FALSE))</f>
        <v>0</v>
      </c>
      <c r="H131" s="1612">
        <f>IF(ISERROR(VLOOKUP(CONCATENATE($B131,"-",$C131),IN_1A!$B$2:$AA$3000,6,FALSE))=TRUE,"",VLOOKUP(CONCATENATE($B131,"-",$C131),IN_1A!$B$2:$AA$3000,6,FALSE))</f>
        <v>0</v>
      </c>
      <c r="I131" s="1611">
        <f>IF(ISERROR(VLOOKUP(CONCATENATE($B131,"-",$C131),IN_1A!$B$2:$AA$3000,7,FALSE))=TRUE,"",VLOOKUP(CONCATENATE($B131,"-",$C131),IN_1A!$B$2:$AA$3000,7,FALSE))</f>
        <v>0</v>
      </c>
      <c r="J131" s="1612">
        <f>IF(ISERROR(VLOOKUP(CONCATENATE($B131,"-",$C131),IN_1A!$B$2:$AA$3000,8,FALSE))=TRUE,"",VLOOKUP(CONCATENATE($B131,"-",$C131),IN_1A!$B$2:$AA$3000,8,FALSE))</f>
        <v>0</v>
      </c>
      <c r="K131" s="1611">
        <f>IF(ISERROR(VLOOKUP(CONCATENATE($B131,"-",$C131),IN_1A!$B$2:$AA$3000,9,FALSE))=TRUE,"",VLOOKUP(CONCATENATE($B131,"-",$C131),IN_1A!$B$2:$AA$3000,9,FALSE))</f>
        <v>0</v>
      </c>
      <c r="L131" s="1612">
        <f>IF(ISERROR(VLOOKUP(CONCATENATE($B131,"-",$C131),IN_1A!$B$2:$AA$3000,10,FALSE))=TRUE,"",VLOOKUP(CONCATENATE($B131,"-",$C131),IN_1A!$B$2:$AA$3000,10,FALSE))</f>
        <v>0</v>
      </c>
      <c r="M131" s="1611">
        <f>IF(ISERROR(VLOOKUP(CONCATENATE($B131,"-",$C131),IN_1A!$B$2:$AA$3000,11,FALSE))=TRUE,"",VLOOKUP(CONCATENATE($B131,"-",$C131),IN_1A!$B$2:$AA$3000,11,FALSE))</f>
        <v>0</v>
      </c>
      <c r="N131" s="1612">
        <f>IF(ISERROR(VLOOKUP(CONCATENATE($B131,"-",$C131),IN_1A!$B$2:$AA$3000,12,FALSE))=TRUE,"",VLOOKUP(CONCATENATE($B131,"-",$C131),IN_1A!$B$2:$AA$3000,12,FALSE))</f>
        <v>0</v>
      </c>
      <c r="O131" s="1611">
        <f>IF(ISERROR(VLOOKUP(CONCATENATE($B131,"-",$C131),IN_1A!$B$2:$AA$3000,13,FALSE))=TRUE,"",VLOOKUP(CONCATENATE($B131,"-",$C131),IN_1A!$B$2:$AA$3000,13,FALSE))</f>
        <v>0</v>
      </c>
      <c r="P131" s="1612">
        <f>IF(ISERROR(VLOOKUP(CONCATENATE($B131,"-",$C131),IN_1A!$B$2:$AA$3000,14,FALSE))=TRUE,"",VLOOKUP(CONCATENATE($B131,"-",$C131),IN_1A!$B$2:$AA$3000,14,FALSE))</f>
        <v>0</v>
      </c>
      <c r="Q131" s="621">
        <f t="shared" si="10"/>
        <v>0</v>
      </c>
      <c r="R131" s="622">
        <f t="shared" si="10"/>
        <v>0</v>
      </c>
      <c r="S131" s="177" t="str">
        <f t="shared" si="15"/>
        <v/>
      </c>
    </row>
    <row r="132" spans="1:19" s="178" customFormat="1" ht="12" thickBot="1">
      <c r="A132" s="240" t="s">
        <v>660</v>
      </c>
      <c r="B132" s="238" t="s">
        <v>677</v>
      </c>
      <c r="C132" s="241" t="s">
        <v>690</v>
      </c>
      <c r="D132" s="1552" t="str">
        <f t="shared" si="16"/>
        <v/>
      </c>
      <c r="E132" s="528">
        <f>IF(ISERROR(VLOOKUP(CONCATENATE($B132,"-",$C132),IN_1A!$B$2:$AA$3000,3,FALSE))=TRUE,"",VLOOKUP(CONCATENATE($B132,"-",$C132),IN_1A!$B$2:$AA$3000,3,FALSE))</f>
        <v>0</v>
      </c>
      <c r="F132" s="529">
        <f>IF(ISERROR(VLOOKUP(CONCATENATE($B132,"-",$C132),IN_1A!$B$2:$AA$3000,4,FALSE))=TRUE,"",VLOOKUP(CONCATENATE($B132,"-",$C132),IN_1A!$B$2:$AA$3000,4,FALSE))</f>
        <v>0</v>
      </c>
      <c r="G132" s="1613">
        <f>IF(ISERROR(VLOOKUP(CONCATENATE($B132,"-",$C132),IN_1A!$B$2:$AA$3000,5,FALSE))=TRUE,"",VLOOKUP(CONCATENATE($B132,"-",$C132),IN_1A!$B$2:$AA$3000,5,FALSE))</f>
        <v>0</v>
      </c>
      <c r="H132" s="1614">
        <f>IF(ISERROR(VLOOKUP(CONCATENATE($B132,"-",$C132),IN_1A!$B$2:$AA$3000,6,FALSE))=TRUE,"",VLOOKUP(CONCATENATE($B132,"-",$C132),IN_1A!$B$2:$AA$3000,6,FALSE))</f>
        <v>0</v>
      </c>
      <c r="I132" s="1613">
        <f>IF(ISERROR(VLOOKUP(CONCATENATE($B132,"-",$C132),IN_1A!$B$2:$AA$3000,7,FALSE))=TRUE,"",VLOOKUP(CONCATENATE($B132,"-",$C132),IN_1A!$B$2:$AA$3000,7,FALSE))</f>
        <v>0</v>
      </c>
      <c r="J132" s="1614">
        <f>IF(ISERROR(VLOOKUP(CONCATENATE($B132,"-",$C132),IN_1A!$B$2:$AA$3000,8,FALSE))=TRUE,"",VLOOKUP(CONCATENATE($B132,"-",$C132),IN_1A!$B$2:$AA$3000,8,FALSE))</f>
        <v>0</v>
      </c>
      <c r="K132" s="1613">
        <f>IF(ISERROR(VLOOKUP(CONCATENATE($B132,"-",$C132),IN_1A!$B$2:$AA$3000,9,FALSE))=TRUE,"",VLOOKUP(CONCATENATE($B132,"-",$C132),IN_1A!$B$2:$AA$3000,9,FALSE))</f>
        <v>0</v>
      </c>
      <c r="L132" s="1614">
        <f>IF(ISERROR(VLOOKUP(CONCATENATE($B132,"-",$C132),IN_1A!$B$2:$AA$3000,10,FALSE))=TRUE,"",VLOOKUP(CONCATENATE($B132,"-",$C132),IN_1A!$B$2:$AA$3000,10,FALSE))</f>
        <v>0</v>
      </c>
      <c r="M132" s="1613">
        <f>IF(ISERROR(VLOOKUP(CONCATENATE($B132,"-",$C132),IN_1A!$B$2:$AA$3000,11,FALSE))=TRUE,"",VLOOKUP(CONCATENATE($B132,"-",$C132),IN_1A!$B$2:$AA$3000,11,FALSE))</f>
        <v>0</v>
      </c>
      <c r="N132" s="1614">
        <f>IF(ISERROR(VLOOKUP(CONCATENATE($B132,"-",$C132),IN_1A!$B$2:$AA$3000,12,FALSE))=TRUE,"",VLOOKUP(CONCATENATE($B132,"-",$C132),IN_1A!$B$2:$AA$3000,12,FALSE))</f>
        <v>0</v>
      </c>
      <c r="O132" s="1613">
        <f>IF(ISERROR(VLOOKUP(CONCATENATE($B132,"-",$C132),IN_1A!$B$2:$AA$3000,13,FALSE))=TRUE,"",VLOOKUP(CONCATENATE($B132,"-",$C132),IN_1A!$B$2:$AA$3000,13,FALSE))</f>
        <v>0</v>
      </c>
      <c r="P132" s="1614">
        <f>IF(ISERROR(VLOOKUP(CONCATENATE($B132,"-",$C132),IN_1A!$B$2:$AA$3000,14,FALSE))=TRUE,"",VLOOKUP(CONCATENATE($B132,"-",$C132),IN_1A!$B$2:$AA$3000,14,FALSE))</f>
        <v>0</v>
      </c>
      <c r="Q132" s="623">
        <f t="shared" si="10"/>
        <v>0</v>
      </c>
      <c r="R132" s="624">
        <f t="shared" si="10"/>
        <v>0</v>
      </c>
      <c r="S132" s="177"/>
    </row>
    <row r="133" spans="1:19" s="203" customFormat="1" ht="12" customHeight="1" thickBot="1">
      <c r="A133" s="240" t="s">
        <v>662</v>
      </c>
      <c r="B133" s="238" t="s">
        <v>678</v>
      </c>
      <c r="C133" s="241" t="s">
        <v>690</v>
      </c>
      <c r="D133" s="1552" t="str">
        <f t="shared" si="16"/>
        <v/>
      </c>
      <c r="E133" s="528">
        <f>IF(ISERROR(VLOOKUP(CONCATENATE($B133,"-",$C133),IN_1A!$B$2:$AA$3000,3,FALSE))=TRUE,"",VLOOKUP(CONCATENATE($B133,"-",$C133),IN_1A!$B$2:$AA$3000,3,FALSE))</f>
        <v>0</v>
      </c>
      <c r="F133" s="529">
        <f>IF(ISERROR(VLOOKUP(CONCATENATE($B133,"-",$C133),IN_1A!$B$2:$AA$3000,4,FALSE))=TRUE,"",VLOOKUP(CONCATENATE($B133,"-",$C133),IN_1A!$B$2:$AA$3000,4,FALSE))</f>
        <v>0</v>
      </c>
      <c r="G133" s="1613">
        <f>IF(ISERROR(VLOOKUP(CONCATENATE($B133,"-",$C133),IN_1A!$B$2:$AA$3000,5,FALSE))=TRUE,"",VLOOKUP(CONCATENATE($B133,"-",$C133),IN_1A!$B$2:$AA$3000,5,FALSE))</f>
        <v>0</v>
      </c>
      <c r="H133" s="1614">
        <f>IF(ISERROR(VLOOKUP(CONCATENATE($B133,"-",$C133),IN_1A!$B$2:$AA$3000,6,FALSE))=TRUE,"",VLOOKUP(CONCATENATE($B133,"-",$C133),IN_1A!$B$2:$AA$3000,6,FALSE))</f>
        <v>0</v>
      </c>
      <c r="I133" s="1613">
        <f>IF(ISERROR(VLOOKUP(CONCATENATE($B133,"-",$C133),IN_1A!$B$2:$AA$3000,7,FALSE))=TRUE,"",VLOOKUP(CONCATENATE($B133,"-",$C133),IN_1A!$B$2:$AA$3000,7,FALSE))</f>
        <v>0</v>
      </c>
      <c r="J133" s="1614">
        <f>IF(ISERROR(VLOOKUP(CONCATENATE($B133,"-",$C133),IN_1A!$B$2:$AA$3000,8,FALSE))=TRUE,"",VLOOKUP(CONCATENATE($B133,"-",$C133),IN_1A!$B$2:$AA$3000,8,FALSE))</f>
        <v>0</v>
      </c>
      <c r="K133" s="1613">
        <f>IF(ISERROR(VLOOKUP(CONCATENATE($B133,"-",$C133),IN_1A!$B$2:$AA$3000,9,FALSE))=TRUE,"",VLOOKUP(CONCATENATE($B133,"-",$C133),IN_1A!$B$2:$AA$3000,9,FALSE))</f>
        <v>0</v>
      </c>
      <c r="L133" s="1614">
        <f>IF(ISERROR(VLOOKUP(CONCATENATE($B133,"-",$C133),IN_1A!$B$2:$AA$3000,10,FALSE))=TRUE,"",VLOOKUP(CONCATENATE($B133,"-",$C133),IN_1A!$B$2:$AA$3000,10,FALSE))</f>
        <v>0</v>
      </c>
      <c r="M133" s="1613">
        <f>IF(ISERROR(VLOOKUP(CONCATENATE($B133,"-",$C133),IN_1A!$B$2:$AA$3000,11,FALSE))=TRUE,"",VLOOKUP(CONCATENATE($B133,"-",$C133),IN_1A!$B$2:$AA$3000,11,FALSE))</f>
        <v>0</v>
      </c>
      <c r="N133" s="1614">
        <f>IF(ISERROR(VLOOKUP(CONCATENATE($B133,"-",$C133),IN_1A!$B$2:$AA$3000,12,FALSE))=TRUE,"",VLOOKUP(CONCATENATE($B133,"-",$C133),IN_1A!$B$2:$AA$3000,12,FALSE))</f>
        <v>0</v>
      </c>
      <c r="O133" s="1613">
        <f>IF(ISERROR(VLOOKUP(CONCATENATE($B133,"-",$C133),IN_1A!$B$2:$AA$3000,13,FALSE))=TRUE,"",VLOOKUP(CONCATENATE($B133,"-",$C133),IN_1A!$B$2:$AA$3000,13,FALSE))</f>
        <v>0</v>
      </c>
      <c r="P133" s="1614">
        <f>IF(ISERROR(VLOOKUP(CONCATENATE($B133,"-",$C133),IN_1A!$B$2:$AA$3000,14,FALSE))=TRUE,"",VLOOKUP(CONCATENATE($B133,"-",$C133),IN_1A!$B$2:$AA$3000,14,FALSE))</f>
        <v>0</v>
      </c>
      <c r="Q133" s="623">
        <f t="shared" si="10"/>
        <v>0</v>
      </c>
      <c r="R133" s="624">
        <f t="shared" si="10"/>
        <v>0</v>
      </c>
      <c r="S133" s="177" t="str">
        <f t="shared" ref="S133:S142" si="17">IF(O133&gt;Q133,"ERRORE",IF(P133&gt;R133,"ERRORE",""))</f>
        <v/>
      </c>
    </row>
    <row r="134" spans="1:19" s="203" customFormat="1" ht="12" customHeight="1" thickBot="1">
      <c r="A134" s="240" t="s">
        <v>664</v>
      </c>
      <c r="B134" s="238" t="s">
        <v>679</v>
      </c>
      <c r="C134" s="241" t="s">
        <v>690</v>
      </c>
      <c r="D134" s="1552" t="str">
        <f t="shared" si="16"/>
        <v/>
      </c>
      <c r="E134" s="528">
        <f>IF(ISERROR(VLOOKUP(CONCATENATE($B134,"-",$C134),IN_1A!$B$2:$AA$3000,3,FALSE))=TRUE,"",VLOOKUP(CONCATENATE($B134,"-",$C134),IN_1A!$B$2:$AA$3000,3,FALSE))</f>
        <v>0</v>
      </c>
      <c r="F134" s="529">
        <f>IF(ISERROR(VLOOKUP(CONCATENATE($B134,"-",$C134),IN_1A!$B$2:$AA$3000,4,FALSE))=TRUE,"",VLOOKUP(CONCATENATE($B134,"-",$C134),IN_1A!$B$2:$AA$3000,4,FALSE))</f>
        <v>0</v>
      </c>
      <c r="G134" s="1613">
        <f>IF(ISERROR(VLOOKUP(CONCATENATE($B134,"-",$C134),IN_1A!$B$2:$AA$3000,5,FALSE))=TRUE,"",VLOOKUP(CONCATENATE($B134,"-",$C134),IN_1A!$B$2:$AA$3000,5,FALSE))</f>
        <v>0</v>
      </c>
      <c r="H134" s="1614">
        <f>IF(ISERROR(VLOOKUP(CONCATENATE($B134,"-",$C134),IN_1A!$B$2:$AA$3000,6,FALSE))=TRUE,"",VLOOKUP(CONCATENATE($B134,"-",$C134),IN_1A!$B$2:$AA$3000,6,FALSE))</f>
        <v>0</v>
      </c>
      <c r="I134" s="1613">
        <f>IF(ISERROR(VLOOKUP(CONCATENATE($B134,"-",$C134),IN_1A!$B$2:$AA$3000,7,FALSE))=TRUE,"",VLOOKUP(CONCATENATE($B134,"-",$C134),IN_1A!$B$2:$AA$3000,7,FALSE))</f>
        <v>0</v>
      </c>
      <c r="J134" s="1614">
        <f>IF(ISERROR(VLOOKUP(CONCATENATE($B134,"-",$C134),IN_1A!$B$2:$AA$3000,8,FALSE))=TRUE,"",VLOOKUP(CONCATENATE($B134,"-",$C134),IN_1A!$B$2:$AA$3000,8,FALSE))</f>
        <v>0</v>
      </c>
      <c r="K134" s="1613">
        <f>IF(ISERROR(VLOOKUP(CONCATENATE($B134,"-",$C134),IN_1A!$B$2:$AA$3000,9,FALSE))=TRUE,"",VLOOKUP(CONCATENATE($B134,"-",$C134),IN_1A!$B$2:$AA$3000,9,FALSE))</f>
        <v>0</v>
      </c>
      <c r="L134" s="1614">
        <f>IF(ISERROR(VLOOKUP(CONCATENATE($B134,"-",$C134),IN_1A!$B$2:$AA$3000,10,FALSE))=TRUE,"",VLOOKUP(CONCATENATE($B134,"-",$C134),IN_1A!$B$2:$AA$3000,10,FALSE))</f>
        <v>0</v>
      </c>
      <c r="M134" s="1613">
        <f>IF(ISERROR(VLOOKUP(CONCATENATE($B134,"-",$C134),IN_1A!$B$2:$AA$3000,11,FALSE))=TRUE,"",VLOOKUP(CONCATENATE($B134,"-",$C134),IN_1A!$B$2:$AA$3000,11,FALSE))</f>
        <v>0</v>
      </c>
      <c r="N134" s="1614">
        <f>IF(ISERROR(VLOOKUP(CONCATENATE($B134,"-",$C134),IN_1A!$B$2:$AA$3000,12,FALSE))=TRUE,"",VLOOKUP(CONCATENATE($B134,"-",$C134),IN_1A!$B$2:$AA$3000,12,FALSE))</f>
        <v>0</v>
      </c>
      <c r="O134" s="1613">
        <f>IF(ISERROR(VLOOKUP(CONCATENATE($B134,"-",$C134),IN_1A!$B$2:$AA$3000,13,FALSE))=TRUE,"",VLOOKUP(CONCATENATE($B134,"-",$C134),IN_1A!$B$2:$AA$3000,13,FALSE))</f>
        <v>0</v>
      </c>
      <c r="P134" s="1614">
        <f>IF(ISERROR(VLOOKUP(CONCATENATE($B134,"-",$C134),IN_1A!$B$2:$AA$3000,14,FALSE))=TRUE,"",VLOOKUP(CONCATENATE($B134,"-",$C134),IN_1A!$B$2:$AA$3000,14,FALSE))</f>
        <v>0</v>
      </c>
      <c r="Q134" s="623">
        <f t="shared" si="10"/>
        <v>0</v>
      </c>
      <c r="R134" s="624">
        <f t="shared" si="10"/>
        <v>0</v>
      </c>
      <c r="S134" s="177" t="str">
        <f t="shared" si="17"/>
        <v/>
      </c>
    </row>
    <row r="135" spans="1:19" s="203" customFormat="1" ht="12" customHeight="1" thickBot="1">
      <c r="A135" s="240" t="s">
        <v>666</v>
      </c>
      <c r="B135" s="256" t="s">
        <v>680</v>
      </c>
      <c r="C135" s="239" t="s">
        <v>690</v>
      </c>
      <c r="D135" s="1552" t="str">
        <f t="shared" si="16"/>
        <v/>
      </c>
      <c r="E135" s="528">
        <f>IF(ISERROR(VLOOKUP(CONCATENATE($B135,"-",$C135),IN_1A!$B$2:$AA$3000,3,FALSE))=TRUE,"",VLOOKUP(CONCATENATE($B135,"-",$C135),IN_1A!$B$2:$AA$3000,3,FALSE))</f>
        <v>0</v>
      </c>
      <c r="F135" s="529">
        <f>IF(ISERROR(VLOOKUP(CONCATENATE($B135,"-",$C135),IN_1A!$B$2:$AA$3000,4,FALSE))=TRUE,"",VLOOKUP(CONCATENATE($B135,"-",$C135),IN_1A!$B$2:$AA$3000,4,FALSE))</f>
        <v>0</v>
      </c>
      <c r="G135" s="1613">
        <f>IF(ISERROR(VLOOKUP(CONCATENATE($B135,"-",$C135),IN_1A!$B$2:$AA$3000,5,FALSE))=TRUE,"",VLOOKUP(CONCATENATE($B135,"-",$C135),IN_1A!$B$2:$AA$3000,5,FALSE))</f>
        <v>0</v>
      </c>
      <c r="H135" s="1614">
        <f>IF(ISERROR(VLOOKUP(CONCATENATE($B135,"-",$C135),IN_1A!$B$2:$AA$3000,6,FALSE))=TRUE,"",VLOOKUP(CONCATENATE($B135,"-",$C135),IN_1A!$B$2:$AA$3000,6,FALSE))</f>
        <v>0</v>
      </c>
      <c r="I135" s="1613">
        <f>IF(ISERROR(VLOOKUP(CONCATENATE($B135,"-",$C135),IN_1A!$B$2:$AA$3000,7,FALSE))=TRUE,"",VLOOKUP(CONCATENATE($B135,"-",$C135),IN_1A!$B$2:$AA$3000,7,FALSE))</f>
        <v>0</v>
      </c>
      <c r="J135" s="1614">
        <f>IF(ISERROR(VLOOKUP(CONCATENATE($B135,"-",$C135),IN_1A!$B$2:$AA$3000,8,FALSE))=TRUE,"",VLOOKUP(CONCATENATE($B135,"-",$C135),IN_1A!$B$2:$AA$3000,8,FALSE))</f>
        <v>0</v>
      </c>
      <c r="K135" s="1613">
        <f>IF(ISERROR(VLOOKUP(CONCATENATE($B135,"-",$C135),IN_1A!$B$2:$AA$3000,9,FALSE))=TRUE,"",VLOOKUP(CONCATENATE($B135,"-",$C135),IN_1A!$B$2:$AA$3000,9,FALSE))</f>
        <v>0</v>
      </c>
      <c r="L135" s="1614">
        <f>IF(ISERROR(VLOOKUP(CONCATENATE($B135,"-",$C135),IN_1A!$B$2:$AA$3000,10,FALSE))=TRUE,"",VLOOKUP(CONCATENATE($B135,"-",$C135),IN_1A!$B$2:$AA$3000,10,FALSE))</f>
        <v>0</v>
      </c>
      <c r="M135" s="1613">
        <f>IF(ISERROR(VLOOKUP(CONCATENATE($B135,"-",$C135),IN_1A!$B$2:$AA$3000,11,FALSE))=TRUE,"",VLOOKUP(CONCATENATE($B135,"-",$C135),IN_1A!$B$2:$AA$3000,11,FALSE))</f>
        <v>0</v>
      </c>
      <c r="N135" s="1614">
        <f>IF(ISERROR(VLOOKUP(CONCATENATE($B135,"-",$C135),IN_1A!$B$2:$AA$3000,12,FALSE))=TRUE,"",VLOOKUP(CONCATENATE($B135,"-",$C135),IN_1A!$B$2:$AA$3000,12,FALSE))</f>
        <v>0</v>
      </c>
      <c r="O135" s="1613">
        <f>IF(ISERROR(VLOOKUP(CONCATENATE($B135,"-",$C135),IN_1A!$B$2:$AA$3000,13,FALSE))=TRUE,"",VLOOKUP(CONCATENATE($B135,"-",$C135),IN_1A!$B$2:$AA$3000,13,FALSE))</f>
        <v>0</v>
      </c>
      <c r="P135" s="1614">
        <f>IF(ISERROR(VLOOKUP(CONCATENATE($B135,"-",$C135),IN_1A!$B$2:$AA$3000,14,FALSE))=TRUE,"",VLOOKUP(CONCATENATE($B135,"-",$C135),IN_1A!$B$2:$AA$3000,14,FALSE))</f>
        <v>0</v>
      </c>
      <c r="Q135" s="623">
        <f t="shared" si="10"/>
        <v>0</v>
      </c>
      <c r="R135" s="624">
        <f t="shared" si="10"/>
        <v>0</v>
      </c>
      <c r="S135" s="177" t="str">
        <f t="shared" si="17"/>
        <v/>
      </c>
    </row>
    <row r="136" spans="1:19" s="203" customFormat="1" ht="12" customHeight="1" thickBot="1">
      <c r="A136" s="240" t="s">
        <v>668</v>
      </c>
      <c r="B136" s="238" t="s">
        <v>681</v>
      </c>
      <c r="C136" s="241" t="s">
        <v>690</v>
      </c>
      <c r="D136" s="1552" t="str">
        <f t="shared" si="16"/>
        <v/>
      </c>
      <c r="E136" s="528">
        <f>IF(ISERROR(VLOOKUP(CONCATENATE($B136,"-",$C136),IN_1A!$B$2:$AA$3000,3,FALSE))=TRUE,"",VLOOKUP(CONCATENATE($B136,"-",$C136),IN_1A!$B$2:$AA$3000,3,FALSE))</f>
        <v>0</v>
      </c>
      <c r="F136" s="529">
        <f>IF(ISERROR(VLOOKUP(CONCATENATE($B136,"-",$C136),IN_1A!$B$2:$AA$3000,4,FALSE))=TRUE,"",VLOOKUP(CONCATENATE($B136,"-",$C136),IN_1A!$B$2:$AA$3000,4,FALSE))</f>
        <v>0</v>
      </c>
      <c r="G136" s="1613">
        <f>IF(ISERROR(VLOOKUP(CONCATENATE($B136,"-",$C136),IN_1A!$B$2:$AA$3000,5,FALSE))=TRUE,"",VLOOKUP(CONCATENATE($B136,"-",$C136),IN_1A!$B$2:$AA$3000,5,FALSE))</f>
        <v>0</v>
      </c>
      <c r="H136" s="1614">
        <f>IF(ISERROR(VLOOKUP(CONCATENATE($B136,"-",$C136),IN_1A!$B$2:$AA$3000,6,FALSE))=TRUE,"",VLOOKUP(CONCATENATE($B136,"-",$C136),IN_1A!$B$2:$AA$3000,6,FALSE))</f>
        <v>0</v>
      </c>
      <c r="I136" s="1613">
        <f>IF(ISERROR(VLOOKUP(CONCATENATE($B136,"-",$C136),IN_1A!$B$2:$AA$3000,7,FALSE))=TRUE,"",VLOOKUP(CONCATENATE($B136,"-",$C136),IN_1A!$B$2:$AA$3000,7,FALSE))</f>
        <v>0</v>
      </c>
      <c r="J136" s="1614">
        <f>IF(ISERROR(VLOOKUP(CONCATENATE($B136,"-",$C136),IN_1A!$B$2:$AA$3000,8,FALSE))=TRUE,"",VLOOKUP(CONCATENATE($B136,"-",$C136),IN_1A!$B$2:$AA$3000,8,FALSE))</f>
        <v>0</v>
      </c>
      <c r="K136" s="1613">
        <f>IF(ISERROR(VLOOKUP(CONCATENATE($B136,"-",$C136),IN_1A!$B$2:$AA$3000,9,FALSE))=TRUE,"",VLOOKUP(CONCATENATE($B136,"-",$C136),IN_1A!$B$2:$AA$3000,9,FALSE))</f>
        <v>0</v>
      </c>
      <c r="L136" s="1614">
        <f>IF(ISERROR(VLOOKUP(CONCATENATE($B136,"-",$C136),IN_1A!$B$2:$AA$3000,10,FALSE))=TRUE,"",VLOOKUP(CONCATENATE($B136,"-",$C136),IN_1A!$B$2:$AA$3000,10,FALSE))</f>
        <v>0</v>
      </c>
      <c r="M136" s="1613">
        <f>IF(ISERROR(VLOOKUP(CONCATENATE($B136,"-",$C136),IN_1A!$B$2:$AA$3000,11,FALSE))=TRUE,"",VLOOKUP(CONCATENATE($B136,"-",$C136),IN_1A!$B$2:$AA$3000,11,FALSE))</f>
        <v>0</v>
      </c>
      <c r="N136" s="1614">
        <f>IF(ISERROR(VLOOKUP(CONCATENATE($B136,"-",$C136),IN_1A!$B$2:$AA$3000,12,FALSE))=TRUE,"",VLOOKUP(CONCATENATE($B136,"-",$C136),IN_1A!$B$2:$AA$3000,12,FALSE))</f>
        <v>0</v>
      </c>
      <c r="O136" s="1613">
        <f>IF(ISERROR(VLOOKUP(CONCATENATE($B136,"-",$C136),IN_1A!$B$2:$AA$3000,13,FALSE))=TRUE,"",VLOOKUP(CONCATENATE($B136,"-",$C136),IN_1A!$B$2:$AA$3000,13,FALSE))</f>
        <v>0</v>
      </c>
      <c r="P136" s="1614">
        <f>IF(ISERROR(VLOOKUP(CONCATENATE($B136,"-",$C136),IN_1A!$B$2:$AA$3000,14,FALSE))=TRUE,"",VLOOKUP(CONCATENATE($B136,"-",$C136),IN_1A!$B$2:$AA$3000,14,FALSE))</f>
        <v>0</v>
      </c>
      <c r="Q136" s="623">
        <f t="shared" si="10"/>
        <v>0</v>
      </c>
      <c r="R136" s="624">
        <f t="shared" si="10"/>
        <v>0</v>
      </c>
      <c r="S136" s="177" t="str">
        <f t="shared" si="17"/>
        <v/>
      </c>
    </row>
    <row r="137" spans="1:19" s="203" customFormat="1" ht="12" customHeight="1" thickBot="1">
      <c r="A137" s="240" t="s">
        <v>670</v>
      </c>
      <c r="B137" s="261" t="s">
        <v>682</v>
      </c>
      <c r="C137" s="262" t="s">
        <v>690</v>
      </c>
      <c r="D137" s="1552" t="str">
        <f t="shared" si="16"/>
        <v/>
      </c>
      <c r="E137" s="528">
        <f>IF(ISERROR(VLOOKUP(CONCATENATE($B137,"-",$C137),IN_1A!$B$2:$AA$3000,3,FALSE))=TRUE,"",VLOOKUP(CONCATENATE($B137,"-",$C137),IN_1A!$B$2:$AA$3000,3,FALSE))</f>
        <v>0</v>
      </c>
      <c r="F137" s="529">
        <f>IF(ISERROR(VLOOKUP(CONCATENATE($B137,"-",$C137),IN_1A!$B$2:$AA$3000,4,FALSE))=TRUE,"",VLOOKUP(CONCATENATE($B137,"-",$C137),IN_1A!$B$2:$AA$3000,4,FALSE))</f>
        <v>0</v>
      </c>
      <c r="G137" s="1613">
        <f>IF(ISERROR(VLOOKUP(CONCATENATE($B137,"-",$C137),IN_1A!$B$2:$AA$3000,5,FALSE))=TRUE,"",VLOOKUP(CONCATENATE($B137,"-",$C137),IN_1A!$B$2:$AA$3000,5,FALSE))</f>
        <v>0</v>
      </c>
      <c r="H137" s="1614">
        <f>IF(ISERROR(VLOOKUP(CONCATENATE($B137,"-",$C137),IN_1A!$B$2:$AA$3000,6,FALSE))=TRUE,"",VLOOKUP(CONCATENATE($B137,"-",$C137),IN_1A!$B$2:$AA$3000,6,FALSE))</f>
        <v>0</v>
      </c>
      <c r="I137" s="1613">
        <f>IF(ISERROR(VLOOKUP(CONCATENATE($B137,"-",$C137),IN_1A!$B$2:$AA$3000,7,FALSE))=TRUE,"",VLOOKUP(CONCATENATE($B137,"-",$C137),IN_1A!$B$2:$AA$3000,7,FALSE))</f>
        <v>0</v>
      </c>
      <c r="J137" s="1614">
        <f>IF(ISERROR(VLOOKUP(CONCATENATE($B137,"-",$C137),IN_1A!$B$2:$AA$3000,8,FALSE))=TRUE,"",VLOOKUP(CONCATENATE($B137,"-",$C137),IN_1A!$B$2:$AA$3000,8,FALSE))</f>
        <v>0</v>
      </c>
      <c r="K137" s="1613">
        <f>IF(ISERROR(VLOOKUP(CONCATENATE($B137,"-",$C137),IN_1A!$B$2:$AA$3000,9,FALSE))=TRUE,"",VLOOKUP(CONCATENATE($B137,"-",$C137),IN_1A!$B$2:$AA$3000,9,FALSE))</f>
        <v>0</v>
      </c>
      <c r="L137" s="1614">
        <f>IF(ISERROR(VLOOKUP(CONCATENATE($B137,"-",$C137),IN_1A!$B$2:$AA$3000,10,FALSE))=TRUE,"",VLOOKUP(CONCATENATE($B137,"-",$C137),IN_1A!$B$2:$AA$3000,10,FALSE))</f>
        <v>0</v>
      </c>
      <c r="M137" s="1613">
        <f>IF(ISERROR(VLOOKUP(CONCATENATE($B137,"-",$C137),IN_1A!$B$2:$AA$3000,11,FALSE))=TRUE,"",VLOOKUP(CONCATENATE($B137,"-",$C137),IN_1A!$B$2:$AA$3000,11,FALSE))</f>
        <v>0</v>
      </c>
      <c r="N137" s="1614">
        <f>IF(ISERROR(VLOOKUP(CONCATENATE($B137,"-",$C137),IN_1A!$B$2:$AA$3000,12,FALSE))=TRUE,"",VLOOKUP(CONCATENATE($B137,"-",$C137),IN_1A!$B$2:$AA$3000,12,FALSE))</f>
        <v>0</v>
      </c>
      <c r="O137" s="1613">
        <f>IF(ISERROR(VLOOKUP(CONCATENATE($B137,"-",$C137),IN_1A!$B$2:$AA$3000,13,FALSE))=TRUE,"",VLOOKUP(CONCATENATE($B137,"-",$C137),IN_1A!$B$2:$AA$3000,13,FALSE))</f>
        <v>0</v>
      </c>
      <c r="P137" s="1614">
        <f>IF(ISERROR(VLOOKUP(CONCATENATE($B137,"-",$C137),IN_1A!$B$2:$AA$3000,14,FALSE))=TRUE,"",VLOOKUP(CONCATENATE($B137,"-",$C137),IN_1A!$B$2:$AA$3000,14,FALSE))</f>
        <v>0</v>
      </c>
      <c r="Q137" s="623">
        <f t="shared" si="10"/>
        <v>0</v>
      </c>
      <c r="R137" s="624">
        <f t="shared" si="10"/>
        <v>0</v>
      </c>
      <c r="S137" s="177" t="str">
        <f t="shared" si="17"/>
        <v/>
      </c>
    </row>
    <row r="138" spans="1:19" s="203" customFormat="1" ht="12" customHeight="1" thickBot="1">
      <c r="A138" s="240" t="s">
        <v>672</v>
      </c>
      <c r="B138" s="261" t="s">
        <v>683</v>
      </c>
      <c r="C138" s="262" t="s">
        <v>690</v>
      </c>
      <c r="D138" s="1552" t="str">
        <f t="shared" si="16"/>
        <v/>
      </c>
      <c r="E138" s="528">
        <f>IF(ISERROR(VLOOKUP(CONCATENATE($B138,"-",$C138),IN_1A!$B$2:$AA$3000,3,FALSE))=TRUE,"",VLOOKUP(CONCATENATE($B138,"-",$C138),IN_1A!$B$2:$AA$3000,3,FALSE))</f>
        <v>0</v>
      </c>
      <c r="F138" s="529">
        <f>IF(ISERROR(VLOOKUP(CONCATENATE($B138,"-",$C138),IN_1A!$B$2:$AA$3000,4,FALSE))=TRUE,"",VLOOKUP(CONCATENATE($B138,"-",$C138),IN_1A!$B$2:$AA$3000,4,FALSE))</f>
        <v>0</v>
      </c>
      <c r="G138" s="1613">
        <f>IF(ISERROR(VLOOKUP(CONCATENATE($B138,"-",$C138),IN_1A!$B$2:$AA$3000,5,FALSE))=TRUE,"",VLOOKUP(CONCATENATE($B138,"-",$C138),IN_1A!$B$2:$AA$3000,5,FALSE))</f>
        <v>0</v>
      </c>
      <c r="H138" s="1614">
        <f>IF(ISERROR(VLOOKUP(CONCATENATE($B138,"-",$C138),IN_1A!$B$2:$AA$3000,6,FALSE))=TRUE,"",VLOOKUP(CONCATENATE($B138,"-",$C138),IN_1A!$B$2:$AA$3000,6,FALSE))</f>
        <v>0</v>
      </c>
      <c r="I138" s="1613">
        <f>IF(ISERROR(VLOOKUP(CONCATENATE($B138,"-",$C138),IN_1A!$B$2:$AA$3000,7,FALSE))=TRUE,"",VLOOKUP(CONCATENATE($B138,"-",$C138),IN_1A!$B$2:$AA$3000,7,FALSE))</f>
        <v>0</v>
      </c>
      <c r="J138" s="1614">
        <f>IF(ISERROR(VLOOKUP(CONCATENATE($B138,"-",$C138),IN_1A!$B$2:$AA$3000,8,FALSE))=TRUE,"",VLOOKUP(CONCATENATE($B138,"-",$C138),IN_1A!$B$2:$AA$3000,8,FALSE))</f>
        <v>0</v>
      </c>
      <c r="K138" s="1613">
        <f>IF(ISERROR(VLOOKUP(CONCATENATE($B138,"-",$C138),IN_1A!$B$2:$AA$3000,9,FALSE))=TRUE,"",VLOOKUP(CONCATENATE($B138,"-",$C138),IN_1A!$B$2:$AA$3000,9,FALSE))</f>
        <v>0</v>
      </c>
      <c r="L138" s="1614">
        <f>IF(ISERROR(VLOOKUP(CONCATENATE($B138,"-",$C138),IN_1A!$B$2:$AA$3000,10,FALSE))=TRUE,"",VLOOKUP(CONCATENATE($B138,"-",$C138),IN_1A!$B$2:$AA$3000,10,FALSE))</f>
        <v>0</v>
      </c>
      <c r="M138" s="1613">
        <f>IF(ISERROR(VLOOKUP(CONCATENATE($B138,"-",$C138),IN_1A!$B$2:$AA$3000,11,FALSE))=TRUE,"",VLOOKUP(CONCATENATE($B138,"-",$C138),IN_1A!$B$2:$AA$3000,11,FALSE))</f>
        <v>0</v>
      </c>
      <c r="N138" s="1614">
        <f>IF(ISERROR(VLOOKUP(CONCATENATE($B138,"-",$C138),IN_1A!$B$2:$AA$3000,12,FALSE))=TRUE,"",VLOOKUP(CONCATENATE($B138,"-",$C138),IN_1A!$B$2:$AA$3000,12,FALSE))</f>
        <v>0</v>
      </c>
      <c r="O138" s="1613">
        <f>IF(ISERROR(VLOOKUP(CONCATENATE($B138,"-",$C138),IN_1A!$B$2:$AA$3000,13,FALSE))=TRUE,"",VLOOKUP(CONCATENATE($B138,"-",$C138),IN_1A!$B$2:$AA$3000,13,FALSE))</f>
        <v>0</v>
      </c>
      <c r="P138" s="1614">
        <f>IF(ISERROR(VLOOKUP(CONCATENATE($B138,"-",$C138),IN_1A!$B$2:$AA$3000,14,FALSE))=TRUE,"",VLOOKUP(CONCATENATE($B138,"-",$C138),IN_1A!$B$2:$AA$3000,14,FALSE))</f>
        <v>0</v>
      </c>
      <c r="Q138" s="623">
        <f t="shared" si="10"/>
        <v>0</v>
      </c>
      <c r="R138" s="624">
        <f t="shared" si="10"/>
        <v>0</v>
      </c>
      <c r="S138" s="177" t="str">
        <f t="shared" si="17"/>
        <v/>
      </c>
    </row>
    <row r="139" spans="1:19" s="203" customFormat="1" ht="12" customHeight="1" thickBot="1">
      <c r="A139" s="263" t="s">
        <v>674</v>
      </c>
      <c r="B139" s="264" t="s">
        <v>684</v>
      </c>
      <c r="C139" s="265" t="s">
        <v>690</v>
      </c>
      <c r="D139" s="1552" t="str">
        <f t="shared" si="16"/>
        <v/>
      </c>
      <c r="E139" s="528">
        <f>IF(ISERROR(VLOOKUP(CONCATENATE($B139,"-",$C139),IN_1A!$B$2:$AA$3000,3,FALSE))=TRUE,"",VLOOKUP(CONCATENATE($B139,"-",$C139),IN_1A!$B$2:$AA$3000,3,FALSE))</f>
        <v>0</v>
      </c>
      <c r="F139" s="529">
        <f>IF(ISERROR(VLOOKUP(CONCATENATE($B139,"-",$C139),IN_1A!$B$2:$AA$3000,4,FALSE))=TRUE,"",VLOOKUP(CONCATENATE($B139,"-",$C139),IN_1A!$B$2:$AA$3000,4,FALSE))</f>
        <v>0</v>
      </c>
      <c r="G139" s="1613">
        <f>IF(ISERROR(VLOOKUP(CONCATENATE($B139,"-",$C139),IN_1A!$B$2:$AA$3000,5,FALSE))=TRUE,"",VLOOKUP(CONCATENATE($B139,"-",$C139),IN_1A!$B$2:$AA$3000,5,FALSE))</f>
        <v>0</v>
      </c>
      <c r="H139" s="1614">
        <f>IF(ISERROR(VLOOKUP(CONCATENATE($B139,"-",$C139),IN_1A!$B$2:$AA$3000,6,FALSE))=TRUE,"",VLOOKUP(CONCATENATE($B139,"-",$C139),IN_1A!$B$2:$AA$3000,6,FALSE))</f>
        <v>0</v>
      </c>
      <c r="I139" s="1613">
        <f>IF(ISERROR(VLOOKUP(CONCATENATE($B139,"-",$C139),IN_1A!$B$2:$AA$3000,7,FALSE))=TRUE,"",VLOOKUP(CONCATENATE($B139,"-",$C139),IN_1A!$B$2:$AA$3000,7,FALSE))</f>
        <v>0</v>
      </c>
      <c r="J139" s="1614">
        <f>IF(ISERROR(VLOOKUP(CONCATENATE($B139,"-",$C139),IN_1A!$B$2:$AA$3000,8,FALSE))=TRUE,"",VLOOKUP(CONCATENATE($B139,"-",$C139),IN_1A!$B$2:$AA$3000,8,FALSE))</f>
        <v>0</v>
      </c>
      <c r="K139" s="1613">
        <f>IF(ISERROR(VLOOKUP(CONCATENATE($B139,"-",$C139),IN_1A!$B$2:$AA$3000,9,FALSE))=TRUE,"",VLOOKUP(CONCATENATE($B139,"-",$C139),IN_1A!$B$2:$AA$3000,9,FALSE))</f>
        <v>0</v>
      </c>
      <c r="L139" s="1614">
        <f>IF(ISERROR(VLOOKUP(CONCATENATE($B139,"-",$C139),IN_1A!$B$2:$AA$3000,10,FALSE))=TRUE,"",VLOOKUP(CONCATENATE($B139,"-",$C139),IN_1A!$B$2:$AA$3000,10,FALSE))</f>
        <v>0</v>
      </c>
      <c r="M139" s="1613">
        <f>IF(ISERROR(VLOOKUP(CONCATENATE($B139,"-",$C139),IN_1A!$B$2:$AA$3000,11,FALSE))=TRUE,"",VLOOKUP(CONCATENATE($B139,"-",$C139),IN_1A!$B$2:$AA$3000,11,FALSE))</f>
        <v>0</v>
      </c>
      <c r="N139" s="1614">
        <f>IF(ISERROR(VLOOKUP(CONCATENATE($B139,"-",$C139),IN_1A!$B$2:$AA$3000,12,FALSE))=TRUE,"",VLOOKUP(CONCATENATE($B139,"-",$C139),IN_1A!$B$2:$AA$3000,12,FALSE))</f>
        <v>0</v>
      </c>
      <c r="O139" s="1613">
        <f>IF(ISERROR(VLOOKUP(CONCATENATE($B139,"-",$C139),IN_1A!$B$2:$AA$3000,13,FALSE))=TRUE,"",VLOOKUP(CONCATENATE($B139,"-",$C139),IN_1A!$B$2:$AA$3000,13,FALSE))</f>
        <v>0</v>
      </c>
      <c r="P139" s="1614">
        <f>IF(ISERROR(VLOOKUP(CONCATENATE($B139,"-",$C139),IN_1A!$B$2:$AA$3000,14,FALSE))=TRUE,"",VLOOKUP(CONCATENATE($B139,"-",$C139),IN_1A!$B$2:$AA$3000,14,FALSE))</f>
        <v>0</v>
      </c>
      <c r="Q139" s="623">
        <f t="shared" si="10"/>
        <v>0</v>
      </c>
      <c r="R139" s="624">
        <f t="shared" si="10"/>
        <v>0</v>
      </c>
      <c r="S139" s="177" t="str">
        <f t="shared" si="17"/>
        <v/>
      </c>
    </row>
    <row r="140" spans="1:19" s="203" customFormat="1" ht="12" customHeight="1" thickBot="1">
      <c r="A140" s="266" t="s">
        <v>685</v>
      </c>
      <c r="B140" s="267" t="s">
        <v>686</v>
      </c>
      <c r="C140" s="252" t="s">
        <v>690</v>
      </c>
      <c r="D140" s="1552" t="str">
        <f t="shared" si="16"/>
        <v/>
      </c>
      <c r="E140" s="530">
        <f>IF(ISERROR(VLOOKUP(CONCATENATE($B140,"-",$C140),IN_1A!$B$2:$AA$3000,3,FALSE))=TRUE,"",VLOOKUP(CONCATENATE($B140,"-",$C140),IN_1A!$B$2:$AA$3000,3,FALSE))</f>
        <v>0</v>
      </c>
      <c r="F140" s="531">
        <f>IF(ISERROR(VLOOKUP(CONCATENATE($B140,"-",$C140),IN_1A!$B$2:$AA$3000,4,FALSE))=TRUE,"",VLOOKUP(CONCATENATE($B140,"-",$C140),IN_1A!$B$2:$AA$3000,4,FALSE))</f>
        <v>0</v>
      </c>
      <c r="G140" s="1615">
        <f>IF(ISERROR(VLOOKUP(CONCATENATE($B140,"-",$C140),IN_1A!$B$2:$AA$3000,5,FALSE))=TRUE,"",VLOOKUP(CONCATENATE($B140,"-",$C140),IN_1A!$B$2:$AA$3000,5,FALSE))</f>
        <v>0</v>
      </c>
      <c r="H140" s="1616">
        <f>IF(ISERROR(VLOOKUP(CONCATENATE($B140,"-",$C140),IN_1A!$B$2:$AA$3000,6,FALSE))=TRUE,"",VLOOKUP(CONCATENATE($B140,"-",$C140),IN_1A!$B$2:$AA$3000,6,FALSE))</f>
        <v>0</v>
      </c>
      <c r="I140" s="1615">
        <f>IF(ISERROR(VLOOKUP(CONCATENATE($B140,"-",$C140),IN_1A!$B$2:$AA$3000,7,FALSE))=TRUE,"",VLOOKUP(CONCATENATE($B140,"-",$C140),IN_1A!$B$2:$AA$3000,7,FALSE))</f>
        <v>0</v>
      </c>
      <c r="J140" s="1616">
        <f>IF(ISERROR(VLOOKUP(CONCATENATE($B140,"-",$C140),IN_1A!$B$2:$AA$3000,8,FALSE))=TRUE,"",VLOOKUP(CONCATENATE($B140,"-",$C140),IN_1A!$B$2:$AA$3000,8,FALSE))</f>
        <v>0</v>
      </c>
      <c r="K140" s="1615">
        <f>IF(ISERROR(VLOOKUP(CONCATENATE($B140,"-",$C140),IN_1A!$B$2:$AA$3000,9,FALSE))=TRUE,"",VLOOKUP(CONCATENATE($B140,"-",$C140),IN_1A!$B$2:$AA$3000,9,FALSE))</f>
        <v>0</v>
      </c>
      <c r="L140" s="1616">
        <f>IF(ISERROR(VLOOKUP(CONCATENATE($B140,"-",$C140),IN_1A!$B$2:$AA$3000,10,FALSE))=TRUE,"",VLOOKUP(CONCATENATE($B140,"-",$C140),IN_1A!$B$2:$AA$3000,10,FALSE))</f>
        <v>0</v>
      </c>
      <c r="M140" s="1615">
        <f>IF(ISERROR(VLOOKUP(CONCATENATE($B140,"-",$C140),IN_1A!$B$2:$AA$3000,11,FALSE))=TRUE,"",VLOOKUP(CONCATENATE($B140,"-",$C140),IN_1A!$B$2:$AA$3000,11,FALSE))</f>
        <v>0</v>
      </c>
      <c r="N140" s="1616">
        <f>IF(ISERROR(VLOOKUP(CONCATENATE($B140,"-",$C140),IN_1A!$B$2:$AA$3000,12,FALSE))=TRUE,"",VLOOKUP(CONCATENATE($B140,"-",$C140),IN_1A!$B$2:$AA$3000,12,FALSE))</f>
        <v>0</v>
      </c>
      <c r="O140" s="1615">
        <f>IF(ISERROR(VLOOKUP(CONCATENATE($B140,"-",$C140),IN_1A!$B$2:$AA$3000,13,FALSE))=TRUE,"",VLOOKUP(CONCATENATE($B140,"-",$C140),IN_1A!$B$2:$AA$3000,13,FALSE))</f>
        <v>0</v>
      </c>
      <c r="P140" s="1616">
        <f>IF(ISERROR(VLOOKUP(CONCATENATE($B140,"-",$C140),IN_1A!$B$2:$AA$3000,14,FALSE))=TRUE,"",VLOOKUP(CONCATENATE($B140,"-",$C140),IN_1A!$B$2:$AA$3000,14,FALSE))</f>
        <v>0</v>
      </c>
      <c r="Q140" s="625">
        <f t="shared" si="10"/>
        <v>0</v>
      </c>
      <c r="R140" s="626">
        <f t="shared" si="10"/>
        <v>0</v>
      </c>
      <c r="S140" s="177" t="str">
        <f t="shared" si="17"/>
        <v/>
      </c>
    </row>
    <row r="141" spans="1:19" s="203" customFormat="1" ht="12" customHeight="1" thickBot="1">
      <c r="A141" s="268" t="s">
        <v>610</v>
      </c>
      <c r="B141" s="251"/>
      <c r="C141" s="252"/>
      <c r="D141" s="1556" t="str">
        <f t="shared" si="16"/>
        <v/>
      </c>
      <c r="E141" s="536"/>
      <c r="F141" s="533"/>
      <c r="G141" s="533"/>
      <c r="H141" s="533"/>
      <c r="I141" s="533"/>
      <c r="J141" s="533"/>
      <c r="K141" s="533"/>
      <c r="L141" s="533"/>
      <c r="M141" s="533"/>
      <c r="N141" s="533"/>
      <c r="O141" s="533"/>
      <c r="P141" s="533"/>
      <c r="Q141" s="627"/>
      <c r="R141" s="628"/>
      <c r="S141" s="177" t="str">
        <f t="shared" si="17"/>
        <v/>
      </c>
    </row>
    <row r="142" spans="1:19" s="203" customFormat="1" ht="12" customHeight="1" thickBot="1">
      <c r="A142" s="237" t="s">
        <v>687</v>
      </c>
      <c r="B142" s="248" t="s">
        <v>688</v>
      </c>
      <c r="C142" s="255" t="s">
        <v>690</v>
      </c>
      <c r="D142" s="1552" t="str">
        <f t="shared" si="16"/>
        <v/>
      </c>
      <c r="E142" s="526">
        <f>IF(ISERROR(VLOOKUP(CONCATENATE($B142,"-",$C142),IN_1A!$B$2:$AA$3000,3,FALSE))=TRUE,"",VLOOKUP(CONCATENATE($B142,"-",$C142),IN_1A!$B$2:$AA$3000,3,FALSE))</f>
        <v>0</v>
      </c>
      <c r="F142" s="527">
        <f>IF(ISERROR(VLOOKUP(CONCATENATE($B142,"-",$C142),IN_1A!$B$2:$AA$3000,4,FALSE))=TRUE,"",VLOOKUP(CONCATENATE($B142,"-",$C142),IN_1A!$B$2:$AA$3000,4,FALSE))</f>
        <v>0</v>
      </c>
      <c r="G142" s="1611">
        <f>IF(ISERROR(VLOOKUP(CONCATENATE($B142,"-",$C142),IN_1A!$B$2:$AA$3000,5,FALSE))=TRUE,"",VLOOKUP(CONCATENATE($B142,"-",$C142),IN_1A!$B$2:$AA$3000,5,FALSE))</f>
        <v>0</v>
      </c>
      <c r="H142" s="1612">
        <f>IF(ISERROR(VLOOKUP(CONCATENATE($B142,"-",$C142),IN_1A!$B$2:$AA$3000,6,FALSE))=TRUE,"",VLOOKUP(CONCATENATE($B142,"-",$C142),IN_1A!$B$2:$AA$3000,6,FALSE))</f>
        <v>0</v>
      </c>
      <c r="I142" s="1611">
        <f>IF(ISERROR(VLOOKUP(CONCATENATE($B142,"-",$C142),IN_1A!$B$2:$AA$3000,7,FALSE))=TRUE,"",VLOOKUP(CONCATENATE($B142,"-",$C142),IN_1A!$B$2:$AA$3000,7,FALSE))</f>
        <v>0</v>
      </c>
      <c r="J142" s="1612">
        <f>IF(ISERROR(VLOOKUP(CONCATENATE($B142,"-",$C142),IN_1A!$B$2:$AA$3000,8,FALSE))=TRUE,"",VLOOKUP(CONCATENATE($B142,"-",$C142),IN_1A!$B$2:$AA$3000,8,FALSE))</f>
        <v>0</v>
      </c>
      <c r="K142" s="1611">
        <f>IF(ISERROR(VLOOKUP(CONCATENATE($B142,"-",$C142),IN_1A!$B$2:$AA$3000,9,FALSE))=TRUE,"",VLOOKUP(CONCATENATE($B142,"-",$C142),IN_1A!$B$2:$AA$3000,9,FALSE))</f>
        <v>0</v>
      </c>
      <c r="L142" s="1612">
        <f>IF(ISERROR(VLOOKUP(CONCATENATE($B142,"-",$C142),IN_1A!$B$2:$AA$3000,10,FALSE))=TRUE,"",VLOOKUP(CONCATENATE($B142,"-",$C142),IN_1A!$B$2:$AA$3000,10,FALSE))</f>
        <v>0</v>
      </c>
      <c r="M142" s="1611">
        <f>IF(ISERROR(VLOOKUP(CONCATENATE($B142,"-",$C142),IN_1A!$B$2:$AA$3000,11,FALSE))=TRUE,"",VLOOKUP(CONCATENATE($B142,"-",$C142),IN_1A!$B$2:$AA$3000,11,FALSE))</f>
        <v>0</v>
      </c>
      <c r="N142" s="1612">
        <f>IF(ISERROR(VLOOKUP(CONCATENATE($B142,"-",$C142),IN_1A!$B$2:$AA$3000,12,FALSE))=TRUE,"",VLOOKUP(CONCATENATE($B142,"-",$C142),IN_1A!$B$2:$AA$3000,12,FALSE))</f>
        <v>0</v>
      </c>
      <c r="O142" s="1611">
        <f>IF(ISERROR(VLOOKUP(CONCATENATE($B142,"-",$C142),IN_1A!$B$2:$AA$3000,13,FALSE))=TRUE,"",VLOOKUP(CONCATENATE($B142,"-",$C142),IN_1A!$B$2:$AA$3000,13,FALSE))</f>
        <v>0</v>
      </c>
      <c r="P142" s="1612">
        <f>IF(ISERROR(VLOOKUP(CONCATENATE($B142,"-",$C142),IN_1A!$B$2:$AA$3000,14,FALSE))=TRUE,"",VLOOKUP(CONCATENATE($B142,"-",$C142),IN_1A!$B$2:$AA$3000,14,FALSE))</f>
        <v>0</v>
      </c>
      <c r="Q142" s="621">
        <f t="shared" si="10"/>
        <v>0</v>
      </c>
      <c r="R142" s="622">
        <f t="shared" si="10"/>
        <v>0</v>
      </c>
      <c r="S142" s="177" t="str">
        <f t="shared" si="17"/>
        <v/>
      </c>
    </row>
    <row r="143" spans="1:19" s="178" customFormat="1" ht="12" thickBot="1">
      <c r="A143" s="269" t="s">
        <v>555</v>
      </c>
      <c r="B143" s="270"/>
      <c r="C143" s="271"/>
      <c r="D143" s="1552" t="str">
        <f t="shared" si="16"/>
        <v/>
      </c>
      <c r="E143" s="530">
        <f>SUM(E79:E142)</f>
        <v>0</v>
      </c>
      <c r="F143" s="531">
        <f t="shared" ref="F143:P143" si="18">SUM(F79:F142)</f>
        <v>0</v>
      </c>
      <c r="G143" s="625">
        <f t="shared" si="18"/>
        <v>0</v>
      </c>
      <c r="H143" s="626">
        <f t="shared" si="18"/>
        <v>0</v>
      </c>
      <c r="I143" s="625">
        <f t="shared" si="18"/>
        <v>0</v>
      </c>
      <c r="J143" s="626">
        <f t="shared" si="18"/>
        <v>0</v>
      </c>
      <c r="K143" s="625">
        <f t="shared" si="18"/>
        <v>0</v>
      </c>
      <c r="L143" s="626">
        <f t="shared" si="18"/>
        <v>0</v>
      </c>
      <c r="M143" s="625">
        <f t="shared" si="18"/>
        <v>0</v>
      </c>
      <c r="N143" s="626">
        <f t="shared" si="18"/>
        <v>0</v>
      </c>
      <c r="O143" s="625">
        <f t="shared" si="18"/>
        <v>0</v>
      </c>
      <c r="P143" s="626">
        <f t="shared" si="18"/>
        <v>0</v>
      </c>
      <c r="Q143" s="625">
        <f>SUM(Q79:Q142)</f>
        <v>0</v>
      </c>
      <c r="R143" s="626">
        <f>SUM(R79:R142)</f>
        <v>0</v>
      </c>
      <c r="S143" s="177"/>
    </row>
    <row r="144" spans="1:19" s="203" customFormat="1" ht="12" customHeight="1">
      <c r="A144" s="2490" t="s">
        <v>689</v>
      </c>
      <c r="B144" s="2490"/>
      <c r="C144" s="2490"/>
      <c r="D144" s="2490"/>
      <c r="E144" s="2490"/>
      <c r="F144" s="2490"/>
      <c r="G144" s="2490"/>
      <c r="H144" s="2490"/>
      <c r="I144" s="2490"/>
      <c r="J144" s="2490"/>
      <c r="K144" s="2490"/>
      <c r="L144" s="2490"/>
      <c r="M144" s="2490"/>
      <c r="N144" s="2490"/>
      <c r="O144" s="2490"/>
      <c r="P144" s="2490"/>
      <c r="Q144" s="604"/>
      <c r="R144" s="604"/>
      <c r="S144" s="177" t="str">
        <f>IF(O144&gt;Q144,"ERRORE",IF(P144&gt;R144,"ERRORE",""))</f>
        <v/>
      </c>
    </row>
    <row r="145" spans="1:19" ht="15" customHeight="1" thickBot="1"/>
    <row r="146" spans="1:19" ht="16.5" hidden="1" thickBot="1"/>
    <row r="147" spans="1:19" s="178" customFormat="1" ht="12" thickBot="1">
      <c r="A147" s="188" t="s">
        <v>597</v>
      </c>
      <c r="B147" s="189"/>
      <c r="C147" s="190"/>
      <c r="D147" s="190"/>
      <c r="E147" s="537" t="s">
        <v>32</v>
      </c>
      <c r="F147" s="538" t="s">
        <v>32</v>
      </c>
      <c r="G147" s="538" t="s">
        <v>32</v>
      </c>
      <c r="H147" s="538" t="s">
        <v>32</v>
      </c>
      <c r="I147" s="538" t="s">
        <v>32</v>
      </c>
      <c r="J147" s="538" t="s">
        <v>32</v>
      </c>
      <c r="K147" s="538" t="s">
        <v>32</v>
      </c>
      <c r="L147" s="538" t="s">
        <v>32</v>
      </c>
      <c r="M147" s="538" t="s">
        <v>32</v>
      </c>
      <c r="N147" s="538" t="s">
        <v>32</v>
      </c>
      <c r="O147" s="538" t="s">
        <v>32</v>
      </c>
      <c r="P147" s="538" t="s">
        <v>32</v>
      </c>
      <c r="Q147" s="600" t="s">
        <v>32</v>
      </c>
      <c r="R147" s="609" t="s">
        <v>32</v>
      </c>
      <c r="S147" s="177"/>
    </row>
    <row r="148" spans="1:19" ht="9.9499999999999993" customHeight="1" thickBot="1">
      <c r="A148" s="191" t="s">
        <v>598</v>
      </c>
      <c r="B148" s="192"/>
      <c r="C148" s="193"/>
      <c r="D148" s="193"/>
      <c r="E148" s="518"/>
      <c r="F148" s="504"/>
      <c r="G148" s="504"/>
      <c r="H148" s="504"/>
      <c r="I148" s="504"/>
      <c r="J148" s="504"/>
      <c r="K148" s="504"/>
      <c r="L148" s="504"/>
      <c r="M148" s="504"/>
      <c r="N148" s="504"/>
      <c r="O148" s="504"/>
      <c r="P148" s="504"/>
      <c r="Q148" s="601"/>
      <c r="R148" s="610"/>
    </row>
    <row r="149" spans="1:19" s="178" customFormat="1" ht="12" thickBot="1">
      <c r="A149" s="272" t="s">
        <v>599</v>
      </c>
      <c r="B149" s="273" t="s">
        <v>600</v>
      </c>
      <c r="C149" s="274" t="s">
        <v>584</v>
      </c>
      <c r="D149" s="2349" t="s">
        <v>601</v>
      </c>
      <c r="E149" s="507">
        <f>IF(ISERROR(VLOOKUP(CONCATENATE($B149,"-",$C149),IN_1A!$B$2:$AA$3000,3,FALSE))=TRUE,"",VLOOKUP(CONCATENATE($B149,"-",$C149),IN_1A!$B$2:$AA$3000,3,FALSE))</f>
        <v>0</v>
      </c>
      <c r="F149" s="508">
        <f>IF(ISERROR(VLOOKUP(CONCATENATE($B149,"-",$C149),IN_1A!$B$2:$AA$3000,4,FALSE))=TRUE,"",VLOOKUP(CONCATENATE($B149,"-",$C149),IN_1A!$B$2:$AA$3000,4,FALSE))</f>
        <v>0</v>
      </c>
      <c r="G149" s="1605">
        <f>IF(ISERROR(VLOOKUP(CONCATENATE($B149,"-",$C149),IN_1A!$B$2:$AA$3000,5,FALSE))=TRUE,"",VLOOKUP(CONCATENATE($B149,"-",$C149),IN_1A!$B$2:$AA$3000,5,FALSE))</f>
        <v>0</v>
      </c>
      <c r="H149" s="1606">
        <f>IF(ISERROR(VLOOKUP(CONCATENATE($B149,"-",$C149),IN_1A!$B$2:$AA$3000,6,FALSE))=TRUE,"",VLOOKUP(CONCATENATE($B149,"-",$C149),IN_1A!$B$2:$AA$3000,6,FALSE))</f>
        <v>0</v>
      </c>
      <c r="I149" s="1605">
        <f>IF(ISERROR(VLOOKUP(CONCATENATE($B149,"-",$C149),IN_1A!$B$2:$AA$3000,7,FALSE))=TRUE,"",VLOOKUP(CONCATENATE($B149,"-",$C149),IN_1A!$B$2:$AA$3000,7,FALSE))</f>
        <v>0</v>
      </c>
      <c r="J149" s="1606">
        <f>IF(ISERROR(VLOOKUP(CONCATENATE($B149,"-",$C149),IN_1A!$B$2:$AA$3000,8,FALSE))=TRUE,"",VLOOKUP(CONCATENATE($B149,"-",$C149),IN_1A!$B$2:$AA$3000,8,FALSE))</f>
        <v>0</v>
      </c>
      <c r="K149" s="1605">
        <f>IF(ISERROR(VLOOKUP(CONCATENATE($B149,"-",$C149),IN_1A!$B$2:$AA$3000,9,FALSE))=TRUE,"",VLOOKUP(CONCATENATE($B149,"-",$C149),IN_1A!$B$2:$AA$3000,9,FALSE))</f>
        <v>0</v>
      </c>
      <c r="L149" s="1606">
        <f>IF(ISERROR(VLOOKUP(CONCATENATE($B149,"-",$C149),IN_1A!$B$2:$AA$3000,10,FALSE))=TRUE,"",VLOOKUP(CONCATENATE($B149,"-",$C149),IN_1A!$B$2:$AA$3000,10,FALSE))</f>
        <v>0</v>
      </c>
      <c r="M149" s="1605">
        <f>IF(ISERROR(VLOOKUP(CONCATENATE($B149,"-",$C149),IN_1A!$B$2:$AA$3000,11,FALSE))=TRUE,"",VLOOKUP(CONCATENATE($B149,"-",$C149),IN_1A!$B$2:$AA$3000,11,FALSE))</f>
        <v>0</v>
      </c>
      <c r="N149" s="1606">
        <f>IF(ISERROR(VLOOKUP(CONCATENATE($B149,"-",$C149),IN_1A!$B$2:$AA$3000,12,FALSE))=TRUE,"",VLOOKUP(CONCATENATE($B149,"-",$C149),IN_1A!$B$2:$AA$3000,12,FALSE))</f>
        <v>0</v>
      </c>
      <c r="O149" s="1605">
        <f>IF(ISERROR(VLOOKUP(CONCATENATE($B149,"-",$C149),IN_1A!$B$2:$AA$3000,13,FALSE))=TRUE,"",VLOOKUP(CONCATENATE($B149,"-",$C149),IN_1A!$B$2:$AA$3000,13,FALSE))</f>
        <v>0</v>
      </c>
      <c r="P149" s="1606">
        <f>IF(ISERROR(VLOOKUP(CONCATENATE($B149,"-",$C149),IN_1A!$B$2:$AA$3000,14,FALSE))=TRUE,"",VLOOKUP(CONCATENATE($B149,"-",$C149),IN_1A!$B$2:$AA$3000,14,FALSE))</f>
        <v>0</v>
      </c>
      <c r="Q149" s="611">
        <f>E149+G149</f>
        <v>0</v>
      </c>
      <c r="R149" s="612">
        <f>F149+H149</f>
        <v>0</v>
      </c>
      <c r="S149" s="177"/>
    </row>
    <row r="150" spans="1:19" ht="11.25" customHeight="1" thickBot="1">
      <c r="A150" s="275" t="s">
        <v>602</v>
      </c>
      <c r="B150" s="273" t="s">
        <v>603</v>
      </c>
      <c r="C150" s="276" t="s">
        <v>584</v>
      </c>
      <c r="D150" s="1541" t="str">
        <f>CONCATENATE(D$149)</f>
        <v/>
      </c>
      <c r="E150" s="509">
        <f>IF(ISERROR(VLOOKUP(CONCATENATE($B150,"-",$C150),IN_1A!$B$2:$AA$3000,3,FALSE))=TRUE,"",VLOOKUP(CONCATENATE($B150,"-",$C150),IN_1A!$B$2:$AA$3000,3,FALSE))</f>
        <v>0</v>
      </c>
      <c r="F150" s="510">
        <f>IF(ISERROR(VLOOKUP(CONCATENATE($B150,"-",$C150),IN_1A!$B$2:$AA$3000,4,FALSE))=TRUE,"",VLOOKUP(CONCATENATE($B150,"-",$C150),IN_1A!$B$2:$AA$3000,4,FALSE))</f>
        <v>0</v>
      </c>
      <c r="G150" s="1607">
        <f>IF(ISERROR(VLOOKUP(CONCATENATE($B150,"-",$C150),IN_1A!$B$2:$AA$3000,5,FALSE))=TRUE,"",VLOOKUP(CONCATENATE($B150,"-",$C150),IN_1A!$B$2:$AA$3000,5,FALSE))</f>
        <v>0</v>
      </c>
      <c r="H150" s="1608">
        <f>IF(ISERROR(VLOOKUP(CONCATENATE($B150,"-",$C150),IN_1A!$B$2:$AA$3000,6,FALSE))=TRUE,"",VLOOKUP(CONCATENATE($B150,"-",$C150),IN_1A!$B$2:$AA$3000,6,FALSE))</f>
        <v>0</v>
      </c>
      <c r="I150" s="1607">
        <f>IF(ISERROR(VLOOKUP(CONCATENATE($B150,"-",$C150),IN_1A!$B$2:$AA$3000,7,FALSE))=TRUE,"",VLOOKUP(CONCATENATE($B150,"-",$C150),IN_1A!$B$2:$AA$3000,7,FALSE))</f>
        <v>0</v>
      </c>
      <c r="J150" s="1608">
        <f>IF(ISERROR(VLOOKUP(CONCATENATE($B150,"-",$C150),IN_1A!$B$2:$AA$3000,8,FALSE))=TRUE,"",VLOOKUP(CONCATENATE($B150,"-",$C150),IN_1A!$B$2:$AA$3000,8,FALSE))</f>
        <v>0</v>
      </c>
      <c r="K150" s="1607">
        <f>IF(ISERROR(VLOOKUP(CONCATENATE($B150,"-",$C150),IN_1A!$B$2:$AA$3000,9,FALSE))=TRUE,"",VLOOKUP(CONCATENATE($B150,"-",$C150),IN_1A!$B$2:$AA$3000,9,FALSE))</f>
        <v>0</v>
      </c>
      <c r="L150" s="1608">
        <f>IF(ISERROR(VLOOKUP(CONCATENATE($B150,"-",$C150),IN_1A!$B$2:$AA$3000,10,FALSE))=TRUE,"",VLOOKUP(CONCATENATE($B150,"-",$C150),IN_1A!$B$2:$AA$3000,10,FALSE))</f>
        <v>0</v>
      </c>
      <c r="M150" s="1607">
        <f>IF(ISERROR(VLOOKUP(CONCATENATE($B150,"-",$C150),IN_1A!$B$2:$AA$3000,11,FALSE))=TRUE,"",VLOOKUP(CONCATENATE($B150,"-",$C150),IN_1A!$B$2:$AA$3000,11,FALSE))</f>
        <v>0</v>
      </c>
      <c r="N150" s="1608">
        <f>IF(ISERROR(VLOOKUP(CONCATENATE($B150,"-",$C150),IN_1A!$B$2:$AA$3000,12,FALSE))=TRUE,"",VLOOKUP(CONCATENATE($B150,"-",$C150),IN_1A!$B$2:$AA$3000,12,FALSE))</f>
        <v>0</v>
      </c>
      <c r="O150" s="1607">
        <f>IF(ISERROR(VLOOKUP(CONCATENATE($B150,"-",$C150),IN_1A!$B$2:$AA$3000,13,FALSE))=TRUE,"",VLOOKUP(CONCATENATE($B150,"-",$C150),IN_1A!$B$2:$AA$3000,13,FALSE))</f>
        <v>0</v>
      </c>
      <c r="P150" s="1608">
        <f>IF(ISERROR(VLOOKUP(CONCATENATE($B150,"-",$C150),IN_1A!$B$2:$AA$3000,14,FALSE))=TRUE,"",VLOOKUP(CONCATENATE($B150,"-",$C150),IN_1A!$B$2:$AA$3000,14,FALSE))</f>
        <v>0</v>
      </c>
      <c r="Q150" s="613">
        <f t="shared" ref="Q150:R212" si="19">E150+G150</f>
        <v>0</v>
      </c>
      <c r="R150" s="614">
        <f t="shared" si="19"/>
        <v>0</v>
      </c>
    </row>
    <row r="151" spans="1:19" s="178" customFormat="1" ht="12" customHeight="1" thickBot="1">
      <c r="A151" s="277" t="s">
        <v>604</v>
      </c>
      <c r="B151" s="278" t="s">
        <v>605</v>
      </c>
      <c r="C151" s="279" t="s">
        <v>584</v>
      </c>
      <c r="D151" s="1542" t="str">
        <f>CONCATENATE(D$149)</f>
        <v/>
      </c>
      <c r="E151" s="511">
        <f>IF(ISERROR(VLOOKUP(CONCATENATE($B151,"-",$C151),IN_1A!$B$2:$AA$3000,3,FALSE))=TRUE,"",VLOOKUP(CONCATENATE($B151,"-",$C151),IN_1A!$B$2:$AA$3000,3,FALSE))</f>
        <v>0</v>
      </c>
      <c r="F151" s="512">
        <f>IF(ISERROR(VLOOKUP(CONCATENATE($B151,"-",$C151),IN_1A!$B$2:$AA$3000,4,FALSE))=TRUE,"",VLOOKUP(CONCATENATE($B151,"-",$C151),IN_1A!$B$2:$AA$3000,4,FALSE))</f>
        <v>0</v>
      </c>
      <c r="G151" s="1609">
        <f>IF(ISERROR(VLOOKUP(CONCATENATE($B151,"-",$C151),IN_1A!$B$2:$AA$3000,5,FALSE))=TRUE,"",VLOOKUP(CONCATENATE($B151,"-",$C151),IN_1A!$B$2:$AA$3000,5,FALSE))</f>
        <v>0</v>
      </c>
      <c r="H151" s="1610">
        <f>IF(ISERROR(VLOOKUP(CONCATENATE($B151,"-",$C151),IN_1A!$B$2:$AA$3000,6,FALSE))=TRUE,"",VLOOKUP(CONCATENATE($B151,"-",$C151),IN_1A!$B$2:$AA$3000,6,FALSE))</f>
        <v>0</v>
      </c>
      <c r="I151" s="1609">
        <f>IF(ISERROR(VLOOKUP(CONCATENATE($B151,"-",$C151),IN_1A!$B$2:$AA$3000,7,FALSE))=TRUE,"",VLOOKUP(CONCATENATE($B151,"-",$C151),IN_1A!$B$2:$AA$3000,7,FALSE))</f>
        <v>0</v>
      </c>
      <c r="J151" s="1610">
        <f>IF(ISERROR(VLOOKUP(CONCATENATE($B151,"-",$C151),IN_1A!$B$2:$AA$3000,8,FALSE))=TRUE,"",VLOOKUP(CONCATENATE($B151,"-",$C151),IN_1A!$B$2:$AA$3000,8,FALSE))</f>
        <v>0</v>
      </c>
      <c r="K151" s="1609">
        <f>IF(ISERROR(VLOOKUP(CONCATENATE($B151,"-",$C151),IN_1A!$B$2:$AA$3000,9,FALSE))=TRUE,"",VLOOKUP(CONCATENATE($B151,"-",$C151),IN_1A!$B$2:$AA$3000,9,FALSE))</f>
        <v>0</v>
      </c>
      <c r="L151" s="1610">
        <f>IF(ISERROR(VLOOKUP(CONCATENATE($B151,"-",$C151),IN_1A!$B$2:$AA$3000,10,FALSE))=TRUE,"",VLOOKUP(CONCATENATE($B151,"-",$C151),IN_1A!$B$2:$AA$3000,10,FALSE))</f>
        <v>0</v>
      </c>
      <c r="M151" s="1609">
        <f>IF(ISERROR(VLOOKUP(CONCATENATE($B151,"-",$C151),IN_1A!$B$2:$AA$3000,11,FALSE))=TRUE,"",VLOOKUP(CONCATENATE($B151,"-",$C151),IN_1A!$B$2:$AA$3000,11,FALSE))</f>
        <v>0</v>
      </c>
      <c r="N151" s="1610">
        <f>IF(ISERROR(VLOOKUP(CONCATENATE($B151,"-",$C151),IN_1A!$B$2:$AA$3000,12,FALSE))=TRUE,"",VLOOKUP(CONCATENATE($B151,"-",$C151),IN_1A!$B$2:$AA$3000,12,FALSE))</f>
        <v>0</v>
      </c>
      <c r="O151" s="1609">
        <f>IF(ISERROR(VLOOKUP(CONCATENATE($B151,"-",$C151),IN_1A!$B$2:$AA$3000,13,FALSE))=TRUE,"",VLOOKUP(CONCATENATE($B151,"-",$C151),IN_1A!$B$2:$AA$3000,13,FALSE))</f>
        <v>0</v>
      </c>
      <c r="P151" s="1610">
        <f>IF(ISERROR(VLOOKUP(CONCATENATE($B151,"-",$C151),IN_1A!$B$2:$AA$3000,14,FALSE))=TRUE,"",VLOOKUP(CONCATENATE($B151,"-",$C151),IN_1A!$B$2:$AA$3000,14,FALSE))</f>
        <v>0</v>
      </c>
      <c r="Q151" s="615">
        <f t="shared" si="19"/>
        <v>0</v>
      </c>
      <c r="R151" s="616">
        <f t="shared" si="19"/>
        <v>0</v>
      </c>
      <c r="S151" s="177" t="str">
        <f>IF(O151&gt;Q151,"ERRORE",IF(P151&gt;R151,"ERRORE",""))</f>
        <v/>
      </c>
    </row>
    <row r="152" spans="1:19" s="178" customFormat="1" ht="12" customHeight="1" thickBot="1">
      <c r="A152" s="280" t="s">
        <v>606</v>
      </c>
      <c r="B152" s="281"/>
      <c r="C152" s="282"/>
      <c r="D152" s="1543"/>
      <c r="E152" s="519"/>
      <c r="F152" s="505"/>
      <c r="G152" s="505"/>
      <c r="H152" s="505"/>
      <c r="I152" s="505"/>
      <c r="J152" s="505"/>
      <c r="K152" s="505"/>
      <c r="L152" s="505"/>
      <c r="M152" s="505"/>
      <c r="N152" s="505"/>
      <c r="O152" s="505"/>
      <c r="P152" s="505"/>
      <c r="Q152" s="617"/>
      <c r="R152" s="618"/>
      <c r="S152" s="177" t="str">
        <f>IF(O152&gt;Q152,"ERRORE",IF(P152&gt;R152,"ERRORE",""))</f>
        <v/>
      </c>
    </row>
    <row r="153" spans="1:19" s="203" customFormat="1" ht="12" customHeight="1" thickBot="1">
      <c r="A153" s="272" t="s">
        <v>599</v>
      </c>
      <c r="B153" s="283" t="s">
        <v>607</v>
      </c>
      <c r="C153" s="284" t="s">
        <v>584</v>
      </c>
      <c r="D153" s="1544" t="str">
        <f>CONCATENATE(D$149)</f>
        <v/>
      </c>
      <c r="E153" s="1605">
        <f>IF(ISERROR(VLOOKUP(CONCATENATE($B153,"-",$C153),IN_1A!$B$2:$AA$3000,3,FALSE))=TRUE,"",VLOOKUP(CONCATENATE($B153,"-",$C153),IN_1A!$B$2:$AA$3000,3,FALSE))</f>
        <v>0</v>
      </c>
      <c r="F153" s="1606">
        <f>IF(ISERROR(VLOOKUP(CONCATENATE($B153,"-",$C153),IN_1A!$B$2:$AA$3000,4,FALSE))=TRUE,"",VLOOKUP(CONCATENATE($B153,"-",$C153),IN_1A!$B$2:$AA$3000,4,FALSE))</f>
        <v>0</v>
      </c>
      <c r="G153" s="1605">
        <f>IF(ISERROR(VLOOKUP(CONCATENATE($B153,"-",$C153),IN_1A!$B$2:$AA$3000,5,FALSE))=TRUE,"",VLOOKUP(CONCATENATE($B153,"-",$C153),IN_1A!$B$2:$AA$3000,5,FALSE))</f>
        <v>0</v>
      </c>
      <c r="H153" s="1606">
        <f>IF(ISERROR(VLOOKUP(CONCATENATE($B153,"-",$C153),IN_1A!$B$2:$AA$3000,6,FALSE))=TRUE,"",VLOOKUP(CONCATENATE($B153,"-",$C153),IN_1A!$B$2:$AA$3000,6,FALSE))</f>
        <v>0</v>
      </c>
      <c r="I153" s="1605">
        <f>IF(ISERROR(VLOOKUP(CONCATENATE($B153,"-",$C153),IN_1A!$B$2:$AA$3000,7,FALSE))=TRUE,"",VLOOKUP(CONCATENATE($B153,"-",$C153),IN_1A!$B$2:$AA$3000,7,FALSE))</f>
        <v>0</v>
      </c>
      <c r="J153" s="1606">
        <f>IF(ISERROR(VLOOKUP(CONCATENATE($B153,"-",$C153),IN_1A!$B$2:$AA$3000,8,FALSE))=TRUE,"",VLOOKUP(CONCATENATE($B153,"-",$C153),IN_1A!$B$2:$AA$3000,8,FALSE))</f>
        <v>0</v>
      </c>
      <c r="K153" s="1605">
        <f>IF(ISERROR(VLOOKUP(CONCATENATE($B153,"-",$C153),IN_1A!$B$2:$AA$3000,9,FALSE))=TRUE,"",VLOOKUP(CONCATENATE($B153,"-",$C153),IN_1A!$B$2:$AA$3000,9,FALSE))</f>
        <v>0</v>
      </c>
      <c r="L153" s="1606">
        <f>IF(ISERROR(VLOOKUP(CONCATENATE($B153,"-",$C153),IN_1A!$B$2:$AA$3000,10,FALSE))=TRUE,"",VLOOKUP(CONCATENATE($B153,"-",$C153),IN_1A!$B$2:$AA$3000,10,FALSE))</f>
        <v>0</v>
      </c>
      <c r="M153" s="1605">
        <f>IF(ISERROR(VLOOKUP(CONCATENATE($B153,"-",$C153),IN_1A!$B$2:$AA$3000,11,FALSE))=TRUE,"",VLOOKUP(CONCATENATE($B153,"-",$C153),IN_1A!$B$2:$AA$3000,11,FALSE))</f>
        <v>0</v>
      </c>
      <c r="N153" s="1606">
        <f>IF(ISERROR(VLOOKUP(CONCATENATE($B153,"-",$C153),IN_1A!$B$2:$AA$3000,12,FALSE))=TRUE,"",VLOOKUP(CONCATENATE($B153,"-",$C153),IN_1A!$B$2:$AA$3000,12,FALSE))</f>
        <v>0</v>
      </c>
      <c r="O153" s="1605">
        <f>IF(ISERROR(VLOOKUP(CONCATENATE($B153,"-",$C153),IN_1A!$B$2:$AA$3000,13,FALSE))=TRUE,"",VLOOKUP(CONCATENATE($B153,"-",$C153),IN_1A!$B$2:$AA$3000,13,FALSE))</f>
        <v>0</v>
      </c>
      <c r="P153" s="1606">
        <f>IF(ISERROR(VLOOKUP(CONCATENATE($B153,"-",$C153),IN_1A!$B$2:$AA$3000,14,FALSE))=TRUE,"",VLOOKUP(CONCATENATE($B153,"-",$C153),IN_1A!$B$2:$AA$3000,14,FALSE))</f>
        <v>0</v>
      </c>
      <c r="Q153" s="611">
        <f t="shared" si="19"/>
        <v>0</v>
      </c>
      <c r="R153" s="612">
        <f t="shared" si="19"/>
        <v>0</v>
      </c>
      <c r="S153" s="177" t="str">
        <f>IF(O153&gt;Q153,"ERRORE",IF(P153&gt;R153,"ERRORE",""))</f>
        <v/>
      </c>
    </row>
    <row r="154" spans="1:19" s="178" customFormat="1" ht="12" thickBot="1">
      <c r="A154" s="275" t="s">
        <v>602</v>
      </c>
      <c r="B154" s="273" t="s">
        <v>608</v>
      </c>
      <c r="C154" s="276" t="s">
        <v>584</v>
      </c>
      <c r="D154" s="1545" t="str">
        <f>CONCATENATE(D$149)</f>
        <v/>
      </c>
      <c r="E154" s="1607">
        <f>IF(ISERROR(VLOOKUP(CONCATENATE($B154,"-",$C154),IN_1A!$B$2:$AA$3000,3,FALSE))=TRUE,"",VLOOKUP(CONCATENATE($B154,"-",$C154),IN_1A!$B$2:$AA$3000,3,FALSE))</f>
        <v>0</v>
      </c>
      <c r="F154" s="1608">
        <f>IF(ISERROR(VLOOKUP(CONCATENATE($B154,"-",$C154),IN_1A!$B$2:$AA$3000,4,FALSE))=TRUE,"",VLOOKUP(CONCATENATE($B154,"-",$C154),IN_1A!$B$2:$AA$3000,4,FALSE))</f>
        <v>0</v>
      </c>
      <c r="G154" s="1607">
        <f>IF(ISERROR(VLOOKUP(CONCATENATE($B154,"-",$C154),IN_1A!$B$2:$AA$3000,5,FALSE))=TRUE,"",VLOOKUP(CONCATENATE($B154,"-",$C154),IN_1A!$B$2:$AA$3000,5,FALSE))</f>
        <v>0</v>
      </c>
      <c r="H154" s="1608">
        <f>IF(ISERROR(VLOOKUP(CONCATENATE($B154,"-",$C154),IN_1A!$B$2:$AA$3000,6,FALSE))=TRUE,"",VLOOKUP(CONCATENATE($B154,"-",$C154),IN_1A!$B$2:$AA$3000,6,FALSE))</f>
        <v>0</v>
      </c>
      <c r="I154" s="1607">
        <f>IF(ISERROR(VLOOKUP(CONCATENATE($B154,"-",$C154),IN_1A!$B$2:$AA$3000,7,FALSE))=TRUE,"",VLOOKUP(CONCATENATE($B154,"-",$C154),IN_1A!$B$2:$AA$3000,7,FALSE))</f>
        <v>0</v>
      </c>
      <c r="J154" s="1608">
        <f>IF(ISERROR(VLOOKUP(CONCATENATE($B154,"-",$C154),IN_1A!$B$2:$AA$3000,8,FALSE))=TRUE,"",VLOOKUP(CONCATENATE($B154,"-",$C154),IN_1A!$B$2:$AA$3000,8,FALSE))</f>
        <v>0</v>
      </c>
      <c r="K154" s="1607">
        <f>IF(ISERROR(VLOOKUP(CONCATENATE($B154,"-",$C154),IN_1A!$B$2:$AA$3000,9,FALSE))=TRUE,"",VLOOKUP(CONCATENATE($B154,"-",$C154),IN_1A!$B$2:$AA$3000,9,FALSE))</f>
        <v>0</v>
      </c>
      <c r="L154" s="1608">
        <f>IF(ISERROR(VLOOKUP(CONCATENATE($B154,"-",$C154),IN_1A!$B$2:$AA$3000,10,FALSE))=TRUE,"",VLOOKUP(CONCATENATE($B154,"-",$C154),IN_1A!$B$2:$AA$3000,10,FALSE))</f>
        <v>0</v>
      </c>
      <c r="M154" s="1607">
        <f>IF(ISERROR(VLOOKUP(CONCATENATE($B154,"-",$C154),IN_1A!$B$2:$AA$3000,11,FALSE))=TRUE,"",VLOOKUP(CONCATENATE($B154,"-",$C154),IN_1A!$B$2:$AA$3000,11,FALSE))</f>
        <v>0</v>
      </c>
      <c r="N154" s="1608">
        <f>IF(ISERROR(VLOOKUP(CONCATENATE($B154,"-",$C154),IN_1A!$B$2:$AA$3000,12,FALSE))=TRUE,"",VLOOKUP(CONCATENATE($B154,"-",$C154),IN_1A!$B$2:$AA$3000,12,FALSE))</f>
        <v>0</v>
      </c>
      <c r="O154" s="1607">
        <f>IF(ISERROR(VLOOKUP(CONCATENATE($B154,"-",$C154),IN_1A!$B$2:$AA$3000,13,FALSE))=TRUE,"",VLOOKUP(CONCATENATE($B154,"-",$C154),IN_1A!$B$2:$AA$3000,13,FALSE))</f>
        <v>0</v>
      </c>
      <c r="P154" s="1608">
        <f>IF(ISERROR(VLOOKUP(CONCATENATE($B154,"-",$C154),IN_1A!$B$2:$AA$3000,14,FALSE))=TRUE,"",VLOOKUP(CONCATENATE($B154,"-",$C154),IN_1A!$B$2:$AA$3000,14,FALSE))</f>
        <v>0</v>
      </c>
      <c r="Q154" s="613">
        <f t="shared" si="19"/>
        <v>0</v>
      </c>
      <c r="R154" s="614">
        <f t="shared" si="19"/>
        <v>0</v>
      </c>
      <c r="S154" s="177"/>
    </row>
    <row r="155" spans="1:19" s="203" customFormat="1" ht="12" customHeight="1" thickBot="1">
      <c r="A155" s="277" t="s">
        <v>604</v>
      </c>
      <c r="B155" s="278" t="s">
        <v>609</v>
      </c>
      <c r="C155" s="279" t="s">
        <v>584</v>
      </c>
      <c r="D155" s="1541" t="str">
        <f>CONCATENATE(D$149)</f>
        <v/>
      </c>
      <c r="E155" s="1609">
        <f>IF(ISERROR(VLOOKUP(CONCATENATE($B155,"-",$C155),IN_1A!$B$2:$AA$3000,3,FALSE))=TRUE,"",VLOOKUP(CONCATENATE($B155,"-",$C155),IN_1A!$B$2:$AA$3000,3,FALSE))</f>
        <v>0</v>
      </c>
      <c r="F155" s="1610">
        <f>IF(ISERROR(VLOOKUP(CONCATENATE($B155,"-",$C155),IN_1A!$B$2:$AA$3000,4,FALSE))=TRUE,"",VLOOKUP(CONCATENATE($B155,"-",$C155),IN_1A!$B$2:$AA$3000,4,FALSE))</f>
        <v>0</v>
      </c>
      <c r="G155" s="1609">
        <f>IF(ISERROR(VLOOKUP(CONCATENATE($B155,"-",$C155),IN_1A!$B$2:$AA$3000,5,FALSE))=TRUE,"",VLOOKUP(CONCATENATE($B155,"-",$C155),IN_1A!$B$2:$AA$3000,5,FALSE))</f>
        <v>0</v>
      </c>
      <c r="H155" s="1610">
        <f>IF(ISERROR(VLOOKUP(CONCATENATE($B155,"-",$C155),IN_1A!$B$2:$AA$3000,6,FALSE))=TRUE,"",VLOOKUP(CONCATENATE($B155,"-",$C155),IN_1A!$B$2:$AA$3000,6,FALSE))</f>
        <v>0</v>
      </c>
      <c r="I155" s="1609">
        <f>IF(ISERROR(VLOOKUP(CONCATENATE($B155,"-",$C155),IN_1A!$B$2:$AA$3000,7,FALSE))=TRUE,"",VLOOKUP(CONCATENATE($B155,"-",$C155),IN_1A!$B$2:$AA$3000,7,FALSE))</f>
        <v>0</v>
      </c>
      <c r="J155" s="1610">
        <f>IF(ISERROR(VLOOKUP(CONCATENATE($B155,"-",$C155),IN_1A!$B$2:$AA$3000,8,FALSE))=TRUE,"",VLOOKUP(CONCATENATE($B155,"-",$C155),IN_1A!$B$2:$AA$3000,8,FALSE))</f>
        <v>0</v>
      </c>
      <c r="K155" s="1609">
        <f>IF(ISERROR(VLOOKUP(CONCATENATE($B155,"-",$C155),IN_1A!$B$2:$AA$3000,9,FALSE))=TRUE,"",VLOOKUP(CONCATENATE($B155,"-",$C155),IN_1A!$B$2:$AA$3000,9,FALSE))</f>
        <v>0</v>
      </c>
      <c r="L155" s="1610">
        <f>IF(ISERROR(VLOOKUP(CONCATENATE($B155,"-",$C155),IN_1A!$B$2:$AA$3000,10,FALSE))=TRUE,"",VLOOKUP(CONCATENATE($B155,"-",$C155),IN_1A!$B$2:$AA$3000,10,FALSE))</f>
        <v>0</v>
      </c>
      <c r="M155" s="1609">
        <f>IF(ISERROR(VLOOKUP(CONCATENATE($B155,"-",$C155),IN_1A!$B$2:$AA$3000,11,FALSE))=TRUE,"",VLOOKUP(CONCATENATE($B155,"-",$C155),IN_1A!$B$2:$AA$3000,11,FALSE))</f>
        <v>0</v>
      </c>
      <c r="N155" s="1610">
        <f>IF(ISERROR(VLOOKUP(CONCATENATE($B155,"-",$C155),IN_1A!$B$2:$AA$3000,12,FALSE))=TRUE,"",VLOOKUP(CONCATENATE($B155,"-",$C155),IN_1A!$B$2:$AA$3000,12,FALSE))</f>
        <v>0</v>
      </c>
      <c r="O155" s="1609">
        <f>IF(ISERROR(VLOOKUP(CONCATENATE($B155,"-",$C155),IN_1A!$B$2:$AA$3000,13,FALSE))=TRUE,"",VLOOKUP(CONCATENATE($B155,"-",$C155),IN_1A!$B$2:$AA$3000,13,FALSE))</f>
        <v>0</v>
      </c>
      <c r="P155" s="1610">
        <f>IF(ISERROR(VLOOKUP(CONCATENATE($B155,"-",$C155),IN_1A!$B$2:$AA$3000,14,FALSE))=TRUE,"",VLOOKUP(CONCATENATE($B155,"-",$C155),IN_1A!$B$2:$AA$3000,14,FALSE))</f>
        <v>0</v>
      </c>
      <c r="Q155" s="615">
        <f t="shared" si="19"/>
        <v>0</v>
      </c>
      <c r="R155" s="616">
        <f t="shared" si="19"/>
        <v>0</v>
      </c>
      <c r="S155" s="177" t="str">
        <f>IF(O155&gt;Q155,"ERRORE",IF(P155&gt;R155,"ERRORE",""))</f>
        <v/>
      </c>
    </row>
    <row r="156" spans="1:19" s="203" customFormat="1" ht="12" customHeight="1" thickBot="1">
      <c r="A156" s="285" t="s">
        <v>610</v>
      </c>
      <c r="B156" s="286"/>
      <c r="C156" s="287"/>
      <c r="D156" s="1543"/>
      <c r="E156" s="520"/>
      <c r="F156" s="505"/>
      <c r="G156" s="505"/>
      <c r="H156" s="505"/>
      <c r="I156" s="505"/>
      <c r="J156" s="505"/>
      <c r="K156" s="505"/>
      <c r="L156" s="505"/>
      <c r="M156" s="505"/>
      <c r="N156" s="505"/>
      <c r="O156" s="505"/>
      <c r="P156" s="505"/>
      <c r="Q156" s="617">
        <f t="shared" si="19"/>
        <v>0</v>
      </c>
      <c r="R156" s="618">
        <f t="shared" si="19"/>
        <v>0</v>
      </c>
      <c r="S156" s="177" t="str">
        <f>IF(O156&gt;Q156,"ERRORE",IF(P156&gt;R156,"ERRORE",""))</f>
        <v/>
      </c>
    </row>
    <row r="157" spans="1:19" s="203" customFormat="1" ht="12" customHeight="1" thickBot="1">
      <c r="A157" s="272" t="s">
        <v>611</v>
      </c>
      <c r="B157" s="283" t="s">
        <v>612</v>
      </c>
      <c r="C157" s="284" t="s">
        <v>584</v>
      </c>
      <c r="D157" s="1544" t="str">
        <f>CONCATENATE(D$149)</f>
        <v/>
      </c>
      <c r="E157" s="1605">
        <f>IF(ISERROR(VLOOKUP(CONCATENATE($B157,"-",$C157),IN_1A!$B$2:$AA$3000,3,FALSE))=TRUE,"",VLOOKUP(CONCATENATE($B157,"-",$C157),IN_1A!$B$2:$AA$3000,3,FALSE))</f>
        <v>0</v>
      </c>
      <c r="F157" s="1606">
        <f>IF(ISERROR(VLOOKUP(CONCATENATE($B157,"-",$C157),IN_1A!$B$2:$AA$3000,4,FALSE))=TRUE,"",VLOOKUP(CONCATENATE($B157,"-",$C157),IN_1A!$B$2:$AA$3000,4,FALSE))</f>
        <v>0</v>
      </c>
      <c r="G157" s="1605">
        <f>IF(ISERROR(VLOOKUP(CONCATENATE($B157,"-",$C157),IN_1A!$B$2:$AA$3000,5,FALSE))=TRUE,"",VLOOKUP(CONCATENATE($B157,"-",$C157),IN_1A!$B$2:$AA$3000,5,FALSE))</f>
        <v>0</v>
      </c>
      <c r="H157" s="1606">
        <f>IF(ISERROR(VLOOKUP(CONCATENATE($B157,"-",$C157),IN_1A!$B$2:$AA$3000,6,FALSE))=TRUE,"",VLOOKUP(CONCATENATE($B157,"-",$C157),IN_1A!$B$2:$AA$3000,6,FALSE))</f>
        <v>0</v>
      </c>
      <c r="I157" s="1605">
        <f>IF(ISERROR(VLOOKUP(CONCATENATE($B157,"-",$C157),IN_1A!$B$2:$AA$3000,7,FALSE))=TRUE,"",VLOOKUP(CONCATENATE($B157,"-",$C157),IN_1A!$B$2:$AA$3000,7,FALSE))</f>
        <v>0</v>
      </c>
      <c r="J157" s="1606">
        <f>IF(ISERROR(VLOOKUP(CONCATENATE($B157,"-",$C157),IN_1A!$B$2:$AA$3000,8,FALSE))=TRUE,"",VLOOKUP(CONCATENATE($B157,"-",$C157),IN_1A!$B$2:$AA$3000,8,FALSE))</f>
        <v>0</v>
      </c>
      <c r="K157" s="1605">
        <f>IF(ISERROR(VLOOKUP(CONCATENATE($B157,"-",$C157),IN_1A!$B$2:$AA$3000,9,FALSE))=TRUE,"",VLOOKUP(CONCATENATE($B157,"-",$C157),IN_1A!$B$2:$AA$3000,9,FALSE))</f>
        <v>0</v>
      </c>
      <c r="L157" s="1606">
        <f>IF(ISERROR(VLOOKUP(CONCATENATE($B157,"-",$C157),IN_1A!$B$2:$AA$3000,10,FALSE))=TRUE,"",VLOOKUP(CONCATENATE($B157,"-",$C157),IN_1A!$B$2:$AA$3000,10,FALSE))</f>
        <v>0</v>
      </c>
      <c r="M157" s="1605">
        <f>IF(ISERROR(VLOOKUP(CONCATENATE($B157,"-",$C157),IN_1A!$B$2:$AA$3000,11,FALSE))=TRUE,"",VLOOKUP(CONCATENATE($B157,"-",$C157),IN_1A!$B$2:$AA$3000,11,FALSE))</f>
        <v>0</v>
      </c>
      <c r="N157" s="1606">
        <f>IF(ISERROR(VLOOKUP(CONCATENATE($B157,"-",$C157),IN_1A!$B$2:$AA$3000,12,FALSE))=TRUE,"",VLOOKUP(CONCATENATE($B157,"-",$C157),IN_1A!$B$2:$AA$3000,12,FALSE))</f>
        <v>0</v>
      </c>
      <c r="O157" s="1605">
        <f>IF(ISERROR(VLOOKUP(CONCATENATE($B157,"-",$C157),IN_1A!$B$2:$AA$3000,13,FALSE))=TRUE,"",VLOOKUP(CONCATENATE($B157,"-",$C157),IN_1A!$B$2:$AA$3000,13,FALSE))</f>
        <v>0</v>
      </c>
      <c r="P157" s="1606">
        <f>IF(ISERROR(VLOOKUP(CONCATENATE($B157,"-",$C157),IN_1A!$B$2:$AA$3000,14,FALSE))=TRUE,"",VLOOKUP(CONCATENATE($B157,"-",$C157),IN_1A!$B$2:$AA$3000,14,FALSE))</f>
        <v>0</v>
      </c>
      <c r="Q157" s="611">
        <f t="shared" si="19"/>
        <v>0</v>
      </c>
      <c r="R157" s="612">
        <f t="shared" si="19"/>
        <v>0</v>
      </c>
      <c r="S157" s="177" t="str">
        <f>IF(O157&gt;Q157,"ERRORE",IF(P157&gt;R157,"ERRORE",""))</f>
        <v/>
      </c>
    </row>
    <row r="158" spans="1:19" s="178" customFormat="1" ht="12" thickBot="1">
      <c r="A158" s="275" t="s">
        <v>613</v>
      </c>
      <c r="B158" s="273" t="s">
        <v>614</v>
      </c>
      <c r="C158" s="276" t="s">
        <v>584</v>
      </c>
      <c r="D158" s="1545" t="str">
        <f>CONCATENATE(D$149)</f>
        <v/>
      </c>
      <c r="E158" s="1607">
        <f>IF(ISERROR(VLOOKUP(CONCATENATE($B158,"-",$C158),IN_1A!$B$2:$AA$3000,3,FALSE))=TRUE,"",VLOOKUP(CONCATENATE($B158,"-",$C158),IN_1A!$B$2:$AA$3000,3,FALSE))</f>
        <v>0</v>
      </c>
      <c r="F158" s="1608">
        <f>IF(ISERROR(VLOOKUP(CONCATENATE($B158,"-",$C158),IN_1A!$B$2:$AA$3000,4,FALSE))=TRUE,"",VLOOKUP(CONCATENATE($B158,"-",$C158),IN_1A!$B$2:$AA$3000,4,FALSE))</f>
        <v>0</v>
      </c>
      <c r="G158" s="1607">
        <f>IF(ISERROR(VLOOKUP(CONCATENATE($B158,"-",$C158),IN_1A!$B$2:$AA$3000,5,FALSE))=TRUE,"",VLOOKUP(CONCATENATE($B158,"-",$C158),IN_1A!$B$2:$AA$3000,5,FALSE))</f>
        <v>0</v>
      </c>
      <c r="H158" s="1608">
        <f>IF(ISERROR(VLOOKUP(CONCATENATE($B158,"-",$C158),IN_1A!$B$2:$AA$3000,6,FALSE))=TRUE,"",VLOOKUP(CONCATENATE($B158,"-",$C158),IN_1A!$B$2:$AA$3000,6,FALSE))</f>
        <v>0</v>
      </c>
      <c r="I158" s="1607">
        <f>IF(ISERROR(VLOOKUP(CONCATENATE($B158,"-",$C158),IN_1A!$B$2:$AA$3000,7,FALSE))=TRUE,"",VLOOKUP(CONCATENATE($B158,"-",$C158),IN_1A!$B$2:$AA$3000,7,FALSE))</f>
        <v>0</v>
      </c>
      <c r="J158" s="1608">
        <f>IF(ISERROR(VLOOKUP(CONCATENATE($B158,"-",$C158),IN_1A!$B$2:$AA$3000,8,FALSE))=TRUE,"",VLOOKUP(CONCATENATE($B158,"-",$C158),IN_1A!$B$2:$AA$3000,8,FALSE))</f>
        <v>0</v>
      </c>
      <c r="K158" s="1607">
        <f>IF(ISERROR(VLOOKUP(CONCATENATE($B158,"-",$C158),IN_1A!$B$2:$AA$3000,9,FALSE))=TRUE,"",VLOOKUP(CONCATENATE($B158,"-",$C158),IN_1A!$B$2:$AA$3000,9,FALSE))</f>
        <v>0</v>
      </c>
      <c r="L158" s="1608">
        <f>IF(ISERROR(VLOOKUP(CONCATENATE($B158,"-",$C158),IN_1A!$B$2:$AA$3000,10,FALSE))=TRUE,"",VLOOKUP(CONCATENATE($B158,"-",$C158),IN_1A!$B$2:$AA$3000,10,FALSE))</f>
        <v>0</v>
      </c>
      <c r="M158" s="1607">
        <f>IF(ISERROR(VLOOKUP(CONCATENATE($B158,"-",$C158),IN_1A!$B$2:$AA$3000,11,FALSE))=TRUE,"",VLOOKUP(CONCATENATE($B158,"-",$C158),IN_1A!$B$2:$AA$3000,11,FALSE))</f>
        <v>0</v>
      </c>
      <c r="N158" s="1608">
        <f>IF(ISERROR(VLOOKUP(CONCATENATE($B158,"-",$C158),IN_1A!$B$2:$AA$3000,12,FALSE))=TRUE,"",VLOOKUP(CONCATENATE($B158,"-",$C158),IN_1A!$B$2:$AA$3000,12,FALSE))</f>
        <v>0</v>
      </c>
      <c r="O158" s="1607">
        <f>IF(ISERROR(VLOOKUP(CONCATENATE($B158,"-",$C158),IN_1A!$B$2:$AA$3000,13,FALSE))=TRUE,"",VLOOKUP(CONCATENATE($B158,"-",$C158),IN_1A!$B$2:$AA$3000,13,FALSE))</f>
        <v>0</v>
      </c>
      <c r="P158" s="1608">
        <f>IF(ISERROR(VLOOKUP(CONCATENATE($B158,"-",$C158),IN_1A!$B$2:$AA$3000,14,FALSE))=TRUE,"",VLOOKUP(CONCATENATE($B158,"-",$C158),IN_1A!$B$2:$AA$3000,14,FALSE))</f>
        <v>0</v>
      </c>
      <c r="Q158" s="613">
        <f t="shared" si="19"/>
        <v>0</v>
      </c>
      <c r="R158" s="614">
        <f t="shared" si="19"/>
        <v>0</v>
      </c>
      <c r="S158" s="177"/>
    </row>
    <row r="159" spans="1:19" s="203" customFormat="1" ht="12" customHeight="1" thickBot="1">
      <c r="A159" s="275" t="s">
        <v>615</v>
      </c>
      <c r="B159" s="273" t="s">
        <v>616</v>
      </c>
      <c r="C159" s="276" t="s">
        <v>584</v>
      </c>
      <c r="D159" s="1541" t="str">
        <f>CONCATENATE(D$149)</f>
        <v/>
      </c>
      <c r="E159" s="1609">
        <f>IF(ISERROR(VLOOKUP(CONCATENATE($B159,"-",$C159),IN_1A!$B$2:$AA$3000,3,FALSE))=TRUE,"",VLOOKUP(CONCATENATE($B159,"-",$C159),IN_1A!$B$2:$AA$3000,3,FALSE))</f>
        <v>0</v>
      </c>
      <c r="F159" s="1610">
        <f>IF(ISERROR(VLOOKUP(CONCATENATE($B159,"-",$C159),IN_1A!$B$2:$AA$3000,4,FALSE))=TRUE,"",VLOOKUP(CONCATENATE($B159,"-",$C159),IN_1A!$B$2:$AA$3000,4,FALSE))</f>
        <v>0</v>
      </c>
      <c r="G159" s="1609">
        <f>IF(ISERROR(VLOOKUP(CONCATENATE($B159,"-",$C159),IN_1A!$B$2:$AA$3000,5,FALSE))=TRUE,"",VLOOKUP(CONCATENATE($B159,"-",$C159),IN_1A!$B$2:$AA$3000,5,FALSE))</f>
        <v>0</v>
      </c>
      <c r="H159" s="1610">
        <f>IF(ISERROR(VLOOKUP(CONCATENATE($B159,"-",$C159),IN_1A!$B$2:$AA$3000,6,FALSE))=TRUE,"",VLOOKUP(CONCATENATE($B159,"-",$C159),IN_1A!$B$2:$AA$3000,6,FALSE))</f>
        <v>0</v>
      </c>
      <c r="I159" s="1609">
        <f>IF(ISERROR(VLOOKUP(CONCATENATE($B159,"-",$C159),IN_1A!$B$2:$AA$3000,7,FALSE))=TRUE,"",VLOOKUP(CONCATENATE($B159,"-",$C159),IN_1A!$B$2:$AA$3000,7,FALSE))</f>
        <v>0</v>
      </c>
      <c r="J159" s="1610">
        <f>IF(ISERROR(VLOOKUP(CONCATENATE($B159,"-",$C159),IN_1A!$B$2:$AA$3000,8,FALSE))=TRUE,"",VLOOKUP(CONCATENATE($B159,"-",$C159),IN_1A!$B$2:$AA$3000,8,FALSE))</f>
        <v>0</v>
      </c>
      <c r="K159" s="1609">
        <f>IF(ISERROR(VLOOKUP(CONCATENATE($B159,"-",$C159),IN_1A!$B$2:$AA$3000,9,FALSE))=TRUE,"",VLOOKUP(CONCATENATE($B159,"-",$C159),IN_1A!$B$2:$AA$3000,9,FALSE))</f>
        <v>0</v>
      </c>
      <c r="L159" s="1610">
        <f>IF(ISERROR(VLOOKUP(CONCATENATE($B159,"-",$C159),IN_1A!$B$2:$AA$3000,10,FALSE))=TRUE,"",VLOOKUP(CONCATENATE($B159,"-",$C159),IN_1A!$B$2:$AA$3000,10,FALSE))</f>
        <v>0</v>
      </c>
      <c r="M159" s="1609">
        <f>IF(ISERROR(VLOOKUP(CONCATENATE($B159,"-",$C159),IN_1A!$B$2:$AA$3000,11,FALSE))=TRUE,"",VLOOKUP(CONCATENATE($B159,"-",$C159),IN_1A!$B$2:$AA$3000,11,FALSE))</f>
        <v>0</v>
      </c>
      <c r="N159" s="1610">
        <f>IF(ISERROR(VLOOKUP(CONCATENATE($B159,"-",$C159),IN_1A!$B$2:$AA$3000,12,FALSE))=TRUE,"",VLOOKUP(CONCATENATE($B159,"-",$C159),IN_1A!$B$2:$AA$3000,12,FALSE))</f>
        <v>0</v>
      </c>
      <c r="O159" s="1609">
        <f>IF(ISERROR(VLOOKUP(CONCATENATE($B159,"-",$C159),IN_1A!$B$2:$AA$3000,13,FALSE))=TRUE,"",VLOOKUP(CONCATENATE($B159,"-",$C159),IN_1A!$B$2:$AA$3000,13,FALSE))</f>
        <v>0</v>
      </c>
      <c r="P159" s="1610">
        <f>IF(ISERROR(VLOOKUP(CONCATENATE($B159,"-",$C159),IN_1A!$B$2:$AA$3000,14,FALSE))=TRUE,"",VLOOKUP(CONCATENATE($B159,"-",$C159),IN_1A!$B$2:$AA$3000,14,FALSE))</f>
        <v>0</v>
      </c>
      <c r="Q159" s="615">
        <f t="shared" si="19"/>
        <v>0</v>
      </c>
      <c r="R159" s="616">
        <f t="shared" si="19"/>
        <v>0</v>
      </c>
      <c r="S159" s="177" t="str">
        <f>IF(O159&gt;Q159,"ERRORE",IF(P159&gt;R159,"ERRORE",""))</f>
        <v/>
      </c>
    </row>
    <row r="160" spans="1:19" s="203" customFormat="1" ht="12" customHeight="1" thickBot="1">
      <c r="A160" s="288" t="s">
        <v>617</v>
      </c>
      <c r="B160" s="289"/>
      <c r="C160" s="290"/>
      <c r="D160" s="1546"/>
      <c r="E160" s="521"/>
      <c r="F160" s="505"/>
      <c r="G160" s="505"/>
      <c r="H160" s="505"/>
      <c r="I160" s="505"/>
      <c r="J160" s="505"/>
      <c r="K160" s="505"/>
      <c r="L160" s="505"/>
      <c r="M160" s="505"/>
      <c r="N160" s="505"/>
      <c r="O160" s="505"/>
      <c r="P160" s="505"/>
      <c r="Q160" s="617"/>
      <c r="R160" s="618"/>
      <c r="S160" s="177" t="str">
        <f>IF(O160&gt;Q160,"ERRORE",IF(P160&gt;R160,"ERRORE",""))</f>
        <v/>
      </c>
    </row>
    <row r="161" spans="1:19" s="203" customFormat="1" ht="12" customHeight="1" thickBot="1">
      <c r="A161" s="280" t="s">
        <v>598</v>
      </c>
      <c r="B161" s="286"/>
      <c r="C161" s="287"/>
      <c r="D161" s="1547"/>
      <c r="E161" s="522"/>
      <c r="F161" s="505"/>
      <c r="G161" s="505"/>
      <c r="H161" s="505"/>
      <c r="I161" s="505"/>
      <c r="J161" s="505"/>
      <c r="K161" s="505"/>
      <c r="L161" s="505"/>
      <c r="M161" s="505"/>
      <c r="N161" s="505"/>
      <c r="O161" s="505"/>
      <c r="P161" s="505"/>
      <c r="Q161" s="617"/>
      <c r="R161" s="618"/>
      <c r="S161" s="177" t="str">
        <f>IF(O161&gt;Q161,"ERRORE",IF(P161&gt;R161,"ERRORE",""))</f>
        <v/>
      </c>
    </row>
    <row r="162" spans="1:19" s="178" customFormat="1" ht="12" thickBot="1">
      <c r="A162" s="275" t="s">
        <v>618</v>
      </c>
      <c r="B162" s="283" t="s">
        <v>619</v>
      </c>
      <c r="C162" s="284" t="s">
        <v>584</v>
      </c>
      <c r="D162" s="1544" t="str">
        <f t="shared" ref="D162:D174" si="20">CONCATENATE(D$149)</f>
        <v/>
      </c>
      <c r="E162" s="1605">
        <f>IF(ISERROR(VLOOKUP(CONCATENATE($B162,"-",$C162),IN_1A!$B$2:$AA$3000,3,FALSE))=TRUE,"",VLOOKUP(CONCATENATE($B162,"-",$C162),IN_1A!$B$2:$AA$3000,3,FALSE))</f>
        <v>0</v>
      </c>
      <c r="F162" s="1606">
        <f>IF(ISERROR(VLOOKUP(CONCATENATE($B162,"-",$C162),IN_1A!$B$2:$AA$3000,4,FALSE))=TRUE,"",VLOOKUP(CONCATENATE($B162,"-",$C162),IN_1A!$B$2:$AA$3000,4,FALSE))</f>
        <v>0</v>
      </c>
      <c r="G162" s="1605">
        <f>IF(ISERROR(VLOOKUP(CONCATENATE($B162,"-",$C162),IN_1A!$B$2:$AA$3000,5,FALSE))=TRUE,"",VLOOKUP(CONCATENATE($B162,"-",$C162),IN_1A!$B$2:$AA$3000,5,FALSE))</f>
        <v>0</v>
      </c>
      <c r="H162" s="1606">
        <f>IF(ISERROR(VLOOKUP(CONCATENATE($B162,"-",$C162),IN_1A!$B$2:$AA$3000,6,FALSE))=TRUE,"",VLOOKUP(CONCATENATE($B162,"-",$C162),IN_1A!$B$2:$AA$3000,6,FALSE))</f>
        <v>0</v>
      </c>
      <c r="I162" s="1605">
        <f>IF(ISERROR(VLOOKUP(CONCATENATE($B162,"-",$C162),IN_1A!$B$2:$AA$3000,7,FALSE))=TRUE,"",VLOOKUP(CONCATENATE($B162,"-",$C162),IN_1A!$B$2:$AA$3000,7,FALSE))</f>
        <v>0</v>
      </c>
      <c r="J162" s="1606">
        <f>IF(ISERROR(VLOOKUP(CONCATENATE($B162,"-",$C162),IN_1A!$B$2:$AA$3000,8,FALSE))=TRUE,"",VLOOKUP(CONCATENATE($B162,"-",$C162),IN_1A!$B$2:$AA$3000,8,FALSE))</f>
        <v>0</v>
      </c>
      <c r="K162" s="1605">
        <f>IF(ISERROR(VLOOKUP(CONCATENATE($B162,"-",$C162),IN_1A!$B$2:$AA$3000,9,FALSE))=TRUE,"",VLOOKUP(CONCATENATE($B162,"-",$C162),IN_1A!$B$2:$AA$3000,9,FALSE))</f>
        <v>0</v>
      </c>
      <c r="L162" s="1606">
        <f>IF(ISERROR(VLOOKUP(CONCATENATE($B162,"-",$C162),IN_1A!$B$2:$AA$3000,10,FALSE))=TRUE,"",VLOOKUP(CONCATENATE($B162,"-",$C162),IN_1A!$B$2:$AA$3000,10,FALSE))</f>
        <v>0</v>
      </c>
      <c r="M162" s="1605">
        <f>IF(ISERROR(VLOOKUP(CONCATENATE($B162,"-",$C162),IN_1A!$B$2:$AA$3000,11,FALSE))=TRUE,"",VLOOKUP(CONCATENATE($B162,"-",$C162),IN_1A!$B$2:$AA$3000,11,FALSE))</f>
        <v>0</v>
      </c>
      <c r="N162" s="1606">
        <f>IF(ISERROR(VLOOKUP(CONCATENATE($B162,"-",$C162),IN_1A!$B$2:$AA$3000,12,FALSE))=TRUE,"",VLOOKUP(CONCATENATE($B162,"-",$C162),IN_1A!$B$2:$AA$3000,12,FALSE))</f>
        <v>0</v>
      </c>
      <c r="O162" s="1605">
        <f>IF(ISERROR(VLOOKUP(CONCATENATE($B162,"-",$C162),IN_1A!$B$2:$AA$3000,13,FALSE))=TRUE,"",VLOOKUP(CONCATENATE($B162,"-",$C162),IN_1A!$B$2:$AA$3000,13,FALSE))</f>
        <v>0</v>
      </c>
      <c r="P162" s="1606">
        <f>IF(ISERROR(VLOOKUP(CONCATENATE($B162,"-",$C162),IN_1A!$B$2:$AA$3000,14,FALSE))=TRUE,"",VLOOKUP(CONCATENATE($B162,"-",$C162),IN_1A!$B$2:$AA$3000,14,FALSE))</f>
        <v>0</v>
      </c>
      <c r="Q162" s="611">
        <f t="shared" si="19"/>
        <v>0</v>
      </c>
      <c r="R162" s="612">
        <f t="shared" si="19"/>
        <v>0</v>
      </c>
      <c r="S162" s="177"/>
    </row>
    <row r="163" spans="1:19" s="178" customFormat="1" ht="12" thickBot="1">
      <c r="A163" s="275" t="s">
        <v>620</v>
      </c>
      <c r="B163" s="291" t="s">
        <v>621</v>
      </c>
      <c r="C163" s="274" t="s">
        <v>584</v>
      </c>
      <c r="D163" s="1545" t="str">
        <f t="shared" si="20"/>
        <v/>
      </c>
      <c r="E163" s="1607">
        <f>IF(ISERROR(VLOOKUP(CONCATENATE($B163,"-",$C163),IN_1A!$B$2:$AA$3000,3,FALSE))=TRUE,"",VLOOKUP(CONCATENATE($B163,"-",$C163),IN_1A!$B$2:$AA$3000,3,FALSE))</f>
        <v>0</v>
      </c>
      <c r="F163" s="1608">
        <f>IF(ISERROR(VLOOKUP(CONCATENATE($B163,"-",$C163),IN_1A!$B$2:$AA$3000,4,FALSE))=TRUE,"",VLOOKUP(CONCATENATE($B163,"-",$C163),IN_1A!$B$2:$AA$3000,4,FALSE))</f>
        <v>0</v>
      </c>
      <c r="G163" s="1607">
        <f>IF(ISERROR(VLOOKUP(CONCATENATE($B163,"-",$C163),IN_1A!$B$2:$AA$3000,5,FALSE))=TRUE,"",VLOOKUP(CONCATENATE($B163,"-",$C163),IN_1A!$B$2:$AA$3000,5,FALSE))</f>
        <v>0</v>
      </c>
      <c r="H163" s="1608">
        <f>IF(ISERROR(VLOOKUP(CONCATENATE($B163,"-",$C163),IN_1A!$B$2:$AA$3000,6,FALSE))=TRUE,"",VLOOKUP(CONCATENATE($B163,"-",$C163),IN_1A!$B$2:$AA$3000,6,FALSE))</f>
        <v>0</v>
      </c>
      <c r="I163" s="1607">
        <f>IF(ISERROR(VLOOKUP(CONCATENATE($B163,"-",$C163),IN_1A!$B$2:$AA$3000,7,FALSE))=TRUE,"",VLOOKUP(CONCATENATE($B163,"-",$C163),IN_1A!$B$2:$AA$3000,7,FALSE))</f>
        <v>0</v>
      </c>
      <c r="J163" s="1608">
        <f>IF(ISERROR(VLOOKUP(CONCATENATE($B163,"-",$C163),IN_1A!$B$2:$AA$3000,8,FALSE))=TRUE,"",VLOOKUP(CONCATENATE($B163,"-",$C163),IN_1A!$B$2:$AA$3000,8,FALSE))</f>
        <v>0</v>
      </c>
      <c r="K163" s="1607">
        <f>IF(ISERROR(VLOOKUP(CONCATENATE($B163,"-",$C163),IN_1A!$B$2:$AA$3000,9,FALSE))=TRUE,"",VLOOKUP(CONCATENATE($B163,"-",$C163),IN_1A!$B$2:$AA$3000,9,FALSE))</f>
        <v>0</v>
      </c>
      <c r="L163" s="1608">
        <f>IF(ISERROR(VLOOKUP(CONCATENATE($B163,"-",$C163),IN_1A!$B$2:$AA$3000,10,FALSE))=TRUE,"",VLOOKUP(CONCATENATE($B163,"-",$C163),IN_1A!$B$2:$AA$3000,10,FALSE))</f>
        <v>0</v>
      </c>
      <c r="M163" s="1607">
        <f>IF(ISERROR(VLOOKUP(CONCATENATE($B163,"-",$C163),IN_1A!$B$2:$AA$3000,11,FALSE))=TRUE,"",VLOOKUP(CONCATENATE($B163,"-",$C163),IN_1A!$B$2:$AA$3000,11,FALSE))</f>
        <v>0</v>
      </c>
      <c r="N163" s="1608">
        <f>IF(ISERROR(VLOOKUP(CONCATENATE($B163,"-",$C163),IN_1A!$B$2:$AA$3000,12,FALSE))=TRUE,"",VLOOKUP(CONCATENATE($B163,"-",$C163),IN_1A!$B$2:$AA$3000,12,FALSE))</f>
        <v>0</v>
      </c>
      <c r="O163" s="1607">
        <f>IF(ISERROR(VLOOKUP(CONCATENATE($B163,"-",$C163),IN_1A!$B$2:$AA$3000,13,FALSE))=TRUE,"",VLOOKUP(CONCATENATE($B163,"-",$C163),IN_1A!$B$2:$AA$3000,13,FALSE))</f>
        <v>0</v>
      </c>
      <c r="P163" s="1608">
        <f>IF(ISERROR(VLOOKUP(CONCATENATE($B163,"-",$C163),IN_1A!$B$2:$AA$3000,14,FALSE))=TRUE,"",VLOOKUP(CONCATENATE($B163,"-",$C163),IN_1A!$B$2:$AA$3000,14,FALSE))</f>
        <v>0</v>
      </c>
      <c r="Q163" s="613">
        <f t="shared" si="19"/>
        <v>0</v>
      </c>
      <c r="R163" s="614">
        <f t="shared" si="19"/>
        <v>0</v>
      </c>
      <c r="S163" s="177"/>
    </row>
    <row r="164" spans="1:19" s="203" customFormat="1" ht="12" customHeight="1" thickBot="1">
      <c r="A164" s="275" t="s">
        <v>622</v>
      </c>
      <c r="B164" s="291" t="s">
        <v>623</v>
      </c>
      <c r="C164" s="274" t="s">
        <v>584</v>
      </c>
      <c r="D164" s="1545" t="str">
        <f t="shared" si="20"/>
        <v/>
      </c>
      <c r="E164" s="1607">
        <f>IF(ISERROR(VLOOKUP(CONCATENATE($B164,"-",$C164),IN_1A!$B$2:$AA$3000,3,FALSE))=TRUE,"",VLOOKUP(CONCATENATE($B164,"-",$C164),IN_1A!$B$2:$AA$3000,3,FALSE))</f>
        <v>0</v>
      </c>
      <c r="F164" s="1608">
        <f>IF(ISERROR(VLOOKUP(CONCATENATE($B164,"-",$C164),IN_1A!$B$2:$AA$3000,4,FALSE))=TRUE,"",VLOOKUP(CONCATENATE($B164,"-",$C164),IN_1A!$B$2:$AA$3000,4,FALSE))</f>
        <v>0</v>
      </c>
      <c r="G164" s="1607">
        <f>IF(ISERROR(VLOOKUP(CONCATENATE($B164,"-",$C164),IN_1A!$B$2:$AA$3000,5,FALSE))=TRUE,"",VLOOKUP(CONCATENATE($B164,"-",$C164),IN_1A!$B$2:$AA$3000,5,FALSE))</f>
        <v>0</v>
      </c>
      <c r="H164" s="1608">
        <f>IF(ISERROR(VLOOKUP(CONCATENATE($B164,"-",$C164),IN_1A!$B$2:$AA$3000,6,FALSE))=TRUE,"",VLOOKUP(CONCATENATE($B164,"-",$C164),IN_1A!$B$2:$AA$3000,6,FALSE))</f>
        <v>0</v>
      </c>
      <c r="I164" s="1607">
        <f>IF(ISERROR(VLOOKUP(CONCATENATE($B164,"-",$C164),IN_1A!$B$2:$AA$3000,7,FALSE))=TRUE,"",VLOOKUP(CONCATENATE($B164,"-",$C164),IN_1A!$B$2:$AA$3000,7,FALSE))</f>
        <v>0</v>
      </c>
      <c r="J164" s="1608">
        <f>IF(ISERROR(VLOOKUP(CONCATENATE($B164,"-",$C164),IN_1A!$B$2:$AA$3000,8,FALSE))=TRUE,"",VLOOKUP(CONCATENATE($B164,"-",$C164),IN_1A!$B$2:$AA$3000,8,FALSE))</f>
        <v>0</v>
      </c>
      <c r="K164" s="1607">
        <f>IF(ISERROR(VLOOKUP(CONCATENATE($B164,"-",$C164),IN_1A!$B$2:$AA$3000,9,FALSE))=TRUE,"",VLOOKUP(CONCATENATE($B164,"-",$C164),IN_1A!$B$2:$AA$3000,9,FALSE))</f>
        <v>0</v>
      </c>
      <c r="L164" s="1608">
        <f>IF(ISERROR(VLOOKUP(CONCATENATE($B164,"-",$C164),IN_1A!$B$2:$AA$3000,10,FALSE))=TRUE,"",VLOOKUP(CONCATENATE($B164,"-",$C164),IN_1A!$B$2:$AA$3000,10,FALSE))</f>
        <v>0</v>
      </c>
      <c r="M164" s="1607">
        <f>IF(ISERROR(VLOOKUP(CONCATENATE($B164,"-",$C164),IN_1A!$B$2:$AA$3000,11,FALSE))=TRUE,"",VLOOKUP(CONCATENATE($B164,"-",$C164),IN_1A!$B$2:$AA$3000,11,FALSE))</f>
        <v>0</v>
      </c>
      <c r="N164" s="1608">
        <f>IF(ISERROR(VLOOKUP(CONCATENATE($B164,"-",$C164),IN_1A!$B$2:$AA$3000,12,FALSE))=TRUE,"",VLOOKUP(CONCATENATE($B164,"-",$C164),IN_1A!$B$2:$AA$3000,12,FALSE))</f>
        <v>0</v>
      </c>
      <c r="O164" s="1607">
        <f>IF(ISERROR(VLOOKUP(CONCATENATE($B164,"-",$C164),IN_1A!$B$2:$AA$3000,13,FALSE))=TRUE,"",VLOOKUP(CONCATENATE($B164,"-",$C164),IN_1A!$B$2:$AA$3000,13,FALSE))</f>
        <v>0</v>
      </c>
      <c r="P164" s="1608">
        <f>IF(ISERROR(VLOOKUP(CONCATENATE($B164,"-",$C164),IN_1A!$B$2:$AA$3000,14,FALSE))=TRUE,"",VLOOKUP(CONCATENATE($B164,"-",$C164),IN_1A!$B$2:$AA$3000,14,FALSE))</f>
        <v>0</v>
      </c>
      <c r="Q164" s="613">
        <f t="shared" si="19"/>
        <v>0</v>
      </c>
      <c r="R164" s="614">
        <f t="shared" si="19"/>
        <v>0</v>
      </c>
      <c r="S164" s="177" t="str">
        <f t="shared" ref="S164:S176" si="21">IF(O164&gt;Q164,"ERRORE",IF(P164&gt;R164,"ERRORE",""))</f>
        <v/>
      </c>
    </row>
    <row r="165" spans="1:19" s="217" customFormat="1" ht="12" customHeight="1" thickBot="1">
      <c r="A165" s="275" t="s">
        <v>624</v>
      </c>
      <c r="B165" s="291" t="s">
        <v>625</v>
      </c>
      <c r="C165" s="274" t="s">
        <v>584</v>
      </c>
      <c r="D165" s="1545" t="str">
        <f t="shared" si="20"/>
        <v/>
      </c>
      <c r="E165" s="1607">
        <f>IF(ISERROR(VLOOKUP(CONCATENATE($B165,"-",$C165),IN_1A!$B$2:$AA$3000,3,FALSE))=TRUE,"",VLOOKUP(CONCATENATE($B165,"-",$C165),IN_1A!$B$2:$AA$3000,3,FALSE))</f>
        <v>0</v>
      </c>
      <c r="F165" s="1608">
        <f>IF(ISERROR(VLOOKUP(CONCATENATE($B165,"-",$C165),IN_1A!$B$2:$AA$3000,4,FALSE))=TRUE,"",VLOOKUP(CONCATENATE($B165,"-",$C165),IN_1A!$B$2:$AA$3000,4,FALSE))</f>
        <v>0</v>
      </c>
      <c r="G165" s="1607">
        <f>IF(ISERROR(VLOOKUP(CONCATENATE($B165,"-",$C165),IN_1A!$B$2:$AA$3000,5,FALSE))=TRUE,"",VLOOKUP(CONCATENATE($B165,"-",$C165),IN_1A!$B$2:$AA$3000,5,FALSE))</f>
        <v>0</v>
      </c>
      <c r="H165" s="1608">
        <f>IF(ISERROR(VLOOKUP(CONCATENATE($B165,"-",$C165),IN_1A!$B$2:$AA$3000,6,FALSE))=TRUE,"",VLOOKUP(CONCATENATE($B165,"-",$C165),IN_1A!$B$2:$AA$3000,6,FALSE))</f>
        <v>0</v>
      </c>
      <c r="I165" s="1607">
        <f>IF(ISERROR(VLOOKUP(CONCATENATE($B165,"-",$C165),IN_1A!$B$2:$AA$3000,7,FALSE))=TRUE,"",VLOOKUP(CONCATENATE($B165,"-",$C165),IN_1A!$B$2:$AA$3000,7,FALSE))</f>
        <v>0</v>
      </c>
      <c r="J165" s="1608">
        <f>IF(ISERROR(VLOOKUP(CONCATENATE($B165,"-",$C165),IN_1A!$B$2:$AA$3000,8,FALSE))=TRUE,"",VLOOKUP(CONCATENATE($B165,"-",$C165),IN_1A!$B$2:$AA$3000,8,FALSE))</f>
        <v>0</v>
      </c>
      <c r="K165" s="1607">
        <f>IF(ISERROR(VLOOKUP(CONCATENATE($B165,"-",$C165),IN_1A!$B$2:$AA$3000,9,FALSE))=TRUE,"",VLOOKUP(CONCATENATE($B165,"-",$C165),IN_1A!$B$2:$AA$3000,9,FALSE))</f>
        <v>0</v>
      </c>
      <c r="L165" s="1608">
        <f>IF(ISERROR(VLOOKUP(CONCATENATE($B165,"-",$C165),IN_1A!$B$2:$AA$3000,10,FALSE))=TRUE,"",VLOOKUP(CONCATENATE($B165,"-",$C165),IN_1A!$B$2:$AA$3000,10,FALSE))</f>
        <v>0</v>
      </c>
      <c r="M165" s="1607">
        <f>IF(ISERROR(VLOOKUP(CONCATENATE($B165,"-",$C165),IN_1A!$B$2:$AA$3000,11,FALSE))=TRUE,"",VLOOKUP(CONCATENATE($B165,"-",$C165),IN_1A!$B$2:$AA$3000,11,FALSE))</f>
        <v>0</v>
      </c>
      <c r="N165" s="1608">
        <f>IF(ISERROR(VLOOKUP(CONCATENATE($B165,"-",$C165),IN_1A!$B$2:$AA$3000,12,FALSE))=TRUE,"",VLOOKUP(CONCATENATE($B165,"-",$C165),IN_1A!$B$2:$AA$3000,12,FALSE))</f>
        <v>0</v>
      </c>
      <c r="O165" s="1607">
        <f>IF(ISERROR(VLOOKUP(CONCATENATE($B165,"-",$C165),IN_1A!$B$2:$AA$3000,13,FALSE))=TRUE,"",VLOOKUP(CONCATENATE($B165,"-",$C165),IN_1A!$B$2:$AA$3000,13,FALSE))</f>
        <v>0</v>
      </c>
      <c r="P165" s="1608">
        <f>IF(ISERROR(VLOOKUP(CONCATENATE($B165,"-",$C165),IN_1A!$B$2:$AA$3000,14,FALSE))=TRUE,"",VLOOKUP(CONCATENATE($B165,"-",$C165),IN_1A!$B$2:$AA$3000,14,FALSE))</f>
        <v>0</v>
      </c>
      <c r="Q165" s="613">
        <f t="shared" si="19"/>
        <v>0</v>
      </c>
      <c r="R165" s="614">
        <f t="shared" si="19"/>
        <v>0</v>
      </c>
      <c r="S165" s="177" t="str">
        <f t="shared" si="21"/>
        <v/>
      </c>
    </row>
    <row r="166" spans="1:19" s="203" customFormat="1" ht="12" customHeight="1" thickBot="1">
      <c r="A166" s="275" t="s">
        <v>626</v>
      </c>
      <c r="B166" s="291" t="s">
        <v>627</v>
      </c>
      <c r="C166" s="274" t="s">
        <v>584</v>
      </c>
      <c r="D166" s="1545" t="str">
        <f t="shared" si="20"/>
        <v/>
      </c>
      <c r="E166" s="1607">
        <f>IF(ISERROR(VLOOKUP(CONCATENATE($B166,"-",$C166),IN_1A!$B$2:$AA$3000,3,FALSE))=TRUE,"",VLOOKUP(CONCATENATE($B166,"-",$C166),IN_1A!$B$2:$AA$3000,3,FALSE))</f>
        <v>0</v>
      </c>
      <c r="F166" s="1608">
        <f>IF(ISERROR(VLOOKUP(CONCATENATE($B166,"-",$C166),IN_1A!$B$2:$AA$3000,4,FALSE))=TRUE,"",VLOOKUP(CONCATENATE($B166,"-",$C166),IN_1A!$B$2:$AA$3000,4,FALSE))</f>
        <v>0</v>
      </c>
      <c r="G166" s="1607">
        <f>IF(ISERROR(VLOOKUP(CONCATENATE($B166,"-",$C166),IN_1A!$B$2:$AA$3000,5,FALSE))=TRUE,"",VLOOKUP(CONCATENATE($B166,"-",$C166),IN_1A!$B$2:$AA$3000,5,FALSE))</f>
        <v>0</v>
      </c>
      <c r="H166" s="1608">
        <f>IF(ISERROR(VLOOKUP(CONCATENATE($B166,"-",$C166),IN_1A!$B$2:$AA$3000,6,FALSE))=TRUE,"",VLOOKUP(CONCATENATE($B166,"-",$C166),IN_1A!$B$2:$AA$3000,6,FALSE))</f>
        <v>0</v>
      </c>
      <c r="I166" s="1607">
        <f>IF(ISERROR(VLOOKUP(CONCATENATE($B166,"-",$C166),IN_1A!$B$2:$AA$3000,7,FALSE))=TRUE,"",VLOOKUP(CONCATENATE($B166,"-",$C166),IN_1A!$B$2:$AA$3000,7,FALSE))</f>
        <v>0</v>
      </c>
      <c r="J166" s="1608">
        <f>IF(ISERROR(VLOOKUP(CONCATENATE($B166,"-",$C166),IN_1A!$B$2:$AA$3000,8,FALSE))=TRUE,"",VLOOKUP(CONCATENATE($B166,"-",$C166),IN_1A!$B$2:$AA$3000,8,FALSE))</f>
        <v>0</v>
      </c>
      <c r="K166" s="1607">
        <f>IF(ISERROR(VLOOKUP(CONCATENATE($B166,"-",$C166),IN_1A!$B$2:$AA$3000,9,FALSE))=TRUE,"",VLOOKUP(CONCATENATE($B166,"-",$C166),IN_1A!$B$2:$AA$3000,9,FALSE))</f>
        <v>0</v>
      </c>
      <c r="L166" s="1608">
        <f>IF(ISERROR(VLOOKUP(CONCATENATE($B166,"-",$C166),IN_1A!$B$2:$AA$3000,10,FALSE))=TRUE,"",VLOOKUP(CONCATENATE($B166,"-",$C166),IN_1A!$B$2:$AA$3000,10,FALSE))</f>
        <v>0</v>
      </c>
      <c r="M166" s="1607">
        <f>IF(ISERROR(VLOOKUP(CONCATENATE($B166,"-",$C166),IN_1A!$B$2:$AA$3000,11,FALSE))=TRUE,"",VLOOKUP(CONCATENATE($B166,"-",$C166),IN_1A!$B$2:$AA$3000,11,FALSE))</f>
        <v>0</v>
      </c>
      <c r="N166" s="1608">
        <f>IF(ISERROR(VLOOKUP(CONCATENATE($B166,"-",$C166),IN_1A!$B$2:$AA$3000,12,FALSE))=TRUE,"",VLOOKUP(CONCATENATE($B166,"-",$C166),IN_1A!$B$2:$AA$3000,12,FALSE))</f>
        <v>0</v>
      </c>
      <c r="O166" s="1607">
        <f>IF(ISERROR(VLOOKUP(CONCATENATE($B166,"-",$C166),IN_1A!$B$2:$AA$3000,13,FALSE))=TRUE,"",VLOOKUP(CONCATENATE($B166,"-",$C166),IN_1A!$B$2:$AA$3000,13,FALSE))</f>
        <v>0</v>
      </c>
      <c r="P166" s="1608">
        <f>IF(ISERROR(VLOOKUP(CONCATENATE($B166,"-",$C166),IN_1A!$B$2:$AA$3000,14,FALSE))=TRUE,"",VLOOKUP(CONCATENATE($B166,"-",$C166),IN_1A!$B$2:$AA$3000,14,FALSE))</f>
        <v>0</v>
      </c>
      <c r="Q166" s="613">
        <f t="shared" si="19"/>
        <v>0</v>
      </c>
      <c r="R166" s="614">
        <f t="shared" si="19"/>
        <v>0</v>
      </c>
      <c r="S166" s="177" t="str">
        <f t="shared" si="21"/>
        <v/>
      </c>
    </row>
    <row r="167" spans="1:19" s="203" customFormat="1" ht="12" customHeight="1" thickBot="1">
      <c r="A167" s="275" t="s">
        <v>628</v>
      </c>
      <c r="B167" s="291" t="s">
        <v>629</v>
      </c>
      <c r="C167" s="274" t="s">
        <v>584</v>
      </c>
      <c r="D167" s="1545" t="str">
        <f t="shared" si="20"/>
        <v/>
      </c>
      <c r="E167" s="1607">
        <f>IF(ISERROR(VLOOKUP(CONCATENATE($B167,"-",$C167),IN_1A!$B$2:$AA$3000,3,FALSE))=TRUE,"",VLOOKUP(CONCATENATE($B167,"-",$C167),IN_1A!$B$2:$AA$3000,3,FALSE))</f>
        <v>0</v>
      </c>
      <c r="F167" s="1608">
        <f>IF(ISERROR(VLOOKUP(CONCATENATE($B167,"-",$C167),IN_1A!$B$2:$AA$3000,4,FALSE))=TRUE,"",VLOOKUP(CONCATENATE($B167,"-",$C167),IN_1A!$B$2:$AA$3000,4,FALSE))</f>
        <v>0</v>
      </c>
      <c r="G167" s="1607">
        <f>IF(ISERROR(VLOOKUP(CONCATENATE($B167,"-",$C167),IN_1A!$B$2:$AA$3000,5,FALSE))=TRUE,"",VLOOKUP(CONCATENATE($B167,"-",$C167),IN_1A!$B$2:$AA$3000,5,FALSE))</f>
        <v>0</v>
      </c>
      <c r="H167" s="1608">
        <f>IF(ISERROR(VLOOKUP(CONCATENATE($B167,"-",$C167),IN_1A!$B$2:$AA$3000,6,FALSE))=TRUE,"",VLOOKUP(CONCATENATE($B167,"-",$C167),IN_1A!$B$2:$AA$3000,6,FALSE))</f>
        <v>0</v>
      </c>
      <c r="I167" s="1607">
        <f>IF(ISERROR(VLOOKUP(CONCATENATE($B167,"-",$C167),IN_1A!$B$2:$AA$3000,7,FALSE))=TRUE,"",VLOOKUP(CONCATENATE($B167,"-",$C167),IN_1A!$B$2:$AA$3000,7,FALSE))</f>
        <v>0</v>
      </c>
      <c r="J167" s="1608">
        <f>IF(ISERROR(VLOOKUP(CONCATENATE($B167,"-",$C167),IN_1A!$B$2:$AA$3000,8,FALSE))=TRUE,"",VLOOKUP(CONCATENATE($B167,"-",$C167),IN_1A!$B$2:$AA$3000,8,FALSE))</f>
        <v>0</v>
      </c>
      <c r="K167" s="1607">
        <f>IF(ISERROR(VLOOKUP(CONCATENATE($B167,"-",$C167),IN_1A!$B$2:$AA$3000,9,FALSE))=TRUE,"",VLOOKUP(CONCATENATE($B167,"-",$C167),IN_1A!$B$2:$AA$3000,9,FALSE))</f>
        <v>0</v>
      </c>
      <c r="L167" s="1608">
        <f>IF(ISERROR(VLOOKUP(CONCATENATE($B167,"-",$C167),IN_1A!$B$2:$AA$3000,10,FALSE))=TRUE,"",VLOOKUP(CONCATENATE($B167,"-",$C167),IN_1A!$B$2:$AA$3000,10,FALSE))</f>
        <v>0</v>
      </c>
      <c r="M167" s="1607">
        <f>IF(ISERROR(VLOOKUP(CONCATENATE($B167,"-",$C167),IN_1A!$B$2:$AA$3000,11,FALSE))=TRUE,"",VLOOKUP(CONCATENATE($B167,"-",$C167),IN_1A!$B$2:$AA$3000,11,FALSE))</f>
        <v>0</v>
      </c>
      <c r="N167" s="1608">
        <f>IF(ISERROR(VLOOKUP(CONCATENATE($B167,"-",$C167),IN_1A!$B$2:$AA$3000,12,FALSE))=TRUE,"",VLOOKUP(CONCATENATE($B167,"-",$C167),IN_1A!$B$2:$AA$3000,12,FALSE))</f>
        <v>0</v>
      </c>
      <c r="O167" s="1607">
        <f>IF(ISERROR(VLOOKUP(CONCATENATE($B167,"-",$C167),IN_1A!$B$2:$AA$3000,13,FALSE))=TRUE,"",VLOOKUP(CONCATENATE($B167,"-",$C167),IN_1A!$B$2:$AA$3000,13,FALSE))</f>
        <v>0</v>
      </c>
      <c r="P167" s="1608">
        <f>IF(ISERROR(VLOOKUP(CONCATENATE($B167,"-",$C167),IN_1A!$B$2:$AA$3000,14,FALSE))=TRUE,"",VLOOKUP(CONCATENATE($B167,"-",$C167),IN_1A!$B$2:$AA$3000,14,FALSE))</f>
        <v>0</v>
      </c>
      <c r="Q167" s="613">
        <f t="shared" si="19"/>
        <v>0</v>
      </c>
      <c r="R167" s="614">
        <f t="shared" si="19"/>
        <v>0</v>
      </c>
      <c r="S167" s="177" t="str">
        <f t="shared" si="21"/>
        <v/>
      </c>
    </row>
    <row r="168" spans="1:19" s="203" customFormat="1" ht="12" customHeight="1" thickBot="1">
      <c r="A168" s="292" t="s">
        <v>630</v>
      </c>
      <c r="B168" s="291" t="s">
        <v>631</v>
      </c>
      <c r="C168" s="274" t="s">
        <v>584</v>
      </c>
      <c r="D168" s="1545" t="str">
        <f t="shared" si="20"/>
        <v/>
      </c>
      <c r="E168" s="1607">
        <f>IF(ISERROR(VLOOKUP(CONCATENATE($B168,"-",$C168),IN_1A!$B$2:$AA$3000,3,FALSE))=TRUE,"",VLOOKUP(CONCATENATE($B168,"-",$C168),IN_1A!$B$2:$AA$3000,3,FALSE))</f>
        <v>0</v>
      </c>
      <c r="F168" s="1608">
        <f>IF(ISERROR(VLOOKUP(CONCATENATE($B168,"-",$C168),IN_1A!$B$2:$AA$3000,4,FALSE))=TRUE,"",VLOOKUP(CONCATENATE($B168,"-",$C168),IN_1A!$B$2:$AA$3000,4,FALSE))</f>
        <v>0</v>
      </c>
      <c r="G168" s="1607">
        <f>IF(ISERROR(VLOOKUP(CONCATENATE($B168,"-",$C168),IN_1A!$B$2:$AA$3000,5,FALSE))=TRUE,"",VLOOKUP(CONCATENATE($B168,"-",$C168),IN_1A!$B$2:$AA$3000,5,FALSE))</f>
        <v>0</v>
      </c>
      <c r="H168" s="1608">
        <f>IF(ISERROR(VLOOKUP(CONCATENATE($B168,"-",$C168),IN_1A!$B$2:$AA$3000,6,FALSE))=TRUE,"",VLOOKUP(CONCATENATE($B168,"-",$C168),IN_1A!$B$2:$AA$3000,6,FALSE))</f>
        <v>0</v>
      </c>
      <c r="I168" s="1607">
        <f>IF(ISERROR(VLOOKUP(CONCATENATE($B168,"-",$C168),IN_1A!$B$2:$AA$3000,7,FALSE))=TRUE,"",VLOOKUP(CONCATENATE($B168,"-",$C168),IN_1A!$B$2:$AA$3000,7,FALSE))</f>
        <v>0</v>
      </c>
      <c r="J168" s="1608">
        <f>IF(ISERROR(VLOOKUP(CONCATENATE($B168,"-",$C168),IN_1A!$B$2:$AA$3000,8,FALSE))=TRUE,"",VLOOKUP(CONCATENATE($B168,"-",$C168),IN_1A!$B$2:$AA$3000,8,FALSE))</f>
        <v>0</v>
      </c>
      <c r="K168" s="1607">
        <f>IF(ISERROR(VLOOKUP(CONCATENATE($B168,"-",$C168),IN_1A!$B$2:$AA$3000,9,FALSE))=TRUE,"",VLOOKUP(CONCATENATE($B168,"-",$C168),IN_1A!$B$2:$AA$3000,9,FALSE))</f>
        <v>0</v>
      </c>
      <c r="L168" s="1608">
        <f>IF(ISERROR(VLOOKUP(CONCATENATE($B168,"-",$C168),IN_1A!$B$2:$AA$3000,10,FALSE))=TRUE,"",VLOOKUP(CONCATENATE($B168,"-",$C168),IN_1A!$B$2:$AA$3000,10,FALSE))</f>
        <v>0</v>
      </c>
      <c r="M168" s="1607">
        <f>IF(ISERROR(VLOOKUP(CONCATENATE($B168,"-",$C168),IN_1A!$B$2:$AA$3000,11,FALSE))=TRUE,"",VLOOKUP(CONCATENATE($B168,"-",$C168),IN_1A!$B$2:$AA$3000,11,FALSE))</f>
        <v>0</v>
      </c>
      <c r="N168" s="1608">
        <f>IF(ISERROR(VLOOKUP(CONCATENATE($B168,"-",$C168),IN_1A!$B$2:$AA$3000,12,FALSE))=TRUE,"",VLOOKUP(CONCATENATE($B168,"-",$C168),IN_1A!$B$2:$AA$3000,12,FALSE))</f>
        <v>0</v>
      </c>
      <c r="O168" s="1607">
        <f>IF(ISERROR(VLOOKUP(CONCATENATE($B168,"-",$C168),IN_1A!$B$2:$AA$3000,13,FALSE))=TRUE,"",VLOOKUP(CONCATENATE($B168,"-",$C168),IN_1A!$B$2:$AA$3000,13,FALSE))</f>
        <v>0</v>
      </c>
      <c r="P168" s="1608">
        <f>IF(ISERROR(VLOOKUP(CONCATENATE($B168,"-",$C168),IN_1A!$B$2:$AA$3000,14,FALSE))=TRUE,"",VLOOKUP(CONCATENATE($B168,"-",$C168),IN_1A!$B$2:$AA$3000,14,FALSE))</f>
        <v>0</v>
      </c>
      <c r="Q168" s="613">
        <f t="shared" si="19"/>
        <v>0</v>
      </c>
      <c r="R168" s="614">
        <f t="shared" si="19"/>
        <v>0</v>
      </c>
      <c r="S168" s="177" t="str">
        <f t="shared" si="21"/>
        <v/>
      </c>
    </row>
    <row r="169" spans="1:19" s="203" customFormat="1" ht="12" customHeight="1" thickBot="1">
      <c r="A169" s="275" t="s">
        <v>632</v>
      </c>
      <c r="B169" s="273" t="s">
        <v>633</v>
      </c>
      <c r="C169" s="276" t="s">
        <v>584</v>
      </c>
      <c r="D169" s="1545" t="str">
        <f t="shared" si="20"/>
        <v/>
      </c>
      <c r="E169" s="1607">
        <f>IF(ISERROR(VLOOKUP(CONCATENATE($B169,"-",$C169),IN_1A!$B$2:$AA$3000,3,FALSE))=TRUE,"",VLOOKUP(CONCATENATE($B169,"-",$C169),IN_1A!$B$2:$AA$3000,3,FALSE))</f>
        <v>0</v>
      </c>
      <c r="F169" s="1608">
        <f>IF(ISERROR(VLOOKUP(CONCATENATE($B169,"-",$C169),IN_1A!$B$2:$AA$3000,4,FALSE))=TRUE,"",VLOOKUP(CONCATENATE($B169,"-",$C169),IN_1A!$B$2:$AA$3000,4,FALSE))</f>
        <v>0</v>
      </c>
      <c r="G169" s="1607">
        <f>IF(ISERROR(VLOOKUP(CONCATENATE($B169,"-",$C169),IN_1A!$B$2:$AA$3000,5,FALSE))=TRUE,"",VLOOKUP(CONCATENATE($B169,"-",$C169),IN_1A!$B$2:$AA$3000,5,FALSE))</f>
        <v>0</v>
      </c>
      <c r="H169" s="1608">
        <f>IF(ISERROR(VLOOKUP(CONCATENATE($B169,"-",$C169),IN_1A!$B$2:$AA$3000,6,FALSE))=TRUE,"",VLOOKUP(CONCATENATE($B169,"-",$C169),IN_1A!$B$2:$AA$3000,6,FALSE))</f>
        <v>0</v>
      </c>
      <c r="I169" s="1607">
        <f>IF(ISERROR(VLOOKUP(CONCATENATE($B169,"-",$C169),IN_1A!$B$2:$AA$3000,7,FALSE))=TRUE,"",VLOOKUP(CONCATENATE($B169,"-",$C169),IN_1A!$B$2:$AA$3000,7,FALSE))</f>
        <v>0</v>
      </c>
      <c r="J169" s="1608">
        <f>IF(ISERROR(VLOOKUP(CONCATENATE($B169,"-",$C169),IN_1A!$B$2:$AA$3000,8,FALSE))=TRUE,"",VLOOKUP(CONCATENATE($B169,"-",$C169),IN_1A!$B$2:$AA$3000,8,FALSE))</f>
        <v>0</v>
      </c>
      <c r="K169" s="1607">
        <f>IF(ISERROR(VLOOKUP(CONCATENATE($B169,"-",$C169),IN_1A!$B$2:$AA$3000,9,FALSE))=TRUE,"",VLOOKUP(CONCATENATE($B169,"-",$C169),IN_1A!$B$2:$AA$3000,9,FALSE))</f>
        <v>0</v>
      </c>
      <c r="L169" s="1608">
        <f>IF(ISERROR(VLOOKUP(CONCATENATE($B169,"-",$C169),IN_1A!$B$2:$AA$3000,10,FALSE))=TRUE,"",VLOOKUP(CONCATENATE($B169,"-",$C169),IN_1A!$B$2:$AA$3000,10,FALSE))</f>
        <v>0</v>
      </c>
      <c r="M169" s="1607">
        <f>IF(ISERROR(VLOOKUP(CONCATENATE($B169,"-",$C169),IN_1A!$B$2:$AA$3000,11,FALSE))=TRUE,"",VLOOKUP(CONCATENATE($B169,"-",$C169),IN_1A!$B$2:$AA$3000,11,FALSE))</f>
        <v>0</v>
      </c>
      <c r="N169" s="1608">
        <f>IF(ISERROR(VLOOKUP(CONCATENATE($B169,"-",$C169),IN_1A!$B$2:$AA$3000,12,FALSE))=TRUE,"",VLOOKUP(CONCATENATE($B169,"-",$C169),IN_1A!$B$2:$AA$3000,12,FALSE))</f>
        <v>0</v>
      </c>
      <c r="O169" s="1607">
        <f>IF(ISERROR(VLOOKUP(CONCATENATE($B169,"-",$C169),IN_1A!$B$2:$AA$3000,13,FALSE))=TRUE,"",VLOOKUP(CONCATENATE($B169,"-",$C169),IN_1A!$B$2:$AA$3000,13,FALSE))</f>
        <v>0</v>
      </c>
      <c r="P169" s="1608">
        <f>IF(ISERROR(VLOOKUP(CONCATENATE($B169,"-",$C169),IN_1A!$B$2:$AA$3000,14,FALSE))=TRUE,"",VLOOKUP(CONCATENATE($B169,"-",$C169),IN_1A!$B$2:$AA$3000,14,FALSE))</f>
        <v>0</v>
      </c>
      <c r="Q169" s="613">
        <f t="shared" si="19"/>
        <v>0</v>
      </c>
      <c r="R169" s="614">
        <f t="shared" si="19"/>
        <v>0</v>
      </c>
      <c r="S169" s="177" t="str">
        <f t="shared" si="21"/>
        <v/>
      </c>
    </row>
    <row r="170" spans="1:19" s="203" customFormat="1" ht="12" customHeight="1" thickBot="1">
      <c r="A170" s="275" t="s">
        <v>634</v>
      </c>
      <c r="B170" s="273" t="s">
        <v>635</v>
      </c>
      <c r="C170" s="276" t="s">
        <v>584</v>
      </c>
      <c r="D170" s="1545" t="str">
        <f t="shared" si="20"/>
        <v/>
      </c>
      <c r="E170" s="1607">
        <f>IF(ISERROR(VLOOKUP(CONCATENATE($B170,"-",$C170),IN_1A!$B$2:$AA$3000,3,FALSE))=TRUE,"",VLOOKUP(CONCATENATE($B170,"-",$C170),IN_1A!$B$2:$AA$3000,3,FALSE))</f>
        <v>0</v>
      </c>
      <c r="F170" s="1608">
        <f>IF(ISERROR(VLOOKUP(CONCATENATE($B170,"-",$C170),IN_1A!$B$2:$AA$3000,4,FALSE))=TRUE,"",VLOOKUP(CONCATENATE($B170,"-",$C170),IN_1A!$B$2:$AA$3000,4,FALSE))</f>
        <v>0</v>
      </c>
      <c r="G170" s="1607">
        <f>IF(ISERROR(VLOOKUP(CONCATENATE($B170,"-",$C170),IN_1A!$B$2:$AA$3000,5,FALSE))=TRUE,"",VLOOKUP(CONCATENATE($B170,"-",$C170),IN_1A!$B$2:$AA$3000,5,FALSE))</f>
        <v>0</v>
      </c>
      <c r="H170" s="1608">
        <f>IF(ISERROR(VLOOKUP(CONCATENATE($B170,"-",$C170),IN_1A!$B$2:$AA$3000,6,FALSE))=TRUE,"",VLOOKUP(CONCATENATE($B170,"-",$C170),IN_1A!$B$2:$AA$3000,6,FALSE))</f>
        <v>0</v>
      </c>
      <c r="I170" s="1607">
        <f>IF(ISERROR(VLOOKUP(CONCATENATE($B170,"-",$C170),IN_1A!$B$2:$AA$3000,7,FALSE))=TRUE,"",VLOOKUP(CONCATENATE($B170,"-",$C170),IN_1A!$B$2:$AA$3000,7,FALSE))</f>
        <v>0</v>
      </c>
      <c r="J170" s="1608">
        <f>IF(ISERROR(VLOOKUP(CONCATENATE($B170,"-",$C170),IN_1A!$B$2:$AA$3000,8,FALSE))=TRUE,"",VLOOKUP(CONCATENATE($B170,"-",$C170),IN_1A!$B$2:$AA$3000,8,FALSE))</f>
        <v>0</v>
      </c>
      <c r="K170" s="1607">
        <f>IF(ISERROR(VLOOKUP(CONCATENATE($B170,"-",$C170),IN_1A!$B$2:$AA$3000,9,FALSE))=TRUE,"",VLOOKUP(CONCATENATE($B170,"-",$C170),IN_1A!$B$2:$AA$3000,9,FALSE))</f>
        <v>0</v>
      </c>
      <c r="L170" s="1608">
        <f>IF(ISERROR(VLOOKUP(CONCATENATE($B170,"-",$C170),IN_1A!$B$2:$AA$3000,10,FALSE))=TRUE,"",VLOOKUP(CONCATENATE($B170,"-",$C170),IN_1A!$B$2:$AA$3000,10,FALSE))</f>
        <v>0</v>
      </c>
      <c r="M170" s="1607">
        <f>IF(ISERROR(VLOOKUP(CONCATENATE($B170,"-",$C170),IN_1A!$B$2:$AA$3000,11,FALSE))=TRUE,"",VLOOKUP(CONCATENATE($B170,"-",$C170),IN_1A!$B$2:$AA$3000,11,FALSE))</f>
        <v>0</v>
      </c>
      <c r="N170" s="1608">
        <f>IF(ISERROR(VLOOKUP(CONCATENATE($B170,"-",$C170),IN_1A!$B$2:$AA$3000,12,FALSE))=TRUE,"",VLOOKUP(CONCATENATE($B170,"-",$C170),IN_1A!$B$2:$AA$3000,12,FALSE))</f>
        <v>0</v>
      </c>
      <c r="O170" s="1607">
        <f>IF(ISERROR(VLOOKUP(CONCATENATE($B170,"-",$C170),IN_1A!$B$2:$AA$3000,13,FALSE))=TRUE,"",VLOOKUP(CONCATENATE($B170,"-",$C170),IN_1A!$B$2:$AA$3000,13,FALSE))</f>
        <v>0</v>
      </c>
      <c r="P170" s="1608">
        <f>IF(ISERROR(VLOOKUP(CONCATENATE($B170,"-",$C170),IN_1A!$B$2:$AA$3000,14,FALSE))=TRUE,"",VLOOKUP(CONCATENATE($B170,"-",$C170),IN_1A!$B$2:$AA$3000,14,FALSE))</f>
        <v>0</v>
      </c>
      <c r="Q170" s="613">
        <f t="shared" si="19"/>
        <v>0</v>
      </c>
      <c r="R170" s="614">
        <f t="shared" si="19"/>
        <v>0</v>
      </c>
      <c r="S170" s="177" t="str">
        <f t="shared" si="21"/>
        <v/>
      </c>
    </row>
    <row r="171" spans="1:19" s="203" customFormat="1" ht="12" customHeight="1" thickBot="1">
      <c r="A171" s="275" t="s">
        <v>636</v>
      </c>
      <c r="B171" s="273" t="s">
        <v>637</v>
      </c>
      <c r="C171" s="276" t="s">
        <v>584</v>
      </c>
      <c r="D171" s="1545" t="str">
        <f t="shared" si="20"/>
        <v/>
      </c>
      <c r="E171" s="1607">
        <f>IF(ISERROR(VLOOKUP(CONCATENATE($B171,"-",$C171),IN_1A!$B$2:$AA$3000,3,FALSE))=TRUE,"",VLOOKUP(CONCATENATE($B171,"-",$C171),IN_1A!$B$2:$AA$3000,3,FALSE))</f>
        <v>0</v>
      </c>
      <c r="F171" s="1608">
        <f>IF(ISERROR(VLOOKUP(CONCATENATE($B171,"-",$C171),IN_1A!$B$2:$AA$3000,4,FALSE))=TRUE,"",VLOOKUP(CONCATENATE($B171,"-",$C171),IN_1A!$B$2:$AA$3000,4,FALSE))</f>
        <v>0</v>
      </c>
      <c r="G171" s="1607">
        <f>IF(ISERROR(VLOOKUP(CONCATENATE($B171,"-",$C171),IN_1A!$B$2:$AA$3000,5,FALSE))=TRUE,"",VLOOKUP(CONCATENATE($B171,"-",$C171),IN_1A!$B$2:$AA$3000,5,FALSE))</f>
        <v>0</v>
      </c>
      <c r="H171" s="1608">
        <f>IF(ISERROR(VLOOKUP(CONCATENATE($B171,"-",$C171),IN_1A!$B$2:$AA$3000,6,FALSE))=TRUE,"",VLOOKUP(CONCATENATE($B171,"-",$C171),IN_1A!$B$2:$AA$3000,6,FALSE))</f>
        <v>0</v>
      </c>
      <c r="I171" s="1607">
        <f>IF(ISERROR(VLOOKUP(CONCATENATE($B171,"-",$C171),IN_1A!$B$2:$AA$3000,7,FALSE))=TRUE,"",VLOOKUP(CONCATENATE($B171,"-",$C171),IN_1A!$B$2:$AA$3000,7,FALSE))</f>
        <v>0</v>
      </c>
      <c r="J171" s="1608">
        <f>IF(ISERROR(VLOOKUP(CONCATENATE($B171,"-",$C171),IN_1A!$B$2:$AA$3000,8,FALSE))=TRUE,"",VLOOKUP(CONCATENATE($B171,"-",$C171),IN_1A!$B$2:$AA$3000,8,FALSE))</f>
        <v>0</v>
      </c>
      <c r="K171" s="1607">
        <f>IF(ISERROR(VLOOKUP(CONCATENATE($B171,"-",$C171),IN_1A!$B$2:$AA$3000,9,FALSE))=TRUE,"",VLOOKUP(CONCATENATE($B171,"-",$C171),IN_1A!$B$2:$AA$3000,9,FALSE))</f>
        <v>0</v>
      </c>
      <c r="L171" s="1608">
        <f>IF(ISERROR(VLOOKUP(CONCATENATE($B171,"-",$C171),IN_1A!$B$2:$AA$3000,10,FALSE))=TRUE,"",VLOOKUP(CONCATENATE($B171,"-",$C171),IN_1A!$B$2:$AA$3000,10,FALSE))</f>
        <v>0</v>
      </c>
      <c r="M171" s="1607">
        <f>IF(ISERROR(VLOOKUP(CONCATENATE($B171,"-",$C171),IN_1A!$B$2:$AA$3000,11,FALSE))=TRUE,"",VLOOKUP(CONCATENATE($B171,"-",$C171),IN_1A!$B$2:$AA$3000,11,FALSE))</f>
        <v>0</v>
      </c>
      <c r="N171" s="1608">
        <f>IF(ISERROR(VLOOKUP(CONCATENATE($B171,"-",$C171),IN_1A!$B$2:$AA$3000,12,FALSE))=TRUE,"",VLOOKUP(CONCATENATE($B171,"-",$C171),IN_1A!$B$2:$AA$3000,12,FALSE))</f>
        <v>0</v>
      </c>
      <c r="O171" s="1607">
        <f>IF(ISERROR(VLOOKUP(CONCATENATE($B171,"-",$C171),IN_1A!$B$2:$AA$3000,13,FALSE))=TRUE,"",VLOOKUP(CONCATENATE($B171,"-",$C171),IN_1A!$B$2:$AA$3000,13,FALSE))</f>
        <v>0</v>
      </c>
      <c r="P171" s="1608">
        <f>IF(ISERROR(VLOOKUP(CONCATENATE($B171,"-",$C171),IN_1A!$B$2:$AA$3000,14,FALSE))=TRUE,"",VLOOKUP(CONCATENATE($B171,"-",$C171),IN_1A!$B$2:$AA$3000,14,FALSE))</f>
        <v>0</v>
      </c>
      <c r="Q171" s="613">
        <f t="shared" si="19"/>
        <v>0</v>
      </c>
      <c r="R171" s="614">
        <f t="shared" si="19"/>
        <v>0</v>
      </c>
      <c r="S171" s="177" t="str">
        <f t="shared" si="21"/>
        <v/>
      </c>
    </row>
    <row r="172" spans="1:19" s="203" customFormat="1" ht="12" customHeight="1" thickBot="1">
      <c r="A172" s="275" t="s">
        <v>638</v>
      </c>
      <c r="B172" s="273" t="s">
        <v>639</v>
      </c>
      <c r="C172" s="276" t="s">
        <v>584</v>
      </c>
      <c r="D172" s="1545" t="str">
        <f t="shared" si="20"/>
        <v/>
      </c>
      <c r="E172" s="1607">
        <f>IF(ISERROR(VLOOKUP(CONCATENATE($B172,"-",$C172),IN_1A!$B$2:$AA$3000,3,FALSE))=TRUE,"",VLOOKUP(CONCATENATE($B172,"-",$C172),IN_1A!$B$2:$AA$3000,3,FALSE))</f>
        <v>0</v>
      </c>
      <c r="F172" s="1608">
        <f>IF(ISERROR(VLOOKUP(CONCATENATE($B172,"-",$C172),IN_1A!$B$2:$AA$3000,4,FALSE))=TRUE,"",VLOOKUP(CONCATENATE($B172,"-",$C172),IN_1A!$B$2:$AA$3000,4,FALSE))</f>
        <v>0</v>
      </c>
      <c r="G172" s="1607">
        <f>IF(ISERROR(VLOOKUP(CONCATENATE($B172,"-",$C172),IN_1A!$B$2:$AA$3000,5,FALSE))=TRUE,"",VLOOKUP(CONCATENATE($B172,"-",$C172),IN_1A!$B$2:$AA$3000,5,FALSE))</f>
        <v>0</v>
      </c>
      <c r="H172" s="1608">
        <f>IF(ISERROR(VLOOKUP(CONCATENATE($B172,"-",$C172),IN_1A!$B$2:$AA$3000,6,FALSE))=TRUE,"",VLOOKUP(CONCATENATE($B172,"-",$C172),IN_1A!$B$2:$AA$3000,6,FALSE))</f>
        <v>0</v>
      </c>
      <c r="I172" s="1607">
        <f>IF(ISERROR(VLOOKUP(CONCATENATE($B172,"-",$C172),IN_1A!$B$2:$AA$3000,7,FALSE))=TRUE,"",VLOOKUP(CONCATENATE($B172,"-",$C172),IN_1A!$B$2:$AA$3000,7,FALSE))</f>
        <v>0</v>
      </c>
      <c r="J172" s="1608">
        <f>IF(ISERROR(VLOOKUP(CONCATENATE($B172,"-",$C172),IN_1A!$B$2:$AA$3000,8,FALSE))=TRUE,"",VLOOKUP(CONCATENATE($B172,"-",$C172),IN_1A!$B$2:$AA$3000,8,FALSE))</f>
        <v>0</v>
      </c>
      <c r="K172" s="1607">
        <f>IF(ISERROR(VLOOKUP(CONCATENATE($B172,"-",$C172),IN_1A!$B$2:$AA$3000,9,FALSE))=TRUE,"",VLOOKUP(CONCATENATE($B172,"-",$C172),IN_1A!$B$2:$AA$3000,9,FALSE))</f>
        <v>0</v>
      </c>
      <c r="L172" s="1608">
        <f>IF(ISERROR(VLOOKUP(CONCATENATE($B172,"-",$C172),IN_1A!$B$2:$AA$3000,10,FALSE))=TRUE,"",VLOOKUP(CONCATENATE($B172,"-",$C172),IN_1A!$B$2:$AA$3000,10,FALSE))</f>
        <v>0</v>
      </c>
      <c r="M172" s="1607">
        <f>IF(ISERROR(VLOOKUP(CONCATENATE($B172,"-",$C172),IN_1A!$B$2:$AA$3000,11,FALSE))=TRUE,"",VLOOKUP(CONCATENATE($B172,"-",$C172),IN_1A!$B$2:$AA$3000,11,FALSE))</f>
        <v>0</v>
      </c>
      <c r="N172" s="1608">
        <f>IF(ISERROR(VLOOKUP(CONCATENATE($B172,"-",$C172),IN_1A!$B$2:$AA$3000,12,FALSE))=TRUE,"",VLOOKUP(CONCATENATE($B172,"-",$C172),IN_1A!$B$2:$AA$3000,12,FALSE))</f>
        <v>0</v>
      </c>
      <c r="O172" s="1607">
        <f>IF(ISERROR(VLOOKUP(CONCATENATE($B172,"-",$C172),IN_1A!$B$2:$AA$3000,13,FALSE))=TRUE,"",VLOOKUP(CONCATENATE($B172,"-",$C172),IN_1A!$B$2:$AA$3000,13,FALSE))</f>
        <v>0</v>
      </c>
      <c r="P172" s="1608">
        <f>IF(ISERROR(VLOOKUP(CONCATENATE($B172,"-",$C172),IN_1A!$B$2:$AA$3000,14,FALSE))=TRUE,"",VLOOKUP(CONCATENATE($B172,"-",$C172),IN_1A!$B$2:$AA$3000,14,FALSE))</f>
        <v>0</v>
      </c>
      <c r="Q172" s="613">
        <f t="shared" si="19"/>
        <v>0</v>
      </c>
      <c r="R172" s="614">
        <f t="shared" si="19"/>
        <v>0</v>
      </c>
      <c r="S172" s="177" t="str">
        <f t="shared" si="21"/>
        <v/>
      </c>
    </row>
    <row r="173" spans="1:19" s="203" customFormat="1" ht="12" customHeight="1" thickBot="1">
      <c r="A173" s="275" t="s">
        <v>640</v>
      </c>
      <c r="B173" s="273" t="s">
        <v>641</v>
      </c>
      <c r="C173" s="276" t="s">
        <v>584</v>
      </c>
      <c r="D173" s="1545" t="str">
        <f t="shared" si="20"/>
        <v/>
      </c>
      <c r="E173" s="1607">
        <f>IF(ISERROR(VLOOKUP(CONCATENATE($B173,"-",$C173),IN_1A!$B$2:$AA$3000,3,FALSE))=TRUE,"",VLOOKUP(CONCATENATE($B173,"-",$C173),IN_1A!$B$2:$AA$3000,3,FALSE))</f>
        <v>0</v>
      </c>
      <c r="F173" s="1608">
        <f>IF(ISERROR(VLOOKUP(CONCATENATE($B173,"-",$C173),IN_1A!$B$2:$AA$3000,4,FALSE))=TRUE,"",VLOOKUP(CONCATENATE($B173,"-",$C173),IN_1A!$B$2:$AA$3000,4,FALSE))</f>
        <v>0</v>
      </c>
      <c r="G173" s="1607">
        <f>IF(ISERROR(VLOOKUP(CONCATENATE($B173,"-",$C173),IN_1A!$B$2:$AA$3000,5,FALSE))=TRUE,"",VLOOKUP(CONCATENATE($B173,"-",$C173),IN_1A!$B$2:$AA$3000,5,FALSE))</f>
        <v>0</v>
      </c>
      <c r="H173" s="1608">
        <f>IF(ISERROR(VLOOKUP(CONCATENATE($B173,"-",$C173),IN_1A!$B$2:$AA$3000,6,FALSE))=TRUE,"",VLOOKUP(CONCATENATE($B173,"-",$C173),IN_1A!$B$2:$AA$3000,6,FALSE))</f>
        <v>0</v>
      </c>
      <c r="I173" s="1607">
        <f>IF(ISERROR(VLOOKUP(CONCATENATE($B173,"-",$C173),IN_1A!$B$2:$AA$3000,7,FALSE))=TRUE,"",VLOOKUP(CONCATENATE($B173,"-",$C173),IN_1A!$B$2:$AA$3000,7,FALSE))</f>
        <v>0</v>
      </c>
      <c r="J173" s="1608">
        <f>IF(ISERROR(VLOOKUP(CONCATENATE($B173,"-",$C173),IN_1A!$B$2:$AA$3000,8,FALSE))=TRUE,"",VLOOKUP(CONCATENATE($B173,"-",$C173),IN_1A!$B$2:$AA$3000,8,FALSE))</f>
        <v>0</v>
      </c>
      <c r="K173" s="1607">
        <f>IF(ISERROR(VLOOKUP(CONCATENATE($B173,"-",$C173),IN_1A!$B$2:$AA$3000,9,FALSE))=TRUE,"",VLOOKUP(CONCATENATE($B173,"-",$C173),IN_1A!$B$2:$AA$3000,9,FALSE))</f>
        <v>0</v>
      </c>
      <c r="L173" s="1608">
        <f>IF(ISERROR(VLOOKUP(CONCATENATE($B173,"-",$C173),IN_1A!$B$2:$AA$3000,10,FALSE))=TRUE,"",VLOOKUP(CONCATENATE($B173,"-",$C173),IN_1A!$B$2:$AA$3000,10,FALSE))</f>
        <v>0</v>
      </c>
      <c r="M173" s="1607">
        <f>IF(ISERROR(VLOOKUP(CONCATENATE($B173,"-",$C173),IN_1A!$B$2:$AA$3000,11,FALSE))=TRUE,"",VLOOKUP(CONCATENATE($B173,"-",$C173),IN_1A!$B$2:$AA$3000,11,FALSE))</f>
        <v>0</v>
      </c>
      <c r="N173" s="1608">
        <f>IF(ISERROR(VLOOKUP(CONCATENATE($B173,"-",$C173),IN_1A!$B$2:$AA$3000,12,FALSE))=TRUE,"",VLOOKUP(CONCATENATE($B173,"-",$C173),IN_1A!$B$2:$AA$3000,12,FALSE))</f>
        <v>0</v>
      </c>
      <c r="O173" s="1607">
        <f>IF(ISERROR(VLOOKUP(CONCATENATE($B173,"-",$C173),IN_1A!$B$2:$AA$3000,13,FALSE))=TRUE,"",VLOOKUP(CONCATENATE($B173,"-",$C173),IN_1A!$B$2:$AA$3000,13,FALSE))</f>
        <v>0</v>
      </c>
      <c r="P173" s="1608">
        <f>IF(ISERROR(VLOOKUP(CONCATENATE($B173,"-",$C173),IN_1A!$B$2:$AA$3000,14,FALSE))=TRUE,"",VLOOKUP(CONCATENATE($B173,"-",$C173),IN_1A!$B$2:$AA$3000,14,FALSE))</f>
        <v>0</v>
      </c>
      <c r="Q173" s="613">
        <f t="shared" si="19"/>
        <v>0</v>
      </c>
      <c r="R173" s="614">
        <f t="shared" si="19"/>
        <v>0</v>
      </c>
      <c r="S173" s="177" t="str">
        <f t="shared" si="21"/>
        <v/>
      </c>
    </row>
    <row r="174" spans="1:19" s="203" customFormat="1" ht="12" customHeight="1" thickBot="1">
      <c r="A174" s="293" t="s">
        <v>642</v>
      </c>
      <c r="B174" s="278" t="s">
        <v>643</v>
      </c>
      <c r="C174" s="279" t="s">
        <v>584</v>
      </c>
      <c r="D174" s="1541" t="str">
        <f t="shared" si="20"/>
        <v/>
      </c>
      <c r="E174" s="1609">
        <f>IF(ISERROR(VLOOKUP(CONCATENATE($B174,"-",$C174),IN_1A!$B$2:$AA$3000,3,FALSE))=TRUE,"",VLOOKUP(CONCATENATE($B174,"-",$C174),IN_1A!$B$2:$AA$3000,3,FALSE))</f>
        <v>0</v>
      </c>
      <c r="F174" s="1610">
        <f>IF(ISERROR(VLOOKUP(CONCATENATE($B174,"-",$C174),IN_1A!$B$2:$AA$3000,4,FALSE))=TRUE,"",VLOOKUP(CONCATENATE($B174,"-",$C174),IN_1A!$B$2:$AA$3000,4,FALSE))</f>
        <v>0</v>
      </c>
      <c r="G174" s="1609">
        <f>IF(ISERROR(VLOOKUP(CONCATENATE($B174,"-",$C174),IN_1A!$B$2:$AA$3000,5,FALSE))=TRUE,"",VLOOKUP(CONCATENATE($B174,"-",$C174),IN_1A!$B$2:$AA$3000,5,FALSE))</f>
        <v>0</v>
      </c>
      <c r="H174" s="1610">
        <f>IF(ISERROR(VLOOKUP(CONCATENATE($B174,"-",$C174),IN_1A!$B$2:$AA$3000,6,FALSE))=TRUE,"",VLOOKUP(CONCATENATE($B174,"-",$C174),IN_1A!$B$2:$AA$3000,6,FALSE))</f>
        <v>0</v>
      </c>
      <c r="I174" s="1609">
        <f>IF(ISERROR(VLOOKUP(CONCATENATE($B174,"-",$C174),IN_1A!$B$2:$AA$3000,7,FALSE))=TRUE,"",VLOOKUP(CONCATENATE($B174,"-",$C174),IN_1A!$B$2:$AA$3000,7,FALSE))</f>
        <v>0</v>
      </c>
      <c r="J174" s="1610">
        <f>IF(ISERROR(VLOOKUP(CONCATENATE($B174,"-",$C174),IN_1A!$B$2:$AA$3000,8,FALSE))=TRUE,"",VLOOKUP(CONCATENATE($B174,"-",$C174),IN_1A!$B$2:$AA$3000,8,FALSE))</f>
        <v>0</v>
      </c>
      <c r="K174" s="1609">
        <f>IF(ISERROR(VLOOKUP(CONCATENATE($B174,"-",$C174),IN_1A!$B$2:$AA$3000,9,FALSE))=TRUE,"",VLOOKUP(CONCATENATE($B174,"-",$C174),IN_1A!$B$2:$AA$3000,9,FALSE))</f>
        <v>0</v>
      </c>
      <c r="L174" s="1610">
        <f>IF(ISERROR(VLOOKUP(CONCATENATE($B174,"-",$C174),IN_1A!$B$2:$AA$3000,10,FALSE))=TRUE,"",VLOOKUP(CONCATENATE($B174,"-",$C174),IN_1A!$B$2:$AA$3000,10,FALSE))</f>
        <v>0</v>
      </c>
      <c r="M174" s="1609">
        <f>IF(ISERROR(VLOOKUP(CONCATENATE($B174,"-",$C174),IN_1A!$B$2:$AA$3000,11,FALSE))=TRUE,"",VLOOKUP(CONCATENATE($B174,"-",$C174),IN_1A!$B$2:$AA$3000,11,FALSE))</f>
        <v>0</v>
      </c>
      <c r="N174" s="1610">
        <f>IF(ISERROR(VLOOKUP(CONCATENATE($B174,"-",$C174),IN_1A!$B$2:$AA$3000,12,FALSE))=TRUE,"",VLOOKUP(CONCATENATE($B174,"-",$C174),IN_1A!$B$2:$AA$3000,12,FALSE))</f>
        <v>0</v>
      </c>
      <c r="O174" s="1609">
        <f>IF(ISERROR(VLOOKUP(CONCATENATE($B174,"-",$C174),IN_1A!$B$2:$AA$3000,13,FALSE))=TRUE,"",VLOOKUP(CONCATENATE($B174,"-",$C174),IN_1A!$B$2:$AA$3000,13,FALSE))</f>
        <v>0</v>
      </c>
      <c r="P174" s="1610">
        <f>IF(ISERROR(VLOOKUP(CONCATENATE($B174,"-",$C174),IN_1A!$B$2:$AA$3000,14,FALSE))=TRUE,"",VLOOKUP(CONCATENATE($B174,"-",$C174),IN_1A!$B$2:$AA$3000,14,FALSE))</f>
        <v>0</v>
      </c>
      <c r="Q174" s="615">
        <f t="shared" si="19"/>
        <v>0</v>
      </c>
      <c r="R174" s="616">
        <f t="shared" si="19"/>
        <v>0</v>
      </c>
      <c r="S174" s="177" t="str">
        <f t="shared" si="21"/>
        <v/>
      </c>
    </row>
    <row r="175" spans="1:19" s="203" customFormat="1" ht="12" customHeight="1" thickBot="1">
      <c r="A175" s="280" t="s">
        <v>606</v>
      </c>
      <c r="B175" s="294"/>
      <c r="C175" s="274"/>
      <c r="D175" s="1543"/>
      <c r="E175" s="522"/>
      <c r="F175" s="506"/>
      <c r="G175" s="506"/>
      <c r="H175" s="506"/>
      <c r="I175" s="506"/>
      <c r="J175" s="506"/>
      <c r="K175" s="506"/>
      <c r="L175" s="506"/>
      <c r="M175" s="506"/>
      <c r="N175" s="506"/>
      <c r="O175" s="506"/>
      <c r="P175" s="506"/>
      <c r="Q175" s="619"/>
      <c r="R175" s="620"/>
      <c r="S175" s="177" t="str">
        <f t="shared" si="21"/>
        <v/>
      </c>
    </row>
    <row r="176" spans="1:19" s="203" customFormat="1" ht="12" customHeight="1" thickBot="1">
      <c r="A176" s="275" t="s">
        <v>618</v>
      </c>
      <c r="B176" s="283" t="s">
        <v>644</v>
      </c>
      <c r="C176" s="284" t="s">
        <v>584</v>
      </c>
      <c r="D176" s="1544" t="str">
        <f t="shared" ref="D176:D188" si="22">CONCATENATE(D$149)</f>
        <v/>
      </c>
      <c r="E176" s="1605">
        <f>IF(ISERROR(VLOOKUP(CONCATENATE($B176,"-",$C176),IN_1A!$B$2:$AA$3000,3,FALSE))=TRUE,"",VLOOKUP(CONCATENATE($B176,"-",$C176),IN_1A!$B$2:$AA$3000,3,FALSE))</f>
        <v>0</v>
      </c>
      <c r="F176" s="1606">
        <f>IF(ISERROR(VLOOKUP(CONCATENATE($B176,"-",$C176),IN_1A!$B$2:$AA$3000,4,FALSE))=TRUE,"",VLOOKUP(CONCATENATE($B176,"-",$C176),IN_1A!$B$2:$AA$3000,4,FALSE))</f>
        <v>0</v>
      </c>
      <c r="G176" s="1605">
        <f>IF(ISERROR(VLOOKUP(CONCATENATE($B176,"-",$C176),IN_1A!$B$2:$AA$3000,5,FALSE))=TRUE,"",VLOOKUP(CONCATENATE($B176,"-",$C176),IN_1A!$B$2:$AA$3000,5,FALSE))</f>
        <v>0</v>
      </c>
      <c r="H176" s="1606">
        <f>IF(ISERROR(VLOOKUP(CONCATENATE($B176,"-",$C176),IN_1A!$B$2:$AA$3000,6,FALSE))=TRUE,"",VLOOKUP(CONCATENATE($B176,"-",$C176),IN_1A!$B$2:$AA$3000,6,FALSE))</f>
        <v>0</v>
      </c>
      <c r="I176" s="1605">
        <f>IF(ISERROR(VLOOKUP(CONCATENATE($B176,"-",$C176),IN_1A!$B$2:$AA$3000,7,FALSE))=TRUE,"",VLOOKUP(CONCATENATE($B176,"-",$C176),IN_1A!$B$2:$AA$3000,7,FALSE))</f>
        <v>0</v>
      </c>
      <c r="J176" s="1606">
        <f>IF(ISERROR(VLOOKUP(CONCATENATE($B176,"-",$C176),IN_1A!$B$2:$AA$3000,8,FALSE))=TRUE,"",VLOOKUP(CONCATENATE($B176,"-",$C176),IN_1A!$B$2:$AA$3000,8,FALSE))</f>
        <v>0</v>
      </c>
      <c r="K176" s="1605">
        <f>IF(ISERROR(VLOOKUP(CONCATENATE($B176,"-",$C176),IN_1A!$B$2:$AA$3000,9,FALSE))=TRUE,"",VLOOKUP(CONCATENATE($B176,"-",$C176),IN_1A!$B$2:$AA$3000,9,FALSE))</f>
        <v>0</v>
      </c>
      <c r="L176" s="1606">
        <f>IF(ISERROR(VLOOKUP(CONCATENATE($B176,"-",$C176),IN_1A!$B$2:$AA$3000,10,FALSE))=TRUE,"",VLOOKUP(CONCATENATE($B176,"-",$C176),IN_1A!$B$2:$AA$3000,10,FALSE))</f>
        <v>0</v>
      </c>
      <c r="M176" s="1605">
        <f>IF(ISERROR(VLOOKUP(CONCATENATE($B176,"-",$C176),IN_1A!$B$2:$AA$3000,11,FALSE))=TRUE,"",VLOOKUP(CONCATENATE($B176,"-",$C176),IN_1A!$B$2:$AA$3000,11,FALSE))</f>
        <v>0</v>
      </c>
      <c r="N176" s="1606">
        <f>IF(ISERROR(VLOOKUP(CONCATENATE($B176,"-",$C176),IN_1A!$B$2:$AA$3000,12,FALSE))=TRUE,"",VLOOKUP(CONCATENATE($B176,"-",$C176),IN_1A!$B$2:$AA$3000,12,FALSE))</f>
        <v>0</v>
      </c>
      <c r="O176" s="1605">
        <f>IF(ISERROR(VLOOKUP(CONCATENATE($B176,"-",$C176),IN_1A!$B$2:$AA$3000,13,FALSE))=TRUE,"",VLOOKUP(CONCATENATE($B176,"-",$C176),IN_1A!$B$2:$AA$3000,13,FALSE))</f>
        <v>0</v>
      </c>
      <c r="P176" s="1606">
        <f>IF(ISERROR(VLOOKUP(CONCATENATE($B176,"-",$C176),IN_1A!$B$2:$AA$3000,14,FALSE))=TRUE,"",VLOOKUP(CONCATENATE($B176,"-",$C176),IN_1A!$B$2:$AA$3000,14,FALSE))</f>
        <v>0</v>
      </c>
      <c r="Q176" s="611">
        <f t="shared" si="19"/>
        <v>0</v>
      </c>
      <c r="R176" s="612">
        <f t="shared" si="19"/>
        <v>0</v>
      </c>
      <c r="S176" s="177" t="str">
        <f t="shared" si="21"/>
        <v/>
      </c>
    </row>
    <row r="177" spans="1:19" s="178" customFormat="1" ht="12" thickBot="1">
      <c r="A177" s="275" t="s">
        <v>620</v>
      </c>
      <c r="B177" s="291" t="s">
        <v>645</v>
      </c>
      <c r="C177" s="274" t="s">
        <v>584</v>
      </c>
      <c r="D177" s="1545" t="str">
        <f t="shared" si="22"/>
        <v/>
      </c>
      <c r="E177" s="1607">
        <f>IF(ISERROR(VLOOKUP(CONCATENATE($B177,"-",$C177),IN_1A!$B$2:$AA$3000,3,FALSE))=TRUE,"",VLOOKUP(CONCATENATE($B177,"-",$C177),IN_1A!$B$2:$AA$3000,3,FALSE))</f>
        <v>0</v>
      </c>
      <c r="F177" s="1608">
        <f>IF(ISERROR(VLOOKUP(CONCATENATE($B177,"-",$C177),IN_1A!$B$2:$AA$3000,4,FALSE))=TRUE,"",VLOOKUP(CONCATENATE($B177,"-",$C177),IN_1A!$B$2:$AA$3000,4,FALSE))</f>
        <v>0</v>
      </c>
      <c r="G177" s="1607">
        <f>IF(ISERROR(VLOOKUP(CONCATENATE($B177,"-",$C177),IN_1A!$B$2:$AA$3000,5,FALSE))=TRUE,"",VLOOKUP(CONCATENATE($B177,"-",$C177),IN_1A!$B$2:$AA$3000,5,FALSE))</f>
        <v>0</v>
      </c>
      <c r="H177" s="1608">
        <f>IF(ISERROR(VLOOKUP(CONCATENATE($B177,"-",$C177),IN_1A!$B$2:$AA$3000,6,FALSE))=TRUE,"",VLOOKUP(CONCATENATE($B177,"-",$C177),IN_1A!$B$2:$AA$3000,6,FALSE))</f>
        <v>0</v>
      </c>
      <c r="I177" s="1607">
        <f>IF(ISERROR(VLOOKUP(CONCATENATE($B177,"-",$C177),IN_1A!$B$2:$AA$3000,7,FALSE))=TRUE,"",VLOOKUP(CONCATENATE($B177,"-",$C177),IN_1A!$B$2:$AA$3000,7,FALSE))</f>
        <v>0</v>
      </c>
      <c r="J177" s="1608">
        <f>IF(ISERROR(VLOOKUP(CONCATENATE($B177,"-",$C177),IN_1A!$B$2:$AA$3000,8,FALSE))=TRUE,"",VLOOKUP(CONCATENATE($B177,"-",$C177),IN_1A!$B$2:$AA$3000,8,FALSE))</f>
        <v>0</v>
      </c>
      <c r="K177" s="1607">
        <f>IF(ISERROR(VLOOKUP(CONCATENATE($B177,"-",$C177),IN_1A!$B$2:$AA$3000,9,FALSE))=TRUE,"",VLOOKUP(CONCATENATE($B177,"-",$C177),IN_1A!$B$2:$AA$3000,9,FALSE))</f>
        <v>0</v>
      </c>
      <c r="L177" s="1608">
        <f>IF(ISERROR(VLOOKUP(CONCATENATE($B177,"-",$C177),IN_1A!$B$2:$AA$3000,10,FALSE))=TRUE,"",VLOOKUP(CONCATENATE($B177,"-",$C177),IN_1A!$B$2:$AA$3000,10,FALSE))</f>
        <v>0</v>
      </c>
      <c r="M177" s="1607">
        <f>IF(ISERROR(VLOOKUP(CONCATENATE($B177,"-",$C177),IN_1A!$B$2:$AA$3000,11,FALSE))=TRUE,"",VLOOKUP(CONCATENATE($B177,"-",$C177),IN_1A!$B$2:$AA$3000,11,FALSE))</f>
        <v>0</v>
      </c>
      <c r="N177" s="1608">
        <f>IF(ISERROR(VLOOKUP(CONCATENATE($B177,"-",$C177),IN_1A!$B$2:$AA$3000,12,FALSE))=TRUE,"",VLOOKUP(CONCATENATE($B177,"-",$C177),IN_1A!$B$2:$AA$3000,12,FALSE))</f>
        <v>0</v>
      </c>
      <c r="O177" s="1607">
        <f>IF(ISERROR(VLOOKUP(CONCATENATE($B177,"-",$C177),IN_1A!$B$2:$AA$3000,13,FALSE))=TRUE,"",VLOOKUP(CONCATENATE($B177,"-",$C177),IN_1A!$B$2:$AA$3000,13,FALSE))</f>
        <v>0</v>
      </c>
      <c r="P177" s="1608">
        <f>IF(ISERROR(VLOOKUP(CONCATENATE($B177,"-",$C177),IN_1A!$B$2:$AA$3000,14,FALSE))=TRUE,"",VLOOKUP(CONCATENATE($B177,"-",$C177),IN_1A!$B$2:$AA$3000,14,FALSE))</f>
        <v>0</v>
      </c>
      <c r="Q177" s="613">
        <f t="shared" si="19"/>
        <v>0</v>
      </c>
      <c r="R177" s="614">
        <f t="shared" si="19"/>
        <v>0</v>
      </c>
      <c r="S177" s="177"/>
    </row>
    <row r="178" spans="1:19" s="203" customFormat="1" ht="12" customHeight="1" thickBot="1">
      <c r="A178" s="275" t="s">
        <v>622</v>
      </c>
      <c r="B178" s="291" t="s">
        <v>646</v>
      </c>
      <c r="C178" s="274" t="s">
        <v>584</v>
      </c>
      <c r="D178" s="1545" t="str">
        <f t="shared" si="22"/>
        <v/>
      </c>
      <c r="E178" s="1607">
        <f>IF(ISERROR(VLOOKUP(CONCATENATE($B178,"-",$C178),IN_1A!$B$2:$AA$3000,3,FALSE))=TRUE,"",VLOOKUP(CONCATENATE($B178,"-",$C178),IN_1A!$B$2:$AA$3000,3,FALSE))</f>
        <v>0</v>
      </c>
      <c r="F178" s="1608">
        <f>IF(ISERROR(VLOOKUP(CONCATENATE($B178,"-",$C178),IN_1A!$B$2:$AA$3000,4,FALSE))=TRUE,"",VLOOKUP(CONCATENATE($B178,"-",$C178),IN_1A!$B$2:$AA$3000,4,FALSE))</f>
        <v>0</v>
      </c>
      <c r="G178" s="1607">
        <f>IF(ISERROR(VLOOKUP(CONCATENATE($B178,"-",$C178),IN_1A!$B$2:$AA$3000,5,FALSE))=TRUE,"",VLOOKUP(CONCATENATE($B178,"-",$C178),IN_1A!$B$2:$AA$3000,5,FALSE))</f>
        <v>0</v>
      </c>
      <c r="H178" s="1608">
        <f>IF(ISERROR(VLOOKUP(CONCATENATE($B178,"-",$C178),IN_1A!$B$2:$AA$3000,6,FALSE))=TRUE,"",VLOOKUP(CONCATENATE($B178,"-",$C178),IN_1A!$B$2:$AA$3000,6,FALSE))</f>
        <v>0</v>
      </c>
      <c r="I178" s="1607">
        <f>IF(ISERROR(VLOOKUP(CONCATENATE($B178,"-",$C178),IN_1A!$B$2:$AA$3000,7,FALSE))=TRUE,"",VLOOKUP(CONCATENATE($B178,"-",$C178),IN_1A!$B$2:$AA$3000,7,FALSE))</f>
        <v>0</v>
      </c>
      <c r="J178" s="1608">
        <f>IF(ISERROR(VLOOKUP(CONCATENATE($B178,"-",$C178),IN_1A!$B$2:$AA$3000,8,FALSE))=TRUE,"",VLOOKUP(CONCATENATE($B178,"-",$C178),IN_1A!$B$2:$AA$3000,8,FALSE))</f>
        <v>0</v>
      </c>
      <c r="K178" s="1607">
        <f>IF(ISERROR(VLOOKUP(CONCATENATE($B178,"-",$C178),IN_1A!$B$2:$AA$3000,9,FALSE))=TRUE,"",VLOOKUP(CONCATENATE($B178,"-",$C178),IN_1A!$B$2:$AA$3000,9,FALSE))</f>
        <v>0</v>
      </c>
      <c r="L178" s="1608">
        <f>IF(ISERROR(VLOOKUP(CONCATENATE($B178,"-",$C178),IN_1A!$B$2:$AA$3000,10,FALSE))=TRUE,"",VLOOKUP(CONCATENATE($B178,"-",$C178),IN_1A!$B$2:$AA$3000,10,FALSE))</f>
        <v>0</v>
      </c>
      <c r="M178" s="1607">
        <f>IF(ISERROR(VLOOKUP(CONCATENATE($B178,"-",$C178),IN_1A!$B$2:$AA$3000,11,FALSE))=TRUE,"",VLOOKUP(CONCATENATE($B178,"-",$C178),IN_1A!$B$2:$AA$3000,11,FALSE))</f>
        <v>0</v>
      </c>
      <c r="N178" s="1608">
        <f>IF(ISERROR(VLOOKUP(CONCATENATE($B178,"-",$C178),IN_1A!$B$2:$AA$3000,12,FALSE))=TRUE,"",VLOOKUP(CONCATENATE($B178,"-",$C178),IN_1A!$B$2:$AA$3000,12,FALSE))</f>
        <v>0</v>
      </c>
      <c r="O178" s="1607">
        <f>IF(ISERROR(VLOOKUP(CONCATENATE($B178,"-",$C178),IN_1A!$B$2:$AA$3000,13,FALSE))=TRUE,"",VLOOKUP(CONCATENATE($B178,"-",$C178),IN_1A!$B$2:$AA$3000,13,FALSE))</f>
        <v>0</v>
      </c>
      <c r="P178" s="1608">
        <f>IF(ISERROR(VLOOKUP(CONCATENATE($B178,"-",$C178),IN_1A!$B$2:$AA$3000,14,FALSE))=TRUE,"",VLOOKUP(CONCATENATE($B178,"-",$C178),IN_1A!$B$2:$AA$3000,14,FALSE))</f>
        <v>0</v>
      </c>
      <c r="Q178" s="613">
        <f t="shared" si="19"/>
        <v>0</v>
      </c>
      <c r="R178" s="614">
        <f t="shared" si="19"/>
        <v>0</v>
      </c>
      <c r="S178" s="177" t="str">
        <f t="shared" ref="S178:S190" si="23">IF(O178&gt;Q178,"ERRORE",IF(P178&gt;R178,"ERRORE",""))</f>
        <v/>
      </c>
    </row>
    <row r="179" spans="1:19" s="203" customFormat="1" ht="12" customHeight="1" thickBot="1">
      <c r="A179" s="275" t="s">
        <v>624</v>
      </c>
      <c r="B179" s="291" t="s">
        <v>647</v>
      </c>
      <c r="C179" s="274" t="s">
        <v>584</v>
      </c>
      <c r="D179" s="1545" t="str">
        <f t="shared" si="22"/>
        <v/>
      </c>
      <c r="E179" s="1607">
        <f>IF(ISERROR(VLOOKUP(CONCATENATE($B179,"-",$C179),IN_1A!$B$2:$AA$3000,3,FALSE))=TRUE,"",VLOOKUP(CONCATENATE($B179,"-",$C179),IN_1A!$B$2:$AA$3000,3,FALSE))</f>
        <v>0</v>
      </c>
      <c r="F179" s="1608">
        <f>IF(ISERROR(VLOOKUP(CONCATENATE($B179,"-",$C179),IN_1A!$B$2:$AA$3000,4,FALSE))=TRUE,"",VLOOKUP(CONCATENATE($B179,"-",$C179),IN_1A!$B$2:$AA$3000,4,FALSE))</f>
        <v>0</v>
      </c>
      <c r="G179" s="1607">
        <f>IF(ISERROR(VLOOKUP(CONCATENATE($B179,"-",$C179),IN_1A!$B$2:$AA$3000,5,FALSE))=TRUE,"",VLOOKUP(CONCATENATE($B179,"-",$C179),IN_1A!$B$2:$AA$3000,5,FALSE))</f>
        <v>0</v>
      </c>
      <c r="H179" s="1608">
        <f>IF(ISERROR(VLOOKUP(CONCATENATE($B179,"-",$C179),IN_1A!$B$2:$AA$3000,6,FALSE))=TRUE,"",VLOOKUP(CONCATENATE($B179,"-",$C179),IN_1A!$B$2:$AA$3000,6,FALSE))</f>
        <v>0</v>
      </c>
      <c r="I179" s="1607">
        <f>IF(ISERROR(VLOOKUP(CONCATENATE($B179,"-",$C179),IN_1A!$B$2:$AA$3000,7,FALSE))=TRUE,"",VLOOKUP(CONCATENATE($B179,"-",$C179),IN_1A!$B$2:$AA$3000,7,FALSE))</f>
        <v>0</v>
      </c>
      <c r="J179" s="1608">
        <f>IF(ISERROR(VLOOKUP(CONCATENATE($B179,"-",$C179),IN_1A!$B$2:$AA$3000,8,FALSE))=TRUE,"",VLOOKUP(CONCATENATE($B179,"-",$C179),IN_1A!$B$2:$AA$3000,8,FALSE))</f>
        <v>0</v>
      </c>
      <c r="K179" s="1607">
        <f>IF(ISERROR(VLOOKUP(CONCATENATE($B179,"-",$C179),IN_1A!$B$2:$AA$3000,9,FALSE))=TRUE,"",VLOOKUP(CONCATENATE($B179,"-",$C179),IN_1A!$B$2:$AA$3000,9,FALSE))</f>
        <v>0</v>
      </c>
      <c r="L179" s="1608">
        <f>IF(ISERROR(VLOOKUP(CONCATENATE($B179,"-",$C179),IN_1A!$B$2:$AA$3000,10,FALSE))=TRUE,"",VLOOKUP(CONCATENATE($B179,"-",$C179),IN_1A!$B$2:$AA$3000,10,FALSE))</f>
        <v>0</v>
      </c>
      <c r="M179" s="1607">
        <f>IF(ISERROR(VLOOKUP(CONCATENATE($B179,"-",$C179),IN_1A!$B$2:$AA$3000,11,FALSE))=TRUE,"",VLOOKUP(CONCATENATE($B179,"-",$C179),IN_1A!$B$2:$AA$3000,11,FALSE))</f>
        <v>0</v>
      </c>
      <c r="N179" s="1608">
        <f>IF(ISERROR(VLOOKUP(CONCATENATE($B179,"-",$C179),IN_1A!$B$2:$AA$3000,12,FALSE))=TRUE,"",VLOOKUP(CONCATENATE($B179,"-",$C179),IN_1A!$B$2:$AA$3000,12,FALSE))</f>
        <v>0</v>
      </c>
      <c r="O179" s="1607">
        <f>IF(ISERROR(VLOOKUP(CONCATENATE($B179,"-",$C179),IN_1A!$B$2:$AA$3000,13,FALSE))=TRUE,"",VLOOKUP(CONCATENATE($B179,"-",$C179),IN_1A!$B$2:$AA$3000,13,FALSE))</f>
        <v>0</v>
      </c>
      <c r="P179" s="1608">
        <f>IF(ISERROR(VLOOKUP(CONCATENATE($B179,"-",$C179),IN_1A!$B$2:$AA$3000,14,FALSE))=TRUE,"",VLOOKUP(CONCATENATE($B179,"-",$C179),IN_1A!$B$2:$AA$3000,14,FALSE))</f>
        <v>0</v>
      </c>
      <c r="Q179" s="613">
        <f t="shared" si="19"/>
        <v>0</v>
      </c>
      <c r="R179" s="614">
        <f t="shared" si="19"/>
        <v>0</v>
      </c>
      <c r="S179" s="177" t="str">
        <f t="shared" si="23"/>
        <v/>
      </c>
    </row>
    <row r="180" spans="1:19" s="203" customFormat="1" ht="12" customHeight="1" thickBot="1">
      <c r="A180" s="275" t="s">
        <v>626</v>
      </c>
      <c r="B180" s="291" t="s">
        <v>648</v>
      </c>
      <c r="C180" s="274" t="s">
        <v>584</v>
      </c>
      <c r="D180" s="1545" t="str">
        <f t="shared" si="22"/>
        <v/>
      </c>
      <c r="E180" s="1607">
        <f>IF(ISERROR(VLOOKUP(CONCATENATE($B180,"-",$C180),IN_1A!$B$2:$AA$3000,3,FALSE))=TRUE,"",VLOOKUP(CONCATENATE($B180,"-",$C180),IN_1A!$B$2:$AA$3000,3,FALSE))</f>
        <v>0</v>
      </c>
      <c r="F180" s="1608">
        <f>IF(ISERROR(VLOOKUP(CONCATENATE($B180,"-",$C180),IN_1A!$B$2:$AA$3000,4,FALSE))=TRUE,"",VLOOKUP(CONCATENATE($B180,"-",$C180),IN_1A!$B$2:$AA$3000,4,FALSE))</f>
        <v>0</v>
      </c>
      <c r="G180" s="1607">
        <f>IF(ISERROR(VLOOKUP(CONCATENATE($B180,"-",$C180),IN_1A!$B$2:$AA$3000,5,FALSE))=TRUE,"",VLOOKUP(CONCATENATE($B180,"-",$C180),IN_1A!$B$2:$AA$3000,5,FALSE))</f>
        <v>0</v>
      </c>
      <c r="H180" s="1608">
        <f>IF(ISERROR(VLOOKUP(CONCATENATE($B180,"-",$C180),IN_1A!$B$2:$AA$3000,6,FALSE))=TRUE,"",VLOOKUP(CONCATENATE($B180,"-",$C180),IN_1A!$B$2:$AA$3000,6,FALSE))</f>
        <v>0</v>
      </c>
      <c r="I180" s="1607">
        <f>IF(ISERROR(VLOOKUP(CONCATENATE($B180,"-",$C180),IN_1A!$B$2:$AA$3000,7,FALSE))=TRUE,"",VLOOKUP(CONCATENATE($B180,"-",$C180),IN_1A!$B$2:$AA$3000,7,FALSE))</f>
        <v>0</v>
      </c>
      <c r="J180" s="1608">
        <f>IF(ISERROR(VLOOKUP(CONCATENATE($B180,"-",$C180),IN_1A!$B$2:$AA$3000,8,FALSE))=TRUE,"",VLOOKUP(CONCATENATE($B180,"-",$C180),IN_1A!$B$2:$AA$3000,8,FALSE))</f>
        <v>0</v>
      </c>
      <c r="K180" s="1607">
        <f>IF(ISERROR(VLOOKUP(CONCATENATE($B180,"-",$C180),IN_1A!$B$2:$AA$3000,9,FALSE))=TRUE,"",VLOOKUP(CONCATENATE($B180,"-",$C180),IN_1A!$B$2:$AA$3000,9,FALSE))</f>
        <v>0</v>
      </c>
      <c r="L180" s="1608">
        <f>IF(ISERROR(VLOOKUP(CONCATENATE($B180,"-",$C180),IN_1A!$B$2:$AA$3000,10,FALSE))=TRUE,"",VLOOKUP(CONCATENATE($B180,"-",$C180),IN_1A!$B$2:$AA$3000,10,FALSE))</f>
        <v>0</v>
      </c>
      <c r="M180" s="1607">
        <f>IF(ISERROR(VLOOKUP(CONCATENATE($B180,"-",$C180),IN_1A!$B$2:$AA$3000,11,FALSE))=TRUE,"",VLOOKUP(CONCATENATE($B180,"-",$C180),IN_1A!$B$2:$AA$3000,11,FALSE))</f>
        <v>0</v>
      </c>
      <c r="N180" s="1608">
        <f>IF(ISERROR(VLOOKUP(CONCATENATE($B180,"-",$C180),IN_1A!$B$2:$AA$3000,12,FALSE))=TRUE,"",VLOOKUP(CONCATENATE($B180,"-",$C180),IN_1A!$B$2:$AA$3000,12,FALSE))</f>
        <v>0</v>
      </c>
      <c r="O180" s="1607">
        <f>IF(ISERROR(VLOOKUP(CONCATENATE($B180,"-",$C180),IN_1A!$B$2:$AA$3000,13,FALSE))=TRUE,"",VLOOKUP(CONCATENATE($B180,"-",$C180),IN_1A!$B$2:$AA$3000,13,FALSE))</f>
        <v>0</v>
      </c>
      <c r="P180" s="1608">
        <f>IF(ISERROR(VLOOKUP(CONCATENATE($B180,"-",$C180),IN_1A!$B$2:$AA$3000,14,FALSE))=TRUE,"",VLOOKUP(CONCATENATE($B180,"-",$C180),IN_1A!$B$2:$AA$3000,14,FALSE))</f>
        <v>0</v>
      </c>
      <c r="Q180" s="613">
        <f t="shared" si="19"/>
        <v>0</v>
      </c>
      <c r="R180" s="614">
        <f t="shared" si="19"/>
        <v>0</v>
      </c>
      <c r="S180" s="177" t="str">
        <f t="shared" si="23"/>
        <v/>
      </c>
    </row>
    <row r="181" spans="1:19" s="203" customFormat="1" ht="12" customHeight="1" thickBot="1">
      <c r="A181" s="275" t="s">
        <v>628</v>
      </c>
      <c r="B181" s="291" t="s">
        <v>649</v>
      </c>
      <c r="C181" s="274" t="s">
        <v>584</v>
      </c>
      <c r="D181" s="1545" t="str">
        <f t="shared" si="22"/>
        <v/>
      </c>
      <c r="E181" s="1607">
        <f>IF(ISERROR(VLOOKUP(CONCATENATE($B181,"-",$C181),IN_1A!$B$2:$AA$3000,3,FALSE))=TRUE,"",VLOOKUP(CONCATENATE($B181,"-",$C181),IN_1A!$B$2:$AA$3000,3,FALSE))</f>
        <v>0</v>
      </c>
      <c r="F181" s="1608">
        <f>IF(ISERROR(VLOOKUP(CONCATENATE($B181,"-",$C181),IN_1A!$B$2:$AA$3000,4,FALSE))=TRUE,"",VLOOKUP(CONCATENATE($B181,"-",$C181),IN_1A!$B$2:$AA$3000,4,FALSE))</f>
        <v>0</v>
      </c>
      <c r="G181" s="1607">
        <f>IF(ISERROR(VLOOKUP(CONCATENATE($B181,"-",$C181),IN_1A!$B$2:$AA$3000,5,FALSE))=TRUE,"",VLOOKUP(CONCATENATE($B181,"-",$C181),IN_1A!$B$2:$AA$3000,5,FALSE))</f>
        <v>0</v>
      </c>
      <c r="H181" s="1608">
        <f>IF(ISERROR(VLOOKUP(CONCATENATE($B181,"-",$C181),IN_1A!$B$2:$AA$3000,6,FALSE))=TRUE,"",VLOOKUP(CONCATENATE($B181,"-",$C181),IN_1A!$B$2:$AA$3000,6,FALSE))</f>
        <v>0</v>
      </c>
      <c r="I181" s="1607">
        <f>IF(ISERROR(VLOOKUP(CONCATENATE($B181,"-",$C181),IN_1A!$B$2:$AA$3000,7,FALSE))=TRUE,"",VLOOKUP(CONCATENATE($B181,"-",$C181),IN_1A!$B$2:$AA$3000,7,FALSE))</f>
        <v>0</v>
      </c>
      <c r="J181" s="1608">
        <f>IF(ISERROR(VLOOKUP(CONCATENATE($B181,"-",$C181),IN_1A!$B$2:$AA$3000,8,FALSE))=TRUE,"",VLOOKUP(CONCATENATE($B181,"-",$C181),IN_1A!$B$2:$AA$3000,8,FALSE))</f>
        <v>0</v>
      </c>
      <c r="K181" s="1607">
        <f>IF(ISERROR(VLOOKUP(CONCATENATE($B181,"-",$C181),IN_1A!$B$2:$AA$3000,9,FALSE))=TRUE,"",VLOOKUP(CONCATENATE($B181,"-",$C181),IN_1A!$B$2:$AA$3000,9,FALSE))</f>
        <v>0</v>
      </c>
      <c r="L181" s="1608">
        <f>IF(ISERROR(VLOOKUP(CONCATENATE($B181,"-",$C181),IN_1A!$B$2:$AA$3000,10,FALSE))=TRUE,"",VLOOKUP(CONCATENATE($B181,"-",$C181),IN_1A!$B$2:$AA$3000,10,FALSE))</f>
        <v>0</v>
      </c>
      <c r="M181" s="1607">
        <f>IF(ISERROR(VLOOKUP(CONCATENATE($B181,"-",$C181),IN_1A!$B$2:$AA$3000,11,FALSE))=TRUE,"",VLOOKUP(CONCATENATE($B181,"-",$C181),IN_1A!$B$2:$AA$3000,11,FALSE))</f>
        <v>0</v>
      </c>
      <c r="N181" s="1608">
        <f>IF(ISERROR(VLOOKUP(CONCATENATE($B181,"-",$C181),IN_1A!$B$2:$AA$3000,12,FALSE))=TRUE,"",VLOOKUP(CONCATENATE($B181,"-",$C181),IN_1A!$B$2:$AA$3000,12,FALSE))</f>
        <v>0</v>
      </c>
      <c r="O181" s="1607">
        <f>IF(ISERROR(VLOOKUP(CONCATENATE($B181,"-",$C181),IN_1A!$B$2:$AA$3000,13,FALSE))=TRUE,"",VLOOKUP(CONCATENATE($B181,"-",$C181),IN_1A!$B$2:$AA$3000,13,FALSE))</f>
        <v>0</v>
      </c>
      <c r="P181" s="1608">
        <f>IF(ISERROR(VLOOKUP(CONCATENATE($B181,"-",$C181),IN_1A!$B$2:$AA$3000,14,FALSE))=TRUE,"",VLOOKUP(CONCATENATE($B181,"-",$C181),IN_1A!$B$2:$AA$3000,14,FALSE))</f>
        <v>0</v>
      </c>
      <c r="Q181" s="613">
        <f t="shared" si="19"/>
        <v>0</v>
      </c>
      <c r="R181" s="614">
        <f t="shared" si="19"/>
        <v>0</v>
      </c>
      <c r="S181" s="177" t="str">
        <f t="shared" si="23"/>
        <v/>
      </c>
    </row>
    <row r="182" spans="1:19" s="203" customFormat="1" ht="12" customHeight="1" thickBot="1">
      <c r="A182" s="275" t="s">
        <v>630</v>
      </c>
      <c r="B182" s="273" t="s">
        <v>650</v>
      </c>
      <c r="C182" s="276" t="s">
        <v>584</v>
      </c>
      <c r="D182" s="1545" t="str">
        <f t="shared" si="22"/>
        <v/>
      </c>
      <c r="E182" s="1607">
        <f>IF(ISERROR(VLOOKUP(CONCATENATE($B182,"-",$C182),IN_1A!$B$2:$AA$3000,3,FALSE))=TRUE,"",VLOOKUP(CONCATENATE($B182,"-",$C182),IN_1A!$B$2:$AA$3000,3,FALSE))</f>
        <v>0</v>
      </c>
      <c r="F182" s="1608">
        <f>IF(ISERROR(VLOOKUP(CONCATENATE($B182,"-",$C182),IN_1A!$B$2:$AA$3000,4,FALSE))=TRUE,"",VLOOKUP(CONCATENATE($B182,"-",$C182),IN_1A!$B$2:$AA$3000,4,FALSE))</f>
        <v>0</v>
      </c>
      <c r="G182" s="1607">
        <f>IF(ISERROR(VLOOKUP(CONCATENATE($B182,"-",$C182),IN_1A!$B$2:$AA$3000,5,FALSE))=TRUE,"",VLOOKUP(CONCATENATE($B182,"-",$C182),IN_1A!$B$2:$AA$3000,5,FALSE))</f>
        <v>0</v>
      </c>
      <c r="H182" s="1608">
        <f>IF(ISERROR(VLOOKUP(CONCATENATE($B182,"-",$C182),IN_1A!$B$2:$AA$3000,6,FALSE))=TRUE,"",VLOOKUP(CONCATENATE($B182,"-",$C182),IN_1A!$B$2:$AA$3000,6,FALSE))</f>
        <v>0</v>
      </c>
      <c r="I182" s="1607">
        <f>IF(ISERROR(VLOOKUP(CONCATENATE($B182,"-",$C182),IN_1A!$B$2:$AA$3000,7,FALSE))=TRUE,"",VLOOKUP(CONCATENATE($B182,"-",$C182),IN_1A!$B$2:$AA$3000,7,FALSE))</f>
        <v>0</v>
      </c>
      <c r="J182" s="1608">
        <f>IF(ISERROR(VLOOKUP(CONCATENATE($B182,"-",$C182),IN_1A!$B$2:$AA$3000,8,FALSE))=TRUE,"",VLOOKUP(CONCATENATE($B182,"-",$C182),IN_1A!$B$2:$AA$3000,8,FALSE))</f>
        <v>0</v>
      </c>
      <c r="K182" s="1607">
        <f>IF(ISERROR(VLOOKUP(CONCATENATE($B182,"-",$C182),IN_1A!$B$2:$AA$3000,9,FALSE))=TRUE,"",VLOOKUP(CONCATENATE($B182,"-",$C182),IN_1A!$B$2:$AA$3000,9,FALSE))</f>
        <v>0</v>
      </c>
      <c r="L182" s="1608">
        <f>IF(ISERROR(VLOOKUP(CONCATENATE($B182,"-",$C182),IN_1A!$B$2:$AA$3000,10,FALSE))=TRUE,"",VLOOKUP(CONCATENATE($B182,"-",$C182),IN_1A!$B$2:$AA$3000,10,FALSE))</f>
        <v>0</v>
      </c>
      <c r="M182" s="1607">
        <f>IF(ISERROR(VLOOKUP(CONCATENATE($B182,"-",$C182),IN_1A!$B$2:$AA$3000,11,FALSE))=TRUE,"",VLOOKUP(CONCATENATE($B182,"-",$C182),IN_1A!$B$2:$AA$3000,11,FALSE))</f>
        <v>0</v>
      </c>
      <c r="N182" s="1608">
        <f>IF(ISERROR(VLOOKUP(CONCATENATE($B182,"-",$C182),IN_1A!$B$2:$AA$3000,12,FALSE))=TRUE,"",VLOOKUP(CONCATENATE($B182,"-",$C182),IN_1A!$B$2:$AA$3000,12,FALSE))</f>
        <v>0</v>
      </c>
      <c r="O182" s="1607">
        <f>IF(ISERROR(VLOOKUP(CONCATENATE($B182,"-",$C182),IN_1A!$B$2:$AA$3000,13,FALSE))=TRUE,"",VLOOKUP(CONCATENATE($B182,"-",$C182),IN_1A!$B$2:$AA$3000,13,FALSE))</f>
        <v>0</v>
      </c>
      <c r="P182" s="1608">
        <f>IF(ISERROR(VLOOKUP(CONCATENATE($B182,"-",$C182),IN_1A!$B$2:$AA$3000,14,FALSE))=TRUE,"",VLOOKUP(CONCATENATE($B182,"-",$C182),IN_1A!$B$2:$AA$3000,14,FALSE))</f>
        <v>0</v>
      </c>
      <c r="Q182" s="613">
        <f t="shared" si="19"/>
        <v>0</v>
      </c>
      <c r="R182" s="614">
        <f t="shared" si="19"/>
        <v>0</v>
      </c>
      <c r="S182" s="177" t="str">
        <f t="shared" si="23"/>
        <v/>
      </c>
    </row>
    <row r="183" spans="1:19" s="203" customFormat="1" ht="12" customHeight="1" thickBot="1">
      <c r="A183" s="275" t="s">
        <v>632</v>
      </c>
      <c r="B183" s="273" t="s">
        <v>651</v>
      </c>
      <c r="C183" s="276" t="s">
        <v>584</v>
      </c>
      <c r="D183" s="1545" t="str">
        <f t="shared" si="22"/>
        <v/>
      </c>
      <c r="E183" s="1607">
        <f>IF(ISERROR(VLOOKUP(CONCATENATE($B183,"-",$C183),IN_1A!$B$2:$AA$3000,3,FALSE))=TRUE,"",VLOOKUP(CONCATENATE($B183,"-",$C183),IN_1A!$B$2:$AA$3000,3,FALSE))</f>
        <v>0</v>
      </c>
      <c r="F183" s="1608">
        <f>IF(ISERROR(VLOOKUP(CONCATENATE($B183,"-",$C183),IN_1A!$B$2:$AA$3000,4,FALSE))=TRUE,"",VLOOKUP(CONCATENATE($B183,"-",$C183),IN_1A!$B$2:$AA$3000,4,FALSE))</f>
        <v>0</v>
      </c>
      <c r="G183" s="1607">
        <f>IF(ISERROR(VLOOKUP(CONCATENATE($B183,"-",$C183),IN_1A!$B$2:$AA$3000,5,FALSE))=TRUE,"",VLOOKUP(CONCATENATE($B183,"-",$C183),IN_1A!$B$2:$AA$3000,5,FALSE))</f>
        <v>0</v>
      </c>
      <c r="H183" s="1608">
        <f>IF(ISERROR(VLOOKUP(CONCATENATE($B183,"-",$C183),IN_1A!$B$2:$AA$3000,6,FALSE))=TRUE,"",VLOOKUP(CONCATENATE($B183,"-",$C183),IN_1A!$B$2:$AA$3000,6,FALSE))</f>
        <v>0</v>
      </c>
      <c r="I183" s="1607">
        <f>IF(ISERROR(VLOOKUP(CONCATENATE($B183,"-",$C183),IN_1A!$B$2:$AA$3000,7,FALSE))=TRUE,"",VLOOKUP(CONCATENATE($B183,"-",$C183),IN_1A!$B$2:$AA$3000,7,FALSE))</f>
        <v>0</v>
      </c>
      <c r="J183" s="1608">
        <f>IF(ISERROR(VLOOKUP(CONCATENATE($B183,"-",$C183),IN_1A!$B$2:$AA$3000,8,FALSE))=TRUE,"",VLOOKUP(CONCATENATE($B183,"-",$C183),IN_1A!$B$2:$AA$3000,8,FALSE))</f>
        <v>0</v>
      </c>
      <c r="K183" s="1607">
        <f>IF(ISERROR(VLOOKUP(CONCATENATE($B183,"-",$C183),IN_1A!$B$2:$AA$3000,9,FALSE))=TRUE,"",VLOOKUP(CONCATENATE($B183,"-",$C183),IN_1A!$B$2:$AA$3000,9,FALSE))</f>
        <v>0</v>
      </c>
      <c r="L183" s="1608">
        <f>IF(ISERROR(VLOOKUP(CONCATENATE($B183,"-",$C183),IN_1A!$B$2:$AA$3000,10,FALSE))=TRUE,"",VLOOKUP(CONCATENATE($B183,"-",$C183),IN_1A!$B$2:$AA$3000,10,FALSE))</f>
        <v>0</v>
      </c>
      <c r="M183" s="1607">
        <f>IF(ISERROR(VLOOKUP(CONCATENATE($B183,"-",$C183),IN_1A!$B$2:$AA$3000,11,FALSE))=TRUE,"",VLOOKUP(CONCATENATE($B183,"-",$C183),IN_1A!$B$2:$AA$3000,11,FALSE))</f>
        <v>0</v>
      </c>
      <c r="N183" s="1608">
        <f>IF(ISERROR(VLOOKUP(CONCATENATE($B183,"-",$C183),IN_1A!$B$2:$AA$3000,12,FALSE))=TRUE,"",VLOOKUP(CONCATENATE($B183,"-",$C183),IN_1A!$B$2:$AA$3000,12,FALSE))</f>
        <v>0</v>
      </c>
      <c r="O183" s="1607">
        <f>IF(ISERROR(VLOOKUP(CONCATENATE($B183,"-",$C183),IN_1A!$B$2:$AA$3000,13,FALSE))=TRUE,"",VLOOKUP(CONCATENATE($B183,"-",$C183),IN_1A!$B$2:$AA$3000,13,FALSE))</f>
        <v>0</v>
      </c>
      <c r="P183" s="1608">
        <f>IF(ISERROR(VLOOKUP(CONCATENATE($B183,"-",$C183),IN_1A!$B$2:$AA$3000,14,FALSE))=TRUE,"",VLOOKUP(CONCATENATE($B183,"-",$C183),IN_1A!$B$2:$AA$3000,14,FALSE))</f>
        <v>0</v>
      </c>
      <c r="Q183" s="613">
        <f t="shared" si="19"/>
        <v>0</v>
      </c>
      <c r="R183" s="614">
        <f t="shared" si="19"/>
        <v>0</v>
      </c>
      <c r="S183" s="177" t="str">
        <f t="shared" si="23"/>
        <v/>
      </c>
    </row>
    <row r="184" spans="1:19" s="178" customFormat="1" ht="12" thickBot="1">
      <c r="A184" s="275" t="s">
        <v>634</v>
      </c>
      <c r="B184" s="273" t="s">
        <v>652</v>
      </c>
      <c r="C184" s="276" t="s">
        <v>584</v>
      </c>
      <c r="D184" s="1545" t="str">
        <f t="shared" si="22"/>
        <v/>
      </c>
      <c r="E184" s="1607">
        <f>IF(ISERROR(VLOOKUP(CONCATENATE($B184,"-",$C184),IN_1A!$B$2:$AA$3000,3,FALSE))=TRUE,"",VLOOKUP(CONCATENATE($B184,"-",$C184),IN_1A!$B$2:$AA$3000,3,FALSE))</f>
        <v>0</v>
      </c>
      <c r="F184" s="1608">
        <f>IF(ISERROR(VLOOKUP(CONCATENATE($B184,"-",$C184),IN_1A!$B$2:$AA$3000,4,FALSE))=TRUE,"",VLOOKUP(CONCATENATE($B184,"-",$C184),IN_1A!$B$2:$AA$3000,4,FALSE))</f>
        <v>0</v>
      </c>
      <c r="G184" s="1607">
        <f>IF(ISERROR(VLOOKUP(CONCATENATE($B184,"-",$C184),IN_1A!$B$2:$AA$3000,5,FALSE))=TRUE,"",VLOOKUP(CONCATENATE($B184,"-",$C184),IN_1A!$B$2:$AA$3000,5,FALSE))</f>
        <v>0</v>
      </c>
      <c r="H184" s="1608">
        <f>IF(ISERROR(VLOOKUP(CONCATENATE($B184,"-",$C184),IN_1A!$B$2:$AA$3000,6,FALSE))=TRUE,"",VLOOKUP(CONCATENATE($B184,"-",$C184),IN_1A!$B$2:$AA$3000,6,FALSE))</f>
        <v>0</v>
      </c>
      <c r="I184" s="1607">
        <f>IF(ISERROR(VLOOKUP(CONCATENATE($B184,"-",$C184),IN_1A!$B$2:$AA$3000,7,FALSE))=TRUE,"",VLOOKUP(CONCATENATE($B184,"-",$C184),IN_1A!$B$2:$AA$3000,7,FALSE))</f>
        <v>0</v>
      </c>
      <c r="J184" s="1608">
        <f>IF(ISERROR(VLOOKUP(CONCATENATE($B184,"-",$C184),IN_1A!$B$2:$AA$3000,8,FALSE))=TRUE,"",VLOOKUP(CONCATENATE($B184,"-",$C184),IN_1A!$B$2:$AA$3000,8,FALSE))</f>
        <v>0</v>
      </c>
      <c r="K184" s="1607">
        <f>IF(ISERROR(VLOOKUP(CONCATENATE($B184,"-",$C184),IN_1A!$B$2:$AA$3000,9,FALSE))=TRUE,"",VLOOKUP(CONCATENATE($B184,"-",$C184),IN_1A!$B$2:$AA$3000,9,FALSE))</f>
        <v>0</v>
      </c>
      <c r="L184" s="1608">
        <f>IF(ISERROR(VLOOKUP(CONCATENATE($B184,"-",$C184),IN_1A!$B$2:$AA$3000,10,FALSE))=TRUE,"",VLOOKUP(CONCATENATE($B184,"-",$C184),IN_1A!$B$2:$AA$3000,10,FALSE))</f>
        <v>0</v>
      </c>
      <c r="M184" s="1607">
        <f>IF(ISERROR(VLOOKUP(CONCATENATE($B184,"-",$C184),IN_1A!$B$2:$AA$3000,11,FALSE))=TRUE,"",VLOOKUP(CONCATENATE($B184,"-",$C184),IN_1A!$B$2:$AA$3000,11,FALSE))</f>
        <v>0</v>
      </c>
      <c r="N184" s="1608">
        <f>IF(ISERROR(VLOOKUP(CONCATENATE($B184,"-",$C184),IN_1A!$B$2:$AA$3000,12,FALSE))=TRUE,"",VLOOKUP(CONCATENATE($B184,"-",$C184),IN_1A!$B$2:$AA$3000,12,FALSE))</f>
        <v>0</v>
      </c>
      <c r="O184" s="1607">
        <f>IF(ISERROR(VLOOKUP(CONCATENATE($B184,"-",$C184),IN_1A!$B$2:$AA$3000,13,FALSE))=TRUE,"",VLOOKUP(CONCATENATE($B184,"-",$C184),IN_1A!$B$2:$AA$3000,13,FALSE))</f>
        <v>0</v>
      </c>
      <c r="P184" s="1608">
        <f>IF(ISERROR(VLOOKUP(CONCATENATE($B184,"-",$C184),IN_1A!$B$2:$AA$3000,14,FALSE))=TRUE,"",VLOOKUP(CONCATENATE($B184,"-",$C184),IN_1A!$B$2:$AA$3000,14,FALSE))</f>
        <v>0</v>
      </c>
      <c r="Q184" s="613">
        <f t="shared" si="19"/>
        <v>0</v>
      </c>
      <c r="R184" s="614">
        <f t="shared" si="19"/>
        <v>0</v>
      </c>
      <c r="S184" s="177" t="str">
        <f t="shared" si="23"/>
        <v/>
      </c>
    </row>
    <row r="185" spans="1:19" s="203" customFormat="1" ht="12" customHeight="1" thickBot="1">
      <c r="A185" s="275" t="s">
        <v>636</v>
      </c>
      <c r="B185" s="273" t="s">
        <v>653</v>
      </c>
      <c r="C185" s="276" t="s">
        <v>584</v>
      </c>
      <c r="D185" s="1545" t="str">
        <f t="shared" si="22"/>
        <v/>
      </c>
      <c r="E185" s="1607">
        <f>IF(ISERROR(VLOOKUP(CONCATENATE($B185,"-",$C185),IN_1A!$B$2:$AA$3000,3,FALSE))=TRUE,"",VLOOKUP(CONCATENATE($B185,"-",$C185),IN_1A!$B$2:$AA$3000,3,FALSE))</f>
        <v>0</v>
      </c>
      <c r="F185" s="1608">
        <f>IF(ISERROR(VLOOKUP(CONCATENATE($B185,"-",$C185),IN_1A!$B$2:$AA$3000,4,FALSE))=TRUE,"",VLOOKUP(CONCATENATE($B185,"-",$C185),IN_1A!$B$2:$AA$3000,4,FALSE))</f>
        <v>0</v>
      </c>
      <c r="G185" s="1607">
        <f>IF(ISERROR(VLOOKUP(CONCATENATE($B185,"-",$C185),IN_1A!$B$2:$AA$3000,5,FALSE))=TRUE,"",VLOOKUP(CONCATENATE($B185,"-",$C185),IN_1A!$B$2:$AA$3000,5,FALSE))</f>
        <v>0</v>
      </c>
      <c r="H185" s="1608">
        <f>IF(ISERROR(VLOOKUP(CONCATENATE($B185,"-",$C185),IN_1A!$B$2:$AA$3000,6,FALSE))=TRUE,"",VLOOKUP(CONCATENATE($B185,"-",$C185),IN_1A!$B$2:$AA$3000,6,FALSE))</f>
        <v>0</v>
      </c>
      <c r="I185" s="1607">
        <f>IF(ISERROR(VLOOKUP(CONCATENATE($B185,"-",$C185),IN_1A!$B$2:$AA$3000,7,FALSE))=TRUE,"",VLOOKUP(CONCATENATE($B185,"-",$C185),IN_1A!$B$2:$AA$3000,7,FALSE))</f>
        <v>0</v>
      </c>
      <c r="J185" s="1608">
        <f>IF(ISERROR(VLOOKUP(CONCATENATE($B185,"-",$C185),IN_1A!$B$2:$AA$3000,8,FALSE))=TRUE,"",VLOOKUP(CONCATENATE($B185,"-",$C185),IN_1A!$B$2:$AA$3000,8,FALSE))</f>
        <v>0</v>
      </c>
      <c r="K185" s="1607">
        <f>IF(ISERROR(VLOOKUP(CONCATENATE($B185,"-",$C185),IN_1A!$B$2:$AA$3000,9,FALSE))=TRUE,"",VLOOKUP(CONCATENATE($B185,"-",$C185),IN_1A!$B$2:$AA$3000,9,FALSE))</f>
        <v>0</v>
      </c>
      <c r="L185" s="1608">
        <f>IF(ISERROR(VLOOKUP(CONCATENATE($B185,"-",$C185),IN_1A!$B$2:$AA$3000,10,FALSE))=TRUE,"",VLOOKUP(CONCATENATE($B185,"-",$C185),IN_1A!$B$2:$AA$3000,10,FALSE))</f>
        <v>0</v>
      </c>
      <c r="M185" s="1607">
        <f>IF(ISERROR(VLOOKUP(CONCATENATE($B185,"-",$C185),IN_1A!$B$2:$AA$3000,11,FALSE))=TRUE,"",VLOOKUP(CONCATENATE($B185,"-",$C185),IN_1A!$B$2:$AA$3000,11,FALSE))</f>
        <v>0</v>
      </c>
      <c r="N185" s="1608">
        <f>IF(ISERROR(VLOOKUP(CONCATENATE($B185,"-",$C185),IN_1A!$B$2:$AA$3000,12,FALSE))=TRUE,"",VLOOKUP(CONCATENATE($B185,"-",$C185),IN_1A!$B$2:$AA$3000,12,FALSE))</f>
        <v>0</v>
      </c>
      <c r="O185" s="1607">
        <f>IF(ISERROR(VLOOKUP(CONCATENATE($B185,"-",$C185),IN_1A!$B$2:$AA$3000,13,FALSE))=TRUE,"",VLOOKUP(CONCATENATE($B185,"-",$C185),IN_1A!$B$2:$AA$3000,13,FALSE))</f>
        <v>0</v>
      </c>
      <c r="P185" s="1608">
        <f>IF(ISERROR(VLOOKUP(CONCATENATE($B185,"-",$C185),IN_1A!$B$2:$AA$3000,14,FALSE))=TRUE,"",VLOOKUP(CONCATENATE($B185,"-",$C185),IN_1A!$B$2:$AA$3000,14,FALSE))</f>
        <v>0</v>
      </c>
      <c r="Q185" s="613">
        <f t="shared" si="19"/>
        <v>0</v>
      </c>
      <c r="R185" s="614">
        <f t="shared" si="19"/>
        <v>0</v>
      </c>
      <c r="S185" s="177" t="str">
        <f t="shared" si="23"/>
        <v/>
      </c>
    </row>
    <row r="186" spans="1:19" s="203" customFormat="1" ht="12" customHeight="1" thickBot="1">
      <c r="A186" s="275" t="s">
        <v>638</v>
      </c>
      <c r="B186" s="273" t="s">
        <v>654</v>
      </c>
      <c r="C186" s="276" t="s">
        <v>584</v>
      </c>
      <c r="D186" s="1545" t="str">
        <f t="shared" si="22"/>
        <v/>
      </c>
      <c r="E186" s="1607">
        <f>IF(ISERROR(VLOOKUP(CONCATENATE($B186,"-",$C186),IN_1A!$B$2:$AA$3000,3,FALSE))=TRUE,"",VLOOKUP(CONCATENATE($B186,"-",$C186),IN_1A!$B$2:$AA$3000,3,FALSE))</f>
        <v>0</v>
      </c>
      <c r="F186" s="1608">
        <f>IF(ISERROR(VLOOKUP(CONCATENATE($B186,"-",$C186),IN_1A!$B$2:$AA$3000,4,FALSE))=TRUE,"",VLOOKUP(CONCATENATE($B186,"-",$C186),IN_1A!$B$2:$AA$3000,4,FALSE))</f>
        <v>0</v>
      </c>
      <c r="G186" s="1607">
        <f>IF(ISERROR(VLOOKUP(CONCATENATE($B186,"-",$C186),IN_1A!$B$2:$AA$3000,5,FALSE))=TRUE,"",VLOOKUP(CONCATENATE($B186,"-",$C186),IN_1A!$B$2:$AA$3000,5,FALSE))</f>
        <v>0</v>
      </c>
      <c r="H186" s="1608">
        <f>IF(ISERROR(VLOOKUP(CONCATENATE($B186,"-",$C186),IN_1A!$B$2:$AA$3000,6,FALSE))=TRUE,"",VLOOKUP(CONCATENATE($B186,"-",$C186),IN_1A!$B$2:$AA$3000,6,FALSE))</f>
        <v>0</v>
      </c>
      <c r="I186" s="1607">
        <f>IF(ISERROR(VLOOKUP(CONCATENATE($B186,"-",$C186),IN_1A!$B$2:$AA$3000,7,FALSE))=TRUE,"",VLOOKUP(CONCATENATE($B186,"-",$C186),IN_1A!$B$2:$AA$3000,7,FALSE))</f>
        <v>0</v>
      </c>
      <c r="J186" s="1608">
        <f>IF(ISERROR(VLOOKUP(CONCATENATE($B186,"-",$C186),IN_1A!$B$2:$AA$3000,8,FALSE))=TRUE,"",VLOOKUP(CONCATENATE($B186,"-",$C186),IN_1A!$B$2:$AA$3000,8,FALSE))</f>
        <v>0</v>
      </c>
      <c r="K186" s="1607">
        <f>IF(ISERROR(VLOOKUP(CONCATENATE($B186,"-",$C186),IN_1A!$B$2:$AA$3000,9,FALSE))=TRUE,"",VLOOKUP(CONCATENATE($B186,"-",$C186),IN_1A!$B$2:$AA$3000,9,FALSE))</f>
        <v>0</v>
      </c>
      <c r="L186" s="1608">
        <f>IF(ISERROR(VLOOKUP(CONCATENATE($B186,"-",$C186),IN_1A!$B$2:$AA$3000,10,FALSE))=TRUE,"",VLOOKUP(CONCATENATE($B186,"-",$C186),IN_1A!$B$2:$AA$3000,10,FALSE))</f>
        <v>0</v>
      </c>
      <c r="M186" s="1607">
        <f>IF(ISERROR(VLOOKUP(CONCATENATE($B186,"-",$C186),IN_1A!$B$2:$AA$3000,11,FALSE))=TRUE,"",VLOOKUP(CONCATENATE($B186,"-",$C186),IN_1A!$B$2:$AA$3000,11,FALSE))</f>
        <v>0</v>
      </c>
      <c r="N186" s="1608">
        <f>IF(ISERROR(VLOOKUP(CONCATENATE($B186,"-",$C186),IN_1A!$B$2:$AA$3000,12,FALSE))=TRUE,"",VLOOKUP(CONCATENATE($B186,"-",$C186),IN_1A!$B$2:$AA$3000,12,FALSE))</f>
        <v>0</v>
      </c>
      <c r="O186" s="1607">
        <f>IF(ISERROR(VLOOKUP(CONCATENATE($B186,"-",$C186),IN_1A!$B$2:$AA$3000,13,FALSE))=TRUE,"",VLOOKUP(CONCATENATE($B186,"-",$C186),IN_1A!$B$2:$AA$3000,13,FALSE))</f>
        <v>0</v>
      </c>
      <c r="P186" s="1608">
        <f>IF(ISERROR(VLOOKUP(CONCATENATE($B186,"-",$C186),IN_1A!$B$2:$AA$3000,14,FALSE))=TRUE,"",VLOOKUP(CONCATENATE($B186,"-",$C186),IN_1A!$B$2:$AA$3000,14,FALSE))</f>
        <v>0</v>
      </c>
      <c r="Q186" s="613">
        <f t="shared" si="19"/>
        <v>0</v>
      </c>
      <c r="R186" s="614">
        <f t="shared" si="19"/>
        <v>0</v>
      </c>
      <c r="S186" s="177" t="str">
        <f t="shared" si="23"/>
        <v/>
      </c>
    </row>
    <row r="187" spans="1:19" s="203" customFormat="1" ht="12" customHeight="1" thickBot="1">
      <c r="A187" s="275" t="s">
        <v>640</v>
      </c>
      <c r="B187" s="273" t="s">
        <v>655</v>
      </c>
      <c r="C187" s="276" t="s">
        <v>584</v>
      </c>
      <c r="D187" s="1545" t="str">
        <f t="shared" si="22"/>
        <v/>
      </c>
      <c r="E187" s="1607">
        <f>IF(ISERROR(VLOOKUP(CONCATENATE($B187,"-",$C187),IN_1A!$B$2:$AA$3000,3,FALSE))=TRUE,"",VLOOKUP(CONCATENATE($B187,"-",$C187),IN_1A!$B$2:$AA$3000,3,FALSE))</f>
        <v>0</v>
      </c>
      <c r="F187" s="1608">
        <f>IF(ISERROR(VLOOKUP(CONCATENATE($B187,"-",$C187),IN_1A!$B$2:$AA$3000,4,FALSE))=TRUE,"",VLOOKUP(CONCATENATE($B187,"-",$C187),IN_1A!$B$2:$AA$3000,4,FALSE))</f>
        <v>0</v>
      </c>
      <c r="G187" s="1607">
        <f>IF(ISERROR(VLOOKUP(CONCATENATE($B187,"-",$C187),IN_1A!$B$2:$AA$3000,5,FALSE))=TRUE,"",VLOOKUP(CONCATENATE($B187,"-",$C187),IN_1A!$B$2:$AA$3000,5,FALSE))</f>
        <v>0</v>
      </c>
      <c r="H187" s="1608">
        <f>IF(ISERROR(VLOOKUP(CONCATENATE($B187,"-",$C187),IN_1A!$B$2:$AA$3000,6,FALSE))=TRUE,"",VLOOKUP(CONCATENATE($B187,"-",$C187),IN_1A!$B$2:$AA$3000,6,FALSE))</f>
        <v>0</v>
      </c>
      <c r="I187" s="1607">
        <f>IF(ISERROR(VLOOKUP(CONCATENATE($B187,"-",$C187),IN_1A!$B$2:$AA$3000,7,FALSE))=TRUE,"",VLOOKUP(CONCATENATE($B187,"-",$C187),IN_1A!$B$2:$AA$3000,7,FALSE))</f>
        <v>0</v>
      </c>
      <c r="J187" s="1608">
        <f>IF(ISERROR(VLOOKUP(CONCATENATE($B187,"-",$C187),IN_1A!$B$2:$AA$3000,8,FALSE))=TRUE,"",VLOOKUP(CONCATENATE($B187,"-",$C187),IN_1A!$B$2:$AA$3000,8,FALSE))</f>
        <v>0</v>
      </c>
      <c r="K187" s="1607">
        <f>IF(ISERROR(VLOOKUP(CONCATENATE($B187,"-",$C187),IN_1A!$B$2:$AA$3000,9,FALSE))=TRUE,"",VLOOKUP(CONCATENATE($B187,"-",$C187),IN_1A!$B$2:$AA$3000,9,FALSE))</f>
        <v>0</v>
      </c>
      <c r="L187" s="1608">
        <f>IF(ISERROR(VLOOKUP(CONCATENATE($B187,"-",$C187),IN_1A!$B$2:$AA$3000,10,FALSE))=TRUE,"",VLOOKUP(CONCATENATE($B187,"-",$C187),IN_1A!$B$2:$AA$3000,10,FALSE))</f>
        <v>0</v>
      </c>
      <c r="M187" s="1607">
        <f>IF(ISERROR(VLOOKUP(CONCATENATE($B187,"-",$C187),IN_1A!$B$2:$AA$3000,11,FALSE))=TRUE,"",VLOOKUP(CONCATENATE($B187,"-",$C187),IN_1A!$B$2:$AA$3000,11,FALSE))</f>
        <v>0</v>
      </c>
      <c r="N187" s="1608">
        <f>IF(ISERROR(VLOOKUP(CONCATENATE($B187,"-",$C187),IN_1A!$B$2:$AA$3000,12,FALSE))=TRUE,"",VLOOKUP(CONCATENATE($B187,"-",$C187),IN_1A!$B$2:$AA$3000,12,FALSE))</f>
        <v>0</v>
      </c>
      <c r="O187" s="1607">
        <f>IF(ISERROR(VLOOKUP(CONCATENATE($B187,"-",$C187),IN_1A!$B$2:$AA$3000,13,FALSE))=TRUE,"",VLOOKUP(CONCATENATE($B187,"-",$C187),IN_1A!$B$2:$AA$3000,13,FALSE))</f>
        <v>0</v>
      </c>
      <c r="P187" s="1608">
        <f>IF(ISERROR(VLOOKUP(CONCATENATE($B187,"-",$C187),IN_1A!$B$2:$AA$3000,14,FALSE))=TRUE,"",VLOOKUP(CONCATENATE($B187,"-",$C187),IN_1A!$B$2:$AA$3000,14,FALSE))</f>
        <v>0</v>
      </c>
      <c r="Q187" s="613">
        <f t="shared" si="19"/>
        <v>0</v>
      </c>
      <c r="R187" s="614">
        <f t="shared" si="19"/>
        <v>0</v>
      </c>
      <c r="S187" s="177" t="str">
        <f t="shared" si="23"/>
        <v/>
      </c>
    </row>
    <row r="188" spans="1:19" s="203" customFormat="1" ht="12" customHeight="1" thickBot="1">
      <c r="A188" s="277" t="s">
        <v>642</v>
      </c>
      <c r="B188" s="278" t="s">
        <v>656</v>
      </c>
      <c r="C188" s="279" t="s">
        <v>584</v>
      </c>
      <c r="D188" s="1541" t="str">
        <f t="shared" si="22"/>
        <v/>
      </c>
      <c r="E188" s="1609">
        <f>IF(ISERROR(VLOOKUP(CONCATENATE($B188,"-",$C188),IN_1A!$B$2:$AA$3000,3,FALSE))=TRUE,"",VLOOKUP(CONCATENATE($B188,"-",$C188),IN_1A!$B$2:$AA$3000,3,FALSE))</f>
        <v>0</v>
      </c>
      <c r="F188" s="1610">
        <f>IF(ISERROR(VLOOKUP(CONCATENATE($B188,"-",$C188),IN_1A!$B$2:$AA$3000,4,FALSE))=TRUE,"",VLOOKUP(CONCATENATE($B188,"-",$C188),IN_1A!$B$2:$AA$3000,4,FALSE))</f>
        <v>0</v>
      </c>
      <c r="G188" s="1609">
        <f>IF(ISERROR(VLOOKUP(CONCATENATE($B188,"-",$C188),IN_1A!$B$2:$AA$3000,5,FALSE))=TRUE,"",VLOOKUP(CONCATENATE($B188,"-",$C188),IN_1A!$B$2:$AA$3000,5,FALSE))</f>
        <v>0</v>
      </c>
      <c r="H188" s="1610">
        <f>IF(ISERROR(VLOOKUP(CONCATENATE($B188,"-",$C188),IN_1A!$B$2:$AA$3000,6,FALSE))=TRUE,"",VLOOKUP(CONCATENATE($B188,"-",$C188),IN_1A!$B$2:$AA$3000,6,FALSE))</f>
        <v>0</v>
      </c>
      <c r="I188" s="1609">
        <f>IF(ISERROR(VLOOKUP(CONCATENATE($B188,"-",$C188),IN_1A!$B$2:$AA$3000,7,FALSE))=TRUE,"",VLOOKUP(CONCATENATE($B188,"-",$C188),IN_1A!$B$2:$AA$3000,7,FALSE))</f>
        <v>0</v>
      </c>
      <c r="J188" s="1610">
        <f>IF(ISERROR(VLOOKUP(CONCATENATE($B188,"-",$C188),IN_1A!$B$2:$AA$3000,8,FALSE))=TRUE,"",VLOOKUP(CONCATENATE($B188,"-",$C188),IN_1A!$B$2:$AA$3000,8,FALSE))</f>
        <v>0</v>
      </c>
      <c r="K188" s="1609">
        <f>IF(ISERROR(VLOOKUP(CONCATENATE($B188,"-",$C188),IN_1A!$B$2:$AA$3000,9,FALSE))=TRUE,"",VLOOKUP(CONCATENATE($B188,"-",$C188),IN_1A!$B$2:$AA$3000,9,FALSE))</f>
        <v>0</v>
      </c>
      <c r="L188" s="1610">
        <f>IF(ISERROR(VLOOKUP(CONCATENATE($B188,"-",$C188),IN_1A!$B$2:$AA$3000,10,FALSE))=TRUE,"",VLOOKUP(CONCATENATE($B188,"-",$C188),IN_1A!$B$2:$AA$3000,10,FALSE))</f>
        <v>0</v>
      </c>
      <c r="M188" s="1609">
        <f>IF(ISERROR(VLOOKUP(CONCATENATE($B188,"-",$C188),IN_1A!$B$2:$AA$3000,11,FALSE))=TRUE,"",VLOOKUP(CONCATENATE($B188,"-",$C188),IN_1A!$B$2:$AA$3000,11,FALSE))</f>
        <v>0</v>
      </c>
      <c r="N188" s="1610">
        <f>IF(ISERROR(VLOOKUP(CONCATENATE($B188,"-",$C188),IN_1A!$B$2:$AA$3000,12,FALSE))=TRUE,"",VLOOKUP(CONCATENATE($B188,"-",$C188),IN_1A!$B$2:$AA$3000,12,FALSE))</f>
        <v>0</v>
      </c>
      <c r="O188" s="1609">
        <f>IF(ISERROR(VLOOKUP(CONCATENATE($B188,"-",$C188),IN_1A!$B$2:$AA$3000,13,FALSE))=TRUE,"",VLOOKUP(CONCATENATE($B188,"-",$C188),IN_1A!$B$2:$AA$3000,13,FALSE))</f>
        <v>0</v>
      </c>
      <c r="P188" s="1610">
        <f>IF(ISERROR(VLOOKUP(CONCATENATE($B188,"-",$C188),IN_1A!$B$2:$AA$3000,14,FALSE))=TRUE,"",VLOOKUP(CONCATENATE($B188,"-",$C188),IN_1A!$B$2:$AA$3000,14,FALSE))</f>
        <v>0</v>
      </c>
      <c r="Q188" s="615">
        <f t="shared" si="19"/>
        <v>0</v>
      </c>
      <c r="R188" s="616">
        <f t="shared" si="19"/>
        <v>0</v>
      </c>
      <c r="S188" s="177" t="str">
        <f t="shared" si="23"/>
        <v/>
      </c>
    </row>
    <row r="189" spans="1:19" s="203" customFormat="1" ht="12" customHeight="1" thickBot="1">
      <c r="A189" s="295" t="s">
        <v>657</v>
      </c>
      <c r="B189" s="286"/>
      <c r="C189" s="287"/>
      <c r="D189" s="1546"/>
      <c r="E189" s="522"/>
      <c r="F189" s="505"/>
      <c r="G189" s="505"/>
      <c r="H189" s="505"/>
      <c r="I189" s="505"/>
      <c r="J189" s="505"/>
      <c r="K189" s="505"/>
      <c r="L189" s="505"/>
      <c r="M189" s="505"/>
      <c r="N189" s="505"/>
      <c r="O189" s="505"/>
      <c r="P189" s="505"/>
      <c r="Q189" s="617"/>
      <c r="R189" s="618"/>
      <c r="S189" s="177" t="str">
        <f t="shared" si="23"/>
        <v/>
      </c>
    </row>
    <row r="190" spans="1:19" s="203" customFormat="1" ht="12" customHeight="1" thickBot="1">
      <c r="A190" s="280" t="s">
        <v>598</v>
      </c>
      <c r="B190" s="286"/>
      <c r="C190" s="287"/>
      <c r="D190" s="1547"/>
      <c r="E190" s="522"/>
      <c r="F190" s="505"/>
      <c r="G190" s="505"/>
      <c r="H190" s="505"/>
      <c r="I190" s="505"/>
      <c r="J190" s="505"/>
      <c r="K190" s="505"/>
      <c r="L190" s="505"/>
      <c r="M190" s="505"/>
      <c r="N190" s="505"/>
      <c r="O190" s="505"/>
      <c r="P190" s="505"/>
      <c r="Q190" s="617"/>
      <c r="R190" s="618"/>
      <c r="S190" s="177" t="str">
        <f t="shared" si="23"/>
        <v/>
      </c>
    </row>
    <row r="191" spans="1:19" s="178" customFormat="1" ht="12" thickBot="1">
      <c r="A191" s="272" t="s">
        <v>658</v>
      </c>
      <c r="B191" s="283" t="s">
        <v>659</v>
      </c>
      <c r="C191" s="284" t="s">
        <v>584</v>
      </c>
      <c r="D191" s="1544" t="str">
        <f t="shared" ref="D191:D199" si="24">CONCATENATE(D$149)</f>
        <v/>
      </c>
      <c r="E191" s="1605">
        <f>IF(ISERROR(VLOOKUP(CONCATENATE($B191,"-",$C191),IN_1A!$B$2:$AA$3000,3,FALSE))=TRUE,"",VLOOKUP(CONCATENATE($B191,"-",$C191),IN_1A!$B$2:$AA$3000,3,FALSE))</f>
        <v>0</v>
      </c>
      <c r="F191" s="1606">
        <f>IF(ISERROR(VLOOKUP(CONCATENATE($B191,"-",$C191),IN_1A!$B$2:$AA$3000,4,FALSE))=TRUE,"",VLOOKUP(CONCATENATE($B191,"-",$C191),IN_1A!$B$2:$AA$3000,4,FALSE))</f>
        <v>0</v>
      </c>
      <c r="G191" s="1605">
        <f>IF(ISERROR(VLOOKUP(CONCATENATE($B191,"-",$C191),IN_1A!$B$2:$AA$3000,5,FALSE))=TRUE,"",VLOOKUP(CONCATENATE($B191,"-",$C191),IN_1A!$B$2:$AA$3000,5,FALSE))</f>
        <v>0</v>
      </c>
      <c r="H191" s="1606">
        <f>IF(ISERROR(VLOOKUP(CONCATENATE($B191,"-",$C191),IN_1A!$B$2:$AA$3000,6,FALSE))=TRUE,"",VLOOKUP(CONCATENATE($B191,"-",$C191),IN_1A!$B$2:$AA$3000,6,FALSE))</f>
        <v>0</v>
      </c>
      <c r="I191" s="1605">
        <f>IF(ISERROR(VLOOKUP(CONCATENATE($B191,"-",$C191),IN_1A!$B$2:$AA$3000,7,FALSE))=TRUE,"",VLOOKUP(CONCATENATE($B191,"-",$C191),IN_1A!$B$2:$AA$3000,7,FALSE))</f>
        <v>0</v>
      </c>
      <c r="J191" s="1606">
        <f>IF(ISERROR(VLOOKUP(CONCATENATE($B191,"-",$C191),IN_1A!$B$2:$AA$3000,8,FALSE))=TRUE,"",VLOOKUP(CONCATENATE($B191,"-",$C191),IN_1A!$B$2:$AA$3000,8,FALSE))</f>
        <v>0</v>
      </c>
      <c r="K191" s="1605">
        <f>IF(ISERROR(VLOOKUP(CONCATENATE($B191,"-",$C191),IN_1A!$B$2:$AA$3000,9,FALSE))=TRUE,"",VLOOKUP(CONCATENATE($B191,"-",$C191),IN_1A!$B$2:$AA$3000,9,FALSE))</f>
        <v>0</v>
      </c>
      <c r="L191" s="1606">
        <f>IF(ISERROR(VLOOKUP(CONCATENATE($B191,"-",$C191),IN_1A!$B$2:$AA$3000,10,FALSE))=TRUE,"",VLOOKUP(CONCATENATE($B191,"-",$C191),IN_1A!$B$2:$AA$3000,10,FALSE))</f>
        <v>0</v>
      </c>
      <c r="M191" s="1605">
        <f>IF(ISERROR(VLOOKUP(CONCATENATE($B191,"-",$C191),IN_1A!$B$2:$AA$3000,11,FALSE))=TRUE,"",VLOOKUP(CONCATENATE($B191,"-",$C191),IN_1A!$B$2:$AA$3000,11,FALSE))</f>
        <v>0</v>
      </c>
      <c r="N191" s="1606">
        <f>IF(ISERROR(VLOOKUP(CONCATENATE($B191,"-",$C191),IN_1A!$B$2:$AA$3000,12,FALSE))=TRUE,"",VLOOKUP(CONCATENATE($B191,"-",$C191),IN_1A!$B$2:$AA$3000,12,FALSE))</f>
        <v>0</v>
      </c>
      <c r="O191" s="1605">
        <f>IF(ISERROR(VLOOKUP(CONCATENATE($B191,"-",$C191),IN_1A!$B$2:$AA$3000,13,FALSE))=TRUE,"",VLOOKUP(CONCATENATE($B191,"-",$C191),IN_1A!$B$2:$AA$3000,13,FALSE))</f>
        <v>0</v>
      </c>
      <c r="P191" s="1606">
        <f>IF(ISERROR(VLOOKUP(CONCATENATE($B191,"-",$C191),IN_1A!$B$2:$AA$3000,14,FALSE))=TRUE,"",VLOOKUP(CONCATENATE($B191,"-",$C191),IN_1A!$B$2:$AA$3000,14,FALSE))</f>
        <v>0</v>
      </c>
      <c r="Q191" s="611">
        <f t="shared" si="19"/>
        <v>0</v>
      </c>
      <c r="R191" s="612">
        <f t="shared" si="19"/>
        <v>0</v>
      </c>
      <c r="S191" s="177"/>
    </row>
    <row r="192" spans="1:19" s="178" customFormat="1" ht="12" thickBot="1">
      <c r="A192" s="275" t="s">
        <v>660</v>
      </c>
      <c r="B192" s="273" t="s">
        <v>661</v>
      </c>
      <c r="C192" s="276" t="s">
        <v>584</v>
      </c>
      <c r="D192" s="1545" t="str">
        <f t="shared" si="24"/>
        <v/>
      </c>
      <c r="E192" s="1607">
        <f>IF(ISERROR(VLOOKUP(CONCATENATE($B192,"-",$C192),IN_1A!$B$2:$AA$3000,3,FALSE))=TRUE,"",VLOOKUP(CONCATENATE($B192,"-",$C192),IN_1A!$B$2:$AA$3000,3,FALSE))</f>
        <v>0</v>
      </c>
      <c r="F192" s="1608">
        <f>IF(ISERROR(VLOOKUP(CONCATENATE($B192,"-",$C192),IN_1A!$B$2:$AA$3000,4,FALSE))=TRUE,"",VLOOKUP(CONCATENATE($B192,"-",$C192),IN_1A!$B$2:$AA$3000,4,FALSE))</f>
        <v>0</v>
      </c>
      <c r="G192" s="1607">
        <f>IF(ISERROR(VLOOKUP(CONCATENATE($B192,"-",$C192),IN_1A!$B$2:$AA$3000,5,FALSE))=TRUE,"",VLOOKUP(CONCATENATE($B192,"-",$C192),IN_1A!$B$2:$AA$3000,5,FALSE))</f>
        <v>0</v>
      </c>
      <c r="H192" s="1608">
        <f>IF(ISERROR(VLOOKUP(CONCATENATE($B192,"-",$C192),IN_1A!$B$2:$AA$3000,6,FALSE))=TRUE,"",VLOOKUP(CONCATENATE($B192,"-",$C192),IN_1A!$B$2:$AA$3000,6,FALSE))</f>
        <v>0</v>
      </c>
      <c r="I192" s="1607">
        <f>IF(ISERROR(VLOOKUP(CONCATENATE($B192,"-",$C192),IN_1A!$B$2:$AA$3000,7,FALSE))=TRUE,"",VLOOKUP(CONCATENATE($B192,"-",$C192),IN_1A!$B$2:$AA$3000,7,FALSE))</f>
        <v>0</v>
      </c>
      <c r="J192" s="1608">
        <f>IF(ISERROR(VLOOKUP(CONCATENATE($B192,"-",$C192),IN_1A!$B$2:$AA$3000,8,FALSE))=TRUE,"",VLOOKUP(CONCATENATE($B192,"-",$C192),IN_1A!$B$2:$AA$3000,8,FALSE))</f>
        <v>0</v>
      </c>
      <c r="K192" s="1607">
        <f>IF(ISERROR(VLOOKUP(CONCATENATE($B192,"-",$C192),IN_1A!$B$2:$AA$3000,9,FALSE))=TRUE,"",VLOOKUP(CONCATENATE($B192,"-",$C192),IN_1A!$B$2:$AA$3000,9,FALSE))</f>
        <v>0</v>
      </c>
      <c r="L192" s="1608">
        <f>IF(ISERROR(VLOOKUP(CONCATENATE($B192,"-",$C192),IN_1A!$B$2:$AA$3000,10,FALSE))=TRUE,"",VLOOKUP(CONCATENATE($B192,"-",$C192),IN_1A!$B$2:$AA$3000,10,FALSE))</f>
        <v>0</v>
      </c>
      <c r="M192" s="1607">
        <f>IF(ISERROR(VLOOKUP(CONCATENATE($B192,"-",$C192),IN_1A!$B$2:$AA$3000,11,FALSE))=TRUE,"",VLOOKUP(CONCATENATE($B192,"-",$C192),IN_1A!$B$2:$AA$3000,11,FALSE))</f>
        <v>0</v>
      </c>
      <c r="N192" s="1608">
        <f>IF(ISERROR(VLOOKUP(CONCATENATE($B192,"-",$C192),IN_1A!$B$2:$AA$3000,12,FALSE))=TRUE,"",VLOOKUP(CONCATENATE($B192,"-",$C192),IN_1A!$B$2:$AA$3000,12,FALSE))</f>
        <v>0</v>
      </c>
      <c r="O192" s="1607">
        <f>IF(ISERROR(VLOOKUP(CONCATENATE($B192,"-",$C192),IN_1A!$B$2:$AA$3000,13,FALSE))=TRUE,"",VLOOKUP(CONCATENATE($B192,"-",$C192),IN_1A!$B$2:$AA$3000,13,FALSE))</f>
        <v>0</v>
      </c>
      <c r="P192" s="1608">
        <f>IF(ISERROR(VLOOKUP(CONCATENATE($B192,"-",$C192),IN_1A!$B$2:$AA$3000,14,FALSE))=TRUE,"",VLOOKUP(CONCATENATE($B192,"-",$C192),IN_1A!$B$2:$AA$3000,14,FALSE))</f>
        <v>0</v>
      </c>
      <c r="Q192" s="613">
        <f t="shared" si="19"/>
        <v>0</v>
      </c>
      <c r="R192" s="614">
        <f t="shared" si="19"/>
        <v>0</v>
      </c>
      <c r="S192" s="177"/>
    </row>
    <row r="193" spans="1:19" s="203" customFormat="1" ht="12" customHeight="1" thickBot="1">
      <c r="A193" s="275" t="s">
        <v>662</v>
      </c>
      <c r="B193" s="273" t="s">
        <v>663</v>
      </c>
      <c r="C193" s="276" t="s">
        <v>584</v>
      </c>
      <c r="D193" s="1545" t="str">
        <f t="shared" si="24"/>
        <v/>
      </c>
      <c r="E193" s="1607">
        <f>IF(ISERROR(VLOOKUP(CONCATENATE($B193,"-",$C193),IN_1A!$B$2:$AA$3000,3,FALSE))=TRUE,"",VLOOKUP(CONCATENATE($B193,"-",$C193),IN_1A!$B$2:$AA$3000,3,FALSE))</f>
        <v>0</v>
      </c>
      <c r="F193" s="1608">
        <f>IF(ISERROR(VLOOKUP(CONCATENATE($B193,"-",$C193),IN_1A!$B$2:$AA$3000,4,FALSE))=TRUE,"",VLOOKUP(CONCATENATE($B193,"-",$C193),IN_1A!$B$2:$AA$3000,4,FALSE))</f>
        <v>0</v>
      </c>
      <c r="G193" s="1607">
        <f>IF(ISERROR(VLOOKUP(CONCATENATE($B193,"-",$C193),IN_1A!$B$2:$AA$3000,5,FALSE))=TRUE,"",VLOOKUP(CONCATENATE($B193,"-",$C193),IN_1A!$B$2:$AA$3000,5,FALSE))</f>
        <v>0</v>
      </c>
      <c r="H193" s="1608">
        <f>IF(ISERROR(VLOOKUP(CONCATENATE($B193,"-",$C193),IN_1A!$B$2:$AA$3000,6,FALSE))=TRUE,"",VLOOKUP(CONCATENATE($B193,"-",$C193),IN_1A!$B$2:$AA$3000,6,FALSE))</f>
        <v>0</v>
      </c>
      <c r="I193" s="1607">
        <f>IF(ISERROR(VLOOKUP(CONCATENATE($B193,"-",$C193),IN_1A!$B$2:$AA$3000,7,FALSE))=TRUE,"",VLOOKUP(CONCATENATE($B193,"-",$C193),IN_1A!$B$2:$AA$3000,7,FALSE))</f>
        <v>0</v>
      </c>
      <c r="J193" s="1608">
        <f>IF(ISERROR(VLOOKUP(CONCATENATE($B193,"-",$C193),IN_1A!$B$2:$AA$3000,8,FALSE))=TRUE,"",VLOOKUP(CONCATENATE($B193,"-",$C193),IN_1A!$B$2:$AA$3000,8,FALSE))</f>
        <v>0</v>
      </c>
      <c r="K193" s="1607">
        <f>IF(ISERROR(VLOOKUP(CONCATENATE($B193,"-",$C193),IN_1A!$B$2:$AA$3000,9,FALSE))=TRUE,"",VLOOKUP(CONCATENATE($B193,"-",$C193),IN_1A!$B$2:$AA$3000,9,FALSE))</f>
        <v>0</v>
      </c>
      <c r="L193" s="1608">
        <f>IF(ISERROR(VLOOKUP(CONCATENATE($B193,"-",$C193),IN_1A!$B$2:$AA$3000,10,FALSE))=TRUE,"",VLOOKUP(CONCATENATE($B193,"-",$C193),IN_1A!$B$2:$AA$3000,10,FALSE))</f>
        <v>0</v>
      </c>
      <c r="M193" s="1607">
        <f>IF(ISERROR(VLOOKUP(CONCATENATE($B193,"-",$C193),IN_1A!$B$2:$AA$3000,11,FALSE))=TRUE,"",VLOOKUP(CONCATENATE($B193,"-",$C193),IN_1A!$B$2:$AA$3000,11,FALSE))</f>
        <v>0</v>
      </c>
      <c r="N193" s="1608">
        <f>IF(ISERROR(VLOOKUP(CONCATENATE($B193,"-",$C193),IN_1A!$B$2:$AA$3000,12,FALSE))=TRUE,"",VLOOKUP(CONCATENATE($B193,"-",$C193),IN_1A!$B$2:$AA$3000,12,FALSE))</f>
        <v>0</v>
      </c>
      <c r="O193" s="1607">
        <f>IF(ISERROR(VLOOKUP(CONCATENATE($B193,"-",$C193),IN_1A!$B$2:$AA$3000,13,FALSE))=TRUE,"",VLOOKUP(CONCATENATE($B193,"-",$C193),IN_1A!$B$2:$AA$3000,13,FALSE))</f>
        <v>0</v>
      </c>
      <c r="P193" s="1608">
        <f>IF(ISERROR(VLOOKUP(CONCATENATE($B193,"-",$C193),IN_1A!$B$2:$AA$3000,14,FALSE))=TRUE,"",VLOOKUP(CONCATENATE($B193,"-",$C193),IN_1A!$B$2:$AA$3000,14,FALSE))</f>
        <v>0</v>
      </c>
      <c r="Q193" s="613">
        <f t="shared" si="19"/>
        <v>0</v>
      </c>
      <c r="R193" s="614">
        <f t="shared" si="19"/>
        <v>0</v>
      </c>
      <c r="S193" s="177" t="str">
        <f t="shared" ref="S193:S201" si="25">IF(O193&gt;Q193,"ERRORE",IF(P193&gt;R193,"ERRORE",""))</f>
        <v/>
      </c>
    </row>
    <row r="194" spans="1:19" s="203" customFormat="1" ht="12" customHeight="1" thickBot="1">
      <c r="A194" s="275" t="s">
        <v>664</v>
      </c>
      <c r="B194" s="273" t="s">
        <v>665</v>
      </c>
      <c r="C194" s="276" t="s">
        <v>584</v>
      </c>
      <c r="D194" s="1545" t="str">
        <f t="shared" si="24"/>
        <v/>
      </c>
      <c r="E194" s="1607">
        <f>IF(ISERROR(VLOOKUP(CONCATENATE($B194,"-",$C194),IN_1A!$B$2:$AA$3000,3,FALSE))=TRUE,"",VLOOKUP(CONCATENATE($B194,"-",$C194),IN_1A!$B$2:$AA$3000,3,FALSE))</f>
        <v>0</v>
      </c>
      <c r="F194" s="1608">
        <f>IF(ISERROR(VLOOKUP(CONCATENATE($B194,"-",$C194),IN_1A!$B$2:$AA$3000,4,FALSE))=TRUE,"",VLOOKUP(CONCATENATE($B194,"-",$C194),IN_1A!$B$2:$AA$3000,4,FALSE))</f>
        <v>0</v>
      </c>
      <c r="G194" s="1607">
        <f>IF(ISERROR(VLOOKUP(CONCATENATE($B194,"-",$C194),IN_1A!$B$2:$AA$3000,5,FALSE))=TRUE,"",VLOOKUP(CONCATENATE($B194,"-",$C194),IN_1A!$B$2:$AA$3000,5,FALSE))</f>
        <v>0</v>
      </c>
      <c r="H194" s="1608">
        <f>IF(ISERROR(VLOOKUP(CONCATENATE($B194,"-",$C194),IN_1A!$B$2:$AA$3000,6,FALSE))=TRUE,"",VLOOKUP(CONCATENATE($B194,"-",$C194),IN_1A!$B$2:$AA$3000,6,FALSE))</f>
        <v>0</v>
      </c>
      <c r="I194" s="1607">
        <f>IF(ISERROR(VLOOKUP(CONCATENATE($B194,"-",$C194),IN_1A!$B$2:$AA$3000,7,FALSE))=TRUE,"",VLOOKUP(CONCATENATE($B194,"-",$C194),IN_1A!$B$2:$AA$3000,7,FALSE))</f>
        <v>0</v>
      </c>
      <c r="J194" s="1608">
        <f>IF(ISERROR(VLOOKUP(CONCATENATE($B194,"-",$C194),IN_1A!$B$2:$AA$3000,8,FALSE))=TRUE,"",VLOOKUP(CONCATENATE($B194,"-",$C194),IN_1A!$B$2:$AA$3000,8,FALSE))</f>
        <v>0</v>
      </c>
      <c r="K194" s="1607">
        <f>IF(ISERROR(VLOOKUP(CONCATENATE($B194,"-",$C194),IN_1A!$B$2:$AA$3000,9,FALSE))=TRUE,"",VLOOKUP(CONCATENATE($B194,"-",$C194),IN_1A!$B$2:$AA$3000,9,FALSE))</f>
        <v>0</v>
      </c>
      <c r="L194" s="1608">
        <f>IF(ISERROR(VLOOKUP(CONCATENATE($B194,"-",$C194),IN_1A!$B$2:$AA$3000,10,FALSE))=TRUE,"",VLOOKUP(CONCATENATE($B194,"-",$C194),IN_1A!$B$2:$AA$3000,10,FALSE))</f>
        <v>0</v>
      </c>
      <c r="M194" s="1607">
        <f>IF(ISERROR(VLOOKUP(CONCATENATE($B194,"-",$C194),IN_1A!$B$2:$AA$3000,11,FALSE))=TRUE,"",VLOOKUP(CONCATENATE($B194,"-",$C194),IN_1A!$B$2:$AA$3000,11,FALSE))</f>
        <v>0</v>
      </c>
      <c r="N194" s="1608">
        <f>IF(ISERROR(VLOOKUP(CONCATENATE($B194,"-",$C194),IN_1A!$B$2:$AA$3000,12,FALSE))=TRUE,"",VLOOKUP(CONCATENATE($B194,"-",$C194),IN_1A!$B$2:$AA$3000,12,FALSE))</f>
        <v>0</v>
      </c>
      <c r="O194" s="1607">
        <f>IF(ISERROR(VLOOKUP(CONCATENATE($B194,"-",$C194),IN_1A!$B$2:$AA$3000,13,FALSE))=TRUE,"",VLOOKUP(CONCATENATE($B194,"-",$C194),IN_1A!$B$2:$AA$3000,13,FALSE))</f>
        <v>0</v>
      </c>
      <c r="P194" s="1608">
        <f>IF(ISERROR(VLOOKUP(CONCATENATE($B194,"-",$C194),IN_1A!$B$2:$AA$3000,14,FALSE))=TRUE,"",VLOOKUP(CONCATENATE($B194,"-",$C194),IN_1A!$B$2:$AA$3000,14,FALSE))</f>
        <v>0</v>
      </c>
      <c r="Q194" s="613">
        <f t="shared" si="19"/>
        <v>0</v>
      </c>
      <c r="R194" s="614">
        <f t="shared" si="19"/>
        <v>0</v>
      </c>
      <c r="S194" s="177" t="str">
        <f t="shared" si="25"/>
        <v/>
      </c>
    </row>
    <row r="195" spans="1:19" s="203" customFormat="1" ht="12" customHeight="1" thickBot="1">
      <c r="A195" s="275" t="s">
        <v>666</v>
      </c>
      <c r="B195" s="291" t="s">
        <v>667</v>
      </c>
      <c r="C195" s="274" t="s">
        <v>584</v>
      </c>
      <c r="D195" s="1545" t="str">
        <f t="shared" si="24"/>
        <v/>
      </c>
      <c r="E195" s="1607">
        <f>IF(ISERROR(VLOOKUP(CONCATENATE($B195,"-",$C195),IN_1A!$B$2:$AA$3000,3,FALSE))=TRUE,"",VLOOKUP(CONCATENATE($B195,"-",$C195),IN_1A!$B$2:$AA$3000,3,FALSE))</f>
        <v>0</v>
      </c>
      <c r="F195" s="1608">
        <f>IF(ISERROR(VLOOKUP(CONCATENATE($B195,"-",$C195),IN_1A!$B$2:$AA$3000,4,FALSE))=TRUE,"",VLOOKUP(CONCATENATE($B195,"-",$C195),IN_1A!$B$2:$AA$3000,4,FALSE))</f>
        <v>0</v>
      </c>
      <c r="G195" s="1607">
        <f>IF(ISERROR(VLOOKUP(CONCATENATE($B195,"-",$C195),IN_1A!$B$2:$AA$3000,5,FALSE))=TRUE,"",VLOOKUP(CONCATENATE($B195,"-",$C195),IN_1A!$B$2:$AA$3000,5,FALSE))</f>
        <v>0</v>
      </c>
      <c r="H195" s="1608">
        <f>IF(ISERROR(VLOOKUP(CONCATENATE($B195,"-",$C195),IN_1A!$B$2:$AA$3000,6,FALSE))=TRUE,"",VLOOKUP(CONCATENATE($B195,"-",$C195),IN_1A!$B$2:$AA$3000,6,FALSE))</f>
        <v>0</v>
      </c>
      <c r="I195" s="1607">
        <f>IF(ISERROR(VLOOKUP(CONCATENATE($B195,"-",$C195),IN_1A!$B$2:$AA$3000,7,FALSE))=TRUE,"",VLOOKUP(CONCATENATE($B195,"-",$C195),IN_1A!$B$2:$AA$3000,7,FALSE))</f>
        <v>0</v>
      </c>
      <c r="J195" s="1608">
        <f>IF(ISERROR(VLOOKUP(CONCATENATE($B195,"-",$C195),IN_1A!$B$2:$AA$3000,8,FALSE))=TRUE,"",VLOOKUP(CONCATENATE($B195,"-",$C195),IN_1A!$B$2:$AA$3000,8,FALSE))</f>
        <v>0</v>
      </c>
      <c r="K195" s="1607">
        <f>IF(ISERROR(VLOOKUP(CONCATENATE($B195,"-",$C195),IN_1A!$B$2:$AA$3000,9,FALSE))=TRUE,"",VLOOKUP(CONCATENATE($B195,"-",$C195),IN_1A!$B$2:$AA$3000,9,FALSE))</f>
        <v>0</v>
      </c>
      <c r="L195" s="1608">
        <f>IF(ISERROR(VLOOKUP(CONCATENATE($B195,"-",$C195),IN_1A!$B$2:$AA$3000,10,FALSE))=TRUE,"",VLOOKUP(CONCATENATE($B195,"-",$C195),IN_1A!$B$2:$AA$3000,10,FALSE))</f>
        <v>0</v>
      </c>
      <c r="M195" s="1607">
        <f>IF(ISERROR(VLOOKUP(CONCATENATE($B195,"-",$C195),IN_1A!$B$2:$AA$3000,11,FALSE))=TRUE,"",VLOOKUP(CONCATENATE($B195,"-",$C195),IN_1A!$B$2:$AA$3000,11,FALSE))</f>
        <v>0</v>
      </c>
      <c r="N195" s="1608">
        <f>IF(ISERROR(VLOOKUP(CONCATENATE($B195,"-",$C195),IN_1A!$B$2:$AA$3000,12,FALSE))=TRUE,"",VLOOKUP(CONCATENATE($B195,"-",$C195),IN_1A!$B$2:$AA$3000,12,FALSE))</f>
        <v>0</v>
      </c>
      <c r="O195" s="1607">
        <f>IF(ISERROR(VLOOKUP(CONCATENATE($B195,"-",$C195),IN_1A!$B$2:$AA$3000,13,FALSE))=TRUE,"",VLOOKUP(CONCATENATE($B195,"-",$C195),IN_1A!$B$2:$AA$3000,13,FALSE))</f>
        <v>0</v>
      </c>
      <c r="P195" s="1608">
        <f>IF(ISERROR(VLOOKUP(CONCATENATE($B195,"-",$C195),IN_1A!$B$2:$AA$3000,14,FALSE))=TRUE,"",VLOOKUP(CONCATENATE($B195,"-",$C195),IN_1A!$B$2:$AA$3000,14,FALSE))</f>
        <v>0</v>
      </c>
      <c r="Q195" s="613">
        <f t="shared" si="19"/>
        <v>0</v>
      </c>
      <c r="R195" s="614">
        <f t="shared" si="19"/>
        <v>0</v>
      </c>
      <c r="S195" s="177" t="str">
        <f t="shared" si="25"/>
        <v/>
      </c>
    </row>
    <row r="196" spans="1:19" s="203" customFormat="1" ht="12" customHeight="1" thickBot="1">
      <c r="A196" s="275" t="s">
        <v>668</v>
      </c>
      <c r="B196" s="273" t="s">
        <v>669</v>
      </c>
      <c r="C196" s="276" t="s">
        <v>584</v>
      </c>
      <c r="D196" s="1545" t="str">
        <f t="shared" si="24"/>
        <v/>
      </c>
      <c r="E196" s="1607">
        <f>IF(ISERROR(VLOOKUP(CONCATENATE($B196,"-",$C196),IN_1A!$B$2:$AA$3000,3,FALSE))=TRUE,"",VLOOKUP(CONCATENATE($B196,"-",$C196),IN_1A!$B$2:$AA$3000,3,FALSE))</f>
        <v>0</v>
      </c>
      <c r="F196" s="1608">
        <f>IF(ISERROR(VLOOKUP(CONCATENATE($B196,"-",$C196),IN_1A!$B$2:$AA$3000,4,FALSE))=TRUE,"",VLOOKUP(CONCATENATE($B196,"-",$C196),IN_1A!$B$2:$AA$3000,4,FALSE))</f>
        <v>0</v>
      </c>
      <c r="G196" s="1607">
        <f>IF(ISERROR(VLOOKUP(CONCATENATE($B196,"-",$C196),IN_1A!$B$2:$AA$3000,5,FALSE))=TRUE,"",VLOOKUP(CONCATENATE($B196,"-",$C196),IN_1A!$B$2:$AA$3000,5,FALSE))</f>
        <v>0</v>
      </c>
      <c r="H196" s="1608">
        <f>IF(ISERROR(VLOOKUP(CONCATENATE($B196,"-",$C196),IN_1A!$B$2:$AA$3000,6,FALSE))=TRUE,"",VLOOKUP(CONCATENATE($B196,"-",$C196),IN_1A!$B$2:$AA$3000,6,FALSE))</f>
        <v>0</v>
      </c>
      <c r="I196" s="1607">
        <f>IF(ISERROR(VLOOKUP(CONCATENATE($B196,"-",$C196),IN_1A!$B$2:$AA$3000,7,FALSE))=TRUE,"",VLOOKUP(CONCATENATE($B196,"-",$C196),IN_1A!$B$2:$AA$3000,7,FALSE))</f>
        <v>0</v>
      </c>
      <c r="J196" s="1608">
        <f>IF(ISERROR(VLOOKUP(CONCATENATE($B196,"-",$C196),IN_1A!$B$2:$AA$3000,8,FALSE))=TRUE,"",VLOOKUP(CONCATENATE($B196,"-",$C196),IN_1A!$B$2:$AA$3000,8,FALSE))</f>
        <v>0</v>
      </c>
      <c r="K196" s="1607">
        <f>IF(ISERROR(VLOOKUP(CONCATENATE($B196,"-",$C196),IN_1A!$B$2:$AA$3000,9,FALSE))=TRUE,"",VLOOKUP(CONCATENATE($B196,"-",$C196),IN_1A!$B$2:$AA$3000,9,FALSE))</f>
        <v>0</v>
      </c>
      <c r="L196" s="1608">
        <f>IF(ISERROR(VLOOKUP(CONCATENATE($B196,"-",$C196),IN_1A!$B$2:$AA$3000,10,FALSE))=TRUE,"",VLOOKUP(CONCATENATE($B196,"-",$C196),IN_1A!$B$2:$AA$3000,10,FALSE))</f>
        <v>0</v>
      </c>
      <c r="M196" s="1607">
        <f>IF(ISERROR(VLOOKUP(CONCATENATE($B196,"-",$C196),IN_1A!$B$2:$AA$3000,11,FALSE))=TRUE,"",VLOOKUP(CONCATENATE($B196,"-",$C196),IN_1A!$B$2:$AA$3000,11,FALSE))</f>
        <v>0</v>
      </c>
      <c r="N196" s="1608">
        <f>IF(ISERROR(VLOOKUP(CONCATENATE($B196,"-",$C196),IN_1A!$B$2:$AA$3000,12,FALSE))=TRUE,"",VLOOKUP(CONCATENATE($B196,"-",$C196),IN_1A!$B$2:$AA$3000,12,FALSE))</f>
        <v>0</v>
      </c>
      <c r="O196" s="1607">
        <f>IF(ISERROR(VLOOKUP(CONCATENATE($B196,"-",$C196),IN_1A!$B$2:$AA$3000,13,FALSE))=TRUE,"",VLOOKUP(CONCATENATE($B196,"-",$C196),IN_1A!$B$2:$AA$3000,13,FALSE))</f>
        <v>0</v>
      </c>
      <c r="P196" s="1608">
        <f>IF(ISERROR(VLOOKUP(CONCATENATE($B196,"-",$C196),IN_1A!$B$2:$AA$3000,14,FALSE))=TRUE,"",VLOOKUP(CONCATENATE($B196,"-",$C196),IN_1A!$B$2:$AA$3000,14,FALSE))</f>
        <v>0</v>
      </c>
      <c r="Q196" s="613">
        <f t="shared" si="19"/>
        <v>0</v>
      </c>
      <c r="R196" s="614">
        <f t="shared" si="19"/>
        <v>0</v>
      </c>
      <c r="S196" s="177" t="str">
        <f t="shared" si="25"/>
        <v/>
      </c>
    </row>
    <row r="197" spans="1:19" s="203" customFormat="1" ht="12" customHeight="1" thickBot="1">
      <c r="A197" s="275" t="s">
        <v>670</v>
      </c>
      <c r="B197" s="296" t="s">
        <v>671</v>
      </c>
      <c r="C197" s="297" t="s">
        <v>584</v>
      </c>
      <c r="D197" s="1545" t="str">
        <f t="shared" si="24"/>
        <v/>
      </c>
      <c r="E197" s="1607">
        <f>IF(ISERROR(VLOOKUP(CONCATENATE($B197,"-",$C197),IN_1A!$B$2:$AA$3000,3,FALSE))=TRUE,"",VLOOKUP(CONCATENATE($B197,"-",$C197),IN_1A!$B$2:$AA$3000,3,FALSE))</f>
        <v>0</v>
      </c>
      <c r="F197" s="1608">
        <f>IF(ISERROR(VLOOKUP(CONCATENATE($B197,"-",$C197),IN_1A!$B$2:$AA$3000,4,FALSE))=TRUE,"",VLOOKUP(CONCATENATE($B197,"-",$C197),IN_1A!$B$2:$AA$3000,4,FALSE))</f>
        <v>0</v>
      </c>
      <c r="G197" s="1607">
        <f>IF(ISERROR(VLOOKUP(CONCATENATE($B197,"-",$C197),IN_1A!$B$2:$AA$3000,5,FALSE))=TRUE,"",VLOOKUP(CONCATENATE($B197,"-",$C197),IN_1A!$B$2:$AA$3000,5,FALSE))</f>
        <v>0</v>
      </c>
      <c r="H197" s="1608">
        <f>IF(ISERROR(VLOOKUP(CONCATENATE($B197,"-",$C197),IN_1A!$B$2:$AA$3000,6,FALSE))=TRUE,"",VLOOKUP(CONCATENATE($B197,"-",$C197),IN_1A!$B$2:$AA$3000,6,FALSE))</f>
        <v>0</v>
      </c>
      <c r="I197" s="1607">
        <f>IF(ISERROR(VLOOKUP(CONCATENATE($B197,"-",$C197),IN_1A!$B$2:$AA$3000,7,FALSE))=TRUE,"",VLOOKUP(CONCATENATE($B197,"-",$C197),IN_1A!$B$2:$AA$3000,7,FALSE))</f>
        <v>0</v>
      </c>
      <c r="J197" s="1608">
        <f>IF(ISERROR(VLOOKUP(CONCATENATE($B197,"-",$C197),IN_1A!$B$2:$AA$3000,8,FALSE))=TRUE,"",VLOOKUP(CONCATENATE($B197,"-",$C197),IN_1A!$B$2:$AA$3000,8,FALSE))</f>
        <v>0</v>
      </c>
      <c r="K197" s="1607">
        <f>IF(ISERROR(VLOOKUP(CONCATENATE($B197,"-",$C197),IN_1A!$B$2:$AA$3000,9,FALSE))=TRUE,"",VLOOKUP(CONCATENATE($B197,"-",$C197),IN_1A!$B$2:$AA$3000,9,FALSE))</f>
        <v>0</v>
      </c>
      <c r="L197" s="1608">
        <f>IF(ISERROR(VLOOKUP(CONCATENATE($B197,"-",$C197),IN_1A!$B$2:$AA$3000,10,FALSE))=TRUE,"",VLOOKUP(CONCATENATE($B197,"-",$C197),IN_1A!$B$2:$AA$3000,10,FALSE))</f>
        <v>0</v>
      </c>
      <c r="M197" s="1607">
        <f>IF(ISERROR(VLOOKUP(CONCATENATE($B197,"-",$C197),IN_1A!$B$2:$AA$3000,11,FALSE))=TRUE,"",VLOOKUP(CONCATENATE($B197,"-",$C197),IN_1A!$B$2:$AA$3000,11,FALSE))</f>
        <v>0</v>
      </c>
      <c r="N197" s="1608">
        <f>IF(ISERROR(VLOOKUP(CONCATENATE($B197,"-",$C197),IN_1A!$B$2:$AA$3000,12,FALSE))=TRUE,"",VLOOKUP(CONCATENATE($B197,"-",$C197),IN_1A!$B$2:$AA$3000,12,FALSE))</f>
        <v>0</v>
      </c>
      <c r="O197" s="1607">
        <f>IF(ISERROR(VLOOKUP(CONCATENATE($B197,"-",$C197),IN_1A!$B$2:$AA$3000,13,FALSE))=TRUE,"",VLOOKUP(CONCATENATE($B197,"-",$C197),IN_1A!$B$2:$AA$3000,13,FALSE))</f>
        <v>0</v>
      </c>
      <c r="P197" s="1608">
        <f>IF(ISERROR(VLOOKUP(CONCATENATE($B197,"-",$C197),IN_1A!$B$2:$AA$3000,14,FALSE))=TRUE,"",VLOOKUP(CONCATENATE($B197,"-",$C197),IN_1A!$B$2:$AA$3000,14,FALSE))</f>
        <v>0</v>
      </c>
      <c r="Q197" s="613">
        <f t="shared" si="19"/>
        <v>0</v>
      </c>
      <c r="R197" s="614">
        <f t="shared" si="19"/>
        <v>0</v>
      </c>
      <c r="S197" s="177" t="str">
        <f t="shared" si="25"/>
        <v/>
      </c>
    </row>
    <row r="198" spans="1:19" s="203" customFormat="1" ht="12" customHeight="1" thickBot="1">
      <c r="A198" s="275" t="s">
        <v>672</v>
      </c>
      <c r="B198" s="296" t="s">
        <v>673</v>
      </c>
      <c r="C198" s="297" t="s">
        <v>584</v>
      </c>
      <c r="D198" s="1545" t="str">
        <f t="shared" si="24"/>
        <v/>
      </c>
      <c r="E198" s="1607">
        <f>IF(ISERROR(VLOOKUP(CONCATENATE($B198,"-",$C198),IN_1A!$B$2:$AA$3000,3,FALSE))=TRUE,"",VLOOKUP(CONCATENATE($B198,"-",$C198),IN_1A!$B$2:$AA$3000,3,FALSE))</f>
        <v>0</v>
      </c>
      <c r="F198" s="1608">
        <f>IF(ISERROR(VLOOKUP(CONCATENATE($B198,"-",$C198),IN_1A!$B$2:$AA$3000,4,FALSE))=TRUE,"",VLOOKUP(CONCATENATE($B198,"-",$C198),IN_1A!$B$2:$AA$3000,4,FALSE))</f>
        <v>0</v>
      </c>
      <c r="G198" s="1607">
        <f>IF(ISERROR(VLOOKUP(CONCATENATE($B198,"-",$C198),IN_1A!$B$2:$AA$3000,5,FALSE))=TRUE,"",VLOOKUP(CONCATENATE($B198,"-",$C198),IN_1A!$B$2:$AA$3000,5,FALSE))</f>
        <v>0</v>
      </c>
      <c r="H198" s="1608">
        <f>IF(ISERROR(VLOOKUP(CONCATENATE($B198,"-",$C198),IN_1A!$B$2:$AA$3000,6,FALSE))=TRUE,"",VLOOKUP(CONCATENATE($B198,"-",$C198),IN_1A!$B$2:$AA$3000,6,FALSE))</f>
        <v>0</v>
      </c>
      <c r="I198" s="1607">
        <f>IF(ISERROR(VLOOKUP(CONCATENATE($B198,"-",$C198),IN_1A!$B$2:$AA$3000,7,FALSE))=TRUE,"",VLOOKUP(CONCATENATE($B198,"-",$C198),IN_1A!$B$2:$AA$3000,7,FALSE))</f>
        <v>0</v>
      </c>
      <c r="J198" s="1608">
        <f>IF(ISERROR(VLOOKUP(CONCATENATE($B198,"-",$C198),IN_1A!$B$2:$AA$3000,8,FALSE))=TRUE,"",VLOOKUP(CONCATENATE($B198,"-",$C198),IN_1A!$B$2:$AA$3000,8,FALSE))</f>
        <v>0</v>
      </c>
      <c r="K198" s="1607">
        <f>IF(ISERROR(VLOOKUP(CONCATENATE($B198,"-",$C198),IN_1A!$B$2:$AA$3000,9,FALSE))=TRUE,"",VLOOKUP(CONCATENATE($B198,"-",$C198),IN_1A!$B$2:$AA$3000,9,FALSE))</f>
        <v>0</v>
      </c>
      <c r="L198" s="1608">
        <f>IF(ISERROR(VLOOKUP(CONCATENATE($B198,"-",$C198),IN_1A!$B$2:$AA$3000,10,FALSE))=TRUE,"",VLOOKUP(CONCATENATE($B198,"-",$C198),IN_1A!$B$2:$AA$3000,10,FALSE))</f>
        <v>0</v>
      </c>
      <c r="M198" s="1607">
        <f>IF(ISERROR(VLOOKUP(CONCATENATE($B198,"-",$C198),IN_1A!$B$2:$AA$3000,11,FALSE))=TRUE,"",VLOOKUP(CONCATENATE($B198,"-",$C198),IN_1A!$B$2:$AA$3000,11,FALSE))</f>
        <v>0</v>
      </c>
      <c r="N198" s="1608">
        <f>IF(ISERROR(VLOOKUP(CONCATENATE($B198,"-",$C198),IN_1A!$B$2:$AA$3000,12,FALSE))=TRUE,"",VLOOKUP(CONCATENATE($B198,"-",$C198),IN_1A!$B$2:$AA$3000,12,FALSE))</f>
        <v>0</v>
      </c>
      <c r="O198" s="1607">
        <f>IF(ISERROR(VLOOKUP(CONCATENATE($B198,"-",$C198),IN_1A!$B$2:$AA$3000,13,FALSE))=TRUE,"",VLOOKUP(CONCATENATE($B198,"-",$C198),IN_1A!$B$2:$AA$3000,13,FALSE))</f>
        <v>0</v>
      </c>
      <c r="P198" s="1608">
        <f>IF(ISERROR(VLOOKUP(CONCATENATE($B198,"-",$C198),IN_1A!$B$2:$AA$3000,14,FALSE))=TRUE,"",VLOOKUP(CONCATENATE($B198,"-",$C198),IN_1A!$B$2:$AA$3000,14,FALSE))</f>
        <v>0</v>
      </c>
      <c r="Q198" s="613">
        <f t="shared" si="19"/>
        <v>0</v>
      </c>
      <c r="R198" s="614">
        <f t="shared" si="19"/>
        <v>0</v>
      </c>
      <c r="S198" s="177" t="str">
        <f t="shared" si="25"/>
        <v/>
      </c>
    </row>
    <row r="199" spans="1:19" s="203" customFormat="1" ht="12" customHeight="1" thickBot="1">
      <c r="A199" s="277" t="s">
        <v>674</v>
      </c>
      <c r="B199" s="278" t="s">
        <v>675</v>
      </c>
      <c r="C199" s="279" t="s">
        <v>584</v>
      </c>
      <c r="D199" s="1541" t="str">
        <f t="shared" si="24"/>
        <v/>
      </c>
      <c r="E199" s="1609">
        <f>IF(ISERROR(VLOOKUP(CONCATENATE($B199,"-",$C199),IN_1A!$B$2:$AA$3000,3,FALSE))=TRUE,"",VLOOKUP(CONCATENATE($B199,"-",$C199),IN_1A!$B$2:$AA$3000,3,FALSE))</f>
        <v>0</v>
      </c>
      <c r="F199" s="1610">
        <f>IF(ISERROR(VLOOKUP(CONCATENATE($B199,"-",$C199),IN_1A!$B$2:$AA$3000,4,FALSE))=TRUE,"",VLOOKUP(CONCATENATE($B199,"-",$C199),IN_1A!$B$2:$AA$3000,4,FALSE))</f>
        <v>0</v>
      </c>
      <c r="G199" s="1609">
        <f>IF(ISERROR(VLOOKUP(CONCATENATE($B199,"-",$C199),IN_1A!$B$2:$AA$3000,5,FALSE))=TRUE,"",VLOOKUP(CONCATENATE($B199,"-",$C199),IN_1A!$B$2:$AA$3000,5,FALSE))</f>
        <v>0</v>
      </c>
      <c r="H199" s="1610">
        <f>IF(ISERROR(VLOOKUP(CONCATENATE($B199,"-",$C199),IN_1A!$B$2:$AA$3000,6,FALSE))=TRUE,"",VLOOKUP(CONCATENATE($B199,"-",$C199),IN_1A!$B$2:$AA$3000,6,FALSE))</f>
        <v>0</v>
      </c>
      <c r="I199" s="1609">
        <f>IF(ISERROR(VLOOKUP(CONCATENATE($B199,"-",$C199),IN_1A!$B$2:$AA$3000,7,FALSE))=TRUE,"",VLOOKUP(CONCATENATE($B199,"-",$C199),IN_1A!$B$2:$AA$3000,7,FALSE))</f>
        <v>0</v>
      </c>
      <c r="J199" s="1610">
        <f>IF(ISERROR(VLOOKUP(CONCATENATE($B199,"-",$C199),IN_1A!$B$2:$AA$3000,8,FALSE))=TRUE,"",VLOOKUP(CONCATENATE($B199,"-",$C199),IN_1A!$B$2:$AA$3000,8,FALSE))</f>
        <v>0</v>
      </c>
      <c r="K199" s="1609">
        <f>IF(ISERROR(VLOOKUP(CONCATENATE($B199,"-",$C199),IN_1A!$B$2:$AA$3000,9,FALSE))=TRUE,"",VLOOKUP(CONCATENATE($B199,"-",$C199),IN_1A!$B$2:$AA$3000,9,FALSE))</f>
        <v>0</v>
      </c>
      <c r="L199" s="1610">
        <f>IF(ISERROR(VLOOKUP(CONCATENATE($B199,"-",$C199),IN_1A!$B$2:$AA$3000,10,FALSE))=TRUE,"",VLOOKUP(CONCATENATE($B199,"-",$C199),IN_1A!$B$2:$AA$3000,10,FALSE))</f>
        <v>0</v>
      </c>
      <c r="M199" s="1609">
        <f>IF(ISERROR(VLOOKUP(CONCATENATE($B199,"-",$C199),IN_1A!$B$2:$AA$3000,11,FALSE))=TRUE,"",VLOOKUP(CONCATENATE($B199,"-",$C199),IN_1A!$B$2:$AA$3000,11,FALSE))</f>
        <v>0</v>
      </c>
      <c r="N199" s="1610">
        <f>IF(ISERROR(VLOOKUP(CONCATENATE($B199,"-",$C199),IN_1A!$B$2:$AA$3000,12,FALSE))=TRUE,"",VLOOKUP(CONCATENATE($B199,"-",$C199),IN_1A!$B$2:$AA$3000,12,FALSE))</f>
        <v>0</v>
      </c>
      <c r="O199" s="1609">
        <f>IF(ISERROR(VLOOKUP(CONCATENATE($B199,"-",$C199),IN_1A!$B$2:$AA$3000,13,FALSE))=TRUE,"",VLOOKUP(CONCATENATE($B199,"-",$C199),IN_1A!$B$2:$AA$3000,13,FALSE))</f>
        <v>0</v>
      </c>
      <c r="P199" s="1610">
        <f>IF(ISERROR(VLOOKUP(CONCATENATE($B199,"-",$C199),IN_1A!$B$2:$AA$3000,14,FALSE))=TRUE,"",VLOOKUP(CONCATENATE($B199,"-",$C199),IN_1A!$B$2:$AA$3000,14,FALSE))</f>
        <v>0</v>
      </c>
      <c r="Q199" s="615">
        <f t="shared" si="19"/>
        <v>0</v>
      </c>
      <c r="R199" s="616">
        <f t="shared" si="19"/>
        <v>0</v>
      </c>
      <c r="S199" s="177" t="str">
        <f t="shared" si="25"/>
        <v/>
      </c>
    </row>
    <row r="200" spans="1:19" s="203" customFormat="1" ht="12" customHeight="1" thickBot="1">
      <c r="A200" s="280" t="s">
        <v>606</v>
      </c>
      <c r="B200" s="294"/>
      <c r="C200" s="274"/>
      <c r="D200" s="1543"/>
      <c r="E200" s="522"/>
      <c r="F200" s="505"/>
      <c r="G200" s="505"/>
      <c r="H200" s="505"/>
      <c r="I200" s="505"/>
      <c r="J200" s="505"/>
      <c r="K200" s="505"/>
      <c r="L200" s="505"/>
      <c r="M200" s="505"/>
      <c r="N200" s="505"/>
      <c r="O200" s="505"/>
      <c r="P200" s="505"/>
      <c r="Q200" s="617"/>
      <c r="R200" s="618"/>
      <c r="S200" s="177" t="str">
        <f t="shared" si="25"/>
        <v/>
      </c>
    </row>
    <row r="201" spans="1:19" s="203" customFormat="1" ht="12" customHeight="1" thickBot="1">
      <c r="A201" s="272" t="s">
        <v>658</v>
      </c>
      <c r="B201" s="283" t="s">
        <v>676</v>
      </c>
      <c r="C201" s="284" t="s">
        <v>584</v>
      </c>
      <c r="D201" s="1544" t="str">
        <f t="shared" ref="D201:D210" si="26">CONCATENATE(D$149)</f>
        <v/>
      </c>
      <c r="E201" s="1605">
        <f>IF(ISERROR(VLOOKUP(CONCATENATE($B201,"-",$C201),IN_1A!$B$2:$AA$3000,3,FALSE))=TRUE,"",VLOOKUP(CONCATENATE($B201,"-",$C201),IN_1A!$B$2:$AA$3000,3,FALSE))</f>
        <v>0</v>
      </c>
      <c r="F201" s="1606">
        <f>IF(ISERROR(VLOOKUP(CONCATENATE($B201,"-",$C201),IN_1A!$B$2:$AA$3000,4,FALSE))=TRUE,"",VLOOKUP(CONCATENATE($B201,"-",$C201),IN_1A!$B$2:$AA$3000,4,FALSE))</f>
        <v>0</v>
      </c>
      <c r="G201" s="1605">
        <f>IF(ISERROR(VLOOKUP(CONCATENATE($B201,"-",$C201),IN_1A!$B$2:$AA$3000,5,FALSE))=TRUE,"",VLOOKUP(CONCATENATE($B201,"-",$C201),IN_1A!$B$2:$AA$3000,5,FALSE))</f>
        <v>0</v>
      </c>
      <c r="H201" s="1606">
        <f>IF(ISERROR(VLOOKUP(CONCATENATE($B201,"-",$C201),IN_1A!$B$2:$AA$3000,6,FALSE))=TRUE,"",VLOOKUP(CONCATENATE($B201,"-",$C201),IN_1A!$B$2:$AA$3000,6,FALSE))</f>
        <v>0</v>
      </c>
      <c r="I201" s="1605">
        <f>IF(ISERROR(VLOOKUP(CONCATENATE($B201,"-",$C201),IN_1A!$B$2:$AA$3000,7,FALSE))=TRUE,"",VLOOKUP(CONCATENATE($B201,"-",$C201),IN_1A!$B$2:$AA$3000,7,FALSE))</f>
        <v>0</v>
      </c>
      <c r="J201" s="1606">
        <f>IF(ISERROR(VLOOKUP(CONCATENATE($B201,"-",$C201),IN_1A!$B$2:$AA$3000,8,FALSE))=TRUE,"",VLOOKUP(CONCATENATE($B201,"-",$C201),IN_1A!$B$2:$AA$3000,8,FALSE))</f>
        <v>0</v>
      </c>
      <c r="K201" s="1605">
        <f>IF(ISERROR(VLOOKUP(CONCATENATE($B201,"-",$C201),IN_1A!$B$2:$AA$3000,9,FALSE))=TRUE,"",VLOOKUP(CONCATENATE($B201,"-",$C201),IN_1A!$B$2:$AA$3000,9,FALSE))</f>
        <v>0</v>
      </c>
      <c r="L201" s="1606">
        <f>IF(ISERROR(VLOOKUP(CONCATENATE($B201,"-",$C201),IN_1A!$B$2:$AA$3000,10,FALSE))=TRUE,"",VLOOKUP(CONCATENATE($B201,"-",$C201),IN_1A!$B$2:$AA$3000,10,FALSE))</f>
        <v>0</v>
      </c>
      <c r="M201" s="1605">
        <f>IF(ISERROR(VLOOKUP(CONCATENATE($B201,"-",$C201),IN_1A!$B$2:$AA$3000,11,FALSE))=TRUE,"",VLOOKUP(CONCATENATE($B201,"-",$C201),IN_1A!$B$2:$AA$3000,11,FALSE))</f>
        <v>0</v>
      </c>
      <c r="N201" s="1606">
        <f>IF(ISERROR(VLOOKUP(CONCATENATE($B201,"-",$C201),IN_1A!$B$2:$AA$3000,12,FALSE))=TRUE,"",VLOOKUP(CONCATENATE($B201,"-",$C201),IN_1A!$B$2:$AA$3000,12,FALSE))</f>
        <v>0</v>
      </c>
      <c r="O201" s="1605">
        <f>IF(ISERROR(VLOOKUP(CONCATENATE($B201,"-",$C201),IN_1A!$B$2:$AA$3000,13,FALSE))=TRUE,"",VLOOKUP(CONCATENATE($B201,"-",$C201),IN_1A!$B$2:$AA$3000,13,FALSE))</f>
        <v>0</v>
      </c>
      <c r="P201" s="1606">
        <f>IF(ISERROR(VLOOKUP(CONCATENATE($B201,"-",$C201),IN_1A!$B$2:$AA$3000,14,FALSE))=TRUE,"",VLOOKUP(CONCATENATE($B201,"-",$C201),IN_1A!$B$2:$AA$3000,14,FALSE))</f>
        <v>0</v>
      </c>
      <c r="Q201" s="611">
        <f t="shared" si="19"/>
        <v>0</v>
      </c>
      <c r="R201" s="612">
        <f t="shared" si="19"/>
        <v>0</v>
      </c>
      <c r="S201" s="177" t="str">
        <f t="shared" si="25"/>
        <v/>
      </c>
    </row>
    <row r="202" spans="1:19" s="178" customFormat="1" ht="12" thickBot="1">
      <c r="A202" s="275" t="s">
        <v>660</v>
      </c>
      <c r="B202" s="273" t="s">
        <v>677</v>
      </c>
      <c r="C202" s="276" t="s">
        <v>584</v>
      </c>
      <c r="D202" s="1545" t="str">
        <f t="shared" si="26"/>
        <v/>
      </c>
      <c r="E202" s="1607">
        <f>IF(ISERROR(VLOOKUP(CONCATENATE($B202,"-",$C202),IN_1A!$B$2:$AA$3000,3,FALSE))=TRUE,"",VLOOKUP(CONCATENATE($B202,"-",$C202),IN_1A!$B$2:$AA$3000,3,FALSE))</f>
        <v>0</v>
      </c>
      <c r="F202" s="1608">
        <f>IF(ISERROR(VLOOKUP(CONCATENATE($B202,"-",$C202),IN_1A!$B$2:$AA$3000,4,FALSE))=TRUE,"",VLOOKUP(CONCATENATE($B202,"-",$C202),IN_1A!$B$2:$AA$3000,4,FALSE))</f>
        <v>0</v>
      </c>
      <c r="G202" s="1607">
        <f>IF(ISERROR(VLOOKUP(CONCATENATE($B202,"-",$C202),IN_1A!$B$2:$AA$3000,5,FALSE))=TRUE,"",VLOOKUP(CONCATENATE($B202,"-",$C202),IN_1A!$B$2:$AA$3000,5,FALSE))</f>
        <v>0</v>
      </c>
      <c r="H202" s="1608">
        <f>IF(ISERROR(VLOOKUP(CONCATENATE($B202,"-",$C202),IN_1A!$B$2:$AA$3000,6,FALSE))=TRUE,"",VLOOKUP(CONCATENATE($B202,"-",$C202),IN_1A!$B$2:$AA$3000,6,FALSE))</f>
        <v>0</v>
      </c>
      <c r="I202" s="1607">
        <f>IF(ISERROR(VLOOKUP(CONCATENATE($B202,"-",$C202),IN_1A!$B$2:$AA$3000,7,FALSE))=TRUE,"",VLOOKUP(CONCATENATE($B202,"-",$C202),IN_1A!$B$2:$AA$3000,7,FALSE))</f>
        <v>0</v>
      </c>
      <c r="J202" s="1608">
        <f>IF(ISERROR(VLOOKUP(CONCATENATE($B202,"-",$C202),IN_1A!$B$2:$AA$3000,8,FALSE))=TRUE,"",VLOOKUP(CONCATENATE($B202,"-",$C202),IN_1A!$B$2:$AA$3000,8,FALSE))</f>
        <v>0</v>
      </c>
      <c r="K202" s="1607">
        <f>IF(ISERROR(VLOOKUP(CONCATENATE($B202,"-",$C202),IN_1A!$B$2:$AA$3000,9,FALSE))=TRUE,"",VLOOKUP(CONCATENATE($B202,"-",$C202),IN_1A!$B$2:$AA$3000,9,FALSE))</f>
        <v>0</v>
      </c>
      <c r="L202" s="1608">
        <f>IF(ISERROR(VLOOKUP(CONCATENATE($B202,"-",$C202),IN_1A!$B$2:$AA$3000,10,FALSE))=TRUE,"",VLOOKUP(CONCATENATE($B202,"-",$C202),IN_1A!$B$2:$AA$3000,10,FALSE))</f>
        <v>0</v>
      </c>
      <c r="M202" s="1607">
        <f>IF(ISERROR(VLOOKUP(CONCATENATE($B202,"-",$C202),IN_1A!$B$2:$AA$3000,11,FALSE))=TRUE,"",VLOOKUP(CONCATENATE($B202,"-",$C202),IN_1A!$B$2:$AA$3000,11,FALSE))</f>
        <v>0</v>
      </c>
      <c r="N202" s="1608">
        <f>IF(ISERROR(VLOOKUP(CONCATENATE($B202,"-",$C202),IN_1A!$B$2:$AA$3000,12,FALSE))=TRUE,"",VLOOKUP(CONCATENATE($B202,"-",$C202),IN_1A!$B$2:$AA$3000,12,FALSE))</f>
        <v>0</v>
      </c>
      <c r="O202" s="1607">
        <f>IF(ISERROR(VLOOKUP(CONCATENATE($B202,"-",$C202),IN_1A!$B$2:$AA$3000,13,FALSE))=TRUE,"",VLOOKUP(CONCATENATE($B202,"-",$C202),IN_1A!$B$2:$AA$3000,13,FALSE))</f>
        <v>0</v>
      </c>
      <c r="P202" s="1608">
        <f>IF(ISERROR(VLOOKUP(CONCATENATE($B202,"-",$C202),IN_1A!$B$2:$AA$3000,14,FALSE))=TRUE,"",VLOOKUP(CONCATENATE($B202,"-",$C202),IN_1A!$B$2:$AA$3000,14,FALSE))</f>
        <v>0</v>
      </c>
      <c r="Q202" s="613">
        <f t="shared" si="19"/>
        <v>0</v>
      </c>
      <c r="R202" s="614">
        <f t="shared" si="19"/>
        <v>0</v>
      </c>
      <c r="S202" s="177"/>
    </row>
    <row r="203" spans="1:19" s="203" customFormat="1" ht="12" customHeight="1" thickBot="1">
      <c r="A203" s="275" t="s">
        <v>662</v>
      </c>
      <c r="B203" s="273" t="s">
        <v>678</v>
      </c>
      <c r="C203" s="276" t="s">
        <v>584</v>
      </c>
      <c r="D203" s="1545" t="str">
        <f t="shared" si="26"/>
        <v/>
      </c>
      <c r="E203" s="1607">
        <f>IF(ISERROR(VLOOKUP(CONCATENATE($B203,"-",$C203),IN_1A!$B$2:$AA$3000,3,FALSE))=TRUE,"",VLOOKUP(CONCATENATE($B203,"-",$C203),IN_1A!$B$2:$AA$3000,3,FALSE))</f>
        <v>0</v>
      </c>
      <c r="F203" s="1608">
        <f>IF(ISERROR(VLOOKUP(CONCATENATE($B203,"-",$C203),IN_1A!$B$2:$AA$3000,4,FALSE))=TRUE,"",VLOOKUP(CONCATENATE($B203,"-",$C203),IN_1A!$B$2:$AA$3000,4,FALSE))</f>
        <v>0</v>
      </c>
      <c r="G203" s="1607">
        <f>IF(ISERROR(VLOOKUP(CONCATENATE($B203,"-",$C203),IN_1A!$B$2:$AA$3000,5,FALSE))=TRUE,"",VLOOKUP(CONCATENATE($B203,"-",$C203),IN_1A!$B$2:$AA$3000,5,FALSE))</f>
        <v>0</v>
      </c>
      <c r="H203" s="1608">
        <f>IF(ISERROR(VLOOKUP(CONCATENATE($B203,"-",$C203),IN_1A!$B$2:$AA$3000,6,FALSE))=TRUE,"",VLOOKUP(CONCATENATE($B203,"-",$C203),IN_1A!$B$2:$AA$3000,6,FALSE))</f>
        <v>0</v>
      </c>
      <c r="I203" s="1607">
        <f>IF(ISERROR(VLOOKUP(CONCATENATE($B203,"-",$C203),IN_1A!$B$2:$AA$3000,7,FALSE))=TRUE,"",VLOOKUP(CONCATENATE($B203,"-",$C203),IN_1A!$B$2:$AA$3000,7,FALSE))</f>
        <v>0</v>
      </c>
      <c r="J203" s="1608">
        <f>IF(ISERROR(VLOOKUP(CONCATENATE($B203,"-",$C203),IN_1A!$B$2:$AA$3000,8,FALSE))=TRUE,"",VLOOKUP(CONCATENATE($B203,"-",$C203),IN_1A!$B$2:$AA$3000,8,FALSE))</f>
        <v>0</v>
      </c>
      <c r="K203" s="1607">
        <f>IF(ISERROR(VLOOKUP(CONCATENATE($B203,"-",$C203),IN_1A!$B$2:$AA$3000,9,FALSE))=TRUE,"",VLOOKUP(CONCATENATE($B203,"-",$C203),IN_1A!$B$2:$AA$3000,9,FALSE))</f>
        <v>0</v>
      </c>
      <c r="L203" s="1608">
        <f>IF(ISERROR(VLOOKUP(CONCATENATE($B203,"-",$C203),IN_1A!$B$2:$AA$3000,10,FALSE))=TRUE,"",VLOOKUP(CONCATENATE($B203,"-",$C203),IN_1A!$B$2:$AA$3000,10,FALSE))</f>
        <v>0</v>
      </c>
      <c r="M203" s="1607">
        <f>IF(ISERROR(VLOOKUP(CONCATENATE($B203,"-",$C203),IN_1A!$B$2:$AA$3000,11,FALSE))=TRUE,"",VLOOKUP(CONCATENATE($B203,"-",$C203),IN_1A!$B$2:$AA$3000,11,FALSE))</f>
        <v>0</v>
      </c>
      <c r="N203" s="1608">
        <f>IF(ISERROR(VLOOKUP(CONCATENATE($B203,"-",$C203),IN_1A!$B$2:$AA$3000,12,FALSE))=TRUE,"",VLOOKUP(CONCATENATE($B203,"-",$C203),IN_1A!$B$2:$AA$3000,12,FALSE))</f>
        <v>0</v>
      </c>
      <c r="O203" s="1607">
        <f>IF(ISERROR(VLOOKUP(CONCATENATE($B203,"-",$C203),IN_1A!$B$2:$AA$3000,13,FALSE))=TRUE,"",VLOOKUP(CONCATENATE($B203,"-",$C203),IN_1A!$B$2:$AA$3000,13,FALSE))</f>
        <v>0</v>
      </c>
      <c r="P203" s="1608">
        <f>IF(ISERROR(VLOOKUP(CONCATENATE($B203,"-",$C203),IN_1A!$B$2:$AA$3000,14,FALSE))=TRUE,"",VLOOKUP(CONCATENATE($B203,"-",$C203),IN_1A!$B$2:$AA$3000,14,FALSE))</f>
        <v>0</v>
      </c>
      <c r="Q203" s="613">
        <f t="shared" si="19"/>
        <v>0</v>
      </c>
      <c r="R203" s="614">
        <f t="shared" si="19"/>
        <v>0</v>
      </c>
      <c r="S203" s="177" t="str">
        <f t="shared" ref="S203:S212" si="27">IF(O203&gt;Q203,"ERRORE",IF(P203&gt;R203,"ERRORE",""))</f>
        <v/>
      </c>
    </row>
    <row r="204" spans="1:19" s="203" customFormat="1" ht="12" customHeight="1" thickBot="1">
      <c r="A204" s="275" t="s">
        <v>664</v>
      </c>
      <c r="B204" s="273" t="s">
        <v>679</v>
      </c>
      <c r="C204" s="276" t="s">
        <v>584</v>
      </c>
      <c r="D204" s="1545" t="str">
        <f t="shared" si="26"/>
        <v/>
      </c>
      <c r="E204" s="1607">
        <f>IF(ISERROR(VLOOKUP(CONCATENATE($B204,"-",$C204),IN_1A!$B$2:$AA$3000,3,FALSE))=TRUE,"",VLOOKUP(CONCATENATE($B204,"-",$C204),IN_1A!$B$2:$AA$3000,3,FALSE))</f>
        <v>0</v>
      </c>
      <c r="F204" s="1608">
        <f>IF(ISERROR(VLOOKUP(CONCATENATE($B204,"-",$C204),IN_1A!$B$2:$AA$3000,4,FALSE))=TRUE,"",VLOOKUP(CONCATENATE($B204,"-",$C204),IN_1A!$B$2:$AA$3000,4,FALSE))</f>
        <v>0</v>
      </c>
      <c r="G204" s="1607">
        <f>IF(ISERROR(VLOOKUP(CONCATENATE($B204,"-",$C204),IN_1A!$B$2:$AA$3000,5,FALSE))=TRUE,"",VLOOKUP(CONCATENATE($B204,"-",$C204),IN_1A!$B$2:$AA$3000,5,FALSE))</f>
        <v>0</v>
      </c>
      <c r="H204" s="1608">
        <f>IF(ISERROR(VLOOKUP(CONCATENATE($B204,"-",$C204),IN_1A!$B$2:$AA$3000,6,FALSE))=TRUE,"",VLOOKUP(CONCATENATE($B204,"-",$C204),IN_1A!$B$2:$AA$3000,6,FALSE))</f>
        <v>0</v>
      </c>
      <c r="I204" s="1607">
        <f>IF(ISERROR(VLOOKUP(CONCATENATE($B204,"-",$C204),IN_1A!$B$2:$AA$3000,7,FALSE))=TRUE,"",VLOOKUP(CONCATENATE($B204,"-",$C204),IN_1A!$B$2:$AA$3000,7,FALSE))</f>
        <v>0</v>
      </c>
      <c r="J204" s="1608">
        <f>IF(ISERROR(VLOOKUP(CONCATENATE($B204,"-",$C204),IN_1A!$B$2:$AA$3000,8,FALSE))=TRUE,"",VLOOKUP(CONCATENATE($B204,"-",$C204),IN_1A!$B$2:$AA$3000,8,FALSE))</f>
        <v>0</v>
      </c>
      <c r="K204" s="1607">
        <f>IF(ISERROR(VLOOKUP(CONCATENATE($B204,"-",$C204),IN_1A!$B$2:$AA$3000,9,FALSE))=TRUE,"",VLOOKUP(CONCATENATE($B204,"-",$C204),IN_1A!$B$2:$AA$3000,9,FALSE))</f>
        <v>0</v>
      </c>
      <c r="L204" s="1608">
        <f>IF(ISERROR(VLOOKUP(CONCATENATE($B204,"-",$C204),IN_1A!$B$2:$AA$3000,10,FALSE))=TRUE,"",VLOOKUP(CONCATENATE($B204,"-",$C204),IN_1A!$B$2:$AA$3000,10,FALSE))</f>
        <v>0</v>
      </c>
      <c r="M204" s="1607">
        <f>IF(ISERROR(VLOOKUP(CONCATENATE($B204,"-",$C204),IN_1A!$B$2:$AA$3000,11,FALSE))=TRUE,"",VLOOKUP(CONCATENATE($B204,"-",$C204),IN_1A!$B$2:$AA$3000,11,FALSE))</f>
        <v>0</v>
      </c>
      <c r="N204" s="1608">
        <f>IF(ISERROR(VLOOKUP(CONCATENATE($B204,"-",$C204),IN_1A!$B$2:$AA$3000,12,FALSE))=TRUE,"",VLOOKUP(CONCATENATE($B204,"-",$C204),IN_1A!$B$2:$AA$3000,12,FALSE))</f>
        <v>0</v>
      </c>
      <c r="O204" s="1607">
        <f>IF(ISERROR(VLOOKUP(CONCATENATE($B204,"-",$C204),IN_1A!$B$2:$AA$3000,13,FALSE))=TRUE,"",VLOOKUP(CONCATENATE($B204,"-",$C204),IN_1A!$B$2:$AA$3000,13,FALSE))</f>
        <v>0</v>
      </c>
      <c r="P204" s="1608">
        <f>IF(ISERROR(VLOOKUP(CONCATENATE($B204,"-",$C204),IN_1A!$B$2:$AA$3000,14,FALSE))=TRUE,"",VLOOKUP(CONCATENATE($B204,"-",$C204),IN_1A!$B$2:$AA$3000,14,FALSE))</f>
        <v>0</v>
      </c>
      <c r="Q204" s="613">
        <f t="shared" si="19"/>
        <v>0</v>
      </c>
      <c r="R204" s="614">
        <f t="shared" si="19"/>
        <v>0</v>
      </c>
      <c r="S204" s="177" t="str">
        <f t="shared" si="27"/>
        <v/>
      </c>
    </row>
    <row r="205" spans="1:19" s="203" customFormat="1" ht="12" customHeight="1" thickBot="1">
      <c r="A205" s="275" t="s">
        <v>666</v>
      </c>
      <c r="B205" s="291" t="s">
        <v>680</v>
      </c>
      <c r="C205" s="274" t="s">
        <v>584</v>
      </c>
      <c r="D205" s="1545" t="str">
        <f t="shared" si="26"/>
        <v/>
      </c>
      <c r="E205" s="1607">
        <f>IF(ISERROR(VLOOKUP(CONCATENATE($B205,"-",$C205),IN_1A!$B$2:$AA$3000,3,FALSE))=TRUE,"",VLOOKUP(CONCATENATE($B205,"-",$C205),IN_1A!$B$2:$AA$3000,3,FALSE))</f>
        <v>0</v>
      </c>
      <c r="F205" s="1608">
        <f>IF(ISERROR(VLOOKUP(CONCATENATE($B205,"-",$C205),IN_1A!$B$2:$AA$3000,4,FALSE))=TRUE,"",VLOOKUP(CONCATENATE($B205,"-",$C205),IN_1A!$B$2:$AA$3000,4,FALSE))</f>
        <v>0</v>
      </c>
      <c r="G205" s="1607">
        <f>IF(ISERROR(VLOOKUP(CONCATENATE($B205,"-",$C205),IN_1A!$B$2:$AA$3000,5,FALSE))=TRUE,"",VLOOKUP(CONCATENATE($B205,"-",$C205),IN_1A!$B$2:$AA$3000,5,FALSE))</f>
        <v>0</v>
      </c>
      <c r="H205" s="1608">
        <f>IF(ISERROR(VLOOKUP(CONCATENATE($B205,"-",$C205),IN_1A!$B$2:$AA$3000,6,FALSE))=TRUE,"",VLOOKUP(CONCATENATE($B205,"-",$C205),IN_1A!$B$2:$AA$3000,6,FALSE))</f>
        <v>0</v>
      </c>
      <c r="I205" s="1607">
        <f>IF(ISERROR(VLOOKUP(CONCATENATE($B205,"-",$C205),IN_1A!$B$2:$AA$3000,7,FALSE))=TRUE,"",VLOOKUP(CONCATENATE($B205,"-",$C205),IN_1A!$B$2:$AA$3000,7,FALSE))</f>
        <v>0</v>
      </c>
      <c r="J205" s="1608">
        <f>IF(ISERROR(VLOOKUP(CONCATENATE($B205,"-",$C205),IN_1A!$B$2:$AA$3000,8,FALSE))=TRUE,"",VLOOKUP(CONCATENATE($B205,"-",$C205),IN_1A!$B$2:$AA$3000,8,FALSE))</f>
        <v>0</v>
      </c>
      <c r="K205" s="1607">
        <f>IF(ISERROR(VLOOKUP(CONCATENATE($B205,"-",$C205),IN_1A!$B$2:$AA$3000,9,FALSE))=TRUE,"",VLOOKUP(CONCATENATE($B205,"-",$C205),IN_1A!$B$2:$AA$3000,9,FALSE))</f>
        <v>0</v>
      </c>
      <c r="L205" s="1608">
        <f>IF(ISERROR(VLOOKUP(CONCATENATE($B205,"-",$C205),IN_1A!$B$2:$AA$3000,10,FALSE))=TRUE,"",VLOOKUP(CONCATENATE($B205,"-",$C205),IN_1A!$B$2:$AA$3000,10,FALSE))</f>
        <v>0</v>
      </c>
      <c r="M205" s="1607">
        <f>IF(ISERROR(VLOOKUP(CONCATENATE($B205,"-",$C205),IN_1A!$B$2:$AA$3000,11,FALSE))=TRUE,"",VLOOKUP(CONCATENATE($B205,"-",$C205),IN_1A!$B$2:$AA$3000,11,FALSE))</f>
        <v>0</v>
      </c>
      <c r="N205" s="1608">
        <f>IF(ISERROR(VLOOKUP(CONCATENATE($B205,"-",$C205),IN_1A!$B$2:$AA$3000,12,FALSE))=TRUE,"",VLOOKUP(CONCATENATE($B205,"-",$C205),IN_1A!$B$2:$AA$3000,12,FALSE))</f>
        <v>0</v>
      </c>
      <c r="O205" s="1607">
        <f>IF(ISERROR(VLOOKUP(CONCATENATE($B205,"-",$C205),IN_1A!$B$2:$AA$3000,13,FALSE))=TRUE,"",VLOOKUP(CONCATENATE($B205,"-",$C205),IN_1A!$B$2:$AA$3000,13,FALSE))</f>
        <v>0</v>
      </c>
      <c r="P205" s="1608">
        <f>IF(ISERROR(VLOOKUP(CONCATENATE($B205,"-",$C205),IN_1A!$B$2:$AA$3000,14,FALSE))=TRUE,"",VLOOKUP(CONCATENATE($B205,"-",$C205),IN_1A!$B$2:$AA$3000,14,FALSE))</f>
        <v>0</v>
      </c>
      <c r="Q205" s="613">
        <f t="shared" si="19"/>
        <v>0</v>
      </c>
      <c r="R205" s="614">
        <f t="shared" si="19"/>
        <v>0</v>
      </c>
      <c r="S205" s="177" t="str">
        <f t="shared" si="27"/>
        <v/>
      </c>
    </row>
    <row r="206" spans="1:19" s="203" customFormat="1" ht="12" customHeight="1" thickBot="1">
      <c r="A206" s="275" t="s">
        <v>668</v>
      </c>
      <c r="B206" s="273" t="s">
        <v>681</v>
      </c>
      <c r="C206" s="276" t="s">
        <v>584</v>
      </c>
      <c r="D206" s="1545" t="str">
        <f t="shared" si="26"/>
        <v/>
      </c>
      <c r="E206" s="1607">
        <f>IF(ISERROR(VLOOKUP(CONCATENATE($B206,"-",$C206),IN_1A!$B$2:$AA$3000,3,FALSE))=TRUE,"",VLOOKUP(CONCATENATE($B206,"-",$C206),IN_1A!$B$2:$AA$3000,3,FALSE))</f>
        <v>0</v>
      </c>
      <c r="F206" s="1608">
        <f>IF(ISERROR(VLOOKUP(CONCATENATE($B206,"-",$C206),IN_1A!$B$2:$AA$3000,4,FALSE))=TRUE,"",VLOOKUP(CONCATENATE($B206,"-",$C206),IN_1A!$B$2:$AA$3000,4,FALSE))</f>
        <v>0</v>
      </c>
      <c r="G206" s="1607">
        <f>IF(ISERROR(VLOOKUP(CONCATENATE($B206,"-",$C206),IN_1A!$B$2:$AA$3000,5,FALSE))=TRUE,"",VLOOKUP(CONCATENATE($B206,"-",$C206),IN_1A!$B$2:$AA$3000,5,FALSE))</f>
        <v>0</v>
      </c>
      <c r="H206" s="1608">
        <f>IF(ISERROR(VLOOKUP(CONCATENATE($B206,"-",$C206),IN_1A!$B$2:$AA$3000,6,FALSE))=TRUE,"",VLOOKUP(CONCATENATE($B206,"-",$C206),IN_1A!$B$2:$AA$3000,6,FALSE))</f>
        <v>0</v>
      </c>
      <c r="I206" s="1607">
        <f>IF(ISERROR(VLOOKUP(CONCATENATE($B206,"-",$C206),IN_1A!$B$2:$AA$3000,7,FALSE))=TRUE,"",VLOOKUP(CONCATENATE($B206,"-",$C206),IN_1A!$B$2:$AA$3000,7,FALSE))</f>
        <v>0</v>
      </c>
      <c r="J206" s="1608">
        <f>IF(ISERROR(VLOOKUP(CONCATENATE($B206,"-",$C206),IN_1A!$B$2:$AA$3000,8,FALSE))=TRUE,"",VLOOKUP(CONCATENATE($B206,"-",$C206),IN_1A!$B$2:$AA$3000,8,FALSE))</f>
        <v>0</v>
      </c>
      <c r="K206" s="1607">
        <f>IF(ISERROR(VLOOKUP(CONCATENATE($B206,"-",$C206),IN_1A!$B$2:$AA$3000,9,FALSE))=TRUE,"",VLOOKUP(CONCATENATE($B206,"-",$C206),IN_1A!$B$2:$AA$3000,9,FALSE))</f>
        <v>0</v>
      </c>
      <c r="L206" s="1608">
        <f>IF(ISERROR(VLOOKUP(CONCATENATE($B206,"-",$C206),IN_1A!$B$2:$AA$3000,10,FALSE))=TRUE,"",VLOOKUP(CONCATENATE($B206,"-",$C206),IN_1A!$B$2:$AA$3000,10,FALSE))</f>
        <v>0</v>
      </c>
      <c r="M206" s="1607">
        <f>IF(ISERROR(VLOOKUP(CONCATENATE($B206,"-",$C206),IN_1A!$B$2:$AA$3000,11,FALSE))=TRUE,"",VLOOKUP(CONCATENATE($B206,"-",$C206),IN_1A!$B$2:$AA$3000,11,FALSE))</f>
        <v>0</v>
      </c>
      <c r="N206" s="1608">
        <f>IF(ISERROR(VLOOKUP(CONCATENATE($B206,"-",$C206),IN_1A!$B$2:$AA$3000,12,FALSE))=TRUE,"",VLOOKUP(CONCATENATE($B206,"-",$C206),IN_1A!$B$2:$AA$3000,12,FALSE))</f>
        <v>0</v>
      </c>
      <c r="O206" s="1607">
        <f>IF(ISERROR(VLOOKUP(CONCATENATE($B206,"-",$C206),IN_1A!$B$2:$AA$3000,13,FALSE))=TRUE,"",VLOOKUP(CONCATENATE($B206,"-",$C206),IN_1A!$B$2:$AA$3000,13,FALSE))</f>
        <v>0</v>
      </c>
      <c r="P206" s="1608">
        <f>IF(ISERROR(VLOOKUP(CONCATENATE($B206,"-",$C206),IN_1A!$B$2:$AA$3000,14,FALSE))=TRUE,"",VLOOKUP(CONCATENATE($B206,"-",$C206),IN_1A!$B$2:$AA$3000,14,FALSE))</f>
        <v>0</v>
      </c>
      <c r="Q206" s="613">
        <f t="shared" si="19"/>
        <v>0</v>
      </c>
      <c r="R206" s="614">
        <f t="shared" si="19"/>
        <v>0</v>
      </c>
      <c r="S206" s="177" t="str">
        <f t="shared" si="27"/>
        <v/>
      </c>
    </row>
    <row r="207" spans="1:19" s="203" customFormat="1" ht="12" customHeight="1" thickBot="1">
      <c r="A207" s="275" t="s">
        <v>670</v>
      </c>
      <c r="B207" s="296" t="s">
        <v>682</v>
      </c>
      <c r="C207" s="297" t="s">
        <v>584</v>
      </c>
      <c r="D207" s="1545" t="str">
        <f t="shared" si="26"/>
        <v/>
      </c>
      <c r="E207" s="1607">
        <f>IF(ISERROR(VLOOKUP(CONCATENATE($B207,"-",$C207),IN_1A!$B$2:$AA$3000,3,FALSE))=TRUE,"",VLOOKUP(CONCATENATE($B207,"-",$C207),IN_1A!$B$2:$AA$3000,3,FALSE))</f>
        <v>0</v>
      </c>
      <c r="F207" s="1608">
        <f>IF(ISERROR(VLOOKUP(CONCATENATE($B207,"-",$C207),IN_1A!$B$2:$AA$3000,4,FALSE))=TRUE,"",VLOOKUP(CONCATENATE($B207,"-",$C207),IN_1A!$B$2:$AA$3000,4,FALSE))</f>
        <v>0</v>
      </c>
      <c r="G207" s="1607">
        <f>IF(ISERROR(VLOOKUP(CONCATENATE($B207,"-",$C207),IN_1A!$B$2:$AA$3000,5,FALSE))=TRUE,"",VLOOKUP(CONCATENATE($B207,"-",$C207),IN_1A!$B$2:$AA$3000,5,FALSE))</f>
        <v>0</v>
      </c>
      <c r="H207" s="1608">
        <f>IF(ISERROR(VLOOKUP(CONCATENATE($B207,"-",$C207),IN_1A!$B$2:$AA$3000,6,FALSE))=TRUE,"",VLOOKUP(CONCATENATE($B207,"-",$C207),IN_1A!$B$2:$AA$3000,6,FALSE))</f>
        <v>0</v>
      </c>
      <c r="I207" s="1607">
        <f>IF(ISERROR(VLOOKUP(CONCATENATE($B207,"-",$C207),IN_1A!$B$2:$AA$3000,7,FALSE))=TRUE,"",VLOOKUP(CONCATENATE($B207,"-",$C207),IN_1A!$B$2:$AA$3000,7,FALSE))</f>
        <v>0</v>
      </c>
      <c r="J207" s="1608">
        <f>IF(ISERROR(VLOOKUP(CONCATENATE($B207,"-",$C207),IN_1A!$B$2:$AA$3000,8,FALSE))=TRUE,"",VLOOKUP(CONCATENATE($B207,"-",$C207),IN_1A!$B$2:$AA$3000,8,FALSE))</f>
        <v>0</v>
      </c>
      <c r="K207" s="1607">
        <f>IF(ISERROR(VLOOKUP(CONCATENATE($B207,"-",$C207),IN_1A!$B$2:$AA$3000,9,FALSE))=TRUE,"",VLOOKUP(CONCATENATE($B207,"-",$C207),IN_1A!$B$2:$AA$3000,9,FALSE))</f>
        <v>0</v>
      </c>
      <c r="L207" s="1608">
        <f>IF(ISERROR(VLOOKUP(CONCATENATE($B207,"-",$C207),IN_1A!$B$2:$AA$3000,10,FALSE))=TRUE,"",VLOOKUP(CONCATENATE($B207,"-",$C207),IN_1A!$B$2:$AA$3000,10,FALSE))</f>
        <v>0</v>
      </c>
      <c r="M207" s="1607">
        <f>IF(ISERROR(VLOOKUP(CONCATENATE($B207,"-",$C207),IN_1A!$B$2:$AA$3000,11,FALSE))=TRUE,"",VLOOKUP(CONCATENATE($B207,"-",$C207),IN_1A!$B$2:$AA$3000,11,FALSE))</f>
        <v>0</v>
      </c>
      <c r="N207" s="1608">
        <f>IF(ISERROR(VLOOKUP(CONCATENATE($B207,"-",$C207),IN_1A!$B$2:$AA$3000,12,FALSE))=TRUE,"",VLOOKUP(CONCATENATE($B207,"-",$C207),IN_1A!$B$2:$AA$3000,12,FALSE))</f>
        <v>0</v>
      </c>
      <c r="O207" s="1607">
        <f>IF(ISERROR(VLOOKUP(CONCATENATE($B207,"-",$C207),IN_1A!$B$2:$AA$3000,13,FALSE))=TRUE,"",VLOOKUP(CONCATENATE($B207,"-",$C207),IN_1A!$B$2:$AA$3000,13,FALSE))</f>
        <v>0</v>
      </c>
      <c r="P207" s="1608">
        <f>IF(ISERROR(VLOOKUP(CONCATENATE($B207,"-",$C207),IN_1A!$B$2:$AA$3000,14,FALSE))=TRUE,"",VLOOKUP(CONCATENATE($B207,"-",$C207),IN_1A!$B$2:$AA$3000,14,FALSE))</f>
        <v>0</v>
      </c>
      <c r="Q207" s="613">
        <f t="shared" si="19"/>
        <v>0</v>
      </c>
      <c r="R207" s="614">
        <f t="shared" si="19"/>
        <v>0</v>
      </c>
      <c r="S207" s="177" t="str">
        <f t="shared" si="27"/>
        <v/>
      </c>
    </row>
    <row r="208" spans="1:19" s="203" customFormat="1" ht="12" customHeight="1" thickBot="1">
      <c r="A208" s="275" t="s">
        <v>672</v>
      </c>
      <c r="B208" s="296" t="s">
        <v>683</v>
      </c>
      <c r="C208" s="297" t="s">
        <v>584</v>
      </c>
      <c r="D208" s="1545" t="str">
        <f t="shared" si="26"/>
        <v/>
      </c>
      <c r="E208" s="1607">
        <f>IF(ISERROR(VLOOKUP(CONCATENATE($B208,"-",$C208),IN_1A!$B$2:$AA$3000,3,FALSE))=TRUE,"",VLOOKUP(CONCATENATE($B208,"-",$C208),IN_1A!$B$2:$AA$3000,3,FALSE))</f>
        <v>0</v>
      </c>
      <c r="F208" s="1608">
        <f>IF(ISERROR(VLOOKUP(CONCATENATE($B208,"-",$C208),IN_1A!$B$2:$AA$3000,4,FALSE))=TRUE,"",VLOOKUP(CONCATENATE($B208,"-",$C208),IN_1A!$B$2:$AA$3000,4,FALSE))</f>
        <v>0</v>
      </c>
      <c r="G208" s="1607">
        <f>IF(ISERROR(VLOOKUP(CONCATENATE($B208,"-",$C208),IN_1A!$B$2:$AA$3000,5,FALSE))=TRUE,"",VLOOKUP(CONCATENATE($B208,"-",$C208),IN_1A!$B$2:$AA$3000,5,FALSE))</f>
        <v>0</v>
      </c>
      <c r="H208" s="1608">
        <f>IF(ISERROR(VLOOKUP(CONCATENATE($B208,"-",$C208),IN_1A!$B$2:$AA$3000,6,FALSE))=TRUE,"",VLOOKUP(CONCATENATE($B208,"-",$C208),IN_1A!$B$2:$AA$3000,6,FALSE))</f>
        <v>0</v>
      </c>
      <c r="I208" s="1607">
        <f>IF(ISERROR(VLOOKUP(CONCATENATE($B208,"-",$C208),IN_1A!$B$2:$AA$3000,7,FALSE))=TRUE,"",VLOOKUP(CONCATENATE($B208,"-",$C208),IN_1A!$B$2:$AA$3000,7,FALSE))</f>
        <v>0</v>
      </c>
      <c r="J208" s="1608">
        <f>IF(ISERROR(VLOOKUP(CONCATENATE($B208,"-",$C208),IN_1A!$B$2:$AA$3000,8,FALSE))=TRUE,"",VLOOKUP(CONCATENATE($B208,"-",$C208),IN_1A!$B$2:$AA$3000,8,FALSE))</f>
        <v>0</v>
      </c>
      <c r="K208" s="1607">
        <f>IF(ISERROR(VLOOKUP(CONCATENATE($B208,"-",$C208),IN_1A!$B$2:$AA$3000,9,FALSE))=TRUE,"",VLOOKUP(CONCATENATE($B208,"-",$C208),IN_1A!$B$2:$AA$3000,9,FALSE))</f>
        <v>0</v>
      </c>
      <c r="L208" s="1608">
        <f>IF(ISERROR(VLOOKUP(CONCATENATE($B208,"-",$C208),IN_1A!$B$2:$AA$3000,10,FALSE))=TRUE,"",VLOOKUP(CONCATENATE($B208,"-",$C208),IN_1A!$B$2:$AA$3000,10,FALSE))</f>
        <v>0</v>
      </c>
      <c r="M208" s="1607">
        <f>IF(ISERROR(VLOOKUP(CONCATENATE($B208,"-",$C208),IN_1A!$B$2:$AA$3000,11,FALSE))=TRUE,"",VLOOKUP(CONCATENATE($B208,"-",$C208),IN_1A!$B$2:$AA$3000,11,FALSE))</f>
        <v>0</v>
      </c>
      <c r="N208" s="1608">
        <f>IF(ISERROR(VLOOKUP(CONCATENATE($B208,"-",$C208),IN_1A!$B$2:$AA$3000,12,FALSE))=TRUE,"",VLOOKUP(CONCATENATE($B208,"-",$C208),IN_1A!$B$2:$AA$3000,12,FALSE))</f>
        <v>0</v>
      </c>
      <c r="O208" s="1607">
        <f>IF(ISERROR(VLOOKUP(CONCATENATE($B208,"-",$C208),IN_1A!$B$2:$AA$3000,13,FALSE))=TRUE,"",VLOOKUP(CONCATENATE($B208,"-",$C208),IN_1A!$B$2:$AA$3000,13,FALSE))</f>
        <v>0</v>
      </c>
      <c r="P208" s="1608">
        <f>IF(ISERROR(VLOOKUP(CONCATENATE($B208,"-",$C208),IN_1A!$B$2:$AA$3000,14,FALSE))=TRUE,"",VLOOKUP(CONCATENATE($B208,"-",$C208),IN_1A!$B$2:$AA$3000,14,FALSE))</f>
        <v>0</v>
      </c>
      <c r="Q208" s="613">
        <f t="shared" si="19"/>
        <v>0</v>
      </c>
      <c r="R208" s="614">
        <f t="shared" si="19"/>
        <v>0</v>
      </c>
      <c r="S208" s="177" t="str">
        <f t="shared" si="27"/>
        <v/>
      </c>
    </row>
    <row r="209" spans="1:19" s="203" customFormat="1" ht="12" customHeight="1" thickBot="1">
      <c r="A209" s="298" t="s">
        <v>674</v>
      </c>
      <c r="B209" s="299" t="s">
        <v>684</v>
      </c>
      <c r="C209" s="300" t="s">
        <v>584</v>
      </c>
      <c r="D209" s="1545" t="str">
        <f t="shared" si="26"/>
        <v/>
      </c>
      <c r="E209" s="1607">
        <f>IF(ISERROR(VLOOKUP(CONCATENATE($B209,"-",$C209),IN_1A!$B$2:$AA$3000,3,FALSE))=TRUE,"",VLOOKUP(CONCATENATE($B209,"-",$C209),IN_1A!$B$2:$AA$3000,3,FALSE))</f>
        <v>0</v>
      </c>
      <c r="F209" s="1608">
        <f>IF(ISERROR(VLOOKUP(CONCATENATE($B209,"-",$C209),IN_1A!$B$2:$AA$3000,4,FALSE))=TRUE,"",VLOOKUP(CONCATENATE($B209,"-",$C209),IN_1A!$B$2:$AA$3000,4,FALSE))</f>
        <v>0</v>
      </c>
      <c r="G209" s="1607">
        <f>IF(ISERROR(VLOOKUP(CONCATENATE($B209,"-",$C209),IN_1A!$B$2:$AA$3000,5,FALSE))=TRUE,"",VLOOKUP(CONCATENATE($B209,"-",$C209),IN_1A!$B$2:$AA$3000,5,FALSE))</f>
        <v>0</v>
      </c>
      <c r="H209" s="1608">
        <f>IF(ISERROR(VLOOKUP(CONCATENATE($B209,"-",$C209),IN_1A!$B$2:$AA$3000,6,FALSE))=TRUE,"",VLOOKUP(CONCATENATE($B209,"-",$C209),IN_1A!$B$2:$AA$3000,6,FALSE))</f>
        <v>0</v>
      </c>
      <c r="I209" s="1607">
        <f>IF(ISERROR(VLOOKUP(CONCATENATE($B209,"-",$C209),IN_1A!$B$2:$AA$3000,7,FALSE))=TRUE,"",VLOOKUP(CONCATENATE($B209,"-",$C209),IN_1A!$B$2:$AA$3000,7,FALSE))</f>
        <v>0</v>
      </c>
      <c r="J209" s="1608">
        <f>IF(ISERROR(VLOOKUP(CONCATENATE($B209,"-",$C209),IN_1A!$B$2:$AA$3000,8,FALSE))=TRUE,"",VLOOKUP(CONCATENATE($B209,"-",$C209),IN_1A!$B$2:$AA$3000,8,FALSE))</f>
        <v>0</v>
      </c>
      <c r="K209" s="1607">
        <f>IF(ISERROR(VLOOKUP(CONCATENATE($B209,"-",$C209),IN_1A!$B$2:$AA$3000,9,FALSE))=TRUE,"",VLOOKUP(CONCATENATE($B209,"-",$C209),IN_1A!$B$2:$AA$3000,9,FALSE))</f>
        <v>0</v>
      </c>
      <c r="L209" s="1608">
        <f>IF(ISERROR(VLOOKUP(CONCATENATE($B209,"-",$C209),IN_1A!$B$2:$AA$3000,10,FALSE))=TRUE,"",VLOOKUP(CONCATENATE($B209,"-",$C209),IN_1A!$B$2:$AA$3000,10,FALSE))</f>
        <v>0</v>
      </c>
      <c r="M209" s="1607">
        <f>IF(ISERROR(VLOOKUP(CONCATENATE($B209,"-",$C209),IN_1A!$B$2:$AA$3000,11,FALSE))=TRUE,"",VLOOKUP(CONCATENATE($B209,"-",$C209),IN_1A!$B$2:$AA$3000,11,FALSE))</f>
        <v>0</v>
      </c>
      <c r="N209" s="1608">
        <f>IF(ISERROR(VLOOKUP(CONCATENATE($B209,"-",$C209),IN_1A!$B$2:$AA$3000,12,FALSE))=TRUE,"",VLOOKUP(CONCATENATE($B209,"-",$C209),IN_1A!$B$2:$AA$3000,12,FALSE))</f>
        <v>0</v>
      </c>
      <c r="O209" s="1607">
        <f>IF(ISERROR(VLOOKUP(CONCATENATE($B209,"-",$C209),IN_1A!$B$2:$AA$3000,13,FALSE))=TRUE,"",VLOOKUP(CONCATENATE($B209,"-",$C209),IN_1A!$B$2:$AA$3000,13,FALSE))</f>
        <v>0</v>
      </c>
      <c r="P209" s="1608">
        <f>IF(ISERROR(VLOOKUP(CONCATENATE($B209,"-",$C209),IN_1A!$B$2:$AA$3000,14,FALSE))=TRUE,"",VLOOKUP(CONCATENATE($B209,"-",$C209),IN_1A!$B$2:$AA$3000,14,FALSE))</f>
        <v>0</v>
      </c>
      <c r="Q209" s="613">
        <f t="shared" si="19"/>
        <v>0</v>
      </c>
      <c r="R209" s="614">
        <f t="shared" si="19"/>
        <v>0</v>
      </c>
      <c r="S209" s="177" t="str">
        <f t="shared" si="27"/>
        <v/>
      </c>
    </row>
    <row r="210" spans="1:19" s="203" customFormat="1" ht="12" customHeight="1" thickBot="1">
      <c r="A210" s="301" t="s">
        <v>685</v>
      </c>
      <c r="B210" s="302" t="s">
        <v>686</v>
      </c>
      <c r="C210" s="287" t="s">
        <v>584</v>
      </c>
      <c r="D210" s="1541" t="str">
        <f t="shared" si="26"/>
        <v/>
      </c>
      <c r="E210" s="1609">
        <f>IF(ISERROR(VLOOKUP(CONCATENATE($B210,"-",$C210),IN_1A!$B$2:$AA$3000,3,FALSE))=TRUE,"",VLOOKUP(CONCATENATE($B210,"-",$C210),IN_1A!$B$2:$AA$3000,3,FALSE))</f>
        <v>0</v>
      </c>
      <c r="F210" s="1610">
        <f>IF(ISERROR(VLOOKUP(CONCATENATE($B210,"-",$C210),IN_1A!$B$2:$AA$3000,4,FALSE))=TRUE,"",VLOOKUP(CONCATENATE($B210,"-",$C210),IN_1A!$B$2:$AA$3000,4,FALSE))</f>
        <v>0</v>
      </c>
      <c r="G210" s="1609">
        <f>IF(ISERROR(VLOOKUP(CONCATENATE($B210,"-",$C210),IN_1A!$B$2:$AA$3000,5,FALSE))=TRUE,"",VLOOKUP(CONCATENATE($B210,"-",$C210),IN_1A!$B$2:$AA$3000,5,FALSE))</f>
        <v>0</v>
      </c>
      <c r="H210" s="1610">
        <f>IF(ISERROR(VLOOKUP(CONCATENATE($B210,"-",$C210),IN_1A!$B$2:$AA$3000,6,FALSE))=TRUE,"",VLOOKUP(CONCATENATE($B210,"-",$C210),IN_1A!$B$2:$AA$3000,6,FALSE))</f>
        <v>0</v>
      </c>
      <c r="I210" s="1609">
        <f>IF(ISERROR(VLOOKUP(CONCATENATE($B210,"-",$C210),IN_1A!$B$2:$AA$3000,7,FALSE))=TRUE,"",VLOOKUP(CONCATENATE($B210,"-",$C210),IN_1A!$B$2:$AA$3000,7,FALSE))</f>
        <v>0</v>
      </c>
      <c r="J210" s="1610">
        <f>IF(ISERROR(VLOOKUP(CONCATENATE($B210,"-",$C210),IN_1A!$B$2:$AA$3000,8,FALSE))=TRUE,"",VLOOKUP(CONCATENATE($B210,"-",$C210),IN_1A!$B$2:$AA$3000,8,FALSE))</f>
        <v>0</v>
      </c>
      <c r="K210" s="1609">
        <f>IF(ISERROR(VLOOKUP(CONCATENATE($B210,"-",$C210),IN_1A!$B$2:$AA$3000,9,FALSE))=TRUE,"",VLOOKUP(CONCATENATE($B210,"-",$C210),IN_1A!$B$2:$AA$3000,9,FALSE))</f>
        <v>0</v>
      </c>
      <c r="L210" s="1610">
        <f>IF(ISERROR(VLOOKUP(CONCATENATE($B210,"-",$C210),IN_1A!$B$2:$AA$3000,10,FALSE))=TRUE,"",VLOOKUP(CONCATENATE($B210,"-",$C210),IN_1A!$B$2:$AA$3000,10,FALSE))</f>
        <v>0</v>
      </c>
      <c r="M210" s="1609">
        <f>IF(ISERROR(VLOOKUP(CONCATENATE($B210,"-",$C210),IN_1A!$B$2:$AA$3000,11,FALSE))=TRUE,"",VLOOKUP(CONCATENATE($B210,"-",$C210),IN_1A!$B$2:$AA$3000,11,FALSE))</f>
        <v>0</v>
      </c>
      <c r="N210" s="1610">
        <f>IF(ISERROR(VLOOKUP(CONCATENATE($B210,"-",$C210),IN_1A!$B$2:$AA$3000,12,FALSE))=TRUE,"",VLOOKUP(CONCATENATE($B210,"-",$C210),IN_1A!$B$2:$AA$3000,12,FALSE))</f>
        <v>0</v>
      </c>
      <c r="O210" s="1609">
        <f>IF(ISERROR(VLOOKUP(CONCATENATE($B210,"-",$C210),IN_1A!$B$2:$AA$3000,13,FALSE))=TRUE,"",VLOOKUP(CONCATENATE($B210,"-",$C210),IN_1A!$B$2:$AA$3000,13,FALSE))</f>
        <v>0</v>
      </c>
      <c r="P210" s="1610">
        <f>IF(ISERROR(VLOOKUP(CONCATENATE($B210,"-",$C210),IN_1A!$B$2:$AA$3000,14,FALSE))=TRUE,"",VLOOKUP(CONCATENATE($B210,"-",$C210),IN_1A!$B$2:$AA$3000,14,FALSE))</f>
        <v>0</v>
      </c>
      <c r="Q210" s="615">
        <f t="shared" si="19"/>
        <v>0</v>
      </c>
      <c r="R210" s="616">
        <f t="shared" si="19"/>
        <v>0</v>
      </c>
      <c r="S210" s="177" t="str">
        <f t="shared" si="27"/>
        <v/>
      </c>
    </row>
    <row r="211" spans="1:19" s="203" customFormat="1" ht="12" customHeight="1" thickBot="1">
      <c r="A211" s="303" t="s">
        <v>610</v>
      </c>
      <c r="B211" s="286"/>
      <c r="C211" s="287"/>
      <c r="D211" s="1543"/>
      <c r="E211" s="522"/>
      <c r="F211" s="505"/>
      <c r="G211" s="505"/>
      <c r="H211" s="505"/>
      <c r="I211" s="505"/>
      <c r="J211" s="505"/>
      <c r="K211" s="505"/>
      <c r="L211" s="505"/>
      <c r="M211" s="505"/>
      <c r="N211" s="505"/>
      <c r="O211" s="505"/>
      <c r="P211" s="505"/>
      <c r="Q211" s="617"/>
      <c r="R211" s="618"/>
      <c r="S211" s="177" t="str">
        <f t="shared" si="27"/>
        <v/>
      </c>
    </row>
    <row r="212" spans="1:19" s="203" customFormat="1" ht="12" customHeight="1" thickBot="1">
      <c r="A212" s="272" t="s">
        <v>687</v>
      </c>
      <c r="B212" s="283" t="s">
        <v>688</v>
      </c>
      <c r="C212" s="290" t="s">
        <v>584</v>
      </c>
      <c r="D212" s="1550" t="str">
        <f>CONCATENATE(D$149)</f>
        <v/>
      </c>
      <c r="E212" s="1605">
        <f>IF(ISERROR(VLOOKUP(CONCATENATE($B212,"-",$C212),IN_1A!$B$2:$AA$3000,3,FALSE))=TRUE,"",VLOOKUP(CONCATENATE($B212,"-",$C212),IN_1A!$B$2:$AA$3000,3,FALSE))</f>
        <v>0</v>
      </c>
      <c r="F212" s="1606">
        <f>IF(ISERROR(VLOOKUP(CONCATENATE($B212,"-",$C212),IN_1A!$B$2:$AA$3000,4,FALSE))=TRUE,"",VLOOKUP(CONCATENATE($B212,"-",$C212),IN_1A!$B$2:$AA$3000,4,FALSE))</f>
        <v>0</v>
      </c>
      <c r="G212" s="1605">
        <f>IF(ISERROR(VLOOKUP(CONCATENATE($B212,"-",$C212),IN_1A!$B$2:$AA$3000,5,FALSE))=TRUE,"",VLOOKUP(CONCATENATE($B212,"-",$C212),IN_1A!$B$2:$AA$3000,5,FALSE))</f>
        <v>0</v>
      </c>
      <c r="H212" s="1606">
        <f>IF(ISERROR(VLOOKUP(CONCATENATE($B212,"-",$C212),IN_1A!$B$2:$AA$3000,6,FALSE))=TRUE,"",VLOOKUP(CONCATENATE($B212,"-",$C212),IN_1A!$B$2:$AA$3000,6,FALSE))</f>
        <v>0</v>
      </c>
      <c r="I212" s="1605">
        <f>IF(ISERROR(VLOOKUP(CONCATENATE($B212,"-",$C212),IN_1A!$B$2:$AA$3000,7,FALSE))=TRUE,"",VLOOKUP(CONCATENATE($B212,"-",$C212),IN_1A!$B$2:$AA$3000,7,FALSE))</f>
        <v>0</v>
      </c>
      <c r="J212" s="1606">
        <f>IF(ISERROR(VLOOKUP(CONCATENATE($B212,"-",$C212),IN_1A!$B$2:$AA$3000,8,FALSE))=TRUE,"",VLOOKUP(CONCATENATE($B212,"-",$C212),IN_1A!$B$2:$AA$3000,8,FALSE))</f>
        <v>0</v>
      </c>
      <c r="K212" s="1605">
        <f>IF(ISERROR(VLOOKUP(CONCATENATE($B212,"-",$C212),IN_1A!$B$2:$AA$3000,9,FALSE))=TRUE,"",VLOOKUP(CONCATENATE($B212,"-",$C212),IN_1A!$B$2:$AA$3000,9,FALSE))</f>
        <v>0</v>
      </c>
      <c r="L212" s="1606">
        <f>IF(ISERROR(VLOOKUP(CONCATENATE($B212,"-",$C212),IN_1A!$B$2:$AA$3000,10,FALSE))=TRUE,"",VLOOKUP(CONCATENATE($B212,"-",$C212),IN_1A!$B$2:$AA$3000,10,FALSE))</f>
        <v>0</v>
      </c>
      <c r="M212" s="1605">
        <f>IF(ISERROR(VLOOKUP(CONCATENATE($B212,"-",$C212),IN_1A!$B$2:$AA$3000,11,FALSE))=TRUE,"",VLOOKUP(CONCATENATE($B212,"-",$C212),IN_1A!$B$2:$AA$3000,11,FALSE))</f>
        <v>0</v>
      </c>
      <c r="N212" s="1606">
        <f>IF(ISERROR(VLOOKUP(CONCATENATE($B212,"-",$C212),IN_1A!$B$2:$AA$3000,12,FALSE))=TRUE,"",VLOOKUP(CONCATENATE($B212,"-",$C212),IN_1A!$B$2:$AA$3000,12,FALSE))</f>
        <v>0</v>
      </c>
      <c r="O212" s="1605">
        <f>IF(ISERROR(VLOOKUP(CONCATENATE($B212,"-",$C212),IN_1A!$B$2:$AA$3000,13,FALSE))=TRUE,"",VLOOKUP(CONCATENATE($B212,"-",$C212),IN_1A!$B$2:$AA$3000,13,FALSE))</f>
        <v>0</v>
      </c>
      <c r="P212" s="1606">
        <f>IF(ISERROR(VLOOKUP(CONCATENATE($B212,"-",$C212),IN_1A!$B$2:$AA$3000,14,FALSE))=TRUE,"",VLOOKUP(CONCATENATE($B212,"-",$C212),IN_1A!$B$2:$AA$3000,14,FALSE))</f>
        <v>0</v>
      </c>
      <c r="Q212" s="611">
        <f t="shared" si="19"/>
        <v>0</v>
      </c>
      <c r="R212" s="612">
        <f t="shared" si="19"/>
        <v>0</v>
      </c>
      <c r="S212" s="177" t="str">
        <f t="shared" si="27"/>
        <v/>
      </c>
    </row>
    <row r="213" spans="1:19" s="178" customFormat="1" ht="12" thickBot="1">
      <c r="A213" s="304" t="s">
        <v>555</v>
      </c>
      <c r="B213" s="305"/>
      <c r="C213" s="306"/>
      <c r="D213" s="1542" t="str">
        <f>CONCATENATE(D$149)</f>
        <v/>
      </c>
      <c r="E213" s="615">
        <f t="shared" ref="E213:R213" si="28">SUM(E149:E212)</f>
        <v>0</v>
      </c>
      <c r="F213" s="616">
        <f t="shared" si="28"/>
        <v>0</v>
      </c>
      <c r="G213" s="615">
        <f t="shared" si="28"/>
        <v>0</v>
      </c>
      <c r="H213" s="616">
        <f t="shared" si="28"/>
        <v>0</v>
      </c>
      <c r="I213" s="615">
        <f t="shared" si="28"/>
        <v>0</v>
      </c>
      <c r="J213" s="616">
        <f t="shared" si="28"/>
        <v>0</v>
      </c>
      <c r="K213" s="615">
        <f t="shared" si="28"/>
        <v>0</v>
      </c>
      <c r="L213" s="616">
        <f t="shared" si="28"/>
        <v>0</v>
      </c>
      <c r="M213" s="615">
        <f t="shared" si="28"/>
        <v>0</v>
      </c>
      <c r="N213" s="616">
        <f t="shared" si="28"/>
        <v>0</v>
      </c>
      <c r="O213" s="615">
        <f t="shared" si="28"/>
        <v>0</v>
      </c>
      <c r="P213" s="616">
        <f t="shared" si="28"/>
        <v>0</v>
      </c>
      <c r="Q213" s="615">
        <f t="shared" si="28"/>
        <v>0</v>
      </c>
      <c r="R213" s="616">
        <f t="shared" si="28"/>
        <v>0</v>
      </c>
      <c r="S213" s="177"/>
    </row>
    <row r="214" spans="1:19" s="203" customFormat="1" ht="12" customHeight="1">
      <c r="A214" s="2490" t="s">
        <v>689</v>
      </c>
      <c r="B214" s="2490"/>
      <c r="C214" s="2490"/>
      <c r="D214" s="2490"/>
      <c r="E214" s="2490"/>
      <c r="F214" s="2490"/>
      <c r="G214" s="2490"/>
      <c r="H214" s="2490"/>
      <c r="I214" s="2490"/>
      <c r="J214" s="2490"/>
      <c r="K214" s="2490"/>
      <c r="L214" s="2490"/>
      <c r="M214" s="2490"/>
      <c r="N214" s="2490"/>
      <c r="O214" s="2490"/>
      <c r="P214" s="2490"/>
      <c r="Q214" s="604"/>
      <c r="R214" s="604"/>
      <c r="S214" s="177" t="str">
        <f>IF(O214&gt;Q214,"ERRORE",IF(P214&gt;R214,"ERRORE",""))</f>
        <v/>
      </c>
    </row>
    <row r="215" spans="1:19" ht="16.5" thickBot="1"/>
    <row r="216" spans="1:19" s="308" customFormat="1" ht="12" thickBot="1">
      <c r="A216" s="1528" t="s">
        <v>597</v>
      </c>
      <c r="B216" s="1529"/>
      <c r="C216" s="1530"/>
      <c r="D216" s="1530"/>
      <c r="E216" s="1531" t="s">
        <v>32</v>
      </c>
      <c r="F216" s="1532" t="s">
        <v>32</v>
      </c>
      <c r="G216" s="1532" t="s">
        <v>32</v>
      </c>
      <c r="H216" s="1532" t="s">
        <v>32</v>
      </c>
      <c r="I216" s="1532" t="s">
        <v>32</v>
      </c>
      <c r="J216" s="1532" t="s">
        <v>32</v>
      </c>
      <c r="K216" s="1532" t="s">
        <v>32</v>
      </c>
      <c r="L216" s="1532" t="s">
        <v>32</v>
      </c>
      <c r="M216" s="1532" t="s">
        <v>32</v>
      </c>
      <c r="N216" s="1532" t="s">
        <v>32</v>
      </c>
      <c r="O216" s="1532" t="s">
        <v>32</v>
      </c>
      <c r="P216" s="1532" t="s">
        <v>32</v>
      </c>
      <c r="Q216" s="1533" t="s">
        <v>32</v>
      </c>
      <c r="R216" s="1534" t="s">
        <v>32</v>
      </c>
      <c r="S216" s="307"/>
    </row>
    <row r="217" spans="1:19" s="310" customFormat="1" ht="9.9499999999999993" customHeight="1" thickBot="1">
      <c r="A217" s="245" t="s">
        <v>598</v>
      </c>
      <c r="B217" s="1535"/>
      <c r="C217" s="1536"/>
      <c r="D217" s="1536"/>
      <c r="E217" s="1537"/>
      <c r="F217" s="1538"/>
      <c r="G217" s="1538"/>
      <c r="H217" s="1538"/>
      <c r="I217" s="1538"/>
      <c r="J217" s="1538"/>
      <c r="K217" s="1538"/>
      <c r="L217" s="1538"/>
      <c r="M217" s="1538"/>
      <c r="N217" s="1538"/>
      <c r="O217" s="1538"/>
      <c r="P217" s="1538"/>
      <c r="Q217" s="1539"/>
      <c r="R217" s="1540"/>
      <c r="S217" s="309"/>
    </row>
    <row r="218" spans="1:19" s="308" customFormat="1" ht="12" thickBot="1">
      <c r="A218" s="237" t="s">
        <v>599</v>
      </c>
      <c r="B218" s="238" t="s">
        <v>600</v>
      </c>
      <c r="C218" s="239" t="s">
        <v>691</v>
      </c>
      <c r="D218" s="1559"/>
      <c r="E218" s="1611">
        <f>IF(ISERROR(VLOOKUP(CONCATENATE($B218,"-",$C218),IN_1A!$B$2:$AA$3000,3,FALSE))=TRUE,"",VLOOKUP(CONCATENATE($B218,"-",$C218),IN_1A!$B$2:$AA$3000,3,FALSE))</f>
        <v>0</v>
      </c>
      <c r="F218" s="1612">
        <f>IF(ISERROR(VLOOKUP(CONCATENATE($B218,"-",$C218),IN_1A!$B$2:$AA$3000,4,FALSE))=TRUE,"",VLOOKUP(CONCATENATE($B218,"-",$C218),IN_1A!$B$2:$AA$3000,4,FALSE))</f>
        <v>0</v>
      </c>
      <c r="G218" s="1611">
        <f>IF(ISERROR(VLOOKUP(CONCATENATE($B218,"-",$C218),IN_1A!$B$2:$AA$3000,5,FALSE))=TRUE,"",VLOOKUP(CONCATENATE($B218,"-",$C218),IN_1A!$B$2:$AA$3000,5,FALSE))</f>
        <v>0</v>
      </c>
      <c r="H218" s="1612">
        <f>IF(ISERROR(VLOOKUP(CONCATENATE($B218,"-",$C218),IN_1A!$B$2:$AA$3000,6,FALSE))=TRUE,"",VLOOKUP(CONCATENATE($B218,"-",$C218),IN_1A!$B$2:$AA$3000,6,FALSE))</f>
        <v>0</v>
      </c>
      <c r="I218" s="1611">
        <f>IF(ISERROR(VLOOKUP(CONCATENATE($B218,"-",$C218),IN_1A!$B$2:$AA$3000,7,FALSE))=TRUE,"",VLOOKUP(CONCATENATE($B218,"-",$C218),IN_1A!$B$2:$AA$3000,7,FALSE))</f>
        <v>0</v>
      </c>
      <c r="J218" s="1612">
        <f>IF(ISERROR(VLOOKUP(CONCATENATE($B218,"-",$C218),IN_1A!$B$2:$AA$3000,8,FALSE))=TRUE,"",VLOOKUP(CONCATENATE($B218,"-",$C218),IN_1A!$B$2:$AA$3000,8,FALSE))</f>
        <v>0</v>
      </c>
      <c r="K218" s="1611">
        <f>IF(ISERROR(VLOOKUP(CONCATENATE($B218,"-",$C218),IN_1A!$B$2:$AA$3000,9,FALSE))=TRUE,"",VLOOKUP(CONCATENATE($B218,"-",$C218),IN_1A!$B$2:$AA$3000,9,FALSE))</f>
        <v>0</v>
      </c>
      <c r="L218" s="1612">
        <f>IF(ISERROR(VLOOKUP(CONCATENATE($B218,"-",$C218),IN_1A!$B$2:$AA$3000,10,FALSE))=TRUE,"",VLOOKUP(CONCATENATE($B218,"-",$C218),IN_1A!$B$2:$AA$3000,10,FALSE))</f>
        <v>0</v>
      </c>
      <c r="M218" s="1611">
        <f>IF(ISERROR(VLOOKUP(CONCATENATE($B218,"-",$C218),IN_1A!$B$2:$AA$3000,11,FALSE))=TRUE,"",VLOOKUP(CONCATENATE($B218,"-",$C218),IN_1A!$B$2:$AA$3000,11,FALSE))</f>
        <v>0</v>
      </c>
      <c r="N218" s="1612">
        <f>IF(ISERROR(VLOOKUP(CONCATENATE($B218,"-",$C218),IN_1A!$B$2:$AA$3000,12,FALSE))=TRUE,"",VLOOKUP(CONCATENATE($B218,"-",$C218),IN_1A!$B$2:$AA$3000,12,FALSE))</f>
        <v>0</v>
      </c>
      <c r="O218" s="1611">
        <f>IF(ISERROR(VLOOKUP(CONCATENATE($B218,"-",$C218),IN_1A!$B$2:$AA$3000,13,FALSE))=TRUE,"",VLOOKUP(CONCATENATE($B218,"-",$C218),IN_1A!$B$2:$AA$3000,13,FALSE))</f>
        <v>0</v>
      </c>
      <c r="P218" s="1612">
        <f>IF(ISERROR(VLOOKUP(CONCATENATE($B218,"-",$C218),IN_1A!$B$2:$AA$3000,14,FALSE))=TRUE,"",VLOOKUP(CONCATENATE($B218,"-",$C218),IN_1A!$B$2:$AA$3000,14,FALSE))</f>
        <v>0</v>
      </c>
      <c r="Q218" s="621">
        <f>E218+G218</f>
        <v>0</v>
      </c>
      <c r="R218" s="622">
        <f>F218+H218</f>
        <v>0</v>
      </c>
      <c r="S218" s="307"/>
    </row>
    <row r="219" spans="1:19" s="310" customFormat="1" ht="13.5" customHeight="1" thickBot="1">
      <c r="A219" s="240" t="s">
        <v>602</v>
      </c>
      <c r="B219" s="238" t="s">
        <v>603</v>
      </c>
      <c r="C219" s="241" t="s">
        <v>691</v>
      </c>
      <c r="D219" s="1552" t="str">
        <f>CONCATENATE(D$218)</f>
        <v/>
      </c>
      <c r="E219" s="1613">
        <f>IF(ISERROR(VLOOKUP(CONCATENATE($B219,"-",$C219),IN_1A!$B$2:$AA$3000,3,FALSE))=TRUE,"",VLOOKUP(CONCATENATE($B219,"-",$C219),IN_1A!$B$2:$AA$3000,3,FALSE))</f>
        <v>0</v>
      </c>
      <c r="F219" s="1614">
        <f>IF(ISERROR(VLOOKUP(CONCATENATE($B219,"-",$C219),IN_1A!$B$2:$AA$3000,4,FALSE))=TRUE,"",VLOOKUP(CONCATENATE($B219,"-",$C219),IN_1A!$B$2:$AA$3000,4,FALSE))</f>
        <v>0</v>
      </c>
      <c r="G219" s="1613">
        <f>IF(ISERROR(VLOOKUP(CONCATENATE($B219,"-",$C219),IN_1A!$B$2:$AA$3000,5,FALSE))=TRUE,"",VLOOKUP(CONCATENATE($B219,"-",$C219),IN_1A!$B$2:$AA$3000,5,FALSE))</f>
        <v>0</v>
      </c>
      <c r="H219" s="1614">
        <f>IF(ISERROR(VLOOKUP(CONCATENATE($B219,"-",$C219),IN_1A!$B$2:$AA$3000,6,FALSE))=TRUE,"",VLOOKUP(CONCATENATE($B219,"-",$C219),IN_1A!$B$2:$AA$3000,6,FALSE))</f>
        <v>0</v>
      </c>
      <c r="I219" s="1613">
        <f>IF(ISERROR(VLOOKUP(CONCATENATE($B219,"-",$C219),IN_1A!$B$2:$AA$3000,7,FALSE))=TRUE,"",VLOOKUP(CONCATENATE($B219,"-",$C219),IN_1A!$B$2:$AA$3000,7,FALSE))</f>
        <v>0</v>
      </c>
      <c r="J219" s="1614">
        <f>IF(ISERROR(VLOOKUP(CONCATENATE($B219,"-",$C219),IN_1A!$B$2:$AA$3000,8,FALSE))=TRUE,"",VLOOKUP(CONCATENATE($B219,"-",$C219),IN_1A!$B$2:$AA$3000,8,FALSE))</f>
        <v>0</v>
      </c>
      <c r="K219" s="1613">
        <f>IF(ISERROR(VLOOKUP(CONCATENATE($B219,"-",$C219),IN_1A!$B$2:$AA$3000,9,FALSE))=TRUE,"",VLOOKUP(CONCATENATE($B219,"-",$C219),IN_1A!$B$2:$AA$3000,9,FALSE))</f>
        <v>0</v>
      </c>
      <c r="L219" s="1614">
        <f>IF(ISERROR(VLOOKUP(CONCATENATE($B219,"-",$C219),IN_1A!$B$2:$AA$3000,10,FALSE))=TRUE,"",VLOOKUP(CONCATENATE($B219,"-",$C219),IN_1A!$B$2:$AA$3000,10,FALSE))</f>
        <v>0</v>
      </c>
      <c r="M219" s="1613">
        <f>IF(ISERROR(VLOOKUP(CONCATENATE($B219,"-",$C219),IN_1A!$B$2:$AA$3000,11,FALSE))=TRUE,"",VLOOKUP(CONCATENATE($B219,"-",$C219),IN_1A!$B$2:$AA$3000,11,FALSE))</f>
        <v>0</v>
      </c>
      <c r="N219" s="1614">
        <f>IF(ISERROR(VLOOKUP(CONCATENATE($B219,"-",$C219),IN_1A!$B$2:$AA$3000,12,FALSE))=TRUE,"",VLOOKUP(CONCATENATE($B219,"-",$C219),IN_1A!$B$2:$AA$3000,12,FALSE))</f>
        <v>0</v>
      </c>
      <c r="O219" s="1613">
        <f>IF(ISERROR(VLOOKUP(CONCATENATE($B219,"-",$C219),IN_1A!$B$2:$AA$3000,13,FALSE))=TRUE,"",VLOOKUP(CONCATENATE($B219,"-",$C219),IN_1A!$B$2:$AA$3000,13,FALSE))</f>
        <v>0</v>
      </c>
      <c r="P219" s="1614">
        <f>IF(ISERROR(VLOOKUP(CONCATENATE($B219,"-",$C219),IN_1A!$B$2:$AA$3000,14,FALSE))=TRUE,"",VLOOKUP(CONCATENATE($B219,"-",$C219),IN_1A!$B$2:$AA$3000,14,FALSE))</f>
        <v>0</v>
      </c>
      <c r="Q219" s="623">
        <f t="shared" ref="Q219:R281" si="29">E219+G219</f>
        <v>0</v>
      </c>
      <c r="R219" s="624">
        <f t="shared" si="29"/>
        <v>0</v>
      </c>
      <c r="S219" s="309"/>
    </row>
    <row r="220" spans="1:19" s="308" customFormat="1" ht="12" customHeight="1" thickBot="1">
      <c r="A220" s="242" t="s">
        <v>604</v>
      </c>
      <c r="B220" s="243" t="s">
        <v>605</v>
      </c>
      <c r="C220" s="244" t="s">
        <v>691</v>
      </c>
      <c r="D220" s="1553" t="str">
        <f>CONCATENATE(D$218)</f>
        <v/>
      </c>
      <c r="E220" s="1615">
        <f>IF(ISERROR(VLOOKUP(CONCATENATE($B220,"-",$C220),IN_1A!$B$2:$AA$3000,3,FALSE))=TRUE,"",VLOOKUP(CONCATENATE($B220,"-",$C220),IN_1A!$B$2:$AA$3000,3,FALSE))</f>
        <v>0</v>
      </c>
      <c r="F220" s="1616">
        <f>IF(ISERROR(VLOOKUP(CONCATENATE($B220,"-",$C220),IN_1A!$B$2:$AA$3000,4,FALSE))=TRUE,"",VLOOKUP(CONCATENATE($B220,"-",$C220),IN_1A!$B$2:$AA$3000,4,FALSE))</f>
        <v>0</v>
      </c>
      <c r="G220" s="1615">
        <f>IF(ISERROR(VLOOKUP(CONCATENATE($B220,"-",$C220),IN_1A!$B$2:$AA$3000,5,FALSE))=TRUE,"",VLOOKUP(CONCATENATE($B220,"-",$C220),IN_1A!$B$2:$AA$3000,5,FALSE))</f>
        <v>0</v>
      </c>
      <c r="H220" s="1616">
        <f>IF(ISERROR(VLOOKUP(CONCATENATE($B220,"-",$C220),IN_1A!$B$2:$AA$3000,6,FALSE))=TRUE,"",VLOOKUP(CONCATENATE($B220,"-",$C220),IN_1A!$B$2:$AA$3000,6,FALSE))</f>
        <v>0</v>
      </c>
      <c r="I220" s="1615">
        <f>IF(ISERROR(VLOOKUP(CONCATENATE($B220,"-",$C220),IN_1A!$B$2:$AA$3000,7,FALSE))=TRUE,"",VLOOKUP(CONCATENATE($B220,"-",$C220),IN_1A!$B$2:$AA$3000,7,FALSE))</f>
        <v>0</v>
      </c>
      <c r="J220" s="1616">
        <f>IF(ISERROR(VLOOKUP(CONCATENATE($B220,"-",$C220),IN_1A!$B$2:$AA$3000,8,FALSE))=TRUE,"",VLOOKUP(CONCATENATE($B220,"-",$C220),IN_1A!$B$2:$AA$3000,8,FALSE))</f>
        <v>0</v>
      </c>
      <c r="K220" s="1615">
        <f>IF(ISERROR(VLOOKUP(CONCATENATE($B220,"-",$C220),IN_1A!$B$2:$AA$3000,9,FALSE))=TRUE,"",VLOOKUP(CONCATENATE($B220,"-",$C220),IN_1A!$B$2:$AA$3000,9,FALSE))</f>
        <v>0</v>
      </c>
      <c r="L220" s="1616">
        <f>IF(ISERROR(VLOOKUP(CONCATENATE($B220,"-",$C220),IN_1A!$B$2:$AA$3000,10,FALSE))=TRUE,"",VLOOKUP(CONCATENATE($B220,"-",$C220),IN_1A!$B$2:$AA$3000,10,FALSE))</f>
        <v>0</v>
      </c>
      <c r="M220" s="1615">
        <f>IF(ISERROR(VLOOKUP(CONCATENATE($B220,"-",$C220),IN_1A!$B$2:$AA$3000,11,FALSE))=TRUE,"",VLOOKUP(CONCATENATE($B220,"-",$C220),IN_1A!$B$2:$AA$3000,11,FALSE))</f>
        <v>0</v>
      </c>
      <c r="N220" s="1616">
        <f>IF(ISERROR(VLOOKUP(CONCATENATE($B220,"-",$C220),IN_1A!$B$2:$AA$3000,12,FALSE))=TRUE,"",VLOOKUP(CONCATENATE($B220,"-",$C220),IN_1A!$B$2:$AA$3000,12,FALSE))</f>
        <v>0</v>
      </c>
      <c r="O220" s="1615">
        <f>IF(ISERROR(VLOOKUP(CONCATENATE($B220,"-",$C220),IN_1A!$B$2:$AA$3000,13,FALSE))=TRUE,"",VLOOKUP(CONCATENATE($B220,"-",$C220),IN_1A!$B$2:$AA$3000,13,FALSE))</f>
        <v>0</v>
      </c>
      <c r="P220" s="1616">
        <f>IF(ISERROR(VLOOKUP(CONCATENATE($B220,"-",$C220),IN_1A!$B$2:$AA$3000,14,FALSE))=TRUE,"",VLOOKUP(CONCATENATE($B220,"-",$C220),IN_1A!$B$2:$AA$3000,14,FALSE))</f>
        <v>0</v>
      </c>
      <c r="Q220" s="625">
        <f t="shared" si="29"/>
        <v>0</v>
      </c>
      <c r="R220" s="626">
        <f t="shared" si="29"/>
        <v>0</v>
      </c>
      <c r="S220" s="307" t="str">
        <f>IF(O220&gt;Q220,"ERRORE",IF(P220&gt;R220,"ERRORE",""))</f>
        <v/>
      </c>
    </row>
    <row r="221" spans="1:19" s="308" customFormat="1" ht="12" customHeight="1" thickBot="1">
      <c r="A221" s="245" t="s">
        <v>606</v>
      </c>
      <c r="B221" s="246"/>
      <c r="C221" s="247"/>
      <c r="D221" s="1554"/>
      <c r="E221" s="532"/>
      <c r="F221" s="533"/>
      <c r="G221" s="533"/>
      <c r="H221" s="533"/>
      <c r="I221" s="533"/>
      <c r="J221" s="533"/>
      <c r="K221" s="533"/>
      <c r="L221" s="533"/>
      <c r="M221" s="533"/>
      <c r="N221" s="533"/>
      <c r="O221" s="533"/>
      <c r="P221" s="533"/>
      <c r="Q221" s="627"/>
      <c r="R221" s="628"/>
      <c r="S221" s="307" t="str">
        <f>IF(O221&gt;Q221,"ERRORE",IF(P221&gt;R221,"ERRORE",""))</f>
        <v/>
      </c>
    </row>
    <row r="222" spans="1:19" s="311" customFormat="1" ht="12" customHeight="1" thickBot="1">
      <c r="A222" s="237" t="s">
        <v>599</v>
      </c>
      <c r="B222" s="248" t="s">
        <v>607</v>
      </c>
      <c r="C222" s="249" t="s">
        <v>691</v>
      </c>
      <c r="D222" s="1555" t="str">
        <f>CONCATENATE(D$218)</f>
        <v/>
      </c>
      <c r="E222" s="1611">
        <f>IF(ISERROR(VLOOKUP(CONCATENATE($B222,"-",$C222),IN_1A!$B$2:$AA$3000,3,FALSE))=TRUE,"",VLOOKUP(CONCATENATE($B222,"-",$C222),IN_1A!$B$2:$AA$3000,3,FALSE))</f>
        <v>0</v>
      </c>
      <c r="F222" s="1612">
        <f>IF(ISERROR(VLOOKUP(CONCATENATE($B222,"-",$C222),IN_1A!$B$2:$AA$3000,4,FALSE))=TRUE,"",VLOOKUP(CONCATENATE($B222,"-",$C222),IN_1A!$B$2:$AA$3000,4,FALSE))</f>
        <v>0</v>
      </c>
      <c r="G222" s="1611">
        <f>IF(ISERROR(VLOOKUP(CONCATENATE($B222,"-",$C222),IN_1A!$B$2:$AA$3000,5,FALSE))=TRUE,"",VLOOKUP(CONCATENATE($B222,"-",$C222),IN_1A!$B$2:$AA$3000,5,FALSE))</f>
        <v>0</v>
      </c>
      <c r="H222" s="1612">
        <f>IF(ISERROR(VLOOKUP(CONCATENATE($B222,"-",$C222),IN_1A!$B$2:$AA$3000,6,FALSE))=TRUE,"",VLOOKUP(CONCATENATE($B222,"-",$C222),IN_1A!$B$2:$AA$3000,6,FALSE))</f>
        <v>0</v>
      </c>
      <c r="I222" s="1611">
        <f>IF(ISERROR(VLOOKUP(CONCATENATE($B222,"-",$C222),IN_1A!$B$2:$AA$3000,7,FALSE))=TRUE,"",VLOOKUP(CONCATENATE($B222,"-",$C222),IN_1A!$B$2:$AA$3000,7,FALSE))</f>
        <v>0</v>
      </c>
      <c r="J222" s="1612">
        <f>IF(ISERROR(VLOOKUP(CONCATENATE($B222,"-",$C222),IN_1A!$B$2:$AA$3000,8,FALSE))=TRUE,"",VLOOKUP(CONCATENATE($B222,"-",$C222),IN_1A!$B$2:$AA$3000,8,FALSE))</f>
        <v>0</v>
      </c>
      <c r="K222" s="1611">
        <f>IF(ISERROR(VLOOKUP(CONCATENATE($B222,"-",$C222),IN_1A!$B$2:$AA$3000,9,FALSE))=TRUE,"",VLOOKUP(CONCATENATE($B222,"-",$C222),IN_1A!$B$2:$AA$3000,9,FALSE))</f>
        <v>0</v>
      </c>
      <c r="L222" s="1612">
        <f>IF(ISERROR(VLOOKUP(CONCATENATE($B222,"-",$C222),IN_1A!$B$2:$AA$3000,10,FALSE))=TRUE,"",VLOOKUP(CONCATENATE($B222,"-",$C222),IN_1A!$B$2:$AA$3000,10,FALSE))</f>
        <v>0</v>
      </c>
      <c r="M222" s="1611">
        <f>IF(ISERROR(VLOOKUP(CONCATENATE($B222,"-",$C222),IN_1A!$B$2:$AA$3000,11,FALSE))=TRUE,"",VLOOKUP(CONCATENATE($B222,"-",$C222),IN_1A!$B$2:$AA$3000,11,FALSE))</f>
        <v>0</v>
      </c>
      <c r="N222" s="1612">
        <f>IF(ISERROR(VLOOKUP(CONCATENATE($B222,"-",$C222),IN_1A!$B$2:$AA$3000,12,FALSE))=TRUE,"",VLOOKUP(CONCATENATE($B222,"-",$C222),IN_1A!$B$2:$AA$3000,12,FALSE))</f>
        <v>0</v>
      </c>
      <c r="O222" s="1611">
        <f>IF(ISERROR(VLOOKUP(CONCATENATE($B222,"-",$C222),IN_1A!$B$2:$AA$3000,13,FALSE))=TRUE,"",VLOOKUP(CONCATENATE($B222,"-",$C222),IN_1A!$B$2:$AA$3000,13,FALSE))</f>
        <v>0</v>
      </c>
      <c r="P222" s="1612">
        <f>IF(ISERROR(VLOOKUP(CONCATENATE($B222,"-",$C222),IN_1A!$B$2:$AA$3000,14,FALSE))=TRUE,"",VLOOKUP(CONCATENATE($B222,"-",$C222),IN_1A!$B$2:$AA$3000,14,FALSE))</f>
        <v>0</v>
      </c>
      <c r="Q222" s="621">
        <f t="shared" si="29"/>
        <v>0</v>
      </c>
      <c r="R222" s="622">
        <f t="shared" si="29"/>
        <v>0</v>
      </c>
      <c r="S222" s="307" t="str">
        <f>IF(O222&gt;Q222,"ERRORE",IF(P222&gt;R222,"ERRORE",""))</f>
        <v/>
      </c>
    </row>
    <row r="223" spans="1:19" s="308" customFormat="1" ht="12" thickBot="1">
      <c r="A223" s="240" t="s">
        <v>602</v>
      </c>
      <c r="B223" s="238" t="s">
        <v>608</v>
      </c>
      <c r="C223" s="241" t="s">
        <v>691</v>
      </c>
      <c r="D223" s="1552" t="str">
        <f>CONCATENATE(D$218)</f>
        <v/>
      </c>
      <c r="E223" s="1613">
        <f>IF(ISERROR(VLOOKUP(CONCATENATE($B223,"-",$C223),IN_1A!$B$2:$AA$3000,3,FALSE))=TRUE,"",VLOOKUP(CONCATENATE($B223,"-",$C223),IN_1A!$B$2:$AA$3000,3,FALSE))</f>
        <v>0</v>
      </c>
      <c r="F223" s="1614">
        <f>IF(ISERROR(VLOOKUP(CONCATENATE($B223,"-",$C223),IN_1A!$B$2:$AA$3000,4,FALSE))=TRUE,"",VLOOKUP(CONCATENATE($B223,"-",$C223),IN_1A!$B$2:$AA$3000,4,FALSE))</f>
        <v>0</v>
      </c>
      <c r="G223" s="1613">
        <f>IF(ISERROR(VLOOKUP(CONCATENATE($B223,"-",$C223),IN_1A!$B$2:$AA$3000,5,FALSE))=TRUE,"",VLOOKUP(CONCATENATE($B223,"-",$C223),IN_1A!$B$2:$AA$3000,5,FALSE))</f>
        <v>0</v>
      </c>
      <c r="H223" s="1614">
        <f>IF(ISERROR(VLOOKUP(CONCATENATE($B223,"-",$C223),IN_1A!$B$2:$AA$3000,6,FALSE))=TRUE,"",VLOOKUP(CONCATENATE($B223,"-",$C223),IN_1A!$B$2:$AA$3000,6,FALSE))</f>
        <v>0</v>
      </c>
      <c r="I223" s="1613">
        <f>IF(ISERROR(VLOOKUP(CONCATENATE($B223,"-",$C223),IN_1A!$B$2:$AA$3000,7,FALSE))=TRUE,"",VLOOKUP(CONCATENATE($B223,"-",$C223),IN_1A!$B$2:$AA$3000,7,FALSE))</f>
        <v>0</v>
      </c>
      <c r="J223" s="1614">
        <f>IF(ISERROR(VLOOKUP(CONCATENATE($B223,"-",$C223),IN_1A!$B$2:$AA$3000,8,FALSE))=TRUE,"",VLOOKUP(CONCATENATE($B223,"-",$C223),IN_1A!$B$2:$AA$3000,8,FALSE))</f>
        <v>0</v>
      </c>
      <c r="K223" s="1613">
        <f>IF(ISERROR(VLOOKUP(CONCATENATE($B223,"-",$C223),IN_1A!$B$2:$AA$3000,9,FALSE))=TRUE,"",VLOOKUP(CONCATENATE($B223,"-",$C223),IN_1A!$B$2:$AA$3000,9,FALSE))</f>
        <v>0</v>
      </c>
      <c r="L223" s="1614">
        <f>IF(ISERROR(VLOOKUP(CONCATENATE($B223,"-",$C223),IN_1A!$B$2:$AA$3000,10,FALSE))=TRUE,"",VLOOKUP(CONCATENATE($B223,"-",$C223),IN_1A!$B$2:$AA$3000,10,FALSE))</f>
        <v>0</v>
      </c>
      <c r="M223" s="1613">
        <f>IF(ISERROR(VLOOKUP(CONCATENATE($B223,"-",$C223),IN_1A!$B$2:$AA$3000,11,FALSE))=TRUE,"",VLOOKUP(CONCATENATE($B223,"-",$C223),IN_1A!$B$2:$AA$3000,11,FALSE))</f>
        <v>0</v>
      </c>
      <c r="N223" s="1614">
        <f>IF(ISERROR(VLOOKUP(CONCATENATE($B223,"-",$C223),IN_1A!$B$2:$AA$3000,12,FALSE))=TRUE,"",VLOOKUP(CONCATENATE($B223,"-",$C223),IN_1A!$B$2:$AA$3000,12,FALSE))</f>
        <v>0</v>
      </c>
      <c r="O223" s="1613">
        <f>IF(ISERROR(VLOOKUP(CONCATENATE($B223,"-",$C223),IN_1A!$B$2:$AA$3000,13,FALSE))=TRUE,"",VLOOKUP(CONCATENATE($B223,"-",$C223),IN_1A!$B$2:$AA$3000,13,FALSE))</f>
        <v>0</v>
      </c>
      <c r="P223" s="1614">
        <f>IF(ISERROR(VLOOKUP(CONCATENATE($B223,"-",$C223),IN_1A!$B$2:$AA$3000,14,FALSE))=TRUE,"",VLOOKUP(CONCATENATE($B223,"-",$C223),IN_1A!$B$2:$AA$3000,14,FALSE))</f>
        <v>0</v>
      </c>
      <c r="Q223" s="623">
        <f t="shared" si="29"/>
        <v>0</v>
      </c>
      <c r="R223" s="624">
        <f t="shared" si="29"/>
        <v>0</v>
      </c>
      <c r="S223" s="307"/>
    </row>
    <row r="224" spans="1:19" s="311" customFormat="1" ht="12" customHeight="1" thickBot="1">
      <c r="A224" s="242" t="s">
        <v>604</v>
      </c>
      <c r="B224" s="243" t="s">
        <v>609</v>
      </c>
      <c r="C224" s="244" t="s">
        <v>691</v>
      </c>
      <c r="D224" s="1552" t="str">
        <f>CONCATENATE(D$218)</f>
        <v/>
      </c>
      <c r="E224" s="1615">
        <f>IF(ISERROR(VLOOKUP(CONCATENATE($B224,"-",$C224),IN_1A!$B$2:$AA$3000,3,FALSE))=TRUE,"",VLOOKUP(CONCATENATE($B224,"-",$C224),IN_1A!$B$2:$AA$3000,3,FALSE))</f>
        <v>0</v>
      </c>
      <c r="F224" s="1616">
        <f>IF(ISERROR(VLOOKUP(CONCATENATE($B224,"-",$C224),IN_1A!$B$2:$AA$3000,4,FALSE))=TRUE,"",VLOOKUP(CONCATENATE($B224,"-",$C224),IN_1A!$B$2:$AA$3000,4,FALSE))</f>
        <v>0</v>
      </c>
      <c r="G224" s="1615">
        <f>IF(ISERROR(VLOOKUP(CONCATENATE($B224,"-",$C224),IN_1A!$B$2:$AA$3000,5,FALSE))=TRUE,"",VLOOKUP(CONCATENATE($B224,"-",$C224),IN_1A!$B$2:$AA$3000,5,FALSE))</f>
        <v>0</v>
      </c>
      <c r="H224" s="1616">
        <f>IF(ISERROR(VLOOKUP(CONCATENATE($B224,"-",$C224),IN_1A!$B$2:$AA$3000,6,FALSE))=TRUE,"",VLOOKUP(CONCATENATE($B224,"-",$C224),IN_1A!$B$2:$AA$3000,6,FALSE))</f>
        <v>0</v>
      </c>
      <c r="I224" s="1615">
        <f>IF(ISERROR(VLOOKUP(CONCATENATE($B224,"-",$C224),IN_1A!$B$2:$AA$3000,7,FALSE))=TRUE,"",VLOOKUP(CONCATENATE($B224,"-",$C224),IN_1A!$B$2:$AA$3000,7,FALSE))</f>
        <v>0</v>
      </c>
      <c r="J224" s="1616">
        <f>IF(ISERROR(VLOOKUP(CONCATENATE($B224,"-",$C224),IN_1A!$B$2:$AA$3000,8,FALSE))=TRUE,"",VLOOKUP(CONCATENATE($B224,"-",$C224),IN_1A!$B$2:$AA$3000,8,FALSE))</f>
        <v>0</v>
      </c>
      <c r="K224" s="1615">
        <f>IF(ISERROR(VLOOKUP(CONCATENATE($B224,"-",$C224),IN_1A!$B$2:$AA$3000,9,FALSE))=TRUE,"",VLOOKUP(CONCATENATE($B224,"-",$C224),IN_1A!$B$2:$AA$3000,9,FALSE))</f>
        <v>0</v>
      </c>
      <c r="L224" s="1616">
        <f>IF(ISERROR(VLOOKUP(CONCATENATE($B224,"-",$C224),IN_1A!$B$2:$AA$3000,10,FALSE))=TRUE,"",VLOOKUP(CONCATENATE($B224,"-",$C224),IN_1A!$B$2:$AA$3000,10,FALSE))</f>
        <v>0</v>
      </c>
      <c r="M224" s="1615">
        <f>IF(ISERROR(VLOOKUP(CONCATENATE($B224,"-",$C224),IN_1A!$B$2:$AA$3000,11,FALSE))=TRUE,"",VLOOKUP(CONCATENATE($B224,"-",$C224),IN_1A!$B$2:$AA$3000,11,FALSE))</f>
        <v>0</v>
      </c>
      <c r="N224" s="1616">
        <f>IF(ISERROR(VLOOKUP(CONCATENATE($B224,"-",$C224),IN_1A!$B$2:$AA$3000,12,FALSE))=TRUE,"",VLOOKUP(CONCATENATE($B224,"-",$C224),IN_1A!$B$2:$AA$3000,12,FALSE))</f>
        <v>0</v>
      </c>
      <c r="O224" s="1615">
        <f>IF(ISERROR(VLOOKUP(CONCATENATE($B224,"-",$C224),IN_1A!$B$2:$AA$3000,13,FALSE))=TRUE,"",VLOOKUP(CONCATENATE($B224,"-",$C224),IN_1A!$B$2:$AA$3000,13,FALSE))</f>
        <v>0</v>
      </c>
      <c r="P224" s="1616">
        <f>IF(ISERROR(VLOOKUP(CONCATENATE($B224,"-",$C224),IN_1A!$B$2:$AA$3000,14,FALSE))=TRUE,"",VLOOKUP(CONCATENATE($B224,"-",$C224),IN_1A!$B$2:$AA$3000,14,FALSE))</f>
        <v>0</v>
      </c>
      <c r="Q224" s="625">
        <f t="shared" si="29"/>
        <v>0</v>
      </c>
      <c r="R224" s="626">
        <f t="shared" si="29"/>
        <v>0</v>
      </c>
      <c r="S224" s="307" t="str">
        <f>IF(O224&gt;Q224,"ERRORE",IF(P224&gt;R224,"ERRORE",""))</f>
        <v/>
      </c>
    </row>
    <row r="225" spans="1:19" s="311" customFormat="1" ht="12" customHeight="1" thickBot="1">
      <c r="A225" s="250" t="s">
        <v>610</v>
      </c>
      <c r="B225" s="251"/>
      <c r="C225" s="252"/>
      <c r="D225" s="1556"/>
      <c r="E225" s="534"/>
      <c r="F225" s="533"/>
      <c r="G225" s="533"/>
      <c r="H225" s="533"/>
      <c r="I225" s="533"/>
      <c r="J225" s="533"/>
      <c r="K225" s="533"/>
      <c r="L225" s="533"/>
      <c r="M225" s="533"/>
      <c r="N225" s="533"/>
      <c r="O225" s="533"/>
      <c r="P225" s="533"/>
      <c r="Q225" s="627">
        <f t="shared" si="29"/>
        <v>0</v>
      </c>
      <c r="R225" s="628">
        <f t="shared" si="29"/>
        <v>0</v>
      </c>
      <c r="S225" s="307" t="str">
        <f>IF(O225&gt;Q225,"ERRORE",IF(P225&gt;R225,"ERRORE",""))</f>
        <v/>
      </c>
    </row>
    <row r="226" spans="1:19" s="311" customFormat="1" ht="12" customHeight="1" thickBot="1">
      <c r="A226" s="237" t="s">
        <v>611</v>
      </c>
      <c r="B226" s="248" t="s">
        <v>612</v>
      </c>
      <c r="C226" s="249" t="s">
        <v>691</v>
      </c>
      <c r="D226" s="1552" t="str">
        <f>CONCATENATE(D$218)</f>
        <v/>
      </c>
      <c r="E226" s="1611">
        <f>IF(ISERROR(VLOOKUP(CONCATENATE($B226,"-",$C226),IN_1A!$B$2:$AA$3000,3,FALSE))=TRUE,"",VLOOKUP(CONCATENATE($B226,"-",$C226),IN_1A!$B$2:$AA$3000,3,FALSE))</f>
        <v>0</v>
      </c>
      <c r="F226" s="1612">
        <f>IF(ISERROR(VLOOKUP(CONCATENATE($B226,"-",$C226),IN_1A!$B$2:$AA$3000,4,FALSE))=TRUE,"",VLOOKUP(CONCATENATE($B226,"-",$C226),IN_1A!$B$2:$AA$3000,4,FALSE))</f>
        <v>0</v>
      </c>
      <c r="G226" s="1611">
        <f>IF(ISERROR(VLOOKUP(CONCATENATE($B226,"-",$C226),IN_1A!$B$2:$AA$3000,5,FALSE))=TRUE,"",VLOOKUP(CONCATENATE($B226,"-",$C226),IN_1A!$B$2:$AA$3000,5,FALSE))</f>
        <v>0</v>
      </c>
      <c r="H226" s="1612">
        <f>IF(ISERROR(VLOOKUP(CONCATENATE($B226,"-",$C226),IN_1A!$B$2:$AA$3000,6,FALSE))=TRUE,"",VLOOKUP(CONCATENATE($B226,"-",$C226),IN_1A!$B$2:$AA$3000,6,FALSE))</f>
        <v>0</v>
      </c>
      <c r="I226" s="1611">
        <f>IF(ISERROR(VLOOKUP(CONCATENATE($B226,"-",$C226),IN_1A!$B$2:$AA$3000,7,FALSE))=TRUE,"",VLOOKUP(CONCATENATE($B226,"-",$C226),IN_1A!$B$2:$AA$3000,7,FALSE))</f>
        <v>0</v>
      </c>
      <c r="J226" s="1612">
        <f>IF(ISERROR(VLOOKUP(CONCATENATE($B226,"-",$C226),IN_1A!$B$2:$AA$3000,8,FALSE))=TRUE,"",VLOOKUP(CONCATENATE($B226,"-",$C226),IN_1A!$B$2:$AA$3000,8,FALSE))</f>
        <v>0</v>
      </c>
      <c r="K226" s="1611">
        <f>IF(ISERROR(VLOOKUP(CONCATENATE($B226,"-",$C226),IN_1A!$B$2:$AA$3000,9,FALSE))=TRUE,"",VLOOKUP(CONCATENATE($B226,"-",$C226),IN_1A!$B$2:$AA$3000,9,FALSE))</f>
        <v>0</v>
      </c>
      <c r="L226" s="1612">
        <f>IF(ISERROR(VLOOKUP(CONCATENATE($B226,"-",$C226),IN_1A!$B$2:$AA$3000,10,FALSE))=TRUE,"",VLOOKUP(CONCATENATE($B226,"-",$C226),IN_1A!$B$2:$AA$3000,10,FALSE))</f>
        <v>0</v>
      </c>
      <c r="M226" s="1611">
        <f>IF(ISERROR(VLOOKUP(CONCATENATE($B226,"-",$C226),IN_1A!$B$2:$AA$3000,11,FALSE))=TRUE,"",VLOOKUP(CONCATENATE($B226,"-",$C226),IN_1A!$B$2:$AA$3000,11,FALSE))</f>
        <v>0</v>
      </c>
      <c r="N226" s="1612">
        <f>IF(ISERROR(VLOOKUP(CONCATENATE($B226,"-",$C226),IN_1A!$B$2:$AA$3000,12,FALSE))=TRUE,"",VLOOKUP(CONCATENATE($B226,"-",$C226),IN_1A!$B$2:$AA$3000,12,FALSE))</f>
        <v>0</v>
      </c>
      <c r="O226" s="1611">
        <f>IF(ISERROR(VLOOKUP(CONCATENATE($B226,"-",$C226),IN_1A!$B$2:$AA$3000,13,FALSE))=TRUE,"",VLOOKUP(CONCATENATE($B226,"-",$C226),IN_1A!$B$2:$AA$3000,13,FALSE))</f>
        <v>0</v>
      </c>
      <c r="P226" s="1612">
        <f>IF(ISERROR(VLOOKUP(CONCATENATE($B226,"-",$C226),IN_1A!$B$2:$AA$3000,14,FALSE))=TRUE,"",VLOOKUP(CONCATENATE($B226,"-",$C226),IN_1A!$B$2:$AA$3000,14,FALSE))</f>
        <v>0</v>
      </c>
      <c r="Q226" s="621">
        <f t="shared" si="29"/>
        <v>0</v>
      </c>
      <c r="R226" s="622">
        <f t="shared" si="29"/>
        <v>0</v>
      </c>
      <c r="S226" s="307" t="str">
        <f>IF(O226&gt;Q226,"ERRORE",IF(P226&gt;R226,"ERRORE",""))</f>
        <v/>
      </c>
    </row>
    <row r="227" spans="1:19" s="308" customFormat="1" ht="12" thickBot="1">
      <c r="A227" s="240" t="s">
        <v>613</v>
      </c>
      <c r="B227" s="238" t="s">
        <v>614</v>
      </c>
      <c r="C227" s="241" t="s">
        <v>691</v>
      </c>
      <c r="D227" s="1552" t="str">
        <f>CONCATENATE(D$218)</f>
        <v/>
      </c>
      <c r="E227" s="1613">
        <f>IF(ISERROR(VLOOKUP(CONCATENATE($B227,"-",$C227),IN_1A!$B$2:$AA$3000,3,FALSE))=TRUE,"",VLOOKUP(CONCATENATE($B227,"-",$C227),IN_1A!$B$2:$AA$3000,3,FALSE))</f>
        <v>0</v>
      </c>
      <c r="F227" s="1614">
        <f>IF(ISERROR(VLOOKUP(CONCATENATE($B227,"-",$C227),IN_1A!$B$2:$AA$3000,4,FALSE))=TRUE,"",VLOOKUP(CONCATENATE($B227,"-",$C227),IN_1A!$B$2:$AA$3000,4,FALSE))</f>
        <v>0</v>
      </c>
      <c r="G227" s="1613">
        <f>IF(ISERROR(VLOOKUP(CONCATENATE($B227,"-",$C227),IN_1A!$B$2:$AA$3000,5,FALSE))=TRUE,"",VLOOKUP(CONCATENATE($B227,"-",$C227),IN_1A!$B$2:$AA$3000,5,FALSE))</f>
        <v>0</v>
      </c>
      <c r="H227" s="1614">
        <f>IF(ISERROR(VLOOKUP(CONCATENATE($B227,"-",$C227),IN_1A!$B$2:$AA$3000,6,FALSE))=TRUE,"",VLOOKUP(CONCATENATE($B227,"-",$C227),IN_1A!$B$2:$AA$3000,6,FALSE))</f>
        <v>0</v>
      </c>
      <c r="I227" s="1613">
        <f>IF(ISERROR(VLOOKUP(CONCATENATE($B227,"-",$C227),IN_1A!$B$2:$AA$3000,7,FALSE))=TRUE,"",VLOOKUP(CONCATENATE($B227,"-",$C227),IN_1A!$B$2:$AA$3000,7,FALSE))</f>
        <v>0</v>
      </c>
      <c r="J227" s="1614">
        <f>IF(ISERROR(VLOOKUP(CONCATENATE($B227,"-",$C227),IN_1A!$B$2:$AA$3000,8,FALSE))=TRUE,"",VLOOKUP(CONCATENATE($B227,"-",$C227),IN_1A!$B$2:$AA$3000,8,FALSE))</f>
        <v>0</v>
      </c>
      <c r="K227" s="1613">
        <f>IF(ISERROR(VLOOKUP(CONCATENATE($B227,"-",$C227),IN_1A!$B$2:$AA$3000,9,FALSE))=TRUE,"",VLOOKUP(CONCATENATE($B227,"-",$C227),IN_1A!$B$2:$AA$3000,9,FALSE))</f>
        <v>0</v>
      </c>
      <c r="L227" s="1614">
        <f>IF(ISERROR(VLOOKUP(CONCATENATE($B227,"-",$C227),IN_1A!$B$2:$AA$3000,10,FALSE))=TRUE,"",VLOOKUP(CONCATENATE($B227,"-",$C227),IN_1A!$B$2:$AA$3000,10,FALSE))</f>
        <v>0</v>
      </c>
      <c r="M227" s="1613">
        <f>IF(ISERROR(VLOOKUP(CONCATENATE($B227,"-",$C227),IN_1A!$B$2:$AA$3000,11,FALSE))=TRUE,"",VLOOKUP(CONCATENATE($B227,"-",$C227),IN_1A!$B$2:$AA$3000,11,FALSE))</f>
        <v>0</v>
      </c>
      <c r="N227" s="1614">
        <f>IF(ISERROR(VLOOKUP(CONCATENATE($B227,"-",$C227),IN_1A!$B$2:$AA$3000,12,FALSE))=TRUE,"",VLOOKUP(CONCATENATE($B227,"-",$C227),IN_1A!$B$2:$AA$3000,12,FALSE))</f>
        <v>0</v>
      </c>
      <c r="O227" s="1613">
        <f>IF(ISERROR(VLOOKUP(CONCATENATE($B227,"-",$C227),IN_1A!$B$2:$AA$3000,13,FALSE))=TRUE,"",VLOOKUP(CONCATENATE($B227,"-",$C227),IN_1A!$B$2:$AA$3000,13,FALSE))</f>
        <v>0</v>
      </c>
      <c r="P227" s="1614">
        <f>IF(ISERROR(VLOOKUP(CONCATENATE($B227,"-",$C227),IN_1A!$B$2:$AA$3000,14,FALSE))=TRUE,"",VLOOKUP(CONCATENATE($B227,"-",$C227),IN_1A!$B$2:$AA$3000,14,FALSE))</f>
        <v>0</v>
      </c>
      <c r="Q227" s="623">
        <f t="shared" si="29"/>
        <v>0</v>
      </c>
      <c r="R227" s="624">
        <f t="shared" si="29"/>
        <v>0</v>
      </c>
      <c r="S227" s="307"/>
    </row>
    <row r="228" spans="1:19" s="311" customFormat="1" ht="12" customHeight="1" thickBot="1">
      <c r="A228" s="240" t="s">
        <v>615</v>
      </c>
      <c r="B228" s="238" t="s">
        <v>616</v>
      </c>
      <c r="C228" s="241" t="s">
        <v>691</v>
      </c>
      <c r="D228" s="1553" t="str">
        <f>CONCATENATE(D$218)</f>
        <v/>
      </c>
      <c r="E228" s="1615">
        <f>IF(ISERROR(VLOOKUP(CONCATENATE($B228,"-",$C228),IN_1A!$B$2:$AA$3000,3,FALSE))=TRUE,"",VLOOKUP(CONCATENATE($B228,"-",$C228),IN_1A!$B$2:$AA$3000,3,FALSE))</f>
        <v>0</v>
      </c>
      <c r="F228" s="1616">
        <f>IF(ISERROR(VLOOKUP(CONCATENATE($B228,"-",$C228),IN_1A!$B$2:$AA$3000,4,FALSE))=TRUE,"",VLOOKUP(CONCATENATE($B228,"-",$C228),IN_1A!$B$2:$AA$3000,4,FALSE))</f>
        <v>0</v>
      </c>
      <c r="G228" s="1615">
        <f>IF(ISERROR(VLOOKUP(CONCATENATE($B228,"-",$C228),IN_1A!$B$2:$AA$3000,5,FALSE))=TRUE,"",VLOOKUP(CONCATENATE($B228,"-",$C228),IN_1A!$B$2:$AA$3000,5,FALSE))</f>
        <v>0</v>
      </c>
      <c r="H228" s="1616">
        <f>IF(ISERROR(VLOOKUP(CONCATENATE($B228,"-",$C228),IN_1A!$B$2:$AA$3000,6,FALSE))=TRUE,"",VLOOKUP(CONCATENATE($B228,"-",$C228),IN_1A!$B$2:$AA$3000,6,FALSE))</f>
        <v>0</v>
      </c>
      <c r="I228" s="1615">
        <f>IF(ISERROR(VLOOKUP(CONCATENATE($B228,"-",$C228),IN_1A!$B$2:$AA$3000,7,FALSE))=TRUE,"",VLOOKUP(CONCATENATE($B228,"-",$C228),IN_1A!$B$2:$AA$3000,7,FALSE))</f>
        <v>0</v>
      </c>
      <c r="J228" s="1616">
        <f>IF(ISERROR(VLOOKUP(CONCATENATE($B228,"-",$C228),IN_1A!$B$2:$AA$3000,8,FALSE))=TRUE,"",VLOOKUP(CONCATENATE($B228,"-",$C228),IN_1A!$B$2:$AA$3000,8,FALSE))</f>
        <v>0</v>
      </c>
      <c r="K228" s="1615">
        <f>IF(ISERROR(VLOOKUP(CONCATENATE($B228,"-",$C228),IN_1A!$B$2:$AA$3000,9,FALSE))=TRUE,"",VLOOKUP(CONCATENATE($B228,"-",$C228),IN_1A!$B$2:$AA$3000,9,FALSE))</f>
        <v>0</v>
      </c>
      <c r="L228" s="1616">
        <f>IF(ISERROR(VLOOKUP(CONCATENATE($B228,"-",$C228),IN_1A!$B$2:$AA$3000,10,FALSE))=TRUE,"",VLOOKUP(CONCATENATE($B228,"-",$C228),IN_1A!$B$2:$AA$3000,10,FALSE))</f>
        <v>0</v>
      </c>
      <c r="M228" s="1615">
        <f>IF(ISERROR(VLOOKUP(CONCATENATE($B228,"-",$C228),IN_1A!$B$2:$AA$3000,11,FALSE))=TRUE,"",VLOOKUP(CONCATENATE($B228,"-",$C228),IN_1A!$B$2:$AA$3000,11,FALSE))</f>
        <v>0</v>
      </c>
      <c r="N228" s="1616">
        <f>IF(ISERROR(VLOOKUP(CONCATENATE($B228,"-",$C228),IN_1A!$B$2:$AA$3000,12,FALSE))=TRUE,"",VLOOKUP(CONCATENATE($B228,"-",$C228),IN_1A!$B$2:$AA$3000,12,FALSE))</f>
        <v>0</v>
      </c>
      <c r="O228" s="1615">
        <f>IF(ISERROR(VLOOKUP(CONCATENATE($B228,"-",$C228),IN_1A!$B$2:$AA$3000,13,FALSE))=TRUE,"",VLOOKUP(CONCATENATE($B228,"-",$C228),IN_1A!$B$2:$AA$3000,13,FALSE))</f>
        <v>0</v>
      </c>
      <c r="P228" s="1616">
        <f>IF(ISERROR(VLOOKUP(CONCATENATE($B228,"-",$C228),IN_1A!$B$2:$AA$3000,14,FALSE))=TRUE,"",VLOOKUP(CONCATENATE($B228,"-",$C228),IN_1A!$B$2:$AA$3000,14,FALSE))</f>
        <v>0</v>
      </c>
      <c r="Q228" s="625">
        <f t="shared" si="29"/>
        <v>0</v>
      </c>
      <c r="R228" s="626">
        <f t="shared" si="29"/>
        <v>0</v>
      </c>
      <c r="S228" s="307" t="str">
        <f>IF(O228&gt;Q228,"ERRORE",IF(P228&gt;R228,"ERRORE",""))</f>
        <v/>
      </c>
    </row>
    <row r="229" spans="1:19" s="311" customFormat="1" ht="12" customHeight="1" thickBot="1">
      <c r="A229" s="253" t="s">
        <v>617</v>
      </c>
      <c r="B229" s="254"/>
      <c r="C229" s="255"/>
      <c r="D229" s="1557"/>
      <c r="E229" s="535"/>
      <c r="F229" s="533"/>
      <c r="G229" s="533"/>
      <c r="H229" s="533"/>
      <c r="I229" s="533"/>
      <c r="J229" s="533"/>
      <c r="K229" s="533"/>
      <c r="L229" s="533"/>
      <c r="M229" s="533"/>
      <c r="N229" s="533"/>
      <c r="O229" s="533"/>
      <c r="P229" s="533"/>
      <c r="Q229" s="627"/>
      <c r="R229" s="628"/>
      <c r="S229" s="307" t="str">
        <f>IF(O229&gt;Q229,"ERRORE",IF(P229&gt;R229,"ERRORE",""))</f>
        <v/>
      </c>
    </row>
    <row r="230" spans="1:19" s="311" customFormat="1" ht="12" customHeight="1" thickBot="1">
      <c r="A230" s="245" t="s">
        <v>598</v>
      </c>
      <c r="B230" s="251"/>
      <c r="C230" s="252"/>
      <c r="D230" s="1558"/>
      <c r="E230" s="536"/>
      <c r="F230" s="533"/>
      <c r="G230" s="533"/>
      <c r="H230" s="533"/>
      <c r="I230" s="533"/>
      <c r="J230" s="533"/>
      <c r="K230" s="533"/>
      <c r="L230" s="533"/>
      <c r="M230" s="533"/>
      <c r="N230" s="533"/>
      <c r="O230" s="533"/>
      <c r="P230" s="533"/>
      <c r="Q230" s="627"/>
      <c r="R230" s="628"/>
      <c r="S230" s="307" t="str">
        <f>IF(O230&gt;Q230,"ERRORE",IF(P230&gt;R230,"ERRORE",""))</f>
        <v/>
      </c>
    </row>
    <row r="231" spans="1:19" s="308" customFormat="1" ht="12" thickBot="1">
      <c r="A231" s="240" t="s">
        <v>618</v>
      </c>
      <c r="B231" s="248" t="s">
        <v>619</v>
      </c>
      <c r="C231" s="249" t="s">
        <v>691</v>
      </c>
      <c r="D231" s="1555" t="str">
        <f t="shared" ref="D231:D243" si="30">CONCATENATE(D$218)</f>
        <v/>
      </c>
      <c r="E231" s="1611">
        <f>IF(ISERROR(VLOOKUP(CONCATENATE($B231,"-",$C231),IN_1A!$B$2:$AA$3000,3,FALSE))=TRUE,"",VLOOKUP(CONCATENATE($B231,"-",$C231),IN_1A!$B$2:$AA$3000,3,FALSE))</f>
        <v>0</v>
      </c>
      <c r="F231" s="1612">
        <f>IF(ISERROR(VLOOKUP(CONCATENATE($B231,"-",$C231),IN_1A!$B$2:$AA$3000,4,FALSE))=TRUE,"",VLOOKUP(CONCATENATE($B231,"-",$C231),IN_1A!$B$2:$AA$3000,4,FALSE))</f>
        <v>0</v>
      </c>
      <c r="G231" s="1611">
        <f>IF(ISERROR(VLOOKUP(CONCATENATE($B231,"-",$C231),IN_1A!$B$2:$AA$3000,5,FALSE))=TRUE,"",VLOOKUP(CONCATENATE($B231,"-",$C231),IN_1A!$B$2:$AA$3000,5,FALSE))</f>
        <v>0</v>
      </c>
      <c r="H231" s="1612">
        <f>IF(ISERROR(VLOOKUP(CONCATENATE($B231,"-",$C231),IN_1A!$B$2:$AA$3000,6,FALSE))=TRUE,"",VLOOKUP(CONCATENATE($B231,"-",$C231),IN_1A!$B$2:$AA$3000,6,FALSE))</f>
        <v>0</v>
      </c>
      <c r="I231" s="1611">
        <f>IF(ISERROR(VLOOKUP(CONCATENATE($B231,"-",$C231),IN_1A!$B$2:$AA$3000,7,FALSE))=TRUE,"",VLOOKUP(CONCATENATE($B231,"-",$C231),IN_1A!$B$2:$AA$3000,7,FALSE))</f>
        <v>0</v>
      </c>
      <c r="J231" s="1612">
        <f>IF(ISERROR(VLOOKUP(CONCATENATE($B231,"-",$C231),IN_1A!$B$2:$AA$3000,8,FALSE))=TRUE,"",VLOOKUP(CONCATENATE($B231,"-",$C231),IN_1A!$B$2:$AA$3000,8,FALSE))</f>
        <v>0</v>
      </c>
      <c r="K231" s="1611">
        <f>IF(ISERROR(VLOOKUP(CONCATENATE($B231,"-",$C231),IN_1A!$B$2:$AA$3000,9,FALSE))=TRUE,"",VLOOKUP(CONCATENATE($B231,"-",$C231),IN_1A!$B$2:$AA$3000,9,FALSE))</f>
        <v>0</v>
      </c>
      <c r="L231" s="1612">
        <f>IF(ISERROR(VLOOKUP(CONCATENATE($B231,"-",$C231),IN_1A!$B$2:$AA$3000,10,FALSE))=TRUE,"",VLOOKUP(CONCATENATE($B231,"-",$C231),IN_1A!$B$2:$AA$3000,10,FALSE))</f>
        <v>0</v>
      </c>
      <c r="M231" s="1611">
        <f>IF(ISERROR(VLOOKUP(CONCATENATE($B231,"-",$C231),IN_1A!$B$2:$AA$3000,11,FALSE))=TRUE,"",VLOOKUP(CONCATENATE($B231,"-",$C231),IN_1A!$B$2:$AA$3000,11,FALSE))</f>
        <v>0</v>
      </c>
      <c r="N231" s="1612">
        <f>IF(ISERROR(VLOOKUP(CONCATENATE($B231,"-",$C231),IN_1A!$B$2:$AA$3000,12,FALSE))=TRUE,"",VLOOKUP(CONCATENATE($B231,"-",$C231),IN_1A!$B$2:$AA$3000,12,FALSE))</f>
        <v>0</v>
      </c>
      <c r="O231" s="1611">
        <f>IF(ISERROR(VLOOKUP(CONCATENATE($B231,"-",$C231),IN_1A!$B$2:$AA$3000,13,FALSE))=TRUE,"",VLOOKUP(CONCATENATE($B231,"-",$C231),IN_1A!$B$2:$AA$3000,13,FALSE))</f>
        <v>0</v>
      </c>
      <c r="P231" s="1612">
        <f>IF(ISERROR(VLOOKUP(CONCATENATE($B231,"-",$C231),IN_1A!$B$2:$AA$3000,14,FALSE))=TRUE,"",VLOOKUP(CONCATENATE($B231,"-",$C231),IN_1A!$B$2:$AA$3000,14,FALSE))</f>
        <v>0</v>
      </c>
      <c r="Q231" s="621">
        <f t="shared" si="29"/>
        <v>0</v>
      </c>
      <c r="R231" s="622">
        <f t="shared" si="29"/>
        <v>0</v>
      </c>
      <c r="S231" s="307"/>
    </row>
    <row r="232" spans="1:19" s="308" customFormat="1" ht="12" thickBot="1">
      <c r="A232" s="240" t="s">
        <v>620</v>
      </c>
      <c r="B232" s="256" t="s">
        <v>621</v>
      </c>
      <c r="C232" s="239" t="s">
        <v>691</v>
      </c>
      <c r="D232" s="1552" t="str">
        <f t="shared" si="30"/>
        <v/>
      </c>
      <c r="E232" s="1613">
        <f>IF(ISERROR(VLOOKUP(CONCATENATE($B232,"-",$C232),IN_1A!$B$2:$AA$3000,3,FALSE))=TRUE,"",VLOOKUP(CONCATENATE($B232,"-",$C232),IN_1A!$B$2:$AA$3000,3,FALSE))</f>
        <v>0</v>
      </c>
      <c r="F232" s="1614">
        <f>IF(ISERROR(VLOOKUP(CONCATENATE($B232,"-",$C232),IN_1A!$B$2:$AA$3000,4,FALSE))=TRUE,"",VLOOKUP(CONCATENATE($B232,"-",$C232),IN_1A!$B$2:$AA$3000,4,FALSE))</f>
        <v>0</v>
      </c>
      <c r="G232" s="1613">
        <f>IF(ISERROR(VLOOKUP(CONCATENATE($B232,"-",$C232),IN_1A!$B$2:$AA$3000,5,FALSE))=TRUE,"",VLOOKUP(CONCATENATE($B232,"-",$C232),IN_1A!$B$2:$AA$3000,5,FALSE))</f>
        <v>0</v>
      </c>
      <c r="H232" s="1614">
        <f>IF(ISERROR(VLOOKUP(CONCATENATE($B232,"-",$C232),IN_1A!$B$2:$AA$3000,6,FALSE))=TRUE,"",VLOOKUP(CONCATENATE($B232,"-",$C232),IN_1A!$B$2:$AA$3000,6,FALSE))</f>
        <v>0</v>
      </c>
      <c r="I232" s="1613">
        <f>IF(ISERROR(VLOOKUP(CONCATENATE($B232,"-",$C232),IN_1A!$B$2:$AA$3000,7,FALSE))=TRUE,"",VLOOKUP(CONCATENATE($B232,"-",$C232),IN_1A!$B$2:$AA$3000,7,FALSE))</f>
        <v>0</v>
      </c>
      <c r="J232" s="1614">
        <f>IF(ISERROR(VLOOKUP(CONCATENATE($B232,"-",$C232),IN_1A!$B$2:$AA$3000,8,FALSE))=TRUE,"",VLOOKUP(CONCATENATE($B232,"-",$C232),IN_1A!$B$2:$AA$3000,8,FALSE))</f>
        <v>0</v>
      </c>
      <c r="K232" s="1613">
        <f>IF(ISERROR(VLOOKUP(CONCATENATE($B232,"-",$C232),IN_1A!$B$2:$AA$3000,9,FALSE))=TRUE,"",VLOOKUP(CONCATENATE($B232,"-",$C232),IN_1A!$B$2:$AA$3000,9,FALSE))</f>
        <v>0</v>
      </c>
      <c r="L232" s="1614">
        <f>IF(ISERROR(VLOOKUP(CONCATENATE($B232,"-",$C232),IN_1A!$B$2:$AA$3000,10,FALSE))=TRUE,"",VLOOKUP(CONCATENATE($B232,"-",$C232),IN_1A!$B$2:$AA$3000,10,FALSE))</f>
        <v>0</v>
      </c>
      <c r="M232" s="1613">
        <f>IF(ISERROR(VLOOKUP(CONCATENATE($B232,"-",$C232),IN_1A!$B$2:$AA$3000,11,FALSE))=TRUE,"",VLOOKUP(CONCATENATE($B232,"-",$C232),IN_1A!$B$2:$AA$3000,11,FALSE))</f>
        <v>0</v>
      </c>
      <c r="N232" s="1614">
        <f>IF(ISERROR(VLOOKUP(CONCATENATE($B232,"-",$C232),IN_1A!$B$2:$AA$3000,12,FALSE))=TRUE,"",VLOOKUP(CONCATENATE($B232,"-",$C232),IN_1A!$B$2:$AA$3000,12,FALSE))</f>
        <v>0</v>
      </c>
      <c r="O232" s="1613">
        <f>IF(ISERROR(VLOOKUP(CONCATENATE($B232,"-",$C232),IN_1A!$B$2:$AA$3000,13,FALSE))=TRUE,"",VLOOKUP(CONCATENATE($B232,"-",$C232),IN_1A!$B$2:$AA$3000,13,FALSE))</f>
        <v>0</v>
      </c>
      <c r="P232" s="1614">
        <f>IF(ISERROR(VLOOKUP(CONCATENATE($B232,"-",$C232),IN_1A!$B$2:$AA$3000,14,FALSE))=TRUE,"",VLOOKUP(CONCATENATE($B232,"-",$C232),IN_1A!$B$2:$AA$3000,14,FALSE))</f>
        <v>0</v>
      </c>
      <c r="Q232" s="623">
        <f t="shared" si="29"/>
        <v>0</v>
      </c>
      <c r="R232" s="624">
        <f t="shared" si="29"/>
        <v>0</v>
      </c>
      <c r="S232" s="307"/>
    </row>
    <row r="233" spans="1:19" s="311" customFormat="1" ht="12" customHeight="1" thickBot="1">
      <c r="A233" s="240" t="s">
        <v>622</v>
      </c>
      <c r="B233" s="256" t="s">
        <v>623</v>
      </c>
      <c r="C233" s="239" t="s">
        <v>691</v>
      </c>
      <c r="D233" s="1552" t="str">
        <f t="shared" si="30"/>
        <v/>
      </c>
      <c r="E233" s="1613">
        <f>IF(ISERROR(VLOOKUP(CONCATENATE($B233,"-",$C233),IN_1A!$B$2:$AA$3000,3,FALSE))=TRUE,"",VLOOKUP(CONCATENATE($B233,"-",$C233),IN_1A!$B$2:$AA$3000,3,FALSE))</f>
        <v>0</v>
      </c>
      <c r="F233" s="1614">
        <f>IF(ISERROR(VLOOKUP(CONCATENATE($B233,"-",$C233),IN_1A!$B$2:$AA$3000,4,FALSE))=TRUE,"",VLOOKUP(CONCATENATE($B233,"-",$C233),IN_1A!$B$2:$AA$3000,4,FALSE))</f>
        <v>0</v>
      </c>
      <c r="G233" s="1613">
        <f>IF(ISERROR(VLOOKUP(CONCATENATE($B233,"-",$C233),IN_1A!$B$2:$AA$3000,5,FALSE))=TRUE,"",VLOOKUP(CONCATENATE($B233,"-",$C233),IN_1A!$B$2:$AA$3000,5,FALSE))</f>
        <v>0</v>
      </c>
      <c r="H233" s="1614">
        <f>IF(ISERROR(VLOOKUP(CONCATENATE($B233,"-",$C233),IN_1A!$B$2:$AA$3000,6,FALSE))=TRUE,"",VLOOKUP(CONCATENATE($B233,"-",$C233),IN_1A!$B$2:$AA$3000,6,FALSE))</f>
        <v>0</v>
      </c>
      <c r="I233" s="1613">
        <f>IF(ISERROR(VLOOKUP(CONCATENATE($B233,"-",$C233),IN_1A!$B$2:$AA$3000,7,FALSE))=TRUE,"",VLOOKUP(CONCATENATE($B233,"-",$C233),IN_1A!$B$2:$AA$3000,7,FALSE))</f>
        <v>0</v>
      </c>
      <c r="J233" s="1614">
        <f>IF(ISERROR(VLOOKUP(CONCATENATE($B233,"-",$C233),IN_1A!$B$2:$AA$3000,8,FALSE))=TRUE,"",VLOOKUP(CONCATENATE($B233,"-",$C233),IN_1A!$B$2:$AA$3000,8,FALSE))</f>
        <v>0</v>
      </c>
      <c r="K233" s="1613">
        <f>IF(ISERROR(VLOOKUP(CONCATENATE($B233,"-",$C233),IN_1A!$B$2:$AA$3000,9,FALSE))=TRUE,"",VLOOKUP(CONCATENATE($B233,"-",$C233),IN_1A!$B$2:$AA$3000,9,FALSE))</f>
        <v>0</v>
      </c>
      <c r="L233" s="1614">
        <f>IF(ISERROR(VLOOKUP(CONCATENATE($B233,"-",$C233),IN_1A!$B$2:$AA$3000,10,FALSE))=TRUE,"",VLOOKUP(CONCATENATE($B233,"-",$C233),IN_1A!$B$2:$AA$3000,10,FALSE))</f>
        <v>0</v>
      </c>
      <c r="M233" s="1613">
        <f>IF(ISERROR(VLOOKUP(CONCATENATE($B233,"-",$C233),IN_1A!$B$2:$AA$3000,11,FALSE))=TRUE,"",VLOOKUP(CONCATENATE($B233,"-",$C233),IN_1A!$B$2:$AA$3000,11,FALSE))</f>
        <v>0</v>
      </c>
      <c r="N233" s="1614">
        <f>IF(ISERROR(VLOOKUP(CONCATENATE($B233,"-",$C233),IN_1A!$B$2:$AA$3000,12,FALSE))=TRUE,"",VLOOKUP(CONCATENATE($B233,"-",$C233),IN_1A!$B$2:$AA$3000,12,FALSE))</f>
        <v>0</v>
      </c>
      <c r="O233" s="1613">
        <f>IF(ISERROR(VLOOKUP(CONCATENATE($B233,"-",$C233),IN_1A!$B$2:$AA$3000,13,FALSE))=TRUE,"",VLOOKUP(CONCATENATE($B233,"-",$C233),IN_1A!$B$2:$AA$3000,13,FALSE))</f>
        <v>0</v>
      </c>
      <c r="P233" s="1614">
        <f>IF(ISERROR(VLOOKUP(CONCATENATE($B233,"-",$C233),IN_1A!$B$2:$AA$3000,14,FALSE))=TRUE,"",VLOOKUP(CONCATENATE($B233,"-",$C233),IN_1A!$B$2:$AA$3000,14,FALSE))</f>
        <v>0</v>
      </c>
      <c r="Q233" s="623">
        <f t="shared" si="29"/>
        <v>0</v>
      </c>
      <c r="R233" s="624">
        <f t="shared" si="29"/>
        <v>0</v>
      </c>
      <c r="S233" s="307" t="str">
        <f t="shared" ref="S233:S245" si="31">IF(O233&gt;Q233,"ERRORE",IF(P233&gt;R233,"ERRORE",""))</f>
        <v/>
      </c>
    </row>
    <row r="234" spans="1:19" s="312" customFormat="1" ht="12" customHeight="1" thickBot="1">
      <c r="A234" s="240" t="s">
        <v>624</v>
      </c>
      <c r="B234" s="256" t="s">
        <v>625</v>
      </c>
      <c r="C234" s="239" t="s">
        <v>691</v>
      </c>
      <c r="D234" s="1552" t="str">
        <f t="shared" si="30"/>
        <v/>
      </c>
      <c r="E234" s="1613">
        <f>IF(ISERROR(VLOOKUP(CONCATENATE($B234,"-",$C234),IN_1A!$B$2:$AA$3000,3,FALSE))=TRUE,"",VLOOKUP(CONCATENATE($B234,"-",$C234),IN_1A!$B$2:$AA$3000,3,FALSE))</f>
        <v>0</v>
      </c>
      <c r="F234" s="1614">
        <f>IF(ISERROR(VLOOKUP(CONCATENATE($B234,"-",$C234),IN_1A!$B$2:$AA$3000,4,FALSE))=TRUE,"",VLOOKUP(CONCATENATE($B234,"-",$C234),IN_1A!$B$2:$AA$3000,4,FALSE))</f>
        <v>0</v>
      </c>
      <c r="G234" s="1613">
        <f>IF(ISERROR(VLOOKUP(CONCATENATE($B234,"-",$C234),IN_1A!$B$2:$AA$3000,5,FALSE))=TRUE,"",VLOOKUP(CONCATENATE($B234,"-",$C234),IN_1A!$B$2:$AA$3000,5,FALSE))</f>
        <v>0</v>
      </c>
      <c r="H234" s="1614">
        <f>IF(ISERROR(VLOOKUP(CONCATENATE($B234,"-",$C234),IN_1A!$B$2:$AA$3000,6,FALSE))=TRUE,"",VLOOKUP(CONCATENATE($B234,"-",$C234),IN_1A!$B$2:$AA$3000,6,FALSE))</f>
        <v>0</v>
      </c>
      <c r="I234" s="1613">
        <f>IF(ISERROR(VLOOKUP(CONCATENATE($B234,"-",$C234),IN_1A!$B$2:$AA$3000,7,FALSE))=TRUE,"",VLOOKUP(CONCATENATE($B234,"-",$C234),IN_1A!$B$2:$AA$3000,7,FALSE))</f>
        <v>0</v>
      </c>
      <c r="J234" s="1614">
        <f>IF(ISERROR(VLOOKUP(CONCATENATE($B234,"-",$C234),IN_1A!$B$2:$AA$3000,8,FALSE))=TRUE,"",VLOOKUP(CONCATENATE($B234,"-",$C234),IN_1A!$B$2:$AA$3000,8,FALSE))</f>
        <v>0</v>
      </c>
      <c r="K234" s="1613">
        <f>IF(ISERROR(VLOOKUP(CONCATENATE($B234,"-",$C234),IN_1A!$B$2:$AA$3000,9,FALSE))=TRUE,"",VLOOKUP(CONCATENATE($B234,"-",$C234),IN_1A!$B$2:$AA$3000,9,FALSE))</f>
        <v>0</v>
      </c>
      <c r="L234" s="1614">
        <f>IF(ISERROR(VLOOKUP(CONCATENATE($B234,"-",$C234),IN_1A!$B$2:$AA$3000,10,FALSE))=TRUE,"",VLOOKUP(CONCATENATE($B234,"-",$C234),IN_1A!$B$2:$AA$3000,10,FALSE))</f>
        <v>0</v>
      </c>
      <c r="M234" s="1613">
        <f>IF(ISERROR(VLOOKUP(CONCATENATE($B234,"-",$C234),IN_1A!$B$2:$AA$3000,11,FALSE))=TRUE,"",VLOOKUP(CONCATENATE($B234,"-",$C234),IN_1A!$B$2:$AA$3000,11,FALSE))</f>
        <v>0</v>
      </c>
      <c r="N234" s="1614">
        <f>IF(ISERROR(VLOOKUP(CONCATENATE($B234,"-",$C234),IN_1A!$B$2:$AA$3000,12,FALSE))=TRUE,"",VLOOKUP(CONCATENATE($B234,"-",$C234),IN_1A!$B$2:$AA$3000,12,FALSE))</f>
        <v>0</v>
      </c>
      <c r="O234" s="1613">
        <f>IF(ISERROR(VLOOKUP(CONCATENATE($B234,"-",$C234),IN_1A!$B$2:$AA$3000,13,FALSE))=TRUE,"",VLOOKUP(CONCATENATE($B234,"-",$C234),IN_1A!$B$2:$AA$3000,13,FALSE))</f>
        <v>0</v>
      </c>
      <c r="P234" s="1614">
        <f>IF(ISERROR(VLOOKUP(CONCATENATE($B234,"-",$C234),IN_1A!$B$2:$AA$3000,14,FALSE))=TRUE,"",VLOOKUP(CONCATENATE($B234,"-",$C234),IN_1A!$B$2:$AA$3000,14,FALSE))</f>
        <v>0</v>
      </c>
      <c r="Q234" s="623">
        <f t="shared" si="29"/>
        <v>0</v>
      </c>
      <c r="R234" s="624">
        <f t="shared" si="29"/>
        <v>0</v>
      </c>
      <c r="S234" s="307" t="str">
        <f t="shared" si="31"/>
        <v/>
      </c>
    </row>
    <row r="235" spans="1:19" s="311" customFormat="1" ht="12" customHeight="1" thickBot="1">
      <c r="A235" s="240" t="s">
        <v>626</v>
      </c>
      <c r="B235" s="256" t="s">
        <v>627</v>
      </c>
      <c r="C235" s="239" t="s">
        <v>691</v>
      </c>
      <c r="D235" s="1552" t="str">
        <f t="shared" si="30"/>
        <v/>
      </c>
      <c r="E235" s="1613">
        <f>IF(ISERROR(VLOOKUP(CONCATENATE($B235,"-",$C235),IN_1A!$B$2:$AA$3000,3,FALSE))=TRUE,"",VLOOKUP(CONCATENATE($B235,"-",$C235),IN_1A!$B$2:$AA$3000,3,FALSE))</f>
        <v>0</v>
      </c>
      <c r="F235" s="1614">
        <f>IF(ISERROR(VLOOKUP(CONCATENATE($B235,"-",$C235),IN_1A!$B$2:$AA$3000,4,FALSE))=TRUE,"",VLOOKUP(CONCATENATE($B235,"-",$C235),IN_1A!$B$2:$AA$3000,4,FALSE))</f>
        <v>0</v>
      </c>
      <c r="G235" s="1613">
        <f>IF(ISERROR(VLOOKUP(CONCATENATE($B235,"-",$C235),IN_1A!$B$2:$AA$3000,5,FALSE))=TRUE,"",VLOOKUP(CONCATENATE($B235,"-",$C235),IN_1A!$B$2:$AA$3000,5,FALSE))</f>
        <v>0</v>
      </c>
      <c r="H235" s="1614">
        <f>IF(ISERROR(VLOOKUP(CONCATENATE($B235,"-",$C235),IN_1A!$B$2:$AA$3000,6,FALSE))=TRUE,"",VLOOKUP(CONCATENATE($B235,"-",$C235),IN_1A!$B$2:$AA$3000,6,FALSE))</f>
        <v>0</v>
      </c>
      <c r="I235" s="1613">
        <f>IF(ISERROR(VLOOKUP(CONCATENATE($B235,"-",$C235),IN_1A!$B$2:$AA$3000,7,FALSE))=TRUE,"",VLOOKUP(CONCATENATE($B235,"-",$C235),IN_1A!$B$2:$AA$3000,7,FALSE))</f>
        <v>0</v>
      </c>
      <c r="J235" s="1614">
        <f>IF(ISERROR(VLOOKUP(CONCATENATE($B235,"-",$C235),IN_1A!$B$2:$AA$3000,8,FALSE))=TRUE,"",VLOOKUP(CONCATENATE($B235,"-",$C235),IN_1A!$B$2:$AA$3000,8,FALSE))</f>
        <v>0</v>
      </c>
      <c r="K235" s="1613">
        <f>IF(ISERROR(VLOOKUP(CONCATENATE($B235,"-",$C235),IN_1A!$B$2:$AA$3000,9,FALSE))=TRUE,"",VLOOKUP(CONCATENATE($B235,"-",$C235),IN_1A!$B$2:$AA$3000,9,FALSE))</f>
        <v>0</v>
      </c>
      <c r="L235" s="1614">
        <f>IF(ISERROR(VLOOKUP(CONCATENATE($B235,"-",$C235),IN_1A!$B$2:$AA$3000,10,FALSE))=TRUE,"",VLOOKUP(CONCATENATE($B235,"-",$C235),IN_1A!$B$2:$AA$3000,10,FALSE))</f>
        <v>0</v>
      </c>
      <c r="M235" s="1613">
        <f>IF(ISERROR(VLOOKUP(CONCATENATE($B235,"-",$C235),IN_1A!$B$2:$AA$3000,11,FALSE))=TRUE,"",VLOOKUP(CONCATENATE($B235,"-",$C235),IN_1A!$B$2:$AA$3000,11,FALSE))</f>
        <v>0</v>
      </c>
      <c r="N235" s="1614">
        <f>IF(ISERROR(VLOOKUP(CONCATENATE($B235,"-",$C235),IN_1A!$B$2:$AA$3000,12,FALSE))=TRUE,"",VLOOKUP(CONCATENATE($B235,"-",$C235),IN_1A!$B$2:$AA$3000,12,FALSE))</f>
        <v>0</v>
      </c>
      <c r="O235" s="1613">
        <f>IF(ISERROR(VLOOKUP(CONCATENATE($B235,"-",$C235),IN_1A!$B$2:$AA$3000,13,FALSE))=TRUE,"",VLOOKUP(CONCATENATE($B235,"-",$C235),IN_1A!$B$2:$AA$3000,13,FALSE))</f>
        <v>0</v>
      </c>
      <c r="P235" s="1614">
        <f>IF(ISERROR(VLOOKUP(CONCATENATE($B235,"-",$C235),IN_1A!$B$2:$AA$3000,14,FALSE))=TRUE,"",VLOOKUP(CONCATENATE($B235,"-",$C235),IN_1A!$B$2:$AA$3000,14,FALSE))</f>
        <v>0</v>
      </c>
      <c r="Q235" s="623">
        <f t="shared" si="29"/>
        <v>0</v>
      </c>
      <c r="R235" s="624">
        <f t="shared" si="29"/>
        <v>0</v>
      </c>
      <c r="S235" s="307" t="str">
        <f t="shared" si="31"/>
        <v/>
      </c>
    </row>
    <row r="236" spans="1:19" s="311" customFormat="1" ht="12" customHeight="1" thickBot="1">
      <c r="A236" s="240" t="s">
        <v>628</v>
      </c>
      <c r="B236" s="256" t="s">
        <v>629</v>
      </c>
      <c r="C236" s="239" t="s">
        <v>691</v>
      </c>
      <c r="D236" s="1552" t="str">
        <f t="shared" si="30"/>
        <v/>
      </c>
      <c r="E236" s="1613">
        <f>IF(ISERROR(VLOOKUP(CONCATENATE($B236,"-",$C236),IN_1A!$B$2:$AA$3000,3,FALSE))=TRUE,"",VLOOKUP(CONCATENATE($B236,"-",$C236),IN_1A!$B$2:$AA$3000,3,FALSE))</f>
        <v>0</v>
      </c>
      <c r="F236" s="1614">
        <f>IF(ISERROR(VLOOKUP(CONCATENATE($B236,"-",$C236),IN_1A!$B$2:$AA$3000,4,FALSE))=TRUE,"",VLOOKUP(CONCATENATE($B236,"-",$C236),IN_1A!$B$2:$AA$3000,4,FALSE))</f>
        <v>0</v>
      </c>
      <c r="G236" s="1613">
        <f>IF(ISERROR(VLOOKUP(CONCATENATE($B236,"-",$C236),IN_1A!$B$2:$AA$3000,5,FALSE))=TRUE,"",VLOOKUP(CONCATENATE($B236,"-",$C236),IN_1A!$B$2:$AA$3000,5,FALSE))</f>
        <v>0</v>
      </c>
      <c r="H236" s="1614">
        <f>IF(ISERROR(VLOOKUP(CONCATENATE($B236,"-",$C236),IN_1A!$B$2:$AA$3000,6,FALSE))=TRUE,"",VLOOKUP(CONCATENATE($B236,"-",$C236),IN_1A!$B$2:$AA$3000,6,FALSE))</f>
        <v>0</v>
      </c>
      <c r="I236" s="1613">
        <f>IF(ISERROR(VLOOKUP(CONCATENATE($B236,"-",$C236),IN_1A!$B$2:$AA$3000,7,FALSE))=TRUE,"",VLOOKUP(CONCATENATE($B236,"-",$C236),IN_1A!$B$2:$AA$3000,7,FALSE))</f>
        <v>0</v>
      </c>
      <c r="J236" s="1614">
        <f>IF(ISERROR(VLOOKUP(CONCATENATE($B236,"-",$C236),IN_1A!$B$2:$AA$3000,8,FALSE))=TRUE,"",VLOOKUP(CONCATENATE($B236,"-",$C236),IN_1A!$B$2:$AA$3000,8,FALSE))</f>
        <v>0</v>
      </c>
      <c r="K236" s="1613">
        <f>IF(ISERROR(VLOOKUP(CONCATENATE($B236,"-",$C236),IN_1A!$B$2:$AA$3000,9,FALSE))=TRUE,"",VLOOKUP(CONCATENATE($B236,"-",$C236),IN_1A!$B$2:$AA$3000,9,FALSE))</f>
        <v>0</v>
      </c>
      <c r="L236" s="1614">
        <f>IF(ISERROR(VLOOKUP(CONCATENATE($B236,"-",$C236),IN_1A!$B$2:$AA$3000,10,FALSE))=TRUE,"",VLOOKUP(CONCATENATE($B236,"-",$C236),IN_1A!$B$2:$AA$3000,10,FALSE))</f>
        <v>0</v>
      </c>
      <c r="M236" s="1613">
        <f>IF(ISERROR(VLOOKUP(CONCATENATE($B236,"-",$C236),IN_1A!$B$2:$AA$3000,11,FALSE))=TRUE,"",VLOOKUP(CONCATENATE($B236,"-",$C236),IN_1A!$B$2:$AA$3000,11,FALSE))</f>
        <v>0</v>
      </c>
      <c r="N236" s="1614">
        <f>IF(ISERROR(VLOOKUP(CONCATENATE($B236,"-",$C236),IN_1A!$B$2:$AA$3000,12,FALSE))=TRUE,"",VLOOKUP(CONCATENATE($B236,"-",$C236),IN_1A!$B$2:$AA$3000,12,FALSE))</f>
        <v>0</v>
      </c>
      <c r="O236" s="1613">
        <f>IF(ISERROR(VLOOKUP(CONCATENATE($B236,"-",$C236),IN_1A!$B$2:$AA$3000,13,FALSE))=TRUE,"",VLOOKUP(CONCATENATE($B236,"-",$C236),IN_1A!$B$2:$AA$3000,13,FALSE))</f>
        <v>0</v>
      </c>
      <c r="P236" s="1614">
        <f>IF(ISERROR(VLOOKUP(CONCATENATE($B236,"-",$C236),IN_1A!$B$2:$AA$3000,14,FALSE))=TRUE,"",VLOOKUP(CONCATENATE($B236,"-",$C236),IN_1A!$B$2:$AA$3000,14,FALSE))</f>
        <v>0</v>
      </c>
      <c r="Q236" s="623">
        <f t="shared" si="29"/>
        <v>0</v>
      </c>
      <c r="R236" s="624">
        <f t="shared" si="29"/>
        <v>0</v>
      </c>
      <c r="S236" s="307" t="str">
        <f t="shared" si="31"/>
        <v/>
      </c>
    </row>
    <row r="237" spans="1:19" s="311" customFormat="1" ht="12" customHeight="1" thickBot="1">
      <c r="A237" s="257" t="s">
        <v>630</v>
      </c>
      <c r="B237" s="256" t="s">
        <v>631</v>
      </c>
      <c r="C237" s="239" t="s">
        <v>691</v>
      </c>
      <c r="D237" s="1552" t="str">
        <f t="shared" si="30"/>
        <v/>
      </c>
      <c r="E237" s="1613">
        <f>IF(ISERROR(VLOOKUP(CONCATENATE($B237,"-",$C237),IN_1A!$B$2:$AA$3000,3,FALSE))=TRUE,"",VLOOKUP(CONCATENATE($B237,"-",$C237),IN_1A!$B$2:$AA$3000,3,FALSE))</f>
        <v>0</v>
      </c>
      <c r="F237" s="1614">
        <f>IF(ISERROR(VLOOKUP(CONCATENATE($B237,"-",$C237),IN_1A!$B$2:$AA$3000,4,FALSE))=TRUE,"",VLOOKUP(CONCATENATE($B237,"-",$C237),IN_1A!$B$2:$AA$3000,4,FALSE))</f>
        <v>0</v>
      </c>
      <c r="G237" s="1613">
        <f>IF(ISERROR(VLOOKUP(CONCATENATE($B237,"-",$C237),IN_1A!$B$2:$AA$3000,5,FALSE))=TRUE,"",VLOOKUP(CONCATENATE($B237,"-",$C237),IN_1A!$B$2:$AA$3000,5,FALSE))</f>
        <v>0</v>
      </c>
      <c r="H237" s="1614">
        <f>IF(ISERROR(VLOOKUP(CONCATENATE($B237,"-",$C237),IN_1A!$B$2:$AA$3000,6,FALSE))=TRUE,"",VLOOKUP(CONCATENATE($B237,"-",$C237),IN_1A!$B$2:$AA$3000,6,FALSE))</f>
        <v>0</v>
      </c>
      <c r="I237" s="1613">
        <f>IF(ISERROR(VLOOKUP(CONCATENATE($B237,"-",$C237),IN_1A!$B$2:$AA$3000,7,FALSE))=TRUE,"",VLOOKUP(CONCATENATE($B237,"-",$C237),IN_1A!$B$2:$AA$3000,7,FALSE))</f>
        <v>0</v>
      </c>
      <c r="J237" s="1614">
        <f>IF(ISERROR(VLOOKUP(CONCATENATE($B237,"-",$C237),IN_1A!$B$2:$AA$3000,8,FALSE))=TRUE,"",VLOOKUP(CONCATENATE($B237,"-",$C237),IN_1A!$B$2:$AA$3000,8,FALSE))</f>
        <v>0</v>
      </c>
      <c r="K237" s="1613">
        <f>IF(ISERROR(VLOOKUP(CONCATENATE($B237,"-",$C237),IN_1A!$B$2:$AA$3000,9,FALSE))=TRUE,"",VLOOKUP(CONCATENATE($B237,"-",$C237),IN_1A!$B$2:$AA$3000,9,FALSE))</f>
        <v>0</v>
      </c>
      <c r="L237" s="1614">
        <f>IF(ISERROR(VLOOKUP(CONCATENATE($B237,"-",$C237),IN_1A!$B$2:$AA$3000,10,FALSE))=TRUE,"",VLOOKUP(CONCATENATE($B237,"-",$C237),IN_1A!$B$2:$AA$3000,10,FALSE))</f>
        <v>0</v>
      </c>
      <c r="M237" s="1613">
        <f>IF(ISERROR(VLOOKUP(CONCATENATE($B237,"-",$C237),IN_1A!$B$2:$AA$3000,11,FALSE))=TRUE,"",VLOOKUP(CONCATENATE($B237,"-",$C237),IN_1A!$B$2:$AA$3000,11,FALSE))</f>
        <v>0</v>
      </c>
      <c r="N237" s="1614">
        <f>IF(ISERROR(VLOOKUP(CONCATENATE($B237,"-",$C237),IN_1A!$B$2:$AA$3000,12,FALSE))=TRUE,"",VLOOKUP(CONCATENATE($B237,"-",$C237),IN_1A!$B$2:$AA$3000,12,FALSE))</f>
        <v>0</v>
      </c>
      <c r="O237" s="1613">
        <f>IF(ISERROR(VLOOKUP(CONCATENATE($B237,"-",$C237),IN_1A!$B$2:$AA$3000,13,FALSE))=TRUE,"",VLOOKUP(CONCATENATE($B237,"-",$C237),IN_1A!$B$2:$AA$3000,13,FALSE))</f>
        <v>0</v>
      </c>
      <c r="P237" s="1614">
        <f>IF(ISERROR(VLOOKUP(CONCATENATE($B237,"-",$C237),IN_1A!$B$2:$AA$3000,14,FALSE))=TRUE,"",VLOOKUP(CONCATENATE($B237,"-",$C237),IN_1A!$B$2:$AA$3000,14,FALSE))</f>
        <v>0</v>
      </c>
      <c r="Q237" s="623">
        <f t="shared" si="29"/>
        <v>0</v>
      </c>
      <c r="R237" s="624">
        <f t="shared" si="29"/>
        <v>0</v>
      </c>
      <c r="S237" s="307" t="str">
        <f t="shared" si="31"/>
        <v/>
      </c>
    </row>
    <row r="238" spans="1:19" s="311" customFormat="1" ht="12" customHeight="1" thickBot="1">
      <c r="A238" s="240" t="s">
        <v>632</v>
      </c>
      <c r="B238" s="238" t="s">
        <v>633</v>
      </c>
      <c r="C238" s="241" t="s">
        <v>691</v>
      </c>
      <c r="D238" s="1552" t="str">
        <f t="shared" si="30"/>
        <v/>
      </c>
      <c r="E238" s="1613">
        <f>IF(ISERROR(VLOOKUP(CONCATENATE($B238,"-",$C238),IN_1A!$B$2:$AA$3000,3,FALSE))=TRUE,"",VLOOKUP(CONCATENATE($B238,"-",$C238),IN_1A!$B$2:$AA$3000,3,FALSE))</f>
        <v>0</v>
      </c>
      <c r="F238" s="1614">
        <f>IF(ISERROR(VLOOKUP(CONCATENATE($B238,"-",$C238),IN_1A!$B$2:$AA$3000,4,FALSE))=TRUE,"",VLOOKUP(CONCATENATE($B238,"-",$C238),IN_1A!$B$2:$AA$3000,4,FALSE))</f>
        <v>0</v>
      </c>
      <c r="G238" s="1613">
        <f>IF(ISERROR(VLOOKUP(CONCATENATE($B238,"-",$C238),IN_1A!$B$2:$AA$3000,5,FALSE))=TRUE,"",VLOOKUP(CONCATENATE($B238,"-",$C238),IN_1A!$B$2:$AA$3000,5,FALSE))</f>
        <v>0</v>
      </c>
      <c r="H238" s="1614">
        <f>IF(ISERROR(VLOOKUP(CONCATENATE($B238,"-",$C238),IN_1A!$B$2:$AA$3000,6,FALSE))=TRUE,"",VLOOKUP(CONCATENATE($B238,"-",$C238),IN_1A!$B$2:$AA$3000,6,FALSE))</f>
        <v>0</v>
      </c>
      <c r="I238" s="1613">
        <f>IF(ISERROR(VLOOKUP(CONCATENATE($B238,"-",$C238),IN_1A!$B$2:$AA$3000,7,FALSE))=TRUE,"",VLOOKUP(CONCATENATE($B238,"-",$C238),IN_1A!$B$2:$AA$3000,7,FALSE))</f>
        <v>0</v>
      </c>
      <c r="J238" s="1614">
        <f>IF(ISERROR(VLOOKUP(CONCATENATE($B238,"-",$C238),IN_1A!$B$2:$AA$3000,8,FALSE))=TRUE,"",VLOOKUP(CONCATENATE($B238,"-",$C238),IN_1A!$B$2:$AA$3000,8,FALSE))</f>
        <v>0</v>
      </c>
      <c r="K238" s="1613">
        <f>IF(ISERROR(VLOOKUP(CONCATENATE($B238,"-",$C238),IN_1A!$B$2:$AA$3000,9,FALSE))=TRUE,"",VLOOKUP(CONCATENATE($B238,"-",$C238),IN_1A!$B$2:$AA$3000,9,FALSE))</f>
        <v>0</v>
      </c>
      <c r="L238" s="1614">
        <f>IF(ISERROR(VLOOKUP(CONCATENATE($B238,"-",$C238),IN_1A!$B$2:$AA$3000,10,FALSE))=TRUE,"",VLOOKUP(CONCATENATE($B238,"-",$C238),IN_1A!$B$2:$AA$3000,10,FALSE))</f>
        <v>0</v>
      </c>
      <c r="M238" s="1613">
        <f>IF(ISERROR(VLOOKUP(CONCATENATE($B238,"-",$C238),IN_1A!$B$2:$AA$3000,11,FALSE))=TRUE,"",VLOOKUP(CONCATENATE($B238,"-",$C238),IN_1A!$B$2:$AA$3000,11,FALSE))</f>
        <v>0</v>
      </c>
      <c r="N238" s="1614">
        <f>IF(ISERROR(VLOOKUP(CONCATENATE($B238,"-",$C238),IN_1A!$B$2:$AA$3000,12,FALSE))=TRUE,"",VLOOKUP(CONCATENATE($B238,"-",$C238),IN_1A!$B$2:$AA$3000,12,FALSE))</f>
        <v>0</v>
      </c>
      <c r="O238" s="1613">
        <f>IF(ISERROR(VLOOKUP(CONCATENATE($B238,"-",$C238),IN_1A!$B$2:$AA$3000,13,FALSE))=TRUE,"",VLOOKUP(CONCATENATE($B238,"-",$C238),IN_1A!$B$2:$AA$3000,13,FALSE))</f>
        <v>0</v>
      </c>
      <c r="P238" s="1614">
        <f>IF(ISERROR(VLOOKUP(CONCATENATE($B238,"-",$C238),IN_1A!$B$2:$AA$3000,14,FALSE))=TRUE,"",VLOOKUP(CONCATENATE($B238,"-",$C238),IN_1A!$B$2:$AA$3000,14,FALSE))</f>
        <v>0</v>
      </c>
      <c r="Q238" s="623">
        <f t="shared" si="29"/>
        <v>0</v>
      </c>
      <c r="R238" s="624">
        <f t="shared" si="29"/>
        <v>0</v>
      </c>
      <c r="S238" s="307" t="str">
        <f t="shared" si="31"/>
        <v/>
      </c>
    </row>
    <row r="239" spans="1:19" s="311" customFormat="1" ht="12" customHeight="1" thickBot="1">
      <c r="A239" s="240" t="s">
        <v>634</v>
      </c>
      <c r="B239" s="238" t="s">
        <v>635</v>
      </c>
      <c r="C239" s="241" t="s">
        <v>691</v>
      </c>
      <c r="D239" s="1552" t="str">
        <f t="shared" si="30"/>
        <v/>
      </c>
      <c r="E239" s="1613">
        <f>IF(ISERROR(VLOOKUP(CONCATENATE($B239,"-",$C239),IN_1A!$B$2:$AA$3000,3,FALSE))=TRUE,"",VLOOKUP(CONCATENATE($B239,"-",$C239),IN_1A!$B$2:$AA$3000,3,FALSE))</f>
        <v>0</v>
      </c>
      <c r="F239" s="1614">
        <f>IF(ISERROR(VLOOKUP(CONCATENATE($B239,"-",$C239),IN_1A!$B$2:$AA$3000,4,FALSE))=TRUE,"",VLOOKUP(CONCATENATE($B239,"-",$C239),IN_1A!$B$2:$AA$3000,4,FALSE))</f>
        <v>0</v>
      </c>
      <c r="G239" s="1613">
        <f>IF(ISERROR(VLOOKUP(CONCATENATE($B239,"-",$C239),IN_1A!$B$2:$AA$3000,5,FALSE))=TRUE,"",VLOOKUP(CONCATENATE($B239,"-",$C239),IN_1A!$B$2:$AA$3000,5,FALSE))</f>
        <v>0</v>
      </c>
      <c r="H239" s="1614">
        <f>IF(ISERROR(VLOOKUP(CONCATENATE($B239,"-",$C239),IN_1A!$B$2:$AA$3000,6,FALSE))=TRUE,"",VLOOKUP(CONCATENATE($B239,"-",$C239),IN_1A!$B$2:$AA$3000,6,FALSE))</f>
        <v>0</v>
      </c>
      <c r="I239" s="1613">
        <f>IF(ISERROR(VLOOKUP(CONCATENATE($B239,"-",$C239),IN_1A!$B$2:$AA$3000,7,FALSE))=TRUE,"",VLOOKUP(CONCATENATE($B239,"-",$C239),IN_1A!$B$2:$AA$3000,7,FALSE))</f>
        <v>0</v>
      </c>
      <c r="J239" s="1614">
        <f>IF(ISERROR(VLOOKUP(CONCATENATE($B239,"-",$C239),IN_1A!$B$2:$AA$3000,8,FALSE))=TRUE,"",VLOOKUP(CONCATENATE($B239,"-",$C239),IN_1A!$B$2:$AA$3000,8,FALSE))</f>
        <v>0</v>
      </c>
      <c r="K239" s="1613">
        <f>IF(ISERROR(VLOOKUP(CONCATENATE($B239,"-",$C239),IN_1A!$B$2:$AA$3000,9,FALSE))=TRUE,"",VLOOKUP(CONCATENATE($B239,"-",$C239),IN_1A!$B$2:$AA$3000,9,FALSE))</f>
        <v>0</v>
      </c>
      <c r="L239" s="1614">
        <f>IF(ISERROR(VLOOKUP(CONCATENATE($B239,"-",$C239),IN_1A!$B$2:$AA$3000,10,FALSE))=TRUE,"",VLOOKUP(CONCATENATE($B239,"-",$C239),IN_1A!$B$2:$AA$3000,10,FALSE))</f>
        <v>0</v>
      </c>
      <c r="M239" s="1613">
        <f>IF(ISERROR(VLOOKUP(CONCATENATE($B239,"-",$C239),IN_1A!$B$2:$AA$3000,11,FALSE))=TRUE,"",VLOOKUP(CONCATENATE($B239,"-",$C239),IN_1A!$B$2:$AA$3000,11,FALSE))</f>
        <v>0</v>
      </c>
      <c r="N239" s="1614">
        <f>IF(ISERROR(VLOOKUP(CONCATENATE($B239,"-",$C239),IN_1A!$B$2:$AA$3000,12,FALSE))=TRUE,"",VLOOKUP(CONCATENATE($B239,"-",$C239),IN_1A!$B$2:$AA$3000,12,FALSE))</f>
        <v>0</v>
      </c>
      <c r="O239" s="1613">
        <f>IF(ISERROR(VLOOKUP(CONCATENATE($B239,"-",$C239),IN_1A!$B$2:$AA$3000,13,FALSE))=TRUE,"",VLOOKUP(CONCATENATE($B239,"-",$C239),IN_1A!$B$2:$AA$3000,13,FALSE))</f>
        <v>0</v>
      </c>
      <c r="P239" s="1614">
        <f>IF(ISERROR(VLOOKUP(CONCATENATE($B239,"-",$C239),IN_1A!$B$2:$AA$3000,14,FALSE))=TRUE,"",VLOOKUP(CONCATENATE($B239,"-",$C239),IN_1A!$B$2:$AA$3000,14,FALSE))</f>
        <v>0</v>
      </c>
      <c r="Q239" s="623">
        <f t="shared" si="29"/>
        <v>0</v>
      </c>
      <c r="R239" s="624">
        <f t="shared" si="29"/>
        <v>0</v>
      </c>
      <c r="S239" s="307" t="str">
        <f t="shared" si="31"/>
        <v/>
      </c>
    </row>
    <row r="240" spans="1:19" s="311" customFormat="1" ht="12" customHeight="1" thickBot="1">
      <c r="A240" s="240" t="s">
        <v>636</v>
      </c>
      <c r="B240" s="238" t="s">
        <v>637</v>
      </c>
      <c r="C240" s="241" t="s">
        <v>691</v>
      </c>
      <c r="D240" s="1552" t="str">
        <f t="shared" si="30"/>
        <v/>
      </c>
      <c r="E240" s="1613">
        <f>IF(ISERROR(VLOOKUP(CONCATENATE($B240,"-",$C240),IN_1A!$B$2:$AA$3000,3,FALSE))=TRUE,"",VLOOKUP(CONCATENATE($B240,"-",$C240),IN_1A!$B$2:$AA$3000,3,FALSE))</f>
        <v>0</v>
      </c>
      <c r="F240" s="1614">
        <f>IF(ISERROR(VLOOKUP(CONCATENATE($B240,"-",$C240),IN_1A!$B$2:$AA$3000,4,FALSE))=TRUE,"",VLOOKUP(CONCATENATE($B240,"-",$C240),IN_1A!$B$2:$AA$3000,4,FALSE))</f>
        <v>0</v>
      </c>
      <c r="G240" s="1613">
        <f>IF(ISERROR(VLOOKUP(CONCATENATE($B240,"-",$C240),IN_1A!$B$2:$AA$3000,5,FALSE))=TRUE,"",VLOOKUP(CONCATENATE($B240,"-",$C240),IN_1A!$B$2:$AA$3000,5,FALSE))</f>
        <v>0</v>
      </c>
      <c r="H240" s="1614">
        <f>IF(ISERROR(VLOOKUP(CONCATENATE($B240,"-",$C240),IN_1A!$B$2:$AA$3000,6,FALSE))=TRUE,"",VLOOKUP(CONCATENATE($B240,"-",$C240),IN_1A!$B$2:$AA$3000,6,FALSE))</f>
        <v>0</v>
      </c>
      <c r="I240" s="1613">
        <f>IF(ISERROR(VLOOKUP(CONCATENATE($B240,"-",$C240),IN_1A!$B$2:$AA$3000,7,FALSE))=TRUE,"",VLOOKUP(CONCATENATE($B240,"-",$C240),IN_1A!$B$2:$AA$3000,7,FALSE))</f>
        <v>0</v>
      </c>
      <c r="J240" s="1614">
        <f>IF(ISERROR(VLOOKUP(CONCATENATE($B240,"-",$C240),IN_1A!$B$2:$AA$3000,8,FALSE))=TRUE,"",VLOOKUP(CONCATENATE($B240,"-",$C240),IN_1A!$B$2:$AA$3000,8,FALSE))</f>
        <v>0</v>
      </c>
      <c r="K240" s="1613">
        <f>IF(ISERROR(VLOOKUP(CONCATENATE($B240,"-",$C240),IN_1A!$B$2:$AA$3000,9,FALSE))=TRUE,"",VLOOKUP(CONCATENATE($B240,"-",$C240),IN_1A!$B$2:$AA$3000,9,FALSE))</f>
        <v>0</v>
      </c>
      <c r="L240" s="1614">
        <f>IF(ISERROR(VLOOKUP(CONCATENATE($B240,"-",$C240),IN_1A!$B$2:$AA$3000,10,FALSE))=TRUE,"",VLOOKUP(CONCATENATE($B240,"-",$C240),IN_1A!$B$2:$AA$3000,10,FALSE))</f>
        <v>0</v>
      </c>
      <c r="M240" s="1613">
        <f>IF(ISERROR(VLOOKUP(CONCATENATE($B240,"-",$C240),IN_1A!$B$2:$AA$3000,11,FALSE))=TRUE,"",VLOOKUP(CONCATENATE($B240,"-",$C240),IN_1A!$B$2:$AA$3000,11,FALSE))</f>
        <v>0</v>
      </c>
      <c r="N240" s="1614">
        <f>IF(ISERROR(VLOOKUP(CONCATENATE($B240,"-",$C240),IN_1A!$B$2:$AA$3000,12,FALSE))=TRUE,"",VLOOKUP(CONCATENATE($B240,"-",$C240),IN_1A!$B$2:$AA$3000,12,FALSE))</f>
        <v>0</v>
      </c>
      <c r="O240" s="1613">
        <f>IF(ISERROR(VLOOKUP(CONCATENATE($B240,"-",$C240),IN_1A!$B$2:$AA$3000,13,FALSE))=TRUE,"",VLOOKUP(CONCATENATE($B240,"-",$C240),IN_1A!$B$2:$AA$3000,13,FALSE))</f>
        <v>0</v>
      </c>
      <c r="P240" s="1614">
        <f>IF(ISERROR(VLOOKUP(CONCATENATE($B240,"-",$C240),IN_1A!$B$2:$AA$3000,14,FALSE))=TRUE,"",VLOOKUP(CONCATENATE($B240,"-",$C240),IN_1A!$B$2:$AA$3000,14,FALSE))</f>
        <v>0</v>
      </c>
      <c r="Q240" s="623">
        <f t="shared" si="29"/>
        <v>0</v>
      </c>
      <c r="R240" s="624">
        <f t="shared" si="29"/>
        <v>0</v>
      </c>
      <c r="S240" s="307" t="str">
        <f t="shared" si="31"/>
        <v/>
      </c>
    </row>
    <row r="241" spans="1:19" s="311" customFormat="1" ht="12" customHeight="1" thickBot="1">
      <c r="A241" s="240" t="s">
        <v>638</v>
      </c>
      <c r="B241" s="238" t="s">
        <v>639</v>
      </c>
      <c r="C241" s="241" t="s">
        <v>691</v>
      </c>
      <c r="D241" s="1552" t="str">
        <f t="shared" si="30"/>
        <v/>
      </c>
      <c r="E241" s="1613">
        <f>IF(ISERROR(VLOOKUP(CONCATENATE($B241,"-",$C241),IN_1A!$B$2:$AA$3000,3,FALSE))=TRUE,"",VLOOKUP(CONCATENATE($B241,"-",$C241),IN_1A!$B$2:$AA$3000,3,FALSE))</f>
        <v>0</v>
      </c>
      <c r="F241" s="1614">
        <f>IF(ISERROR(VLOOKUP(CONCATENATE($B241,"-",$C241),IN_1A!$B$2:$AA$3000,4,FALSE))=TRUE,"",VLOOKUP(CONCATENATE($B241,"-",$C241),IN_1A!$B$2:$AA$3000,4,FALSE))</f>
        <v>0</v>
      </c>
      <c r="G241" s="1613">
        <f>IF(ISERROR(VLOOKUP(CONCATENATE($B241,"-",$C241),IN_1A!$B$2:$AA$3000,5,FALSE))=TRUE,"",VLOOKUP(CONCATENATE($B241,"-",$C241),IN_1A!$B$2:$AA$3000,5,FALSE))</f>
        <v>0</v>
      </c>
      <c r="H241" s="1614">
        <f>IF(ISERROR(VLOOKUP(CONCATENATE($B241,"-",$C241),IN_1A!$B$2:$AA$3000,6,FALSE))=TRUE,"",VLOOKUP(CONCATENATE($B241,"-",$C241),IN_1A!$B$2:$AA$3000,6,FALSE))</f>
        <v>0</v>
      </c>
      <c r="I241" s="1613">
        <f>IF(ISERROR(VLOOKUP(CONCATENATE($B241,"-",$C241),IN_1A!$B$2:$AA$3000,7,FALSE))=TRUE,"",VLOOKUP(CONCATENATE($B241,"-",$C241),IN_1A!$B$2:$AA$3000,7,FALSE))</f>
        <v>0</v>
      </c>
      <c r="J241" s="1614">
        <f>IF(ISERROR(VLOOKUP(CONCATENATE($B241,"-",$C241),IN_1A!$B$2:$AA$3000,8,FALSE))=TRUE,"",VLOOKUP(CONCATENATE($B241,"-",$C241),IN_1A!$B$2:$AA$3000,8,FALSE))</f>
        <v>0</v>
      </c>
      <c r="K241" s="1613">
        <f>IF(ISERROR(VLOOKUP(CONCATENATE($B241,"-",$C241),IN_1A!$B$2:$AA$3000,9,FALSE))=TRUE,"",VLOOKUP(CONCATENATE($B241,"-",$C241),IN_1A!$B$2:$AA$3000,9,FALSE))</f>
        <v>0</v>
      </c>
      <c r="L241" s="1614">
        <f>IF(ISERROR(VLOOKUP(CONCATENATE($B241,"-",$C241),IN_1A!$B$2:$AA$3000,10,FALSE))=TRUE,"",VLOOKUP(CONCATENATE($B241,"-",$C241),IN_1A!$B$2:$AA$3000,10,FALSE))</f>
        <v>0</v>
      </c>
      <c r="M241" s="1613">
        <f>IF(ISERROR(VLOOKUP(CONCATENATE($B241,"-",$C241),IN_1A!$B$2:$AA$3000,11,FALSE))=TRUE,"",VLOOKUP(CONCATENATE($B241,"-",$C241),IN_1A!$B$2:$AA$3000,11,FALSE))</f>
        <v>0</v>
      </c>
      <c r="N241" s="1614">
        <f>IF(ISERROR(VLOOKUP(CONCATENATE($B241,"-",$C241),IN_1A!$B$2:$AA$3000,12,FALSE))=TRUE,"",VLOOKUP(CONCATENATE($B241,"-",$C241),IN_1A!$B$2:$AA$3000,12,FALSE))</f>
        <v>0</v>
      </c>
      <c r="O241" s="1613">
        <f>IF(ISERROR(VLOOKUP(CONCATENATE($B241,"-",$C241),IN_1A!$B$2:$AA$3000,13,FALSE))=TRUE,"",VLOOKUP(CONCATENATE($B241,"-",$C241),IN_1A!$B$2:$AA$3000,13,FALSE))</f>
        <v>0</v>
      </c>
      <c r="P241" s="1614">
        <f>IF(ISERROR(VLOOKUP(CONCATENATE($B241,"-",$C241),IN_1A!$B$2:$AA$3000,14,FALSE))=TRUE,"",VLOOKUP(CONCATENATE($B241,"-",$C241),IN_1A!$B$2:$AA$3000,14,FALSE))</f>
        <v>0</v>
      </c>
      <c r="Q241" s="623">
        <f t="shared" si="29"/>
        <v>0</v>
      </c>
      <c r="R241" s="624">
        <f t="shared" si="29"/>
        <v>0</v>
      </c>
      <c r="S241" s="307" t="str">
        <f t="shared" si="31"/>
        <v/>
      </c>
    </row>
    <row r="242" spans="1:19" s="311" customFormat="1" ht="12" customHeight="1" thickBot="1">
      <c r="A242" s="240" t="s">
        <v>640</v>
      </c>
      <c r="B242" s="238" t="s">
        <v>641</v>
      </c>
      <c r="C242" s="241" t="s">
        <v>691</v>
      </c>
      <c r="D242" s="1552" t="str">
        <f t="shared" si="30"/>
        <v/>
      </c>
      <c r="E242" s="1613">
        <f>IF(ISERROR(VLOOKUP(CONCATENATE($B242,"-",$C242),IN_1A!$B$2:$AA$3000,3,FALSE))=TRUE,"",VLOOKUP(CONCATENATE($B242,"-",$C242),IN_1A!$B$2:$AA$3000,3,FALSE))</f>
        <v>0</v>
      </c>
      <c r="F242" s="1614">
        <f>IF(ISERROR(VLOOKUP(CONCATENATE($B242,"-",$C242),IN_1A!$B$2:$AA$3000,4,FALSE))=TRUE,"",VLOOKUP(CONCATENATE($B242,"-",$C242),IN_1A!$B$2:$AA$3000,4,FALSE))</f>
        <v>0</v>
      </c>
      <c r="G242" s="1613">
        <f>IF(ISERROR(VLOOKUP(CONCATENATE($B242,"-",$C242),IN_1A!$B$2:$AA$3000,5,FALSE))=TRUE,"",VLOOKUP(CONCATENATE($B242,"-",$C242),IN_1A!$B$2:$AA$3000,5,FALSE))</f>
        <v>0</v>
      </c>
      <c r="H242" s="1614">
        <f>IF(ISERROR(VLOOKUP(CONCATENATE($B242,"-",$C242),IN_1A!$B$2:$AA$3000,6,FALSE))=TRUE,"",VLOOKUP(CONCATENATE($B242,"-",$C242),IN_1A!$B$2:$AA$3000,6,FALSE))</f>
        <v>0</v>
      </c>
      <c r="I242" s="1613">
        <f>IF(ISERROR(VLOOKUP(CONCATENATE($B242,"-",$C242),IN_1A!$B$2:$AA$3000,7,FALSE))=TRUE,"",VLOOKUP(CONCATENATE($B242,"-",$C242),IN_1A!$B$2:$AA$3000,7,FALSE))</f>
        <v>0</v>
      </c>
      <c r="J242" s="1614">
        <f>IF(ISERROR(VLOOKUP(CONCATENATE($B242,"-",$C242),IN_1A!$B$2:$AA$3000,8,FALSE))=TRUE,"",VLOOKUP(CONCATENATE($B242,"-",$C242),IN_1A!$B$2:$AA$3000,8,FALSE))</f>
        <v>0</v>
      </c>
      <c r="K242" s="1613">
        <f>IF(ISERROR(VLOOKUP(CONCATENATE($B242,"-",$C242),IN_1A!$B$2:$AA$3000,9,FALSE))=TRUE,"",VLOOKUP(CONCATENATE($B242,"-",$C242),IN_1A!$B$2:$AA$3000,9,FALSE))</f>
        <v>0</v>
      </c>
      <c r="L242" s="1614">
        <f>IF(ISERROR(VLOOKUP(CONCATENATE($B242,"-",$C242),IN_1A!$B$2:$AA$3000,10,FALSE))=TRUE,"",VLOOKUP(CONCATENATE($B242,"-",$C242),IN_1A!$B$2:$AA$3000,10,FALSE))</f>
        <v>0</v>
      </c>
      <c r="M242" s="1613">
        <f>IF(ISERROR(VLOOKUP(CONCATENATE($B242,"-",$C242),IN_1A!$B$2:$AA$3000,11,FALSE))=TRUE,"",VLOOKUP(CONCATENATE($B242,"-",$C242),IN_1A!$B$2:$AA$3000,11,FALSE))</f>
        <v>0</v>
      </c>
      <c r="N242" s="1614">
        <f>IF(ISERROR(VLOOKUP(CONCATENATE($B242,"-",$C242),IN_1A!$B$2:$AA$3000,12,FALSE))=TRUE,"",VLOOKUP(CONCATENATE($B242,"-",$C242),IN_1A!$B$2:$AA$3000,12,FALSE))</f>
        <v>0</v>
      </c>
      <c r="O242" s="1613">
        <f>IF(ISERROR(VLOOKUP(CONCATENATE($B242,"-",$C242),IN_1A!$B$2:$AA$3000,13,FALSE))=TRUE,"",VLOOKUP(CONCATENATE($B242,"-",$C242),IN_1A!$B$2:$AA$3000,13,FALSE))</f>
        <v>0</v>
      </c>
      <c r="P242" s="1614">
        <f>IF(ISERROR(VLOOKUP(CONCATENATE($B242,"-",$C242),IN_1A!$B$2:$AA$3000,14,FALSE))=TRUE,"",VLOOKUP(CONCATENATE($B242,"-",$C242),IN_1A!$B$2:$AA$3000,14,FALSE))</f>
        <v>0</v>
      </c>
      <c r="Q242" s="623">
        <f t="shared" si="29"/>
        <v>0</v>
      </c>
      <c r="R242" s="624">
        <f t="shared" si="29"/>
        <v>0</v>
      </c>
      <c r="S242" s="307" t="str">
        <f t="shared" si="31"/>
        <v/>
      </c>
    </row>
    <row r="243" spans="1:19" s="311" customFormat="1" ht="12" customHeight="1" thickBot="1">
      <c r="A243" s="258" t="s">
        <v>642</v>
      </c>
      <c r="B243" s="243" t="s">
        <v>643</v>
      </c>
      <c r="C243" s="244" t="s">
        <v>691</v>
      </c>
      <c r="D243" s="1552" t="str">
        <f t="shared" si="30"/>
        <v/>
      </c>
      <c r="E243" s="1615">
        <f>IF(ISERROR(VLOOKUP(CONCATENATE($B243,"-",$C243),IN_1A!$B$2:$AA$3000,3,FALSE))=TRUE,"",VLOOKUP(CONCATENATE($B243,"-",$C243),IN_1A!$B$2:$AA$3000,3,FALSE))</f>
        <v>0</v>
      </c>
      <c r="F243" s="1616">
        <f>IF(ISERROR(VLOOKUP(CONCATENATE($B243,"-",$C243),IN_1A!$B$2:$AA$3000,4,FALSE))=TRUE,"",VLOOKUP(CONCATENATE($B243,"-",$C243),IN_1A!$B$2:$AA$3000,4,FALSE))</f>
        <v>0</v>
      </c>
      <c r="G243" s="1615">
        <f>IF(ISERROR(VLOOKUP(CONCATENATE($B243,"-",$C243),IN_1A!$B$2:$AA$3000,5,FALSE))=TRUE,"",VLOOKUP(CONCATENATE($B243,"-",$C243),IN_1A!$B$2:$AA$3000,5,FALSE))</f>
        <v>0</v>
      </c>
      <c r="H243" s="1616">
        <f>IF(ISERROR(VLOOKUP(CONCATENATE($B243,"-",$C243),IN_1A!$B$2:$AA$3000,6,FALSE))=TRUE,"",VLOOKUP(CONCATENATE($B243,"-",$C243),IN_1A!$B$2:$AA$3000,6,FALSE))</f>
        <v>0</v>
      </c>
      <c r="I243" s="1615">
        <f>IF(ISERROR(VLOOKUP(CONCATENATE($B243,"-",$C243),IN_1A!$B$2:$AA$3000,7,FALSE))=TRUE,"",VLOOKUP(CONCATENATE($B243,"-",$C243),IN_1A!$B$2:$AA$3000,7,FALSE))</f>
        <v>0</v>
      </c>
      <c r="J243" s="1616">
        <f>IF(ISERROR(VLOOKUP(CONCATENATE($B243,"-",$C243),IN_1A!$B$2:$AA$3000,8,FALSE))=TRUE,"",VLOOKUP(CONCATENATE($B243,"-",$C243),IN_1A!$B$2:$AA$3000,8,FALSE))</f>
        <v>0</v>
      </c>
      <c r="K243" s="1615">
        <f>IF(ISERROR(VLOOKUP(CONCATENATE($B243,"-",$C243),IN_1A!$B$2:$AA$3000,9,FALSE))=TRUE,"",VLOOKUP(CONCATENATE($B243,"-",$C243),IN_1A!$B$2:$AA$3000,9,FALSE))</f>
        <v>0</v>
      </c>
      <c r="L243" s="1616">
        <f>IF(ISERROR(VLOOKUP(CONCATENATE($B243,"-",$C243),IN_1A!$B$2:$AA$3000,10,FALSE))=TRUE,"",VLOOKUP(CONCATENATE($B243,"-",$C243),IN_1A!$B$2:$AA$3000,10,FALSE))</f>
        <v>0</v>
      </c>
      <c r="M243" s="1615">
        <f>IF(ISERROR(VLOOKUP(CONCATENATE($B243,"-",$C243),IN_1A!$B$2:$AA$3000,11,FALSE))=TRUE,"",VLOOKUP(CONCATENATE($B243,"-",$C243),IN_1A!$B$2:$AA$3000,11,FALSE))</f>
        <v>0</v>
      </c>
      <c r="N243" s="1616">
        <f>IF(ISERROR(VLOOKUP(CONCATENATE($B243,"-",$C243),IN_1A!$B$2:$AA$3000,12,FALSE))=TRUE,"",VLOOKUP(CONCATENATE($B243,"-",$C243),IN_1A!$B$2:$AA$3000,12,FALSE))</f>
        <v>0</v>
      </c>
      <c r="O243" s="1615">
        <f>IF(ISERROR(VLOOKUP(CONCATENATE($B243,"-",$C243),IN_1A!$B$2:$AA$3000,13,FALSE))=TRUE,"",VLOOKUP(CONCATENATE($B243,"-",$C243),IN_1A!$B$2:$AA$3000,13,FALSE))</f>
        <v>0</v>
      </c>
      <c r="P243" s="1616">
        <f>IF(ISERROR(VLOOKUP(CONCATENATE($B243,"-",$C243),IN_1A!$B$2:$AA$3000,14,FALSE))=TRUE,"",VLOOKUP(CONCATENATE($B243,"-",$C243),IN_1A!$B$2:$AA$3000,14,FALSE))</f>
        <v>0</v>
      </c>
      <c r="Q243" s="625">
        <f t="shared" si="29"/>
        <v>0</v>
      </c>
      <c r="R243" s="626">
        <f t="shared" si="29"/>
        <v>0</v>
      </c>
      <c r="S243" s="307" t="str">
        <f t="shared" si="31"/>
        <v/>
      </c>
    </row>
    <row r="244" spans="1:19" s="311" customFormat="1" ht="12" customHeight="1" thickBot="1">
      <c r="A244" s="245" t="s">
        <v>606</v>
      </c>
      <c r="B244" s="259"/>
      <c r="C244" s="239"/>
      <c r="D244" s="1556"/>
      <c r="E244" s="536"/>
      <c r="F244" s="533"/>
      <c r="G244" s="533"/>
      <c r="H244" s="533"/>
      <c r="I244" s="533"/>
      <c r="J244" s="533"/>
      <c r="K244" s="533"/>
      <c r="L244" s="533"/>
      <c r="M244" s="533"/>
      <c r="N244" s="533"/>
      <c r="O244" s="533"/>
      <c r="P244" s="533"/>
      <c r="Q244" s="627"/>
      <c r="R244" s="628"/>
      <c r="S244" s="307" t="str">
        <f t="shared" si="31"/>
        <v/>
      </c>
    </row>
    <row r="245" spans="1:19" s="311" customFormat="1" ht="12" customHeight="1" thickBot="1">
      <c r="A245" s="240" t="s">
        <v>618</v>
      </c>
      <c r="B245" s="248" t="s">
        <v>644</v>
      </c>
      <c r="C245" s="249" t="s">
        <v>691</v>
      </c>
      <c r="D245" s="1552" t="str">
        <f t="shared" ref="D245:D257" si="32">CONCATENATE(D$218)</f>
        <v/>
      </c>
      <c r="E245" s="1611">
        <f>IF(ISERROR(VLOOKUP(CONCATENATE($B245,"-",$C245),IN_1A!$B$2:$AA$3000,3,FALSE))=TRUE,"",VLOOKUP(CONCATENATE($B245,"-",$C245),IN_1A!$B$2:$AA$3000,3,FALSE))</f>
        <v>0</v>
      </c>
      <c r="F245" s="1612">
        <f>IF(ISERROR(VLOOKUP(CONCATENATE($B245,"-",$C245),IN_1A!$B$2:$AA$3000,4,FALSE))=TRUE,"",VLOOKUP(CONCATENATE($B245,"-",$C245),IN_1A!$B$2:$AA$3000,4,FALSE))</f>
        <v>0</v>
      </c>
      <c r="G245" s="1611">
        <f>IF(ISERROR(VLOOKUP(CONCATENATE($B245,"-",$C245),IN_1A!$B$2:$AA$3000,5,FALSE))=TRUE,"",VLOOKUP(CONCATENATE($B245,"-",$C245),IN_1A!$B$2:$AA$3000,5,FALSE))</f>
        <v>0</v>
      </c>
      <c r="H245" s="1612">
        <f>IF(ISERROR(VLOOKUP(CONCATENATE($B245,"-",$C245),IN_1A!$B$2:$AA$3000,6,FALSE))=TRUE,"",VLOOKUP(CONCATENATE($B245,"-",$C245),IN_1A!$B$2:$AA$3000,6,FALSE))</f>
        <v>0</v>
      </c>
      <c r="I245" s="1611">
        <f>IF(ISERROR(VLOOKUP(CONCATENATE($B245,"-",$C245),IN_1A!$B$2:$AA$3000,7,FALSE))=TRUE,"",VLOOKUP(CONCATENATE($B245,"-",$C245),IN_1A!$B$2:$AA$3000,7,FALSE))</f>
        <v>0</v>
      </c>
      <c r="J245" s="1612">
        <f>IF(ISERROR(VLOOKUP(CONCATENATE($B245,"-",$C245),IN_1A!$B$2:$AA$3000,8,FALSE))=TRUE,"",VLOOKUP(CONCATENATE($B245,"-",$C245),IN_1A!$B$2:$AA$3000,8,FALSE))</f>
        <v>0</v>
      </c>
      <c r="K245" s="1611">
        <f>IF(ISERROR(VLOOKUP(CONCATENATE($B245,"-",$C245),IN_1A!$B$2:$AA$3000,9,FALSE))=TRUE,"",VLOOKUP(CONCATENATE($B245,"-",$C245),IN_1A!$B$2:$AA$3000,9,FALSE))</f>
        <v>0</v>
      </c>
      <c r="L245" s="1612">
        <f>IF(ISERROR(VLOOKUP(CONCATENATE($B245,"-",$C245),IN_1A!$B$2:$AA$3000,10,FALSE))=TRUE,"",VLOOKUP(CONCATENATE($B245,"-",$C245),IN_1A!$B$2:$AA$3000,10,FALSE))</f>
        <v>0</v>
      </c>
      <c r="M245" s="1611">
        <f>IF(ISERROR(VLOOKUP(CONCATENATE($B245,"-",$C245),IN_1A!$B$2:$AA$3000,11,FALSE))=TRUE,"",VLOOKUP(CONCATENATE($B245,"-",$C245),IN_1A!$B$2:$AA$3000,11,FALSE))</f>
        <v>0</v>
      </c>
      <c r="N245" s="1612">
        <f>IF(ISERROR(VLOOKUP(CONCATENATE($B245,"-",$C245),IN_1A!$B$2:$AA$3000,12,FALSE))=TRUE,"",VLOOKUP(CONCATENATE($B245,"-",$C245),IN_1A!$B$2:$AA$3000,12,FALSE))</f>
        <v>0</v>
      </c>
      <c r="O245" s="1611">
        <f>IF(ISERROR(VLOOKUP(CONCATENATE($B245,"-",$C245),IN_1A!$B$2:$AA$3000,13,FALSE))=TRUE,"",VLOOKUP(CONCATENATE($B245,"-",$C245),IN_1A!$B$2:$AA$3000,13,FALSE))</f>
        <v>0</v>
      </c>
      <c r="P245" s="1612">
        <f>IF(ISERROR(VLOOKUP(CONCATENATE($B245,"-",$C245),IN_1A!$B$2:$AA$3000,14,FALSE))=TRUE,"",VLOOKUP(CONCATENATE($B245,"-",$C245),IN_1A!$B$2:$AA$3000,14,FALSE))</f>
        <v>0</v>
      </c>
      <c r="Q245" s="621">
        <f t="shared" si="29"/>
        <v>0</v>
      </c>
      <c r="R245" s="622">
        <f t="shared" si="29"/>
        <v>0</v>
      </c>
      <c r="S245" s="307" t="str">
        <f t="shared" si="31"/>
        <v/>
      </c>
    </row>
    <row r="246" spans="1:19" s="308" customFormat="1" ht="12" thickBot="1">
      <c r="A246" s="240" t="s">
        <v>620</v>
      </c>
      <c r="B246" s="256" t="s">
        <v>645</v>
      </c>
      <c r="C246" s="239" t="s">
        <v>691</v>
      </c>
      <c r="D246" s="1552" t="str">
        <f t="shared" si="32"/>
        <v/>
      </c>
      <c r="E246" s="1613">
        <f>IF(ISERROR(VLOOKUP(CONCATENATE($B246,"-",$C246),IN_1A!$B$2:$AA$3000,3,FALSE))=TRUE,"",VLOOKUP(CONCATENATE($B246,"-",$C246),IN_1A!$B$2:$AA$3000,3,FALSE))</f>
        <v>0</v>
      </c>
      <c r="F246" s="1614">
        <f>IF(ISERROR(VLOOKUP(CONCATENATE($B246,"-",$C246),IN_1A!$B$2:$AA$3000,4,FALSE))=TRUE,"",VLOOKUP(CONCATENATE($B246,"-",$C246),IN_1A!$B$2:$AA$3000,4,FALSE))</f>
        <v>0</v>
      </c>
      <c r="G246" s="1613">
        <f>IF(ISERROR(VLOOKUP(CONCATENATE($B246,"-",$C246),IN_1A!$B$2:$AA$3000,5,FALSE))=TRUE,"",VLOOKUP(CONCATENATE($B246,"-",$C246),IN_1A!$B$2:$AA$3000,5,FALSE))</f>
        <v>0</v>
      </c>
      <c r="H246" s="1614">
        <f>IF(ISERROR(VLOOKUP(CONCATENATE($B246,"-",$C246),IN_1A!$B$2:$AA$3000,6,FALSE))=TRUE,"",VLOOKUP(CONCATENATE($B246,"-",$C246),IN_1A!$B$2:$AA$3000,6,FALSE))</f>
        <v>0</v>
      </c>
      <c r="I246" s="1613">
        <f>IF(ISERROR(VLOOKUP(CONCATENATE($B246,"-",$C246),IN_1A!$B$2:$AA$3000,7,FALSE))=TRUE,"",VLOOKUP(CONCATENATE($B246,"-",$C246),IN_1A!$B$2:$AA$3000,7,FALSE))</f>
        <v>0</v>
      </c>
      <c r="J246" s="1614">
        <f>IF(ISERROR(VLOOKUP(CONCATENATE($B246,"-",$C246),IN_1A!$B$2:$AA$3000,8,FALSE))=TRUE,"",VLOOKUP(CONCATENATE($B246,"-",$C246),IN_1A!$B$2:$AA$3000,8,FALSE))</f>
        <v>0</v>
      </c>
      <c r="K246" s="1613">
        <f>IF(ISERROR(VLOOKUP(CONCATENATE($B246,"-",$C246),IN_1A!$B$2:$AA$3000,9,FALSE))=TRUE,"",VLOOKUP(CONCATENATE($B246,"-",$C246),IN_1A!$B$2:$AA$3000,9,FALSE))</f>
        <v>0</v>
      </c>
      <c r="L246" s="1614">
        <f>IF(ISERROR(VLOOKUP(CONCATENATE($B246,"-",$C246),IN_1A!$B$2:$AA$3000,10,FALSE))=TRUE,"",VLOOKUP(CONCATENATE($B246,"-",$C246),IN_1A!$B$2:$AA$3000,10,FALSE))</f>
        <v>0</v>
      </c>
      <c r="M246" s="1613">
        <f>IF(ISERROR(VLOOKUP(CONCATENATE($B246,"-",$C246),IN_1A!$B$2:$AA$3000,11,FALSE))=TRUE,"",VLOOKUP(CONCATENATE($B246,"-",$C246),IN_1A!$B$2:$AA$3000,11,FALSE))</f>
        <v>0</v>
      </c>
      <c r="N246" s="1614">
        <f>IF(ISERROR(VLOOKUP(CONCATENATE($B246,"-",$C246),IN_1A!$B$2:$AA$3000,12,FALSE))=TRUE,"",VLOOKUP(CONCATENATE($B246,"-",$C246),IN_1A!$B$2:$AA$3000,12,FALSE))</f>
        <v>0</v>
      </c>
      <c r="O246" s="1613">
        <f>IF(ISERROR(VLOOKUP(CONCATENATE($B246,"-",$C246),IN_1A!$B$2:$AA$3000,13,FALSE))=TRUE,"",VLOOKUP(CONCATENATE($B246,"-",$C246),IN_1A!$B$2:$AA$3000,13,FALSE))</f>
        <v>0</v>
      </c>
      <c r="P246" s="1614">
        <f>IF(ISERROR(VLOOKUP(CONCATENATE($B246,"-",$C246),IN_1A!$B$2:$AA$3000,14,FALSE))=TRUE,"",VLOOKUP(CONCATENATE($B246,"-",$C246),IN_1A!$B$2:$AA$3000,14,FALSE))</f>
        <v>0</v>
      </c>
      <c r="Q246" s="623">
        <f t="shared" si="29"/>
        <v>0</v>
      </c>
      <c r="R246" s="624">
        <f t="shared" si="29"/>
        <v>0</v>
      </c>
      <c r="S246" s="307"/>
    </row>
    <row r="247" spans="1:19" s="311" customFormat="1" ht="12" customHeight="1" thickBot="1">
      <c r="A247" s="240" t="s">
        <v>622</v>
      </c>
      <c r="B247" s="256" t="s">
        <v>646</v>
      </c>
      <c r="C247" s="239" t="s">
        <v>691</v>
      </c>
      <c r="D247" s="1552" t="str">
        <f t="shared" si="32"/>
        <v/>
      </c>
      <c r="E247" s="1613">
        <f>IF(ISERROR(VLOOKUP(CONCATENATE($B247,"-",$C247),IN_1A!$B$2:$AA$3000,3,FALSE))=TRUE,"",VLOOKUP(CONCATENATE($B247,"-",$C247),IN_1A!$B$2:$AA$3000,3,FALSE))</f>
        <v>0</v>
      </c>
      <c r="F247" s="1614">
        <f>IF(ISERROR(VLOOKUP(CONCATENATE($B247,"-",$C247),IN_1A!$B$2:$AA$3000,4,FALSE))=TRUE,"",VLOOKUP(CONCATENATE($B247,"-",$C247),IN_1A!$B$2:$AA$3000,4,FALSE))</f>
        <v>0</v>
      </c>
      <c r="G247" s="1613">
        <f>IF(ISERROR(VLOOKUP(CONCATENATE($B247,"-",$C247),IN_1A!$B$2:$AA$3000,5,FALSE))=TRUE,"",VLOOKUP(CONCATENATE($B247,"-",$C247),IN_1A!$B$2:$AA$3000,5,FALSE))</f>
        <v>0</v>
      </c>
      <c r="H247" s="1614">
        <f>IF(ISERROR(VLOOKUP(CONCATENATE($B247,"-",$C247),IN_1A!$B$2:$AA$3000,6,FALSE))=TRUE,"",VLOOKUP(CONCATENATE($B247,"-",$C247),IN_1A!$B$2:$AA$3000,6,FALSE))</f>
        <v>0</v>
      </c>
      <c r="I247" s="1613">
        <f>IF(ISERROR(VLOOKUP(CONCATENATE($B247,"-",$C247),IN_1A!$B$2:$AA$3000,7,FALSE))=TRUE,"",VLOOKUP(CONCATENATE($B247,"-",$C247),IN_1A!$B$2:$AA$3000,7,FALSE))</f>
        <v>0</v>
      </c>
      <c r="J247" s="1614">
        <f>IF(ISERROR(VLOOKUP(CONCATENATE($B247,"-",$C247),IN_1A!$B$2:$AA$3000,8,FALSE))=TRUE,"",VLOOKUP(CONCATENATE($B247,"-",$C247),IN_1A!$B$2:$AA$3000,8,FALSE))</f>
        <v>0</v>
      </c>
      <c r="K247" s="1613">
        <f>IF(ISERROR(VLOOKUP(CONCATENATE($B247,"-",$C247),IN_1A!$B$2:$AA$3000,9,FALSE))=TRUE,"",VLOOKUP(CONCATENATE($B247,"-",$C247),IN_1A!$B$2:$AA$3000,9,FALSE))</f>
        <v>0</v>
      </c>
      <c r="L247" s="1614">
        <f>IF(ISERROR(VLOOKUP(CONCATENATE($B247,"-",$C247),IN_1A!$B$2:$AA$3000,10,FALSE))=TRUE,"",VLOOKUP(CONCATENATE($B247,"-",$C247),IN_1A!$B$2:$AA$3000,10,FALSE))</f>
        <v>0</v>
      </c>
      <c r="M247" s="1613">
        <f>IF(ISERROR(VLOOKUP(CONCATENATE($B247,"-",$C247),IN_1A!$B$2:$AA$3000,11,FALSE))=TRUE,"",VLOOKUP(CONCATENATE($B247,"-",$C247),IN_1A!$B$2:$AA$3000,11,FALSE))</f>
        <v>0</v>
      </c>
      <c r="N247" s="1614">
        <f>IF(ISERROR(VLOOKUP(CONCATENATE($B247,"-",$C247),IN_1A!$B$2:$AA$3000,12,FALSE))=TRUE,"",VLOOKUP(CONCATENATE($B247,"-",$C247),IN_1A!$B$2:$AA$3000,12,FALSE))</f>
        <v>0</v>
      </c>
      <c r="O247" s="1613">
        <f>IF(ISERROR(VLOOKUP(CONCATENATE($B247,"-",$C247),IN_1A!$B$2:$AA$3000,13,FALSE))=TRUE,"",VLOOKUP(CONCATENATE($B247,"-",$C247),IN_1A!$B$2:$AA$3000,13,FALSE))</f>
        <v>0</v>
      </c>
      <c r="P247" s="1614">
        <f>IF(ISERROR(VLOOKUP(CONCATENATE($B247,"-",$C247),IN_1A!$B$2:$AA$3000,14,FALSE))=TRUE,"",VLOOKUP(CONCATENATE($B247,"-",$C247),IN_1A!$B$2:$AA$3000,14,FALSE))</f>
        <v>0</v>
      </c>
      <c r="Q247" s="623">
        <f t="shared" si="29"/>
        <v>0</v>
      </c>
      <c r="R247" s="624">
        <f t="shared" si="29"/>
        <v>0</v>
      </c>
      <c r="S247" s="307" t="str">
        <f t="shared" ref="S247:S259" si="33">IF(O247&gt;Q247,"ERRORE",IF(P247&gt;R247,"ERRORE",""))</f>
        <v/>
      </c>
    </row>
    <row r="248" spans="1:19" s="311" customFormat="1" ht="12" customHeight="1" thickBot="1">
      <c r="A248" s="240" t="s">
        <v>624</v>
      </c>
      <c r="B248" s="256" t="s">
        <v>647</v>
      </c>
      <c r="C248" s="239" t="s">
        <v>691</v>
      </c>
      <c r="D248" s="1552" t="str">
        <f t="shared" si="32"/>
        <v/>
      </c>
      <c r="E248" s="1613">
        <f>IF(ISERROR(VLOOKUP(CONCATENATE($B248,"-",$C248),IN_1A!$B$2:$AA$3000,3,FALSE))=TRUE,"",VLOOKUP(CONCATENATE($B248,"-",$C248),IN_1A!$B$2:$AA$3000,3,FALSE))</f>
        <v>0</v>
      </c>
      <c r="F248" s="1614">
        <f>IF(ISERROR(VLOOKUP(CONCATENATE($B248,"-",$C248),IN_1A!$B$2:$AA$3000,4,FALSE))=TRUE,"",VLOOKUP(CONCATENATE($B248,"-",$C248),IN_1A!$B$2:$AA$3000,4,FALSE))</f>
        <v>0</v>
      </c>
      <c r="G248" s="1613">
        <f>IF(ISERROR(VLOOKUP(CONCATENATE($B248,"-",$C248),IN_1A!$B$2:$AA$3000,5,FALSE))=TRUE,"",VLOOKUP(CONCATENATE($B248,"-",$C248),IN_1A!$B$2:$AA$3000,5,FALSE))</f>
        <v>0</v>
      </c>
      <c r="H248" s="1614">
        <f>IF(ISERROR(VLOOKUP(CONCATENATE($B248,"-",$C248),IN_1A!$B$2:$AA$3000,6,FALSE))=TRUE,"",VLOOKUP(CONCATENATE($B248,"-",$C248),IN_1A!$B$2:$AA$3000,6,FALSE))</f>
        <v>0</v>
      </c>
      <c r="I248" s="1613">
        <f>IF(ISERROR(VLOOKUP(CONCATENATE($B248,"-",$C248),IN_1A!$B$2:$AA$3000,7,FALSE))=TRUE,"",VLOOKUP(CONCATENATE($B248,"-",$C248),IN_1A!$B$2:$AA$3000,7,FALSE))</f>
        <v>0</v>
      </c>
      <c r="J248" s="1614">
        <f>IF(ISERROR(VLOOKUP(CONCATENATE($B248,"-",$C248),IN_1A!$B$2:$AA$3000,8,FALSE))=TRUE,"",VLOOKUP(CONCATENATE($B248,"-",$C248),IN_1A!$B$2:$AA$3000,8,FALSE))</f>
        <v>0</v>
      </c>
      <c r="K248" s="1613">
        <f>IF(ISERROR(VLOOKUP(CONCATENATE($B248,"-",$C248),IN_1A!$B$2:$AA$3000,9,FALSE))=TRUE,"",VLOOKUP(CONCATENATE($B248,"-",$C248),IN_1A!$B$2:$AA$3000,9,FALSE))</f>
        <v>0</v>
      </c>
      <c r="L248" s="1614">
        <f>IF(ISERROR(VLOOKUP(CONCATENATE($B248,"-",$C248),IN_1A!$B$2:$AA$3000,10,FALSE))=TRUE,"",VLOOKUP(CONCATENATE($B248,"-",$C248),IN_1A!$B$2:$AA$3000,10,FALSE))</f>
        <v>0</v>
      </c>
      <c r="M248" s="1613">
        <f>IF(ISERROR(VLOOKUP(CONCATENATE($B248,"-",$C248),IN_1A!$B$2:$AA$3000,11,FALSE))=TRUE,"",VLOOKUP(CONCATENATE($B248,"-",$C248),IN_1A!$B$2:$AA$3000,11,FALSE))</f>
        <v>0</v>
      </c>
      <c r="N248" s="1614">
        <f>IF(ISERROR(VLOOKUP(CONCATENATE($B248,"-",$C248),IN_1A!$B$2:$AA$3000,12,FALSE))=TRUE,"",VLOOKUP(CONCATENATE($B248,"-",$C248),IN_1A!$B$2:$AA$3000,12,FALSE))</f>
        <v>0</v>
      </c>
      <c r="O248" s="1613">
        <f>IF(ISERROR(VLOOKUP(CONCATENATE($B248,"-",$C248),IN_1A!$B$2:$AA$3000,13,FALSE))=TRUE,"",VLOOKUP(CONCATENATE($B248,"-",$C248),IN_1A!$B$2:$AA$3000,13,FALSE))</f>
        <v>0</v>
      </c>
      <c r="P248" s="1614">
        <f>IF(ISERROR(VLOOKUP(CONCATENATE($B248,"-",$C248),IN_1A!$B$2:$AA$3000,14,FALSE))=TRUE,"",VLOOKUP(CONCATENATE($B248,"-",$C248),IN_1A!$B$2:$AA$3000,14,FALSE))</f>
        <v>0</v>
      </c>
      <c r="Q248" s="623">
        <f t="shared" si="29"/>
        <v>0</v>
      </c>
      <c r="R248" s="624">
        <f t="shared" si="29"/>
        <v>0</v>
      </c>
      <c r="S248" s="307" t="str">
        <f t="shared" si="33"/>
        <v/>
      </c>
    </row>
    <row r="249" spans="1:19" s="311" customFormat="1" ht="12" customHeight="1" thickBot="1">
      <c r="A249" s="240" t="s">
        <v>626</v>
      </c>
      <c r="B249" s="256" t="s">
        <v>648</v>
      </c>
      <c r="C249" s="239" t="s">
        <v>691</v>
      </c>
      <c r="D249" s="1552" t="str">
        <f t="shared" si="32"/>
        <v/>
      </c>
      <c r="E249" s="1613">
        <f>IF(ISERROR(VLOOKUP(CONCATENATE($B249,"-",$C249),IN_1A!$B$2:$AA$3000,3,FALSE))=TRUE,"",VLOOKUP(CONCATENATE($B249,"-",$C249),IN_1A!$B$2:$AA$3000,3,FALSE))</f>
        <v>0</v>
      </c>
      <c r="F249" s="1614">
        <f>IF(ISERROR(VLOOKUP(CONCATENATE($B249,"-",$C249),IN_1A!$B$2:$AA$3000,4,FALSE))=TRUE,"",VLOOKUP(CONCATENATE($B249,"-",$C249),IN_1A!$B$2:$AA$3000,4,FALSE))</f>
        <v>0</v>
      </c>
      <c r="G249" s="1613">
        <f>IF(ISERROR(VLOOKUP(CONCATENATE($B249,"-",$C249),IN_1A!$B$2:$AA$3000,5,FALSE))=TRUE,"",VLOOKUP(CONCATENATE($B249,"-",$C249),IN_1A!$B$2:$AA$3000,5,FALSE))</f>
        <v>0</v>
      </c>
      <c r="H249" s="1614">
        <f>IF(ISERROR(VLOOKUP(CONCATENATE($B249,"-",$C249),IN_1A!$B$2:$AA$3000,6,FALSE))=TRUE,"",VLOOKUP(CONCATENATE($B249,"-",$C249),IN_1A!$B$2:$AA$3000,6,FALSE))</f>
        <v>0</v>
      </c>
      <c r="I249" s="1613">
        <f>IF(ISERROR(VLOOKUP(CONCATENATE($B249,"-",$C249),IN_1A!$B$2:$AA$3000,7,FALSE))=TRUE,"",VLOOKUP(CONCATENATE($B249,"-",$C249),IN_1A!$B$2:$AA$3000,7,FALSE))</f>
        <v>0</v>
      </c>
      <c r="J249" s="1614">
        <f>IF(ISERROR(VLOOKUP(CONCATENATE($B249,"-",$C249),IN_1A!$B$2:$AA$3000,8,FALSE))=TRUE,"",VLOOKUP(CONCATENATE($B249,"-",$C249),IN_1A!$B$2:$AA$3000,8,FALSE))</f>
        <v>0</v>
      </c>
      <c r="K249" s="1613">
        <f>IF(ISERROR(VLOOKUP(CONCATENATE($B249,"-",$C249),IN_1A!$B$2:$AA$3000,9,FALSE))=TRUE,"",VLOOKUP(CONCATENATE($B249,"-",$C249),IN_1A!$B$2:$AA$3000,9,FALSE))</f>
        <v>0</v>
      </c>
      <c r="L249" s="1614">
        <f>IF(ISERROR(VLOOKUP(CONCATENATE($B249,"-",$C249),IN_1A!$B$2:$AA$3000,10,FALSE))=TRUE,"",VLOOKUP(CONCATENATE($B249,"-",$C249),IN_1A!$B$2:$AA$3000,10,FALSE))</f>
        <v>0</v>
      </c>
      <c r="M249" s="1613">
        <f>IF(ISERROR(VLOOKUP(CONCATENATE($B249,"-",$C249),IN_1A!$B$2:$AA$3000,11,FALSE))=TRUE,"",VLOOKUP(CONCATENATE($B249,"-",$C249),IN_1A!$B$2:$AA$3000,11,FALSE))</f>
        <v>0</v>
      </c>
      <c r="N249" s="1614">
        <f>IF(ISERROR(VLOOKUP(CONCATENATE($B249,"-",$C249),IN_1A!$B$2:$AA$3000,12,FALSE))=TRUE,"",VLOOKUP(CONCATENATE($B249,"-",$C249),IN_1A!$B$2:$AA$3000,12,FALSE))</f>
        <v>0</v>
      </c>
      <c r="O249" s="1613">
        <f>IF(ISERROR(VLOOKUP(CONCATENATE($B249,"-",$C249),IN_1A!$B$2:$AA$3000,13,FALSE))=TRUE,"",VLOOKUP(CONCATENATE($B249,"-",$C249),IN_1A!$B$2:$AA$3000,13,FALSE))</f>
        <v>0</v>
      </c>
      <c r="P249" s="1614">
        <f>IF(ISERROR(VLOOKUP(CONCATENATE($B249,"-",$C249),IN_1A!$B$2:$AA$3000,14,FALSE))=TRUE,"",VLOOKUP(CONCATENATE($B249,"-",$C249),IN_1A!$B$2:$AA$3000,14,FALSE))</f>
        <v>0</v>
      </c>
      <c r="Q249" s="623">
        <f t="shared" si="29"/>
        <v>0</v>
      </c>
      <c r="R249" s="624">
        <f t="shared" si="29"/>
        <v>0</v>
      </c>
      <c r="S249" s="307" t="str">
        <f t="shared" si="33"/>
        <v/>
      </c>
    </row>
    <row r="250" spans="1:19" s="311" customFormat="1" ht="12" customHeight="1" thickBot="1">
      <c r="A250" s="240" t="s">
        <v>628</v>
      </c>
      <c r="B250" s="256" t="s">
        <v>649</v>
      </c>
      <c r="C250" s="239" t="s">
        <v>691</v>
      </c>
      <c r="D250" s="1552" t="str">
        <f t="shared" si="32"/>
        <v/>
      </c>
      <c r="E250" s="1613">
        <f>IF(ISERROR(VLOOKUP(CONCATENATE($B250,"-",$C250),IN_1A!$B$2:$AA$3000,3,FALSE))=TRUE,"",VLOOKUP(CONCATENATE($B250,"-",$C250),IN_1A!$B$2:$AA$3000,3,FALSE))</f>
        <v>0</v>
      </c>
      <c r="F250" s="1614">
        <f>IF(ISERROR(VLOOKUP(CONCATENATE($B250,"-",$C250),IN_1A!$B$2:$AA$3000,4,FALSE))=TRUE,"",VLOOKUP(CONCATENATE($B250,"-",$C250),IN_1A!$B$2:$AA$3000,4,FALSE))</f>
        <v>0</v>
      </c>
      <c r="G250" s="1613">
        <f>IF(ISERROR(VLOOKUP(CONCATENATE($B250,"-",$C250),IN_1A!$B$2:$AA$3000,5,FALSE))=TRUE,"",VLOOKUP(CONCATENATE($B250,"-",$C250),IN_1A!$B$2:$AA$3000,5,FALSE))</f>
        <v>0</v>
      </c>
      <c r="H250" s="1614">
        <f>IF(ISERROR(VLOOKUP(CONCATENATE($B250,"-",$C250),IN_1A!$B$2:$AA$3000,6,FALSE))=TRUE,"",VLOOKUP(CONCATENATE($B250,"-",$C250),IN_1A!$B$2:$AA$3000,6,FALSE))</f>
        <v>0</v>
      </c>
      <c r="I250" s="1613">
        <f>IF(ISERROR(VLOOKUP(CONCATENATE($B250,"-",$C250),IN_1A!$B$2:$AA$3000,7,FALSE))=TRUE,"",VLOOKUP(CONCATENATE($B250,"-",$C250),IN_1A!$B$2:$AA$3000,7,FALSE))</f>
        <v>0</v>
      </c>
      <c r="J250" s="1614">
        <f>IF(ISERROR(VLOOKUP(CONCATENATE($B250,"-",$C250),IN_1A!$B$2:$AA$3000,8,FALSE))=TRUE,"",VLOOKUP(CONCATENATE($B250,"-",$C250),IN_1A!$B$2:$AA$3000,8,FALSE))</f>
        <v>0</v>
      </c>
      <c r="K250" s="1613">
        <f>IF(ISERROR(VLOOKUP(CONCATENATE($B250,"-",$C250),IN_1A!$B$2:$AA$3000,9,FALSE))=TRUE,"",VLOOKUP(CONCATENATE($B250,"-",$C250),IN_1A!$B$2:$AA$3000,9,FALSE))</f>
        <v>0</v>
      </c>
      <c r="L250" s="1614">
        <f>IF(ISERROR(VLOOKUP(CONCATENATE($B250,"-",$C250),IN_1A!$B$2:$AA$3000,10,FALSE))=TRUE,"",VLOOKUP(CONCATENATE($B250,"-",$C250),IN_1A!$B$2:$AA$3000,10,FALSE))</f>
        <v>0</v>
      </c>
      <c r="M250" s="1613">
        <f>IF(ISERROR(VLOOKUP(CONCATENATE($B250,"-",$C250),IN_1A!$B$2:$AA$3000,11,FALSE))=TRUE,"",VLOOKUP(CONCATENATE($B250,"-",$C250),IN_1A!$B$2:$AA$3000,11,FALSE))</f>
        <v>0</v>
      </c>
      <c r="N250" s="1614">
        <f>IF(ISERROR(VLOOKUP(CONCATENATE($B250,"-",$C250),IN_1A!$B$2:$AA$3000,12,FALSE))=TRUE,"",VLOOKUP(CONCATENATE($B250,"-",$C250),IN_1A!$B$2:$AA$3000,12,FALSE))</f>
        <v>0</v>
      </c>
      <c r="O250" s="1613">
        <f>IF(ISERROR(VLOOKUP(CONCATENATE($B250,"-",$C250),IN_1A!$B$2:$AA$3000,13,FALSE))=TRUE,"",VLOOKUP(CONCATENATE($B250,"-",$C250),IN_1A!$B$2:$AA$3000,13,FALSE))</f>
        <v>0</v>
      </c>
      <c r="P250" s="1614">
        <f>IF(ISERROR(VLOOKUP(CONCATENATE($B250,"-",$C250),IN_1A!$B$2:$AA$3000,14,FALSE))=TRUE,"",VLOOKUP(CONCATENATE($B250,"-",$C250),IN_1A!$B$2:$AA$3000,14,FALSE))</f>
        <v>0</v>
      </c>
      <c r="Q250" s="623">
        <f t="shared" si="29"/>
        <v>0</v>
      </c>
      <c r="R250" s="624">
        <f t="shared" si="29"/>
        <v>0</v>
      </c>
      <c r="S250" s="307" t="str">
        <f t="shared" si="33"/>
        <v/>
      </c>
    </row>
    <row r="251" spans="1:19" s="311" customFormat="1" ht="12" customHeight="1" thickBot="1">
      <c r="A251" s="240" t="s">
        <v>630</v>
      </c>
      <c r="B251" s="238" t="s">
        <v>650</v>
      </c>
      <c r="C251" s="241" t="s">
        <v>691</v>
      </c>
      <c r="D251" s="1552" t="str">
        <f t="shared" si="32"/>
        <v/>
      </c>
      <c r="E251" s="1613">
        <f>IF(ISERROR(VLOOKUP(CONCATENATE($B251,"-",$C251),IN_1A!$B$2:$AA$3000,3,FALSE))=TRUE,"",VLOOKUP(CONCATENATE($B251,"-",$C251),IN_1A!$B$2:$AA$3000,3,FALSE))</f>
        <v>0</v>
      </c>
      <c r="F251" s="1614">
        <f>IF(ISERROR(VLOOKUP(CONCATENATE($B251,"-",$C251),IN_1A!$B$2:$AA$3000,4,FALSE))=TRUE,"",VLOOKUP(CONCATENATE($B251,"-",$C251),IN_1A!$B$2:$AA$3000,4,FALSE))</f>
        <v>0</v>
      </c>
      <c r="G251" s="1613">
        <f>IF(ISERROR(VLOOKUP(CONCATENATE($B251,"-",$C251),IN_1A!$B$2:$AA$3000,5,FALSE))=TRUE,"",VLOOKUP(CONCATENATE($B251,"-",$C251),IN_1A!$B$2:$AA$3000,5,FALSE))</f>
        <v>0</v>
      </c>
      <c r="H251" s="1614">
        <f>IF(ISERROR(VLOOKUP(CONCATENATE($B251,"-",$C251),IN_1A!$B$2:$AA$3000,6,FALSE))=TRUE,"",VLOOKUP(CONCATENATE($B251,"-",$C251),IN_1A!$B$2:$AA$3000,6,FALSE))</f>
        <v>0</v>
      </c>
      <c r="I251" s="1613">
        <f>IF(ISERROR(VLOOKUP(CONCATENATE($B251,"-",$C251),IN_1A!$B$2:$AA$3000,7,FALSE))=TRUE,"",VLOOKUP(CONCATENATE($B251,"-",$C251),IN_1A!$B$2:$AA$3000,7,FALSE))</f>
        <v>0</v>
      </c>
      <c r="J251" s="1614">
        <f>IF(ISERROR(VLOOKUP(CONCATENATE($B251,"-",$C251),IN_1A!$B$2:$AA$3000,8,FALSE))=TRUE,"",VLOOKUP(CONCATENATE($B251,"-",$C251),IN_1A!$B$2:$AA$3000,8,FALSE))</f>
        <v>0</v>
      </c>
      <c r="K251" s="1613">
        <f>IF(ISERROR(VLOOKUP(CONCATENATE($B251,"-",$C251),IN_1A!$B$2:$AA$3000,9,FALSE))=TRUE,"",VLOOKUP(CONCATENATE($B251,"-",$C251),IN_1A!$B$2:$AA$3000,9,FALSE))</f>
        <v>0</v>
      </c>
      <c r="L251" s="1614">
        <f>IF(ISERROR(VLOOKUP(CONCATENATE($B251,"-",$C251),IN_1A!$B$2:$AA$3000,10,FALSE))=TRUE,"",VLOOKUP(CONCATENATE($B251,"-",$C251),IN_1A!$B$2:$AA$3000,10,FALSE))</f>
        <v>0</v>
      </c>
      <c r="M251" s="1613">
        <f>IF(ISERROR(VLOOKUP(CONCATENATE($B251,"-",$C251),IN_1A!$B$2:$AA$3000,11,FALSE))=TRUE,"",VLOOKUP(CONCATENATE($B251,"-",$C251),IN_1A!$B$2:$AA$3000,11,FALSE))</f>
        <v>0</v>
      </c>
      <c r="N251" s="1614">
        <f>IF(ISERROR(VLOOKUP(CONCATENATE($B251,"-",$C251),IN_1A!$B$2:$AA$3000,12,FALSE))=TRUE,"",VLOOKUP(CONCATENATE($B251,"-",$C251),IN_1A!$B$2:$AA$3000,12,FALSE))</f>
        <v>0</v>
      </c>
      <c r="O251" s="1613">
        <f>IF(ISERROR(VLOOKUP(CONCATENATE($B251,"-",$C251),IN_1A!$B$2:$AA$3000,13,FALSE))=TRUE,"",VLOOKUP(CONCATENATE($B251,"-",$C251),IN_1A!$B$2:$AA$3000,13,FALSE))</f>
        <v>0</v>
      </c>
      <c r="P251" s="1614">
        <f>IF(ISERROR(VLOOKUP(CONCATENATE($B251,"-",$C251),IN_1A!$B$2:$AA$3000,14,FALSE))=TRUE,"",VLOOKUP(CONCATENATE($B251,"-",$C251),IN_1A!$B$2:$AA$3000,14,FALSE))</f>
        <v>0</v>
      </c>
      <c r="Q251" s="623">
        <f t="shared" si="29"/>
        <v>0</v>
      </c>
      <c r="R251" s="624">
        <f t="shared" si="29"/>
        <v>0</v>
      </c>
      <c r="S251" s="307" t="str">
        <f t="shared" si="33"/>
        <v/>
      </c>
    </row>
    <row r="252" spans="1:19" s="311" customFormat="1" ht="12" customHeight="1" thickBot="1">
      <c r="A252" s="240" t="s">
        <v>632</v>
      </c>
      <c r="B252" s="238" t="s">
        <v>651</v>
      </c>
      <c r="C252" s="241" t="s">
        <v>691</v>
      </c>
      <c r="D252" s="1552" t="str">
        <f t="shared" si="32"/>
        <v/>
      </c>
      <c r="E252" s="1613">
        <f>IF(ISERROR(VLOOKUP(CONCATENATE($B252,"-",$C252),IN_1A!$B$2:$AA$3000,3,FALSE))=TRUE,"",VLOOKUP(CONCATENATE($B252,"-",$C252),IN_1A!$B$2:$AA$3000,3,FALSE))</f>
        <v>0</v>
      </c>
      <c r="F252" s="1614">
        <f>IF(ISERROR(VLOOKUP(CONCATENATE($B252,"-",$C252),IN_1A!$B$2:$AA$3000,4,FALSE))=TRUE,"",VLOOKUP(CONCATENATE($B252,"-",$C252),IN_1A!$B$2:$AA$3000,4,FALSE))</f>
        <v>0</v>
      </c>
      <c r="G252" s="1613">
        <f>IF(ISERROR(VLOOKUP(CONCATENATE($B252,"-",$C252),IN_1A!$B$2:$AA$3000,5,FALSE))=TRUE,"",VLOOKUP(CONCATENATE($B252,"-",$C252),IN_1A!$B$2:$AA$3000,5,FALSE))</f>
        <v>0</v>
      </c>
      <c r="H252" s="1614">
        <f>IF(ISERROR(VLOOKUP(CONCATENATE($B252,"-",$C252),IN_1A!$B$2:$AA$3000,6,FALSE))=TRUE,"",VLOOKUP(CONCATENATE($B252,"-",$C252),IN_1A!$B$2:$AA$3000,6,FALSE))</f>
        <v>0</v>
      </c>
      <c r="I252" s="1613">
        <f>IF(ISERROR(VLOOKUP(CONCATENATE($B252,"-",$C252),IN_1A!$B$2:$AA$3000,7,FALSE))=TRUE,"",VLOOKUP(CONCATENATE($B252,"-",$C252),IN_1A!$B$2:$AA$3000,7,FALSE))</f>
        <v>0</v>
      </c>
      <c r="J252" s="1614">
        <f>IF(ISERROR(VLOOKUP(CONCATENATE($B252,"-",$C252),IN_1A!$B$2:$AA$3000,8,FALSE))=TRUE,"",VLOOKUP(CONCATENATE($B252,"-",$C252),IN_1A!$B$2:$AA$3000,8,FALSE))</f>
        <v>0</v>
      </c>
      <c r="K252" s="1613">
        <f>IF(ISERROR(VLOOKUP(CONCATENATE($B252,"-",$C252),IN_1A!$B$2:$AA$3000,9,FALSE))=TRUE,"",VLOOKUP(CONCATENATE($B252,"-",$C252),IN_1A!$B$2:$AA$3000,9,FALSE))</f>
        <v>0</v>
      </c>
      <c r="L252" s="1614">
        <f>IF(ISERROR(VLOOKUP(CONCATENATE($B252,"-",$C252),IN_1A!$B$2:$AA$3000,10,FALSE))=TRUE,"",VLOOKUP(CONCATENATE($B252,"-",$C252),IN_1A!$B$2:$AA$3000,10,FALSE))</f>
        <v>0</v>
      </c>
      <c r="M252" s="1613">
        <f>IF(ISERROR(VLOOKUP(CONCATENATE($B252,"-",$C252),IN_1A!$B$2:$AA$3000,11,FALSE))=TRUE,"",VLOOKUP(CONCATENATE($B252,"-",$C252),IN_1A!$B$2:$AA$3000,11,FALSE))</f>
        <v>0</v>
      </c>
      <c r="N252" s="1614">
        <f>IF(ISERROR(VLOOKUP(CONCATENATE($B252,"-",$C252),IN_1A!$B$2:$AA$3000,12,FALSE))=TRUE,"",VLOOKUP(CONCATENATE($B252,"-",$C252),IN_1A!$B$2:$AA$3000,12,FALSE))</f>
        <v>0</v>
      </c>
      <c r="O252" s="1613">
        <f>IF(ISERROR(VLOOKUP(CONCATENATE($B252,"-",$C252),IN_1A!$B$2:$AA$3000,13,FALSE))=TRUE,"",VLOOKUP(CONCATENATE($B252,"-",$C252),IN_1A!$B$2:$AA$3000,13,FALSE))</f>
        <v>0</v>
      </c>
      <c r="P252" s="1614">
        <f>IF(ISERROR(VLOOKUP(CONCATENATE($B252,"-",$C252),IN_1A!$B$2:$AA$3000,14,FALSE))=TRUE,"",VLOOKUP(CONCATENATE($B252,"-",$C252),IN_1A!$B$2:$AA$3000,14,FALSE))</f>
        <v>0</v>
      </c>
      <c r="Q252" s="623">
        <f t="shared" si="29"/>
        <v>0</v>
      </c>
      <c r="R252" s="624">
        <f t="shared" si="29"/>
        <v>0</v>
      </c>
      <c r="S252" s="307" t="str">
        <f t="shared" si="33"/>
        <v/>
      </c>
    </row>
    <row r="253" spans="1:19" s="308" customFormat="1" ht="12" thickBot="1">
      <c r="A253" s="240" t="s">
        <v>634</v>
      </c>
      <c r="B253" s="238" t="s">
        <v>652</v>
      </c>
      <c r="C253" s="241" t="s">
        <v>691</v>
      </c>
      <c r="D253" s="1552" t="str">
        <f t="shared" si="32"/>
        <v/>
      </c>
      <c r="E253" s="1613">
        <f>IF(ISERROR(VLOOKUP(CONCATENATE($B253,"-",$C253),IN_1A!$B$2:$AA$3000,3,FALSE))=TRUE,"",VLOOKUP(CONCATENATE($B253,"-",$C253),IN_1A!$B$2:$AA$3000,3,FALSE))</f>
        <v>0</v>
      </c>
      <c r="F253" s="1614">
        <f>IF(ISERROR(VLOOKUP(CONCATENATE($B253,"-",$C253),IN_1A!$B$2:$AA$3000,4,FALSE))=TRUE,"",VLOOKUP(CONCATENATE($B253,"-",$C253),IN_1A!$B$2:$AA$3000,4,FALSE))</f>
        <v>0</v>
      </c>
      <c r="G253" s="1613">
        <f>IF(ISERROR(VLOOKUP(CONCATENATE($B253,"-",$C253),IN_1A!$B$2:$AA$3000,5,FALSE))=TRUE,"",VLOOKUP(CONCATENATE($B253,"-",$C253),IN_1A!$B$2:$AA$3000,5,FALSE))</f>
        <v>0</v>
      </c>
      <c r="H253" s="1614">
        <f>IF(ISERROR(VLOOKUP(CONCATENATE($B253,"-",$C253),IN_1A!$B$2:$AA$3000,6,FALSE))=TRUE,"",VLOOKUP(CONCATENATE($B253,"-",$C253),IN_1A!$B$2:$AA$3000,6,FALSE))</f>
        <v>0</v>
      </c>
      <c r="I253" s="1613">
        <f>IF(ISERROR(VLOOKUP(CONCATENATE($B253,"-",$C253),IN_1A!$B$2:$AA$3000,7,FALSE))=TRUE,"",VLOOKUP(CONCATENATE($B253,"-",$C253),IN_1A!$B$2:$AA$3000,7,FALSE))</f>
        <v>0</v>
      </c>
      <c r="J253" s="1614">
        <f>IF(ISERROR(VLOOKUP(CONCATENATE($B253,"-",$C253),IN_1A!$B$2:$AA$3000,8,FALSE))=TRUE,"",VLOOKUP(CONCATENATE($B253,"-",$C253),IN_1A!$B$2:$AA$3000,8,FALSE))</f>
        <v>0</v>
      </c>
      <c r="K253" s="1613">
        <f>IF(ISERROR(VLOOKUP(CONCATENATE($B253,"-",$C253),IN_1A!$B$2:$AA$3000,9,FALSE))=TRUE,"",VLOOKUP(CONCATENATE($B253,"-",$C253),IN_1A!$B$2:$AA$3000,9,FALSE))</f>
        <v>0</v>
      </c>
      <c r="L253" s="1614">
        <f>IF(ISERROR(VLOOKUP(CONCATENATE($B253,"-",$C253),IN_1A!$B$2:$AA$3000,10,FALSE))=TRUE,"",VLOOKUP(CONCATENATE($B253,"-",$C253),IN_1A!$B$2:$AA$3000,10,FALSE))</f>
        <v>0</v>
      </c>
      <c r="M253" s="1613">
        <f>IF(ISERROR(VLOOKUP(CONCATENATE($B253,"-",$C253),IN_1A!$B$2:$AA$3000,11,FALSE))=TRUE,"",VLOOKUP(CONCATENATE($B253,"-",$C253),IN_1A!$B$2:$AA$3000,11,FALSE))</f>
        <v>0</v>
      </c>
      <c r="N253" s="1614">
        <f>IF(ISERROR(VLOOKUP(CONCATENATE($B253,"-",$C253),IN_1A!$B$2:$AA$3000,12,FALSE))=TRUE,"",VLOOKUP(CONCATENATE($B253,"-",$C253),IN_1A!$B$2:$AA$3000,12,FALSE))</f>
        <v>0</v>
      </c>
      <c r="O253" s="1613">
        <f>IF(ISERROR(VLOOKUP(CONCATENATE($B253,"-",$C253),IN_1A!$B$2:$AA$3000,13,FALSE))=TRUE,"",VLOOKUP(CONCATENATE($B253,"-",$C253),IN_1A!$B$2:$AA$3000,13,FALSE))</f>
        <v>0</v>
      </c>
      <c r="P253" s="1614">
        <f>IF(ISERROR(VLOOKUP(CONCATENATE($B253,"-",$C253),IN_1A!$B$2:$AA$3000,14,FALSE))=TRUE,"",VLOOKUP(CONCATENATE($B253,"-",$C253),IN_1A!$B$2:$AA$3000,14,FALSE))</f>
        <v>0</v>
      </c>
      <c r="Q253" s="623">
        <f t="shared" si="29"/>
        <v>0</v>
      </c>
      <c r="R253" s="624">
        <f t="shared" si="29"/>
        <v>0</v>
      </c>
      <c r="S253" s="307" t="str">
        <f t="shared" si="33"/>
        <v/>
      </c>
    </row>
    <row r="254" spans="1:19" s="311" customFormat="1" ht="12" customHeight="1" thickBot="1">
      <c r="A254" s="240" t="s">
        <v>636</v>
      </c>
      <c r="B254" s="238" t="s">
        <v>653</v>
      </c>
      <c r="C254" s="241" t="s">
        <v>691</v>
      </c>
      <c r="D254" s="1552" t="str">
        <f t="shared" si="32"/>
        <v/>
      </c>
      <c r="E254" s="1613">
        <f>IF(ISERROR(VLOOKUP(CONCATENATE($B254,"-",$C254),IN_1A!$B$2:$AA$3000,3,FALSE))=TRUE,"",VLOOKUP(CONCATENATE($B254,"-",$C254),IN_1A!$B$2:$AA$3000,3,FALSE))</f>
        <v>0</v>
      </c>
      <c r="F254" s="1614">
        <f>IF(ISERROR(VLOOKUP(CONCATENATE($B254,"-",$C254),IN_1A!$B$2:$AA$3000,4,FALSE))=TRUE,"",VLOOKUP(CONCATENATE($B254,"-",$C254),IN_1A!$B$2:$AA$3000,4,FALSE))</f>
        <v>0</v>
      </c>
      <c r="G254" s="1613">
        <f>IF(ISERROR(VLOOKUP(CONCATENATE($B254,"-",$C254),IN_1A!$B$2:$AA$3000,5,FALSE))=TRUE,"",VLOOKUP(CONCATENATE($B254,"-",$C254),IN_1A!$B$2:$AA$3000,5,FALSE))</f>
        <v>0</v>
      </c>
      <c r="H254" s="1614">
        <f>IF(ISERROR(VLOOKUP(CONCATENATE($B254,"-",$C254),IN_1A!$B$2:$AA$3000,6,FALSE))=TRUE,"",VLOOKUP(CONCATENATE($B254,"-",$C254),IN_1A!$B$2:$AA$3000,6,FALSE))</f>
        <v>0</v>
      </c>
      <c r="I254" s="1613">
        <f>IF(ISERROR(VLOOKUP(CONCATENATE($B254,"-",$C254),IN_1A!$B$2:$AA$3000,7,FALSE))=TRUE,"",VLOOKUP(CONCATENATE($B254,"-",$C254),IN_1A!$B$2:$AA$3000,7,FALSE))</f>
        <v>0</v>
      </c>
      <c r="J254" s="1614">
        <f>IF(ISERROR(VLOOKUP(CONCATENATE($B254,"-",$C254),IN_1A!$B$2:$AA$3000,8,FALSE))=TRUE,"",VLOOKUP(CONCATENATE($B254,"-",$C254),IN_1A!$B$2:$AA$3000,8,FALSE))</f>
        <v>0</v>
      </c>
      <c r="K254" s="1613">
        <f>IF(ISERROR(VLOOKUP(CONCATENATE($B254,"-",$C254),IN_1A!$B$2:$AA$3000,9,FALSE))=TRUE,"",VLOOKUP(CONCATENATE($B254,"-",$C254),IN_1A!$B$2:$AA$3000,9,FALSE))</f>
        <v>0</v>
      </c>
      <c r="L254" s="1614">
        <f>IF(ISERROR(VLOOKUP(CONCATENATE($B254,"-",$C254),IN_1A!$B$2:$AA$3000,10,FALSE))=TRUE,"",VLOOKUP(CONCATENATE($B254,"-",$C254),IN_1A!$B$2:$AA$3000,10,FALSE))</f>
        <v>0</v>
      </c>
      <c r="M254" s="1613">
        <f>IF(ISERROR(VLOOKUP(CONCATENATE($B254,"-",$C254),IN_1A!$B$2:$AA$3000,11,FALSE))=TRUE,"",VLOOKUP(CONCATENATE($B254,"-",$C254),IN_1A!$B$2:$AA$3000,11,FALSE))</f>
        <v>0</v>
      </c>
      <c r="N254" s="1614">
        <f>IF(ISERROR(VLOOKUP(CONCATENATE($B254,"-",$C254),IN_1A!$B$2:$AA$3000,12,FALSE))=TRUE,"",VLOOKUP(CONCATENATE($B254,"-",$C254),IN_1A!$B$2:$AA$3000,12,FALSE))</f>
        <v>0</v>
      </c>
      <c r="O254" s="1613">
        <f>IF(ISERROR(VLOOKUP(CONCATENATE($B254,"-",$C254),IN_1A!$B$2:$AA$3000,13,FALSE))=TRUE,"",VLOOKUP(CONCATENATE($B254,"-",$C254),IN_1A!$B$2:$AA$3000,13,FALSE))</f>
        <v>0</v>
      </c>
      <c r="P254" s="1614">
        <f>IF(ISERROR(VLOOKUP(CONCATENATE($B254,"-",$C254),IN_1A!$B$2:$AA$3000,14,FALSE))=TRUE,"",VLOOKUP(CONCATENATE($B254,"-",$C254),IN_1A!$B$2:$AA$3000,14,FALSE))</f>
        <v>0</v>
      </c>
      <c r="Q254" s="623">
        <f t="shared" si="29"/>
        <v>0</v>
      </c>
      <c r="R254" s="624">
        <f t="shared" si="29"/>
        <v>0</v>
      </c>
      <c r="S254" s="307" t="str">
        <f t="shared" si="33"/>
        <v/>
      </c>
    </row>
    <row r="255" spans="1:19" s="311" customFormat="1" ht="12" customHeight="1" thickBot="1">
      <c r="A255" s="240" t="s">
        <v>638</v>
      </c>
      <c r="B255" s="238" t="s">
        <v>654</v>
      </c>
      <c r="C255" s="241" t="s">
        <v>691</v>
      </c>
      <c r="D255" s="1552" t="str">
        <f t="shared" si="32"/>
        <v/>
      </c>
      <c r="E255" s="1613">
        <f>IF(ISERROR(VLOOKUP(CONCATENATE($B255,"-",$C255),IN_1A!$B$2:$AA$3000,3,FALSE))=TRUE,"",VLOOKUP(CONCATENATE($B255,"-",$C255),IN_1A!$B$2:$AA$3000,3,FALSE))</f>
        <v>0</v>
      </c>
      <c r="F255" s="1614">
        <f>IF(ISERROR(VLOOKUP(CONCATENATE($B255,"-",$C255),IN_1A!$B$2:$AA$3000,4,FALSE))=TRUE,"",VLOOKUP(CONCATENATE($B255,"-",$C255),IN_1A!$B$2:$AA$3000,4,FALSE))</f>
        <v>0</v>
      </c>
      <c r="G255" s="1613">
        <f>IF(ISERROR(VLOOKUP(CONCATENATE($B255,"-",$C255),IN_1A!$B$2:$AA$3000,5,FALSE))=TRUE,"",VLOOKUP(CONCATENATE($B255,"-",$C255),IN_1A!$B$2:$AA$3000,5,FALSE))</f>
        <v>0</v>
      </c>
      <c r="H255" s="1614">
        <f>IF(ISERROR(VLOOKUP(CONCATENATE($B255,"-",$C255),IN_1A!$B$2:$AA$3000,6,FALSE))=TRUE,"",VLOOKUP(CONCATENATE($B255,"-",$C255),IN_1A!$B$2:$AA$3000,6,FALSE))</f>
        <v>0</v>
      </c>
      <c r="I255" s="1613">
        <f>IF(ISERROR(VLOOKUP(CONCATENATE($B255,"-",$C255),IN_1A!$B$2:$AA$3000,7,FALSE))=TRUE,"",VLOOKUP(CONCATENATE($B255,"-",$C255),IN_1A!$B$2:$AA$3000,7,FALSE))</f>
        <v>0</v>
      </c>
      <c r="J255" s="1614">
        <f>IF(ISERROR(VLOOKUP(CONCATENATE($B255,"-",$C255),IN_1A!$B$2:$AA$3000,8,FALSE))=TRUE,"",VLOOKUP(CONCATENATE($B255,"-",$C255),IN_1A!$B$2:$AA$3000,8,FALSE))</f>
        <v>0</v>
      </c>
      <c r="K255" s="1613">
        <f>IF(ISERROR(VLOOKUP(CONCATENATE($B255,"-",$C255),IN_1A!$B$2:$AA$3000,9,FALSE))=TRUE,"",VLOOKUP(CONCATENATE($B255,"-",$C255),IN_1A!$B$2:$AA$3000,9,FALSE))</f>
        <v>0</v>
      </c>
      <c r="L255" s="1614">
        <f>IF(ISERROR(VLOOKUP(CONCATENATE($B255,"-",$C255),IN_1A!$B$2:$AA$3000,10,FALSE))=TRUE,"",VLOOKUP(CONCATENATE($B255,"-",$C255),IN_1A!$B$2:$AA$3000,10,FALSE))</f>
        <v>0</v>
      </c>
      <c r="M255" s="1613">
        <f>IF(ISERROR(VLOOKUP(CONCATENATE($B255,"-",$C255),IN_1A!$B$2:$AA$3000,11,FALSE))=TRUE,"",VLOOKUP(CONCATENATE($B255,"-",$C255),IN_1A!$B$2:$AA$3000,11,FALSE))</f>
        <v>0</v>
      </c>
      <c r="N255" s="1614">
        <f>IF(ISERROR(VLOOKUP(CONCATENATE($B255,"-",$C255),IN_1A!$B$2:$AA$3000,12,FALSE))=TRUE,"",VLOOKUP(CONCATENATE($B255,"-",$C255),IN_1A!$B$2:$AA$3000,12,FALSE))</f>
        <v>0</v>
      </c>
      <c r="O255" s="1613">
        <f>IF(ISERROR(VLOOKUP(CONCATENATE($B255,"-",$C255),IN_1A!$B$2:$AA$3000,13,FALSE))=TRUE,"",VLOOKUP(CONCATENATE($B255,"-",$C255),IN_1A!$B$2:$AA$3000,13,FALSE))</f>
        <v>0</v>
      </c>
      <c r="P255" s="1614">
        <f>IF(ISERROR(VLOOKUP(CONCATENATE($B255,"-",$C255),IN_1A!$B$2:$AA$3000,14,FALSE))=TRUE,"",VLOOKUP(CONCATENATE($B255,"-",$C255),IN_1A!$B$2:$AA$3000,14,FALSE))</f>
        <v>0</v>
      </c>
      <c r="Q255" s="623">
        <f t="shared" si="29"/>
        <v>0</v>
      </c>
      <c r="R255" s="624">
        <f t="shared" si="29"/>
        <v>0</v>
      </c>
      <c r="S255" s="307" t="str">
        <f t="shared" si="33"/>
        <v/>
      </c>
    </row>
    <row r="256" spans="1:19" s="311" customFormat="1" ht="12" customHeight="1" thickBot="1">
      <c r="A256" s="240" t="s">
        <v>640</v>
      </c>
      <c r="B256" s="238" t="s">
        <v>655</v>
      </c>
      <c r="C256" s="241" t="s">
        <v>691</v>
      </c>
      <c r="D256" s="1552" t="str">
        <f t="shared" si="32"/>
        <v/>
      </c>
      <c r="E256" s="1613">
        <f>IF(ISERROR(VLOOKUP(CONCATENATE($B256,"-",$C256),IN_1A!$B$2:$AA$3000,3,FALSE))=TRUE,"",VLOOKUP(CONCATENATE($B256,"-",$C256),IN_1A!$B$2:$AA$3000,3,FALSE))</f>
        <v>0</v>
      </c>
      <c r="F256" s="1614">
        <f>IF(ISERROR(VLOOKUP(CONCATENATE($B256,"-",$C256),IN_1A!$B$2:$AA$3000,4,FALSE))=TRUE,"",VLOOKUP(CONCATENATE($B256,"-",$C256),IN_1A!$B$2:$AA$3000,4,FALSE))</f>
        <v>0</v>
      </c>
      <c r="G256" s="1613">
        <f>IF(ISERROR(VLOOKUP(CONCATENATE($B256,"-",$C256),IN_1A!$B$2:$AA$3000,5,FALSE))=TRUE,"",VLOOKUP(CONCATENATE($B256,"-",$C256),IN_1A!$B$2:$AA$3000,5,FALSE))</f>
        <v>0</v>
      </c>
      <c r="H256" s="1614">
        <f>IF(ISERROR(VLOOKUP(CONCATENATE($B256,"-",$C256),IN_1A!$B$2:$AA$3000,6,FALSE))=TRUE,"",VLOOKUP(CONCATENATE($B256,"-",$C256),IN_1A!$B$2:$AA$3000,6,FALSE))</f>
        <v>0</v>
      </c>
      <c r="I256" s="1613">
        <f>IF(ISERROR(VLOOKUP(CONCATENATE($B256,"-",$C256),IN_1A!$B$2:$AA$3000,7,FALSE))=TRUE,"",VLOOKUP(CONCATENATE($B256,"-",$C256),IN_1A!$B$2:$AA$3000,7,FALSE))</f>
        <v>0</v>
      </c>
      <c r="J256" s="1614">
        <f>IF(ISERROR(VLOOKUP(CONCATENATE($B256,"-",$C256),IN_1A!$B$2:$AA$3000,8,FALSE))=TRUE,"",VLOOKUP(CONCATENATE($B256,"-",$C256),IN_1A!$B$2:$AA$3000,8,FALSE))</f>
        <v>0</v>
      </c>
      <c r="K256" s="1613">
        <f>IF(ISERROR(VLOOKUP(CONCATENATE($B256,"-",$C256),IN_1A!$B$2:$AA$3000,9,FALSE))=TRUE,"",VLOOKUP(CONCATENATE($B256,"-",$C256),IN_1A!$B$2:$AA$3000,9,FALSE))</f>
        <v>0</v>
      </c>
      <c r="L256" s="1614">
        <f>IF(ISERROR(VLOOKUP(CONCATENATE($B256,"-",$C256),IN_1A!$B$2:$AA$3000,10,FALSE))=TRUE,"",VLOOKUP(CONCATENATE($B256,"-",$C256),IN_1A!$B$2:$AA$3000,10,FALSE))</f>
        <v>0</v>
      </c>
      <c r="M256" s="1613">
        <f>IF(ISERROR(VLOOKUP(CONCATENATE($B256,"-",$C256),IN_1A!$B$2:$AA$3000,11,FALSE))=TRUE,"",VLOOKUP(CONCATENATE($B256,"-",$C256),IN_1A!$B$2:$AA$3000,11,FALSE))</f>
        <v>0</v>
      </c>
      <c r="N256" s="1614">
        <f>IF(ISERROR(VLOOKUP(CONCATENATE($B256,"-",$C256),IN_1A!$B$2:$AA$3000,12,FALSE))=TRUE,"",VLOOKUP(CONCATENATE($B256,"-",$C256),IN_1A!$B$2:$AA$3000,12,FALSE))</f>
        <v>0</v>
      </c>
      <c r="O256" s="1613">
        <f>IF(ISERROR(VLOOKUP(CONCATENATE($B256,"-",$C256),IN_1A!$B$2:$AA$3000,13,FALSE))=TRUE,"",VLOOKUP(CONCATENATE($B256,"-",$C256),IN_1A!$B$2:$AA$3000,13,FALSE))</f>
        <v>0</v>
      </c>
      <c r="P256" s="1614">
        <f>IF(ISERROR(VLOOKUP(CONCATENATE($B256,"-",$C256),IN_1A!$B$2:$AA$3000,14,FALSE))=TRUE,"",VLOOKUP(CONCATENATE($B256,"-",$C256),IN_1A!$B$2:$AA$3000,14,FALSE))</f>
        <v>0</v>
      </c>
      <c r="Q256" s="623">
        <f t="shared" si="29"/>
        <v>0</v>
      </c>
      <c r="R256" s="624">
        <f t="shared" si="29"/>
        <v>0</v>
      </c>
      <c r="S256" s="307" t="str">
        <f t="shared" si="33"/>
        <v/>
      </c>
    </row>
    <row r="257" spans="1:19" s="311" customFormat="1" ht="12" customHeight="1" thickBot="1">
      <c r="A257" s="242" t="s">
        <v>642</v>
      </c>
      <c r="B257" s="243" t="s">
        <v>656</v>
      </c>
      <c r="C257" s="244" t="s">
        <v>691</v>
      </c>
      <c r="D257" s="1553" t="str">
        <f t="shared" si="32"/>
        <v/>
      </c>
      <c r="E257" s="1615">
        <f>IF(ISERROR(VLOOKUP(CONCATENATE($B257,"-",$C257),IN_1A!$B$2:$AA$3000,3,FALSE))=TRUE,"",VLOOKUP(CONCATENATE($B257,"-",$C257),IN_1A!$B$2:$AA$3000,3,FALSE))</f>
        <v>0</v>
      </c>
      <c r="F257" s="1616">
        <f>IF(ISERROR(VLOOKUP(CONCATENATE($B257,"-",$C257),IN_1A!$B$2:$AA$3000,4,FALSE))=TRUE,"",VLOOKUP(CONCATENATE($B257,"-",$C257),IN_1A!$B$2:$AA$3000,4,FALSE))</f>
        <v>0</v>
      </c>
      <c r="G257" s="1615">
        <f>IF(ISERROR(VLOOKUP(CONCATENATE($B257,"-",$C257),IN_1A!$B$2:$AA$3000,5,FALSE))=TRUE,"",VLOOKUP(CONCATENATE($B257,"-",$C257),IN_1A!$B$2:$AA$3000,5,FALSE))</f>
        <v>0</v>
      </c>
      <c r="H257" s="1616">
        <f>IF(ISERROR(VLOOKUP(CONCATENATE($B257,"-",$C257),IN_1A!$B$2:$AA$3000,6,FALSE))=TRUE,"",VLOOKUP(CONCATENATE($B257,"-",$C257),IN_1A!$B$2:$AA$3000,6,FALSE))</f>
        <v>0</v>
      </c>
      <c r="I257" s="1615">
        <f>IF(ISERROR(VLOOKUP(CONCATENATE($B257,"-",$C257),IN_1A!$B$2:$AA$3000,7,FALSE))=TRUE,"",VLOOKUP(CONCATENATE($B257,"-",$C257),IN_1A!$B$2:$AA$3000,7,FALSE))</f>
        <v>0</v>
      </c>
      <c r="J257" s="1616">
        <f>IF(ISERROR(VLOOKUP(CONCATENATE($B257,"-",$C257),IN_1A!$B$2:$AA$3000,8,FALSE))=TRUE,"",VLOOKUP(CONCATENATE($B257,"-",$C257),IN_1A!$B$2:$AA$3000,8,FALSE))</f>
        <v>0</v>
      </c>
      <c r="K257" s="1615">
        <f>IF(ISERROR(VLOOKUP(CONCATENATE($B257,"-",$C257),IN_1A!$B$2:$AA$3000,9,FALSE))=TRUE,"",VLOOKUP(CONCATENATE($B257,"-",$C257),IN_1A!$B$2:$AA$3000,9,FALSE))</f>
        <v>0</v>
      </c>
      <c r="L257" s="1616">
        <f>IF(ISERROR(VLOOKUP(CONCATENATE($B257,"-",$C257),IN_1A!$B$2:$AA$3000,10,FALSE))=TRUE,"",VLOOKUP(CONCATENATE($B257,"-",$C257),IN_1A!$B$2:$AA$3000,10,FALSE))</f>
        <v>0</v>
      </c>
      <c r="M257" s="1615">
        <f>IF(ISERROR(VLOOKUP(CONCATENATE($B257,"-",$C257),IN_1A!$B$2:$AA$3000,11,FALSE))=TRUE,"",VLOOKUP(CONCATENATE($B257,"-",$C257),IN_1A!$B$2:$AA$3000,11,FALSE))</f>
        <v>0</v>
      </c>
      <c r="N257" s="1616">
        <f>IF(ISERROR(VLOOKUP(CONCATENATE($B257,"-",$C257),IN_1A!$B$2:$AA$3000,12,FALSE))=TRUE,"",VLOOKUP(CONCATENATE($B257,"-",$C257),IN_1A!$B$2:$AA$3000,12,FALSE))</f>
        <v>0</v>
      </c>
      <c r="O257" s="1615">
        <f>IF(ISERROR(VLOOKUP(CONCATENATE($B257,"-",$C257),IN_1A!$B$2:$AA$3000,13,FALSE))=TRUE,"",VLOOKUP(CONCATENATE($B257,"-",$C257),IN_1A!$B$2:$AA$3000,13,FALSE))</f>
        <v>0</v>
      </c>
      <c r="P257" s="1616">
        <f>IF(ISERROR(VLOOKUP(CONCATENATE($B257,"-",$C257),IN_1A!$B$2:$AA$3000,14,FALSE))=TRUE,"",VLOOKUP(CONCATENATE($B257,"-",$C257),IN_1A!$B$2:$AA$3000,14,FALSE))</f>
        <v>0</v>
      </c>
      <c r="Q257" s="625">
        <f t="shared" si="29"/>
        <v>0</v>
      </c>
      <c r="R257" s="626">
        <f t="shared" si="29"/>
        <v>0</v>
      </c>
      <c r="S257" s="307" t="str">
        <f t="shared" si="33"/>
        <v/>
      </c>
    </row>
    <row r="258" spans="1:19" s="311" customFormat="1" ht="12" customHeight="1" thickBot="1">
      <c r="A258" s="260" t="s">
        <v>657</v>
      </c>
      <c r="B258" s="251"/>
      <c r="C258" s="252"/>
      <c r="D258" s="1557"/>
      <c r="E258" s="536"/>
      <c r="F258" s="533"/>
      <c r="G258" s="533"/>
      <c r="H258" s="533"/>
      <c r="I258" s="533"/>
      <c r="J258" s="533"/>
      <c r="K258" s="533"/>
      <c r="L258" s="533"/>
      <c r="M258" s="533"/>
      <c r="N258" s="533"/>
      <c r="O258" s="533"/>
      <c r="P258" s="533"/>
      <c r="Q258" s="627"/>
      <c r="R258" s="628"/>
      <c r="S258" s="307" t="str">
        <f t="shared" si="33"/>
        <v/>
      </c>
    </row>
    <row r="259" spans="1:19" s="311" customFormat="1" ht="12" customHeight="1" thickBot="1">
      <c r="A259" s="245" t="s">
        <v>598</v>
      </c>
      <c r="B259" s="251"/>
      <c r="C259" s="252"/>
      <c r="D259" s="1558"/>
      <c r="E259" s="536"/>
      <c r="F259" s="533"/>
      <c r="G259" s="533"/>
      <c r="H259" s="533"/>
      <c r="I259" s="533"/>
      <c r="J259" s="533"/>
      <c r="K259" s="533"/>
      <c r="L259" s="533"/>
      <c r="M259" s="533"/>
      <c r="N259" s="533"/>
      <c r="O259" s="533"/>
      <c r="P259" s="533"/>
      <c r="Q259" s="627"/>
      <c r="R259" s="628"/>
      <c r="S259" s="307" t="str">
        <f t="shared" si="33"/>
        <v/>
      </c>
    </row>
    <row r="260" spans="1:19" s="308" customFormat="1" ht="12" thickBot="1">
      <c r="A260" s="237" t="s">
        <v>658</v>
      </c>
      <c r="B260" s="248" t="s">
        <v>659</v>
      </c>
      <c r="C260" s="249" t="s">
        <v>691</v>
      </c>
      <c r="D260" s="1555" t="str">
        <f t="shared" ref="D260:D268" si="34">CONCATENATE(D$218)</f>
        <v/>
      </c>
      <c r="E260" s="1611">
        <f>IF(ISERROR(VLOOKUP(CONCATENATE($B260,"-",$C260),IN_1A!$B$2:$AA$3000,3,FALSE))=TRUE,"",VLOOKUP(CONCATENATE($B260,"-",$C260),IN_1A!$B$2:$AA$3000,3,FALSE))</f>
        <v>0</v>
      </c>
      <c r="F260" s="1612">
        <f>IF(ISERROR(VLOOKUP(CONCATENATE($B260,"-",$C260),IN_1A!$B$2:$AA$3000,4,FALSE))=TRUE,"",VLOOKUP(CONCATENATE($B260,"-",$C260),IN_1A!$B$2:$AA$3000,4,FALSE))</f>
        <v>0</v>
      </c>
      <c r="G260" s="1611">
        <f>IF(ISERROR(VLOOKUP(CONCATENATE($B260,"-",$C260),IN_1A!$B$2:$AA$3000,5,FALSE))=TRUE,"",VLOOKUP(CONCATENATE($B260,"-",$C260),IN_1A!$B$2:$AA$3000,5,FALSE))</f>
        <v>0</v>
      </c>
      <c r="H260" s="1612">
        <f>IF(ISERROR(VLOOKUP(CONCATENATE($B260,"-",$C260),IN_1A!$B$2:$AA$3000,6,FALSE))=TRUE,"",VLOOKUP(CONCATENATE($B260,"-",$C260),IN_1A!$B$2:$AA$3000,6,FALSE))</f>
        <v>0</v>
      </c>
      <c r="I260" s="1611">
        <f>IF(ISERROR(VLOOKUP(CONCATENATE($B260,"-",$C260),IN_1A!$B$2:$AA$3000,7,FALSE))=TRUE,"",VLOOKUP(CONCATENATE($B260,"-",$C260),IN_1A!$B$2:$AA$3000,7,FALSE))</f>
        <v>0</v>
      </c>
      <c r="J260" s="1612">
        <f>IF(ISERROR(VLOOKUP(CONCATENATE($B260,"-",$C260),IN_1A!$B$2:$AA$3000,8,FALSE))=TRUE,"",VLOOKUP(CONCATENATE($B260,"-",$C260),IN_1A!$B$2:$AA$3000,8,FALSE))</f>
        <v>0</v>
      </c>
      <c r="K260" s="1611">
        <f>IF(ISERROR(VLOOKUP(CONCATENATE($B260,"-",$C260),IN_1A!$B$2:$AA$3000,9,FALSE))=TRUE,"",VLOOKUP(CONCATENATE($B260,"-",$C260),IN_1A!$B$2:$AA$3000,9,FALSE))</f>
        <v>0</v>
      </c>
      <c r="L260" s="1612">
        <f>IF(ISERROR(VLOOKUP(CONCATENATE($B260,"-",$C260),IN_1A!$B$2:$AA$3000,10,FALSE))=TRUE,"",VLOOKUP(CONCATENATE($B260,"-",$C260),IN_1A!$B$2:$AA$3000,10,FALSE))</f>
        <v>0</v>
      </c>
      <c r="M260" s="1611">
        <f>IF(ISERROR(VLOOKUP(CONCATENATE($B260,"-",$C260),IN_1A!$B$2:$AA$3000,11,FALSE))=TRUE,"",VLOOKUP(CONCATENATE($B260,"-",$C260),IN_1A!$B$2:$AA$3000,11,FALSE))</f>
        <v>0</v>
      </c>
      <c r="N260" s="1612">
        <f>IF(ISERROR(VLOOKUP(CONCATENATE($B260,"-",$C260),IN_1A!$B$2:$AA$3000,12,FALSE))=TRUE,"",VLOOKUP(CONCATENATE($B260,"-",$C260),IN_1A!$B$2:$AA$3000,12,FALSE))</f>
        <v>0</v>
      </c>
      <c r="O260" s="1611">
        <f>IF(ISERROR(VLOOKUP(CONCATENATE($B260,"-",$C260),IN_1A!$B$2:$AA$3000,13,FALSE))=TRUE,"",VLOOKUP(CONCATENATE($B260,"-",$C260),IN_1A!$B$2:$AA$3000,13,FALSE))</f>
        <v>0</v>
      </c>
      <c r="P260" s="1612">
        <f>IF(ISERROR(VLOOKUP(CONCATENATE($B260,"-",$C260),IN_1A!$B$2:$AA$3000,14,FALSE))=TRUE,"",VLOOKUP(CONCATENATE($B260,"-",$C260),IN_1A!$B$2:$AA$3000,14,FALSE))</f>
        <v>0</v>
      </c>
      <c r="Q260" s="621">
        <f t="shared" si="29"/>
        <v>0</v>
      </c>
      <c r="R260" s="622">
        <f t="shared" si="29"/>
        <v>0</v>
      </c>
      <c r="S260" s="307"/>
    </row>
    <row r="261" spans="1:19" s="308" customFormat="1" ht="12" thickBot="1">
      <c r="A261" s="240" t="s">
        <v>660</v>
      </c>
      <c r="B261" s="238" t="s">
        <v>661</v>
      </c>
      <c r="C261" s="241" t="s">
        <v>691</v>
      </c>
      <c r="D261" s="1552" t="str">
        <f t="shared" si="34"/>
        <v/>
      </c>
      <c r="E261" s="1613">
        <f>IF(ISERROR(VLOOKUP(CONCATENATE($B261,"-",$C261),IN_1A!$B$2:$AA$3000,3,FALSE))=TRUE,"",VLOOKUP(CONCATENATE($B261,"-",$C261),IN_1A!$B$2:$AA$3000,3,FALSE))</f>
        <v>0</v>
      </c>
      <c r="F261" s="1614">
        <f>IF(ISERROR(VLOOKUP(CONCATENATE($B261,"-",$C261),IN_1A!$B$2:$AA$3000,4,FALSE))=TRUE,"",VLOOKUP(CONCATENATE($B261,"-",$C261),IN_1A!$B$2:$AA$3000,4,FALSE))</f>
        <v>0</v>
      </c>
      <c r="G261" s="1613">
        <f>IF(ISERROR(VLOOKUP(CONCATENATE($B261,"-",$C261),IN_1A!$B$2:$AA$3000,5,FALSE))=TRUE,"",VLOOKUP(CONCATENATE($B261,"-",$C261),IN_1A!$B$2:$AA$3000,5,FALSE))</f>
        <v>0</v>
      </c>
      <c r="H261" s="1614">
        <f>IF(ISERROR(VLOOKUP(CONCATENATE($B261,"-",$C261),IN_1A!$B$2:$AA$3000,6,FALSE))=TRUE,"",VLOOKUP(CONCATENATE($B261,"-",$C261),IN_1A!$B$2:$AA$3000,6,FALSE))</f>
        <v>0</v>
      </c>
      <c r="I261" s="1613">
        <f>IF(ISERROR(VLOOKUP(CONCATENATE($B261,"-",$C261),IN_1A!$B$2:$AA$3000,7,FALSE))=TRUE,"",VLOOKUP(CONCATENATE($B261,"-",$C261),IN_1A!$B$2:$AA$3000,7,FALSE))</f>
        <v>0</v>
      </c>
      <c r="J261" s="1614">
        <f>IF(ISERROR(VLOOKUP(CONCATENATE($B261,"-",$C261),IN_1A!$B$2:$AA$3000,8,FALSE))=TRUE,"",VLOOKUP(CONCATENATE($B261,"-",$C261),IN_1A!$B$2:$AA$3000,8,FALSE))</f>
        <v>0</v>
      </c>
      <c r="K261" s="1613">
        <f>IF(ISERROR(VLOOKUP(CONCATENATE($B261,"-",$C261),IN_1A!$B$2:$AA$3000,9,FALSE))=TRUE,"",VLOOKUP(CONCATENATE($B261,"-",$C261),IN_1A!$B$2:$AA$3000,9,FALSE))</f>
        <v>0</v>
      </c>
      <c r="L261" s="1614">
        <f>IF(ISERROR(VLOOKUP(CONCATENATE($B261,"-",$C261),IN_1A!$B$2:$AA$3000,10,FALSE))=TRUE,"",VLOOKUP(CONCATENATE($B261,"-",$C261),IN_1A!$B$2:$AA$3000,10,FALSE))</f>
        <v>0</v>
      </c>
      <c r="M261" s="1613">
        <f>IF(ISERROR(VLOOKUP(CONCATENATE($B261,"-",$C261),IN_1A!$B$2:$AA$3000,11,FALSE))=TRUE,"",VLOOKUP(CONCATENATE($B261,"-",$C261),IN_1A!$B$2:$AA$3000,11,FALSE))</f>
        <v>0</v>
      </c>
      <c r="N261" s="1614">
        <f>IF(ISERROR(VLOOKUP(CONCATENATE($B261,"-",$C261),IN_1A!$B$2:$AA$3000,12,FALSE))=TRUE,"",VLOOKUP(CONCATENATE($B261,"-",$C261),IN_1A!$B$2:$AA$3000,12,FALSE))</f>
        <v>0</v>
      </c>
      <c r="O261" s="1613">
        <f>IF(ISERROR(VLOOKUP(CONCATENATE($B261,"-",$C261),IN_1A!$B$2:$AA$3000,13,FALSE))=TRUE,"",VLOOKUP(CONCATENATE($B261,"-",$C261),IN_1A!$B$2:$AA$3000,13,FALSE))</f>
        <v>0</v>
      </c>
      <c r="P261" s="1614">
        <f>IF(ISERROR(VLOOKUP(CONCATENATE($B261,"-",$C261),IN_1A!$B$2:$AA$3000,14,FALSE))=TRUE,"",VLOOKUP(CONCATENATE($B261,"-",$C261),IN_1A!$B$2:$AA$3000,14,FALSE))</f>
        <v>0</v>
      </c>
      <c r="Q261" s="623">
        <f t="shared" si="29"/>
        <v>0</v>
      </c>
      <c r="R261" s="624">
        <f t="shared" si="29"/>
        <v>0</v>
      </c>
      <c r="S261" s="307"/>
    </row>
    <row r="262" spans="1:19" s="311" customFormat="1" ht="12" customHeight="1" thickBot="1">
      <c r="A262" s="240" t="s">
        <v>662</v>
      </c>
      <c r="B262" s="238" t="s">
        <v>663</v>
      </c>
      <c r="C262" s="241" t="s">
        <v>691</v>
      </c>
      <c r="D262" s="1552" t="str">
        <f t="shared" si="34"/>
        <v/>
      </c>
      <c r="E262" s="1613">
        <f>IF(ISERROR(VLOOKUP(CONCATENATE($B262,"-",$C262),IN_1A!$B$2:$AA$3000,3,FALSE))=TRUE,"",VLOOKUP(CONCATENATE($B262,"-",$C262),IN_1A!$B$2:$AA$3000,3,FALSE))</f>
        <v>0</v>
      </c>
      <c r="F262" s="1614">
        <f>IF(ISERROR(VLOOKUP(CONCATENATE($B262,"-",$C262),IN_1A!$B$2:$AA$3000,4,FALSE))=TRUE,"",VLOOKUP(CONCATENATE($B262,"-",$C262),IN_1A!$B$2:$AA$3000,4,FALSE))</f>
        <v>0</v>
      </c>
      <c r="G262" s="1613">
        <f>IF(ISERROR(VLOOKUP(CONCATENATE($B262,"-",$C262),IN_1A!$B$2:$AA$3000,5,FALSE))=TRUE,"",VLOOKUP(CONCATENATE($B262,"-",$C262),IN_1A!$B$2:$AA$3000,5,FALSE))</f>
        <v>0</v>
      </c>
      <c r="H262" s="1614">
        <f>IF(ISERROR(VLOOKUP(CONCATENATE($B262,"-",$C262),IN_1A!$B$2:$AA$3000,6,FALSE))=TRUE,"",VLOOKUP(CONCATENATE($B262,"-",$C262),IN_1A!$B$2:$AA$3000,6,FALSE))</f>
        <v>0</v>
      </c>
      <c r="I262" s="1613">
        <f>IF(ISERROR(VLOOKUP(CONCATENATE($B262,"-",$C262),IN_1A!$B$2:$AA$3000,7,FALSE))=TRUE,"",VLOOKUP(CONCATENATE($B262,"-",$C262),IN_1A!$B$2:$AA$3000,7,FALSE))</f>
        <v>0</v>
      </c>
      <c r="J262" s="1614">
        <f>IF(ISERROR(VLOOKUP(CONCATENATE($B262,"-",$C262),IN_1A!$B$2:$AA$3000,8,FALSE))=TRUE,"",VLOOKUP(CONCATENATE($B262,"-",$C262),IN_1A!$B$2:$AA$3000,8,FALSE))</f>
        <v>0</v>
      </c>
      <c r="K262" s="1613">
        <f>IF(ISERROR(VLOOKUP(CONCATENATE($B262,"-",$C262),IN_1A!$B$2:$AA$3000,9,FALSE))=TRUE,"",VLOOKUP(CONCATENATE($B262,"-",$C262),IN_1A!$B$2:$AA$3000,9,FALSE))</f>
        <v>0</v>
      </c>
      <c r="L262" s="1614">
        <f>IF(ISERROR(VLOOKUP(CONCATENATE($B262,"-",$C262),IN_1A!$B$2:$AA$3000,10,FALSE))=TRUE,"",VLOOKUP(CONCATENATE($B262,"-",$C262),IN_1A!$B$2:$AA$3000,10,FALSE))</f>
        <v>0</v>
      </c>
      <c r="M262" s="1613">
        <f>IF(ISERROR(VLOOKUP(CONCATENATE($B262,"-",$C262),IN_1A!$B$2:$AA$3000,11,FALSE))=TRUE,"",VLOOKUP(CONCATENATE($B262,"-",$C262),IN_1A!$B$2:$AA$3000,11,FALSE))</f>
        <v>0</v>
      </c>
      <c r="N262" s="1614">
        <f>IF(ISERROR(VLOOKUP(CONCATENATE($B262,"-",$C262),IN_1A!$B$2:$AA$3000,12,FALSE))=TRUE,"",VLOOKUP(CONCATENATE($B262,"-",$C262),IN_1A!$B$2:$AA$3000,12,FALSE))</f>
        <v>0</v>
      </c>
      <c r="O262" s="1613">
        <f>IF(ISERROR(VLOOKUP(CONCATENATE($B262,"-",$C262),IN_1A!$B$2:$AA$3000,13,FALSE))=TRUE,"",VLOOKUP(CONCATENATE($B262,"-",$C262),IN_1A!$B$2:$AA$3000,13,FALSE))</f>
        <v>0</v>
      </c>
      <c r="P262" s="1614">
        <f>IF(ISERROR(VLOOKUP(CONCATENATE($B262,"-",$C262),IN_1A!$B$2:$AA$3000,14,FALSE))=TRUE,"",VLOOKUP(CONCATENATE($B262,"-",$C262),IN_1A!$B$2:$AA$3000,14,FALSE))</f>
        <v>0</v>
      </c>
      <c r="Q262" s="623">
        <f t="shared" si="29"/>
        <v>0</v>
      </c>
      <c r="R262" s="624">
        <f t="shared" si="29"/>
        <v>0</v>
      </c>
      <c r="S262" s="307" t="str">
        <f t="shared" ref="S262:S270" si="35">IF(O262&gt;Q262,"ERRORE",IF(P262&gt;R262,"ERRORE",""))</f>
        <v/>
      </c>
    </row>
    <row r="263" spans="1:19" s="311" customFormat="1" ht="12" customHeight="1" thickBot="1">
      <c r="A263" s="240" t="s">
        <v>664</v>
      </c>
      <c r="B263" s="238" t="s">
        <v>665</v>
      </c>
      <c r="C263" s="241" t="s">
        <v>691</v>
      </c>
      <c r="D263" s="1552" t="str">
        <f t="shared" si="34"/>
        <v/>
      </c>
      <c r="E263" s="1613">
        <f>IF(ISERROR(VLOOKUP(CONCATENATE($B263,"-",$C263),IN_1A!$B$2:$AA$3000,3,FALSE))=TRUE,"",VLOOKUP(CONCATENATE($B263,"-",$C263),IN_1A!$B$2:$AA$3000,3,FALSE))</f>
        <v>0</v>
      </c>
      <c r="F263" s="1614">
        <f>IF(ISERROR(VLOOKUP(CONCATENATE($B263,"-",$C263),IN_1A!$B$2:$AA$3000,4,FALSE))=TRUE,"",VLOOKUP(CONCATENATE($B263,"-",$C263),IN_1A!$B$2:$AA$3000,4,FALSE))</f>
        <v>0</v>
      </c>
      <c r="G263" s="1613">
        <f>IF(ISERROR(VLOOKUP(CONCATENATE($B263,"-",$C263),IN_1A!$B$2:$AA$3000,5,FALSE))=TRUE,"",VLOOKUP(CONCATENATE($B263,"-",$C263),IN_1A!$B$2:$AA$3000,5,FALSE))</f>
        <v>0</v>
      </c>
      <c r="H263" s="1614">
        <f>IF(ISERROR(VLOOKUP(CONCATENATE($B263,"-",$C263),IN_1A!$B$2:$AA$3000,6,FALSE))=TRUE,"",VLOOKUP(CONCATENATE($B263,"-",$C263),IN_1A!$B$2:$AA$3000,6,FALSE))</f>
        <v>0</v>
      </c>
      <c r="I263" s="1613">
        <f>IF(ISERROR(VLOOKUP(CONCATENATE($B263,"-",$C263),IN_1A!$B$2:$AA$3000,7,FALSE))=TRUE,"",VLOOKUP(CONCATENATE($B263,"-",$C263),IN_1A!$B$2:$AA$3000,7,FALSE))</f>
        <v>0</v>
      </c>
      <c r="J263" s="1614">
        <f>IF(ISERROR(VLOOKUP(CONCATENATE($B263,"-",$C263),IN_1A!$B$2:$AA$3000,8,FALSE))=TRUE,"",VLOOKUP(CONCATENATE($B263,"-",$C263),IN_1A!$B$2:$AA$3000,8,FALSE))</f>
        <v>0</v>
      </c>
      <c r="K263" s="1613">
        <f>IF(ISERROR(VLOOKUP(CONCATENATE($B263,"-",$C263),IN_1A!$B$2:$AA$3000,9,FALSE))=TRUE,"",VLOOKUP(CONCATENATE($B263,"-",$C263),IN_1A!$B$2:$AA$3000,9,FALSE))</f>
        <v>0</v>
      </c>
      <c r="L263" s="1614">
        <f>IF(ISERROR(VLOOKUP(CONCATENATE($B263,"-",$C263),IN_1A!$B$2:$AA$3000,10,FALSE))=TRUE,"",VLOOKUP(CONCATENATE($B263,"-",$C263),IN_1A!$B$2:$AA$3000,10,FALSE))</f>
        <v>0</v>
      </c>
      <c r="M263" s="1613">
        <f>IF(ISERROR(VLOOKUP(CONCATENATE($B263,"-",$C263),IN_1A!$B$2:$AA$3000,11,FALSE))=TRUE,"",VLOOKUP(CONCATENATE($B263,"-",$C263),IN_1A!$B$2:$AA$3000,11,FALSE))</f>
        <v>0</v>
      </c>
      <c r="N263" s="1614">
        <f>IF(ISERROR(VLOOKUP(CONCATENATE($B263,"-",$C263),IN_1A!$B$2:$AA$3000,12,FALSE))=TRUE,"",VLOOKUP(CONCATENATE($B263,"-",$C263),IN_1A!$B$2:$AA$3000,12,FALSE))</f>
        <v>0</v>
      </c>
      <c r="O263" s="1613">
        <f>IF(ISERROR(VLOOKUP(CONCATENATE($B263,"-",$C263),IN_1A!$B$2:$AA$3000,13,FALSE))=TRUE,"",VLOOKUP(CONCATENATE($B263,"-",$C263),IN_1A!$B$2:$AA$3000,13,FALSE))</f>
        <v>0</v>
      </c>
      <c r="P263" s="1614">
        <f>IF(ISERROR(VLOOKUP(CONCATENATE($B263,"-",$C263),IN_1A!$B$2:$AA$3000,14,FALSE))=TRUE,"",VLOOKUP(CONCATENATE($B263,"-",$C263),IN_1A!$B$2:$AA$3000,14,FALSE))</f>
        <v>0</v>
      </c>
      <c r="Q263" s="623">
        <f t="shared" si="29"/>
        <v>0</v>
      </c>
      <c r="R263" s="624">
        <f t="shared" si="29"/>
        <v>0</v>
      </c>
      <c r="S263" s="307" t="str">
        <f t="shared" si="35"/>
        <v/>
      </c>
    </row>
    <row r="264" spans="1:19" s="311" customFormat="1" ht="12" customHeight="1" thickBot="1">
      <c r="A264" s="240" t="s">
        <v>666</v>
      </c>
      <c r="B264" s="256" t="s">
        <v>667</v>
      </c>
      <c r="C264" s="239" t="s">
        <v>691</v>
      </c>
      <c r="D264" s="1552" t="str">
        <f t="shared" si="34"/>
        <v/>
      </c>
      <c r="E264" s="1613">
        <f>IF(ISERROR(VLOOKUP(CONCATENATE($B264,"-",$C264),IN_1A!$B$2:$AA$3000,3,FALSE))=TRUE,"",VLOOKUP(CONCATENATE($B264,"-",$C264),IN_1A!$B$2:$AA$3000,3,FALSE))</f>
        <v>0</v>
      </c>
      <c r="F264" s="1614">
        <f>IF(ISERROR(VLOOKUP(CONCATENATE($B264,"-",$C264),IN_1A!$B$2:$AA$3000,4,FALSE))=TRUE,"",VLOOKUP(CONCATENATE($B264,"-",$C264),IN_1A!$B$2:$AA$3000,4,FALSE))</f>
        <v>0</v>
      </c>
      <c r="G264" s="1613">
        <f>IF(ISERROR(VLOOKUP(CONCATENATE($B264,"-",$C264),IN_1A!$B$2:$AA$3000,5,FALSE))=TRUE,"",VLOOKUP(CONCATENATE($B264,"-",$C264),IN_1A!$B$2:$AA$3000,5,FALSE))</f>
        <v>0</v>
      </c>
      <c r="H264" s="1614">
        <f>IF(ISERROR(VLOOKUP(CONCATENATE($B264,"-",$C264),IN_1A!$B$2:$AA$3000,6,FALSE))=TRUE,"",VLOOKUP(CONCATENATE($B264,"-",$C264),IN_1A!$B$2:$AA$3000,6,FALSE))</f>
        <v>0</v>
      </c>
      <c r="I264" s="1613">
        <f>IF(ISERROR(VLOOKUP(CONCATENATE($B264,"-",$C264),IN_1A!$B$2:$AA$3000,7,FALSE))=TRUE,"",VLOOKUP(CONCATENATE($B264,"-",$C264),IN_1A!$B$2:$AA$3000,7,FALSE))</f>
        <v>0</v>
      </c>
      <c r="J264" s="1614">
        <f>IF(ISERROR(VLOOKUP(CONCATENATE($B264,"-",$C264),IN_1A!$B$2:$AA$3000,8,FALSE))=TRUE,"",VLOOKUP(CONCATENATE($B264,"-",$C264),IN_1A!$B$2:$AA$3000,8,FALSE))</f>
        <v>0</v>
      </c>
      <c r="K264" s="1613">
        <f>IF(ISERROR(VLOOKUP(CONCATENATE($B264,"-",$C264),IN_1A!$B$2:$AA$3000,9,FALSE))=TRUE,"",VLOOKUP(CONCATENATE($B264,"-",$C264),IN_1A!$B$2:$AA$3000,9,FALSE))</f>
        <v>0</v>
      </c>
      <c r="L264" s="1614">
        <f>IF(ISERROR(VLOOKUP(CONCATENATE($B264,"-",$C264),IN_1A!$B$2:$AA$3000,10,FALSE))=TRUE,"",VLOOKUP(CONCATENATE($B264,"-",$C264),IN_1A!$B$2:$AA$3000,10,FALSE))</f>
        <v>0</v>
      </c>
      <c r="M264" s="1613">
        <f>IF(ISERROR(VLOOKUP(CONCATENATE($B264,"-",$C264),IN_1A!$B$2:$AA$3000,11,FALSE))=TRUE,"",VLOOKUP(CONCATENATE($B264,"-",$C264),IN_1A!$B$2:$AA$3000,11,FALSE))</f>
        <v>0</v>
      </c>
      <c r="N264" s="1614">
        <f>IF(ISERROR(VLOOKUP(CONCATENATE($B264,"-",$C264),IN_1A!$B$2:$AA$3000,12,FALSE))=TRUE,"",VLOOKUP(CONCATENATE($B264,"-",$C264),IN_1A!$B$2:$AA$3000,12,FALSE))</f>
        <v>0</v>
      </c>
      <c r="O264" s="1613">
        <f>IF(ISERROR(VLOOKUP(CONCATENATE($B264,"-",$C264),IN_1A!$B$2:$AA$3000,13,FALSE))=TRUE,"",VLOOKUP(CONCATENATE($B264,"-",$C264),IN_1A!$B$2:$AA$3000,13,FALSE))</f>
        <v>0</v>
      </c>
      <c r="P264" s="1614">
        <f>IF(ISERROR(VLOOKUP(CONCATENATE($B264,"-",$C264),IN_1A!$B$2:$AA$3000,14,FALSE))=TRUE,"",VLOOKUP(CONCATENATE($B264,"-",$C264),IN_1A!$B$2:$AA$3000,14,FALSE))</f>
        <v>0</v>
      </c>
      <c r="Q264" s="623">
        <f t="shared" si="29"/>
        <v>0</v>
      </c>
      <c r="R264" s="624">
        <f t="shared" si="29"/>
        <v>0</v>
      </c>
      <c r="S264" s="307" t="str">
        <f t="shared" si="35"/>
        <v/>
      </c>
    </row>
    <row r="265" spans="1:19" s="311" customFormat="1" ht="12" customHeight="1" thickBot="1">
      <c r="A265" s="240" t="s">
        <v>668</v>
      </c>
      <c r="B265" s="238" t="s">
        <v>669</v>
      </c>
      <c r="C265" s="241" t="s">
        <v>691</v>
      </c>
      <c r="D265" s="1552" t="str">
        <f t="shared" si="34"/>
        <v/>
      </c>
      <c r="E265" s="1613">
        <f>IF(ISERROR(VLOOKUP(CONCATENATE($B265,"-",$C265),IN_1A!$B$2:$AA$3000,3,FALSE))=TRUE,"",VLOOKUP(CONCATENATE($B265,"-",$C265),IN_1A!$B$2:$AA$3000,3,FALSE))</f>
        <v>0</v>
      </c>
      <c r="F265" s="1614">
        <f>IF(ISERROR(VLOOKUP(CONCATENATE($B265,"-",$C265),IN_1A!$B$2:$AA$3000,4,FALSE))=TRUE,"",VLOOKUP(CONCATENATE($B265,"-",$C265),IN_1A!$B$2:$AA$3000,4,FALSE))</f>
        <v>0</v>
      </c>
      <c r="G265" s="1613">
        <f>IF(ISERROR(VLOOKUP(CONCATENATE($B265,"-",$C265),IN_1A!$B$2:$AA$3000,5,FALSE))=TRUE,"",VLOOKUP(CONCATENATE($B265,"-",$C265),IN_1A!$B$2:$AA$3000,5,FALSE))</f>
        <v>0</v>
      </c>
      <c r="H265" s="1614">
        <f>IF(ISERROR(VLOOKUP(CONCATENATE($B265,"-",$C265),IN_1A!$B$2:$AA$3000,6,FALSE))=TRUE,"",VLOOKUP(CONCATENATE($B265,"-",$C265),IN_1A!$B$2:$AA$3000,6,FALSE))</f>
        <v>0</v>
      </c>
      <c r="I265" s="1613">
        <f>IF(ISERROR(VLOOKUP(CONCATENATE($B265,"-",$C265),IN_1A!$B$2:$AA$3000,7,FALSE))=TRUE,"",VLOOKUP(CONCATENATE($B265,"-",$C265),IN_1A!$B$2:$AA$3000,7,FALSE))</f>
        <v>0</v>
      </c>
      <c r="J265" s="1614">
        <f>IF(ISERROR(VLOOKUP(CONCATENATE($B265,"-",$C265),IN_1A!$B$2:$AA$3000,8,FALSE))=TRUE,"",VLOOKUP(CONCATENATE($B265,"-",$C265),IN_1A!$B$2:$AA$3000,8,FALSE))</f>
        <v>0</v>
      </c>
      <c r="K265" s="1613">
        <f>IF(ISERROR(VLOOKUP(CONCATENATE($B265,"-",$C265),IN_1A!$B$2:$AA$3000,9,FALSE))=TRUE,"",VLOOKUP(CONCATENATE($B265,"-",$C265),IN_1A!$B$2:$AA$3000,9,FALSE))</f>
        <v>0</v>
      </c>
      <c r="L265" s="1614">
        <f>IF(ISERROR(VLOOKUP(CONCATENATE($B265,"-",$C265),IN_1A!$B$2:$AA$3000,10,FALSE))=TRUE,"",VLOOKUP(CONCATENATE($B265,"-",$C265),IN_1A!$B$2:$AA$3000,10,FALSE))</f>
        <v>0</v>
      </c>
      <c r="M265" s="1613">
        <f>IF(ISERROR(VLOOKUP(CONCATENATE($B265,"-",$C265),IN_1A!$B$2:$AA$3000,11,FALSE))=TRUE,"",VLOOKUP(CONCATENATE($B265,"-",$C265),IN_1A!$B$2:$AA$3000,11,FALSE))</f>
        <v>0</v>
      </c>
      <c r="N265" s="1614">
        <f>IF(ISERROR(VLOOKUP(CONCATENATE($B265,"-",$C265),IN_1A!$B$2:$AA$3000,12,FALSE))=TRUE,"",VLOOKUP(CONCATENATE($B265,"-",$C265),IN_1A!$B$2:$AA$3000,12,FALSE))</f>
        <v>0</v>
      </c>
      <c r="O265" s="1613">
        <f>IF(ISERROR(VLOOKUP(CONCATENATE($B265,"-",$C265),IN_1A!$B$2:$AA$3000,13,FALSE))=TRUE,"",VLOOKUP(CONCATENATE($B265,"-",$C265),IN_1A!$B$2:$AA$3000,13,FALSE))</f>
        <v>0</v>
      </c>
      <c r="P265" s="1614">
        <f>IF(ISERROR(VLOOKUP(CONCATENATE($B265,"-",$C265),IN_1A!$B$2:$AA$3000,14,FALSE))=TRUE,"",VLOOKUP(CONCATENATE($B265,"-",$C265),IN_1A!$B$2:$AA$3000,14,FALSE))</f>
        <v>0</v>
      </c>
      <c r="Q265" s="623">
        <f t="shared" si="29"/>
        <v>0</v>
      </c>
      <c r="R265" s="624">
        <f t="shared" si="29"/>
        <v>0</v>
      </c>
      <c r="S265" s="307" t="str">
        <f t="shared" si="35"/>
        <v/>
      </c>
    </row>
    <row r="266" spans="1:19" s="311" customFormat="1" ht="12" customHeight="1" thickBot="1">
      <c r="A266" s="240" t="s">
        <v>670</v>
      </c>
      <c r="B266" s="261" t="s">
        <v>671</v>
      </c>
      <c r="C266" s="262" t="s">
        <v>691</v>
      </c>
      <c r="D266" s="1552" t="str">
        <f t="shared" si="34"/>
        <v/>
      </c>
      <c r="E266" s="1613">
        <f>IF(ISERROR(VLOOKUP(CONCATENATE($B266,"-",$C266),IN_1A!$B$2:$AA$3000,3,FALSE))=TRUE,"",VLOOKUP(CONCATENATE($B266,"-",$C266),IN_1A!$B$2:$AA$3000,3,FALSE))</f>
        <v>0</v>
      </c>
      <c r="F266" s="1614">
        <f>IF(ISERROR(VLOOKUP(CONCATENATE($B266,"-",$C266),IN_1A!$B$2:$AA$3000,4,FALSE))=TRUE,"",VLOOKUP(CONCATENATE($B266,"-",$C266),IN_1A!$B$2:$AA$3000,4,FALSE))</f>
        <v>0</v>
      </c>
      <c r="G266" s="1613">
        <f>IF(ISERROR(VLOOKUP(CONCATENATE($B266,"-",$C266),IN_1A!$B$2:$AA$3000,5,FALSE))=TRUE,"",VLOOKUP(CONCATENATE($B266,"-",$C266),IN_1A!$B$2:$AA$3000,5,FALSE))</f>
        <v>0</v>
      </c>
      <c r="H266" s="1614">
        <f>IF(ISERROR(VLOOKUP(CONCATENATE($B266,"-",$C266),IN_1A!$B$2:$AA$3000,6,FALSE))=TRUE,"",VLOOKUP(CONCATENATE($B266,"-",$C266),IN_1A!$B$2:$AA$3000,6,FALSE))</f>
        <v>0</v>
      </c>
      <c r="I266" s="1613">
        <f>IF(ISERROR(VLOOKUP(CONCATENATE($B266,"-",$C266),IN_1A!$B$2:$AA$3000,7,FALSE))=TRUE,"",VLOOKUP(CONCATENATE($B266,"-",$C266),IN_1A!$B$2:$AA$3000,7,FALSE))</f>
        <v>0</v>
      </c>
      <c r="J266" s="1614">
        <f>IF(ISERROR(VLOOKUP(CONCATENATE($B266,"-",$C266),IN_1A!$B$2:$AA$3000,8,FALSE))=TRUE,"",VLOOKUP(CONCATENATE($B266,"-",$C266),IN_1A!$B$2:$AA$3000,8,FALSE))</f>
        <v>0</v>
      </c>
      <c r="K266" s="1613">
        <f>IF(ISERROR(VLOOKUP(CONCATENATE($B266,"-",$C266),IN_1A!$B$2:$AA$3000,9,FALSE))=TRUE,"",VLOOKUP(CONCATENATE($B266,"-",$C266),IN_1A!$B$2:$AA$3000,9,FALSE))</f>
        <v>0</v>
      </c>
      <c r="L266" s="1614">
        <f>IF(ISERROR(VLOOKUP(CONCATENATE($B266,"-",$C266),IN_1A!$B$2:$AA$3000,10,FALSE))=TRUE,"",VLOOKUP(CONCATENATE($B266,"-",$C266),IN_1A!$B$2:$AA$3000,10,FALSE))</f>
        <v>0</v>
      </c>
      <c r="M266" s="1613">
        <f>IF(ISERROR(VLOOKUP(CONCATENATE($B266,"-",$C266),IN_1A!$B$2:$AA$3000,11,FALSE))=TRUE,"",VLOOKUP(CONCATENATE($B266,"-",$C266),IN_1A!$B$2:$AA$3000,11,FALSE))</f>
        <v>0</v>
      </c>
      <c r="N266" s="1614">
        <f>IF(ISERROR(VLOOKUP(CONCATENATE($B266,"-",$C266),IN_1A!$B$2:$AA$3000,12,FALSE))=TRUE,"",VLOOKUP(CONCATENATE($B266,"-",$C266),IN_1A!$B$2:$AA$3000,12,FALSE))</f>
        <v>0</v>
      </c>
      <c r="O266" s="1613">
        <f>IF(ISERROR(VLOOKUP(CONCATENATE($B266,"-",$C266),IN_1A!$B$2:$AA$3000,13,FALSE))=TRUE,"",VLOOKUP(CONCATENATE($B266,"-",$C266),IN_1A!$B$2:$AA$3000,13,FALSE))</f>
        <v>0</v>
      </c>
      <c r="P266" s="1614">
        <f>IF(ISERROR(VLOOKUP(CONCATENATE($B266,"-",$C266),IN_1A!$B$2:$AA$3000,14,FALSE))=TRUE,"",VLOOKUP(CONCATENATE($B266,"-",$C266),IN_1A!$B$2:$AA$3000,14,FALSE))</f>
        <v>0</v>
      </c>
      <c r="Q266" s="623">
        <f t="shared" si="29"/>
        <v>0</v>
      </c>
      <c r="R266" s="624">
        <f t="shared" si="29"/>
        <v>0</v>
      </c>
      <c r="S266" s="307" t="str">
        <f t="shared" si="35"/>
        <v/>
      </c>
    </row>
    <row r="267" spans="1:19" s="311" customFormat="1" ht="12" customHeight="1" thickBot="1">
      <c r="A267" s="240" t="s">
        <v>672</v>
      </c>
      <c r="B267" s="261" t="s">
        <v>673</v>
      </c>
      <c r="C267" s="262" t="s">
        <v>691</v>
      </c>
      <c r="D267" s="1552" t="str">
        <f t="shared" si="34"/>
        <v/>
      </c>
      <c r="E267" s="1613">
        <f>IF(ISERROR(VLOOKUP(CONCATENATE($B267,"-",$C267),IN_1A!$B$2:$AA$3000,3,FALSE))=TRUE,"",VLOOKUP(CONCATENATE($B267,"-",$C267),IN_1A!$B$2:$AA$3000,3,FALSE))</f>
        <v>0</v>
      </c>
      <c r="F267" s="1614">
        <f>IF(ISERROR(VLOOKUP(CONCATENATE($B267,"-",$C267),IN_1A!$B$2:$AA$3000,4,FALSE))=TRUE,"",VLOOKUP(CONCATENATE($B267,"-",$C267),IN_1A!$B$2:$AA$3000,4,FALSE))</f>
        <v>0</v>
      </c>
      <c r="G267" s="1613">
        <f>IF(ISERROR(VLOOKUP(CONCATENATE($B267,"-",$C267),IN_1A!$B$2:$AA$3000,5,FALSE))=TRUE,"",VLOOKUP(CONCATENATE($B267,"-",$C267),IN_1A!$B$2:$AA$3000,5,FALSE))</f>
        <v>0</v>
      </c>
      <c r="H267" s="1614">
        <f>IF(ISERROR(VLOOKUP(CONCATENATE($B267,"-",$C267),IN_1A!$B$2:$AA$3000,6,FALSE))=TRUE,"",VLOOKUP(CONCATENATE($B267,"-",$C267),IN_1A!$B$2:$AA$3000,6,FALSE))</f>
        <v>0</v>
      </c>
      <c r="I267" s="1613">
        <f>IF(ISERROR(VLOOKUP(CONCATENATE($B267,"-",$C267),IN_1A!$B$2:$AA$3000,7,FALSE))=TRUE,"",VLOOKUP(CONCATENATE($B267,"-",$C267),IN_1A!$B$2:$AA$3000,7,FALSE))</f>
        <v>0</v>
      </c>
      <c r="J267" s="1614">
        <f>IF(ISERROR(VLOOKUP(CONCATENATE($B267,"-",$C267),IN_1A!$B$2:$AA$3000,8,FALSE))=TRUE,"",VLOOKUP(CONCATENATE($B267,"-",$C267),IN_1A!$B$2:$AA$3000,8,FALSE))</f>
        <v>0</v>
      </c>
      <c r="K267" s="1613">
        <f>IF(ISERROR(VLOOKUP(CONCATENATE($B267,"-",$C267),IN_1A!$B$2:$AA$3000,9,FALSE))=TRUE,"",VLOOKUP(CONCATENATE($B267,"-",$C267),IN_1A!$B$2:$AA$3000,9,FALSE))</f>
        <v>0</v>
      </c>
      <c r="L267" s="1614">
        <f>IF(ISERROR(VLOOKUP(CONCATENATE($B267,"-",$C267),IN_1A!$B$2:$AA$3000,10,FALSE))=TRUE,"",VLOOKUP(CONCATENATE($B267,"-",$C267),IN_1A!$B$2:$AA$3000,10,FALSE))</f>
        <v>0</v>
      </c>
      <c r="M267" s="1613">
        <f>IF(ISERROR(VLOOKUP(CONCATENATE($B267,"-",$C267),IN_1A!$B$2:$AA$3000,11,FALSE))=TRUE,"",VLOOKUP(CONCATENATE($B267,"-",$C267),IN_1A!$B$2:$AA$3000,11,FALSE))</f>
        <v>0</v>
      </c>
      <c r="N267" s="1614">
        <f>IF(ISERROR(VLOOKUP(CONCATENATE($B267,"-",$C267),IN_1A!$B$2:$AA$3000,12,FALSE))=TRUE,"",VLOOKUP(CONCATENATE($B267,"-",$C267),IN_1A!$B$2:$AA$3000,12,FALSE))</f>
        <v>0</v>
      </c>
      <c r="O267" s="1613">
        <f>IF(ISERROR(VLOOKUP(CONCATENATE($B267,"-",$C267),IN_1A!$B$2:$AA$3000,13,FALSE))=TRUE,"",VLOOKUP(CONCATENATE($B267,"-",$C267),IN_1A!$B$2:$AA$3000,13,FALSE))</f>
        <v>0</v>
      </c>
      <c r="P267" s="1614">
        <f>IF(ISERROR(VLOOKUP(CONCATENATE($B267,"-",$C267),IN_1A!$B$2:$AA$3000,14,FALSE))=TRUE,"",VLOOKUP(CONCATENATE($B267,"-",$C267),IN_1A!$B$2:$AA$3000,14,FALSE))</f>
        <v>0</v>
      </c>
      <c r="Q267" s="623">
        <f t="shared" si="29"/>
        <v>0</v>
      </c>
      <c r="R267" s="624">
        <f t="shared" si="29"/>
        <v>0</v>
      </c>
      <c r="S267" s="307" t="str">
        <f t="shared" si="35"/>
        <v/>
      </c>
    </row>
    <row r="268" spans="1:19" s="311" customFormat="1" ht="12" customHeight="1" thickBot="1">
      <c r="A268" s="242" t="s">
        <v>674</v>
      </c>
      <c r="B268" s="243" t="s">
        <v>675</v>
      </c>
      <c r="C268" s="244" t="s">
        <v>691</v>
      </c>
      <c r="D268" s="1552" t="str">
        <f t="shared" si="34"/>
        <v/>
      </c>
      <c r="E268" s="1615">
        <f>IF(ISERROR(VLOOKUP(CONCATENATE($B268,"-",$C268),IN_1A!$B$2:$AA$3000,3,FALSE))=TRUE,"",VLOOKUP(CONCATENATE($B268,"-",$C268),IN_1A!$B$2:$AA$3000,3,FALSE))</f>
        <v>0</v>
      </c>
      <c r="F268" s="1616">
        <f>IF(ISERROR(VLOOKUP(CONCATENATE($B268,"-",$C268),IN_1A!$B$2:$AA$3000,4,FALSE))=TRUE,"",VLOOKUP(CONCATENATE($B268,"-",$C268),IN_1A!$B$2:$AA$3000,4,FALSE))</f>
        <v>0</v>
      </c>
      <c r="G268" s="1615">
        <f>IF(ISERROR(VLOOKUP(CONCATENATE($B268,"-",$C268),IN_1A!$B$2:$AA$3000,5,FALSE))=TRUE,"",VLOOKUP(CONCATENATE($B268,"-",$C268),IN_1A!$B$2:$AA$3000,5,FALSE))</f>
        <v>0</v>
      </c>
      <c r="H268" s="1616">
        <f>IF(ISERROR(VLOOKUP(CONCATENATE($B268,"-",$C268),IN_1A!$B$2:$AA$3000,6,FALSE))=TRUE,"",VLOOKUP(CONCATENATE($B268,"-",$C268),IN_1A!$B$2:$AA$3000,6,FALSE))</f>
        <v>0</v>
      </c>
      <c r="I268" s="1615">
        <f>IF(ISERROR(VLOOKUP(CONCATENATE($B268,"-",$C268),IN_1A!$B$2:$AA$3000,7,FALSE))=TRUE,"",VLOOKUP(CONCATENATE($B268,"-",$C268),IN_1A!$B$2:$AA$3000,7,FALSE))</f>
        <v>0</v>
      </c>
      <c r="J268" s="1616">
        <f>IF(ISERROR(VLOOKUP(CONCATENATE($B268,"-",$C268),IN_1A!$B$2:$AA$3000,8,FALSE))=TRUE,"",VLOOKUP(CONCATENATE($B268,"-",$C268),IN_1A!$B$2:$AA$3000,8,FALSE))</f>
        <v>0</v>
      </c>
      <c r="K268" s="1615">
        <f>IF(ISERROR(VLOOKUP(CONCATENATE($B268,"-",$C268),IN_1A!$B$2:$AA$3000,9,FALSE))=TRUE,"",VLOOKUP(CONCATENATE($B268,"-",$C268),IN_1A!$B$2:$AA$3000,9,FALSE))</f>
        <v>0</v>
      </c>
      <c r="L268" s="1616">
        <f>IF(ISERROR(VLOOKUP(CONCATENATE($B268,"-",$C268),IN_1A!$B$2:$AA$3000,10,FALSE))=TRUE,"",VLOOKUP(CONCATENATE($B268,"-",$C268),IN_1A!$B$2:$AA$3000,10,FALSE))</f>
        <v>0</v>
      </c>
      <c r="M268" s="1615">
        <f>IF(ISERROR(VLOOKUP(CONCATENATE($B268,"-",$C268),IN_1A!$B$2:$AA$3000,11,FALSE))=TRUE,"",VLOOKUP(CONCATENATE($B268,"-",$C268),IN_1A!$B$2:$AA$3000,11,FALSE))</f>
        <v>0</v>
      </c>
      <c r="N268" s="1616">
        <f>IF(ISERROR(VLOOKUP(CONCATENATE($B268,"-",$C268),IN_1A!$B$2:$AA$3000,12,FALSE))=TRUE,"",VLOOKUP(CONCATENATE($B268,"-",$C268),IN_1A!$B$2:$AA$3000,12,FALSE))</f>
        <v>0</v>
      </c>
      <c r="O268" s="1615">
        <f>IF(ISERROR(VLOOKUP(CONCATENATE($B268,"-",$C268),IN_1A!$B$2:$AA$3000,13,FALSE))=TRUE,"",VLOOKUP(CONCATENATE($B268,"-",$C268),IN_1A!$B$2:$AA$3000,13,FALSE))</f>
        <v>0</v>
      </c>
      <c r="P268" s="1616">
        <f>IF(ISERROR(VLOOKUP(CONCATENATE($B268,"-",$C268),IN_1A!$B$2:$AA$3000,14,FALSE))=TRUE,"",VLOOKUP(CONCATENATE($B268,"-",$C268),IN_1A!$B$2:$AA$3000,14,FALSE))</f>
        <v>0</v>
      </c>
      <c r="Q268" s="625">
        <f t="shared" si="29"/>
        <v>0</v>
      </c>
      <c r="R268" s="626">
        <f t="shared" si="29"/>
        <v>0</v>
      </c>
      <c r="S268" s="307" t="str">
        <f t="shared" si="35"/>
        <v/>
      </c>
    </row>
    <row r="269" spans="1:19" s="311" customFormat="1" ht="12" customHeight="1" thickBot="1">
      <c r="A269" s="245" t="s">
        <v>606</v>
      </c>
      <c r="B269" s="259"/>
      <c r="C269" s="239"/>
      <c r="D269" s="1556"/>
      <c r="E269" s="536"/>
      <c r="F269" s="533"/>
      <c r="G269" s="533"/>
      <c r="H269" s="533"/>
      <c r="I269" s="533"/>
      <c r="J269" s="533"/>
      <c r="K269" s="533"/>
      <c r="L269" s="533"/>
      <c r="M269" s="533"/>
      <c r="N269" s="533"/>
      <c r="O269" s="533"/>
      <c r="P269" s="533"/>
      <c r="Q269" s="627"/>
      <c r="R269" s="628"/>
      <c r="S269" s="307" t="str">
        <f t="shared" si="35"/>
        <v/>
      </c>
    </row>
    <row r="270" spans="1:19" s="311" customFormat="1" ht="12" customHeight="1" thickBot="1">
      <c r="A270" s="237" t="s">
        <v>658</v>
      </c>
      <c r="B270" s="248" t="s">
        <v>676</v>
      </c>
      <c r="C270" s="249" t="s">
        <v>691</v>
      </c>
      <c r="D270" s="1552" t="str">
        <f t="shared" ref="D270:D279" si="36">CONCATENATE(D$218)</f>
        <v/>
      </c>
      <c r="E270" s="1611">
        <f>IF(ISERROR(VLOOKUP(CONCATENATE($B270,"-",$C270),IN_1A!$B$2:$AA$3000,3,FALSE))=TRUE,"",VLOOKUP(CONCATENATE($B270,"-",$C270),IN_1A!$B$2:$AA$3000,3,FALSE))</f>
        <v>0</v>
      </c>
      <c r="F270" s="1612">
        <f>IF(ISERROR(VLOOKUP(CONCATENATE($B270,"-",$C270),IN_1A!$B$2:$AA$3000,4,FALSE))=TRUE,"",VLOOKUP(CONCATENATE($B270,"-",$C270),IN_1A!$B$2:$AA$3000,4,FALSE))</f>
        <v>0</v>
      </c>
      <c r="G270" s="1611">
        <f>IF(ISERROR(VLOOKUP(CONCATENATE($B270,"-",$C270),IN_1A!$B$2:$AA$3000,5,FALSE))=TRUE,"",VLOOKUP(CONCATENATE($B270,"-",$C270),IN_1A!$B$2:$AA$3000,5,FALSE))</f>
        <v>0</v>
      </c>
      <c r="H270" s="1612">
        <f>IF(ISERROR(VLOOKUP(CONCATENATE($B270,"-",$C270),IN_1A!$B$2:$AA$3000,6,FALSE))=TRUE,"",VLOOKUP(CONCATENATE($B270,"-",$C270),IN_1A!$B$2:$AA$3000,6,FALSE))</f>
        <v>0</v>
      </c>
      <c r="I270" s="1611">
        <f>IF(ISERROR(VLOOKUP(CONCATENATE($B270,"-",$C270),IN_1A!$B$2:$AA$3000,7,FALSE))=TRUE,"",VLOOKUP(CONCATENATE($B270,"-",$C270),IN_1A!$B$2:$AA$3000,7,FALSE))</f>
        <v>0</v>
      </c>
      <c r="J270" s="1612">
        <f>IF(ISERROR(VLOOKUP(CONCATENATE($B270,"-",$C270),IN_1A!$B$2:$AA$3000,8,FALSE))=TRUE,"",VLOOKUP(CONCATENATE($B270,"-",$C270),IN_1A!$B$2:$AA$3000,8,FALSE))</f>
        <v>0</v>
      </c>
      <c r="K270" s="1611">
        <f>IF(ISERROR(VLOOKUP(CONCATENATE($B270,"-",$C270),IN_1A!$B$2:$AA$3000,9,FALSE))=TRUE,"",VLOOKUP(CONCATENATE($B270,"-",$C270),IN_1A!$B$2:$AA$3000,9,FALSE))</f>
        <v>0</v>
      </c>
      <c r="L270" s="1612">
        <f>IF(ISERROR(VLOOKUP(CONCATENATE($B270,"-",$C270),IN_1A!$B$2:$AA$3000,10,FALSE))=TRUE,"",VLOOKUP(CONCATENATE($B270,"-",$C270),IN_1A!$B$2:$AA$3000,10,FALSE))</f>
        <v>0</v>
      </c>
      <c r="M270" s="1611">
        <f>IF(ISERROR(VLOOKUP(CONCATENATE($B270,"-",$C270),IN_1A!$B$2:$AA$3000,11,FALSE))=TRUE,"",VLOOKUP(CONCATENATE($B270,"-",$C270),IN_1A!$B$2:$AA$3000,11,FALSE))</f>
        <v>0</v>
      </c>
      <c r="N270" s="1612">
        <f>IF(ISERROR(VLOOKUP(CONCATENATE($B270,"-",$C270),IN_1A!$B$2:$AA$3000,12,FALSE))=TRUE,"",VLOOKUP(CONCATENATE($B270,"-",$C270),IN_1A!$B$2:$AA$3000,12,FALSE))</f>
        <v>0</v>
      </c>
      <c r="O270" s="1611">
        <f>IF(ISERROR(VLOOKUP(CONCATENATE($B270,"-",$C270),IN_1A!$B$2:$AA$3000,13,FALSE))=TRUE,"",VLOOKUP(CONCATENATE($B270,"-",$C270),IN_1A!$B$2:$AA$3000,13,FALSE))</f>
        <v>0</v>
      </c>
      <c r="P270" s="1612">
        <f>IF(ISERROR(VLOOKUP(CONCATENATE($B270,"-",$C270),IN_1A!$B$2:$AA$3000,14,FALSE))=TRUE,"",VLOOKUP(CONCATENATE($B270,"-",$C270),IN_1A!$B$2:$AA$3000,14,FALSE))</f>
        <v>0</v>
      </c>
      <c r="Q270" s="621">
        <f t="shared" si="29"/>
        <v>0</v>
      </c>
      <c r="R270" s="622">
        <f t="shared" si="29"/>
        <v>0</v>
      </c>
      <c r="S270" s="307" t="str">
        <f t="shared" si="35"/>
        <v/>
      </c>
    </row>
    <row r="271" spans="1:19" s="308" customFormat="1" ht="12" thickBot="1">
      <c r="A271" s="240" t="s">
        <v>660</v>
      </c>
      <c r="B271" s="238" t="s">
        <v>677</v>
      </c>
      <c r="C271" s="241" t="s">
        <v>691</v>
      </c>
      <c r="D271" s="1552" t="str">
        <f t="shared" si="36"/>
        <v/>
      </c>
      <c r="E271" s="1613">
        <f>IF(ISERROR(VLOOKUP(CONCATENATE($B271,"-",$C271),IN_1A!$B$2:$AA$3000,3,FALSE))=TRUE,"",VLOOKUP(CONCATENATE($B271,"-",$C271),IN_1A!$B$2:$AA$3000,3,FALSE))</f>
        <v>0</v>
      </c>
      <c r="F271" s="1614">
        <f>IF(ISERROR(VLOOKUP(CONCATENATE($B271,"-",$C271),IN_1A!$B$2:$AA$3000,4,FALSE))=TRUE,"",VLOOKUP(CONCATENATE($B271,"-",$C271),IN_1A!$B$2:$AA$3000,4,FALSE))</f>
        <v>0</v>
      </c>
      <c r="G271" s="1613">
        <f>IF(ISERROR(VLOOKUP(CONCATENATE($B271,"-",$C271),IN_1A!$B$2:$AA$3000,5,FALSE))=TRUE,"",VLOOKUP(CONCATENATE($B271,"-",$C271),IN_1A!$B$2:$AA$3000,5,FALSE))</f>
        <v>0</v>
      </c>
      <c r="H271" s="1614">
        <f>IF(ISERROR(VLOOKUP(CONCATENATE($B271,"-",$C271),IN_1A!$B$2:$AA$3000,6,FALSE))=TRUE,"",VLOOKUP(CONCATENATE($B271,"-",$C271),IN_1A!$B$2:$AA$3000,6,FALSE))</f>
        <v>0</v>
      </c>
      <c r="I271" s="1613">
        <f>IF(ISERROR(VLOOKUP(CONCATENATE($B271,"-",$C271),IN_1A!$B$2:$AA$3000,7,FALSE))=TRUE,"",VLOOKUP(CONCATENATE($B271,"-",$C271),IN_1A!$B$2:$AA$3000,7,FALSE))</f>
        <v>0</v>
      </c>
      <c r="J271" s="1614">
        <f>IF(ISERROR(VLOOKUP(CONCATENATE($B271,"-",$C271),IN_1A!$B$2:$AA$3000,8,FALSE))=TRUE,"",VLOOKUP(CONCATENATE($B271,"-",$C271),IN_1A!$B$2:$AA$3000,8,FALSE))</f>
        <v>0</v>
      </c>
      <c r="K271" s="1613">
        <f>IF(ISERROR(VLOOKUP(CONCATENATE($B271,"-",$C271),IN_1A!$B$2:$AA$3000,9,FALSE))=TRUE,"",VLOOKUP(CONCATENATE($B271,"-",$C271),IN_1A!$B$2:$AA$3000,9,FALSE))</f>
        <v>0</v>
      </c>
      <c r="L271" s="1614">
        <f>IF(ISERROR(VLOOKUP(CONCATENATE($B271,"-",$C271),IN_1A!$B$2:$AA$3000,10,FALSE))=TRUE,"",VLOOKUP(CONCATENATE($B271,"-",$C271),IN_1A!$B$2:$AA$3000,10,FALSE))</f>
        <v>0</v>
      </c>
      <c r="M271" s="1613">
        <f>IF(ISERROR(VLOOKUP(CONCATENATE($B271,"-",$C271),IN_1A!$B$2:$AA$3000,11,FALSE))=TRUE,"",VLOOKUP(CONCATENATE($B271,"-",$C271),IN_1A!$B$2:$AA$3000,11,FALSE))</f>
        <v>0</v>
      </c>
      <c r="N271" s="1614">
        <f>IF(ISERROR(VLOOKUP(CONCATENATE($B271,"-",$C271),IN_1A!$B$2:$AA$3000,12,FALSE))=TRUE,"",VLOOKUP(CONCATENATE($B271,"-",$C271),IN_1A!$B$2:$AA$3000,12,FALSE))</f>
        <v>0</v>
      </c>
      <c r="O271" s="1613">
        <f>IF(ISERROR(VLOOKUP(CONCATENATE($B271,"-",$C271),IN_1A!$B$2:$AA$3000,13,FALSE))=TRUE,"",VLOOKUP(CONCATENATE($B271,"-",$C271),IN_1A!$B$2:$AA$3000,13,FALSE))</f>
        <v>0</v>
      </c>
      <c r="P271" s="1614">
        <f>IF(ISERROR(VLOOKUP(CONCATENATE($B271,"-",$C271),IN_1A!$B$2:$AA$3000,14,FALSE))=TRUE,"",VLOOKUP(CONCATENATE($B271,"-",$C271),IN_1A!$B$2:$AA$3000,14,FALSE))</f>
        <v>0</v>
      </c>
      <c r="Q271" s="623">
        <f t="shared" si="29"/>
        <v>0</v>
      </c>
      <c r="R271" s="624">
        <f t="shared" si="29"/>
        <v>0</v>
      </c>
      <c r="S271" s="307"/>
    </row>
    <row r="272" spans="1:19" s="311" customFormat="1" ht="12" customHeight="1" thickBot="1">
      <c r="A272" s="240" t="s">
        <v>662</v>
      </c>
      <c r="B272" s="238" t="s">
        <v>678</v>
      </c>
      <c r="C272" s="241" t="s">
        <v>691</v>
      </c>
      <c r="D272" s="1552" t="str">
        <f t="shared" si="36"/>
        <v/>
      </c>
      <c r="E272" s="1613">
        <f>IF(ISERROR(VLOOKUP(CONCATENATE($B272,"-",$C272),IN_1A!$B$2:$AA$3000,3,FALSE))=TRUE,"",VLOOKUP(CONCATENATE($B272,"-",$C272),IN_1A!$B$2:$AA$3000,3,FALSE))</f>
        <v>0</v>
      </c>
      <c r="F272" s="1614">
        <f>IF(ISERROR(VLOOKUP(CONCATENATE($B272,"-",$C272),IN_1A!$B$2:$AA$3000,4,FALSE))=TRUE,"",VLOOKUP(CONCATENATE($B272,"-",$C272),IN_1A!$B$2:$AA$3000,4,FALSE))</f>
        <v>0</v>
      </c>
      <c r="G272" s="1613">
        <f>IF(ISERROR(VLOOKUP(CONCATENATE($B272,"-",$C272),IN_1A!$B$2:$AA$3000,5,FALSE))=TRUE,"",VLOOKUP(CONCATENATE($B272,"-",$C272),IN_1A!$B$2:$AA$3000,5,FALSE))</f>
        <v>0</v>
      </c>
      <c r="H272" s="1614">
        <f>IF(ISERROR(VLOOKUP(CONCATENATE($B272,"-",$C272),IN_1A!$B$2:$AA$3000,6,FALSE))=TRUE,"",VLOOKUP(CONCATENATE($B272,"-",$C272),IN_1A!$B$2:$AA$3000,6,FALSE))</f>
        <v>0</v>
      </c>
      <c r="I272" s="1613">
        <f>IF(ISERROR(VLOOKUP(CONCATENATE($B272,"-",$C272),IN_1A!$B$2:$AA$3000,7,FALSE))=TRUE,"",VLOOKUP(CONCATENATE($B272,"-",$C272),IN_1A!$B$2:$AA$3000,7,FALSE))</f>
        <v>0</v>
      </c>
      <c r="J272" s="1614">
        <f>IF(ISERROR(VLOOKUP(CONCATENATE($B272,"-",$C272),IN_1A!$B$2:$AA$3000,8,FALSE))=TRUE,"",VLOOKUP(CONCATENATE($B272,"-",$C272),IN_1A!$B$2:$AA$3000,8,FALSE))</f>
        <v>0</v>
      </c>
      <c r="K272" s="1613">
        <f>IF(ISERROR(VLOOKUP(CONCATENATE($B272,"-",$C272),IN_1A!$B$2:$AA$3000,9,FALSE))=TRUE,"",VLOOKUP(CONCATENATE($B272,"-",$C272),IN_1A!$B$2:$AA$3000,9,FALSE))</f>
        <v>0</v>
      </c>
      <c r="L272" s="1614">
        <f>IF(ISERROR(VLOOKUP(CONCATENATE($B272,"-",$C272),IN_1A!$B$2:$AA$3000,10,FALSE))=TRUE,"",VLOOKUP(CONCATENATE($B272,"-",$C272),IN_1A!$B$2:$AA$3000,10,FALSE))</f>
        <v>0</v>
      </c>
      <c r="M272" s="1613">
        <f>IF(ISERROR(VLOOKUP(CONCATENATE($B272,"-",$C272),IN_1A!$B$2:$AA$3000,11,FALSE))=TRUE,"",VLOOKUP(CONCATENATE($B272,"-",$C272),IN_1A!$B$2:$AA$3000,11,FALSE))</f>
        <v>0</v>
      </c>
      <c r="N272" s="1614">
        <f>IF(ISERROR(VLOOKUP(CONCATENATE($B272,"-",$C272),IN_1A!$B$2:$AA$3000,12,FALSE))=TRUE,"",VLOOKUP(CONCATENATE($B272,"-",$C272),IN_1A!$B$2:$AA$3000,12,FALSE))</f>
        <v>0</v>
      </c>
      <c r="O272" s="1613">
        <f>IF(ISERROR(VLOOKUP(CONCATENATE($B272,"-",$C272),IN_1A!$B$2:$AA$3000,13,FALSE))=TRUE,"",VLOOKUP(CONCATENATE($B272,"-",$C272),IN_1A!$B$2:$AA$3000,13,FALSE))</f>
        <v>0</v>
      </c>
      <c r="P272" s="1614">
        <f>IF(ISERROR(VLOOKUP(CONCATENATE($B272,"-",$C272),IN_1A!$B$2:$AA$3000,14,FALSE))=TRUE,"",VLOOKUP(CONCATENATE($B272,"-",$C272),IN_1A!$B$2:$AA$3000,14,FALSE))</f>
        <v>0</v>
      </c>
      <c r="Q272" s="623">
        <f t="shared" si="29"/>
        <v>0</v>
      </c>
      <c r="R272" s="624">
        <f t="shared" si="29"/>
        <v>0</v>
      </c>
      <c r="S272" s="307" t="str">
        <f t="shared" ref="S272:S281" si="37">IF(O272&gt;Q272,"ERRORE",IF(P272&gt;R272,"ERRORE",""))</f>
        <v/>
      </c>
    </row>
    <row r="273" spans="1:19" s="311" customFormat="1" ht="12" customHeight="1" thickBot="1">
      <c r="A273" s="240" t="s">
        <v>664</v>
      </c>
      <c r="B273" s="238" t="s">
        <v>679</v>
      </c>
      <c r="C273" s="241" t="s">
        <v>691</v>
      </c>
      <c r="D273" s="1552" t="str">
        <f t="shared" si="36"/>
        <v/>
      </c>
      <c r="E273" s="1613">
        <f>IF(ISERROR(VLOOKUP(CONCATENATE($B273,"-",$C273),IN_1A!$B$2:$AA$3000,3,FALSE))=TRUE,"",VLOOKUP(CONCATENATE($B273,"-",$C273),IN_1A!$B$2:$AA$3000,3,FALSE))</f>
        <v>0</v>
      </c>
      <c r="F273" s="1614">
        <f>IF(ISERROR(VLOOKUP(CONCATENATE($B273,"-",$C273),IN_1A!$B$2:$AA$3000,4,FALSE))=TRUE,"",VLOOKUP(CONCATENATE($B273,"-",$C273),IN_1A!$B$2:$AA$3000,4,FALSE))</f>
        <v>0</v>
      </c>
      <c r="G273" s="1613">
        <f>IF(ISERROR(VLOOKUP(CONCATENATE($B273,"-",$C273),IN_1A!$B$2:$AA$3000,5,FALSE))=TRUE,"",VLOOKUP(CONCATENATE($B273,"-",$C273),IN_1A!$B$2:$AA$3000,5,FALSE))</f>
        <v>0</v>
      </c>
      <c r="H273" s="1614">
        <f>IF(ISERROR(VLOOKUP(CONCATENATE($B273,"-",$C273),IN_1A!$B$2:$AA$3000,6,FALSE))=TRUE,"",VLOOKUP(CONCATENATE($B273,"-",$C273),IN_1A!$B$2:$AA$3000,6,FALSE))</f>
        <v>0</v>
      </c>
      <c r="I273" s="1613">
        <f>IF(ISERROR(VLOOKUP(CONCATENATE($B273,"-",$C273),IN_1A!$B$2:$AA$3000,7,FALSE))=TRUE,"",VLOOKUP(CONCATENATE($B273,"-",$C273),IN_1A!$B$2:$AA$3000,7,FALSE))</f>
        <v>0</v>
      </c>
      <c r="J273" s="1614">
        <f>IF(ISERROR(VLOOKUP(CONCATENATE($B273,"-",$C273),IN_1A!$B$2:$AA$3000,8,FALSE))=TRUE,"",VLOOKUP(CONCATENATE($B273,"-",$C273),IN_1A!$B$2:$AA$3000,8,FALSE))</f>
        <v>0</v>
      </c>
      <c r="K273" s="1613">
        <f>IF(ISERROR(VLOOKUP(CONCATENATE($B273,"-",$C273),IN_1A!$B$2:$AA$3000,9,FALSE))=TRUE,"",VLOOKUP(CONCATENATE($B273,"-",$C273),IN_1A!$B$2:$AA$3000,9,FALSE))</f>
        <v>0</v>
      </c>
      <c r="L273" s="1614">
        <f>IF(ISERROR(VLOOKUP(CONCATENATE($B273,"-",$C273),IN_1A!$B$2:$AA$3000,10,FALSE))=TRUE,"",VLOOKUP(CONCATENATE($B273,"-",$C273),IN_1A!$B$2:$AA$3000,10,FALSE))</f>
        <v>0</v>
      </c>
      <c r="M273" s="1613">
        <f>IF(ISERROR(VLOOKUP(CONCATENATE($B273,"-",$C273),IN_1A!$B$2:$AA$3000,11,FALSE))=TRUE,"",VLOOKUP(CONCATENATE($B273,"-",$C273),IN_1A!$B$2:$AA$3000,11,FALSE))</f>
        <v>0</v>
      </c>
      <c r="N273" s="1614">
        <f>IF(ISERROR(VLOOKUP(CONCATENATE($B273,"-",$C273),IN_1A!$B$2:$AA$3000,12,FALSE))=TRUE,"",VLOOKUP(CONCATENATE($B273,"-",$C273),IN_1A!$B$2:$AA$3000,12,FALSE))</f>
        <v>0</v>
      </c>
      <c r="O273" s="1613">
        <f>IF(ISERROR(VLOOKUP(CONCATENATE($B273,"-",$C273),IN_1A!$B$2:$AA$3000,13,FALSE))=TRUE,"",VLOOKUP(CONCATENATE($B273,"-",$C273),IN_1A!$B$2:$AA$3000,13,FALSE))</f>
        <v>0</v>
      </c>
      <c r="P273" s="1614">
        <f>IF(ISERROR(VLOOKUP(CONCATENATE($B273,"-",$C273),IN_1A!$B$2:$AA$3000,14,FALSE))=TRUE,"",VLOOKUP(CONCATENATE($B273,"-",$C273),IN_1A!$B$2:$AA$3000,14,FALSE))</f>
        <v>0</v>
      </c>
      <c r="Q273" s="623">
        <f t="shared" si="29"/>
        <v>0</v>
      </c>
      <c r="R273" s="624">
        <f t="shared" si="29"/>
        <v>0</v>
      </c>
      <c r="S273" s="307" t="str">
        <f t="shared" si="37"/>
        <v/>
      </c>
    </row>
    <row r="274" spans="1:19" s="311" customFormat="1" ht="12" customHeight="1" thickBot="1">
      <c r="A274" s="240" t="s">
        <v>666</v>
      </c>
      <c r="B274" s="256" t="s">
        <v>680</v>
      </c>
      <c r="C274" s="239" t="s">
        <v>691</v>
      </c>
      <c r="D274" s="1552" t="str">
        <f t="shared" si="36"/>
        <v/>
      </c>
      <c r="E274" s="1613">
        <f>IF(ISERROR(VLOOKUP(CONCATENATE($B274,"-",$C274),IN_1A!$B$2:$AA$3000,3,FALSE))=TRUE,"",VLOOKUP(CONCATENATE($B274,"-",$C274),IN_1A!$B$2:$AA$3000,3,FALSE))</f>
        <v>0</v>
      </c>
      <c r="F274" s="1614">
        <f>IF(ISERROR(VLOOKUP(CONCATENATE($B274,"-",$C274),IN_1A!$B$2:$AA$3000,4,FALSE))=TRUE,"",VLOOKUP(CONCATENATE($B274,"-",$C274),IN_1A!$B$2:$AA$3000,4,FALSE))</f>
        <v>0</v>
      </c>
      <c r="G274" s="1613">
        <f>IF(ISERROR(VLOOKUP(CONCATENATE($B274,"-",$C274),IN_1A!$B$2:$AA$3000,5,FALSE))=TRUE,"",VLOOKUP(CONCATENATE($B274,"-",$C274),IN_1A!$B$2:$AA$3000,5,FALSE))</f>
        <v>0</v>
      </c>
      <c r="H274" s="1614">
        <f>IF(ISERROR(VLOOKUP(CONCATENATE($B274,"-",$C274),IN_1A!$B$2:$AA$3000,6,FALSE))=TRUE,"",VLOOKUP(CONCATENATE($B274,"-",$C274),IN_1A!$B$2:$AA$3000,6,FALSE))</f>
        <v>0</v>
      </c>
      <c r="I274" s="1613">
        <f>IF(ISERROR(VLOOKUP(CONCATENATE($B274,"-",$C274),IN_1A!$B$2:$AA$3000,7,FALSE))=TRUE,"",VLOOKUP(CONCATENATE($B274,"-",$C274),IN_1A!$B$2:$AA$3000,7,FALSE))</f>
        <v>0</v>
      </c>
      <c r="J274" s="1614">
        <f>IF(ISERROR(VLOOKUP(CONCATENATE($B274,"-",$C274),IN_1A!$B$2:$AA$3000,8,FALSE))=TRUE,"",VLOOKUP(CONCATENATE($B274,"-",$C274),IN_1A!$B$2:$AA$3000,8,FALSE))</f>
        <v>0</v>
      </c>
      <c r="K274" s="1613">
        <f>IF(ISERROR(VLOOKUP(CONCATENATE($B274,"-",$C274),IN_1A!$B$2:$AA$3000,9,FALSE))=TRUE,"",VLOOKUP(CONCATENATE($B274,"-",$C274),IN_1A!$B$2:$AA$3000,9,FALSE))</f>
        <v>0</v>
      </c>
      <c r="L274" s="1614">
        <f>IF(ISERROR(VLOOKUP(CONCATENATE($B274,"-",$C274),IN_1A!$B$2:$AA$3000,10,FALSE))=TRUE,"",VLOOKUP(CONCATENATE($B274,"-",$C274),IN_1A!$B$2:$AA$3000,10,FALSE))</f>
        <v>0</v>
      </c>
      <c r="M274" s="1613">
        <f>IF(ISERROR(VLOOKUP(CONCATENATE($B274,"-",$C274),IN_1A!$B$2:$AA$3000,11,FALSE))=TRUE,"",VLOOKUP(CONCATENATE($B274,"-",$C274),IN_1A!$B$2:$AA$3000,11,FALSE))</f>
        <v>0</v>
      </c>
      <c r="N274" s="1614">
        <f>IF(ISERROR(VLOOKUP(CONCATENATE($B274,"-",$C274),IN_1A!$B$2:$AA$3000,12,FALSE))=TRUE,"",VLOOKUP(CONCATENATE($B274,"-",$C274),IN_1A!$B$2:$AA$3000,12,FALSE))</f>
        <v>0</v>
      </c>
      <c r="O274" s="1613">
        <f>IF(ISERROR(VLOOKUP(CONCATENATE($B274,"-",$C274),IN_1A!$B$2:$AA$3000,13,FALSE))=TRUE,"",VLOOKUP(CONCATENATE($B274,"-",$C274),IN_1A!$B$2:$AA$3000,13,FALSE))</f>
        <v>0</v>
      </c>
      <c r="P274" s="1614">
        <f>IF(ISERROR(VLOOKUP(CONCATENATE($B274,"-",$C274),IN_1A!$B$2:$AA$3000,14,FALSE))=TRUE,"",VLOOKUP(CONCATENATE($B274,"-",$C274),IN_1A!$B$2:$AA$3000,14,FALSE))</f>
        <v>0</v>
      </c>
      <c r="Q274" s="623">
        <f t="shared" si="29"/>
        <v>0</v>
      </c>
      <c r="R274" s="624">
        <f t="shared" si="29"/>
        <v>0</v>
      </c>
      <c r="S274" s="307" t="str">
        <f t="shared" si="37"/>
        <v/>
      </c>
    </row>
    <row r="275" spans="1:19" s="311" customFormat="1" ht="12" customHeight="1" thickBot="1">
      <c r="A275" s="240" t="s">
        <v>668</v>
      </c>
      <c r="B275" s="238" t="s">
        <v>681</v>
      </c>
      <c r="C275" s="241" t="s">
        <v>691</v>
      </c>
      <c r="D275" s="1552" t="str">
        <f t="shared" si="36"/>
        <v/>
      </c>
      <c r="E275" s="1613">
        <f>IF(ISERROR(VLOOKUP(CONCATENATE($B275,"-",$C275),IN_1A!$B$2:$AA$3000,3,FALSE))=TRUE,"",VLOOKUP(CONCATENATE($B275,"-",$C275),IN_1A!$B$2:$AA$3000,3,FALSE))</f>
        <v>0</v>
      </c>
      <c r="F275" s="1614">
        <f>IF(ISERROR(VLOOKUP(CONCATENATE($B275,"-",$C275),IN_1A!$B$2:$AA$3000,4,FALSE))=TRUE,"",VLOOKUP(CONCATENATE($B275,"-",$C275),IN_1A!$B$2:$AA$3000,4,FALSE))</f>
        <v>0</v>
      </c>
      <c r="G275" s="1613">
        <f>IF(ISERROR(VLOOKUP(CONCATENATE($B275,"-",$C275),IN_1A!$B$2:$AA$3000,5,FALSE))=TRUE,"",VLOOKUP(CONCATENATE($B275,"-",$C275),IN_1A!$B$2:$AA$3000,5,FALSE))</f>
        <v>0</v>
      </c>
      <c r="H275" s="1614">
        <f>IF(ISERROR(VLOOKUP(CONCATENATE($B275,"-",$C275),IN_1A!$B$2:$AA$3000,6,FALSE))=TRUE,"",VLOOKUP(CONCATENATE($B275,"-",$C275),IN_1A!$B$2:$AA$3000,6,FALSE))</f>
        <v>0</v>
      </c>
      <c r="I275" s="1613">
        <f>IF(ISERROR(VLOOKUP(CONCATENATE($B275,"-",$C275),IN_1A!$B$2:$AA$3000,7,FALSE))=TRUE,"",VLOOKUP(CONCATENATE($B275,"-",$C275),IN_1A!$B$2:$AA$3000,7,FALSE))</f>
        <v>0</v>
      </c>
      <c r="J275" s="1614">
        <f>IF(ISERROR(VLOOKUP(CONCATENATE($B275,"-",$C275),IN_1A!$B$2:$AA$3000,8,FALSE))=TRUE,"",VLOOKUP(CONCATENATE($B275,"-",$C275),IN_1A!$B$2:$AA$3000,8,FALSE))</f>
        <v>0</v>
      </c>
      <c r="K275" s="1613">
        <f>IF(ISERROR(VLOOKUP(CONCATENATE($B275,"-",$C275),IN_1A!$B$2:$AA$3000,9,FALSE))=TRUE,"",VLOOKUP(CONCATENATE($B275,"-",$C275),IN_1A!$B$2:$AA$3000,9,FALSE))</f>
        <v>0</v>
      </c>
      <c r="L275" s="1614">
        <f>IF(ISERROR(VLOOKUP(CONCATENATE($B275,"-",$C275),IN_1A!$B$2:$AA$3000,10,FALSE))=TRUE,"",VLOOKUP(CONCATENATE($B275,"-",$C275),IN_1A!$B$2:$AA$3000,10,FALSE))</f>
        <v>0</v>
      </c>
      <c r="M275" s="1613">
        <f>IF(ISERROR(VLOOKUP(CONCATENATE($B275,"-",$C275),IN_1A!$B$2:$AA$3000,11,FALSE))=TRUE,"",VLOOKUP(CONCATENATE($B275,"-",$C275),IN_1A!$B$2:$AA$3000,11,FALSE))</f>
        <v>0</v>
      </c>
      <c r="N275" s="1614">
        <f>IF(ISERROR(VLOOKUP(CONCATENATE($B275,"-",$C275),IN_1A!$B$2:$AA$3000,12,FALSE))=TRUE,"",VLOOKUP(CONCATENATE($B275,"-",$C275),IN_1A!$B$2:$AA$3000,12,FALSE))</f>
        <v>0</v>
      </c>
      <c r="O275" s="1613">
        <f>IF(ISERROR(VLOOKUP(CONCATENATE($B275,"-",$C275),IN_1A!$B$2:$AA$3000,13,FALSE))=TRUE,"",VLOOKUP(CONCATENATE($B275,"-",$C275),IN_1A!$B$2:$AA$3000,13,FALSE))</f>
        <v>0</v>
      </c>
      <c r="P275" s="1614">
        <f>IF(ISERROR(VLOOKUP(CONCATENATE($B275,"-",$C275),IN_1A!$B$2:$AA$3000,14,FALSE))=TRUE,"",VLOOKUP(CONCATENATE($B275,"-",$C275),IN_1A!$B$2:$AA$3000,14,FALSE))</f>
        <v>0</v>
      </c>
      <c r="Q275" s="623">
        <f t="shared" si="29"/>
        <v>0</v>
      </c>
      <c r="R275" s="624">
        <f t="shared" si="29"/>
        <v>0</v>
      </c>
      <c r="S275" s="307" t="str">
        <f t="shared" si="37"/>
        <v/>
      </c>
    </row>
    <row r="276" spans="1:19" s="311" customFormat="1" ht="12" customHeight="1" thickBot="1">
      <c r="A276" s="240" t="s">
        <v>670</v>
      </c>
      <c r="B276" s="261" t="s">
        <v>682</v>
      </c>
      <c r="C276" s="262" t="s">
        <v>691</v>
      </c>
      <c r="D276" s="1552" t="str">
        <f t="shared" si="36"/>
        <v/>
      </c>
      <c r="E276" s="1613">
        <f>IF(ISERROR(VLOOKUP(CONCATENATE($B276,"-",$C276),IN_1A!$B$2:$AA$3000,3,FALSE))=TRUE,"",VLOOKUP(CONCATENATE($B276,"-",$C276),IN_1A!$B$2:$AA$3000,3,FALSE))</f>
        <v>0</v>
      </c>
      <c r="F276" s="1614">
        <f>IF(ISERROR(VLOOKUP(CONCATENATE($B276,"-",$C276),IN_1A!$B$2:$AA$3000,4,FALSE))=TRUE,"",VLOOKUP(CONCATENATE($B276,"-",$C276),IN_1A!$B$2:$AA$3000,4,FALSE))</f>
        <v>0</v>
      </c>
      <c r="G276" s="1613">
        <f>IF(ISERROR(VLOOKUP(CONCATENATE($B276,"-",$C276),IN_1A!$B$2:$AA$3000,5,FALSE))=TRUE,"",VLOOKUP(CONCATENATE($B276,"-",$C276),IN_1A!$B$2:$AA$3000,5,FALSE))</f>
        <v>0</v>
      </c>
      <c r="H276" s="1614">
        <f>IF(ISERROR(VLOOKUP(CONCATENATE($B276,"-",$C276),IN_1A!$B$2:$AA$3000,6,FALSE))=TRUE,"",VLOOKUP(CONCATENATE($B276,"-",$C276),IN_1A!$B$2:$AA$3000,6,FALSE))</f>
        <v>0</v>
      </c>
      <c r="I276" s="1613">
        <f>IF(ISERROR(VLOOKUP(CONCATENATE($B276,"-",$C276),IN_1A!$B$2:$AA$3000,7,FALSE))=TRUE,"",VLOOKUP(CONCATENATE($B276,"-",$C276),IN_1A!$B$2:$AA$3000,7,FALSE))</f>
        <v>0</v>
      </c>
      <c r="J276" s="1614">
        <f>IF(ISERROR(VLOOKUP(CONCATENATE($B276,"-",$C276),IN_1A!$B$2:$AA$3000,8,FALSE))=TRUE,"",VLOOKUP(CONCATENATE($B276,"-",$C276),IN_1A!$B$2:$AA$3000,8,FALSE))</f>
        <v>0</v>
      </c>
      <c r="K276" s="1613">
        <f>IF(ISERROR(VLOOKUP(CONCATENATE($B276,"-",$C276),IN_1A!$B$2:$AA$3000,9,FALSE))=TRUE,"",VLOOKUP(CONCATENATE($B276,"-",$C276),IN_1A!$B$2:$AA$3000,9,FALSE))</f>
        <v>0</v>
      </c>
      <c r="L276" s="1614">
        <f>IF(ISERROR(VLOOKUP(CONCATENATE($B276,"-",$C276),IN_1A!$B$2:$AA$3000,10,FALSE))=TRUE,"",VLOOKUP(CONCATENATE($B276,"-",$C276),IN_1A!$B$2:$AA$3000,10,FALSE))</f>
        <v>0</v>
      </c>
      <c r="M276" s="1613">
        <f>IF(ISERROR(VLOOKUP(CONCATENATE($B276,"-",$C276),IN_1A!$B$2:$AA$3000,11,FALSE))=TRUE,"",VLOOKUP(CONCATENATE($B276,"-",$C276),IN_1A!$B$2:$AA$3000,11,FALSE))</f>
        <v>0</v>
      </c>
      <c r="N276" s="1614">
        <f>IF(ISERROR(VLOOKUP(CONCATENATE($B276,"-",$C276),IN_1A!$B$2:$AA$3000,12,FALSE))=TRUE,"",VLOOKUP(CONCATENATE($B276,"-",$C276),IN_1A!$B$2:$AA$3000,12,FALSE))</f>
        <v>0</v>
      </c>
      <c r="O276" s="1613">
        <f>IF(ISERROR(VLOOKUP(CONCATENATE($B276,"-",$C276),IN_1A!$B$2:$AA$3000,13,FALSE))=TRUE,"",VLOOKUP(CONCATENATE($B276,"-",$C276),IN_1A!$B$2:$AA$3000,13,FALSE))</f>
        <v>0</v>
      </c>
      <c r="P276" s="1614">
        <f>IF(ISERROR(VLOOKUP(CONCATENATE($B276,"-",$C276),IN_1A!$B$2:$AA$3000,14,FALSE))=TRUE,"",VLOOKUP(CONCATENATE($B276,"-",$C276),IN_1A!$B$2:$AA$3000,14,FALSE))</f>
        <v>0</v>
      </c>
      <c r="Q276" s="623">
        <f t="shared" si="29"/>
        <v>0</v>
      </c>
      <c r="R276" s="624">
        <f t="shared" si="29"/>
        <v>0</v>
      </c>
      <c r="S276" s="307" t="str">
        <f t="shared" si="37"/>
        <v/>
      </c>
    </row>
    <row r="277" spans="1:19" s="311" customFormat="1" ht="12" customHeight="1" thickBot="1">
      <c r="A277" s="240" t="s">
        <v>672</v>
      </c>
      <c r="B277" s="261" t="s">
        <v>683</v>
      </c>
      <c r="C277" s="262" t="s">
        <v>691</v>
      </c>
      <c r="D277" s="1552" t="str">
        <f t="shared" si="36"/>
        <v/>
      </c>
      <c r="E277" s="1613">
        <f>IF(ISERROR(VLOOKUP(CONCATENATE($B277,"-",$C277),IN_1A!$B$2:$AA$3000,3,FALSE))=TRUE,"",VLOOKUP(CONCATENATE($B277,"-",$C277),IN_1A!$B$2:$AA$3000,3,FALSE))</f>
        <v>0</v>
      </c>
      <c r="F277" s="1614">
        <f>IF(ISERROR(VLOOKUP(CONCATENATE($B277,"-",$C277),IN_1A!$B$2:$AA$3000,4,FALSE))=TRUE,"",VLOOKUP(CONCATENATE($B277,"-",$C277),IN_1A!$B$2:$AA$3000,4,FALSE))</f>
        <v>0</v>
      </c>
      <c r="G277" s="1613">
        <f>IF(ISERROR(VLOOKUP(CONCATENATE($B277,"-",$C277),IN_1A!$B$2:$AA$3000,5,FALSE))=TRUE,"",VLOOKUP(CONCATENATE($B277,"-",$C277),IN_1A!$B$2:$AA$3000,5,FALSE))</f>
        <v>0</v>
      </c>
      <c r="H277" s="1614">
        <f>IF(ISERROR(VLOOKUP(CONCATENATE($B277,"-",$C277),IN_1A!$B$2:$AA$3000,6,FALSE))=TRUE,"",VLOOKUP(CONCATENATE($B277,"-",$C277),IN_1A!$B$2:$AA$3000,6,FALSE))</f>
        <v>0</v>
      </c>
      <c r="I277" s="1613">
        <f>IF(ISERROR(VLOOKUP(CONCATENATE($B277,"-",$C277),IN_1A!$B$2:$AA$3000,7,FALSE))=TRUE,"",VLOOKUP(CONCATENATE($B277,"-",$C277),IN_1A!$B$2:$AA$3000,7,FALSE))</f>
        <v>0</v>
      </c>
      <c r="J277" s="1614">
        <f>IF(ISERROR(VLOOKUP(CONCATENATE($B277,"-",$C277),IN_1A!$B$2:$AA$3000,8,FALSE))=TRUE,"",VLOOKUP(CONCATENATE($B277,"-",$C277),IN_1A!$B$2:$AA$3000,8,FALSE))</f>
        <v>0</v>
      </c>
      <c r="K277" s="1613">
        <f>IF(ISERROR(VLOOKUP(CONCATENATE($B277,"-",$C277),IN_1A!$B$2:$AA$3000,9,FALSE))=TRUE,"",VLOOKUP(CONCATENATE($B277,"-",$C277),IN_1A!$B$2:$AA$3000,9,FALSE))</f>
        <v>0</v>
      </c>
      <c r="L277" s="1614">
        <f>IF(ISERROR(VLOOKUP(CONCATENATE($B277,"-",$C277),IN_1A!$B$2:$AA$3000,10,FALSE))=TRUE,"",VLOOKUP(CONCATENATE($B277,"-",$C277),IN_1A!$B$2:$AA$3000,10,FALSE))</f>
        <v>0</v>
      </c>
      <c r="M277" s="1613">
        <f>IF(ISERROR(VLOOKUP(CONCATENATE($B277,"-",$C277),IN_1A!$B$2:$AA$3000,11,FALSE))=TRUE,"",VLOOKUP(CONCATENATE($B277,"-",$C277),IN_1A!$B$2:$AA$3000,11,FALSE))</f>
        <v>0</v>
      </c>
      <c r="N277" s="1614">
        <f>IF(ISERROR(VLOOKUP(CONCATENATE($B277,"-",$C277),IN_1A!$B$2:$AA$3000,12,FALSE))=TRUE,"",VLOOKUP(CONCATENATE($B277,"-",$C277),IN_1A!$B$2:$AA$3000,12,FALSE))</f>
        <v>0</v>
      </c>
      <c r="O277" s="1613">
        <f>IF(ISERROR(VLOOKUP(CONCATENATE($B277,"-",$C277),IN_1A!$B$2:$AA$3000,13,FALSE))=TRUE,"",VLOOKUP(CONCATENATE($B277,"-",$C277),IN_1A!$B$2:$AA$3000,13,FALSE))</f>
        <v>0</v>
      </c>
      <c r="P277" s="1614">
        <f>IF(ISERROR(VLOOKUP(CONCATENATE($B277,"-",$C277),IN_1A!$B$2:$AA$3000,14,FALSE))=TRUE,"",VLOOKUP(CONCATENATE($B277,"-",$C277),IN_1A!$B$2:$AA$3000,14,FALSE))</f>
        <v>0</v>
      </c>
      <c r="Q277" s="623">
        <f t="shared" si="29"/>
        <v>0</v>
      </c>
      <c r="R277" s="624">
        <f t="shared" si="29"/>
        <v>0</v>
      </c>
      <c r="S277" s="307" t="str">
        <f t="shared" si="37"/>
        <v/>
      </c>
    </row>
    <row r="278" spans="1:19" s="311" customFormat="1" ht="12" customHeight="1" thickBot="1">
      <c r="A278" s="263" t="s">
        <v>674</v>
      </c>
      <c r="B278" s="264" t="s">
        <v>684</v>
      </c>
      <c r="C278" s="265" t="s">
        <v>691</v>
      </c>
      <c r="D278" s="1552" t="str">
        <f t="shared" si="36"/>
        <v/>
      </c>
      <c r="E278" s="1613">
        <f>IF(ISERROR(VLOOKUP(CONCATENATE($B278,"-",$C278),IN_1A!$B$2:$AA$3000,3,FALSE))=TRUE,"",VLOOKUP(CONCATENATE($B278,"-",$C278),IN_1A!$B$2:$AA$3000,3,FALSE))</f>
        <v>0</v>
      </c>
      <c r="F278" s="1614">
        <f>IF(ISERROR(VLOOKUP(CONCATENATE($B278,"-",$C278),IN_1A!$B$2:$AA$3000,4,FALSE))=TRUE,"",VLOOKUP(CONCATENATE($B278,"-",$C278),IN_1A!$B$2:$AA$3000,4,FALSE))</f>
        <v>0</v>
      </c>
      <c r="G278" s="1613">
        <f>IF(ISERROR(VLOOKUP(CONCATENATE($B278,"-",$C278),IN_1A!$B$2:$AA$3000,5,FALSE))=TRUE,"",VLOOKUP(CONCATENATE($B278,"-",$C278),IN_1A!$B$2:$AA$3000,5,FALSE))</f>
        <v>0</v>
      </c>
      <c r="H278" s="1614">
        <f>IF(ISERROR(VLOOKUP(CONCATENATE($B278,"-",$C278),IN_1A!$B$2:$AA$3000,6,FALSE))=TRUE,"",VLOOKUP(CONCATENATE($B278,"-",$C278),IN_1A!$B$2:$AA$3000,6,FALSE))</f>
        <v>0</v>
      </c>
      <c r="I278" s="1613">
        <f>IF(ISERROR(VLOOKUP(CONCATENATE($B278,"-",$C278),IN_1A!$B$2:$AA$3000,7,FALSE))=TRUE,"",VLOOKUP(CONCATENATE($B278,"-",$C278),IN_1A!$B$2:$AA$3000,7,FALSE))</f>
        <v>0</v>
      </c>
      <c r="J278" s="1614">
        <f>IF(ISERROR(VLOOKUP(CONCATENATE($B278,"-",$C278),IN_1A!$B$2:$AA$3000,8,FALSE))=TRUE,"",VLOOKUP(CONCATENATE($B278,"-",$C278),IN_1A!$B$2:$AA$3000,8,FALSE))</f>
        <v>0</v>
      </c>
      <c r="K278" s="1613">
        <f>IF(ISERROR(VLOOKUP(CONCATENATE($B278,"-",$C278),IN_1A!$B$2:$AA$3000,9,FALSE))=TRUE,"",VLOOKUP(CONCATENATE($B278,"-",$C278),IN_1A!$B$2:$AA$3000,9,FALSE))</f>
        <v>0</v>
      </c>
      <c r="L278" s="1614">
        <f>IF(ISERROR(VLOOKUP(CONCATENATE($B278,"-",$C278),IN_1A!$B$2:$AA$3000,10,FALSE))=TRUE,"",VLOOKUP(CONCATENATE($B278,"-",$C278),IN_1A!$B$2:$AA$3000,10,FALSE))</f>
        <v>0</v>
      </c>
      <c r="M278" s="1613">
        <f>IF(ISERROR(VLOOKUP(CONCATENATE($B278,"-",$C278),IN_1A!$B$2:$AA$3000,11,FALSE))=TRUE,"",VLOOKUP(CONCATENATE($B278,"-",$C278),IN_1A!$B$2:$AA$3000,11,FALSE))</f>
        <v>0</v>
      </c>
      <c r="N278" s="1614">
        <f>IF(ISERROR(VLOOKUP(CONCATENATE($B278,"-",$C278),IN_1A!$B$2:$AA$3000,12,FALSE))=TRUE,"",VLOOKUP(CONCATENATE($B278,"-",$C278),IN_1A!$B$2:$AA$3000,12,FALSE))</f>
        <v>0</v>
      </c>
      <c r="O278" s="1613">
        <f>IF(ISERROR(VLOOKUP(CONCATENATE($B278,"-",$C278),IN_1A!$B$2:$AA$3000,13,FALSE))=TRUE,"",VLOOKUP(CONCATENATE($B278,"-",$C278),IN_1A!$B$2:$AA$3000,13,FALSE))</f>
        <v>0</v>
      </c>
      <c r="P278" s="1614">
        <f>IF(ISERROR(VLOOKUP(CONCATENATE($B278,"-",$C278),IN_1A!$B$2:$AA$3000,14,FALSE))=TRUE,"",VLOOKUP(CONCATENATE($B278,"-",$C278),IN_1A!$B$2:$AA$3000,14,FALSE))</f>
        <v>0</v>
      </c>
      <c r="Q278" s="623">
        <f t="shared" si="29"/>
        <v>0</v>
      </c>
      <c r="R278" s="624">
        <f t="shared" si="29"/>
        <v>0</v>
      </c>
      <c r="S278" s="307" t="str">
        <f t="shared" si="37"/>
        <v/>
      </c>
    </row>
    <row r="279" spans="1:19" s="311" customFormat="1" ht="12" customHeight="1" thickBot="1">
      <c r="A279" s="266" t="s">
        <v>685</v>
      </c>
      <c r="B279" s="267" t="s">
        <v>686</v>
      </c>
      <c r="C279" s="252" t="s">
        <v>691</v>
      </c>
      <c r="D279" s="1552" t="str">
        <f t="shared" si="36"/>
        <v/>
      </c>
      <c r="E279" s="1615">
        <f>IF(ISERROR(VLOOKUP(CONCATENATE($B279,"-",$C279),IN_1A!$B$2:$AA$3000,3,FALSE))=TRUE,"",VLOOKUP(CONCATENATE($B279,"-",$C279),IN_1A!$B$2:$AA$3000,3,FALSE))</f>
        <v>0</v>
      </c>
      <c r="F279" s="1616">
        <f>IF(ISERROR(VLOOKUP(CONCATENATE($B279,"-",$C279),IN_1A!$B$2:$AA$3000,4,FALSE))=TRUE,"",VLOOKUP(CONCATENATE($B279,"-",$C279),IN_1A!$B$2:$AA$3000,4,FALSE))</f>
        <v>0</v>
      </c>
      <c r="G279" s="1615">
        <f>IF(ISERROR(VLOOKUP(CONCATENATE($B279,"-",$C279),IN_1A!$B$2:$AA$3000,5,FALSE))=TRUE,"",VLOOKUP(CONCATENATE($B279,"-",$C279),IN_1A!$B$2:$AA$3000,5,FALSE))</f>
        <v>0</v>
      </c>
      <c r="H279" s="1616">
        <f>IF(ISERROR(VLOOKUP(CONCATENATE($B279,"-",$C279),IN_1A!$B$2:$AA$3000,6,FALSE))=TRUE,"",VLOOKUP(CONCATENATE($B279,"-",$C279),IN_1A!$B$2:$AA$3000,6,FALSE))</f>
        <v>0</v>
      </c>
      <c r="I279" s="1615">
        <f>IF(ISERROR(VLOOKUP(CONCATENATE($B279,"-",$C279),IN_1A!$B$2:$AA$3000,7,FALSE))=TRUE,"",VLOOKUP(CONCATENATE($B279,"-",$C279),IN_1A!$B$2:$AA$3000,7,FALSE))</f>
        <v>0</v>
      </c>
      <c r="J279" s="1616">
        <f>IF(ISERROR(VLOOKUP(CONCATENATE($B279,"-",$C279),IN_1A!$B$2:$AA$3000,8,FALSE))=TRUE,"",VLOOKUP(CONCATENATE($B279,"-",$C279),IN_1A!$B$2:$AA$3000,8,FALSE))</f>
        <v>0</v>
      </c>
      <c r="K279" s="1615">
        <f>IF(ISERROR(VLOOKUP(CONCATENATE($B279,"-",$C279),IN_1A!$B$2:$AA$3000,9,FALSE))=TRUE,"",VLOOKUP(CONCATENATE($B279,"-",$C279),IN_1A!$B$2:$AA$3000,9,FALSE))</f>
        <v>0</v>
      </c>
      <c r="L279" s="1616">
        <f>IF(ISERROR(VLOOKUP(CONCATENATE($B279,"-",$C279),IN_1A!$B$2:$AA$3000,10,FALSE))=TRUE,"",VLOOKUP(CONCATENATE($B279,"-",$C279),IN_1A!$B$2:$AA$3000,10,FALSE))</f>
        <v>0</v>
      </c>
      <c r="M279" s="1615">
        <f>IF(ISERROR(VLOOKUP(CONCATENATE($B279,"-",$C279),IN_1A!$B$2:$AA$3000,11,FALSE))=TRUE,"",VLOOKUP(CONCATENATE($B279,"-",$C279),IN_1A!$B$2:$AA$3000,11,FALSE))</f>
        <v>0</v>
      </c>
      <c r="N279" s="1616">
        <f>IF(ISERROR(VLOOKUP(CONCATENATE($B279,"-",$C279),IN_1A!$B$2:$AA$3000,12,FALSE))=TRUE,"",VLOOKUP(CONCATENATE($B279,"-",$C279),IN_1A!$B$2:$AA$3000,12,FALSE))</f>
        <v>0</v>
      </c>
      <c r="O279" s="1615">
        <f>IF(ISERROR(VLOOKUP(CONCATENATE($B279,"-",$C279),IN_1A!$B$2:$AA$3000,13,FALSE))=TRUE,"",VLOOKUP(CONCATENATE($B279,"-",$C279),IN_1A!$B$2:$AA$3000,13,FALSE))</f>
        <v>0</v>
      </c>
      <c r="P279" s="1616">
        <f>IF(ISERROR(VLOOKUP(CONCATENATE($B279,"-",$C279),IN_1A!$B$2:$AA$3000,14,FALSE))=TRUE,"",VLOOKUP(CONCATENATE($B279,"-",$C279),IN_1A!$B$2:$AA$3000,14,FALSE))</f>
        <v>0</v>
      </c>
      <c r="Q279" s="625">
        <f t="shared" si="29"/>
        <v>0</v>
      </c>
      <c r="R279" s="626">
        <f t="shared" si="29"/>
        <v>0</v>
      </c>
      <c r="S279" s="307" t="str">
        <f t="shared" si="37"/>
        <v/>
      </c>
    </row>
    <row r="280" spans="1:19" s="311" customFormat="1" ht="12" customHeight="1" thickBot="1">
      <c r="A280" s="268" t="s">
        <v>610</v>
      </c>
      <c r="B280" s="251"/>
      <c r="C280" s="252"/>
      <c r="D280" s="1556"/>
      <c r="E280" s="536"/>
      <c r="F280" s="533"/>
      <c r="G280" s="533"/>
      <c r="H280" s="533"/>
      <c r="I280" s="533"/>
      <c r="J280" s="533"/>
      <c r="K280" s="533"/>
      <c r="L280" s="533"/>
      <c r="M280" s="533"/>
      <c r="N280" s="533"/>
      <c r="O280" s="533"/>
      <c r="P280" s="533"/>
      <c r="Q280" s="627"/>
      <c r="R280" s="628"/>
      <c r="S280" s="307" t="str">
        <f t="shared" si="37"/>
        <v/>
      </c>
    </row>
    <row r="281" spans="1:19" s="311" customFormat="1" ht="12" customHeight="1" thickBot="1">
      <c r="A281" s="237" t="s">
        <v>687</v>
      </c>
      <c r="B281" s="248" t="s">
        <v>688</v>
      </c>
      <c r="C281" s="255" t="s">
        <v>691</v>
      </c>
      <c r="D281" s="1552" t="str">
        <f>CONCATENATE(D$218)</f>
        <v/>
      </c>
      <c r="E281" s="1611">
        <f>IF(ISERROR(VLOOKUP(CONCATENATE($B281,"-",$C281),IN_1A!$B$2:$AA$3000,3,FALSE))=TRUE,"",VLOOKUP(CONCATENATE($B281,"-",$C281),IN_1A!$B$2:$AA$3000,3,FALSE))</f>
        <v>0</v>
      </c>
      <c r="F281" s="1612">
        <f>IF(ISERROR(VLOOKUP(CONCATENATE($B281,"-",$C281),IN_1A!$B$2:$AA$3000,4,FALSE))=TRUE,"",VLOOKUP(CONCATENATE($B281,"-",$C281),IN_1A!$B$2:$AA$3000,4,FALSE))</f>
        <v>0</v>
      </c>
      <c r="G281" s="1611">
        <f>IF(ISERROR(VLOOKUP(CONCATENATE($B281,"-",$C281),IN_1A!$B$2:$AA$3000,5,FALSE))=TRUE,"",VLOOKUP(CONCATENATE($B281,"-",$C281),IN_1A!$B$2:$AA$3000,5,FALSE))</f>
        <v>0</v>
      </c>
      <c r="H281" s="1612">
        <f>IF(ISERROR(VLOOKUP(CONCATENATE($B281,"-",$C281),IN_1A!$B$2:$AA$3000,6,FALSE))=TRUE,"",VLOOKUP(CONCATENATE($B281,"-",$C281),IN_1A!$B$2:$AA$3000,6,FALSE))</f>
        <v>0</v>
      </c>
      <c r="I281" s="1611">
        <f>IF(ISERROR(VLOOKUP(CONCATENATE($B281,"-",$C281),IN_1A!$B$2:$AA$3000,7,FALSE))=TRUE,"",VLOOKUP(CONCATENATE($B281,"-",$C281),IN_1A!$B$2:$AA$3000,7,FALSE))</f>
        <v>0</v>
      </c>
      <c r="J281" s="1612">
        <f>IF(ISERROR(VLOOKUP(CONCATENATE($B281,"-",$C281),IN_1A!$B$2:$AA$3000,8,FALSE))=TRUE,"",VLOOKUP(CONCATENATE($B281,"-",$C281),IN_1A!$B$2:$AA$3000,8,FALSE))</f>
        <v>0</v>
      </c>
      <c r="K281" s="1611">
        <f>IF(ISERROR(VLOOKUP(CONCATENATE($B281,"-",$C281),IN_1A!$B$2:$AA$3000,9,FALSE))=TRUE,"",VLOOKUP(CONCATENATE($B281,"-",$C281),IN_1A!$B$2:$AA$3000,9,FALSE))</f>
        <v>0</v>
      </c>
      <c r="L281" s="1612">
        <f>IF(ISERROR(VLOOKUP(CONCATENATE($B281,"-",$C281),IN_1A!$B$2:$AA$3000,10,FALSE))=TRUE,"",VLOOKUP(CONCATENATE($B281,"-",$C281),IN_1A!$B$2:$AA$3000,10,FALSE))</f>
        <v>0</v>
      </c>
      <c r="M281" s="1611">
        <f>IF(ISERROR(VLOOKUP(CONCATENATE($B281,"-",$C281),IN_1A!$B$2:$AA$3000,11,FALSE))=TRUE,"",VLOOKUP(CONCATENATE($B281,"-",$C281),IN_1A!$B$2:$AA$3000,11,FALSE))</f>
        <v>0</v>
      </c>
      <c r="N281" s="1612">
        <f>IF(ISERROR(VLOOKUP(CONCATENATE($B281,"-",$C281),IN_1A!$B$2:$AA$3000,12,FALSE))=TRUE,"",VLOOKUP(CONCATENATE($B281,"-",$C281),IN_1A!$B$2:$AA$3000,12,FALSE))</f>
        <v>0</v>
      </c>
      <c r="O281" s="1611">
        <f>IF(ISERROR(VLOOKUP(CONCATENATE($B281,"-",$C281),IN_1A!$B$2:$AA$3000,13,FALSE))=TRUE,"",VLOOKUP(CONCATENATE($B281,"-",$C281),IN_1A!$B$2:$AA$3000,13,FALSE))</f>
        <v>0</v>
      </c>
      <c r="P281" s="1612">
        <f>IF(ISERROR(VLOOKUP(CONCATENATE($B281,"-",$C281),IN_1A!$B$2:$AA$3000,14,FALSE))=TRUE,"",VLOOKUP(CONCATENATE($B281,"-",$C281),IN_1A!$B$2:$AA$3000,14,FALSE))</f>
        <v>0</v>
      </c>
      <c r="Q281" s="621">
        <f t="shared" si="29"/>
        <v>0</v>
      </c>
      <c r="R281" s="622">
        <f t="shared" si="29"/>
        <v>0</v>
      </c>
      <c r="S281" s="307" t="str">
        <f t="shared" si="37"/>
        <v/>
      </c>
    </row>
    <row r="282" spans="1:19" s="308" customFormat="1" ht="12" thickBot="1">
      <c r="A282" s="269" t="s">
        <v>555</v>
      </c>
      <c r="B282" s="270"/>
      <c r="C282" s="271"/>
      <c r="D282" s="1552" t="str">
        <f>CONCATENATE(D$218)</f>
        <v/>
      </c>
      <c r="E282" s="625">
        <f t="shared" ref="E282:R282" si="38">SUM(E218:E281)</f>
        <v>0</v>
      </c>
      <c r="F282" s="626">
        <f t="shared" si="38"/>
        <v>0</v>
      </c>
      <c r="G282" s="625">
        <f t="shared" si="38"/>
        <v>0</v>
      </c>
      <c r="H282" s="626">
        <f t="shared" si="38"/>
        <v>0</v>
      </c>
      <c r="I282" s="625">
        <f t="shared" si="38"/>
        <v>0</v>
      </c>
      <c r="J282" s="626">
        <f t="shared" si="38"/>
        <v>0</v>
      </c>
      <c r="K282" s="625">
        <f t="shared" si="38"/>
        <v>0</v>
      </c>
      <c r="L282" s="626">
        <f t="shared" si="38"/>
        <v>0</v>
      </c>
      <c r="M282" s="625">
        <f t="shared" si="38"/>
        <v>0</v>
      </c>
      <c r="N282" s="626">
        <f t="shared" si="38"/>
        <v>0</v>
      </c>
      <c r="O282" s="625">
        <f t="shared" si="38"/>
        <v>0</v>
      </c>
      <c r="P282" s="626">
        <f t="shared" si="38"/>
        <v>0</v>
      </c>
      <c r="Q282" s="625">
        <f t="shared" si="38"/>
        <v>0</v>
      </c>
      <c r="R282" s="626">
        <f t="shared" si="38"/>
        <v>0</v>
      </c>
      <c r="S282" s="307"/>
    </row>
    <row r="283" spans="1:19" s="314" customFormat="1" ht="12" customHeight="1">
      <c r="A283" s="2489" t="s">
        <v>689</v>
      </c>
      <c r="B283" s="2489"/>
      <c r="C283" s="2489"/>
      <c r="D283" s="2489"/>
      <c r="E283" s="2489"/>
      <c r="F283" s="2489"/>
      <c r="G283" s="2489"/>
      <c r="H283" s="2489"/>
      <c r="I283" s="2489"/>
      <c r="J283" s="2489"/>
      <c r="K283" s="2489"/>
      <c r="L283" s="2489"/>
      <c r="M283" s="2489"/>
      <c r="N283" s="2489"/>
      <c r="O283" s="2489"/>
      <c r="P283" s="2489"/>
      <c r="Q283" s="605"/>
      <c r="R283" s="605"/>
      <c r="S283" s="313" t="str">
        <f>IF(O283&gt;Q283,"ERRORE",IF(P283&gt;R283,"ERRORE",""))</f>
        <v/>
      </c>
    </row>
    <row r="284" spans="1:19" ht="16.5" thickBot="1"/>
    <row r="285" spans="1:19" s="178" customFormat="1" ht="12" thickBot="1">
      <c r="A285" s="188" t="s">
        <v>597</v>
      </c>
      <c r="B285" s="189"/>
      <c r="C285" s="190"/>
      <c r="D285" s="190"/>
      <c r="E285" s="537" t="s">
        <v>32</v>
      </c>
      <c r="F285" s="538" t="s">
        <v>32</v>
      </c>
      <c r="G285" s="538" t="s">
        <v>32</v>
      </c>
      <c r="H285" s="538" t="s">
        <v>32</v>
      </c>
      <c r="I285" s="538" t="s">
        <v>32</v>
      </c>
      <c r="J285" s="538" t="s">
        <v>32</v>
      </c>
      <c r="K285" s="538" t="s">
        <v>32</v>
      </c>
      <c r="L285" s="538" t="s">
        <v>32</v>
      </c>
      <c r="M285" s="538" t="s">
        <v>32</v>
      </c>
      <c r="N285" s="538" t="s">
        <v>32</v>
      </c>
      <c r="O285" s="538" t="s">
        <v>32</v>
      </c>
      <c r="P285" s="538" t="s">
        <v>32</v>
      </c>
      <c r="Q285" s="600" t="s">
        <v>32</v>
      </c>
      <c r="R285" s="609" t="s">
        <v>32</v>
      </c>
      <c r="S285" s="177"/>
    </row>
    <row r="286" spans="1:19" ht="9.9499999999999993" customHeight="1" thickBot="1">
      <c r="A286" s="191" t="s">
        <v>598</v>
      </c>
      <c r="B286" s="192"/>
      <c r="C286" s="193"/>
      <c r="D286" s="193"/>
      <c r="E286" s="518"/>
      <c r="F286" s="504"/>
      <c r="G286" s="504"/>
      <c r="H286" s="504"/>
      <c r="I286" s="504"/>
      <c r="J286" s="504"/>
      <c r="K286" s="504"/>
      <c r="L286" s="504"/>
      <c r="M286" s="504"/>
      <c r="N286" s="504"/>
      <c r="O286" s="504"/>
      <c r="P286" s="504"/>
      <c r="Q286" s="601"/>
      <c r="R286" s="610"/>
    </row>
    <row r="287" spans="1:19" s="315" customFormat="1" ht="12" thickBot="1">
      <c r="A287" s="272" t="s">
        <v>599</v>
      </c>
      <c r="B287" s="273" t="s">
        <v>600</v>
      </c>
      <c r="C287" s="274" t="s">
        <v>692</v>
      </c>
      <c r="D287" s="2349" t="s">
        <v>601</v>
      </c>
      <c r="E287" s="507">
        <f>IF(ISERROR(VLOOKUP(CONCATENATE($B287,"-",$C287),IN_1A!$B$2:$AA$3000,3,FALSE))=TRUE,"",VLOOKUP(CONCATENATE($B287,"-",$C287),IN_1A!$B$2:$AA$3000,3,FALSE))</f>
        <v>0</v>
      </c>
      <c r="F287" s="1606">
        <f>IF(ISERROR(VLOOKUP(CONCATENATE($B287,"-",$C287),IN_1A!$B$2:$AA$3000,4,FALSE))=TRUE,"",VLOOKUP(CONCATENATE($B287,"-",$C287),IN_1A!$B$2:$AA$3000,4,FALSE))</f>
        <v>0</v>
      </c>
      <c r="G287" s="1605">
        <f>IF(ISERROR(VLOOKUP(CONCATENATE($B287,"-",$C287),IN_1A!$B$2:$AA$3000,5,FALSE))=TRUE,"",VLOOKUP(CONCATENATE($B287,"-",$C287),IN_1A!$B$2:$AA$3000,5,FALSE))</f>
        <v>0</v>
      </c>
      <c r="H287" s="1606">
        <f>IF(ISERROR(VLOOKUP(CONCATENATE($B287,"-",$C287),IN_1A!$B$2:$AA$3000,6,FALSE))=TRUE,"",VLOOKUP(CONCATENATE($B287,"-",$C287),IN_1A!$B$2:$AA$3000,6,FALSE))</f>
        <v>0</v>
      </c>
      <c r="I287" s="1605">
        <f>IF(ISERROR(VLOOKUP(CONCATENATE($B287,"-",$C287),IN_1A!$B$2:$AA$3000,7,FALSE))=TRUE,"",VLOOKUP(CONCATENATE($B287,"-",$C287),IN_1A!$B$2:$AA$3000,7,FALSE))</f>
        <v>0</v>
      </c>
      <c r="J287" s="1606">
        <f>IF(ISERROR(VLOOKUP(CONCATENATE($B287,"-",$C287),IN_1A!$B$2:$AA$3000,8,FALSE))=TRUE,"",VLOOKUP(CONCATENATE($B287,"-",$C287),IN_1A!$B$2:$AA$3000,8,FALSE))</f>
        <v>0</v>
      </c>
      <c r="K287" s="1605">
        <f>IF(ISERROR(VLOOKUP(CONCATENATE($B287,"-",$C287),IN_1A!$B$2:$AA$3000,9,FALSE))=TRUE,"",VLOOKUP(CONCATENATE($B287,"-",$C287),IN_1A!$B$2:$AA$3000,9,FALSE))</f>
        <v>0</v>
      </c>
      <c r="L287" s="1606">
        <f>IF(ISERROR(VLOOKUP(CONCATENATE($B287,"-",$C287),IN_1A!$B$2:$AA$3000,10,FALSE))=TRUE,"",VLOOKUP(CONCATENATE($B287,"-",$C287),IN_1A!$B$2:$AA$3000,10,FALSE))</f>
        <v>0</v>
      </c>
      <c r="M287" s="1605">
        <f>IF(ISERROR(VLOOKUP(CONCATENATE($B287,"-",$C287),IN_1A!$B$2:$AA$3000,11,FALSE))=TRUE,"",VLOOKUP(CONCATENATE($B287,"-",$C287),IN_1A!$B$2:$AA$3000,11,FALSE))</f>
        <v>0</v>
      </c>
      <c r="N287" s="1606">
        <f>IF(ISERROR(VLOOKUP(CONCATENATE($B287,"-",$C287),IN_1A!$B$2:$AA$3000,12,FALSE))=TRUE,"",VLOOKUP(CONCATENATE($B287,"-",$C287),IN_1A!$B$2:$AA$3000,12,FALSE))</f>
        <v>0</v>
      </c>
      <c r="O287" s="1605">
        <f>IF(ISERROR(VLOOKUP(CONCATENATE($B287,"-",$C287),IN_1A!$B$2:$AA$3000,13,FALSE))=TRUE,"",VLOOKUP(CONCATENATE($B287,"-",$C287),IN_1A!$B$2:$AA$3000,13,FALSE))</f>
        <v>0</v>
      </c>
      <c r="P287" s="1606">
        <f>IF(ISERROR(VLOOKUP(CONCATENATE($B287,"-",$C287),IN_1A!$B$2:$AA$3000,14,FALSE))=TRUE,"",VLOOKUP(CONCATENATE($B287,"-",$C287),IN_1A!$B$2:$AA$3000,14,FALSE))</f>
        <v>0</v>
      </c>
      <c r="Q287" s="611">
        <f>E287+G287</f>
        <v>0</v>
      </c>
      <c r="R287" s="612">
        <f>F287+H287</f>
        <v>0</v>
      </c>
      <c r="S287" s="313"/>
    </row>
    <row r="288" spans="1:19" s="317" customFormat="1" ht="12.75" customHeight="1" thickBot="1">
      <c r="A288" s="275" t="s">
        <v>602</v>
      </c>
      <c r="B288" s="273" t="s">
        <v>603</v>
      </c>
      <c r="C288" s="276" t="s">
        <v>692</v>
      </c>
      <c r="D288" s="1541" t="str">
        <f>CONCATENATE(D$287)</f>
        <v/>
      </c>
      <c r="E288" s="509">
        <f>IF(ISERROR(VLOOKUP(CONCATENATE($B288,"-",$C288),IN_1A!$B$2:$AA$3000,3,FALSE))=TRUE,"",VLOOKUP(CONCATENATE($B288,"-",$C288),IN_1A!$B$2:$AA$3000,3,FALSE))</f>
        <v>0</v>
      </c>
      <c r="F288" s="1608">
        <f>IF(ISERROR(VLOOKUP(CONCATENATE($B288,"-",$C288),IN_1A!$B$2:$AA$3000,4,FALSE))=TRUE,"",VLOOKUP(CONCATENATE($B288,"-",$C288),IN_1A!$B$2:$AA$3000,4,FALSE))</f>
        <v>0</v>
      </c>
      <c r="G288" s="1607">
        <f>IF(ISERROR(VLOOKUP(CONCATENATE($B288,"-",$C288),IN_1A!$B$2:$AA$3000,5,FALSE))=TRUE,"",VLOOKUP(CONCATENATE($B288,"-",$C288),IN_1A!$B$2:$AA$3000,5,FALSE))</f>
        <v>0</v>
      </c>
      <c r="H288" s="1608">
        <f>IF(ISERROR(VLOOKUP(CONCATENATE($B288,"-",$C288),IN_1A!$B$2:$AA$3000,6,FALSE))=TRUE,"",VLOOKUP(CONCATENATE($B288,"-",$C288),IN_1A!$B$2:$AA$3000,6,FALSE))</f>
        <v>0</v>
      </c>
      <c r="I288" s="1607">
        <f>IF(ISERROR(VLOOKUP(CONCATENATE($B288,"-",$C288),IN_1A!$B$2:$AA$3000,7,FALSE))=TRUE,"",VLOOKUP(CONCATENATE($B288,"-",$C288),IN_1A!$B$2:$AA$3000,7,FALSE))</f>
        <v>0</v>
      </c>
      <c r="J288" s="1608">
        <f>IF(ISERROR(VLOOKUP(CONCATENATE($B288,"-",$C288),IN_1A!$B$2:$AA$3000,8,FALSE))=TRUE,"",VLOOKUP(CONCATENATE($B288,"-",$C288),IN_1A!$B$2:$AA$3000,8,FALSE))</f>
        <v>0</v>
      </c>
      <c r="K288" s="1607">
        <f>IF(ISERROR(VLOOKUP(CONCATENATE($B288,"-",$C288),IN_1A!$B$2:$AA$3000,9,FALSE))=TRUE,"",VLOOKUP(CONCATENATE($B288,"-",$C288),IN_1A!$B$2:$AA$3000,9,FALSE))</f>
        <v>0</v>
      </c>
      <c r="L288" s="1608">
        <f>IF(ISERROR(VLOOKUP(CONCATENATE($B288,"-",$C288),IN_1A!$B$2:$AA$3000,10,FALSE))=TRUE,"",VLOOKUP(CONCATENATE($B288,"-",$C288),IN_1A!$B$2:$AA$3000,10,FALSE))</f>
        <v>0</v>
      </c>
      <c r="M288" s="1607">
        <f>IF(ISERROR(VLOOKUP(CONCATENATE($B288,"-",$C288),IN_1A!$B$2:$AA$3000,11,FALSE))=TRUE,"",VLOOKUP(CONCATENATE($B288,"-",$C288),IN_1A!$B$2:$AA$3000,11,FALSE))</f>
        <v>0</v>
      </c>
      <c r="N288" s="1608">
        <f>IF(ISERROR(VLOOKUP(CONCATENATE($B288,"-",$C288),IN_1A!$B$2:$AA$3000,12,FALSE))=TRUE,"",VLOOKUP(CONCATENATE($B288,"-",$C288),IN_1A!$B$2:$AA$3000,12,FALSE))</f>
        <v>0</v>
      </c>
      <c r="O288" s="1607">
        <f>IF(ISERROR(VLOOKUP(CONCATENATE($B288,"-",$C288),IN_1A!$B$2:$AA$3000,13,FALSE))=TRUE,"",VLOOKUP(CONCATENATE($B288,"-",$C288),IN_1A!$B$2:$AA$3000,13,FALSE))</f>
        <v>0</v>
      </c>
      <c r="P288" s="1608">
        <f>IF(ISERROR(VLOOKUP(CONCATENATE($B288,"-",$C288),IN_1A!$B$2:$AA$3000,14,FALSE))=TRUE,"",VLOOKUP(CONCATENATE($B288,"-",$C288),IN_1A!$B$2:$AA$3000,14,FALSE))</f>
        <v>0</v>
      </c>
      <c r="Q288" s="613">
        <f t="shared" ref="Q288:R350" si="39">E288+G288</f>
        <v>0</v>
      </c>
      <c r="R288" s="614">
        <f t="shared" si="39"/>
        <v>0</v>
      </c>
      <c r="S288" s="316"/>
    </row>
    <row r="289" spans="1:19" s="315" customFormat="1" ht="12" customHeight="1" thickBot="1">
      <c r="A289" s="277" t="s">
        <v>604</v>
      </c>
      <c r="B289" s="278" t="s">
        <v>605</v>
      </c>
      <c r="C289" s="279" t="s">
        <v>692</v>
      </c>
      <c r="D289" s="1542" t="str">
        <f>CONCATENATE(D$287)</f>
        <v/>
      </c>
      <c r="E289" s="511">
        <f>IF(ISERROR(VLOOKUP(CONCATENATE($B289,"-",$C289),IN_1A!$B$2:$AA$3000,3,FALSE))=TRUE,"",VLOOKUP(CONCATENATE($B289,"-",$C289),IN_1A!$B$2:$AA$3000,3,FALSE))</f>
        <v>0</v>
      </c>
      <c r="F289" s="1610">
        <f>IF(ISERROR(VLOOKUP(CONCATENATE($B289,"-",$C289),IN_1A!$B$2:$AA$3000,4,FALSE))=TRUE,"",VLOOKUP(CONCATENATE($B289,"-",$C289),IN_1A!$B$2:$AA$3000,4,FALSE))</f>
        <v>0</v>
      </c>
      <c r="G289" s="1609">
        <f>IF(ISERROR(VLOOKUP(CONCATENATE($B289,"-",$C289),IN_1A!$B$2:$AA$3000,5,FALSE))=TRUE,"",VLOOKUP(CONCATENATE($B289,"-",$C289),IN_1A!$B$2:$AA$3000,5,FALSE))</f>
        <v>0</v>
      </c>
      <c r="H289" s="1610">
        <f>IF(ISERROR(VLOOKUP(CONCATENATE($B289,"-",$C289),IN_1A!$B$2:$AA$3000,6,FALSE))=TRUE,"",VLOOKUP(CONCATENATE($B289,"-",$C289),IN_1A!$B$2:$AA$3000,6,FALSE))</f>
        <v>0</v>
      </c>
      <c r="I289" s="1609">
        <f>IF(ISERROR(VLOOKUP(CONCATENATE($B289,"-",$C289),IN_1A!$B$2:$AA$3000,7,FALSE))=TRUE,"",VLOOKUP(CONCATENATE($B289,"-",$C289),IN_1A!$B$2:$AA$3000,7,FALSE))</f>
        <v>0</v>
      </c>
      <c r="J289" s="1610">
        <f>IF(ISERROR(VLOOKUP(CONCATENATE($B289,"-",$C289),IN_1A!$B$2:$AA$3000,8,FALSE))=TRUE,"",VLOOKUP(CONCATENATE($B289,"-",$C289),IN_1A!$B$2:$AA$3000,8,FALSE))</f>
        <v>0</v>
      </c>
      <c r="K289" s="1609">
        <f>IF(ISERROR(VLOOKUP(CONCATENATE($B289,"-",$C289),IN_1A!$B$2:$AA$3000,9,FALSE))=TRUE,"",VLOOKUP(CONCATENATE($B289,"-",$C289),IN_1A!$B$2:$AA$3000,9,FALSE))</f>
        <v>0</v>
      </c>
      <c r="L289" s="1610">
        <f>IF(ISERROR(VLOOKUP(CONCATENATE($B289,"-",$C289),IN_1A!$B$2:$AA$3000,10,FALSE))=TRUE,"",VLOOKUP(CONCATENATE($B289,"-",$C289),IN_1A!$B$2:$AA$3000,10,FALSE))</f>
        <v>0</v>
      </c>
      <c r="M289" s="1609">
        <f>IF(ISERROR(VLOOKUP(CONCATENATE($B289,"-",$C289),IN_1A!$B$2:$AA$3000,11,FALSE))=TRUE,"",VLOOKUP(CONCATENATE($B289,"-",$C289),IN_1A!$B$2:$AA$3000,11,FALSE))</f>
        <v>0</v>
      </c>
      <c r="N289" s="1610">
        <f>IF(ISERROR(VLOOKUP(CONCATENATE($B289,"-",$C289),IN_1A!$B$2:$AA$3000,12,FALSE))=TRUE,"",VLOOKUP(CONCATENATE($B289,"-",$C289),IN_1A!$B$2:$AA$3000,12,FALSE))</f>
        <v>0</v>
      </c>
      <c r="O289" s="1609">
        <f>IF(ISERROR(VLOOKUP(CONCATENATE($B289,"-",$C289),IN_1A!$B$2:$AA$3000,13,FALSE))=TRUE,"",VLOOKUP(CONCATENATE($B289,"-",$C289),IN_1A!$B$2:$AA$3000,13,FALSE))</f>
        <v>0</v>
      </c>
      <c r="P289" s="1610">
        <f>IF(ISERROR(VLOOKUP(CONCATENATE($B289,"-",$C289),IN_1A!$B$2:$AA$3000,14,FALSE))=TRUE,"",VLOOKUP(CONCATENATE($B289,"-",$C289),IN_1A!$B$2:$AA$3000,14,FALSE))</f>
        <v>0</v>
      </c>
      <c r="Q289" s="615">
        <f t="shared" si="39"/>
        <v>0</v>
      </c>
      <c r="R289" s="616">
        <f t="shared" si="39"/>
        <v>0</v>
      </c>
      <c r="S289" s="313" t="str">
        <f>IF(O289&gt;Q289,"ERRORE",IF(P289&gt;R289,"ERRORE",""))</f>
        <v/>
      </c>
    </row>
    <row r="290" spans="1:19" s="315" customFormat="1" ht="12" customHeight="1" thickBot="1">
      <c r="A290" s="280" t="s">
        <v>606</v>
      </c>
      <c r="B290" s="281"/>
      <c r="C290" s="282"/>
      <c r="D290" s="1543"/>
      <c r="E290" s="519"/>
      <c r="F290" s="505"/>
      <c r="G290" s="505"/>
      <c r="H290" s="505"/>
      <c r="I290" s="505"/>
      <c r="J290" s="505"/>
      <c r="K290" s="505"/>
      <c r="L290" s="505"/>
      <c r="M290" s="505"/>
      <c r="N290" s="505"/>
      <c r="O290" s="505"/>
      <c r="P290" s="505"/>
      <c r="Q290" s="617"/>
      <c r="R290" s="618"/>
      <c r="S290" s="313" t="str">
        <f>IF(O290&gt;Q290,"ERRORE",IF(P290&gt;R290,"ERRORE",""))</f>
        <v/>
      </c>
    </row>
    <row r="291" spans="1:19" s="314" customFormat="1" ht="12" customHeight="1" thickBot="1">
      <c r="A291" s="272" t="s">
        <v>599</v>
      </c>
      <c r="B291" s="283" t="s">
        <v>607</v>
      </c>
      <c r="C291" s="284" t="s">
        <v>692</v>
      </c>
      <c r="D291" s="1544" t="str">
        <f>CONCATENATE(D$287)</f>
        <v/>
      </c>
      <c r="E291" s="507">
        <f>IF(ISERROR(VLOOKUP(CONCATENATE($B291,"-",$C291),IN_1A!$B$2:$AA$3000,3,FALSE))=TRUE,"",VLOOKUP(CONCATENATE($B291,"-",$C291),IN_1A!$B$2:$AA$3000,3,FALSE))</f>
        <v>0</v>
      </c>
      <c r="F291" s="1606">
        <f>IF(ISERROR(VLOOKUP(CONCATENATE($B291,"-",$C291),IN_1A!$B$2:$AA$3000,4,FALSE))=TRUE,"",VLOOKUP(CONCATENATE($B291,"-",$C291),IN_1A!$B$2:$AA$3000,4,FALSE))</f>
        <v>0</v>
      </c>
      <c r="G291" s="1605">
        <f>IF(ISERROR(VLOOKUP(CONCATENATE($B291,"-",$C291),IN_1A!$B$2:$AA$3000,5,FALSE))=TRUE,"",VLOOKUP(CONCATENATE($B291,"-",$C291),IN_1A!$B$2:$AA$3000,5,FALSE))</f>
        <v>0</v>
      </c>
      <c r="H291" s="1606">
        <f>IF(ISERROR(VLOOKUP(CONCATENATE($B291,"-",$C291),IN_1A!$B$2:$AA$3000,6,FALSE))=TRUE,"",VLOOKUP(CONCATENATE($B291,"-",$C291),IN_1A!$B$2:$AA$3000,6,FALSE))</f>
        <v>0</v>
      </c>
      <c r="I291" s="1605">
        <f>IF(ISERROR(VLOOKUP(CONCATENATE($B291,"-",$C291),IN_1A!$B$2:$AA$3000,7,FALSE))=TRUE,"",VLOOKUP(CONCATENATE($B291,"-",$C291),IN_1A!$B$2:$AA$3000,7,FALSE))</f>
        <v>0</v>
      </c>
      <c r="J291" s="1606">
        <f>IF(ISERROR(VLOOKUP(CONCATENATE($B291,"-",$C291),IN_1A!$B$2:$AA$3000,8,FALSE))=TRUE,"",VLOOKUP(CONCATENATE($B291,"-",$C291),IN_1A!$B$2:$AA$3000,8,FALSE))</f>
        <v>0</v>
      </c>
      <c r="K291" s="1605">
        <f>IF(ISERROR(VLOOKUP(CONCATENATE($B291,"-",$C291),IN_1A!$B$2:$AA$3000,9,FALSE))=TRUE,"",VLOOKUP(CONCATENATE($B291,"-",$C291),IN_1A!$B$2:$AA$3000,9,FALSE))</f>
        <v>0</v>
      </c>
      <c r="L291" s="1606">
        <f>IF(ISERROR(VLOOKUP(CONCATENATE($B291,"-",$C291),IN_1A!$B$2:$AA$3000,10,FALSE))=TRUE,"",VLOOKUP(CONCATENATE($B291,"-",$C291),IN_1A!$B$2:$AA$3000,10,FALSE))</f>
        <v>0</v>
      </c>
      <c r="M291" s="1605">
        <f>IF(ISERROR(VLOOKUP(CONCATENATE($B291,"-",$C291),IN_1A!$B$2:$AA$3000,11,FALSE))=TRUE,"",VLOOKUP(CONCATENATE($B291,"-",$C291),IN_1A!$B$2:$AA$3000,11,FALSE))</f>
        <v>0</v>
      </c>
      <c r="N291" s="1606">
        <f>IF(ISERROR(VLOOKUP(CONCATENATE($B291,"-",$C291),IN_1A!$B$2:$AA$3000,12,FALSE))=TRUE,"",VLOOKUP(CONCATENATE($B291,"-",$C291),IN_1A!$B$2:$AA$3000,12,FALSE))</f>
        <v>0</v>
      </c>
      <c r="O291" s="1605">
        <f>IF(ISERROR(VLOOKUP(CONCATENATE($B291,"-",$C291),IN_1A!$B$2:$AA$3000,13,FALSE))=TRUE,"",VLOOKUP(CONCATENATE($B291,"-",$C291),IN_1A!$B$2:$AA$3000,13,FALSE))</f>
        <v>0</v>
      </c>
      <c r="P291" s="1606">
        <f>IF(ISERROR(VLOOKUP(CONCATENATE($B291,"-",$C291),IN_1A!$B$2:$AA$3000,14,FALSE))=TRUE,"",VLOOKUP(CONCATENATE($B291,"-",$C291),IN_1A!$B$2:$AA$3000,14,FALSE))</f>
        <v>0</v>
      </c>
      <c r="Q291" s="611">
        <f t="shared" si="39"/>
        <v>0</v>
      </c>
      <c r="R291" s="612">
        <f t="shared" si="39"/>
        <v>0</v>
      </c>
      <c r="S291" s="313" t="str">
        <f>IF(O291&gt;Q291,"ERRORE",IF(P291&gt;R291,"ERRORE",""))</f>
        <v/>
      </c>
    </row>
    <row r="292" spans="1:19" s="315" customFormat="1" ht="12" thickBot="1">
      <c r="A292" s="275" t="s">
        <v>602</v>
      </c>
      <c r="B292" s="273" t="s">
        <v>608</v>
      </c>
      <c r="C292" s="276" t="s">
        <v>692</v>
      </c>
      <c r="D292" s="1545" t="str">
        <f>CONCATENATE(D$287)</f>
        <v/>
      </c>
      <c r="E292" s="509">
        <f>IF(ISERROR(VLOOKUP(CONCATENATE($B292,"-",$C292),IN_1A!$B$2:$AA$3000,3,FALSE))=TRUE,"",VLOOKUP(CONCATENATE($B292,"-",$C292),IN_1A!$B$2:$AA$3000,3,FALSE))</f>
        <v>0</v>
      </c>
      <c r="F292" s="1608">
        <f>IF(ISERROR(VLOOKUP(CONCATENATE($B292,"-",$C292),IN_1A!$B$2:$AA$3000,4,FALSE))=TRUE,"",VLOOKUP(CONCATENATE($B292,"-",$C292),IN_1A!$B$2:$AA$3000,4,FALSE))</f>
        <v>0</v>
      </c>
      <c r="G292" s="1607">
        <f>IF(ISERROR(VLOOKUP(CONCATENATE($B292,"-",$C292),IN_1A!$B$2:$AA$3000,5,FALSE))=TRUE,"",VLOOKUP(CONCATENATE($B292,"-",$C292),IN_1A!$B$2:$AA$3000,5,FALSE))</f>
        <v>0</v>
      </c>
      <c r="H292" s="1608">
        <f>IF(ISERROR(VLOOKUP(CONCATENATE($B292,"-",$C292),IN_1A!$B$2:$AA$3000,6,FALSE))=TRUE,"",VLOOKUP(CONCATENATE($B292,"-",$C292),IN_1A!$B$2:$AA$3000,6,FALSE))</f>
        <v>0</v>
      </c>
      <c r="I292" s="1607">
        <f>IF(ISERROR(VLOOKUP(CONCATENATE($B292,"-",$C292),IN_1A!$B$2:$AA$3000,7,FALSE))=TRUE,"",VLOOKUP(CONCATENATE($B292,"-",$C292),IN_1A!$B$2:$AA$3000,7,FALSE))</f>
        <v>0</v>
      </c>
      <c r="J292" s="1608">
        <f>IF(ISERROR(VLOOKUP(CONCATENATE($B292,"-",$C292),IN_1A!$B$2:$AA$3000,8,FALSE))=TRUE,"",VLOOKUP(CONCATENATE($B292,"-",$C292),IN_1A!$B$2:$AA$3000,8,FALSE))</f>
        <v>0</v>
      </c>
      <c r="K292" s="1607">
        <f>IF(ISERROR(VLOOKUP(CONCATENATE($B292,"-",$C292),IN_1A!$B$2:$AA$3000,9,FALSE))=TRUE,"",VLOOKUP(CONCATENATE($B292,"-",$C292),IN_1A!$B$2:$AA$3000,9,FALSE))</f>
        <v>0</v>
      </c>
      <c r="L292" s="1608">
        <f>IF(ISERROR(VLOOKUP(CONCATENATE($B292,"-",$C292),IN_1A!$B$2:$AA$3000,10,FALSE))=TRUE,"",VLOOKUP(CONCATENATE($B292,"-",$C292),IN_1A!$B$2:$AA$3000,10,FALSE))</f>
        <v>0</v>
      </c>
      <c r="M292" s="1607">
        <f>IF(ISERROR(VLOOKUP(CONCATENATE($B292,"-",$C292),IN_1A!$B$2:$AA$3000,11,FALSE))=TRUE,"",VLOOKUP(CONCATENATE($B292,"-",$C292),IN_1A!$B$2:$AA$3000,11,FALSE))</f>
        <v>0</v>
      </c>
      <c r="N292" s="1608">
        <f>IF(ISERROR(VLOOKUP(CONCATENATE($B292,"-",$C292),IN_1A!$B$2:$AA$3000,12,FALSE))=TRUE,"",VLOOKUP(CONCATENATE($B292,"-",$C292),IN_1A!$B$2:$AA$3000,12,FALSE))</f>
        <v>0</v>
      </c>
      <c r="O292" s="1607">
        <f>IF(ISERROR(VLOOKUP(CONCATENATE($B292,"-",$C292),IN_1A!$B$2:$AA$3000,13,FALSE))=TRUE,"",VLOOKUP(CONCATENATE($B292,"-",$C292),IN_1A!$B$2:$AA$3000,13,FALSE))</f>
        <v>0</v>
      </c>
      <c r="P292" s="1608">
        <f>IF(ISERROR(VLOOKUP(CONCATENATE($B292,"-",$C292),IN_1A!$B$2:$AA$3000,14,FALSE))=TRUE,"",VLOOKUP(CONCATENATE($B292,"-",$C292),IN_1A!$B$2:$AA$3000,14,FALSE))</f>
        <v>0</v>
      </c>
      <c r="Q292" s="613">
        <f t="shared" si="39"/>
        <v>0</v>
      </c>
      <c r="R292" s="614">
        <f t="shared" si="39"/>
        <v>0</v>
      </c>
      <c r="S292" s="313"/>
    </row>
    <row r="293" spans="1:19" s="314" customFormat="1" ht="12" customHeight="1" thickBot="1">
      <c r="A293" s="277" t="s">
        <v>604</v>
      </c>
      <c r="B293" s="278" t="s">
        <v>609</v>
      </c>
      <c r="C293" s="279" t="s">
        <v>692</v>
      </c>
      <c r="D293" s="1541" t="str">
        <f>CONCATENATE(D$287)</f>
        <v/>
      </c>
      <c r="E293" s="511">
        <f>IF(ISERROR(VLOOKUP(CONCATENATE($B293,"-",$C293),IN_1A!$B$2:$AA$3000,3,FALSE))=TRUE,"",VLOOKUP(CONCATENATE($B293,"-",$C293),IN_1A!$B$2:$AA$3000,3,FALSE))</f>
        <v>0</v>
      </c>
      <c r="F293" s="1610">
        <f>IF(ISERROR(VLOOKUP(CONCATENATE($B293,"-",$C293),IN_1A!$B$2:$AA$3000,4,FALSE))=TRUE,"",VLOOKUP(CONCATENATE($B293,"-",$C293),IN_1A!$B$2:$AA$3000,4,FALSE))</f>
        <v>0</v>
      </c>
      <c r="G293" s="1609">
        <f>IF(ISERROR(VLOOKUP(CONCATENATE($B293,"-",$C293),IN_1A!$B$2:$AA$3000,5,FALSE))=TRUE,"",VLOOKUP(CONCATENATE($B293,"-",$C293),IN_1A!$B$2:$AA$3000,5,FALSE))</f>
        <v>0</v>
      </c>
      <c r="H293" s="1610">
        <f>IF(ISERROR(VLOOKUP(CONCATENATE($B293,"-",$C293),IN_1A!$B$2:$AA$3000,6,FALSE))=TRUE,"",VLOOKUP(CONCATENATE($B293,"-",$C293),IN_1A!$B$2:$AA$3000,6,FALSE))</f>
        <v>0</v>
      </c>
      <c r="I293" s="1609">
        <f>IF(ISERROR(VLOOKUP(CONCATENATE($B293,"-",$C293),IN_1A!$B$2:$AA$3000,7,FALSE))=TRUE,"",VLOOKUP(CONCATENATE($B293,"-",$C293),IN_1A!$B$2:$AA$3000,7,FALSE))</f>
        <v>0</v>
      </c>
      <c r="J293" s="1610">
        <f>IF(ISERROR(VLOOKUP(CONCATENATE($B293,"-",$C293),IN_1A!$B$2:$AA$3000,8,FALSE))=TRUE,"",VLOOKUP(CONCATENATE($B293,"-",$C293),IN_1A!$B$2:$AA$3000,8,FALSE))</f>
        <v>0</v>
      </c>
      <c r="K293" s="1609">
        <f>IF(ISERROR(VLOOKUP(CONCATENATE($B293,"-",$C293),IN_1A!$B$2:$AA$3000,9,FALSE))=TRUE,"",VLOOKUP(CONCATENATE($B293,"-",$C293),IN_1A!$B$2:$AA$3000,9,FALSE))</f>
        <v>0</v>
      </c>
      <c r="L293" s="1610">
        <f>IF(ISERROR(VLOOKUP(CONCATENATE($B293,"-",$C293),IN_1A!$B$2:$AA$3000,10,FALSE))=TRUE,"",VLOOKUP(CONCATENATE($B293,"-",$C293),IN_1A!$B$2:$AA$3000,10,FALSE))</f>
        <v>0</v>
      </c>
      <c r="M293" s="1609">
        <f>IF(ISERROR(VLOOKUP(CONCATENATE($B293,"-",$C293),IN_1A!$B$2:$AA$3000,11,FALSE))=TRUE,"",VLOOKUP(CONCATENATE($B293,"-",$C293),IN_1A!$B$2:$AA$3000,11,FALSE))</f>
        <v>0</v>
      </c>
      <c r="N293" s="1610">
        <f>IF(ISERROR(VLOOKUP(CONCATENATE($B293,"-",$C293),IN_1A!$B$2:$AA$3000,12,FALSE))=TRUE,"",VLOOKUP(CONCATENATE($B293,"-",$C293),IN_1A!$B$2:$AA$3000,12,FALSE))</f>
        <v>0</v>
      </c>
      <c r="O293" s="1609">
        <f>IF(ISERROR(VLOOKUP(CONCATENATE($B293,"-",$C293),IN_1A!$B$2:$AA$3000,13,FALSE))=TRUE,"",VLOOKUP(CONCATENATE($B293,"-",$C293),IN_1A!$B$2:$AA$3000,13,FALSE))</f>
        <v>0</v>
      </c>
      <c r="P293" s="1610">
        <f>IF(ISERROR(VLOOKUP(CONCATENATE($B293,"-",$C293),IN_1A!$B$2:$AA$3000,14,FALSE))=TRUE,"",VLOOKUP(CONCATENATE($B293,"-",$C293),IN_1A!$B$2:$AA$3000,14,FALSE))</f>
        <v>0</v>
      </c>
      <c r="Q293" s="615">
        <f t="shared" si="39"/>
        <v>0</v>
      </c>
      <c r="R293" s="616">
        <f t="shared" si="39"/>
        <v>0</v>
      </c>
      <c r="S293" s="313" t="str">
        <f>IF(O293&gt;Q293,"ERRORE",IF(P293&gt;R293,"ERRORE",""))</f>
        <v/>
      </c>
    </row>
    <row r="294" spans="1:19" s="314" customFormat="1" ht="12" customHeight="1" thickBot="1">
      <c r="A294" s="285" t="s">
        <v>610</v>
      </c>
      <c r="B294" s="286"/>
      <c r="C294" s="287"/>
      <c r="D294" s="1543"/>
      <c r="E294" s="520"/>
      <c r="F294" s="505"/>
      <c r="G294" s="505"/>
      <c r="H294" s="505"/>
      <c r="I294" s="505"/>
      <c r="J294" s="505"/>
      <c r="K294" s="505"/>
      <c r="L294" s="505"/>
      <c r="M294" s="505"/>
      <c r="N294" s="505"/>
      <c r="O294" s="505"/>
      <c r="P294" s="505"/>
      <c r="Q294" s="617">
        <f t="shared" si="39"/>
        <v>0</v>
      </c>
      <c r="R294" s="618">
        <f t="shared" si="39"/>
        <v>0</v>
      </c>
      <c r="S294" s="313" t="str">
        <f>IF(O294&gt;Q294,"ERRORE",IF(P294&gt;R294,"ERRORE",""))</f>
        <v/>
      </c>
    </row>
    <row r="295" spans="1:19" s="314" customFormat="1" ht="12" customHeight="1" thickBot="1">
      <c r="A295" s="272" t="s">
        <v>611</v>
      </c>
      <c r="B295" s="283" t="s">
        <v>612</v>
      </c>
      <c r="C295" s="284" t="s">
        <v>692</v>
      </c>
      <c r="D295" s="1544" t="str">
        <f>CONCATENATE(D$287)</f>
        <v/>
      </c>
      <c r="E295" s="507">
        <f>IF(ISERROR(VLOOKUP(CONCATENATE($B295,"-",$C295),IN_1A!$B$2:$AA$3000,3,FALSE))=TRUE,"",VLOOKUP(CONCATENATE($B295,"-",$C295),IN_1A!$B$2:$AA$3000,3,FALSE))</f>
        <v>0</v>
      </c>
      <c r="F295" s="1606">
        <f>IF(ISERROR(VLOOKUP(CONCATENATE($B295,"-",$C295),IN_1A!$B$2:$AA$3000,4,FALSE))=TRUE,"",VLOOKUP(CONCATENATE($B295,"-",$C295),IN_1A!$B$2:$AA$3000,4,FALSE))</f>
        <v>0</v>
      </c>
      <c r="G295" s="1605">
        <f>IF(ISERROR(VLOOKUP(CONCATENATE($B295,"-",$C295),IN_1A!$B$2:$AA$3000,5,FALSE))=TRUE,"",VLOOKUP(CONCATENATE($B295,"-",$C295),IN_1A!$B$2:$AA$3000,5,FALSE))</f>
        <v>0</v>
      </c>
      <c r="H295" s="1606">
        <f>IF(ISERROR(VLOOKUP(CONCATENATE($B295,"-",$C295),IN_1A!$B$2:$AA$3000,6,FALSE))=TRUE,"",VLOOKUP(CONCATENATE($B295,"-",$C295),IN_1A!$B$2:$AA$3000,6,FALSE))</f>
        <v>0</v>
      </c>
      <c r="I295" s="1605">
        <f>IF(ISERROR(VLOOKUP(CONCATENATE($B295,"-",$C295),IN_1A!$B$2:$AA$3000,7,FALSE))=TRUE,"",VLOOKUP(CONCATENATE($B295,"-",$C295),IN_1A!$B$2:$AA$3000,7,FALSE))</f>
        <v>0</v>
      </c>
      <c r="J295" s="1606">
        <f>IF(ISERROR(VLOOKUP(CONCATENATE($B295,"-",$C295),IN_1A!$B$2:$AA$3000,8,FALSE))=TRUE,"",VLOOKUP(CONCATENATE($B295,"-",$C295),IN_1A!$B$2:$AA$3000,8,FALSE))</f>
        <v>0</v>
      </c>
      <c r="K295" s="1605">
        <f>IF(ISERROR(VLOOKUP(CONCATENATE($B295,"-",$C295),IN_1A!$B$2:$AA$3000,9,FALSE))=TRUE,"",VLOOKUP(CONCATENATE($B295,"-",$C295),IN_1A!$B$2:$AA$3000,9,FALSE))</f>
        <v>0</v>
      </c>
      <c r="L295" s="1606">
        <f>IF(ISERROR(VLOOKUP(CONCATENATE($B295,"-",$C295),IN_1A!$B$2:$AA$3000,10,FALSE))=TRUE,"",VLOOKUP(CONCATENATE($B295,"-",$C295),IN_1A!$B$2:$AA$3000,10,FALSE))</f>
        <v>0</v>
      </c>
      <c r="M295" s="1605">
        <f>IF(ISERROR(VLOOKUP(CONCATENATE($B295,"-",$C295),IN_1A!$B$2:$AA$3000,11,FALSE))=TRUE,"",VLOOKUP(CONCATENATE($B295,"-",$C295),IN_1A!$B$2:$AA$3000,11,FALSE))</f>
        <v>0</v>
      </c>
      <c r="N295" s="1606">
        <f>IF(ISERROR(VLOOKUP(CONCATENATE($B295,"-",$C295),IN_1A!$B$2:$AA$3000,12,FALSE))=TRUE,"",VLOOKUP(CONCATENATE($B295,"-",$C295),IN_1A!$B$2:$AA$3000,12,FALSE))</f>
        <v>0</v>
      </c>
      <c r="O295" s="1605">
        <f>IF(ISERROR(VLOOKUP(CONCATENATE($B295,"-",$C295),IN_1A!$B$2:$AA$3000,13,FALSE))=TRUE,"",VLOOKUP(CONCATENATE($B295,"-",$C295),IN_1A!$B$2:$AA$3000,13,FALSE))</f>
        <v>0</v>
      </c>
      <c r="P295" s="1606">
        <f>IF(ISERROR(VLOOKUP(CONCATENATE($B295,"-",$C295),IN_1A!$B$2:$AA$3000,14,FALSE))=TRUE,"",VLOOKUP(CONCATENATE($B295,"-",$C295),IN_1A!$B$2:$AA$3000,14,FALSE))</f>
        <v>0</v>
      </c>
      <c r="Q295" s="611">
        <f t="shared" si="39"/>
        <v>0</v>
      </c>
      <c r="R295" s="612">
        <f t="shared" si="39"/>
        <v>0</v>
      </c>
      <c r="S295" s="313" t="str">
        <f>IF(O295&gt;Q295,"ERRORE",IF(P295&gt;R295,"ERRORE",""))</f>
        <v/>
      </c>
    </row>
    <row r="296" spans="1:19" s="315" customFormat="1" ht="12" thickBot="1">
      <c r="A296" s="275" t="s">
        <v>613</v>
      </c>
      <c r="B296" s="273" t="s">
        <v>614</v>
      </c>
      <c r="C296" s="276" t="s">
        <v>692</v>
      </c>
      <c r="D296" s="1545" t="str">
        <f>CONCATENATE(D$287)</f>
        <v/>
      </c>
      <c r="E296" s="509">
        <f>IF(ISERROR(VLOOKUP(CONCATENATE($B296,"-",$C296),IN_1A!$B$2:$AA$3000,3,FALSE))=TRUE,"",VLOOKUP(CONCATENATE($B296,"-",$C296),IN_1A!$B$2:$AA$3000,3,FALSE))</f>
        <v>0</v>
      </c>
      <c r="F296" s="1608">
        <f>IF(ISERROR(VLOOKUP(CONCATENATE($B296,"-",$C296),IN_1A!$B$2:$AA$3000,4,FALSE))=TRUE,"",VLOOKUP(CONCATENATE($B296,"-",$C296),IN_1A!$B$2:$AA$3000,4,FALSE))</f>
        <v>0</v>
      </c>
      <c r="G296" s="1607">
        <f>IF(ISERROR(VLOOKUP(CONCATENATE($B296,"-",$C296),IN_1A!$B$2:$AA$3000,5,FALSE))=TRUE,"",VLOOKUP(CONCATENATE($B296,"-",$C296),IN_1A!$B$2:$AA$3000,5,FALSE))</f>
        <v>0</v>
      </c>
      <c r="H296" s="1608">
        <f>IF(ISERROR(VLOOKUP(CONCATENATE($B296,"-",$C296),IN_1A!$B$2:$AA$3000,6,FALSE))=TRUE,"",VLOOKUP(CONCATENATE($B296,"-",$C296),IN_1A!$B$2:$AA$3000,6,FALSE))</f>
        <v>0</v>
      </c>
      <c r="I296" s="1607">
        <f>IF(ISERROR(VLOOKUP(CONCATENATE($B296,"-",$C296),IN_1A!$B$2:$AA$3000,7,FALSE))=TRUE,"",VLOOKUP(CONCATENATE($B296,"-",$C296),IN_1A!$B$2:$AA$3000,7,FALSE))</f>
        <v>0</v>
      </c>
      <c r="J296" s="1608">
        <f>IF(ISERROR(VLOOKUP(CONCATENATE($B296,"-",$C296),IN_1A!$B$2:$AA$3000,8,FALSE))=TRUE,"",VLOOKUP(CONCATENATE($B296,"-",$C296),IN_1A!$B$2:$AA$3000,8,FALSE))</f>
        <v>0</v>
      </c>
      <c r="K296" s="1607">
        <f>IF(ISERROR(VLOOKUP(CONCATENATE($B296,"-",$C296),IN_1A!$B$2:$AA$3000,9,FALSE))=TRUE,"",VLOOKUP(CONCATENATE($B296,"-",$C296),IN_1A!$B$2:$AA$3000,9,FALSE))</f>
        <v>0</v>
      </c>
      <c r="L296" s="1608">
        <f>IF(ISERROR(VLOOKUP(CONCATENATE($B296,"-",$C296),IN_1A!$B$2:$AA$3000,10,FALSE))=TRUE,"",VLOOKUP(CONCATENATE($B296,"-",$C296),IN_1A!$B$2:$AA$3000,10,FALSE))</f>
        <v>0</v>
      </c>
      <c r="M296" s="1607">
        <f>IF(ISERROR(VLOOKUP(CONCATENATE($B296,"-",$C296),IN_1A!$B$2:$AA$3000,11,FALSE))=TRUE,"",VLOOKUP(CONCATENATE($B296,"-",$C296),IN_1A!$B$2:$AA$3000,11,FALSE))</f>
        <v>0</v>
      </c>
      <c r="N296" s="1608">
        <f>IF(ISERROR(VLOOKUP(CONCATENATE($B296,"-",$C296),IN_1A!$B$2:$AA$3000,12,FALSE))=TRUE,"",VLOOKUP(CONCATENATE($B296,"-",$C296),IN_1A!$B$2:$AA$3000,12,FALSE))</f>
        <v>0</v>
      </c>
      <c r="O296" s="1607">
        <f>IF(ISERROR(VLOOKUP(CONCATENATE($B296,"-",$C296),IN_1A!$B$2:$AA$3000,13,FALSE))=TRUE,"",VLOOKUP(CONCATENATE($B296,"-",$C296),IN_1A!$B$2:$AA$3000,13,FALSE))</f>
        <v>0</v>
      </c>
      <c r="P296" s="1608">
        <f>IF(ISERROR(VLOOKUP(CONCATENATE($B296,"-",$C296),IN_1A!$B$2:$AA$3000,14,FALSE))=TRUE,"",VLOOKUP(CONCATENATE($B296,"-",$C296),IN_1A!$B$2:$AA$3000,14,FALSE))</f>
        <v>0</v>
      </c>
      <c r="Q296" s="613">
        <f t="shared" si="39"/>
        <v>0</v>
      </c>
      <c r="R296" s="614">
        <f t="shared" si="39"/>
        <v>0</v>
      </c>
      <c r="S296" s="313"/>
    </row>
    <row r="297" spans="1:19" s="314" customFormat="1" ht="12" customHeight="1" thickBot="1">
      <c r="A297" s="275" t="s">
        <v>615</v>
      </c>
      <c r="B297" s="273" t="s">
        <v>616</v>
      </c>
      <c r="C297" s="276" t="s">
        <v>692</v>
      </c>
      <c r="D297" s="1541" t="str">
        <f>CONCATENATE(D$287)</f>
        <v/>
      </c>
      <c r="E297" s="511">
        <f>IF(ISERROR(VLOOKUP(CONCATENATE($B297,"-",$C297),IN_1A!$B$2:$AA$3000,3,FALSE))=TRUE,"",VLOOKUP(CONCATENATE($B297,"-",$C297),IN_1A!$B$2:$AA$3000,3,FALSE))</f>
        <v>0</v>
      </c>
      <c r="F297" s="1610">
        <f>IF(ISERROR(VLOOKUP(CONCATENATE($B297,"-",$C297),IN_1A!$B$2:$AA$3000,4,FALSE))=TRUE,"",VLOOKUP(CONCATENATE($B297,"-",$C297),IN_1A!$B$2:$AA$3000,4,FALSE))</f>
        <v>0</v>
      </c>
      <c r="G297" s="1609">
        <f>IF(ISERROR(VLOOKUP(CONCATENATE($B297,"-",$C297),IN_1A!$B$2:$AA$3000,5,FALSE))=TRUE,"",VLOOKUP(CONCATENATE($B297,"-",$C297),IN_1A!$B$2:$AA$3000,5,FALSE))</f>
        <v>0</v>
      </c>
      <c r="H297" s="1610">
        <f>IF(ISERROR(VLOOKUP(CONCATENATE($B297,"-",$C297),IN_1A!$B$2:$AA$3000,6,FALSE))=TRUE,"",VLOOKUP(CONCATENATE($B297,"-",$C297),IN_1A!$B$2:$AA$3000,6,FALSE))</f>
        <v>0</v>
      </c>
      <c r="I297" s="1609">
        <f>IF(ISERROR(VLOOKUP(CONCATENATE($B297,"-",$C297),IN_1A!$B$2:$AA$3000,7,FALSE))=TRUE,"",VLOOKUP(CONCATENATE($B297,"-",$C297),IN_1A!$B$2:$AA$3000,7,FALSE))</f>
        <v>0</v>
      </c>
      <c r="J297" s="1610">
        <f>IF(ISERROR(VLOOKUP(CONCATENATE($B297,"-",$C297),IN_1A!$B$2:$AA$3000,8,FALSE))=TRUE,"",VLOOKUP(CONCATENATE($B297,"-",$C297),IN_1A!$B$2:$AA$3000,8,FALSE))</f>
        <v>0</v>
      </c>
      <c r="K297" s="1609">
        <f>IF(ISERROR(VLOOKUP(CONCATENATE($B297,"-",$C297),IN_1A!$B$2:$AA$3000,9,FALSE))=TRUE,"",VLOOKUP(CONCATENATE($B297,"-",$C297),IN_1A!$B$2:$AA$3000,9,FALSE))</f>
        <v>0</v>
      </c>
      <c r="L297" s="1610">
        <f>IF(ISERROR(VLOOKUP(CONCATENATE($B297,"-",$C297),IN_1A!$B$2:$AA$3000,10,FALSE))=TRUE,"",VLOOKUP(CONCATENATE($B297,"-",$C297),IN_1A!$B$2:$AA$3000,10,FALSE))</f>
        <v>0</v>
      </c>
      <c r="M297" s="1609">
        <f>IF(ISERROR(VLOOKUP(CONCATENATE($B297,"-",$C297),IN_1A!$B$2:$AA$3000,11,FALSE))=TRUE,"",VLOOKUP(CONCATENATE($B297,"-",$C297),IN_1A!$B$2:$AA$3000,11,FALSE))</f>
        <v>0</v>
      </c>
      <c r="N297" s="1610">
        <f>IF(ISERROR(VLOOKUP(CONCATENATE($B297,"-",$C297),IN_1A!$B$2:$AA$3000,12,FALSE))=TRUE,"",VLOOKUP(CONCATENATE($B297,"-",$C297),IN_1A!$B$2:$AA$3000,12,FALSE))</f>
        <v>0</v>
      </c>
      <c r="O297" s="1609">
        <f>IF(ISERROR(VLOOKUP(CONCATENATE($B297,"-",$C297),IN_1A!$B$2:$AA$3000,13,FALSE))=TRUE,"",VLOOKUP(CONCATENATE($B297,"-",$C297),IN_1A!$B$2:$AA$3000,13,FALSE))</f>
        <v>0</v>
      </c>
      <c r="P297" s="1610">
        <f>IF(ISERROR(VLOOKUP(CONCATENATE($B297,"-",$C297),IN_1A!$B$2:$AA$3000,14,FALSE))=TRUE,"",VLOOKUP(CONCATENATE($B297,"-",$C297),IN_1A!$B$2:$AA$3000,14,FALSE))</f>
        <v>0</v>
      </c>
      <c r="Q297" s="615">
        <f t="shared" si="39"/>
        <v>0</v>
      </c>
      <c r="R297" s="616">
        <f t="shared" si="39"/>
        <v>0</v>
      </c>
      <c r="S297" s="313" t="str">
        <f>IF(O297&gt;Q297,"ERRORE",IF(P297&gt;R297,"ERRORE",""))</f>
        <v/>
      </c>
    </row>
    <row r="298" spans="1:19" s="314" customFormat="1" ht="12" customHeight="1" thickBot="1">
      <c r="A298" s="288" t="s">
        <v>617</v>
      </c>
      <c r="B298" s="289"/>
      <c r="C298" s="290"/>
      <c r="D298" s="1546"/>
      <c r="E298" s="521"/>
      <c r="F298" s="505"/>
      <c r="G298" s="505"/>
      <c r="H298" s="505"/>
      <c r="I298" s="505"/>
      <c r="J298" s="505"/>
      <c r="K298" s="505"/>
      <c r="L298" s="505"/>
      <c r="M298" s="505"/>
      <c r="N298" s="505"/>
      <c r="O298" s="505"/>
      <c r="P298" s="505"/>
      <c r="Q298" s="617"/>
      <c r="R298" s="618"/>
      <c r="S298" s="313" t="str">
        <f>IF(O298&gt;Q298,"ERRORE",IF(P298&gt;R298,"ERRORE",""))</f>
        <v/>
      </c>
    </row>
    <row r="299" spans="1:19" s="314" customFormat="1" ht="12" customHeight="1" thickBot="1">
      <c r="A299" s="280" t="s">
        <v>598</v>
      </c>
      <c r="B299" s="286"/>
      <c r="C299" s="287"/>
      <c r="D299" s="1547"/>
      <c r="E299" s="522"/>
      <c r="F299" s="505"/>
      <c r="G299" s="505"/>
      <c r="H299" s="505"/>
      <c r="I299" s="505"/>
      <c r="J299" s="505"/>
      <c r="K299" s="505"/>
      <c r="L299" s="505"/>
      <c r="M299" s="505"/>
      <c r="N299" s="505"/>
      <c r="O299" s="505"/>
      <c r="P299" s="505"/>
      <c r="Q299" s="617"/>
      <c r="R299" s="618"/>
      <c r="S299" s="313" t="str">
        <f>IF(O299&gt;Q299,"ERRORE",IF(P299&gt;R299,"ERRORE",""))</f>
        <v/>
      </c>
    </row>
    <row r="300" spans="1:19" s="315" customFormat="1" ht="12" thickBot="1">
      <c r="A300" s="275" t="s">
        <v>618</v>
      </c>
      <c r="B300" s="283" t="s">
        <v>619</v>
      </c>
      <c r="C300" s="284" t="s">
        <v>692</v>
      </c>
      <c r="D300" s="1544" t="str">
        <f t="shared" ref="D300:D312" si="40">CONCATENATE(D$287)</f>
        <v/>
      </c>
      <c r="E300" s="507">
        <f>IF(ISERROR(VLOOKUP(CONCATENATE($B300,"-",$C300),IN_1A!$B$2:$AA$3000,3,FALSE))=TRUE,"",VLOOKUP(CONCATENATE($B300,"-",$C300),IN_1A!$B$2:$AA$3000,3,FALSE))</f>
        <v>0</v>
      </c>
      <c r="F300" s="1606">
        <f>IF(ISERROR(VLOOKUP(CONCATENATE($B300,"-",$C300),IN_1A!$B$2:$AA$3000,4,FALSE))=TRUE,"",VLOOKUP(CONCATENATE($B300,"-",$C300),IN_1A!$B$2:$AA$3000,4,FALSE))</f>
        <v>0</v>
      </c>
      <c r="G300" s="1605">
        <f>IF(ISERROR(VLOOKUP(CONCATENATE($B300,"-",$C300),IN_1A!$B$2:$AA$3000,5,FALSE))=TRUE,"",VLOOKUP(CONCATENATE($B300,"-",$C300),IN_1A!$B$2:$AA$3000,5,FALSE))</f>
        <v>0</v>
      </c>
      <c r="H300" s="1606">
        <f>IF(ISERROR(VLOOKUP(CONCATENATE($B300,"-",$C300),IN_1A!$B$2:$AA$3000,6,FALSE))=TRUE,"",VLOOKUP(CONCATENATE($B300,"-",$C300),IN_1A!$B$2:$AA$3000,6,FALSE))</f>
        <v>0</v>
      </c>
      <c r="I300" s="1605">
        <f>IF(ISERROR(VLOOKUP(CONCATENATE($B300,"-",$C300),IN_1A!$B$2:$AA$3000,7,FALSE))=TRUE,"",VLOOKUP(CONCATENATE($B300,"-",$C300),IN_1A!$B$2:$AA$3000,7,FALSE))</f>
        <v>0</v>
      </c>
      <c r="J300" s="1606">
        <f>IF(ISERROR(VLOOKUP(CONCATENATE($B300,"-",$C300),IN_1A!$B$2:$AA$3000,8,FALSE))=TRUE,"",VLOOKUP(CONCATENATE($B300,"-",$C300),IN_1A!$B$2:$AA$3000,8,FALSE))</f>
        <v>0</v>
      </c>
      <c r="K300" s="1605">
        <f>IF(ISERROR(VLOOKUP(CONCATENATE($B300,"-",$C300),IN_1A!$B$2:$AA$3000,9,FALSE))=TRUE,"",VLOOKUP(CONCATENATE($B300,"-",$C300),IN_1A!$B$2:$AA$3000,9,FALSE))</f>
        <v>0</v>
      </c>
      <c r="L300" s="1606">
        <f>IF(ISERROR(VLOOKUP(CONCATENATE($B300,"-",$C300),IN_1A!$B$2:$AA$3000,10,FALSE))=TRUE,"",VLOOKUP(CONCATENATE($B300,"-",$C300),IN_1A!$B$2:$AA$3000,10,FALSE))</f>
        <v>0</v>
      </c>
      <c r="M300" s="1605">
        <f>IF(ISERROR(VLOOKUP(CONCATENATE($B300,"-",$C300),IN_1A!$B$2:$AA$3000,11,FALSE))=TRUE,"",VLOOKUP(CONCATENATE($B300,"-",$C300),IN_1A!$B$2:$AA$3000,11,FALSE))</f>
        <v>0</v>
      </c>
      <c r="N300" s="1606">
        <f>IF(ISERROR(VLOOKUP(CONCATENATE($B300,"-",$C300),IN_1A!$B$2:$AA$3000,12,FALSE))=TRUE,"",VLOOKUP(CONCATENATE($B300,"-",$C300),IN_1A!$B$2:$AA$3000,12,FALSE))</f>
        <v>0</v>
      </c>
      <c r="O300" s="1605">
        <f>IF(ISERROR(VLOOKUP(CONCATENATE($B300,"-",$C300),IN_1A!$B$2:$AA$3000,13,FALSE))=TRUE,"",VLOOKUP(CONCATENATE($B300,"-",$C300),IN_1A!$B$2:$AA$3000,13,FALSE))</f>
        <v>0</v>
      </c>
      <c r="P300" s="1606">
        <f>IF(ISERROR(VLOOKUP(CONCATENATE($B300,"-",$C300),IN_1A!$B$2:$AA$3000,14,FALSE))=TRUE,"",VLOOKUP(CONCATENATE($B300,"-",$C300),IN_1A!$B$2:$AA$3000,14,FALSE))</f>
        <v>0</v>
      </c>
      <c r="Q300" s="611">
        <f t="shared" si="39"/>
        <v>0</v>
      </c>
      <c r="R300" s="612">
        <f t="shared" si="39"/>
        <v>0</v>
      </c>
      <c r="S300" s="313"/>
    </row>
    <row r="301" spans="1:19" s="315" customFormat="1" ht="12" thickBot="1">
      <c r="A301" s="275" t="s">
        <v>620</v>
      </c>
      <c r="B301" s="291" t="s">
        <v>621</v>
      </c>
      <c r="C301" s="274" t="s">
        <v>692</v>
      </c>
      <c r="D301" s="1545" t="str">
        <f t="shared" si="40"/>
        <v/>
      </c>
      <c r="E301" s="509">
        <f>IF(ISERROR(VLOOKUP(CONCATENATE($B301,"-",$C301),IN_1A!$B$2:$AA$3000,3,FALSE))=TRUE,"",VLOOKUP(CONCATENATE($B301,"-",$C301),IN_1A!$B$2:$AA$3000,3,FALSE))</f>
        <v>0</v>
      </c>
      <c r="F301" s="1608">
        <f>IF(ISERROR(VLOOKUP(CONCATENATE($B301,"-",$C301),IN_1A!$B$2:$AA$3000,4,FALSE))=TRUE,"",VLOOKUP(CONCATENATE($B301,"-",$C301),IN_1A!$B$2:$AA$3000,4,FALSE))</f>
        <v>0</v>
      </c>
      <c r="G301" s="1607">
        <f>IF(ISERROR(VLOOKUP(CONCATENATE($B301,"-",$C301),IN_1A!$B$2:$AA$3000,5,FALSE))=TRUE,"",VLOOKUP(CONCATENATE($B301,"-",$C301),IN_1A!$B$2:$AA$3000,5,FALSE))</f>
        <v>0</v>
      </c>
      <c r="H301" s="1608">
        <f>IF(ISERROR(VLOOKUP(CONCATENATE($B301,"-",$C301),IN_1A!$B$2:$AA$3000,6,FALSE))=TRUE,"",VLOOKUP(CONCATENATE($B301,"-",$C301),IN_1A!$B$2:$AA$3000,6,FALSE))</f>
        <v>0</v>
      </c>
      <c r="I301" s="1607">
        <f>IF(ISERROR(VLOOKUP(CONCATENATE($B301,"-",$C301),IN_1A!$B$2:$AA$3000,7,FALSE))=TRUE,"",VLOOKUP(CONCATENATE($B301,"-",$C301),IN_1A!$B$2:$AA$3000,7,FALSE))</f>
        <v>0</v>
      </c>
      <c r="J301" s="1608">
        <f>IF(ISERROR(VLOOKUP(CONCATENATE($B301,"-",$C301),IN_1A!$B$2:$AA$3000,8,FALSE))=TRUE,"",VLOOKUP(CONCATENATE($B301,"-",$C301),IN_1A!$B$2:$AA$3000,8,FALSE))</f>
        <v>0</v>
      </c>
      <c r="K301" s="1607">
        <f>IF(ISERROR(VLOOKUP(CONCATENATE($B301,"-",$C301),IN_1A!$B$2:$AA$3000,9,FALSE))=TRUE,"",VLOOKUP(CONCATENATE($B301,"-",$C301),IN_1A!$B$2:$AA$3000,9,FALSE))</f>
        <v>0</v>
      </c>
      <c r="L301" s="1608">
        <f>IF(ISERROR(VLOOKUP(CONCATENATE($B301,"-",$C301),IN_1A!$B$2:$AA$3000,10,FALSE))=TRUE,"",VLOOKUP(CONCATENATE($B301,"-",$C301),IN_1A!$B$2:$AA$3000,10,FALSE))</f>
        <v>0</v>
      </c>
      <c r="M301" s="1607">
        <f>IF(ISERROR(VLOOKUP(CONCATENATE($B301,"-",$C301),IN_1A!$B$2:$AA$3000,11,FALSE))=TRUE,"",VLOOKUP(CONCATENATE($B301,"-",$C301),IN_1A!$B$2:$AA$3000,11,FALSE))</f>
        <v>0</v>
      </c>
      <c r="N301" s="1608">
        <f>IF(ISERROR(VLOOKUP(CONCATENATE($B301,"-",$C301),IN_1A!$B$2:$AA$3000,12,FALSE))=TRUE,"",VLOOKUP(CONCATENATE($B301,"-",$C301),IN_1A!$B$2:$AA$3000,12,FALSE))</f>
        <v>0</v>
      </c>
      <c r="O301" s="1607">
        <f>IF(ISERROR(VLOOKUP(CONCATENATE($B301,"-",$C301),IN_1A!$B$2:$AA$3000,13,FALSE))=TRUE,"",VLOOKUP(CONCATENATE($B301,"-",$C301),IN_1A!$B$2:$AA$3000,13,FALSE))</f>
        <v>0</v>
      </c>
      <c r="P301" s="1608">
        <f>IF(ISERROR(VLOOKUP(CONCATENATE($B301,"-",$C301),IN_1A!$B$2:$AA$3000,14,FALSE))=TRUE,"",VLOOKUP(CONCATENATE($B301,"-",$C301),IN_1A!$B$2:$AA$3000,14,FALSE))</f>
        <v>0</v>
      </c>
      <c r="Q301" s="613">
        <f t="shared" si="39"/>
        <v>0</v>
      </c>
      <c r="R301" s="614">
        <f t="shared" si="39"/>
        <v>0</v>
      </c>
      <c r="S301" s="313"/>
    </row>
    <row r="302" spans="1:19" s="314" customFormat="1" ht="12" customHeight="1" thickBot="1">
      <c r="A302" s="275" t="s">
        <v>622</v>
      </c>
      <c r="B302" s="291" t="s">
        <v>623</v>
      </c>
      <c r="C302" s="274" t="s">
        <v>692</v>
      </c>
      <c r="D302" s="1545" t="str">
        <f t="shared" si="40"/>
        <v/>
      </c>
      <c r="E302" s="509">
        <f>IF(ISERROR(VLOOKUP(CONCATENATE($B302,"-",$C302),IN_1A!$B$2:$AA$3000,3,FALSE))=TRUE,"",VLOOKUP(CONCATENATE($B302,"-",$C302),IN_1A!$B$2:$AA$3000,3,FALSE))</f>
        <v>0</v>
      </c>
      <c r="F302" s="1608">
        <f>IF(ISERROR(VLOOKUP(CONCATENATE($B302,"-",$C302),IN_1A!$B$2:$AA$3000,4,FALSE))=TRUE,"",VLOOKUP(CONCATENATE($B302,"-",$C302),IN_1A!$B$2:$AA$3000,4,FALSE))</f>
        <v>0</v>
      </c>
      <c r="G302" s="1607">
        <f>IF(ISERROR(VLOOKUP(CONCATENATE($B302,"-",$C302),IN_1A!$B$2:$AA$3000,5,FALSE))=TRUE,"",VLOOKUP(CONCATENATE($B302,"-",$C302),IN_1A!$B$2:$AA$3000,5,FALSE))</f>
        <v>0</v>
      </c>
      <c r="H302" s="1608">
        <f>IF(ISERROR(VLOOKUP(CONCATENATE($B302,"-",$C302),IN_1A!$B$2:$AA$3000,6,FALSE))=TRUE,"",VLOOKUP(CONCATENATE($B302,"-",$C302),IN_1A!$B$2:$AA$3000,6,FALSE))</f>
        <v>0</v>
      </c>
      <c r="I302" s="1607">
        <f>IF(ISERROR(VLOOKUP(CONCATENATE($B302,"-",$C302),IN_1A!$B$2:$AA$3000,7,FALSE))=TRUE,"",VLOOKUP(CONCATENATE($B302,"-",$C302),IN_1A!$B$2:$AA$3000,7,FALSE))</f>
        <v>0</v>
      </c>
      <c r="J302" s="1608">
        <f>IF(ISERROR(VLOOKUP(CONCATENATE($B302,"-",$C302),IN_1A!$B$2:$AA$3000,8,FALSE))=TRUE,"",VLOOKUP(CONCATENATE($B302,"-",$C302),IN_1A!$B$2:$AA$3000,8,FALSE))</f>
        <v>0</v>
      </c>
      <c r="K302" s="1607">
        <f>IF(ISERROR(VLOOKUP(CONCATENATE($B302,"-",$C302),IN_1A!$B$2:$AA$3000,9,FALSE))=TRUE,"",VLOOKUP(CONCATENATE($B302,"-",$C302),IN_1A!$B$2:$AA$3000,9,FALSE))</f>
        <v>0</v>
      </c>
      <c r="L302" s="1608">
        <f>IF(ISERROR(VLOOKUP(CONCATENATE($B302,"-",$C302),IN_1A!$B$2:$AA$3000,10,FALSE))=TRUE,"",VLOOKUP(CONCATENATE($B302,"-",$C302),IN_1A!$B$2:$AA$3000,10,FALSE))</f>
        <v>0</v>
      </c>
      <c r="M302" s="1607">
        <f>IF(ISERROR(VLOOKUP(CONCATENATE($B302,"-",$C302),IN_1A!$B$2:$AA$3000,11,FALSE))=TRUE,"",VLOOKUP(CONCATENATE($B302,"-",$C302),IN_1A!$B$2:$AA$3000,11,FALSE))</f>
        <v>0</v>
      </c>
      <c r="N302" s="1608">
        <f>IF(ISERROR(VLOOKUP(CONCATENATE($B302,"-",$C302),IN_1A!$B$2:$AA$3000,12,FALSE))=TRUE,"",VLOOKUP(CONCATENATE($B302,"-",$C302),IN_1A!$B$2:$AA$3000,12,FALSE))</f>
        <v>0</v>
      </c>
      <c r="O302" s="1607">
        <f>IF(ISERROR(VLOOKUP(CONCATENATE($B302,"-",$C302),IN_1A!$B$2:$AA$3000,13,FALSE))=TRUE,"",VLOOKUP(CONCATENATE($B302,"-",$C302),IN_1A!$B$2:$AA$3000,13,FALSE))</f>
        <v>0</v>
      </c>
      <c r="P302" s="1608">
        <f>IF(ISERROR(VLOOKUP(CONCATENATE($B302,"-",$C302),IN_1A!$B$2:$AA$3000,14,FALSE))=TRUE,"",VLOOKUP(CONCATENATE($B302,"-",$C302),IN_1A!$B$2:$AA$3000,14,FALSE))</f>
        <v>0</v>
      </c>
      <c r="Q302" s="613">
        <f t="shared" si="39"/>
        <v>0</v>
      </c>
      <c r="R302" s="614">
        <f t="shared" si="39"/>
        <v>0</v>
      </c>
      <c r="S302" s="313" t="str">
        <f t="shared" ref="S302:S314" si="41">IF(O302&gt;Q302,"ERRORE",IF(P302&gt;R302,"ERRORE",""))</f>
        <v/>
      </c>
    </row>
    <row r="303" spans="1:19" s="318" customFormat="1" ht="12" customHeight="1" thickBot="1">
      <c r="A303" s="275" t="s">
        <v>624</v>
      </c>
      <c r="B303" s="291" t="s">
        <v>625</v>
      </c>
      <c r="C303" s="274" t="s">
        <v>692</v>
      </c>
      <c r="D303" s="1545" t="str">
        <f t="shared" si="40"/>
        <v/>
      </c>
      <c r="E303" s="509">
        <f>IF(ISERROR(VLOOKUP(CONCATENATE($B303,"-",$C303),IN_1A!$B$2:$AA$3000,3,FALSE))=TRUE,"",VLOOKUP(CONCATENATE($B303,"-",$C303),IN_1A!$B$2:$AA$3000,3,FALSE))</f>
        <v>0</v>
      </c>
      <c r="F303" s="1608">
        <f>IF(ISERROR(VLOOKUP(CONCATENATE($B303,"-",$C303),IN_1A!$B$2:$AA$3000,4,FALSE))=TRUE,"",VLOOKUP(CONCATENATE($B303,"-",$C303),IN_1A!$B$2:$AA$3000,4,FALSE))</f>
        <v>0</v>
      </c>
      <c r="G303" s="1607">
        <f>IF(ISERROR(VLOOKUP(CONCATENATE($B303,"-",$C303),IN_1A!$B$2:$AA$3000,5,FALSE))=TRUE,"",VLOOKUP(CONCATENATE($B303,"-",$C303),IN_1A!$B$2:$AA$3000,5,FALSE))</f>
        <v>0</v>
      </c>
      <c r="H303" s="1608">
        <f>IF(ISERROR(VLOOKUP(CONCATENATE($B303,"-",$C303),IN_1A!$B$2:$AA$3000,6,FALSE))=TRUE,"",VLOOKUP(CONCATENATE($B303,"-",$C303),IN_1A!$B$2:$AA$3000,6,FALSE))</f>
        <v>0</v>
      </c>
      <c r="I303" s="1607">
        <f>IF(ISERROR(VLOOKUP(CONCATENATE($B303,"-",$C303),IN_1A!$B$2:$AA$3000,7,FALSE))=TRUE,"",VLOOKUP(CONCATENATE($B303,"-",$C303),IN_1A!$B$2:$AA$3000,7,FALSE))</f>
        <v>0</v>
      </c>
      <c r="J303" s="1608">
        <f>IF(ISERROR(VLOOKUP(CONCATENATE($B303,"-",$C303),IN_1A!$B$2:$AA$3000,8,FALSE))=TRUE,"",VLOOKUP(CONCATENATE($B303,"-",$C303),IN_1A!$B$2:$AA$3000,8,FALSE))</f>
        <v>0</v>
      </c>
      <c r="K303" s="1607">
        <f>IF(ISERROR(VLOOKUP(CONCATENATE($B303,"-",$C303),IN_1A!$B$2:$AA$3000,9,FALSE))=TRUE,"",VLOOKUP(CONCATENATE($B303,"-",$C303),IN_1A!$B$2:$AA$3000,9,FALSE))</f>
        <v>0</v>
      </c>
      <c r="L303" s="1608">
        <f>IF(ISERROR(VLOOKUP(CONCATENATE($B303,"-",$C303),IN_1A!$B$2:$AA$3000,10,FALSE))=TRUE,"",VLOOKUP(CONCATENATE($B303,"-",$C303),IN_1A!$B$2:$AA$3000,10,FALSE))</f>
        <v>0</v>
      </c>
      <c r="M303" s="1607">
        <f>IF(ISERROR(VLOOKUP(CONCATENATE($B303,"-",$C303),IN_1A!$B$2:$AA$3000,11,FALSE))=TRUE,"",VLOOKUP(CONCATENATE($B303,"-",$C303),IN_1A!$B$2:$AA$3000,11,FALSE))</f>
        <v>0</v>
      </c>
      <c r="N303" s="1608">
        <f>IF(ISERROR(VLOOKUP(CONCATENATE($B303,"-",$C303),IN_1A!$B$2:$AA$3000,12,FALSE))=TRUE,"",VLOOKUP(CONCATENATE($B303,"-",$C303),IN_1A!$B$2:$AA$3000,12,FALSE))</f>
        <v>0</v>
      </c>
      <c r="O303" s="1607">
        <f>IF(ISERROR(VLOOKUP(CONCATENATE($B303,"-",$C303),IN_1A!$B$2:$AA$3000,13,FALSE))=TRUE,"",VLOOKUP(CONCATENATE($B303,"-",$C303),IN_1A!$B$2:$AA$3000,13,FALSE))</f>
        <v>0</v>
      </c>
      <c r="P303" s="1608">
        <f>IF(ISERROR(VLOOKUP(CONCATENATE($B303,"-",$C303),IN_1A!$B$2:$AA$3000,14,FALSE))=TRUE,"",VLOOKUP(CONCATENATE($B303,"-",$C303),IN_1A!$B$2:$AA$3000,14,FALSE))</f>
        <v>0</v>
      </c>
      <c r="Q303" s="613">
        <f t="shared" si="39"/>
        <v>0</v>
      </c>
      <c r="R303" s="614">
        <f t="shared" si="39"/>
        <v>0</v>
      </c>
      <c r="S303" s="313" t="str">
        <f t="shared" si="41"/>
        <v/>
      </c>
    </row>
    <row r="304" spans="1:19" s="314" customFormat="1" ht="12" customHeight="1" thickBot="1">
      <c r="A304" s="275" t="s">
        <v>626</v>
      </c>
      <c r="B304" s="291" t="s">
        <v>627</v>
      </c>
      <c r="C304" s="274" t="s">
        <v>692</v>
      </c>
      <c r="D304" s="1545" t="str">
        <f t="shared" si="40"/>
        <v/>
      </c>
      <c r="E304" s="509">
        <f>IF(ISERROR(VLOOKUP(CONCATENATE($B304,"-",$C304),IN_1A!$B$2:$AA$3000,3,FALSE))=TRUE,"",VLOOKUP(CONCATENATE($B304,"-",$C304),IN_1A!$B$2:$AA$3000,3,FALSE))</f>
        <v>0</v>
      </c>
      <c r="F304" s="1608">
        <f>IF(ISERROR(VLOOKUP(CONCATENATE($B304,"-",$C304),IN_1A!$B$2:$AA$3000,4,FALSE))=TRUE,"",VLOOKUP(CONCATENATE($B304,"-",$C304),IN_1A!$B$2:$AA$3000,4,FALSE))</f>
        <v>0</v>
      </c>
      <c r="G304" s="1607">
        <f>IF(ISERROR(VLOOKUP(CONCATENATE($B304,"-",$C304),IN_1A!$B$2:$AA$3000,5,FALSE))=TRUE,"",VLOOKUP(CONCATENATE($B304,"-",$C304),IN_1A!$B$2:$AA$3000,5,FALSE))</f>
        <v>0</v>
      </c>
      <c r="H304" s="1608">
        <f>IF(ISERROR(VLOOKUP(CONCATENATE($B304,"-",$C304),IN_1A!$B$2:$AA$3000,6,FALSE))=TRUE,"",VLOOKUP(CONCATENATE($B304,"-",$C304),IN_1A!$B$2:$AA$3000,6,FALSE))</f>
        <v>0</v>
      </c>
      <c r="I304" s="1607">
        <f>IF(ISERROR(VLOOKUP(CONCATENATE($B304,"-",$C304),IN_1A!$B$2:$AA$3000,7,FALSE))=TRUE,"",VLOOKUP(CONCATENATE($B304,"-",$C304),IN_1A!$B$2:$AA$3000,7,FALSE))</f>
        <v>0</v>
      </c>
      <c r="J304" s="1608">
        <f>IF(ISERROR(VLOOKUP(CONCATENATE($B304,"-",$C304),IN_1A!$B$2:$AA$3000,8,FALSE))=TRUE,"",VLOOKUP(CONCATENATE($B304,"-",$C304),IN_1A!$B$2:$AA$3000,8,FALSE))</f>
        <v>0</v>
      </c>
      <c r="K304" s="1607">
        <f>IF(ISERROR(VLOOKUP(CONCATENATE($B304,"-",$C304),IN_1A!$B$2:$AA$3000,9,FALSE))=TRUE,"",VLOOKUP(CONCATENATE($B304,"-",$C304),IN_1A!$B$2:$AA$3000,9,FALSE))</f>
        <v>0</v>
      </c>
      <c r="L304" s="1608">
        <f>IF(ISERROR(VLOOKUP(CONCATENATE($B304,"-",$C304),IN_1A!$B$2:$AA$3000,10,FALSE))=TRUE,"",VLOOKUP(CONCATENATE($B304,"-",$C304),IN_1A!$B$2:$AA$3000,10,FALSE))</f>
        <v>0</v>
      </c>
      <c r="M304" s="1607">
        <f>IF(ISERROR(VLOOKUP(CONCATENATE($B304,"-",$C304),IN_1A!$B$2:$AA$3000,11,FALSE))=TRUE,"",VLOOKUP(CONCATENATE($B304,"-",$C304),IN_1A!$B$2:$AA$3000,11,FALSE))</f>
        <v>0</v>
      </c>
      <c r="N304" s="1608">
        <f>IF(ISERROR(VLOOKUP(CONCATENATE($B304,"-",$C304),IN_1A!$B$2:$AA$3000,12,FALSE))=TRUE,"",VLOOKUP(CONCATENATE($B304,"-",$C304),IN_1A!$B$2:$AA$3000,12,FALSE))</f>
        <v>0</v>
      </c>
      <c r="O304" s="1607">
        <f>IF(ISERROR(VLOOKUP(CONCATENATE($B304,"-",$C304),IN_1A!$B$2:$AA$3000,13,FALSE))=TRUE,"",VLOOKUP(CONCATENATE($B304,"-",$C304),IN_1A!$B$2:$AA$3000,13,FALSE))</f>
        <v>0</v>
      </c>
      <c r="P304" s="1608">
        <f>IF(ISERROR(VLOOKUP(CONCATENATE($B304,"-",$C304),IN_1A!$B$2:$AA$3000,14,FALSE))=TRUE,"",VLOOKUP(CONCATENATE($B304,"-",$C304),IN_1A!$B$2:$AA$3000,14,FALSE))</f>
        <v>0</v>
      </c>
      <c r="Q304" s="613">
        <f t="shared" si="39"/>
        <v>0</v>
      </c>
      <c r="R304" s="614">
        <f t="shared" si="39"/>
        <v>0</v>
      </c>
      <c r="S304" s="313" t="str">
        <f t="shared" si="41"/>
        <v/>
      </c>
    </row>
    <row r="305" spans="1:19" s="314" customFormat="1" ht="12" customHeight="1" thickBot="1">
      <c r="A305" s="275" t="s">
        <v>628</v>
      </c>
      <c r="B305" s="291" t="s">
        <v>629</v>
      </c>
      <c r="C305" s="274" t="s">
        <v>692</v>
      </c>
      <c r="D305" s="1545" t="str">
        <f t="shared" si="40"/>
        <v/>
      </c>
      <c r="E305" s="509">
        <f>IF(ISERROR(VLOOKUP(CONCATENATE($B305,"-",$C305),IN_1A!$B$2:$AA$3000,3,FALSE))=TRUE,"",VLOOKUP(CONCATENATE($B305,"-",$C305),IN_1A!$B$2:$AA$3000,3,FALSE))</f>
        <v>0</v>
      </c>
      <c r="F305" s="1608">
        <f>IF(ISERROR(VLOOKUP(CONCATENATE($B305,"-",$C305),IN_1A!$B$2:$AA$3000,4,FALSE))=TRUE,"",VLOOKUP(CONCATENATE($B305,"-",$C305),IN_1A!$B$2:$AA$3000,4,FALSE))</f>
        <v>0</v>
      </c>
      <c r="G305" s="1607">
        <f>IF(ISERROR(VLOOKUP(CONCATENATE($B305,"-",$C305),IN_1A!$B$2:$AA$3000,5,FALSE))=TRUE,"",VLOOKUP(CONCATENATE($B305,"-",$C305),IN_1A!$B$2:$AA$3000,5,FALSE))</f>
        <v>0</v>
      </c>
      <c r="H305" s="1608">
        <f>IF(ISERROR(VLOOKUP(CONCATENATE($B305,"-",$C305),IN_1A!$B$2:$AA$3000,6,FALSE))=TRUE,"",VLOOKUP(CONCATENATE($B305,"-",$C305),IN_1A!$B$2:$AA$3000,6,FALSE))</f>
        <v>0</v>
      </c>
      <c r="I305" s="1607">
        <f>IF(ISERROR(VLOOKUP(CONCATENATE($B305,"-",$C305),IN_1A!$B$2:$AA$3000,7,FALSE))=TRUE,"",VLOOKUP(CONCATENATE($B305,"-",$C305),IN_1A!$B$2:$AA$3000,7,FALSE))</f>
        <v>0</v>
      </c>
      <c r="J305" s="1608">
        <f>IF(ISERROR(VLOOKUP(CONCATENATE($B305,"-",$C305),IN_1A!$B$2:$AA$3000,8,FALSE))=TRUE,"",VLOOKUP(CONCATENATE($B305,"-",$C305),IN_1A!$B$2:$AA$3000,8,FALSE))</f>
        <v>0</v>
      </c>
      <c r="K305" s="1607">
        <f>IF(ISERROR(VLOOKUP(CONCATENATE($B305,"-",$C305),IN_1A!$B$2:$AA$3000,9,FALSE))=TRUE,"",VLOOKUP(CONCATENATE($B305,"-",$C305),IN_1A!$B$2:$AA$3000,9,FALSE))</f>
        <v>0</v>
      </c>
      <c r="L305" s="1608">
        <f>IF(ISERROR(VLOOKUP(CONCATENATE($B305,"-",$C305),IN_1A!$B$2:$AA$3000,10,FALSE))=TRUE,"",VLOOKUP(CONCATENATE($B305,"-",$C305),IN_1A!$B$2:$AA$3000,10,FALSE))</f>
        <v>0</v>
      </c>
      <c r="M305" s="1607">
        <f>IF(ISERROR(VLOOKUP(CONCATENATE($B305,"-",$C305),IN_1A!$B$2:$AA$3000,11,FALSE))=TRUE,"",VLOOKUP(CONCATENATE($B305,"-",$C305),IN_1A!$B$2:$AA$3000,11,FALSE))</f>
        <v>0</v>
      </c>
      <c r="N305" s="1608">
        <f>IF(ISERROR(VLOOKUP(CONCATENATE($B305,"-",$C305),IN_1A!$B$2:$AA$3000,12,FALSE))=TRUE,"",VLOOKUP(CONCATENATE($B305,"-",$C305),IN_1A!$B$2:$AA$3000,12,FALSE))</f>
        <v>0</v>
      </c>
      <c r="O305" s="1607">
        <f>IF(ISERROR(VLOOKUP(CONCATENATE($B305,"-",$C305),IN_1A!$B$2:$AA$3000,13,FALSE))=TRUE,"",VLOOKUP(CONCATENATE($B305,"-",$C305),IN_1A!$B$2:$AA$3000,13,FALSE))</f>
        <v>0</v>
      </c>
      <c r="P305" s="1608">
        <f>IF(ISERROR(VLOOKUP(CONCATENATE($B305,"-",$C305),IN_1A!$B$2:$AA$3000,14,FALSE))=TRUE,"",VLOOKUP(CONCATENATE($B305,"-",$C305),IN_1A!$B$2:$AA$3000,14,FALSE))</f>
        <v>0</v>
      </c>
      <c r="Q305" s="613">
        <f t="shared" si="39"/>
        <v>0</v>
      </c>
      <c r="R305" s="614">
        <f t="shared" si="39"/>
        <v>0</v>
      </c>
      <c r="S305" s="313" t="str">
        <f t="shared" si="41"/>
        <v/>
      </c>
    </row>
    <row r="306" spans="1:19" s="314" customFormat="1" ht="12" customHeight="1" thickBot="1">
      <c r="A306" s="292" t="s">
        <v>630</v>
      </c>
      <c r="B306" s="291" t="s">
        <v>631</v>
      </c>
      <c r="C306" s="274" t="s">
        <v>692</v>
      </c>
      <c r="D306" s="1545" t="str">
        <f t="shared" si="40"/>
        <v/>
      </c>
      <c r="E306" s="509">
        <f>IF(ISERROR(VLOOKUP(CONCATENATE($B306,"-",$C306),IN_1A!$B$2:$AA$3000,3,FALSE))=TRUE,"",VLOOKUP(CONCATENATE($B306,"-",$C306),IN_1A!$B$2:$AA$3000,3,FALSE))</f>
        <v>0</v>
      </c>
      <c r="F306" s="1608">
        <f>IF(ISERROR(VLOOKUP(CONCATENATE($B306,"-",$C306),IN_1A!$B$2:$AA$3000,4,FALSE))=TRUE,"",VLOOKUP(CONCATENATE($B306,"-",$C306),IN_1A!$B$2:$AA$3000,4,FALSE))</f>
        <v>0</v>
      </c>
      <c r="G306" s="1607">
        <f>IF(ISERROR(VLOOKUP(CONCATENATE($B306,"-",$C306),IN_1A!$B$2:$AA$3000,5,FALSE))=TRUE,"",VLOOKUP(CONCATENATE($B306,"-",$C306),IN_1A!$B$2:$AA$3000,5,FALSE))</f>
        <v>0</v>
      </c>
      <c r="H306" s="1608">
        <f>IF(ISERROR(VLOOKUP(CONCATENATE($B306,"-",$C306),IN_1A!$B$2:$AA$3000,6,FALSE))=TRUE,"",VLOOKUP(CONCATENATE($B306,"-",$C306),IN_1A!$B$2:$AA$3000,6,FALSE))</f>
        <v>0</v>
      </c>
      <c r="I306" s="1607">
        <f>IF(ISERROR(VLOOKUP(CONCATENATE($B306,"-",$C306),IN_1A!$B$2:$AA$3000,7,FALSE))=TRUE,"",VLOOKUP(CONCATENATE($B306,"-",$C306),IN_1A!$B$2:$AA$3000,7,FALSE))</f>
        <v>0</v>
      </c>
      <c r="J306" s="1608">
        <f>IF(ISERROR(VLOOKUP(CONCATENATE($B306,"-",$C306),IN_1A!$B$2:$AA$3000,8,FALSE))=TRUE,"",VLOOKUP(CONCATENATE($B306,"-",$C306),IN_1A!$B$2:$AA$3000,8,FALSE))</f>
        <v>0</v>
      </c>
      <c r="K306" s="1607">
        <f>IF(ISERROR(VLOOKUP(CONCATENATE($B306,"-",$C306),IN_1A!$B$2:$AA$3000,9,FALSE))=TRUE,"",VLOOKUP(CONCATENATE($B306,"-",$C306),IN_1A!$B$2:$AA$3000,9,FALSE))</f>
        <v>0</v>
      </c>
      <c r="L306" s="1608">
        <f>IF(ISERROR(VLOOKUP(CONCATENATE($B306,"-",$C306),IN_1A!$B$2:$AA$3000,10,FALSE))=TRUE,"",VLOOKUP(CONCATENATE($B306,"-",$C306),IN_1A!$B$2:$AA$3000,10,FALSE))</f>
        <v>0</v>
      </c>
      <c r="M306" s="1607">
        <f>IF(ISERROR(VLOOKUP(CONCATENATE($B306,"-",$C306),IN_1A!$B$2:$AA$3000,11,FALSE))=TRUE,"",VLOOKUP(CONCATENATE($B306,"-",$C306),IN_1A!$B$2:$AA$3000,11,FALSE))</f>
        <v>0</v>
      </c>
      <c r="N306" s="1608">
        <f>IF(ISERROR(VLOOKUP(CONCATENATE($B306,"-",$C306),IN_1A!$B$2:$AA$3000,12,FALSE))=TRUE,"",VLOOKUP(CONCATENATE($B306,"-",$C306),IN_1A!$B$2:$AA$3000,12,FALSE))</f>
        <v>0</v>
      </c>
      <c r="O306" s="1607">
        <f>IF(ISERROR(VLOOKUP(CONCATENATE($B306,"-",$C306),IN_1A!$B$2:$AA$3000,13,FALSE))=TRUE,"",VLOOKUP(CONCATENATE($B306,"-",$C306),IN_1A!$B$2:$AA$3000,13,FALSE))</f>
        <v>0</v>
      </c>
      <c r="P306" s="1608">
        <f>IF(ISERROR(VLOOKUP(CONCATENATE($B306,"-",$C306),IN_1A!$B$2:$AA$3000,14,FALSE))=TRUE,"",VLOOKUP(CONCATENATE($B306,"-",$C306),IN_1A!$B$2:$AA$3000,14,FALSE))</f>
        <v>0</v>
      </c>
      <c r="Q306" s="613">
        <f t="shared" si="39"/>
        <v>0</v>
      </c>
      <c r="R306" s="614">
        <f t="shared" si="39"/>
        <v>0</v>
      </c>
      <c r="S306" s="313" t="str">
        <f t="shared" si="41"/>
        <v/>
      </c>
    </row>
    <row r="307" spans="1:19" s="314" customFormat="1" ht="12" customHeight="1" thickBot="1">
      <c r="A307" s="275" t="s">
        <v>632</v>
      </c>
      <c r="B307" s="273" t="s">
        <v>633</v>
      </c>
      <c r="C307" s="276" t="s">
        <v>692</v>
      </c>
      <c r="D307" s="1545" t="str">
        <f t="shared" si="40"/>
        <v/>
      </c>
      <c r="E307" s="509">
        <f>IF(ISERROR(VLOOKUP(CONCATENATE($B307,"-",$C307),IN_1A!$B$2:$AA$3000,3,FALSE))=TRUE,"",VLOOKUP(CONCATENATE($B307,"-",$C307),IN_1A!$B$2:$AA$3000,3,FALSE))</f>
        <v>0</v>
      </c>
      <c r="F307" s="1608">
        <f>IF(ISERROR(VLOOKUP(CONCATENATE($B307,"-",$C307),IN_1A!$B$2:$AA$3000,4,FALSE))=TRUE,"",VLOOKUP(CONCATENATE($B307,"-",$C307),IN_1A!$B$2:$AA$3000,4,FALSE))</f>
        <v>0</v>
      </c>
      <c r="G307" s="1607">
        <f>IF(ISERROR(VLOOKUP(CONCATENATE($B307,"-",$C307),IN_1A!$B$2:$AA$3000,5,FALSE))=TRUE,"",VLOOKUP(CONCATENATE($B307,"-",$C307),IN_1A!$B$2:$AA$3000,5,FALSE))</f>
        <v>0</v>
      </c>
      <c r="H307" s="1608">
        <f>IF(ISERROR(VLOOKUP(CONCATENATE($B307,"-",$C307),IN_1A!$B$2:$AA$3000,6,FALSE))=TRUE,"",VLOOKUP(CONCATENATE($B307,"-",$C307),IN_1A!$B$2:$AA$3000,6,FALSE))</f>
        <v>0</v>
      </c>
      <c r="I307" s="1607">
        <f>IF(ISERROR(VLOOKUP(CONCATENATE($B307,"-",$C307),IN_1A!$B$2:$AA$3000,7,FALSE))=TRUE,"",VLOOKUP(CONCATENATE($B307,"-",$C307),IN_1A!$B$2:$AA$3000,7,FALSE))</f>
        <v>0</v>
      </c>
      <c r="J307" s="1608">
        <f>IF(ISERROR(VLOOKUP(CONCATENATE($B307,"-",$C307),IN_1A!$B$2:$AA$3000,8,FALSE))=TRUE,"",VLOOKUP(CONCATENATE($B307,"-",$C307),IN_1A!$B$2:$AA$3000,8,FALSE))</f>
        <v>0</v>
      </c>
      <c r="K307" s="1607">
        <f>IF(ISERROR(VLOOKUP(CONCATENATE($B307,"-",$C307),IN_1A!$B$2:$AA$3000,9,FALSE))=TRUE,"",VLOOKUP(CONCATENATE($B307,"-",$C307),IN_1A!$B$2:$AA$3000,9,FALSE))</f>
        <v>0</v>
      </c>
      <c r="L307" s="1608">
        <f>IF(ISERROR(VLOOKUP(CONCATENATE($B307,"-",$C307),IN_1A!$B$2:$AA$3000,10,FALSE))=TRUE,"",VLOOKUP(CONCATENATE($B307,"-",$C307),IN_1A!$B$2:$AA$3000,10,FALSE))</f>
        <v>0</v>
      </c>
      <c r="M307" s="1607">
        <f>IF(ISERROR(VLOOKUP(CONCATENATE($B307,"-",$C307),IN_1A!$B$2:$AA$3000,11,FALSE))=TRUE,"",VLOOKUP(CONCATENATE($B307,"-",$C307),IN_1A!$B$2:$AA$3000,11,FALSE))</f>
        <v>0</v>
      </c>
      <c r="N307" s="1608">
        <f>IF(ISERROR(VLOOKUP(CONCATENATE($B307,"-",$C307),IN_1A!$B$2:$AA$3000,12,FALSE))=TRUE,"",VLOOKUP(CONCATENATE($B307,"-",$C307),IN_1A!$B$2:$AA$3000,12,FALSE))</f>
        <v>0</v>
      </c>
      <c r="O307" s="1607">
        <f>IF(ISERROR(VLOOKUP(CONCATENATE($B307,"-",$C307),IN_1A!$B$2:$AA$3000,13,FALSE))=TRUE,"",VLOOKUP(CONCATENATE($B307,"-",$C307),IN_1A!$B$2:$AA$3000,13,FALSE))</f>
        <v>0</v>
      </c>
      <c r="P307" s="1608">
        <f>IF(ISERROR(VLOOKUP(CONCATENATE($B307,"-",$C307),IN_1A!$B$2:$AA$3000,14,FALSE))=TRUE,"",VLOOKUP(CONCATENATE($B307,"-",$C307),IN_1A!$B$2:$AA$3000,14,FALSE))</f>
        <v>0</v>
      </c>
      <c r="Q307" s="613">
        <f t="shared" si="39"/>
        <v>0</v>
      </c>
      <c r="R307" s="614">
        <f t="shared" si="39"/>
        <v>0</v>
      </c>
      <c r="S307" s="313" t="str">
        <f t="shared" si="41"/>
        <v/>
      </c>
    </row>
    <row r="308" spans="1:19" s="314" customFormat="1" ht="12" customHeight="1" thickBot="1">
      <c r="A308" s="275" t="s">
        <v>634</v>
      </c>
      <c r="B308" s="273" t="s">
        <v>635</v>
      </c>
      <c r="C308" s="276" t="s">
        <v>692</v>
      </c>
      <c r="D308" s="1545" t="str">
        <f t="shared" si="40"/>
        <v/>
      </c>
      <c r="E308" s="509">
        <f>IF(ISERROR(VLOOKUP(CONCATENATE($B308,"-",$C308),IN_1A!$B$2:$AA$3000,3,FALSE))=TRUE,"",VLOOKUP(CONCATENATE($B308,"-",$C308),IN_1A!$B$2:$AA$3000,3,FALSE))</f>
        <v>0</v>
      </c>
      <c r="F308" s="1608">
        <f>IF(ISERROR(VLOOKUP(CONCATENATE($B308,"-",$C308),IN_1A!$B$2:$AA$3000,4,FALSE))=TRUE,"",VLOOKUP(CONCATENATE($B308,"-",$C308),IN_1A!$B$2:$AA$3000,4,FALSE))</f>
        <v>0</v>
      </c>
      <c r="G308" s="1607">
        <f>IF(ISERROR(VLOOKUP(CONCATENATE($B308,"-",$C308),IN_1A!$B$2:$AA$3000,5,FALSE))=TRUE,"",VLOOKUP(CONCATENATE($B308,"-",$C308),IN_1A!$B$2:$AA$3000,5,FALSE))</f>
        <v>0</v>
      </c>
      <c r="H308" s="1608">
        <f>IF(ISERROR(VLOOKUP(CONCATENATE($B308,"-",$C308),IN_1A!$B$2:$AA$3000,6,FALSE))=TRUE,"",VLOOKUP(CONCATENATE($B308,"-",$C308),IN_1A!$B$2:$AA$3000,6,FALSE))</f>
        <v>0</v>
      </c>
      <c r="I308" s="1607">
        <f>IF(ISERROR(VLOOKUP(CONCATENATE($B308,"-",$C308),IN_1A!$B$2:$AA$3000,7,FALSE))=TRUE,"",VLOOKUP(CONCATENATE($B308,"-",$C308),IN_1A!$B$2:$AA$3000,7,FALSE))</f>
        <v>0</v>
      </c>
      <c r="J308" s="1608">
        <f>IF(ISERROR(VLOOKUP(CONCATENATE($B308,"-",$C308),IN_1A!$B$2:$AA$3000,8,FALSE))=TRUE,"",VLOOKUP(CONCATENATE($B308,"-",$C308),IN_1A!$B$2:$AA$3000,8,FALSE))</f>
        <v>0</v>
      </c>
      <c r="K308" s="1607">
        <f>IF(ISERROR(VLOOKUP(CONCATENATE($B308,"-",$C308),IN_1A!$B$2:$AA$3000,9,FALSE))=TRUE,"",VLOOKUP(CONCATENATE($B308,"-",$C308),IN_1A!$B$2:$AA$3000,9,FALSE))</f>
        <v>0</v>
      </c>
      <c r="L308" s="1608">
        <f>IF(ISERROR(VLOOKUP(CONCATENATE($B308,"-",$C308),IN_1A!$B$2:$AA$3000,10,FALSE))=TRUE,"",VLOOKUP(CONCATENATE($B308,"-",$C308),IN_1A!$B$2:$AA$3000,10,FALSE))</f>
        <v>0</v>
      </c>
      <c r="M308" s="1607">
        <f>IF(ISERROR(VLOOKUP(CONCATENATE($B308,"-",$C308),IN_1A!$B$2:$AA$3000,11,FALSE))=TRUE,"",VLOOKUP(CONCATENATE($B308,"-",$C308),IN_1A!$B$2:$AA$3000,11,FALSE))</f>
        <v>0</v>
      </c>
      <c r="N308" s="1608">
        <f>IF(ISERROR(VLOOKUP(CONCATENATE($B308,"-",$C308),IN_1A!$B$2:$AA$3000,12,FALSE))=TRUE,"",VLOOKUP(CONCATENATE($B308,"-",$C308),IN_1A!$B$2:$AA$3000,12,FALSE))</f>
        <v>0</v>
      </c>
      <c r="O308" s="1607">
        <f>IF(ISERROR(VLOOKUP(CONCATENATE($B308,"-",$C308),IN_1A!$B$2:$AA$3000,13,FALSE))=TRUE,"",VLOOKUP(CONCATENATE($B308,"-",$C308),IN_1A!$B$2:$AA$3000,13,FALSE))</f>
        <v>0</v>
      </c>
      <c r="P308" s="1608">
        <f>IF(ISERROR(VLOOKUP(CONCATENATE($B308,"-",$C308),IN_1A!$B$2:$AA$3000,14,FALSE))=TRUE,"",VLOOKUP(CONCATENATE($B308,"-",$C308),IN_1A!$B$2:$AA$3000,14,FALSE))</f>
        <v>0</v>
      </c>
      <c r="Q308" s="613">
        <f t="shared" si="39"/>
        <v>0</v>
      </c>
      <c r="R308" s="614">
        <f t="shared" si="39"/>
        <v>0</v>
      </c>
      <c r="S308" s="313" t="str">
        <f t="shared" si="41"/>
        <v/>
      </c>
    </row>
    <row r="309" spans="1:19" s="314" customFormat="1" ht="12" customHeight="1" thickBot="1">
      <c r="A309" s="275" t="s">
        <v>636</v>
      </c>
      <c r="B309" s="273" t="s">
        <v>637</v>
      </c>
      <c r="C309" s="276" t="s">
        <v>692</v>
      </c>
      <c r="D309" s="1545" t="str">
        <f t="shared" si="40"/>
        <v/>
      </c>
      <c r="E309" s="509">
        <f>IF(ISERROR(VLOOKUP(CONCATENATE($B309,"-",$C309),IN_1A!$B$2:$AA$3000,3,FALSE))=TRUE,"",VLOOKUP(CONCATENATE($B309,"-",$C309),IN_1A!$B$2:$AA$3000,3,FALSE))</f>
        <v>0</v>
      </c>
      <c r="F309" s="1608">
        <f>IF(ISERROR(VLOOKUP(CONCATENATE($B309,"-",$C309),IN_1A!$B$2:$AA$3000,4,FALSE))=TRUE,"",VLOOKUP(CONCATENATE($B309,"-",$C309),IN_1A!$B$2:$AA$3000,4,FALSE))</f>
        <v>0</v>
      </c>
      <c r="G309" s="1607">
        <f>IF(ISERROR(VLOOKUP(CONCATENATE($B309,"-",$C309),IN_1A!$B$2:$AA$3000,5,FALSE))=TRUE,"",VLOOKUP(CONCATENATE($B309,"-",$C309),IN_1A!$B$2:$AA$3000,5,FALSE))</f>
        <v>0</v>
      </c>
      <c r="H309" s="1608">
        <f>IF(ISERROR(VLOOKUP(CONCATENATE($B309,"-",$C309),IN_1A!$B$2:$AA$3000,6,FALSE))=TRUE,"",VLOOKUP(CONCATENATE($B309,"-",$C309),IN_1A!$B$2:$AA$3000,6,FALSE))</f>
        <v>0</v>
      </c>
      <c r="I309" s="1607">
        <f>IF(ISERROR(VLOOKUP(CONCATENATE($B309,"-",$C309),IN_1A!$B$2:$AA$3000,7,FALSE))=TRUE,"",VLOOKUP(CONCATENATE($B309,"-",$C309),IN_1A!$B$2:$AA$3000,7,FALSE))</f>
        <v>0</v>
      </c>
      <c r="J309" s="1608">
        <f>IF(ISERROR(VLOOKUP(CONCATENATE($B309,"-",$C309),IN_1A!$B$2:$AA$3000,8,FALSE))=TRUE,"",VLOOKUP(CONCATENATE($B309,"-",$C309),IN_1A!$B$2:$AA$3000,8,FALSE))</f>
        <v>0</v>
      </c>
      <c r="K309" s="1607">
        <f>IF(ISERROR(VLOOKUP(CONCATENATE($B309,"-",$C309),IN_1A!$B$2:$AA$3000,9,FALSE))=TRUE,"",VLOOKUP(CONCATENATE($B309,"-",$C309),IN_1A!$B$2:$AA$3000,9,FALSE))</f>
        <v>0</v>
      </c>
      <c r="L309" s="1608">
        <f>IF(ISERROR(VLOOKUP(CONCATENATE($B309,"-",$C309),IN_1A!$B$2:$AA$3000,10,FALSE))=TRUE,"",VLOOKUP(CONCATENATE($B309,"-",$C309),IN_1A!$B$2:$AA$3000,10,FALSE))</f>
        <v>0</v>
      </c>
      <c r="M309" s="1607">
        <f>IF(ISERROR(VLOOKUP(CONCATENATE($B309,"-",$C309),IN_1A!$B$2:$AA$3000,11,FALSE))=TRUE,"",VLOOKUP(CONCATENATE($B309,"-",$C309),IN_1A!$B$2:$AA$3000,11,FALSE))</f>
        <v>0</v>
      </c>
      <c r="N309" s="1608">
        <f>IF(ISERROR(VLOOKUP(CONCATENATE($B309,"-",$C309),IN_1A!$B$2:$AA$3000,12,FALSE))=TRUE,"",VLOOKUP(CONCATENATE($B309,"-",$C309),IN_1A!$B$2:$AA$3000,12,FALSE))</f>
        <v>0</v>
      </c>
      <c r="O309" s="1607">
        <f>IF(ISERROR(VLOOKUP(CONCATENATE($B309,"-",$C309),IN_1A!$B$2:$AA$3000,13,FALSE))=TRUE,"",VLOOKUP(CONCATENATE($B309,"-",$C309),IN_1A!$B$2:$AA$3000,13,FALSE))</f>
        <v>0</v>
      </c>
      <c r="P309" s="1608">
        <f>IF(ISERROR(VLOOKUP(CONCATENATE($B309,"-",$C309),IN_1A!$B$2:$AA$3000,14,FALSE))=TRUE,"",VLOOKUP(CONCATENATE($B309,"-",$C309),IN_1A!$B$2:$AA$3000,14,FALSE))</f>
        <v>0</v>
      </c>
      <c r="Q309" s="613">
        <f t="shared" si="39"/>
        <v>0</v>
      </c>
      <c r="R309" s="614">
        <f t="shared" si="39"/>
        <v>0</v>
      </c>
      <c r="S309" s="313" t="str">
        <f t="shared" si="41"/>
        <v/>
      </c>
    </row>
    <row r="310" spans="1:19" s="314" customFormat="1" ht="12" customHeight="1" thickBot="1">
      <c r="A310" s="275" t="s">
        <v>638</v>
      </c>
      <c r="B310" s="273" t="s">
        <v>639</v>
      </c>
      <c r="C310" s="276" t="s">
        <v>692</v>
      </c>
      <c r="D310" s="1545" t="str">
        <f t="shared" si="40"/>
        <v/>
      </c>
      <c r="E310" s="509">
        <f>IF(ISERROR(VLOOKUP(CONCATENATE($B310,"-",$C310),IN_1A!$B$2:$AA$3000,3,FALSE))=TRUE,"",VLOOKUP(CONCATENATE($B310,"-",$C310),IN_1A!$B$2:$AA$3000,3,FALSE))</f>
        <v>0</v>
      </c>
      <c r="F310" s="1608">
        <f>IF(ISERROR(VLOOKUP(CONCATENATE($B310,"-",$C310),IN_1A!$B$2:$AA$3000,4,FALSE))=TRUE,"",VLOOKUP(CONCATENATE($B310,"-",$C310),IN_1A!$B$2:$AA$3000,4,FALSE))</f>
        <v>0</v>
      </c>
      <c r="G310" s="1607">
        <f>IF(ISERROR(VLOOKUP(CONCATENATE($B310,"-",$C310),IN_1A!$B$2:$AA$3000,5,FALSE))=TRUE,"",VLOOKUP(CONCATENATE($B310,"-",$C310),IN_1A!$B$2:$AA$3000,5,FALSE))</f>
        <v>0</v>
      </c>
      <c r="H310" s="1608">
        <f>IF(ISERROR(VLOOKUP(CONCATENATE($B310,"-",$C310),IN_1A!$B$2:$AA$3000,6,FALSE))=TRUE,"",VLOOKUP(CONCATENATE($B310,"-",$C310),IN_1A!$B$2:$AA$3000,6,FALSE))</f>
        <v>0</v>
      </c>
      <c r="I310" s="1607">
        <f>IF(ISERROR(VLOOKUP(CONCATENATE($B310,"-",$C310),IN_1A!$B$2:$AA$3000,7,FALSE))=TRUE,"",VLOOKUP(CONCATENATE($B310,"-",$C310),IN_1A!$B$2:$AA$3000,7,FALSE))</f>
        <v>0</v>
      </c>
      <c r="J310" s="1608">
        <f>IF(ISERROR(VLOOKUP(CONCATENATE($B310,"-",$C310),IN_1A!$B$2:$AA$3000,8,FALSE))=TRUE,"",VLOOKUP(CONCATENATE($B310,"-",$C310),IN_1A!$B$2:$AA$3000,8,FALSE))</f>
        <v>0</v>
      </c>
      <c r="K310" s="1607">
        <f>IF(ISERROR(VLOOKUP(CONCATENATE($B310,"-",$C310),IN_1A!$B$2:$AA$3000,9,FALSE))=TRUE,"",VLOOKUP(CONCATENATE($B310,"-",$C310),IN_1A!$B$2:$AA$3000,9,FALSE))</f>
        <v>0</v>
      </c>
      <c r="L310" s="1608">
        <f>IF(ISERROR(VLOOKUP(CONCATENATE($B310,"-",$C310),IN_1A!$B$2:$AA$3000,10,FALSE))=TRUE,"",VLOOKUP(CONCATENATE($B310,"-",$C310),IN_1A!$B$2:$AA$3000,10,FALSE))</f>
        <v>0</v>
      </c>
      <c r="M310" s="1607">
        <f>IF(ISERROR(VLOOKUP(CONCATENATE($B310,"-",$C310),IN_1A!$B$2:$AA$3000,11,FALSE))=TRUE,"",VLOOKUP(CONCATENATE($B310,"-",$C310),IN_1A!$B$2:$AA$3000,11,FALSE))</f>
        <v>0</v>
      </c>
      <c r="N310" s="1608">
        <f>IF(ISERROR(VLOOKUP(CONCATENATE($B310,"-",$C310),IN_1A!$B$2:$AA$3000,12,FALSE))=TRUE,"",VLOOKUP(CONCATENATE($B310,"-",$C310),IN_1A!$B$2:$AA$3000,12,FALSE))</f>
        <v>0</v>
      </c>
      <c r="O310" s="1607">
        <f>IF(ISERROR(VLOOKUP(CONCATENATE($B310,"-",$C310),IN_1A!$B$2:$AA$3000,13,FALSE))=TRUE,"",VLOOKUP(CONCATENATE($B310,"-",$C310),IN_1A!$B$2:$AA$3000,13,FALSE))</f>
        <v>0</v>
      </c>
      <c r="P310" s="1608">
        <f>IF(ISERROR(VLOOKUP(CONCATENATE($B310,"-",$C310),IN_1A!$B$2:$AA$3000,14,FALSE))=TRUE,"",VLOOKUP(CONCATENATE($B310,"-",$C310),IN_1A!$B$2:$AA$3000,14,FALSE))</f>
        <v>0</v>
      </c>
      <c r="Q310" s="613">
        <f t="shared" si="39"/>
        <v>0</v>
      </c>
      <c r="R310" s="614">
        <f t="shared" si="39"/>
        <v>0</v>
      </c>
      <c r="S310" s="313" t="str">
        <f t="shared" si="41"/>
        <v/>
      </c>
    </row>
    <row r="311" spans="1:19" s="314" customFormat="1" ht="12" customHeight="1" thickBot="1">
      <c r="A311" s="275" t="s">
        <v>640</v>
      </c>
      <c r="B311" s="273" t="s">
        <v>641</v>
      </c>
      <c r="C311" s="276" t="s">
        <v>692</v>
      </c>
      <c r="D311" s="1545" t="str">
        <f t="shared" si="40"/>
        <v/>
      </c>
      <c r="E311" s="509">
        <f>IF(ISERROR(VLOOKUP(CONCATENATE($B311,"-",$C311),IN_1A!$B$2:$AA$3000,3,FALSE))=TRUE,"",VLOOKUP(CONCATENATE($B311,"-",$C311),IN_1A!$B$2:$AA$3000,3,FALSE))</f>
        <v>0</v>
      </c>
      <c r="F311" s="1608">
        <f>IF(ISERROR(VLOOKUP(CONCATENATE($B311,"-",$C311),IN_1A!$B$2:$AA$3000,4,FALSE))=TRUE,"",VLOOKUP(CONCATENATE($B311,"-",$C311),IN_1A!$B$2:$AA$3000,4,FALSE))</f>
        <v>0</v>
      </c>
      <c r="G311" s="1607">
        <f>IF(ISERROR(VLOOKUP(CONCATENATE($B311,"-",$C311),IN_1A!$B$2:$AA$3000,5,FALSE))=TRUE,"",VLOOKUP(CONCATENATE($B311,"-",$C311),IN_1A!$B$2:$AA$3000,5,FALSE))</f>
        <v>0</v>
      </c>
      <c r="H311" s="1608">
        <f>IF(ISERROR(VLOOKUP(CONCATENATE($B311,"-",$C311),IN_1A!$B$2:$AA$3000,6,FALSE))=TRUE,"",VLOOKUP(CONCATENATE($B311,"-",$C311),IN_1A!$B$2:$AA$3000,6,FALSE))</f>
        <v>0</v>
      </c>
      <c r="I311" s="1607">
        <f>IF(ISERROR(VLOOKUP(CONCATENATE($B311,"-",$C311),IN_1A!$B$2:$AA$3000,7,FALSE))=TRUE,"",VLOOKUP(CONCATENATE($B311,"-",$C311),IN_1A!$B$2:$AA$3000,7,FALSE))</f>
        <v>0</v>
      </c>
      <c r="J311" s="1608">
        <f>IF(ISERROR(VLOOKUP(CONCATENATE($B311,"-",$C311),IN_1A!$B$2:$AA$3000,8,FALSE))=TRUE,"",VLOOKUP(CONCATENATE($B311,"-",$C311),IN_1A!$B$2:$AA$3000,8,FALSE))</f>
        <v>0</v>
      </c>
      <c r="K311" s="1607">
        <f>IF(ISERROR(VLOOKUP(CONCATENATE($B311,"-",$C311),IN_1A!$B$2:$AA$3000,9,FALSE))=TRUE,"",VLOOKUP(CONCATENATE($B311,"-",$C311),IN_1A!$B$2:$AA$3000,9,FALSE))</f>
        <v>0</v>
      </c>
      <c r="L311" s="1608">
        <f>IF(ISERROR(VLOOKUP(CONCATENATE($B311,"-",$C311),IN_1A!$B$2:$AA$3000,10,FALSE))=TRUE,"",VLOOKUP(CONCATENATE($B311,"-",$C311),IN_1A!$B$2:$AA$3000,10,FALSE))</f>
        <v>0</v>
      </c>
      <c r="M311" s="1607">
        <f>IF(ISERROR(VLOOKUP(CONCATENATE($B311,"-",$C311),IN_1A!$B$2:$AA$3000,11,FALSE))=TRUE,"",VLOOKUP(CONCATENATE($B311,"-",$C311),IN_1A!$B$2:$AA$3000,11,FALSE))</f>
        <v>0</v>
      </c>
      <c r="N311" s="1608">
        <f>IF(ISERROR(VLOOKUP(CONCATENATE($B311,"-",$C311),IN_1A!$B$2:$AA$3000,12,FALSE))=TRUE,"",VLOOKUP(CONCATENATE($B311,"-",$C311),IN_1A!$B$2:$AA$3000,12,FALSE))</f>
        <v>0</v>
      </c>
      <c r="O311" s="1607">
        <f>IF(ISERROR(VLOOKUP(CONCATENATE($B311,"-",$C311),IN_1A!$B$2:$AA$3000,13,FALSE))=TRUE,"",VLOOKUP(CONCATENATE($B311,"-",$C311),IN_1A!$B$2:$AA$3000,13,FALSE))</f>
        <v>0</v>
      </c>
      <c r="P311" s="1608">
        <f>IF(ISERROR(VLOOKUP(CONCATENATE($B311,"-",$C311),IN_1A!$B$2:$AA$3000,14,FALSE))=TRUE,"",VLOOKUP(CONCATENATE($B311,"-",$C311),IN_1A!$B$2:$AA$3000,14,FALSE))</f>
        <v>0</v>
      </c>
      <c r="Q311" s="613">
        <f t="shared" si="39"/>
        <v>0</v>
      </c>
      <c r="R311" s="614">
        <f t="shared" si="39"/>
        <v>0</v>
      </c>
      <c r="S311" s="313" t="str">
        <f t="shared" si="41"/>
        <v/>
      </c>
    </row>
    <row r="312" spans="1:19" s="314" customFormat="1" ht="12" customHeight="1" thickBot="1">
      <c r="A312" s="293" t="s">
        <v>642</v>
      </c>
      <c r="B312" s="278" t="s">
        <v>643</v>
      </c>
      <c r="C312" s="279" t="s">
        <v>692</v>
      </c>
      <c r="D312" s="1541" t="str">
        <f t="shared" si="40"/>
        <v/>
      </c>
      <c r="E312" s="511">
        <f>IF(ISERROR(VLOOKUP(CONCATENATE($B312,"-",$C312),IN_1A!$B$2:$AA$3000,3,FALSE))=TRUE,"",VLOOKUP(CONCATENATE($B312,"-",$C312),IN_1A!$B$2:$AA$3000,3,FALSE))</f>
        <v>0</v>
      </c>
      <c r="F312" s="1610">
        <f>IF(ISERROR(VLOOKUP(CONCATENATE($B312,"-",$C312),IN_1A!$B$2:$AA$3000,4,FALSE))=TRUE,"",VLOOKUP(CONCATENATE($B312,"-",$C312),IN_1A!$B$2:$AA$3000,4,FALSE))</f>
        <v>0</v>
      </c>
      <c r="G312" s="1609">
        <f>IF(ISERROR(VLOOKUP(CONCATENATE($B312,"-",$C312),IN_1A!$B$2:$AA$3000,5,FALSE))=TRUE,"",VLOOKUP(CONCATENATE($B312,"-",$C312),IN_1A!$B$2:$AA$3000,5,FALSE))</f>
        <v>0</v>
      </c>
      <c r="H312" s="1610">
        <f>IF(ISERROR(VLOOKUP(CONCATENATE($B312,"-",$C312),IN_1A!$B$2:$AA$3000,6,FALSE))=TRUE,"",VLOOKUP(CONCATENATE($B312,"-",$C312),IN_1A!$B$2:$AA$3000,6,FALSE))</f>
        <v>0</v>
      </c>
      <c r="I312" s="1609">
        <f>IF(ISERROR(VLOOKUP(CONCATENATE($B312,"-",$C312),IN_1A!$B$2:$AA$3000,7,FALSE))=TRUE,"",VLOOKUP(CONCATENATE($B312,"-",$C312),IN_1A!$B$2:$AA$3000,7,FALSE))</f>
        <v>0</v>
      </c>
      <c r="J312" s="1610">
        <f>IF(ISERROR(VLOOKUP(CONCATENATE($B312,"-",$C312),IN_1A!$B$2:$AA$3000,8,FALSE))=TRUE,"",VLOOKUP(CONCATENATE($B312,"-",$C312),IN_1A!$B$2:$AA$3000,8,FALSE))</f>
        <v>0</v>
      </c>
      <c r="K312" s="1609">
        <f>IF(ISERROR(VLOOKUP(CONCATENATE($B312,"-",$C312),IN_1A!$B$2:$AA$3000,9,FALSE))=TRUE,"",VLOOKUP(CONCATENATE($B312,"-",$C312),IN_1A!$B$2:$AA$3000,9,FALSE))</f>
        <v>0</v>
      </c>
      <c r="L312" s="1610">
        <f>IF(ISERROR(VLOOKUP(CONCATENATE($B312,"-",$C312),IN_1A!$B$2:$AA$3000,10,FALSE))=TRUE,"",VLOOKUP(CONCATENATE($B312,"-",$C312),IN_1A!$B$2:$AA$3000,10,FALSE))</f>
        <v>0</v>
      </c>
      <c r="M312" s="1609">
        <f>IF(ISERROR(VLOOKUP(CONCATENATE($B312,"-",$C312),IN_1A!$B$2:$AA$3000,11,FALSE))=TRUE,"",VLOOKUP(CONCATENATE($B312,"-",$C312),IN_1A!$B$2:$AA$3000,11,FALSE))</f>
        <v>0</v>
      </c>
      <c r="N312" s="1610">
        <f>IF(ISERROR(VLOOKUP(CONCATENATE($B312,"-",$C312),IN_1A!$B$2:$AA$3000,12,FALSE))=TRUE,"",VLOOKUP(CONCATENATE($B312,"-",$C312),IN_1A!$B$2:$AA$3000,12,FALSE))</f>
        <v>0</v>
      </c>
      <c r="O312" s="1609">
        <f>IF(ISERROR(VLOOKUP(CONCATENATE($B312,"-",$C312),IN_1A!$B$2:$AA$3000,13,FALSE))=TRUE,"",VLOOKUP(CONCATENATE($B312,"-",$C312),IN_1A!$B$2:$AA$3000,13,FALSE))</f>
        <v>0</v>
      </c>
      <c r="P312" s="1610">
        <f>IF(ISERROR(VLOOKUP(CONCATENATE($B312,"-",$C312),IN_1A!$B$2:$AA$3000,14,FALSE))=TRUE,"",VLOOKUP(CONCATENATE($B312,"-",$C312),IN_1A!$B$2:$AA$3000,14,FALSE))</f>
        <v>0</v>
      </c>
      <c r="Q312" s="615">
        <f t="shared" si="39"/>
        <v>0</v>
      </c>
      <c r="R312" s="616">
        <f t="shared" si="39"/>
        <v>0</v>
      </c>
      <c r="S312" s="313" t="str">
        <f t="shared" si="41"/>
        <v/>
      </c>
    </row>
    <row r="313" spans="1:19" s="314" customFormat="1" ht="12" customHeight="1" thickBot="1">
      <c r="A313" s="280" t="s">
        <v>606</v>
      </c>
      <c r="B313" s="294"/>
      <c r="C313" s="274"/>
      <c r="D313" s="1543"/>
      <c r="E313" s="522"/>
      <c r="F313" s="506"/>
      <c r="G313" s="506"/>
      <c r="H313" s="506"/>
      <c r="I313" s="506"/>
      <c r="J313" s="506"/>
      <c r="K313" s="506"/>
      <c r="L313" s="506"/>
      <c r="M313" s="506"/>
      <c r="N313" s="506"/>
      <c r="O313" s="506"/>
      <c r="P313" s="506"/>
      <c r="Q313" s="619"/>
      <c r="R313" s="620"/>
      <c r="S313" s="313" t="str">
        <f t="shared" si="41"/>
        <v/>
      </c>
    </row>
    <row r="314" spans="1:19" s="314" customFormat="1" ht="12" customHeight="1" thickBot="1">
      <c r="A314" s="275" t="s">
        <v>618</v>
      </c>
      <c r="B314" s="283" t="s">
        <v>644</v>
      </c>
      <c r="C314" s="284" t="s">
        <v>692</v>
      </c>
      <c r="D314" s="1544" t="str">
        <f t="shared" ref="D314:D326" si="42">CONCATENATE(D$287)</f>
        <v/>
      </c>
      <c r="E314" s="507">
        <f>IF(ISERROR(VLOOKUP(CONCATENATE($B314,"-",$C314),IN_1A!$B$2:$AA$3000,3,FALSE))=TRUE,"",VLOOKUP(CONCATENATE($B314,"-",$C314),IN_1A!$B$2:$AA$3000,3,FALSE))</f>
        <v>0</v>
      </c>
      <c r="F314" s="1606">
        <f>IF(ISERROR(VLOOKUP(CONCATENATE($B314,"-",$C314),IN_1A!$B$2:$AA$3000,4,FALSE))=TRUE,"",VLOOKUP(CONCATENATE($B314,"-",$C314),IN_1A!$B$2:$AA$3000,4,FALSE))</f>
        <v>0</v>
      </c>
      <c r="G314" s="1605">
        <f>IF(ISERROR(VLOOKUP(CONCATENATE($B314,"-",$C314),IN_1A!$B$2:$AA$3000,5,FALSE))=TRUE,"",VLOOKUP(CONCATENATE($B314,"-",$C314),IN_1A!$B$2:$AA$3000,5,FALSE))</f>
        <v>0</v>
      </c>
      <c r="H314" s="1606">
        <f>IF(ISERROR(VLOOKUP(CONCATENATE($B314,"-",$C314),IN_1A!$B$2:$AA$3000,6,FALSE))=TRUE,"",VLOOKUP(CONCATENATE($B314,"-",$C314),IN_1A!$B$2:$AA$3000,6,FALSE))</f>
        <v>0</v>
      </c>
      <c r="I314" s="1605">
        <f>IF(ISERROR(VLOOKUP(CONCATENATE($B314,"-",$C314),IN_1A!$B$2:$AA$3000,7,FALSE))=TRUE,"",VLOOKUP(CONCATENATE($B314,"-",$C314),IN_1A!$B$2:$AA$3000,7,FALSE))</f>
        <v>0</v>
      </c>
      <c r="J314" s="1606">
        <f>IF(ISERROR(VLOOKUP(CONCATENATE($B314,"-",$C314),IN_1A!$B$2:$AA$3000,8,FALSE))=TRUE,"",VLOOKUP(CONCATENATE($B314,"-",$C314),IN_1A!$B$2:$AA$3000,8,FALSE))</f>
        <v>0</v>
      </c>
      <c r="K314" s="1605">
        <f>IF(ISERROR(VLOOKUP(CONCATENATE($B314,"-",$C314),IN_1A!$B$2:$AA$3000,9,FALSE))=TRUE,"",VLOOKUP(CONCATENATE($B314,"-",$C314),IN_1A!$B$2:$AA$3000,9,FALSE))</f>
        <v>0</v>
      </c>
      <c r="L314" s="1606">
        <f>IF(ISERROR(VLOOKUP(CONCATENATE($B314,"-",$C314),IN_1A!$B$2:$AA$3000,10,FALSE))=TRUE,"",VLOOKUP(CONCATENATE($B314,"-",$C314),IN_1A!$B$2:$AA$3000,10,FALSE))</f>
        <v>0</v>
      </c>
      <c r="M314" s="1605">
        <f>IF(ISERROR(VLOOKUP(CONCATENATE($B314,"-",$C314),IN_1A!$B$2:$AA$3000,11,FALSE))=TRUE,"",VLOOKUP(CONCATENATE($B314,"-",$C314),IN_1A!$B$2:$AA$3000,11,FALSE))</f>
        <v>0</v>
      </c>
      <c r="N314" s="1606">
        <f>IF(ISERROR(VLOOKUP(CONCATENATE($B314,"-",$C314),IN_1A!$B$2:$AA$3000,12,FALSE))=TRUE,"",VLOOKUP(CONCATENATE($B314,"-",$C314),IN_1A!$B$2:$AA$3000,12,FALSE))</f>
        <v>0</v>
      </c>
      <c r="O314" s="1605">
        <f>IF(ISERROR(VLOOKUP(CONCATENATE($B314,"-",$C314),IN_1A!$B$2:$AA$3000,13,FALSE))=TRUE,"",VLOOKUP(CONCATENATE($B314,"-",$C314),IN_1A!$B$2:$AA$3000,13,FALSE))</f>
        <v>0</v>
      </c>
      <c r="P314" s="1606">
        <f>IF(ISERROR(VLOOKUP(CONCATENATE($B314,"-",$C314),IN_1A!$B$2:$AA$3000,14,FALSE))=TRUE,"",VLOOKUP(CONCATENATE($B314,"-",$C314),IN_1A!$B$2:$AA$3000,14,FALSE))</f>
        <v>0</v>
      </c>
      <c r="Q314" s="611">
        <f t="shared" si="39"/>
        <v>0</v>
      </c>
      <c r="R314" s="612">
        <f t="shared" si="39"/>
        <v>0</v>
      </c>
      <c r="S314" s="313" t="str">
        <f t="shared" si="41"/>
        <v/>
      </c>
    </row>
    <row r="315" spans="1:19" s="315" customFormat="1" ht="12" thickBot="1">
      <c r="A315" s="275" t="s">
        <v>620</v>
      </c>
      <c r="B315" s="291" t="s">
        <v>645</v>
      </c>
      <c r="C315" s="274" t="s">
        <v>692</v>
      </c>
      <c r="D315" s="1545" t="str">
        <f t="shared" si="42"/>
        <v/>
      </c>
      <c r="E315" s="509">
        <f>IF(ISERROR(VLOOKUP(CONCATENATE($B315,"-",$C315),IN_1A!$B$2:$AA$3000,3,FALSE))=TRUE,"",VLOOKUP(CONCATENATE($B315,"-",$C315),IN_1A!$B$2:$AA$3000,3,FALSE))</f>
        <v>0</v>
      </c>
      <c r="F315" s="1608">
        <f>IF(ISERROR(VLOOKUP(CONCATENATE($B315,"-",$C315),IN_1A!$B$2:$AA$3000,4,FALSE))=TRUE,"",VLOOKUP(CONCATENATE($B315,"-",$C315),IN_1A!$B$2:$AA$3000,4,FALSE))</f>
        <v>0</v>
      </c>
      <c r="G315" s="1607">
        <f>IF(ISERROR(VLOOKUP(CONCATENATE($B315,"-",$C315),IN_1A!$B$2:$AA$3000,5,FALSE))=TRUE,"",VLOOKUP(CONCATENATE($B315,"-",$C315),IN_1A!$B$2:$AA$3000,5,FALSE))</f>
        <v>0</v>
      </c>
      <c r="H315" s="1608">
        <f>IF(ISERROR(VLOOKUP(CONCATENATE($B315,"-",$C315),IN_1A!$B$2:$AA$3000,6,FALSE))=TRUE,"",VLOOKUP(CONCATENATE($B315,"-",$C315),IN_1A!$B$2:$AA$3000,6,FALSE))</f>
        <v>0</v>
      </c>
      <c r="I315" s="1607">
        <f>IF(ISERROR(VLOOKUP(CONCATENATE($B315,"-",$C315),IN_1A!$B$2:$AA$3000,7,FALSE))=TRUE,"",VLOOKUP(CONCATENATE($B315,"-",$C315),IN_1A!$B$2:$AA$3000,7,FALSE))</f>
        <v>0</v>
      </c>
      <c r="J315" s="1608">
        <f>IF(ISERROR(VLOOKUP(CONCATENATE($B315,"-",$C315),IN_1A!$B$2:$AA$3000,8,FALSE))=TRUE,"",VLOOKUP(CONCATENATE($B315,"-",$C315),IN_1A!$B$2:$AA$3000,8,FALSE))</f>
        <v>0</v>
      </c>
      <c r="K315" s="1607">
        <f>IF(ISERROR(VLOOKUP(CONCATENATE($B315,"-",$C315),IN_1A!$B$2:$AA$3000,9,FALSE))=TRUE,"",VLOOKUP(CONCATENATE($B315,"-",$C315),IN_1A!$B$2:$AA$3000,9,FALSE))</f>
        <v>0</v>
      </c>
      <c r="L315" s="1608">
        <f>IF(ISERROR(VLOOKUP(CONCATENATE($B315,"-",$C315),IN_1A!$B$2:$AA$3000,10,FALSE))=TRUE,"",VLOOKUP(CONCATENATE($B315,"-",$C315),IN_1A!$B$2:$AA$3000,10,FALSE))</f>
        <v>0</v>
      </c>
      <c r="M315" s="1607">
        <f>IF(ISERROR(VLOOKUP(CONCATENATE($B315,"-",$C315),IN_1A!$B$2:$AA$3000,11,FALSE))=TRUE,"",VLOOKUP(CONCATENATE($B315,"-",$C315),IN_1A!$B$2:$AA$3000,11,FALSE))</f>
        <v>0</v>
      </c>
      <c r="N315" s="1608">
        <f>IF(ISERROR(VLOOKUP(CONCATENATE($B315,"-",$C315),IN_1A!$B$2:$AA$3000,12,FALSE))=TRUE,"",VLOOKUP(CONCATENATE($B315,"-",$C315),IN_1A!$B$2:$AA$3000,12,FALSE))</f>
        <v>0</v>
      </c>
      <c r="O315" s="1607">
        <f>IF(ISERROR(VLOOKUP(CONCATENATE($B315,"-",$C315),IN_1A!$B$2:$AA$3000,13,FALSE))=TRUE,"",VLOOKUP(CONCATENATE($B315,"-",$C315),IN_1A!$B$2:$AA$3000,13,FALSE))</f>
        <v>0</v>
      </c>
      <c r="P315" s="1608">
        <f>IF(ISERROR(VLOOKUP(CONCATENATE($B315,"-",$C315),IN_1A!$B$2:$AA$3000,14,FALSE))=TRUE,"",VLOOKUP(CONCATENATE($B315,"-",$C315),IN_1A!$B$2:$AA$3000,14,FALSE))</f>
        <v>0</v>
      </c>
      <c r="Q315" s="613">
        <f t="shared" si="39"/>
        <v>0</v>
      </c>
      <c r="R315" s="614">
        <f t="shared" si="39"/>
        <v>0</v>
      </c>
      <c r="S315" s="313"/>
    </row>
    <row r="316" spans="1:19" s="314" customFormat="1" ht="12" customHeight="1" thickBot="1">
      <c r="A316" s="275" t="s">
        <v>622</v>
      </c>
      <c r="B316" s="291" t="s">
        <v>646</v>
      </c>
      <c r="C316" s="274" t="s">
        <v>692</v>
      </c>
      <c r="D316" s="1545" t="str">
        <f t="shared" si="42"/>
        <v/>
      </c>
      <c r="E316" s="509">
        <f>IF(ISERROR(VLOOKUP(CONCATENATE($B316,"-",$C316),IN_1A!$B$2:$AA$3000,3,FALSE))=TRUE,"",VLOOKUP(CONCATENATE($B316,"-",$C316),IN_1A!$B$2:$AA$3000,3,FALSE))</f>
        <v>0</v>
      </c>
      <c r="F316" s="1608">
        <f>IF(ISERROR(VLOOKUP(CONCATENATE($B316,"-",$C316),IN_1A!$B$2:$AA$3000,4,FALSE))=TRUE,"",VLOOKUP(CONCATENATE($B316,"-",$C316),IN_1A!$B$2:$AA$3000,4,FALSE))</f>
        <v>0</v>
      </c>
      <c r="G316" s="1607">
        <f>IF(ISERROR(VLOOKUP(CONCATENATE($B316,"-",$C316),IN_1A!$B$2:$AA$3000,5,FALSE))=TRUE,"",VLOOKUP(CONCATENATE($B316,"-",$C316),IN_1A!$B$2:$AA$3000,5,FALSE))</f>
        <v>0</v>
      </c>
      <c r="H316" s="1608">
        <f>IF(ISERROR(VLOOKUP(CONCATENATE($B316,"-",$C316),IN_1A!$B$2:$AA$3000,6,FALSE))=TRUE,"",VLOOKUP(CONCATENATE($B316,"-",$C316),IN_1A!$B$2:$AA$3000,6,FALSE))</f>
        <v>0</v>
      </c>
      <c r="I316" s="1607">
        <f>IF(ISERROR(VLOOKUP(CONCATENATE($B316,"-",$C316),IN_1A!$B$2:$AA$3000,7,FALSE))=TRUE,"",VLOOKUP(CONCATENATE($B316,"-",$C316),IN_1A!$B$2:$AA$3000,7,FALSE))</f>
        <v>0</v>
      </c>
      <c r="J316" s="1608">
        <f>IF(ISERROR(VLOOKUP(CONCATENATE($B316,"-",$C316),IN_1A!$B$2:$AA$3000,8,FALSE))=TRUE,"",VLOOKUP(CONCATENATE($B316,"-",$C316),IN_1A!$B$2:$AA$3000,8,FALSE))</f>
        <v>0</v>
      </c>
      <c r="K316" s="1607">
        <f>IF(ISERROR(VLOOKUP(CONCATENATE($B316,"-",$C316),IN_1A!$B$2:$AA$3000,9,FALSE))=TRUE,"",VLOOKUP(CONCATENATE($B316,"-",$C316),IN_1A!$B$2:$AA$3000,9,FALSE))</f>
        <v>0</v>
      </c>
      <c r="L316" s="1608">
        <f>IF(ISERROR(VLOOKUP(CONCATENATE($B316,"-",$C316),IN_1A!$B$2:$AA$3000,10,FALSE))=TRUE,"",VLOOKUP(CONCATENATE($B316,"-",$C316),IN_1A!$B$2:$AA$3000,10,FALSE))</f>
        <v>0</v>
      </c>
      <c r="M316" s="1607">
        <f>IF(ISERROR(VLOOKUP(CONCATENATE($B316,"-",$C316),IN_1A!$B$2:$AA$3000,11,FALSE))=TRUE,"",VLOOKUP(CONCATENATE($B316,"-",$C316),IN_1A!$B$2:$AA$3000,11,FALSE))</f>
        <v>0</v>
      </c>
      <c r="N316" s="1608">
        <f>IF(ISERROR(VLOOKUP(CONCATENATE($B316,"-",$C316),IN_1A!$B$2:$AA$3000,12,FALSE))=TRUE,"",VLOOKUP(CONCATENATE($B316,"-",$C316),IN_1A!$B$2:$AA$3000,12,FALSE))</f>
        <v>0</v>
      </c>
      <c r="O316" s="1607">
        <f>IF(ISERROR(VLOOKUP(CONCATENATE($B316,"-",$C316),IN_1A!$B$2:$AA$3000,13,FALSE))=TRUE,"",VLOOKUP(CONCATENATE($B316,"-",$C316),IN_1A!$B$2:$AA$3000,13,FALSE))</f>
        <v>0</v>
      </c>
      <c r="P316" s="1608">
        <f>IF(ISERROR(VLOOKUP(CONCATENATE($B316,"-",$C316),IN_1A!$B$2:$AA$3000,14,FALSE))=TRUE,"",VLOOKUP(CONCATENATE($B316,"-",$C316),IN_1A!$B$2:$AA$3000,14,FALSE))</f>
        <v>0</v>
      </c>
      <c r="Q316" s="613">
        <f t="shared" si="39"/>
        <v>0</v>
      </c>
      <c r="R316" s="614">
        <f t="shared" si="39"/>
        <v>0</v>
      </c>
      <c r="S316" s="313" t="str">
        <f t="shared" ref="S316:S328" si="43">IF(O316&gt;Q316,"ERRORE",IF(P316&gt;R316,"ERRORE",""))</f>
        <v/>
      </c>
    </row>
    <row r="317" spans="1:19" s="314" customFormat="1" ht="12" customHeight="1" thickBot="1">
      <c r="A317" s="275" t="s">
        <v>624</v>
      </c>
      <c r="B317" s="291" t="s">
        <v>647</v>
      </c>
      <c r="C317" s="274" t="s">
        <v>692</v>
      </c>
      <c r="D317" s="1545" t="str">
        <f t="shared" si="42"/>
        <v/>
      </c>
      <c r="E317" s="509">
        <f>IF(ISERROR(VLOOKUP(CONCATENATE($B317,"-",$C317),IN_1A!$B$2:$AA$3000,3,FALSE))=TRUE,"",VLOOKUP(CONCATENATE($B317,"-",$C317),IN_1A!$B$2:$AA$3000,3,FALSE))</f>
        <v>0</v>
      </c>
      <c r="F317" s="1608">
        <f>IF(ISERROR(VLOOKUP(CONCATENATE($B317,"-",$C317),IN_1A!$B$2:$AA$3000,4,FALSE))=TRUE,"",VLOOKUP(CONCATENATE($B317,"-",$C317),IN_1A!$B$2:$AA$3000,4,FALSE))</f>
        <v>0</v>
      </c>
      <c r="G317" s="1607">
        <f>IF(ISERROR(VLOOKUP(CONCATENATE($B317,"-",$C317),IN_1A!$B$2:$AA$3000,5,FALSE))=TRUE,"",VLOOKUP(CONCATENATE($B317,"-",$C317),IN_1A!$B$2:$AA$3000,5,FALSE))</f>
        <v>0</v>
      </c>
      <c r="H317" s="1608">
        <f>IF(ISERROR(VLOOKUP(CONCATENATE($B317,"-",$C317),IN_1A!$B$2:$AA$3000,6,FALSE))=TRUE,"",VLOOKUP(CONCATENATE($B317,"-",$C317),IN_1A!$B$2:$AA$3000,6,FALSE))</f>
        <v>0</v>
      </c>
      <c r="I317" s="1607">
        <f>IF(ISERROR(VLOOKUP(CONCATENATE($B317,"-",$C317),IN_1A!$B$2:$AA$3000,7,FALSE))=TRUE,"",VLOOKUP(CONCATENATE($B317,"-",$C317),IN_1A!$B$2:$AA$3000,7,FALSE))</f>
        <v>0</v>
      </c>
      <c r="J317" s="1608">
        <f>IF(ISERROR(VLOOKUP(CONCATENATE($B317,"-",$C317),IN_1A!$B$2:$AA$3000,8,FALSE))=TRUE,"",VLOOKUP(CONCATENATE($B317,"-",$C317),IN_1A!$B$2:$AA$3000,8,FALSE))</f>
        <v>0</v>
      </c>
      <c r="K317" s="1607">
        <f>IF(ISERROR(VLOOKUP(CONCATENATE($B317,"-",$C317),IN_1A!$B$2:$AA$3000,9,FALSE))=TRUE,"",VLOOKUP(CONCATENATE($B317,"-",$C317),IN_1A!$B$2:$AA$3000,9,FALSE))</f>
        <v>0</v>
      </c>
      <c r="L317" s="1608">
        <f>IF(ISERROR(VLOOKUP(CONCATENATE($B317,"-",$C317),IN_1A!$B$2:$AA$3000,10,FALSE))=TRUE,"",VLOOKUP(CONCATENATE($B317,"-",$C317),IN_1A!$B$2:$AA$3000,10,FALSE))</f>
        <v>0</v>
      </c>
      <c r="M317" s="1607">
        <f>IF(ISERROR(VLOOKUP(CONCATENATE($B317,"-",$C317),IN_1A!$B$2:$AA$3000,11,FALSE))=TRUE,"",VLOOKUP(CONCATENATE($B317,"-",$C317),IN_1A!$B$2:$AA$3000,11,FALSE))</f>
        <v>0</v>
      </c>
      <c r="N317" s="1608">
        <f>IF(ISERROR(VLOOKUP(CONCATENATE($B317,"-",$C317),IN_1A!$B$2:$AA$3000,12,FALSE))=TRUE,"",VLOOKUP(CONCATENATE($B317,"-",$C317),IN_1A!$B$2:$AA$3000,12,FALSE))</f>
        <v>0</v>
      </c>
      <c r="O317" s="1607">
        <f>IF(ISERROR(VLOOKUP(CONCATENATE($B317,"-",$C317),IN_1A!$B$2:$AA$3000,13,FALSE))=TRUE,"",VLOOKUP(CONCATENATE($B317,"-",$C317),IN_1A!$B$2:$AA$3000,13,FALSE))</f>
        <v>0</v>
      </c>
      <c r="P317" s="1608">
        <f>IF(ISERROR(VLOOKUP(CONCATENATE($B317,"-",$C317),IN_1A!$B$2:$AA$3000,14,FALSE))=TRUE,"",VLOOKUP(CONCATENATE($B317,"-",$C317),IN_1A!$B$2:$AA$3000,14,FALSE))</f>
        <v>0</v>
      </c>
      <c r="Q317" s="613">
        <f t="shared" si="39"/>
        <v>0</v>
      </c>
      <c r="R317" s="614">
        <f t="shared" si="39"/>
        <v>0</v>
      </c>
      <c r="S317" s="313" t="str">
        <f t="shared" si="43"/>
        <v/>
      </c>
    </row>
    <row r="318" spans="1:19" s="314" customFormat="1" ht="12" customHeight="1" thickBot="1">
      <c r="A318" s="275" t="s">
        <v>626</v>
      </c>
      <c r="B318" s="291" t="s">
        <v>648</v>
      </c>
      <c r="C318" s="274" t="s">
        <v>692</v>
      </c>
      <c r="D318" s="1545" t="str">
        <f t="shared" si="42"/>
        <v/>
      </c>
      <c r="E318" s="509">
        <f>IF(ISERROR(VLOOKUP(CONCATENATE($B318,"-",$C318),IN_1A!$B$2:$AA$3000,3,FALSE))=TRUE,"",VLOOKUP(CONCATENATE($B318,"-",$C318),IN_1A!$B$2:$AA$3000,3,FALSE))</f>
        <v>0</v>
      </c>
      <c r="F318" s="1608">
        <f>IF(ISERROR(VLOOKUP(CONCATENATE($B318,"-",$C318),IN_1A!$B$2:$AA$3000,4,FALSE))=TRUE,"",VLOOKUP(CONCATENATE($B318,"-",$C318),IN_1A!$B$2:$AA$3000,4,FALSE))</f>
        <v>0</v>
      </c>
      <c r="G318" s="1607">
        <f>IF(ISERROR(VLOOKUP(CONCATENATE($B318,"-",$C318),IN_1A!$B$2:$AA$3000,5,FALSE))=TRUE,"",VLOOKUP(CONCATENATE($B318,"-",$C318),IN_1A!$B$2:$AA$3000,5,FALSE))</f>
        <v>0</v>
      </c>
      <c r="H318" s="1608">
        <f>IF(ISERROR(VLOOKUP(CONCATENATE($B318,"-",$C318),IN_1A!$B$2:$AA$3000,6,FALSE))=TRUE,"",VLOOKUP(CONCATENATE($B318,"-",$C318),IN_1A!$B$2:$AA$3000,6,FALSE))</f>
        <v>0</v>
      </c>
      <c r="I318" s="1607">
        <f>IF(ISERROR(VLOOKUP(CONCATENATE($B318,"-",$C318),IN_1A!$B$2:$AA$3000,7,FALSE))=TRUE,"",VLOOKUP(CONCATENATE($B318,"-",$C318),IN_1A!$B$2:$AA$3000,7,FALSE))</f>
        <v>0</v>
      </c>
      <c r="J318" s="1608">
        <f>IF(ISERROR(VLOOKUP(CONCATENATE($B318,"-",$C318),IN_1A!$B$2:$AA$3000,8,FALSE))=TRUE,"",VLOOKUP(CONCATENATE($B318,"-",$C318),IN_1A!$B$2:$AA$3000,8,FALSE))</f>
        <v>0</v>
      </c>
      <c r="K318" s="1607">
        <f>IF(ISERROR(VLOOKUP(CONCATENATE($B318,"-",$C318),IN_1A!$B$2:$AA$3000,9,FALSE))=TRUE,"",VLOOKUP(CONCATENATE($B318,"-",$C318),IN_1A!$B$2:$AA$3000,9,FALSE))</f>
        <v>0</v>
      </c>
      <c r="L318" s="1608">
        <f>IF(ISERROR(VLOOKUP(CONCATENATE($B318,"-",$C318),IN_1A!$B$2:$AA$3000,10,FALSE))=TRUE,"",VLOOKUP(CONCATENATE($B318,"-",$C318),IN_1A!$B$2:$AA$3000,10,FALSE))</f>
        <v>0</v>
      </c>
      <c r="M318" s="1607">
        <f>IF(ISERROR(VLOOKUP(CONCATENATE($B318,"-",$C318),IN_1A!$B$2:$AA$3000,11,FALSE))=TRUE,"",VLOOKUP(CONCATENATE($B318,"-",$C318),IN_1A!$B$2:$AA$3000,11,FALSE))</f>
        <v>0</v>
      </c>
      <c r="N318" s="1608">
        <f>IF(ISERROR(VLOOKUP(CONCATENATE($B318,"-",$C318),IN_1A!$B$2:$AA$3000,12,FALSE))=TRUE,"",VLOOKUP(CONCATENATE($B318,"-",$C318),IN_1A!$B$2:$AA$3000,12,FALSE))</f>
        <v>0</v>
      </c>
      <c r="O318" s="1607">
        <f>IF(ISERROR(VLOOKUP(CONCATENATE($B318,"-",$C318),IN_1A!$B$2:$AA$3000,13,FALSE))=TRUE,"",VLOOKUP(CONCATENATE($B318,"-",$C318),IN_1A!$B$2:$AA$3000,13,FALSE))</f>
        <v>0</v>
      </c>
      <c r="P318" s="1608">
        <f>IF(ISERROR(VLOOKUP(CONCATENATE($B318,"-",$C318),IN_1A!$B$2:$AA$3000,14,FALSE))=TRUE,"",VLOOKUP(CONCATENATE($B318,"-",$C318),IN_1A!$B$2:$AA$3000,14,FALSE))</f>
        <v>0</v>
      </c>
      <c r="Q318" s="613">
        <f t="shared" si="39"/>
        <v>0</v>
      </c>
      <c r="R318" s="614">
        <f t="shared" si="39"/>
        <v>0</v>
      </c>
      <c r="S318" s="313" t="str">
        <f t="shared" si="43"/>
        <v/>
      </c>
    </row>
    <row r="319" spans="1:19" s="314" customFormat="1" ht="12" customHeight="1" thickBot="1">
      <c r="A319" s="275" t="s">
        <v>628</v>
      </c>
      <c r="B319" s="291" t="s">
        <v>649</v>
      </c>
      <c r="C319" s="274" t="s">
        <v>692</v>
      </c>
      <c r="D319" s="1545" t="str">
        <f t="shared" si="42"/>
        <v/>
      </c>
      <c r="E319" s="509">
        <f>IF(ISERROR(VLOOKUP(CONCATENATE($B319,"-",$C319),IN_1A!$B$2:$AA$3000,3,FALSE))=TRUE,"",VLOOKUP(CONCATENATE($B319,"-",$C319),IN_1A!$B$2:$AA$3000,3,FALSE))</f>
        <v>0</v>
      </c>
      <c r="F319" s="1608">
        <f>IF(ISERROR(VLOOKUP(CONCATENATE($B319,"-",$C319),IN_1A!$B$2:$AA$3000,4,FALSE))=TRUE,"",VLOOKUP(CONCATENATE($B319,"-",$C319),IN_1A!$B$2:$AA$3000,4,FALSE))</f>
        <v>0</v>
      </c>
      <c r="G319" s="1607">
        <f>IF(ISERROR(VLOOKUP(CONCATENATE($B319,"-",$C319),IN_1A!$B$2:$AA$3000,5,FALSE))=TRUE,"",VLOOKUP(CONCATENATE($B319,"-",$C319),IN_1A!$B$2:$AA$3000,5,FALSE))</f>
        <v>0</v>
      </c>
      <c r="H319" s="1608">
        <f>IF(ISERROR(VLOOKUP(CONCATENATE($B319,"-",$C319),IN_1A!$B$2:$AA$3000,6,FALSE))=TRUE,"",VLOOKUP(CONCATENATE($B319,"-",$C319),IN_1A!$B$2:$AA$3000,6,FALSE))</f>
        <v>0</v>
      </c>
      <c r="I319" s="1607">
        <f>IF(ISERROR(VLOOKUP(CONCATENATE($B319,"-",$C319),IN_1A!$B$2:$AA$3000,7,FALSE))=TRUE,"",VLOOKUP(CONCATENATE($B319,"-",$C319),IN_1A!$B$2:$AA$3000,7,FALSE))</f>
        <v>0</v>
      </c>
      <c r="J319" s="1608">
        <f>IF(ISERROR(VLOOKUP(CONCATENATE($B319,"-",$C319),IN_1A!$B$2:$AA$3000,8,FALSE))=TRUE,"",VLOOKUP(CONCATENATE($B319,"-",$C319),IN_1A!$B$2:$AA$3000,8,FALSE))</f>
        <v>0</v>
      </c>
      <c r="K319" s="1607">
        <f>IF(ISERROR(VLOOKUP(CONCATENATE($B319,"-",$C319),IN_1A!$B$2:$AA$3000,9,FALSE))=TRUE,"",VLOOKUP(CONCATENATE($B319,"-",$C319),IN_1A!$B$2:$AA$3000,9,FALSE))</f>
        <v>0</v>
      </c>
      <c r="L319" s="1608">
        <f>IF(ISERROR(VLOOKUP(CONCATENATE($B319,"-",$C319),IN_1A!$B$2:$AA$3000,10,FALSE))=TRUE,"",VLOOKUP(CONCATENATE($B319,"-",$C319),IN_1A!$B$2:$AA$3000,10,FALSE))</f>
        <v>0</v>
      </c>
      <c r="M319" s="1607">
        <f>IF(ISERROR(VLOOKUP(CONCATENATE($B319,"-",$C319),IN_1A!$B$2:$AA$3000,11,FALSE))=TRUE,"",VLOOKUP(CONCATENATE($B319,"-",$C319),IN_1A!$B$2:$AA$3000,11,FALSE))</f>
        <v>0</v>
      </c>
      <c r="N319" s="1608">
        <f>IF(ISERROR(VLOOKUP(CONCATENATE($B319,"-",$C319),IN_1A!$B$2:$AA$3000,12,FALSE))=TRUE,"",VLOOKUP(CONCATENATE($B319,"-",$C319),IN_1A!$B$2:$AA$3000,12,FALSE))</f>
        <v>0</v>
      </c>
      <c r="O319" s="1607">
        <f>IF(ISERROR(VLOOKUP(CONCATENATE($B319,"-",$C319),IN_1A!$B$2:$AA$3000,13,FALSE))=TRUE,"",VLOOKUP(CONCATENATE($B319,"-",$C319),IN_1A!$B$2:$AA$3000,13,FALSE))</f>
        <v>0</v>
      </c>
      <c r="P319" s="1608">
        <f>IF(ISERROR(VLOOKUP(CONCATENATE($B319,"-",$C319),IN_1A!$B$2:$AA$3000,14,FALSE))=TRUE,"",VLOOKUP(CONCATENATE($B319,"-",$C319),IN_1A!$B$2:$AA$3000,14,FALSE))</f>
        <v>0</v>
      </c>
      <c r="Q319" s="613">
        <f t="shared" si="39"/>
        <v>0</v>
      </c>
      <c r="R319" s="614">
        <f t="shared" si="39"/>
        <v>0</v>
      </c>
      <c r="S319" s="313" t="str">
        <f t="shared" si="43"/>
        <v/>
      </c>
    </row>
    <row r="320" spans="1:19" s="314" customFormat="1" ht="12" customHeight="1" thickBot="1">
      <c r="A320" s="275" t="s">
        <v>630</v>
      </c>
      <c r="B320" s="273" t="s">
        <v>650</v>
      </c>
      <c r="C320" s="276" t="s">
        <v>692</v>
      </c>
      <c r="D320" s="1545" t="str">
        <f t="shared" si="42"/>
        <v/>
      </c>
      <c r="E320" s="509">
        <f>IF(ISERROR(VLOOKUP(CONCATENATE($B320,"-",$C320),IN_1A!$B$2:$AA$3000,3,FALSE))=TRUE,"",VLOOKUP(CONCATENATE($B320,"-",$C320),IN_1A!$B$2:$AA$3000,3,FALSE))</f>
        <v>0</v>
      </c>
      <c r="F320" s="1608">
        <f>IF(ISERROR(VLOOKUP(CONCATENATE($B320,"-",$C320),IN_1A!$B$2:$AA$3000,4,FALSE))=TRUE,"",VLOOKUP(CONCATENATE($B320,"-",$C320),IN_1A!$B$2:$AA$3000,4,FALSE))</f>
        <v>0</v>
      </c>
      <c r="G320" s="1607">
        <f>IF(ISERROR(VLOOKUP(CONCATENATE($B320,"-",$C320),IN_1A!$B$2:$AA$3000,5,FALSE))=TRUE,"",VLOOKUP(CONCATENATE($B320,"-",$C320),IN_1A!$B$2:$AA$3000,5,FALSE))</f>
        <v>0</v>
      </c>
      <c r="H320" s="1608">
        <f>IF(ISERROR(VLOOKUP(CONCATENATE($B320,"-",$C320),IN_1A!$B$2:$AA$3000,6,FALSE))=TRUE,"",VLOOKUP(CONCATENATE($B320,"-",$C320),IN_1A!$B$2:$AA$3000,6,FALSE))</f>
        <v>0</v>
      </c>
      <c r="I320" s="1607">
        <f>IF(ISERROR(VLOOKUP(CONCATENATE($B320,"-",$C320),IN_1A!$B$2:$AA$3000,7,FALSE))=TRUE,"",VLOOKUP(CONCATENATE($B320,"-",$C320),IN_1A!$B$2:$AA$3000,7,FALSE))</f>
        <v>0</v>
      </c>
      <c r="J320" s="1608">
        <f>IF(ISERROR(VLOOKUP(CONCATENATE($B320,"-",$C320),IN_1A!$B$2:$AA$3000,8,FALSE))=TRUE,"",VLOOKUP(CONCATENATE($B320,"-",$C320),IN_1A!$B$2:$AA$3000,8,FALSE))</f>
        <v>0</v>
      </c>
      <c r="K320" s="1607">
        <f>IF(ISERROR(VLOOKUP(CONCATENATE($B320,"-",$C320),IN_1A!$B$2:$AA$3000,9,FALSE))=TRUE,"",VLOOKUP(CONCATENATE($B320,"-",$C320),IN_1A!$B$2:$AA$3000,9,FALSE))</f>
        <v>0</v>
      </c>
      <c r="L320" s="1608">
        <f>IF(ISERROR(VLOOKUP(CONCATENATE($B320,"-",$C320),IN_1A!$B$2:$AA$3000,10,FALSE))=TRUE,"",VLOOKUP(CONCATENATE($B320,"-",$C320),IN_1A!$B$2:$AA$3000,10,FALSE))</f>
        <v>0</v>
      </c>
      <c r="M320" s="1607">
        <f>IF(ISERROR(VLOOKUP(CONCATENATE($B320,"-",$C320),IN_1A!$B$2:$AA$3000,11,FALSE))=TRUE,"",VLOOKUP(CONCATENATE($B320,"-",$C320),IN_1A!$B$2:$AA$3000,11,FALSE))</f>
        <v>0</v>
      </c>
      <c r="N320" s="1608">
        <f>IF(ISERROR(VLOOKUP(CONCATENATE($B320,"-",$C320),IN_1A!$B$2:$AA$3000,12,FALSE))=TRUE,"",VLOOKUP(CONCATENATE($B320,"-",$C320),IN_1A!$B$2:$AA$3000,12,FALSE))</f>
        <v>0</v>
      </c>
      <c r="O320" s="1607">
        <f>IF(ISERROR(VLOOKUP(CONCATENATE($B320,"-",$C320),IN_1A!$B$2:$AA$3000,13,FALSE))=TRUE,"",VLOOKUP(CONCATENATE($B320,"-",$C320),IN_1A!$B$2:$AA$3000,13,FALSE))</f>
        <v>0</v>
      </c>
      <c r="P320" s="1608">
        <f>IF(ISERROR(VLOOKUP(CONCATENATE($B320,"-",$C320),IN_1A!$B$2:$AA$3000,14,FALSE))=TRUE,"",VLOOKUP(CONCATENATE($B320,"-",$C320),IN_1A!$B$2:$AA$3000,14,FALSE))</f>
        <v>0</v>
      </c>
      <c r="Q320" s="613">
        <f t="shared" si="39"/>
        <v>0</v>
      </c>
      <c r="R320" s="614">
        <f t="shared" si="39"/>
        <v>0</v>
      </c>
      <c r="S320" s="313" t="str">
        <f t="shared" si="43"/>
        <v/>
      </c>
    </row>
    <row r="321" spans="1:19" s="314" customFormat="1" ht="12" customHeight="1" thickBot="1">
      <c r="A321" s="275" t="s">
        <v>632</v>
      </c>
      <c r="B321" s="273" t="s">
        <v>651</v>
      </c>
      <c r="C321" s="276" t="s">
        <v>692</v>
      </c>
      <c r="D321" s="1545" t="str">
        <f t="shared" si="42"/>
        <v/>
      </c>
      <c r="E321" s="509">
        <f>IF(ISERROR(VLOOKUP(CONCATENATE($B321,"-",$C321),IN_1A!$B$2:$AA$3000,3,FALSE))=TRUE,"",VLOOKUP(CONCATENATE($B321,"-",$C321),IN_1A!$B$2:$AA$3000,3,FALSE))</f>
        <v>0</v>
      </c>
      <c r="F321" s="1608">
        <f>IF(ISERROR(VLOOKUP(CONCATENATE($B321,"-",$C321),IN_1A!$B$2:$AA$3000,4,FALSE))=TRUE,"",VLOOKUP(CONCATENATE($B321,"-",$C321),IN_1A!$B$2:$AA$3000,4,FALSE))</f>
        <v>0</v>
      </c>
      <c r="G321" s="1607">
        <f>IF(ISERROR(VLOOKUP(CONCATENATE($B321,"-",$C321),IN_1A!$B$2:$AA$3000,5,FALSE))=TRUE,"",VLOOKUP(CONCATENATE($B321,"-",$C321),IN_1A!$B$2:$AA$3000,5,FALSE))</f>
        <v>0</v>
      </c>
      <c r="H321" s="1608">
        <f>IF(ISERROR(VLOOKUP(CONCATENATE($B321,"-",$C321),IN_1A!$B$2:$AA$3000,6,FALSE))=TRUE,"",VLOOKUP(CONCATENATE($B321,"-",$C321),IN_1A!$B$2:$AA$3000,6,FALSE))</f>
        <v>0</v>
      </c>
      <c r="I321" s="1607">
        <f>IF(ISERROR(VLOOKUP(CONCATENATE($B321,"-",$C321),IN_1A!$B$2:$AA$3000,7,FALSE))=TRUE,"",VLOOKUP(CONCATENATE($B321,"-",$C321),IN_1A!$B$2:$AA$3000,7,FALSE))</f>
        <v>0</v>
      </c>
      <c r="J321" s="1608">
        <f>IF(ISERROR(VLOOKUP(CONCATENATE($B321,"-",$C321),IN_1A!$B$2:$AA$3000,8,FALSE))=TRUE,"",VLOOKUP(CONCATENATE($B321,"-",$C321),IN_1A!$B$2:$AA$3000,8,FALSE))</f>
        <v>0</v>
      </c>
      <c r="K321" s="1607">
        <f>IF(ISERROR(VLOOKUP(CONCATENATE($B321,"-",$C321),IN_1A!$B$2:$AA$3000,9,FALSE))=TRUE,"",VLOOKUP(CONCATENATE($B321,"-",$C321),IN_1A!$B$2:$AA$3000,9,FALSE))</f>
        <v>0</v>
      </c>
      <c r="L321" s="1608">
        <f>IF(ISERROR(VLOOKUP(CONCATENATE($B321,"-",$C321),IN_1A!$B$2:$AA$3000,10,FALSE))=TRUE,"",VLOOKUP(CONCATENATE($B321,"-",$C321),IN_1A!$B$2:$AA$3000,10,FALSE))</f>
        <v>0</v>
      </c>
      <c r="M321" s="1607">
        <f>IF(ISERROR(VLOOKUP(CONCATENATE($B321,"-",$C321),IN_1A!$B$2:$AA$3000,11,FALSE))=TRUE,"",VLOOKUP(CONCATENATE($B321,"-",$C321),IN_1A!$B$2:$AA$3000,11,FALSE))</f>
        <v>0</v>
      </c>
      <c r="N321" s="1608">
        <f>IF(ISERROR(VLOOKUP(CONCATENATE($B321,"-",$C321),IN_1A!$B$2:$AA$3000,12,FALSE))=TRUE,"",VLOOKUP(CONCATENATE($B321,"-",$C321),IN_1A!$B$2:$AA$3000,12,FALSE))</f>
        <v>0</v>
      </c>
      <c r="O321" s="1607">
        <f>IF(ISERROR(VLOOKUP(CONCATENATE($B321,"-",$C321),IN_1A!$B$2:$AA$3000,13,FALSE))=TRUE,"",VLOOKUP(CONCATENATE($B321,"-",$C321),IN_1A!$B$2:$AA$3000,13,FALSE))</f>
        <v>0</v>
      </c>
      <c r="P321" s="1608">
        <f>IF(ISERROR(VLOOKUP(CONCATENATE($B321,"-",$C321),IN_1A!$B$2:$AA$3000,14,FALSE))=TRUE,"",VLOOKUP(CONCATENATE($B321,"-",$C321),IN_1A!$B$2:$AA$3000,14,FALSE))</f>
        <v>0</v>
      </c>
      <c r="Q321" s="613">
        <f t="shared" si="39"/>
        <v>0</v>
      </c>
      <c r="R321" s="614">
        <f t="shared" si="39"/>
        <v>0</v>
      </c>
      <c r="S321" s="313" t="str">
        <f t="shared" si="43"/>
        <v/>
      </c>
    </row>
    <row r="322" spans="1:19" s="315" customFormat="1" ht="12" thickBot="1">
      <c r="A322" s="275" t="s">
        <v>634</v>
      </c>
      <c r="B322" s="273" t="s">
        <v>652</v>
      </c>
      <c r="C322" s="276" t="s">
        <v>692</v>
      </c>
      <c r="D322" s="1545" t="str">
        <f t="shared" si="42"/>
        <v/>
      </c>
      <c r="E322" s="509">
        <f>IF(ISERROR(VLOOKUP(CONCATENATE($B322,"-",$C322),IN_1A!$B$2:$AA$3000,3,FALSE))=TRUE,"",VLOOKUP(CONCATENATE($B322,"-",$C322),IN_1A!$B$2:$AA$3000,3,FALSE))</f>
        <v>0</v>
      </c>
      <c r="F322" s="1608">
        <f>IF(ISERROR(VLOOKUP(CONCATENATE($B322,"-",$C322),IN_1A!$B$2:$AA$3000,4,FALSE))=TRUE,"",VLOOKUP(CONCATENATE($B322,"-",$C322),IN_1A!$B$2:$AA$3000,4,FALSE))</f>
        <v>0</v>
      </c>
      <c r="G322" s="1607">
        <f>IF(ISERROR(VLOOKUP(CONCATENATE($B322,"-",$C322),IN_1A!$B$2:$AA$3000,5,FALSE))=TRUE,"",VLOOKUP(CONCATENATE($B322,"-",$C322),IN_1A!$B$2:$AA$3000,5,FALSE))</f>
        <v>0</v>
      </c>
      <c r="H322" s="1608">
        <f>IF(ISERROR(VLOOKUP(CONCATENATE($B322,"-",$C322),IN_1A!$B$2:$AA$3000,6,FALSE))=TRUE,"",VLOOKUP(CONCATENATE($B322,"-",$C322),IN_1A!$B$2:$AA$3000,6,FALSE))</f>
        <v>0</v>
      </c>
      <c r="I322" s="1607">
        <f>IF(ISERROR(VLOOKUP(CONCATENATE($B322,"-",$C322),IN_1A!$B$2:$AA$3000,7,FALSE))=TRUE,"",VLOOKUP(CONCATENATE($B322,"-",$C322),IN_1A!$B$2:$AA$3000,7,FALSE))</f>
        <v>0</v>
      </c>
      <c r="J322" s="1608">
        <f>IF(ISERROR(VLOOKUP(CONCATENATE($B322,"-",$C322),IN_1A!$B$2:$AA$3000,8,FALSE))=TRUE,"",VLOOKUP(CONCATENATE($B322,"-",$C322),IN_1A!$B$2:$AA$3000,8,FALSE))</f>
        <v>0</v>
      </c>
      <c r="K322" s="1607">
        <f>IF(ISERROR(VLOOKUP(CONCATENATE($B322,"-",$C322),IN_1A!$B$2:$AA$3000,9,FALSE))=TRUE,"",VLOOKUP(CONCATENATE($B322,"-",$C322),IN_1A!$B$2:$AA$3000,9,FALSE))</f>
        <v>0</v>
      </c>
      <c r="L322" s="1608">
        <f>IF(ISERROR(VLOOKUP(CONCATENATE($B322,"-",$C322),IN_1A!$B$2:$AA$3000,10,FALSE))=TRUE,"",VLOOKUP(CONCATENATE($B322,"-",$C322),IN_1A!$B$2:$AA$3000,10,FALSE))</f>
        <v>0</v>
      </c>
      <c r="M322" s="1607">
        <f>IF(ISERROR(VLOOKUP(CONCATENATE($B322,"-",$C322),IN_1A!$B$2:$AA$3000,11,FALSE))=TRUE,"",VLOOKUP(CONCATENATE($B322,"-",$C322),IN_1A!$B$2:$AA$3000,11,FALSE))</f>
        <v>0</v>
      </c>
      <c r="N322" s="1608">
        <f>IF(ISERROR(VLOOKUP(CONCATENATE($B322,"-",$C322),IN_1A!$B$2:$AA$3000,12,FALSE))=TRUE,"",VLOOKUP(CONCATENATE($B322,"-",$C322),IN_1A!$B$2:$AA$3000,12,FALSE))</f>
        <v>0</v>
      </c>
      <c r="O322" s="1607">
        <f>IF(ISERROR(VLOOKUP(CONCATENATE($B322,"-",$C322),IN_1A!$B$2:$AA$3000,13,FALSE))=TRUE,"",VLOOKUP(CONCATENATE($B322,"-",$C322),IN_1A!$B$2:$AA$3000,13,FALSE))</f>
        <v>0</v>
      </c>
      <c r="P322" s="1608">
        <f>IF(ISERROR(VLOOKUP(CONCATENATE($B322,"-",$C322),IN_1A!$B$2:$AA$3000,14,FALSE))=TRUE,"",VLOOKUP(CONCATENATE($B322,"-",$C322),IN_1A!$B$2:$AA$3000,14,FALSE))</f>
        <v>0</v>
      </c>
      <c r="Q322" s="613">
        <f t="shared" si="39"/>
        <v>0</v>
      </c>
      <c r="R322" s="614">
        <f t="shared" si="39"/>
        <v>0</v>
      </c>
      <c r="S322" s="313" t="str">
        <f t="shared" si="43"/>
        <v/>
      </c>
    </row>
    <row r="323" spans="1:19" s="314" customFormat="1" ht="12" customHeight="1" thickBot="1">
      <c r="A323" s="275" t="s">
        <v>636</v>
      </c>
      <c r="B323" s="273" t="s">
        <v>653</v>
      </c>
      <c r="C323" s="276" t="s">
        <v>692</v>
      </c>
      <c r="D323" s="1545" t="str">
        <f t="shared" si="42"/>
        <v/>
      </c>
      <c r="E323" s="509">
        <f>IF(ISERROR(VLOOKUP(CONCATENATE($B323,"-",$C323),IN_1A!$B$2:$AA$3000,3,FALSE))=TRUE,"",VLOOKUP(CONCATENATE($B323,"-",$C323),IN_1A!$B$2:$AA$3000,3,FALSE))</f>
        <v>0</v>
      </c>
      <c r="F323" s="1608">
        <f>IF(ISERROR(VLOOKUP(CONCATENATE($B323,"-",$C323),IN_1A!$B$2:$AA$3000,4,FALSE))=TRUE,"",VLOOKUP(CONCATENATE($B323,"-",$C323),IN_1A!$B$2:$AA$3000,4,FALSE))</f>
        <v>0</v>
      </c>
      <c r="G323" s="1607">
        <f>IF(ISERROR(VLOOKUP(CONCATENATE($B323,"-",$C323),IN_1A!$B$2:$AA$3000,5,FALSE))=TRUE,"",VLOOKUP(CONCATENATE($B323,"-",$C323),IN_1A!$B$2:$AA$3000,5,FALSE))</f>
        <v>0</v>
      </c>
      <c r="H323" s="1608">
        <f>IF(ISERROR(VLOOKUP(CONCATENATE($B323,"-",$C323),IN_1A!$B$2:$AA$3000,6,FALSE))=TRUE,"",VLOOKUP(CONCATENATE($B323,"-",$C323),IN_1A!$B$2:$AA$3000,6,FALSE))</f>
        <v>0</v>
      </c>
      <c r="I323" s="1607">
        <f>IF(ISERROR(VLOOKUP(CONCATENATE($B323,"-",$C323),IN_1A!$B$2:$AA$3000,7,FALSE))=TRUE,"",VLOOKUP(CONCATENATE($B323,"-",$C323),IN_1A!$B$2:$AA$3000,7,FALSE))</f>
        <v>0</v>
      </c>
      <c r="J323" s="1608">
        <f>IF(ISERROR(VLOOKUP(CONCATENATE($B323,"-",$C323),IN_1A!$B$2:$AA$3000,8,FALSE))=TRUE,"",VLOOKUP(CONCATENATE($B323,"-",$C323),IN_1A!$B$2:$AA$3000,8,FALSE))</f>
        <v>0</v>
      </c>
      <c r="K323" s="1607">
        <f>IF(ISERROR(VLOOKUP(CONCATENATE($B323,"-",$C323),IN_1A!$B$2:$AA$3000,9,FALSE))=TRUE,"",VLOOKUP(CONCATENATE($B323,"-",$C323),IN_1A!$B$2:$AA$3000,9,FALSE))</f>
        <v>0</v>
      </c>
      <c r="L323" s="1608">
        <f>IF(ISERROR(VLOOKUP(CONCATENATE($B323,"-",$C323),IN_1A!$B$2:$AA$3000,10,FALSE))=TRUE,"",VLOOKUP(CONCATENATE($B323,"-",$C323),IN_1A!$B$2:$AA$3000,10,FALSE))</f>
        <v>0</v>
      </c>
      <c r="M323" s="1607">
        <f>IF(ISERROR(VLOOKUP(CONCATENATE($B323,"-",$C323),IN_1A!$B$2:$AA$3000,11,FALSE))=TRUE,"",VLOOKUP(CONCATENATE($B323,"-",$C323),IN_1A!$B$2:$AA$3000,11,FALSE))</f>
        <v>0</v>
      </c>
      <c r="N323" s="1608">
        <f>IF(ISERROR(VLOOKUP(CONCATENATE($B323,"-",$C323),IN_1A!$B$2:$AA$3000,12,FALSE))=TRUE,"",VLOOKUP(CONCATENATE($B323,"-",$C323),IN_1A!$B$2:$AA$3000,12,FALSE))</f>
        <v>0</v>
      </c>
      <c r="O323" s="1607">
        <f>IF(ISERROR(VLOOKUP(CONCATENATE($B323,"-",$C323),IN_1A!$B$2:$AA$3000,13,FALSE))=TRUE,"",VLOOKUP(CONCATENATE($B323,"-",$C323),IN_1A!$B$2:$AA$3000,13,FALSE))</f>
        <v>0</v>
      </c>
      <c r="P323" s="1608">
        <f>IF(ISERROR(VLOOKUP(CONCATENATE($B323,"-",$C323),IN_1A!$B$2:$AA$3000,14,FALSE))=TRUE,"",VLOOKUP(CONCATENATE($B323,"-",$C323),IN_1A!$B$2:$AA$3000,14,FALSE))</f>
        <v>0</v>
      </c>
      <c r="Q323" s="613">
        <f t="shared" si="39"/>
        <v>0</v>
      </c>
      <c r="R323" s="614">
        <f t="shared" si="39"/>
        <v>0</v>
      </c>
      <c r="S323" s="313" t="str">
        <f t="shared" si="43"/>
        <v/>
      </c>
    </row>
    <row r="324" spans="1:19" s="314" customFormat="1" ht="12" customHeight="1" thickBot="1">
      <c r="A324" s="275" t="s">
        <v>638</v>
      </c>
      <c r="B324" s="273" t="s">
        <v>654</v>
      </c>
      <c r="C324" s="276" t="s">
        <v>692</v>
      </c>
      <c r="D324" s="1545" t="str">
        <f t="shared" si="42"/>
        <v/>
      </c>
      <c r="E324" s="509">
        <f>IF(ISERROR(VLOOKUP(CONCATENATE($B324,"-",$C324),IN_1A!$B$2:$AA$3000,3,FALSE))=TRUE,"",VLOOKUP(CONCATENATE($B324,"-",$C324),IN_1A!$B$2:$AA$3000,3,FALSE))</f>
        <v>0</v>
      </c>
      <c r="F324" s="1608">
        <f>IF(ISERROR(VLOOKUP(CONCATENATE($B324,"-",$C324),IN_1A!$B$2:$AA$3000,4,FALSE))=TRUE,"",VLOOKUP(CONCATENATE($B324,"-",$C324),IN_1A!$B$2:$AA$3000,4,FALSE))</f>
        <v>0</v>
      </c>
      <c r="G324" s="1607">
        <f>IF(ISERROR(VLOOKUP(CONCATENATE($B324,"-",$C324),IN_1A!$B$2:$AA$3000,5,FALSE))=TRUE,"",VLOOKUP(CONCATENATE($B324,"-",$C324),IN_1A!$B$2:$AA$3000,5,FALSE))</f>
        <v>0</v>
      </c>
      <c r="H324" s="1608">
        <f>IF(ISERROR(VLOOKUP(CONCATENATE($B324,"-",$C324),IN_1A!$B$2:$AA$3000,6,FALSE))=TRUE,"",VLOOKUP(CONCATENATE($B324,"-",$C324),IN_1A!$B$2:$AA$3000,6,FALSE))</f>
        <v>0</v>
      </c>
      <c r="I324" s="1607">
        <f>IF(ISERROR(VLOOKUP(CONCATENATE($B324,"-",$C324),IN_1A!$B$2:$AA$3000,7,FALSE))=TRUE,"",VLOOKUP(CONCATENATE($B324,"-",$C324),IN_1A!$B$2:$AA$3000,7,FALSE))</f>
        <v>0</v>
      </c>
      <c r="J324" s="1608">
        <f>IF(ISERROR(VLOOKUP(CONCATENATE($B324,"-",$C324),IN_1A!$B$2:$AA$3000,8,FALSE))=TRUE,"",VLOOKUP(CONCATENATE($B324,"-",$C324),IN_1A!$B$2:$AA$3000,8,FALSE))</f>
        <v>0</v>
      </c>
      <c r="K324" s="1607">
        <f>IF(ISERROR(VLOOKUP(CONCATENATE($B324,"-",$C324),IN_1A!$B$2:$AA$3000,9,FALSE))=TRUE,"",VLOOKUP(CONCATENATE($B324,"-",$C324),IN_1A!$B$2:$AA$3000,9,FALSE))</f>
        <v>0</v>
      </c>
      <c r="L324" s="1608">
        <f>IF(ISERROR(VLOOKUP(CONCATENATE($B324,"-",$C324),IN_1A!$B$2:$AA$3000,10,FALSE))=TRUE,"",VLOOKUP(CONCATENATE($B324,"-",$C324),IN_1A!$B$2:$AA$3000,10,FALSE))</f>
        <v>0</v>
      </c>
      <c r="M324" s="1607">
        <f>IF(ISERROR(VLOOKUP(CONCATENATE($B324,"-",$C324),IN_1A!$B$2:$AA$3000,11,FALSE))=TRUE,"",VLOOKUP(CONCATENATE($B324,"-",$C324),IN_1A!$B$2:$AA$3000,11,FALSE))</f>
        <v>0</v>
      </c>
      <c r="N324" s="1608">
        <f>IF(ISERROR(VLOOKUP(CONCATENATE($B324,"-",$C324),IN_1A!$B$2:$AA$3000,12,FALSE))=TRUE,"",VLOOKUP(CONCATENATE($B324,"-",$C324),IN_1A!$B$2:$AA$3000,12,FALSE))</f>
        <v>0</v>
      </c>
      <c r="O324" s="1607">
        <f>IF(ISERROR(VLOOKUP(CONCATENATE($B324,"-",$C324),IN_1A!$B$2:$AA$3000,13,FALSE))=TRUE,"",VLOOKUP(CONCATENATE($B324,"-",$C324),IN_1A!$B$2:$AA$3000,13,FALSE))</f>
        <v>0</v>
      </c>
      <c r="P324" s="1608">
        <f>IF(ISERROR(VLOOKUP(CONCATENATE($B324,"-",$C324),IN_1A!$B$2:$AA$3000,14,FALSE))=TRUE,"",VLOOKUP(CONCATENATE($B324,"-",$C324),IN_1A!$B$2:$AA$3000,14,FALSE))</f>
        <v>0</v>
      </c>
      <c r="Q324" s="613">
        <f t="shared" si="39"/>
        <v>0</v>
      </c>
      <c r="R324" s="614">
        <f t="shared" si="39"/>
        <v>0</v>
      </c>
      <c r="S324" s="313" t="str">
        <f t="shared" si="43"/>
        <v/>
      </c>
    </row>
    <row r="325" spans="1:19" s="314" customFormat="1" ht="12" customHeight="1" thickBot="1">
      <c r="A325" s="275" t="s">
        <v>640</v>
      </c>
      <c r="B325" s="273" t="s">
        <v>655</v>
      </c>
      <c r="C325" s="276" t="s">
        <v>692</v>
      </c>
      <c r="D325" s="1545" t="str">
        <f t="shared" si="42"/>
        <v/>
      </c>
      <c r="E325" s="509">
        <f>IF(ISERROR(VLOOKUP(CONCATENATE($B325,"-",$C325),IN_1A!$B$2:$AA$3000,3,FALSE))=TRUE,"",VLOOKUP(CONCATENATE($B325,"-",$C325),IN_1A!$B$2:$AA$3000,3,FALSE))</f>
        <v>0</v>
      </c>
      <c r="F325" s="1608">
        <f>IF(ISERROR(VLOOKUP(CONCATENATE($B325,"-",$C325),IN_1A!$B$2:$AA$3000,4,FALSE))=TRUE,"",VLOOKUP(CONCATENATE($B325,"-",$C325),IN_1A!$B$2:$AA$3000,4,FALSE))</f>
        <v>0</v>
      </c>
      <c r="G325" s="1607">
        <f>IF(ISERROR(VLOOKUP(CONCATENATE($B325,"-",$C325),IN_1A!$B$2:$AA$3000,5,FALSE))=TRUE,"",VLOOKUP(CONCATENATE($B325,"-",$C325),IN_1A!$B$2:$AA$3000,5,FALSE))</f>
        <v>0</v>
      </c>
      <c r="H325" s="1608">
        <f>IF(ISERROR(VLOOKUP(CONCATENATE($B325,"-",$C325),IN_1A!$B$2:$AA$3000,6,FALSE))=TRUE,"",VLOOKUP(CONCATENATE($B325,"-",$C325),IN_1A!$B$2:$AA$3000,6,FALSE))</f>
        <v>0</v>
      </c>
      <c r="I325" s="1607">
        <f>IF(ISERROR(VLOOKUP(CONCATENATE($B325,"-",$C325),IN_1A!$B$2:$AA$3000,7,FALSE))=TRUE,"",VLOOKUP(CONCATENATE($B325,"-",$C325),IN_1A!$B$2:$AA$3000,7,FALSE))</f>
        <v>0</v>
      </c>
      <c r="J325" s="1608">
        <f>IF(ISERROR(VLOOKUP(CONCATENATE($B325,"-",$C325),IN_1A!$B$2:$AA$3000,8,FALSE))=TRUE,"",VLOOKUP(CONCATENATE($B325,"-",$C325),IN_1A!$B$2:$AA$3000,8,FALSE))</f>
        <v>0</v>
      </c>
      <c r="K325" s="1607">
        <f>IF(ISERROR(VLOOKUP(CONCATENATE($B325,"-",$C325),IN_1A!$B$2:$AA$3000,9,FALSE))=TRUE,"",VLOOKUP(CONCATENATE($B325,"-",$C325),IN_1A!$B$2:$AA$3000,9,FALSE))</f>
        <v>0</v>
      </c>
      <c r="L325" s="1608">
        <f>IF(ISERROR(VLOOKUP(CONCATENATE($B325,"-",$C325),IN_1A!$B$2:$AA$3000,10,FALSE))=TRUE,"",VLOOKUP(CONCATENATE($B325,"-",$C325),IN_1A!$B$2:$AA$3000,10,FALSE))</f>
        <v>0</v>
      </c>
      <c r="M325" s="1607">
        <f>IF(ISERROR(VLOOKUP(CONCATENATE($B325,"-",$C325),IN_1A!$B$2:$AA$3000,11,FALSE))=TRUE,"",VLOOKUP(CONCATENATE($B325,"-",$C325),IN_1A!$B$2:$AA$3000,11,FALSE))</f>
        <v>0</v>
      </c>
      <c r="N325" s="1608">
        <f>IF(ISERROR(VLOOKUP(CONCATENATE($B325,"-",$C325),IN_1A!$B$2:$AA$3000,12,FALSE))=TRUE,"",VLOOKUP(CONCATENATE($B325,"-",$C325),IN_1A!$B$2:$AA$3000,12,FALSE))</f>
        <v>0</v>
      </c>
      <c r="O325" s="1607">
        <f>IF(ISERROR(VLOOKUP(CONCATENATE($B325,"-",$C325),IN_1A!$B$2:$AA$3000,13,FALSE))=TRUE,"",VLOOKUP(CONCATENATE($B325,"-",$C325),IN_1A!$B$2:$AA$3000,13,FALSE))</f>
        <v>0</v>
      </c>
      <c r="P325" s="1608">
        <f>IF(ISERROR(VLOOKUP(CONCATENATE($B325,"-",$C325),IN_1A!$B$2:$AA$3000,14,FALSE))=TRUE,"",VLOOKUP(CONCATENATE($B325,"-",$C325),IN_1A!$B$2:$AA$3000,14,FALSE))</f>
        <v>0</v>
      </c>
      <c r="Q325" s="613">
        <f t="shared" si="39"/>
        <v>0</v>
      </c>
      <c r="R325" s="614">
        <f t="shared" si="39"/>
        <v>0</v>
      </c>
      <c r="S325" s="313" t="str">
        <f t="shared" si="43"/>
        <v/>
      </c>
    </row>
    <row r="326" spans="1:19" s="314" customFormat="1" ht="12" customHeight="1" thickBot="1">
      <c r="A326" s="277" t="s">
        <v>642</v>
      </c>
      <c r="B326" s="278" t="s">
        <v>656</v>
      </c>
      <c r="C326" s="279" t="s">
        <v>692</v>
      </c>
      <c r="D326" s="1541" t="str">
        <f t="shared" si="42"/>
        <v/>
      </c>
      <c r="E326" s="511">
        <f>IF(ISERROR(VLOOKUP(CONCATENATE($B326,"-",$C326),IN_1A!$B$2:$AA$3000,3,FALSE))=TRUE,"",VLOOKUP(CONCATENATE($B326,"-",$C326),IN_1A!$B$2:$AA$3000,3,FALSE))</f>
        <v>0</v>
      </c>
      <c r="F326" s="1610">
        <f>IF(ISERROR(VLOOKUP(CONCATENATE($B326,"-",$C326),IN_1A!$B$2:$AA$3000,4,FALSE))=TRUE,"",VLOOKUP(CONCATENATE($B326,"-",$C326),IN_1A!$B$2:$AA$3000,4,FALSE))</f>
        <v>0</v>
      </c>
      <c r="G326" s="1609">
        <f>IF(ISERROR(VLOOKUP(CONCATENATE($B326,"-",$C326),IN_1A!$B$2:$AA$3000,5,FALSE))=TRUE,"",VLOOKUP(CONCATENATE($B326,"-",$C326),IN_1A!$B$2:$AA$3000,5,FALSE))</f>
        <v>0</v>
      </c>
      <c r="H326" s="1610">
        <f>IF(ISERROR(VLOOKUP(CONCATENATE($B326,"-",$C326),IN_1A!$B$2:$AA$3000,6,FALSE))=TRUE,"",VLOOKUP(CONCATENATE($B326,"-",$C326),IN_1A!$B$2:$AA$3000,6,FALSE))</f>
        <v>0</v>
      </c>
      <c r="I326" s="1609">
        <f>IF(ISERROR(VLOOKUP(CONCATENATE($B326,"-",$C326),IN_1A!$B$2:$AA$3000,7,FALSE))=TRUE,"",VLOOKUP(CONCATENATE($B326,"-",$C326),IN_1A!$B$2:$AA$3000,7,FALSE))</f>
        <v>0</v>
      </c>
      <c r="J326" s="1610">
        <f>IF(ISERROR(VLOOKUP(CONCATENATE($B326,"-",$C326),IN_1A!$B$2:$AA$3000,8,FALSE))=TRUE,"",VLOOKUP(CONCATENATE($B326,"-",$C326),IN_1A!$B$2:$AA$3000,8,FALSE))</f>
        <v>0</v>
      </c>
      <c r="K326" s="1609">
        <f>IF(ISERROR(VLOOKUP(CONCATENATE($B326,"-",$C326),IN_1A!$B$2:$AA$3000,9,FALSE))=TRUE,"",VLOOKUP(CONCATENATE($B326,"-",$C326),IN_1A!$B$2:$AA$3000,9,FALSE))</f>
        <v>0</v>
      </c>
      <c r="L326" s="1610">
        <f>IF(ISERROR(VLOOKUP(CONCATENATE($B326,"-",$C326),IN_1A!$B$2:$AA$3000,10,FALSE))=TRUE,"",VLOOKUP(CONCATENATE($B326,"-",$C326),IN_1A!$B$2:$AA$3000,10,FALSE))</f>
        <v>0</v>
      </c>
      <c r="M326" s="1609">
        <f>IF(ISERROR(VLOOKUP(CONCATENATE($B326,"-",$C326),IN_1A!$B$2:$AA$3000,11,FALSE))=TRUE,"",VLOOKUP(CONCATENATE($B326,"-",$C326),IN_1A!$B$2:$AA$3000,11,FALSE))</f>
        <v>0</v>
      </c>
      <c r="N326" s="1610">
        <f>IF(ISERROR(VLOOKUP(CONCATENATE($B326,"-",$C326),IN_1A!$B$2:$AA$3000,12,FALSE))=TRUE,"",VLOOKUP(CONCATENATE($B326,"-",$C326),IN_1A!$B$2:$AA$3000,12,FALSE))</f>
        <v>0</v>
      </c>
      <c r="O326" s="1609">
        <f>IF(ISERROR(VLOOKUP(CONCATENATE($B326,"-",$C326),IN_1A!$B$2:$AA$3000,13,FALSE))=TRUE,"",VLOOKUP(CONCATENATE($B326,"-",$C326),IN_1A!$B$2:$AA$3000,13,FALSE))</f>
        <v>0</v>
      </c>
      <c r="P326" s="1610">
        <f>IF(ISERROR(VLOOKUP(CONCATENATE($B326,"-",$C326),IN_1A!$B$2:$AA$3000,14,FALSE))=TRUE,"",VLOOKUP(CONCATENATE($B326,"-",$C326),IN_1A!$B$2:$AA$3000,14,FALSE))</f>
        <v>0</v>
      </c>
      <c r="Q326" s="615">
        <f t="shared" si="39"/>
        <v>0</v>
      </c>
      <c r="R326" s="616">
        <f t="shared" si="39"/>
        <v>0</v>
      </c>
      <c r="S326" s="313" t="str">
        <f t="shared" si="43"/>
        <v/>
      </c>
    </row>
    <row r="327" spans="1:19" s="314" customFormat="1" ht="12" customHeight="1" thickBot="1">
      <c r="A327" s="295" t="s">
        <v>657</v>
      </c>
      <c r="B327" s="286"/>
      <c r="C327" s="287"/>
      <c r="D327" s="1546"/>
      <c r="E327" s="522"/>
      <c r="F327" s="505"/>
      <c r="G327" s="505"/>
      <c r="H327" s="505"/>
      <c r="I327" s="505"/>
      <c r="J327" s="505"/>
      <c r="K327" s="505"/>
      <c r="L327" s="505"/>
      <c r="M327" s="505"/>
      <c r="N327" s="505"/>
      <c r="O327" s="505"/>
      <c r="P327" s="505"/>
      <c r="Q327" s="617"/>
      <c r="R327" s="618"/>
      <c r="S327" s="313" t="str">
        <f t="shared" si="43"/>
        <v/>
      </c>
    </row>
    <row r="328" spans="1:19" s="314" customFormat="1" ht="12" customHeight="1" thickBot="1">
      <c r="A328" s="280" t="s">
        <v>598</v>
      </c>
      <c r="B328" s="286"/>
      <c r="C328" s="287"/>
      <c r="D328" s="1547"/>
      <c r="E328" s="522"/>
      <c r="F328" s="505"/>
      <c r="G328" s="505"/>
      <c r="H328" s="505"/>
      <c r="I328" s="505"/>
      <c r="J328" s="505"/>
      <c r="K328" s="505"/>
      <c r="L328" s="505"/>
      <c r="M328" s="505"/>
      <c r="N328" s="505"/>
      <c r="O328" s="505"/>
      <c r="P328" s="505"/>
      <c r="Q328" s="617"/>
      <c r="R328" s="618"/>
      <c r="S328" s="313" t="str">
        <f t="shared" si="43"/>
        <v/>
      </c>
    </row>
    <row r="329" spans="1:19" s="315" customFormat="1" ht="12" thickBot="1">
      <c r="A329" s="272" t="s">
        <v>658</v>
      </c>
      <c r="B329" s="283" t="s">
        <v>659</v>
      </c>
      <c r="C329" s="284" t="s">
        <v>692</v>
      </c>
      <c r="D329" s="1544" t="str">
        <f t="shared" ref="D329:D337" si="44">CONCATENATE(D$287)</f>
        <v/>
      </c>
      <c r="E329" s="507">
        <f>IF(ISERROR(VLOOKUP(CONCATENATE($B329,"-",$C329),IN_1A!$B$2:$AA$3000,3,FALSE))=TRUE,"",VLOOKUP(CONCATENATE($B329,"-",$C329),IN_1A!$B$2:$AA$3000,3,FALSE))</f>
        <v>0</v>
      </c>
      <c r="F329" s="1606">
        <f>IF(ISERROR(VLOOKUP(CONCATENATE($B329,"-",$C329),IN_1A!$B$2:$AA$3000,4,FALSE))=TRUE,"",VLOOKUP(CONCATENATE($B329,"-",$C329),IN_1A!$B$2:$AA$3000,4,FALSE))</f>
        <v>0</v>
      </c>
      <c r="G329" s="1605">
        <f>IF(ISERROR(VLOOKUP(CONCATENATE($B329,"-",$C329),IN_1A!$B$2:$AA$3000,5,FALSE))=TRUE,"",VLOOKUP(CONCATENATE($B329,"-",$C329),IN_1A!$B$2:$AA$3000,5,FALSE))</f>
        <v>0</v>
      </c>
      <c r="H329" s="1606">
        <f>IF(ISERROR(VLOOKUP(CONCATENATE($B329,"-",$C329),IN_1A!$B$2:$AA$3000,6,FALSE))=TRUE,"",VLOOKUP(CONCATENATE($B329,"-",$C329),IN_1A!$B$2:$AA$3000,6,FALSE))</f>
        <v>0</v>
      </c>
      <c r="I329" s="1605">
        <f>IF(ISERROR(VLOOKUP(CONCATENATE($B329,"-",$C329),IN_1A!$B$2:$AA$3000,7,FALSE))=TRUE,"",VLOOKUP(CONCATENATE($B329,"-",$C329),IN_1A!$B$2:$AA$3000,7,FALSE))</f>
        <v>0</v>
      </c>
      <c r="J329" s="1606">
        <f>IF(ISERROR(VLOOKUP(CONCATENATE($B329,"-",$C329),IN_1A!$B$2:$AA$3000,8,FALSE))=TRUE,"",VLOOKUP(CONCATENATE($B329,"-",$C329),IN_1A!$B$2:$AA$3000,8,FALSE))</f>
        <v>0</v>
      </c>
      <c r="K329" s="1605">
        <f>IF(ISERROR(VLOOKUP(CONCATENATE($B329,"-",$C329),IN_1A!$B$2:$AA$3000,9,FALSE))=TRUE,"",VLOOKUP(CONCATENATE($B329,"-",$C329),IN_1A!$B$2:$AA$3000,9,FALSE))</f>
        <v>0</v>
      </c>
      <c r="L329" s="1606">
        <f>IF(ISERROR(VLOOKUP(CONCATENATE($B329,"-",$C329),IN_1A!$B$2:$AA$3000,10,FALSE))=TRUE,"",VLOOKUP(CONCATENATE($B329,"-",$C329),IN_1A!$B$2:$AA$3000,10,FALSE))</f>
        <v>0</v>
      </c>
      <c r="M329" s="1605">
        <f>IF(ISERROR(VLOOKUP(CONCATENATE($B329,"-",$C329),IN_1A!$B$2:$AA$3000,11,FALSE))=TRUE,"",VLOOKUP(CONCATENATE($B329,"-",$C329),IN_1A!$B$2:$AA$3000,11,FALSE))</f>
        <v>0</v>
      </c>
      <c r="N329" s="1606">
        <f>IF(ISERROR(VLOOKUP(CONCATENATE($B329,"-",$C329),IN_1A!$B$2:$AA$3000,12,FALSE))=TRUE,"",VLOOKUP(CONCATENATE($B329,"-",$C329),IN_1A!$B$2:$AA$3000,12,FALSE))</f>
        <v>0</v>
      </c>
      <c r="O329" s="1605">
        <f>IF(ISERROR(VLOOKUP(CONCATENATE($B329,"-",$C329),IN_1A!$B$2:$AA$3000,13,FALSE))=TRUE,"",VLOOKUP(CONCATENATE($B329,"-",$C329),IN_1A!$B$2:$AA$3000,13,FALSE))</f>
        <v>0</v>
      </c>
      <c r="P329" s="1606">
        <f>IF(ISERROR(VLOOKUP(CONCATENATE($B329,"-",$C329),IN_1A!$B$2:$AA$3000,14,FALSE))=TRUE,"",VLOOKUP(CONCATENATE($B329,"-",$C329),IN_1A!$B$2:$AA$3000,14,FALSE))</f>
        <v>0</v>
      </c>
      <c r="Q329" s="611">
        <f t="shared" si="39"/>
        <v>0</v>
      </c>
      <c r="R329" s="612">
        <f t="shared" si="39"/>
        <v>0</v>
      </c>
      <c r="S329" s="313"/>
    </row>
    <row r="330" spans="1:19" s="315" customFormat="1" ht="12" thickBot="1">
      <c r="A330" s="275" t="s">
        <v>660</v>
      </c>
      <c r="B330" s="273" t="s">
        <v>661</v>
      </c>
      <c r="C330" s="276" t="s">
        <v>692</v>
      </c>
      <c r="D330" s="1545" t="str">
        <f t="shared" si="44"/>
        <v/>
      </c>
      <c r="E330" s="509">
        <f>IF(ISERROR(VLOOKUP(CONCATENATE($B330,"-",$C330),IN_1A!$B$2:$AA$3000,3,FALSE))=TRUE,"",VLOOKUP(CONCATENATE($B330,"-",$C330),IN_1A!$B$2:$AA$3000,3,FALSE))</f>
        <v>0</v>
      </c>
      <c r="F330" s="1608">
        <f>IF(ISERROR(VLOOKUP(CONCATENATE($B330,"-",$C330),IN_1A!$B$2:$AA$3000,4,FALSE))=TRUE,"",VLOOKUP(CONCATENATE($B330,"-",$C330),IN_1A!$B$2:$AA$3000,4,FALSE))</f>
        <v>0</v>
      </c>
      <c r="G330" s="1607">
        <f>IF(ISERROR(VLOOKUP(CONCATENATE($B330,"-",$C330),IN_1A!$B$2:$AA$3000,5,FALSE))=TRUE,"",VLOOKUP(CONCATENATE($B330,"-",$C330),IN_1A!$B$2:$AA$3000,5,FALSE))</f>
        <v>0</v>
      </c>
      <c r="H330" s="1608">
        <f>IF(ISERROR(VLOOKUP(CONCATENATE($B330,"-",$C330),IN_1A!$B$2:$AA$3000,6,FALSE))=TRUE,"",VLOOKUP(CONCATENATE($B330,"-",$C330),IN_1A!$B$2:$AA$3000,6,FALSE))</f>
        <v>0</v>
      </c>
      <c r="I330" s="1607">
        <f>IF(ISERROR(VLOOKUP(CONCATENATE($B330,"-",$C330),IN_1A!$B$2:$AA$3000,7,FALSE))=TRUE,"",VLOOKUP(CONCATENATE($B330,"-",$C330),IN_1A!$B$2:$AA$3000,7,FALSE))</f>
        <v>0</v>
      </c>
      <c r="J330" s="1608">
        <f>IF(ISERROR(VLOOKUP(CONCATENATE($B330,"-",$C330),IN_1A!$B$2:$AA$3000,8,FALSE))=TRUE,"",VLOOKUP(CONCATENATE($B330,"-",$C330),IN_1A!$B$2:$AA$3000,8,FALSE))</f>
        <v>0</v>
      </c>
      <c r="K330" s="1607">
        <f>IF(ISERROR(VLOOKUP(CONCATENATE($B330,"-",$C330),IN_1A!$B$2:$AA$3000,9,FALSE))=TRUE,"",VLOOKUP(CONCATENATE($B330,"-",$C330),IN_1A!$B$2:$AA$3000,9,FALSE))</f>
        <v>0</v>
      </c>
      <c r="L330" s="1608">
        <f>IF(ISERROR(VLOOKUP(CONCATENATE($B330,"-",$C330),IN_1A!$B$2:$AA$3000,10,FALSE))=TRUE,"",VLOOKUP(CONCATENATE($B330,"-",$C330),IN_1A!$B$2:$AA$3000,10,FALSE))</f>
        <v>0</v>
      </c>
      <c r="M330" s="1607">
        <f>IF(ISERROR(VLOOKUP(CONCATENATE($B330,"-",$C330),IN_1A!$B$2:$AA$3000,11,FALSE))=TRUE,"",VLOOKUP(CONCATENATE($B330,"-",$C330),IN_1A!$B$2:$AA$3000,11,FALSE))</f>
        <v>0</v>
      </c>
      <c r="N330" s="1608">
        <f>IF(ISERROR(VLOOKUP(CONCATENATE($B330,"-",$C330),IN_1A!$B$2:$AA$3000,12,FALSE))=TRUE,"",VLOOKUP(CONCATENATE($B330,"-",$C330),IN_1A!$B$2:$AA$3000,12,FALSE))</f>
        <v>0</v>
      </c>
      <c r="O330" s="1607">
        <f>IF(ISERROR(VLOOKUP(CONCATENATE($B330,"-",$C330),IN_1A!$B$2:$AA$3000,13,FALSE))=TRUE,"",VLOOKUP(CONCATENATE($B330,"-",$C330),IN_1A!$B$2:$AA$3000,13,FALSE))</f>
        <v>0</v>
      </c>
      <c r="P330" s="1608">
        <f>IF(ISERROR(VLOOKUP(CONCATENATE($B330,"-",$C330),IN_1A!$B$2:$AA$3000,14,FALSE))=TRUE,"",VLOOKUP(CONCATENATE($B330,"-",$C330),IN_1A!$B$2:$AA$3000,14,FALSE))</f>
        <v>0</v>
      </c>
      <c r="Q330" s="613">
        <f t="shared" si="39"/>
        <v>0</v>
      </c>
      <c r="R330" s="614">
        <f t="shared" si="39"/>
        <v>0</v>
      </c>
      <c r="S330" s="313"/>
    </row>
    <row r="331" spans="1:19" s="314" customFormat="1" ht="12" customHeight="1" thickBot="1">
      <c r="A331" s="275" t="s">
        <v>662</v>
      </c>
      <c r="B331" s="273" t="s">
        <v>663</v>
      </c>
      <c r="C331" s="276" t="s">
        <v>692</v>
      </c>
      <c r="D331" s="1545" t="str">
        <f t="shared" si="44"/>
        <v/>
      </c>
      <c r="E331" s="509">
        <f>IF(ISERROR(VLOOKUP(CONCATENATE($B331,"-",$C331),IN_1A!$B$2:$AA$3000,3,FALSE))=TRUE,"",VLOOKUP(CONCATENATE($B331,"-",$C331),IN_1A!$B$2:$AA$3000,3,FALSE))</f>
        <v>0</v>
      </c>
      <c r="F331" s="1608">
        <f>IF(ISERROR(VLOOKUP(CONCATENATE($B331,"-",$C331),IN_1A!$B$2:$AA$3000,4,FALSE))=TRUE,"",VLOOKUP(CONCATENATE($B331,"-",$C331),IN_1A!$B$2:$AA$3000,4,FALSE))</f>
        <v>0</v>
      </c>
      <c r="G331" s="1607">
        <f>IF(ISERROR(VLOOKUP(CONCATENATE($B331,"-",$C331),IN_1A!$B$2:$AA$3000,5,FALSE))=TRUE,"",VLOOKUP(CONCATENATE($B331,"-",$C331),IN_1A!$B$2:$AA$3000,5,FALSE))</f>
        <v>0</v>
      </c>
      <c r="H331" s="1608">
        <f>IF(ISERROR(VLOOKUP(CONCATENATE($B331,"-",$C331),IN_1A!$B$2:$AA$3000,6,FALSE))=TRUE,"",VLOOKUP(CONCATENATE($B331,"-",$C331),IN_1A!$B$2:$AA$3000,6,FALSE))</f>
        <v>0</v>
      </c>
      <c r="I331" s="1607">
        <f>IF(ISERROR(VLOOKUP(CONCATENATE($B331,"-",$C331),IN_1A!$B$2:$AA$3000,7,FALSE))=TRUE,"",VLOOKUP(CONCATENATE($B331,"-",$C331),IN_1A!$B$2:$AA$3000,7,FALSE))</f>
        <v>0</v>
      </c>
      <c r="J331" s="1608">
        <f>IF(ISERROR(VLOOKUP(CONCATENATE($B331,"-",$C331),IN_1A!$B$2:$AA$3000,8,FALSE))=TRUE,"",VLOOKUP(CONCATENATE($B331,"-",$C331),IN_1A!$B$2:$AA$3000,8,FALSE))</f>
        <v>0</v>
      </c>
      <c r="K331" s="1607">
        <f>IF(ISERROR(VLOOKUP(CONCATENATE($B331,"-",$C331),IN_1A!$B$2:$AA$3000,9,FALSE))=TRUE,"",VLOOKUP(CONCATENATE($B331,"-",$C331),IN_1A!$B$2:$AA$3000,9,FALSE))</f>
        <v>0</v>
      </c>
      <c r="L331" s="1608">
        <f>IF(ISERROR(VLOOKUP(CONCATENATE($B331,"-",$C331),IN_1A!$B$2:$AA$3000,10,FALSE))=TRUE,"",VLOOKUP(CONCATENATE($B331,"-",$C331),IN_1A!$B$2:$AA$3000,10,FALSE))</f>
        <v>0</v>
      </c>
      <c r="M331" s="1607">
        <f>IF(ISERROR(VLOOKUP(CONCATENATE($B331,"-",$C331),IN_1A!$B$2:$AA$3000,11,FALSE))=TRUE,"",VLOOKUP(CONCATENATE($B331,"-",$C331),IN_1A!$B$2:$AA$3000,11,FALSE))</f>
        <v>0</v>
      </c>
      <c r="N331" s="1608">
        <f>IF(ISERROR(VLOOKUP(CONCATENATE($B331,"-",$C331),IN_1A!$B$2:$AA$3000,12,FALSE))=TRUE,"",VLOOKUP(CONCATENATE($B331,"-",$C331),IN_1A!$B$2:$AA$3000,12,FALSE))</f>
        <v>0</v>
      </c>
      <c r="O331" s="1607">
        <f>IF(ISERROR(VLOOKUP(CONCATENATE($B331,"-",$C331),IN_1A!$B$2:$AA$3000,13,FALSE))=TRUE,"",VLOOKUP(CONCATENATE($B331,"-",$C331),IN_1A!$B$2:$AA$3000,13,FALSE))</f>
        <v>0</v>
      </c>
      <c r="P331" s="1608">
        <f>IF(ISERROR(VLOOKUP(CONCATENATE($B331,"-",$C331),IN_1A!$B$2:$AA$3000,14,FALSE))=TRUE,"",VLOOKUP(CONCATENATE($B331,"-",$C331),IN_1A!$B$2:$AA$3000,14,FALSE))</f>
        <v>0</v>
      </c>
      <c r="Q331" s="613">
        <f t="shared" si="39"/>
        <v>0</v>
      </c>
      <c r="R331" s="614">
        <f t="shared" si="39"/>
        <v>0</v>
      </c>
      <c r="S331" s="313" t="str">
        <f t="shared" ref="S331:S339" si="45">IF(O331&gt;Q331,"ERRORE",IF(P331&gt;R331,"ERRORE",""))</f>
        <v/>
      </c>
    </row>
    <row r="332" spans="1:19" s="314" customFormat="1" ht="12" customHeight="1" thickBot="1">
      <c r="A332" s="275" t="s">
        <v>664</v>
      </c>
      <c r="B332" s="273" t="s">
        <v>665</v>
      </c>
      <c r="C332" s="276" t="s">
        <v>692</v>
      </c>
      <c r="D332" s="1545" t="str">
        <f t="shared" si="44"/>
        <v/>
      </c>
      <c r="E332" s="509">
        <f>IF(ISERROR(VLOOKUP(CONCATENATE($B332,"-",$C332),IN_1A!$B$2:$AA$3000,3,FALSE))=TRUE,"",VLOOKUP(CONCATENATE($B332,"-",$C332),IN_1A!$B$2:$AA$3000,3,FALSE))</f>
        <v>0</v>
      </c>
      <c r="F332" s="1608">
        <f>IF(ISERROR(VLOOKUP(CONCATENATE($B332,"-",$C332),IN_1A!$B$2:$AA$3000,4,FALSE))=TRUE,"",VLOOKUP(CONCATENATE($B332,"-",$C332),IN_1A!$B$2:$AA$3000,4,FALSE))</f>
        <v>0</v>
      </c>
      <c r="G332" s="1607">
        <f>IF(ISERROR(VLOOKUP(CONCATENATE($B332,"-",$C332),IN_1A!$B$2:$AA$3000,5,FALSE))=TRUE,"",VLOOKUP(CONCATENATE($B332,"-",$C332),IN_1A!$B$2:$AA$3000,5,FALSE))</f>
        <v>0</v>
      </c>
      <c r="H332" s="1608">
        <f>IF(ISERROR(VLOOKUP(CONCATENATE($B332,"-",$C332),IN_1A!$B$2:$AA$3000,6,FALSE))=TRUE,"",VLOOKUP(CONCATENATE($B332,"-",$C332),IN_1A!$B$2:$AA$3000,6,FALSE))</f>
        <v>0</v>
      </c>
      <c r="I332" s="1607">
        <f>IF(ISERROR(VLOOKUP(CONCATENATE($B332,"-",$C332),IN_1A!$B$2:$AA$3000,7,FALSE))=TRUE,"",VLOOKUP(CONCATENATE($B332,"-",$C332),IN_1A!$B$2:$AA$3000,7,FALSE))</f>
        <v>0</v>
      </c>
      <c r="J332" s="1608">
        <f>IF(ISERROR(VLOOKUP(CONCATENATE($B332,"-",$C332),IN_1A!$B$2:$AA$3000,8,FALSE))=TRUE,"",VLOOKUP(CONCATENATE($B332,"-",$C332),IN_1A!$B$2:$AA$3000,8,FALSE))</f>
        <v>0</v>
      </c>
      <c r="K332" s="1607">
        <f>IF(ISERROR(VLOOKUP(CONCATENATE($B332,"-",$C332),IN_1A!$B$2:$AA$3000,9,FALSE))=TRUE,"",VLOOKUP(CONCATENATE($B332,"-",$C332),IN_1A!$B$2:$AA$3000,9,FALSE))</f>
        <v>0</v>
      </c>
      <c r="L332" s="1608">
        <f>IF(ISERROR(VLOOKUP(CONCATENATE($B332,"-",$C332),IN_1A!$B$2:$AA$3000,10,FALSE))=TRUE,"",VLOOKUP(CONCATENATE($B332,"-",$C332),IN_1A!$B$2:$AA$3000,10,FALSE))</f>
        <v>0</v>
      </c>
      <c r="M332" s="1607">
        <f>IF(ISERROR(VLOOKUP(CONCATENATE($B332,"-",$C332),IN_1A!$B$2:$AA$3000,11,FALSE))=TRUE,"",VLOOKUP(CONCATENATE($B332,"-",$C332),IN_1A!$B$2:$AA$3000,11,FALSE))</f>
        <v>0</v>
      </c>
      <c r="N332" s="1608">
        <f>IF(ISERROR(VLOOKUP(CONCATENATE($B332,"-",$C332),IN_1A!$B$2:$AA$3000,12,FALSE))=TRUE,"",VLOOKUP(CONCATENATE($B332,"-",$C332),IN_1A!$B$2:$AA$3000,12,FALSE))</f>
        <v>0</v>
      </c>
      <c r="O332" s="1607">
        <f>IF(ISERROR(VLOOKUP(CONCATENATE($B332,"-",$C332),IN_1A!$B$2:$AA$3000,13,FALSE))=TRUE,"",VLOOKUP(CONCATENATE($B332,"-",$C332),IN_1A!$B$2:$AA$3000,13,FALSE))</f>
        <v>0</v>
      </c>
      <c r="P332" s="1608">
        <f>IF(ISERROR(VLOOKUP(CONCATENATE($B332,"-",$C332),IN_1A!$B$2:$AA$3000,14,FALSE))=TRUE,"",VLOOKUP(CONCATENATE($B332,"-",$C332),IN_1A!$B$2:$AA$3000,14,FALSE))</f>
        <v>0</v>
      </c>
      <c r="Q332" s="613">
        <f t="shared" si="39"/>
        <v>0</v>
      </c>
      <c r="R332" s="614">
        <f t="shared" si="39"/>
        <v>0</v>
      </c>
      <c r="S332" s="313" t="str">
        <f t="shared" si="45"/>
        <v/>
      </c>
    </row>
    <row r="333" spans="1:19" s="314" customFormat="1" ht="12" customHeight="1" thickBot="1">
      <c r="A333" s="275" t="s">
        <v>666</v>
      </c>
      <c r="B333" s="291" t="s">
        <v>667</v>
      </c>
      <c r="C333" s="274" t="s">
        <v>692</v>
      </c>
      <c r="D333" s="1545" t="str">
        <f t="shared" si="44"/>
        <v/>
      </c>
      <c r="E333" s="509">
        <f>IF(ISERROR(VLOOKUP(CONCATENATE($B333,"-",$C333),IN_1A!$B$2:$AA$3000,3,FALSE))=TRUE,"",VLOOKUP(CONCATENATE($B333,"-",$C333),IN_1A!$B$2:$AA$3000,3,FALSE))</f>
        <v>0</v>
      </c>
      <c r="F333" s="1608">
        <f>IF(ISERROR(VLOOKUP(CONCATENATE($B333,"-",$C333),IN_1A!$B$2:$AA$3000,4,FALSE))=TRUE,"",VLOOKUP(CONCATENATE($B333,"-",$C333),IN_1A!$B$2:$AA$3000,4,FALSE))</f>
        <v>0</v>
      </c>
      <c r="G333" s="1607">
        <f>IF(ISERROR(VLOOKUP(CONCATENATE($B333,"-",$C333),IN_1A!$B$2:$AA$3000,5,FALSE))=TRUE,"",VLOOKUP(CONCATENATE($B333,"-",$C333),IN_1A!$B$2:$AA$3000,5,FALSE))</f>
        <v>0</v>
      </c>
      <c r="H333" s="1608">
        <f>IF(ISERROR(VLOOKUP(CONCATENATE($B333,"-",$C333),IN_1A!$B$2:$AA$3000,6,FALSE))=TRUE,"",VLOOKUP(CONCATENATE($B333,"-",$C333),IN_1A!$B$2:$AA$3000,6,FALSE))</f>
        <v>0</v>
      </c>
      <c r="I333" s="1607">
        <f>IF(ISERROR(VLOOKUP(CONCATENATE($B333,"-",$C333),IN_1A!$B$2:$AA$3000,7,FALSE))=TRUE,"",VLOOKUP(CONCATENATE($B333,"-",$C333),IN_1A!$B$2:$AA$3000,7,FALSE))</f>
        <v>0</v>
      </c>
      <c r="J333" s="1608">
        <f>IF(ISERROR(VLOOKUP(CONCATENATE($B333,"-",$C333),IN_1A!$B$2:$AA$3000,8,FALSE))=TRUE,"",VLOOKUP(CONCATENATE($B333,"-",$C333),IN_1A!$B$2:$AA$3000,8,FALSE))</f>
        <v>0</v>
      </c>
      <c r="K333" s="1607">
        <f>IF(ISERROR(VLOOKUP(CONCATENATE($B333,"-",$C333),IN_1A!$B$2:$AA$3000,9,FALSE))=TRUE,"",VLOOKUP(CONCATENATE($B333,"-",$C333),IN_1A!$B$2:$AA$3000,9,FALSE))</f>
        <v>0</v>
      </c>
      <c r="L333" s="1608">
        <f>IF(ISERROR(VLOOKUP(CONCATENATE($B333,"-",$C333),IN_1A!$B$2:$AA$3000,10,FALSE))=TRUE,"",VLOOKUP(CONCATENATE($B333,"-",$C333),IN_1A!$B$2:$AA$3000,10,FALSE))</f>
        <v>0</v>
      </c>
      <c r="M333" s="1607">
        <f>IF(ISERROR(VLOOKUP(CONCATENATE($B333,"-",$C333),IN_1A!$B$2:$AA$3000,11,FALSE))=TRUE,"",VLOOKUP(CONCATENATE($B333,"-",$C333),IN_1A!$B$2:$AA$3000,11,FALSE))</f>
        <v>0</v>
      </c>
      <c r="N333" s="1608">
        <f>IF(ISERROR(VLOOKUP(CONCATENATE($B333,"-",$C333),IN_1A!$B$2:$AA$3000,12,FALSE))=TRUE,"",VLOOKUP(CONCATENATE($B333,"-",$C333),IN_1A!$B$2:$AA$3000,12,FALSE))</f>
        <v>0</v>
      </c>
      <c r="O333" s="1607">
        <f>IF(ISERROR(VLOOKUP(CONCATENATE($B333,"-",$C333),IN_1A!$B$2:$AA$3000,13,FALSE))=TRUE,"",VLOOKUP(CONCATENATE($B333,"-",$C333),IN_1A!$B$2:$AA$3000,13,FALSE))</f>
        <v>0</v>
      </c>
      <c r="P333" s="1608">
        <f>IF(ISERROR(VLOOKUP(CONCATENATE($B333,"-",$C333),IN_1A!$B$2:$AA$3000,14,FALSE))=TRUE,"",VLOOKUP(CONCATENATE($B333,"-",$C333),IN_1A!$B$2:$AA$3000,14,FALSE))</f>
        <v>0</v>
      </c>
      <c r="Q333" s="613">
        <f t="shared" si="39"/>
        <v>0</v>
      </c>
      <c r="R333" s="614">
        <f t="shared" si="39"/>
        <v>0</v>
      </c>
      <c r="S333" s="313" t="str">
        <f t="shared" si="45"/>
        <v/>
      </c>
    </row>
    <row r="334" spans="1:19" s="314" customFormat="1" ht="12" customHeight="1" thickBot="1">
      <c r="A334" s="275" t="s">
        <v>668</v>
      </c>
      <c r="B334" s="273" t="s">
        <v>669</v>
      </c>
      <c r="C334" s="276" t="s">
        <v>692</v>
      </c>
      <c r="D334" s="1545" t="str">
        <f t="shared" si="44"/>
        <v/>
      </c>
      <c r="E334" s="509">
        <f>IF(ISERROR(VLOOKUP(CONCATENATE($B334,"-",$C334),IN_1A!$B$2:$AA$3000,3,FALSE))=TRUE,"",VLOOKUP(CONCATENATE($B334,"-",$C334),IN_1A!$B$2:$AA$3000,3,FALSE))</f>
        <v>0</v>
      </c>
      <c r="F334" s="1608">
        <f>IF(ISERROR(VLOOKUP(CONCATENATE($B334,"-",$C334),IN_1A!$B$2:$AA$3000,4,FALSE))=TRUE,"",VLOOKUP(CONCATENATE($B334,"-",$C334),IN_1A!$B$2:$AA$3000,4,FALSE))</f>
        <v>0</v>
      </c>
      <c r="G334" s="1607">
        <f>IF(ISERROR(VLOOKUP(CONCATENATE($B334,"-",$C334),IN_1A!$B$2:$AA$3000,5,FALSE))=TRUE,"",VLOOKUP(CONCATENATE($B334,"-",$C334),IN_1A!$B$2:$AA$3000,5,FALSE))</f>
        <v>0</v>
      </c>
      <c r="H334" s="1608">
        <f>IF(ISERROR(VLOOKUP(CONCATENATE($B334,"-",$C334),IN_1A!$B$2:$AA$3000,6,FALSE))=TRUE,"",VLOOKUP(CONCATENATE($B334,"-",$C334),IN_1A!$B$2:$AA$3000,6,FALSE))</f>
        <v>0</v>
      </c>
      <c r="I334" s="1607">
        <f>IF(ISERROR(VLOOKUP(CONCATENATE($B334,"-",$C334),IN_1A!$B$2:$AA$3000,7,FALSE))=TRUE,"",VLOOKUP(CONCATENATE($B334,"-",$C334),IN_1A!$B$2:$AA$3000,7,FALSE))</f>
        <v>0</v>
      </c>
      <c r="J334" s="1608">
        <f>IF(ISERROR(VLOOKUP(CONCATENATE($B334,"-",$C334),IN_1A!$B$2:$AA$3000,8,FALSE))=TRUE,"",VLOOKUP(CONCATENATE($B334,"-",$C334),IN_1A!$B$2:$AA$3000,8,FALSE))</f>
        <v>0</v>
      </c>
      <c r="K334" s="1607">
        <f>IF(ISERROR(VLOOKUP(CONCATENATE($B334,"-",$C334),IN_1A!$B$2:$AA$3000,9,FALSE))=TRUE,"",VLOOKUP(CONCATENATE($B334,"-",$C334),IN_1A!$B$2:$AA$3000,9,FALSE))</f>
        <v>0</v>
      </c>
      <c r="L334" s="1608">
        <f>IF(ISERROR(VLOOKUP(CONCATENATE($B334,"-",$C334),IN_1A!$B$2:$AA$3000,10,FALSE))=TRUE,"",VLOOKUP(CONCATENATE($B334,"-",$C334),IN_1A!$B$2:$AA$3000,10,FALSE))</f>
        <v>0</v>
      </c>
      <c r="M334" s="1607">
        <f>IF(ISERROR(VLOOKUP(CONCATENATE($B334,"-",$C334),IN_1A!$B$2:$AA$3000,11,FALSE))=TRUE,"",VLOOKUP(CONCATENATE($B334,"-",$C334),IN_1A!$B$2:$AA$3000,11,FALSE))</f>
        <v>0</v>
      </c>
      <c r="N334" s="1608">
        <f>IF(ISERROR(VLOOKUP(CONCATENATE($B334,"-",$C334),IN_1A!$B$2:$AA$3000,12,FALSE))=TRUE,"",VLOOKUP(CONCATENATE($B334,"-",$C334),IN_1A!$B$2:$AA$3000,12,FALSE))</f>
        <v>0</v>
      </c>
      <c r="O334" s="1607">
        <f>IF(ISERROR(VLOOKUP(CONCATENATE($B334,"-",$C334),IN_1A!$B$2:$AA$3000,13,FALSE))=TRUE,"",VLOOKUP(CONCATENATE($B334,"-",$C334),IN_1A!$B$2:$AA$3000,13,FALSE))</f>
        <v>0</v>
      </c>
      <c r="P334" s="1608">
        <f>IF(ISERROR(VLOOKUP(CONCATENATE($B334,"-",$C334),IN_1A!$B$2:$AA$3000,14,FALSE))=TRUE,"",VLOOKUP(CONCATENATE($B334,"-",$C334),IN_1A!$B$2:$AA$3000,14,FALSE))</f>
        <v>0</v>
      </c>
      <c r="Q334" s="613">
        <f t="shared" si="39"/>
        <v>0</v>
      </c>
      <c r="R334" s="614">
        <f t="shared" si="39"/>
        <v>0</v>
      </c>
      <c r="S334" s="313" t="str">
        <f t="shared" si="45"/>
        <v/>
      </c>
    </row>
    <row r="335" spans="1:19" s="314" customFormat="1" ht="12" customHeight="1" thickBot="1">
      <c r="A335" s="275" t="s">
        <v>670</v>
      </c>
      <c r="B335" s="296" t="s">
        <v>671</v>
      </c>
      <c r="C335" s="297" t="s">
        <v>692</v>
      </c>
      <c r="D335" s="1545" t="str">
        <f t="shared" si="44"/>
        <v/>
      </c>
      <c r="E335" s="509">
        <f>IF(ISERROR(VLOOKUP(CONCATENATE($B335,"-",$C335),IN_1A!$B$2:$AA$3000,3,FALSE))=TRUE,"",VLOOKUP(CONCATENATE($B335,"-",$C335),IN_1A!$B$2:$AA$3000,3,FALSE))</f>
        <v>0</v>
      </c>
      <c r="F335" s="1608">
        <f>IF(ISERROR(VLOOKUP(CONCATENATE($B335,"-",$C335),IN_1A!$B$2:$AA$3000,4,FALSE))=TRUE,"",VLOOKUP(CONCATENATE($B335,"-",$C335),IN_1A!$B$2:$AA$3000,4,FALSE))</f>
        <v>0</v>
      </c>
      <c r="G335" s="1607">
        <f>IF(ISERROR(VLOOKUP(CONCATENATE($B335,"-",$C335),IN_1A!$B$2:$AA$3000,5,FALSE))=TRUE,"",VLOOKUP(CONCATENATE($B335,"-",$C335),IN_1A!$B$2:$AA$3000,5,FALSE))</f>
        <v>0</v>
      </c>
      <c r="H335" s="1608">
        <f>IF(ISERROR(VLOOKUP(CONCATENATE($B335,"-",$C335),IN_1A!$B$2:$AA$3000,6,FALSE))=TRUE,"",VLOOKUP(CONCATENATE($B335,"-",$C335),IN_1A!$B$2:$AA$3000,6,FALSE))</f>
        <v>0</v>
      </c>
      <c r="I335" s="1607">
        <f>IF(ISERROR(VLOOKUP(CONCATENATE($B335,"-",$C335),IN_1A!$B$2:$AA$3000,7,FALSE))=TRUE,"",VLOOKUP(CONCATENATE($B335,"-",$C335),IN_1A!$B$2:$AA$3000,7,FALSE))</f>
        <v>0</v>
      </c>
      <c r="J335" s="1608">
        <f>IF(ISERROR(VLOOKUP(CONCATENATE($B335,"-",$C335),IN_1A!$B$2:$AA$3000,8,FALSE))=TRUE,"",VLOOKUP(CONCATENATE($B335,"-",$C335),IN_1A!$B$2:$AA$3000,8,FALSE))</f>
        <v>0</v>
      </c>
      <c r="K335" s="1607">
        <f>IF(ISERROR(VLOOKUP(CONCATENATE($B335,"-",$C335),IN_1A!$B$2:$AA$3000,9,FALSE))=TRUE,"",VLOOKUP(CONCATENATE($B335,"-",$C335),IN_1A!$B$2:$AA$3000,9,FALSE))</f>
        <v>0</v>
      </c>
      <c r="L335" s="1608">
        <f>IF(ISERROR(VLOOKUP(CONCATENATE($B335,"-",$C335),IN_1A!$B$2:$AA$3000,10,FALSE))=TRUE,"",VLOOKUP(CONCATENATE($B335,"-",$C335),IN_1A!$B$2:$AA$3000,10,FALSE))</f>
        <v>0</v>
      </c>
      <c r="M335" s="1607">
        <f>IF(ISERROR(VLOOKUP(CONCATENATE($B335,"-",$C335),IN_1A!$B$2:$AA$3000,11,FALSE))=TRUE,"",VLOOKUP(CONCATENATE($B335,"-",$C335),IN_1A!$B$2:$AA$3000,11,FALSE))</f>
        <v>0</v>
      </c>
      <c r="N335" s="1608">
        <f>IF(ISERROR(VLOOKUP(CONCATENATE($B335,"-",$C335),IN_1A!$B$2:$AA$3000,12,FALSE))=TRUE,"",VLOOKUP(CONCATENATE($B335,"-",$C335),IN_1A!$B$2:$AA$3000,12,FALSE))</f>
        <v>0</v>
      </c>
      <c r="O335" s="1607">
        <f>IF(ISERROR(VLOOKUP(CONCATENATE($B335,"-",$C335),IN_1A!$B$2:$AA$3000,13,FALSE))=TRUE,"",VLOOKUP(CONCATENATE($B335,"-",$C335),IN_1A!$B$2:$AA$3000,13,FALSE))</f>
        <v>0</v>
      </c>
      <c r="P335" s="1608">
        <f>IF(ISERROR(VLOOKUP(CONCATENATE($B335,"-",$C335),IN_1A!$B$2:$AA$3000,14,FALSE))=TRUE,"",VLOOKUP(CONCATENATE($B335,"-",$C335),IN_1A!$B$2:$AA$3000,14,FALSE))</f>
        <v>0</v>
      </c>
      <c r="Q335" s="613">
        <f t="shared" si="39"/>
        <v>0</v>
      </c>
      <c r="R335" s="614">
        <f t="shared" si="39"/>
        <v>0</v>
      </c>
      <c r="S335" s="313" t="str">
        <f t="shared" si="45"/>
        <v/>
      </c>
    </row>
    <row r="336" spans="1:19" s="314" customFormat="1" ht="12" customHeight="1" thickBot="1">
      <c r="A336" s="275" t="s">
        <v>672</v>
      </c>
      <c r="B336" s="296" t="s">
        <v>673</v>
      </c>
      <c r="C336" s="297" t="s">
        <v>692</v>
      </c>
      <c r="D336" s="1545" t="str">
        <f t="shared" si="44"/>
        <v/>
      </c>
      <c r="E336" s="509">
        <f>IF(ISERROR(VLOOKUP(CONCATENATE($B336,"-",$C336),IN_1A!$B$2:$AA$3000,3,FALSE))=TRUE,"",VLOOKUP(CONCATENATE($B336,"-",$C336),IN_1A!$B$2:$AA$3000,3,FALSE))</f>
        <v>0</v>
      </c>
      <c r="F336" s="1608">
        <f>IF(ISERROR(VLOOKUP(CONCATENATE($B336,"-",$C336),IN_1A!$B$2:$AA$3000,4,FALSE))=TRUE,"",VLOOKUP(CONCATENATE($B336,"-",$C336),IN_1A!$B$2:$AA$3000,4,FALSE))</f>
        <v>0</v>
      </c>
      <c r="G336" s="1607">
        <f>IF(ISERROR(VLOOKUP(CONCATENATE($B336,"-",$C336),IN_1A!$B$2:$AA$3000,5,FALSE))=TRUE,"",VLOOKUP(CONCATENATE($B336,"-",$C336),IN_1A!$B$2:$AA$3000,5,FALSE))</f>
        <v>0</v>
      </c>
      <c r="H336" s="1608">
        <f>IF(ISERROR(VLOOKUP(CONCATENATE($B336,"-",$C336),IN_1A!$B$2:$AA$3000,6,FALSE))=TRUE,"",VLOOKUP(CONCATENATE($B336,"-",$C336),IN_1A!$B$2:$AA$3000,6,FALSE))</f>
        <v>0</v>
      </c>
      <c r="I336" s="1607">
        <f>IF(ISERROR(VLOOKUP(CONCATENATE($B336,"-",$C336),IN_1A!$B$2:$AA$3000,7,FALSE))=TRUE,"",VLOOKUP(CONCATENATE($B336,"-",$C336),IN_1A!$B$2:$AA$3000,7,FALSE))</f>
        <v>0</v>
      </c>
      <c r="J336" s="1608">
        <f>IF(ISERROR(VLOOKUP(CONCATENATE($B336,"-",$C336),IN_1A!$B$2:$AA$3000,8,FALSE))=TRUE,"",VLOOKUP(CONCATENATE($B336,"-",$C336),IN_1A!$B$2:$AA$3000,8,FALSE))</f>
        <v>0</v>
      </c>
      <c r="K336" s="1607">
        <f>IF(ISERROR(VLOOKUP(CONCATENATE($B336,"-",$C336),IN_1A!$B$2:$AA$3000,9,FALSE))=TRUE,"",VLOOKUP(CONCATENATE($B336,"-",$C336),IN_1A!$B$2:$AA$3000,9,FALSE))</f>
        <v>0</v>
      </c>
      <c r="L336" s="1608">
        <f>IF(ISERROR(VLOOKUP(CONCATENATE($B336,"-",$C336),IN_1A!$B$2:$AA$3000,10,FALSE))=TRUE,"",VLOOKUP(CONCATENATE($B336,"-",$C336),IN_1A!$B$2:$AA$3000,10,FALSE))</f>
        <v>0</v>
      </c>
      <c r="M336" s="1607">
        <f>IF(ISERROR(VLOOKUP(CONCATENATE($B336,"-",$C336),IN_1A!$B$2:$AA$3000,11,FALSE))=TRUE,"",VLOOKUP(CONCATENATE($B336,"-",$C336),IN_1A!$B$2:$AA$3000,11,FALSE))</f>
        <v>0</v>
      </c>
      <c r="N336" s="1608">
        <f>IF(ISERROR(VLOOKUP(CONCATENATE($B336,"-",$C336),IN_1A!$B$2:$AA$3000,12,FALSE))=TRUE,"",VLOOKUP(CONCATENATE($B336,"-",$C336),IN_1A!$B$2:$AA$3000,12,FALSE))</f>
        <v>0</v>
      </c>
      <c r="O336" s="1607">
        <f>IF(ISERROR(VLOOKUP(CONCATENATE($B336,"-",$C336),IN_1A!$B$2:$AA$3000,13,FALSE))=TRUE,"",VLOOKUP(CONCATENATE($B336,"-",$C336),IN_1A!$B$2:$AA$3000,13,FALSE))</f>
        <v>0</v>
      </c>
      <c r="P336" s="1608">
        <f>IF(ISERROR(VLOOKUP(CONCATENATE($B336,"-",$C336),IN_1A!$B$2:$AA$3000,14,FALSE))=TRUE,"",VLOOKUP(CONCATENATE($B336,"-",$C336),IN_1A!$B$2:$AA$3000,14,FALSE))</f>
        <v>0</v>
      </c>
      <c r="Q336" s="613">
        <f t="shared" si="39"/>
        <v>0</v>
      </c>
      <c r="R336" s="614">
        <f t="shared" si="39"/>
        <v>0</v>
      </c>
      <c r="S336" s="313" t="str">
        <f t="shared" si="45"/>
        <v/>
      </c>
    </row>
    <row r="337" spans="1:19" s="314" customFormat="1" ht="12" customHeight="1" thickBot="1">
      <c r="A337" s="277" t="s">
        <v>674</v>
      </c>
      <c r="B337" s="278" t="s">
        <v>675</v>
      </c>
      <c r="C337" s="279" t="s">
        <v>692</v>
      </c>
      <c r="D337" s="1541" t="str">
        <f t="shared" si="44"/>
        <v/>
      </c>
      <c r="E337" s="511">
        <f>IF(ISERROR(VLOOKUP(CONCATENATE($B337,"-",$C337),IN_1A!$B$2:$AA$3000,3,FALSE))=TRUE,"",VLOOKUP(CONCATENATE($B337,"-",$C337),IN_1A!$B$2:$AA$3000,3,FALSE))</f>
        <v>0</v>
      </c>
      <c r="F337" s="1610">
        <f>IF(ISERROR(VLOOKUP(CONCATENATE($B337,"-",$C337),IN_1A!$B$2:$AA$3000,4,FALSE))=TRUE,"",VLOOKUP(CONCATENATE($B337,"-",$C337),IN_1A!$B$2:$AA$3000,4,FALSE))</f>
        <v>0</v>
      </c>
      <c r="G337" s="1609">
        <f>IF(ISERROR(VLOOKUP(CONCATENATE($B337,"-",$C337),IN_1A!$B$2:$AA$3000,5,FALSE))=TRUE,"",VLOOKUP(CONCATENATE($B337,"-",$C337),IN_1A!$B$2:$AA$3000,5,FALSE))</f>
        <v>0</v>
      </c>
      <c r="H337" s="1610">
        <f>IF(ISERROR(VLOOKUP(CONCATENATE($B337,"-",$C337),IN_1A!$B$2:$AA$3000,6,FALSE))=TRUE,"",VLOOKUP(CONCATENATE($B337,"-",$C337),IN_1A!$B$2:$AA$3000,6,FALSE))</f>
        <v>0</v>
      </c>
      <c r="I337" s="1609">
        <f>IF(ISERROR(VLOOKUP(CONCATENATE($B337,"-",$C337),IN_1A!$B$2:$AA$3000,7,FALSE))=TRUE,"",VLOOKUP(CONCATENATE($B337,"-",$C337),IN_1A!$B$2:$AA$3000,7,FALSE))</f>
        <v>0</v>
      </c>
      <c r="J337" s="1610">
        <f>IF(ISERROR(VLOOKUP(CONCATENATE($B337,"-",$C337),IN_1A!$B$2:$AA$3000,8,FALSE))=TRUE,"",VLOOKUP(CONCATENATE($B337,"-",$C337),IN_1A!$B$2:$AA$3000,8,FALSE))</f>
        <v>0</v>
      </c>
      <c r="K337" s="1609">
        <f>IF(ISERROR(VLOOKUP(CONCATENATE($B337,"-",$C337),IN_1A!$B$2:$AA$3000,9,FALSE))=TRUE,"",VLOOKUP(CONCATENATE($B337,"-",$C337),IN_1A!$B$2:$AA$3000,9,FALSE))</f>
        <v>0</v>
      </c>
      <c r="L337" s="1610">
        <f>IF(ISERROR(VLOOKUP(CONCATENATE($B337,"-",$C337),IN_1A!$B$2:$AA$3000,10,FALSE))=TRUE,"",VLOOKUP(CONCATENATE($B337,"-",$C337),IN_1A!$B$2:$AA$3000,10,FALSE))</f>
        <v>0</v>
      </c>
      <c r="M337" s="1609">
        <f>IF(ISERROR(VLOOKUP(CONCATENATE($B337,"-",$C337),IN_1A!$B$2:$AA$3000,11,FALSE))=TRUE,"",VLOOKUP(CONCATENATE($B337,"-",$C337),IN_1A!$B$2:$AA$3000,11,FALSE))</f>
        <v>0</v>
      </c>
      <c r="N337" s="1610">
        <f>IF(ISERROR(VLOOKUP(CONCATENATE($B337,"-",$C337),IN_1A!$B$2:$AA$3000,12,FALSE))=TRUE,"",VLOOKUP(CONCATENATE($B337,"-",$C337),IN_1A!$B$2:$AA$3000,12,FALSE))</f>
        <v>0</v>
      </c>
      <c r="O337" s="1609">
        <f>IF(ISERROR(VLOOKUP(CONCATENATE($B337,"-",$C337),IN_1A!$B$2:$AA$3000,13,FALSE))=TRUE,"",VLOOKUP(CONCATENATE($B337,"-",$C337),IN_1A!$B$2:$AA$3000,13,FALSE))</f>
        <v>0</v>
      </c>
      <c r="P337" s="1610">
        <f>IF(ISERROR(VLOOKUP(CONCATENATE($B337,"-",$C337),IN_1A!$B$2:$AA$3000,14,FALSE))=TRUE,"",VLOOKUP(CONCATENATE($B337,"-",$C337),IN_1A!$B$2:$AA$3000,14,FALSE))</f>
        <v>0</v>
      </c>
      <c r="Q337" s="615">
        <f t="shared" si="39"/>
        <v>0</v>
      </c>
      <c r="R337" s="616">
        <f t="shared" si="39"/>
        <v>0</v>
      </c>
      <c r="S337" s="313" t="str">
        <f t="shared" si="45"/>
        <v/>
      </c>
    </row>
    <row r="338" spans="1:19" s="314" customFormat="1" ht="12" customHeight="1" thickBot="1">
      <c r="A338" s="280" t="s">
        <v>606</v>
      </c>
      <c r="B338" s="294"/>
      <c r="C338" s="274"/>
      <c r="D338" s="1543"/>
      <c r="E338" s="522"/>
      <c r="F338" s="505"/>
      <c r="G338" s="505"/>
      <c r="H338" s="505"/>
      <c r="I338" s="505"/>
      <c r="J338" s="505"/>
      <c r="K338" s="505"/>
      <c r="L338" s="505"/>
      <c r="M338" s="505"/>
      <c r="N338" s="505"/>
      <c r="O338" s="505"/>
      <c r="P338" s="505"/>
      <c r="Q338" s="617"/>
      <c r="R338" s="618"/>
      <c r="S338" s="313" t="str">
        <f t="shared" si="45"/>
        <v/>
      </c>
    </row>
    <row r="339" spans="1:19" s="314" customFormat="1" ht="12" customHeight="1" thickBot="1">
      <c r="A339" s="272" t="s">
        <v>658</v>
      </c>
      <c r="B339" s="283" t="s">
        <v>676</v>
      </c>
      <c r="C339" s="284" t="s">
        <v>692</v>
      </c>
      <c r="D339" s="1544" t="str">
        <f t="shared" ref="D339:D348" si="46">CONCATENATE(D$287)</f>
        <v/>
      </c>
      <c r="E339" s="507">
        <f>IF(ISERROR(VLOOKUP(CONCATENATE($B339,"-",$C339),IN_1A!$B$2:$AA$3000,3,FALSE))=TRUE,"",VLOOKUP(CONCATENATE($B339,"-",$C339),IN_1A!$B$2:$AA$3000,3,FALSE))</f>
        <v>0</v>
      </c>
      <c r="F339" s="1606">
        <f>IF(ISERROR(VLOOKUP(CONCATENATE($B339,"-",$C339),IN_1A!$B$2:$AA$3000,4,FALSE))=TRUE,"",VLOOKUP(CONCATENATE($B339,"-",$C339),IN_1A!$B$2:$AA$3000,4,FALSE))</f>
        <v>0</v>
      </c>
      <c r="G339" s="1605">
        <f>IF(ISERROR(VLOOKUP(CONCATENATE($B339,"-",$C339),IN_1A!$B$2:$AA$3000,5,FALSE))=TRUE,"",VLOOKUP(CONCATENATE($B339,"-",$C339),IN_1A!$B$2:$AA$3000,5,FALSE))</f>
        <v>0</v>
      </c>
      <c r="H339" s="1606">
        <f>IF(ISERROR(VLOOKUP(CONCATENATE($B339,"-",$C339),IN_1A!$B$2:$AA$3000,6,FALSE))=TRUE,"",VLOOKUP(CONCATENATE($B339,"-",$C339),IN_1A!$B$2:$AA$3000,6,FALSE))</f>
        <v>0</v>
      </c>
      <c r="I339" s="1605">
        <f>IF(ISERROR(VLOOKUP(CONCATENATE($B339,"-",$C339),IN_1A!$B$2:$AA$3000,7,FALSE))=TRUE,"",VLOOKUP(CONCATENATE($B339,"-",$C339),IN_1A!$B$2:$AA$3000,7,FALSE))</f>
        <v>0</v>
      </c>
      <c r="J339" s="1606">
        <f>IF(ISERROR(VLOOKUP(CONCATENATE($B339,"-",$C339),IN_1A!$B$2:$AA$3000,8,FALSE))=TRUE,"",VLOOKUP(CONCATENATE($B339,"-",$C339),IN_1A!$B$2:$AA$3000,8,FALSE))</f>
        <v>0</v>
      </c>
      <c r="K339" s="1605">
        <f>IF(ISERROR(VLOOKUP(CONCATENATE($B339,"-",$C339),IN_1A!$B$2:$AA$3000,9,FALSE))=TRUE,"",VLOOKUP(CONCATENATE($B339,"-",$C339),IN_1A!$B$2:$AA$3000,9,FALSE))</f>
        <v>0</v>
      </c>
      <c r="L339" s="1606">
        <f>IF(ISERROR(VLOOKUP(CONCATENATE($B339,"-",$C339),IN_1A!$B$2:$AA$3000,10,FALSE))=TRUE,"",VLOOKUP(CONCATENATE($B339,"-",$C339),IN_1A!$B$2:$AA$3000,10,FALSE))</f>
        <v>0</v>
      </c>
      <c r="M339" s="1605">
        <f>IF(ISERROR(VLOOKUP(CONCATENATE($B339,"-",$C339),IN_1A!$B$2:$AA$3000,11,FALSE))=TRUE,"",VLOOKUP(CONCATENATE($B339,"-",$C339),IN_1A!$B$2:$AA$3000,11,FALSE))</f>
        <v>0</v>
      </c>
      <c r="N339" s="1606">
        <f>IF(ISERROR(VLOOKUP(CONCATENATE($B339,"-",$C339),IN_1A!$B$2:$AA$3000,12,FALSE))=TRUE,"",VLOOKUP(CONCATENATE($B339,"-",$C339),IN_1A!$B$2:$AA$3000,12,FALSE))</f>
        <v>0</v>
      </c>
      <c r="O339" s="1605">
        <f>IF(ISERROR(VLOOKUP(CONCATENATE($B339,"-",$C339),IN_1A!$B$2:$AA$3000,13,FALSE))=TRUE,"",VLOOKUP(CONCATENATE($B339,"-",$C339),IN_1A!$B$2:$AA$3000,13,FALSE))</f>
        <v>0</v>
      </c>
      <c r="P339" s="1606">
        <f>IF(ISERROR(VLOOKUP(CONCATENATE($B339,"-",$C339),IN_1A!$B$2:$AA$3000,14,FALSE))=TRUE,"",VLOOKUP(CONCATENATE($B339,"-",$C339),IN_1A!$B$2:$AA$3000,14,FALSE))</f>
        <v>0</v>
      </c>
      <c r="Q339" s="611">
        <f t="shared" si="39"/>
        <v>0</v>
      </c>
      <c r="R339" s="612">
        <f t="shared" si="39"/>
        <v>0</v>
      </c>
      <c r="S339" s="313" t="str">
        <f t="shared" si="45"/>
        <v/>
      </c>
    </row>
    <row r="340" spans="1:19" s="315" customFormat="1" ht="12" thickBot="1">
      <c r="A340" s="275" t="s">
        <v>660</v>
      </c>
      <c r="B340" s="273" t="s">
        <v>677</v>
      </c>
      <c r="C340" s="276" t="s">
        <v>692</v>
      </c>
      <c r="D340" s="1545" t="str">
        <f t="shared" si="46"/>
        <v/>
      </c>
      <c r="E340" s="509">
        <f>IF(ISERROR(VLOOKUP(CONCATENATE($B340,"-",$C340),IN_1A!$B$2:$AA$3000,3,FALSE))=TRUE,"",VLOOKUP(CONCATENATE($B340,"-",$C340),IN_1A!$B$2:$AA$3000,3,FALSE))</f>
        <v>0</v>
      </c>
      <c r="F340" s="1608">
        <f>IF(ISERROR(VLOOKUP(CONCATENATE($B340,"-",$C340),IN_1A!$B$2:$AA$3000,4,FALSE))=TRUE,"",VLOOKUP(CONCATENATE($B340,"-",$C340),IN_1A!$B$2:$AA$3000,4,FALSE))</f>
        <v>0</v>
      </c>
      <c r="G340" s="1607">
        <f>IF(ISERROR(VLOOKUP(CONCATENATE($B340,"-",$C340),IN_1A!$B$2:$AA$3000,5,FALSE))=TRUE,"",VLOOKUP(CONCATENATE($B340,"-",$C340),IN_1A!$B$2:$AA$3000,5,FALSE))</f>
        <v>0</v>
      </c>
      <c r="H340" s="1608">
        <f>IF(ISERROR(VLOOKUP(CONCATENATE($B340,"-",$C340),IN_1A!$B$2:$AA$3000,6,FALSE))=TRUE,"",VLOOKUP(CONCATENATE($B340,"-",$C340),IN_1A!$B$2:$AA$3000,6,FALSE))</f>
        <v>0</v>
      </c>
      <c r="I340" s="1607">
        <f>IF(ISERROR(VLOOKUP(CONCATENATE($B340,"-",$C340),IN_1A!$B$2:$AA$3000,7,FALSE))=TRUE,"",VLOOKUP(CONCATENATE($B340,"-",$C340),IN_1A!$B$2:$AA$3000,7,FALSE))</f>
        <v>0</v>
      </c>
      <c r="J340" s="1608">
        <f>IF(ISERROR(VLOOKUP(CONCATENATE($B340,"-",$C340),IN_1A!$B$2:$AA$3000,8,FALSE))=TRUE,"",VLOOKUP(CONCATENATE($B340,"-",$C340),IN_1A!$B$2:$AA$3000,8,FALSE))</f>
        <v>0</v>
      </c>
      <c r="K340" s="1607">
        <f>IF(ISERROR(VLOOKUP(CONCATENATE($B340,"-",$C340),IN_1A!$B$2:$AA$3000,9,FALSE))=TRUE,"",VLOOKUP(CONCATENATE($B340,"-",$C340),IN_1A!$B$2:$AA$3000,9,FALSE))</f>
        <v>0</v>
      </c>
      <c r="L340" s="1608">
        <f>IF(ISERROR(VLOOKUP(CONCATENATE($B340,"-",$C340),IN_1A!$B$2:$AA$3000,10,FALSE))=TRUE,"",VLOOKUP(CONCATENATE($B340,"-",$C340),IN_1A!$B$2:$AA$3000,10,FALSE))</f>
        <v>0</v>
      </c>
      <c r="M340" s="1607">
        <f>IF(ISERROR(VLOOKUP(CONCATENATE($B340,"-",$C340),IN_1A!$B$2:$AA$3000,11,FALSE))=TRUE,"",VLOOKUP(CONCATENATE($B340,"-",$C340),IN_1A!$B$2:$AA$3000,11,FALSE))</f>
        <v>0</v>
      </c>
      <c r="N340" s="1608">
        <f>IF(ISERROR(VLOOKUP(CONCATENATE($B340,"-",$C340),IN_1A!$B$2:$AA$3000,12,FALSE))=TRUE,"",VLOOKUP(CONCATENATE($B340,"-",$C340),IN_1A!$B$2:$AA$3000,12,FALSE))</f>
        <v>0</v>
      </c>
      <c r="O340" s="1607">
        <f>IF(ISERROR(VLOOKUP(CONCATENATE($B340,"-",$C340),IN_1A!$B$2:$AA$3000,13,FALSE))=TRUE,"",VLOOKUP(CONCATENATE($B340,"-",$C340),IN_1A!$B$2:$AA$3000,13,FALSE))</f>
        <v>0</v>
      </c>
      <c r="P340" s="1608">
        <f>IF(ISERROR(VLOOKUP(CONCATENATE($B340,"-",$C340),IN_1A!$B$2:$AA$3000,14,FALSE))=TRUE,"",VLOOKUP(CONCATENATE($B340,"-",$C340),IN_1A!$B$2:$AA$3000,14,FALSE))</f>
        <v>0</v>
      </c>
      <c r="Q340" s="613">
        <f t="shared" si="39"/>
        <v>0</v>
      </c>
      <c r="R340" s="614">
        <f t="shared" si="39"/>
        <v>0</v>
      </c>
      <c r="S340" s="313"/>
    </row>
    <row r="341" spans="1:19" s="314" customFormat="1" ht="12" customHeight="1" thickBot="1">
      <c r="A341" s="275" t="s">
        <v>662</v>
      </c>
      <c r="B341" s="273" t="s">
        <v>678</v>
      </c>
      <c r="C341" s="276" t="s">
        <v>692</v>
      </c>
      <c r="D341" s="1545" t="str">
        <f t="shared" si="46"/>
        <v/>
      </c>
      <c r="E341" s="509">
        <f>IF(ISERROR(VLOOKUP(CONCATENATE($B341,"-",$C341),IN_1A!$B$2:$AA$3000,3,FALSE))=TRUE,"",VLOOKUP(CONCATENATE($B341,"-",$C341),IN_1A!$B$2:$AA$3000,3,FALSE))</f>
        <v>0</v>
      </c>
      <c r="F341" s="1608">
        <f>IF(ISERROR(VLOOKUP(CONCATENATE($B341,"-",$C341),IN_1A!$B$2:$AA$3000,4,FALSE))=TRUE,"",VLOOKUP(CONCATENATE($B341,"-",$C341),IN_1A!$B$2:$AA$3000,4,FALSE))</f>
        <v>0</v>
      </c>
      <c r="G341" s="1607">
        <f>IF(ISERROR(VLOOKUP(CONCATENATE($B341,"-",$C341),IN_1A!$B$2:$AA$3000,5,FALSE))=TRUE,"",VLOOKUP(CONCATENATE($B341,"-",$C341),IN_1A!$B$2:$AA$3000,5,FALSE))</f>
        <v>0</v>
      </c>
      <c r="H341" s="1608">
        <f>IF(ISERROR(VLOOKUP(CONCATENATE($B341,"-",$C341),IN_1A!$B$2:$AA$3000,6,FALSE))=TRUE,"",VLOOKUP(CONCATENATE($B341,"-",$C341),IN_1A!$B$2:$AA$3000,6,FALSE))</f>
        <v>0</v>
      </c>
      <c r="I341" s="1607">
        <f>IF(ISERROR(VLOOKUP(CONCATENATE($B341,"-",$C341),IN_1A!$B$2:$AA$3000,7,FALSE))=TRUE,"",VLOOKUP(CONCATENATE($B341,"-",$C341),IN_1A!$B$2:$AA$3000,7,FALSE))</f>
        <v>0</v>
      </c>
      <c r="J341" s="1608">
        <f>IF(ISERROR(VLOOKUP(CONCATENATE($B341,"-",$C341),IN_1A!$B$2:$AA$3000,8,FALSE))=TRUE,"",VLOOKUP(CONCATENATE($B341,"-",$C341),IN_1A!$B$2:$AA$3000,8,FALSE))</f>
        <v>0</v>
      </c>
      <c r="K341" s="1607">
        <f>IF(ISERROR(VLOOKUP(CONCATENATE($B341,"-",$C341),IN_1A!$B$2:$AA$3000,9,FALSE))=TRUE,"",VLOOKUP(CONCATENATE($B341,"-",$C341),IN_1A!$B$2:$AA$3000,9,FALSE))</f>
        <v>0</v>
      </c>
      <c r="L341" s="1608">
        <f>IF(ISERROR(VLOOKUP(CONCATENATE($B341,"-",$C341),IN_1A!$B$2:$AA$3000,10,FALSE))=TRUE,"",VLOOKUP(CONCATENATE($B341,"-",$C341),IN_1A!$B$2:$AA$3000,10,FALSE))</f>
        <v>0</v>
      </c>
      <c r="M341" s="1607">
        <f>IF(ISERROR(VLOOKUP(CONCATENATE($B341,"-",$C341),IN_1A!$B$2:$AA$3000,11,FALSE))=TRUE,"",VLOOKUP(CONCATENATE($B341,"-",$C341),IN_1A!$B$2:$AA$3000,11,FALSE))</f>
        <v>0</v>
      </c>
      <c r="N341" s="1608">
        <f>IF(ISERROR(VLOOKUP(CONCATENATE($B341,"-",$C341),IN_1A!$B$2:$AA$3000,12,FALSE))=TRUE,"",VLOOKUP(CONCATENATE($B341,"-",$C341),IN_1A!$B$2:$AA$3000,12,FALSE))</f>
        <v>0</v>
      </c>
      <c r="O341" s="1607">
        <f>IF(ISERROR(VLOOKUP(CONCATENATE($B341,"-",$C341),IN_1A!$B$2:$AA$3000,13,FALSE))=TRUE,"",VLOOKUP(CONCATENATE($B341,"-",$C341),IN_1A!$B$2:$AA$3000,13,FALSE))</f>
        <v>0</v>
      </c>
      <c r="P341" s="1608">
        <f>IF(ISERROR(VLOOKUP(CONCATENATE($B341,"-",$C341),IN_1A!$B$2:$AA$3000,14,FALSE))=TRUE,"",VLOOKUP(CONCATENATE($B341,"-",$C341),IN_1A!$B$2:$AA$3000,14,FALSE))</f>
        <v>0</v>
      </c>
      <c r="Q341" s="613">
        <f t="shared" si="39"/>
        <v>0</v>
      </c>
      <c r="R341" s="614">
        <f t="shared" si="39"/>
        <v>0</v>
      </c>
      <c r="S341" s="313" t="str">
        <f t="shared" ref="S341:S350" si="47">IF(O341&gt;Q341,"ERRORE",IF(P341&gt;R341,"ERRORE",""))</f>
        <v/>
      </c>
    </row>
    <row r="342" spans="1:19" s="314" customFormat="1" ht="12" customHeight="1" thickBot="1">
      <c r="A342" s="275" t="s">
        <v>664</v>
      </c>
      <c r="B342" s="273" t="s">
        <v>679</v>
      </c>
      <c r="C342" s="276" t="s">
        <v>692</v>
      </c>
      <c r="D342" s="1545" t="str">
        <f t="shared" si="46"/>
        <v/>
      </c>
      <c r="E342" s="509">
        <f>IF(ISERROR(VLOOKUP(CONCATENATE($B342,"-",$C342),IN_1A!$B$2:$AA$3000,3,FALSE))=TRUE,"",VLOOKUP(CONCATENATE($B342,"-",$C342),IN_1A!$B$2:$AA$3000,3,FALSE))</f>
        <v>0</v>
      </c>
      <c r="F342" s="1608">
        <f>IF(ISERROR(VLOOKUP(CONCATENATE($B342,"-",$C342),IN_1A!$B$2:$AA$3000,4,FALSE))=TRUE,"",VLOOKUP(CONCATENATE($B342,"-",$C342),IN_1A!$B$2:$AA$3000,4,FALSE))</f>
        <v>0</v>
      </c>
      <c r="G342" s="1607">
        <f>IF(ISERROR(VLOOKUP(CONCATENATE($B342,"-",$C342),IN_1A!$B$2:$AA$3000,5,FALSE))=TRUE,"",VLOOKUP(CONCATENATE($B342,"-",$C342),IN_1A!$B$2:$AA$3000,5,FALSE))</f>
        <v>0</v>
      </c>
      <c r="H342" s="1608">
        <f>IF(ISERROR(VLOOKUP(CONCATENATE($B342,"-",$C342),IN_1A!$B$2:$AA$3000,6,FALSE))=TRUE,"",VLOOKUP(CONCATENATE($B342,"-",$C342),IN_1A!$B$2:$AA$3000,6,FALSE))</f>
        <v>0</v>
      </c>
      <c r="I342" s="1607">
        <f>IF(ISERROR(VLOOKUP(CONCATENATE($B342,"-",$C342),IN_1A!$B$2:$AA$3000,7,FALSE))=TRUE,"",VLOOKUP(CONCATENATE($B342,"-",$C342),IN_1A!$B$2:$AA$3000,7,FALSE))</f>
        <v>0</v>
      </c>
      <c r="J342" s="1608">
        <f>IF(ISERROR(VLOOKUP(CONCATENATE($B342,"-",$C342),IN_1A!$B$2:$AA$3000,8,FALSE))=TRUE,"",VLOOKUP(CONCATENATE($B342,"-",$C342),IN_1A!$B$2:$AA$3000,8,FALSE))</f>
        <v>0</v>
      </c>
      <c r="K342" s="1607">
        <f>IF(ISERROR(VLOOKUP(CONCATENATE($B342,"-",$C342),IN_1A!$B$2:$AA$3000,9,FALSE))=TRUE,"",VLOOKUP(CONCATENATE($B342,"-",$C342),IN_1A!$B$2:$AA$3000,9,FALSE))</f>
        <v>0</v>
      </c>
      <c r="L342" s="1608">
        <f>IF(ISERROR(VLOOKUP(CONCATENATE($B342,"-",$C342),IN_1A!$B$2:$AA$3000,10,FALSE))=TRUE,"",VLOOKUP(CONCATENATE($B342,"-",$C342),IN_1A!$B$2:$AA$3000,10,FALSE))</f>
        <v>0</v>
      </c>
      <c r="M342" s="1607">
        <f>IF(ISERROR(VLOOKUP(CONCATENATE($B342,"-",$C342),IN_1A!$B$2:$AA$3000,11,FALSE))=TRUE,"",VLOOKUP(CONCATENATE($B342,"-",$C342),IN_1A!$B$2:$AA$3000,11,FALSE))</f>
        <v>0</v>
      </c>
      <c r="N342" s="1608">
        <f>IF(ISERROR(VLOOKUP(CONCATENATE($B342,"-",$C342),IN_1A!$B$2:$AA$3000,12,FALSE))=TRUE,"",VLOOKUP(CONCATENATE($B342,"-",$C342),IN_1A!$B$2:$AA$3000,12,FALSE))</f>
        <v>0</v>
      </c>
      <c r="O342" s="1607">
        <f>IF(ISERROR(VLOOKUP(CONCATENATE($B342,"-",$C342),IN_1A!$B$2:$AA$3000,13,FALSE))=TRUE,"",VLOOKUP(CONCATENATE($B342,"-",$C342),IN_1A!$B$2:$AA$3000,13,FALSE))</f>
        <v>0</v>
      </c>
      <c r="P342" s="1608">
        <f>IF(ISERROR(VLOOKUP(CONCATENATE($B342,"-",$C342),IN_1A!$B$2:$AA$3000,14,FALSE))=TRUE,"",VLOOKUP(CONCATENATE($B342,"-",$C342),IN_1A!$B$2:$AA$3000,14,FALSE))</f>
        <v>0</v>
      </c>
      <c r="Q342" s="613">
        <f t="shared" si="39"/>
        <v>0</v>
      </c>
      <c r="R342" s="614">
        <f t="shared" si="39"/>
        <v>0</v>
      </c>
      <c r="S342" s="313" t="str">
        <f t="shared" si="47"/>
        <v/>
      </c>
    </row>
    <row r="343" spans="1:19" s="314" customFormat="1" ht="12" customHeight="1" thickBot="1">
      <c r="A343" s="275" t="s">
        <v>666</v>
      </c>
      <c r="B343" s="291" t="s">
        <v>680</v>
      </c>
      <c r="C343" s="274" t="s">
        <v>692</v>
      </c>
      <c r="D343" s="1545" t="str">
        <f t="shared" si="46"/>
        <v/>
      </c>
      <c r="E343" s="509">
        <f>IF(ISERROR(VLOOKUP(CONCATENATE($B343,"-",$C343),IN_1A!$B$2:$AA$3000,3,FALSE))=TRUE,"",VLOOKUP(CONCATENATE($B343,"-",$C343),IN_1A!$B$2:$AA$3000,3,FALSE))</f>
        <v>0</v>
      </c>
      <c r="F343" s="1608">
        <f>IF(ISERROR(VLOOKUP(CONCATENATE($B343,"-",$C343),IN_1A!$B$2:$AA$3000,4,FALSE))=TRUE,"",VLOOKUP(CONCATENATE($B343,"-",$C343),IN_1A!$B$2:$AA$3000,4,FALSE))</f>
        <v>0</v>
      </c>
      <c r="G343" s="1607">
        <f>IF(ISERROR(VLOOKUP(CONCATENATE($B343,"-",$C343),IN_1A!$B$2:$AA$3000,5,FALSE))=TRUE,"",VLOOKUP(CONCATENATE($B343,"-",$C343),IN_1A!$B$2:$AA$3000,5,FALSE))</f>
        <v>0</v>
      </c>
      <c r="H343" s="1608">
        <f>IF(ISERROR(VLOOKUP(CONCATENATE($B343,"-",$C343),IN_1A!$B$2:$AA$3000,6,FALSE))=TRUE,"",VLOOKUP(CONCATENATE($B343,"-",$C343),IN_1A!$B$2:$AA$3000,6,FALSE))</f>
        <v>0</v>
      </c>
      <c r="I343" s="1607">
        <f>IF(ISERROR(VLOOKUP(CONCATENATE($B343,"-",$C343),IN_1A!$B$2:$AA$3000,7,FALSE))=TRUE,"",VLOOKUP(CONCATENATE($B343,"-",$C343),IN_1A!$B$2:$AA$3000,7,FALSE))</f>
        <v>0</v>
      </c>
      <c r="J343" s="1608">
        <f>IF(ISERROR(VLOOKUP(CONCATENATE($B343,"-",$C343),IN_1A!$B$2:$AA$3000,8,FALSE))=TRUE,"",VLOOKUP(CONCATENATE($B343,"-",$C343),IN_1A!$B$2:$AA$3000,8,FALSE))</f>
        <v>0</v>
      </c>
      <c r="K343" s="1607">
        <f>IF(ISERROR(VLOOKUP(CONCATENATE($B343,"-",$C343),IN_1A!$B$2:$AA$3000,9,FALSE))=TRUE,"",VLOOKUP(CONCATENATE($B343,"-",$C343),IN_1A!$B$2:$AA$3000,9,FALSE))</f>
        <v>0</v>
      </c>
      <c r="L343" s="1608">
        <f>IF(ISERROR(VLOOKUP(CONCATENATE($B343,"-",$C343),IN_1A!$B$2:$AA$3000,10,FALSE))=TRUE,"",VLOOKUP(CONCATENATE($B343,"-",$C343),IN_1A!$B$2:$AA$3000,10,FALSE))</f>
        <v>0</v>
      </c>
      <c r="M343" s="1607">
        <f>IF(ISERROR(VLOOKUP(CONCATENATE($B343,"-",$C343),IN_1A!$B$2:$AA$3000,11,FALSE))=TRUE,"",VLOOKUP(CONCATENATE($B343,"-",$C343),IN_1A!$B$2:$AA$3000,11,FALSE))</f>
        <v>0</v>
      </c>
      <c r="N343" s="1608">
        <f>IF(ISERROR(VLOOKUP(CONCATENATE($B343,"-",$C343),IN_1A!$B$2:$AA$3000,12,FALSE))=TRUE,"",VLOOKUP(CONCATENATE($B343,"-",$C343),IN_1A!$B$2:$AA$3000,12,FALSE))</f>
        <v>0</v>
      </c>
      <c r="O343" s="1607">
        <f>IF(ISERROR(VLOOKUP(CONCATENATE($B343,"-",$C343),IN_1A!$B$2:$AA$3000,13,FALSE))=TRUE,"",VLOOKUP(CONCATENATE($B343,"-",$C343),IN_1A!$B$2:$AA$3000,13,FALSE))</f>
        <v>0</v>
      </c>
      <c r="P343" s="1608">
        <f>IF(ISERROR(VLOOKUP(CONCATENATE($B343,"-",$C343),IN_1A!$B$2:$AA$3000,14,FALSE))=TRUE,"",VLOOKUP(CONCATENATE($B343,"-",$C343),IN_1A!$B$2:$AA$3000,14,FALSE))</f>
        <v>0</v>
      </c>
      <c r="Q343" s="613">
        <f t="shared" si="39"/>
        <v>0</v>
      </c>
      <c r="R343" s="614">
        <f t="shared" si="39"/>
        <v>0</v>
      </c>
      <c r="S343" s="313" t="str">
        <f t="shared" si="47"/>
        <v/>
      </c>
    </row>
    <row r="344" spans="1:19" s="314" customFormat="1" ht="12" customHeight="1" thickBot="1">
      <c r="A344" s="275" t="s">
        <v>668</v>
      </c>
      <c r="B344" s="273" t="s">
        <v>681</v>
      </c>
      <c r="C344" s="276" t="s">
        <v>692</v>
      </c>
      <c r="D344" s="1545" t="str">
        <f t="shared" si="46"/>
        <v/>
      </c>
      <c r="E344" s="509">
        <f>IF(ISERROR(VLOOKUP(CONCATENATE($B344,"-",$C344),IN_1A!$B$2:$AA$3000,3,FALSE))=TRUE,"",VLOOKUP(CONCATENATE($B344,"-",$C344),IN_1A!$B$2:$AA$3000,3,FALSE))</f>
        <v>0</v>
      </c>
      <c r="F344" s="1608">
        <f>IF(ISERROR(VLOOKUP(CONCATENATE($B344,"-",$C344),IN_1A!$B$2:$AA$3000,4,FALSE))=TRUE,"",VLOOKUP(CONCATENATE($B344,"-",$C344),IN_1A!$B$2:$AA$3000,4,FALSE))</f>
        <v>0</v>
      </c>
      <c r="G344" s="1607">
        <f>IF(ISERROR(VLOOKUP(CONCATENATE($B344,"-",$C344),IN_1A!$B$2:$AA$3000,5,FALSE))=TRUE,"",VLOOKUP(CONCATENATE($B344,"-",$C344),IN_1A!$B$2:$AA$3000,5,FALSE))</f>
        <v>0</v>
      </c>
      <c r="H344" s="1608">
        <f>IF(ISERROR(VLOOKUP(CONCATENATE($B344,"-",$C344),IN_1A!$B$2:$AA$3000,6,FALSE))=TRUE,"",VLOOKUP(CONCATENATE($B344,"-",$C344),IN_1A!$B$2:$AA$3000,6,FALSE))</f>
        <v>0</v>
      </c>
      <c r="I344" s="1607">
        <f>IF(ISERROR(VLOOKUP(CONCATENATE($B344,"-",$C344),IN_1A!$B$2:$AA$3000,7,FALSE))=TRUE,"",VLOOKUP(CONCATENATE($B344,"-",$C344),IN_1A!$B$2:$AA$3000,7,FALSE))</f>
        <v>0</v>
      </c>
      <c r="J344" s="1608">
        <f>IF(ISERROR(VLOOKUP(CONCATENATE($B344,"-",$C344),IN_1A!$B$2:$AA$3000,8,FALSE))=TRUE,"",VLOOKUP(CONCATENATE($B344,"-",$C344),IN_1A!$B$2:$AA$3000,8,FALSE))</f>
        <v>0</v>
      </c>
      <c r="K344" s="1607">
        <f>IF(ISERROR(VLOOKUP(CONCATENATE($B344,"-",$C344),IN_1A!$B$2:$AA$3000,9,FALSE))=TRUE,"",VLOOKUP(CONCATENATE($B344,"-",$C344),IN_1A!$B$2:$AA$3000,9,FALSE))</f>
        <v>0</v>
      </c>
      <c r="L344" s="1608">
        <f>IF(ISERROR(VLOOKUP(CONCATENATE($B344,"-",$C344),IN_1A!$B$2:$AA$3000,10,FALSE))=TRUE,"",VLOOKUP(CONCATENATE($B344,"-",$C344),IN_1A!$B$2:$AA$3000,10,FALSE))</f>
        <v>0</v>
      </c>
      <c r="M344" s="1607">
        <f>IF(ISERROR(VLOOKUP(CONCATENATE($B344,"-",$C344),IN_1A!$B$2:$AA$3000,11,FALSE))=TRUE,"",VLOOKUP(CONCATENATE($B344,"-",$C344),IN_1A!$B$2:$AA$3000,11,FALSE))</f>
        <v>0</v>
      </c>
      <c r="N344" s="1608">
        <f>IF(ISERROR(VLOOKUP(CONCATENATE($B344,"-",$C344),IN_1A!$B$2:$AA$3000,12,FALSE))=TRUE,"",VLOOKUP(CONCATENATE($B344,"-",$C344),IN_1A!$B$2:$AA$3000,12,FALSE))</f>
        <v>0</v>
      </c>
      <c r="O344" s="1607">
        <f>IF(ISERROR(VLOOKUP(CONCATENATE($B344,"-",$C344),IN_1A!$B$2:$AA$3000,13,FALSE))=TRUE,"",VLOOKUP(CONCATENATE($B344,"-",$C344),IN_1A!$B$2:$AA$3000,13,FALSE))</f>
        <v>0</v>
      </c>
      <c r="P344" s="1608">
        <f>IF(ISERROR(VLOOKUP(CONCATENATE($B344,"-",$C344),IN_1A!$B$2:$AA$3000,14,FALSE))=TRUE,"",VLOOKUP(CONCATENATE($B344,"-",$C344),IN_1A!$B$2:$AA$3000,14,FALSE))</f>
        <v>0</v>
      </c>
      <c r="Q344" s="613">
        <f t="shared" si="39"/>
        <v>0</v>
      </c>
      <c r="R344" s="614">
        <f t="shared" si="39"/>
        <v>0</v>
      </c>
      <c r="S344" s="313" t="str">
        <f t="shared" si="47"/>
        <v/>
      </c>
    </row>
    <row r="345" spans="1:19" s="314" customFormat="1" ht="12" customHeight="1" thickBot="1">
      <c r="A345" s="275" t="s">
        <v>670</v>
      </c>
      <c r="B345" s="296" t="s">
        <v>682</v>
      </c>
      <c r="C345" s="297" t="s">
        <v>692</v>
      </c>
      <c r="D345" s="1545" t="str">
        <f t="shared" si="46"/>
        <v/>
      </c>
      <c r="E345" s="509">
        <f>IF(ISERROR(VLOOKUP(CONCATENATE($B345,"-",$C345),IN_1A!$B$2:$AA$3000,3,FALSE))=TRUE,"",VLOOKUP(CONCATENATE($B345,"-",$C345),IN_1A!$B$2:$AA$3000,3,FALSE))</f>
        <v>0</v>
      </c>
      <c r="F345" s="1608">
        <f>IF(ISERROR(VLOOKUP(CONCATENATE($B345,"-",$C345),IN_1A!$B$2:$AA$3000,4,FALSE))=TRUE,"",VLOOKUP(CONCATENATE($B345,"-",$C345),IN_1A!$B$2:$AA$3000,4,FALSE))</f>
        <v>0</v>
      </c>
      <c r="G345" s="1607">
        <f>IF(ISERROR(VLOOKUP(CONCATENATE($B345,"-",$C345),IN_1A!$B$2:$AA$3000,5,FALSE))=TRUE,"",VLOOKUP(CONCATENATE($B345,"-",$C345),IN_1A!$B$2:$AA$3000,5,FALSE))</f>
        <v>0</v>
      </c>
      <c r="H345" s="1608">
        <f>IF(ISERROR(VLOOKUP(CONCATENATE($B345,"-",$C345),IN_1A!$B$2:$AA$3000,6,FALSE))=TRUE,"",VLOOKUP(CONCATENATE($B345,"-",$C345),IN_1A!$B$2:$AA$3000,6,FALSE))</f>
        <v>0</v>
      </c>
      <c r="I345" s="1607">
        <f>IF(ISERROR(VLOOKUP(CONCATENATE($B345,"-",$C345),IN_1A!$B$2:$AA$3000,7,FALSE))=TRUE,"",VLOOKUP(CONCATENATE($B345,"-",$C345),IN_1A!$B$2:$AA$3000,7,FALSE))</f>
        <v>0</v>
      </c>
      <c r="J345" s="1608">
        <f>IF(ISERROR(VLOOKUP(CONCATENATE($B345,"-",$C345),IN_1A!$B$2:$AA$3000,8,FALSE))=TRUE,"",VLOOKUP(CONCATENATE($B345,"-",$C345),IN_1A!$B$2:$AA$3000,8,FALSE))</f>
        <v>0</v>
      </c>
      <c r="K345" s="1607">
        <f>IF(ISERROR(VLOOKUP(CONCATENATE($B345,"-",$C345),IN_1A!$B$2:$AA$3000,9,FALSE))=TRUE,"",VLOOKUP(CONCATENATE($B345,"-",$C345),IN_1A!$B$2:$AA$3000,9,FALSE))</f>
        <v>0</v>
      </c>
      <c r="L345" s="1608">
        <f>IF(ISERROR(VLOOKUP(CONCATENATE($B345,"-",$C345),IN_1A!$B$2:$AA$3000,10,FALSE))=TRUE,"",VLOOKUP(CONCATENATE($B345,"-",$C345),IN_1A!$B$2:$AA$3000,10,FALSE))</f>
        <v>0</v>
      </c>
      <c r="M345" s="1607">
        <f>IF(ISERROR(VLOOKUP(CONCATENATE($B345,"-",$C345),IN_1A!$B$2:$AA$3000,11,FALSE))=TRUE,"",VLOOKUP(CONCATENATE($B345,"-",$C345),IN_1A!$B$2:$AA$3000,11,FALSE))</f>
        <v>0</v>
      </c>
      <c r="N345" s="1608">
        <f>IF(ISERROR(VLOOKUP(CONCATENATE($B345,"-",$C345),IN_1A!$B$2:$AA$3000,12,FALSE))=TRUE,"",VLOOKUP(CONCATENATE($B345,"-",$C345),IN_1A!$B$2:$AA$3000,12,FALSE))</f>
        <v>0</v>
      </c>
      <c r="O345" s="1607">
        <f>IF(ISERROR(VLOOKUP(CONCATENATE($B345,"-",$C345),IN_1A!$B$2:$AA$3000,13,FALSE))=TRUE,"",VLOOKUP(CONCATENATE($B345,"-",$C345),IN_1A!$B$2:$AA$3000,13,FALSE))</f>
        <v>0</v>
      </c>
      <c r="P345" s="1608">
        <f>IF(ISERROR(VLOOKUP(CONCATENATE($B345,"-",$C345),IN_1A!$B$2:$AA$3000,14,FALSE))=TRUE,"",VLOOKUP(CONCATENATE($B345,"-",$C345),IN_1A!$B$2:$AA$3000,14,FALSE))</f>
        <v>0</v>
      </c>
      <c r="Q345" s="613">
        <f t="shared" si="39"/>
        <v>0</v>
      </c>
      <c r="R345" s="614">
        <f t="shared" si="39"/>
        <v>0</v>
      </c>
      <c r="S345" s="313" t="str">
        <f t="shared" si="47"/>
        <v/>
      </c>
    </row>
    <row r="346" spans="1:19" s="314" customFormat="1" ht="12" customHeight="1" thickBot="1">
      <c r="A346" s="275" t="s">
        <v>672</v>
      </c>
      <c r="B346" s="296" t="s">
        <v>683</v>
      </c>
      <c r="C346" s="297" t="s">
        <v>692</v>
      </c>
      <c r="D346" s="1545" t="str">
        <f t="shared" si="46"/>
        <v/>
      </c>
      <c r="E346" s="509">
        <f>IF(ISERROR(VLOOKUP(CONCATENATE($B346,"-",$C346),IN_1A!$B$2:$AA$3000,3,FALSE))=TRUE,"",VLOOKUP(CONCATENATE($B346,"-",$C346),IN_1A!$B$2:$AA$3000,3,FALSE))</f>
        <v>0</v>
      </c>
      <c r="F346" s="1608">
        <f>IF(ISERROR(VLOOKUP(CONCATENATE($B346,"-",$C346),IN_1A!$B$2:$AA$3000,4,FALSE))=TRUE,"",VLOOKUP(CONCATENATE($B346,"-",$C346),IN_1A!$B$2:$AA$3000,4,FALSE))</f>
        <v>0</v>
      </c>
      <c r="G346" s="1607">
        <f>IF(ISERROR(VLOOKUP(CONCATENATE($B346,"-",$C346),IN_1A!$B$2:$AA$3000,5,FALSE))=TRUE,"",VLOOKUP(CONCATENATE($B346,"-",$C346),IN_1A!$B$2:$AA$3000,5,FALSE))</f>
        <v>0</v>
      </c>
      <c r="H346" s="1608">
        <f>IF(ISERROR(VLOOKUP(CONCATENATE($B346,"-",$C346),IN_1A!$B$2:$AA$3000,6,FALSE))=TRUE,"",VLOOKUP(CONCATENATE($B346,"-",$C346),IN_1A!$B$2:$AA$3000,6,FALSE))</f>
        <v>0</v>
      </c>
      <c r="I346" s="1607">
        <f>IF(ISERROR(VLOOKUP(CONCATENATE($B346,"-",$C346),IN_1A!$B$2:$AA$3000,7,FALSE))=TRUE,"",VLOOKUP(CONCATENATE($B346,"-",$C346),IN_1A!$B$2:$AA$3000,7,FALSE))</f>
        <v>0</v>
      </c>
      <c r="J346" s="1608">
        <f>IF(ISERROR(VLOOKUP(CONCATENATE($B346,"-",$C346),IN_1A!$B$2:$AA$3000,8,FALSE))=TRUE,"",VLOOKUP(CONCATENATE($B346,"-",$C346),IN_1A!$B$2:$AA$3000,8,FALSE))</f>
        <v>0</v>
      </c>
      <c r="K346" s="1607">
        <f>IF(ISERROR(VLOOKUP(CONCATENATE($B346,"-",$C346),IN_1A!$B$2:$AA$3000,9,FALSE))=TRUE,"",VLOOKUP(CONCATENATE($B346,"-",$C346),IN_1A!$B$2:$AA$3000,9,FALSE))</f>
        <v>0</v>
      </c>
      <c r="L346" s="1608">
        <f>IF(ISERROR(VLOOKUP(CONCATENATE($B346,"-",$C346),IN_1A!$B$2:$AA$3000,10,FALSE))=TRUE,"",VLOOKUP(CONCATENATE($B346,"-",$C346),IN_1A!$B$2:$AA$3000,10,FALSE))</f>
        <v>0</v>
      </c>
      <c r="M346" s="1607">
        <f>IF(ISERROR(VLOOKUP(CONCATENATE($B346,"-",$C346),IN_1A!$B$2:$AA$3000,11,FALSE))=TRUE,"",VLOOKUP(CONCATENATE($B346,"-",$C346),IN_1A!$B$2:$AA$3000,11,FALSE))</f>
        <v>0</v>
      </c>
      <c r="N346" s="1608">
        <f>IF(ISERROR(VLOOKUP(CONCATENATE($B346,"-",$C346),IN_1A!$B$2:$AA$3000,12,FALSE))=TRUE,"",VLOOKUP(CONCATENATE($B346,"-",$C346),IN_1A!$B$2:$AA$3000,12,FALSE))</f>
        <v>0</v>
      </c>
      <c r="O346" s="1607">
        <f>IF(ISERROR(VLOOKUP(CONCATENATE($B346,"-",$C346),IN_1A!$B$2:$AA$3000,13,FALSE))=TRUE,"",VLOOKUP(CONCATENATE($B346,"-",$C346),IN_1A!$B$2:$AA$3000,13,FALSE))</f>
        <v>0</v>
      </c>
      <c r="P346" s="1608">
        <f>IF(ISERROR(VLOOKUP(CONCATENATE($B346,"-",$C346),IN_1A!$B$2:$AA$3000,14,FALSE))=TRUE,"",VLOOKUP(CONCATENATE($B346,"-",$C346),IN_1A!$B$2:$AA$3000,14,FALSE))</f>
        <v>0</v>
      </c>
      <c r="Q346" s="613">
        <f t="shared" si="39"/>
        <v>0</v>
      </c>
      <c r="R346" s="614">
        <f t="shared" si="39"/>
        <v>0</v>
      </c>
      <c r="S346" s="313" t="str">
        <f t="shared" si="47"/>
        <v/>
      </c>
    </row>
    <row r="347" spans="1:19" s="314" customFormat="1" ht="12" customHeight="1" thickBot="1">
      <c r="A347" s="298" t="s">
        <v>674</v>
      </c>
      <c r="B347" s="299" t="s">
        <v>684</v>
      </c>
      <c r="C347" s="300" t="s">
        <v>692</v>
      </c>
      <c r="D347" s="1545" t="str">
        <f t="shared" si="46"/>
        <v/>
      </c>
      <c r="E347" s="509">
        <f>IF(ISERROR(VLOOKUP(CONCATENATE($B347,"-",$C347),IN_1A!$B$2:$AA$3000,3,FALSE))=TRUE,"",VLOOKUP(CONCATENATE($B347,"-",$C347),IN_1A!$B$2:$AA$3000,3,FALSE))</f>
        <v>0</v>
      </c>
      <c r="F347" s="1608">
        <f>IF(ISERROR(VLOOKUP(CONCATENATE($B347,"-",$C347),IN_1A!$B$2:$AA$3000,4,FALSE))=TRUE,"",VLOOKUP(CONCATENATE($B347,"-",$C347),IN_1A!$B$2:$AA$3000,4,FALSE))</f>
        <v>0</v>
      </c>
      <c r="G347" s="1607">
        <f>IF(ISERROR(VLOOKUP(CONCATENATE($B347,"-",$C347),IN_1A!$B$2:$AA$3000,5,FALSE))=TRUE,"",VLOOKUP(CONCATENATE($B347,"-",$C347),IN_1A!$B$2:$AA$3000,5,FALSE))</f>
        <v>0</v>
      </c>
      <c r="H347" s="1608">
        <f>IF(ISERROR(VLOOKUP(CONCATENATE($B347,"-",$C347),IN_1A!$B$2:$AA$3000,6,FALSE))=TRUE,"",VLOOKUP(CONCATENATE($B347,"-",$C347),IN_1A!$B$2:$AA$3000,6,FALSE))</f>
        <v>0</v>
      </c>
      <c r="I347" s="1607">
        <f>IF(ISERROR(VLOOKUP(CONCATENATE($B347,"-",$C347),IN_1A!$B$2:$AA$3000,7,FALSE))=TRUE,"",VLOOKUP(CONCATENATE($B347,"-",$C347),IN_1A!$B$2:$AA$3000,7,FALSE))</f>
        <v>0</v>
      </c>
      <c r="J347" s="1608">
        <f>IF(ISERROR(VLOOKUP(CONCATENATE($B347,"-",$C347),IN_1A!$B$2:$AA$3000,8,FALSE))=TRUE,"",VLOOKUP(CONCATENATE($B347,"-",$C347),IN_1A!$B$2:$AA$3000,8,FALSE))</f>
        <v>0</v>
      </c>
      <c r="K347" s="1607">
        <f>IF(ISERROR(VLOOKUP(CONCATENATE($B347,"-",$C347),IN_1A!$B$2:$AA$3000,9,FALSE))=TRUE,"",VLOOKUP(CONCATENATE($B347,"-",$C347),IN_1A!$B$2:$AA$3000,9,FALSE))</f>
        <v>0</v>
      </c>
      <c r="L347" s="1608">
        <f>IF(ISERROR(VLOOKUP(CONCATENATE($B347,"-",$C347),IN_1A!$B$2:$AA$3000,10,FALSE))=TRUE,"",VLOOKUP(CONCATENATE($B347,"-",$C347),IN_1A!$B$2:$AA$3000,10,FALSE))</f>
        <v>0</v>
      </c>
      <c r="M347" s="1607">
        <f>IF(ISERROR(VLOOKUP(CONCATENATE($B347,"-",$C347),IN_1A!$B$2:$AA$3000,11,FALSE))=TRUE,"",VLOOKUP(CONCATENATE($B347,"-",$C347),IN_1A!$B$2:$AA$3000,11,FALSE))</f>
        <v>0</v>
      </c>
      <c r="N347" s="1608">
        <f>IF(ISERROR(VLOOKUP(CONCATENATE($B347,"-",$C347),IN_1A!$B$2:$AA$3000,12,FALSE))=TRUE,"",VLOOKUP(CONCATENATE($B347,"-",$C347),IN_1A!$B$2:$AA$3000,12,FALSE))</f>
        <v>0</v>
      </c>
      <c r="O347" s="1607">
        <f>IF(ISERROR(VLOOKUP(CONCATENATE($B347,"-",$C347),IN_1A!$B$2:$AA$3000,13,FALSE))=TRUE,"",VLOOKUP(CONCATENATE($B347,"-",$C347),IN_1A!$B$2:$AA$3000,13,FALSE))</f>
        <v>0</v>
      </c>
      <c r="P347" s="1608">
        <f>IF(ISERROR(VLOOKUP(CONCATENATE($B347,"-",$C347),IN_1A!$B$2:$AA$3000,14,FALSE))=TRUE,"",VLOOKUP(CONCATENATE($B347,"-",$C347),IN_1A!$B$2:$AA$3000,14,FALSE))</f>
        <v>0</v>
      </c>
      <c r="Q347" s="613">
        <f t="shared" si="39"/>
        <v>0</v>
      </c>
      <c r="R347" s="614">
        <f t="shared" si="39"/>
        <v>0</v>
      </c>
      <c r="S347" s="313" t="str">
        <f t="shared" si="47"/>
        <v/>
      </c>
    </row>
    <row r="348" spans="1:19" s="314" customFormat="1" ht="12" customHeight="1" thickBot="1">
      <c r="A348" s="301" t="s">
        <v>685</v>
      </c>
      <c r="B348" s="302" t="s">
        <v>686</v>
      </c>
      <c r="C348" s="287" t="s">
        <v>692</v>
      </c>
      <c r="D348" s="1541" t="str">
        <f t="shared" si="46"/>
        <v/>
      </c>
      <c r="E348" s="511">
        <f>IF(ISERROR(VLOOKUP(CONCATENATE($B348,"-",$C348),IN_1A!$B$2:$AA$3000,3,FALSE))=TRUE,"",VLOOKUP(CONCATENATE($B348,"-",$C348),IN_1A!$B$2:$AA$3000,3,FALSE))</f>
        <v>0</v>
      </c>
      <c r="F348" s="1610">
        <f>IF(ISERROR(VLOOKUP(CONCATENATE($B348,"-",$C348),IN_1A!$B$2:$AA$3000,4,FALSE))=TRUE,"",VLOOKUP(CONCATENATE($B348,"-",$C348),IN_1A!$B$2:$AA$3000,4,FALSE))</f>
        <v>0</v>
      </c>
      <c r="G348" s="1609">
        <f>IF(ISERROR(VLOOKUP(CONCATENATE($B348,"-",$C348),IN_1A!$B$2:$AA$3000,5,FALSE))=TRUE,"",VLOOKUP(CONCATENATE($B348,"-",$C348),IN_1A!$B$2:$AA$3000,5,FALSE))</f>
        <v>0</v>
      </c>
      <c r="H348" s="1610">
        <f>IF(ISERROR(VLOOKUP(CONCATENATE($B348,"-",$C348),IN_1A!$B$2:$AA$3000,6,FALSE))=TRUE,"",VLOOKUP(CONCATENATE($B348,"-",$C348),IN_1A!$B$2:$AA$3000,6,FALSE))</f>
        <v>0</v>
      </c>
      <c r="I348" s="1609">
        <f>IF(ISERROR(VLOOKUP(CONCATENATE($B348,"-",$C348),IN_1A!$B$2:$AA$3000,7,FALSE))=TRUE,"",VLOOKUP(CONCATENATE($B348,"-",$C348),IN_1A!$B$2:$AA$3000,7,FALSE))</f>
        <v>0</v>
      </c>
      <c r="J348" s="1610">
        <f>IF(ISERROR(VLOOKUP(CONCATENATE($B348,"-",$C348),IN_1A!$B$2:$AA$3000,8,FALSE))=TRUE,"",VLOOKUP(CONCATENATE($B348,"-",$C348),IN_1A!$B$2:$AA$3000,8,FALSE))</f>
        <v>0</v>
      </c>
      <c r="K348" s="1609">
        <f>IF(ISERROR(VLOOKUP(CONCATENATE($B348,"-",$C348),IN_1A!$B$2:$AA$3000,9,FALSE))=TRUE,"",VLOOKUP(CONCATENATE($B348,"-",$C348),IN_1A!$B$2:$AA$3000,9,FALSE))</f>
        <v>0</v>
      </c>
      <c r="L348" s="1610">
        <f>IF(ISERROR(VLOOKUP(CONCATENATE($B348,"-",$C348),IN_1A!$B$2:$AA$3000,10,FALSE))=TRUE,"",VLOOKUP(CONCATENATE($B348,"-",$C348),IN_1A!$B$2:$AA$3000,10,FALSE))</f>
        <v>0</v>
      </c>
      <c r="M348" s="1609">
        <f>IF(ISERROR(VLOOKUP(CONCATENATE($B348,"-",$C348),IN_1A!$B$2:$AA$3000,11,FALSE))=TRUE,"",VLOOKUP(CONCATENATE($B348,"-",$C348),IN_1A!$B$2:$AA$3000,11,FALSE))</f>
        <v>0</v>
      </c>
      <c r="N348" s="1610">
        <f>IF(ISERROR(VLOOKUP(CONCATENATE($B348,"-",$C348),IN_1A!$B$2:$AA$3000,12,FALSE))=TRUE,"",VLOOKUP(CONCATENATE($B348,"-",$C348),IN_1A!$B$2:$AA$3000,12,FALSE))</f>
        <v>0</v>
      </c>
      <c r="O348" s="1609">
        <f>IF(ISERROR(VLOOKUP(CONCATENATE($B348,"-",$C348),IN_1A!$B$2:$AA$3000,13,FALSE))=TRUE,"",VLOOKUP(CONCATENATE($B348,"-",$C348),IN_1A!$B$2:$AA$3000,13,FALSE))</f>
        <v>0</v>
      </c>
      <c r="P348" s="1610">
        <f>IF(ISERROR(VLOOKUP(CONCATENATE($B348,"-",$C348),IN_1A!$B$2:$AA$3000,14,FALSE))=TRUE,"",VLOOKUP(CONCATENATE($B348,"-",$C348),IN_1A!$B$2:$AA$3000,14,FALSE))</f>
        <v>0</v>
      </c>
      <c r="Q348" s="615">
        <f t="shared" si="39"/>
        <v>0</v>
      </c>
      <c r="R348" s="616">
        <f t="shared" si="39"/>
        <v>0</v>
      </c>
      <c r="S348" s="313" t="str">
        <f t="shared" si="47"/>
        <v/>
      </c>
    </row>
    <row r="349" spans="1:19" s="314" customFormat="1" ht="12" customHeight="1" thickBot="1">
      <c r="A349" s="303" t="s">
        <v>610</v>
      </c>
      <c r="B349" s="286"/>
      <c r="C349" s="287"/>
      <c r="D349" s="1543"/>
      <c r="E349" s="522"/>
      <c r="F349" s="505"/>
      <c r="G349" s="505"/>
      <c r="H349" s="505"/>
      <c r="I349" s="505"/>
      <c r="J349" s="505"/>
      <c r="K349" s="505"/>
      <c r="L349" s="505"/>
      <c r="M349" s="505"/>
      <c r="N349" s="505"/>
      <c r="O349" s="505"/>
      <c r="P349" s="505"/>
      <c r="Q349" s="617"/>
      <c r="R349" s="618"/>
      <c r="S349" s="313" t="str">
        <f t="shared" si="47"/>
        <v/>
      </c>
    </row>
    <row r="350" spans="1:19" s="314" customFormat="1" ht="12" customHeight="1" thickBot="1">
      <c r="A350" s="272" t="s">
        <v>687</v>
      </c>
      <c r="B350" s="283" t="s">
        <v>688</v>
      </c>
      <c r="C350" s="290" t="s">
        <v>692</v>
      </c>
      <c r="D350" s="1550" t="str">
        <f>CONCATENATE(D$287)</f>
        <v/>
      </c>
      <c r="E350" s="507">
        <f>IF(ISERROR(VLOOKUP(CONCATENATE($B350,"-",$C350),IN_1A!$B$2:$AA$3000,3,FALSE))=TRUE,"",VLOOKUP(CONCATENATE($B350,"-",$C350),IN_1A!$B$2:$AA$3000,3,FALSE))</f>
        <v>0</v>
      </c>
      <c r="F350" s="1606">
        <f>IF(ISERROR(VLOOKUP(CONCATENATE($B350,"-",$C350),IN_1A!$B$2:$AA$3000,4,FALSE))=TRUE,"",VLOOKUP(CONCATENATE($B350,"-",$C350),IN_1A!$B$2:$AA$3000,4,FALSE))</f>
        <v>0</v>
      </c>
      <c r="G350" s="1605">
        <f>IF(ISERROR(VLOOKUP(CONCATENATE($B350,"-",$C350),IN_1A!$B$2:$AA$3000,5,FALSE))=TRUE,"",VLOOKUP(CONCATENATE($B350,"-",$C350),IN_1A!$B$2:$AA$3000,5,FALSE))</f>
        <v>0</v>
      </c>
      <c r="H350" s="1606">
        <f>IF(ISERROR(VLOOKUP(CONCATENATE($B350,"-",$C350),IN_1A!$B$2:$AA$3000,6,FALSE))=TRUE,"",VLOOKUP(CONCATENATE($B350,"-",$C350),IN_1A!$B$2:$AA$3000,6,FALSE))</f>
        <v>0</v>
      </c>
      <c r="I350" s="1605">
        <f>IF(ISERROR(VLOOKUP(CONCATENATE($B350,"-",$C350),IN_1A!$B$2:$AA$3000,7,FALSE))=TRUE,"",VLOOKUP(CONCATENATE($B350,"-",$C350),IN_1A!$B$2:$AA$3000,7,FALSE))</f>
        <v>0</v>
      </c>
      <c r="J350" s="1606">
        <f>IF(ISERROR(VLOOKUP(CONCATENATE($B350,"-",$C350),IN_1A!$B$2:$AA$3000,8,FALSE))=TRUE,"",VLOOKUP(CONCATENATE($B350,"-",$C350),IN_1A!$B$2:$AA$3000,8,FALSE))</f>
        <v>0</v>
      </c>
      <c r="K350" s="1605">
        <f>IF(ISERROR(VLOOKUP(CONCATENATE($B350,"-",$C350),IN_1A!$B$2:$AA$3000,9,FALSE))=TRUE,"",VLOOKUP(CONCATENATE($B350,"-",$C350),IN_1A!$B$2:$AA$3000,9,FALSE))</f>
        <v>0</v>
      </c>
      <c r="L350" s="1606">
        <f>IF(ISERROR(VLOOKUP(CONCATENATE($B350,"-",$C350),IN_1A!$B$2:$AA$3000,10,FALSE))=TRUE,"",VLOOKUP(CONCATENATE($B350,"-",$C350),IN_1A!$B$2:$AA$3000,10,FALSE))</f>
        <v>0</v>
      </c>
      <c r="M350" s="1605">
        <f>IF(ISERROR(VLOOKUP(CONCATENATE($B350,"-",$C350),IN_1A!$B$2:$AA$3000,11,FALSE))=TRUE,"",VLOOKUP(CONCATENATE($B350,"-",$C350),IN_1A!$B$2:$AA$3000,11,FALSE))</f>
        <v>0</v>
      </c>
      <c r="N350" s="1606">
        <f>IF(ISERROR(VLOOKUP(CONCATENATE($B350,"-",$C350),IN_1A!$B$2:$AA$3000,12,FALSE))=TRUE,"",VLOOKUP(CONCATENATE($B350,"-",$C350),IN_1A!$B$2:$AA$3000,12,FALSE))</f>
        <v>0</v>
      </c>
      <c r="O350" s="1605">
        <f>IF(ISERROR(VLOOKUP(CONCATENATE($B350,"-",$C350),IN_1A!$B$2:$AA$3000,13,FALSE))=TRUE,"",VLOOKUP(CONCATENATE($B350,"-",$C350),IN_1A!$B$2:$AA$3000,13,FALSE))</f>
        <v>0</v>
      </c>
      <c r="P350" s="1606">
        <f>IF(ISERROR(VLOOKUP(CONCATENATE($B350,"-",$C350),IN_1A!$B$2:$AA$3000,14,FALSE))=TRUE,"",VLOOKUP(CONCATENATE($B350,"-",$C350),IN_1A!$B$2:$AA$3000,14,FALSE))</f>
        <v>0</v>
      </c>
      <c r="Q350" s="611">
        <f t="shared" si="39"/>
        <v>0</v>
      </c>
      <c r="R350" s="612">
        <f t="shared" si="39"/>
        <v>0</v>
      </c>
      <c r="S350" s="313" t="str">
        <f t="shared" si="47"/>
        <v/>
      </c>
    </row>
    <row r="351" spans="1:19" s="315" customFormat="1" ht="12" thickBot="1">
      <c r="A351" s="304" t="s">
        <v>555</v>
      </c>
      <c r="B351" s="305"/>
      <c r="C351" s="306"/>
      <c r="D351" s="1542" t="str">
        <f>CONCATENATE(D$287)</f>
        <v/>
      </c>
      <c r="E351" s="511">
        <f t="shared" ref="E351:R351" si="48">SUM(E287:E350)</f>
        <v>0</v>
      </c>
      <c r="F351" s="616">
        <f t="shared" si="48"/>
        <v>0</v>
      </c>
      <c r="G351" s="615">
        <f t="shared" si="48"/>
        <v>0</v>
      </c>
      <c r="H351" s="616">
        <f t="shared" si="48"/>
        <v>0</v>
      </c>
      <c r="I351" s="615">
        <f t="shared" si="48"/>
        <v>0</v>
      </c>
      <c r="J351" s="616">
        <f t="shared" si="48"/>
        <v>0</v>
      </c>
      <c r="K351" s="615">
        <f t="shared" si="48"/>
        <v>0</v>
      </c>
      <c r="L351" s="616">
        <f t="shared" si="48"/>
        <v>0</v>
      </c>
      <c r="M351" s="615">
        <f t="shared" si="48"/>
        <v>0</v>
      </c>
      <c r="N351" s="616">
        <f t="shared" si="48"/>
        <v>0</v>
      </c>
      <c r="O351" s="615">
        <f t="shared" si="48"/>
        <v>0</v>
      </c>
      <c r="P351" s="616">
        <f t="shared" si="48"/>
        <v>0</v>
      </c>
      <c r="Q351" s="615">
        <f t="shared" si="48"/>
        <v>0</v>
      </c>
      <c r="R351" s="616">
        <f t="shared" si="48"/>
        <v>0</v>
      </c>
      <c r="S351" s="313"/>
    </row>
    <row r="352" spans="1:19" s="314" customFormat="1" ht="12" customHeight="1">
      <c r="A352" s="2489" t="s">
        <v>689</v>
      </c>
      <c r="B352" s="2489"/>
      <c r="C352" s="2489"/>
      <c r="D352" s="2489"/>
      <c r="E352" s="2489"/>
      <c r="F352" s="2489"/>
      <c r="G352" s="2489"/>
      <c r="H352" s="2489"/>
      <c r="I352" s="2489"/>
      <c r="J352" s="2489"/>
      <c r="K352" s="2489"/>
      <c r="L352" s="2489"/>
      <c r="M352" s="2489"/>
      <c r="N352" s="2489"/>
      <c r="O352" s="2489"/>
      <c r="P352" s="2489"/>
      <c r="Q352" s="605"/>
      <c r="R352" s="605"/>
      <c r="S352" s="313" t="str">
        <f>IF(O352&gt;Q352,"ERRORE",IF(P352&gt;R352,"ERRORE",""))</f>
        <v/>
      </c>
    </row>
    <row r="353" spans="1:19" ht="16.5" thickBot="1"/>
    <row r="354" spans="1:19" s="308" customFormat="1" ht="12" thickBot="1">
      <c r="A354" s="1528" t="s">
        <v>597</v>
      </c>
      <c r="B354" s="1529"/>
      <c r="C354" s="1530"/>
      <c r="D354" s="1530"/>
      <c r="E354" s="1531" t="s">
        <v>32</v>
      </c>
      <c r="F354" s="1532" t="s">
        <v>32</v>
      </c>
      <c r="G354" s="1532" t="s">
        <v>32</v>
      </c>
      <c r="H354" s="1532" t="s">
        <v>32</v>
      </c>
      <c r="I354" s="1532" t="s">
        <v>32</v>
      </c>
      <c r="J354" s="1532" t="s">
        <v>32</v>
      </c>
      <c r="K354" s="1532" t="s">
        <v>32</v>
      </c>
      <c r="L354" s="1532" t="s">
        <v>32</v>
      </c>
      <c r="M354" s="1532" t="s">
        <v>32</v>
      </c>
      <c r="N354" s="1532" t="s">
        <v>32</v>
      </c>
      <c r="O354" s="1532" t="s">
        <v>32</v>
      </c>
      <c r="P354" s="1532" t="s">
        <v>32</v>
      </c>
      <c r="Q354" s="1533" t="s">
        <v>32</v>
      </c>
      <c r="R354" s="1534" t="s">
        <v>32</v>
      </c>
      <c r="S354" s="307"/>
    </row>
    <row r="355" spans="1:19" s="310" customFormat="1" ht="9.9499999999999993" customHeight="1" thickBot="1">
      <c r="A355" s="245" t="s">
        <v>598</v>
      </c>
      <c r="B355" s="1535"/>
      <c r="C355" s="1536"/>
      <c r="D355" s="1536"/>
      <c r="E355" s="1537"/>
      <c r="F355" s="1538"/>
      <c r="G355" s="1538"/>
      <c r="H355" s="1538"/>
      <c r="I355" s="1538"/>
      <c r="J355" s="1538"/>
      <c r="K355" s="1538"/>
      <c r="L355" s="1538"/>
      <c r="M355" s="1538"/>
      <c r="N355" s="1538"/>
      <c r="O355" s="1538"/>
      <c r="P355" s="1538"/>
      <c r="Q355" s="1539"/>
      <c r="R355" s="1540"/>
      <c r="S355" s="309"/>
    </row>
    <row r="356" spans="1:19" s="308" customFormat="1" ht="12" thickBot="1">
      <c r="A356" s="237" t="s">
        <v>599</v>
      </c>
      <c r="B356" s="238" t="s">
        <v>600</v>
      </c>
      <c r="C356" s="239" t="s">
        <v>693</v>
      </c>
      <c r="D356" s="1559"/>
      <c r="E356" s="1611">
        <f>IF(ISERROR(VLOOKUP(CONCATENATE($B356,"-",$C356),IN_1A!$B$2:$AA$3000,3,FALSE))=TRUE,"",VLOOKUP(CONCATENATE($B356,"-",$C356),IN_1A!$B$2:$AA$3000,3,FALSE))</f>
        <v>0</v>
      </c>
      <c r="F356" s="1612">
        <f>IF(ISERROR(VLOOKUP(CONCATENATE($B356,"-",$C356),IN_1A!$B$2:$AA$3000,4,FALSE))=TRUE,"",VLOOKUP(CONCATENATE($B356,"-",$C356),IN_1A!$B$2:$AA$3000,4,FALSE))</f>
        <v>0</v>
      </c>
      <c r="G356" s="1611">
        <f>IF(ISERROR(VLOOKUP(CONCATENATE($B356,"-",$C356),IN_1A!$B$2:$AA$3000,5,FALSE))=TRUE,"",VLOOKUP(CONCATENATE($B356,"-",$C356),IN_1A!$B$2:$AA$3000,5,FALSE))</f>
        <v>0</v>
      </c>
      <c r="H356" s="1612">
        <f>IF(ISERROR(VLOOKUP(CONCATENATE($B356,"-",$C356),IN_1A!$B$2:$AA$3000,6,FALSE))=TRUE,"",VLOOKUP(CONCATENATE($B356,"-",$C356),IN_1A!$B$2:$AA$3000,6,FALSE))</f>
        <v>0</v>
      </c>
      <c r="I356" s="1611">
        <f>IF(ISERROR(VLOOKUP(CONCATENATE($B356,"-",$C356),IN_1A!$B$2:$AA$3000,7,FALSE))=TRUE,"",VLOOKUP(CONCATENATE($B356,"-",$C356),IN_1A!$B$2:$AA$3000,7,FALSE))</f>
        <v>0</v>
      </c>
      <c r="J356" s="1612">
        <f>IF(ISERROR(VLOOKUP(CONCATENATE($B356,"-",$C356),IN_1A!$B$2:$AA$3000,8,FALSE))=TRUE,"",VLOOKUP(CONCATENATE($B356,"-",$C356),IN_1A!$B$2:$AA$3000,8,FALSE))</f>
        <v>0</v>
      </c>
      <c r="K356" s="1611">
        <f>IF(ISERROR(VLOOKUP(CONCATENATE($B356,"-",$C356),IN_1A!$B$2:$AA$3000,9,FALSE))=TRUE,"",VLOOKUP(CONCATENATE($B356,"-",$C356),IN_1A!$B$2:$AA$3000,9,FALSE))</f>
        <v>0</v>
      </c>
      <c r="L356" s="1612">
        <f>IF(ISERROR(VLOOKUP(CONCATENATE($B356,"-",$C356),IN_1A!$B$2:$AA$3000,10,FALSE))=TRUE,"",VLOOKUP(CONCATENATE($B356,"-",$C356),IN_1A!$B$2:$AA$3000,10,FALSE))</f>
        <v>0</v>
      </c>
      <c r="M356" s="1611">
        <f>IF(ISERROR(VLOOKUP(CONCATENATE($B356,"-",$C356),IN_1A!$B$2:$AA$3000,11,FALSE))=TRUE,"",VLOOKUP(CONCATENATE($B356,"-",$C356),IN_1A!$B$2:$AA$3000,11,FALSE))</f>
        <v>0</v>
      </c>
      <c r="N356" s="1612">
        <f>IF(ISERROR(VLOOKUP(CONCATENATE($B356,"-",$C356),IN_1A!$B$2:$AA$3000,12,FALSE))=TRUE,"",VLOOKUP(CONCATENATE($B356,"-",$C356),IN_1A!$B$2:$AA$3000,12,FALSE))</f>
        <v>0</v>
      </c>
      <c r="O356" s="1611">
        <f>IF(ISERROR(VLOOKUP(CONCATENATE($B356,"-",$C356),IN_1A!$B$2:$AA$3000,13,FALSE))=TRUE,"",VLOOKUP(CONCATENATE($B356,"-",$C356),IN_1A!$B$2:$AA$3000,13,FALSE))</f>
        <v>0</v>
      </c>
      <c r="P356" s="1612">
        <f>IF(ISERROR(VLOOKUP(CONCATENATE($B356,"-",$C356),IN_1A!$B$2:$AA$3000,14,FALSE))=TRUE,"",VLOOKUP(CONCATENATE($B356,"-",$C356),IN_1A!$B$2:$AA$3000,14,FALSE))</f>
        <v>0</v>
      </c>
      <c r="Q356" s="621">
        <f>E356+G356</f>
        <v>0</v>
      </c>
      <c r="R356" s="622">
        <f>F356+H356</f>
        <v>0</v>
      </c>
      <c r="S356" s="307"/>
    </row>
    <row r="357" spans="1:19" s="310" customFormat="1" ht="11.25" customHeight="1" thickBot="1">
      <c r="A357" s="240" t="s">
        <v>602</v>
      </c>
      <c r="B357" s="238" t="s">
        <v>603</v>
      </c>
      <c r="C357" s="241" t="s">
        <v>693</v>
      </c>
      <c r="D357" s="1552" t="str">
        <f>CONCATENATE(D$356)</f>
        <v/>
      </c>
      <c r="E357" s="1613">
        <f>IF(ISERROR(VLOOKUP(CONCATENATE($B357,"-",$C357),IN_1A!$B$2:$AA$3000,3,FALSE))=TRUE,"",VLOOKUP(CONCATENATE($B357,"-",$C357),IN_1A!$B$2:$AA$3000,3,FALSE))</f>
        <v>0</v>
      </c>
      <c r="F357" s="1614">
        <f>IF(ISERROR(VLOOKUP(CONCATENATE($B357,"-",$C357),IN_1A!$B$2:$AA$3000,4,FALSE))=TRUE,"",VLOOKUP(CONCATENATE($B357,"-",$C357),IN_1A!$B$2:$AA$3000,4,FALSE))</f>
        <v>0</v>
      </c>
      <c r="G357" s="1613">
        <f>IF(ISERROR(VLOOKUP(CONCATENATE($B357,"-",$C357),IN_1A!$B$2:$AA$3000,5,FALSE))=TRUE,"",VLOOKUP(CONCATENATE($B357,"-",$C357),IN_1A!$B$2:$AA$3000,5,FALSE))</f>
        <v>0</v>
      </c>
      <c r="H357" s="1614">
        <f>IF(ISERROR(VLOOKUP(CONCATENATE($B357,"-",$C357),IN_1A!$B$2:$AA$3000,6,FALSE))=TRUE,"",VLOOKUP(CONCATENATE($B357,"-",$C357),IN_1A!$B$2:$AA$3000,6,FALSE))</f>
        <v>0</v>
      </c>
      <c r="I357" s="1613">
        <f>IF(ISERROR(VLOOKUP(CONCATENATE($B357,"-",$C357),IN_1A!$B$2:$AA$3000,7,FALSE))=TRUE,"",VLOOKUP(CONCATENATE($B357,"-",$C357),IN_1A!$B$2:$AA$3000,7,FALSE))</f>
        <v>0</v>
      </c>
      <c r="J357" s="1614">
        <f>IF(ISERROR(VLOOKUP(CONCATENATE($B357,"-",$C357),IN_1A!$B$2:$AA$3000,8,FALSE))=TRUE,"",VLOOKUP(CONCATENATE($B357,"-",$C357),IN_1A!$B$2:$AA$3000,8,FALSE))</f>
        <v>0</v>
      </c>
      <c r="K357" s="1613">
        <f>IF(ISERROR(VLOOKUP(CONCATENATE($B357,"-",$C357),IN_1A!$B$2:$AA$3000,9,FALSE))=TRUE,"",VLOOKUP(CONCATENATE($B357,"-",$C357),IN_1A!$B$2:$AA$3000,9,FALSE))</f>
        <v>0</v>
      </c>
      <c r="L357" s="1614">
        <f>IF(ISERROR(VLOOKUP(CONCATENATE($B357,"-",$C357),IN_1A!$B$2:$AA$3000,10,FALSE))=TRUE,"",VLOOKUP(CONCATENATE($B357,"-",$C357),IN_1A!$B$2:$AA$3000,10,FALSE))</f>
        <v>0</v>
      </c>
      <c r="M357" s="1613">
        <f>IF(ISERROR(VLOOKUP(CONCATENATE($B357,"-",$C357),IN_1A!$B$2:$AA$3000,11,FALSE))=TRUE,"",VLOOKUP(CONCATENATE($B357,"-",$C357),IN_1A!$B$2:$AA$3000,11,FALSE))</f>
        <v>0</v>
      </c>
      <c r="N357" s="1614">
        <f>IF(ISERROR(VLOOKUP(CONCATENATE($B357,"-",$C357),IN_1A!$B$2:$AA$3000,12,FALSE))=TRUE,"",VLOOKUP(CONCATENATE($B357,"-",$C357),IN_1A!$B$2:$AA$3000,12,FALSE))</f>
        <v>0</v>
      </c>
      <c r="O357" s="1613">
        <f>IF(ISERROR(VLOOKUP(CONCATENATE($B357,"-",$C357),IN_1A!$B$2:$AA$3000,13,FALSE))=TRUE,"",VLOOKUP(CONCATENATE($B357,"-",$C357),IN_1A!$B$2:$AA$3000,13,FALSE))</f>
        <v>0</v>
      </c>
      <c r="P357" s="1614">
        <f>IF(ISERROR(VLOOKUP(CONCATENATE($B357,"-",$C357),IN_1A!$B$2:$AA$3000,14,FALSE))=TRUE,"",VLOOKUP(CONCATENATE($B357,"-",$C357),IN_1A!$B$2:$AA$3000,14,FALSE))</f>
        <v>0</v>
      </c>
      <c r="Q357" s="623">
        <f t="shared" ref="Q357:R419" si="49">E357+G357</f>
        <v>0</v>
      </c>
      <c r="R357" s="624">
        <f t="shared" si="49"/>
        <v>0</v>
      </c>
      <c r="S357" s="309"/>
    </row>
    <row r="358" spans="1:19" s="308" customFormat="1" ht="12" customHeight="1" thickBot="1">
      <c r="A358" s="242" t="s">
        <v>604</v>
      </c>
      <c r="B358" s="243" t="s">
        <v>605</v>
      </c>
      <c r="C358" s="244" t="s">
        <v>693</v>
      </c>
      <c r="D358" s="1553" t="str">
        <f>CONCATENATE(D$356)</f>
        <v/>
      </c>
      <c r="E358" s="1615">
        <f>IF(ISERROR(VLOOKUP(CONCATENATE($B358,"-",$C358),IN_1A!$B$2:$AA$3000,3,FALSE))=TRUE,"",VLOOKUP(CONCATENATE($B358,"-",$C358),IN_1A!$B$2:$AA$3000,3,FALSE))</f>
        <v>0</v>
      </c>
      <c r="F358" s="1616">
        <f>IF(ISERROR(VLOOKUP(CONCATENATE($B358,"-",$C358),IN_1A!$B$2:$AA$3000,4,FALSE))=TRUE,"",VLOOKUP(CONCATENATE($B358,"-",$C358),IN_1A!$B$2:$AA$3000,4,FALSE))</f>
        <v>0</v>
      </c>
      <c r="G358" s="1615">
        <f>IF(ISERROR(VLOOKUP(CONCATENATE($B358,"-",$C358),IN_1A!$B$2:$AA$3000,5,FALSE))=TRUE,"",VLOOKUP(CONCATENATE($B358,"-",$C358),IN_1A!$B$2:$AA$3000,5,FALSE))</f>
        <v>0</v>
      </c>
      <c r="H358" s="1616">
        <f>IF(ISERROR(VLOOKUP(CONCATENATE($B358,"-",$C358),IN_1A!$B$2:$AA$3000,6,FALSE))=TRUE,"",VLOOKUP(CONCATENATE($B358,"-",$C358),IN_1A!$B$2:$AA$3000,6,FALSE))</f>
        <v>0</v>
      </c>
      <c r="I358" s="1615">
        <f>IF(ISERROR(VLOOKUP(CONCATENATE($B358,"-",$C358),IN_1A!$B$2:$AA$3000,7,FALSE))=TRUE,"",VLOOKUP(CONCATENATE($B358,"-",$C358),IN_1A!$B$2:$AA$3000,7,FALSE))</f>
        <v>0</v>
      </c>
      <c r="J358" s="1616">
        <f>IF(ISERROR(VLOOKUP(CONCATENATE($B358,"-",$C358),IN_1A!$B$2:$AA$3000,8,FALSE))=TRUE,"",VLOOKUP(CONCATENATE($B358,"-",$C358),IN_1A!$B$2:$AA$3000,8,FALSE))</f>
        <v>0</v>
      </c>
      <c r="K358" s="1615">
        <f>IF(ISERROR(VLOOKUP(CONCATENATE($B358,"-",$C358),IN_1A!$B$2:$AA$3000,9,FALSE))=TRUE,"",VLOOKUP(CONCATENATE($B358,"-",$C358),IN_1A!$B$2:$AA$3000,9,FALSE))</f>
        <v>0</v>
      </c>
      <c r="L358" s="1616">
        <f>IF(ISERROR(VLOOKUP(CONCATENATE($B358,"-",$C358),IN_1A!$B$2:$AA$3000,10,FALSE))=TRUE,"",VLOOKUP(CONCATENATE($B358,"-",$C358),IN_1A!$B$2:$AA$3000,10,FALSE))</f>
        <v>0</v>
      </c>
      <c r="M358" s="1615">
        <f>IF(ISERROR(VLOOKUP(CONCATENATE($B358,"-",$C358),IN_1A!$B$2:$AA$3000,11,FALSE))=TRUE,"",VLOOKUP(CONCATENATE($B358,"-",$C358),IN_1A!$B$2:$AA$3000,11,FALSE))</f>
        <v>0</v>
      </c>
      <c r="N358" s="1616">
        <f>IF(ISERROR(VLOOKUP(CONCATENATE($B358,"-",$C358),IN_1A!$B$2:$AA$3000,12,FALSE))=TRUE,"",VLOOKUP(CONCATENATE($B358,"-",$C358),IN_1A!$B$2:$AA$3000,12,FALSE))</f>
        <v>0</v>
      </c>
      <c r="O358" s="1615">
        <f>IF(ISERROR(VLOOKUP(CONCATENATE($B358,"-",$C358),IN_1A!$B$2:$AA$3000,13,FALSE))=TRUE,"",VLOOKUP(CONCATENATE($B358,"-",$C358),IN_1A!$B$2:$AA$3000,13,FALSE))</f>
        <v>0</v>
      </c>
      <c r="P358" s="1616">
        <f>IF(ISERROR(VLOOKUP(CONCATENATE($B358,"-",$C358),IN_1A!$B$2:$AA$3000,14,FALSE))=TRUE,"",VLOOKUP(CONCATENATE($B358,"-",$C358),IN_1A!$B$2:$AA$3000,14,FALSE))</f>
        <v>0</v>
      </c>
      <c r="Q358" s="625">
        <f t="shared" si="49"/>
        <v>0</v>
      </c>
      <c r="R358" s="626">
        <f t="shared" si="49"/>
        <v>0</v>
      </c>
      <c r="S358" s="307" t="str">
        <f>IF(O358&gt;Q358,"ERRORE",IF(P358&gt;R358,"ERRORE",""))</f>
        <v/>
      </c>
    </row>
    <row r="359" spans="1:19" s="308" customFormat="1" ht="12" customHeight="1" thickBot="1">
      <c r="A359" s="245" t="s">
        <v>606</v>
      </c>
      <c r="B359" s="246"/>
      <c r="C359" s="247"/>
      <c r="D359" s="1554"/>
      <c r="E359" s="532"/>
      <c r="F359" s="533"/>
      <c r="G359" s="533"/>
      <c r="H359" s="533"/>
      <c r="I359" s="533"/>
      <c r="J359" s="533"/>
      <c r="K359" s="533"/>
      <c r="L359" s="533"/>
      <c r="M359" s="533"/>
      <c r="N359" s="533"/>
      <c r="O359" s="533"/>
      <c r="P359" s="533"/>
      <c r="Q359" s="627"/>
      <c r="R359" s="628"/>
      <c r="S359" s="307" t="str">
        <f>IF(O359&gt;Q359,"ERRORE",IF(P359&gt;R359,"ERRORE",""))</f>
        <v/>
      </c>
    </row>
    <row r="360" spans="1:19" s="311" customFormat="1" ht="12" customHeight="1" thickBot="1">
      <c r="A360" s="237" t="s">
        <v>599</v>
      </c>
      <c r="B360" s="248" t="s">
        <v>607</v>
      </c>
      <c r="C360" s="249" t="s">
        <v>693</v>
      </c>
      <c r="D360" s="1555" t="str">
        <f>CONCATENATE(D$356)</f>
        <v/>
      </c>
      <c r="E360" s="1611">
        <f>IF(ISERROR(VLOOKUP(CONCATENATE($B360,"-",$C360),IN_1A!$B$2:$AA$3000,3,FALSE))=TRUE,"",VLOOKUP(CONCATENATE($B360,"-",$C360),IN_1A!$B$2:$AA$3000,3,FALSE))</f>
        <v>0</v>
      </c>
      <c r="F360" s="1612">
        <f>IF(ISERROR(VLOOKUP(CONCATENATE($B360,"-",$C360),IN_1A!$B$2:$AA$3000,4,FALSE))=TRUE,"",VLOOKUP(CONCATENATE($B360,"-",$C360),IN_1A!$B$2:$AA$3000,4,FALSE))</f>
        <v>0</v>
      </c>
      <c r="G360" s="1611">
        <f>IF(ISERROR(VLOOKUP(CONCATENATE($B360,"-",$C360),IN_1A!$B$2:$AA$3000,5,FALSE))=TRUE,"",VLOOKUP(CONCATENATE($B360,"-",$C360),IN_1A!$B$2:$AA$3000,5,FALSE))</f>
        <v>0</v>
      </c>
      <c r="H360" s="1612">
        <f>IF(ISERROR(VLOOKUP(CONCATENATE($B360,"-",$C360),IN_1A!$B$2:$AA$3000,6,FALSE))=TRUE,"",VLOOKUP(CONCATENATE($B360,"-",$C360),IN_1A!$B$2:$AA$3000,6,FALSE))</f>
        <v>0</v>
      </c>
      <c r="I360" s="1611">
        <f>IF(ISERROR(VLOOKUP(CONCATENATE($B360,"-",$C360),IN_1A!$B$2:$AA$3000,7,FALSE))=TRUE,"",VLOOKUP(CONCATENATE($B360,"-",$C360),IN_1A!$B$2:$AA$3000,7,FALSE))</f>
        <v>0</v>
      </c>
      <c r="J360" s="1612">
        <f>IF(ISERROR(VLOOKUP(CONCATENATE($B360,"-",$C360),IN_1A!$B$2:$AA$3000,8,FALSE))=TRUE,"",VLOOKUP(CONCATENATE($B360,"-",$C360),IN_1A!$B$2:$AA$3000,8,FALSE))</f>
        <v>0</v>
      </c>
      <c r="K360" s="1611">
        <f>IF(ISERROR(VLOOKUP(CONCATENATE($B360,"-",$C360),IN_1A!$B$2:$AA$3000,9,FALSE))=TRUE,"",VLOOKUP(CONCATENATE($B360,"-",$C360),IN_1A!$B$2:$AA$3000,9,FALSE))</f>
        <v>0</v>
      </c>
      <c r="L360" s="1612">
        <f>IF(ISERROR(VLOOKUP(CONCATENATE($B360,"-",$C360),IN_1A!$B$2:$AA$3000,10,FALSE))=TRUE,"",VLOOKUP(CONCATENATE($B360,"-",$C360),IN_1A!$B$2:$AA$3000,10,FALSE))</f>
        <v>0</v>
      </c>
      <c r="M360" s="1611">
        <f>IF(ISERROR(VLOOKUP(CONCATENATE($B360,"-",$C360),IN_1A!$B$2:$AA$3000,11,FALSE))=TRUE,"",VLOOKUP(CONCATENATE($B360,"-",$C360),IN_1A!$B$2:$AA$3000,11,FALSE))</f>
        <v>0</v>
      </c>
      <c r="N360" s="1612">
        <f>IF(ISERROR(VLOOKUP(CONCATENATE($B360,"-",$C360),IN_1A!$B$2:$AA$3000,12,FALSE))=TRUE,"",VLOOKUP(CONCATENATE($B360,"-",$C360),IN_1A!$B$2:$AA$3000,12,FALSE))</f>
        <v>0</v>
      </c>
      <c r="O360" s="1611">
        <f>IF(ISERROR(VLOOKUP(CONCATENATE($B360,"-",$C360),IN_1A!$B$2:$AA$3000,13,FALSE))=TRUE,"",VLOOKUP(CONCATENATE($B360,"-",$C360),IN_1A!$B$2:$AA$3000,13,FALSE))</f>
        <v>0</v>
      </c>
      <c r="P360" s="1612">
        <f>IF(ISERROR(VLOOKUP(CONCATENATE($B360,"-",$C360),IN_1A!$B$2:$AA$3000,14,FALSE))=TRUE,"",VLOOKUP(CONCATENATE($B360,"-",$C360),IN_1A!$B$2:$AA$3000,14,FALSE))</f>
        <v>0</v>
      </c>
      <c r="Q360" s="621">
        <f t="shared" si="49"/>
        <v>0</v>
      </c>
      <c r="R360" s="622">
        <f t="shared" si="49"/>
        <v>0</v>
      </c>
      <c r="S360" s="307" t="str">
        <f>IF(O360&gt;Q360,"ERRORE",IF(P360&gt;R360,"ERRORE",""))</f>
        <v/>
      </c>
    </row>
    <row r="361" spans="1:19" s="308" customFormat="1" ht="12" thickBot="1">
      <c r="A361" s="240" t="s">
        <v>602</v>
      </c>
      <c r="B361" s="238" t="s">
        <v>608</v>
      </c>
      <c r="C361" s="241" t="s">
        <v>693</v>
      </c>
      <c r="D361" s="1552" t="str">
        <f>CONCATENATE(D$356)</f>
        <v/>
      </c>
      <c r="E361" s="1613">
        <f>IF(ISERROR(VLOOKUP(CONCATENATE($B361,"-",$C361),IN_1A!$B$2:$AA$3000,3,FALSE))=TRUE,"",VLOOKUP(CONCATENATE($B361,"-",$C361),IN_1A!$B$2:$AA$3000,3,FALSE))</f>
        <v>0</v>
      </c>
      <c r="F361" s="1614">
        <f>IF(ISERROR(VLOOKUP(CONCATENATE($B361,"-",$C361),IN_1A!$B$2:$AA$3000,4,FALSE))=TRUE,"",VLOOKUP(CONCATENATE($B361,"-",$C361),IN_1A!$B$2:$AA$3000,4,FALSE))</f>
        <v>0</v>
      </c>
      <c r="G361" s="1613">
        <f>IF(ISERROR(VLOOKUP(CONCATENATE($B361,"-",$C361),IN_1A!$B$2:$AA$3000,5,FALSE))=TRUE,"",VLOOKUP(CONCATENATE($B361,"-",$C361),IN_1A!$B$2:$AA$3000,5,FALSE))</f>
        <v>0</v>
      </c>
      <c r="H361" s="1614">
        <f>IF(ISERROR(VLOOKUP(CONCATENATE($B361,"-",$C361),IN_1A!$B$2:$AA$3000,6,FALSE))=TRUE,"",VLOOKUP(CONCATENATE($B361,"-",$C361),IN_1A!$B$2:$AA$3000,6,FALSE))</f>
        <v>0</v>
      </c>
      <c r="I361" s="1613">
        <f>IF(ISERROR(VLOOKUP(CONCATENATE($B361,"-",$C361),IN_1A!$B$2:$AA$3000,7,FALSE))=TRUE,"",VLOOKUP(CONCATENATE($B361,"-",$C361),IN_1A!$B$2:$AA$3000,7,FALSE))</f>
        <v>0</v>
      </c>
      <c r="J361" s="1614">
        <f>IF(ISERROR(VLOOKUP(CONCATENATE($B361,"-",$C361),IN_1A!$B$2:$AA$3000,8,FALSE))=TRUE,"",VLOOKUP(CONCATENATE($B361,"-",$C361),IN_1A!$B$2:$AA$3000,8,FALSE))</f>
        <v>0</v>
      </c>
      <c r="K361" s="1613">
        <f>IF(ISERROR(VLOOKUP(CONCATENATE($B361,"-",$C361),IN_1A!$B$2:$AA$3000,9,FALSE))=TRUE,"",VLOOKUP(CONCATENATE($B361,"-",$C361),IN_1A!$B$2:$AA$3000,9,FALSE))</f>
        <v>0</v>
      </c>
      <c r="L361" s="1614">
        <f>IF(ISERROR(VLOOKUP(CONCATENATE($B361,"-",$C361),IN_1A!$B$2:$AA$3000,10,FALSE))=TRUE,"",VLOOKUP(CONCATENATE($B361,"-",$C361),IN_1A!$B$2:$AA$3000,10,FALSE))</f>
        <v>0</v>
      </c>
      <c r="M361" s="1613">
        <f>IF(ISERROR(VLOOKUP(CONCATENATE($B361,"-",$C361),IN_1A!$B$2:$AA$3000,11,FALSE))=TRUE,"",VLOOKUP(CONCATENATE($B361,"-",$C361),IN_1A!$B$2:$AA$3000,11,FALSE))</f>
        <v>0</v>
      </c>
      <c r="N361" s="1614">
        <f>IF(ISERROR(VLOOKUP(CONCATENATE($B361,"-",$C361),IN_1A!$B$2:$AA$3000,12,FALSE))=TRUE,"",VLOOKUP(CONCATENATE($B361,"-",$C361),IN_1A!$B$2:$AA$3000,12,FALSE))</f>
        <v>0</v>
      </c>
      <c r="O361" s="1613">
        <f>IF(ISERROR(VLOOKUP(CONCATENATE($B361,"-",$C361),IN_1A!$B$2:$AA$3000,13,FALSE))=TRUE,"",VLOOKUP(CONCATENATE($B361,"-",$C361),IN_1A!$B$2:$AA$3000,13,FALSE))</f>
        <v>0</v>
      </c>
      <c r="P361" s="1614">
        <f>IF(ISERROR(VLOOKUP(CONCATENATE($B361,"-",$C361),IN_1A!$B$2:$AA$3000,14,FALSE))=TRUE,"",VLOOKUP(CONCATENATE($B361,"-",$C361),IN_1A!$B$2:$AA$3000,14,FALSE))</f>
        <v>0</v>
      </c>
      <c r="Q361" s="623">
        <f t="shared" si="49"/>
        <v>0</v>
      </c>
      <c r="R361" s="624">
        <f t="shared" si="49"/>
        <v>0</v>
      </c>
      <c r="S361" s="307"/>
    </row>
    <row r="362" spans="1:19" s="311" customFormat="1" ht="12" customHeight="1" thickBot="1">
      <c r="A362" s="242" t="s">
        <v>604</v>
      </c>
      <c r="B362" s="243" t="s">
        <v>609</v>
      </c>
      <c r="C362" s="244" t="s">
        <v>693</v>
      </c>
      <c r="D362" s="1552" t="str">
        <f>CONCATENATE(D$356)</f>
        <v/>
      </c>
      <c r="E362" s="1615">
        <f>IF(ISERROR(VLOOKUP(CONCATENATE($B362,"-",$C362),IN_1A!$B$2:$AA$3000,3,FALSE))=TRUE,"",VLOOKUP(CONCATENATE($B362,"-",$C362),IN_1A!$B$2:$AA$3000,3,FALSE))</f>
        <v>0</v>
      </c>
      <c r="F362" s="1616">
        <f>IF(ISERROR(VLOOKUP(CONCATENATE($B362,"-",$C362),IN_1A!$B$2:$AA$3000,4,FALSE))=TRUE,"",VLOOKUP(CONCATENATE($B362,"-",$C362),IN_1A!$B$2:$AA$3000,4,FALSE))</f>
        <v>0</v>
      </c>
      <c r="G362" s="1615">
        <f>IF(ISERROR(VLOOKUP(CONCATENATE($B362,"-",$C362),IN_1A!$B$2:$AA$3000,5,FALSE))=TRUE,"",VLOOKUP(CONCATENATE($B362,"-",$C362),IN_1A!$B$2:$AA$3000,5,FALSE))</f>
        <v>0</v>
      </c>
      <c r="H362" s="1616">
        <f>IF(ISERROR(VLOOKUP(CONCATENATE($B362,"-",$C362),IN_1A!$B$2:$AA$3000,6,FALSE))=TRUE,"",VLOOKUP(CONCATENATE($B362,"-",$C362),IN_1A!$B$2:$AA$3000,6,FALSE))</f>
        <v>0</v>
      </c>
      <c r="I362" s="1615">
        <f>IF(ISERROR(VLOOKUP(CONCATENATE($B362,"-",$C362),IN_1A!$B$2:$AA$3000,7,FALSE))=TRUE,"",VLOOKUP(CONCATENATE($B362,"-",$C362),IN_1A!$B$2:$AA$3000,7,FALSE))</f>
        <v>0</v>
      </c>
      <c r="J362" s="1616">
        <f>IF(ISERROR(VLOOKUP(CONCATENATE($B362,"-",$C362),IN_1A!$B$2:$AA$3000,8,FALSE))=TRUE,"",VLOOKUP(CONCATENATE($B362,"-",$C362),IN_1A!$B$2:$AA$3000,8,FALSE))</f>
        <v>0</v>
      </c>
      <c r="K362" s="1615">
        <f>IF(ISERROR(VLOOKUP(CONCATENATE($B362,"-",$C362),IN_1A!$B$2:$AA$3000,9,FALSE))=TRUE,"",VLOOKUP(CONCATENATE($B362,"-",$C362),IN_1A!$B$2:$AA$3000,9,FALSE))</f>
        <v>0</v>
      </c>
      <c r="L362" s="1616">
        <f>IF(ISERROR(VLOOKUP(CONCATENATE($B362,"-",$C362),IN_1A!$B$2:$AA$3000,10,FALSE))=TRUE,"",VLOOKUP(CONCATENATE($B362,"-",$C362),IN_1A!$B$2:$AA$3000,10,FALSE))</f>
        <v>0</v>
      </c>
      <c r="M362" s="1615">
        <f>IF(ISERROR(VLOOKUP(CONCATENATE($B362,"-",$C362),IN_1A!$B$2:$AA$3000,11,FALSE))=TRUE,"",VLOOKUP(CONCATENATE($B362,"-",$C362),IN_1A!$B$2:$AA$3000,11,FALSE))</f>
        <v>0</v>
      </c>
      <c r="N362" s="1616">
        <f>IF(ISERROR(VLOOKUP(CONCATENATE($B362,"-",$C362),IN_1A!$B$2:$AA$3000,12,FALSE))=TRUE,"",VLOOKUP(CONCATENATE($B362,"-",$C362),IN_1A!$B$2:$AA$3000,12,FALSE))</f>
        <v>0</v>
      </c>
      <c r="O362" s="1615">
        <f>IF(ISERROR(VLOOKUP(CONCATENATE($B362,"-",$C362),IN_1A!$B$2:$AA$3000,13,FALSE))=TRUE,"",VLOOKUP(CONCATENATE($B362,"-",$C362),IN_1A!$B$2:$AA$3000,13,FALSE))</f>
        <v>0</v>
      </c>
      <c r="P362" s="1616">
        <f>IF(ISERROR(VLOOKUP(CONCATENATE($B362,"-",$C362),IN_1A!$B$2:$AA$3000,14,FALSE))=TRUE,"",VLOOKUP(CONCATENATE($B362,"-",$C362),IN_1A!$B$2:$AA$3000,14,FALSE))</f>
        <v>0</v>
      </c>
      <c r="Q362" s="625">
        <f t="shared" si="49"/>
        <v>0</v>
      </c>
      <c r="R362" s="626">
        <f t="shared" si="49"/>
        <v>0</v>
      </c>
      <c r="S362" s="307" t="str">
        <f>IF(O362&gt;Q362,"ERRORE",IF(P362&gt;R362,"ERRORE",""))</f>
        <v/>
      </c>
    </row>
    <row r="363" spans="1:19" s="311" customFormat="1" ht="12" customHeight="1" thickBot="1">
      <c r="A363" s="250" t="s">
        <v>610</v>
      </c>
      <c r="B363" s="251"/>
      <c r="C363" s="252"/>
      <c r="D363" s="1556"/>
      <c r="E363" s="534"/>
      <c r="F363" s="533"/>
      <c r="G363" s="533"/>
      <c r="H363" s="533"/>
      <c r="I363" s="533"/>
      <c r="J363" s="533"/>
      <c r="K363" s="533"/>
      <c r="L363" s="533"/>
      <c r="M363" s="533"/>
      <c r="N363" s="533"/>
      <c r="O363" s="533"/>
      <c r="P363" s="533"/>
      <c r="Q363" s="627"/>
      <c r="R363" s="628"/>
      <c r="S363" s="307" t="str">
        <f>IF(O363&gt;Q363,"ERRORE",IF(P363&gt;R363,"ERRORE",""))</f>
        <v/>
      </c>
    </row>
    <row r="364" spans="1:19" s="311" customFormat="1" ht="12" customHeight="1" thickBot="1">
      <c r="A364" s="237" t="s">
        <v>611</v>
      </c>
      <c r="B364" s="248" t="s">
        <v>612</v>
      </c>
      <c r="C364" s="249" t="s">
        <v>693</v>
      </c>
      <c r="D364" s="1552" t="str">
        <f>CONCATENATE(D$356)</f>
        <v/>
      </c>
      <c r="E364" s="1611">
        <f>IF(ISERROR(VLOOKUP(CONCATENATE($B364,"-",$C364),IN_1A!$B$2:$AA$3000,3,FALSE))=TRUE,"",VLOOKUP(CONCATENATE($B364,"-",$C364),IN_1A!$B$2:$AA$3000,3,FALSE))</f>
        <v>0</v>
      </c>
      <c r="F364" s="1612">
        <f>IF(ISERROR(VLOOKUP(CONCATENATE($B364,"-",$C364),IN_1A!$B$2:$AA$3000,4,FALSE))=TRUE,"",VLOOKUP(CONCATENATE($B364,"-",$C364),IN_1A!$B$2:$AA$3000,4,FALSE))</f>
        <v>0</v>
      </c>
      <c r="G364" s="1611">
        <f>IF(ISERROR(VLOOKUP(CONCATENATE($B364,"-",$C364),IN_1A!$B$2:$AA$3000,5,FALSE))=TRUE,"",VLOOKUP(CONCATENATE($B364,"-",$C364),IN_1A!$B$2:$AA$3000,5,FALSE))</f>
        <v>0</v>
      </c>
      <c r="H364" s="1612">
        <f>IF(ISERROR(VLOOKUP(CONCATENATE($B364,"-",$C364),IN_1A!$B$2:$AA$3000,6,FALSE))=TRUE,"",VLOOKUP(CONCATENATE($B364,"-",$C364),IN_1A!$B$2:$AA$3000,6,FALSE))</f>
        <v>0</v>
      </c>
      <c r="I364" s="1611">
        <f>IF(ISERROR(VLOOKUP(CONCATENATE($B364,"-",$C364),IN_1A!$B$2:$AA$3000,7,FALSE))=TRUE,"",VLOOKUP(CONCATENATE($B364,"-",$C364),IN_1A!$B$2:$AA$3000,7,FALSE))</f>
        <v>0</v>
      </c>
      <c r="J364" s="1612">
        <f>IF(ISERROR(VLOOKUP(CONCATENATE($B364,"-",$C364),IN_1A!$B$2:$AA$3000,8,FALSE))=TRUE,"",VLOOKUP(CONCATENATE($B364,"-",$C364),IN_1A!$B$2:$AA$3000,8,FALSE))</f>
        <v>0</v>
      </c>
      <c r="K364" s="1611">
        <f>IF(ISERROR(VLOOKUP(CONCATENATE($B364,"-",$C364),IN_1A!$B$2:$AA$3000,9,FALSE))=TRUE,"",VLOOKUP(CONCATENATE($B364,"-",$C364),IN_1A!$B$2:$AA$3000,9,FALSE))</f>
        <v>0</v>
      </c>
      <c r="L364" s="1612">
        <f>IF(ISERROR(VLOOKUP(CONCATENATE($B364,"-",$C364),IN_1A!$B$2:$AA$3000,10,FALSE))=TRUE,"",VLOOKUP(CONCATENATE($B364,"-",$C364),IN_1A!$B$2:$AA$3000,10,FALSE))</f>
        <v>0</v>
      </c>
      <c r="M364" s="1611">
        <f>IF(ISERROR(VLOOKUP(CONCATENATE($B364,"-",$C364),IN_1A!$B$2:$AA$3000,11,FALSE))=TRUE,"",VLOOKUP(CONCATENATE($B364,"-",$C364),IN_1A!$B$2:$AA$3000,11,FALSE))</f>
        <v>0</v>
      </c>
      <c r="N364" s="1612">
        <f>IF(ISERROR(VLOOKUP(CONCATENATE($B364,"-",$C364),IN_1A!$B$2:$AA$3000,12,FALSE))=TRUE,"",VLOOKUP(CONCATENATE($B364,"-",$C364),IN_1A!$B$2:$AA$3000,12,FALSE))</f>
        <v>0</v>
      </c>
      <c r="O364" s="1611">
        <f>IF(ISERROR(VLOOKUP(CONCATENATE($B364,"-",$C364),IN_1A!$B$2:$AA$3000,13,FALSE))=TRUE,"",VLOOKUP(CONCATENATE($B364,"-",$C364),IN_1A!$B$2:$AA$3000,13,FALSE))</f>
        <v>0</v>
      </c>
      <c r="P364" s="1612">
        <f>IF(ISERROR(VLOOKUP(CONCATENATE($B364,"-",$C364),IN_1A!$B$2:$AA$3000,14,FALSE))=TRUE,"",VLOOKUP(CONCATENATE($B364,"-",$C364),IN_1A!$B$2:$AA$3000,14,FALSE))</f>
        <v>0</v>
      </c>
      <c r="Q364" s="621">
        <f t="shared" si="49"/>
        <v>0</v>
      </c>
      <c r="R364" s="622">
        <f t="shared" si="49"/>
        <v>0</v>
      </c>
      <c r="S364" s="307" t="str">
        <f>IF(O364&gt;Q364,"ERRORE",IF(P364&gt;R364,"ERRORE",""))</f>
        <v/>
      </c>
    </row>
    <row r="365" spans="1:19" s="308" customFormat="1" ht="12" thickBot="1">
      <c r="A365" s="240" t="s">
        <v>613</v>
      </c>
      <c r="B365" s="238" t="s">
        <v>614</v>
      </c>
      <c r="C365" s="241" t="s">
        <v>693</v>
      </c>
      <c r="D365" s="1552" t="str">
        <f>CONCATENATE(D$356)</f>
        <v/>
      </c>
      <c r="E365" s="1613">
        <f>IF(ISERROR(VLOOKUP(CONCATENATE($B365,"-",$C365),IN_1A!$B$2:$AA$3000,3,FALSE))=TRUE,"",VLOOKUP(CONCATENATE($B365,"-",$C365),IN_1A!$B$2:$AA$3000,3,FALSE))</f>
        <v>0</v>
      </c>
      <c r="F365" s="1614">
        <f>IF(ISERROR(VLOOKUP(CONCATENATE($B365,"-",$C365),IN_1A!$B$2:$AA$3000,4,FALSE))=TRUE,"",VLOOKUP(CONCATENATE($B365,"-",$C365),IN_1A!$B$2:$AA$3000,4,FALSE))</f>
        <v>0</v>
      </c>
      <c r="G365" s="1613">
        <f>IF(ISERROR(VLOOKUP(CONCATENATE($B365,"-",$C365),IN_1A!$B$2:$AA$3000,5,FALSE))=TRUE,"",VLOOKUP(CONCATENATE($B365,"-",$C365),IN_1A!$B$2:$AA$3000,5,FALSE))</f>
        <v>0</v>
      </c>
      <c r="H365" s="1614">
        <f>IF(ISERROR(VLOOKUP(CONCATENATE($B365,"-",$C365),IN_1A!$B$2:$AA$3000,6,FALSE))=TRUE,"",VLOOKUP(CONCATENATE($B365,"-",$C365),IN_1A!$B$2:$AA$3000,6,FALSE))</f>
        <v>0</v>
      </c>
      <c r="I365" s="1613">
        <f>IF(ISERROR(VLOOKUP(CONCATENATE($B365,"-",$C365),IN_1A!$B$2:$AA$3000,7,FALSE))=TRUE,"",VLOOKUP(CONCATENATE($B365,"-",$C365),IN_1A!$B$2:$AA$3000,7,FALSE))</f>
        <v>0</v>
      </c>
      <c r="J365" s="1614">
        <f>IF(ISERROR(VLOOKUP(CONCATENATE($B365,"-",$C365),IN_1A!$B$2:$AA$3000,8,FALSE))=TRUE,"",VLOOKUP(CONCATENATE($B365,"-",$C365),IN_1A!$B$2:$AA$3000,8,FALSE))</f>
        <v>0</v>
      </c>
      <c r="K365" s="1613">
        <f>IF(ISERROR(VLOOKUP(CONCATENATE($B365,"-",$C365),IN_1A!$B$2:$AA$3000,9,FALSE))=TRUE,"",VLOOKUP(CONCATENATE($B365,"-",$C365),IN_1A!$B$2:$AA$3000,9,FALSE))</f>
        <v>0</v>
      </c>
      <c r="L365" s="1614">
        <f>IF(ISERROR(VLOOKUP(CONCATENATE($B365,"-",$C365),IN_1A!$B$2:$AA$3000,10,FALSE))=TRUE,"",VLOOKUP(CONCATENATE($B365,"-",$C365),IN_1A!$B$2:$AA$3000,10,FALSE))</f>
        <v>0</v>
      </c>
      <c r="M365" s="1613">
        <f>IF(ISERROR(VLOOKUP(CONCATENATE($B365,"-",$C365),IN_1A!$B$2:$AA$3000,11,FALSE))=TRUE,"",VLOOKUP(CONCATENATE($B365,"-",$C365),IN_1A!$B$2:$AA$3000,11,FALSE))</f>
        <v>0</v>
      </c>
      <c r="N365" s="1614">
        <f>IF(ISERROR(VLOOKUP(CONCATENATE($B365,"-",$C365),IN_1A!$B$2:$AA$3000,12,FALSE))=TRUE,"",VLOOKUP(CONCATENATE($B365,"-",$C365),IN_1A!$B$2:$AA$3000,12,FALSE))</f>
        <v>0</v>
      </c>
      <c r="O365" s="1613">
        <f>IF(ISERROR(VLOOKUP(CONCATENATE($B365,"-",$C365),IN_1A!$B$2:$AA$3000,13,FALSE))=TRUE,"",VLOOKUP(CONCATENATE($B365,"-",$C365),IN_1A!$B$2:$AA$3000,13,FALSE))</f>
        <v>0</v>
      </c>
      <c r="P365" s="1614">
        <f>IF(ISERROR(VLOOKUP(CONCATENATE($B365,"-",$C365),IN_1A!$B$2:$AA$3000,14,FALSE))=TRUE,"",VLOOKUP(CONCATENATE($B365,"-",$C365),IN_1A!$B$2:$AA$3000,14,FALSE))</f>
        <v>0</v>
      </c>
      <c r="Q365" s="623">
        <f t="shared" si="49"/>
        <v>0</v>
      </c>
      <c r="R365" s="624">
        <f t="shared" si="49"/>
        <v>0</v>
      </c>
      <c r="S365" s="307"/>
    </row>
    <row r="366" spans="1:19" s="311" customFormat="1" ht="12" customHeight="1" thickBot="1">
      <c r="A366" s="240" t="s">
        <v>615</v>
      </c>
      <c r="B366" s="238" t="s">
        <v>616</v>
      </c>
      <c r="C366" s="241" t="s">
        <v>693</v>
      </c>
      <c r="D366" s="1553" t="str">
        <f>CONCATENATE(D$356)</f>
        <v/>
      </c>
      <c r="E366" s="1615">
        <f>IF(ISERROR(VLOOKUP(CONCATENATE($B366,"-",$C366),IN_1A!$B$2:$AA$3000,3,FALSE))=TRUE,"",VLOOKUP(CONCATENATE($B366,"-",$C366),IN_1A!$B$2:$AA$3000,3,FALSE))</f>
        <v>0</v>
      </c>
      <c r="F366" s="1616">
        <f>IF(ISERROR(VLOOKUP(CONCATENATE($B366,"-",$C366),IN_1A!$B$2:$AA$3000,4,FALSE))=TRUE,"",VLOOKUP(CONCATENATE($B366,"-",$C366),IN_1A!$B$2:$AA$3000,4,FALSE))</f>
        <v>0</v>
      </c>
      <c r="G366" s="1615">
        <f>IF(ISERROR(VLOOKUP(CONCATENATE($B366,"-",$C366),IN_1A!$B$2:$AA$3000,5,FALSE))=TRUE,"",VLOOKUP(CONCATENATE($B366,"-",$C366),IN_1A!$B$2:$AA$3000,5,FALSE))</f>
        <v>0</v>
      </c>
      <c r="H366" s="1616">
        <f>IF(ISERROR(VLOOKUP(CONCATENATE($B366,"-",$C366),IN_1A!$B$2:$AA$3000,6,FALSE))=TRUE,"",VLOOKUP(CONCATENATE($B366,"-",$C366),IN_1A!$B$2:$AA$3000,6,FALSE))</f>
        <v>0</v>
      </c>
      <c r="I366" s="1615">
        <f>IF(ISERROR(VLOOKUP(CONCATENATE($B366,"-",$C366),IN_1A!$B$2:$AA$3000,7,FALSE))=TRUE,"",VLOOKUP(CONCATENATE($B366,"-",$C366),IN_1A!$B$2:$AA$3000,7,FALSE))</f>
        <v>0</v>
      </c>
      <c r="J366" s="1616">
        <f>IF(ISERROR(VLOOKUP(CONCATENATE($B366,"-",$C366),IN_1A!$B$2:$AA$3000,8,FALSE))=TRUE,"",VLOOKUP(CONCATENATE($B366,"-",$C366),IN_1A!$B$2:$AA$3000,8,FALSE))</f>
        <v>0</v>
      </c>
      <c r="K366" s="1615">
        <f>IF(ISERROR(VLOOKUP(CONCATENATE($B366,"-",$C366),IN_1A!$B$2:$AA$3000,9,FALSE))=TRUE,"",VLOOKUP(CONCATENATE($B366,"-",$C366),IN_1A!$B$2:$AA$3000,9,FALSE))</f>
        <v>0</v>
      </c>
      <c r="L366" s="1616">
        <f>IF(ISERROR(VLOOKUP(CONCATENATE($B366,"-",$C366),IN_1A!$B$2:$AA$3000,10,FALSE))=TRUE,"",VLOOKUP(CONCATENATE($B366,"-",$C366),IN_1A!$B$2:$AA$3000,10,FALSE))</f>
        <v>0</v>
      </c>
      <c r="M366" s="1615">
        <f>IF(ISERROR(VLOOKUP(CONCATENATE($B366,"-",$C366),IN_1A!$B$2:$AA$3000,11,FALSE))=TRUE,"",VLOOKUP(CONCATENATE($B366,"-",$C366),IN_1A!$B$2:$AA$3000,11,FALSE))</f>
        <v>0</v>
      </c>
      <c r="N366" s="1616">
        <f>IF(ISERROR(VLOOKUP(CONCATENATE($B366,"-",$C366),IN_1A!$B$2:$AA$3000,12,FALSE))=TRUE,"",VLOOKUP(CONCATENATE($B366,"-",$C366),IN_1A!$B$2:$AA$3000,12,FALSE))</f>
        <v>0</v>
      </c>
      <c r="O366" s="1615">
        <f>IF(ISERROR(VLOOKUP(CONCATENATE($B366,"-",$C366),IN_1A!$B$2:$AA$3000,13,FALSE))=TRUE,"",VLOOKUP(CONCATENATE($B366,"-",$C366),IN_1A!$B$2:$AA$3000,13,FALSE))</f>
        <v>0</v>
      </c>
      <c r="P366" s="1616">
        <f>IF(ISERROR(VLOOKUP(CONCATENATE($B366,"-",$C366),IN_1A!$B$2:$AA$3000,14,FALSE))=TRUE,"",VLOOKUP(CONCATENATE($B366,"-",$C366),IN_1A!$B$2:$AA$3000,14,FALSE))</f>
        <v>0</v>
      </c>
      <c r="Q366" s="625">
        <f t="shared" si="49"/>
        <v>0</v>
      </c>
      <c r="R366" s="626">
        <f t="shared" si="49"/>
        <v>0</v>
      </c>
      <c r="S366" s="307" t="str">
        <f>IF(O366&gt;Q366,"ERRORE",IF(P366&gt;R366,"ERRORE",""))</f>
        <v/>
      </c>
    </row>
    <row r="367" spans="1:19" s="311" customFormat="1" ht="12" customHeight="1" thickBot="1">
      <c r="A367" s="253" t="s">
        <v>617</v>
      </c>
      <c r="B367" s="254"/>
      <c r="C367" s="255"/>
      <c r="D367" s="1557"/>
      <c r="E367" s="535"/>
      <c r="F367" s="533"/>
      <c r="G367" s="533"/>
      <c r="H367" s="533"/>
      <c r="I367" s="533"/>
      <c r="J367" s="533"/>
      <c r="K367" s="533"/>
      <c r="L367" s="533"/>
      <c r="M367" s="533"/>
      <c r="N367" s="533"/>
      <c r="O367" s="533"/>
      <c r="P367" s="533"/>
      <c r="Q367" s="627"/>
      <c r="R367" s="628"/>
      <c r="S367" s="307" t="str">
        <f>IF(O367&gt;Q367,"ERRORE",IF(P367&gt;R367,"ERRORE",""))</f>
        <v/>
      </c>
    </row>
    <row r="368" spans="1:19" s="311" customFormat="1" ht="12" customHeight="1" thickBot="1">
      <c r="A368" s="245" t="s">
        <v>598</v>
      </c>
      <c r="B368" s="251"/>
      <c r="C368" s="252"/>
      <c r="D368" s="1558"/>
      <c r="E368" s="536"/>
      <c r="F368" s="533"/>
      <c r="G368" s="533"/>
      <c r="H368" s="533"/>
      <c r="I368" s="533"/>
      <c r="J368" s="533"/>
      <c r="K368" s="533"/>
      <c r="L368" s="533"/>
      <c r="M368" s="533"/>
      <c r="N368" s="533"/>
      <c r="O368" s="533"/>
      <c r="P368" s="533"/>
      <c r="Q368" s="627"/>
      <c r="R368" s="628"/>
      <c r="S368" s="307" t="str">
        <f>IF(O368&gt;Q368,"ERRORE",IF(P368&gt;R368,"ERRORE",""))</f>
        <v/>
      </c>
    </row>
    <row r="369" spans="1:19" s="308" customFormat="1" ht="12" thickBot="1">
      <c r="A369" s="240" t="s">
        <v>618</v>
      </c>
      <c r="B369" s="248" t="s">
        <v>619</v>
      </c>
      <c r="C369" s="249" t="s">
        <v>693</v>
      </c>
      <c r="D369" s="1555" t="str">
        <f t="shared" ref="D369:D381" si="50">CONCATENATE(D$356)</f>
        <v/>
      </c>
      <c r="E369" s="1611">
        <f>IF(ISERROR(VLOOKUP(CONCATENATE($B369,"-",$C369),IN_1A!$B$2:$AA$3000,3,FALSE))=TRUE,"",VLOOKUP(CONCATENATE($B369,"-",$C369),IN_1A!$B$2:$AA$3000,3,FALSE))</f>
        <v>0</v>
      </c>
      <c r="F369" s="1612">
        <f>IF(ISERROR(VLOOKUP(CONCATENATE($B369,"-",$C369),IN_1A!$B$2:$AA$3000,4,FALSE))=TRUE,"",VLOOKUP(CONCATENATE($B369,"-",$C369),IN_1A!$B$2:$AA$3000,4,FALSE))</f>
        <v>0</v>
      </c>
      <c r="G369" s="1611">
        <f>IF(ISERROR(VLOOKUP(CONCATENATE($B369,"-",$C369),IN_1A!$B$2:$AA$3000,5,FALSE))=TRUE,"",VLOOKUP(CONCATENATE($B369,"-",$C369),IN_1A!$B$2:$AA$3000,5,FALSE))</f>
        <v>0</v>
      </c>
      <c r="H369" s="1612">
        <f>IF(ISERROR(VLOOKUP(CONCATENATE($B369,"-",$C369),IN_1A!$B$2:$AA$3000,6,FALSE))=TRUE,"",VLOOKUP(CONCATENATE($B369,"-",$C369),IN_1A!$B$2:$AA$3000,6,FALSE))</f>
        <v>0</v>
      </c>
      <c r="I369" s="1611">
        <f>IF(ISERROR(VLOOKUP(CONCATENATE($B369,"-",$C369),IN_1A!$B$2:$AA$3000,7,FALSE))=TRUE,"",VLOOKUP(CONCATENATE($B369,"-",$C369),IN_1A!$B$2:$AA$3000,7,FALSE))</f>
        <v>0</v>
      </c>
      <c r="J369" s="1612">
        <f>IF(ISERROR(VLOOKUP(CONCATENATE($B369,"-",$C369),IN_1A!$B$2:$AA$3000,8,FALSE))=TRUE,"",VLOOKUP(CONCATENATE($B369,"-",$C369),IN_1A!$B$2:$AA$3000,8,FALSE))</f>
        <v>0</v>
      </c>
      <c r="K369" s="1611">
        <f>IF(ISERROR(VLOOKUP(CONCATENATE($B369,"-",$C369),IN_1A!$B$2:$AA$3000,9,FALSE))=TRUE,"",VLOOKUP(CONCATENATE($B369,"-",$C369),IN_1A!$B$2:$AA$3000,9,FALSE))</f>
        <v>0</v>
      </c>
      <c r="L369" s="1612">
        <f>IF(ISERROR(VLOOKUP(CONCATENATE($B369,"-",$C369),IN_1A!$B$2:$AA$3000,10,FALSE))=TRUE,"",VLOOKUP(CONCATENATE($B369,"-",$C369),IN_1A!$B$2:$AA$3000,10,FALSE))</f>
        <v>0</v>
      </c>
      <c r="M369" s="1611">
        <f>IF(ISERROR(VLOOKUP(CONCATENATE($B369,"-",$C369),IN_1A!$B$2:$AA$3000,11,FALSE))=TRUE,"",VLOOKUP(CONCATENATE($B369,"-",$C369),IN_1A!$B$2:$AA$3000,11,FALSE))</f>
        <v>0</v>
      </c>
      <c r="N369" s="1612">
        <f>IF(ISERROR(VLOOKUP(CONCATENATE($B369,"-",$C369),IN_1A!$B$2:$AA$3000,12,FALSE))=TRUE,"",VLOOKUP(CONCATENATE($B369,"-",$C369),IN_1A!$B$2:$AA$3000,12,FALSE))</f>
        <v>0</v>
      </c>
      <c r="O369" s="1611">
        <f>IF(ISERROR(VLOOKUP(CONCATENATE($B369,"-",$C369),IN_1A!$B$2:$AA$3000,13,FALSE))=TRUE,"",VLOOKUP(CONCATENATE($B369,"-",$C369),IN_1A!$B$2:$AA$3000,13,FALSE))</f>
        <v>0</v>
      </c>
      <c r="P369" s="1612">
        <f>IF(ISERROR(VLOOKUP(CONCATENATE($B369,"-",$C369),IN_1A!$B$2:$AA$3000,14,FALSE))=TRUE,"",VLOOKUP(CONCATENATE($B369,"-",$C369),IN_1A!$B$2:$AA$3000,14,FALSE))</f>
        <v>0</v>
      </c>
      <c r="Q369" s="621">
        <f t="shared" si="49"/>
        <v>0</v>
      </c>
      <c r="R369" s="622">
        <f t="shared" si="49"/>
        <v>0</v>
      </c>
      <c r="S369" s="307"/>
    </row>
    <row r="370" spans="1:19" s="308" customFormat="1" ht="12" thickBot="1">
      <c r="A370" s="240" t="s">
        <v>620</v>
      </c>
      <c r="B370" s="256" t="s">
        <v>621</v>
      </c>
      <c r="C370" s="239" t="s">
        <v>693</v>
      </c>
      <c r="D370" s="1552" t="str">
        <f t="shared" si="50"/>
        <v/>
      </c>
      <c r="E370" s="1613">
        <f>IF(ISERROR(VLOOKUP(CONCATENATE($B370,"-",$C370),IN_1A!$B$2:$AA$3000,3,FALSE))=TRUE,"",VLOOKUP(CONCATENATE($B370,"-",$C370),IN_1A!$B$2:$AA$3000,3,FALSE))</f>
        <v>0</v>
      </c>
      <c r="F370" s="1614">
        <f>IF(ISERROR(VLOOKUP(CONCATENATE($B370,"-",$C370),IN_1A!$B$2:$AA$3000,4,FALSE))=TRUE,"",VLOOKUP(CONCATENATE($B370,"-",$C370),IN_1A!$B$2:$AA$3000,4,FALSE))</f>
        <v>0</v>
      </c>
      <c r="G370" s="1613">
        <f>IF(ISERROR(VLOOKUP(CONCATENATE($B370,"-",$C370),IN_1A!$B$2:$AA$3000,5,FALSE))=TRUE,"",VLOOKUP(CONCATENATE($B370,"-",$C370),IN_1A!$B$2:$AA$3000,5,FALSE))</f>
        <v>0</v>
      </c>
      <c r="H370" s="1614">
        <f>IF(ISERROR(VLOOKUP(CONCATENATE($B370,"-",$C370),IN_1A!$B$2:$AA$3000,6,FALSE))=TRUE,"",VLOOKUP(CONCATENATE($B370,"-",$C370),IN_1A!$B$2:$AA$3000,6,FALSE))</f>
        <v>0</v>
      </c>
      <c r="I370" s="1613">
        <f>IF(ISERROR(VLOOKUP(CONCATENATE($B370,"-",$C370),IN_1A!$B$2:$AA$3000,7,FALSE))=TRUE,"",VLOOKUP(CONCATENATE($B370,"-",$C370),IN_1A!$B$2:$AA$3000,7,FALSE))</f>
        <v>0</v>
      </c>
      <c r="J370" s="1614">
        <f>IF(ISERROR(VLOOKUP(CONCATENATE($B370,"-",$C370),IN_1A!$B$2:$AA$3000,8,FALSE))=TRUE,"",VLOOKUP(CONCATENATE($B370,"-",$C370),IN_1A!$B$2:$AA$3000,8,FALSE))</f>
        <v>0</v>
      </c>
      <c r="K370" s="1613">
        <f>IF(ISERROR(VLOOKUP(CONCATENATE($B370,"-",$C370),IN_1A!$B$2:$AA$3000,9,FALSE))=TRUE,"",VLOOKUP(CONCATENATE($B370,"-",$C370),IN_1A!$B$2:$AA$3000,9,FALSE))</f>
        <v>0</v>
      </c>
      <c r="L370" s="1614">
        <f>IF(ISERROR(VLOOKUP(CONCATENATE($B370,"-",$C370),IN_1A!$B$2:$AA$3000,10,FALSE))=TRUE,"",VLOOKUP(CONCATENATE($B370,"-",$C370),IN_1A!$B$2:$AA$3000,10,FALSE))</f>
        <v>0</v>
      </c>
      <c r="M370" s="1613">
        <f>IF(ISERROR(VLOOKUP(CONCATENATE($B370,"-",$C370),IN_1A!$B$2:$AA$3000,11,FALSE))=TRUE,"",VLOOKUP(CONCATENATE($B370,"-",$C370),IN_1A!$B$2:$AA$3000,11,FALSE))</f>
        <v>0</v>
      </c>
      <c r="N370" s="1614">
        <f>IF(ISERROR(VLOOKUP(CONCATENATE($B370,"-",$C370),IN_1A!$B$2:$AA$3000,12,FALSE))=TRUE,"",VLOOKUP(CONCATENATE($B370,"-",$C370),IN_1A!$B$2:$AA$3000,12,FALSE))</f>
        <v>0</v>
      </c>
      <c r="O370" s="1613">
        <f>IF(ISERROR(VLOOKUP(CONCATENATE($B370,"-",$C370),IN_1A!$B$2:$AA$3000,13,FALSE))=TRUE,"",VLOOKUP(CONCATENATE($B370,"-",$C370),IN_1A!$B$2:$AA$3000,13,FALSE))</f>
        <v>0</v>
      </c>
      <c r="P370" s="1614">
        <f>IF(ISERROR(VLOOKUP(CONCATENATE($B370,"-",$C370),IN_1A!$B$2:$AA$3000,14,FALSE))=TRUE,"",VLOOKUP(CONCATENATE($B370,"-",$C370),IN_1A!$B$2:$AA$3000,14,FALSE))</f>
        <v>0</v>
      </c>
      <c r="Q370" s="623">
        <f t="shared" si="49"/>
        <v>0</v>
      </c>
      <c r="R370" s="624">
        <f t="shared" si="49"/>
        <v>0</v>
      </c>
      <c r="S370" s="307"/>
    </row>
    <row r="371" spans="1:19" s="311" customFormat="1" ht="12" customHeight="1" thickBot="1">
      <c r="A371" s="240" t="s">
        <v>622</v>
      </c>
      <c r="B371" s="256" t="s">
        <v>623</v>
      </c>
      <c r="C371" s="239" t="s">
        <v>693</v>
      </c>
      <c r="D371" s="1552" t="str">
        <f t="shared" si="50"/>
        <v/>
      </c>
      <c r="E371" s="1613">
        <f>IF(ISERROR(VLOOKUP(CONCATENATE($B371,"-",$C371),IN_1A!$B$2:$AA$3000,3,FALSE))=TRUE,"",VLOOKUP(CONCATENATE($B371,"-",$C371),IN_1A!$B$2:$AA$3000,3,FALSE))</f>
        <v>0</v>
      </c>
      <c r="F371" s="1614">
        <f>IF(ISERROR(VLOOKUP(CONCATENATE($B371,"-",$C371),IN_1A!$B$2:$AA$3000,4,FALSE))=TRUE,"",VLOOKUP(CONCATENATE($B371,"-",$C371),IN_1A!$B$2:$AA$3000,4,FALSE))</f>
        <v>0</v>
      </c>
      <c r="G371" s="1613">
        <f>IF(ISERROR(VLOOKUP(CONCATENATE($B371,"-",$C371),IN_1A!$B$2:$AA$3000,5,FALSE))=TRUE,"",VLOOKUP(CONCATENATE($B371,"-",$C371),IN_1A!$B$2:$AA$3000,5,FALSE))</f>
        <v>0</v>
      </c>
      <c r="H371" s="1614">
        <f>IF(ISERROR(VLOOKUP(CONCATENATE($B371,"-",$C371),IN_1A!$B$2:$AA$3000,6,FALSE))=TRUE,"",VLOOKUP(CONCATENATE($B371,"-",$C371),IN_1A!$B$2:$AA$3000,6,FALSE))</f>
        <v>0</v>
      </c>
      <c r="I371" s="1613">
        <f>IF(ISERROR(VLOOKUP(CONCATENATE($B371,"-",$C371),IN_1A!$B$2:$AA$3000,7,FALSE))=TRUE,"",VLOOKUP(CONCATENATE($B371,"-",$C371),IN_1A!$B$2:$AA$3000,7,FALSE))</f>
        <v>0</v>
      </c>
      <c r="J371" s="1614">
        <f>IF(ISERROR(VLOOKUP(CONCATENATE($B371,"-",$C371),IN_1A!$B$2:$AA$3000,8,FALSE))=TRUE,"",VLOOKUP(CONCATENATE($B371,"-",$C371),IN_1A!$B$2:$AA$3000,8,FALSE))</f>
        <v>0</v>
      </c>
      <c r="K371" s="1613">
        <f>IF(ISERROR(VLOOKUP(CONCATENATE($B371,"-",$C371),IN_1A!$B$2:$AA$3000,9,FALSE))=TRUE,"",VLOOKUP(CONCATENATE($B371,"-",$C371),IN_1A!$B$2:$AA$3000,9,FALSE))</f>
        <v>0</v>
      </c>
      <c r="L371" s="1614">
        <f>IF(ISERROR(VLOOKUP(CONCATENATE($B371,"-",$C371),IN_1A!$B$2:$AA$3000,10,FALSE))=TRUE,"",VLOOKUP(CONCATENATE($B371,"-",$C371),IN_1A!$B$2:$AA$3000,10,FALSE))</f>
        <v>0</v>
      </c>
      <c r="M371" s="1613">
        <f>IF(ISERROR(VLOOKUP(CONCATENATE($B371,"-",$C371),IN_1A!$B$2:$AA$3000,11,FALSE))=TRUE,"",VLOOKUP(CONCATENATE($B371,"-",$C371),IN_1A!$B$2:$AA$3000,11,FALSE))</f>
        <v>0</v>
      </c>
      <c r="N371" s="1614">
        <f>IF(ISERROR(VLOOKUP(CONCATENATE($B371,"-",$C371),IN_1A!$B$2:$AA$3000,12,FALSE))=TRUE,"",VLOOKUP(CONCATENATE($B371,"-",$C371),IN_1A!$B$2:$AA$3000,12,FALSE))</f>
        <v>0</v>
      </c>
      <c r="O371" s="1613">
        <f>IF(ISERROR(VLOOKUP(CONCATENATE($B371,"-",$C371),IN_1A!$B$2:$AA$3000,13,FALSE))=TRUE,"",VLOOKUP(CONCATENATE($B371,"-",$C371),IN_1A!$B$2:$AA$3000,13,FALSE))</f>
        <v>0</v>
      </c>
      <c r="P371" s="1614">
        <f>IF(ISERROR(VLOOKUP(CONCATENATE($B371,"-",$C371),IN_1A!$B$2:$AA$3000,14,FALSE))=TRUE,"",VLOOKUP(CONCATENATE($B371,"-",$C371),IN_1A!$B$2:$AA$3000,14,FALSE))</f>
        <v>0</v>
      </c>
      <c r="Q371" s="623">
        <f t="shared" si="49"/>
        <v>0</v>
      </c>
      <c r="R371" s="624">
        <f t="shared" si="49"/>
        <v>0</v>
      </c>
      <c r="S371" s="307" t="str">
        <f t="shared" ref="S371:S383" si="51">IF(O371&gt;Q371,"ERRORE",IF(P371&gt;R371,"ERRORE",""))</f>
        <v/>
      </c>
    </row>
    <row r="372" spans="1:19" s="312" customFormat="1" ht="12" customHeight="1" thickBot="1">
      <c r="A372" s="240" t="s">
        <v>624</v>
      </c>
      <c r="B372" s="256" t="s">
        <v>625</v>
      </c>
      <c r="C372" s="239" t="s">
        <v>693</v>
      </c>
      <c r="D372" s="1552" t="str">
        <f t="shared" si="50"/>
        <v/>
      </c>
      <c r="E372" s="1613">
        <f>IF(ISERROR(VLOOKUP(CONCATENATE($B372,"-",$C372),IN_1A!$B$2:$AA$3000,3,FALSE))=TRUE,"",VLOOKUP(CONCATENATE($B372,"-",$C372),IN_1A!$B$2:$AA$3000,3,FALSE))</f>
        <v>0</v>
      </c>
      <c r="F372" s="1614">
        <f>IF(ISERROR(VLOOKUP(CONCATENATE($B372,"-",$C372),IN_1A!$B$2:$AA$3000,4,FALSE))=TRUE,"",VLOOKUP(CONCATENATE($B372,"-",$C372),IN_1A!$B$2:$AA$3000,4,FALSE))</f>
        <v>0</v>
      </c>
      <c r="G372" s="1613">
        <f>IF(ISERROR(VLOOKUP(CONCATENATE($B372,"-",$C372),IN_1A!$B$2:$AA$3000,5,FALSE))=TRUE,"",VLOOKUP(CONCATENATE($B372,"-",$C372),IN_1A!$B$2:$AA$3000,5,FALSE))</f>
        <v>0</v>
      </c>
      <c r="H372" s="1614">
        <f>IF(ISERROR(VLOOKUP(CONCATENATE($B372,"-",$C372),IN_1A!$B$2:$AA$3000,6,FALSE))=TRUE,"",VLOOKUP(CONCATENATE($B372,"-",$C372),IN_1A!$B$2:$AA$3000,6,FALSE))</f>
        <v>0</v>
      </c>
      <c r="I372" s="1613">
        <f>IF(ISERROR(VLOOKUP(CONCATENATE($B372,"-",$C372),IN_1A!$B$2:$AA$3000,7,FALSE))=TRUE,"",VLOOKUP(CONCATENATE($B372,"-",$C372),IN_1A!$B$2:$AA$3000,7,FALSE))</f>
        <v>0</v>
      </c>
      <c r="J372" s="1614">
        <f>IF(ISERROR(VLOOKUP(CONCATENATE($B372,"-",$C372),IN_1A!$B$2:$AA$3000,8,FALSE))=TRUE,"",VLOOKUP(CONCATENATE($B372,"-",$C372),IN_1A!$B$2:$AA$3000,8,FALSE))</f>
        <v>0</v>
      </c>
      <c r="K372" s="1613">
        <f>IF(ISERROR(VLOOKUP(CONCATENATE($B372,"-",$C372),IN_1A!$B$2:$AA$3000,9,FALSE))=TRUE,"",VLOOKUP(CONCATENATE($B372,"-",$C372),IN_1A!$B$2:$AA$3000,9,FALSE))</f>
        <v>0</v>
      </c>
      <c r="L372" s="1614">
        <f>IF(ISERROR(VLOOKUP(CONCATENATE($B372,"-",$C372),IN_1A!$B$2:$AA$3000,10,FALSE))=TRUE,"",VLOOKUP(CONCATENATE($B372,"-",$C372),IN_1A!$B$2:$AA$3000,10,FALSE))</f>
        <v>0</v>
      </c>
      <c r="M372" s="1613">
        <f>IF(ISERROR(VLOOKUP(CONCATENATE($B372,"-",$C372),IN_1A!$B$2:$AA$3000,11,FALSE))=TRUE,"",VLOOKUP(CONCATENATE($B372,"-",$C372),IN_1A!$B$2:$AA$3000,11,FALSE))</f>
        <v>0</v>
      </c>
      <c r="N372" s="1614">
        <f>IF(ISERROR(VLOOKUP(CONCATENATE($B372,"-",$C372),IN_1A!$B$2:$AA$3000,12,FALSE))=TRUE,"",VLOOKUP(CONCATENATE($B372,"-",$C372),IN_1A!$B$2:$AA$3000,12,FALSE))</f>
        <v>0</v>
      </c>
      <c r="O372" s="1613">
        <f>IF(ISERROR(VLOOKUP(CONCATENATE($B372,"-",$C372),IN_1A!$B$2:$AA$3000,13,FALSE))=TRUE,"",VLOOKUP(CONCATENATE($B372,"-",$C372),IN_1A!$B$2:$AA$3000,13,FALSE))</f>
        <v>0</v>
      </c>
      <c r="P372" s="1614">
        <f>IF(ISERROR(VLOOKUP(CONCATENATE($B372,"-",$C372),IN_1A!$B$2:$AA$3000,14,FALSE))=TRUE,"",VLOOKUP(CONCATENATE($B372,"-",$C372),IN_1A!$B$2:$AA$3000,14,FALSE))</f>
        <v>0</v>
      </c>
      <c r="Q372" s="623">
        <f t="shared" si="49"/>
        <v>0</v>
      </c>
      <c r="R372" s="624">
        <f t="shared" si="49"/>
        <v>0</v>
      </c>
      <c r="S372" s="307" t="str">
        <f t="shared" si="51"/>
        <v/>
      </c>
    </row>
    <row r="373" spans="1:19" s="311" customFormat="1" ht="12" customHeight="1" thickBot="1">
      <c r="A373" s="240" t="s">
        <v>626</v>
      </c>
      <c r="B373" s="256" t="s">
        <v>627</v>
      </c>
      <c r="C373" s="239" t="s">
        <v>693</v>
      </c>
      <c r="D373" s="1552" t="str">
        <f t="shared" si="50"/>
        <v/>
      </c>
      <c r="E373" s="1613">
        <f>IF(ISERROR(VLOOKUP(CONCATENATE($B373,"-",$C373),IN_1A!$B$2:$AA$3000,3,FALSE))=TRUE,"",VLOOKUP(CONCATENATE($B373,"-",$C373),IN_1A!$B$2:$AA$3000,3,FALSE))</f>
        <v>0</v>
      </c>
      <c r="F373" s="1614">
        <f>IF(ISERROR(VLOOKUP(CONCATENATE($B373,"-",$C373),IN_1A!$B$2:$AA$3000,4,FALSE))=TRUE,"",VLOOKUP(CONCATENATE($B373,"-",$C373),IN_1A!$B$2:$AA$3000,4,FALSE))</f>
        <v>0</v>
      </c>
      <c r="G373" s="1613">
        <f>IF(ISERROR(VLOOKUP(CONCATENATE($B373,"-",$C373),IN_1A!$B$2:$AA$3000,5,FALSE))=TRUE,"",VLOOKUP(CONCATENATE($B373,"-",$C373),IN_1A!$B$2:$AA$3000,5,FALSE))</f>
        <v>0</v>
      </c>
      <c r="H373" s="1614">
        <f>IF(ISERROR(VLOOKUP(CONCATENATE($B373,"-",$C373),IN_1A!$B$2:$AA$3000,6,FALSE))=TRUE,"",VLOOKUP(CONCATENATE($B373,"-",$C373),IN_1A!$B$2:$AA$3000,6,FALSE))</f>
        <v>0</v>
      </c>
      <c r="I373" s="1613">
        <f>IF(ISERROR(VLOOKUP(CONCATENATE($B373,"-",$C373),IN_1A!$B$2:$AA$3000,7,FALSE))=TRUE,"",VLOOKUP(CONCATENATE($B373,"-",$C373),IN_1A!$B$2:$AA$3000,7,FALSE))</f>
        <v>0</v>
      </c>
      <c r="J373" s="1614">
        <f>IF(ISERROR(VLOOKUP(CONCATENATE($B373,"-",$C373),IN_1A!$B$2:$AA$3000,8,FALSE))=TRUE,"",VLOOKUP(CONCATENATE($B373,"-",$C373),IN_1A!$B$2:$AA$3000,8,FALSE))</f>
        <v>0</v>
      </c>
      <c r="K373" s="1613">
        <f>IF(ISERROR(VLOOKUP(CONCATENATE($B373,"-",$C373),IN_1A!$B$2:$AA$3000,9,FALSE))=TRUE,"",VLOOKUP(CONCATENATE($B373,"-",$C373),IN_1A!$B$2:$AA$3000,9,FALSE))</f>
        <v>0</v>
      </c>
      <c r="L373" s="1614">
        <f>IF(ISERROR(VLOOKUP(CONCATENATE($B373,"-",$C373),IN_1A!$B$2:$AA$3000,10,FALSE))=TRUE,"",VLOOKUP(CONCATENATE($B373,"-",$C373),IN_1A!$B$2:$AA$3000,10,FALSE))</f>
        <v>0</v>
      </c>
      <c r="M373" s="1613">
        <f>IF(ISERROR(VLOOKUP(CONCATENATE($B373,"-",$C373),IN_1A!$B$2:$AA$3000,11,FALSE))=TRUE,"",VLOOKUP(CONCATENATE($B373,"-",$C373),IN_1A!$B$2:$AA$3000,11,FALSE))</f>
        <v>0</v>
      </c>
      <c r="N373" s="1614">
        <f>IF(ISERROR(VLOOKUP(CONCATENATE($B373,"-",$C373),IN_1A!$B$2:$AA$3000,12,FALSE))=TRUE,"",VLOOKUP(CONCATENATE($B373,"-",$C373),IN_1A!$B$2:$AA$3000,12,FALSE))</f>
        <v>0</v>
      </c>
      <c r="O373" s="1613">
        <f>IF(ISERROR(VLOOKUP(CONCATENATE($B373,"-",$C373),IN_1A!$B$2:$AA$3000,13,FALSE))=TRUE,"",VLOOKUP(CONCATENATE($B373,"-",$C373),IN_1A!$B$2:$AA$3000,13,FALSE))</f>
        <v>0</v>
      </c>
      <c r="P373" s="1614">
        <f>IF(ISERROR(VLOOKUP(CONCATENATE($B373,"-",$C373),IN_1A!$B$2:$AA$3000,14,FALSE))=TRUE,"",VLOOKUP(CONCATENATE($B373,"-",$C373),IN_1A!$B$2:$AA$3000,14,FALSE))</f>
        <v>0</v>
      </c>
      <c r="Q373" s="623">
        <f t="shared" si="49"/>
        <v>0</v>
      </c>
      <c r="R373" s="624">
        <f t="shared" si="49"/>
        <v>0</v>
      </c>
      <c r="S373" s="307" t="str">
        <f t="shared" si="51"/>
        <v/>
      </c>
    </row>
    <row r="374" spans="1:19" s="311" customFormat="1" ht="12" customHeight="1" thickBot="1">
      <c r="A374" s="240" t="s">
        <v>628</v>
      </c>
      <c r="B374" s="256" t="s">
        <v>629</v>
      </c>
      <c r="C374" s="239" t="s">
        <v>693</v>
      </c>
      <c r="D374" s="1552" t="str">
        <f t="shared" si="50"/>
        <v/>
      </c>
      <c r="E374" s="1613">
        <f>IF(ISERROR(VLOOKUP(CONCATENATE($B374,"-",$C374),IN_1A!$B$2:$AA$3000,3,FALSE))=TRUE,"",VLOOKUP(CONCATENATE($B374,"-",$C374),IN_1A!$B$2:$AA$3000,3,FALSE))</f>
        <v>0</v>
      </c>
      <c r="F374" s="1614">
        <f>IF(ISERROR(VLOOKUP(CONCATENATE($B374,"-",$C374),IN_1A!$B$2:$AA$3000,4,FALSE))=TRUE,"",VLOOKUP(CONCATENATE($B374,"-",$C374),IN_1A!$B$2:$AA$3000,4,FALSE))</f>
        <v>0</v>
      </c>
      <c r="G374" s="1613">
        <f>IF(ISERROR(VLOOKUP(CONCATENATE($B374,"-",$C374),IN_1A!$B$2:$AA$3000,5,FALSE))=TRUE,"",VLOOKUP(CONCATENATE($B374,"-",$C374),IN_1A!$B$2:$AA$3000,5,FALSE))</f>
        <v>0</v>
      </c>
      <c r="H374" s="1614">
        <f>IF(ISERROR(VLOOKUP(CONCATENATE($B374,"-",$C374),IN_1A!$B$2:$AA$3000,6,FALSE))=TRUE,"",VLOOKUP(CONCATENATE($B374,"-",$C374),IN_1A!$B$2:$AA$3000,6,FALSE))</f>
        <v>0</v>
      </c>
      <c r="I374" s="1613">
        <f>IF(ISERROR(VLOOKUP(CONCATENATE($B374,"-",$C374),IN_1A!$B$2:$AA$3000,7,FALSE))=TRUE,"",VLOOKUP(CONCATENATE($B374,"-",$C374),IN_1A!$B$2:$AA$3000,7,FALSE))</f>
        <v>0</v>
      </c>
      <c r="J374" s="1614">
        <f>IF(ISERROR(VLOOKUP(CONCATENATE($B374,"-",$C374),IN_1A!$B$2:$AA$3000,8,FALSE))=TRUE,"",VLOOKUP(CONCATENATE($B374,"-",$C374),IN_1A!$B$2:$AA$3000,8,FALSE))</f>
        <v>0</v>
      </c>
      <c r="K374" s="1613">
        <f>IF(ISERROR(VLOOKUP(CONCATENATE($B374,"-",$C374),IN_1A!$B$2:$AA$3000,9,FALSE))=TRUE,"",VLOOKUP(CONCATENATE($B374,"-",$C374),IN_1A!$B$2:$AA$3000,9,FALSE))</f>
        <v>0</v>
      </c>
      <c r="L374" s="1614">
        <f>IF(ISERROR(VLOOKUP(CONCATENATE($B374,"-",$C374),IN_1A!$B$2:$AA$3000,10,FALSE))=TRUE,"",VLOOKUP(CONCATENATE($B374,"-",$C374),IN_1A!$B$2:$AA$3000,10,FALSE))</f>
        <v>0</v>
      </c>
      <c r="M374" s="1613">
        <f>IF(ISERROR(VLOOKUP(CONCATENATE($B374,"-",$C374),IN_1A!$B$2:$AA$3000,11,FALSE))=TRUE,"",VLOOKUP(CONCATENATE($B374,"-",$C374),IN_1A!$B$2:$AA$3000,11,FALSE))</f>
        <v>0</v>
      </c>
      <c r="N374" s="1614">
        <f>IF(ISERROR(VLOOKUP(CONCATENATE($B374,"-",$C374),IN_1A!$B$2:$AA$3000,12,FALSE))=TRUE,"",VLOOKUP(CONCATENATE($B374,"-",$C374),IN_1A!$B$2:$AA$3000,12,FALSE))</f>
        <v>0</v>
      </c>
      <c r="O374" s="1613">
        <f>IF(ISERROR(VLOOKUP(CONCATENATE($B374,"-",$C374),IN_1A!$B$2:$AA$3000,13,FALSE))=TRUE,"",VLOOKUP(CONCATENATE($B374,"-",$C374),IN_1A!$B$2:$AA$3000,13,FALSE))</f>
        <v>0</v>
      </c>
      <c r="P374" s="1614">
        <f>IF(ISERROR(VLOOKUP(CONCATENATE($B374,"-",$C374),IN_1A!$B$2:$AA$3000,14,FALSE))=TRUE,"",VLOOKUP(CONCATENATE($B374,"-",$C374),IN_1A!$B$2:$AA$3000,14,FALSE))</f>
        <v>0</v>
      </c>
      <c r="Q374" s="623">
        <f t="shared" si="49"/>
        <v>0</v>
      </c>
      <c r="R374" s="624">
        <f t="shared" si="49"/>
        <v>0</v>
      </c>
      <c r="S374" s="307" t="str">
        <f t="shared" si="51"/>
        <v/>
      </c>
    </row>
    <row r="375" spans="1:19" s="311" customFormat="1" ht="12" customHeight="1" thickBot="1">
      <c r="A375" s="257" t="s">
        <v>630</v>
      </c>
      <c r="B375" s="256" t="s">
        <v>631</v>
      </c>
      <c r="C375" s="239" t="s">
        <v>693</v>
      </c>
      <c r="D375" s="1552" t="str">
        <f t="shared" si="50"/>
        <v/>
      </c>
      <c r="E375" s="1613">
        <f>IF(ISERROR(VLOOKUP(CONCATENATE($B375,"-",$C375),IN_1A!$B$2:$AA$3000,3,FALSE))=TRUE,"",VLOOKUP(CONCATENATE($B375,"-",$C375),IN_1A!$B$2:$AA$3000,3,FALSE))</f>
        <v>0</v>
      </c>
      <c r="F375" s="1614">
        <f>IF(ISERROR(VLOOKUP(CONCATENATE($B375,"-",$C375),IN_1A!$B$2:$AA$3000,4,FALSE))=TRUE,"",VLOOKUP(CONCATENATE($B375,"-",$C375),IN_1A!$B$2:$AA$3000,4,FALSE))</f>
        <v>0</v>
      </c>
      <c r="G375" s="1613">
        <f>IF(ISERROR(VLOOKUP(CONCATENATE($B375,"-",$C375),IN_1A!$B$2:$AA$3000,5,FALSE))=TRUE,"",VLOOKUP(CONCATENATE($B375,"-",$C375),IN_1A!$B$2:$AA$3000,5,FALSE))</f>
        <v>0</v>
      </c>
      <c r="H375" s="1614">
        <f>IF(ISERROR(VLOOKUP(CONCATENATE($B375,"-",$C375),IN_1A!$B$2:$AA$3000,6,FALSE))=TRUE,"",VLOOKUP(CONCATENATE($B375,"-",$C375),IN_1A!$B$2:$AA$3000,6,FALSE))</f>
        <v>0</v>
      </c>
      <c r="I375" s="1613">
        <f>IF(ISERROR(VLOOKUP(CONCATENATE($B375,"-",$C375),IN_1A!$B$2:$AA$3000,7,FALSE))=TRUE,"",VLOOKUP(CONCATENATE($B375,"-",$C375),IN_1A!$B$2:$AA$3000,7,FALSE))</f>
        <v>0</v>
      </c>
      <c r="J375" s="1614">
        <f>IF(ISERROR(VLOOKUP(CONCATENATE($B375,"-",$C375),IN_1A!$B$2:$AA$3000,8,FALSE))=TRUE,"",VLOOKUP(CONCATENATE($B375,"-",$C375),IN_1A!$B$2:$AA$3000,8,FALSE))</f>
        <v>0</v>
      </c>
      <c r="K375" s="1613">
        <f>IF(ISERROR(VLOOKUP(CONCATENATE($B375,"-",$C375),IN_1A!$B$2:$AA$3000,9,FALSE))=TRUE,"",VLOOKUP(CONCATENATE($B375,"-",$C375),IN_1A!$B$2:$AA$3000,9,FALSE))</f>
        <v>0</v>
      </c>
      <c r="L375" s="1614">
        <f>IF(ISERROR(VLOOKUP(CONCATENATE($B375,"-",$C375),IN_1A!$B$2:$AA$3000,10,FALSE))=TRUE,"",VLOOKUP(CONCATENATE($B375,"-",$C375),IN_1A!$B$2:$AA$3000,10,FALSE))</f>
        <v>0</v>
      </c>
      <c r="M375" s="1613">
        <f>IF(ISERROR(VLOOKUP(CONCATENATE($B375,"-",$C375),IN_1A!$B$2:$AA$3000,11,FALSE))=TRUE,"",VLOOKUP(CONCATENATE($B375,"-",$C375),IN_1A!$B$2:$AA$3000,11,FALSE))</f>
        <v>0</v>
      </c>
      <c r="N375" s="1614">
        <f>IF(ISERROR(VLOOKUP(CONCATENATE($B375,"-",$C375),IN_1A!$B$2:$AA$3000,12,FALSE))=TRUE,"",VLOOKUP(CONCATENATE($B375,"-",$C375),IN_1A!$B$2:$AA$3000,12,FALSE))</f>
        <v>0</v>
      </c>
      <c r="O375" s="1613">
        <f>IF(ISERROR(VLOOKUP(CONCATENATE($B375,"-",$C375),IN_1A!$B$2:$AA$3000,13,FALSE))=TRUE,"",VLOOKUP(CONCATENATE($B375,"-",$C375),IN_1A!$B$2:$AA$3000,13,FALSE))</f>
        <v>0</v>
      </c>
      <c r="P375" s="1614">
        <f>IF(ISERROR(VLOOKUP(CONCATENATE($B375,"-",$C375),IN_1A!$B$2:$AA$3000,14,FALSE))=TRUE,"",VLOOKUP(CONCATENATE($B375,"-",$C375),IN_1A!$B$2:$AA$3000,14,FALSE))</f>
        <v>0</v>
      </c>
      <c r="Q375" s="623">
        <f t="shared" si="49"/>
        <v>0</v>
      </c>
      <c r="R375" s="624">
        <f t="shared" si="49"/>
        <v>0</v>
      </c>
      <c r="S375" s="307" t="str">
        <f t="shared" si="51"/>
        <v/>
      </c>
    </row>
    <row r="376" spans="1:19" s="311" customFormat="1" ht="12" customHeight="1" thickBot="1">
      <c r="A376" s="240" t="s">
        <v>632</v>
      </c>
      <c r="B376" s="238" t="s">
        <v>633</v>
      </c>
      <c r="C376" s="241" t="s">
        <v>693</v>
      </c>
      <c r="D376" s="1552" t="str">
        <f t="shared" si="50"/>
        <v/>
      </c>
      <c r="E376" s="1613">
        <f>IF(ISERROR(VLOOKUP(CONCATENATE($B376,"-",$C376),IN_1A!$B$2:$AA$3000,3,FALSE))=TRUE,"",VLOOKUP(CONCATENATE($B376,"-",$C376),IN_1A!$B$2:$AA$3000,3,FALSE))</f>
        <v>0</v>
      </c>
      <c r="F376" s="1614">
        <f>IF(ISERROR(VLOOKUP(CONCATENATE($B376,"-",$C376),IN_1A!$B$2:$AA$3000,4,FALSE))=TRUE,"",VLOOKUP(CONCATENATE($B376,"-",$C376),IN_1A!$B$2:$AA$3000,4,FALSE))</f>
        <v>0</v>
      </c>
      <c r="G376" s="1613">
        <f>IF(ISERROR(VLOOKUP(CONCATENATE($B376,"-",$C376),IN_1A!$B$2:$AA$3000,5,FALSE))=TRUE,"",VLOOKUP(CONCATENATE($B376,"-",$C376),IN_1A!$B$2:$AA$3000,5,FALSE))</f>
        <v>0</v>
      </c>
      <c r="H376" s="1614">
        <f>IF(ISERROR(VLOOKUP(CONCATENATE($B376,"-",$C376),IN_1A!$B$2:$AA$3000,6,FALSE))=TRUE,"",VLOOKUP(CONCATENATE($B376,"-",$C376),IN_1A!$B$2:$AA$3000,6,FALSE))</f>
        <v>0</v>
      </c>
      <c r="I376" s="1613">
        <f>IF(ISERROR(VLOOKUP(CONCATENATE($B376,"-",$C376),IN_1A!$B$2:$AA$3000,7,FALSE))=TRUE,"",VLOOKUP(CONCATENATE($B376,"-",$C376),IN_1A!$B$2:$AA$3000,7,FALSE))</f>
        <v>0</v>
      </c>
      <c r="J376" s="1614">
        <f>IF(ISERROR(VLOOKUP(CONCATENATE($B376,"-",$C376),IN_1A!$B$2:$AA$3000,8,FALSE))=TRUE,"",VLOOKUP(CONCATENATE($B376,"-",$C376),IN_1A!$B$2:$AA$3000,8,FALSE))</f>
        <v>0</v>
      </c>
      <c r="K376" s="1613">
        <f>IF(ISERROR(VLOOKUP(CONCATENATE($B376,"-",$C376),IN_1A!$B$2:$AA$3000,9,FALSE))=TRUE,"",VLOOKUP(CONCATENATE($B376,"-",$C376),IN_1A!$B$2:$AA$3000,9,FALSE))</f>
        <v>0</v>
      </c>
      <c r="L376" s="1614">
        <f>IF(ISERROR(VLOOKUP(CONCATENATE($B376,"-",$C376),IN_1A!$B$2:$AA$3000,10,FALSE))=TRUE,"",VLOOKUP(CONCATENATE($B376,"-",$C376),IN_1A!$B$2:$AA$3000,10,FALSE))</f>
        <v>0</v>
      </c>
      <c r="M376" s="1613">
        <f>IF(ISERROR(VLOOKUP(CONCATENATE($B376,"-",$C376),IN_1A!$B$2:$AA$3000,11,FALSE))=TRUE,"",VLOOKUP(CONCATENATE($B376,"-",$C376),IN_1A!$B$2:$AA$3000,11,FALSE))</f>
        <v>0</v>
      </c>
      <c r="N376" s="1614">
        <f>IF(ISERROR(VLOOKUP(CONCATENATE($B376,"-",$C376),IN_1A!$B$2:$AA$3000,12,FALSE))=TRUE,"",VLOOKUP(CONCATENATE($B376,"-",$C376),IN_1A!$B$2:$AA$3000,12,FALSE))</f>
        <v>0</v>
      </c>
      <c r="O376" s="1613">
        <f>IF(ISERROR(VLOOKUP(CONCATENATE($B376,"-",$C376),IN_1A!$B$2:$AA$3000,13,FALSE))=TRUE,"",VLOOKUP(CONCATENATE($B376,"-",$C376),IN_1A!$B$2:$AA$3000,13,FALSE))</f>
        <v>0</v>
      </c>
      <c r="P376" s="1614">
        <f>IF(ISERROR(VLOOKUP(CONCATENATE($B376,"-",$C376),IN_1A!$B$2:$AA$3000,14,FALSE))=TRUE,"",VLOOKUP(CONCATENATE($B376,"-",$C376),IN_1A!$B$2:$AA$3000,14,FALSE))</f>
        <v>0</v>
      </c>
      <c r="Q376" s="623">
        <f t="shared" si="49"/>
        <v>0</v>
      </c>
      <c r="R376" s="624">
        <f t="shared" si="49"/>
        <v>0</v>
      </c>
      <c r="S376" s="307" t="str">
        <f t="shared" si="51"/>
        <v/>
      </c>
    </row>
    <row r="377" spans="1:19" s="311" customFormat="1" ht="12" customHeight="1" thickBot="1">
      <c r="A377" s="240" t="s">
        <v>634</v>
      </c>
      <c r="B377" s="238" t="s">
        <v>635</v>
      </c>
      <c r="C377" s="241" t="s">
        <v>693</v>
      </c>
      <c r="D377" s="1552" t="str">
        <f t="shared" si="50"/>
        <v/>
      </c>
      <c r="E377" s="1613">
        <f>IF(ISERROR(VLOOKUP(CONCATENATE($B377,"-",$C377),IN_1A!$B$2:$AA$3000,3,FALSE))=TRUE,"",VLOOKUP(CONCATENATE($B377,"-",$C377),IN_1A!$B$2:$AA$3000,3,FALSE))</f>
        <v>0</v>
      </c>
      <c r="F377" s="1614">
        <f>IF(ISERROR(VLOOKUP(CONCATENATE($B377,"-",$C377),IN_1A!$B$2:$AA$3000,4,FALSE))=TRUE,"",VLOOKUP(CONCATENATE($B377,"-",$C377),IN_1A!$B$2:$AA$3000,4,FALSE))</f>
        <v>0</v>
      </c>
      <c r="G377" s="1613">
        <f>IF(ISERROR(VLOOKUP(CONCATENATE($B377,"-",$C377),IN_1A!$B$2:$AA$3000,5,FALSE))=TRUE,"",VLOOKUP(CONCATENATE($B377,"-",$C377),IN_1A!$B$2:$AA$3000,5,FALSE))</f>
        <v>0</v>
      </c>
      <c r="H377" s="1614">
        <f>IF(ISERROR(VLOOKUP(CONCATENATE($B377,"-",$C377),IN_1A!$B$2:$AA$3000,6,FALSE))=TRUE,"",VLOOKUP(CONCATENATE($B377,"-",$C377),IN_1A!$B$2:$AA$3000,6,FALSE))</f>
        <v>0</v>
      </c>
      <c r="I377" s="1613">
        <f>IF(ISERROR(VLOOKUP(CONCATENATE($B377,"-",$C377),IN_1A!$B$2:$AA$3000,7,FALSE))=TRUE,"",VLOOKUP(CONCATENATE($B377,"-",$C377),IN_1A!$B$2:$AA$3000,7,FALSE))</f>
        <v>0</v>
      </c>
      <c r="J377" s="1614">
        <f>IF(ISERROR(VLOOKUP(CONCATENATE($B377,"-",$C377),IN_1A!$B$2:$AA$3000,8,FALSE))=TRUE,"",VLOOKUP(CONCATENATE($B377,"-",$C377),IN_1A!$B$2:$AA$3000,8,FALSE))</f>
        <v>0</v>
      </c>
      <c r="K377" s="1613">
        <f>IF(ISERROR(VLOOKUP(CONCATENATE($B377,"-",$C377),IN_1A!$B$2:$AA$3000,9,FALSE))=TRUE,"",VLOOKUP(CONCATENATE($B377,"-",$C377),IN_1A!$B$2:$AA$3000,9,FALSE))</f>
        <v>0</v>
      </c>
      <c r="L377" s="1614">
        <f>IF(ISERROR(VLOOKUP(CONCATENATE($B377,"-",$C377),IN_1A!$B$2:$AA$3000,10,FALSE))=TRUE,"",VLOOKUP(CONCATENATE($B377,"-",$C377),IN_1A!$B$2:$AA$3000,10,FALSE))</f>
        <v>0</v>
      </c>
      <c r="M377" s="1613">
        <f>IF(ISERROR(VLOOKUP(CONCATENATE($B377,"-",$C377),IN_1A!$B$2:$AA$3000,11,FALSE))=TRUE,"",VLOOKUP(CONCATENATE($B377,"-",$C377),IN_1A!$B$2:$AA$3000,11,FALSE))</f>
        <v>0</v>
      </c>
      <c r="N377" s="1614">
        <f>IF(ISERROR(VLOOKUP(CONCATENATE($B377,"-",$C377),IN_1A!$B$2:$AA$3000,12,FALSE))=TRUE,"",VLOOKUP(CONCATENATE($B377,"-",$C377),IN_1A!$B$2:$AA$3000,12,FALSE))</f>
        <v>0</v>
      </c>
      <c r="O377" s="1613">
        <f>IF(ISERROR(VLOOKUP(CONCATENATE($B377,"-",$C377),IN_1A!$B$2:$AA$3000,13,FALSE))=TRUE,"",VLOOKUP(CONCATENATE($B377,"-",$C377),IN_1A!$B$2:$AA$3000,13,FALSE))</f>
        <v>0</v>
      </c>
      <c r="P377" s="1614">
        <f>IF(ISERROR(VLOOKUP(CONCATENATE($B377,"-",$C377),IN_1A!$B$2:$AA$3000,14,FALSE))=TRUE,"",VLOOKUP(CONCATENATE($B377,"-",$C377),IN_1A!$B$2:$AA$3000,14,FALSE))</f>
        <v>0</v>
      </c>
      <c r="Q377" s="623">
        <f t="shared" si="49"/>
        <v>0</v>
      </c>
      <c r="R377" s="624">
        <f t="shared" si="49"/>
        <v>0</v>
      </c>
      <c r="S377" s="307" t="str">
        <f t="shared" si="51"/>
        <v/>
      </c>
    </row>
    <row r="378" spans="1:19" s="311" customFormat="1" ht="12" customHeight="1" thickBot="1">
      <c r="A378" s="240" t="s">
        <v>636</v>
      </c>
      <c r="B378" s="238" t="s">
        <v>637</v>
      </c>
      <c r="C378" s="241" t="s">
        <v>693</v>
      </c>
      <c r="D378" s="1552" t="str">
        <f t="shared" si="50"/>
        <v/>
      </c>
      <c r="E378" s="1613">
        <f>IF(ISERROR(VLOOKUP(CONCATENATE($B378,"-",$C378),IN_1A!$B$2:$AA$3000,3,FALSE))=TRUE,"",VLOOKUP(CONCATENATE($B378,"-",$C378),IN_1A!$B$2:$AA$3000,3,FALSE))</f>
        <v>0</v>
      </c>
      <c r="F378" s="1614">
        <f>IF(ISERROR(VLOOKUP(CONCATENATE($B378,"-",$C378),IN_1A!$B$2:$AA$3000,4,FALSE))=TRUE,"",VLOOKUP(CONCATENATE($B378,"-",$C378),IN_1A!$B$2:$AA$3000,4,FALSE))</f>
        <v>0</v>
      </c>
      <c r="G378" s="1613">
        <f>IF(ISERROR(VLOOKUP(CONCATENATE($B378,"-",$C378),IN_1A!$B$2:$AA$3000,5,FALSE))=TRUE,"",VLOOKUP(CONCATENATE($B378,"-",$C378),IN_1A!$B$2:$AA$3000,5,FALSE))</f>
        <v>0</v>
      </c>
      <c r="H378" s="1614">
        <f>IF(ISERROR(VLOOKUP(CONCATENATE($B378,"-",$C378),IN_1A!$B$2:$AA$3000,6,FALSE))=TRUE,"",VLOOKUP(CONCATENATE($B378,"-",$C378),IN_1A!$B$2:$AA$3000,6,FALSE))</f>
        <v>0</v>
      </c>
      <c r="I378" s="1613">
        <f>IF(ISERROR(VLOOKUP(CONCATENATE($B378,"-",$C378),IN_1A!$B$2:$AA$3000,7,FALSE))=TRUE,"",VLOOKUP(CONCATENATE($B378,"-",$C378),IN_1A!$B$2:$AA$3000,7,FALSE))</f>
        <v>0</v>
      </c>
      <c r="J378" s="1614">
        <f>IF(ISERROR(VLOOKUP(CONCATENATE($B378,"-",$C378),IN_1A!$B$2:$AA$3000,8,FALSE))=TRUE,"",VLOOKUP(CONCATENATE($B378,"-",$C378),IN_1A!$B$2:$AA$3000,8,FALSE))</f>
        <v>0</v>
      </c>
      <c r="K378" s="1613">
        <f>IF(ISERROR(VLOOKUP(CONCATENATE($B378,"-",$C378),IN_1A!$B$2:$AA$3000,9,FALSE))=TRUE,"",VLOOKUP(CONCATENATE($B378,"-",$C378),IN_1A!$B$2:$AA$3000,9,FALSE))</f>
        <v>0</v>
      </c>
      <c r="L378" s="1614">
        <f>IF(ISERROR(VLOOKUP(CONCATENATE($B378,"-",$C378),IN_1A!$B$2:$AA$3000,10,FALSE))=TRUE,"",VLOOKUP(CONCATENATE($B378,"-",$C378),IN_1A!$B$2:$AA$3000,10,FALSE))</f>
        <v>0</v>
      </c>
      <c r="M378" s="1613">
        <f>IF(ISERROR(VLOOKUP(CONCATENATE($B378,"-",$C378),IN_1A!$B$2:$AA$3000,11,FALSE))=TRUE,"",VLOOKUP(CONCATENATE($B378,"-",$C378),IN_1A!$B$2:$AA$3000,11,FALSE))</f>
        <v>0</v>
      </c>
      <c r="N378" s="1614">
        <f>IF(ISERROR(VLOOKUP(CONCATENATE($B378,"-",$C378),IN_1A!$B$2:$AA$3000,12,FALSE))=TRUE,"",VLOOKUP(CONCATENATE($B378,"-",$C378),IN_1A!$B$2:$AA$3000,12,FALSE))</f>
        <v>0</v>
      </c>
      <c r="O378" s="1613">
        <f>IF(ISERROR(VLOOKUP(CONCATENATE($B378,"-",$C378),IN_1A!$B$2:$AA$3000,13,FALSE))=TRUE,"",VLOOKUP(CONCATENATE($B378,"-",$C378),IN_1A!$B$2:$AA$3000,13,FALSE))</f>
        <v>0</v>
      </c>
      <c r="P378" s="1614">
        <f>IF(ISERROR(VLOOKUP(CONCATENATE($B378,"-",$C378),IN_1A!$B$2:$AA$3000,14,FALSE))=TRUE,"",VLOOKUP(CONCATENATE($B378,"-",$C378),IN_1A!$B$2:$AA$3000,14,FALSE))</f>
        <v>0</v>
      </c>
      <c r="Q378" s="623">
        <f t="shared" si="49"/>
        <v>0</v>
      </c>
      <c r="R378" s="624">
        <f t="shared" si="49"/>
        <v>0</v>
      </c>
      <c r="S378" s="307" t="str">
        <f t="shared" si="51"/>
        <v/>
      </c>
    </row>
    <row r="379" spans="1:19" s="311" customFormat="1" ht="12" customHeight="1" thickBot="1">
      <c r="A379" s="240" t="s">
        <v>638</v>
      </c>
      <c r="B379" s="238" t="s">
        <v>639</v>
      </c>
      <c r="C379" s="241" t="s">
        <v>693</v>
      </c>
      <c r="D379" s="1552" t="str">
        <f t="shared" si="50"/>
        <v/>
      </c>
      <c r="E379" s="1613">
        <f>IF(ISERROR(VLOOKUP(CONCATENATE($B379,"-",$C379),IN_1A!$B$2:$AA$3000,3,FALSE))=TRUE,"",VLOOKUP(CONCATENATE($B379,"-",$C379),IN_1A!$B$2:$AA$3000,3,FALSE))</f>
        <v>0</v>
      </c>
      <c r="F379" s="1614">
        <f>IF(ISERROR(VLOOKUP(CONCATENATE($B379,"-",$C379),IN_1A!$B$2:$AA$3000,4,FALSE))=TRUE,"",VLOOKUP(CONCATENATE($B379,"-",$C379),IN_1A!$B$2:$AA$3000,4,FALSE))</f>
        <v>0</v>
      </c>
      <c r="G379" s="1613">
        <f>IF(ISERROR(VLOOKUP(CONCATENATE($B379,"-",$C379),IN_1A!$B$2:$AA$3000,5,FALSE))=TRUE,"",VLOOKUP(CONCATENATE($B379,"-",$C379),IN_1A!$B$2:$AA$3000,5,FALSE))</f>
        <v>0</v>
      </c>
      <c r="H379" s="1614">
        <f>IF(ISERROR(VLOOKUP(CONCATENATE($B379,"-",$C379),IN_1A!$B$2:$AA$3000,6,FALSE))=TRUE,"",VLOOKUP(CONCATENATE($B379,"-",$C379),IN_1A!$B$2:$AA$3000,6,FALSE))</f>
        <v>0</v>
      </c>
      <c r="I379" s="1613">
        <f>IF(ISERROR(VLOOKUP(CONCATENATE($B379,"-",$C379),IN_1A!$B$2:$AA$3000,7,FALSE))=TRUE,"",VLOOKUP(CONCATENATE($B379,"-",$C379),IN_1A!$B$2:$AA$3000,7,FALSE))</f>
        <v>0</v>
      </c>
      <c r="J379" s="1614">
        <f>IF(ISERROR(VLOOKUP(CONCATENATE($B379,"-",$C379),IN_1A!$B$2:$AA$3000,8,FALSE))=TRUE,"",VLOOKUP(CONCATENATE($B379,"-",$C379),IN_1A!$B$2:$AA$3000,8,FALSE))</f>
        <v>0</v>
      </c>
      <c r="K379" s="1613">
        <f>IF(ISERROR(VLOOKUP(CONCATENATE($B379,"-",$C379),IN_1A!$B$2:$AA$3000,9,FALSE))=TRUE,"",VLOOKUP(CONCATENATE($B379,"-",$C379),IN_1A!$B$2:$AA$3000,9,FALSE))</f>
        <v>0</v>
      </c>
      <c r="L379" s="1614">
        <f>IF(ISERROR(VLOOKUP(CONCATENATE($B379,"-",$C379),IN_1A!$B$2:$AA$3000,10,FALSE))=TRUE,"",VLOOKUP(CONCATENATE($B379,"-",$C379),IN_1A!$B$2:$AA$3000,10,FALSE))</f>
        <v>0</v>
      </c>
      <c r="M379" s="1613">
        <f>IF(ISERROR(VLOOKUP(CONCATENATE($B379,"-",$C379),IN_1A!$B$2:$AA$3000,11,FALSE))=TRUE,"",VLOOKUP(CONCATENATE($B379,"-",$C379),IN_1A!$B$2:$AA$3000,11,FALSE))</f>
        <v>0</v>
      </c>
      <c r="N379" s="1614">
        <f>IF(ISERROR(VLOOKUP(CONCATENATE($B379,"-",$C379),IN_1A!$B$2:$AA$3000,12,FALSE))=TRUE,"",VLOOKUP(CONCATENATE($B379,"-",$C379),IN_1A!$B$2:$AA$3000,12,FALSE))</f>
        <v>0</v>
      </c>
      <c r="O379" s="1613">
        <f>IF(ISERROR(VLOOKUP(CONCATENATE($B379,"-",$C379),IN_1A!$B$2:$AA$3000,13,FALSE))=TRUE,"",VLOOKUP(CONCATENATE($B379,"-",$C379),IN_1A!$B$2:$AA$3000,13,FALSE))</f>
        <v>0</v>
      </c>
      <c r="P379" s="1614">
        <f>IF(ISERROR(VLOOKUP(CONCATENATE($B379,"-",$C379),IN_1A!$B$2:$AA$3000,14,FALSE))=TRUE,"",VLOOKUP(CONCATENATE($B379,"-",$C379),IN_1A!$B$2:$AA$3000,14,FALSE))</f>
        <v>0</v>
      </c>
      <c r="Q379" s="623">
        <f t="shared" si="49"/>
        <v>0</v>
      </c>
      <c r="R379" s="624">
        <f t="shared" si="49"/>
        <v>0</v>
      </c>
      <c r="S379" s="307" t="str">
        <f t="shared" si="51"/>
        <v/>
      </c>
    </row>
    <row r="380" spans="1:19" s="311" customFormat="1" ht="12" customHeight="1" thickBot="1">
      <c r="A380" s="240" t="s">
        <v>640</v>
      </c>
      <c r="B380" s="238" t="s">
        <v>641</v>
      </c>
      <c r="C380" s="241" t="s">
        <v>693</v>
      </c>
      <c r="D380" s="1552" t="str">
        <f t="shared" si="50"/>
        <v/>
      </c>
      <c r="E380" s="1613">
        <f>IF(ISERROR(VLOOKUP(CONCATENATE($B380,"-",$C380),IN_1A!$B$2:$AA$3000,3,FALSE))=TRUE,"",VLOOKUP(CONCATENATE($B380,"-",$C380),IN_1A!$B$2:$AA$3000,3,FALSE))</f>
        <v>0</v>
      </c>
      <c r="F380" s="1614">
        <f>IF(ISERROR(VLOOKUP(CONCATENATE($B380,"-",$C380),IN_1A!$B$2:$AA$3000,4,FALSE))=TRUE,"",VLOOKUP(CONCATENATE($B380,"-",$C380),IN_1A!$B$2:$AA$3000,4,FALSE))</f>
        <v>0</v>
      </c>
      <c r="G380" s="1613">
        <f>IF(ISERROR(VLOOKUP(CONCATENATE($B380,"-",$C380),IN_1A!$B$2:$AA$3000,5,FALSE))=TRUE,"",VLOOKUP(CONCATENATE($B380,"-",$C380),IN_1A!$B$2:$AA$3000,5,FALSE))</f>
        <v>0</v>
      </c>
      <c r="H380" s="1614">
        <f>IF(ISERROR(VLOOKUP(CONCATENATE($B380,"-",$C380),IN_1A!$B$2:$AA$3000,6,FALSE))=TRUE,"",VLOOKUP(CONCATENATE($B380,"-",$C380),IN_1A!$B$2:$AA$3000,6,FALSE))</f>
        <v>0</v>
      </c>
      <c r="I380" s="1613">
        <f>IF(ISERROR(VLOOKUP(CONCATENATE($B380,"-",$C380),IN_1A!$B$2:$AA$3000,7,FALSE))=TRUE,"",VLOOKUP(CONCATENATE($B380,"-",$C380),IN_1A!$B$2:$AA$3000,7,FALSE))</f>
        <v>0</v>
      </c>
      <c r="J380" s="1614">
        <f>IF(ISERROR(VLOOKUP(CONCATENATE($B380,"-",$C380),IN_1A!$B$2:$AA$3000,8,FALSE))=TRUE,"",VLOOKUP(CONCATENATE($B380,"-",$C380),IN_1A!$B$2:$AA$3000,8,FALSE))</f>
        <v>0</v>
      </c>
      <c r="K380" s="1613">
        <f>IF(ISERROR(VLOOKUP(CONCATENATE($B380,"-",$C380),IN_1A!$B$2:$AA$3000,9,FALSE))=TRUE,"",VLOOKUP(CONCATENATE($B380,"-",$C380),IN_1A!$B$2:$AA$3000,9,FALSE))</f>
        <v>0</v>
      </c>
      <c r="L380" s="1614">
        <f>IF(ISERROR(VLOOKUP(CONCATENATE($B380,"-",$C380),IN_1A!$B$2:$AA$3000,10,FALSE))=TRUE,"",VLOOKUP(CONCATENATE($B380,"-",$C380),IN_1A!$B$2:$AA$3000,10,FALSE))</f>
        <v>0</v>
      </c>
      <c r="M380" s="1613">
        <f>IF(ISERROR(VLOOKUP(CONCATENATE($B380,"-",$C380),IN_1A!$B$2:$AA$3000,11,FALSE))=TRUE,"",VLOOKUP(CONCATENATE($B380,"-",$C380),IN_1A!$B$2:$AA$3000,11,FALSE))</f>
        <v>0</v>
      </c>
      <c r="N380" s="1614">
        <f>IF(ISERROR(VLOOKUP(CONCATENATE($B380,"-",$C380),IN_1A!$B$2:$AA$3000,12,FALSE))=TRUE,"",VLOOKUP(CONCATENATE($B380,"-",$C380),IN_1A!$B$2:$AA$3000,12,FALSE))</f>
        <v>0</v>
      </c>
      <c r="O380" s="1613">
        <f>IF(ISERROR(VLOOKUP(CONCATENATE($B380,"-",$C380),IN_1A!$B$2:$AA$3000,13,FALSE))=TRUE,"",VLOOKUP(CONCATENATE($B380,"-",$C380),IN_1A!$B$2:$AA$3000,13,FALSE))</f>
        <v>0</v>
      </c>
      <c r="P380" s="1614">
        <f>IF(ISERROR(VLOOKUP(CONCATENATE($B380,"-",$C380),IN_1A!$B$2:$AA$3000,14,FALSE))=TRUE,"",VLOOKUP(CONCATENATE($B380,"-",$C380),IN_1A!$B$2:$AA$3000,14,FALSE))</f>
        <v>0</v>
      </c>
      <c r="Q380" s="623">
        <f t="shared" si="49"/>
        <v>0</v>
      </c>
      <c r="R380" s="624">
        <f t="shared" si="49"/>
        <v>0</v>
      </c>
      <c r="S380" s="307" t="str">
        <f t="shared" si="51"/>
        <v/>
      </c>
    </row>
    <row r="381" spans="1:19" s="311" customFormat="1" ht="12" customHeight="1" thickBot="1">
      <c r="A381" s="258" t="s">
        <v>642</v>
      </c>
      <c r="B381" s="243" t="s">
        <v>643</v>
      </c>
      <c r="C381" s="244" t="s">
        <v>693</v>
      </c>
      <c r="D381" s="1552" t="str">
        <f t="shared" si="50"/>
        <v/>
      </c>
      <c r="E381" s="1615">
        <f>IF(ISERROR(VLOOKUP(CONCATENATE($B381,"-",$C381),IN_1A!$B$2:$AA$3000,3,FALSE))=TRUE,"",VLOOKUP(CONCATENATE($B381,"-",$C381),IN_1A!$B$2:$AA$3000,3,FALSE))</f>
        <v>0</v>
      </c>
      <c r="F381" s="1616">
        <f>IF(ISERROR(VLOOKUP(CONCATENATE($B381,"-",$C381),IN_1A!$B$2:$AA$3000,4,FALSE))=TRUE,"",VLOOKUP(CONCATENATE($B381,"-",$C381),IN_1A!$B$2:$AA$3000,4,FALSE))</f>
        <v>0</v>
      </c>
      <c r="G381" s="1615">
        <f>IF(ISERROR(VLOOKUP(CONCATENATE($B381,"-",$C381),IN_1A!$B$2:$AA$3000,5,FALSE))=TRUE,"",VLOOKUP(CONCATENATE($B381,"-",$C381),IN_1A!$B$2:$AA$3000,5,FALSE))</f>
        <v>0</v>
      </c>
      <c r="H381" s="1616">
        <f>IF(ISERROR(VLOOKUP(CONCATENATE($B381,"-",$C381),IN_1A!$B$2:$AA$3000,6,FALSE))=TRUE,"",VLOOKUP(CONCATENATE($B381,"-",$C381),IN_1A!$B$2:$AA$3000,6,FALSE))</f>
        <v>0</v>
      </c>
      <c r="I381" s="1615">
        <f>IF(ISERROR(VLOOKUP(CONCATENATE($B381,"-",$C381),IN_1A!$B$2:$AA$3000,7,FALSE))=TRUE,"",VLOOKUP(CONCATENATE($B381,"-",$C381),IN_1A!$B$2:$AA$3000,7,FALSE))</f>
        <v>0</v>
      </c>
      <c r="J381" s="1616">
        <f>IF(ISERROR(VLOOKUP(CONCATENATE($B381,"-",$C381),IN_1A!$B$2:$AA$3000,8,FALSE))=TRUE,"",VLOOKUP(CONCATENATE($B381,"-",$C381),IN_1A!$B$2:$AA$3000,8,FALSE))</f>
        <v>0</v>
      </c>
      <c r="K381" s="1615">
        <f>IF(ISERROR(VLOOKUP(CONCATENATE($B381,"-",$C381),IN_1A!$B$2:$AA$3000,9,FALSE))=TRUE,"",VLOOKUP(CONCATENATE($B381,"-",$C381),IN_1A!$B$2:$AA$3000,9,FALSE))</f>
        <v>0</v>
      </c>
      <c r="L381" s="1616">
        <f>IF(ISERROR(VLOOKUP(CONCATENATE($B381,"-",$C381),IN_1A!$B$2:$AA$3000,10,FALSE))=TRUE,"",VLOOKUP(CONCATENATE($B381,"-",$C381),IN_1A!$B$2:$AA$3000,10,FALSE))</f>
        <v>0</v>
      </c>
      <c r="M381" s="1615">
        <f>IF(ISERROR(VLOOKUP(CONCATENATE($B381,"-",$C381),IN_1A!$B$2:$AA$3000,11,FALSE))=TRUE,"",VLOOKUP(CONCATENATE($B381,"-",$C381),IN_1A!$B$2:$AA$3000,11,FALSE))</f>
        <v>0</v>
      </c>
      <c r="N381" s="1616">
        <f>IF(ISERROR(VLOOKUP(CONCATENATE($B381,"-",$C381),IN_1A!$B$2:$AA$3000,12,FALSE))=TRUE,"",VLOOKUP(CONCATENATE($B381,"-",$C381),IN_1A!$B$2:$AA$3000,12,FALSE))</f>
        <v>0</v>
      </c>
      <c r="O381" s="1615">
        <f>IF(ISERROR(VLOOKUP(CONCATENATE($B381,"-",$C381),IN_1A!$B$2:$AA$3000,13,FALSE))=TRUE,"",VLOOKUP(CONCATENATE($B381,"-",$C381),IN_1A!$B$2:$AA$3000,13,FALSE))</f>
        <v>0</v>
      </c>
      <c r="P381" s="1616">
        <f>IF(ISERROR(VLOOKUP(CONCATENATE($B381,"-",$C381),IN_1A!$B$2:$AA$3000,14,FALSE))=TRUE,"",VLOOKUP(CONCATENATE($B381,"-",$C381),IN_1A!$B$2:$AA$3000,14,FALSE))</f>
        <v>0</v>
      </c>
      <c r="Q381" s="625">
        <f t="shared" si="49"/>
        <v>0</v>
      </c>
      <c r="R381" s="626">
        <f t="shared" si="49"/>
        <v>0</v>
      </c>
      <c r="S381" s="307" t="str">
        <f t="shared" si="51"/>
        <v/>
      </c>
    </row>
    <row r="382" spans="1:19" s="311" customFormat="1" ht="12" customHeight="1" thickBot="1">
      <c r="A382" s="245" t="s">
        <v>606</v>
      </c>
      <c r="B382" s="259"/>
      <c r="C382" s="239"/>
      <c r="D382" s="1556"/>
      <c r="E382" s="536"/>
      <c r="F382" s="533"/>
      <c r="G382" s="533"/>
      <c r="H382" s="533"/>
      <c r="I382" s="533"/>
      <c r="J382" s="533"/>
      <c r="K382" s="533"/>
      <c r="L382" s="533"/>
      <c r="M382" s="533"/>
      <c r="N382" s="533"/>
      <c r="O382" s="533"/>
      <c r="P382" s="533"/>
      <c r="Q382" s="627"/>
      <c r="R382" s="628"/>
      <c r="S382" s="307" t="str">
        <f t="shared" si="51"/>
        <v/>
      </c>
    </row>
    <row r="383" spans="1:19" s="311" customFormat="1" ht="12" customHeight="1" thickBot="1">
      <c r="A383" s="240" t="s">
        <v>618</v>
      </c>
      <c r="B383" s="248" t="s">
        <v>644</v>
      </c>
      <c r="C383" s="249" t="s">
        <v>693</v>
      </c>
      <c r="D383" s="1552" t="str">
        <f t="shared" ref="D383:D395" si="52">CONCATENATE(D$356)</f>
        <v/>
      </c>
      <c r="E383" s="1611">
        <f>IF(ISERROR(VLOOKUP(CONCATENATE($B383,"-",$C383),IN_1A!$B$2:$AA$3000,3,FALSE))=TRUE,"",VLOOKUP(CONCATENATE($B383,"-",$C383),IN_1A!$B$2:$AA$3000,3,FALSE))</f>
        <v>0</v>
      </c>
      <c r="F383" s="1612">
        <f>IF(ISERROR(VLOOKUP(CONCATENATE($B383,"-",$C383),IN_1A!$B$2:$AA$3000,4,FALSE))=TRUE,"",VLOOKUP(CONCATENATE($B383,"-",$C383),IN_1A!$B$2:$AA$3000,4,FALSE))</f>
        <v>0</v>
      </c>
      <c r="G383" s="1611">
        <f>IF(ISERROR(VLOOKUP(CONCATENATE($B383,"-",$C383),IN_1A!$B$2:$AA$3000,5,FALSE))=TRUE,"",VLOOKUP(CONCATENATE($B383,"-",$C383),IN_1A!$B$2:$AA$3000,5,FALSE))</f>
        <v>0</v>
      </c>
      <c r="H383" s="1612">
        <f>IF(ISERROR(VLOOKUP(CONCATENATE($B383,"-",$C383),IN_1A!$B$2:$AA$3000,6,FALSE))=TRUE,"",VLOOKUP(CONCATENATE($B383,"-",$C383),IN_1A!$B$2:$AA$3000,6,FALSE))</f>
        <v>0</v>
      </c>
      <c r="I383" s="1611">
        <f>IF(ISERROR(VLOOKUP(CONCATENATE($B383,"-",$C383),IN_1A!$B$2:$AA$3000,7,FALSE))=TRUE,"",VLOOKUP(CONCATENATE($B383,"-",$C383),IN_1A!$B$2:$AA$3000,7,FALSE))</f>
        <v>0</v>
      </c>
      <c r="J383" s="1612">
        <f>IF(ISERROR(VLOOKUP(CONCATENATE($B383,"-",$C383),IN_1A!$B$2:$AA$3000,8,FALSE))=TRUE,"",VLOOKUP(CONCATENATE($B383,"-",$C383),IN_1A!$B$2:$AA$3000,8,FALSE))</f>
        <v>0</v>
      </c>
      <c r="K383" s="1611">
        <f>IF(ISERROR(VLOOKUP(CONCATENATE($B383,"-",$C383),IN_1A!$B$2:$AA$3000,9,FALSE))=TRUE,"",VLOOKUP(CONCATENATE($B383,"-",$C383),IN_1A!$B$2:$AA$3000,9,FALSE))</f>
        <v>0</v>
      </c>
      <c r="L383" s="1612">
        <f>IF(ISERROR(VLOOKUP(CONCATENATE($B383,"-",$C383),IN_1A!$B$2:$AA$3000,10,FALSE))=TRUE,"",VLOOKUP(CONCATENATE($B383,"-",$C383),IN_1A!$B$2:$AA$3000,10,FALSE))</f>
        <v>0</v>
      </c>
      <c r="M383" s="1611">
        <f>IF(ISERROR(VLOOKUP(CONCATENATE($B383,"-",$C383),IN_1A!$B$2:$AA$3000,11,FALSE))=TRUE,"",VLOOKUP(CONCATENATE($B383,"-",$C383),IN_1A!$B$2:$AA$3000,11,FALSE))</f>
        <v>0</v>
      </c>
      <c r="N383" s="1612">
        <f>IF(ISERROR(VLOOKUP(CONCATENATE($B383,"-",$C383),IN_1A!$B$2:$AA$3000,12,FALSE))=TRUE,"",VLOOKUP(CONCATENATE($B383,"-",$C383),IN_1A!$B$2:$AA$3000,12,FALSE))</f>
        <v>0</v>
      </c>
      <c r="O383" s="1611">
        <f>IF(ISERROR(VLOOKUP(CONCATENATE($B383,"-",$C383),IN_1A!$B$2:$AA$3000,13,FALSE))=TRUE,"",VLOOKUP(CONCATENATE($B383,"-",$C383),IN_1A!$B$2:$AA$3000,13,FALSE))</f>
        <v>0</v>
      </c>
      <c r="P383" s="1612">
        <f>IF(ISERROR(VLOOKUP(CONCATENATE($B383,"-",$C383),IN_1A!$B$2:$AA$3000,14,FALSE))=TRUE,"",VLOOKUP(CONCATENATE($B383,"-",$C383),IN_1A!$B$2:$AA$3000,14,FALSE))</f>
        <v>0</v>
      </c>
      <c r="Q383" s="621">
        <f t="shared" si="49"/>
        <v>0</v>
      </c>
      <c r="R383" s="622">
        <f t="shared" si="49"/>
        <v>0</v>
      </c>
      <c r="S383" s="307" t="str">
        <f t="shared" si="51"/>
        <v/>
      </c>
    </row>
    <row r="384" spans="1:19" s="308" customFormat="1" ht="12" thickBot="1">
      <c r="A384" s="240" t="s">
        <v>620</v>
      </c>
      <c r="B384" s="256" t="s">
        <v>645</v>
      </c>
      <c r="C384" s="239" t="s">
        <v>693</v>
      </c>
      <c r="D384" s="1552" t="str">
        <f t="shared" si="52"/>
        <v/>
      </c>
      <c r="E384" s="1613">
        <f>IF(ISERROR(VLOOKUP(CONCATENATE($B384,"-",$C384),IN_1A!$B$2:$AA$3000,3,FALSE))=TRUE,"",VLOOKUP(CONCATENATE($B384,"-",$C384),IN_1A!$B$2:$AA$3000,3,FALSE))</f>
        <v>0</v>
      </c>
      <c r="F384" s="1614">
        <f>IF(ISERROR(VLOOKUP(CONCATENATE($B384,"-",$C384),IN_1A!$B$2:$AA$3000,4,FALSE))=TRUE,"",VLOOKUP(CONCATENATE($B384,"-",$C384),IN_1A!$B$2:$AA$3000,4,FALSE))</f>
        <v>0</v>
      </c>
      <c r="G384" s="1613">
        <f>IF(ISERROR(VLOOKUP(CONCATENATE($B384,"-",$C384),IN_1A!$B$2:$AA$3000,5,FALSE))=TRUE,"",VLOOKUP(CONCATENATE($B384,"-",$C384),IN_1A!$B$2:$AA$3000,5,FALSE))</f>
        <v>0</v>
      </c>
      <c r="H384" s="1614">
        <f>IF(ISERROR(VLOOKUP(CONCATENATE($B384,"-",$C384),IN_1A!$B$2:$AA$3000,6,FALSE))=TRUE,"",VLOOKUP(CONCATENATE($B384,"-",$C384),IN_1A!$B$2:$AA$3000,6,FALSE))</f>
        <v>0</v>
      </c>
      <c r="I384" s="1613">
        <f>IF(ISERROR(VLOOKUP(CONCATENATE($B384,"-",$C384),IN_1A!$B$2:$AA$3000,7,FALSE))=TRUE,"",VLOOKUP(CONCATENATE($B384,"-",$C384),IN_1A!$B$2:$AA$3000,7,FALSE))</f>
        <v>0</v>
      </c>
      <c r="J384" s="1614">
        <f>IF(ISERROR(VLOOKUP(CONCATENATE($B384,"-",$C384),IN_1A!$B$2:$AA$3000,8,FALSE))=TRUE,"",VLOOKUP(CONCATENATE($B384,"-",$C384),IN_1A!$B$2:$AA$3000,8,FALSE))</f>
        <v>0</v>
      </c>
      <c r="K384" s="1613">
        <f>IF(ISERROR(VLOOKUP(CONCATENATE($B384,"-",$C384),IN_1A!$B$2:$AA$3000,9,FALSE))=TRUE,"",VLOOKUP(CONCATENATE($B384,"-",$C384),IN_1A!$B$2:$AA$3000,9,FALSE))</f>
        <v>0</v>
      </c>
      <c r="L384" s="1614">
        <f>IF(ISERROR(VLOOKUP(CONCATENATE($B384,"-",$C384),IN_1A!$B$2:$AA$3000,10,FALSE))=TRUE,"",VLOOKUP(CONCATENATE($B384,"-",$C384),IN_1A!$B$2:$AA$3000,10,FALSE))</f>
        <v>0</v>
      </c>
      <c r="M384" s="1613">
        <f>IF(ISERROR(VLOOKUP(CONCATENATE($B384,"-",$C384),IN_1A!$B$2:$AA$3000,11,FALSE))=TRUE,"",VLOOKUP(CONCATENATE($B384,"-",$C384),IN_1A!$B$2:$AA$3000,11,FALSE))</f>
        <v>0</v>
      </c>
      <c r="N384" s="1614">
        <f>IF(ISERROR(VLOOKUP(CONCATENATE($B384,"-",$C384),IN_1A!$B$2:$AA$3000,12,FALSE))=TRUE,"",VLOOKUP(CONCATENATE($B384,"-",$C384),IN_1A!$B$2:$AA$3000,12,FALSE))</f>
        <v>0</v>
      </c>
      <c r="O384" s="1613">
        <f>IF(ISERROR(VLOOKUP(CONCATENATE($B384,"-",$C384),IN_1A!$B$2:$AA$3000,13,FALSE))=TRUE,"",VLOOKUP(CONCATENATE($B384,"-",$C384),IN_1A!$B$2:$AA$3000,13,FALSE))</f>
        <v>0</v>
      </c>
      <c r="P384" s="1614">
        <f>IF(ISERROR(VLOOKUP(CONCATENATE($B384,"-",$C384),IN_1A!$B$2:$AA$3000,14,FALSE))=TRUE,"",VLOOKUP(CONCATENATE($B384,"-",$C384),IN_1A!$B$2:$AA$3000,14,FALSE))</f>
        <v>0</v>
      </c>
      <c r="Q384" s="623">
        <f t="shared" si="49"/>
        <v>0</v>
      </c>
      <c r="R384" s="624">
        <f t="shared" si="49"/>
        <v>0</v>
      </c>
      <c r="S384" s="307"/>
    </row>
    <row r="385" spans="1:19" s="311" customFormat="1" ht="12" customHeight="1" thickBot="1">
      <c r="A385" s="240" t="s">
        <v>622</v>
      </c>
      <c r="B385" s="256" t="s">
        <v>646</v>
      </c>
      <c r="C385" s="239" t="s">
        <v>693</v>
      </c>
      <c r="D385" s="1552" t="str">
        <f t="shared" si="52"/>
        <v/>
      </c>
      <c r="E385" s="1613">
        <f>IF(ISERROR(VLOOKUP(CONCATENATE($B385,"-",$C385),IN_1A!$B$2:$AA$3000,3,FALSE))=TRUE,"",VLOOKUP(CONCATENATE($B385,"-",$C385),IN_1A!$B$2:$AA$3000,3,FALSE))</f>
        <v>0</v>
      </c>
      <c r="F385" s="1614">
        <f>IF(ISERROR(VLOOKUP(CONCATENATE($B385,"-",$C385),IN_1A!$B$2:$AA$3000,4,FALSE))=TRUE,"",VLOOKUP(CONCATENATE($B385,"-",$C385),IN_1A!$B$2:$AA$3000,4,FALSE))</f>
        <v>0</v>
      </c>
      <c r="G385" s="1613">
        <f>IF(ISERROR(VLOOKUP(CONCATENATE($B385,"-",$C385),IN_1A!$B$2:$AA$3000,5,FALSE))=TRUE,"",VLOOKUP(CONCATENATE($B385,"-",$C385),IN_1A!$B$2:$AA$3000,5,FALSE))</f>
        <v>0</v>
      </c>
      <c r="H385" s="1614">
        <f>IF(ISERROR(VLOOKUP(CONCATENATE($B385,"-",$C385),IN_1A!$B$2:$AA$3000,6,FALSE))=TRUE,"",VLOOKUP(CONCATENATE($B385,"-",$C385),IN_1A!$B$2:$AA$3000,6,FALSE))</f>
        <v>0</v>
      </c>
      <c r="I385" s="1613">
        <f>IF(ISERROR(VLOOKUP(CONCATENATE($B385,"-",$C385),IN_1A!$B$2:$AA$3000,7,FALSE))=TRUE,"",VLOOKUP(CONCATENATE($B385,"-",$C385),IN_1A!$B$2:$AA$3000,7,FALSE))</f>
        <v>0</v>
      </c>
      <c r="J385" s="1614">
        <f>IF(ISERROR(VLOOKUP(CONCATENATE($B385,"-",$C385),IN_1A!$B$2:$AA$3000,8,FALSE))=TRUE,"",VLOOKUP(CONCATENATE($B385,"-",$C385),IN_1A!$B$2:$AA$3000,8,FALSE))</f>
        <v>0</v>
      </c>
      <c r="K385" s="1613">
        <f>IF(ISERROR(VLOOKUP(CONCATENATE($B385,"-",$C385),IN_1A!$B$2:$AA$3000,9,FALSE))=TRUE,"",VLOOKUP(CONCATENATE($B385,"-",$C385),IN_1A!$B$2:$AA$3000,9,FALSE))</f>
        <v>0</v>
      </c>
      <c r="L385" s="1614">
        <f>IF(ISERROR(VLOOKUP(CONCATENATE($B385,"-",$C385),IN_1A!$B$2:$AA$3000,10,FALSE))=TRUE,"",VLOOKUP(CONCATENATE($B385,"-",$C385),IN_1A!$B$2:$AA$3000,10,FALSE))</f>
        <v>0</v>
      </c>
      <c r="M385" s="1613">
        <f>IF(ISERROR(VLOOKUP(CONCATENATE($B385,"-",$C385),IN_1A!$B$2:$AA$3000,11,FALSE))=TRUE,"",VLOOKUP(CONCATENATE($B385,"-",$C385),IN_1A!$B$2:$AA$3000,11,FALSE))</f>
        <v>0</v>
      </c>
      <c r="N385" s="1614">
        <f>IF(ISERROR(VLOOKUP(CONCATENATE($B385,"-",$C385),IN_1A!$B$2:$AA$3000,12,FALSE))=TRUE,"",VLOOKUP(CONCATENATE($B385,"-",$C385),IN_1A!$B$2:$AA$3000,12,FALSE))</f>
        <v>0</v>
      </c>
      <c r="O385" s="1613">
        <f>IF(ISERROR(VLOOKUP(CONCATENATE($B385,"-",$C385),IN_1A!$B$2:$AA$3000,13,FALSE))=TRUE,"",VLOOKUP(CONCATENATE($B385,"-",$C385),IN_1A!$B$2:$AA$3000,13,FALSE))</f>
        <v>0</v>
      </c>
      <c r="P385" s="1614">
        <f>IF(ISERROR(VLOOKUP(CONCATENATE($B385,"-",$C385),IN_1A!$B$2:$AA$3000,14,FALSE))=TRUE,"",VLOOKUP(CONCATENATE($B385,"-",$C385),IN_1A!$B$2:$AA$3000,14,FALSE))</f>
        <v>0</v>
      </c>
      <c r="Q385" s="623">
        <f t="shared" si="49"/>
        <v>0</v>
      </c>
      <c r="R385" s="624">
        <f t="shared" si="49"/>
        <v>0</v>
      </c>
      <c r="S385" s="307" t="str">
        <f t="shared" ref="S385:S397" si="53">IF(O385&gt;Q385,"ERRORE",IF(P385&gt;R385,"ERRORE",""))</f>
        <v/>
      </c>
    </row>
    <row r="386" spans="1:19" s="311" customFormat="1" ht="12" customHeight="1" thickBot="1">
      <c r="A386" s="240" t="s">
        <v>624</v>
      </c>
      <c r="B386" s="256" t="s">
        <v>647</v>
      </c>
      <c r="C386" s="239" t="s">
        <v>693</v>
      </c>
      <c r="D386" s="1552" t="str">
        <f t="shared" si="52"/>
        <v/>
      </c>
      <c r="E386" s="1613">
        <f>IF(ISERROR(VLOOKUP(CONCATENATE($B386,"-",$C386),IN_1A!$B$2:$AA$3000,3,FALSE))=TRUE,"",VLOOKUP(CONCATENATE($B386,"-",$C386),IN_1A!$B$2:$AA$3000,3,FALSE))</f>
        <v>0</v>
      </c>
      <c r="F386" s="1614">
        <f>IF(ISERROR(VLOOKUP(CONCATENATE($B386,"-",$C386),IN_1A!$B$2:$AA$3000,4,FALSE))=TRUE,"",VLOOKUP(CONCATENATE($B386,"-",$C386),IN_1A!$B$2:$AA$3000,4,FALSE))</f>
        <v>0</v>
      </c>
      <c r="G386" s="1613">
        <f>IF(ISERROR(VLOOKUP(CONCATENATE($B386,"-",$C386),IN_1A!$B$2:$AA$3000,5,FALSE))=TRUE,"",VLOOKUP(CONCATENATE($B386,"-",$C386),IN_1A!$B$2:$AA$3000,5,FALSE))</f>
        <v>0</v>
      </c>
      <c r="H386" s="1614">
        <f>IF(ISERROR(VLOOKUP(CONCATENATE($B386,"-",$C386),IN_1A!$B$2:$AA$3000,6,FALSE))=TRUE,"",VLOOKUP(CONCATENATE($B386,"-",$C386),IN_1A!$B$2:$AA$3000,6,FALSE))</f>
        <v>0</v>
      </c>
      <c r="I386" s="1613">
        <f>IF(ISERROR(VLOOKUP(CONCATENATE($B386,"-",$C386),IN_1A!$B$2:$AA$3000,7,FALSE))=TRUE,"",VLOOKUP(CONCATENATE($B386,"-",$C386),IN_1A!$B$2:$AA$3000,7,FALSE))</f>
        <v>0</v>
      </c>
      <c r="J386" s="1614">
        <f>IF(ISERROR(VLOOKUP(CONCATENATE($B386,"-",$C386),IN_1A!$B$2:$AA$3000,8,FALSE))=TRUE,"",VLOOKUP(CONCATENATE($B386,"-",$C386),IN_1A!$B$2:$AA$3000,8,FALSE))</f>
        <v>0</v>
      </c>
      <c r="K386" s="1613">
        <f>IF(ISERROR(VLOOKUP(CONCATENATE($B386,"-",$C386),IN_1A!$B$2:$AA$3000,9,FALSE))=TRUE,"",VLOOKUP(CONCATENATE($B386,"-",$C386),IN_1A!$B$2:$AA$3000,9,FALSE))</f>
        <v>0</v>
      </c>
      <c r="L386" s="1614">
        <f>IF(ISERROR(VLOOKUP(CONCATENATE($B386,"-",$C386),IN_1A!$B$2:$AA$3000,10,FALSE))=TRUE,"",VLOOKUP(CONCATENATE($B386,"-",$C386),IN_1A!$B$2:$AA$3000,10,FALSE))</f>
        <v>0</v>
      </c>
      <c r="M386" s="1613">
        <f>IF(ISERROR(VLOOKUP(CONCATENATE($B386,"-",$C386),IN_1A!$B$2:$AA$3000,11,FALSE))=TRUE,"",VLOOKUP(CONCATENATE($B386,"-",$C386),IN_1A!$B$2:$AA$3000,11,FALSE))</f>
        <v>0</v>
      </c>
      <c r="N386" s="1614">
        <f>IF(ISERROR(VLOOKUP(CONCATENATE($B386,"-",$C386),IN_1A!$B$2:$AA$3000,12,FALSE))=TRUE,"",VLOOKUP(CONCATENATE($B386,"-",$C386),IN_1A!$B$2:$AA$3000,12,FALSE))</f>
        <v>0</v>
      </c>
      <c r="O386" s="1613">
        <f>IF(ISERROR(VLOOKUP(CONCATENATE($B386,"-",$C386),IN_1A!$B$2:$AA$3000,13,FALSE))=TRUE,"",VLOOKUP(CONCATENATE($B386,"-",$C386),IN_1A!$B$2:$AA$3000,13,FALSE))</f>
        <v>0</v>
      </c>
      <c r="P386" s="1614">
        <f>IF(ISERROR(VLOOKUP(CONCATENATE($B386,"-",$C386),IN_1A!$B$2:$AA$3000,14,FALSE))=TRUE,"",VLOOKUP(CONCATENATE($B386,"-",$C386),IN_1A!$B$2:$AA$3000,14,FALSE))</f>
        <v>0</v>
      </c>
      <c r="Q386" s="623">
        <f t="shared" si="49"/>
        <v>0</v>
      </c>
      <c r="R386" s="624">
        <f t="shared" si="49"/>
        <v>0</v>
      </c>
      <c r="S386" s="307" t="str">
        <f t="shared" si="53"/>
        <v/>
      </c>
    </row>
    <row r="387" spans="1:19" s="311" customFormat="1" ht="12" customHeight="1" thickBot="1">
      <c r="A387" s="240" t="s">
        <v>626</v>
      </c>
      <c r="B387" s="256" t="s">
        <v>648</v>
      </c>
      <c r="C387" s="239" t="s">
        <v>693</v>
      </c>
      <c r="D387" s="1552" t="str">
        <f t="shared" si="52"/>
        <v/>
      </c>
      <c r="E387" s="1613">
        <f>IF(ISERROR(VLOOKUP(CONCATENATE($B387,"-",$C387),IN_1A!$B$2:$AA$3000,3,FALSE))=TRUE,"",VLOOKUP(CONCATENATE($B387,"-",$C387),IN_1A!$B$2:$AA$3000,3,FALSE))</f>
        <v>0</v>
      </c>
      <c r="F387" s="1614">
        <f>IF(ISERROR(VLOOKUP(CONCATENATE($B387,"-",$C387),IN_1A!$B$2:$AA$3000,4,FALSE))=TRUE,"",VLOOKUP(CONCATENATE($B387,"-",$C387),IN_1A!$B$2:$AA$3000,4,FALSE))</f>
        <v>0</v>
      </c>
      <c r="G387" s="1613">
        <f>IF(ISERROR(VLOOKUP(CONCATENATE($B387,"-",$C387),IN_1A!$B$2:$AA$3000,5,FALSE))=TRUE,"",VLOOKUP(CONCATENATE($B387,"-",$C387),IN_1A!$B$2:$AA$3000,5,FALSE))</f>
        <v>0</v>
      </c>
      <c r="H387" s="1614">
        <f>IF(ISERROR(VLOOKUP(CONCATENATE($B387,"-",$C387),IN_1A!$B$2:$AA$3000,6,FALSE))=TRUE,"",VLOOKUP(CONCATENATE($B387,"-",$C387),IN_1A!$B$2:$AA$3000,6,FALSE))</f>
        <v>0</v>
      </c>
      <c r="I387" s="1613">
        <f>IF(ISERROR(VLOOKUP(CONCATENATE($B387,"-",$C387),IN_1A!$B$2:$AA$3000,7,FALSE))=TRUE,"",VLOOKUP(CONCATENATE($B387,"-",$C387),IN_1A!$B$2:$AA$3000,7,FALSE))</f>
        <v>0</v>
      </c>
      <c r="J387" s="1614">
        <f>IF(ISERROR(VLOOKUP(CONCATENATE($B387,"-",$C387),IN_1A!$B$2:$AA$3000,8,FALSE))=TRUE,"",VLOOKUP(CONCATENATE($B387,"-",$C387),IN_1A!$B$2:$AA$3000,8,FALSE))</f>
        <v>0</v>
      </c>
      <c r="K387" s="1613">
        <f>IF(ISERROR(VLOOKUP(CONCATENATE($B387,"-",$C387),IN_1A!$B$2:$AA$3000,9,FALSE))=TRUE,"",VLOOKUP(CONCATENATE($B387,"-",$C387),IN_1A!$B$2:$AA$3000,9,FALSE))</f>
        <v>0</v>
      </c>
      <c r="L387" s="1614">
        <f>IF(ISERROR(VLOOKUP(CONCATENATE($B387,"-",$C387),IN_1A!$B$2:$AA$3000,10,FALSE))=TRUE,"",VLOOKUP(CONCATENATE($B387,"-",$C387),IN_1A!$B$2:$AA$3000,10,FALSE))</f>
        <v>0</v>
      </c>
      <c r="M387" s="1613">
        <f>IF(ISERROR(VLOOKUP(CONCATENATE($B387,"-",$C387),IN_1A!$B$2:$AA$3000,11,FALSE))=TRUE,"",VLOOKUP(CONCATENATE($B387,"-",$C387),IN_1A!$B$2:$AA$3000,11,FALSE))</f>
        <v>0</v>
      </c>
      <c r="N387" s="1614">
        <f>IF(ISERROR(VLOOKUP(CONCATENATE($B387,"-",$C387),IN_1A!$B$2:$AA$3000,12,FALSE))=TRUE,"",VLOOKUP(CONCATENATE($B387,"-",$C387),IN_1A!$B$2:$AA$3000,12,FALSE))</f>
        <v>0</v>
      </c>
      <c r="O387" s="1613">
        <f>IF(ISERROR(VLOOKUP(CONCATENATE($B387,"-",$C387),IN_1A!$B$2:$AA$3000,13,FALSE))=TRUE,"",VLOOKUP(CONCATENATE($B387,"-",$C387),IN_1A!$B$2:$AA$3000,13,FALSE))</f>
        <v>0</v>
      </c>
      <c r="P387" s="1614">
        <f>IF(ISERROR(VLOOKUP(CONCATENATE($B387,"-",$C387),IN_1A!$B$2:$AA$3000,14,FALSE))=TRUE,"",VLOOKUP(CONCATENATE($B387,"-",$C387),IN_1A!$B$2:$AA$3000,14,FALSE))</f>
        <v>0</v>
      </c>
      <c r="Q387" s="623">
        <f t="shared" si="49"/>
        <v>0</v>
      </c>
      <c r="R387" s="624">
        <f t="shared" si="49"/>
        <v>0</v>
      </c>
      <c r="S387" s="307" t="str">
        <f t="shared" si="53"/>
        <v/>
      </c>
    </row>
    <row r="388" spans="1:19" s="311" customFormat="1" ht="12" customHeight="1" thickBot="1">
      <c r="A388" s="240" t="s">
        <v>628</v>
      </c>
      <c r="B388" s="256" t="s">
        <v>649</v>
      </c>
      <c r="C388" s="239" t="s">
        <v>693</v>
      </c>
      <c r="D388" s="1552" t="str">
        <f t="shared" si="52"/>
        <v/>
      </c>
      <c r="E388" s="1613">
        <f>IF(ISERROR(VLOOKUP(CONCATENATE($B388,"-",$C388),IN_1A!$B$2:$AA$3000,3,FALSE))=TRUE,"",VLOOKUP(CONCATENATE($B388,"-",$C388),IN_1A!$B$2:$AA$3000,3,FALSE))</f>
        <v>0</v>
      </c>
      <c r="F388" s="1614">
        <f>IF(ISERROR(VLOOKUP(CONCATENATE($B388,"-",$C388),IN_1A!$B$2:$AA$3000,4,FALSE))=TRUE,"",VLOOKUP(CONCATENATE($B388,"-",$C388),IN_1A!$B$2:$AA$3000,4,FALSE))</f>
        <v>0</v>
      </c>
      <c r="G388" s="1613">
        <f>IF(ISERROR(VLOOKUP(CONCATENATE($B388,"-",$C388),IN_1A!$B$2:$AA$3000,5,FALSE))=TRUE,"",VLOOKUP(CONCATENATE($B388,"-",$C388),IN_1A!$B$2:$AA$3000,5,FALSE))</f>
        <v>0</v>
      </c>
      <c r="H388" s="1614">
        <f>IF(ISERROR(VLOOKUP(CONCATENATE($B388,"-",$C388),IN_1A!$B$2:$AA$3000,6,FALSE))=TRUE,"",VLOOKUP(CONCATENATE($B388,"-",$C388),IN_1A!$B$2:$AA$3000,6,FALSE))</f>
        <v>0</v>
      </c>
      <c r="I388" s="1613">
        <f>IF(ISERROR(VLOOKUP(CONCATENATE($B388,"-",$C388),IN_1A!$B$2:$AA$3000,7,FALSE))=TRUE,"",VLOOKUP(CONCATENATE($B388,"-",$C388),IN_1A!$B$2:$AA$3000,7,FALSE))</f>
        <v>0</v>
      </c>
      <c r="J388" s="1614">
        <f>IF(ISERROR(VLOOKUP(CONCATENATE($B388,"-",$C388),IN_1A!$B$2:$AA$3000,8,FALSE))=TRUE,"",VLOOKUP(CONCATENATE($B388,"-",$C388),IN_1A!$B$2:$AA$3000,8,FALSE))</f>
        <v>0</v>
      </c>
      <c r="K388" s="1613">
        <f>IF(ISERROR(VLOOKUP(CONCATENATE($B388,"-",$C388),IN_1A!$B$2:$AA$3000,9,FALSE))=TRUE,"",VLOOKUP(CONCATENATE($B388,"-",$C388),IN_1A!$B$2:$AA$3000,9,FALSE))</f>
        <v>0</v>
      </c>
      <c r="L388" s="1614">
        <f>IF(ISERROR(VLOOKUP(CONCATENATE($B388,"-",$C388),IN_1A!$B$2:$AA$3000,10,FALSE))=TRUE,"",VLOOKUP(CONCATENATE($B388,"-",$C388),IN_1A!$B$2:$AA$3000,10,FALSE))</f>
        <v>0</v>
      </c>
      <c r="M388" s="1613">
        <f>IF(ISERROR(VLOOKUP(CONCATENATE($B388,"-",$C388),IN_1A!$B$2:$AA$3000,11,FALSE))=TRUE,"",VLOOKUP(CONCATENATE($B388,"-",$C388),IN_1A!$B$2:$AA$3000,11,FALSE))</f>
        <v>0</v>
      </c>
      <c r="N388" s="1614">
        <f>IF(ISERROR(VLOOKUP(CONCATENATE($B388,"-",$C388),IN_1A!$B$2:$AA$3000,12,FALSE))=TRUE,"",VLOOKUP(CONCATENATE($B388,"-",$C388),IN_1A!$B$2:$AA$3000,12,FALSE))</f>
        <v>0</v>
      </c>
      <c r="O388" s="1613">
        <f>IF(ISERROR(VLOOKUP(CONCATENATE($B388,"-",$C388),IN_1A!$B$2:$AA$3000,13,FALSE))=TRUE,"",VLOOKUP(CONCATENATE($B388,"-",$C388),IN_1A!$B$2:$AA$3000,13,FALSE))</f>
        <v>0</v>
      </c>
      <c r="P388" s="1614">
        <f>IF(ISERROR(VLOOKUP(CONCATENATE($B388,"-",$C388),IN_1A!$B$2:$AA$3000,14,FALSE))=TRUE,"",VLOOKUP(CONCATENATE($B388,"-",$C388),IN_1A!$B$2:$AA$3000,14,FALSE))</f>
        <v>0</v>
      </c>
      <c r="Q388" s="623">
        <f t="shared" si="49"/>
        <v>0</v>
      </c>
      <c r="R388" s="624">
        <f t="shared" si="49"/>
        <v>0</v>
      </c>
      <c r="S388" s="307" t="str">
        <f t="shared" si="53"/>
        <v/>
      </c>
    </row>
    <row r="389" spans="1:19" s="311" customFormat="1" ht="12" customHeight="1" thickBot="1">
      <c r="A389" s="240" t="s">
        <v>630</v>
      </c>
      <c r="B389" s="238" t="s">
        <v>650</v>
      </c>
      <c r="C389" s="241" t="s">
        <v>693</v>
      </c>
      <c r="D389" s="1552" t="str">
        <f t="shared" si="52"/>
        <v/>
      </c>
      <c r="E389" s="1613">
        <f>IF(ISERROR(VLOOKUP(CONCATENATE($B389,"-",$C389),IN_1A!$B$2:$AA$3000,3,FALSE))=TRUE,"",VLOOKUP(CONCATENATE($B389,"-",$C389),IN_1A!$B$2:$AA$3000,3,FALSE))</f>
        <v>0</v>
      </c>
      <c r="F389" s="1614">
        <f>IF(ISERROR(VLOOKUP(CONCATENATE($B389,"-",$C389),IN_1A!$B$2:$AA$3000,4,FALSE))=TRUE,"",VLOOKUP(CONCATENATE($B389,"-",$C389),IN_1A!$B$2:$AA$3000,4,FALSE))</f>
        <v>0</v>
      </c>
      <c r="G389" s="1613">
        <f>IF(ISERROR(VLOOKUP(CONCATENATE($B389,"-",$C389),IN_1A!$B$2:$AA$3000,5,FALSE))=TRUE,"",VLOOKUP(CONCATENATE($B389,"-",$C389),IN_1A!$B$2:$AA$3000,5,FALSE))</f>
        <v>0</v>
      </c>
      <c r="H389" s="1614">
        <f>IF(ISERROR(VLOOKUP(CONCATENATE($B389,"-",$C389),IN_1A!$B$2:$AA$3000,6,FALSE))=TRUE,"",VLOOKUP(CONCATENATE($B389,"-",$C389),IN_1A!$B$2:$AA$3000,6,FALSE))</f>
        <v>0</v>
      </c>
      <c r="I389" s="1613">
        <f>IF(ISERROR(VLOOKUP(CONCATENATE($B389,"-",$C389),IN_1A!$B$2:$AA$3000,7,FALSE))=TRUE,"",VLOOKUP(CONCATENATE($B389,"-",$C389),IN_1A!$B$2:$AA$3000,7,FALSE))</f>
        <v>0</v>
      </c>
      <c r="J389" s="1614">
        <f>IF(ISERROR(VLOOKUP(CONCATENATE($B389,"-",$C389),IN_1A!$B$2:$AA$3000,8,FALSE))=TRUE,"",VLOOKUP(CONCATENATE($B389,"-",$C389),IN_1A!$B$2:$AA$3000,8,FALSE))</f>
        <v>0</v>
      </c>
      <c r="K389" s="1613">
        <f>IF(ISERROR(VLOOKUP(CONCATENATE($B389,"-",$C389),IN_1A!$B$2:$AA$3000,9,FALSE))=TRUE,"",VLOOKUP(CONCATENATE($B389,"-",$C389),IN_1A!$B$2:$AA$3000,9,FALSE))</f>
        <v>0</v>
      </c>
      <c r="L389" s="1614">
        <f>IF(ISERROR(VLOOKUP(CONCATENATE($B389,"-",$C389),IN_1A!$B$2:$AA$3000,10,FALSE))=TRUE,"",VLOOKUP(CONCATENATE($B389,"-",$C389),IN_1A!$B$2:$AA$3000,10,FALSE))</f>
        <v>0</v>
      </c>
      <c r="M389" s="1613">
        <f>IF(ISERROR(VLOOKUP(CONCATENATE($B389,"-",$C389),IN_1A!$B$2:$AA$3000,11,FALSE))=TRUE,"",VLOOKUP(CONCATENATE($B389,"-",$C389),IN_1A!$B$2:$AA$3000,11,FALSE))</f>
        <v>0</v>
      </c>
      <c r="N389" s="1614">
        <f>IF(ISERROR(VLOOKUP(CONCATENATE($B389,"-",$C389),IN_1A!$B$2:$AA$3000,12,FALSE))=TRUE,"",VLOOKUP(CONCATENATE($B389,"-",$C389),IN_1A!$B$2:$AA$3000,12,FALSE))</f>
        <v>0</v>
      </c>
      <c r="O389" s="1613">
        <f>IF(ISERROR(VLOOKUP(CONCATENATE($B389,"-",$C389),IN_1A!$B$2:$AA$3000,13,FALSE))=TRUE,"",VLOOKUP(CONCATENATE($B389,"-",$C389),IN_1A!$B$2:$AA$3000,13,FALSE))</f>
        <v>0</v>
      </c>
      <c r="P389" s="1614">
        <f>IF(ISERROR(VLOOKUP(CONCATENATE($B389,"-",$C389),IN_1A!$B$2:$AA$3000,14,FALSE))=TRUE,"",VLOOKUP(CONCATENATE($B389,"-",$C389),IN_1A!$B$2:$AA$3000,14,FALSE))</f>
        <v>0</v>
      </c>
      <c r="Q389" s="623">
        <f t="shared" si="49"/>
        <v>0</v>
      </c>
      <c r="R389" s="624">
        <f t="shared" si="49"/>
        <v>0</v>
      </c>
      <c r="S389" s="307" t="str">
        <f t="shared" si="53"/>
        <v/>
      </c>
    </row>
    <row r="390" spans="1:19" s="311" customFormat="1" ht="12" customHeight="1" thickBot="1">
      <c r="A390" s="240" t="s">
        <v>632</v>
      </c>
      <c r="B390" s="238" t="s">
        <v>651</v>
      </c>
      <c r="C390" s="241" t="s">
        <v>693</v>
      </c>
      <c r="D390" s="1552" t="str">
        <f t="shared" si="52"/>
        <v/>
      </c>
      <c r="E390" s="1613">
        <f>IF(ISERROR(VLOOKUP(CONCATENATE($B390,"-",$C390),IN_1A!$B$2:$AA$3000,3,FALSE))=TRUE,"",VLOOKUP(CONCATENATE($B390,"-",$C390),IN_1A!$B$2:$AA$3000,3,FALSE))</f>
        <v>0</v>
      </c>
      <c r="F390" s="1614">
        <f>IF(ISERROR(VLOOKUP(CONCATENATE($B390,"-",$C390),IN_1A!$B$2:$AA$3000,4,FALSE))=TRUE,"",VLOOKUP(CONCATENATE($B390,"-",$C390),IN_1A!$B$2:$AA$3000,4,FALSE))</f>
        <v>0</v>
      </c>
      <c r="G390" s="1613">
        <f>IF(ISERROR(VLOOKUP(CONCATENATE($B390,"-",$C390),IN_1A!$B$2:$AA$3000,5,FALSE))=TRUE,"",VLOOKUP(CONCATENATE($B390,"-",$C390),IN_1A!$B$2:$AA$3000,5,FALSE))</f>
        <v>0</v>
      </c>
      <c r="H390" s="1614">
        <f>IF(ISERROR(VLOOKUP(CONCATENATE($B390,"-",$C390),IN_1A!$B$2:$AA$3000,6,FALSE))=TRUE,"",VLOOKUP(CONCATENATE($B390,"-",$C390),IN_1A!$B$2:$AA$3000,6,FALSE))</f>
        <v>0</v>
      </c>
      <c r="I390" s="1613">
        <f>IF(ISERROR(VLOOKUP(CONCATENATE($B390,"-",$C390),IN_1A!$B$2:$AA$3000,7,FALSE))=TRUE,"",VLOOKUP(CONCATENATE($B390,"-",$C390),IN_1A!$B$2:$AA$3000,7,FALSE))</f>
        <v>0</v>
      </c>
      <c r="J390" s="1614">
        <f>IF(ISERROR(VLOOKUP(CONCATENATE($B390,"-",$C390),IN_1A!$B$2:$AA$3000,8,FALSE))=TRUE,"",VLOOKUP(CONCATENATE($B390,"-",$C390),IN_1A!$B$2:$AA$3000,8,FALSE))</f>
        <v>0</v>
      </c>
      <c r="K390" s="1613">
        <f>IF(ISERROR(VLOOKUP(CONCATENATE($B390,"-",$C390),IN_1A!$B$2:$AA$3000,9,FALSE))=TRUE,"",VLOOKUP(CONCATENATE($B390,"-",$C390),IN_1A!$B$2:$AA$3000,9,FALSE))</f>
        <v>0</v>
      </c>
      <c r="L390" s="1614">
        <f>IF(ISERROR(VLOOKUP(CONCATENATE($B390,"-",$C390),IN_1A!$B$2:$AA$3000,10,FALSE))=TRUE,"",VLOOKUP(CONCATENATE($B390,"-",$C390),IN_1A!$B$2:$AA$3000,10,FALSE))</f>
        <v>0</v>
      </c>
      <c r="M390" s="1613">
        <f>IF(ISERROR(VLOOKUP(CONCATENATE($B390,"-",$C390),IN_1A!$B$2:$AA$3000,11,FALSE))=TRUE,"",VLOOKUP(CONCATENATE($B390,"-",$C390),IN_1A!$B$2:$AA$3000,11,FALSE))</f>
        <v>0</v>
      </c>
      <c r="N390" s="1614">
        <f>IF(ISERROR(VLOOKUP(CONCATENATE($B390,"-",$C390),IN_1A!$B$2:$AA$3000,12,FALSE))=TRUE,"",VLOOKUP(CONCATENATE($B390,"-",$C390),IN_1A!$B$2:$AA$3000,12,FALSE))</f>
        <v>0</v>
      </c>
      <c r="O390" s="1613">
        <f>IF(ISERROR(VLOOKUP(CONCATENATE($B390,"-",$C390),IN_1A!$B$2:$AA$3000,13,FALSE))=TRUE,"",VLOOKUP(CONCATENATE($B390,"-",$C390),IN_1A!$B$2:$AA$3000,13,FALSE))</f>
        <v>0</v>
      </c>
      <c r="P390" s="1614">
        <f>IF(ISERROR(VLOOKUP(CONCATENATE($B390,"-",$C390),IN_1A!$B$2:$AA$3000,14,FALSE))=TRUE,"",VLOOKUP(CONCATENATE($B390,"-",$C390),IN_1A!$B$2:$AA$3000,14,FALSE))</f>
        <v>0</v>
      </c>
      <c r="Q390" s="623">
        <f t="shared" si="49"/>
        <v>0</v>
      </c>
      <c r="R390" s="624">
        <f t="shared" si="49"/>
        <v>0</v>
      </c>
      <c r="S390" s="307" t="str">
        <f t="shared" si="53"/>
        <v/>
      </c>
    </row>
    <row r="391" spans="1:19" s="308" customFormat="1" ht="12" thickBot="1">
      <c r="A391" s="240" t="s">
        <v>634</v>
      </c>
      <c r="B391" s="238" t="s">
        <v>652</v>
      </c>
      <c r="C391" s="241" t="s">
        <v>693</v>
      </c>
      <c r="D391" s="1552" t="str">
        <f t="shared" si="52"/>
        <v/>
      </c>
      <c r="E391" s="1613">
        <f>IF(ISERROR(VLOOKUP(CONCATENATE($B391,"-",$C391),IN_1A!$B$2:$AA$3000,3,FALSE))=TRUE,"",VLOOKUP(CONCATENATE($B391,"-",$C391),IN_1A!$B$2:$AA$3000,3,FALSE))</f>
        <v>0</v>
      </c>
      <c r="F391" s="1614">
        <f>IF(ISERROR(VLOOKUP(CONCATENATE($B391,"-",$C391),IN_1A!$B$2:$AA$3000,4,FALSE))=TRUE,"",VLOOKUP(CONCATENATE($B391,"-",$C391),IN_1A!$B$2:$AA$3000,4,FALSE))</f>
        <v>0</v>
      </c>
      <c r="G391" s="1613">
        <f>IF(ISERROR(VLOOKUP(CONCATENATE($B391,"-",$C391),IN_1A!$B$2:$AA$3000,5,FALSE))=TRUE,"",VLOOKUP(CONCATENATE($B391,"-",$C391),IN_1A!$B$2:$AA$3000,5,FALSE))</f>
        <v>0</v>
      </c>
      <c r="H391" s="1614">
        <f>IF(ISERROR(VLOOKUP(CONCATENATE($B391,"-",$C391),IN_1A!$B$2:$AA$3000,6,FALSE))=TRUE,"",VLOOKUP(CONCATENATE($B391,"-",$C391),IN_1A!$B$2:$AA$3000,6,FALSE))</f>
        <v>0</v>
      </c>
      <c r="I391" s="1613">
        <f>IF(ISERROR(VLOOKUP(CONCATENATE($B391,"-",$C391),IN_1A!$B$2:$AA$3000,7,FALSE))=TRUE,"",VLOOKUP(CONCATENATE($B391,"-",$C391),IN_1A!$B$2:$AA$3000,7,FALSE))</f>
        <v>0</v>
      </c>
      <c r="J391" s="1614">
        <f>IF(ISERROR(VLOOKUP(CONCATENATE($B391,"-",$C391),IN_1A!$B$2:$AA$3000,8,FALSE))=TRUE,"",VLOOKUP(CONCATENATE($B391,"-",$C391),IN_1A!$B$2:$AA$3000,8,FALSE))</f>
        <v>0</v>
      </c>
      <c r="K391" s="1613">
        <f>IF(ISERROR(VLOOKUP(CONCATENATE($B391,"-",$C391),IN_1A!$B$2:$AA$3000,9,FALSE))=TRUE,"",VLOOKUP(CONCATENATE($B391,"-",$C391),IN_1A!$B$2:$AA$3000,9,FALSE))</f>
        <v>0</v>
      </c>
      <c r="L391" s="1614">
        <f>IF(ISERROR(VLOOKUP(CONCATENATE($B391,"-",$C391),IN_1A!$B$2:$AA$3000,10,FALSE))=TRUE,"",VLOOKUP(CONCATENATE($B391,"-",$C391),IN_1A!$B$2:$AA$3000,10,FALSE))</f>
        <v>0</v>
      </c>
      <c r="M391" s="1613">
        <f>IF(ISERROR(VLOOKUP(CONCATENATE($B391,"-",$C391),IN_1A!$B$2:$AA$3000,11,FALSE))=TRUE,"",VLOOKUP(CONCATENATE($B391,"-",$C391),IN_1A!$B$2:$AA$3000,11,FALSE))</f>
        <v>0</v>
      </c>
      <c r="N391" s="1614">
        <f>IF(ISERROR(VLOOKUP(CONCATENATE($B391,"-",$C391),IN_1A!$B$2:$AA$3000,12,FALSE))=TRUE,"",VLOOKUP(CONCATENATE($B391,"-",$C391),IN_1A!$B$2:$AA$3000,12,FALSE))</f>
        <v>0</v>
      </c>
      <c r="O391" s="1613">
        <f>IF(ISERROR(VLOOKUP(CONCATENATE($B391,"-",$C391),IN_1A!$B$2:$AA$3000,13,FALSE))=TRUE,"",VLOOKUP(CONCATENATE($B391,"-",$C391),IN_1A!$B$2:$AA$3000,13,FALSE))</f>
        <v>0</v>
      </c>
      <c r="P391" s="1614">
        <f>IF(ISERROR(VLOOKUP(CONCATENATE($B391,"-",$C391),IN_1A!$B$2:$AA$3000,14,FALSE))=TRUE,"",VLOOKUP(CONCATENATE($B391,"-",$C391),IN_1A!$B$2:$AA$3000,14,FALSE))</f>
        <v>0</v>
      </c>
      <c r="Q391" s="623">
        <f t="shared" si="49"/>
        <v>0</v>
      </c>
      <c r="R391" s="624">
        <f t="shared" si="49"/>
        <v>0</v>
      </c>
      <c r="S391" s="307" t="str">
        <f t="shared" si="53"/>
        <v/>
      </c>
    </row>
    <row r="392" spans="1:19" s="311" customFormat="1" ht="12" customHeight="1" thickBot="1">
      <c r="A392" s="240" t="s">
        <v>636</v>
      </c>
      <c r="B392" s="238" t="s">
        <v>653</v>
      </c>
      <c r="C392" s="241" t="s">
        <v>693</v>
      </c>
      <c r="D392" s="1552" t="str">
        <f t="shared" si="52"/>
        <v/>
      </c>
      <c r="E392" s="1613">
        <f>IF(ISERROR(VLOOKUP(CONCATENATE($B392,"-",$C392),IN_1A!$B$2:$AA$3000,3,FALSE))=TRUE,"",VLOOKUP(CONCATENATE($B392,"-",$C392),IN_1A!$B$2:$AA$3000,3,FALSE))</f>
        <v>0</v>
      </c>
      <c r="F392" s="1614">
        <f>IF(ISERROR(VLOOKUP(CONCATENATE($B392,"-",$C392),IN_1A!$B$2:$AA$3000,4,FALSE))=TRUE,"",VLOOKUP(CONCATENATE($B392,"-",$C392),IN_1A!$B$2:$AA$3000,4,FALSE))</f>
        <v>0</v>
      </c>
      <c r="G392" s="1613">
        <f>IF(ISERROR(VLOOKUP(CONCATENATE($B392,"-",$C392),IN_1A!$B$2:$AA$3000,5,FALSE))=TRUE,"",VLOOKUP(CONCATENATE($B392,"-",$C392),IN_1A!$B$2:$AA$3000,5,FALSE))</f>
        <v>0</v>
      </c>
      <c r="H392" s="1614">
        <f>IF(ISERROR(VLOOKUP(CONCATENATE($B392,"-",$C392),IN_1A!$B$2:$AA$3000,6,FALSE))=TRUE,"",VLOOKUP(CONCATENATE($B392,"-",$C392),IN_1A!$B$2:$AA$3000,6,FALSE))</f>
        <v>0</v>
      </c>
      <c r="I392" s="1613">
        <f>IF(ISERROR(VLOOKUP(CONCATENATE($B392,"-",$C392),IN_1A!$B$2:$AA$3000,7,FALSE))=TRUE,"",VLOOKUP(CONCATENATE($B392,"-",$C392),IN_1A!$B$2:$AA$3000,7,FALSE))</f>
        <v>0</v>
      </c>
      <c r="J392" s="1614">
        <f>IF(ISERROR(VLOOKUP(CONCATENATE($B392,"-",$C392),IN_1A!$B$2:$AA$3000,8,FALSE))=TRUE,"",VLOOKUP(CONCATENATE($B392,"-",$C392),IN_1A!$B$2:$AA$3000,8,FALSE))</f>
        <v>0</v>
      </c>
      <c r="K392" s="1613">
        <f>IF(ISERROR(VLOOKUP(CONCATENATE($B392,"-",$C392),IN_1A!$B$2:$AA$3000,9,FALSE))=TRUE,"",VLOOKUP(CONCATENATE($B392,"-",$C392),IN_1A!$B$2:$AA$3000,9,FALSE))</f>
        <v>0</v>
      </c>
      <c r="L392" s="1614">
        <f>IF(ISERROR(VLOOKUP(CONCATENATE($B392,"-",$C392),IN_1A!$B$2:$AA$3000,10,FALSE))=TRUE,"",VLOOKUP(CONCATENATE($B392,"-",$C392),IN_1A!$B$2:$AA$3000,10,FALSE))</f>
        <v>0</v>
      </c>
      <c r="M392" s="1613">
        <f>IF(ISERROR(VLOOKUP(CONCATENATE($B392,"-",$C392),IN_1A!$B$2:$AA$3000,11,FALSE))=TRUE,"",VLOOKUP(CONCATENATE($B392,"-",$C392),IN_1A!$B$2:$AA$3000,11,FALSE))</f>
        <v>0</v>
      </c>
      <c r="N392" s="1614">
        <f>IF(ISERROR(VLOOKUP(CONCATENATE($B392,"-",$C392),IN_1A!$B$2:$AA$3000,12,FALSE))=TRUE,"",VLOOKUP(CONCATENATE($B392,"-",$C392),IN_1A!$B$2:$AA$3000,12,FALSE))</f>
        <v>0</v>
      </c>
      <c r="O392" s="1613">
        <f>IF(ISERROR(VLOOKUP(CONCATENATE($B392,"-",$C392),IN_1A!$B$2:$AA$3000,13,FALSE))=TRUE,"",VLOOKUP(CONCATENATE($B392,"-",$C392),IN_1A!$B$2:$AA$3000,13,FALSE))</f>
        <v>0</v>
      </c>
      <c r="P392" s="1614">
        <f>IF(ISERROR(VLOOKUP(CONCATENATE($B392,"-",$C392),IN_1A!$B$2:$AA$3000,14,FALSE))=TRUE,"",VLOOKUP(CONCATENATE($B392,"-",$C392),IN_1A!$B$2:$AA$3000,14,FALSE))</f>
        <v>0</v>
      </c>
      <c r="Q392" s="623">
        <f t="shared" si="49"/>
        <v>0</v>
      </c>
      <c r="R392" s="624">
        <f t="shared" si="49"/>
        <v>0</v>
      </c>
      <c r="S392" s="307" t="str">
        <f t="shared" si="53"/>
        <v/>
      </c>
    </row>
    <row r="393" spans="1:19" s="311" customFormat="1" ht="12" customHeight="1" thickBot="1">
      <c r="A393" s="240" t="s">
        <v>638</v>
      </c>
      <c r="B393" s="238" t="s">
        <v>654</v>
      </c>
      <c r="C393" s="241" t="s">
        <v>693</v>
      </c>
      <c r="D393" s="1552" t="str">
        <f t="shared" si="52"/>
        <v/>
      </c>
      <c r="E393" s="1613">
        <f>IF(ISERROR(VLOOKUP(CONCATENATE($B393,"-",$C393),IN_1A!$B$2:$AA$3000,3,FALSE))=TRUE,"",VLOOKUP(CONCATENATE($B393,"-",$C393),IN_1A!$B$2:$AA$3000,3,FALSE))</f>
        <v>0</v>
      </c>
      <c r="F393" s="1614">
        <f>IF(ISERROR(VLOOKUP(CONCATENATE($B393,"-",$C393),IN_1A!$B$2:$AA$3000,4,FALSE))=TRUE,"",VLOOKUP(CONCATENATE($B393,"-",$C393),IN_1A!$B$2:$AA$3000,4,FALSE))</f>
        <v>0</v>
      </c>
      <c r="G393" s="1613">
        <f>IF(ISERROR(VLOOKUP(CONCATENATE($B393,"-",$C393),IN_1A!$B$2:$AA$3000,5,FALSE))=TRUE,"",VLOOKUP(CONCATENATE($B393,"-",$C393),IN_1A!$B$2:$AA$3000,5,FALSE))</f>
        <v>0</v>
      </c>
      <c r="H393" s="1614">
        <f>IF(ISERROR(VLOOKUP(CONCATENATE($B393,"-",$C393),IN_1A!$B$2:$AA$3000,6,FALSE))=TRUE,"",VLOOKUP(CONCATENATE($B393,"-",$C393),IN_1A!$B$2:$AA$3000,6,FALSE))</f>
        <v>0</v>
      </c>
      <c r="I393" s="1613">
        <f>IF(ISERROR(VLOOKUP(CONCATENATE($B393,"-",$C393),IN_1A!$B$2:$AA$3000,7,FALSE))=TRUE,"",VLOOKUP(CONCATENATE($B393,"-",$C393),IN_1A!$B$2:$AA$3000,7,FALSE))</f>
        <v>0</v>
      </c>
      <c r="J393" s="1614">
        <f>IF(ISERROR(VLOOKUP(CONCATENATE($B393,"-",$C393),IN_1A!$B$2:$AA$3000,8,FALSE))=TRUE,"",VLOOKUP(CONCATENATE($B393,"-",$C393),IN_1A!$B$2:$AA$3000,8,FALSE))</f>
        <v>0</v>
      </c>
      <c r="K393" s="1613">
        <f>IF(ISERROR(VLOOKUP(CONCATENATE($B393,"-",$C393),IN_1A!$B$2:$AA$3000,9,FALSE))=TRUE,"",VLOOKUP(CONCATENATE($B393,"-",$C393),IN_1A!$B$2:$AA$3000,9,FALSE))</f>
        <v>0</v>
      </c>
      <c r="L393" s="1614">
        <f>IF(ISERROR(VLOOKUP(CONCATENATE($B393,"-",$C393),IN_1A!$B$2:$AA$3000,10,FALSE))=TRUE,"",VLOOKUP(CONCATENATE($B393,"-",$C393),IN_1A!$B$2:$AA$3000,10,FALSE))</f>
        <v>0</v>
      </c>
      <c r="M393" s="1613">
        <f>IF(ISERROR(VLOOKUP(CONCATENATE($B393,"-",$C393),IN_1A!$B$2:$AA$3000,11,FALSE))=TRUE,"",VLOOKUP(CONCATENATE($B393,"-",$C393),IN_1A!$B$2:$AA$3000,11,FALSE))</f>
        <v>0</v>
      </c>
      <c r="N393" s="1614">
        <f>IF(ISERROR(VLOOKUP(CONCATENATE($B393,"-",$C393),IN_1A!$B$2:$AA$3000,12,FALSE))=TRUE,"",VLOOKUP(CONCATENATE($B393,"-",$C393),IN_1A!$B$2:$AA$3000,12,FALSE))</f>
        <v>0</v>
      </c>
      <c r="O393" s="1613">
        <f>IF(ISERROR(VLOOKUP(CONCATENATE($B393,"-",$C393),IN_1A!$B$2:$AA$3000,13,FALSE))=TRUE,"",VLOOKUP(CONCATENATE($B393,"-",$C393),IN_1A!$B$2:$AA$3000,13,FALSE))</f>
        <v>0</v>
      </c>
      <c r="P393" s="1614">
        <f>IF(ISERROR(VLOOKUP(CONCATENATE($B393,"-",$C393),IN_1A!$B$2:$AA$3000,14,FALSE))=TRUE,"",VLOOKUP(CONCATENATE($B393,"-",$C393),IN_1A!$B$2:$AA$3000,14,FALSE))</f>
        <v>0</v>
      </c>
      <c r="Q393" s="623">
        <f t="shared" si="49"/>
        <v>0</v>
      </c>
      <c r="R393" s="624">
        <f t="shared" si="49"/>
        <v>0</v>
      </c>
      <c r="S393" s="307" t="str">
        <f t="shared" si="53"/>
        <v/>
      </c>
    </row>
    <row r="394" spans="1:19" s="311" customFormat="1" ht="12" customHeight="1" thickBot="1">
      <c r="A394" s="240" t="s">
        <v>640</v>
      </c>
      <c r="B394" s="238" t="s">
        <v>655</v>
      </c>
      <c r="C394" s="241" t="s">
        <v>693</v>
      </c>
      <c r="D394" s="1552" t="str">
        <f t="shared" si="52"/>
        <v/>
      </c>
      <c r="E394" s="1613">
        <f>IF(ISERROR(VLOOKUP(CONCATENATE($B394,"-",$C394),IN_1A!$B$2:$AA$3000,3,FALSE))=TRUE,"",VLOOKUP(CONCATENATE($B394,"-",$C394),IN_1A!$B$2:$AA$3000,3,FALSE))</f>
        <v>0</v>
      </c>
      <c r="F394" s="1614">
        <f>IF(ISERROR(VLOOKUP(CONCATENATE($B394,"-",$C394),IN_1A!$B$2:$AA$3000,4,FALSE))=TRUE,"",VLOOKUP(CONCATENATE($B394,"-",$C394),IN_1A!$B$2:$AA$3000,4,FALSE))</f>
        <v>0</v>
      </c>
      <c r="G394" s="1613">
        <f>IF(ISERROR(VLOOKUP(CONCATENATE($B394,"-",$C394),IN_1A!$B$2:$AA$3000,5,FALSE))=TRUE,"",VLOOKUP(CONCATENATE($B394,"-",$C394),IN_1A!$B$2:$AA$3000,5,FALSE))</f>
        <v>0</v>
      </c>
      <c r="H394" s="1614">
        <f>IF(ISERROR(VLOOKUP(CONCATENATE($B394,"-",$C394),IN_1A!$B$2:$AA$3000,6,FALSE))=TRUE,"",VLOOKUP(CONCATENATE($B394,"-",$C394),IN_1A!$B$2:$AA$3000,6,FALSE))</f>
        <v>0</v>
      </c>
      <c r="I394" s="1613">
        <f>IF(ISERROR(VLOOKUP(CONCATENATE($B394,"-",$C394),IN_1A!$B$2:$AA$3000,7,FALSE))=TRUE,"",VLOOKUP(CONCATENATE($B394,"-",$C394),IN_1A!$B$2:$AA$3000,7,FALSE))</f>
        <v>0</v>
      </c>
      <c r="J394" s="1614">
        <f>IF(ISERROR(VLOOKUP(CONCATENATE($B394,"-",$C394),IN_1A!$B$2:$AA$3000,8,FALSE))=TRUE,"",VLOOKUP(CONCATENATE($B394,"-",$C394),IN_1A!$B$2:$AA$3000,8,FALSE))</f>
        <v>0</v>
      </c>
      <c r="K394" s="1613">
        <f>IF(ISERROR(VLOOKUP(CONCATENATE($B394,"-",$C394),IN_1A!$B$2:$AA$3000,9,FALSE))=TRUE,"",VLOOKUP(CONCATENATE($B394,"-",$C394),IN_1A!$B$2:$AA$3000,9,FALSE))</f>
        <v>0</v>
      </c>
      <c r="L394" s="1614">
        <f>IF(ISERROR(VLOOKUP(CONCATENATE($B394,"-",$C394),IN_1A!$B$2:$AA$3000,10,FALSE))=TRUE,"",VLOOKUP(CONCATENATE($B394,"-",$C394),IN_1A!$B$2:$AA$3000,10,FALSE))</f>
        <v>0</v>
      </c>
      <c r="M394" s="1613">
        <f>IF(ISERROR(VLOOKUP(CONCATENATE($B394,"-",$C394),IN_1A!$B$2:$AA$3000,11,FALSE))=TRUE,"",VLOOKUP(CONCATENATE($B394,"-",$C394),IN_1A!$B$2:$AA$3000,11,FALSE))</f>
        <v>0</v>
      </c>
      <c r="N394" s="1614">
        <f>IF(ISERROR(VLOOKUP(CONCATENATE($B394,"-",$C394),IN_1A!$B$2:$AA$3000,12,FALSE))=TRUE,"",VLOOKUP(CONCATENATE($B394,"-",$C394),IN_1A!$B$2:$AA$3000,12,FALSE))</f>
        <v>0</v>
      </c>
      <c r="O394" s="1613">
        <f>IF(ISERROR(VLOOKUP(CONCATENATE($B394,"-",$C394),IN_1A!$B$2:$AA$3000,13,FALSE))=TRUE,"",VLOOKUP(CONCATENATE($B394,"-",$C394),IN_1A!$B$2:$AA$3000,13,FALSE))</f>
        <v>0</v>
      </c>
      <c r="P394" s="1614">
        <f>IF(ISERROR(VLOOKUP(CONCATENATE($B394,"-",$C394),IN_1A!$B$2:$AA$3000,14,FALSE))=TRUE,"",VLOOKUP(CONCATENATE($B394,"-",$C394),IN_1A!$B$2:$AA$3000,14,FALSE))</f>
        <v>0</v>
      </c>
      <c r="Q394" s="623">
        <f t="shared" si="49"/>
        <v>0</v>
      </c>
      <c r="R394" s="624">
        <f t="shared" si="49"/>
        <v>0</v>
      </c>
      <c r="S394" s="307" t="str">
        <f t="shared" si="53"/>
        <v/>
      </c>
    </row>
    <row r="395" spans="1:19" s="311" customFormat="1" ht="12" customHeight="1" thickBot="1">
      <c r="A395" s="242" t="s">
        <v>642</v>
      </c>
      <c r="B395" s="243" t="s">
        <v>656</v>
      </c>
      <c r="C395" s="244" t="s">
        <v>693</v>
      </c>
      <c r="D395" s="1553" t="str">
        <f t="shared" si="52"/>
        <v/>
      </c>
      <c r="E395" s="1615">
        <f>IF(ISERROR(VLOOKUP(CONCATENATE($B395,"-",$C395),IN_1A!$B$2:$AA$3000,3,FALSE))=TRUE,"",VLOOKUP(CONCATENATE($B395,"-",$C395),IN_1A!$B$2:$AA$3000,3,FALSE))</f>
        <v>0</v>
      </c>
      <c r="F395" s="1616">
        <f>IF(ISERROR(VLOOKUP(CONCATENATE($B395,"-",$C395),IN_1A!$B$2:$AA$3000,4,FALSE))=TRUE,"",VLOOKUP(CONCATENATE($B395,"-",$C395),IN_1A!$B$2:$AA$3000,4,FALSE))</f>
        <v>0</v>
      </c>
      <c r="G395" s="1615">
        <f>IF(ISERROR(VLOOKUP(CONCATENATE($B395,"-",$C395),IN_1A!$B$2:$AA$3000,5,FALSE))=TRUE,"",VLOOKUP(CONCATENATE($B395,"-",$C395),IN_1A!$B$2:$AA$3000,5,FALSE))</f>
        <v>0</v>
      </c>
      <c r="H395" s="1616">
        <f>IF(ISERROR(VLOOKUP(CONCATENATE($B395,"-",$C395),IN_1A!$B$2:$AA$3000,6,FALSE))=TRUE,"",VLOOKUP(CONCATENATE($B395,"-",$C395),IN_1A!$B$2:$AA$3000,6,FALSE))</f>
        <v>0</v>
      </c>
      <c r="I395" s="1615">
        <f>IF(ISERROR(VLOOKUP(CONCATENATE($B395,"-",$C395),IN_1A!$B$2:$AA$3000,7,FALSE))=TRUE,"",VLOOKUP(CONCATENATE($B395,"-",$C395),IN_1A!$B$2:$AA$3000,7,FALSE))</f>
        <v>0</v>
      </c>
      <c r="J395" s="1616">
        <f>IF(ISERROR(VLOOKUP(CONCATENATE($B395,"-",$C395),IN_1A!$B$2:$AA$3000,8,FALSE))=TRUE,"",VLOOKUP(CONCATENATE($B395,"-",$C395),IN_1A!$B$2:$AA$3000,8,FALSE))</f>
        <v>0</v>
      </c>
      <c r="K395" s="1615">
        <f>IF(ISERROR(VLOOKUP(CONCATENATE($B395,"-",$C395),IN_1A!$B$2:$AA$3000,9,FALSE))=TRUE,"",VLOOKUP(CONCATENATE($B395,"-",$C395),IN_1A!$B$2:$AA$3000,9,FALSE))</f>
        <v>0</v>
      </c>
      <c r="L395" s="1616">
        <f>IF(ISERROR(VLOOKUP(CONCATENATE($B395,"-",$C395),IN_1A!$B$2:$AA$3000,10,FALSE))=TRUE,"",VLOOKUP(CONCATENATE($B395,"-",$C395),IN_1A!$B$2:$AA$3000,10,FALSE))</f>
        <v>0</v>
      </c>
      <c r="M395" s="1615">
        <f>IF(ISERROR(VLOOKUP(CONCATENATE($B395,"-",$C395),IN_1A!$B$2:$AA$3000,11,FALSE))=TRUE,"",VLOOKUP(CONCATENATE($B395,"-",$C395),IN_1A!$B$2:$AA$3000,11,FALSE))</f>
        <v>0</v>
      </c>
      <c r="N395" s="1616">
        <f>IF(ISERROR(VLOOKUP(CONCATENATE($B395,"-",$C395),IN_1A!$B$2:$AA$3000,12,FALSE))=TRUE,"",VLOOKUP(CONCATENATE($B395,"-",$C395),IN_1A!$B$2:$AA$3000,12,FALSE))</f>
        <v>0</v>
      </c>
      <c r="O395" s="1615">
        <f>IF(ISERROR(VLOOKUP(CONCATENATE($B395,"-",$C395),IN_1A!$B$2:$AA$3000,13,FALSE))=TRUE,"",VLOOKUP(CONCATENATE($B395,"-",$C395),IN_1A!$B$2:$AA$3000,13,FALSE))</f>
        <v>0</v>
      </c>
      <c r="P395" s="1616">
        <f>IF(ISERROR(VLOOKUP(CONCATENATE($B395,"-",$C395),IN_1A!$B$2:$AA$3000,14,FALSE))=TRUE,"",VLOOKUP(CONCATENATE($B395,"-",$C395),IN_1A!$B$2:$AA$3000,14,FALSE))</f>
        <v>0</v>
      </c>
      <c r="Q395" s="625">
        <f t="shared" si="49"/>
        <v>0</v>
      </c>
      <c r="R395" s="626">
        <f t="shared" si="49"/>
        <v>0</v>
      </c>
      <c r="S395" s="307" t="str">
        <f t="shared" si="53"/>
        <v/>
      </c>
    </row>
    <row r="396" spans="1:19" s="311" customFormat="1" ht="12" customHeight="1" thickBot="1">
      <c r="A396" s="260" t="s">
        <v>657</v>
      </c>
      <c r="B396" s="251"/>
      <c r="C396" s="252"/>
      <c r="D396" s="1557"/>
      <c r="E396" s="536"/>
      <c r="F396" s="533"/>
      <c r="G396" s="533"/>
      <c r="H396" s="533"/>
      <c r="I396" s="533"/>
      <c r="J396" s="533"/>
      <c r="K396" s="533"/>
      <c r="L396" s="533"/>
      <c r="M396" s="533"/>
      <c r="N396" s="533"/>
      <c r="O396" s="533"/>
      <c r="P396" s="533"/>
      <c r="Q396" s="627"/>
      <c r="R396" s="628"/>
      <c r="S396" s="307" t="str">
        <f t="shared" si="53"/>
        <v/>
      </c>
    </row>
    <row r="397" spans="1:19" s="311" customFormat="1" ht="12" customHeight="1" thickBot="1">
      <c r="A397" s="245" t="s">
        <v>598</v>
      </c>
      <c r="B397" s="251"/>
      <c r="C397" s="252"/>
      <c r="D397" s="1558"/>
      <c r="E397" s="536"/>
      <c r="F397" s="533"/>
      <c r="G397" s="533"/>
      <c r="H397" s="533"/>
      <c r="I397" s="533"/>
      <c r="J397" s="533"/>
      <c r="K397" s="533"/>
      <c r="L397" s="533"/>
      <c r="M397" s="533"/>
      <c r="N397" s="533"/>
      <c r="O397" s="533"/>
      <c r="P397" s="533"/>
      <c r="Q397" s="627"/>
      <c r="R397" s="628"/>
      <c r="S397" s="307" t="str">
        <f t="shared" si="53"/>
        <v/>
      </c>
    </row>
    <row r="398" spans="1:19" s="308" customFormat="1" ht="12" thickBot="1">
      <c r="A398" s="237" t="s">
        <v>658</v>
      </c>
      <c r="B398" s="248" t="s">
        <v>659</v>
      </c>
      <c r="C398" s="249" t="s">
        <v>693</v>
      </c>
      <c r="D398" s="1555" t="str">
        <f t="shared" ref="D398:D406" si="54">CONCATENATE(D$356)</f>
        <v/>
      </c>
      <c r="E398" s="1611">
        <f>IF(ISERROR(VLOOKUP(CONCATENATE($B398,"-",$C398),IN_1A!$B$2:$AA$3000,3,FALSE))=TRUE,"",VLOOKUP(CONCATENATE($B398,"-",$C398),IN_1A!$B$2:$AA$3000,3,FALSE))</f>
        <v>0</v>
      </c>
      <c r="F398" s="1612">
        <f>IF(ISERROR(VLOOKUP(CONCATENATE($B398,"-",$C398),IN_1A!$B$2:$AA$3000,4,FALSE))=TRUE,"",VLOOKUP(CONCATENATE($B398,"-",$C398),IN_1A!$B$2:$AA$3000,4,FALSE))</f>
        <v>0</v>
      </c>
      <c r="G398" s="1611">
        <f>IF(ISERROR(VLOOKUP(CONCATENATE($B398,"-",$C398),IN_1A!$B$2:$AA$3000,5,FALSE))=TRUE,"",VLOOKUP(CONCATENATE($B398,"-",$C398),IN_1A!$B$2:$AA$3000,5,FALSE))</f>
        <v>0</v>
      </c>
      <c r="H398" s="1612">
        <f>IF(ISERROR(VLOOKUP(CONCATENATE($B398,"-",$C398),IN_1A!$B$2:$AA$3000,6,FALSE))=TRUE,"",VLOOKUP(CONCATENATE($B398,"-",$C398),IN_1A!$B$2:$AA$3000,6,FALSE))</f>
        <v>0</v>
      </c>
      <c r="I398" s="1611">
        <f>IF(ISERROR(VLOOKUP(CONCATENATE($B398,"-",$C398),IN_1A!$B$2:$AA$3000,7,FALSE))=TRUE,"",VLOOKUP(CONCATENATE($B398,"-",$C398),IN_1A!$B$2:$AA$3000,7,FALSE))</f>
        <v>0</v>
      </c>
      <c r="J398" s="1612">
        <f>IF(ISERROR(VLOOKUP(CONCATENATE($B398,"-",$C398),IN_1A!$B$2:$AA$3000,8,FALSE))=TRUE,"",VLOOKUP(CONCATENATE($B398,"-",$C398),IN_1A!$B$2:$AA$3000,8,FALSE))</f>
        <v>0</v>
      </c>
      <c r="K398" s="1611">
        <f>IF(ISERROR(VLOOKUP(CONCATENATE($B398,"-",$C398),IN_1A!$B$2:$AA$3000,9,FALSE))=TRUE,"",VLOOKUP(CONCATENATE($B398,"-",$C398),IN_1A!$B$2:$AA$3000,9,FALSE))</f>
        <v>0</v>
      </c>
      <c r="L398" s="1612">
        <f>IF(ISERROR(VLOOKUP(CONCATENATE($B398,"-",$C398),IN_1A!$B$2:$AA$3000,10,FALSE))=TRUE,"",VLOOKUP(CONCATENATE($B398,"-",$C398),IN_1A!$B$2:$AA$3000,10,FALSE))</f>
        <v>0</v>
      </c>
      <c r="M398" s="1611">
        <f>IF(ISERROR(VLOOKUP(CONCATENATE($B398,"-",$C398),IN_1A!$B$2:$AA$3000,11,FALSE))=TRUE,"",VLOOKUP(CONCATENATE($B398,"-",$C398),IN_1A!$B$2:$AA$3000,11,FALSE))</f>
        <v>0</v>
      </c>
      <c r="N398" s="1612">
        <f>IF(ISERROR(VLOOKUP(CONCATENATE($B398,"-",$C398),IN_1A!$B$2:$AA$3000,12,FALSE))=TRUE,"",VLOOKUP(CONCATENATE($B398,"-",$C398),IN_1A!$B$2:$AA$3000,12,FALSE))</f>
        <v>0</v>
      </c>
      <c r="O398" s="1611">
        <f>IF(ISERROR(VLOOKUP(CONCATENATE($B398,"-",$C398),IN_1A!$B$2:$AA$3000,13,FALSE))=TRUE,"",VLOOKUP(CONCATENATE($B398,"-",$C398),IN_1A!$B$2:$AA$3000,13,FALSE))</f>
        <v>0</v>
      </c>
      <c r="P398" s="1612">
        <f>IF(ISERROR(VLOOKUP(CONCATENATE($B398,"-",$C398),IN_1A!$B$2:$AA$3000,14,FALSE))=TRUE,"",VLOOKUP(CONCATENATE($B398,"-",$C398),IN_1A!$B$2:$AA$3000,14,FALSE))</f>
        <v>0</v>
      </c>
      <c r="Q398" s="621">
        <f t="shared" si="49"/>
        <v>0</v>
      </c>
      <c r="R398" s="622">
        <f t="shared" si="49"/>
        <v>0</v>
      </c>
      <c r="S398" s="307"/>
    </row>
    <row r="399" spans="1:19" s="308" customFormat="1" ht="12" thickBot="1">
      <c r="A399" s="240" t="s">
        <v>660</v>
      </c>
      <c r="B399" s="238" t="s">
        <v>661</v>
      </c>
      <c r="C399" s="241" t="s">
        <v>693</v>
      </c>
      <c r="D399" s="1552" t="str">
        <f t="shared" si="54"/>
        <v/>
      </c>
      <c r="E399" s="1613">
        <f>IF(ISERROR(VLOOKUP(CONCATENATE($B399,"-",$C399),IN_1A!$B$2:$AA$3000,3,FALSE))=TRUE,"",VLOOKUP(CONCATENATE($B399,"-",$C399),IN_1A!$B$2:$AA$3000,3,FALSE))</f>
        <v>0</v>
      </c>
      <c r="F399" s="1614">
        <f>IF(ISERROR(VLOOKUP(CONCATENATE($B399,"-",$C399),IN_1A!$B$2:$AA$3000,4,FALSE))=TRUE,"",VLOOKUP(CONCATENATE($B399,"-",$C399),IN_1A!$B$2:$AA$3000,4,FALSE))</f>
        <v>0</v>
      </c>
      <c r="G399" s="1613">
        <f>IF(ISERROR(VLOOKUP(CONCATENATE($B399,"-",$C399),IN_1A!$B$2:$AA$3000,5,FALSE))=TRUE,"",VLOOKUP(CONCATENATE($B399,"-",$C399),IN_1A!$B$2:$AA$3000,5,FALSE))</f>
        <v>0</v>
      </c>
      <c r="H399" s="1614">
        <f>IF(ISERROR(VLOOKUP(CONCATENATE($B399,"-",$C399),IN_1A!$B$2:$AA$3000,6,FALSE))=TRUE,"",VLOOKUP(CONCATENATE($B399,"-",$C399),IN_1A!$B$2:$AA$3000,6,FALSE))</f>
        <v>0</v>
      </c>
      <c r="I399" s="1613">
        <f>IF(ISERROR(VLOOKUP(CONCATENATE($B399,"-",$C399),IN_1A!$B$2:$AA$3000,7,FALSE))=TRUE,"",VLOOKUP(CONCATENATE($B399,"-",$C399),IN_1A!$B$2:$AA$3000,7,FALSE))</f>
        <v>0</v>
      </c>
      <c r="J399" s="1614">
        <f>IF(ISERROR(VLOOKUP(CONCATENATE($B399,"-",$C399),IN_1A!$B$2:$AA$3000,8,FALSE))=TRUE,"",VLOOKUP(CONCATENATE($B399,"-",$C399),IN_1A!$B$2:$AA$3000,8,FALSE))</f>
        <v>0</v>
      </c>
      <c r="K399" s="1613">
        <f>IF(ISERROR(VLOOKUP(CONCATENATE($B399,"-",$C399),IN_1A!$B$2:$AA$3000,9,FALSE))=TRUE,"",VLOOKUP(CONCATENATE($B399,"-",$C399),IN_1A!$B$2:$AA$3000,9,FALSE))</f>
        <v>0</v>
      </c>
      <c r="L399" s="1614">
        <f>IF(ISERROR(VLOOKUP(CONCATENATE($B399,"-",$C399),IN_1A!$B$2:$AA$3000,10,FALSE))=TRUE,"",VLOOKUP(CONCATENATE($B399,"-",$C399),IN_1A!$B$2:$AA$3000,10,FALSE))</f>
        <v>0</v>
      </c>
      <c r="M399" s="1613">
        <f>IF(ISERROR(VLOOKUP(CONCATENATE($B399,"-",$C399),IN_1A!$B$2:$AA$3000,11,FALSE))=TRUE,"",VLOOKUP(CONCATENATE($B399,"-",$C399),IN_1A!$B$2:$AA$3000,11,FALSE))</f>
        <v>0</v>
      </c>
      <c r="N399" s="1614">
        <f>IF(ISERROR(VLOOKUP(CONCATENATE($B399,"-",$C399),IN_1A!$B$2:$AA$3000,12,FALSE))=TRUE,"",VLOOKUP(CONCATENATE($B399,"-",$C399),IN_1A!$B$2:$AA$3000,12,FALSE))</f>
        <v>0</v>
      </c>
      <c r="O399" s="1613">
        <f>IF(ISERROR(VLOOKUP(CONCATENATE($B399,"-",$C399),IN_1A!$B$2:$AA$3000,13,FALSE))=TRUE,"",VLOOKUP(CONCATENATE($B399,"-",$C399),IN_1A!$B$2:$AA$3000,13,FALSE))</f>
        <v>0</v>
      </c>
      <c r="P399" s="1614">
        <f>IF(ISERROR(VLOOKUP(CONCATENATE($B399,"-",$C399),IN_1A!$B$2:$AA$3000,14,FALSE))=TRUE,"",VLOOKUP(CONCATENATE($B399,"-",$C399),IN_1A!$B$2:$AA$3000,14,FALSE))</f>
        <v>0</v>
      </c>
      <c r="Q399" s="623">
        <f t="shared" si="49"/>
        <v>0</v>
      </c>
      <c r="R399" s="624">
        <f t="shared" si="49"/>
        <v>0</v>
      </c>
      <c r="S399" s="307"/>
    </row>
    <row r="400" spans="1:19" s="311" customFormat="1" ht="12" customHeight="1" thickBot="1">
      <c r="A400" s="240" t="s">
        <v>662</v>
      </c>
      <c r="B400" s="238" t="s">
        <v>663</v>
      </c>
      <c r="C400" s="241" t="s">
        <v>693</v>
      </c>
      <c r="D400" s="1552" t="str">
        <f t="shared" si="54"/>
        <v/>
      </c>
      <c r="E400" s="1613">
        <f>IF(ISERROR(VLOOKUP(CONCATENATE($B400,"-",$C400),IN_1A!$B$2:$AA$3000,3,FALSE))=TRUE,"",VLOOKUP(CONCATENATE($B400,"-",$C400),IN_1A!$B$2:$AA$3000,3,FALSE))</f>
        <v>0</v>
      </c>
      <c r="F400" s="1614">
        <f>IF(ISERROR(VLOOKUP(CONCATENATE($B400,"-",$C400),IN_1A!$B$2:$AA$3000,4,FALSE))=TRUE,"",VLOOKUP(CONCATENATE($B400,"-",$C400),IN_1A!$B$2:$AA$3000,4,FALSE))</f>
        <v>0</v>
      </c>
      <c r="G400" s="1613">
        <f>IF(ISERROR(VLOOKUP(CONCATENATE($B400,"-",$C400),IN_1A!$B$2:$AA$3000,5,FALSE))=TRUE,"",VLOOKUP(CONCATENATE($B400,"-",$C400),IN_1A!$B$2:$AA$3000,5,FALSE))</f>
        <v>0</v>
      </c>
      <c r="H400" s="1614">
        <f>IF(ISERROR(VLOOKUP(CONCATENATE($B400,"-",$C400),IN_1A!$B$2:$AA$3000,6,FALSE))=TRUE,"",VLOOKUP(CONCATENATE($B400,"-",$C400),IN_1A!$B$2:$AA$3000,6,FALSE))</f>
        <v>0</v>
      </c>
      <c r="I400" s="1613">
        <f>IF(ISERROR(VLOOKUP(CONCATENATE($B400,"-",$C400),IN_1A!$B$2:$AA$3000,7,FALSE))=TRUE,"",VLOOKUP(CONCATENATE($B400,"-",$C400),IN_1A!$B$2:$AA$3000,7,FALSE))</f>
        <v>0</v>
      </c>
      <c r="J400" s="1614">
        <f>IF(ISERROR(VLOOKUP(CONCATENATE($B400,"-",$C400),IN_1A!$B$2:$AA$3000,8,FALSE))=TRUE,"",VLOOKUP(CONCATENATE($B400,"-",$C400),IN_1A!$B$2:$AA$3000,8,FALSE))</f>
        <v>0</v>
      </c>
      <c r="K400" s="1613">
        <f>IF(ISERROR(VLOOKUP(CONCATENATE($B400,"-",$C400),IN_1A!$B$2:$AA$3000,9,FALSE))=TRUE,"",VLOOKUP(CONCATENATE($B400,"-",$C400),IN_1A!$B$2:$AA$3000,9,FALSE))</f>
        <v>0</v>
      </c>
      <c r="L400" s="1614">
        <f>IF(ISERROR(VLOOKUP(CONCATENATE($B400,"-",$C400),IN_1A!$B$2:$AA$3000,10,FALSE))=TRUE,"",VLOOKUP(CONCATENATE($B400,"-",$C400),IN_1A!$B$2:$AA$3000,10,FALSE))</f>
        <v>0</v>
      </c>
      <c r="M400" s="1613">
        <f>IF(ISERROR(VLOOKUP(CONCATENATE($B400,"-",$C400),IN_1A!$B$2:$AA$3000,11,FALSE))=TRUE,"",VLOOKUP(CONCATENATE($B400,"-",$C400),IN_1A!$B$2:$AA$3000,11,FALSE))</f>
        <v>0</v>
      </c>
      <c r="N400" s="1614">
        <f>IF(ISERROR(VLOOKUP(CONCATENATE($B400,"-",$C400),IN_1A!$B$2:$AA$3000,12,FALSE))=TRUE,"",VLOOKUP(CONCATENATE($B400,"-",$C400),IN_1A!$B$2:$AA$3000,12,FALSE))</f>
        <v>0</v>
      </c>
      <c r="O400" s="1613">
        <f>IF(ISERROR(VLOOKUP(CONCATENATE($B400,"-",$C400),IN_1A!$B$2:$AA$3000,13,FALSE))=TRUE,"",VLOOKUP(CONCATENATE($B400,"-",$C400),IN_1A!$B$2:$AA$3000,13,FALSE))</f>
        <v>0</v>
      </c>
      <c r="P400" s="1614">
        <f>IF(ISERROR(VLOOKUP(CONCATENATE($B400,"-",$C400),IN_1A!$B$2:$AA$3000,14,FALSE))=TRUE,"",VLOOKUP(CONCATENATE($B400,"-",$C400),IN_1A!$B$2:$AA$3000,14,FALSE))</f>
        <v>0</v>
      </c>
      <c r="Q400" s="623">
        <f t="shared" si="49"/>
        <v>0</v>
      </c>
      <c r="R400" s="624">
        <f t="shared" si="49"/>
        <v>0</v>
      </c>
      <c r="S400" s="307" t="str">
        <f t="shared" ref="S400:S408" si="55">IF(O400&gt;Q400,"ERRORE",IF(P400&gt;R400,"ERRORE",""))</f>
        <v/>
      </c>
    </row>
    <row r="401" spans="1:19" s="311" customFormat="1" ht="12" customHeight="1" thickBot="1">
      <c r="A401" s="240" t="s">
        <v>664</v>
      </c>
      <c r="B401" s="238" t="s">
        <v>665</v>
      </c>
      <c r="C401" s="241" t="s">
        <v>693</v>
      </c>
      <c r="D401" s="1552" t="str">
        <f t="shared" si="54"/>
        <v/>
      </c>
      <c r="E401" s="1613">
        <f>IF(ISERROR(VLOOKUP(CONCATENATE($B401,"-",$C401),IN_1A!$B$2:$AA$3000,3,FALSE))=TRUE,"",VLOOKUP(CONCATENATE($B401,"-",$C401),IN_1A!$B$2:$AA$3000,3,FALSE))</f>
        <v>0</v>
      </c>
      <c r="F401" s="1614">
        <f>IF(ISERROR(VLOOKUP(CONCATENATE($B401,"-",$C401),IN_1A!$B$2:$AA$3000,4,FALSE))=TRUE,"",VLOOKUP(CONCATENATE($B401,"-",$C401),IN_1A!$B$2:$AA$3000,4,FALSE))</f>
        <v>0</v>
      </c>
      <c r="G401" s="1613">
        <f>IF(ISERROR(VLOOKUP(CONCATENATE($B401,"-",$C401),IN_1A!$B$2:$AA$3000,5,FALSE))=TRUE,"",VLOOKUP(CONCATENATE($B401,"-",$C401),IN_1A!$B$2:$AA$3000,5,FALSE))</f>
        <v>0</v>
      </c>
      <c r="H401" s="1614">
        <f>IF(ISERROR(VLOOKUP(CONCATENATE($B401,"-",$C401),IN_1A!$B$2:$AA$3000,6,FALSE))=TRUE,"",VLOOKUP(CONCATENATE($B401,"-",$C401),IN_1A!$B$2:$AA$3000,6,FALSE))</f>
        <v>0</v>
      </c>
      <c r="I401" s="1613">
        <f>IF(ISERROR(VLOOKUP(CONCATENATE($B401,"-",$C401),IN_1A!$B$2:$AA$3000,7,FALSE))=TRUE,"",VLOOKUP(CONCATENATE($B401,"-",$C401),IN_1A!$B$2:$AA$3000,7,FALSE))</f>
        <v>0</v>
      </c>
      <c r="J401" s="1614">
        <f>IF(ISERROR(VLOOKUP(CONCATENATE($B401,"-",$C401),IN_1A!$B$2:$AA$3000,8,FALSE))=TRUE,"",VLOOKUP(CONCATENATE($B401,"-",$C401),IN_1A!$B$2:$AA$3000,8,FALSE))</f>
        <v>0</v>
      </c>
      <c r="K401" s="1613">
        <f>IF(ISERROR(VLOOKUP(CONCATENATE($B401,"-",$C401),IN_1A!$B$2:$AA$3000,9,FALSE))=TRUE,"",VLOOKUP(CONCATENATE($B401,"-",$C401),IN_1A!$B$2:$AA$3000,9,FALSE))</f>
        <v>0</v>
      </c>
      <c r="L401" s="1614">
        <f>IF(ISERROR(VLOOKUP(CONCATENATE($B401,"-",$C401),IN_1A!$B$2:$AA$3000,10,FALSE))=TRUE,"",VLOOKUP(CONCATENATE($B401,"-",$C401),IN_1A!$B$2:$AA$3000,10,FALSE))</f>
        <v>0</v>
      </c>
      <c r="M401" s="1613">
        <f>IF(ISERROR(VLOOKUP(CONCATENATE($B401,"-",$C401),IN_1A!$B$2:$AA$3000,11,FALSE))=TRUE,"",VLOOKUP(CONCATENATE($B401,"-",$C401),IN_1A!$B$2:$AA$3000,11,FALSE))</f>
        <v>0</v>
      </c>
      <c r="N401" s="1614">
        <f>IF(ISERROR(VLOOKUP(CONCATENATE($B401,"-",$C401),IN_1A!$B$2:$AA$3000,12,FALSE))=TRUE,"",VLOOKUP(CONCATENATE($B401,"-",$C401),IN_1A!$B$2:$AA$3000,12,FALSE))</f>
        <v>0</v>
      </c>
      <c r="O401" s="1613">
        <f>IF(ISERROR(VLOOKUP(CONCATENATE($B401,"-",$C401),IN_1A!$B$2:$AA$3000,13,FALSE))=TRUE,"",VLOOKUP(CONCATENATE($B401,"-",$C401),IN_1A!$B$2:$AA$3000,13,FALSE))</f>
        <v>0</v>
      </c>
      <c r="P401" s="1614">
        <f>IF(ISERROR(VLOOKUP(CONCATENATE($B401,"-",$C401),IN_1A!$B$2:$AA$3000,14,FALSE))=TRUE,"",VLOOKUP(CONCATENATE($B401,"-",$C401),IN_1A!$B$2:$AA$3000,14,FALSE))</f>
        <v>0</v>
      </c>
      <c r="Q401" s="623">
        <f t="shared" si="49"/>
        <v>0</v>
      </c>
      <c r="R401" s="624">
        <f t="shared" si="49"/>
        <v>0</v>
      </c>
      <c r="S401" s="307" t="str">
        <f t="shared" si="55"/>
        <v/>
      </c>
    </row>
    <row r="402" spans="1:19" s="311" customFormat="1" ht="12" customHeight="1" thickBot="1">
      <c r="A402" s="240" t="s">
        <v>666</v>
      </c>
      <c r="B402" s="256" t="s">
        <v>667</v>
      </c>
      <c r="C402" s="239" t="s">
        <v>693</v>
      </c>
      <c r="D402" s="1552" t="str">
        <f t="shared" si="54"/>
        <v/>
      </c>
      <c r="E402" s="1613">
        <f>IF(ISERROR(VLOOKUP(CONCATENATE($B402,"-",$C402),IN_1A!$B$2:$AA$3000,3,FALSE))=TRUE,"",VLOOKUP(CONCATENATE($B402,"-",$C402),IN_1A!$B$2:$AA$3000,3,FALSE))</f>
        <v>0</v>
      </c>
      <c r="F402" s="1614">
        <f>IF(ISERROR(VLOOKUP(CONCATENATE($B402,"-",$C402),IN_1A!$B$2:$AA$3000,4,FALSE))=TRUE,"",VLOOKUP(CONCATENATE($B402,"-",$C402),IN_1A!$B$2:$AA$3000,4,FALSE))</f>
        <v>0</v>
      </c>
      <c r="G402" s="1613">
        <f>IF(ISERROR(VLOOKUP(CONCATENATE($B402,"-",$C402),IN_1A!$B$2:$AA$3000,5,FALSE))=TRUE,"",VLOOKUP(CONCATENATE($B402,"-",$C402),IN_1A!$B$2:$AA$3000,5,FALSE))</f>
        <v>0</v>
      </c>
      <c r="H402" s="1614">
        <f>IF(ISERROR(VLOOKUP(CONCATENATE($B402,"-",$C402),IN_1A!$B$2:$AA$3000,6,FALSE))=TRUE,"",VLOOKUP(CONCATENATE($B402,"-",$C402),IN_1A!$B$2:$AA$3000,6,FALSE))</f>
        <v>0</v>
      </c>
      <c r="I402" s="1613">
        <f>IF(ISERROR(VLOOKUP(CONCATENATE($B402,"-",$C402),IN_1A!$B$2:$AA$3000,7,FALSE))=TRUE,"",VLOOKUP(CONCATENATE($B402,"-",$C402),IN_1A!$B$2:$AA$3000,7,FALSE))</f>
        <v>0</v>
      </c>
      <c r="J402" s="1614">
        <f>IF(ISERROR(VLOOKUP(CONCATENATE($B402,"-",$C402),IN_1A!$B$2:$AA$3000,8,FALSE))=TRUE,"",VLOOKUP(CONCATENATE($B402,"-",$C402),IN_1A!$B$2:$AA$3000,8,FALSE))</f>
        <v>0</v>
      </c>
      <c r="K402" s="1613">
        <f>IF(ISERROR(VLOOKUP(CONCATENATE($B402,"-",$C402),IN_1A!$B$2:$AA$3000,9,FALSE))=TRUE,"",VLOOKUP(CONCATENATE($B402,"-",$C402),IN_1A!$B$2:$AA$3000,9,FALSE))</f>
        <v>0</v>
      </c>
      <c r="L402" s="1614">
        <f>IF(ISERROR(VLOOKUP(CONCATENATE($B402,"-",$C402),IN_1A!$B$2:$AA$3000,10,FALSE))=TRUE,"",VLOOKUP(CONCATENATE($B402,"-",$C402),IN_1A!$B$2:$AA$3000,10,FALSE))</f>
        <v>0</v>
      </c>
      <c r="M402" s="1613">
        <f>IF(ISERROR(VLOOKUP(CONCATENATE($B402,"-",$C402),IN_1A!$B$2:$AA$3000,11,FALSE))=TRUE,"",VLOOKUP(CONCATENATE($B402,"-",$C402),IN_1A!$B$2:$AA$3000,11,FALSE))</f>
        <v>0</v>
      </c>
      <c r="N402" s="1614">
        <f>IF(ISERROR(VLOOKUP(CONCATENATE($B402,"-",$C402),IN_1A!$B$2:$AA$3000,12,FALSE))=TRUE,"",VLOOKUP(CONCATENATE($B402,"-",$C402),IN_1A!$B$2:$AA$3000,12,FALSE))</f>
        <v>0</v>
      </c>
      <c r="O402" s="1613">
        <f>IF(ISERROR(VLOOKUP(CONCATENATE($B402,"-",$C402),IN_1A!$B$2:$AA$3000,13,FALSE))=TRUE,"",VLOOKUP(CONCATENATE($B402,"-",$C402),IN_1A!$B$2:$AA$3000,13,FALSE))</f>
        <v>0</v>
      </c>
      <c r="P402" s="1614">
        <f>IF(ISERROR(VLOOKUP(CONCATENATE($B402,"-",$C402),IN_1A!$B$2:$AA$3000,14,FALSE))=TRUE,"",VLOOKUP(CONCATENATE($B402,"-",$C402),IN_1A!$B$2:$AA$3000,14,FALSE))</f>
        <v>0</v>
      </c>
      <c r="Q402" s="623">
        <f t="shared" si="49"/>
        <v>0</v>
      </c>
      <c r="R402" s="624">
        <f t="shared" si="49"/>
        <v>0</v>
      </c>
      <c r="S402" s="307" t="str">
        <f t="shared" si="55"/>
        <v/>
      </c>
    </row>
    <row r="403" spans="1:19" s="311" customFormat="1" ht="12" customHeight="1" thickBot="1">
      <c r="A403" s="240" t="s">
        <v>668</v>
      </c>
      <c r="B403" s="238" t="s">
        <v>669</v>
      </c>
      <c r="C403" s="241" t="s">
        <v>693</v>
      </c>
      <c r="D403" s="1552" t="str">
        <f t="shared" si="54"/>
        <v/>
      </c>
      <c r="E403" s="1613">
        <f>IF(ISERROR(VLOOKUP(CONCATENATE($B403,"-",$C403),IN_1A!$B$2:$AA$3000,3,FALSE))=TRUE,"",VLOOKUP(CONCATENATE($B403,"-",$C403),IN_1A!$B$2:$AA$3000,3,FALSE))</f>
        <v>0</v>
      </c>
      <c r="F403" s="1614">
        <f>IF(ISERROR(VLOOKUP(CONCATENATE($B403,"-",$C403),IN_1A!$B$2:$AA$3000,4,FALSE))=TRUE,"",VLOOKUP(CONCATENATE($B403,"-",$C403),IN_1A!$B$2:$AA$3000,4,FALSE))</f>
        <v>0</v>
      </c>
      <c r="G403" s="1613">
        <f>IF(ISERROR(VLOOKUP(CONCATENATE($B403,"-",$C403),IN_1A!$B$2:$AA$3000,5,FALSE))=TRUE,"",VLOOKUP(CONCATENATE($B403,"-",$C403),IN_1A!$B$2:$AA$3000,5,FALSE))</f>
        <v>0</v>
      </c>
      <c r="H403" s="1614">
        <f>IF(ISERROR(VLOOKUP(CONCATENATE($B403,"-",$C403),IN_1A!$B$2:$AA$3000,6,FALSE))=TRUE,"",VLOOKUP(CONCATENATE($B403,"-",$C403),IN_1A!$B$2:$AA$3000,6,FALSE))</f>
        <v>0</v>
      </c>
      <c r="I403" s="1613">
        <f>IF(ISERROR(VLOOKUP(CONCATENATE($B403,"-",$C403),IN_1A!$B$2:$AA$3000,7,FALSE))=TRUE,"",VLOOKUP(CONCATENATE($B403,"-",$C403),IN_1A!$B$2:$AA$3000,7,FALSE))</f>
        <v>0</v>
      </c>
      <c r="J403" s="1614">
        <f>IF(ISERROR(VLOOKUP(CONCATENATE($B403,"-",$C403),IN_1A!$B$2:$AA$3000,8,FALSE))=TRUE,"",VLOOKUP(CONCATENATE($B403,"-",$C403),IN_1A!$B$2:$AA$3000,8,FALSE))</f>
        <v>0</v>
      </c>
      <c r="K403" s="1613">
        <f>IF(ISERROR(VLOOKUP(CONCATENATE($B403,"-",$C403),IN_1A!$B$2:$AA$3000,9,FALSE))=TRUE,"",VLOOKUP(CONCATENATE($B403,"-",$C403),IN_1A!$B$2:$AA$3000,9,FALSE))</f>
        <v>0</v>
      </c>
      <c r="L403" s="1614">
        <f>IF(ISERROR(VLOOKUP(CONCATENATE($B403,"-",$C403),IN_1A!$B$2:$AA$3000,10,FALSE))=TRUE,"",VLOOKUP(CONCATENATE($B403,"-",$C403),IN_1A!$B$2:$AA$3000,10,FALSE))</f>
        <v>0</v>
      </c>
      <c r="M403" s="1613">
        <f>IF(ISERROR(VLOOKUP(CONCATENATE($B403,"-",$C403),IN_1A!$B$2:$AA$3000,11,FALSE))=TRUE,"",VLOOKUP(CONCATENATE($B403,"-",$C403),IN_1A!$B$2:$AA$3000,11,FALSE))</f>
        <v>0</v>
      </c>
      <c r="N403" s="1614">
        <f>IF(ISERROR(VLOOKUP(CONCATENATE($B403,"-",$C403),IN_1A!$B$2:$AA$3000,12,FALSE))=TRUE,"",VLOOKUP(CONCATENATE($B403,"-",$C403),IN_1A!$B$2:$AA$3000,12,FALSE))</f>
        <v>0</v>
      </c>
      <c r="O403" s="1613">
        <f>IF(ISERROR(VLOOKUP(CONCATENATE($B403,"-",$C403),IN_1A!$B$2:$AA$3000,13,FALSE))=TRUE,"",VLOOKUP(CONCATENATE($B403,"-",$C403),IN_1A!$B$2:$AA$3000,13,FALSE))</f>
        <v>0</v>
      </c>
      <c r="P403" s="1614">
        <f>IF(ISERROR(VLOOKUP(CONCATENATE($B403,"-",$C403),IN_1A!$B$2:$AA$3000,14,FALSE))=TRUE,"",VLOOKUP(CONCATENATE($B403,"-",$C403),IN_1A!$B$2:$AA$3000,14,FALSE))</f>
        <v>0</v>
      </c>
      <c r="Q403" s="623">
        <f t="shared" si="49"/>
        <v>0</v>
      </c>
      <c r="R403" s="624">
        <f t="shared" si="49"/>
        <v>0</v>
      </c>
      <c r="S403" s="307" t="str">
        <f t="shared" si="55"/>
        <v/>
      </c>
    </row>
    <row r="404" spans="1:19" s="311" customFormat="1" ht="12" customHeight="1" thickBot="1">
      <c r="A404" s="240" t="s">
        <v>670</v>
      </c>
      <c r="B404" s="261" t="s">
        <v>671</v>
      </c>
      <c r="C404" s="262" t="s">
        <v>693</v>
      </c>
      <c r="D404" s="1552" t="str">
        <f t="shared" si="54"/>
        <v/>
      </c>
      <c r="E404" s="1613">
        <f>IF(ISERROR(VLOOKUP(CONCATENATE($B404,"-",$C404),IN_1A!$B$2:$AA$3000,3,FALSE))=TRUE,"",VLOOKUP(CONCATENATE($B404,"-",$C404),IN_1A!$B$2:$AA$3000,3,FALSE))</f>
        <v>0</v>
      </c>
      <c r="F404" s="1614">
        <f>IF(ISERROR(VLOOKUP(CONCATENATE($B404,"-",$C404),IN_1A!$B$2:$AA$3000,4,FALSE))=TRUE,"",VLOOKUP(CONCATENATE($B404,"-",$C404),IN_1A!$B$2:$AA$3000,4,FALSE))</f>
        <v>0</v>
      </c>
      <c r="G404" s="1613">
        <f>IF(ISERROR(VLOOKUP(CONCATENATE($B404,"-",$C404),IN_1A!$B$2:$AA$3000,5,FALSE))=TRUE,"",VLOOKUP(CONCATENATE($B404,"-",$C404),IN_1A!$B$2:$AA$3000,5,FALSE))</f>
        <v>0</v>
      </c>
      <c r="H404" s="1614">
        <f>IF(ISERROR(VLOOKUP(CONCATENATE($B404,"-",$C404),IN_1A!$B$2:$AA$3000,6,FALSE))=TRUE,"",VLOOKUP(CONCATENATE($B404,"-",$C404),IN_1A!$B$2:$AA$3000,6,FALSE))</f>
        <v>0</v>
      </c>
      <c r="I404" s="1613">
        <f>IF(ISERROR(VLOOKUP(CONCATENATE($B404,"-",$C404),IN_1A!$B$2:$AA$3000,7,FALSE))=TRUE,"",VLOOKUP(CONCATENATE($B404,"-",$C404),IN_1A!$B$2:$AA$3000,7,FALSE))</f>
        <v>0</v>
      </c>
      <c r="J404" s="1614">
        <f>IF(ISERROR(VLOOKUP(CONCATENATE($B404,"-",$C404),IN_1A!$B$2:$AA$3000,8,FALSE))=TRUE,"",VLOOKUP(CONCATENATE($B404,"-",$C404),IN_1A!$B$2:$AA$3000,8,FALSE))</f>
        <v>0</v>
      </c>
      <c r="K404" s="1613">
        <f>IF(ISERROR(VLOOKUP(CONCATENATE($B404,"-",$C404),IN_1A!$B$2:$AA$3000,9,FALSE))=TRUE,"",VLOOKUP(CONCATENATE($B404,"-",$C404),IN_1A!$B$2:$AA$3000,9,FALSE))</f>
        <v>0</v>
      </c>
      <c r="L404" s="1614">
        <f>IF(ISERROR(VLOOKUP(CONCATENATE($B404,"-",$C404),IN_1A!$B$2:$AA$3000,10,FALSE))=TRUE,"",VLOOKUP(CONCATENATE($B404,"-",$C404),IN_1A!$B$2:$AA$3000,10,FALSE))</f>
        <v>0</v>
      </c>
      <c r="M404" s="1613">
        <f>IF(ISERROR(VLOOKUP(CONCATENATE($B404,"-",$C404),IN_1A!$B$2:$AA$3000,11,FALSE))=TRUE,"",VLOOKUP(CONCATENATE($B404,"-",$C404),IN_1A!$B$2:$AA$3000,11,FALSE))</f>
        <v>0</v>
      </c>
      <c r="N404" s="1614">
        <f>IF(ISERROR(VLOOKUP(CONCATENATE($B404,"-",$C404),IN_1A!$B$2:$AA$3000,12,FALSE))=TRUE,"",VLOOKUP(CONCATENATE($B404,"-",$C404),IN_1A!$B$2:$AA$3000,12,FALSE))</f>
        <v>0</v>
      </c>
      <c r="O404" s="1613">
        <f>IF(ISERROR(VLOOKUP(CONCATENATE($B404,"-",$C404),IN_1A!$B$2:$AA$3000,13,FALSE))=TRUE,"",VLOOKUP(CONCATENATE($B404,"-",$C404),IN_1A!$B$2:$AA$3000,13,FALSE))</f>
        <v>0</v>
      </c>
      <c r="P404" s="1614">
        <f>IF(ISERROR(VLOOKUP(CONCATENATE($B404,"-",$C404),IN_1A!$B$2:$AA$3000,14,FALSE))=TRUE,"",VLOOKUP(CONCATENATE($B404,"-",$C404),IN_1A!$B$2:$AA$3000,14,FALSE))</f>
        <v>0</v>
      </c>
      <c r="Q404" s="623">
        <f t="shared" si="49"/>
        <v>0</v>
      </c>
      <c r="R404" s="624">
        <f t="shared" si="49"/>
        <v>0</v>
      </c>
      <c r="S404" s="307" t="str">
        <f t="shared" si="55"/>
        <v/>
      </c>
    </row>
    <row r="405" spans="1:19" s="311" customFormat="1" ht="12" customHeight="1" thickBot="1">
      <c r="A405" s="240" t="s">
        <v>672</v>
      </c>
      <c r="B405" s="261" t="s">
        <v>673</v>
      </c>
      <c r="C405" s="262" t="s">
        <v>693</v>
      </c>
      <c r="D405" s="1552" t="str">
        <f t="shared" si="54"/>
        <v/>
      </c>
      <c r="E405" s="1613">
        <f>IF(ISERROR(VLOOKUP(CONCATENATE($B405,"-",$C405),IN_1A!$B$2:$AA$3000,3,FALSE))=TRUE,"",VLOOKUP(CONCATENATE($B405,"-",$C405),IN_1A!$B$2:$AA$3000,3,FALSE))</f>
        <v>0</v>
      </c>
      <c r="F405" s="1614">
        <f>IF(ISERROR(VLOOKUP(CONCATENATE($B405,"-",$C405),IN_1A!$B$2:$AA$3000,4,FALSE))=TRUE,"",VLOOKUP(CONCATENATE($B405,"-",$C405),IN_1A!$B$2:$AA$3000,4,FALSE))</f>
        <v>0</v>
      </c>
      <c r="G405" s="1613">
        <f>IF(ISERROR(VLOOKUP(CONCATENATE($B405,"-",$C405),IN_1A!$B$2:$AA$3000,5,FALSE))=TRUE,"",VLOOKUP(CONCATENATE($B405,"-",$C405),IN_1A!$B$2:$AA$3000,5,FALSE))</f>
        <v>0</v>
      </c>
      <c r="H405" s="1614">
        <f>IF(ISERROR(VLOOKUP(CONCATENATE($B405,"-",$C405),IN_1A!$B$2:$AA$3000,6,FALSE))=TRUE,"",VLOOKUP(CONCATENATE($B405,"-",$C405),IN_1A!$B$2:$AA$3000,6,FALSE))</f>
        <v>0</v>
      </c>
      <c r="I405" s="1613">
        <f>IF(ISERROR(VLOOKUP(CONCATENATE($B405,"-",$C405),IN_1A!$B$2:$AA$3000,7,FALSE))=TRUE,"",VLOOKUP(CONCATENATE($B405,"-",$C405),IN_1A!$B$2:$AA$3000,7,FALSE))</f>
        <v>0</v>
      </c>
      <c r="J405" s="1614">
        <f>IF(ISERROR(VLOOKUP(CONCATENATE($B405,"-",$C405),IN_1A!$B$2:$AA$3000,8,FALSE))=TRUE,"",VLOOKUP(CONCATENATE($B405,"-",$C405),IN_1A!$B$2:$AA$3000,8,FALSE))</f>
        <v>0</v>
      </c>
      <c r="K405" s="1613">
        <f>IF(ISERROR(VLOOKUP(CONCATENATE($B405,"-",$C405),IN_1A!$B$2:$AA$3000,9,FALSE))=TRUE,"",VLOOKUP(CONCATENATE($B405,"-",$C405),IN_1A!$B$2:$AA$3000,9,FALSE))</f>
        <v>0</v>
      </c>
      <c r="L405" s="1614">
        <f>IF(ISERROR(VLOOKUP(CONCATENATE($B405,"-",$C405),IN_1A!$B$2:$AA$3000,10,FALSE))=TRUE,"",VLOOKUP(CONCATENATE($B405,"-",$C405),IN_1A!$B$2:$AA$3000,10,FALSE))</f>
        <v>0</v>
      </c>
      <c r="M405" s="1613">
        <f>IF(ISERROR(VLOOKUP(CONCATENATE($B405,"-",$C405),IN_1A!$B$2:$AA$3000,11,FALSE))=TRUE,"",VLOOKUP(CONCATENATE($B405,"-",$C405),IN_1A!$B$2:$AA$3000,11,FALSE))</f>
        <v>0</v>
      </c>
      <c r="N405" s="1614">
        <f>IF(ISERROR(VLOOKUP(CONCATENATE($B405,"-",$C405),IN_1A!$B$2:$AA$3000,12,FALSE))=TRUE,"",VLOOKUP(CONCATENATE($B405,"-",$C405),IN_1A!$B$2:$AA$3000,12,FALSE))</f>
        <v>0</v>
      </c>
      <c r="O405" s="1613">
        <f>IF(ISERROR(VLOOKUP(CONCATENATE($B405,"-",$C405),IN_1A!$B$2:$AA$3000,13,FALSE))=TRUE,"",VLOOKUP(CONCATENATE($B405,"-",$C405),IN_1A!$B$2:$AA$3000,13,FALSE))</f>
        <v>0</v>
      </c>
      <c r="P405" s="1614">
        <f>IF(ISERROR(VLOOKUP(CONCATENATE($B405,"-",$C405),IN_1A!$B$2:$AA$3000,14,FALSE))=TRUE,"",VLOOKUP(CONCATENATE($B405,"-",$C405),IN_1A!$B$2:$AA$3000,14,FALSE))</f>
        <v>0</v>
      </c>
      <c r="Q405" s="623">
        <f t="shared" si="49"/>
        <v>0</v>
      </c>
      <c r="R405" s="624">
        <f t="shared" si="49"/>
        <v>0</v>
      </c>
      <c r="S405" s="307" t="str">
        <f t="shared" si="55"/>
        <v/>
      </c>
    </row>
    <row r="406" spans="1:19" s="311" customFormat="1" ht="12" customHeight="1" thickBot="1">
      <c r="A406" s="242" t="s">
        <v>674</v>
      </c>
      <c r="B406" s="243" t="s">
        <v>675</v>
      </c>
      <c r="C406" s="244" t="s">
        <v>693</v>
      </c>
      <c r="D406" s="1552" t="str">
        <f t="shared" si="54"/>
        <v/>
      </c>
      <c r="E406" s="1615">
        <f>IF(ISERROR(VLOOKUP(CONCATENATE($B406,"-",$C406),IN_1A!$B$2:$AA$3000,3,FALSE))=TRUE,"",VLOOKUP(CONCATENATE($B406,"-",$C406),IN_1A!$B$2:$AA$3000,3,FALSE))</f>
        <v>0</v>
      </c>
      <c r="F406" s="1616">
        <f>IF(ISERROR(VLOOKUP(CONCATENATE($B406,"-",$C406),IN_1A!$B$2:$AA$3000,4,FALSE))=TRUE,"",VLOOKUP(CONCATENATE($B406,"-",$C406),IN_1A!$B$2:$AA$3000,4,FALSE))</f>
        <v>0</v>
      </c>
      <c r="G406" s="1615">
        <f>IF(ISERROR(VLOOKUP(CONCATENATE($B406,"-",$C406),IN_1A!$B$2:$AA$3000,5,FALSE))=TRUE,"",VLOOKUP(CONCATENATE($B406,"-",$C406),IN_1A!$B$2:$AA$3000,5,FALSE))</f>
        <v>0</v>
      </c>
      <c r="H406" s="1616">
        <f>IF(ISERROR(VLOOKUP(CONCATENATE($B406,"-",$C406),IN_1A!$B$2:$AA$3000,6,FALSE))=TRUE,"",VLOOKUP(CONCATENATE($B406,"-",$C406),IN_1A!$B$2:$AA$3000,6,FALSE))</f>
        <v>0</v>
      </c>
      <c r="I406" s="1615">
        <f>IF(ISERROR(VLOOKUP(CONCATENATE($B406,"-",$C406),IN_1A!$B$2:$AA$3000,7,FALSE))=TRUE,"",VLOOKUP(CONCATENATE($B406,"-",$C406),IN_1A!$B$2:$AA$3000,7,FALSE))</f>
        <v>0</v>
      </c>
      <c r="J406" s="1616">
        <f>IF(ISERROR(VLOOKUP(CONCATENATE($B406,"-",$C406),IN_1A!$B$2:$AA$3000,8,FALSE))=TRUE,"",VLOOKUP(CONCATENATE($B406,"-",$C406),IN_1A!$B$2:$AA$3000,8,FALSE))</f>
        <v>0</v>
      </c>
      <c r="K406" s="1615">
        <f>IF(ISERROR(VLOOKUP(CONCATENATE($B406,"-",$C406),IN_1A!$B$2:$AA$3000,9,FALSE))=TRUE,"",VLOOKUP(CONCATENATE($B406,"-",$C406),IN_1A!$B$2:$AA$3000,9,FALSE))</f>
        <v>0</v>
      </c>
      <c r="L406" s="1616">
        <f>IF(ISERROR(VLOOKUP(CONCATENATE($B406,"-",$C406),IN_1A!$B$2:$AA$3000,10,FALSE))=TRUE,"",VLOOKUP(CONCATENATE($B406,"-",$C406),IN_1A!$B$2:$AA$3000,10,FALSE))</f>
        <v>0</v>
      </c>
      <c r="M406" s="1615">
        <f>IF(ISERROR(VLOOKUP(CONCATENATE($B406,"-",$C406),IN_1A!$B$2:$AA$3000,11,FALSE))=TRUE,"",VLOOKUP(CONCATENATE($B406,"-",$C406),IN_1A!$B$2:$AA$3000,11,FALSE))</f>
        <v>0</v>
      </c>
      <c r="N406" s="1616">
        <f>IF(ISERROR(VLOOKUP(CONCATENATE($B406,"-",$C406),IN_1A!$B$2:$AA$3000,12,FALSE))=TRUE,"",VLOOKUP(CONCATENATE($B406,"-",$C406),IN_1A!$B$2:$AA$3000,12,FALSE))</f>
        <v>0</v>
      </c>
      <c r="O406" s="1615">
        <f>IF(ISERROR(VLOOKUP(CONCATENATE($B406,"-",$C406),IN_1A!$B$2:$AA$3000,13,FALSE))=TRUE,"",VLOOKUP(CONCATENATE($B406,"-",$C406),IN_1A!$B$2:$AA$3000,13,FALSE))</f>
        <v>0</v>
      </c>
      <c r="P406" s="1616">
        <f>IF(ISERROR(VLOOKUP(CONCATENATE($B406,"-",$C406),IN_1A!$B$2:$AA$3000,14,FALSE))=TRUE,"",VLOOKUP(CONCATENATE($B406,"-",$C406),IN_1A!$B$2:$AA$3000,14,FALSE))</f>
        <v>0</v>
      </c>
      <c r="Q406" s="625">
        <f t="shared" si="49"/>
        <v>0</v>
      </c>
      <c r="R406" s="626">
        <f t="shared" si="49"/>
        <v>0</v>
      </c>
      <c r="S406" s="307" t="str">
        <f t="shared" si="55"/>
        <v/>
      </c>
    </row>
    <row r="407" spans="1:19" s="311" customFormat="1" ht="12" customHeight="1" thickBot="1">
      <c r="A407" s="245" t="s">
        <v>606</v>
      </c>
      <c r="B407" s="259"/>
      <c r="C407" s="239"/>
      <c r="D407" s="1556"/>
      <c r="E407" s="536"/>
      <c r="F407" s="533"/>
      <c r="G407" s="533"/>
      <c r="H407" s="533"/>
      <c r="I407" s="533"/>
      <c r="J407" s="533"/>
      <c r="K407" s="533"/>
      <c r="L407" s="533"/>
      <c r="M407" s="533"/>
      <c r="N407" s="533"/>
      <c r="O407" s="533"/>
      <c r="P407" s="533"/>
      <c r="Q407" s="627"/>
      <c r="R407" s="628"/>
      <c r="S407" s="307" t="str">
        <f t="shared" si="55"/>
        <v/>
      </c>
    </row>
    <row r="408" spans="1:19" s="311" customFormat="1" ht="12" customHeight="1" thickBot="1">
      <c r="A408" s="237" t="s">
        <v>658</v>
      </c>
      <c r="B408" s="248" t="s">
        <v>676</v>
      </c>
      <c r="C408" s="249" t="s">
        <v>693</v>
      </c>
      <c r="D408" s="1552" t="str">
        <f t="shared" ref="D408:D417" si="56">CONCATENATE(D$356)</f>
        <v/>
      </c>
      <c r="E408" s="1611">
        <f>IF(ISERROR(VLOOKUP(CONCATENATE($B408,"-",$C408),IN_1A!$B$2:$AA$3000,3,FALSE))=TRUE,"",VLOOKUP(CONCATENATE($B408,"-",$C408),IN_1A!$B$2:$AA$3000,3,FALSE))</f>
        <v>0</v>
      </c>
      <c r="F408" s="1612">
        <f>IF(ISERROR(VLOOKUP(CONCATENATE($B408,"-",$C408),IN_1A!$B$2:$AA$3000,4,FALSE))=TRUE,"",VLOOKUP(CONCATENATE($B408,"-",$C408),IN_1A!$B$2:$AA$3000,4,FALSE))</f>
        <v>0</v>
      </c>
      <c r="G408" s="1611">
        <f>IF(ISERROR(VLOOKUP(CONCATENATE($B408,"-",$C408),IN_1A!$B$2:$AA$3000,5,FALSE))=TRUE,"",VLOOKUP(CONCATENATE($B408,"-",$C408),IN_1A!$B$2:$AA$3000,5,FALSE))</f>
        <v>0</v>
      </c>
      <c r="H408" s="1612">
        <f>IF(ISERROR(VLOOKUP(CONCATENATE($B408,"-",$C408),IN_1A!$B$2:$AA$3000,6,FALSE))=TRUE,"",VLOOKUP(CONCATENATE($B408,"-",$C408),IN_1A!$B$2:$AA$3000,6,FALSE))</f>
        <v>0</v>
      </c>
      <c r="I408" s="1611">
        <f>IF(ISERROR(VLOOKUP(CONCATENATE($B408,"-",$C408),IN_1A!$B$2:$AA$3000,7,FALSE))=TRUE,"",VLOOKUP(CONCATENATE($B408,"-",$C408),IN_1A!$B$2:$AA$3000,7,FALSE))</f>
        <v>0</v>
      </c>
      <c r="J408" s="1612">
        <f>IF(ISERROR(VLOOKUP(CONCATENATE($B408,"-",$C408),IN_1A!$B$2:$AA$3000,8,FALSE))=TRUE,"",VLOOKUP(CONCATENATE($B408,"-",$C408),IN_1A!$B$2:$AA$3000,8,FALSE))</f>
        <v>0</v>
      </c>
      <c r="K408" s="1611">
        <f>IF(ISERROR(VLOOKUP(CONCATENATE($B408,"-",$C408),IN_1A!$B$2:$AA$3000,9,FALSE))=TRUE,"",VLOOKUP(CONCATENATE($B408,"-",$C408),IN_1A!$B$2:$AA$3000,9,FALSE))</f>
        <v>0</v>
      </c>
      <c r="L408" s="1612">
        <f>IF(ISERROR(VLOOKUP(CONCATENATE($B408,"-",$C408),IN_1A!$B$2:$AA$3000,10,FALSE))=TRUE,"",VLOOKUP(CONCATENATE($B408,"-",$C408),IN_1A!$B$2:$AA$3000,10,FALSE))</f>
        <v>0</v>
      </c>
      <c r="M408" s="1611">
        <f>IF(ISERROR(VLOOKUP(CONCATENATE($B408,"-",$C408),IN_1A!$B$2:$AA$3000,11,FALSE))=TRUE,"",VLOOKUP(CONCATENATE($B408,"-",$C408),IN_1A!$B$2:$AA$3000,11,FALSE))</f>
        <v>0</v>
      </c>
      <c r="N408" s="1612">
        <f>IF(ISERROR(VLOOKUP(CONCATENATE($B408,"-",$C408),IN_1A!$B$2:$AA$3000,12,FALSE))=TRUE,"",VLOOKUP(CONCATENATE($B408,"-",$C408),IN_1A!$B$2:$AA$3000,12,FALSE))</f>
        <v>0</v>
      </c>
      <c r="O408" s="1611">
        <f>IF(ISERROR(VLOOKUP(CONCATENATE($B408,"-",$C408),IN_1A!$B$2:$AA$3000,13,FALSE))=TRUE,"",VLOOKUP(CONCATENATE($B408,"-",$C408),IN_1A!$B$2:$AA$3000,13,FALSE))</f>
        <v>0</v>
      </c>
      <c r="P408" s="1612">
        <f>IF(ISERROR(VLOOKUP(CONCATENATE($B408,"-",$C408),IN_1A!$B$2:$AA$3000,14,FALSE))=TRUE,"",VLOOKUP(CONCATENATE($B408,"-",$C408),IN_1A!$B$2:$AA$3000,14,FALSE))</f>
        <v>0</v>
      </c>
      <c r="Q408" s="621">
        <f t="shared" si="49"/>
        <v>0</v>
      </c>
      <c r="R408" s="622">
        <f t="shared" si="49"/>
        <v>0</v>
      </c>
      <c r="S408" s="307" t="str">
        <f t="shared" si="55"/>
        <v/>
      </c>
    </row>
    <row r="409" spans="1:19" s="308" customFormat="1" ht="12" thickBot="1">
      <c r="A409" s="240" t="s">
        <v>660</v>
      </c>
      <c r="B409" s="238" t="s">
        <v>677</v>
      </c>
      <c r="C409" s="241" t="s">
        <v>693</v>
      </c>
      <c r="D409" s="1552" t="str">
        <f t="shared" si="56"/>
        <v/>
      </c>
      <c r="E409" s="1613">
        <f>IF(ISERROR(VLOOKUP(CONCATENATE($B409,"-",$C409),IN_1A!$B$2:$AA$3000,3,FALSE))=TRUE,"",VLOOKUP(CONCATENATE($B409,"-",$C409),IN_1A!$B$2:$AA$3000,3,FALSE))</f>
        <v>0</v>
      </c>
      <c r="F409" s="1614">
        <f>IF(ISERROR(VLOOKUP(CONCATENATE($B409,"-",$C409),IN_1A!$B$2:$AA$3000,4,FALSE))=TRUE,"",VLOOKUP(CONCATENATE($B409,"-",$C409),IN_1A!$B$2:$AA$3000,4,FALSE))</f>
        <v>0</v>
      </c>
      <c r="G409" s="1613">
        <f>IF(ISERROR(VLOOKUP(CONCATENATE($B409,"-",$C409),IN_1A!$B$2:$AA$3000,5,FALSE))=TRUE,"",VLOOKUP(CONCATENATE($B409,"-",$C409),IN_1A!$B$2:$AA$3000,5,FALSE))</f>
        <v>0</v>
      </c>
      <c r="H409" s="1614">
        <f>IF(ISERROR(VLOOKUP(CONCATENATE($B409,"-",$C409),IN_1A!$B$2:$AA$3000,6,FALSE))=TRUE,"",VLOOKUP(CONCATENATE($B409,"-",$C409),IN_1A!$B$2:$AA$3000,6,FALSE))</f>
        <v>0</v>
      </c>
      <c r="I409" s="1613">
        <f>IF(ISERROR(VLOOKUP(CONCATENATE($B409,"-",$C409),IN_1A!$B$2:$AA$3000,7,FALSE))=TRUE,"",VLOOKUP(CONCATENATE($B409,"-",$C409),IN_1A!$B$2:$AA$3000,7,FALSE))</f>
        <v>0</v>
      </c>
      <c r="J409" s="1614">
        <f>IF(ISERROR(VLOOKUP(CONCATENATE($B409,"-",$C409),IN_1A!$B$2:$AA$3000,8,FALSE))=TRUE,"",VLOOKUP(CONCATENATE($B409,"-",$C409),IN_1A!$B$2:$AA$3000,8,FALSE))</f>
        <v>0</v>
      </c>
      <c r="K409" s="1613">
        <f>IF(ISERROR(VLOOKUP(CONCATENATE($B409,"-",$C409),IN_1A!$B$2:$AA$3000,9,FALSE))=TRUE,"",VLOOKUP(CONCATENATE($B409,"-",$C409),IN_1A!$B$2:$AA$3000,9,FALSE))</f>
        <v>0</v>
      </c>
      <c r="L409" s="1614">
        <f>IF(ISERROR(VLOOKUP(CONCATENATE($B409,"-",$C409),IN_1A!$B$2:$AA$3000,10,FALSE))=TRUE,"",VLOOKUP(CONCATENATE($B409,"-",$C409),IN_1A!$B$2:$AA$3000,10,FALSE))</f>
        <v>0</v>
      </c>
      <c r="M409" s="1613">
        <f>IF(ISERROR(VLOOKUP(CONCATENATE($B409,"-",$C409),IN_1A!$B$2:$AA$3000,11,FALSE))=TRUE,"",VLOOKUP(CONCATENATE($B409,"-",$C409),IN_1A!$B$2:$AA$3000,11,FALSE))</f>
        <v>0</v>
      </c>
      <c r="N409" s="1614">
        <f>IF(ISERROR(VLOOKUP(CONCATENATE($B409,"-",$C409),IN_1A!$B$2:$AA$3000,12,FALSE))=TRUE,"",VLOOKUP(CONCATENATE($B409,"-",$C409),IN_1A!$B$2:$AA$3000,12,FALSE))</f>
        <v>0</v>
      </c>
      <c r="O409" s="1613">
        <f>IF(ISERROR(VLOOKUP(CONCATENATE($B409,"-",$C409),IN_1A!$B$2:$AA$3000,13,FALSE))=TRUE,"",VLOOKUP(CONCATENATE($B409,"-",$C409),IN_1A!$B$2:$AA$3000,13,FALSE))</f>
        <v>0</v>
      </c>
      <c r="P409" s="1614">
        <f>IF(ISERROR(VLOOKUP(CONCATENATE($B409,"-",$C409),IN_1A!$B$2:$AA$3000,14,FALSE))=TRUE,"",VLOOKUP(CONCATENATE($B409,"-",$C409),IN_1A!$B$2:$AA$3000,14,FALSE))</f>
        <v>0</v>
      </c>
      <c r="Q409" s="623">
        <f t="shared" si="49"/>
        <v>0</v>
      </c>
      <c r="R409" s="624">
        <f t="shared" si="49"/>
        <v>0</v>
      </c>
      <c r="S409" s="307"/>
    </row>
    <row r="410" spans="1:19" s="311" customFormat="1" ht="12" customHeight="1" thickBot="1">
      <c r="A410" s="240" t="s">
        <v>662</v>
      </c>
      <c r="B410" s="238" t="s">
        <v>678</v>
      </c>
      <c r="C410" s="241" t="s">
        <v>693</v>
      </c>
      <c r="D410" s="1552" t="str">
        <f t="shared" si="56"/>
        <v/>
      </c>
      <c r="E410" s="1613">
        <f>IF(ISERROR(VLOOKUP(CONCATENATE($B410,"-",$C410),IN_1A!$B$2:$AA$3000,3,FALSE))=TRUE,"",VLOOKUP(CONCATENATE($B410,"-",$C410),IN_1A!$B$2:$AA$3000,3,FALSE))</f>
        <v>0</v>
      </c>
      <c r="F410" s="1614">
        <f>IF(ISERROR(VLOOKUP(CONCATENATE($B410,"-",$C410),IN_1A!$B$2:$AA$3000,4,FALSE))=TRUE,"",VLOOKUP(CONCATENATE($B410,"-",$C410),IN_1A!$B$2:$AA$3000,4,FALSE))</f>
        <v>0</v>
      </c>
      <c r="G410" s="1613">
        <f>IF(ISERROR(VLOOKUP(CONCATENATE($B410,"-",$C410),IN_1A!$B$2:$AA$3000,5,FALSE))=TRUE,"",VLOOKUP(CONCATENATE($B410,"-",$C410),IN_1A!$B$2:$AA$3000,5,FALSE))</f>
        <v>0</v>
      </c>
      <c r="H410" s="1614">
        <f>IF(ISERROR(VLOOKUP(CONCATENATE($B410,"-",$C410),IN_1A!$B$2:$AA$3000,6,FALSE))=TRUE,"",VLOOKUP(CONCATENATE($B410,"-",$C410),IN_1A!$B$2:$AA$3000,6,FALSE))</f>
        <v>0</v>
      </c>
      <c r="I410" s="1613">
        <f>IF(ISERROR(VLOOKUP(CONCATENATE($B410,"-",$C410),IN_1A!$B$2:$AA$3000,7,FALSE))=TRUE,"",VLOOKUP(CONCATENATE($B410,"-",$C410),IN_1A!$B$2:$AA$3000,7,FALSE))</f>
        <v>0</v>
      </c>
      <c r="J410" s="1614">
        <f>IF(ISERROR(VLOOKUP(CONCATENATE($B410,"-",$C410),IN_1A!$B$2:$AA$3000,8,FALSE))=TRUE,"",VLOOKUP(CONCATENATE($B410,"-",$C410),IN_1A!$B$2:$AA$3000,8,FALSE))</f>
        <v>0</v>
      </c>
      <c r="K410" s="1613">
        <f>IF(ISERROR(VLOOKUP(CONCATENATE($B410,"-",$C410),IN_1A!$B$2:$AA$3000,9,FALSE))=TRUE,"",VLOOKUP(CONCATENATE($B410,"-",$C410),IN_1A!$B$2:$AA$3000,9,FALSE))</f>
        <v>0</v>
      </c>
      <c r="L410" s="1614">
        <f>IF(ISERROR(VLOOKUP(CONCATENATE($B410,"-",$C410),IN_1A!$B$2:$AA$3000,10,FALSE))=TRUE,"",VLOOKUP(CONCATENATE($B410,"-",$C410),IN_1A!$B$2:$AA$3000,10,FALSE))</f>
        <v>0</v>
      </c>
      <c r="M410" s="1613">
        <f>IF(ISERROR(VLOOKUP(CONCATENATE($B410,"-",$C410),IN_1A!$B$2:$AA$3000,11,FALSE))=TRUE,"",VLOOKUP(CONCATENATE($B410,"-",$C410),IN_1A!$B$2:$AA$3000,11,FALSE))</f>
        <v>0</v>
      </c>
      <c r="N410" s="1614">
        <f>IF(ISERROR(VLOOKUP(CONCATENATE($B410,"-",$C410),IN_1A!$B$2:$AA$3000,12,FALSE))=TRUE,"",VLOOKUP(CONCATENATE($B410,"-",$C410),IN_1A!$B$2:$AA$3000,12,FALSE))</f>
        <v>0</v>
      </c>
      <c r="O410" s="1613">
        <f>IF(ISERROR(VLOOKUP(CONCATENATE($B410,"-",$C410),IN_1A!$B$2:$AA$3000,13,FALSE))=TRUE,"",VLOOKUP(CONCATENATE($B410,"-",$C410),IN_1A!$B$2:$AA$3000,13,FALSE))</f>
        <v>0</v>
      </c>
      <c r="P410" s="1614">
        <f>IF(ISERROR(VLOOKUP(CONCATENATE($B410,"-",$C410),IN_1A!$B$2:$AA$3000,14,FALSE))=TRUE,"",VLOOKUP(CONCATENATE($B410,"-",$C410),IN_1A!$B$2:$AA$3000,14,FALSE))</f>
        <v>0</v>
      </c>
      <c r="Q410" s="623">
        <f t="shared" si="49"/>
        <v>0</v>
      </c>
      <c r="R410" s="624">
        <f t="shared" si="49"/>
        <v>0</v>
      </c>
      <c r="S410" s="307" t="str">
        <f t="shared" ref="S410:S419" si="57">IF(O410&gt;Q410,"ERRORE",IF(P410&gt;R410,"ERRORE",""))</f>
        <v/>
      </c>
    </row>
    <row r="411" spans="1:19" s="311" customFormat="1" ht="12" customHeight="1" thickBot="1">
      <c r="A411" s="240" t="s">
        <v>664</v>
      </c>
      <c r="B411" s="238" t="s">
        <v>679</v>
      </c>
      <c r="C411" s="241" t="s">
        <v>693</v>
      </c>
      <c r="D411" s="1552" t="str">
        <f t="shared" si="56"/>
        <v/>
      </c>
      <c r="E411" s="1613">
        <f>IF(ISERROR(VLOOKUP(CONCATENATE($B411,"-",$C411),IN_1A!$B$2:$AA$3000,3,FALSE))=TRUE,"",VLOOKUP(CONCATENATE($B411,"-",$C411),IN_1A!$B$2:$AA$3000,3,FALSE))</f>
        <v>0</v>
      </c>
      <c r="F411" s="1614">
        <f>IF(ISERROR(VLOOKUP(CONCATENATE($B411,"-",$C411),IN_1A!$B$2:$AA$3000,4,FALSE))=TRUE,"",VLOOKUP(CONCATENATE($B411,"-",$C411),IN_1A!$B$2:$AA$3000,4,FALSE))</f>
        <v>0</v>
      </c>
      <c r="G411" s="1613">
        <f>IF(ISERROR(VLOOKUP(CONCATENATE($B411,"-",$C411),IN_1A!$B$2:$AA$3000,5,FALSE))=TRUE,"",VLOOKUP(CONCATENATE($B411,"-",$C411),IN_1A!$B$2:$AA$3000,5,FALSE))</f>
        <v>0</v>
      </c>
      <c r="H411" s="1614">
        <f>IF(ISERROR(VLOOKUP(CONCATENATE($B411,"-",$C411),IN_1A!$B$2:$AA$3000,6,FALSE))=TRUE,"",VLOOKUP(CONCATENATE($B411,"-",$C411),IN_1A!$B$2:$AA$3000,6,FALSE))</f>
        <v>0</v>
      </c>
      <c r="I411" s="1613">
        <f>IF(ISERROR(VLOOKUP(CONCATENATE($B411,"-",$C411),IN_1A!$B$2:$AA$3000,7,FALSE))=TRUE,"",VLOOKUP(CONCATENATE($B411,"-",$C411),IN_1A!$B$2:$AA$3000,7,FALSE))</f>
        <v>0</v>
      </c>
      <c r="J411" s="1614">
        <f>IF(ISERROR(VLOOKUP(CONCATENATE($B411,"-",$C411),IN_1A!$B$2:$AA$3000,8,FALSE))=TRUE,"",VLOOKUP(CONCATENATE($B411,"-",$C411),IN_1A!$B$2:$AA$3000,8,FALSE))</f>
        <v>0</v>
      </c>
      <c r="K411" s="1613">
        <f>IF(ISERROR(VLOOKUP(CONCATENATE($B411,"-",$C411),IN_1A!$B$2:$AA$3000,9,FALSE))=TRUE,"",VLOOKUP(CONCATENATE($B411,"-",$C411),IN_1A!$B$2:$AA$3000,9,FALSE))</f>
        <v>0</v>
      </c>
      <c r="L411" s="1614">
        <f>IF(ISERROR(VLOOKUP(CONCATENATE($B411,"-",$C411),IN_1A!$B$2:$AA$3000,10,FALSE))=TRUE,"",VLOOKUP(CONCATENATE($B411,"-",$C411),IN_1A!$B$2:$AA$3000,10,FALSE))</f>
        <v>0</v>
      </c>
      <c r="M411" s="1613">
        <f>IF(ISERROR(VLOOKUP(CONCATENATE($B411,"-",$C411),IN_1A!$B$2:$AA$3000,11,FALSE))=TRUE,"",VLOOKUP(CONCATENATE($B411,"-",$C411),IN_1A!$B$2:$AA$3000,11,FALSE))</f>
        <v>0</v>
      </c>
      <c r="N411" s="1614">
        <f>IF(ISERROR(VLOOKUP(CONCATENATE($B411,"-",$C411),IN_1A!$B$2:$AA$3000,12,FALSE))=TRUE,"",VLOOKUP(CONCATENATE($B411,"-",$C411),IN_1A!$B$2:$AA$3000,12,FALSE))</f>
        <v>0</v>
      </c>
      <c r="O411" s="1613">
        <f>IF(ISERROR(VLOOKUP(CONCATENATE($B411,"-",$C411),IN_1A!$B$2:$AA$3000,13,FALSE))=TRUE,"",VLOOKUP(CONCATENATE($B411,"-",$C411),IN_1A!$B$2:$AA$3000,13,FALSE))</f>
        <v>0</v>
      </c>
      <c r="P411" s="1614">
        <f>IF(ISERROR(VLOOKUP(CONCATENATE($B411,"-",$C411),IN_1A!$B$2:$AA$3000,14,FALSE))=TRUE,"",VLOOKUP(CONCATENATE($B411,"-",$C411),IN_1A!$B$2:$AA$3000,14,FALSE))</f>
        <v>0</v>
      </c>
      <c r="Q411" s="623">
        <f t="shared" si="49"/>
        <v>0</v>
      </c>
      <c r="R411" s="624">
        <f t="shared" si="49"/>
        <v>0</v>
      </c>
      <c r="S411" s="307" t="str">
        <f t="shared" si="57"/>
        <v/>
      </c>
    </row>
    <row r="412" spans="1:19" s="311" customFormat="1" ht="12" customHeight="1" thickBot="1">
      <c r="A412" s="240" t="s">
        <v>666</v>
      </c>
      <c r="B412" s="256" t="s">
        <v>680</v>
      </c>
      <c r="C412" s="239" t="s">
        <v>693</v>
      </c>
      <c r="D412" s="1552" t="str">
        <f t="shared" si="56"/>
        <v/>
      </c>
      <c r="E412" s="1613">
        <f>IF(ISERROR(VLOOKUP(CONCATENATE($B412,"-",$C412),IN_1A!$B$2:$AA$3000,3,FALSE))=TRUE,"",VLOOKUP(CONCATENATE($B412,"-",$C412),IN_1A!$B$2:$AA$3000,3,FALSE))</f>
        <v>0</v>
      </c>
      <c r="F412" s="1614">
        <f>IF(ISERROR(VLOOKUP(CONCATENATE($B412,"-",$C412),IN_1A!$B$2:$AA$3000,4,FALSE))=TRUE,"",VLOOKUP(CONCATENATE($B412,"-",$C412),IN_1A!$B$2:$AA$3000,4,FALSE))</f>
        <v>0</v>
      </c>
      <c r="G412" s="1613">
        <f>IF(ISERROR(VLOOKUP(CONCATENATE($B412,"-",$C412),IN_1A!$B$2:$AA$3000,5,FALSE))=TRUE,"",VLOOKUP(CONCATENATE($B412,"-",$C412),IN_1A!$B$2:$AA$3000,5,FALSE))</f>
        <v>0</v>
      </c>
      <c r="H412" s="1614">
        <f>IF(ISERROR(VLOOKUP(CONCATENATE($B412,"-",$C412),IN_1A!$B$2:$AA$3000,6,FALSE))=TRUE,"",VLOOKUP(CONCATENATE($B412,"-",$C412),IN_1A!$B$2:$AA$3000,6,FALSE))</f>
        <v>0</v>
      </c>
      <c r="I412" s="1613">
        <f>IF(ISERROR(VLOOKUP(CONCATENATE($B412,"-",$C412),IN_1A!$B$2:$AA$3000,7,FALSE))=TRUE,"",VLOOKUP(CONCATENATE($B412,"-",$C412),IN_1A!$B$2:$AA$3000,7,FALSE))</f>
        <v>0</v>
      </c>
      <c r="J412" s="1614">
        <f>IF(ISERROR(VLOOKUP(CONCATENATE($B412,"-",$C412),IN_1A!$B$2:$AA$3000,8,FALSE))=TRUE,"",VLOOKUP(CONCATENATE($B412,"-",$C412),IN_1A!$B$2:$AA$3000,8,FALSE))</f>
        <v>0</v>
      </c>
      <c r="K412" s="1613">
        <f>IF(ISERROR(VLOOKUP(CONCATENATE($B412,"-",$C412),IN_1A!$B$2:$AA$3000,9,FALSE))=TRUE,"",VLOOKUP(CONCATENATE($B412,"-",$C412),IN_1A!$B$2:$AA$3000,9,FALSE))</f>
        <v>0</v>
      </c>
      <c r="L412" s="1614">
        <f>IF(ISERROR(VLOOKUP(CONCATENATE($B412,"-",$C412),IN_1A!$B$2:$AA$3000,10,FALSE))=TRUE,"",VLOOKUP(CONCATENATE($B412,"-",$C412),IN_1A!$B$2:$AA$3000,10,FALSE))</f>
        <v>0</v>
      </c>
      <c r="M412" s="1613">
        <f>IF(ISERROR(VLOOKUP(CONCATENATE($B412,"-",$C412),IN_1A!$B$2:$AA$3000,11,FALSE))=TRUE,"",VLOOKUP(CONCATENATE($B412,"-",$C412),IN_1A!$B$2:$AA$3000,11,FALSE))</f>
        <v>0</v>
      </c>
      <c r="N412" s="1614">
        <f>IF(ISERROR(VLOOKUP(CONCATENATE($B412,"-",$C412),IN_1A!$B$2:$AA$3000,12,FALSE))=TRUE,"",VLOOKUP(CONCATENATE($B412,"-",$C412),IN_1A!$B$2:$AA$3000,12,FALSE))</f>
        <v>0</v>
      </c>
      <c r="O412" s="1613">
        <f>IF(ISERROR(VLOOKUP(CONCATENATE($B412,"-",$C412),IN_1A!$B$2:$AA$3000,13,FALSE))=TRUE,"",VLOOKUP(CONCATENATE($B412,"-",$C412),IN_1A!$B$2:$AA$3000,13,FALSE))</f>
        <v>0</v>
      </c>
      <c r="P412" s="1614">
        <f>IF(ISERROR(VLOOKUP(CONCATENATE($B412,"-",$C412),IN_1A!$B$2:$AA$3000,14,FALSE))=TRUE,"",VLOOKUP(CONCATENATE($B412,"-",$C412),IN_1A!$B$2:$AA$3000,14,FALSE))</f>
        <v>0</v>
      </c>
      <c r="Q412" s="623">
        <f t="shared" si="49"/>
        <v>0</v>
      </c>
      <c r="R412" s="624">
        <f t="shared" si="49"/>
        <v>0</v>
      </c>
      <c r="S412" s="307" t="str">
        <f t="shared" si="57"/>
        <v/>
      </c>
    </row>
    <row r="413" spans="1:19" s="311" customFormat="1" ht="12" customHeight="1" thickBot="1">
      <c r="A413" s="240" t="s">
        <v>668</v>
      </c>
      <c r="B413" s="238" t="s">
        <v>681</v>
      </c>
      <c r="C413" s="241" t="s">
        <v>693</v>
      </c>
      <c r="D413" s="1552" t="str">
        <f t="shared" si="56"/>
        <v/>
      </c>
      <c r="E413" s="1613">
        <f>IF(ISERROR(VLOOKUP(CONCATENATE($B413,"-",$C413),IN_1A!$B$2:$AA$3000,3,FALSE))=TRUE,"",VLOOKUP(CONCATENATE($B413,"-",$C413),IN_1A!$B$2:$AA$3000,3,FALSE))</f>
        <v>0</v>
      </c>
      <c r="F413" s="1614">
        <f>IF(ISERROR(VLOOKUP(CONCATENATE($B413,"-",$C413),IN_1A!$B$2:$AA$3000,4,FALSE))=TRUE,"",VLOOKUP(CONCATENATE($B413,"-",$C413),IN_1A!$B$2:$AA$3000,4,FALSE))</f>
        <v>0</v>
      </c>
      <c r="G413" s="1613">
        <f>IF(ISERROR(VLOOKUP(CONCATENATE($B413,"-",$C413),IN_1A!$B$2:$AA$3000,5,FALSE))=TRUE,"",VLOOKUP(CONCATENATE($B413,"-",$C413),IN_1A!$B$2:$AA$3000,5,FALSE))</f>
        <v>0</v>
      </c>
      <c r="H413" s="1614">
        <f>IF(ISERROR(VLOOKUP(CONCATENATE($B413,"-",$C413),IN_1A!$B$2:$AA$3000,6,FALSE))=TRUE,"",VLOOKUP(CONCATENATE($B413,"-",$C413),IN_1A!$B$2:$AA$3000,6,FALSE))</f>
        <v>0</v>
      </c>
      <c r="I413" s="1613">
        <f>IF(ISERROR(VLOOKUP(CONCATENATE($B413,"-",$C413),IN_1A!$B$2:$AA$3000,7,FALSE))=TRUE,"",VLOOKUP(CONCATENATE($B413,"-",$C413),IN_1A!$B$2:$AA$3000,7,FALSE))</f>
        <v>0</v>
      </c>
      <c r="J413" s="1614">
        <f>IF(ISERROR(VLOOKUP(CONCATENATE($B413,"-",$C413),IN_1A!$B$2:$AA$3000,8,FALSE))=TRUE,"",VLOOKUP(CONCATENATE($B413,"-",$C413),IN_1A!$B$2:$AA$3000,8,FALSE))</f>
        <v>0</v>
      </c>
      <c r="K413" s="1613">
        <f>IF(ISERROR(VLOOKUP(CONCATENATE($B413,"-",$C413),IN_1A!$B$2:$AA$3000,9,FALSE))=TRUE,"",VLOOKUP(CONCATENATE($B413,"-",$C413),IN_1A!$B$2:$AA$3000,9,FALSE))</f>
        <v>0</v>
      </c>
      <c r="L413" s="1614">
        <f>IF(ISERROR(VLOOKUP(CONCATENATE($B413,"-",$C413),IN_1A!$B$2:$AA$3000,10,FALSE))=TRUE,"",VLOOKUP(CONCATENATE($B413,"-",$C413),IN_1A!$B$2:$AA$3000,10,FALSE))</f>
        <v>0</v>
      </c>
      <c r="M413" s="1613">
        <f>IF(ISERROR(VLOOKUP(CONCATENATE($B413,"-",$C413),IN_1A!$B$2:$AA$3000,11,FALSE))=TRUE,"",VLOOKUP(CONCATENATE($B413,"-",$C413),IN_1A!$B$2:$AA$3000,11,FALSE))</f>
        <v>0</v>
      </c>
      <c r="N413" s="1614">
        <f>IF(ISERROR(VLOOKUP(CONCATENATE($B413,"-",$C413),IN_1A!$B$2:$AA$3000,12,FALSE))=TRUE,"",VLOOKUP(CONCATENATE($B413,"-",$C413),IN_1A!$B$2:$AA$3000,12,FALSE))</f>
        <v>0</v>
      </c>
      <c r="O413" s="1613">
        <f>IF(ISERROR(VLOOKUP(CONCATENATE($B413,"-",$C413),IN_1A!$B$2:$AA$3000,13,FALSE))=TRUE,"",VLOOKUP(CONCATENATE($B413,"-",$C413),IN_1A!$B$2:$AA$3000,13,FALSE))</f>
        <v>0</v>
      </c>
      <c r="P413" s="1614">
        <f>IF(ISERROR(VLOOKUP(CONCATENATE($B413,"-",$C413),IN_1A!$B$2:$AA$3000,14,FALSE))=TRUE,"",VLOOKUP(CONCATENATE($B413,"-",$C413),IN_1A!$B$2:$AA$3000,14,FALSE))</f>
        <v>0</v>
      </c>
      <c r="Q413" s="623">
        <f t="shared" si="49"/>
        <v>0</v>
      </c>
      <c r="R413" s="624">
        <f t="shared" si="49"/>
        <v>0</v>
      </c>
      <c r="S413" s="307" t="str">
        <f t="shared" si="57"/>
        <v/>
      </c>
    </row>
    <row r="414" spans="1:19" s="311" customFormat="1" ht="12" customHeight="1" thickBot="1">
      <c r="A414" s="240" t="s">
        <v>670</v>
      </c>
      <c r="B414" s="261" t="s">
        <v>682</v>
      </c>
      <c r="C414" s="262" t="s">
        <v>693</v>
      </c>
      <c r="D414" s="1552" t="str">
        <f t="shared" si="56"/>
        <v/>
      </c>
      <c r="E414" s="1613">
        <f>IF(ISERROR(VLOOKUP(CONCATENATE($B414,"-",$C414),IN_1A!$B$2:$AA$3000,3,FALSE))=TRUE,"",VLOOKUP(CONCATENATE($B414,"-",$C414),IN_1A!$B$2:$AA$3000,3,FALSE))</f>
        <v>0</v>
      </c>
      <c r="F414" s="1614">
        <f>IF(ISERROR(VLOOKUP(CONCATENATE($B414,"-",$C414),IN_1A!$B$2:$AA$3000,4,FALSE))=TRUE,"",VLOOKUP(CONCATENATE($B414,"-",$C414),IN_1A!$B$2:$AA$3000,4,FALSE))</f>
        <v>0</v>
      </c>
      <c r="G414" s="1613">
        <f>IF(ISERROR(VLOOKUP(CONCATENATE($B414,"-",$C414),IN_1A!$B$2:$AA$3000,5,FALSE))=TRUE,"",VLOOKUP(CONCATENATE($B414,"-",$C414),IN_1A!$B$2:$AA$3000,5,FALSE))</f>
        <v>0</v>
      </c>
      <c r="H414" s="1614">
        <f>IF(ISERROR(VLOOKUP(CONCATENATE($B414,"-",$C414),IN_1A!$B$2:$AA$3000,6,FALSE))=TRUE,"",VLOOKUP(CONCATENATE($B414,"-",$C414),IN_1A!$B$2:$AA$3000,6,FALSE))</f>
        <v>0</v>
      </c>
      <c r="I414" s="1613">
        <f>IF(ISERROR(VLOOKUP(CONCATENATE($B414,"-",$C414),IN_1A!$B$2:$AA$3000,7,FALSE))=TRUE,"",VLOOKUP(CONCATENATE($B414,"-",$C414),IN_1A!$B$2:$AA$3000,7,FALSE))</f>
        <v>0</v>
      </c>
      <c r="J414" s="1614">
        <f>IF(ISERROR(VLOOKUP(CONCATENATE($B414,"-",$C414),IN_1A!$B$2:$AA$3000,8,FALSE))=TRUE,"",VLOOKUP(CONCATENATE($B414,"-",$C414),IN_1A!$B$2:$AA$3000,8,FALSE))</f>
        <v>0</v>
      </c>
      <c r="K414" s="1613">
        <f>IF(ISERROR(VLOOKUP(CONCATENATE($B414,"-",$C414),IN_1A!$B$2:$AA$3000,9,FALSE))=TRUE,"",VLOOKUP(CONCATENATE($B414,"-",$C414),IN_1A!$B$2:$AA$3000,9,FALSE))</f>
        <v>0</v>
      </c>
      <c r="L414" s="1614">
        <f>IF(ISERROR(VLOOKUP(CONCATENATE($B414,"-",$C414),IN_1A!$B$2:$AA$3000,10,FALSE))=TRUE,"",VLOOKUP(CONCATENATE($B414,"-",$C414),IN_1A!$B$2:$AA$3000,10,FALSE))</f>
        <v>0</v>
      </c>
      <c r="M414" s="1613">
        <f>IF(ISERROR(VLOOKUP(CONCATENATE($B414,"-",$C414),IN_1A!$B$2:$AA$3000,11,FALSE))=TRUE,"",VLOOKUP(CONCATENATE($B414,"-",$C414),IN_1A!$B$2:$AA$3000,11,FALSE))</f>
        <v>0</v>
      </c>
      <c r="N414" s="1614">
        <f>IF(ISERROR(VLOOKUP(CONCATENATE($B414,"-",$C414),IN_1A!$B$2:$AA$3000,12,FALSE))=TRUE,"",VLOOKUP(CONCATENATE($B414,"-",$C414),IN_1A!$B$2:$AA$3000,12,FALSE))</f>
        <v>0</v>
      </c>
      <c r="O414" s="1613">
        <f>IF(ISERROR(VLOOKUP(CONCATENATE($B414,"-",$C414),IN_1A!$B$2:$AA$3000,13,FALSE))=TRUE,"",VLOOKUP(CONCATENATE($B414,"-",$C414),IN_1A!$B$2:$AA$3000,13,FALSE))</f>
        <v>0</v>
      </c>
      <c r="P414" s="1614">
        <f>IF(ISERROR(VLOOKUP(CONCATENATE($B414,"-",$C414),IN_1A!$B$2:$AA$3000,14,FALSE))=TRUE,"",VLOOKUP(CONCATENATE($B414,"-",$C414),IN_1A!$B$2:$AA$3000,14,FALSE))</f>
        <v>0</v>
      </c>
      <c r="Q414" s="623">
        <f t="shared" si="49"/>
        <v>0</v>
      </c>
      <c r="R414" s="624">
        <f t="shared" si="49"/>
        <v>0</v>
      </c>
      <c r="S414" s="307" t="str">
        <f t="shared" si="57"/>
        <v/>
      </c>
    </row>
    <row r="415" spans="1:19" s="311" customFormat="1" ht="12" customHeight="1" thickBot="1">
      <c r="A415" s="240" t="s">
        <v>672</v>
      </c>
      <c r="B415" s="261" t="s">
        <v>683</v>
      </c>
      <c r="C415" s="262" t="s">
        <v>693</v>
      </c>
      <c r="D415" s="1552" t="str">
        <f t="shared" si="56"/>
        <v/>
      </c>
      <c r="E415" s="1613">
        <f>IF(ISERROR(VLOOKUP(CONCATENATE($B415,"-",$C415),IN_1A!$B$2:$AA$3000,3,FALSE))=TRUE,"",VLOOKUP(CONCATENATE($B415,"-",$C415),IN_1A!$B$2:$AA$3000,3,FALSE))</f>
        <v>0</v>
      </c>
      <c r="F415" s="1614">
        <f>IF(ISERROR(VLOOKUP(CONCATENATE($B415,"-",$C415),IN_1A!$B$2:$AA$3000,4,FALSE))=TRUE,"",VLOOKUP(CONCATENATE($B415,"-",$C415),IN_1A!$B$2:$AA$3000,4,FALSE))</f>
        <v>0</v>
      </c>
      <c r="G415" s="1613">
        <f>IF(ISERROR(VLOOKUP(CONCATENATE($B415,"-",$C415),IN_1A!$B$2:$AA$3000,5,FALSE))=TRUE,"",VLOOKUP(CONCATENATE($B415,"-",$C415),IN_1A!$B$2:$AA$3000,5,FALSE))</f>
        <v>0</v>
      </c>
      <c r="H415" s="1614">
        <f>IF(ISERROR(VLOOKUP(CONCATENATE($B415,"-",$C415),IN_1A!$B$2:$AA$3000,6,FALSE))=TRUE,"",VLOOKUP(CONCATENATE($B415,"-",$C415),IN_1A!$B$2:$AA$3000,6,FALSE))</f>
        <v>0</v>
      </c>
      <c r="I415" s="1613">
        <f>IF(ISERROR(VLOOKUP(CONCATENATE($B415,"-",$C415),IN_1A!$B$2:$AA$3000,7,FALSE))=TRUE,"",VLOOKUP(CONCATENATE($B415,"-",$C415),IN_1A!$B$2:$AA$3000,7,FALSE))</f>
        <v>0</v>
      </c>
      <c r="J415" s="1614">
        <f>IF(ISERROR(VLOOKUP(CONCATENATE($B415,"-",$C415),IN_1A!$B$2:$AA$3000,8,FALSE))=TRUE,"",VLOOKUP(CONCATENATE($B415,"-",$C415),IN_1A!$B$2:$AA$3000,8,FALSE))</f>
        <v>0</v>
      </c>
      <c r="K415" s="1613">
        <f>IF(ISERROR(VLOOKUP(CONCATENATE($B415,"-",$C415),IN_1A!$B$2:$AA$3000,9,FALSE))=TRUE,"",VLOOKUP(CONCATENATE($B415,"-",$C415),IN_1A!$B$2:$AA$3000,9,FALSE))</f>
        <v>0</v>
      </c>
      <c r="L415" s="1614">
        <f>IF(ISERROR(VLOOKUP(CONCATENATE($B415,"-",$C415),IN_1A!$B$2:$AA$3000,10,FALSE))=TRUE,"",VLOOKUP(CONCATENATE($B415,"-",$C415),IN_1A!$B$2:$AA$3000,10,FALSE))</f>
        <v>0</v>
      </c>
      <c r="M415" s="1613">
        <f>IF(ISERROR(VLOOKUP(CONCATENATE($B415,"-",$C415),IN_1A!$B$2:$AA$3000,11,FALSE))=TRUE,"",VLOOKUP(CONCATENATE($B415,"-",$C415),IN_1A!$B$2:$AA$3000,11,FALSE))</f>
        <v>0</v>
      </c>
      <c r="N415" s="1614">
        <f>IF(ISERROR(VLOOKUP(CONCATENATE($B415,"-",$C415),IN_1A!$B$2:$AA$3000,12,FALSE))=TRUE,"",VLOOKUP(CONCATENATE($B415,"-",$C415),IN_1A!$B$2:$AA$3000,12,FALSE))</f>
        <v>0</v>
      </c>
      <c r="O415" s="1613">
        <f>IF(ISERROR(VLOOKUP(CONCATENATE($B415,"-",$C415),IN_1A!$B$2:$AA$3000,13,FALSE))=TRUE,"",VLOOKUP(CONCATENATE($B415,"-",$C415),IN_1A!$B$2:$AA$3000,13,FALSE))</f>
        <v>0</v>
      </c>
      <c r="P415" s="1614">
        <f>IF(ISERROR(VLOOKUP(CONCATENATE($B415,"-",$C415),IN_1A!$B$2:$AA$3000,14,FALSE))=TRUE,"",VLOOKUP(CONCATENATE($B415,"-",$C415),IN_1A!$B$2:$AA$3000,14,FALSE))</f>
        <v>0</v>
      </c>
      <c r="Q415" s="623">
        <f t="shared" si="49"/>
        <v>0</v>
      </c>
      <c r="R415" s="624">
        <f t="shared" si="49"/>
        <v>0</v>
      </c>
      <c r="S415" s="307" t="str">
        <f t="shared" si="57"/>
        <v/>
      </c>
    </row>
    <row r="416" spans="1:19" s="311" customFormat="1" ht="12" customHeight="1" thickBot="1">
      <c r="A416" s="263" t="s">
        <v>674</v>
      </c>
      <c r="B416" s="264" t="s">
        <v>684</v>
      </c>
      <c r="C416" s="265" t="s">
        <v>693</v>
      </c>
      <c r="D416" s="1552" t="str">
        <f t="shared" si="56"/>
        <v/>
      </c>
      <c r="E416" s="1613">
        <f>IF(ISERROR(VLOOKUP(CONCATENATE($B416,"-",$C416),IN_1A!$B$2:$AA$3000,3,FALSE))=TRUE,"",VLOOKUP(CONCATENATE($B416,"-",$C416),IN_1A!$B$2:$AA$3000,3,FALSE))</f>
        <v>0</v>
      </c>
      <c r="F416" s="1614">
        <f>IF(ISERROR(VLOOKUP(CONCATENATE($B416,"-",$C416),IN_1A!$B$2:$AA$3000,4,FALSE))=TRUE,"",VLOOKUP(CONCATENATE($B416,"-",$C416),IN_1A!$B$2:$AA$3000,4,FALSE))</f>
        <v>0</v>
      </c>
      <c r="G416" s="1613">
        <f>IF(ISERROR(VLOOKUP(CONCATENATE($B416,"-",$C416),IN_1A!$B$2:$AA$3000,5,FALSE))=TRUE,"",VLOOKUP(CONCATENATE($B416,"-",$C416),IN_1A!$B$2:$AA$3000,5,FALSE))</f>
        <v>0</v>
      </c>
      <c r="H416" s="1614">
        <f>IF(ISERROR(VLOOKUP(CONCATENATE($B416,"-",$C416),IN_1A!$B$2:$AA$3000,6,FALSE))=TRUE,"",VLOOKUP(CONCATENATE($B416,"-",$C416),IN_1A!$B$2:$AA$3000,6,FALSE))</f>
        <v>0</v>
      </c>
      <c r="I416" s="1613">
        <f>IF(ISERROR(VLOOKUP(CONCATENATE($B416,"-",$C416),IN_1A!$B$2:$AA$3000,7,FALSE))=TRUE,"",VLOOKUP(CONCATENATE($B416,"-",$C416),IN_1A!$B$2:$AA$3000,7,FALSE))</f>
        <v>0</v>
      </c>
      <c r="J416" s="1614">
        <f>IF(ISERROR(VLOOKUP(CONCATENATE($B416,"-",$C416),IN_1A!$B$2:$AA$3000,8,FALSE))=TRUE,"",VLOOKUP(CONCATENATE($B416,"-",$C416),IN_1A!$B$2:$AA$3000,8,FALSE))</f>
        <v>0</v>
      </c>
      <c r="K416" s="1613">
        <f>IF(ISERROR(VLOOKUP(CONCATENATE($B416,"-",$C416),IN_1A!$B$2:$AA$3000,9,FALSE))=TRUE,"",VLOOKUP(CONCATENATE($B416,"-",$C416),IN_1A!$B$2:$AA$3000,9,FALSE))</f>
        <v>0</v>
      </c>
      <c r="L416" s="1614">
        <f>IF(ISERROR(VLOOKUP(CONCATENATE($B416,"-",$C416),IN_1A!$B$2:$AA$3000,10,FALSE))=TRUE,"",VLOOKUP(CONCATENATE($B416,"-",$C416),IN_1A!$B$2:$AA$3000,10,FALSE))</f>
        <v>0</v>
      </c>
      <c r="M416" s="1613">
        <f>IF(ISERROR(VLOOKUP(CONCATENATE($B416,"-",$C416),IN_1A!$B$2:$AA$3000,11,FALSE))=TRUE,"",VLOOKUP(CONCATENATE($B416,"-",$C416),IN_1A!$B$2:$AA$3000,11,FALSE))</f>
        <v>0</v>
      </c>
      <c r="N416" s="1614">
        <f>IF(ISERROR(VLOOKUP(CONCATENATE($B416,"-",$C416),IN_1A!$B$2:$AA$3000,12,FALSE))=TRUE,"",VLOOKUP(CONCATENATE($B416,"-",$C416),IN_1A!$B$2:$AA$3000,12,FALSE))</f>
        <v>0</v>
      </c>
      <c r="O416" s="1613">
        <f>IF(ISERROR(VLOOKUP(CONCATENATE($B416,"-",$C416),IN_1A!$B$2:$AA$3000,13,FALSE))=TRUE,"",VLOOKUP(CONCATENATE($B416,"-",$C416),IN_1A!$B$2:$AA$3000,13,FALSE))</f>
        <v>0</v>
      </c>
      <c r="P416" s="1614">
        <f>IF(ISERROR(VLOOKUP(CONCATENATE($B416,"-",$C416),IN_1A!$B$2:$AA$3000,14,FALSE))=TRUE,"",VLOOKUP(CONCATENATE($B416,"-",$C416),IN_1A!$B$2:$AA$3000,14,FALSE))</f>
        <v>0</v>
      </c>
      <c r="Q416" s="623">
        <f t="shared" si="49"/>
        <v>0</v>
      </c>
      <c r="R416" s="624">
        <f t="shared" si="49"/>
        <v>0</v>
      </c>
      <c r="S416" s="307" t="str">
        <f t="shared" si="57"/>
        <v/>
      </c>
    </row>
    <row r="417" spans="1:19" s="311" customFormat="1" ht="12" customHeight="1" thickBot="1">
      <c r="A417" s="266" t="s">
        <v>685</v>
      </c>
      <c r="B417" s="267" t="s">
        <v>686</v>
      </c>
      <c r="C417" s="252" t="s">
        <v>693</v>
      </c>
      <c r="D417" s="1552" t="str">
        <f t="shared" si="56"/>
        <v/>
      </c>
      <c r="E417" s="1615">
        <f>IF(ISERROR(VLOOKUP(CONCATENATE($B417,"-",$C417),IN_1A!$B$2:$AA$3000,3,FALSE))=TRUE,"",VLOOKUP(CONCATENATE($B417,"-",$C417),IN_1A!$B$2:$AA$3000,3,FALSE))</f>
        <v>0</v>
      </c>
      <c r="F417" s="1616">
        <f>IF(ISERROR(VLOOKUP(CONCATENATE($B417,"-",$C417),IN_1A!$B$2:$AA$3000,4,FALSE))=TRUE,"",VLOOKUP(CONCATENATE($B417,"-",$C417),IN_1A!$B$2:$AA$3000,4,FALSE))</f>
        <v>0</v>
      </c>
      <c r="G417" s="1615">
        <f>IF(ISERROR(VLOOKUP(CONCATENATE($B417,"-",$C417),IN_1A!$B$2:$AA$3000,5,FALSE))=TRUE,"",VLOOKUP(CONCATENATE($B417,"-",$C417),IN_1A!$B$2:$AA$3000,5,FALSE))</f>
        <v>0</v>
      </c>
      <c r="H417" s="1616">
        <f>IF(ISERROR(VLOOKUP(CONCATENATE($B417,"-",$C417),IN_1A!$B$2:$AA$3000,6,FALSE))=TRUE,"",VLOOKUP(CONCATENATE($B417,"-",$C417),IN_1A!$B$2:$AA$3000,6,FALSE))</f>
        <v>0</v>
      </c>
      <c r="I417" s="1615">
        <f>IF(ISERROR(VLOOKUP(CONCATENATE($B417,"-",$C417),IN_1A!$B$2:$AA$3000,7,FALSE))=TRUE,"",VLOOKUP(CONCATENATE($B417,"-",$C417),IN_1A!$B$2:$AA$3000,7,FALSE))</f>
        <v>0</v>
      </c>
      <c r="J417" s="1616">
        <f>IF(ISERROR(VLOOKUP(CONCATENATE($B417,"-",$C417),IN_1A!$B$2:$AA$3000,8,FALSE))=TRUE,"",VLOOKUP(CONCATENATE($B417,"-",$C417),IN_1A!$B$2:$AA$3000,8,FALSE))</f>
        <v>0</v>
      </c>
      <c r="K417" s="1615">
        <f>IF(ISERROR(VLOOKUP(CONCATENATE($B417,"-",$C417),IN_1A!$B$2:$AA$3000,9,FALSE))=TRUE,"",VLOOKUP(CONCATENATE($B417,"-",$C417),IN_1A!$B$2:$AA$3000,9,FALSE))</f>
        <v>0</v>
      </c>
      <c r="L417" s="1616">
        <f>IF(ISERROR(VLOOKUP(CONCATENATE($B417,"-",$C417),IN_1A!$B$2:$AA$3000,10,FALSE))=TRUE,"",VLOOKUP(CONCATENATE($B417,"-",$C417),IN_1A!$B$2:$AA$3000,10,FALSE))</f>
        <v>0</v>
      </c>
      <c r="M417" s="1615">
        <f>IF(ISERROR(VLOOKUP(CONCATENATE($B417,"-",$C417),IN_1A!$B$2:$AA$3000,11,FALSE))=TRUE,"",VLOOKUP(CONCATENATE($B417,"-",$C417),IN_1A!$B$2:$AA$3000,11,FALSE))</f>
        <v>0</v>
      </c>
      <c r="N417" s="1616">
        <f>IF(ISERROR(VLOOKUP(CONCATENATE($B417,"-",$C417),IN_1A!$B$2:$AA$3000,12,FALSE))=TRUE,"",VLOOKUP(CONCATENATE($B417,"-",$C417),IN_1A!$B$2:$AA$3000,12,FALSE))</f>
        <v>0</v>
      </c>
      <c r="O417" s="1615">
        <f>IF(ISERROR(VLOOKUP(CONCATENATE($B417,"-",$C417),IN_1A!$B$2:$AA$3000,13,FALSE))=TRUE,"",VLOOKUP(CONCATENATE($B417,"-",$C417),IN_1A!$B$2:$AA$3000,13,FALSE))</f>
        <v>0</v>
      </c>
      <c r="P417" s="1616">
        <f>IF(ISERROR(VLOOKUP(CONCATENATE($B417,"-",$C417),IN_1A!$B$2:$AA$3000,14,FALSE))=TRUE,"",VLOOKUP(CONCATENATE($B417,"-",$C417),IN_1A!$B$2:$AA$3000,14,FALSE))</f>
        <v>0</v>
      </c>
      <c r="Q417" s="625">
        <f t="shared" si="49"/>
        <v>0</v>
      </c>
      <c r="R417" s="626">
        <f t="shared" si="49"/>
        <v>0</v>
      </c>
      <c r="S417" s="307" t="str">
        <f t="shared" si="57"/>
        <v/>
      </c>
    </row>
    <row r="418" spans="1:19" s="311" customFormat="1" ht="12" customHeight="1" thickBot="1">
      <c r="A418" s="268" t="s">
        <v>610</v>
      </c>
      <c r="B418" s="251"/>
      <c r="C418" s="252"/>
      <c r="D418" s="1556"/>
      <c r="E418" s="536"/>
      <c r="F418" s="533"/>
      <c r="G418" s="533"/>
      <c r="H418" s="533"/>
      <c r="I418" s="533"/>
      <c r="J418" s="533"/>
      <c r="K418" s="533"/>
      <c r="L418" s="533"/>
      <c r="M418" s="533"/>
      <c r="N418" s="533"/>
      <c r="O418" s="533"/>
      <c r="P418" s="533"/>
      <c r="Q418" s="627"/>
      <c r="R418" s="628"/>
      <c r="S418" s="307" t="str">
        <f t="shared" si="57"/>
        <v/>
      </c>
    </row>
    <row r="419" spans="1:19" s="311" customFormat="1" ht="12" customHeight="1" thickBot="1">
      <c r="A419" s="237" t="s">
        <v>687</v>
      </c>
      <c r="B419" s="248" t="s">
        <v>688</v>
      </c>
      <c r="C419" s="255" t="s">
        <v>693</v>
      </c>
      <c r="D419" s="1552" t="str">
        <f>CONCATENATE(D$356)</f>
        <v/>
      </c>
      <c r="E419" s="1611">
        <f>IF(ISERROR(VLOOKUP(CONCATENATE($B419,"-",$C419),IN_1A!$B$2:$AA$3000,3,FALSE))=TRUE,"",VLOOKUP(CONCATENATE($B419,"-",$C419),IN_1A!$B$2:$AA$3000,3,FALSE))</f>
        <v>0</v>
      </c>
      <c r="F419" s="1612">
        <f>IF(ISERROR(VLOOKUP(CONCATENATE($B419,"-",$C419),IN_1A!$B$2:$AA$3000,4,FALSE))=TRUE,"",VLOOKUP(CONCATENATE($B419,"-",$C419),IN_1A!$B$2:$AA$3000,4,FALSE))</f>
        <v>0</v>
      </c>
      <c r="G419" s="1611">
        <f>IF(ISERROR(VLOOKUP(CONCATENATE($B419,"-",$C419),IN_1A!$B$2:$AA$3000,5,FALSE))=TRUE,"",VLOOKUP(CONCATENATE($B419,"-",$C419),IN_1A!$B$2:$AA$3000,5,FALSE))</f>
        <v>0</v>
      </c>
      <c r="H419" s="1612">
        <f>IF(ISERROR(VLOOKUP(CONCATENATE($B419,"-",$C419),IN_1A!$B$2:$AA$3000,6,FALSE))=TRUE,"",VLOOKUP(CONCATENATE($B419,"-",$C419),IN_1A!$B$2:$AA$3000,6,FALSE))</f>
        <v>0</v>
      </c>
      <c r="I419" s="1611">
        <f>IF(ISERROR(VLOOKUP(CONCATENATE($B419,"-",$C419),IN_1A!$B$2:$AA$3000,7,FALSE))=TRUE,"",VLOOKUP(CONCATENATE($B419,"-",$C419),IN_1A!$B$2:$AA$3000,7,FALSE))</f>
        <v>0</v>
      </c>
      <c r="J419" s="1612">
        <f>IF(ISERROR(VLOOKUP(CONCATENATE($B419,"-",$C419),IN_1A!$B$2:$AA$3000,8,FALSE))=TRUE,"",VLOOKUP(CONCATENATE($B419,"-",$C419),IN_1A!$B$2:$AA$3000,8,FALSE))</f>
        <v>0</v>
      </c>
      <c r="K419" s="1611">
        <f>IF(ISERROR(VLOOKUP(CONCATENATE($B419,"-",$C419),IN_1A!$B$2:$AA$3000,9,FALSE))=TRUE,"",VLOOKUP(CONCATENATE($B419,"-",$C419),IN_1A!$B$2:$AA$3000,9,FALSE))</f>
        <v>0</v>
      </c>
      <c r="L419" s="1612">
        <f>IF(ISERROR(VLOOKUP(CONCATENATE($B419,"-",$C419),IN_1A!$B$2:$AA$3000,10,FALSE))=TRUE,"",VLOOKUP(CONCATENATE($B419,"-",$C419),IN_1A!$B$2:$AA$3000,10,FALSE))</f>
        <v>0</v>
      </c>
      <c r="M419" s="1611">
        <f>IF(ISERROR(VLOOKUP(CONCATENATE($B419,"-",$C419),IN_1A!$B$2:$AA$3000,11,FALSE))=TRUE,"",VLOOKUP(CONCATENATE($B419,"-",$C419),IN_1A!$B$2:$AA$3000,11,FALSE))</f>
        <v>0</v>
      </c>
      <c r="N419" s="1612">
        <f>IF(ISERROR(VLOOKUP(CONCATENATE($B419,"-",$C419),IN_1A!$B$2:$AA$3000,12,FALSE))=TRUE,"",VLOOKUP(CONCATENATE($B419,"-",$C419),IN_1A!$B$2:$AA$3000,12,FALSE))</f>
        <v>0</v>
      </c>
      <c r="O419" s="1611">
        <f>IF(ISERROR(VLOOKUP(CONCATENATE($B419,"-",$C419),IN_1A!$B$2:$AA$3000,13,FALSE))=TRUE,"",VLOOKUP(CONCATENATE($B419,"-",$C419),IN_1A!$B$2:$AA$3000,13,FALSE))</f>
        <v>0</v>
      </c>
      <c r="P419" s="1612">
        <f>IF(ISERROR(VLOOKUP(CONCATENATE($B419,"-",$C419),IN_1A!$B$2:$AA$3000,14,FALSE))=TRUE,"",VLOOKUP(CONCATENATE($B419,"-",$C419),IN_1A!$B$2:$AA$3000,14,FALSE))</f>
        <v>0</v>
      </c>
      <c r="Q419" s="621">
        <f t="shared" si="49"/>
        <v>0</v>
      </c>
      <c r="R419" s="622">
        <f t="shared" si="49"/>
        <v>0</v>
      </c>
      <c r="S419" s="307" t="str">
        <f t="shared" si="57"/>
        <v/>
      </c>
    </row>
    <row r="420" spans="1:19" s="308" customFormat="1" ht="12" thickBot="1">
      <c r="A420" s="269" t="s">
        <v>555</v>
      </c>
      <c r="B420" s="270"/>
      <c r="C420" s="271"/>
      <c r="D420" s="1552" t="str">
        <f>CONCATENATE(D$356)</f>
        <v/>
      </c>
      <c r="E420" s="625">
        <f t="shared" ref="E420:R420" si="58">SUM(E356:E419)</f>
        <v>0</v>
      </c>
      <c r="F420" s="626">
        <f t="shared" si="58"/>
        <v>0</v>
      </c>
      <c r="G420" s="625">
        <f t="shared" si="58"/>
        <v>0</v>
      </c>
      <c r="H420" s="626">
        <f t="shared" si="58"/>
        <v>0</v>
      </c>
      <c r="I420" s="625">
        <f t="shared" si="58"/>
        <v>0</v>
      </c>
      <c r="J420" s="626">
        <f t="shared" si="58"/>
        <v>0</v>
      </c>
      <c r="K420" s="625">
        <f t="shared" si="58"/>
        <v>0</v>
      </c>
      <c r="L420" s="626">
        <f t="shared" si="58"/>
        <v>0</v>
      </c>
      <c r="M420" s="625">
        <f t="shared" si="58"/>
        <v>0</v>
      </c>
      <c r="N420" s="626">
        <f t="shared" si="58"/>
        <v>0</v>
      </c>
      <c r="O420" s="625">
        <f t="shared" si="58"/>
        <v>0</v>
      </c>
      <c r="P420" s="626">
        <f t="shared" si="58"/>
        <v>0</v>
      </c>
      <c r="Q420" s="625">
        <f t="shared" si="58"/>
        <v>0</v>
      </c>
      <c r="R420" s="626">
        <f t="shared" si="58"/>
        <v>0</v>
      </c>
      <c r="S420" s="307"/>
    </row>
    <row r="421" spans="1:19" s="314" customFormat="1" ht="12" customHeight="1">
      <c r="A421" s="2489" t="s">
        <v>689</v>
      </c>
      <c r="B421" s="2489"/>
      <c r="C421" s="2489"/>
      <c r="D421" s="2489"/>
      <c r="E421" s="2489"/>
      <c r="F421" s="2489"/>
      <c r="G421" s="2489"/>
      <c r="H421" s="2489"/>
      <c r="I421" s="2489"/>
      <c r="J421" s="2489"/>
      <c r="K421" s="2489"/>
      <c r="L421" s="2489"/>
      <c r="M421" s="2489"/>
      <c r="N421" s="2489"/>
      <c r="O421" s="2489"/>
      <c r="P421" s="2489"/>
      <c r="Q421" s="605"/>
      <c r="R421" s="605"/>
      <c r="S421" s="313" t="str">
        <f>IF(O421&gt;Q421,"ERRORE",IF(P421&gt;R421,"ERRORE",""))</f>
        <v/>
      </c>
    </row>
    <row r="422" spans="1:19" ht="16.5" thickBot="1"/>
    <row r="423" spans="1:19" s="178" customFormat="1" ht="12" thickBot="1">
      <c r="A423" s="188" t="s">
        <v>597</v>
      </c>
      <c r="B423" s="189"/>
      <c r="C423" s="190"/>
      <c r="D423" s="190"/>
      <c r="E423" s="537" t="s">
        <v>32</v>
      </c>
      <c r="F423" s="538" t="s">
        <v>32</v>
      </c>
      <c r="G423" s="538" t="s">
        <v>32</v>
      </c>
      <c r="H423" s="538" t="s">
        <v>32</v>
      </c>
      <c r="I423" s="538" t="s">
        <v>32</v>
      </c>
      <c r="J423" s="538" t="s">
        <v>32</v>
      </c>
      <c r="K423" s="538" t="s">
        <v>32</v>
      </c>
      <c r="L423" s="538" t="s">
        <v>32</v>
      </c>
      <c r="M423" s="538" t="s">
        <v>32</v>
      </c>
      <c r="N423" s="538" t="s">
        <v>32</v>
      </c>
      <c r="O423" s="538" t="s">
        <v>32</v>
      </c>
      <c r="P423" s="538" t="s">
        <v>32</v>
      </c>
      <c r="Q423" s="600" t="s">
        <v>32</v>
      </c>
      <c r="R423" s="609" t="s">
        <v>32</v>
      </c>
      <c r="S423" s="177"/>
    </row>
    <row r="424" spans="1:19" ht="9.9499999999999993" customHeight="1" thickBot="1">
      <c r="A424" s="191" t="s">
        <v>598</v>
      </c>
      <c r="B424" s="192"/>
      <c r="C424" s="193"/>
      <c r="D424" s="193"/>
      <c r="E424" s="518"/>
      <c r="F424" s="504"/>
      <c r="G424" s="504"/>
      <c r="H424" s="504"/>
      <c r="I424" s="504"/>
      <c r="J424" s="504"/>
      <c r="K424" s="504"/>
      <c r="L424" s="504"/>
      <c r="M424" s="504"/>
      <c r="N424" s="504"/>
      <c r="O424" s="504"/>
      <c r="P424" s="504"/>
      <c r="Q424" s="601"/>
      <c r="R424" s="610"/>
    </row>
    <row r="425" spans="1:19" s="315" customFormat="1" ht="12" thickBot="1">
      <c r="A425" s="272" t="s">
        <v>599</v>
      </c>
      <c r="B425" s="273" t="s">
        <v>600</v>
      </c>
      <c r="C425" s="274" t="s">
        <v>694</v>
      </c>
      <c r="D425" s="2349" t="s">
        <v>601</v>
      </c>
      <c r="E425" s="1605">
        <f>IF(ISERROR(VLOOKUP(CONCATENATE($B425,"-",$C425),IN_1A!$B$2:$AA$3000,3,FALSE))=TRUE,"",VLOOKUP(CONCATENATE($B425,"-",$C425),IN_1A!$B$2:$AA$3000,3,FALSE))</f>
        <v>0</v>
      </c>
      <c r="F425" s="1606">
        <f>IF(ISERROR(VLOOKUP(CONCATENATE($B425,"-",$C425),IN_1A!$B$2:$AA$3000,4,FALSE))=TRUE,"",VLOOKUP(CONCATENATE($B425,"-",$C425),IN_1A!$B$2:$AA$3000,4,FALSE))</f>
        <v>0</v>
      </c>
      <c r="G425" s="1605">
        <f>IF(ISERROR(VLOOKUP(CONCATENATE($B425,"-",$C425),IN_1A!$B$2:$AA$3000,5,FALSE))=TRUE,"",VLOOKUP(CONCATENATE($B425,"-",$C425),IN_1A!$B$2:$AA$3000,5,FALSE))</f>
        <v>0</v>
      </c>
      <c r="H425" s="1606">
        <f>IF(ISERROR(VLOOKUP(CONCATENATE($B425,"-",$C425),IN_1A!$B$2:$AA$3000,6,FALSE))=TRUE,"",VLOOKUP(CONCATENATE($B425,"-",$C425),IN_1A!$B$2:$AA$3000,6,FALSE))</f>
        <v>0</v>
      </c>
      <c r="I425" s="1605">
        <f>IF(ISERROR(VLOOKUP(CONCATENATE($B425,"-",$C425),IN_1A!$B$2:$AA$3000,7,FALSE))=TRUE,"",VLOOKUP(CONCATENATE($B425,"-",$C425),IN_1A!$B$2:$AA$3000,7,FALSE))</f>
        <v>0</v>
      </c>
      <c r="J425" s="1606">
        <f>IF(ISERROR(VLOOKUP(CONCATENATE($B425,"-",$C425),IN_1A!$B$2:$AA$3000,8,FALSE))=TRUE,"",VLOOKUP(CONCATENATE($B425,"-",$C425),IN_1A!$B$2:$AA$3000,8,FALSE))</f>
        <v>0</v>
      </c>
      <c r="K425" s="1605">
        <f>IF(ISERROR(VLOOKUP(CONCATENATE($B425,"-",$C425),IN_1A!$B$2:$AA$3000,9,FALSE))=TRUE,"",VLOOKUP(CONCATENATE($B425,"-",$C425),IN_1A!$B$2:$AA$3000,9,FALSE))</f>
        <v>0</v>
      </c>
      <c r="L425" s="1606">
        <f>IF(ISERROR(VLOOKUP(CONCATENATE($B425,"-",$C425),IN_1A!$B$2:$AA$3000,10,FALSE))=TRUE,"",VLOOKUP(CONCATENATE($B425,"-",$C425),IN_1A!$B$2:$AA$3000,10,FALSE))</f>
        <v>0</v>
      </c>
      <c r="M425" s="1605">
        <f>IF(ISERROR(VLOOKUP(CONCATENATE($B425,"-",$C425),IN_1A!$B$2:$AA$3000,11,FALSE))=TRUE,"",VLOOKUP(CONCATENATE($B425,"-",$C425),IN_1A!$B$2:$AA$3000,11,FALSE))</f>
        <v>0</v>
      </c>
      <c r="N425" s="1606">
        <f>IF(ISERROR(VLOOKUP(CONCATENATE($B425,"-",$C425),IN_1A!$B$2:$AA$3000,12,FALSE))=TRUE,"",VLOOKUP(CONCATENATE($B425,"-",$C425),IN_1A!$B$2:$AA$3000,12,FALSE))</f>
        <v>0</v>
      </c>
      <c r="O425" s="1605">
        <f>IF(ISERROR(VLOOKUP(CONCATENATE($B425,"-",$C425),IN_1A!$B$2:$AA$3000,13,FALSE))=TRUE,"",VLOOKUP(CONCATENATE($B425,"-",$C425),IN_1A!$B$2:$AA$3000,13,FALSE))</f>
        <v>0</v>
      </c>
      <c r="P425" s="1606">
        <f>IF(ISERROR(VLOOKUP(CONCATENATE($B425,"-",$C425),IN_1A!$B$2:$AA$3000,14,FALSE))=TRUE,"",VLOOKUP(CONCATENATE($B425,"-",$C425),IN_1A!$B$2:$AA$3000,14,FALSE))</f>
        <v>0</v>
      </c>
      <c r="Q425" s="611">
        <f>E425+G425</f>
        <v>0</v>
      </c>
      <c r="R425" s="612">
        <f>F425+H425</f>
        <v>0</v>
      </c>
      <c r="S425" s="313"/>
    </row>
    <row r="426" spans="1:19" s="317" customFormat="1" ht="11.25" customHeight="1" thickBot="1">
      <c r="A426" s="275" t="s">
        <v>602</v>
      </c>
      <c r="B426" s="273" t="s">
        <v>603</v>
      </c>
      <c r="C426" s="276" t="s">
        <v>694</v>
      </c>
      <c r="D426" s="1541" t="str">
        <f>CONCATENATE(D$425)</f>
        <v/>
      </c>
      <c r="E426" s="1607">
        <f>IF(ISERROR(VLOOKUP(CONCATENATE($B426,"-",$C426),IN_1A!$B$2:$AA$3000,3,FALSE))=TRUE,"",VLOOKUP(CONCATENATE($B426,"-",$C426),IN_1A!$B$2:$AA$3000,3,FALSE))</f>
        <v>0</v>
      </c>
      <c r="F426" s="1608">
        <f>IF(ISERROR(VLOOKUP(CONCATENATE($B426,"-",$C426),IN_1A!$B$2:$AA$3000,4,FALSE))=TRUE,"",VLOOKUP(CONCATENATE($B426,"-",$C426),IN_1A!$B$2:$AA$3000,4,FALSE))</f>
        <v>0</v>
      </c>
      <c r="G426" s="1607">
        <f>IF(ISERROR(VLOOKUP(CONCATENATE($B426,"-",$C426),IN_1A!$B$2:$AA$3000,5,FALSE))=TRUE,"",VLOOKUP(CONCATENATE($B426,"-",$C426),IN_1A!$B$2:$AA$3000,5,FALSE))</f>
        <v>0</v>
      </c>
      <c r="H426" s="1608">
        <f>IF(ISERROR(VLOOKUP(CONCATENATE($B426,"-",$C426),IN_1A!$B$2:$AA$3000,6,FALSE))=TRUE,"",VLOOKUP(CONCATENATE($B426,"-",$C426),IN_1A!$B$2:$AA$3000,6,FALSE))</f>
        <v>0</v>
      </c>
      <c r="I426" s="1607">
        <f>IF(ISERROR(VLOOKUP(CONCATENATE($B426,"-",$C426),IN_1A!$B$2:$AA$3000,7,FALSE))=TRUE,"",VLOOKUP(CONCATENATE($B426,"-",$C426),IN_1A!$B$2:$AA$3000,7,FALSE))</f>
        <v>0</v>
      </c>
      <c r="J426" s="1608">
        <f>IF(ISERROR(VLOOKUP(CONCATENATE($B426,"-",$C426),IN_1A!$B$2:$AA$3000,8,FALSE))=TRUE,"",VLOOKUP(CONCATENATE($B426,"-",$C426),IN_1A!$B$2:$AA$3000,8,FALSE))</f>
        <v>0</v>
      </c>
      <c r="K426" s="1607">
        <f>IF(ISERROR(VLOOKUP(CONCATENATE($B426,"-",$C426),IN_1A!$B$2:$AA$3000,9,FALSE))=TRUE,"",VLOOKUP(CONCATENATE($B426,"-",$C426),IN_1A!$B$2:$AA$3000,9,FALSE))</f>
        <v>0</v>
      </c>
      <c r="L426" s="1608">
        <f>IF(ISERROR(VLOOKUP(CONCATENATE($B426,"-",$C426),IN_1A!$B$2:$AA$3000,10,FALSE))=TRUE,"",VLOOKUP(CONCATENATE($B426,"-",$C426),IN_1A!$B$2:$AA$3000,10,FALSE))</f>
        <v>0</v>
      </c>
      <c r="M426" s="1607">
        <f>IF(ISERROR(VLOOKUP(CONCATENATE($B426,"-",$C426),IN_1A!$B$2:$AA$3000,11,FALSE))=TRUE,"",VLOOKUP(CONCATENATE($B426,"-",$C426),IN_1A!$B$2:$AA$3000,11,FALSE))</f>
        <v>0</v>
      </c>
      <c r="N426" s="1608">
        <f>IF(ISERROR(VLOOKUP(CONCATENATE($B426,"-",$C426),IN_1A!$B$2:$AA$3000,12,FALSE))=TRUE,"",VLOOKUP(CONCATENATE($B426,"-",$C426),IN_1A!$B$2:$AA$3000,12,FALSE))</f>
        <v>0</v>
      </c>
      <c r="O426" s="1607">
        <f>IF(ISERROR(VLOOKUP(CONCATENATE($B426,"-",$C426),IN_1A!$B$2:$AA$3000,13,FALSE))=TRUE,"",VLOOKUP(CONCATENATE($B426,"-",$C426),IN_1A!$B$2:$AA$3000,13,FALSE))</f>
        <v>0</v>
      </c>
      <c r="P426" s="1608">
        <f>IF(ISERROR(VLOOKUP(CONCATENATE($B426,"-",$C426),IN_1A!$B$2:$AA$3000,14,FALSE))=TRUE,"",VLOOKUP(CONCATENATE($B426,"-",$C426),IN_1A!$B$2:$AA$3000,14,FALSE))</f>
        <v>0</v>
      </c>
      <c r="Q426" s="613">
        <f t="shared" ref="Q426:R488" si="59">E426+G426</f>
        <v>0</v>
      </c>
      <c r="R426" s="614">
        <f t="shared" si="59"/>
        <v>0</v>
      </c>
      <c r="S426" s="316"/>
    </row>
    <row r="427" spans="1:19" s="315" customFormat="1" ht="12" customHeight="1" thickBot="1">
      <c r="A427" s="277" t="s">
        <v>604</v>
      </c>
      <c r="B427" s="278" t="s">
        <v>605</v>
      </c>
      <c r="C427" s="279" t="s">
        <v>694</v>
      </c>
      <c r="D427" s="1542" t="str">
        <f>CONCATENATE(D$425)</f>
        <v/>
      </c>
      <c r="E427" s="1609">
        <f>IF(ISERROR(VLOOKUP(CONCATENATE($B427,"-",$C427),IN_1A!$B$2:$AA$3000,3,FALSE))=TRUE,"",VLOOKUP(CONCATENATE($B427,"-",$C427),IN_1A!$B$2:$AA$3000,3,FALSE))</f>
        <v>0</v>
      </c>
      <c r="F427" s="1610">
        <f>IF(ISERROR(VLOOKUP(CONCATENATE($B427,"-",$C427),IN_1A!$B$2:$AA$3000,4,FALSE))=TRUE,"",VLOOKUP(CONCATENATE($B427,"-",$C427),IN_1A!$B$2:$AA$3000,4,FALSE))</f>
        <v>0</v>
      </c>
      <c r="G427" s="1609">
        <f>IF(ISERROR(VLOOKUP(CONCATENATE($B427,"-",$C427),IN_1A!$B$2:$AA$3000,5,FALSE))=TRUE,"",VLOOKUP(CONCATENATE($B427,"-",$C427),IN_1A!$B$2:$AA$3000,5,FALSE))</f>
        <v>0</v>
      </c>
      <c r="H427" s="1610">
        <f>IF(ISERROR(VLOOKUP(CONCATENATE($B427,"-",$C427),IN_1A!$B$2:$AA$3000,6,FALSE))=TRUE,"",VLOOKUP(CONCATENATE($B427,"-",$C427),IN_1A!$B$2:$AA$3000,6,FALSE))</f>
        <v>0</v>
      </c>
      <c r="I427" s="1609">
        <f>IF(ISERROR(VLOOKUP(CONCATENATE($B427,"-",$C427),IN_1A!$B$2:$AA$3000,7,FALSE))=TRUE,"",VLOOKUP(CONCATENATE($B427,"-",$C427),IN_1A!$B$2:$AA$3000,7,FALSE))</f>
        <v>0</v>
      </c>
      <c r="J427" s="1610">
        <f>IF(ISERROR(VLOOKUP(CONCATENATE($B427,"-",$C427),IN_1A!$B$2:$AA$3000,8,FALSE))=TRUE,"",VLOOKUP(CONCATENATE($B427,"-",$C427),IN_1A!$B$2:$AA$3000,8,FALSE))</f>
        <v>0</v>
      </c>
      <c r="K427" s="1609">
        <f>IF(ISERROR(VLOOKUP(CONCATENATE($B427,"-",$C427),IN_1A!$B$2:$AA$3000,9,FALSE))=TRUE,"",VLOOKUP(CONCATENATE($B427,"-",$C427),IN_1A!$B$2:$AA$3000,9,FALSE))</f>
        <v>0</v>
      </c>
      <c r="L427" s="1610">
        <f>IF(ISERROR(VLOOKUP(CONCATENATE($B427,"-",$C427),IN_1A!$B$2:$AA$3000,10,FALSE))=TRUE,"",VLOOKUP(CONCATENATE($B427,"-",$C427),IN_1A!$B$2:$AA$3000,10,FALSE))</f>
        <v>0</v>
      </c>
      <c r="M427" s="1609">
        <f>IF(ISERROR(VLOOKUP(CONCATENATE($B427,"-",$C427),IN_1A!$B$2:$AA$3000,11,FALSE))=TRUE,"",VLOOKUP(CONCATENATE($B427,"-",$C427),IN_1A!$B$2:$AA$3000,11,FALSE))</f>
        <v>0</v>
      </c>
      <c r="N427" s="1610">
        <f>IF(ISERROR(VLOOKUP(CONCATENATE($B427,"-",$C427),IN_1A!$B$2:$AA$3000,12,FALSE))=TRUE,"",VLOOKUP(CONCATENATE($B427,"-",$C427),IN_1A!$B$2:$AA$3000,12,FALSE))</f>
        <v>0</v>
      </c>
      <c r="O427" s="1609">
        <f>IF(ISERROR(VLOOKUP(CONCATENATE($B427,"-",$C427),IN_1A!$B$2:$AA$3000,13,FALSE))=TRUE,"",VLOOKUP(CONCATENATE($B427,"-",$C427),IN_1A!$B$2:$AA$3000,13,FALSE))</f>
        <v>0</v>
      </c>
      <c r="P427" s="1610">
        <f>IF(ISERROR(VLOOKUP(CONCATENATE($B427,"-",$C427),IN_1A!$B$2:$AA$3000,14,FALSE))=TRUE,"",VLOOKUP(CONCATENATE($B427,"-",$C427),IN_1A!$B$2:$AA$3000,14,FALSE))</f>
        <v>0</v>
      </c>
      <c r="Q427" s="615">
        <f t="shared" si="59"/>
        <v>0</v>
      </c>
      <c r="R427" s="616">
        <f t="shared" si="59"/>
        <v>0</v>
      </c>
      <c r="S427" s="313" t="str">
        <f>IF(O427&gt;Q427,"ERRORE",IF(P427&gt;R427,"ERRORE",""))</f>
        <v/>
      </c>
    </row>
    <row r="428" spans="1:19" s="315" customFormat="1" ht="12" customHeight="1" thickBot="1">
      <c r="A428" s="280" t="s">
        <v>606</v>
      </c>
      <c r="B428" s="281"/>
      <c r="C428" s="282"/>
      <c r="D428" s="1543"/>
      <c r="E428" s="519"/>
      <c r="F428" s="505"/>
      <c r="G428" s="505"/>
      <c r="H428" s="505"/>
      <c r="I428" s="505"/>
      <c r="J428" s="505"/>
      <c r="K428" s="505"/>
      <c r="L428" s="505"/>
      <c r="M428" s="505"/>
      <c r="N428" s="505"/>
      <c r="O428" s="505"/>
      <c r="P428" s="505"/>
      <c r="Q428" s="617"/>
      <c r="R428" s="618"/>
      <c r="S428" s="313" t="str">
        <f>IF(O428&gt;Q428,"ERRORE",IF(P428&gt;R428,"ERRORE",""))</f>
        <v/>
      </c>
    </row>
    <row r="429" spans="1:19" s="314" customFormat="1" ht="12" customHeight="1" thickBot="1">
      <c r="A429" s="272" t="s">
        <v>599</v>
      </c>
      <c r="B429" s="283" t="s">
        <v>607</v>
      </c>
      <c r="C429" s="284" t="s">
        <v>694</v>
      </c>
      <c r="D429" s="1544" t="str">
        <f>CONCATENATE(D$425)</f>
        <v/>
      </c>
      <c r="E429" s="1605">
        <f>IF(ISERROR(VLOOKUP(CONCATENATE($B429,"-",$C429),IN_1A!$B$2:$AA$3000,3,FALSE))=TRUE,"",VLOOKUP(CONCATENATE($B429,"-",$C429),IN_1A!$B$2:$AA$3000,3,FALSE))</f>
        <v>0</v>
      </c>
      <c r="F429" s="1606">
        <f>IF(ISERROR(VLOOKUP(CONCATENATE($B429,"-",$C429),IN_1A!$B$2:$AA$3000,4,FALSE))=TRUE,"",VLOOKUP(CONCATENATE($B429,"-",$C429),IN_1A!$B$2:$AA$3000,4,FALSE))</f>
        <v>0</v>
      </c>
      <c r="G429" s="1605">
        <f>IF(ISERROR(VLOOKUP(CONCATENATE($B429,"-",$C429),IN_1A!$B$2:$AA$3000,5,FALSE))=TRUE,"",VLOOKUP(CONCATENATE($B429,"-",$C429),IN_1A!$B$2:$AA$3000,5,FALSE))</f>
        <v>0</v>
      </c>
      <c r="H429" s="1606">
        <f>IF(ISERROR(VLOOKUP(CONCATENATE($B429,"-",$C429),IN_1A!$B$2:$AA$3000,6,FALSE))=TRUE,"",VLOOKUP(CONCATENATE($B429,"-",$C429),IN_1A!$B$2:$AA$3000,6,FALSE))</f>
        <v>0</v>
      </c>
      <c r="I429" s="1605">
        <f>IF(ISERROR(VLOOKUP(CONCATENATE($B429,"-",$C429),IN_1A!$B$2:$AA$3000,7,FALSE))=TRUE,"",VLOOKUP(CONCATENATE($B429,"-",$C429),IN_1A!$B$2:$AA$3000,7,FALSE))</f>
        <v>0</v>
      </c>
      <c r="J429" s="1606">
        <f>IF(ISERROR(VLOOKUP(CONCATENATE($B429,"-",$C429),IN_1A!$B$2:$AA$3000,8,FALSE))=TRUE,"",VLOOKUP(CONCATENATE($B429,"-",$C429),IN_1A!$B$2:$AA$3000,8,FALSE))</f>
        <v>0</v>
      </c>
      <c r="K429" s="1605">
        <f>IF(ISERROR(VLOOKUP(CONCATENATE($B429,"-",$C429),IN_1A!$B$2:$AA$3000,9,FALSE))=TRUE,"",VLOOKUP(CONCATENATE($B429,"-",$C429),IN_1A!$B$2:$AA$3000,9,FALSE))</f>
        <v>0</v>
      </c>
      <c r="L429" s="1606">
        <f>IF(ISERROR(VLOOKUP(CONCATENATE($B429,"-",$C429),IN_1A!$B$2:$AA$3000,10,FALSE))=TRUE,"",VLOOKUP(CONCATENATE($B429,"-",$C429),IN_1A!$B$2:$AA$3000,10,FALSE))</f>
        <v>0</v>
      </c>
      <c r="M429" s="1605">
        <f>IF(ISERROR(VLOOKUP(CONCATENATE($B429,"-",$C429),IN_1A!$B$2:$AA$3000,11,FALSE))=TRUE,"",VLOOKUP(CONCATENATE($B429,"-",$C429),IN_1A!$B$2:$AA$3000,11,FALSE))</f>
        <v>0</v>
      </c>
      <c r="N429" s="1606">
        <f>IF(ISERROR(VLOOKUP(CONCATENATE($B429,"-",$C429),IN_1A!$B$2:$AA$3000,12,FALSE))=TRUE,"",VLOOKUP(CONCATENATE($B429,"-",$C429),IN_1A!$B$2:$AA$3000,12,FALSE))</f>
        <v>0</v>
      </c>
      <c r="O429" s="1605">
        <f>IF(ISERROR(VLOOKUP(CONCATENATE($B429,"-",$C429),IN_1A!$B$2:$AA$3000,13,FALSE))=TRUE,"",VLOOKUP(CONCATENATE($B429,"-",$C429),IN_1A!$B$2:$AA$3000,13,FALSE))</f>
        <v>0</v>
      </c>
      <c r="P429" s="1606">
        <f>IF(ISERROR(VLOOKUP(CONCATENATE($B429,"-",$C429),IN_1A!$B$2:$AA$3000,14,FALSE))=TRUE,"",VLOOKUP(CONCATENATE($B429,"-",$C429),IN_1A!$B$2:$AA$3000,14,FALSE))</f>
        <v>0</v>
      </c>
      <c r="Q429" s="611">
        <f t="shared" si="59"/>
        <v>0</v>
      </c>
      <c r="R429" s="612">
        <f t="shared" si="59"/>
        <v>0</v>
      </c>
      <c r="S429" s="313" t="str">
        <f>IF(O429&gt;Q429,"ERRORE",IF(P429&gt;R429,"ERRORE",""))</f>
        <v/>
      </c>
    </row>
    <row r="430" spans="1:19" s="315" customFormat="1" ht="12" thickBot="1">
      <c r="A430" s="275" t="s">
        <v>602</v>
      </c>
      <c r="B430" s="273" t="s">
        <v>608</v>
      </c>
      <c r="C430" s="276" t="s">
        <v>694</v>
      </c>
      <c r="D430" s="1545" t="str">
        <f>CONCATENATE(D$425)</f>
        <v/>
      </c>
      <c r="E430" s="1607">
        <f>IF(ISERROR(VLOOKUP(CONCATENATE($B430,"-",$C430),IN_1A!$B$2:$AA$3000,3,FALSE))=TRUE,"",VLOOKUP(CONCATENATE($B430,"-",$C430),IN_1A!$B$2:$AA$3000,3,FALSE))</f>
        <v>0</v>
      </c>
      <c r="F430" s="1608">
        <f>IF(ISERROR(VLOOKUP(CONCATENATE($B430,"-",$C430),IN_1A!$B$2:$AA$3000,4,FALSE))=TRUE,"",VLOOKUP(CONCATENATE($B430,"-",$C430),IN_1A!$B$2:$AA$3000,4,FALSE))</f>
        <v>0</v>
      </c>
      <c r="G430" s="1607">
        <f>IF(ISERROR(VLOOKUP(CONCATENATE($B430,"-",$C430),IN_1A!$B$2:$AA$3000,5,FALSE))=TRUE,"",VLOOKUP(CONCATENATE($B430,"-",$C430),IN_1A!$B$2:$AA$3000,5,FALSE))</f>
        <v>0</v>
      </c>
      <c r="H430" s="1608">
        <f>IF(ISERROR(VLOOKUP(CONCATENATE($B430,"-",$C430),IN_1A!$B$2:$AA$3000,6,FALSE))=TRUE,"",VLOOKUP(CONCATENATE($B430,"-",$C430),IN_1A!$B$2:$AA$3000,6,FALSE))</f>
        <v>0</v>
      </c>
      <c r="I430" s="1607">
        <f>IF(ISERROR(VLOOKUP(CONCATENATE($B430,"-",$C430),IN_1A!$B$2:$AA$3000,7,FALSE))=TRUE,"",VLOOKUP(CONCATENATE($B430,"-",$C430),IN_1A!$B$2:$AA$3000,7,FALSE))</f>
        <v>0</v>
      </c>
      <c r="J430" s="1608">
        <f>IF(ISERROR(VLOOKUP(CONCATENATE($B430,"-",$C430),IN_1A!$B$2:$AA$3000,8,FALSE))=TRUE,"",VLOOKUP(CONCATENATE($B430,"-",$C430),IN_1A!$B$2:$AA$3000,8,FALSE))</f>
        <v>0</v>
      </c>
      <c r="K430" s="1607">
        <f>IF(ISERROR(VLOOKUP(CONCATENATE($B430,"-",$C430),IN_1A!$B$2:$AA$3000,9,FALSE))=TRUE,"",VLOOKUP(CONCATENATE($B430,"-",$C430),IN_1A!$B$2:$AA$3000,9,FALSE))</f>
        <v>0</v>
      </c>
      <c r="L430" s="1608">
        <f>IF(ISERROR(VLOOKUP(CONCATENATE($B430,"-",$C430),IN_1A!$B$2:$AA$3000,10,FALSE))=TRUE,"",VLOOKUP(CONCATENATE($B430,"-",$C430),IN_1A!$B$2:$AA$3000,10,FALSE))</f>
        <v>0</v>
      </c>
      <c r="M430" s="1607">
        <f>IF(ISERROR(VLOOKUP(CONCATENATE($B430,"-",$C430),IN_1A!$B$2:$AA$3000,11,FALSE))=TRUE,"",VLOOKUP(CONCATENATE($B430,"-",$C430),IN_1A!$B$2:$AA$3000,11,FALSE))</f>
        <v>0</v>
      </c>
      <c r="N430" s="1608">
        <f>IF(ISERROR(VLOOKUP(CONCATENATE($B430,"-",$C430),IN_1A!$B$2:$AA$3000,12,FALSE))=TRUE,"",VLOOKUP(CONCATENATE($B430,"-",$C430),IN_1A!$B$2:$AA$3000,12,FALSE))</f>
        <v>0</v>
      </c>
      <c r="O430" s="1607">
        <f>IF(ISERROR(VLOOKUP(CONCATENATE($B430,"-",$C430),IN_1A!$B$2:$AA$3000,13,FALSE))=TRUE,"",VLOOKUP(CONCATENATE($B430,"-",$C430),IN_1A!$B$2:$AA$3000,13,FALSE))</f>
        <v>0</v>
      </c>
      <c r="P430" s="1608">
        <f>IF(ISERROR(VLOOKUP(CONCATENATE($B430,"-",$C430),IN_1A!$B$2:$AA$3000,14,FALSE))=TRUE,"",VLOOKUP(CONCATENATE($B430,"-",$C430),IN_1A!$B$2:$AA$3000,14,FALSE))</f>
        <v>0</v>
      </c>
      <c r="Q430" s="613">
        <f t="shared" si="59"/>
        <v>0</v>
      </c>
      <c r="R430" s="614">
        <f t="shared" si="59"/>
        <v>0</v>
      </c>
      <c r="S430" s="313"/>
    </row>
    <row r="431" spans="1:19" s="314" customFormat="1" ht="12" customHeight="1" thickBot="1">
      <c r="A431" s="277" t="s">
        <v>604</v>
      </c>
      <c r="B431" s="278" t="s">
        <v>609</v>
      </c>
      <c r="C431" s="279" t="s">
        <v>694</v>
      </c>
      <c r="D431" s="1541" t="str">
        <f>CONCATENATE(D$425)</f>
        <v/>
      </c>
      <c r="E431" s="1609">
        <f>IF(ISERROR(VLOOKUP(CONCATENATE($B431,"-",$C431),IN_1A!$B$2:$AA$3000,3,FALSE))=TRUE,"",VLOOKUP(CONCATENATE($B431,"-",$C431),IN_1A!$B$2:$AA$3000,3,FALSE))</f>
        <v>0</v>
      </c>
      <c r="F431" s="1610">
        <f>IF(ISERROR(VLOOKUP(CONCATENATE($B431,"-",$C431),IN_1A!$B$2:$AA$3000,4,FALSE))=TRUE,"",VLOOKUP(CONCATENATE($B431,"-",$C431),IN_1A!$B$2:$AA$3000,4,FALSE))</f>
        <v>0</v>
      </c>
      <c r="G431" s="1609">
        <f>IF(ISERROR(VLOOKUP(CONCATENATE($B431,"-",$C431),IN_1A!$B$2:$AA$3000,5,FALSE))=TRUE,"",VLOOKUP(CONCATENATE($B431,"-",$C431),IN_1A!$B$2:$AA$3000,5,FALSE))</f>
        <v>0</v>
      </c>
      <c r="H431" s="1610">
        <f>IF(ISERROR(VLOOKUP(CONCATENATE($B431,"-",$C431),IN_1A!$B$2:$AA$3000,6,FALSE))=TRUE,"",VLOOKUP(CONCATENATE($B431,"-",$C431),IN_1A!$B$2:$AA$3000,6,FALSE))</f>
        <v>0</v>
      </c>
      <c r="I431" s="1609">
        <f>IF(ISERROR(VLOOKUP(CONCATENATE($B431,"-",$C431),IN_1A!$B$2:$AA$3000,7,FALSE))=TRUE,"",VLOOKUP(CONCATENATE($B431,"-",$C431),IN_1A!$B$2:$AA$3000,7,FALSE))</f>
        <v>0</v>
      </c>
      <c r="J431" s="1610">
        <f>IF(ISERROR(VLOOKUP(CONCATENATE($B431,"-",$C431),IN_1A!$B$2:$AA$3000,8,FALSE))=TRUE,"",VLOOKUP(CONCATENATE($B431,"-",$C431),IN_1A!$B$2:$AA$3000,8,FALSE))</f>
        <v>0</v>
      </c>
      <c r="K431" s="1609">
        <f>IF(ISERROR(VLOOKUP(CONCATENATE($B431,"-",$C431),IN_1A!$B$2:$AA$3000,9,FALSE))=TRUE,"",VLOOKUP(CONCATENATE($B431,"-",$C431),IN_1A!$B$2:$AA$3000,9,FALSE))</f>
        <v>0</v>
      </c>
      <c r="L431" s="1610">
        <f>IF(ISERROR(VLOOKUP(CONCATENATE($B431,"-",$C431),IN_1A!$B$2:$AA$3000,10,FALSE))=TRUE,"",VLOOKUP(CONCATENATE($B431,"-",$C431),IN_1A!$B$2:$AA$3000,10,FALSE))</f>
        <v>0</v>
      </c>
      <c r="M431" s="1609">
        <f>IF(ISERROR(VLOOKUP(CONCATENATE($B431,"-",$C431),IN_1A!$B$2:$AA$3000,11,FALSE))=TRUE,"",VLOOKUP(CONCATENATE($B431,"-",$C431),IN_1A!$B$2:$AA$3000,11,FALSE))</f>
        <v>0</v>
      </c>
      <c r="N431" s="1610">
        <f>IF(ISERROR(VLOOKUP(CONCATENATE($B431,"-",$C431),IN_1A!$B$2:$AA$3000,12,FALSE))=TRUE,"",VLOOKUP(CONCATENATE($B431,"-",$C431),IN_1A!$B$2:$AA$3000,12,FALSE))</f>
        <v>0</v>
      </c>
      <c r="O431" s="1609">
        <f>IF(ISERROR(VLOOKUP(CONCATENATE($B431,"-",$C431),IN_1A!$B$2:$AA$3000,13,FALSE))=TRUE,"",VLOOKUP(CONCATENATE($B431,"-",$C431),IN_1A!$B$2:$AA$3000,13,FALSE))</f>
        <v>0</v>
      </c>
      <c r="P431" s="1610">
        <f>IF(ISERROR(VLOOKUP(CONCATENATE($B431,"-",$C431),IN_1A!$B$2:$AA$3000,14,FALSE))=TRUE,"",VLOOKUP(CONCATENATE($B431,"-",$C431),IN_1A!$B$2:$AA$3000,14,FALSE))</f>
        <v>0</v>
      </c>
      <c r="Q431" s="615">
        <f t="shared" si="59"/>
        <v>0</v>
      </c>
      <c r="R431" s="616">
        <f t="shared" si="59"/>
        <v>0</v>
      </c>
      <c r="S431" s="313" t="str">
        <f>IF(O431&gt;Q431,"ERRORE",IF(P431&gt;R431,"ERRORE",""))</f>
        <v/>
      </c>
    </row>
    <row r="432" spans="1:19" s="314" customFormat="1" ht="12" customHeight="1" thickBot="1">
      <c r="A432" s="285" t="s">
        <v>610</v>
      </c>
      <c r="B432" s="286"/>
      <c r="C432" s="287"/>
      <c r="D432" s="1543"/>
      <c r="E432" s="520"/>
      <c r="F432" s="505"/>
      <c r="G432" s="505"/>
      <c r="H432" s="505"/>
      <c r="I432" s="505"/>
      <c r="J432" s="505"/>
      <c r="K432" s="505"/>
      <c r="L432" s="505"/>
      <c r="M432" s="505"/>
      <c r="N432" s="505"/>
      <c r="O432" s="505"/>
      <c r="P432" s="505"/>
      <c r="Q432" s="617"/>
      <c r="R432" s="618"/>
      <c r="S432" s="313" t="str">
        <f>IF(O432&gt;Q432,"ERRORE",IF(P432&gt;R432,"ERRORE",""))</f>
        <v/>
      </c>
    </row>
    <row r="433" spans="1:19" s="314" customFormat="1" ht="12" customHeight="1" thickBot="1">
      <c r="A433" s="272" t="s">
        <v>611</v>
      </c>
      <c r="B433" s="283" t="s">
        <v>612</v>
      </c>
      <c r="C433" s="284" t="s">
        <v>694</v>
      </c>
      <c r="D433" s="1544" t="str">
        <f>CONCATENATE(D$425)</f>
        <v/>
      </c>
      <c r="E433" s="1605">
        <f>IF(ISERROR(VLOOKUP(CONCATENATE($B433,"-",$C433),IN_1A!$B$2:$AA$3000,3,FALSE))=TRUE,"",VLOOKUP(CONCATENATE($B433,"-",$C433),IN_1A!$B$2:$AA$3000,3,FALSE))</f>
        <v>0</v>
      </c>
      <c r="F433" s="1606">
        <f>IF(ISERROR(VLOOKUP(CONCATENATE($B433,"-",$C433),IN_1A!$B$2:$AA$3000,4,FALSE))=TRUE,"",VLOOKUP(CONCATENATE($B433,"-",$C433),IN_1A!$B$2:$AA$3000,4,FALSE))</f>
        <v>0</v>
      </c>
      <c r="G433" s="1605">
        <f>IF(ISERROR(VLOOKUP(CONCATENATE($B433,"-",$C433),IN_1A!$B$2:$AA$3000,5,FALSE))=TRUE,"",VLOOKUP(CONCATENATE($B433,"-",$C433),IN_1A!$B$2:$AA$3000,5,FALSE))</f>
        <v>0</v>
      </c>
      <c r="H433" s="1606">
        <f>IF(ISERROR(VLOOKUP(CONCATENATE($B433,"-",$C433),IN_1A!$B$2:$AA$3000,6,FALSE))=TRUE,"",VLOOKUP(CONCATENATE($B433,"-",$C433),IN_1A!$B$2:$AA$3000,6,FALSE))</f>
        <v>0</v>
      </c>
      <c r="I433" s="1605">
        <f>IF(ISERROR(VLOOKUP(CONCATENATE($B433,"-",$C433),IN_1A!$B$2:$AA$3000,7,FALSE))=TRUE,"",VLOOKUP(CONCATENATE($B433,"-",$C433),IN_1A!$B$2:$AA$3000,7,FALSE))</f>
        <v>0</v>
      </c>
      <c r="J433" s="1606">
        <f>IF(ISERROR(VLOOKUP(CONCATENATE($B433,"-",$C433),IN_1A!$B$2:$AA$3000,8,FALSE))=TRUE,"",VLOOKUP(CONCATENATE($B433,"-",$C433),IN_1A!$B$2:$AA$3000,8,FALSE))</f>
        <v>0</v>
      </c>
      <c r="K433" s="1605">
        <f>IF(ISERROR(VLOOKUP(CONCATENATE($B433,"-",$C433),IN_1A!$B$2:$AA$3000,9,FALSE))=TRUE,"",VLOOKUP(CONCATENATE($B433,"-",$C433),IN_1A!$B$2:$AA$3000,9,FALSE))</f>
        <v>0</v>
      </c>
      <c r="L433" s="1606">
        <f>IF(ISERROR(VLOOKUP(CONCATENATE($B433,"-",$C433),IN_1A!$B$2:$AA$3000,10,FALSE))=TRUE,"",VLOOKUP(CONCATENATE($B433,"-",$C433),IN_1A!$B$2:$AA$3000,10,FALSE))</f>
        <v>0</v>
      </c>
      <c r="M433" s="1605">
        <f>IF(ISERROR(VLOOKUP(CONCATENATE($B433,"-",$C433),IN_1A!$B$2:$AA$3000,11,FALSE))=TRUE,"",VLOOKUP(CONCATENATE($B433,"-",$C433),IN_1A!$B$2:$AA$3000,11,FALSE))</f>
        <v>0</v>
      </c>
      <c r="N433" s="1606">
        <f>IF(ISERROR(VLOOKUP(CONCATENATE($B433,"-",$C433),IN_1A!$B$2:$AA$3000,12,FALSE))=TRUE,"",VLOOKUP(CONCATENATE($B433,"-",$C433),IN_1A!$B$2:$AA$3000,12,FALSE))</f>
        <v>0</v>
      </c>
      <c r="O433" s="1605">
        <f>IF(ISERROR(VLOOKUP(CONCATENATE($B433,"-",$C433),IN_1A!$B$2:$AA$3000,13,FALSE))=TRUE,"",VLOOKUP(CONCATENATE($B433,"-",$C433),IN_1A!$B$2:$AA$3000,13,FALSE))</f>
        <v>0</v>
      </c>
      <c r="P433" s="1606">
        <f>IF(ISERROR(VLOOKUP(CONCATENATE($B433,"-",$C433),IN_1A!$B$2:$AA$3000,14,FALSE))=TRUE,"",VLOOKUP(CONCATENATE($B433,"-",$C433),IN_1A!$B$2:$AA$3000,14,FALSE))</f>
        <v>0</v>
      </c>
      <c r="Q433" s="611">
        <f t="shared" si="59"/>
        <v>0</v>
      </c>
      <c r="R433" s="612">
        <f t="shared" si="59"/>
        <v>0</v>
      </c>
      <c r="S433" s="313" t="str">
        <f>IF(O433&gt;Q433,"ERRORE",IF(P433&gt;R433,"ERRORE",""))</f>
        <v/>
      </c>
    </row>
    <row r="434" spans="1:19" s="315" customFormat="1" ht="12" thickBot="1">
      <c r="A434" s="275" t="s">
        <v>613</v>
      </c>
      <c r="B434" s="273" t="s">
        <v>614</v>
      </c>
      <c r="C434" s="276" t="s">
        <v>694</v>
      </c>
      <c r="D434" s="1545" t="str">
        <f>CONCATENATE(D$425)</f>
        <v/>
      </c>
      <c r="E434" s="1607">
        <f>IF(ISERROR(VLOOKUP(CONCATENATE($B434,"-",$C434),IN_1A!$B$2:$AA$3000,3,FALSE))=TRUE,"",VLOOKUP(CONCATENATE($B434,"-",$C434),IN_1A!$B$2:$AA$3000,3,FALSE))</f>
        <v>0</v>
      </c>
      <c r="F434" s="1608">
        <f>IF(ISERROR(VLOOKUP(CONCATENATE($B434,"-",$C434),IN_1A!$B$2:$AA$3000,4,FALSE))=TRUE,"",VLOOKUP(CONCATENATE($B434,"-",$C434),IN_1A!$B$2:$AA$3000,4,FALSE))</f>
        <v>0</v>
      </c>
      <c r="G434" s="1607">
        <f>IF(ISERROR(VLOOKUP(CONCATENATE($B434,"-",$C434),IN_1A!$B$2:$AA$3000,5,FALSE))=TRUE,"",VLOOKUP(CONCATENATE($B434,"-",$C434),IN_1A!$B$2:$AA$3000,5,FALSE))</f>
        <v>0</v>
      </c>
      <c r="H434" s="1608">
        <f>IF(ISERROR(VLOOKUP(CONCATENATE($B434,"-",$C434),IN_1A!$B$2:$AA$3000,6,FALSE))=TRUE,"",VLOOKUP(CONCATENATE($B434,"-",$C434),IN_1A!$B$2:$AA$3000,6,FALSE))</f>
        <v>0</v>
      </c>
      <c r="I434" s="1607">
        <f>IF(ISERROR(VLOOKUP(CONCATENATE($B434,"-",$C434),IN_1A!$B$2:$AA$3000,7,FALSE))=TRUE,"",VLOOKUP(CONCATENATE($B434,"-",$C434),IN_1A!$B$2:$AA$3000,7,FALSE))</f>
        <v>0</v>
      </c>
      <c r="J434" s="1608">
        <f>IF(ISERROR(VLOOKUP(CONCATENATE($B434,"-",$C434),IN_1A!$B$2:$AA$3000,8,FALSE))=TRUE,"",VLOOKUP(CONCATENATE($B434,"-",$C434),IN_1A!$B$2:$AA$3000,8,FALSE))</f>
        <v>0</v>
      </c>
      <c r="K434" s="1607">
        <f>IF(ISERROR(VLOOKUP(CONCATENATE($B434,"-",$C434),IN_1A!$B$2:$AA$3000,9,FALSE))=TRUE,"",VLOOKUP(CONCATENATE($B434,"-",$C434),IN_1A!$B$2:$AA$3000,9,FALSE))</f>
        <v>0</v>
      </c>
      <c r="L434" s="1608">
        <f>IF(ISERROR(VLOOKUP(CONCATENATE($B434,"-",$C434),IN_1A!$B$2:$AA$3000,10,FALSE))=TRUE,"",VLOOKUP(CONCATENATE($B434,"-",$C434),IN_1A!$B$2:$AA$3000,10,FALSE))</f>
        <v>0</v>
      </c>
      <c r="M434" s="1607">
        <f>IF(ISERROR(VLOOKUP(CONCATENATE($B434,"-",$C434),IN_1A!$B$2:$AA$3000,11,FALSE))=TRUE,"",VLOOKUP(CONCATENATE($B434,"-",$C434),IN_1A!$B$2:$AA$3000,11,FALSE))</f>
        <v>0</v>
      </c>
      <c r="N434" s="1608">
        <f>IF(ISERROR(VLOOKUP(CONCATENATE($B434,"-",$C434),IN_1A!$B$2:$AA$3000,12,FALSE))=TRUE,"",VLOOKUP(CONCATENATE($B434,"-",$C434),IN_1A!$B$2:$AA$3000,12,FALSE))</f>
        <v>0</v>
      </c>
      <c r="O434" s="1607">
        <f>IF(ISERROR(VLOOKUP(CONCATENATE($B434,"-",$C434),IN_1A!$B$2:$AA$3000,13,FALSE))=TRUE,"",VLOOKUP(CONCATENATE($B434,"-",$C434),IN_1A!$B$2:$AA$3000,13,FALSE))</f>
        <v>0</v>
      </c>
      <c r="P434" s="1608">
        <f>IF(ISERROR(VLOOKUP(CONCATENATE($B434,"-",$C434),IN_1A!$B$2:$AA$3000,14,FALSE))=TRUE,"",VLOOKUP(CONCATENATE($B434,"-",$C434),IN_1A!$B$2:$AA$3000,14,FALSE))</f>
        <v>0</v>
      </c>
      <c r="Q434" s="613">
        <f t="shared" si="59"/>
        <v>0</v>
      </c>
      <c r="R434" s="614">
        <f t="shared" si="59"/>
        <v>0</v>
      </c>
      <c r="S434" s="313"/>
    </row>
    <row r="435" spans="1:19" s="314" customFormat="1" ht="12" customHeight="1" thickBot="1">
      <c r="A435" s="275" t="s">
        <v>615</v>
      </c>
      <c r="B435" s="273" t="s">
        <v>616</v>
      </c>
      <c r="C435" s="276" t="s">
        <v>694</v>
      </c>
      <c r="D435" s="1541" t="str">
        <f>CONCATENATE(D$425)</f>
        <v/>
      </c>
      <c r="E435" s="1609">
        <f>IF(ISERROR(VLOOKUP(CONCATENATE($B435,"-",$C435),IN_1A!$B$2:$AA$3000,3,FALSE))=TRUE,"",VLOOKUP(CONCATENATE($B435,"-",$C435),IN_1A!$B$2:$AA$3000,3,FALSE))</f>
        <v>0</v>
      </c>
      <c r="F435" s="1610">
        <f>IF(ISERROR(VLOOKUP(CONCATENATE($B435,"-",$C435),IN_1A!$B$2:$AA$3000,4,FALSE))=TRUE,"",VLOOKUP(CONCATENATE($B435,"-",$C435),IN_1A!$B$2:$AA$3000,4,FALSE))</f>
        <v>0</v>
      </c>
      <c r="G435" s="1609">
        <f>IF(ISERROR(VLOOKUP(CONCATENATE($B435,"-",$C435),IN_1A!$B$2:$AA$3000,5,FALSE))=TRUE,"",VLOOKUP(CONCATENATE($B435,"-",$C435),IN_1A!$B$2:$AA$3000,5,FALSE))</f>
        <v>0</v>
      </c>
      <c r="H435" s="1610">
        <f>IF(ISERROR(VLOOKUP(CONCATENATE($B435,"-",$C435),IN_1A!$B$2:$AA$3000,6,FALSE))=TRUE,"",VLOOKUP(CONCATENATE($B435,"-",$C435),IN_1A!$B$2:$AA$3000,6,FALSE))</f>
        <v>0</v>
      </c>
      <c r="I435" s="1609">
        <f>IF(ISERROR(VLOOKUP(CONCATENATE($B435,"-",$C435),IN_1A!$B$2:$AA$3000,7,FALSE))=TRUE,"",VLOOKUP(CONCATENATE($B435,"-",$C435),IN_1A!$B$2:$AA$3000,7,FALSE))</f>
        <v>0</v>
      </c>
      <c r="J435" s="1610">
        <f>IF(ISERROR(VLOOKUP(CONCATENATE($B435,"-",$C435),IN_1A!$B$2:$AA$3000,8,FALSE))=TRUE,"",VLOOKUP(CONCATENATE($B435,"-",$C435),IN_1A!$B$2:$AA$3000,8,FALSE))</f>
        <v>0</v>
      </c>
      <c r="K435" s="1609">
        <f>IF(ISERROR(VLOOKUP(CONCATENATE($B435,"-",$C435),IN_1A!$B$2:$AA$3000,9,FALSE))=TRUE,"",VLOOKUP(CONCATENATE($B435,"-",$C435),IN_1A!$B$2:$AA$3000,9,FALSE))</f>
        <v>0</v>
      </c>
      <c r="L435" s="1610">
        <f>IF(ISERROR(VLOOKUP(CONCATENATE($B435,"-",$C435),IN_1A!$B$2:$AA$3000,10,FALSE))=TRUE,"",VLOOKUP(CONCATENATE($B435,"-",$C435),IN_1A!$B$2:$AA$3000,10,FALSE))</f>
        <v>0</v>
      </c>
      <c r="M435" s="1609">
        <f>IF(ISERROR(VLOOKUP(CONCATENATE($B435,"-",$C435),IN_1A!$B$2:$AA$3000,11,FALSE))=TRUE,"",VLOOKUP(CONCATENATE($B435,"-",$C435),IN_1A!$B$2:$AA$3000,11,FALSE))</f>
        <v>0</v>
      </c>
      <c r="N435" s="1610">
        <f>IF(ISERROR(VLOOKUP(CONCATENATE($B435,"-",$C435),IN_1A!$B$2:$AA$3000,12,FALSE))=TRUE,"",VLOOKUP(CONCATENATE($B435,"-",$C435),IN_1A!$B$2:$AA$3000,12,FALSE))</f>
        <v>0</v>
      </c>
      <c r="O435" s="1609">
        <f>IF(ISERROR(VLOOKUP(CONCATENATE($B435,"-",$C435),IN_1A!$B$2:$AA$3000,13,FALSE))=TRUE,"",VLOOKUP(CONCATENATE($B435,"-",$C435),IN_1A!$B$2:$AA$3000,13,FALSE))</f>
        <v>0</v>
      </c>
      <c r="P435" s="1610">
        <f>IF(ISERROR(VLOOKUP(CONCATENATE($B435,"-",$C435),IN_1A!$B$2:$AA$3000,14,FALSE))=TRUE,"",VLOOKUP(CONCATENATE($B435,"-",$C435),IN_1A!$B$2:$AA$3000,14,FALSE))</f>
        <v>0</v>
      </c>
      <c r="Q435" s="615">
        <f t="shared" si="59"/>
        <v>0</v>
      </c>
      <c r="R435" s="616">
        <f t="shared" si="59"/>
        <v>0</v>
      </c>
      <c r="S435" s="313" t="str">
        <f>IF(O435&gt;Q435,"ERRORE",IF(P435&gt;R435,"ERRORE",""))</f>
        <v/>
      </c>
    </row>
    <row r="436" spans="1:19" s="314" customFormat="1" ht="12" customHeight="1" thickBot="1">
      <c r="A436" s="288" t="s">
        <v>617</v>
      </c>
      <c r="B436" s="289"/>
      <c r="C436" s="290"/>
      <c r="D436" s="1546"/>
      <c r="E436" s="521"/>
      <c r="F436" s="505"/>
      <c r="G436" s="505"/>
      <c r="H436" s="505"/>
      <c r="I436" s="505"/>
      <c r="J436" s="505"/>
      <c r="K436" s="505"/>
      <c r="L436" s="505"/>
      <c r="M436" s="505"/>
      <c r="N436" s="505"/>
      <c r="O436" s="505"/>
      <c r="P436" s="505"/>
      <c r="Q436" s="617"/>
      <c r="R436" s="618"/>
      <c r="S436" s="313" t="str">
        <f>IF(O436&gt;Q436,"ERRORE",IF(P436&gt;R436,"ERRORE",""))</f>
        <v/>
      </c>
    </row>
    <row r="437" spans="1:19" s="314" customFormat="1" ht="12" customHeight="1" thickBot="1">
      <c r="A437" s="280" t="s">
        <v>598</v>
      </c>
      <c r="B437" s="286"/>
      <c r="C437" s="287"/>
      <c r="D437" s="1547"/>
      <c r="E437" s="522"/>
      <c r="F437" s="505"/>
      <c r="G437" s="505"/>
      <c r="H437" s="505"/>
      <c r="I437" s="505"/>
      <c r="J437" s="505"/>
      <c r="K437" s="505"/>
      <c r="L437" s="505"/>
      <c r="M437" s="505"/>
      <c r="N437" s="505"/>
      <c r="O437" s="505"/>
      <c r="P437" s="505"/>
      <c r="Q437" s="617"/>
      <c r="R437" s="618"/>
      <c r="S437" s="313" t="str">
        <f>IF(O437&gt;Q437,"ERRORE",IF(P437&gt;R437,"ERRORE",""))</f>
        <v/>
      </c>
    </row>
    <row r="438" spans="1:19" s="315" customFormat="1" ht="12" thickBot="1">
      <c r="A438" s="275" t="s">
        <v>618</v>
      </c>
      <c r="B438" s="283" t="s">
        <v>619</v>
      </c>
      <c r="C438" s="284" t="s">
        <v>694</v>
      </c>
      <c r="D438" s="1544" t="str">
        <f t="shared" ref="D438:D450" si="60">CONCATENATE(D$425)</f>
        <v/>
      </c>
      <c r="E438" s="1605">
        <f>IF(ISERROR(VLOOKUP(CONCATENATE($B438,"-",$C438),IN_1A!$B$2:$AA$3000,3,FALSE))=TRUE,"",VLOOKUP(CONCATENATE($B438,"-",$C438),IN_1A!$B$2:$AA$3000,3,FALSE))</f>
        <v>0</v>
      </c>
      <c r="F438" s="1606">
        <f>IF(ISERROR(VLOOKUP(CONCATENATE($B438,"-",$C438),IN_1A!$B$2:$AA$3000,4,FALSE))=TRUE,"",VLOOKUP(CONCATENATE($B438,"-",$C438),IN_1A!$B$2:$AA$3000,4,FALSE))</f>
        <v>0</v>
      </c>
      <c r="G438" s="1605">
        <f>IF(ISERROR(VLOOKUP(CONCATENATE($B438,"-",$C438),IN_1A!$B$2:$AA$3000,5,FALSE))=TRUE,"",VLOOKUP(CONCATENATE($B438,"-",$C438),IN_1A!$B$2:$AA$3000,5,FALSE))</f>
        <v>0</v>
      </c>
      <c r="H438" s="1606">
        <f>IF(ISERROR(VLOOKUP(CONCATENATE($B438,"-",$C438),IN_1A!$B$2:$AA$3000,6,FALSE))=TRUE,"",VLOOKUP(CONCATENATE($B438,"-",$C438),IN_1A!$B$2:$AA$3000,6,FALSE))</f>
        <v>0</v>
      </c>
      <c r="I438" s="1605">
        <f>IF(ISERROR(VLOOKUP(CONCATENATE($B438,"-",$C438),IN_1A!$B$2:$AA$3000,7,FALSE))=TRUE,"",VLOOKUP(CONCATENATE($B438,"-",$C438),IN_1A!$B$2:$AA$3000,7,FALSE))</f>
        <v>0</v>
      </c>
      <c r="J438" s="1606">
        <f>IF(ISERROR(VLOOKUP(CONCATENATE($B438,"-",$C438),IN_1A!$B$2:$AA$3000,8,FALSE))=TRUE,"",VLOOKUP(CONCATENATE($B438,"-",$C438),IN_1A!$B$2:$AA$3000,8,FALSE))</f>
        <v>0</v>
      </c>
      <c r="K438" s="1605">
        <f>IF(ISERROR(VLOOKUP(CONCATENATE($B438,"-",$C438),IN_1A!$B$2:$AA$3000,9,FALSE))=TRUE,"",VLOOKUP(CONCATENATE($B438,"-",$C438),IN_1A!$B$2:$AA$3000,9,FALSE))</f>
        <v>0</v>
      </c>
      <c r="L438" s="1606">
        <f>IF(ISERROR(VLOOKUP(CONCATENATE($B438,"-",$C438),IN_1A!$B$2:$AA$3000,10,FALSE))=TRUE,"",VLOOKUP(CONCATENATE($B438,"-",$C438),IN_1A!$B$2:$AA$3000,10,FALSE))</f>
        <v>0</v>
      </c>
      <c r="M438" s="1605">
        <f>IF(ISERROR(VLOOKUP(CONCATENATE($B438,"-",$C438),IN_1A!$B$2:$AA$3000,11,FALSE))=TRUE,"",VLOOKUP(CONCATENATE($B438,"-",$C438),IN_1A!$B$2:$AA$3000,11,FALSE))</f>
        <v>0</v>
      </c>
      <c r="N438" s="1606">
        <f>IF(ISERROR(VLOOKUP(CONCATENATE($B438,"-",$C438),IN_1A!$B$2:$AA$3000,12,FALSE))=TRUE,"",VLOOKUP(CONCATENATE($B438,"-",$C438),IN_1A!$B$2:$AA$3000,12,FALSE))</f>
        <v>0</v>
      </c>
      <c r="O438" s="1605">
        <f>IF(ISERROR(VLOOKUP(CONCATENATE($B438,"-",$C438),IN_1A!$B$2:$AA$3000,13,FALSE))=TRUE,"",VLOOKUP(CONCATENATE($B438,"-",$C438),IN_1A!$B$2:$AA$3000,13,FALSE))</f>
        <v>0</v>
      </c>
      <c r="P438" s="1606">
        <f>IF(ISERROR(VLOOKUP(CONCATENATE($B438,"-",$C438),IN_1A!$B$2:$AA$3000,14,FALSE))=TRUE,"",VLOOKUP(CONCATENATE($B438,"-",$C438),IN_1A!$B$2:$AA$3000,14,FALSE))</f>
        <v>0</v>
      </c>
      <c r="Q438" s="611">
        <f t="shared" si="59"/>
        <v>0</v>
      </c>
      <c r="R438" s="612">
        <f t="shared" si="59"/>
        <v>0</v>
      </c>
      <c r="S438" s="313"/>
    </row>
    <row r="439" spans="1:19" s="315" customFormat="1" ht="12" thickBot="1">
      <c r="A439" s="275" t="s">
        <v>620</v>
      </c>
      <c r="B439" s="291" t="s">
        <v>621</v>
      </c>
      <c r="C439" s="274" t="s">
        <v>694</v>
      </c>
      <c r="D439" s="1545" t="str">
        <f t="shared" si="60"/>
        <v/>
      </c>
      <c r="E439" s="1607">
        <f>IF(ISERROR(VLOOKUP(CONCATENATE($B439,"-",$C439),IN_1A!$B$2:$AA$3000,3,FALSE))=TRUE,"",VLOOKUP(CONCATENATE($B439,"-",$C439),IN_1A!$B$2:$AA$3000,3,FALSE))</f>
        <v>0</v>
      </c>
      <c r="F439" s="1608">
        <f>IF(ISERROR(VLOOKUP(CONCATENATE($B439,"-",$C439),IN_1A!$B$2:$AA$3000,4,FALSE))=TRUE,"",VLOOKUP(CONCATENATE($B439,"-",$C439),IN_1A!$B$2:$AA$3000,4,FALSE))</f>
        <v>0</v>
      </c>
      <c r="G439" s="1607">
        <f>IF(ISERROR(VLOOKUP(CONCATENATE($B439,"-",$C439),IN_1A!$B$2:$AA$3000,5,FALSE))=TRUE,"",VLOOKUP(CONCATENATE($B439,"-",$C439),IN_1A!$B$2:$AA$3000,5,FALSE))</f>
        <v>0</v>
      </c>
      <c r="H439" s="1608">
        <f>IF(ISERROR(VLOOKUP(CONCATENATE($B439,"-",$C439),IN_1A!$B$2:$AA$3000,6,FALSE))=TRUE,"",VLOOKUP(CONCATENATE($B439,"-",$C439),IN_1A!$B$2:$AA$3000,6,FALSE))</f>
        <v>0</v>
      </c>
      <c r="I439" s="1607">
        <f>IF(ISERROR(VLOOKUP(CONCATENATE($B439,"-",$C439),IN_1A!$B$2:$AA$3000,7,FALSE))=TRUE,"",VLOOKUP(CONCATENATE($B439,"-",$C439),IN_1A!$B$2:$AA$3000,7,FALSE))</f>
        <v>0</v>
      </c>
      <c r="J439" s="1608">
        <f>IF(ISERROR(VLOOKUP(CONCATENATE($B439,"-",$C439),IN_1A!$B$2:$AA$3000,8,FALSE))=TRUE,"",VLOOKUP(CONCATENATE($B439,"-",$C439),IN_1A!$B$2:$AA$3000,8,FALSE))</f>
        <v>0</v>
      </c>
      <c r="K439" s="1607">
        <f>IF(ISERROR(VLOOKUP(CONCATENATE($B439,"-",$C439),IN_1A!$B$2:$AA$3000,9,FALSE))=TRUE,"",VLOOKUP(CONCATENATE($B439,"-",$C439),IN_1A!$B$2:$AA$3000,9,FALSE))</f>
        <v>0</v>
      </c>
      <c r="L439" s="1608">
        <f>IF(ISERROR(VLOOKUP(CONCATENATE($B439,"-",$C439),IN_1A!$B$2:$AA$3000,10,FALSE))=TRUE,"",VLOOKUP(CONCATENATE($B439,"-",$C439),IN_1A!$B$2:$AA$3000,10,FALSE))</f>
        <v>0</v>
      </c>
      <c r="M439" s="1607">
        <f>IF(ISERROR(VLOOKUP(CONCATENATE($B439,"-",$C439),IN_1A!$B$2:$AA$3000,11,FALSE))=TRUE,"",VLOOKUP(CONCATENATE($B439,"-",$C439),IN_1A!$B$2:$AA$3000,11,FALSE))</f>
        <v>0</v>
      </c>
      <c r="N439" s="1608">
        <f>IF(ISERROR(VLOOKUP(CONCATENATE($B439,"-",$C439),IN_1A!$B$2:$AA$3000,12,FALSE))=TRUE,"",VLOOKUP(CONCATENATE($B439,"-",$C439),IN_1A!$B$2:$AA$3000,12,FALSE))</f>
        <v>0</v>
      </c>
      <c r="O439" s="1607">
        <f>IF(ISERROR(VLOOKUP(CONCATENATE($B439,"-",$C439),IN_1A!$B$2:$AA$3000,13,FALSE))=TRUE,"",VLOOKUP(CONCATENATE($B439,"-",$C439),IN_1A!$B$2:$AA$3000,13,FALSE))</f>
        <v>0</v>
      </c>
      <c r="P439" s="1608">
        <f>IF(ISERROR(VLOOKUP(CONCATENATE($B439,"-",$C439),IN_1A!$B$2:$AA$3000,14,FALSE))=TRUE,"",VLOOKUP(CONCATENATE($B439,"-",$C439),IN_1A!$B$2:$AA$3000,14,FALSE))</f>
        <v>0</v>
      </c>
      <c r="Q439" s="613">
        <f t="shared" si="59"/>
        <v>0</v>
      </c>
      <c r="R439" s="614">
        <f t="shared" si="59"/>
        <v>0</v>
      </c>
      <c r="S439" s="313"/>
    </row>
    <row r="440" spans="1:19" s="314" customFormat="1" ht="12" customHeight="1" thickBot="1">
      <c r="A440" s="275" t="s">
        <v>622</v>
      </c>
      <c r="B440" s="291" t="s">
        <v>623</v>
      </c>
      <c r="C440" s="274" t="s">
        <v>694</v>
      </c>
      <c r="D440" s="1545" t="str">
        <f t="shared" si="60"/>
        <v/>
      </c>
      <c r="E440" s="1607">
        <f>IF(ISERROR(VLOOKUP(CONCATENATE($B440,"-",$C440),IN_1A!$B$2:$AA$3000,3,FALSE))=TRUE,"",VLOOKUP(CONCATENATE($B440,"-",$C440),IN_1A!$B$2:$AA$3000,3,FALSE))</f>
        <v>0</v>
      </c>
      <c r="F440" s="1608">
        <f>IF(ISERROR(VLOOKUP(CONCATENATE($B440,"-",$C440),IN_1A!$B$2:$AA$3000,4,FALSE))=TRUE,"",VLOOKUP(CONCATENATE($B440,"-",$C440),IN_1A!$B$2:$AA$3000,4,FALSE))</f>
        <v>0</v>
      </c>
      <c r="G440" s="1607">
        <f>IF(ISERROR(VLOOKUP(CONCATENATE($B440,"-",$C440),IN_1A!$B$2:$AA$3000,5,FALSE))=TRUE,"",VLOOKUP(CONCATENATE($B440,"-",$C440),IN_1A!$B$2:$AA$3000,5,FALSE))</f>
        <v>0</v>
      </c>
      <c r="H440" s="1608">
        <f>IF(ISERROR(VLOOKUP(CONCATENATE($B440,"-",$C440),IN_1A!$B$2:$AA$3000,6,FALSE))=TRUE,"",VLOOKUP(CONCATENATE($B440,"-",$C440),IN_1A!$B$2:$AA$3000,6,FALSE))</f>
        <v>0</v>
      </c>
      <c r="I440" s="1607">
        <f>IF(ISERROR(VLOOKUP(CONCATENATE($B440,"-",$C440),IN_1A!$B$2:$AA$3000,7,FALSE))=TRUE,"",VLOOKUP(CONCATENATE($B440,"-",$C440),IN_1A!$B$2:$AA$3000,7,FALSE))</f>
        <v>0</v>
      </c>
      <c r="J440" s="1608">
        <f>IF(ISERROR(VLOOKUP(CONCATENATE($B440,"-",$C440),IN_1A!$B$2:$AA$3000,8,FALSE))=TRUE,"",VLOOKUP(CONCATENATE($B440,"-",$C440),IN_1A!$B$2:$AA$3000,8,FALSE))</f>
        <v>0</v>
      </c>
      <c r="K440" s="1607">
        <f>IF(ISERROR(VLOOKUP(CONCATENATE($B440,"-",$C440),IN_1A!$B$2:$AA$3000,9,FALSE))=TRUE,"",VLOOKUP(CONCATENATE($B440,"-",$C440),IN_1A!$B$2:$AA$3000,9,FALSE))</f>
        <v>0</v>
      </c>
      <c r="L440" s="1608">
        <f>IF(ISERROR(VLOOKUP(CONCATENATE($B440,"-",$C440),IN_1A!$B$2:$AA$3000,10,FALSE))=TRUE,"",VLOOKUP(CONCATENATE($B440,"-",$C440),IN_1A!$B$2:$AA$3000,10,FALSE))</f>
        <v>0</v>
      </c>
      <c r="M440" s="1607">
        <f>IF(ISERROR(VLOOKUP(CONCATENATE($B440,"-",$C440),IN_1A!$B$2:$AA$3000,11,FALSE))=TRUE,"",VLOOKUP(CONCATENATE($B440,"-",$C440),IN_1A!$B$2:$AA$3000,11,FALSE))</f>
        <v>0</v>
      </c>
      <c r="N440" s="1608">
        <f>IF(ISERROR(VLOOKUP(CONCATENATE($B440,"-",$C440),IN_1A!$B$2:$AA$3000,12,FALSE))=TRUE,"",VLOOKUP(CONCATENATE($B440,"-",$C440),IN_1A!$B$2:$AA$3000,12,FALSE))</f>
        <v>0</v>
      </c>
      <c r="O440" s="1607">
        <f>IF(ISERROR(VLOOKUP(CONCATENATE($B440,"-",$C440),IN_1A!$B$2:$AA$3000,13,FALSE))=TRUE,"",VLOOKUP(CONCATENATE($B440,"-",$C440),IN_1A!$B$2:$AA$3000,13,FALSE))</f>
        <v>0</v>
      </c>
      <c r="P440" s="1608">
        <f>IF(ISERROR(VLOOKUP(CONCATENATE($B440,"-",$C440),IN_1A!$B$2:$AA$3000,14,FALSE))=TRUE,"",VLOOKUP(CONCATENATE($B440,"-",$C440),IN_1A!$B$2:$AA$3000,14,FALSE))</f>
        <v>0</v>
      </c>
      <c r="Q440" s="613">
        <f t="shared" si="59"/>
        <v>0</v>
      </c>
      <c r="R440" s="614">
        <f t="shared" si="59"/>
        <v>0</v>
      </c>
      <c r="S440" s="313" t="str">
        <f t="shared" ref="S440:S452" si="61">IF(O440&gt;Q440,"ERRORE",IF(P440&gt;R440,"ERRORE",""))</f>
        <v/>
      </c>
    </row>
    <row r="441" spans="1:19" s="318" customFormat="1" ht="12" customHeight="1" thickBot="1">
      <c r="A441" s="275" t="s">
        <v>624</v>
      </c>
      <c r="B441" s="291" t="s">
        <v>625</v>
      </c>
      <c r="C441" s="274" t="s">
        <v>694</v>
      </c>
      <c r="D441" s="1545" t="str">
        <f t="shared" si="60"/>
        <v/>
      </c>
      <c r="E441" s="1607">
        <f>IF(ISERROR(VLOOKUP(CONCATENATE($B441,"-",$C441),IN_1A!$B$2:$AA$3000,3,FALSE))=TRUE,"",VLOOKUP(CONCATENATE($B441,"-",$C441),IN_1A!$B$2:$AA$3000,3,FALSE))</f>
        <v>0</v>
      </c>
      <c r="F441" s="1608">
        <f>IF(ISERROR(VLOOKUP(CONCATENATE($B441,"-",$C441),IN_1A!$B$2:$AA$3000,4,FALSE))=TRUE,"",VLOOKUP(CONCATENATE($B441,"-",$C441),IN_1A!$B$2:$AA$3000,4,FALSE))</f>
        <v>0</v>
      </c>
      <c r="G441" s="1607">
        <f>IF(ISERROR(VLOOKUP(CONCATENATE($B441,"-",$C441),IN_1A!$B$2:$AA$3000,5,FALSE))=TRUE,"",VLOOKUP(CONCATENATE($B441,"-",$C441),IN_1A!$B$2:$AA$3000,5,FALSE))</f>
        <v>0</v>
      </c>
      <c r="H441" s="1608">
        <f>IF(ISERROR(VLOOKUP(CONCATENATE($B441,"-",$C441),IN_1A!$B$2:$AA$3000,6,FALSE))=TRUE,"",VLOOKUP(CONCATENATE($B441,"-",$C441),IN_1A!$B$2:$AA$3000,6,FALSE))</f>
        <v>0</v>
      </c>
      <c r="I441" s="1607">
        <f>IF(ISERROR(VLOOKUP(CONCATENATE($B441,"-",$C441),IN_1A!$B$2:$AA$3000,7,FALSE))=TRUE,"",VLOOKUP(CONCATENATE($B441,"-",$C441),IN_1A!$B$2:$AA$3000,7,FALSE))</f>
        <v>0</v>
      </c>
      <c r="J441" s="1608">
        <f>IF(ISERROR(VLOOKUP(CONCATENATE($B441,"-",$C441),IN_1A!$B$2:$AA$3000,8,FALSE))=TRUE,"",VLOOKUP(CONCATENATE($B441,"-",$C441),IN_1A!$B$2:$AA$3000,8,FALSE))</f>
        <v>0</v>
      </c>
      <c r="K441" s="1607">
        <f>IF(ISERROR(VLOOKUP(CONCATENATE($B441,"-",$C441),IN_1A!$B$2:$AA$3000,9,FALSE))=TRUE,"",VLOOKUP(CONCATENATE($B441,"-",$C441),IN_1A!$B$2:$AA$3000,9,FALSE))</f>
        <v>0</v>
      </c>
      <c r="L441" s="1608">
        <f>IF(ISERROR(VLOOKUP(CONCATENATE($B441,"-",$C441),IN_1A!$B$2:$AA$3000,10,FALSE))=TRUE,"",VLOOKUP(CONCATENATE($B441,"-",$C441),IN_1A!$B$2:$AA$3000,10,FALSE))</f>
        <v>0</v>
      </c>
      <c r="M441" s="1607">
        <f>IF(ISERROR(VLOOKUP(CONCATENATE($B441,"-",$C441),IN_1A!$B$2:$AA$3000,11,FALSE))=TRUE,"",VLOOKUP(CONCATENATE($B441,"-",$C441),IN_1A!$B$2:$AA$3000,11,FALSE))</f>
        <v>0</v>
      </c>
      <c r="N441" s="1608">
        <f>IF(ISERROR(VLOOKUP(CONCATENATE($B441,"-",$C441),IN_1A!$B$2:$AA$3000,12,FALSE))=TRUE,"",VLOOKUP(CONCATENATE($B441,"-",$C441),IN_1A!$B$2:$AA$3000,12,FALSE))</f>
        <v>0</v>
      </c>
      <c r="O441" s="1607">
        <f>IF(ISERROR(VLOOKUP(CONCATENATE($B441,"-",$C441),IN_1A!$B$2:$AA$3000,13,FALSE))=TRUE,"",VLOOKUP(CONCATENATE($B441,"-",$C441),IN_1A!$B$2:$AA$3000,13,FALSE))</f>
        <v>0</v>
      </c>
      <c r="P441" s="1608">
        <f>IF(ISERROR(VLOOKUP(CONCATENATE($B441,"-",$C441),IN_1A!$B$2:$AA$3000,14,FALSE))=TRUE,"",VLOOKUP(CONCATENATE($B441,"-",$C441),IN_1A!$B$2:$AA$3000,14,FALSE))</f>
        <v>0</v>
      </c>
      <c r="Q441" s="613">
        <f t="shared" si="59"/>
        <v>0</v>
      </c>
      <c r="R441" s="614">
        <f t="shared" si="59"/>
        <v>0</v>
      </c>
      <c r="S441" s="313" t="str">
        <f t="shared" si="61"/>
        <v/>
      </c>
    </row>
    <row r="442" spans="1:19" s="314" customFormat="1" ht="12" customHeight="1" thickBot="1">
      <c r="A442" s="275" t="s">
        <v>626</v>
      </c>
      <c r="B442" s="291" t="s">
        <v>627</v>
      </c>
      <c r="C442" s="274" t="s">
        <v>694</v>
      </c>
      <c r="D442" s="1545" t="str">
        <f t="shared" si="60"/>
        <v/>
      </c>
      <c r="E442" s="1607">
        <f>IF(ISERROR(VLOOKUP(CONCATENATE($B442,"-",$C442),IN_1A!$B$2:$AA$3000,3,FALSE))=TRUE,"",VLOOKUP(CONCATENATE($B442,"-",$C442),IN_1A!$B$2:$AA$3000,3,FALSE))</f>
        <v>0</v>
      </c>
      <c r="F442" s="1608">
        <f>IF(ISERROR(VLOOKUP(CONCATENATE($B442,"-",$C442),IN_1A!$B$2:$AA$3000,4,FALSE))=TRUE,"",VLOOKUP(CONCATENATE($B442,"-",$C442),IN_1A!$B$2:$AA$3000,4,FALSE))</f>
        <v>0</v>
      </c>
      <c r="G442" s="1607">
        <f>IF(ISERROR(VLOOKUP(CONCATENATE($B442,"-",$C442),IN_1A!$B$2:$AA$3000,5,FALSE))=TRUE,"",VLOOKUP(CONCATENATE($B442,"-",$C442),IN_1A!$B$2:$AA$3000,5,FALSE))</f>
        <v>0</v>
      </c>
      <c r="H442" s="1608">
        <f>IF(ISERROR(VLOOKUP(CONCATENATE($B442,"-",$C442),IN_1A!$B$2:$AA$3000,6,FALSE))=TRUE,"",VLOOKUP(CONCATENATE($B442,"-",$C442),IN_1A!$B$2:$AA$3000,6,FALSE))</f>
        <v>0</v>
      </c>
      <c r="I442" s="1607">
        <f>IF(ISERROR(VLOOKUP(CONCATENATE($B442,"-",$C442),IN_1A!$B$2:$AA$3000,7,FALSE))=TRUE,"",VLOOKUP(CONCATENATE($B442,"-",$C442),IN_1A!$B$2:$AA$3000,7,FALSE))</f>
        <v>0</v>
      </c>
      <c r="J442" s="1608">
        <f>IF(ISERROR(VLOOKUP(CONCATENATE($B442,"-",$C442),IN_1A!$B$2:$AA$3000,8,FALSE))=TRUE,"",VLOOKUP(CONCATENATE($B442,"-",$C442),IN_1A!$B$2:$AA$3000,8,FALSE))</f>
        <v>0</v>
      </c>
      <c r="K442" s="1607">
        <f>IF(ISERROR(VLOOKUP(CONCATENATE($B442,"-",$C442),IN_1A!$B$2:$AA$3000,9,FALSE))=TRUE,"",VLOOKUP(CONCATENATE($B442,"-",$C442),IN_1A!$B$2:$AA$3000,9,FALSE))</f>
        <v>0</v>
      </c>
      <c r="L442" s="1608">
        <f>IF(ISERROR(VLOOKUP(CONCATENATE($B442,"-",$C442),IN_1A!$B$2:$AA$3000,10,FALSE))=TRUE,"",VLOOKUP(CONCATENATE($B442,"-",$C442),IN_1A!$B$2:$AA$3000,10,FALSE))</f>
        <v>0</v>
      </c>
      <c r="M442" s="1607">
        <f>IF(ISERROR(VLOOKUP(CONCATENATE($B442,"-",$C442),IN_1A!$B$2:$AA$3000,11,FALSE))=TRUE,"",VLOOKUP(CONCATENATE($B442,"-",$C442),IN_1A!$B$2:$AA$3000,11,FALSE))</f>
        <v>0</v>
      </c>
      <c r="N442" s="1608">
        <f>IF(ISERROR(VLOOKUP(CONCATENATE($B442,"-",$C442),IN_1A!$B$2:$AA$3000,12,FALSE))=TRUE,"",VLOOKUP(CONCATENATE($B442,"-",$C442),IN_1A!$B$2:$AA$3000,12,FALSE))</f>
        <v>0</v>
      </c>
      <c r="O442" s="1607">
        <f>IF(ISERROR(VLOOKUP(CONCATENATE($B442,"-",$C442),IN_1A!$B$2:$AA$3000,13,FALSE))=TRUE,"",VLOOKUP(CONCATENATE($B442,"-",$C442),IN_1A!$B$2:$AA$3000,13,FALSE))</f>
        <v>0</v>
      </c>
      <c r="P442" s="1608">
        <f>IF(ISERROR(VLOOKUP(CONCATENATE($B442,"-",$C442),IN_1A!$B$2:$AA$3000,14,FALSE))=TRUE,"",VLOOKUP(CONCATENATE($B442,"-",$C442),IN_1A!$B$2:$AA$3000,14,FALSE))</f>
        <v>0</v>
      </c>
      <c r="Q442" s="613">
        <f t="shared" si="59"/>
        <v>0</v>
      </c>
      <c r="R442" s="614">
        <f t="shared" si="59"/>
        <v>0</v>
      </c>
      <c r="S442" s="313" t="str">
        <f t="shared" si="61"/>
        <v/>
      </c>
    </row>
    <row r="443" spans="1:19" s="314" customFormat="1" ht="12" customHeight="1" thickBot="1">
      <c r="A443" s="275" t="s">
        <v>628</v>
      </c>
      <c r="B443" s="291" t="s">
        <v>629</v>
      </c>
      <c r="C443" s="274" t="s">
        <v>694</v>
      </c>
      <c r="D443" s="1545" t="str">
        <f t="shared" si="60"/>
        <v/>
      </c>
      <c r="E443" s="1607">
        <f>IF(ISERROR(VLOOKUP(CONCATENATE($B443,"-",$C443),IN_1A!$B$2:$AA$3000,3,FALSE))=TRUE,"",VLOOKUP(CONCATENATE($B443,"-",$C443),IN_1A!$B$2:$AA$3000,3,FALSE))</f>
        <v>0</v>
      </c>
      <c r="F443" s="1608">
        <f>IF(ISERROR(VLOOKUP(CONCATENATE($B443,"-",$C443),IN_1A!$B$2:$AA$3000,4,FALSE))=TRUE,"",VLOOKUP(CONCATENATE($B443,"-",$C443),IN_1A!$B$2:$AA$3000,4,FALSE))</f>
        <v>0</v>
      </c>
      <c r="G443" s="1607">
        <f>IF(ISERROR(VLOOKUP(CONCATENATE($B443,"-",$C443),IN_1A!$B$2:$AA$3000,5,FALSE))=TRUE,"",VLOOKUP(CONCATENATE($B443,"-",$C443),IN_1A!$B$2:$AA$3000,5,FALSE))</f>
        <v>0</v>
      </c>
      <c r="H443" s="1608">
        <f>IF(ISERROR(VLOOKUP(CONCATENATE($B443,"-",$C443),IN_1A!$B$2:$AA$3000,6,FALSE))=TRUE,"",VLOOKUP(CONCATENATE($B443,"-",$C443),IN_1A!$B$2:$AA$3000,6,FALSE))</f>
        <v>0</v>
      </c>
      <c r="I443" s="1607">
        <f>IF(ISERROR(VLOOKUP(CONCATENATE($B443,"-",$C443),IN_1A!$B$2:$AA$3000,7,FALSE))=TRUE,"",VLOOKUP(CONCATENATE($B443,"-",$C443),IN_1A!$B$2:$AA$3000,7,FALSE))</f>
        <v>0</v>
      </c>
      <c r="J443" s="1608">
        <f>IF(ISERROR(VLOOKUP(CONCATENATE($B443,"-",$C443),IN_1A!$B$2:$AA$3000,8,FALSE))=TRUE,"",VLOOKUP(CONCATENATE($B443,"-",$C443),IN_1A!$B$2:$AA$3000,8,FALSE))</f>
        <v>0</v>
      </c>
      <c r="K443" s="1607">
        <f>IF(ISERROR(VLOOKUP(CONCATENATE($B443,"-",$C443),IN_1A!$B$2:$AA$3000,9,FALSE))=TRUE,"",VLOOKUP(CONCATENATE($B443,"-",$C443),IN_1A!$B$2:$AA$3000,9,FALSE))</f>
        <v>0</v>
      </c>
      <c r="L443" s="1608">
        <f>IF(ISERROR(VLOOKUP(CONCATENATE($B443,"-",$C443),IN_1A!$B$2:$AA$3000,10,FALSE))=TRUE,"",VLOOKUP(CONCATENATE($B443,"-",$C443),IN_1A!$B$2:$AA$3000,10,FALSE))</f>
        <v>0</v>
      </c>
      <c r="M443" s="1607">
        <f>IF(ISERROR(VLOOKUP(CONCATENATE($B443,"-",$C443),IN_1A!$B$2:$AA$3000,11,FALSE))=TRUE,"",VLOOKUP(CONCATENATE($B443,"-",$C443),IN_1A!$B$2:$AA$3000,11,FALSE))</f>
        <v>0</v>
      </c>
      <c r="N443" s="1608">
        <f>IF(ISERROR(VLOOKUP(CONCATENATE($B443,"-",$C443),IN_1A!$B$2:$AA$3000,12,FALSE))=TRUE,"",VLOOKUP(CONCATENATE($B443,"-",$C443),IN_1A!$B$2:$AA$3000,12,FALSE))</f>
        <v>0</v>
      </c>
      <c r="O443" s="1607">
        <f>IF(ISERROR(VLOOKUP(CONCATENATE($B443,"-",$C443),IN_1A!$B$2:$AA$3000,13,FALSE))=TRUE,"",VLOOKUP(CONCATENATE($B443,"-",$C443),IN_1A!$B$2:$AA$3000,13,FALSE))</f>
        <v>0</v>
      </c>
      <c r="P443" s="1608">
        <f>IF(ISERROR(VLOOKUP(CONCATENATE($B443,"-",$C443),IN_1A!$B$2:$AA$3000,14,FALSE))=TRUE,"",VLOOKUP(CONCATENATE($B443,"-",$C443),IN_1A!$B$2:$AA$3000,14,FALSE))</f>
        <v>0</v>
      </c>
      <c r="Q443" s="613">
        <f t="shared" si="59"/>
        <v>0</v>
      </c>
      <c r="R443" s="614">
        <f t="shared" si="59"/>
        <v>0</v>
      </c>
      <c r="S443" s="313" t="str">
        <f t="shared" si="61"/>
        <v/>
      </c>
    </row>
    <row r="444" spans="1:19" s="314" customFormat="1" ht="12" customHeight="1" thickBot="1">
      <c r="A444" s="292" t="s">
        <v>630</v>
      </c>
      <c r="B444" s="291" t="s">
        <v>631</v>
      </c>
      <c r="C444" s="274" t="s">
        <v>694</v>
      </c>
      <c r="D444" s="1545" t="str">
        <f t="shared" si="60"/>
        <v/>
      </c>
      <c r="E444" s="1607">
        <f>IF(ISERROR(VLOOKUP(CONCATENATE($B444,"-",$C444),IN_1A!$B$2:$AA$3000,3,FALSE))=TRUE,"",VLOOKUP(CONCATENATE($B444,"-",$C444),IN_1A!$B$2:$AA$3000,3,FALSE))</f>
        <v>0</v>
      </c>
      <c r="F444" s="1608">
        <f>IF(ISERROR(VLOOKUP(CONCATENATE($B444,"-",$C444),IN_1A!$B$2:$AA$3000,4,FALSE))=TRUE,"",VLOOKUP(CONCATENATE($B444,"-",$C444),IN_1A!$B$2:$AA$3000,4,FALSE))</f>
        <v>0</v>
      </c>
      <c r="G444" s="1607">
        <f>IF(ISERROR(VLOOKUP(CONCATENATE($B444,"-",$C444),IN_1A!$B$2:$AA$3000,5,FALSE))=TRUE,"",VLOOKUP(CONCATENATE($B444,"-",$C444),IN_1A!$B$2:$AA$3000,5,FALSE))</f>
        <v>0</v>
      </c>
      <c r="H444" s="1608">
        <f>IF(ISERROR(VLOOKUP(CONCATENATE($B444,"-",$C444),IN_1A!$B$2:$AA$3000,6,FALSE))=TRUE,"",VLOOKUP(CONCATENATE($B444,"-",$C444),IN_1A!$B$2:$AA$3000,6,FALSE))</f>
        <v>0</v>
      </c>
      <c r="I444" s="1607">
        <f>IF(ISERROR(VLOOKUP(CONCATENATE($B444,"-",$C444),IN_1A!$B$2:$AA$3000,7,FALSE))=TRUE,"",VLOOKUP(CONCATENATE($B444,"-",$C444),IN_1A!$B$2:$AA$3000,7,FALSE))</f>
        <v>0</v>
      </c>
      <c r="J444" s="1608">
        <f>IF(ISERROR(VLOOKUP(CONCATENATE($B444,"-",$C444),IN_1A!$B$2:$AA$3000,8,FALSE))=TRUE,"",VLOOKUP(CONCATENATE($B444,"-",$C444),IN_1A!$B$2:$AA$3000,8,FALSE))</f>
        <v>0</v>
      </c>
      <c r="K444" s="1607">
        <f>IF(ISERROR(VLOOKUP(CONCATENATE($B444,"-",$C444),IN_1A!$B$2:$AA$3000,9,FALSE))=TRUE,"",VLOOKUP(CONCATENATE($B444,"-",$C444),IN_1A!$B$2:$AA$3000,9,FALSE))</f>
        <v>0</v>
      </c>
      <c r="L444" s="1608">
        <f>IF(ISERROR(VLOOKUP(CONCATENATE($B444,"-",$C444),IN_1A!$B$2:$AA$3000,10,FALSE))=TRUE,"",VLOOKUP(CONCATENATE($B444,"-",$C444),IN_1A!$B$2:$AA$3000,10,FALSE))</f>
        <v>0</v>
      </c>
      <c r="M444" s="1607">
        <f>IF(ISERROR(VLOOKUP(CONCATENATE($B444,"-",$C444),IN_1A!$B$2:$AA$3000,11,FALSE))=TRUE,"",VLOOKUP(CONCATENATE($B444,"-",$C444),IN_1A!$B$2:$AA$3000,11,FALSE))</f>
        <v>0</v>
      </c>
      <c r="N444" s="1608">
        <f>IF(ISERROR(VLOOKUP(CONCATENATE($B444,"-",$C444),IN_1A!$B$2:$AA$3000,12,FALSE))=TRUE,"",VLOOKUP(CONCATENATE($B444,"-",$C444),IN_1A!$B$2:$AA$3000,12,FALSE))</f>
        <v>0</v>
      </c>
      <c r="O444" s="1607">
        <f>IF(ISERROR(VLOOKUP(CONCATENATE($B444,"-",$C444),IN_1A!$B$2:$AA$3000,13,FALSE))=TRUE,"",VLOOKUP(CONCATENATE($B444,"-",$C444),IN_1A!$B$2:$AA$3000,13,FALSE))</f>
        <v>0</v>
      </c>
      <c r="P444" s="1608">
        <f>IF(ISERROR(VLOOKUP(CONCATENATE($B444,"-",$C444),IN_1A!$B$2:$AA$3000,14,FALSE))=TRUE,"",VLOOKUP(CONCATENATE($B444,"-",$C444),IN_1A!$B$2:$AA$3000,14,FALSE))</f>
        <v>0</v>
      </c>
      <c r="Q444" s="613">
        <f t="shared" si="59"/>
        <v>0</v>
      </c>
      <c r="R444" s="614">
        <f t="shared" si="59"/>
        <v>0</v>
      </c>
      <c r="S444" s="313" t="str">
        <f t="shared" si="61"/>
        <v/>
      </c>
    </row>
    <row r="445" spans="1:19" s="314" customFormat="1" ht="12" customHeight="1" thickBot="1">
      <c r="A445" s="275" t="s">
        <v>632</v>
      </c>
      <c r="B445" s="273" t="s">
        <v>633</v>
      </c>
      <c r="C445" s="276" t="s">
        <v>694</v>
      </c>
      <c r="D445" s="1545" t="str">
        <f t="shared" si="60"/>
        <v/>
      </c>
      <c r="E445" s="1607">
        <f>IF(ISERROR(VLOOKUP(CONCATENATE($B445,"-",$C445),IN_1A!$B$2:$AA$3000,3,FALSE))=TRUE,"",VLOOKUP(CONCATENATE($B445,"-",$C445),IN_1A!$B$2:$AA$3000,3,FALSE))</f>
        <v>0</v>
      </c>
      <c r="F445" s="1608">
        <f>IF(ISERROR(VLOOKUP(CONCATENATE($B445,"-",$C445),IN_1A!$B$2:$AA$3000,4,FALSE))=TRUE,"",VLOOKUP(CONCATENATE($B445,"-",$C445),IN_1A!$B$2:$AA$3000,4,FALSE))</f>
        <v>0</v>
      </c>
      <c r="G445" s="1607">
        <f>IF(ISERROR(VLOOKUP(CONCATENATE($B445,"-",$C445),IN_1A!$B$2:$AA$3000,5,FALSE))=TRUE,"",VLOOKUP(CONCATENATE($B445,"-",$C445),IN_1A!$B$2:$AA$3000,5,FALSE))</f>
        <v>0</v>
      </c>
      <c r="H445" s="1608">
        <f>IF(ISERROR(VLOOKUP(CONCATENATE($B445,"-",$C445),IN_1A!$B$2:$AA$3000,6,FALSE))=TRUE,"",VLOOKUP(CONCATENATE($B445,"-",$C445),IN_1A!$B$2:$AA$3000,6,FALSE))</f>
        <v>0</v>
      </c>
      <c r="I445" s="1607">
        <f>IF(ISERROR(VLOOKUP(CONCATENATE($B445,"-",$C445),IN_1A!$B$2:$AA$3000,7,FALSE))=TRUE,"",VLOOKUP(CONCATENATE($B445,"-",$C445),IN_1A!$B$2:$AA$3000,7,FALSE))</f>
        <v>0</v>
      </c>
      <c r="J445" s="1608">
        <f>IF(ISERROR(VLOOKUP(CONCATENATE($B445,"-",$C445),IN_1A!$B$2:$AA$3000,8,FALSE))=TRUE,"",VLOOKUP(CONCATENATE($B445,"-",$C445),IN_1A!$B$2:$AA$3000,8,FALSE))</f>
        <v>0</v>
      </c>
      <c r="K445" s="1607">
        <f>IF(ISERROR(VLOOKUP(CONCATENATE($B445,"-",$C445),IN_1A!$B$2:$AA$3000,9,FALSE))=TRUE,"",VLOOKUP(CONCATENATE($B445,"-",$C445),IN_1A!$B$2:$AA$3000,9,FALSE))</f>
        <v>0</v>
      </c>
      <c r="L445" s="1608">
        <f>IF(ISERROR(VLOOKUP(CONCATENATE($B445,"-",$C445),IN_1A!$B$2:$AA$3000,10,FALSE))=TRUE,"",VLOOKUP(CONCATENATE($B445,"-",$C445),IN_1A!$B$2:$AA$3000,10,FALSE))</f>
        <v>0</v>
      </c>
      <c r="M445" s="1607">
        <f>IF(ISERROR(VLOOKUP(CONCATENATE($B445,"-",$C445),IN_1A!$B$2:$AA$3000,11,FALSE))=TRUE,"",VLOOKUP(CONCATENATE($B445,"-",$C445),IN_1A!$B$2:$AA$3000,11,FALSE))</f>
        <v>0</v>
      </c>
      <c r="N445" s="1608">
        <f>IF(ISERROR(VLOOKUP(CONCATENATE($B445,"-",$C445),IN_1A!$B$2:$AA$3000,12,FALSE))=TRUE,"",VLOOKUP(CONCATENATE($B445,"-",$C445),IN_1A!$B$2:$AA$3000,12,FALSE))</f>
        <v>0</v>
      </c>
      <c r="O445" s="1607">
        <f>IF(ISERROR(VLOOKUP(CONCATENATE($B445,"-",$C445),IN_1A!$B$2:$AA$3000,13,FALSE))=TRUE,"",VLOOKUP(CONCATENATE($B445,"-",$C445),IN_1A!$B$2:$AA$3000,13,FALSE))</f>
        <v>0</v>
      </c>
      <c r="P445" s="1608">
        <f>IF(ISERROR(VLOOKUP(CONCATENATE($B445,"-",$C445),IN_1A!$B$2:$AA$3000,14,FALSE))=TRUE,"",VLOOKUP(CONCATENATE($B445,"-",$C445),IN_1A!$B$2:$AA$3000,14,FALSE))</f>
        <v>0</v>
      </c>
      <c r="Q445" s="613">
        <f t="shared" si="59"/>
        <v>0</v>
      </c>
      <c r="R445" s="614">
        <f t="shared" si="59"/>
        <v>0</v>
      </c>
      <c r="S445" s="313" t="str">
        <f t="shared" si="61"/>
        <v/>
      </c>
    </row>
    <row r="446" spans="1:19" s="314" customFormat="1" ht="12" customHeight="1" thickBot="1">
      <c r="A446" s="275" t="s">
        <v>634</v>
      </c>
      <c r="B446" s="273" t="s">
        <v>635</v>
      </c>
      <c r="C446" s="276" t="s">
        <v>694</v>
      </c>
      <c r="D446" s="1545" t="str">
        <f t="shared" si="60"/>
        <v/>
      </c>
      <c r="E446" s="1607">
        <f>IF(ISERROR(VLOOKUP(CONCATENATE($B446,"-",$C446),IN_1A!$B$2:$AA$3000,3,FALSE))=TRUE,"",VLOOKUP(CONCATENATE($B446,"-",$C446),IN_1A!$B$2:$AA$3000,3,FALSE))</f>
        <v>0</v>
      </c>
      <c r="F446" s="1608">
        <f>IF(ISERROR(VLOOKUP(CONCATENATE($B446,"-",$C446),IN_1A!$B$2:$AA$3000,4,FALSE))=TRUE,"",VLOOKUP(CONCATENATE($B446,"-",$C446),IN_1A!$B$2:$AA$3000,4,FALSE))</f>
        <v>0</v>
      </c>
      <c r="G446" s="1607">
        <f>IF(ISERROR(VLOOKUP(CONCATENATE($B446,"-",$C446),IN_1A!$B$2:$AA$3000,5,FALSE))=TRUE,"",VLOOKUP(CONCATENATE($B446,"-",$C446),IN_1A!$B$2:$AA$3000,5,FALSE))</f>
        <v>0</v>
      </c>
      <c r="H446" s="1608">
        <f>IF(ISERROR(VLOOKUP(CONCATENATE($B446,"-",$C446),IN_1A!$B$2:$AA$3000,6,FALSE))=TRUE,"",VLOOKUP(CONCATENATE($B446,"-",$C446),IN_1A!$B$2:$AA$3000,6,FALSE))</f>
        <v>0</v>
      </c>
      <c r="I446" s="1607">
        <f>IF(ISERROR(VLOOKUP(CONCATENATE($B446,"-",$C446),IN_1A!$B$2:$AA$3000,7,FALSE))=TRUE,"",VLOOKUP(CONCATENATE($B446,"-",$C446),IN_1A!$B$2:$AA$3000,7,FALSE))</f>
        <v>0</v>
      </c>
      <c r="J446" s="1608">
        <f>IF(ISERROR(VLOOKUP(CONCATENATE($B446,"-",$C446),IN_1A!$B$2:$AA$3000,8,FALSE))=TRUE,"",VLOOKUP(CONCATENATE($B446,"-",$C446),IN_1A!$B$2:$AA$3000,8,FALSE))</f>
        <v>0</v>
      </c>
      <c r="K446" s="1607">
        <f>IF(ISERROR(VLOOKUP(CONCATENATE($B446,"-",$C446),IN_1A!$B$2:$AA$3000,9,FALSE))=TRUE,"",VLOOKUP(CONCATENATE($B446,"-",$C446),IN_1A!$B$2:$AA$3000,9,FALSE))</f>
        <v>0</v>
      </c>
      <c r="L446" s="1608">
        <f>IF(ISERROR(VLOOKUP(CONCATENATE($B446,"-",$C446),IN_1A!$B$2:$AA$3000,10,FALSE))=TRUE,"",VLOOKUP(CONCATENATE($B446,"-",$C446),IN_1A!$B$2:$AA$3000,10,FALSE))</f>
        <v>0</v>
      </c>
      <c r="M446" s="1607">
        <f>IF(ISERROR(VLOOKUP(CONCATENATE($B446,"-",$C446),IN_1A!$B$2:$AA$3000,11,FALSE))=TRUE,"",VLOOKUP(CONCATENATE($B446,"-",$C446),IN_1A!$B$2:$AA$3000,11,FALSE))</f>
        <v>0</v>
      </c>
      <c r="N446" s="1608">
        <f>IF(ISERROR(VLOOKUP(CONCATENATE($B446,"-",$C446),IN_1A!$B$2:$AA$3000,12,FALSE))=TRUE,"",VLOOKUP(CONCATENATE($B446,"-",$C446),IN_1A!$B$2:$AA$3000,12,FALSE))</f>
        <v>0</v>
      </c>
      <c r="O446" s="1607">
        <f>IF(ISERROR(VLOOKUP(CONCATENATE($B446,"-",$C446),IN_1A!$B$2:$AA$3000,13,FALSE))=TRUE,"",VLOOKUP(CONCATENATE($B446,"-",$C446),IN_1A!$B$2:$AA$3000,13,FALSE))</f>
        <v>0</v>
      </c>
      <c r="P446" s="1608">
        <f>IF(ISERROR(VLOOKUP(CONCATENATE($B446,"-",$C446),IN_1A!$B$2:$AA$3000,14,FALSE))=TRUE,"",VLOOKUP(CONCATENATE($B446,"-",$C446),IN_1A!$B$2:$AA$3000,14,FALSE))</f>
        <v>0</v>
      </c>
      <c r="Q446" s="613">
        <f t="shared" si="59"/>
        <v>0</v>
      </c>
      <c r="R446" s="614">
        <f t="shared" si="59"/>
        <v>0</v>
      </c>
      <c r="S446" s="313" t="str">
        <f t="shared" si="61"/>
        <v/>
      </c>
    </row>
    <row r="447" spans="1:19" s="314" customFormat="1" ht="12" customHeight="1" thickBot="1">
      <c r="A447" s="275" t="s">
        <v>636</v>
      </c>
      <c r="B447" s="273" t="s">
        <v>637</v>
      </c>
      <c r="C447" s="276" t="s">
        <v>694</v>
      </c>
      <c r="D447" s="1545" t="str">
        <f t="shared" si="60"/>
        <v/>
      </c>
      <c r="E447" s="1607">
        <f>IF(ISERROR(VLOOKUP(CONCATENATE($B447,"-",$C447),IN_1A!$B$2:$AA$3000,3,FALSE))=TRUE,"",VLOOKUP(CONCATENATE($B447,"-",$C447),IN_1A!$B$2:$AA$3000,3,FALSE))</f>
        <v>0</v>
      </c>
      <c r="F447" s="1608">
        <f>IF(ISERROR(VLOOKUP(CONCATENATE($B447,"-",$C447),IN_1A!$B$2:$AA$3000,4,FALSE))=TRUE,"",VLOOKUP(CONCATENATE($B447,"-",$C447),IN_1A!$B$2:$AA$3000,4,FALSE))</f>
        <v>0</v>
      </c>
      <c r="G447" s="1607">
        <f>IF(ISERROR(VLOOKUP(CONCATENATE($B447,"-",$C447),IN_1A!$B$2:$AA$3000,5,FALSE))=TRUE,"",VLOOKUP(CONCATENATE($B447,"-",$C447),IN_1A!$B$2:$AA$3000,5,FALSE))</f>
        <v>0</v>
      </c>
      <c r="H447" s="1608">
        <f>IF(ISERROR(VLOOKUP(CONCATENATE($B447,"-",$C447),IN_1A!$B$2:$AA$3000,6,FALSE))=TRUE,"",VLOOKUP(CONCATENATE($B447,"-",$C447),IN_1A!$B$2:$AA$3000,6,FALSE))</f>
        <v>0</v>
      </c>
      <c r="I447" s="1607">
        <f>IF(ISERROR(VLOOKUP(CONCATENATE($B447,"-",$C447),IN_1A!$B$2:$AA$3000,7,FALSE))=TRUE,"",VLOOKUP(CONCATENATE($B447,"-",$C447),IN_1A!$B$2:$AA$3000,7,FALSE))</f>
        <v>0</v>
      </c>
      <c r="J447" s="1608">
        <f>IF(ISERROR(VLOOKUP(CONCATENATE($B447,"-",$C447),IN_1A!$B$2:$AA$3000,8,FALSE))=TRUE,"",VLOOKUP(CONCATENATE($B447,"-",$C447),IN_1A!$B$2:$AA$3000,8,FALSE))</f>
        <v>0</v>
      </c>
      <c r="K447" s="1607">
        <f>IF(ISERROR(VLOOKUP(CONCATENATE($B447,"-",$C447),IN_1A!$B$2:$AA$3000,9,FALSE))=TRUE,"",VLOOKUP(CONCATENATE($B447,"-",$C447),IN_1A!$B$2:$AA$3000,9,FALSE))</f>
        <v>0</v>
      </c>
      <c r="L447" s="1608">
        <f>IF(ISERROR(VLOOKUP(CONCATENATE($B447,"-",$C447),IN_1A!$B$2:$AA$3000,10,FALSE))=TRUE,"",VLOOKUP(CONCATENATE($B447,"-",$C447),IN_1A!$B$2:$AA$3000,10,FALSE))</f>
        <v>0</v>
      </c>
      <c r="M447" s="1607">
        <f>IF(ISERROR(VLOOKUP(CONCATENATE($B447,"-",$C447),IN_1A!$B$2:$AA$3000,11,FALSE))=TRUE,"",VLOOKUP(CONCATENATE($B447,"-",$C447),IN_1A!$B$2:$AA$3000,11,FALSE))</f>
        <v>0</v>
      </c>
      <c r="N447" s="1608">
        <f>IF(ISERROR(VLOOKUP(CONCATENATE($B447,"-",$C447),IN_1A!$B$2:$AA$3000,12,FALSE))=TRUE,"",VLOOKUP(CONCATENATE($B447,"-",$C447),IN_1A!$B$2:$AA$3000,12,FALSE))</f>
        <v>0</v>
      </c>
      <c r="O447" s="1607">
        <f>IF(ISERROR(VLOOKUP(CONCATENATE($B447,"-",$C447),IN_1A!$B$2:$AA$3000,13,FALSE))=TRUE,"",VLOOKUP(CONCATENATE($B447,"-",$C447),IN_1A!$B$2:$AA$3000,13,FALSE))</f>
        <v>0</v>
      </c>
      <c r="P447" s="1608">
        <f>IF(ISERROR(VLOOKUP(CONCATENATE($B447,"-",$C447),IN_1A!$B$2:$AA$3000,14,FALSE))=TRUE,"",VLOOKUP(CONCATENATE($B447,"-",$C447),IN_1A!$B$2:$AA$3000,14,FALSE))</f>
        <v>0</v>
      </c>
      <c r="Q447" s="613">
        <f t="shared" si="59"/>
        <v>0</v>
      </c>
      <c r="R447" s="614">
        <f t="shared" si="59"/>
        <v>0</v>
      </c>
      <c r="S447" s="313" t="str">
        <f t="shared" si="61"/>
        <v/>
      </c>
    </row>
    <row r="448" spans="1:19" s="314" customFormat="1" ht="12" customHeight="1" thickBot="1">
      <c r="A448" s="275" t="s">
        <v>638</v>
      </c>
      <c r="B448" s="273" t="s">
        <v>639</v>
      </c>
      <c r="C448" s="276" t="s">
        <v>694</v>
      </c>
      <c r="D448" s="1545" t="str">
        <f t="shared" si="60"/>
        <v/>
      </c>
      <c r="E448" s="1607">
        <f>IF(ISERROR(VLOOKUP(CONCATENATE($B448,"-",$C448),IN_1A!$B$2:$AA$3000,3,FALSE))=TRUE,"",VLOOKUP(CONCATENATE($B448,"-",$C448),IN_1A!$B$2:$AA$3000,3,FALSE))</f>
        <v>0</v>
      </c>
      <c r="F448" s="1608">
        <f>IF(ISERROR(VLOOKUP(CONCATENATE($B448,"-",$C448),IN_1A!$B$2:$AA$3000,4,FALSE))=TRUE,"",VLOOKUP(CONCATENATE($B448,"-",$C448),IN_1A!$B$2:$AA$3000,4,FALSE))</f>
        <v>0</v>
      </c>
      <c r="G448" s="1607">
        <f>IF(ISERROR(VLOOKUP(CONCATENATE($B448,"-",$C448),IN_1A!$B$2:$AA$3000,5,FALSE))=TRUE,"",VLOOKUP(CONCATENATE($B448,"-",$C448),IN_1A!$B$2:$AA$3000,5,FALSE))</f>
        <v>0</v>
      </c>
      <c r="H448" s="1608">
        <f>IF(ISERROR(VLOOKUP(CONCATENATE($B448,"-",$C448),IN_1A!$B$2:$AA$3000,6,FALSE))=TRUE,"",VLOOKUP(CONCATENATE($B448,"-",$C448),IN_1A!$B$2:$AA$3000,6,FALSE))</f>
        <v>0</v>
      </c>
      <c r="I448" s="1607">
        <f>IF(ISERROR(VLOOKUP(CONCATENATE($B448,"-",$C448),IN_1A!$B$2:$AA$3000,7,FALSE))=TRUE,"",VLOOKUP(CONCATENATE($B448,"-",$C448),IN_1A!$B$2:$AA$3000,7,FALSE))</f>
        <v>0</v>
      </c>
      <c r="J448" s="1608">
        <f>IF(ISERROR(VLOOKUP(CONCATENATE($B448,"-",$C448),IN_1A!$B$2:$AA$3000,8,FALSE))=TRUE,"",VLOOKUP(CONCATENATE($B448,"-",$C448),IN_1A!$B$2:$AA$3000,8,FALSE))</f>
        <v>0</v>
      </c>
      <c r="K448" s="1607">
        <f>IF(ISERROR(VLOOKUP(CONCATENATE($B448,"-",$C448),IN_1A!$B$2:$AA$3000,9,FALSE))=TRUE,"",VLOOKUP(CONCATENATE($B448,"-",$C448),IN_1A!$B$2:$AA$3000,9,FALSE))</f>
        <v>0</v>
      </c>
      <c r="L448" s="1608">
        <f>IF(ISERROR(VLOOKUP(CONCATENATE($B448,"-",$C448),IN_1A!$B$2:$AA$3000,10,FALSE))=TRUE,"",VLOOKUP(CONCATENATE($B448,"-",$C448),IN_1A!$B$2:$AA$3000,10,FALSE))</f>
        <v>0</v>
      </c>
      <c r="M448" s="1607">
        <f>IF(ISERROR(VLOOKUP(CONCATENATE($B448,"-",$C448),IN_1A!$B$2:$AA$3000,11,FALSE))=TRUE,"",VLOOKUP(CONCATENATE($B448,"-",$C448),IN_1A!$B$2:$AA$3000,11,FALSE))</f>
        <v>0</v>
      </c>
      <c r="N448" s="1608">
        <f>IF(ISERROR(VLOOKUP(CONCATENATE($B448,"-",$C448),IN_1A!$B$2:$AA$3000,12,FALSE))=TRUE,"",VLOOKUP(CONCATENATE($B448,"-",$C448),IN_1A!$B$2:$AA$3000,12,FALSE))</f>
        <v>0</v>
      </c>
      <c r="O448" s="1607">
        <f>IF(ISERROR(VLOOKUP(CONCATENATE($B448,"-",$C448),IN_1A!$B$2:$AA$3000,13,FALSE))=TRUE,"",VLOOKUP(CONCATENATE($B448,"-",$C448),IN_1A!$B$2:$AA$3000,13,FALSE))</f>
        <v>0</v>
      </c>
      <c r="P448" s="1608">
        <f>IF(ISERROR(VLOOKUP(CONCATENATE($B448,"-",$C448),IN_1A!$B$2:$AA$3000,14,FALSE))=TRUE,"",VLOOKUP(CONCATENATE($B448,"-",$C448),IN_1A!$B$2:$AA$3000,14,FALSE))</f>
        <v>0</v>
      </c>
      <c r="Q448" s="613">
        <f t="shared" si="59"/>
        <v>0</v>
      </c>
      <c r="R448" s="614">
        <f t="shared" si="59"/>
        <v>0</v>
      </c>
      <c r="S448" s="313" t="str">
        <f t="shared" si="61"/>
        <v/>
      </c>
    </row>
    <row r="449" spans="1:19" s="314" customFormat="1" ht="12" customHeight="1" thickBot="1">
      <c r="A449" s="275" t="s">
        <v>640</v>
      </c>
      <c r="B449" s="273" t="s">
        <v>641</v>
      </c>
      <c r="C449" s="276" t="s">
        <v>694</v>
      </c>
      <c r="D449" s="1545" t="str">
        <f t="shared" si="60"/>
        <v/>
      </c>
      <c r="E449" s="1607">
        <f>IF(ISERROR(VLOOKUP(CONCATENATE($B449,"-",$C449),IN_1A!$B$2:$AA$3000,3,FALSE))=TRUE,"",VLOOKUP(CONCATENATE($B449,"-",$C449),IN_1A!$B$2:$AA$3000,3,FALSE))</f>
        <v>0</v>
      </c>
      <c r="F449" s="1608">
        <f>IF(ISERROR(VLOOKUP(CONCATENATE($B449,"-",$C449),IN_1A!$B$2:$AA$3000,4,FALSE))=TRUE,"",VLOOKUP(CONCATENATE($B449,"-",$C449),IN_1A!$B$2:$AA$3000,4,FALSE))</f>
        <v>0</v>
      </c>
      <c r="G449" s="1607">
        <f>IF(ISERROR(VLOOKUP(CONCATENATE($B449,"-",$C449),IN_1A!$B$2:$AA$3000,5,FALSE))=TRUE,"",VLOOKUP(CONCATENATE($B449,"-",$C449),IN_1A!$B$2:$AA$3000,5,FALSE))</f>
        <v>0</v>
      </c>
      <c r="H449" s="1608">
        <f>IF(ISERROR(VLOOKUP(CONCATENATE($B449,"-",$C449),IN_1A!$B$2:$AA$3000,6,FALSE))=TRUE,"",VLOOKUP(CONCATENATE($B449,"-",$C449),IN_1A!$B$2:$AA$3000,6,FALSE))</f>
        <v>0</v>
      </c>
      <c r="I449" s="1607">
        <f>IF(ISERROR(VLOOKUP(CONCATENATE($B449,"-",$C449),IN_1A!$B$2:$AA$3000,7,FALSE))=TRUE,"",VLOOKUP(CONCATENATE($B449,"-",$C449),IN_1A!$B$2:$AA$3000,7,FALSE))</f>
        <v>0</v>
      </c>
      <c r="J449" s="1608">
        <f>IF(ISERROR(VLOOKUP(CONCATENATE($B449,"-",$C449),IN_1A!$B$2:$AA$3000,8,FALSE))=TRUE,"",VLOOKUP(CONCATENATE($B449,"-",$C449),IN_1A!$B$2:$AA$3000,8,FALSE))</f>
        <v>0</v>
      </c>
      <c r="K449" s="1607">
        <f>IF(ISERROR(VLOOKUP(CONCATENATE($B449,"-",$C449),IN_1A!$B$2:$AA$3000,9,FALSE))=TRUE,"",VLOOKUP(CONCATENATE($B449,"-",$C449),IN_1A!$B$2:$AA$3000,9,FALSE))</f>
        <v>0</v>
      </c>
      <c r="L449" s="1608">
        <f>IF(ISERROR(VLOOKUP(CONCATENATE($B449,"-",$C449),IN_1A!$B$2:$AA$3000,10,FALSE))=TRUE,"",VLOOKUP(CONCATENATE($B449,"-",$C449),IN_1A!$B$2:$AA$3000,10,FALSE))</f>
        <v>0</v>
      </c>
      <c r="M449" s="1607">
        <f>IF(ISERROR(VLOOKUP(CONCATENATE($B449,"-",$C449),IN_1A!$B$2:$AA$3000,11,FALSE))=TRUE,"",VLOOKUP(CONCATENATE($B449,"-",$C449),IN_1A!$B$2:$AA$3000,11,FALSE))</f>
        <v>0</v>
      </c>
      <c r="N449" s="1608">
        <f>IF(ISERROR(VLOOKUP(CONCATENATE($B449,"-",$C449),IN_1A!$B$2:$AA$3000,12,FALSE))=TRUE,"",VLOOKUP(CONCATENATE($B449,"-",$C449),IN_1A!$B$2:$AA$3000,12,FALSE))</f>
        <v>0</v>
      </c>
      <c r="O449" s="1607">
        <f>IF(ISERROR(VLOOKUP(CONCATENATE($B449,"-",$C449),IN_1A!$B$2:$AA$3000,13,FALSE))=TRUE,"",VLOOKUP(CONCATENATE($B449,"-",$C449),IN_1A!$B$2:$AA$3000,13,FALSE))</f>
        <v>0</v>
      </c>
      <c r="P449" s="1608">
        <f>IF(ISERROR(VLOOKUP(CONCATENATE($B449,"-",$C449),IN_1A!$B$2:$AA$3000,14,FALSE))=TRUE,"",VLOOKUP(CONCATENATE($B449,"-",$C449),IN_1A!$B$2:$AA$3000,14,FALSE))</f>
        <v>0</v>
      </c>
      <c r="Q449" s="613">
        <f t="shared" si="59"/>
        <v>0</v>
      </c>
      <c r="R449" s="614">
        <f t="shared" si="59"/>
        <v>0</v>
      </c>
      <c r="S449" s="313" t="str">
        <f t="shared" si="61"/>
        <v/>
      </c>
    </row>
    <row r="450" spans="1:19" s="314" customFormat="1" ht="12" customHeight="1" thickBot="1">
      <c r="A450" s="293" t="s">
        <v>642</v>
      </c>
      <c r="B450" s="278" t="s">
        <v>643</v>
      </c>
      <c r="C450" s="279" t="s">
        <v>694</v>
      </c>
      <c r="D450" s="1541" t="str">
        <f t="shared" si="60"/>
        <v/>
      </c>
      <c r="E450" s="1609">
        <f>IF(ISERROR(VLOOKUP(CONCATENATE($B450,"-",$C450),IN_1A!$B$2:$AA$3000,3,FALSE))=TRUE,"",VLOOKUP(CONCATENATE($B450,"-",$C450),IN_1A!$B$2:$AA$3000,3,FALSE))</f>
        <v>0</v>
      </c>
      <c r="F450" s="1610">
        <f>IF(ISERROR(VLOOKUP(CONCATENATE($B450,"-",$C450),IN_1A!$B$2:$AA$3000,4,FALSE))=TRUE,"",VLOOKUP(CONCATENATE($B450,"-",$C450),IN_1A!$B$2:$AA$3000,4,FALSE))</f>
        <v>0</v>
      </c>
      <c r="G450" s="1609">
        <f>IF(ISERROR(VLOOKUP(CONCATENATE($B450,"-",$C450),IN_1A!$B$2:$AA$3000,5,FALSE))=TRUE,"",VLOOKUP(CONCATENATE($B450,"-",$C450),IN_1A!$B$2:$AA$3000,5,FALSE))</f>
        <v>0</v>
      </c>
      <c r="H450" s="1610">
        <f>IF(ISERROR(VLOOKUP(CONCATENATE($B450,"-",$C450),IN_1A!$B$2:$AA$3000,6,FALSE))=TRUE,"",VLOOKUP(CONCATENATE($B450,"-",$C450),IN_1A!$B$2:$AA$3000,6,FALSE))</f>
        <v>0</v>
      </c>
      <c r="I450" s="1609">
        <f>IF(ISERROR(VLOOKUP(CONCATENATE($B450,"-",$C450),IN_1A!$B$2:$AA$3000,7,FALSE))=TRUE,"",VLOOKUP(CONCATENATE($B450,"-",$C450),IN_1A!$B$2:$AA$3000,7,FALSE))</f>
        <v>0</v>
      </c>
      <c r="J450" s="1610">
        <f>IF(ISERROR(VLOOKUP(CONCATENATE($B450,"-",$C450),IN_1A!$B$2:$AA$3000,8,FALSE))=TRUE,"",VLOOKUP(CONCATENATE($B450,"-",$C450),IN_1A!$B$2:$AA$3000,8,FALSE))</f>
        <v>0</v>
      </c>
      <c r="K450" s="1609">
        <f>IF(ISERROR(VLOOKUP(CONCATENATE($B450,"-",$C450),IN_1A!$B$2:$AA$3000,9,FALSE))=TRUE,"",VLOOKUP(CONCATENATE($B450,"-",$C450),IN_1A!$B$2:$AA$3000,9,FALSE))</f>
        <v>0</v>
      </c>
      <c r="L450" s="1610">
        <f>IF(ISERROR(VLOOKUP(CONCATENATE($B450,"-",$C450),IN_1A!$B$2:$AA$3000,10,FALSE))=TRUE,"",VLOOKUP(CONCATENATE($B450,"-",$C450),IN_1A!$B$2:$AA$3000,10,FALSE))</f>
        <v>0</v>
      </c>
      <c r="M450" s="1609">
        <f>IF(ISERROR(VLOOKUP(CONCATENATE($B450,"-",$C450),IN_1A!$B$2:$AA$3000,11,FALSE))=TRUE,"",VLOOKUP(CONCATENATE($B450,"-",$C450),IN_1A!$B$2:$AA$3000,11,FALSE))</f>
        <v>0</v>
      </c>
      <c r="N450" s="1610">
        <f>IF(ISERROR(VLOOKUP(CONCATENATE($B450,"-",$C450),IN_1A!$B$2:$AA$3000,12,FALSE))=TRUE,"",VLOOKUP(CONCATENATE($B450,"-",$C450),IN_1A!$B$2:$AA$3000,12,FALSE))</f>
        <v>0</v>
      </c>
      <c r="O450" s="1609">
        <f>IF(ISERROR(VLOOKUP(CONCATENATE($B450,"-",$C450),IN_1A!$B$2:$AA$3000,13,FALSE))=TRUE,"",VLOOKUP(CONCATENATE($B450,"-",$C450),IN_1A!$B$2:$AA$3000,13,FALSE))</f>
        <v>0</v>
      </c>
      <c r="P450" s="1610">
        <f>IF(ISERROR(VLOOKUP(CONCATENATE($B450,"-",$C450),IN_1A!$B$2:$AA$3000,14,FALSE))=TRUE,"",VLOOKUP(CONCATENATE($B450,"-",$C450),IN_1A!$B$2:$AA$3000,14,FALSE))</f>
        <v>0</v>
      </c>
      <c r="Q450" s="615">
        <f t="shared" si="59"/>
        <v>0</v>
      </c>
      <c r="R450" s="616">
        <f t="shared" si="59"/>
        <v>0</v>
      </c>
      <c r="S450" s="313" t="str">
        <f t="shared" si="61"/>
        <v/>
      </c>
    </row>
    <row r="451" spans="1:19" s="314" customFormat="1" ht="12" customHeight="1" thickBot="1">
      <c r="A451" s="280" t="s">
        <v>606</v>
      </c>
      <c r="B451" s="294"/>
      <c r="C451" s="274"/>
      <c r="D451" s="1543"/>
      <c r="E451" s="522"/>
      <c r="F451" s="506"/>
      <c r="G451" s="506"/>
      <c r="H451" s="506"/>
      <c r="I451" s="506"/>
      <c r="J451" s="506"/>
      <c r="K451" s="506"/>
      <c r="L451" s="506"/>
      <c r="M451" s="506"/>
      <c r="N451" s="506"/>
      <c r="O451" s="506"/>
      <c r="P451" s="506"/>
      <c r="Q451" s="619"/>
      <c r="R451" s="620"/>
      <c r="S451" s="313" t="str">
        <f t="shared" si="61"/>
        <v/>
      </c>
    </row>
    <row r="452" spans="1:19" s="314" customFormat="1" ht="12" customHeight="1" thickBot="1">
      <c r="A452" s="275" t="s">
        <v>618</v>
      </c>
      <c r="B452" s="283" t="s">
        <v>644</v>
      </c>
      <c r="C452" s="284" t="s">
        <v>694</v>
      </c>
      <c r="D452" s="1544" t="str">
        <f t="shared" ref="D452:D464" si="62">CONCATENATE(D$425)</f>
        <v/>
      </c>
      <c r="E452" s="1605">
        <f>IF(ISERROR(VLOOKUP(CONCATENATE($B452,"-",$C452),IN_1A!$B$2:$AA$3000,3,FALSE))=TRUE,"",VLOOKUP(CONCATENATE($B452,"-",$C452),IN_1A!$B$2:$AA$3000,3,FALSE))</f>
        <v>0</v>
      </c>
      <c r="F452" s="1606">
        <f>IF(ISERROR(VLOOKUP(CONCATENATE($B452,"-",$C452),IN_1A!$B$2:$AA$3000,4,FALSE))=TRUE,"",VLOOKUP(CONCATENATE($B452,"-",$C452),IN_1A!$B$2:$AA$3000,4,FALSE))</f>
        <v>0</v>
      </c>
      <c r="G452" s="1605">
        <f>IF(ISERROR(VLOOKUP(CONCATENATE($B452,"-",$C452),IN_1A!$B$2:$AA$3000,5,FALSE))=TRUE,"",VLOOKUP(CONCATENATE($B452,"-",$C452),IN_1A!$B$2:$AA$3000,5,FALSE))</f>
        <v>0</v>
      </c>
      <c r="H452" s="1606">
        <f>IF(ISERROR(VLOOKUP(CONCATENATE($B452,"-",$C452),IN_1A!$B$2:$AA$3000,6,FALSE))=TRUE,"",VLOOKUP(CONCATENATE($B452,"-",$C452),IN_1A!$B$2:$AA$3000,6,FALSE))</f>
        <v>0</v>
      </c>
      <c r="I452" s="1605">
        <f>IF(ISERROR(VLOOKUP(CONCATENATE($B452,"-",$C452),IN_1A!$B$2:$AA$3000,7,FALSE))=TRUE,"",VLOOKUP(CONCATENATE($B452,"-",$C452),IN_1A!$B$2:$AA$3000,7,FALSE))</f>
        <v>0</v>
      </c>
      <c r="J452" s="1606">
        <f>IF(ISERROR(VLOOKUP(CONCATENATE($B452,"-",$C452),IN_1A!$B$2:$AA$3000,8,FALSE))=TRUE,"",VLOOKUP(CONCATENATE($B452,"-",$C452),IN_1A!$B$2:$AA$3000,8,FALSE))</f>
        <v>0</v>
      </c>
      <c r="K452" s="1605">
        <f>IF(ISERROR(VLOOKUP(CONCATENATE($B452,"-",$C452),IN_1A!$B$2:$AA$3000,9,FALSE))=TRUE,"",VLOOKUP(CONCATENATE($B452,"-",$C452),IN_1A!$B$2:$AA$3000,9,FALSE))</f>
        <v>0</v>
      </c>
      <c r="L452" s="1606">
        <f>IF(ISERROR(VLOOKUP(CONCATENATE($B452,"-",$C452),IN_1A!$B$2:$AA$3000,10,FALSE))=TRUE,"",VLOOKUP(CONCATENATE($B452,"-",$C452),IN_1A!$B$2:$AA$3000,10,FALSE))</f>
        <v>0</v>
      </c>
      <c r="M452" s="1605">
        <f>IF(ISERROR(VLOOKUP(CONCATENATE($B452,"-",$C452),IN_1A!$B$2:$AA$3000,11,FALSE))=TRUE,"",VLOOKUP(CONCATENATE($B452,"-",$C452),IN_1A!$B$2:$AA$3000,11,FALSE))</f>
        <v>0</v>
      </c>
      <c r="N452" s="1606">
        <f>IF(ISERROR(VLOOKUP(CONCATENATE($B452,"-",$C452),IN_1A!$B$2:$AA$3000,12,FALSE))=TRUE,"",VLOOKUP(CONCATENATE($B452,"-",$C452),IN_1A!$B$2:$AA$3000,12,FALSE))</f>
        <v>0</v>
      </c>
      <c r="O452" s="1605">
        <f>IF(ISERROR(VLOOKUP(CONCATENATE($B452,"-",$C452),IN_1A!$B$2:$AA$3000,13,FALSE))=TRUE,"",VLOOKUP(CONCATENATE($B452,"-",$C452),IN_1A!$B$2:$AA$3000,13,FALSE))</f>
        <v>0</v>
      </c>
      <c r="P452" s="1606">
        <f>IF(ISERROR(VLOOKUP(CONCATENATE($B452,"-",$C452),IN_1A!$B$2:$AA$3000,14,FALSE))=TRUE,"",VLOOKUP(CONCATENATE($B452,"-",$C452),IN_1A!$B$2:$AA$3000,14,FALSE))</f>
        <v>0</v>
      </c>
      <c r="Q452" s="611">
        <f t="shared" si="59"/>
        <v>0</v>
      </c>
      <c r="R452" s="612">
        <f t="shared" si="59"/>
        <v>0</v>
      </c>
      <c r="S452" s="313" t="str">
        <f t="shared" si="61"/>
        <v/>
      </c>
    </row>
    <row r="453" spans="1:19" s="315" customFormat="1" ht="12" thickBot="1">
      <c r="A453" s="275" t="s">
        <v>620</v>
      </c>
      <c r="B453" s="291" t="s">
        <v>645</v>
      </c>
      <c r="C453" s="274" t="s">
        <v>694</v>
      </c>
      <c r="D453" s="1545" t="str">
        <f t="shared" si="62"/>
        <v/>
      </c>
      <c r="E453" s="1607">
        <f>IF(ISERROR(VLOOKUP(CONCATENATE($B453,"-",$C453),IN_1A!$B$2:$AA$3000,3,FALSE))=TRUE,"",VLOOKUP(CONCATENATE($B453,"-",$C453),IN_1A!$B$2:$AA$3000,3,FALSE))</f>
        <v>0</v>
      </c>
      <c r="F453" s="1608">
        <f>IF(ISERROR(VLOOKUP(CONCATENATE($B453,"-",$C453),IN_1A!$B$2:$AA$3000,4,FALSE))=TRUE,"",VLOOKUP(CONCATENATE($B453,"-",$C453),IN_1A!$B$2:$AA$3000,4,FALSE))</f>
        <v>0</v>
      </c>
      <c r="G453" s="1607">
        <f>IF(ISERROR(VLOOKUP(CONCATENATE($B453,"-",$C453),IN_1A!$B$2:$AA$3000,5,FALSE))=TRUE,"",VLOOKUP(CONCATENATE($B453,"-",$C453),IN_1A!$B$2:$AA$3000,5,FALSE))</f>
        <v>0</v>
      </c>
      <c r="H453" s="1608">
        <f>IF(ISERROR(VLOOKUP(CONCATENATE($B453,"-",$C453),IN_1A!$B$2:$AA$3000,6,FALSE))=TRUE,"",VLOOKUP(CONCATENATE($B453,"-",$C453),IN_1A!$B$2:$AA$3000,6,FALSE))</f>
        <v>0</v>
      </c>
      <c r="I453" s="1607">
        <f>IF(ISERROR(VLOOKUP(CONCATENATE($B453,"-",$C453),IN_1A!$B$2:$AA$3000,7,FALSE))=TRUE,"",VLOOKUP(CONCATENATE($B453,"-",$C453),IN_1A!$B$2:$AA$3000,7,FALSE))</f>
        <v>0</v>
      </c>
      <c r="J453" s="1608">
        <f>IF(ISERROR(VLOOKUP(CONCATENATE($B453,"-",$C453),IN_1A!$B$2:$AA$3000,8,FALSE))=TRUE,"",VLOOKUP(CONCATENATE($B453,"-",$C453),IN_1A!$B$2:$AA$3000,8,FALSE))</f>
        <v>0</v>
      </c>
      <c r="K453" s="1607">
        <f>IF(ISERROR(VLOOKUP(CONCATENATE($B453,"-",$C453),IN_1A!$B$2:$AA$3000,9,FALSE))=TRUE,"",VLOOKUP(CONCATENATE($B453,"-",$C453),IN_1A!$B$2:$AA$3000,9,FALSE))</f>
        <v>0</v>
      </c>
      <c r="L453" s="1608">
        <f>IF(ISERROR(VLOOKUP(CONCATENATE($B453,"-",$C453),IN_1A!$B$2:$AA$3000,10,FALSE))=TRUE,"",VLOOKUP(CONCATENATE($B453,"-",$C453),IN_1A!$B$2:$AA$3000,10,FALSE))</f>
        <v>0</v>
      </c>
      <c r="M453" s="1607">
        <f>IF(ISERROR(VLOOKUP(CONCATENATE($B453,"-",$C453),IN_1A!$B$2:$AA$3000,11,FALSE))=TRUE,"",VLOOKUP(CONCATENATE($B453,"-",$C453),IN_1A!$B$2:$AA$3000,11,FALSE))</f>
        <v>0</v>
      </c>
      <c r="N453" s="1608">
        <f>IF(ISERROR(VLOOKUP(CONCATENATE($B453,"-",$C453),IN_1A!$B$2:$AA$3000,12,FALSE))=TRUE,"",VLOOKUP(CONCATENATE($B453,"-",$C453),IN_1A!$B$2:$AA$3000,12,FALSE))</f>
        <v>0</v>
      </c>
      <c r="O453" s="1607">
        <f>IF(ISERROR(VLOOKUP(CONCATENATE($B453,"-",$C453),IN_1A!$B$2:$AA$3000,13,FALSE))=TRUE,"",VLOOKUP(CONCATENATE($B453,"-",$C453),IN_1A!$B$2:$AA$3000,13,FALSE))</f>
        <v>0</v>
      </c>
      <c r="P453" s="1608">
        <f>IF(ISERROR(VLOOKUP(CONCATENATE($B453,"-",$C453),IN_1A!$B$2:$AA$3000,14,FALSE))=TRUE,"",VLOOKUP(CONCATENATE($B453,"-",$C453),IN_1A!$B$2:$AA$3000,14,FALSE))</f>
        <v>0</v>
      </c>
      <c r="Q453" s="613">
        <f t="shared" si="59"/>
        <v>0</v>
      </c>
      <c r="R453" s="614">
        <f t="shared" si="59"/>
        <v>0</v>
      </c>
      <c r="S453" s="313"/>
    </row>
    <row r="454" spans="1:19" s="314" customFormat="1" ht="12" customHeight="1" thickBot="1">
      <c r="A454" s="275" t="s">
        <v>622</v>
      </c>
      <c r="B454" s="291" t="s">
        <v>646</v>
      </c>
      <c r="C454" s="274" t="s">
        <v>694</v>
      </c>
      <c r="D454" s="1545" t="str">
        <f t="shared" si="62"/>
        <v/>
      </c>
      <c r="E454" s="1607">
        <f>IF(ISERROR(VLOOKUP(CONCATENATE($B454,"-",$C454),IN_1A!$B$2:$AA$3000,3,FALSE))=TRUE,"",VLOOKUP(CONCATENATE($B454,"-",$C454),IN_1A!$B$2:$AA$3000,3,FALSE))</f>
        <v>0</v>
      </c>
      <c r="F454" s="1608">
        <f>IF(ISERROR(VLOOKUP(CONCATENATE($B454,"-",$C454),IN_1A!$B$2:$AA$3000,4,FALSE))=TRUE,"",VLOOKUP(CONCATENATE($B454,"-",$C454),IN_1A!$B$2:$AA$3000,4,FALSE))</f>
        <v>0</v>
      </c>
      <c r="G454" s="1607">
        <f>IF(ISERROR(VLOOKUP(CONCATENATE($B454,"-",$C454),IN_1A!$B$2:$AA$3000,5,FALSE))=TRUE,"",VLOOKUP(CONCATENATE($B454,"-",$C454),IN_1A!$B$2:$AA$3000,5,FALSE))</f>
        <v>0</v>
      </c>
      <c r="H454" s="1608">
        <f>IF(ISERROR(VLOOKUP(CONCATENATE($B454,"-",$C454),IN_1A!$B$2:$AA$3000,6,FALSE))=TRUE,"",VLOOKUP(CONCATENATE($B454,"-",$C454),IN_1A!$B$2:$AA$3000,6,FALSE))</f>
        <v>0</v>
      </c>
      <c r="I454" s="1607">
        <f>IF(ISERROR(VLOOKUP(CONCATENATE($B454,"-",$C454),IN_1A!$B$2:$AA$3000,7,FALSE))=TRUE,"",VLOOKUP(CONCATENATE($B454,"-",$C454),IN_1A!$B$2:$AA$3000,7,FALSE))</f>
        <v>0</v>
      </c>
      <c r="J454" s="1608">
        <f>IF(ISERROR(VLOOKUP(CONCATENATE($B454,"-",$C454),IN_1A!$B$2:$AA$3000,8,FALSE))=TRUE,"",VLOOKUP(CONCATENATE($B454,"-",$C454),IN_1A!$B$2:$AA$3000,8,FALSE))</f>
        <v>0</v>
      </c>
      <c r="K454" s="1607">
        <f>IF(ISERROR(VLOOKUP(CONCATENATE($B454,"-",$C454),IN_1A!$B$2:$AA$3000,9,FALSE))=TRUE,"",VLOOKUP(CONCATENATE($B454,"-",$C454),IN_1A!$B$2:$AA$3000,9,FALSE))</f>
        <v>0</v>
      </c>
      <c r="L454" s="1608">
        <f>IF(ISERROR(VLOOKUP(CONCATENATE($B454,"-",$C454),IN_1A!$B$2:$AA$3000,10,FALSE))=TRUE,"",VLOOKUP(CONCATENATE($B454,"-",$C454),IN_1A!$B$2:$AA$3000,10,FALSE))</f>
        <v>0</v>
      </c>
      <c r="M454" s="1607">
        <f>IF(ISERROR(VLOOKUP(CONCATENATE($B454,"-",$C454),IN_1A!$B$2:$AA$3000,11,FALSE))=TRUE,"",VLOOKUP(CONCATENATE($B454,"-",$C454),IN_1A!$B$2:$AA$3000,11,FALSE))</f>
        <v>0</v>
      </c>
      <c r="N454" s="1608">
        <f>IF(ISERROR(VLOOKUP(CONCATENATE($B454,"-",$C454),IN_1A!$B$2:$AA$3000,12,FALSE))=TRUE,"",VLOOKUP(CONCATENATE($B454,"-",$C454),IN_1A!$B$2:$AA$3000,12,FALSE))</f>
        <v>0</v>
      </c>
      <c r="O454" s="1607">
        <f>IF(ISERROR(VLOOKUP(CONCATENATE($B454,"-",$C454),IN_1A!$B$2:$AA$3000,13,FALSE))=TRUE,"",VLOOKUP(CONCATENATE($B454,"-",$C454),IN_1A!$B$2:$AA$3000,13,FALSE))</f>
        <v>0</v>
      </c>
      <c r="P454" s="1608">
        <f>IF(ISERROR(VLOOKUP(CONCATENATE($B454,"-",$C454),IN_1A!$B$2:$AA$3000,14,FALSE))=TRUE,"",VLOOKUP(CONCATENATE($B454,"-",$C454),IN_1A!$B$2:$AA$3000,14,FALSE))</f>
        <v>0</v>
      </c>
      <c r="Q454" s="613">
        <f t="shared" si="59"/>
        <v>0</v>
      </c>
      <c r="R454" s="614">
        <f t="shared" si="59"/>
        <v>0</v>
      </c>
      <c r="S454" s="313" t="str">
        <f t="shared" ref="S454:S466" si="63">IF(O454&gt;Q454,"ERRORE",IF(P454&gt;R454,"ERRORE",""))</f>
        <v/>
      </c>
    </row>
    <row r="455" spans="1:19" s="314" customFormat="1" ht="12" customHeight="1" thickBot="1">
      <c r="A455" s="275" t="s">
        <v>624</v>
      </c>
      <c r="B455" s="291" t="s">
        <v>647</v>
      </c>
      <c r="C455" s="274" t="s">
        <v>694</v>
      </c>
      <c r="D455" s="1545" t="str">
        <f t="shared" si="62"/>
        <v/>
      </c>
      <c r="E455" s="1607">
        <f>IF(ISERROR(VLOOKUP(CONCATENATE($B455,"-",$C455),IN_1A!$B$2:$AA$3000,3,FALSE))=TRUE,"",VLOOKUP(CONCATENATE($B455,"-",$C455),IN_1A!$B$2:$AA$3000,3,FALSE))</f>
        <v>0</v>
      </c>
      <c r="F455" s="1608">
        <f>IF(ISERROR(VLOOKUP(CONCATENATE($B455,"-",$C455),IN_1A!$B$2:$AA$3000,4,FALSE))=TRUE,"",VLOOKUP(CONCATENATE($B455,"-",$C455),IN_1A!$B$2:$AA$3000,4,FALSE))</f>
        <v>0</v>
      </c>
      <c r="G455" s="1607">
        <f>IF(ISERROR(VLOOKUP(CONCATENATE($B455,"-",$C455),IN_1A!$B$2:$AA$3000,5,FALSE))=TRUE,"",VLOOKUP(CONCATENATE($B455,"-",$C455),IN_1A!$B$2:$AA$3000,5,FALSE))</f>
        <v>0</v>
      </c>
      <c r="H455" s="1608">
        <f>IF(ISERROR(VLOOKUP(CONCATENATE($B455,"-",$C455),IN_1A!$B$2:$AA$3000,6,FALSE))=TRUE,"",VLOOKUP(CONCATENATE($B455,"-",$C455),IN_1A!$B$2:$AA$3000,6,FALSE))</f>
        <v>0</v>
      </c>
      <c r="I455" s="1607">
        <f>IF(ISERROR(VLOOKUP(CONCATENATE($B455,"-",$C455),IN_1A!$B$2:$AA$3000,7,FALSE))=TRUE,"",VLOOKUP(CONCATENATE($B455,"-",$C455),IN_1A!$B$2:$AA$3000,7,FALSE))</f>
        <v>0</v>
      </c>
      <c r="J455" s="1608">
        <f>IF(ISERROR(VLOOKUP(CONCATENATE($B455,"-",$C455),IN_1A!$B$2:$AA$3000,8,FALSE))=TRUE,"",VLOOKUP(CONCATENATE($B455,"-",$C455),IN_1A!$B$2:$AA$3000,8,FALSE))</f>
        <v>0</v>
      </c>
      <c r="K455" s="1607">
        <f>IF(ISERROR(VLOOKUP(CONCATENATE($B455,"-",$C455),IN_1A!$B$2:$AA$3000,9,FALSE))=TRUE,"",VLOOKUP(CONCATENATE($B455,"-",$C455),IN_1A!$B$2:$AA$3000,9,FALSE))</f>
        <v>0</v>
      </c>
      <c r="L455" s="1608">
        <f>IF(ISERROR(VLOOKUP(CONCATENATE($B455,"-",$C455),IN_1A!$B$2:$AA$3000,10,FALSE))=TRUE,"",VLOOKUP(CONCATENATE($B455,"-",$C455),IN_1A!$B$2:$AA$3000,10,FALSE))</f>
        <v>0</v>
      </c>
      <c r="M455" s="1607">
        <f>IF(ISERROR(VLOOKUP(CONCATENATE($B455,"-",$C455),IN_1A!$B$2:$AA$3000,11,FALSE))=TRUE,"",VLOOKUP(CONCATENATE($B455,"-",$C455),IN_1A!$B$2:$AA$3000,11,FALSE))</f>
        <v>0</v>
      </c>
      <c r="N455" s="1608">
        <f>IF(ISERROR(VLOOKUP(CONCATENATE($B455,"-",$C455),IN_1A!$B$2:$AA$3000,12,FALSE))=TRUE,"",VLOOKUP(CONCATENATE($B455,"-",$C455),IN_1A!$B$2:$AA$3000,12,FALSE))</f>
        <v>0</v>
      </c>
      <c r="O455" s="1607">
        <f>IF(ISERROR(VLOOKUP(CONCATENATE($B455,"-",$C455),IN_1A!$B$2:$AA$3000,13,FALSE))=TRUE,"",VLOOKUP(CONCATENATE($B455,"-",$C455),IN_1A!$B$2:$AA$3000,13,FALSE))</f>
        <v>0</v>
      </c>
      <c r="P455" s="1608">
        <f>IF(ISERROR(VLOOKUP(CONCATENATE($B455,"-",$C455),IN_1A!$B$2:$AA$3000,14,FALSE))=TRUE,"",VLOOKUP(CONCATENATE($B455,"-",$C455),IN_1A!$B$2:$AA$3000,14,FALSE))</f>
        <v>0</v>
      </c>
      <c r="Q455" s="613">
        <f t="shared" si="59"/>
        <v>0</v>
      </c>
      <c r="R455" s="614">
        <f t="shared" si="59"/>
        <v>0</v>
      </c>
      <c r="S455" s="313" t="str">
        <f t="shared" si="63"/>
        <v/>
      </c>
    </row>
    <row r="456" spans="1:19" s="314" customFormat="1" ht="12" customHeight="1" thickBot="1">
      <c r="A456" s="275" t="s">
        <v>626</v>
      </c>
      <c r="B456" s="291" t="s">
        <v>648</v>
      </c>
      <c r="C456" s="274" t="s">
        <v>694</v>
      </c>
      <c r="D456" s="1545" t="str">
        <f t="shared" si="62"/>
        <v/>
      </c>
      <c r="E456" s="1607">
        <f>IF(ISERROR(VLOOKUP(CONCATENATE($B456,"-",$C456),IN_1A!$B$2:$AA$3000,3,FALSE))=TRUE,"",VLOOKUP(CONCATENATE($B456,"-",$C456),IN_1A!$B$2:$AA$3000,3,FALSE))</f>
        <v>0</v>
      </c>
      <c r="F456" s="1608">
        <f>IF(ISERROR(VLOOKUP(CONCATENATE($B456,"-",$C456),IN_1A!$B$2:$AA$3000,4,FALSE))=TRUE,"",VLOOKUP(CONCATENATE($B456,"-",$C456),IN_1A!$B$2:$AA$3000,4,FALSE))</f>
        <v>0</v>
      </c>
      <c r="G456" s="1607">
        <f>IF(ISERROR(VLOOKUP(CONCATENATE($B456,"-",$C456),IN_1A!$B$2:$AA$3000,5,FALSE))=TRUE,"",VLOOKUP(CONCATENATE($B456,"-",$C456),IN_1A!$B$2:$AA$3000,5,FALSE))</f>
        <v>0</v>
      </c>
      <c r="H456" s="1608">
        <f>IF(ISERROR(VLOOKUP(CONCATENATE($B456,"-",$C456),IN_1A!$B$2:$AA$3000,6,FALSE))=TRUE,"",VLOOKUP(CONCATENATE($B456,"-",$C456),IN_1A!$B$2:$AA$3000,6,FALSE))</f>
        <v>0</v>
      </c>
      <c r="I456" s="1607">
        <f>IF(ISERROR(VLOOKUP(CONCATENATE($B456,"-",$C456),IN_1A!$B$2:$AA$3000,7,FALSE))=TRUE,"",VLOOKUP(CONCATENATE($B456,"-",$C456),IN_1A!$B$2:$AA$3000,7,FALSE))</f>
        <v>0</v>
      </c>
      <c r="J456" s="1608">
        <f>IF(ISERROR(VLOOKUP(CONCATENATE($B456,"-",$C456),IN_1A!$B$2:$AA$3000,8,FALSE))=TRUE,"",VLOOKUP(CONCATENATE($B456,"-",$C456),IN_1A!$B$2:$AA$3000,8,FALSE))</f>
        <v>0</v>
      </c>
      <c r="K456" s="1607">
        <f>IF(ISERROR(VLOOKUP(CONCATENATE($B456,"-",$C456),IN_1A!$B$2:$AA$3000,9,FALSE))=TRUE,"",VLOOKUP(CONCATENATE($B456,"-",$C456),IN_1A!$B$2:$AA$3000,9,FALSE))</f>
        <v>0</v>
      </c>
      <c r="L456" s="1608">
        <f>IF(ISERROR(VLOOKUP(CONCATENATE($B456,"-",$C456),IN_1A!$B$2:$AA$3000,10,FALSE))=TRUE,"",VLOOKUP(CONCATENATE($B456,"-",$C456),IN_1A!$B$2:$AA$3000,10,FALSE))</f>
        <v>0</v>
      </c>
      <c r="M456" s="1607">
        <f>IF(ISERROR(VLOOKUP(CONCATENATE($B456,"-",$C456),IN_1A!$B$2:$AA$3000,11,FALSE))=TRUE,"",VLOOKUP(CONCATENATE($B456,"-",$C456),IN_1A!$B$2:$AA$3000,11,FALSE))</f>
        <v>0</v>
      </c>
      <c r="N456" s="1608">
        <f>IF(ISERROR(VLOOKUP(CONCATENATE($B456,"-",$C456),IN_1A!$B$2:$AA$3000,12,FALSE))=TRUE,"",VLOOKUP(CONCATENATE($B456,"-",$C456),IN_1A!$B$2:$AA$3000,12,FALSE))</f>
        <v>0</v>
      </c>
      <c r="O456" s="1607">
        <f>IF(ISERROR(VLOOKUP(CONCATENATE($B456,"-",$C456),IN_1A!$B$2:$AA$3000,13,FALSE))=TRUE,"",VLOOKUP(CONCATENATE($B456,"-",$C456),IN_1A!$B$2:$AA$3000,13,FALSE))</f>
        <v>0</v>
      </c>
      <c r="P456" s="1608">
        <f>IF(ISERROR(VLOOKUP(CONCATENATE($B456,"-",$C456),IN_1A!$B$2:$AA$3000,14,FALSE))=TRUE,"",VLOOKUP(CONCATENATE($B456,"-",$C456),IN_1A!$B$2:$AA$3000,14,FALSE))</f>
        <v>0</v>
      </c>
      <c r="Q456" s="613">
        <f t="shared" si="59"/>
        <v>0</v>
      </c>
      <c r="R456" s="614">
        <f t="shared" si="59"/>
        <v>0</v>
      </c>
      <c r="S456" s="313" t="str">
        <f t="shared" si="63"/>
        <v/>
      </c>
    </row>
    <row r="457" spans="1:19" s="314" customFormat="1" ht="12" customHeight="1" thickBot="1">
      <c r="A457" s="275" t="s">
        <v>628</v>
      </c>
      <c r="B457" s="291" t="s">
        <v>649</v>
      </c>
      <c r="C457" s="274" t="s">
        <v>694</v>
      </c>
      <c r="D457" s="1545" t="str">
        <f t="shared" si="62"/>
        <v/>
      </c>
      <c r="E457" s="1607">
        <f>IF(ISERROR(VLOOKUP(CONCATENATE($B457,"-",$C457),IN_1A!$B$2:$AA$3000,3,FALSE))=TRUE,"",VLOOKUP(CONCATENATE($B457,"-",$C457),IN_1A!$B$2:$AA$3000,3,FALSE))</f>
        <v>0</v>
      </c>
      <c r="F457" s="1608">
        <f>IF(ISERROR(VLOOKUP(CONCATENATE($B457,"-",$C457),IN_1A!$B$2:$AA$3000,4,FALSE))=TRUE,"",VLOOKUP(CONCATENATE($B457,"-",$C457),IN_1A!$B$2:$AA$3000,4,FALSE))</f>
        <v>0</v>
      </c>
      <c r="G457" s="1607">
        <f>IF(ISERROR(VLOOKUP(CONCATENATE($B457,"-",$C457),IN_1A!$B$2:$AA$3000,5,FALSE))=TRUE,"",VLOOKUP(CONCATENATE($B457,"-",$C457),IN_1A!$B$2:$AA$3000,5,FALSE))</f>
        <v>0</v>
      </c>
      <c r="H457" s="1608">
        <f>IF(ISERROR(VLOOKUP(CONCATENATE($B457,"-",$C457),IN_1A!$B$2:$AA$3000,6,FALSE))=TRUE,"",VLOOKUP(CONCATENATE($B457,"-",$C457),IN_1A!$B$2:$AA$3000,6,FALSE))</f>
        <v>0</v>
      </c>
      <c r="I457" s="1607">
        <f>IF(ISERROR(VLOOKUP(CONCATENATE($B457,"-",$C457),IN_1A!$B$2:$AA$3000,7,FALSE))=TRUE,"",VLOOKUP(CONCATENATE($B457,"-",$C457),IN_1A!$B$2:$AA$3000,7,FALSE))</f>
        <v>0</v>
      </c>
      <c r="J457" s="1608">
        <f>IF(ISERROR(VLOOKUP(CONCATENATE($B457,"-",$C457),IN_1A!$B$2:$AA$3000,8,FALSE))=TRUE,"",VLOOKUP(CONCATENATE($B457,"-",$C457),IN_1A!$B$2:$AA$3000,8,FALSE))</f>
        <v>0</v>
      </c>
      <c r="K457" s="1607">
        <f>IF(ISERROR(VLOOKUP(CONCATENATE($B457,"-",$C457),IN_1A!$B$2:$AA$3000,9,FALSE))=TRUE,"",VLOOKUP(CONCATENATE($B457,"-",$C457),IN_1A!$B$2:$AA$3000,9,FALSE))</f>
        <v>0</v>
      </c>
      <c r="L457" s="1608">
        <f>IF(ISERROR(VLOOKUP(CONCATENATE($B457,"-",$C457),IN_1A!$B$2:$AA$3000,10,FALSE))=TRUE,"",VLOOKUP(CONCATENATE($B457,"-",$C457),IN_1A!$B$2:$AA$3000,10,FALSE))</f>
        <v>0</v>
      </c>
      <c r="M457" s="1607">
        <f>IF(ISERROR(VLOOKUP(CONCATENATE($B457,"-",$C457),IN_1A!$B$2:$AA$3000,11,FALSE))=TRUE,"",VLOOKUP(CONCATENATE($B457,"-",$C457),IN_1A!$B$2:$AA$3000,11,FALSE))</f>
        <v>0</v>
      </c>
      <c r="N457" s="1608">
        <f>IF(ISERROR(VLOOKUP(CONCATENATE($B457,"-",$C457),IN_1A!$B$2:$AA$3000,12,FALSE))=TRUE,"",VLOOKUP(CONCATENATE($B457,"-",$C457),IN_1A!$B$2:$AA$3000,12,FALSE))</f>
        <v>0</v>
      </c>
      <c r="O457" s="1607">
        <f>IF(ISERROR(VLOOKUP(CONCATENATE($B457,"-",$C457),IN_1A!$B$2:$AA$3000,13,FALSE))=TRUE,"",VLOOKUP(CONCATENATE($B457,"-",$C457),IN_1A!$B$2:$AA$3000,13,FALSE))</f>
        <v>0</v>
      </c>
      <c r="P457" s="1608">
        <f>IF(ISERROR(VLOOKUP(CONCATENATE($B457,"-",$C457),IN_1A!$B$2:$AA$3000,14,FALSE))=TRUE,"",VLOOKUP(CONCATENATE($B457,"-",$C457),IN_1A!$B$2:$AA$3000,14,FALSE))</f>
        <v>0</v>
      </c>
      <c r="Q457" s="613">
        <f t="shared" si="59"/>
        <v>0</v>
      </c>
      <c r="R457" s="614">
        <f t="shared" si="59"/>
        <v>0</v>
      </c>
      <c r="S457" s="313" t="str">
        <f t="shared" si="63"/>
        <v/>
      </c>
    </row>
    <row r="458" spans="1:19" s="314" customFormat="1" ht="12" customHeight="1" thickBot="1">
      <c r="A458" s="275" t="s">
        <v>630</v>
      </c>
      <c r="B458" s="273" t="s">
        <v>650</v>
      </c>
      <c r="C458" s="276" t="s">
        <v>694</v>
      </c>
      <c r="D458" s="1545" t="str">
        <f t="shared" si="62"/>
        <v/>
      </c>
      <c r="E458" s="1607">
        <f>IF(ISERROR(VLOOKUP(CONCATENATE($B458,"-",$C458),IN_1A!$B$2:$AA$3000,3,FALSE))=TRUE,"",VLOOKUP(CONCATENATE($B458,"-",$C458),IN_1A!$B$2:$AA$3000,3,FALSE))</f>
        <v>0</v>
      </c>
      <c r="F458" s="1608">
        <f>IF(ISERROR(VLOOKUP(CONCATENATE($B458,"-",$C458),IN_1A!$B$2:$AA$3000,4,FALSE))=TRUE,"",VLOOKUP(CONCATENATE($B458,"-",$C458),IN_1A!$B$2:$AA$3000,4,FALSE))</f>
        <v>0</v>
      </c>
      <c r="G458" s="1607">
        <f>IF(ISERROR(VLOOKUP(CONCATENATE($B458,"-",$C458),IN_1A!$B$2:$AA$3000,5,FALSE))=TRUE,"",VLOOKUP(CONCATENATE($B458,"-",$C458),IN_1A!$B$2:$AA$3000,5,FALSE))</f>
        <v>0</v>
      </c>
      <c r="H458" s="1608">
        <f>IF(ISERROR(VLOOKUP(CONCATENATE($B458,"-",$C458),IN_1A!$B$2:$AA$3000,6,FALSE))=TRUE,"",VLOOKUP(CONCATENATE($B458,"-",$C458),IN_1A!$B$2:$AA$3000,6,FALSE))</f>
        <v>0</v>
      </c>
      <c r="I458" s="1607">
        <f>IF(ISERROR(VLOOKUP(CONCATENATE($B458,"-",$C458),IN_1A!$B$2:$AA$3000,7,FALSE))=TRUE,"",VLOOKUP(CONCATENATE($B458,"-",$C458),IN_1A!$B$2:$AA$3000,7,FALSE))</f>
        <v>0</v>
      </c>
      <c r="J458" s="1608">
        <f>IF(ISERROR(VLOOKUP(CONCATENATE($B458,"-",$C458),IN_1A!$B$2:$AA$3000,8,FALSE))=TRUE,"",VLOOKUP(CONCATENATE($B458,"-",$C458),IN_1A!$B$2:$AA$3000,8,FALSE))</f>
        <v>0</v>
      </c>
      <c r="K458" s="1607">
        <f>IF(ISERROR(VLOOKUP(CONCATENATE($B458,"-",$C458),IN_1A!$B$2:$AA$3000,9,FALSE))=TRUE,"",VLOOKUP(CONCATENATE($B458,"-",$C458),IN_1A!$B$2:$AA$3000,9,FALSE))</f>
        <v>0</v>
      </c>
      <c r="L458" s="1608">
        <f>IF(ISERROR(VLOOKUP(CONCATENATE($B458,"-",$C458),IN_1A!$B$2:$AA$3000,10,FALSE))=TRUE,"",VLOOKUP(CONCATENATE($B458,"-",$C458),IN_1A!$B$2:$AA$3000,10,FALSE))</f>
        <v>0</v>
      </c>
      <c r="M458" s="1607">
        <f>IF(ISERROR(VLOOKUP(CONCATENATE($B458,"-",$C458),IN_1A!$B$2:$AA$3000,11,FALSE))=TRUE,"",VLOOKUP(CONCATENATE($B458,"-",$C458),IN_1A!$B$2:$AA$3000,11,FALSE))</f>
        <v>0</v>
      </c>
      <c r="N458" s="1608">
        <f>IF(ISERROR(VLOOKUP(CONCATENATE($B458,"-",$C458),IN_1A!$B$2:$AA$3000,12,FALSE))=TRUE,"",VLOOKUP(CONCATENATE($B458,"-",$C458),IN_1A!$B$2:$AA$3000,12,FALSE))</f>
        <v>0</v>
      </c>
      <c r="O458" s="1607">
        <f>IF(ISERROR(VLOOKUP(CONCATENATE($B458,"-",$C458),IN_1A!$B$2:$AA$3000,13,FALSE))=TRUE,"",VLOOKUP(CONCATENATE($B458,"-",$C458),IN_1A!$B$2:$AA$3000,13,FALSE))</f>
        <v>0</v>
      </c>
      <c r="P458" s="1608">
        <f>IF(ISERROR(VLOOKUP(CONCATENATE($B458,"-",$C458),IN_1A!$B$2:$AA$3000,14,FALSE))=TRUE,"",VLOOKUP(CONCATENATE($B458,"-",$C458),IN_1A!$B$2:$AA$3000,14,FALSE))</f>
        <v>0</v>
      </c>
      <c r="Q458" s="613">
        <f t="shared" si="59"/>
        <v>0</v>
      </c>
      <c r="R458" s="614">
        <f t="shared" si="59"/>
        <v>0</v>
      </c>
      <c r="S458" s="313" t="str">
        <f t="shared" si="63"/>
        <v/>
      </c>
    </row>
    <row r="459" spans="1:19" s="314" customFormat="1" ht="12" customHeight="1" thickBot="1">
      <c r="A459" s="275" t="s">
        <v>632</v>
      </c>
      <c r="B459" s="273" t="s">
        <v>651</v>
      </c>
      <c r="C459" s="276" t="s">
        <v>694</v>
      </c>
      <c r="D459" s="1545" t="str">
        <f t="shared" si="62"/>
        <v/>
      </c>
      <c r="E459" s="1607">
        <f>IF(ISERROR(VLOOKUP(CONCATENATE($B459,"-",$C459),IN_1A!$B$2:$AA$3000,3,FALSE))=TRUE,"",VLOOKUP(CONCATENATE($B459,"-",$C459),IN_1A!$B$2:$AA$3000,3,FALSE))</f>
        <v>0</v>
      </c>
      <c r="F459" s="1608">
        <f>IF(ISERROR(VLOOKUP(CONCATENATE($B459,"-",$C459),IN_1A!$B$2:$AA$3000,4,FALSE))=TRUE,"",VLOOKUP(CONCATENATE($B459,"-",$C459),IN_1A!$B$2:$AA$3000,4,FALSE))</f>
        <v>0</v>
      </c>
      <c r="G459" s="1607">
        <f>IF(ISERROR(VLOOKUP(CONCATENATE($B459,"-",$C459),IN_1A!$B$2:$AA$3000,5,FALSE))=TRUE,"",VLOOKUP(CONCATENATE($B459,"-",$C459),IN_1A!$B$2:$AA$3000,5,FALSE))</f>
        <v>0</v>
      </c>
      <c r="H459" s="1608">
        <f>IF(ISERROR(VLOOKUP(CONCATENATE($B459,"-",$C459),IN_1A!$B$2:$AA$3000,6,FALSE))=TRUE,"",VLOOKUP(CONCATENATE($B459,"-",$C459),IN_1A!$B$2:$AA$3000,6,FALSE))</f>
        <v>0</v>
      </c>
      <c r="I459" s="1607">
        <f>IF(ISERROR(VLOOKUP(CONCATENATE($B459,"-",$C459),IN_1A!$B$2:$AA$3000,7,FALSE))=TRUE,"",VLOOKUP(CONCATENATE($B459,"-",$C459),IN_1A!$B$2:$AA$3000,7,FALSE))</f>
        <v>0</v>
      </c>
      <c r="J459" s="1608">
        <f>IF(ISERROR(VLOOKUP(CONCATENATE($B459,"-",$C459),IN_1A!$B$2:$AA$3000,8,FALSE))=TRUE,"",VLOOKUP(CONCATENATE($B459,"-",$C459),IN_1A!$B$2:$AA$3000,8,FALSE))</f>
        <v>0</v>
      </c>
      <c r="K459" s="1607">
        <f>IF(ISERROR(VLOOKUP(CONCATENATE($B459,"-",$C459),IN_1A!$B$2:$AA$3000,9,FALSE))=TRUE,"",VLOOKUP(CONCATENATE($B459,"-",$C459),IN_1A!$B$2:$AA$3000,9,FALSE))</f>
        <v>0</v>
      </c>
      <c r="L459" s="1608">
        <f>IF(ISERROR(VLOOKUP(CONCATENATE($B459,"-",$C459),IN_1A!$B$2:$AA$3000,10,FALSE))=TRUE,"",VLOOKUP(CONCATENATE($B459,"-",$C459),IN_1A!$B$2:$AA$3000,10,FALSE))</f>
        <v>0</v>
      </c>
      <c r="M459" s="1607">
        <f>IF(ISERROR(VLOOKUP(CONCATENATE($B459,"-",$C459),IN_1A!$B$2:$AA$3000,11,FALSE))=TRUE,"",VLOOKUP(CONCATENATE($B459,"-",$C459),IN_1A!$B$2:$AA$3000,11,FALSE))</f>
        <v>0</v>
      </c>
      <c r="N459" s="1608">
        <f>IF(ISERROR(VLOOKUP(CONCATENATE($B459,"-",$C459),IN_1A!$B$2:$AA$3000,12,FALSE))=TRUE,"",VLOOKUP(CONCATENATE($B459,"-",$C459),IN_1A!$B$2:$AA$3000,12,FALSE))</f>
        <v>0</v>
      </c>
      <c r="O459" s="1607">
        <f>IF(ISERROR(VLOOKUP(CONCATENATE($B459,"-",$C459),IN_1A!$B$2:$AA$3000,13,FALSE))=TRUE,"",VLOOKUP(CONCATENATE($B459,"-",$C459),IN_1A!$B$2:$AA$3000,13,FALSE))</f>
        <v>0</v>
      </c>
      <c r="P459" s="1608">
        <f>IF(ISERROR(VLOOKUP(CONCATENATE($B459,"-",$C459),IN_1A!$B$2:$AA$3000,14,FALSE))=TRUE,"",VLOOKUP(CONCATENATE($B459,"-",$C459),IN_1A!$B$2:$AA$3000,14,FALSE))</f>
        <v>0</v>
      </c>
      <c r="Q459" s="613">
        <f t="shared" si="59"/>
        <v>0</v>
      </c>
      <c r="R459" s="614">
        <f t="shared" si="59"/>
        <v>0</v>
      </c>
      <c r="S459" s="313" t="str">
        <f t="shared" si="63"/>
        <v/>
      </c>
    </row>
    <row r="460" spans="1:19" s="315" customFormat="1" ht="12" thickBot="1">
      <c r="A460" s="275" t="s">
        <v>634</v>
      </c>
      <c r="B460" s="273" t="s">
        <v>652</v>
      </c>
      <c r="C460" s="276" t="s">
        <v>694</v>
      </c>
      <c r="D460" s="1545" t="str">
        <f t="shared" si="62"/>
        <v/>
      </c>
      <c r="E460" s="1607">
        <f>IF(ISERROR(VLOOKUP(CONCATENATE($B460,"-",$C460),IN_1A!$B$2:$AA$3000,3,FALSE))=TRUE,"",VLOOKUP(CONCATENATE($B460,"-",$C460),IN_1A!$B$2:$AA$3000,3,FALSE))</f>
        <v>0</v>
      </c>
      <c r="F460" s="1608">
        <f>IF(ISERROR(VLOOKUP(CONCATENATE($B460,"-",$C460),IN_1A!$B$2:$AA$3000,4,FALSE))=TRUE,"",VLOOKUP(CONCATENATE($B460,"-",$C460),IN_1A!$B$2:$AA$3000,4,FALSE))</f>
        <v>0</v>
      </c>
      <c r="G460" s="1607">
        <f>IF(ISERROR(VLOOKUP(CONCATENATE($B460,"-",$C460),IN_1A!$B$2:$AA$3000,5,FALSE))=TRUE,"",VLOOKUP(CONCATENATE($B460,"-",$C460),IN_1A!$B$2:$AA$3000,5,FALSE))</f>
        <v>0</v>
      </c>
      <c r="H460" s="1608">
        <f>IF(ISERROR(VLOOKUP(CONCATENATE($B460,"-",$C460),IN_1A!$B$2:$AA$3000,6,FALSE))=TRUE,"",VLOOKUP(CONCATENATE($B460,"-",$C460),IN_1A!$B$2:$AA$3000,6,FALSE))</f>
        <v>0</v>
      </c>
      <c r="I460" s="1607">
        <f>IF(ISERROR(VLOOKUP(CONCATENATE($B460,"-",$C460),IN_1A!$B$2:$AA$3000,7,FALSE))=TRUE,"",VLOOKUP(CONCATENATE($B460,"-",$C460),IN_1A!$B$2:$AA$3000,7,FALSE))</f>
        <v>0</v>
      </c>
      <c r="J460" s="1608">
        <f>IF(ISERROR(VLOOKUP(CONCATENATE($B460,"-",$C460),IN_1A!$B$2:$AA$3000,8,FALSE))=TRUE,"",VLOOKUP(CONCATENATE($B460,"-",$C460),IN_1A!$B$2:$AA$3000,8,FALSE))</f>
        <v>0</v>
      </c>
      <c r="K460" s="1607">
        <f>IF(ISERROR(VLOOKUP(CONCATENATE($B460,"-",$C460),IN_1A!$B$2:$AA$3000,9,FALSE))=TRUE,"",VLOOKUP(CONCATENATE($B460,"-",$C460),IN_1A!$B$2:$AA$3000,9,FALSE))</f>
        <v>0</v>
      </c>
      <c r="L460" s="1608">
        <f>IF(ISERROR(VLOOKUP(CONCATENATE($B460,"-",$C460),IN_1A!$B$2:$AA$3000,10,FALSE))=TRUE,"",VLOOKUP(CONCATENATE($B460,"-",$C460),IN_1A!$B$2:$AA$3000,10,FALSE))</f>
        <v>0</v>
      </c>
      <c r="M460" s="1607">
        <f>IF(ISERROR(VLOOKUP(CONCATENATE($B460,"-",$C460),IN_1A!$B$2:$AA$3000,11,FALSE))=TRUE,"",VLOOKUP(CONCATENATE($B460,"-",$C460),IN_1A!$B$2:$AA$3000,11,FALSE))</f>
        <v>0</v>
      </c>
      <c r="N460" s="1608">
        <f>IF(ISERROR(VLOOKUP(CONCATENATE($B460,"-",$C460),IN_1A!$B$2:$AA$3000,12,FALSE))=TRUE,"",VLOOKUP(CONCATENATE($B460,"-",$C460),IN_1A!$B$2:$AA$3000,12,FALSE))</f>
        <v>0</v>
      </c>
      <c r="O460" s="1607">
        <f>IF(ISERROR(VLOOKUP(CONCATENATE($B460,"-",$C460),IN_1A!$B$2:$AA$3000,13,FALSE))=TRUE,"",VLOOKUP(CONCATENATE($B460,"-",$C460),IN_1A!$B$2:$AA$3000,13,FALSE))</f>
        <v>0</v>
      </c>
      <c r="P460" s="1608">
        <f>IF(ISERROR(VLOOKUP(CONCATENATE($B460,"-",$C460),IN_1A!$B$2:$AA$3000,14,FALSE))=TRUE,"",VLOOKUP(CONCATENATE($B460,"-",$C460),IN_1A!$B$2:$AA$3000,14,FALSE))</f>
        <v>0</v>
      </c>
      <c r="Q460" s="613">
        <f t="shared" si="59"/>
        <v>0</v>
      </c>
      <c r="R460" s="614">
        <f t="shared" si="59"/>
        <v>0</v>
      </c>
      <c r="S460" s="313" t="str">
        <f t="shared" si="63"/>
        <v/>
      </c>
    </row>
    <row r="461" spans="1:19" s="314" customFormat="1" ht="12" customHeight="1" thickBot="1">
      <c r="A461" s="275" t="s">
        <v>636</v>
      </c>
      <c r="B461" s="273" t="s">
        <v>653</v>
      </c>
      <c r="C461" s="276" t="s">
        <v>694</v>
      </c>
      <c r="D461" s="1545" t="str">
        <f t="shared" si="62"/>
        <v/>
      </c>
      <c r="E461" s="1607">
        <f>IF(ISERROR(VLOOKUP(CONCATENATE($B461,"-",$C461),IN_1A!$B$2:$AA$3000,3,FALSE))=TRUE,"",VLOOKUP(CONCATENATE($B461,"-",$C461),IN_1A!$B$2:$AA$3000,3,FALSE))</f>
        <v>0</v>
      </c>
      <c r="F461" s="1608">
        <f>IF(ISERROR(VLOOKUP(CONCATENATE($B461,"-",$C461),IN_1A!$B$2:$AA$3000,4,FALSE))=TRUE,"",VLOOKUP(CONCATENATE($B461,"-",$C461),IN_1A!$B$2:$AA$3000,4,FALSE))</f>
        <v>0</v>
      </c>
      <c r="G461" s="1607">
        <f>IF(ISERROR(VLOOKUP(CONCATENATE($B461,"-",$C461),IN_1A!$B$2:$AA$3000,5,FALSE))=TRUE,"",VLOOKUP(CONCATENATE($B461,"-",$C461),IN_1A!$B$2:$AA$3000,5,FALSE))</f>
        <v>0</v>
      </c>
      <c r="H461" s="1608">
        <f>IF(ISERROR(VLOOKUP(CONCATENATE($B461,"-",$C461),IN_1A!$B$2:$AA$3000,6,FALSE))=TRUE,"",VLOOKUP(CONCATENATE($B461,"-",$C461),IN_1A!$B$2:$AA$3000,6,FALSE))</f>
        <v>0</v>
      </c>
      <c r="I461" s="1607">
        <f>IF(ISERROR(VLOOKUP(CONCATENATE($B461,"-",$C461),IN_1A!$B$2:$AA$3000,7,FALSE))=TRUE,"",VLOOKUP(CONCATENATE($B461,"-",$C461),IN_1A!$B$2:$AA$3000,7,FALSE))</f>
        <v>0</v>
      </c>
      <c r="J461" s="1608">
        <f>IF(ISERROR(VLOOKUP(CONCATENATE($B461,"-",$C461),IN_1A!$B$2:$AA$3000,8,FALSE))=TRUE,"",VLOOKUP(CONCATENATE($B461,"-",$C461),IN_1A!$B$2:$AA$3000,8,FALSE))</f>
        <v>0</v>
      </c>
      <c r="K461" s="1607">
        <f>IF(ISERROR(VLOOKUP(CONCATENATE($B461,"-",$C461),IN_1A!$B$2:$AA$3000,9,FALSE))=TRUE,"",VLOOKUP(CONCATENATE($B461,"-",$C461),IN_1A!$B$2:$AA$3000,9,FALSE))</f>
        <v>0</v>
      </c>
      <c r="L461" s="1608">
        <f>IF(ISERROR(VLOOKUP(CONCATENATE($B461,"-",$C461),IN_1A!$B$2:$AA$3000,10,FALSE))=TRUE,"",VLOOKUP(CONCATENATE($B461,"-",$C461),IN_1A!$B$2:$AA$3000,10,FALSE))</f>
        <v>0</v>
      </c>
      <c r="M461" s="1607">
        <f>IF(ISERROR(VLOOKUP(CONCATENATE($B461,"-",$C461),IN_1A!$B$2:$AA$3000,11,FALSE))=TRUE,"",VLOOKUP(CONCATENATE($B461,"-",$C461),IN_1A!$B$2:$AA$3000,11,FALSE))</f>
        <v>0</v>
      </c>
      <c r="N461" s="1608">
        <f>IF(ISERROR(VLOOKUP(CONCATENATE($B461,"-",$C461),IN_1A!$B$2:$AA$3000,12,FALSE))=TRUE,"",VLOOKUP(CONCATENATE($B461,"-",$C461),IN_1A!$B$2:$AA$3000,12,FALSE))</f>
        <v>0</v>
      </c>
      <c r="O461" s="1607">
        <f>IF(ISERROR(VLOOKUP(CONCATENATE($B461,"-",$C461),IN_1A!$B$2:$AA$3000,13,FALSE))=TRUE,"",VLOOKUP(CONCATENATE($B461,"-",$C461),IN_1A!$B$2:$AA$3000,13,FALSE))</f>
        <v>0</v>
      </c>
      <c r="P461" s="1608">
        <f>IF(ISERROR(VLOOKUP(CONCATENATE($B461,"-",$C461),IN_1A!$B$2:$AA$3000,14,FALSE))=TRUE,"",VLOOKUP(CONCATENATE($B461,"-",$C461),IN_1A!$B$2:$AA$3000,14,FALSE))</f>
        <v>0</v>
      </c>
      <c r="Q461" s="613">
        <f t="shared" si="59"/>
        <v>0</v>
      </c>
      <c r="R461" s="614">
        <f t="shared" si="59"/>
        <v>0</v>
      </c>
      <c r="S461" s="313" t="str">
        <f t="shared" si="63"/>
        <v/>
      </c>
    </row>
    <row r="462" spans="1:19" s="314" customFormat="1" ht="12" customHeight="1" thickBot="1">
      <c r="A462" s="275" t="s">
        <v>638</v>
      </c>
      <c r="B462" s="273" t="s">
        <v>654</v>
      </c>
      <c r="C462" s="276" t="s">
        <v>694</v>
      </c>
      <c r="D462" s="1545" t="str">
        <f t="shared" si="62"/>
        <v/>
      </c>
      <c r="E462" s="1607">
        <f>IF(ISERROR(VLOOKUP(CONCATENATE($B462,"-",$C462),IN_1A!$B$2:$AA$3000,3,FALSE))=TRUE,"",VLOOKUP(CONCATENATE($B462,"-",$C462),IN_1A!$B$2:$AA$3000,3,FALSE))</f>
        <v>0</v>
      </c>
      <c r="F462" s="1608">
        <f>IF(ISERROR(VLOOKUP(CONCATENATE($B462,"-",$C462),IN_1A!$B$2:$AA$3000,4,FALSE))=TRUE,"",VLOOKUP(CONCATENATE($B462,"-",$C462),IN_1A!$B$2:$AA$3000,4,FALSE))</f>
        <v>0</v>
      </c>
      <c r="G462" s="1607">
        <f>IF(ISERROR(VLOOKUP(CONCATENATE($B462,"-",$C462),IN_1A!$B$2:$AA$3000,5,FALSE))=TRUE,"",VLOOKUP(CONCATENATE($B462,"-",$C462),IN_1A!$B$2:$AA$3000,5,FALSE))</f>
        <v>0</v>
      </c>
      <c r="H462" s="1608">
        <f>IF(ISERROR(VLOOKUP(CONCATENATE($B462,"-",$C462),IN_1A!$B$2:$AA$3000,6,FALSE))=TRUE,"",VLOOKUP(CONCATENATE($B462,"-",$C462),IN_1A!$B$2:$AA$3000,6,FALSE))</f>
        <v>0</v>
      </c>
      <c r="I462" s="1607">
        <f>IF(ISERROR(VLOOKUP(CONCATENATE($B462,"-",$C462),IN_1A!$B$2:$AA$3000,7,FALSE))=TRUE,"",VLOOKUP(CONCATENATE($B462,"-",$C462),IN_1A!$B$2:$AA$3000,7,FALSE))</f>
        <v>0</v>
      </c>
      <c r="J462" s="1608">
        <f>IF(ISERROR(VLOOKUP(CONCATENATE($B462,"-",$C462),IN_1A!$B$2:$AA$3000,8,FALSE))=TRUE,"",VLOOKUP(CONCATENATE($B462,"-",$C462),IN_1A!$B$2:$AA$3000,8,FALSE))</f>
        <v>0</v>
      </c>
      <c r="K462" s="1607">
        <f>IF(ISERROR(VLOOKUP(CONCATENATE($B462,"-",$C462),IN_1A!$B$2:$AA$3000,9,FALSE))=TRUE,"",VLOOKUP(CONCATENATE($B462,"-",$C462),IN_1A!$B$2:$AA$3000,9,FALSE))</f>
        <v>0</v>
      </c>
      <c r="L462" s="1608">
        <f>IF(ISERROR(VLOOKUP(CONCATENATE($B462,"-",$C462),IN_1A!$B$2:$AA$3000,10,FALSE))=TRUE,"",VLOOKUP(CONCATENATE($B462,"-",$C462),IN_1A!$B$2:$AA$3000,10,FALSE))</f>
        <v>0</v>
      </c>
      <c r="M462" s="1607">
        <f>IF(ISERROR(VLOOKUP(CONCATENATE($B462,"-",$C462),IN_1A!$B$2:$AA$3000,11,FALSE))=TRUE,"",VLOOKUP(CONCATENATE($B462,"-",$C462),IN_1A!$B$2:$AA$3000,11,FALSE))</f>
        <v>0</v>
      </c>
      <c r="N462" s="1608">
        <f>IF(ISERROR(VLOOKUP(CONCATENATE($B462,"-",$C462),IN_1A!$B$2:$AA$3000,12,FALSE))=TRUE,"",VLOOKUP(CONCATENATE($B462,"-",$C462),IN_1A!$B$2:$AA$3000,12,FALSE))</f>
        <v>0</v>
      </c>
      <c r="O462" s="1607">
        <f>IF(ISERROR(VLOOKUP(CONCATENATE($B462,"-",$C462),IN_1A!$B$2:$AA$3000,13,FALSE))=TRUE,"",VLOOKUP(CONCATENATE($B462,"-",$C462),IN_1A!$B$2:$AA$3000,13,FALSE))</f>
        <v>0</v>
      </c>
      <c r="P462" s="1608">
        <f>IF(ISERROR(VLOOKUP(CONCATENATE($B462,"-",$C462),IN_1A!$B$2:$AA$3000,14,FALSE))=TRUE,"",VLOOKUP(CONCATENATE($B462,"-",$C462),IN_1A!$B$2:$AA$3000,14,FALSE))</f>
        <v>0</v>
      </c>
      <c r="Q462" s="613">
        <f t="shared" si="59"/>
        <v>0</v>
      </c>
      <c r="R462" s="614">
        <f t="shared" si="59"/>
        <v>0</v>
      </c>
      <c r="S462" s="313" t="str">
        <f t="shared" si="63"/>
        <v/>
      </c>
    </row>
    <row r="463" spans="1:19" s="314" customFormat="1" ht="12" customHeight="1" thickBot="1">
      <c r="A463" s="275" t="s">
        <v>640</v>
      </c>
      <c r="B463" s="273" t="s">
        <v>655</v>
      </c>
      <c r="C463" s="276" t="s">
        <v>694</v>
      </c>
      <c r="D463" s="1545" t="str">
        <f t="shared" si="62"/>
        <v/>
      </c>
      <c r="E463" s="1607">
        <f>IF(ISERROR(VLOOKUP(CONCATENATE($B463,"-",$C463),IN_1A!$B$2:$AA$3000,3,FALSE))=TRUE,"",VLOOKUP(CONCATENATE($B463,"-",$C463),IN_1A!$B$2:$AA$3000,3,FALSE))</f>
        <v>0</v>
      </c>
      <c r="F463" s="1608">
        <f>IF(ISERROR(VLOOKUP(CONCATENATE($B463,"-",$C463),IN_1A!$B$2:$AA$3000,4,FALSE))=TRUE,"",VLOOKUP(CONCATENATE($B463,"-",$C463),IN_1A!$B$2:$AA$3000,4,FALSE))</f>
        <v>0</v>
      </c>
      <c r="G463" s="1607">
        <f>IF(ISERROR(VLOOKUP(CONCATENATE($B463,"-",$C463),IN_1A!$B$2:$AA$3000,5,FALSE))=TRUE,"",VLOOKUP(CONCATENATE($B463,"-",$C463),IN_1A!$B$2:$AA$3000,5,FALSE))</f>
        <v>0</v>
      </c>
      <c r="H463" s="1608">
        <f>IF(ISERROR(VLOOKUP(CONCATENATE($B463,"-",$C463),IN_1A!$B$2:$AA$3000,6,FALSE))=TRUE,"",VLOOKUP(CONCATENATE($B463,"-",$C463),IN_1A!$B$2:$AA$3000,6,FALSE))</f>
        <v>0</v>
      </c>
      <c r="I463" s="1607">
        <f>IF(ISERROR(VLOOKUP(CONCATENATE($B463,"-",$C463),IN_1A!$B$2:$AA$3000,7,FALSE))=TRUE,"",VLOOKUP(CONCATENATE($B463,"-",$C463),IN_1A!$B$2:$AA$3000,7,FALSE))</f>
        <v>0</v>
      </c>
      <c r="J463" s="1608">
        <f>IF(ISERROR(VLOOKUP(CONCATENATE($B463,"-",$C463),IN_1A!$B$2:$AA$3000,8,FALSE))=TRUE,"",VLOOKUP(CONCATENATE($B463,"-",$C463),IN_1A!$B$2:$AA$3000,8,FALSE))</f>
        <v>0</v>
      </c>
      <c r="K463" s="1607">
        <f>IF(ISERROR(VLOOKUP(CONCATENATE($B463,"-",$C463),IN_1A!$B$2:$AA$3000,9,FALSE))=TRUE,"",VLOOKUP(CONCATENATE($B463,"-",$C463),IN_1A!$B$2:$AA$3000,9,FALSE))</f>
        <v>0</v>
      </c>
      <c r="L463" s="1608">
        <f>IF(ISERROR(VLOOKUP(CONCATENATE($B463,"-",$C463),IN_1A!$B$2:$AA$3000,10,FALSE))=TRUE,"",VLOOKUP(CONCATENATE($B463,"-",$C463),IN_1A!$B$2:$AA$3000,10,FALSE))</f>
        <v>0</v>
      </c>
      <c r="M463" s="1607">
        <f>IF(ISERROR(VLOOKUP(CONCATENATE($B463,"-",$C463),IN_1A!$B$2:$AA$3000,11,FALSE))=TRUE,"",VLOOKUP(CONCATENATE($B463,"-",$C463),IN_1A!$B$2:$AA$3000,11,FALSE))</f>
        <v>0</v>
      </c>
      <c r="N463" s="1608">
        <f>IF(ISERROR(VLOOKUP(CONCATENATE($B463,"-",$C463),IN_1A!$B$2:$AA$3000,12,FALSE))=TRUE,"",VLOOKUP(CONCATENATE($B463,"-",$C463),IN_1A!$B$2:$AA$3000,12,FALSE))</f>
        <v>0</v>
      </c>
      <c r="O463" s="1607">
        <f>IF(ISERROR(VLOOKUP(CONCATENATE($B463,"-",$C463),IN_1A!$B$2:$AA$3000,13,FALSE))=TRUE,"",VLOOKUP(CONCATENATE($B463,"-",$C463),IN_1A!$B$2:$AA$3000,13,FALSE))</f>
        <v>0</v>
      </c>
      <c r="P463" s="1608">
        <f>IF(ISERROR(VLOOKUP(CONCATENATE($B463,"-",$C463),IN_1A!$B$2:$AA$3000,14,FALSE))=TRUE,"",VLOOKUP(CONCATENATE($B463,"-",$C463),IN_1A!$B$2:$AA$3000,14,FALSE))</f>
        <v>0</v>
      </c>
      <c r="Q463" s="613">
        <f t="shared" si="59"/>
        <v>0</v>
      </c>
      <c r="R463" s="614">
        <f t="shared" si="59"/>
        <v>0</v>
      </c>
      <c r="S463" s="313" t="str">
        <f t="shared" si="63"/>
        <v/>
      </c>
    </row>
    <row r="464" spans="1:19" s="314" customFormat="1" ht="12" customHeight="1" thickBot="1">
      <c r="A464" s="277" t="s">
        <v>642</v>
      </c>
      <c r="B464" s="278" t="s">
        <v>656</v>
      </c>
      <c r="C464" s="279" t="s">
        <v>694</v>
      </c>
      <c r="D464" s="1541" t="str">
        <f t="shared" si="62"/>
        <v/>
      </c>
      <c r="E464" s="1609">
        <f>IF(ISERROR(VLOOKUP(CONCATENATE($B464,"-",$C464),IN_1A!$B$2:$AA$3000,3,FALSE))=TRUE,"",VLOOKUP(CONCATENATE($B464,"-",$C464),IN_1A!$B$2:$AA$3000,3,FALSE))</f>
        <v>0</v>
      </c>
      <c r="F464" s="1610">
        <f>IF(ISERROR(VLOOKUP(CONCATENATE($B464,"-",$C464),IN_1A!$B$2:$AA$3000,4,FALSE))=TRUE,"",VLOOKUP(CONCATENATE($B464,"-",$C464),IN_1A!$B$2:$AA$3000,4,FALSE))</f>
        <v>0</v>
      </c>
      <c r="G464" s="1609">
        <f>IF(ISERROR(VLOOKUP(CONCATENATE($B464,"-",$C464),IN_1A!$B$2:$AA$3000,5,FALSE))=TRUE,"",VLOOKUP(CONCATENATE($B464,"-",$C464),IN_1A!$B$2:$AA$3000,5,FALSE))</f>
        <v>0</v>
      </c>
      <c r="H464" s="1610">
        <f>IF(ISERROR(VLOOKUP(CONCATENATE($B464,"-",$C464),IN_1A!$B$2:$AA$3000,6,FALSE))=TRUE,"",VLOOKUP(CONCATENATE($B464,"-",$C464),IN_1A!$B$2:$AA$3000,6,FALSE))</f>
        <v>0</v>
      </c>
      <c r="I464" s="1609">
        <f>IF(ISERROR(VLOOKUP(CONCATENATE($B464,"-",$C464),IN_1A!$B$2:$AA$3000,7,FALSE))=TRUE,"",VLOOKUP(CONCATENATE($B464,"-",$C464),IN_1A!$B$2:$AA$3000,7,FALSE))</f>
        <v>0</v>
      </c>
      <c r="J464" s="1610">
        <f>IF(ISERROR(VLOOKUP(CONCATENATE($B464,"-",$C464),IN_1A!$B$2:$AA$3000,8,FALSE))=TRUE,"",VLOOKUP(CONCATENATE($B464,"-",$C464),IN_1A!$B$2:$AA$3000,8,FALSE))</f>
        <v>0</v>
      </c>
      <c r="K464" s="1609">
        <f>IF(ISERROR(VLOOKUP(CONCATENATE($B464,"-",$C464),IN_1A!$B$2:$AA$3000,9,FALSE))=TRUE,"",VLOOKUP(CONCATENATE($B464,"-",$C464),IN_1A!$B$2:$AA$3000,9,FALSE))</f>
        <v>0</v>
      </c>
      <c r="L464" s="1610">
        <f>IF(ISERROR(VLOOKUP(CONCATENATE($B464,"-",$C464),IN_1A!$B$2:$AA$3000,10,FALSE))=TRUE,"",VLOOKUP(CONCATENATE($B464,"-",$C464),IN_1A!$B$2:$AA$3000,10,FALSE))</f>
        <v>0</v>
      </c>
      <c r="M464" s="1609">
        <f>IF(ISERROR(VLOOKUP(CONCATENATE($B464,"-",$C464),IN_1A!$B$2:$AA$3000,11,FALSE))=TRUE,"",VLOOKUP(CONCATENATE($B464,"-",$C464),IN_1A!$B$2:$AA$3000,11,FALSE))</f>
        <v>0</v>
      </c>
      <c r="N464" s="1610">
        <f>IF(ISERROR(VLOOKUP(CONCATENATE($B464,"-",$C464),IN_1A!$B$2:$AA$3000,12,FALSE))=TRUE,"",VLOOKUP(CONCATENATE($B464,"-",$C464),IN_1A!$B$2:$AA$3000,12,FALSE))</f>
        <v>0</v>
      </c>
      <c r="O464" s="1609">
        <f>IF(ISERROR(VLOOKUP(CONCATENATE($B464,"-",$C464),IN_1A!$B$2:$AA$3000,13,FALSE))=TRUE,"",VLOOKUP(CONCATENATE($B464,"-",$C464),IN_1A!$B$2:$AA$3000,13,FALSE))</f>
        <v>0</v>
      </c>
      <c r="P464" s="1610">
        <f>IF(ISERROR(VLOOKUP(CONCATENATE($B464,"-",$C464),IN_1A!$B$2:$AA$3000,14,FALSE))=TRUE,"",VLOOKUP(CONCATENATE($B464,"-",$C464),IN_1A!$B$2:$AA$3000,14,FALSE))</f>
        <v>0</v>
      </c>
      <c r="Q464" s="615">
        <f t="shared" si="59"/>
        <v>0</v>
      </c>
      <c r="R464" s="616">
        <f t="shared" si="59"/>
        <v>0</v>
      </c>
      <c r="S464" s="313" t="str">
        <f t="shared" si="63"/>
        <v/>
      </c>
    </row>
    <row r="465" spans="1:19" s="314" customFormat="1" ht="12" customHeight="1" thickBot="1">
      <c r="A465" s="295" t="s">
        <v>657</v>
      </c>
      <c r="B465" s="286"/>
      <c r="C465" s="287"/>
      <c r="D465" s="1546"/>
      <c r="E465" s="522"/>
      <c r="F465" s="505"/>
      <c r="G465" s="505"/>
      <c r="H465" s="505"/>
      <c r="I465" s="505"/>
      <c r="J465" s="505"/>
      <c r="K465" s="505"/>
      <c r="L465" s="505"/>
      <c r="M465" s="505"/>
      <c r="N465" s="505"/>
      <c r="O465" s="505"/>
      <c r="P465" s="505"/>
      <c r="Q465" s="617"/>
      <c r="R465" s="618"/>
      <c r="S465" s="313" t="str">
        <f t="shared" si="63"/>
        <v/>
      </c>
    </row>
    <row r="466" spans="1:19" s="314" customFormat="1" ht="12" customHeight="1" thickBot="1">
      <c r="A466" s="280" t="s">
        <v>598</v>
      </c>
      <c r="B466" s="286"/>
      <c r="C466" s="287"/>
      <c r="D466" s="1547"/>
      <c r="E466" s="522"/>
      <c r="F466" s="505"/>
      <c r="G466" s="505"/>
      <c r="H466" s="505"/>
      <c r="I466" s="505"/>
      <c r="J466" s="505"/>
      <c r="K466" s="505"/>
      <c r="L466" s="505"/>
      <c r="M466" s="505"/>
      <c r="N466" s="505"/>
      <c r="O466" s="505"/>
      <c r="P466" s="505"/>
      <c r="Q466" s="617"/>
      <c r="R466" s="618"/>
      <c r="S466" s="313" t="str">
        <f t="shared" si="63"/>
        <v/>
      </c>
    </row>
    <row r="467" spans="1:19" s="315" customFormat="1" ht="12" thickBot="1">
      <c r="A467" s="272" t="s">
        <v>658</v>
      </c>
      <c r="B467" s="283" t="s">
        <v>659</v>
      </c>
      <c r="C467" s="284" t="s">
        <v>694</v>
      </c>
      <c r="D467" s="1544" t="str">
        <f t="shared" ref="D467:D475" si="64">CONCATENATE(D$425)</f>
        <v/>
      </c>
      <c r="E467" s="1605">
        <f>IF(ISERROR(VLOOKUP(CONCATENATE($B467,"-",$C467),IN_1A!$B$2:$AA$3000,3,FALSE))=TRUE,"",VLOOKUP(CONCATENATE($B467,"-",$C467),IN_1A!$B$2:$AA$3000,3,FALSE))</f>
        <v>0</v>
      </c>
      <c r="F467" s="1606">
        <f>IF(ISERROR(VLOOKUP(CONCATENATE($B467,"-",$C467),IN_1A!$B$2:$AA$3000,4,FALSE))=TRUE,"",VLOOKUP(CONCATENATE($B467,"-",$C467),IN_1A!$B$2:$AA$3000,4,FALSE))</f>
        <v>0</v>
      </c>
      <c r="G467" s="1605">
        <f>IF(ISERROR(VLOOKUP(CONCATENATE($B467,"-",$C467),IN_1A!$B$2:$AA$3000,5,FALSE))=TRUE,"",VLOOKUP(CONCATENATE($B467,"-",$C467),IN_1A!$B$2:$AA$3000,5,FALSE))</f>
        <v>0</v>
      </c>
      <c r="H467" s="1606">
        <f>IF(ISERROR(VLOOKUP(CONCATENATE($B467,"-",$C467),IN_1A!$B$2:$AA$3000,6,FALSE))=TRUE,"",VLOOKUP(CONCATENATE($B467,"-",$C467),IN_1A!$B$2:$AA$3000,6,FALSE))</f>
        <v>0</v>
      </c>
      <c r="I467" s="1605">
        <f>IF(ISERROR(VLOOKUP(CONCATENATE($B467,"-",$C467),IN_1A!$B$2:$AA$3000,7,FALSE))=TRUE,"",VLOOKUP(CONCATENATE($B467,"-",$C467),IN_1A!$B$2:$AA$3000,7,FALSE))</f>
        <v>0</v>
      </c>
      <c r="J467" s="1606">
        <f>IF(ISERROR(VLOOKUP(CONCATENATE($B467,"-",$C467),IN_1A!$B$2:$AA$3000,8,FALSE))=TRUE,"",VLOOKUP(CONCATENATE($B467,"-",$C467),IN_1A!$B$2:$AA$3000,8,FALSE))</f>
        <v>0</v>
      </c>
      <c r="K467" s="1605">
        <f>IF(ISERROR(VLOOKUP(CONCATENATE($B467,"-",$C467),IN_1A!$B$2:$AA$3000,9,FALSE))=TRUE,"",VLOOKUP(CONCATENATE($B467,"-",$C467),IN_1A!$B$2:$AA$3000,9,FALSE))</f>
        <v>0</v>
      </c>
      <c r="L467" s="1606">
        <f>IF(ISERROR(VLOOKUP(CONCATENATE($B467,"-",$C467),IN_1A!$B$2:$AA$3000,10,FALSE))=TRUE,"",VLOOKUP(CONCATENATE($B467,"-",$C467),IN_1A!$B$2:$AA$3000,10,FALSE))</f>
        <v>0</v>
      </c>
      <c r="M467" s="1605">
        <f>IF(ISERROR(VLOOKUP(CONCATENATE($B467,"-",$C467),IN_1A!$B$2:$AA$3000,11,FALSE))=TRUE,"",VLOOKUP(CONCATENATE($B467,"-",$C467),IN_1A!$B$2:$AA$3000,11,FALSE))</f>
        <v>0</v>
      </c>
      <c r="N467" s="1606">
        <f>IF(ISERROR(VLOOKUP(CONCATENATE($B467,"-",$C467),IN_1A!$B$2:$AA$3000,12,FALSE))=TRUE,"",VLOOKUP(CONCATENATE($B467,"-",$C467),IN_1A!$B$2:$AA$3000,12,FALSE))</f>
        <v>0</v>
      </c>
      <c r="O467" s="1605">
        <f>IF(ISERROR(VLOOKUP(CONCATENATE($B467,"-",$C467),IN_1A!$B$2:$AA$3000,13,FALSE))=TRUE,"",VLOOKUP(CONCATENATE($B467,"-",$C467),IN_1A!$B$2:$AA$3000,13,FALSE))</f>
        <v>0</v>
      </c>
      <c r="P467" s="1606">
        <f>IF(ISERROR(VLOOKUP(CONCATENATE($B467,"-",$C467),IN_1A!$B$2:$AA$3000,14,FALSE))=TRUE,"",VLOOKUP(CONCATENATE($B467,"-",$C467),IN_1A!$B$2:$AA$3000,14,FALSE))</f>
        <v>0</v>
      </c>
      <c r="Q467" s="611">
        <f t="shared" si="59"/>
        <v>0</v>
      </c>
      <c r="R467" s="612">
        <f t="shared" si="59"/>
        <v>0</v>
      </c>
      <c r="S467" s="313"/>
    </row>
    <row r="468" spans="1:19" s="315" customFormat="1" ht="12" thickBot="1">
      <c r="A468" s="275" t="s">
        <v>660</v>
      </c>
      <c r="B468" s="273" t="s">
        <v>661</v>
      </c>
      <c r="C468" s="276" t="s">
        <v>694</v>
      </c>
      <c r="D468" s="1545" t="str">
        <f t="shared" si="64"/>
        <v/>
      </c>
      <c r="E468" s="1607">
        <f>IF(ISERROR(VLOOKUP(CONCATENATE($B468,"-",$C468),IN_1A!$B$2:$AA$3000,3,FALSE))=TRUE,"",VLOOKUP(CONCATENATE($B468,"-",$C468),IN_1A!$B$2:$AA$3000,3,FALSE))</f>
        <v>0</v>
      </c>
      <c r="F468" s="1608">
        <f>IF(ISERROR(VLOOKUP(CONCATENATE($B468,"-",$C468),IN_1A!$B$2:$AA$3000,4,FALSE))=TRUE,"",VLOOKUP(CONCATENATE($B468,"-",$C468),IN_1A!$B$2:$AA$3000,4,FALSE))</f>
        <v>0</v>
      </c>
      <c r="G468" s="1607">
        <f>IF(ISERROR(VLOOKUP(CONCATENATE($B468,"-",$C468),IN_1A!$B$2:$AA$3000,5,FALSE))=TRUE,"",VLOOKUP(CONCATENATE($B468,"-",$C468),IN_1A!$B$2:$AA$3000,5,FALSE))</f>
        <v>0</v>
      </c>
      <c r="H468" s="1608">
        <f>IF(ISERROR(VLOOKUP(CONCATENATE($B468,"-",$C468),IN_1A!$B$2:$AA$3000,6,FALSE))=TRUE,"",VLOOKUP(CONCATENATE($B468,"-",$C468),IN_1A!$B$2:$AA$3000,6,FALSE))</f>
        <v>0</v>
      </c>
      <c r="I468" s="1607">
        <f>IF(ISERROR(VLOOKUP(CONCATENATE($B468,"-",$C468),IN_1A!$B$2:$AA$3000,7,FALSE))=TRUE,"",VLOOKUP(CONCATENATE($B468,"-",$C468),IN_1A!$B$2:$AA$3000,7,FALSE))</f>
        <v>0</v>
      </c>
      <c r="J468" s="1608">
        <f>IF(ISERROR(VLOOKUP(CONCATENATE($B468,"-",$C468),IN_1A!$B$2:$AA$3000,8,FALSE))=TRUE,"",VLOOKUP(CONCATENATE($B468,"-",$C468),IN_1A!$B$2:$AA$3000,8,FALSE))</f>
        <v>0</v>
      </c>
      <c r="K468" s="1607">
        <f>IF(ISERROR(VLOOKUP(CONCATENATE($B468,"-",$C468),IN_1A!$B$2:$AA$3000,9,FALSE))=TRUE,"",VLOOKUP(CONCATENATE($B468,"-",$C468),IN_1A!$B$2:$AA$3000,9,FALSE))</f>
        <v>0</v>
      </c>
      <c r="L468" s="1608">
        <f>IF(ISERROR(VLOOKUP(CONCATENATE($B468,"-",$C468),IN_1A!$B$2:$AA$3000,10,FALSE))=TRUE,"",VLOOKUP(CONCATENATE($B468,"-",$C468),IN_1A!$B$2:$AA$3000,10,FALSE))</f>
        <v>0</v>
      </c>
      <c r="M468" s="1607">
        <f>IF(ISERROR(VLOOKUP(CONCATENATE($B468,"-",$C468),IN_1A!$B$2:$AA$3000,11,FALSE))=TRUE,"",VLOOKUP(CONCATENATE($B468,"-",$C468),IN_1A!$B$2:$AA$3000,11,FALSE))</f>
        <v>0</v>
      </c>
      <c r="N468" s="1608">
        <f>IF(ISERROR(VLOOKUP(CONCATENATE($B468,"-",$C468),IN_1A!$B$2:$AA$3000,12,FALSE))=TRUE,"",VLOOKUP(CONCATENATE($B468,"-",$C468),IN_1A!$B$2:$AA$3000,12,FALSE))</f>
        <v>0</v>
      </c>
      <c r="O468" s="1607">
        <f>IF(ISERROR(VLOOKUP(CONCATENATE($B468,"-",$C468),IN_1A!$B$2:$AA$3000,13,FALSE))=TRUE,"",VLOOKUP(CONCATENATE($B468,"-",$C468),IN_1A!$B$2:$AA$3000,13,FALSE))</f>
        <v>0</v>
      </c>
      <c r="P468" s="1608">
        <f>IF(ISERROR(VLOOKUP(CONCATENATE($B468,"-",$C468),IN_1A!$B$2:$AA$3000,14,FALSE))=TRUE,"",VLOOKUP(CONCATENATE($B468,"-",$C468),IN_1A!$B$2:$AA$3000,14,FALSE))</f>
        <v>0</v>
      </c>
      <c r="Q468" s="613">
        <f t="shared" si="59"/>
        <v>0</v>
      </c>
      <c r="R468" s="614">
        <f t="shared" si="59"/>
        <v>0</v>
      </c>
      <c r="S468" s="313"/>
    </row>
    <row r="469" spans="1:19" s="314" customFormat="1" ht="12" customHeight="1" thickBot="1">
      <c r="A469" s="275" t="s">
        <v>662</v>
      </c>
      <c r="B469" s="273" t="s">
        <v>663</v>
      </c>
      <c r="C469" s="276" t="s">
        <v>694</v>
      </c>
      <c r="D469" s="1545" t="str">
        <f t="shared" si="64"/>
        <v/>
      </c>
      <c r="E469" s="1607">
        <f>IF(ISERROR(VLOOKUP(CONCATENATE($B469,"-",$C469),IN_1A!$B$2:$AA$3000,3,FALSE))=TRUE,"",VLOOKUP(CONCATENATE($B469,"-",$C469),IN_1A!$B$2:$AA$3000,3,FALSE))</f>
        <v>0</v>
      </c>
      <c r="F469" s="1608">
        <f>IF(ISERROR(VLOOKUP(CONCATENATE($B469,"-",$C469),IN_1A!$B$2:$AA$3000,4,FALSE))=TRUE,"",VLOOKUP(CONCATENATE($B469,"-",$C469),IN_1A!$B$2:$AA$3000,4,FALSE))</f>
        <v>0</v>
      </c>
      <c r="G469" s="1607">
        <f>IF(ISERROR(VLOOKUP(CONCATENATE($B469,"-",$C469),IN_1A!$B$2:$AA$3000,5,FALSE))=TRUE,"",VLOOKUP(CONCATENATE($B469,"-",$C469),IN_1A!$B$2:$AA$3000,5,FALSE))</f>
        <v>0</v>
      </c>
      <c r="H469" s="1608">
        <f>IF(ISERROR(VLOOKUP(CONCATENATE($B469,"-",$C469),IN_1A!$B$2:$AA$3000,6,FALSE))=TRUE,"",VLOOKUP(CONCATENATE($B469,"-",$C469),IN_1A!$B$2:$AA$3000,6,FALSE))</f>
        <v>0</v>
      </c>
      <c r="I469" s="1607">
        <f>IF(ISERROR(VLOOKUP(CONCATENATE($B469,"-",$C469),IN_1A!$B$2:$AA$3000,7,FALSE))=TRUE,"",VLOOKUP(CONCATENATE($B469,"-",$C469),IN_1A!$B$2:$AA$3000,7,FALSE))</f>
        <v>0</v>
      </c>
      <c r="J469" s="1608">
        <f>IF(ISERROR(VLOOKUP(CONCATENATE($B469,"-",$C469),IN_1A!$B$2:$AA$3000,8,FALSE))=TRUE,"",VLOOKUP(CONCATENATE($B469,"-",$C469),IN_1A!$B$2:$AA$3000,8,FALSE))</f>
        <v>0</v>
      </c>
      <c r="K469" s="1607">
        <f>IF(ISERROR(VLOOKUP(CONCATENATE($B469,"-",$C469),IN_1A!$B$2:$AA$3000,9,FALSE))=TRUE,"",VLOOKUP(CONCATENATE($B469,"-",$C469),IN_1A!$B$2:$AA$3000,9,FALSE))</f>
        <v>0</v>
      </c>
      <c r="L469" s="1608">
        <f>IF(ISERROR(VLOOKUP(CONCATENATE($B469,"-",$C469),IN_1A!$B$2:$AA$3000,10,FALSE))=TRUE,"",VLOOKUP(CONCATENATE($B469,"-",$C469),IN_1A!$B$2:$AA$3000,10,FALSE))</f>
        <v>0</v>
      </c>
      <c r="M469" s="1607">
        <f>IF(ISERROR(VLOOKUP(CONCATENATE($B469,"-",$C469),IN_1A!$B$2:$AA$3000,11,FALSE))=TRUE,"",VLOOKUP(CONCATENATE($B469,"-",$C469),IN_1A!$B$2:$AA$3000,11,FALSE))</f>
        <v>0</v>
      </c>
      <c r="N469" s="1608">
        <f>IF(ISERROR(VLOOKUP(CONCATENATE($B469,"-",$C469),IN_1A!$B$2:$AA$3000,12,FALSE))=TRUE,"",VLOOKUP(CONCATENATE($B469,"-",$C469),IN_1A!$B$2:$AA$3000,12,FALSE))</f>
        <v>0</v>
      </c>
      <c r="O469" s="1607">
        <f>IF(ISERROR(VLOOKUP(CONCATENATE($B469,"-",$C469),IN_1A!$B$2:$AA$3000,13,FALSE))=TRUE,"",VLOOKUP(CONCATENATE($B469,"-",$C469),IN_1A!$B$2:$AA$3000,13,FALSE))</f>
        <v>0</v>
      </c>
      <c r="P469" s="1608">
        <f>IF(ISERROR(VLOOKUP(CONCATENATE($B469,"-",$C469),IN_1A!$B$2:$AA$3000,14,FALSE))=TRUE,"",VLOOKUP(CONCATENATE($B469,"-",$C469),IN_1A!$B$2:$AA$3000,14,FALSE))</f>
        <v>0</v>
      </c>
      <c r="Q469" s="613">
        <f t="shared" si="59"/>
        <v>0</v>
      </c>
      <c r="R469" s="614">
        <f t="shared" si="59"/>
        <v>0</v>
      </c>
      <c r="S469" s="313" t="str">
        <f t="shared" ref="S469:S477" si="65">IF(O469&gt;Q469,"ERRORE",IF(P469&gt;R469,"ERRORE",""))</f>
        <v/>
      </c>
    </row>
    <row r="470" spans="1:19" s="314" customFormat="1" ht="12" customHeight="1" thickBot="1">
      <c r="A470" s="275" t="s">
        <v>664</v>
      </c>
      <c r="B470" s="273" t="s">
        <v>665</v>
      </c>
      <c r="C470" s="276" t="s">
        <v>694</v>
      </c>
      <c r="D470" s="1545" t="str">
        <f t="shared" si="64"/>
        <v/>
      </c>
      <c r="E470" s="1607">
        <f>IF(ISERROR(VLOOKUP(CONCATENATE($B470,"-",$C470),IN_1A!$B$2:$AA$3000,3,FALSE))=TRUE,"",VLOOKUP(CONCATENATE($B470,"-",$C470),IN_1A!$B$2:$AA$3000,3,FALSE))</f>
        <v>0</v>
      </c>
      <c r="F470" s="1608">
        <f>IF(ISERROR(VLOOKUP(CONCATENATE($B470,"-",$C470),IN_1A!$B$2:$AA$3000,4,FALSE))=TRUE,"",VLOOKUP(CONCATENATE($B470,"-",$C470),IN_1A!$B$2:$AA$3000,4,FALSE))</f>
        <v>0</v>
      </c>
      <c r="G470" s="1607">
        <f>IF(ISERROR(VLOOKUP(CONCATENATE($B470,"-",$C470),IN_1A!$B$2:$AA$3000,5,FALSE))=TRUE,"",VLOOKUP(CONCATENATE($B470,"-",$C470),IN_1A!$B$2:$AA$3000,5,FALSE))</f>
        <v>0</v>
      </c>
      <c r="H470" s="1608">
        <f>IF(ISERROR(VLOOKUP(CONCATENATE($B470,"-",$C470),IN_1A!$B$2:$AA$3000,6,FALSE))=TRUE,"",VLOOKUP(CONCATENATE($B470,"-",$C470),IN_1A!$B$2:$AA$3000,6,FALSE))</f>
        <v>0</v>
      </c>
      <c r="I470" s="1607">
        <f>IF(ISERROR(VLOOKUP(CONCATENATE($B470,"-",$C470),IN_1A!$B$2:$AA$3000,7,FALSE))=TRUE,"",VLOOKUP(CONCATENATE($B470,"-",$C470),IN_1A!$B$2:$AA$3000,7,FALSE))</f>
        <v>0</v>
      </c>
      <c r="J470" s="1608">
        <f>IF(ISERROR(VLOOKUP(CONCATENATE($B470,"-",$C470),IN_1A!$B$2:$AA$3000,8,FALSE))=TRUE,"",VLOOKUP(CONCATENATE($B470,"-",$C470),IN_1A!$B$2:$AA$3000,8,FALSE))</f>
        <v>0</v>
      </c>
      <c r="K470" s="1607">
        <f>IF(ISERROR(VLOOKUP(CONCATENATE($B470,"-",$C470),IN_1A!$B$2:$AA$3000,9,FALSE))=TRUE,"",VLOOKUP(CONCATENATE($B470,"-",$C470),IN_1A!$B$2:$AA$3000,9,FALSE))</f>
        <v>0</v>
      </c>
      <c r="L470" s="1608">
        <f>IF(ISERROR(VLOOKUP(CONCATENATE($B470,"-",$C470),IN_1A!$B$2:$AA$3000,10,FALSE))=TRUE,"",VLOOKUP(CONCATENATE($B470,"-",$C470),IN_1A!$B$2:$AA$3000,10,FALSE))</f>
        <v>0</v>
      </c>
      <c r="M470" s="1607">
        <f>IF(ISERROR(VLOOKUP(CONCATENATE($B470,"-",$C470),IN_1A!$B$2:$AA$3000,11,FALSE))=TRUE,"",VLOOKUP(CONCATENATE($B470,"-",$C470),IN_1A!$B$2:$AA$3000,11,FALSE))</f>
        <v>0</v>
      </c>
      <c r="N470" s="1608">
        <f>IF(ISERROR(VLOOKUP(CONCATENATE($B470,"-",$C470),IN_1A!$B$2:$AA$3000,12,FALSE))=TRUE,"",VLOOKUP(CONCATENATE($B470,"-",$C470),IN_1A!$B$2:$AA$3000,12,FALSE))</f>
        <v>0</v>
      </c>
      <c r="O470" s="1607">
        <f>IF(ISERROR(VLOOKUP(CONCATENATE($B470,"-",$C470),IN_1A!$B$2:$AA$3000,13,FALSE))=TRUE,"",VLOOKUP(CONCATENATE($B470,"-",$C470),IN_1A!$B$2:$AA$3000,13,FALSE))</f>
        <v>0</v>
      </c>
      <c r="P470" s="1608">
        <f>IF(ISERROR(VLOOKUP(CONCATENATE($B470,"-",$C470),IN_1A!$B$2:$AA$3000,14,FALSE))=TRUE,"",VLOOKUP(CONCATENATE($B470,"-",$C470),IN_1A!$B$2:$AA$3000,14,FALSE))</f>
        <v>0</v>
      </c>
      <c r="Q470" s="613">
        <f t="shared" si="59"/>
        <v>0</v>
      </c>
      <c r="R470" s="614">
        <f t="shared" si="59"/>
        <v>0</v>
      </c>
      <c r="S470" s="313" t="str">
        <f t="shared" si="65"/>
        <v/>
      </c>
    </row>
    <row r="471" spans="1:19" s="314" customFormat="1" ht="12" customHeight="1" thickBot="1">
      <c r="A471" s="275" t="s">
        <v>666</v>
      </c>
      <c r="B471" s="291" t="s">
        <v>667</v>
      </c>
      <c r="C471" s="274" t="s">
        <v>694</v>
      </c>
      <c r="D471" s="1545" t="str">
        <f t="shared" si="64"/>
        <v/>
      </c>
      <c r="E471" s="1607">
        <f>IF(ISERROR(VLOOKUP(CONCATENATE($B471,"-",$C471),IN_1A!$B$2:$AA$3000,3,FALSE))=TRUE,"",VLOOKUP(CONCATENATE($B471,"-",$C471),IN_1A!$B$2:$AA$3000,3,FALSE))</f>
        <v>0</v>
      </c>
      <c r="F471" s="1608">
        <f>IF(ISERROR(VLOOKUP(CONCATENATE($B471,"-",$C471),IN_1A!$B$2:$AA$3000,4,FALSE))=TRUE,"",VLOOKUP(CONCATENATE($B471,"-",$C471),IN_1A!$B$2:$AA$3000,4,FALSE))</f>
        <v>0</v>
      </c>
      <c r="G471" s="1607">
        <f>IF(ISERROR(VLOOKUP(CONCATENATE($B471,"-",$C471),IN_1A!$B$2:$AA$3000,5,FALSE))=TRUE,"",VLOOKUP(CONCATENATE($B471,"-",$C471),IN_1A!$B$2:$AA$3000,5,FALSE))</f>
        <v>0</v>
      </c>
      <c r="H471" s="1608">
        <f>IF(ISERROR(VLOOKUP(CONCATENATE($B471,"-",$C471),IN_1A!$B$2:$AA$3000,6,FALSE))=TRUE,"",VLOOKUP(CONCATENATE($B471,"-",$C471),IN_1A!$B$2:$AA$3000,6,FALSE))</f>
        <v>0</v>
      </c>
      <c r="I471" s="1607">
        <f>IF(ISERROR(VLOOKUP(CONCATENATE($B471,"-",$C471),IN_1A!$B$2:$AA$3000,7,FALSE))=TRUE,"",VLOOKUP(CONCATENATE($B471,"-",$C471),IN_1A!$B$2:$AA$3000,7,FALSE))</f>
        <v>0</v>
      </c>
      <c r="J471" s="1608">
        <f>IF(ISERROR(VLOOKUP(CONCATENATE($B471,"-",$C471),IN_1A!$B$2:$AA$3000,8,FALSE))=TRUE,"",VLOOKUP(CONCATENATE($B471,"-",$C471),IN_1A!$B$2:$AA$3000,8,FALSE))</f>
        <v>0</v>
      </c>
      <c r="K471" s="1607">
        <f>IF(ISERROR(VLOOKUP(CONCATENATE($B471,"-",$C471),IN_1A!$B$2:$AA$3000,9,FALSE))=TRUE,"",VLOOKUP(CONCATENATE($B471,"-",$C471),IN_1A!$B$2:$AA$3000,9,FALSE))</f>
        <v>0</v>
      </c>
      <c r="L471" s="1608">
        <f>IF(ISERROR(VLOOKUP(CONCATENATE($B471,"-",$C471),IN_1A!$B$2:$AA$3000,10,FALSE))=TRUE,"",VLOOKUP(CONCATENATE($B471,"-",$C471),IN_1A!$B$2:$AA$3000,10,FALSE))</f>
        <v>0</v>
      </c>
      <c r="M471" s="1607">
        <f>IF(ISERROR(VLOOKUP(CONCATENATE($B471,"-",$C471),IN_1A!$B$2:$AA$3000,11,FALSE))=TRUE,"",VLOOKUP(CONCATENATE($B471,"-",$C471),IN_1A!$B$2:$AA$3000,11,FALSE))</f>
        <v>0</v>
      </c>
      <c r="N471" s="1608">
        <f>IF(ISERROR(VLOOKUP(CONCATENATE($B471,"-",$C471),IN_1A!$B$2:$AA$3000,12,FALSE))=TRUE,"",VLOOKUP(CONCATENATE($B471,"-",$C471),IN_1A!$B$2:$AA$3000,12,FALSE))</f>
        <v>0</v>
      </c>
      <c r="O471" s="1607">
        <f>IF(ISERROR(VLOOKUP(CONCATENATE($B471,"-",$C471),IN_1A!$B$2:$AA$3000,13,FALSE))=TRUE,"",VLOOKUP(CONCATENATE($B471,"-",$C471),IN_1A!$B$2:$AA$3000,13,FALSE))</f>
        <v>0</v>
      </c>
      <c r="P471" s="1608">
        <f>IF(ISERROR(VLOOKUP(CONCATENATE($B471,"-",$C471),IN_1A!$B$2:$AA$3000,14,FALSE))=TRUE,"",VLOOKUP(CONCATENATE($B471,"-",$C471),IN_1A!$B$2:$AA$3000,14,FALSE))</f>
        <v>0</v>
      </c>
      <c r="Q471" s="613">
        <f t="shared" si="59"/>
        <v>0</v>
      </c>
      <c r="R471" s="614">
        <f t="shared" si="59"/>
        <v>0</v>
      </c>
      <c r="S471" s="313" t="str">
        <f t="shared" si="65"/>
        <v/>
      </c>
    </row>
    <row r="472" spans="1:19" s="314" customFormat="1" ht="12" customHeight="1" thickBot="1">
      <c r="A472" s="275" t="s">
        <v>668</v>
      </c>
      <c r="B472" s="273" t="s">
        <v>669</v>
      </c>
      <c r="C472" s="276" t="s">
        <v>694</v>
      </c>
      <c r="D472" s="1545" t="str">
        <f t="shared" si="64"/>
        <v/>
      </c>
      <c r="E472" s="1607">
        <f>IF(ISERROR(VLOOKUP(CONCATENATE($B472,"-",$C472),IN_1A!$B$2:$AA$3000,3,FALSE))=TRUE,"",VLOOKUP(CONCATENATE($B472,"-",$C472),IN_1A!$B$2:$AA$3000,3,FALSE))</f>
        <v>0</v>
      </c>
      <c r="F472" s="1608">
        <f>IF(ISERROR(VLOOKUP(CONCATENATE($B472,"-",$C472),IN_1A!$B$2:$AA$3000,4,FALSE))=TRUE,"",VLOOKUP(CONCATENATE($B472,"-",$C472),IN_1A!$B$2:$AA$3000,4,FALSE))</f>
        <v>0</v>
      </c>
      <c r="G472" s="1607">
        <f>IF(ISERROR(VLOOKUP(CONCATENATE($B472,"-",$C472),IN_1A!$B$2:$AA$3000,5,FALSE))=TRUE,"",VLOOKUP(CONCATENATE($B472,"-",$C472),IN_1A!$B$2:$AA$3000,5,FALSE))</f>
        <v>0</v>
      </c>
      <c r="H472" s="1608">
        <f>IF(ISERROR(VLOOKUP(CONCATENATE($B472,"-",$C472),IN_1A!$B$2:$AA$3000,6,FALSE))=TRUE,"",VLOOKUP(CONCATENATE($B472,"-",$C472),IN_1A!$B$2:$AA$3000,6,FALSE))</f>
        <v>0</v>
      </c>
      <c r="I472" s="1607">
        <f>IF(ISERROR(VLOOKUP(CONCATENATE($B472,"-",$C472),IN_1A!$B$2:$AA$3000,7,FALSE))=TRUE,"",VLOOKUP(CONCATENATE($B472,"-",$C472),IN_1A!$B$2:$AA$3000,7,FALSE))</f>
        <v>0</v>
      </c>
      <c r="J472" s="1608">
        <f>IF(ISERROR(VLOOKUP(CONCATENATE($B472,"-",$C472),IN_1A!$B$2:$AA$3000,8,FALSE))=TRUE,"",VLOOKUP(CONCATENATE($B472,"-",$C472),IN_1A!$B$2:$AA$3000,8,FALSE))</f>
        <v>0</v>
      </c>
      <c r="K472" s="1607">
        <f>IF(ISERROR(VLOOKUP(CONCATENATE($B472,"-",$C472),IN_1A!$B$2:$AA$3000,9,FALSE))=TRUE,"",VLOOKUP(CONCATENATE($B472,"-",$C472),IN_1A!$B$2:$AA$3000,9,FALSE))</f>
        <v>0</v>
      </c>
      <c r="L472" s="1608">
        <f>IF(ISERROR(VLOOKUP(CONCATENATE($B472,"-",$C472),IN_1A!$B$2:$AA$3000,10,FALSE))=TRUE,"",VLOOKUP(CONCATENATE($B472,"-",$C472),IN_1A!$B$2:$AA$3000,10,FALSE))</f>
        <v>0</v>
      </c>
      <c r="M472" s="1607">
        <f>IF(ISERROR(VLOOKUP(CONCATENATE($B472,"-",$C472),IN_1A!$B$2:$AA$3000,11,FALSE))=TRUE,"",VLOOKUP(CONCATENATE($B472,"-",$C472),IN_1A!$B$2:$AA$3000,11,FALSE))</f>
        <v>0</v>
      </c>
      <c r="N472" s="1608">
        <f>IF(ISERROR(VLOOKUP(CONCATENATE($B472,"-",$C472),IN_1A!$B$2:$AA$3000,12,FALSE))=TRUE,"",VLOOKUP(CONCATENATE($B472,"-",$C472),IN_1A!$B$2:$AA$3000,12,FALSE))</f>
        <v>0</v>
      </c>
      <c r="O472" s="1607">
        <f>IF(ISERROR(VLOOKUP(CONCATENATE($B472,"-",$C472),IN_1A!$B$2:$AA$3000,13,FALSE))=TRUE,"",VLOOKUP(CONCATENATE($B472,"-",$C472),IN_1A!$B$2:$AA$3000,13,FALSE))</f>
        <v>0</v>
      </c>
      <c r="P472" s="1608">
        <f>IF(ISERROR(VLOOKUP(CONCATENATE($B472,"-",$C472),IN_1A!$B$2:$AA$3000,14,FALSE))=TRUE,"",VLOOKUP(CONCATENATE($B472,"-",$C472),IN_1A!$B$2:$AA$3000,14,FALSE))</f>
        <v>0</v>
      </c>
      <c r="Q472" s="613">
        <f t="shared" si="59"/>
        <v>0</v>
      </c>
      <c r="R472" s="614">
        <f t="shared" si="59"/>
        <v>0</v>
      </c>
      <c r="S472" s="313" t="str">
        <f t="shared" si="65"/>
        <v/>
      </c>
    </row>
    <row r="473" spans="1:19" s="314" customFormat="1" ht="12" customHeight="1" thickBot="1">
      <c r="A473" s="275" t="s">
        <v>670</v>
      </c>
      <c r="B473" s="296" t="s">
        <v>671</v>
      </c>
      <c r="C473" s="297" t="s">
        <v>694</v>
      </c>
      <c r="D473" s="1545" t="str">
        <f t="shared" si="64"/>
        <v/>
      </c>
      <c r="E473" s="1607">
        <f>IF(ISERROR(VLOOKUP(CONCATENATE($B473,"-",$C473),IN_1A!$B$2:$AA$3000,3,FALSE))=TRUE,"",VLOOKUP(CONCATENATE($B473,"-",$C473),IN_1A!$B$2:$AA$3000,3,FALSE))</f>
        <v>0</v>
      </c>
      <c r="F473" s="1608">
        <f>IF(ISERROR(VLOOKUP(CONCATENATE($B473,"-",$C473),IN_1A!$B$2:$AA$3000,4,FALSE))=TRUE,"",VLOOKUP(CONCATENATE($B473,"-",$C473),IN_1A!$B$2:$AA$3000,4,FALSE))</f>
        <v>0</v>
      </c>
      <c r="G473" s="1607">
        <f>IF(ISERROR(VLOOKUP(CONCATENATE($B473,"-",$C473),IN_1A!$B$2:$AA$3000,5,FALSE))=TRUE,"",VLOOKUP(CONCATENATE($B473,"-",$C473),IN_1A!$B$2:$AA$3000,5,FALSE))</f>
        <v>0</v>
      </c>
      <c r="H473" s="1608">
        <f>IF(ISERROR(VLOOKUP(CONCATENATE($B473,"-",$C473),IN_1A!$B$2:$AA$3000,6,FALSE))=TRUE,"",VLOOKUP(CONCATENATE($B473,"-",$C473),IN_1A!$B$2:$AA$3000,6,FALSE))</f>
        <v>0</v>
      </c>
      <c r="I473" s="1607">
        <f>IF(ISERROR(VLOOKUP(CONCATENATE($B473,"-",$C473),IN_1A!$B$2:$AA$3000,7,FALSE))=TRUE,"",VLOOKUP(CONCATENATE($B473,"-",$C473),IN_1A!$B$2:$AA$3000,7,FALSE))</f>
        <v>0</v>
      </c>
      <c r="J473" s="1608">
        <f>IF(ISERROR(VLOOKUP(CONCATENATE($B473,"-",$C473),IN_1A!$B$2:$AA$3000,8,FALSE))=TRUE,"",VLOOKUP(CONCATENATE($B473,"-",$C473),IN_1A!$B$2:$AA$3000,8,FALSE))</f>
        <v>0</v>
      </c>
      <c r="K473" s="1607">
        <f>IF(ISERROR(VLOOKUP(CONCATENATE($B473,"-",$C473),IN_1A!$B$2:$AA$3000,9,FALSE))=TRUE,"",VLOOKUP(CONCATENATE($B473,"-",$C473),IN_1A!$B$2:$AA$3000,9,FALSE))</f>
        <v>0</v>
      </c>
      <c r="L473" s="1608">
        <f>IF(ISERROR(VLOOKUP(CONCATENATE($B473,"-",$C473),IN_1A!$B$2:$AA$3000,10,FALSE))=TRUE,"",VLOOKUP(CONCATENATE($B473,"-",$C473),IN_1A!$B$2:$AA$3000,10,FALSE))</f>
        <v>0</v>
      </c>
      <c r="M473" s="1607">
        <f>IF(ISERROR(VLOOKUP(CONCATENATE($B473,"-",$C473),IN_1A!$B$2:$AA$3000,11,FALSE))=TRUE,"",VLOOKUP(CONCATENATE($B473,"-",$C473),IN_1A!$B$2:$AA$3000,11,FALSE))</f>
        <v>0</v>
      </c>
      <c r="N473" s="1608">
        <f>IF(ISERROR(VLOOKUP(CONCATENATE($B473,"-",$C473),IN_1A!$B$2:$AA$3000,12,FALSE))=TRUE,"",VLOOKUP(CONCATENATE($B473,"-",$C473),IN_1A!$B$2:$AA$3000,12,FALSE))</f>
        <v>0</v>
      </c>
      <c r="O473" s="1607">
        <f>IF(ISERROR(VLOOKUP(CONCATENATE($B473,"-",$C473),IN_1A!$B$2:$AA$3000,13,FALSE))=TRUE,"",VLOOKUP(CONCATENATE($B473,"-",$C473),IN_1A!$B$2:$AA$3000,13,FALSE))</f>
        <v>0</v>
      </c>
      <c r="P473" s="1608">
        <f>IF(ISERROR(VLOOKUP(CONCATENATE($B473,"-",$C473),IN_1A!$B$2:$AA$3000,14,FALSE))=TRUE,"",VLOOKUP(CONCATENATE($B473,"-",$C473),IN_1A!$B$2:$AA$3000,14,FALSE))</f>
        <v>0</v>
      </c>
      <c r="Q473" s="613">
        <f t="shared" si="59"/>
        <v>0</v>
      </c>
      <c r="R473" s="614">
        <f t="shared" si="59"/>
        <v>0</v>
      </c>
      <c r="S473" s="313" t="str">
        <f t="shared" si="65"/>
        <v/>
      </c>
    </row>
    <row r="474" spans="1:19" s="314" customFormat="1" ht="12" customHeight="1" thickBot="1">
      <c r="A474" s="275" t="s">
        <v>672</v>
      </c>
      <c r="B474" s="296" t="s">
        <v>673</v>
      </c>
      <c r="C474" s="297" t="s">
        <v>694</v>
      </c>
      <c r="D474" s="1545" t="str">
        <f t="shared" si="64"/>
        <v/>
      </c>
      <c r="E474" s="1607">
        <f>IF(ISERROR(VLOOKUP(CONCATENATE($B474,"-",$C474),IN_1A!$B$2:$AA$3000,3,FALSE))=TRUE,"",VLOOKUP(CONCATENATE($B474,"-",$C474),IN_1A!$B$2:$AA$3000,3,FALSE))</f>
        <v>0</v>
      </c>
      <c r="F474" s="1608">
        <f>IF(ISERROR(VLOOKUP(CONCATENATE($B474,"-",$C474),IN_1A!$B$2:$AA$3000,4,FALSE))=TRUE,"",VLOOKUP(CONCATENATE($B474,"-",$C474),IN_1A!$B$2:$AA$3000,4,FALSE))</f>
        <v>0</v>
      </c>
      <c r="G474" s="1607">
        <f>IF(ISERROR(VLOOKUP(CONCATENATE($B474,"-",$C474),IN_1A!$B$2:$AA$3000,5,FALSE))=TRUE,"",VLOOKUP(CONCATENATE($B474,"-",$C474),IN_1A!$B$2:$AA$3000,5,FALSE))</f>
        <v>0</v>
      </c>
      <c r="H474" s="1608">
        <f>IF(ISERROR(VLOOKUP(CONCATENATE($B474,"-",$C474),IN_1A!$B$2:$AA$3000,6,FALSE))=TRUE,"",VLOOKUP(CONCATENATE($B474,"-",$C474),IN_1A!$B$2:$AA$3000,6,FALSE))</f>
        <v>0</v>
      </c>
      <c r="I474" s="1607">
        <f>IF(ISERROR(VLOOKUP(CONCATENATE($B474,"-",$C474),IN_1A!$B$2:$AA$3000,7,FALSE))=TRUE,"",VLOOKUP(CONCATENATE($B474,"-",$C474),IN_1A!$B$2:$AA$3000,7,FALSE))</f>
        <v>0</v>
      </c>
      <c r="J474" s="1608">
        <f>IF(ISERROR(VLOOKUP(CONCATENATE($B474,"-",$C474),IN_1A!$B$2:$AA$3000,8,FALSE))=TRUE,"",VLOOKUP(CONCATENATE($B474,"-",$C474),IN_1A!$B$2:$AA$3000,8,FALSE))</f>
        <v>0</v>
      </c>
      <c r="K474" s="1607">
        <f>IF(ISERROR(VLOOKUP(CONCATENATE($B474,"-",$C474),IN_1A!$B$2:$AA$3000,9,FALSE))=TRUE,"",VLOOKUP(CONCATENATE($B474,"-",$C474),IN_1A!$B$2:$AA$3000,9,FALSE))</f>
        <v>0</v>
      </c>
      <c r="L474" s="1608">
        <f>IF(ISERROR(VLOOKUP(CONCATENATE($B474,"-",$C474),IN_1A!$B$2:$AA$3000,10,FALSE))=TRUE,"",VLOOKUP(CONCATENATE($B474,"-",$C474),IN_1A!$B$2:$AA$3000,10,FALSE))</f>
        <v>0</v>
      </c>
      <c r="M474" s="1607">
        <f>IF(ISERROR(VLOOKUP(CONCATENATE($B474,"-",$C474),IN_1A!$B$2:$AA$3000,11,FALSE))=TRUE,"",VLOOKUP(CONCATENATE($B474,"-",$C474),IN_1A!$B$2:$AA$3000,11,FALSE))</f>
        <v>0</v>
      </c>
      <c r="N474" s="1608">
        <f>IF(ISERROR(VLOOKUP(CONCATENATE($B474,"-",$C474),IN_1A!$B$2:$AA$3000,12,FALSE))=TRUE,"",VLOOKUP(CONCATENATE($B474,"-",$C474),IN_1A!$B$2:$AA$3000,12,FALSE))</f>
        <v>0</v>
      </c>
      <c r="O474" s="1607">
        <f>IF(ISERROR(VLOOKUP(CONCATENATE($B474,"-",$C474),IN_1A!$B$2:$AA$3000,13,FALSE))=TRUE,"",VLOOKUP(CONCATENATE($B474,"-",$C474),IN_1A!$B$2:$AA$3000,13,FALSE))</f>
        <v>0</v>
      </c>
      <c r="P474" s="1608">
        <f>IF(ISERROR(VLOOKUP(CONCATENATE($B474,"-",$C474),IN_1A!$B$2:$AA$3000,14,FALSE))=TRUE,"",VLOOKUP(CONCATENATE($B474,"-",$C474),IN_1A!$B$2:$AA$3000,14,FALSE))</f>
        <v>0</v>
      </c>
      <c r="Q474" s="613">
        <f t="shared" si="59"/>
        <v>0</v>
      </c>
      <c r="R474" s="614">
        <f t="shared" si="59"/>
        <v>0</v>
      </c>
      <c r="S474" s="313" t="str">
        <f t="shared" si="65"/>
        <v/>
      </c>
    </row>
    <row r="475" spans="1:19" s="314" customFormat="1" ht="12" customHeight="1" thickBot="1">
      <c r="A475" s="277" t="s">
        <v>674</v>
      </c>
      <c r="B475" s="278" t="s">
        <v>675</v>
      </c>
      <c r="C475" s="279" t="s">
        <v>694</v>
      </c>
      <c r="D475" s="1541" t="str">
        <f t="shared" si="64"/>
        <v/>
      </c>
      <c r="E475" s="1609">
        <f>IF(ISERROR(VLOOKUP(CONCATENATE($B475,"-",$C475),IN_1A!$B$2:$AA$3000,3,FALSE))=TRUE,"",VLOOKUP(CONCATENATE($B475,"-",$C475),IN_1A!$B$2:$AA$3000,3,FALSE))</f>
        <v>0</v>
      </c>
      <c r="F475" s="1610">
        <f>IF(ISERROR(VLOOKUP(CONCATENATE($B475,"-",$C475),IN_1A!$B$2:$AA$3000,4,FALSE))=TRUE,"",VLOOKUP(CONCATENATE($B475,"-",$C475),IN_1A!$B$2:$AA$3000,4,FALSE))</f>
        <v>0</v>
      </c>
      <c r="G475" s="1609">
        <f>IF(ISERROR(VLOOKUP(CONCATENATE($B475,"-",$C475),IN_1A!$B$2:$AA$3000,5,FALSE))=TRUE,"",VLOOKUP(CONCATENATE($B475,"-",$C475),IN_1A!$B$2:$AA$3000,5,FALSE))</f>
        <v>0</v>
      </c>
      <c r="H475" s="1610">
        <f>IF(ISERROR(VLOOKUP(CONCATENATE($B475,"-",$C475),IN_1A!$B$2:$AA$3000,6,FALSE))=TRUE,"",VLOOKUP(CONCATENATE($B475,"-",$C475),IN_1A!$B$2:$AA$3000,6,FALSE))</f>
        <v>0</v>
      </c>
      <c r="I475" s="1609">
        <f>IF(ISERROR(VLOOKUP(CONCATENATE($B475,"-",$C475),IN_1A!$B$2:$AA$3000,7,FALSE))=TRUE,"",VLOOKUP(CONCATENATE($B475,"-",$C475),IN_1A!$B$2:$AA$3000,7,FALSE))</f>
        <v>0</v>
      </c>
      <c r="J475" s="1610">
        <f>IF(ISERROR(VLOOKUP(CONCATENATE($B475,"-",$C475),IN_1A!$B$2:$AA$3000,8,FALSE))=TRUE,"",VLOOKUP(CONCATENATE($B475,"-",$C475),IN_1A!$B$2:$AA$3000,8,FALSE))</f>
        <v>0</v>
      </c>
      <c r="K475" s="1609">
        <f>IF(ISERROR(VLOOKUP(CONCATENATE($B475,"-",$C475),IN_1A!$B$2:$AA$3000,9,FALSE))=TRUE,"",VLOOKUP(CONCATENATE($B475,"-",$C475),IN_1A!$B$2:$AA$3000,9,FALSE))</f>
        <v>0</v>
      </c>
      <c r="L475" s="1610">
        <f>IF(ISERROR(VLOOKUP(CONCATENATE($B475,"-",$C475),IN_1A!$B$2:$AA$3000,10,FALSE))=TRUE,"",VLOOKUP(CONCATENATE($B475,"-",$C475),IN_1A!$B$2:$AA$3000,10,FALSE))</f>
        <v>0</v>
      </c>
      <c r="M475" s="1609">
        <f>IF(ISERROR(VLOOKUP(CONCATENATE($B475,"-",$C475),IN_1A!$B$2:$AA$3000,11,FALSE))=TRUE,"",VLOOKUP(CONCATENATE($B475,"-",$C475),IN_1A!$B$2:$AA$3000,11,FALSE))</f>
        <v>0</v>
      </c>
      <c r="N475" s="1610">
        <f>IF(ISERROR(VLOOKUP(CONCATENATE($B475,"-",$C475),IN_1A!$B$2:$AA$3000,12,FALSE))=TRUE,"",VLOOKUP(CONCATENATE($B475,"-",$C475),IN_1A!$B$2:$AA$3000,12,FALSE))</f>
        <v>0</v>
      </c>
      <c r="O475" s="1609">
        <f>IF(ISERROR(VLOOKUP(CONCATENATE($B475,"-",$C475),IN_1A!$B$2:$AA$3000,13,FALSE))=TRUE,"",VLOOKUP(CONCATENATE($B475,"-",$C475),IN_1A!$B$2:$AA$3000,13,FALSE))</f>
        <v>0</v>
      </c>
      <c r="P475" s="1610">
        <f>IF(ISERROR(VLOOKUP(CONCATENATE($B475,"-",$C475),IN_1A!$B$2:$AA$3000,14,FALSE))=TRUE,"",VLOOKUP(CONCATENATE($B475,"-",$C475),IN_1A!$B$2:$AA$3000,14,FALSE))</f>
        <v>0</v>
      </c>
      <c r="Q475" s="615">
        <f t="shared" si="59"/>
        <v>0</v>
      </c>
      <c r="R475" s="616">
        <f t="shared" si="59"/>
        <v>0</v>
      </c>
      <c r="S475" s="313" t="str">
        <f t="shared" si="65"/>
        <v/>
      </c>
    </row>
    <row r="476" spans="1:19" s="314" customFormat="1" ht="12" customHeight="1" thickBot="1">
      <c r="A476" s="280" t="s">
        <v>606</v>
      </c>
      <c r="B476" s="294"/>
      <c r="C476" s="274"/>
      <c r="D476" s="1543"/>
      <c r="E476" s="522"/>
      <c r="F476" s="505"/>
      <c r="G476" s="505"/>
      <c r="H476" s="505"/>
      <c r="I476" s="505"/>
      <c r="J476" s="505"/>
      <c r="K476" s="505"/>
      <c r="L476" s="505"/>
      <c r="M476" s="505"/>
      <c r="N476" s="505"/>
      <c r="O476" s="505"/>
      <c r="P476" s="505"/>
      <c r="Q476" s="617"/>
      <c r="R476" s="618"/>
      <c r="S476" s="313" t="str">
        <f t="shared" si="65"/>
        <v/>
      </c>
    </row>
    <row r="477" spans="1:19" s="314" customFormat="1" ht="12" customHeight="1" thickBot="1">
      <c r="A477" s="272" t="s">
        <v>658</v>
      </c>
      <c r="B477" s="283" t="s">
        <v>676</v>
      </c>
      <c r="C477" s="284" t="s">
        <v>694</v>
      </c>
      <c r="D477" s="1544" t="str">
        <f t="shared" ref="D477:D486" si="66">CONCATENATE(D$425)</f>
        <v/>
      </c>
      <c r="E477" s="1605">
        <f>IF(ISERROR(VLOOKUP(CONCATENATE($B477,"-",$C477),IN_1A!$B$2:$AA$3000,3,FALSE))=TRUE,"",VLOOKUP(CONCATENATE($B477,"-",$C477),IN_1A!$B$2:$AA$3000,3,FALSE))</f>
        <v>0</v>
      </c>
      <c r="F477" s="1606">
        <f>IF(ISERROR(VLOOKUP(CONCATENATE($B477,"-",$C477),IN_1A!$B$2:$AA$3000,4,FALSE))=TRUE,"",VLOOKUP(CONCATENATE($B477,"-",$C477),IN_1A!$B$2:$AA$3000,4,FALSE))</f>
        <v>0</v>
      </c>
      <c r="G477" s="1605">
        <f>IF(ISERROR(VLOOKUP(CONCATENATE($B477,"-",$C477),IN_1A!$B$2:$AA$3000,5,FALSE))=TRUE,"",VLOOKUP(CONCATENATE($B477,"-",$C477),IN_1A!$B$2:$AA$3000,5,FALSE))</f>
        <v>0</v>
      </c>
      <c r="H477" s="1606">
        <f>IF(ISERROR(VLOOKUP(CONCATENATE($B477,"-",$C477),IN_1A!$B$2:$AA$3000,6,FALSE))=TRUE,"",VLOOKUP(CONCATENATE($B477,"-",$C477),IN_1A!$B$2:$AA$3000,6,FALSE))</f>
        <v>0</v>
      </c>
      <c r="I477" s="1605">
        <f>IF(ISERROR(VLOOKUP(CONCATENATE($B477,"-",$C477),IN_1A!$B$2:$AA$3000,7,FALSE))=TRUE,"",VLOOKUP(CONCATENATE($B477,"-",$C477),IN_1A!$B$2:$AA$3000,7,FALSE))</f>
        <v>0</v>
      </c>
      <c r="J477" s="1606">
        <f>IF(ISERROR(VLOOKUP(CONCATENATE($B477,"-",$C477),IN_1A!$B$2:$AA$3000,8,FALSE))=TRUE,"",VLOOKUP(CONCATENATE($B477,"-",$C477),IN_1A!$B$2:$AA$3000,8,FALSE))</f>
        <v>0</v>
      </c>
      <c r="K477" s="1605">
        <f>IF(ISERROR(VLOOKUP(CONCATENATE($B477,"-",$C477),IN_1A!$B$2:$AA$3000,9,FALSE))=TRUE,"",VLOOKUP(CONCATENATE($B477,"-",$C477),IN_1A!$B$2:$AA$3000,9,FALSE))</f>
        <v>0</v>
      </c>
      <c r="L477" s="1606">
        <f>IF(ISERROR(VLOOKUP(CONCATENATE($B477,"-",$C477),IN_1A!$B$2:$AA$3000,10,FALSE))=TRUE,"",VLOOKUP(CONCATENATE($B477,"-",$C477),IN_1A!$B$2:$AA$3000,10,FALSE))</f>
        <v>0</v>
      </c>
      <c r="M477" s="1605">
        <f>IF(ISERROR(VLOOKUP(CONCATENATE($B477,"-",$C477),IN_1A!$B$2:$AA$3000,11,FALSE))=TRUE,"",VLOOKUP(CONCATENATE($B477,"-",$C477),IN_1A!$B$2:$AA$3000,11,FALSE))</f>
        <v>0</v>
      </c>
      <c r="N477" s="1606">
        <f>IF(ISERROR(VLOOKUP(CONCATENATE($B477,"-",$C477),IN_1A!$B$2:$AA$3000,12,FALSE))=TRUE,"",VLOOKUP(CONCATENATE($B477,"-",$C477),IN_1A!$B$2:$AA$3000,12,FALSE))</f>
        <v>0</v>
      </c>
      <c r="O477" s="1605">
        <f>IF(ISERROR(VLOOKUP(CONCATENATE($B477,"-",$C477),IN_1A!$B$2:$AA$3000,13,FALSE))=TRUE,"",VLOOKUP(CONCATENATE($B477,"-",$C477),IN_1A!$B$2:$AA$3000,13,FALSE))</f>
        <v>0</v>
      </c>
      <c r="P477" s="1606">
        <f>IF(ISERROR(VLOOKUP(CONCATENATE($B477,"-",$C477),IN_1A!$B$2:$AA$3000,14,FALSE))=TRUE,"",VLOOKUP(CONCATENATE($B477,"-",$C477),IN_1A!$B$2:$AA$3000,14,FALSE))</f>
        <v>0</v>
      </c>
      <c r="Q477" s="611">
        <f t="shared" si="59"/>
        <v>0</v>
      </c>
      <c r="R477" s="612">
        <f t="shared" si="59"/>
        <v>0</v>
      </c>
      <c r="S477" s="313" t="str">
        <f t="shared" si="65"/>
        <v/>
      </c>
    </row>
    <row r="478" spans="1:19" s="315" customFormat="1" ht="12" thickBot="1">
      <c r="A478" s="275" t="s">
        <v>660</v>
      </c>
      <c r="B478" s="273" t="s">
        <v>677</v>
      </c>
      <c r="C478" s="276" t="s">
        <v>694</v>
      </c>
      <c r="D478" s="1545" t="str">
        <f t="shared" si="66"/>
        <v/>
      </c>
      <c r="E478" s="1607">
        <f>IF(ISERROR(VLOOKUP(CONCATENATE($B478,"-",$C478),IN_1A!$B$2:$AA$3000,3,FALSE))=TRUE,"",VLOOKUP(CONCATENATE($B478,"-",$C478),IN_1A!$B$2:$AA$3000,3,FALSE))</f>
        <v>0</v>
      </c>
      <c r="F478" s="1608">
        <f>IF(ISERROR(VLOOKUP(CONCATENATE($B478,"-",$C478),IN_1A!$B$2:$AA$3000,4,FALSE))=TRUE,"",VLOOKUP(CONCATENATE($B478,"-",$C478),IN_1A!$B$2:$AA$3000,4,FALSE))</f>
        <v>0</v>
      </c>
      <c r="G478" s="1607">
        <f>IF(ISERROR(VLOOKUP(CONCATENATE($B478,"-",$C478),IN_1A!$B$2:$AA$3000,5,FALSE))=TRUE,"",VLOOKUP(CONCATENATE($B478,"-",$C478),IN_1A!$B$2:$AA$3000,5,FALSE))</f>
        <v>0</v>
      </c>
      <c r="H478" s="1608">
        <f>IF(ISERROR(VLOOKUP(CONCATENATE($B478,"-",$C478),IN_1A!$B$2:$AA$3000,6,FALSE))=TRUE,"",VLOOKUP(CONCATENATE($B478,"-",$C478),IN_1A!$B$2:$AA$3000,6,FALSE))</f>
        <v>0</v>
      </c>
      <c r="I478" s="1607">
        <f>IF(ISERROR(VLOOKUP(CONCATENATE($B478,"-",$C478),IN_1A!$B$2:$AA$3000,7,FALSE))=TRUE,"",VLOOKUP(CONCATENATE($B478,"-",$C478),IN_1A!$B$2:$AA$3000,7,FALSE))</f>
        <v>0</v>
      </c>
      <c r="J478" s="1608">
        <f>IF(ISERROR(VLOOKUP(CONCATENATE($B478,"-",$C478),IN_1A!$B$2:$AA$3000,8,FALSE))=TRUE,"",VLOOKUP(CONCATENATE($B478,"-",$C478),IN_1A!$B$2:$AA$3000,8,FALSE))</f>
        <v>0</v>
      </c>
      <c r="K478" s="1607">
        <f>IF(ISERROR(VLOOKUP(CONCATENATE($B478,"-",$C478),IN_1A!$B$2:$AA$3000,9,FALSE))=TRUE,"",VLOOKUP(CONCATENATE($B478,"-",$C478),IN_1A!$B$2:$AA$3000,9,FALSE))</f>
        <v>0</v>
      </c>
      <c r="L478" s="1608">
        <f>IF(ISERROR(VLOOKUP(CONCATENATE($B478,"-",$C478),IN_1A!$B$2:$AA$3000,10,FALSE))=TRUE,"",VLOOKUP(CONCATENATE($B478,"-",$C478),IN_1A!$B$2:$AA$3000,10,FALSE))</f>
        <v>0</v>
      </c>
      <c r="M478" s="1607">
        <f>IF(ISERROR(VLOOKUP(CONCATENATE($B478,"-",$C478),IN_1A!$B$2:$AA$3000,11,FALSE))=TRUE,"",VLOOKUP(CONCATENATE($B478,"-",$C478),IN_1A!$B$2:$AA$3000,11,FALSE))</f>
        <v>0</v>
      </c>
      <c r="N478" s="1608">
        <f>IF(ISERROR(VLOOKUP(CONCATENATE($B478,"-",$C478),IN_1A!$B$2:$AA$3000,12,FALSE))=TRUE,"",VLOOKUP(CONCATENATE($B478,"-",$C478),IN_1A!$B$2:$AA$3000,12,FALSE))</f>
        <v>0</v>
      </c>
      <c r="O478" s="1607">
        <f>IF(ISERROR(VLOOKUP(CONCATENATE($B478,"-",$C478),IN_1A!$B$2:$AA$3000,13,FALSE))=TRUE,"",VLOOKUP(CONCATENATE($B478,"-",$C478),IN_1A!$B$2:$AA$3000,13,FALSE))</f>
        <v>0</v>
      </c>
      <c r="P478" s="1608">
        <f>IF(ISERROR(VLOOKUP(CONCATENATE($B478,"-",$C478),IN_1A!$B$2:$AA$3000,14,FALSE))=TRUE,"",VLOOKUP(CONCATENATE($B478,"-",$C478),IN_1A!$B$2:$AA$3000,14,FALSE))</f>
        <v>0</v>
      </c>
      <c r="Q478" s="613">
        <f t="shared" si="59"/>
        <v>0</v>
      </c>
      <c r="R478" s="614">
        <f t="shared" si="59"/>
        <v>0</v>
      </c>
      <c r="S478" s="313"/>
    </row>
    <row r="479" spans="1:19" s="314" customFormat="1" ht="12" customHeight="1" thickBot="1">
      <c r="A479" s="275" t="s">
        <v>662</v>
      </c>
      <c r="B479" s="273" t="s">
        <v>678</v>
      </c>
      <c r="C479" s="276" t="s">
        <v>694</v>
      </c>
      <c r="D479" s="1545" t="str">
        <f t="shared" si="66"/>
        <v/>
      </c>
      <c r="E479" s="1607">
        <f>IF(ISERROR(VLOOKUP(CONCATENATE($B479,"-",$C479),IN_1A!$B$2:$AA$3000,3,FALSE))=TRUE,"",VLOOKUP(CONCATENATE($B479,"-",$C479),IN_1A!$B$2:$AA$3000,3,FALSE))</f>
        <v>0</v>
      </c>
      <c r="F479" s="1608">
        <f>IF(ISERROR(VLOOKUP(CONCATENATE($B479,"-",$C479),IN_1A!$B$2:$AA$3000,4,FALSE))=TRUE,"",VLOOKUP(CONCATENATE($B479,"-",$C479),IN_1A!$B$2:$AA$3000,4,FALSE))</f>
        <v>0</v>
      </c>
      <c r="G479" s="1607">
        <f>IF(ISERROR(VLOOKUP(CONCATENATE($B479,"-",$C479),IN_1A!$B$2:$AA$3000,5,FALSE))=TRUE,"",VLOOKUP(CONCATENATE($B479,"-",$C479),IN_1A!$B$2:$AA$3000,5,FALSE))</f>
        <v>0</v>
      </c>
      <c r="H479" s="1608">
        <f>IF(ISERROR(VLOOKUP(CONCATENATE($B479,"-",$C479),IN_1A!$B$2:$AA$3000,6,FALSE))=TRUE,"",VLOOKUP(CONCATENATE($B479,"-",$C479),IN_1A!$B$2:$AA$3000,6,FALSE))</f>
        <v>0</v>
      </c>
      <c r="I479" s="1607">
        <f>IF(ISERROR(VLOOKUP(CONCATENATE($B479,"-",$C479),IN_1A!$B$2:$AA$3000,7,FALSE))=TRUE,"",VLOOKUP(CONCATENATE($B479,"-",$C479),IN_1A!$B$2:$AA$3000,7,FALSE))</f>
        <v>0</v>
      </c>
      <c r="J479" s="1608">
        <f>IF(ISERROR(VLOOKUP(CONCATENATE($B479,"-",$C479),IN_1A!$B$2:$AA$3000,8,FALSE))=TRUE,"",VLOOKUP(CONCATENATE($B479,"-",$C479),IN_1A!$B$2:$AA$3000,8,FALSE))</f>
        <v>0</v>
      </c>
      <c r="K479" s="1607">
        <f>IF(ISERROR(VLOOKUP(CONCATENATE($B479,"-",$C479),IN_1A!$B$2:$AA$3000,9,FALSE))=TRUE,"",VLOOKUP(CONCATENATE($B479,"-",$C479),IN_1A!$B$2:$AA$3000,9,FALSE))</f>
        <v>0</v>
      </c>
      <c r="L479" s="1608">
        <f>IF(ISERROR(VLOOKUP(CONCATENATE($B479,"-",$C479),IN_1A!$B$2:$AA$3000,10,FALSE))=TRUE,"",VLOOKUP(CONCATENATE($B479,"-",$C479),IN_1A!$B$2:$AA$3000,10,FALSE))</f>
        <v>0</v>
      </c>
      <c r="M479" s="1607">
        <f>IF(ISERROR(VLOOKUP(CONCATENATE($B479,"-",$C479),IN_1A!$B$2:$AA$3000,11,FALSE))=TRUE,"",VLOOKUP(CONCATENATE($B479,"-",$C479),IN_1A!$B$2:$AA$3000,11,FALSE))</f>
        <v>0</v>
      </c>
      <c r="N479" s="1608">
        <f>IF(ISERROR(VLOOKUP(CONCATENATE($B479,"-",$C479),IN_1A!$B$2:$AA$3000,12,FALSE))=TRUE,"",VLOOKUP(CONCATENATE($B479,"-",$C479),IN_1A!$B$2:$AA$3000,12,FALSE))</f>
        <v>0</v>
      </c>
      <c r="O479" s="1607">
        <f>IF(ISERROR(VLOOKUP(CONCATENATE($B479,"-",$C479),IN_1A!$B$2:$AA$3000,13,FALSE))=TRUE,"",VLOOKUP(CONCATENATE($B479,"-",$C479),IN_1A!$B$2:$AA$3000,13,FALSE))</f>
        <v>0</v>
      </c>
      <c r="P479" s="1608">
        <f>IF(ISERROR(VLOOKUP(CONCATENATE($B479,"-",$C479),IN_1A!$B$2:$AA$3000,14,FALSE))=TRUE,"",VLOOKUP(CONCATENATE($B479,"-",$C479),IN_1A!$B$2:$AA$3000,14,FALSE))</f>
        <v>0</v>
      </c>
      <c r="Q479" s="613">
        <f t="shared" si="59"/>
        <v>0</v>
      </c>
      <c r="R479" s="614">
        <f t="shared" si="59"/>
        <v>0</v>
      </c>
      <c r="S479" s="313" t="str">
        <f t="shared" ref="S479:S488" si="67">IF(O479&gt;Q479,"ERRORE",IF(P479&gt;R479,"ERRORE",""))</f>
        <v/>
      </c>
    </row>
    <row r="480" spans="1:19" s="314" customFormat="1" ht="12" customHeight="1" thickBot="1">
      <c r="A480" s="275" t="s">
        <v>664</v>
      </c>
      <c r="B480" s="273" t="s">
        <v>679</v>
      </c>
      <c r="C480" s="276" t="s">
        <v>694</v>
      </c>
      <c r="D480" s="1545" t="str">
        <f t="shared" si="66"/>
        <v/>
      </c>
      <c r="E480" s="1607">
        <f>IF(ISERROR(VLOOKUP(CONCATENATE($B480,"-",$C480),IN_1A!$B$2:$AA$3000,3,FALSE))=TRUE,"",VLOOKUP(CONCATENATE($B480,"-",$C480),IN_1A!$B$2:$AA$3000,3,FALSE))</f>
        <v>0</v>
      </c>
      <c r="F480" s="1608">
        <f>IF(ISERROR(VLOOKUP(CONCATENATE($B480,"-",$C480),IN_1A!$B$2:$AA$3000,4,FALSE))=TRUE,"",VLOOKUP(CONCATENATE($B480,"-",$C480),IN_1A!$B$2:$AA$3000,4,FALSE))</f>
        <v>0</v>
      </c>
      <c r="G480" s="1607">
        <f>IF(ISERROR(VLOOKUP(CONCATENATE($B480,"-",$C480),IN_1A!$B$2:$AA$3000,5,FALSE))=TRUE,"",VLOOKUP(CONCATENATE($B480,"-",$C480),IN_1A!$B$2:$AA$3000,5,FALSE))</f>
        <v>0</v>
      </c>
      <c r="H480" s="1608">
        <f>IF(ISERROR(VLOOKUP(CONCATENATE($B480,"-",$C480),IN_1A!$B$2:$AA$3000,6,FALSE))=TRUE,"",VLOOKUP(CONCATENATE($B480,"-",$C480),IN_1A!$B$2:$AA$3000,6,FALSE))</f>
        <v>0</v>
      </c>
      <c r="I480" s="1607">
        <f>IF(ISERROR(VLOOKUP(CONCATENATE($B480,"-",$C480),IN_1A!$B$2:$AA$3000,7,FALSE))=TRUE,"",VLOOKUP(CONCATENATE($B480,"-",$C480),IN_1A!$B$2:$AA$3000,7,FALSE))</f>
        <v>0</v>
      </c>
      <c r="J480" s="1608">
        <f>IF(ISERROR(VLOOKUP(CONCATENATE($B480,"-",$C480),IN_1A!$B$2:$AA$3000,8,FALSE))=TRUE,"",VLOOKUP(CONCATENATE($B480,"-",$C480),IN_1A!$B$2:$AA$3000,8,FALSE))</f>
        <v>0</v>
      </c>
      <c r="K480" s="1607">
        <f>IF(ISERROR(VLOOKUP(CONCATENATE($B480,"-",$C480),IN_1A!$B$2:$AA$3000,9,FALSE))=TRUE,"",VLOOKUP(CONCATENATE($B480,"-",$C480),IN_1A!$B$2:$AA$3000,9,FALSE))</f>
        <v>0</v>
      </c>
      <c r="L480" s="1608">
        <f>IF(ISERROR(VLOOKUP(CONCATENATE($B480,"-",$C480),IN_1A!$B$2:$AA$3000,10,FALSE))=TRUE,"",VLOOKUP(CONCATENATE($B480,"-",$C480),IN_1A!$B$2:$AA$3000,10,FALSE))</f>
        <v>0</v>
      </c>
      <c r="M480" s="1607">
        <f>IF(ISERROR(VLOOKUP(CONCATENATE($B480,"-",$C480),IN_1A!$B$2:$AA$3000,11,FALSE))=TRUE,"",VLOOKUP(CONCATENATE($B480,"-",$C480),IN_1A!$B$2:$AA$3000,11,FALSE))</f>
        <v>0</v>
      </c>
      <c r="N480" s="1608">
        <f>IF(ISERROR(VLOOKUP(CONCATENATE($B480,"-",$C480),IN_1A!$B$2:$AA$3000,12,FALSE))=TRUE,"",VLOOKUP(CONCATENATE($B480,"-",$C480),IN_1A!$B$2:$AA$3000,12,FALSE))</f>
        <v>0</v>
      </c>
      <c r="O480" s="1607">
        <f>IF(ISERROR(VLOOKUP(CONCATENATE($B480,"-",$C480),IN_1A!$B$2:$AA$3000,13,FALSE))=TRUE,"",VLOOKUP(CONCATENATE($B480,"-",$C480),IN_1A!$B$2:$AA$3000,13,FALSE))</f>
        <v>0</v>
      </c>
      <c r="P480" s="1608">
        <f>IF(ISERROR(VLOOKUP(CONCATENATE($B480,"-",$C480),IN_1A!$B$2:$AA$3000,14,FALSE))=TRUE,"",VLOOKUP(CONCATENATE($B480,"-",$C480),IN_1A!$B$2:$AA$3000,14,FALSE))</f>
        <v>0</v>
      </c>
      <c r="Q480" s="613">
        <f t="shared" si="59"/>
        <v>0</v>
      </c>
      <c r="R480" s="614">
        <f t="shared" si="59"/>
        <v>0</v>
      </c>
      <c r="S480" s="313" t="str">
        <f t="shared" si="67"/>
        <v/>
      </c>
    </row>
    <row r="481" spans="1:19" s="314" customFormat="1" ht="12" customHeight="1" thickBot="1">
      <c r="A481" s="275" t="s">
        <v>666</v>
      </c>
      <c r="B481" s="291" t="s">
        <v>680</v>
      </c>
      <c r="C481" s="274" t="s">
        <v>694</v>
      </c>
      <c r="D481" s="1545" t="str">
        <f t="shared" si="66"/>
        <v/>
      </c>
      <c r="E481" s="1607">
        <f>IF(ISERROR(VLOOKUP(CONCATENATE($B481,"-",$C481),IN_1A!$B$2:$AA$3000,3,FALSE))=TRUE,"",VLOOKUP(CONCATENATE($B481,"-",$C481),IN_1A!$B$2:$AA$3000,3,FALSE))</f>
        <v>0</v>
      </c>
      <c r="F481" s="1608">
        <f>IF(ISERROR(VLOOKUP(CONCATENATE($B481,"-",$C481),IN_1A!$B$2:$AA$3000,4,FALSE))=TRUE,"",VLOOKUP(CONCATENATE($B481,"-",$C481),IN_1A!$B$2:$AA$3000,4,FALSE))</f>
        <v>0</v>
      </c>
      <c r="G481" s="1607">
        <f>IF(ISERROR(VLOOKUP(CONCATENATE($B481,"-",$C481),IN_1A!$B$2:$AA$3000,5,FALSE))=TRUE,"",VLOOKUP(CONCATENATE($B481,"-",$C481),IN_1A!$B$2:$AA$3000,5,FALSE))</f>
        <v>0</v>
      </c>
      <c r="H481" s="1608">
        <f>IF(ISERROR(VLOOKUP(CONCATENATE($B481,"-",$C481),IN_1A!$B$2:$AA$3000,6,FALSE))=TRUE,"",VLOOKUP(CONCATENATE($B481,"-",$C481),IN_1A!$B$2:$AA$3000,6,FALSE))</f>
        <v>0</v>
      </c>
      <c r="I481" s="1607">
        <f>IF(ISERROR(VLOOKUP(CONCATENATE($B481,"-",$C481),IN_1A!$B$2:$AA$3000,7,FALSE))=TRUE,"",VLOOKUP(CONCATENATE($B481,"-",$C481),IN_1A!$B$2:$AA$3000,7,FALSE))</f>
        <v>0</v>
      </c>
      <c r="J481" s="1608">
        <f>IF(ISERROR(VLOOKUP(CONCATENATE($B481,"-",$C481),IN_1A!$B$2:$AA$3000,8,FALSE))=TRUE,"",VLOOKUP(CONCATENATE($B481,"-",$C481),IN_1A!$B$2:$AA$3000,8,FALSE))</f>
        <v>0</v>
      </c>
      <c r="K481" s="1607">
        <f>IF(ISERROR(VLOOKUP(CONCATENATE($B481,"-",$C481),IN_1A!$B$2:$AA$3000,9,FALSE))=TRUE,"",VLOOKUP(CONCATENATE($B481,"-",$C481),IN_1A!$B$2:$AA$3000,9,FALSE))</f>
        <v>0</v>
      </c>
      <c r="L481" s="1608">
        <f>IF(ISERROR(VLOOKUP(CONCATENATE($B481,"-",$C481),IN_1A!$B$2:$AA$3000,10,FALSE))=TRUE,"",VLOOKUP(CONCATENATE($B481,"-",$C481),IN_1A!$B$2:$AA$3000,10,FALSE))</f>
        <v>0</v>
      </c>
      <c r="M481" s="1607">
        <f>IF(ISERROR(VLOOKUP(CONCATENATE($B481,"-",$C481),IN_1A!$B$2:$AA$3000,11,FALSE))=TRUE,"",VLOOKUP(CONCATENATE($B481,"-",$C481),IN_1A!$B$2:$AA$3000,11,FALSE))</f>
        <v>0</v>
      </c>
      <c r="N481" s="1608">
        <f>IF(ISERROR(VLOOKUP(CONCATENATE($B481,"-",$C481),IN_1A!$B$2:$AA$3000,12,FALSE))=TRUE,"",VLOOKUP(CONCATENATE($B481,"-",$C481),IN_1A!$B$2:$AA$3000,12,FALSE))</f>
        <v>0</v>
      </c>
      <c r="O481" s="1607">
        <f>IF(ISERROR(VLOOKUP(CONCATENATE($B481,"-",$C481),IN_1A!$B$2:$AA$3000,13,FALSE))=TRUE,"",VLOOKUP(CONCATENATE($B481,"-",$C481),IN_1A!$B$2:$AA$3000,13,FALSE))</f>
        <v>0</v>
      </c>
      <c r="P481" s="1608">
        <f>IF(ISERROR(VLOOKUP(CONCATENATE($B481,"-",$C481),IN_1A!$B$2:$AA$3000,14,FALSE))=TRUE,"",VLOOKUP(CONCATENATE($B481,"-",$C481),IN_1A!$B$2:$AA$3000,14,FALSE))</f>
        <v>0</v>
      </c>
      <c r="Q481" s="613">
        <f t="shared" si="59"/>
        <v>0</v>
      </c>
      <c r="R481" s="614">
        <f t="shared" si="59"/>
        <v>0</v>
      </c>
      <c r="S481" s="313" t="str">
        <f t="shared" si="67"/>
        <v/>
      </c>
    </row>
    <row r="482" spans="1:19" s="314" customFormat="1" ht="12" customHeight="1" thickBot="1">
      <c r="A482" s="275" t="s">
        <v>668</v>
      </c>
      <c r="B482" s="273" t="s">
        <v>681</v>
      </c>
      <c r="C482" s="276" t="s">
        <v>694</v>
      </c>
      <c r="D482" s="1545" t="str">
        <f t="shared" si="66"/>
        <v/>
      </c>
      <c r="E482" s="1607">
        <f>IF(ISERROR(VLOOKUP(CONCATENATE($B482,"-",$C482),IN_1A!$B$2:$AA$3000,3,FALSE))=TRUE,"",VLOOKUP(CONCATENATE($B482,"-",$C482),IN_1A!$B$2:$AA$3000,3,FALSE))</f>
        <v>0</v>
      </c>
      <c r="F482" s="1608">
        <f>IF(ISERROR(VLOOKUP(CONCATENATE($B482,"-",$C482),IN_1A!$B$2:$AA$3000,4,FALSE))=TRUE,"",VLOOKUP(CONCATENATE($B482,"-",$C482),IN_1A!$B$2:$AA$3000,4,FALSE))</f>
        <v>0</v>
      </c>
      <c r="G482" s="1607">
        <f>IF(ISERROR(VLOOKUP(CONCATENATE($B482,"-",$C482),IN_1A!$B$2:$AA$3000,5,FALSE))=TRUE,"",VLOOKUP(CONCATENATE($B482,"-",$C482),IN_1A!$B$2:$AA$3000,5,FALSE))</f>
        <v>0</v>
      </c>
      <c r="H482" s="1608">
        <f>IF(ISERROR(VLOOKUP(CONCATENATE($B482,"-",$C482),IN_1A!$B$2:$AA$3000,6,FALSE))=TRUE,"",VLOOKUP(CONCATENATE($B482,"-",$C482),IN_1A!$B$2:$AA$3000,6,FALSE))</f>
        <v>0</v>
      </c>
      <c r="I482" s="1607">
        <f>IF(ISERROR(VLOOKUP(CONCATENATE($B482,"-",$C482),IN_1A!$B$2:$AA$3000,7,FALSE))=TRUE,"",VLOOKUP(CONCATENATE($B482,"-",$C482),IN_1A!$B$2:$AA$3000,7,FALSE))</f>
        <v>0</v>
      </c>
      <c r="J482" s="1608">
        <f>IF(ISERROR(VLOOKUP(CONCATENATE($B482,"-",$C482),IN_1A!$B$2:$AA$3000,8,FALSE))=TRUE,"",VLOOKUP(CONCATENATE($B482,"-",$C482),IN_1A!$B$2:$AA$3000,8,FALSE))</f>
        <v>0</v>
      </c>
      <c r="K482" s="1607">
        <f>IF(ISERROR(VLOOKUP(CONCATENATE($B482,"-",$C482),IN_1A!$B$2:$AA$3000,9,FALSE))=TRUE,"",VLOOKUP(CONCATENATE($B482,"-",$C482),IN_1A!$B$2:$AA$3000,9,FALSE))</f>
        <v>0</v>
      </c>
      <c r="L482" s="1608">
        <f>IF(ISERROR(VLOOKUP(CONCATENATE($B482,"-",$C482),IN_1A!$B$2:$AA$3000,10,FALSE))=TRUE,"",VLOOKUP(CONCATENATE($B482,"-",$C482),IN_1A!$B$2:$AA$3000,10,FALSE))</f>
        <v>0</v>
      </c>
      <c r="M482" s="1607">
        <f>IF(ISERROR(VLOOKUP(CONCATENATE($B482,"-",$C482),IN_1A!$B$2:$AA$3000,11,FALSE))=TRUE,"",VLOOKUP(CONCATENATE($B482,"-",$C482),IN_1A!$B$2:$AA$3000,11,FALSE))</f>
        <v>0</v>
      </c>
      <c r="N482" s="1608">
        <f>IF(ISERROR(VLOOKUP(CONCATENATE($B482,"-",$C482),IN_1A!$B$2:$AA$3000,12,FALSE))=TRUE,"",VLOOKUP(CONCATENATE($B482,"-",$C482),IN_1A!$B$2:$AA$3000,12,FALSE))</f>
        <v>0</v>
      </c>
      <c r="O482" s="1607">
        <f>IF(ISERROR(VLOOKUP(CONCATENATE($B482,"-",$C482),IN_1A!$B$2:$AA$3000,13,FALSE))=TRUE,"",VLOOKUP(CONCATENATE($B482,"-",$C482),IN_1A!$B$2:$AA$3000,13,FALSE))</f>
        <v>0</v>
      </c>
      <c r="P482" s="1608">
        <f>IF(ISERROR(VLOOKUP(CONCATENATE($B482,"-",$C482),IN_1A!$B$2:$AA$3000,14,FALSE))=TRUE,"",VLOOKUP(CONCATENATE($B482,"-",$C482),IN_1A!$B$2:$AA$3000,14,FALSE))</f>
        <v>0</v>
      </c>
      <c r="Q482" s="613">
        <f t="shared" si="59"/>
        <v>0</v>
      </c>
      <c r="R482" s="614">
        <f t="shared" si="59"/>
        <v>0</v>
      </c>
      <c r="S482" s="313" t="str">
        <f t="shared" si="67"/>
        <v/>
      </c>
    </row>
    <row r="483" spans="1:19" s="314" customFormat="1" ht="12" customHeight="1" thickBot="1">
      <c r="A483" s="275" t="s">
        <v>670</v>
      </c>
      <c r="B483" s="296" t="s">
        <v>682</v>
      </c>
      <c r="C483" s="297" t="s">
        <v>694</v>
      </c>
      <c r="D483" s="1545" t="str">
        <f t="shared" si="66"/>
        <v/>
      </c>
      <c r="E483" s="1607">
        <f>IF(ISERROR(VLOOKUP(CONCATENATE($B483,"-",$C483),IN_1A!$B$2:$AA$3000,3,FALSE))=TRUE,"",VLOOKUP(CONCATENATE($B483,"-",$C483),IN_1A!$B$2:$AA$3000,3,FALSE))</f>
        <v>0</v>
      </c>
      <c r="F483" s="1608">
        <f>IF(ISERROR(VLOOKUP(CONCATENATE($B483,"-",$C483),IN_1A!$B$2:$AA$3000,4,FALSE))=TRUE,"",VLOOKUP(CONCATENATE($B483,"-",$C483),IN_1A!$B$2:$AA$3000,4,FALSE))</f>
        <v>0</v>
      </c>
      <c r="G483" s="1607">
        <f>IF(ISERROR(VLOOKUP(CONCATENATE($B483,"-",$C483),IN_1A!$B$2:$AA$3000,5,FALSE))=TRUE,"",VLOOKUP(CONCATENATE($B483,"-",$C483),IN_1A!$B$2:$AA$3000,5,FALSE))</f>
        <v>0</v>
      </c>
      <c r="H483" s="1608">
        <f>IF(ISERROR(VLOOKUP(CONCATENATE($B483,"-",$C483),IN_1A!$B$2:$AA$3000,6,FALSE))=TRUE,"",VLOOKUP(CONCATENATE($B483,"-",$C483),IN_1A!$B$2:$AA$3000,6,FALSE))</f>
        <v>0</v>
      </c>
      <c r="I483" s="1607">
        <f>IF(ISERROR(VLOOKUP(CONCATENATE($B483,"-",$C483),IN_1A!$B$2:$AA$3000,7,FALSE))=TRUE,"",VLOOKUP(CONCATENATE($B483,"-",$C483),IN_1A!$B$2:$AA$3000,7,FALSE))</f>
        <v>0</v>
      </c>
      <c r="J483" s="1608">
        <f>IF(ISERROR(VLOOKUP(CONCATENATE($B483,"-",$C483),IN_1A!$B$2:$AA$3000,8,FALSE))=TRUE,"",VLOOKUP(CONCATENATE($B483,"-",$C483),IN_1A!$B$2:$AA$3000,8,FALSE))</f>
        <v>0</v>
      </c>
      <c r="K483" s="1607">
        <f>IF(ISERROR(VLOOKUP(CONCATENATE($B483,"-",$C483),IN_1A!$B$2:$AA$3000,9,FALSE))=TRUE,"",VLOOKUP(CONCATENATE($B483,"-",$C483),IN_1A!$B$2:$AA$3000,9,FALSE))</f>
        <v>0</v>
      </c>
      <c r="L483" s="1608">
        <f>IF(ISERROR(VLOOKUP(CONCATENATE($B483,"-",$C483),IN_1A!$B$2:$AA$3000,10,FALSE))=TRUE,"",VLOOKUP(CONCATENATE($B483,"-",$C483),IN_1A!$B$2:$AA$3000,10,FALSE))</f>
        <v>0</v>
      </c>
      <c r="M483" s="1607">
        <f>IF(ISERROR(VLOOKUP(CONCATENATE($B483,"-",$C483),IN_1A!$B$2:$AA$3000,11,FALSE))=TRUE,"",VLOOKUP(CONCATENATE($B483,"-",$C483),IN_1A!$B$2:$AA$3000,11,FALSE))</f>
        <v>0</v>
      </c>
      <c r="N483" s="1608">
        <f>IF(ISERROR(VLOOKUP(CONCATENATE($B483,"-",$C483),IN_1A!$B$2:$AA$3000,12,FALSE))=TRUE,"",VLOOKUP(CONCATENATE($B483,"-",$C483),IN_1A!$B$2:$AA$3000,12,FALSE))</f>
        <v>0</v>
      </c>
      <c r="O483" s="1607">
        <f>IF(ISERROR(VLOOKUP(CONCATENATE($B483,"-",$C483),IN_1A!$B$2:$AA$3000,13,FALSE))=TRUE,"",VLOOKUP(CONCATENATE($B483,"-",$C483),IN_1A!$B$2:$AA$3000,13,FALSE))</f>
        <v>0</v>
      </c>
      <c r="P483" s="1608">
        <f>IF(ISERROR(VLOOKUP(CONCATENATE($B483,"-",$C483),IN_1A!$B$2:$AA$3000,14,FALSE))=TRUE,"",VLOOKUP(CONCATENATE($B483,"-",$C483),IN_1A!$B$2:$AA$3000,14,FALSE))</f>
        <v>0</v>
      </c>
      <c r="Q483" s="613">
        <f t="shared" si="59"/>
        <v>0</v>
      </c>
      <c r="R483" s="614">
        <f t="shared" si="59"/>
        <v>0</v>
      </c>
      <c r="S483" s="313" t="str">
        <f t="shared" si="67"/>
        <v/>
      </c>
    </row>
    <row r="484" spans="1:19" s="314" customFormat="1" ht="12" customHeight="1" thickBot="1">
      <c r="A484" s="275" t="s">
        <v>672</v>
      </c>
      <c r="B484" s="296" t="s">
        <v>683</v>
      </c>
      <c r="C484" s="297" t="s">
        <v>694</v>
      </c>
      <c r="D484" s="1545" t="str">
        <f t="shared" si="66"/>
        <v/>
      </c>
      <c r="E484" s="1607">
        <f>IF(ISERROR(VLOOKUP(CONCATENATE($B484,"-",$C484),IN_1A!$B$2:$AA$3000,3,FALSE))=TRUE,"",VLOOKUP(CONCATENATE($B484,"-",$C484),IN_1A!$B$2:$AA$3000,3,FALSE))</f>
        <v>0</v>
      </c>
      <c r="F484" s="1608">
        <f>IF(ISERROR(VLOOKUP(CONCATENATE($B484,"-",$C484),IN_1A!$B$2:$AA$3000,4,FALSE))=TRUE,"",VLOOKUP(CONCATENATE($B484,"-",$C484),IN_1A!$B$2:$AA$3000,4,FALSE))</f>
        <v>0</v>
      </c>
      <c r="G484" s="1607">
        <f>IF(ISERROR(VLOOKUP(CONCATENATE($B484,"-",$C484),IN_1A!$B$2:$AA$3000,5,FALSE))=TRUE,"",VLOOKUP(CONCATENATE($B484,"-",$C484),IN_1A!$B$2:$AA$3000,5,FALSE))</f>
        <v>0</v>
      </c>
      <c r="H484" s="1608">
        <f>IF(ISERROR(VLOOKUP(CONCATENATE($B484,"-",$C484),IN_1A!$B$2:$AA$3000,6,FALSE))=TRUE,"",VLOOKUP(CONCATENATE($B484,"-",$C484),IN_1A!$B$2:$AA$3000,6,FALSE))</f>
        <v>0</v>
      </c>
      <c r="I484" s="1607">
        <f>IF(ISERROR(VLOOKUP(CONCATENATE($B484,"-",$C484),IN_1A!$B$2:$AA$3000,7,FALSE))=TRUE,"",VLOOKUP(CONCATENATE($B484,"-",$C484),IN_1A!$B$2:$AA$3000,7,FALSE))</f>
        <v>0</v>
      </c>
      <c r="J484" s="1608">
        <f>IF(ISERROR(VLOOKUP(CONCATENATE($B484,"-",$C484),IN_1A!$B$2:$AA$3000,8,FALSE))=TRUE,"",VLOOKUP(CONCATENATE($B484,"-",$C484),IN_1A!$B$2:$AA$3000,8,FALSE))</f>
        <v>0</v>
      </c>
      <c r="K484" s="1607">
        <f>IF(ISERROR(VLOOKUP(CONCATENATE($B484,"-",$C484),IN_1A!$B$2:$AA$3000,9,FALSE))=TRUE,"",VLOOKUP(CONCATENATE($B484,"-",$C484),IN_1A!$B$2:$AA$3000,9,FALSE))</f>
        <v>0</v>
      </c>
      <c r="L484" s="1608">
        <f>IF(ISERROR(VLOOKUP(CONCATENATE($B484,"-",$C484),IN_1A!$B$2:$AA$3000,10,FALSE))=TRUE,"",VLOOKUP(CONCATENATE($B484,"-",$C484),IN_1A!$B$2:$AA$3000,10,FALSE))</f>
        <v>0</v>
      </c>
      <c r="M484" s="1607">
        <f>IF(ISERROR(VLOOKUP(CONCATENATE($B484,"-",$C484),IN_1A!$B$2:$AA$3000,11,FALSE))=TRUE,"",VLOOKUP(CONCATENATE($B484,"-",$C484),IN_1A!$B$2:$AA$3000,11,FALSE))</f>
        <v>0</v>
      </c>
      <c r="N484" s="1608">
        <f>IF(ISERROR(VLOOKUP(CONCATENATE($B484,"-",$C484),IN_1A!$B$2:$AA$3000,12,FALSE))=TRUE,"",VLOOKUP(CONCATENATE($B484,"-",$C484),IN_1A!$B$2:$AA$3000,12,FALSE))</f>
        <v>0</v>
      </c>
      <c r="O484" s="1607">
        <f>IF(ISERROR(VLOOKUP(CONCATENATE($B484,"-",$C484),IN_1A!$B$2:$AA$3000,13,FALSE))=TRUE,"",VLOOKUP(CONCATENATE($B484,"-",$C484),IN_1A!$B$2:$AA$3000,13,FALSE))</f>
        <v>0</v>
      </c>
      <c r="P484" s="1608">
        <f>IF(ISERROR(VLOOKUP(CONCATENATE($B484,"-",$C484),IN_1A!$B$2:$AA$3000,14,FALSE))=TRUE,"",VLOOKUP(CONCATENATE($B484,"-",$C484),IN_1A!$B$2:$AA$3000,14,FALSE))</f>
        <v>0</v>
      </c>
      <c r="Q484" s="613">
        <f t="shared" si="59"/>
        <v>0</v>
      </c>
      <c r="R484" s="614">
        <f t="shared" si="59"/>
        <v>0</v>
      </c>
      <c r="S484" s="313" t="str">
        <f t="shared" si="67"/>
        <v/>
      </c>
    </row>
    <row r="485" spans="1:19" s="314" customFormat="1" ht="12" customHeight="1" thickBot="1">
      <c r="A485" s="298" t="s">
        <v>674</v>
      </c>
      <c r="B485" s="299" t="s">
        <v>684</v>
      </c>
      <c r="C485" s="300" t="s">
        <v>694</v>
      </c>
      <c r="D485" s="1545" t="str">
        <f t="shared" si="66"/>
        <v/>
      </c>
      <c r="E485" s="1607">
        <f>IF(ISERROR(VLOOKUP(CONCATENATE($B485,"-",$C485),IN_1A!$B$2:$AA$3000,3,FALSE))=TRUE,"",VLOOKUP(CONCATENATE($B485,"-",$C485),IN_1A!$B$2:$AA$3000,3,FALSE))</f>
        <v>0</v>
      </c>
      <c r="F485" s="1608">
        <f>IF(ISERROR(VLOOKUP(CONCATENATE($B485,"-",$C485),IN_1A!$B$2:$AA$3000,4,FALSE))=TRUE,"",VLOOKUP(CONCATENATE($B485,"-",$C485),IN_1A!$B$2:$AA$3000,4,FALSE))</f>
        <v>0</v>
      </c>
      <c r="G485" s="1607">
        <f>IF(ISERROR(VLOOKUP(CONCATENATE($B485,"-",$C485),IN_1A!$B$2:$AA$3000,5,FALSE))=TRUE,"",VLOOKUP(CONCATENATE($B485,"-",$C485),IN_1A!$B$2:$AA$3000,5,FALSE))</f>
        <v>0</v>
      </c>
      <c r="H485" s="1608">
        <f>IF(ISERROR(VLOOKUP(CONCATENATE($B485,"-",$C485),IN_1A!$B$2:$AA$3000,6,FALSE))=TRUE,"",VLOOKUP(CONCATENATE($B485,"-",$C485),IN_1A!$B$2:$AA$3000,6,FALSE))</f>
        <v>0</v>
      </c>
      <c r="I485" s="1607">
        <f>IF(ISERROR(VLOOKUP(CONCATENATE($B485,"-",$C485),IN_1A!$B$2:$AA$3000,7,FALSE))=TRUE,"",VLOOKUP(CONCATENATE($B485,"-",$C485),IN_1A!$B$2:$AA$3000,7,FALSE))</f>
        <v>0</v>
      </c>
      <c r="J485" s="1608">
        <f>IF(ISERROR(VLOOKUP(CONCATENATE($B485,"-",$C485),IN_1A!$B$2:$AA$3000,8,FALSE))=TRUE,"",VLOOKUP(CONCATENATE($B485,"-",$C485),IN_1A!$B$2:$AA$3000,8,FALSE))</f>
        <v>0</v>
      </c>
      <c r="K485" s="1607">
        <f>IF(ISERROR(VLOOKUP(CONCATENATE($B485,"-",$C485),IN_1A!$B$2:$AA$3000,9,FALSE))=TRUE,"",VLOOKUP(CONCATENATE($B485,"-",$C485),IN_1A!$B$2:$AA$3000,9,FALSE))</f>
        <v>0</v>
      </c>
      <c r="L485" s="1608">
        <f>IF(ISERROR(VLOOKUP(CONCATENATE($B485,"-",$C485),IN_1A!$B$2:$AA$3000,10,FALSE))=TRUE,"",VLOOKUP(CONCATENATE($B485,"-",$C485),IN_1A!$B$2:$AA$3000,10,FALSE))</f>
        <v>0</v>
      </c>
      <c r="M485" s="1607">
        <f>IF(ISERROR(VLOOKUP(CONCATENATE($B485,"-",$C485),IN_1A!$B$2:$AA$3000,11,FALSE))=TRUE,"",VLOOKUP(CONCATENATE($B485,"-",$C485),IN_1A!$B$2:$AA$3000,11,FALSE))</f>
        <v>0</v>
      </c>
      <c r="N485" s="1608">
        <f>IF(ISERROR(VLOOKUP(CONCATENATE($B485,"-",$C485),IN_1A!$B$2:$AA$3000,12,FALSE))=TRUE,"",VLOOKUP(CONCATENATE($B485,"-",$C485),IN_1A!$B$2:$AA$3000,12,FALSE))</f>
        <v>0</v>
      </c>
      <c r="O485" s="1607">
        <f>IF(ISERROR(VLOOKUP(CONCATENATE($B485,"-",$C485),IN_1A!$B$2:$AA$3000,13,FALSE))=TRUE,"",VLOOKUP(CONCATENATE($B485,"-",$C485),IN_1A!$B$2:$AA$3000,13,FALSE))</f>
        <v>0</v>
      </c>
      <c r="P485" s="1608">
        <f>IF(ISERROR(VLOOKUP(CONCATENATE($B485,"-",$C485),IN_1A!$B$2:$AA$3000,14,FALSE))=TRUE,"",VLOOKUP(CONCATENATE($B485,"-",$C485),IN_1A!$B$2:$AA$3000,14,FALSE))</f>
        <v>0</v>
      </c>
      <c r="Q485" s="613">
        <f t="shared" si="59"/>
        <v>0</v>
      </c>
      <c r="R485" s="614">
        <f t="shared" si="59"/>
        <v>0</v>
      </c>
      <c r="S485" s="313" t="str">
        <f t="shared" si="67"/>
        <v/>
      </c>
    </row>
    <row r="486" spans="1:19" s="314" customFormat="1" ht="12" customHeight="1" thickBot="1">
      <c r="A486" s="301" t="s">
        <v>685</v>
      </c>
      <c r="B486" s="302" t="s">
        <v>686</v>
      </c>
      <c r="C486" s="287" t="s">
        <v>694</v>
      </c>
      <c r="D486" s="1541" t="str">
        <f t="shared" si="66"/>
        <v/>
      </c>
      <c r="E486" s="1609">
        <f>IF(ISERROR(VLOOKUP(CONCATENATE($B486,"-",$C486),IN_1A!$B$2:$AA$3000,3,FALSE))=TRUE,"",VLOOKUP(CONCATENATE($B486,"-",$C486),IN_1A!$B$2:$AA$3000,3,FALSE))</f>
        <v>0</v>
      </c>
      <c r="F486" s="1610">
        <f>IF(ISERROR(VLOOKUP(CONCATENATE($B486,"-",$C486),IN_1A!$B$2:$AA$3000,4,FALSE))=TRUE,"",VLOOKUP(CONCATENATE($B486,"-",$C486),IN_1A!$B$2:$AA$3000,4,FALSE))</f>
        <v>0</v>
      </c>
      <c r="G486" s="1609">
        <f>IF(ISERROR(VLOOKUP(CONCATENATE($B486,"-",$C486),IN_1A!$B$2:$AA$3000,5,FALSE))=TRUE,"",VLOOKUP(CONCATENATE($B486,"-",$C486),IN_1A!$B$2:$AA$3000,5,FALSE))</f>
        <v>0</v>
      </c>
      <c r="H486" s="1610">
        <f>IF(ISERROR(VLOOKUP(CONCATENATE($B486,"-",$C486),IN_1A!$B$2:$AA$3000,6,FALSE))=TRUE,"",VLOOKUP(CONCATENATE($B486,"-",$C486),IN_1A!$B$2:$AA$3000,6,FALSE))</f>
        <v>0</v>
      </c>
      <c r="I486" s="1609">
        <f>IF(ISERROR(VLOOKUP(CONCATENATE($B486,"-",$C486),IN_1A!$B$2:$AA$3000,7,FALSE))=TRUE,"",VLOOKUP(CONCATENATE($B486,"-",$C486),IN_1A!$B$2:$AA$3000,7,FALSE))</f>
        <v>0</v>
      </c>
      <c r="J486" s="1610">
        <f>IF(ISERROR(VLOOKUP(CONCATENATE($B486,"-",$C486),IN_1A!$B$2:$AA$3000,8,FALSE))=TRUE,"",VLOOKUP(CONCATENATE($B486,"-",$C486),IN_1A!$B$2:$AA$3000,8,FALSE))</f>
        <v>0</v>
      </c>
      <c r="K486" s="1609">
        <f>IF(ISERROR(VLOOKUP(CONCATENATE($B486,"-",$C486),IN_1A!$B$2:$AA$3000,9,FALSE))=TRUE,"",VLOOKUP(CONCATENATE($B486,"-",$C486),IN_1A!$B$2:$AA$3000,9,FALSE))</f>
        <v>0</v>
      </c>
      <c r="L486" s="1610">
        <f>IF(ISERROR(VLOOKUP(CONCATENATE($B486,"-",$C486),IN_1A!$B$2:$AA$3000,10,FALSE))=TRUE,"",VLOOKUP(CONCATENATE($B486,"-",$C486),IN_1A!$B$2:$AA$3000,10,FALSE))</f>
        <v>0</v>
      </c>
      <c r="M486" s="1609">
        <f>IF(ISERROR(VLOOKUP(CONCATENATE($B486,"-",$C486),IN_1A!$B$2:$AA$3000,11,FALSE))=TRUE,"",VLOOKUP(CONCATENATE($B486,"-",$C486),IN_1A!$B$2:$AA$3000,11,FALSE))</f>
        <v>0</v>
      </c>
      <c r="N486" s="1610">
        <f>IF(ISERROR(VLOOKUP(CONCATENATE($B486,"-",$C486),IN_1A!$B$2:$AA$3000,12,FALSE))=TRUE,"",VLOOKUP(CONCATENATE($B486,"-",$C486),IN_1A!$B$2:$AA$3000,12,FALSE))</f>
        <v>0</v>
      </c>
      <c r="O486" s="1609">
        <f>IF(ISERROR(VLOOKUP(CONCATENATE($B486,"-",$C486),IN_1A!$B$2:$AA$3000,13,FALSE))=TRUE,"",VLOOKUP(CONCATENATE($B486,"-",$C486),IN_1A!$B$2:$AA$3000,13,FALSE))</f>
        <v>0</v>
      </c>
      <c r="P486" s="1610">
        <f>IF(ISERROR(VLOOKUP(CONCATENATE($B486,"-",$C486),IN_1A!$B$2:$AA$3000,14,FALSE))=TRUE,"",VLOOKUP(CONCATENATE($B486,"-",$C486),IN_1A!$B$2:$AA$3000,14,FALSE))</f>
        <v>0</v>
      </c>
      <c r="Q486" s="615">
        <f t="shared" si="59"/>
        <v>0</v>
      </c>
      <c r="R486" s="616">
        <f t="shared" si="59"/>
        <v>0</v>
      </c>
      <c r="S486" s="313" t="str">
        <f t="shared" si="67"/>
        <v/>
      </c>
    </row>
    <row r="487" spans="1:19" s="314" customFormat="1" ht="12" customHeight="1" thickBot="1">
      <c r="A487" s="303" t="s">
        <v>610</v>
      </c>
      <c r="B487" s="286"/>
      <c r="C487" s="287"/>
      <c r="D487" s="1543"/>
      <c r="E487" s="522"/>
      <c r="F487" s="505"/>
      <c r="G487" s="505"/>
      <c r="H487" s="505"/>
      <c r="I487" s="505"/>
      <c r="J487" s="505"/>
      <c r="K487" s="505"/>
      <c r="L487" s="505"/>
      <c r="M487" s="505"/>
      <c r="N487" s="505"/>
      <c r="O487" s="505"/>
      <c r="P487" s="505"/>
      <c r="Q487" s="617"/>
      <c r="R487" s="618"/>
      <c r="S487" s="313" t="str">
        <f t="shared" si="67"/>
        <v/>
      </c>
    </row>
    <row r="488" spans="1:19" s="314" customFormat="1" ht="12" customHeight="1" thickBot="1">
      <c r="A488" s="272" t="s">
        <v>687</v>
      </c>
      <c r="B488" s="283" t="s">
        <v>688</v>
      </c>
      <c r="C488" s="290" t="s">
        <v>694</v>
      </c>
      <c r="D488" s="1550" t="str">
        <f>CONCATENATE(D$425)</f>
        <v/>
      </c>
      <c r="E488" s="1605">
        <f>IF(ISERROR(VLOOKUP(CONCATENATE($B488,"-",$C488),IN_1A!$B$2:$AA$3000,3,FALSE))=TRUE,"",VLOOKUP(CONCATENATE($B488,"-",$C488),IN_1A!$B$2:$AA$3000,3,FALSE))</f>
        <v>0</v>
      </c>
      <c r="F488" s="1606">
        <f>IF(ISERROR(VLOOKUP(CONCATENATE($B488,"-",$C488),IN_1A!$B$2:$AA$3000,4,FALSE))=TRUE,"",VLOOKUP(CONCATENATE($B488,"-",$C488),IN_1A!$B$2:$AA$3000,4,FALSE))</f>
        <v>0</v>
      </c>
      <c r="G488" s="1605">
        <f>IF(ISERROR(VLOOKUP(CONCATENATE($B488,"-",$C488),IN_1A!$B$2:$AA$3000,5,FALSE))=TRUE,"",VLOOKUP(CONCATENATE($B488,"-",$C488),IN_1A!$B$2:$AA$3000,5,FALSE))</f>
        <v>0</v>
      </c>
      <c r="H488" s="1606">
        <f>IF(ISERROR(VLOOKUP(CONCATENATE($B488,"-",$C488),IN_1A!$B$2:$AA$3000,6,FALSE))=TRUE,"",VLOOKUP(CONCATENATE($B488,"-",$C488),IN_1A!$B$2:$AA$3000,6,FALSE))</f>
        <v>0</v>
      </c>
      <c r="I488" s="1605">
        <f>IF(ISERROR(VLOOKUP(CONCATENATE($B488,"-",$C488),IN_1A!$B$2:$AA$3000,7,FALSE))=TRUE,"",VLOOKUP(CONCATENATE($B488,"-",$C488),IN_1A!$B$2:$AA$3000,7,FALSE))</f>
        <v>0</v>
      </c>
      <c r="J488" s="1606">
        <f>IF(ISERROR(VLOOKUP(CONCATENATE($B488,"-",$C488),IN_1A!$B$2:$AA$3000,8,FALSE))=TRUE,"",VLOOKUP(CONCATENATE($B488,"-",$C488),IN_1A!$B$2:$AA$3000,8,FALSE))</f>
        <v>0</v>
      </c>
      <c r="K488" s="1605">
        <f>IF(ISERROR(VLOOKUP(CONCATENATE($B488,"-",$C488),IN_1A!$B$2:$AA$3000,9,FALSE))=TRUE,"",VLOOKUP(CONCATENATE($B488,"-",$C488),IN_1A!$B$2:$AA$3000,9,FALSE))</f>
        <v>0</v>
      </c>
      <c r="L488" s="1606">
        <f>IF(ISERROR(VLOOKUP(CONCATENATE($B488,"-",$C488),IN_1A!$B$2:$AA$3000,10,FALSE))=TRUE,"",VLOOKUP(CONCATENATE($B488,"-",$C488),IN_1A!$B$2:$AA$3000,10,FALSE))</f>
        <v>0</v>
      </c>
      <c r="M488" s="1605">
        <f>IF(ISERROR(VLOOKUP(CONCATENATE($B488,"-",$C488),IN_1A!$B$2:$AA$3000,11,FALSE))=TRUE,"",VLOOKUP(CONCATENATE($B488,"-",$C488),IN_1A!$B$2:$AA$3000,11,FALSE))</f>
        <v>0</v>
      </c>
      <c r="N488" s="1606">
        <f>IF(ISERROR(VLOOKUP(CONCATENATE($B488,"-",$C488),IN_1A!$B$2:$AA$3000,12,FALSE))=TRUE,"",VLOOKUP(CONCATENATE($B488,"-",$C488),IN_1A!$B$2:$AA$3000,12,FALSE))</f>
        <v>0</v>
      </c>
      <c r="O488" s="1605">
        <f>IF(ISERROR(VLOOKUP(CONCATENATE($B488,"-",$C488),IN_1A!$B$2:$AA$3000,13,FALSE))=TRUE,"",VLOOKUP(CONCATENATE($B488,"-",$C488),IN_1A!$B$2:$AA$3000,13,FALSE))</f>
        <v>0</v>
      </c>
      <c r="P488" s="1606">
        <f>IF(ISERROR(VLOOKUP(CONCATENATE($B488,"-",$C488),IN_1A!$B$2:$AA$3000,14,FALSE))=TRUE,"",VLOOKUP(CONCATENATE($B488,"-",$C488),IN_1A!$B$2:$AA$3000,14,FALSE))</f>
        <v>0</v>
      </c>
      <c r="Q488" s="611">
        <f t="shared" si="59"/>
        <v>0</v>
      </c>
      <c r="R488" s="612">
        <f t="shared" si="59"/>
        <v>0</v>
      </c>
      <c r="S488" s="313" t="str">
        <f t="shared" si="67"/>
        <v/>
      </c>
    </row>
    <row r="489" spans="1:19" s="315" customFormat="1" ht="12" thickBot="1">
      <c r="A489" s="304" t="s">
        <v>555</v>
      </c>
      <c r="B489" s="305"/>
      <c r="C489" s="306"/>
      <c r="D489" s="1542" t="str">
        <f>CONCATENATE(D$425)</f>
        <v/>
      </c>
      <c r="E489" s="615">
        <f t="shared" ref="E489:R489" si="68">SUM(E425:E488)</f>
        <v>0</v>
      </c>
      <c r="F489" s="616">
        <f t="shared" si="68"/>
        <v>0</v>
      </c>
      <c r="G489" s="615">
        <f t="shared" si="68"/>
        <v>0</v>
      </c>
      <c r="H489" s="616">
        <f t="shared" si="68"/>
        <v>0</v>
      </c>
      <c r="I489" s="615">
        <f t="shared" si="68"/>
        <v>0</v>
      </c>
      <c r="J489" s="616">
        <f t="shared" si="68"/>
        <v>0</v>
      </c>
      <c r="K489" s="615">
        <f t="shared" si="68"/>
        <v>0</v>
      </c>
      <c r="L489" s="616">
        <f t="shared" si="68"/>
        <v>0</v>
      </c>
      <c r="M489" s="615">
        <f t="shared" si="68"/>
        <v>0</v>
      </c>
      <c r="N489" s="616">
        <f t="shared" si="68"/>
        <v>0</v>
      </c>
      <c r="O489" s="615">
        <f t="shared" si="68"/>
        <v>0</v>
      </c>
      <c r="P489" s="616">
        <f t="shared" si="68"/>
        <v>0</v>
      </c>
      <c r="Q489" s="615">
        <f t="shared" si="68"/>
        <v>0</v>
      </c>
      <c r="R489" s="616">
        <f t="shared" si="68"/>
        <v>0</v>
      </c>
      <c r="S489" s="313"/>
    </row>
    <row r="490" spans="1:19" s="314" customFormat="1" ht="12" customHeight="1">
      <c r="A490" s="2489" t="s">
        <v>689</v>
      </c>
      <c r="B490" s="2489"/>
      <c r="C490" s="2489"/>
      <c r="D490" s="2489"/>
      <c r="E490" s="2489"/>
      <c r="F490" s="2489"/>
      <c r="G490" s="2489"/>
      <c r="H490" s="2489"/>
      <c r="I490" s="2489"/>
      <c r="J490" s="2489"/>
      <c r="K490" s="2489"/>
      <c r="L490" s="2489"/>
      <c r="M490" s="2489"/>
      <c r="N490" s="2489"/>
      <c r="O490" s="2489"/>
      <c r="P490" s="2489"/>
      <c r="Q490" s="605"/>
      <c r="R490" s="605"/>
      <c r="S490" s="313" t="str">
        <f>IF(O490&gt;Q490,"ERRORE",IF(P490&gt;R490,"ERRORE",""))</f>
        <v/>
      </c>
    </row>
    <row r="491" spans="1:19" ht="16.5" thickBot="1"/>
    <row r="492" spans="1:19" s="308" customFormat="1" ht="12" thickBot="1">
      <c r="A492" s="1528" t="s">
        <v>597</v>
      </c>
      <c r="B492" s="1529"/>
      <c r="C492" s="1530"/>
      <c r="D492" s="1530"/>
      <c r="E492" s="1531" t="s">
        <v>32</v>
      </c>
      <c r="F492" s="1532" t="s">
        <v>32</v>
      </c>
      <c r="G492" s="1532" t="s">
        <v>32</v>
      </c>
      <c r="H492" s="1532" t="s">
        <v>32</v>
      </c>
      <c r="I492" s="1532" t="s">
        <v>32</v>
      </c>
      <c r="J492" s="1532" t="s">
        <v>32</v>
      </c>
      <c r="K492" s="1532" t="s">
        <v>32</v>
      </c>
      <c r="L492" s="1532" t="s">
        <v>32</v>
      </c>
      <c r="M492" s="1532" t="s">
        <v>32</v>
      </c>
      <c r="N492" s="1532" t="s">
        <v>32</v>
      </c>
      <c r="O492" s="1532" t="s">
        <v>32</v>
      </c>
      <c r="P492" s="1532" t="s">
        <v>32</v>
      </c>
      <c r="Q492" s="1533" t="s">
        <v>32</v>
      </c>
      <c r="R492" s="1534" t="s">
        <v>32</v>
      </c>
      <c r="S492" s="307"/>
    </row>
    <row r="493" spans="1:19" s="310" customFormat="1" ht="9.9499999999999993" customHeight="1" thickBot="1">
      <c r="A493" s="245" t="s">
        <v>598</v>
      </c>
      <c r="B493" s="1535"/>
      <c r="C493" s="1536"/>
      <c r="D493" s="1536"/>
      <c r="E493" s="1537"/>
      <c r="F493" s="1538"/>
      <c r="G493" s="1538"/>
      <c r="H493" s="1538"/>
      <c r="I493" s="1538"/>
      <c r="J493" s="1538"/>
      <c r="K493" s="1538"/>
      <c r="L493" s="1538"/>
      <c r="M493" s="1538"/>
      <c r="N493" s="1538"/>
      <c r="O493" s="1538"/>
      <c r="P493" s="1538"/>
      <c r="Q493" s="1539"/>
      <c r="R493" s="1540"/>
      <c r="S493" s="309"/>
    </row>
    <row r="494" spans="1:19" s="308" customFormat="1" ht="12" thickBot="1">
      <c r="A494" s="237" t="s">
        <v>599</v>
      </c>
      <c r="B494" s="238" t="s">
        <v>600</v>
      </c>
      <c r="C494" s="239" t="s">
        <v>695</v>
      </c>
      <c r="D494" s="1559"/>
      <c r="E494" s="1611">
        <f>IF(ISERROR(VLOOKUP(CONCATENATE($B494,"-",$C494),IN_1A!$B$2:$AA$3000,3,FALSE))=TRUE,"",VLOOKUP(CONCATENATE($B494,"-",$C494),IN_1A!$B$2:$AA$3000,3,FALSE))</f>
        <v>0</v>
      </c>
      <c r="F494" s="1612">
        <f>IF(ISERROR(VLOOKUP(CONCATENATE($B494,"-",$C494),IN_1A!$B$2:$AA$3000,4,FALSE))=TRUE,"",VLOOKUP(CONCATENATE($B494,"-",$C494),IN_1A!$B$2:$AA$3000,4,FALSE))</f>
        <v>0</v>
      </c>
      <c r="G494" s="1611">
        <f>IF(ISERROR(VLOOKUP(CONCATENATE($B494,"-",$C494),IN_1A!$B$2:$AA$3000,5,FALSE))=TRUE,"",VLOOKUP(CONCATENATE($B494,"-",$C494),IN_1A!$B$2:$AA$3000,5,FALSE))</f>
        <v>0</v>
      </c>
      <c r="H494" s="1612">
        <f>IF(ISERROR(VLOOKUP(CONCATENATE($B494,"-",$C494),IN_1A!$B$2:$AA$3000,6,FALSE))=TRUE,"",VLOOKUP(CONCATENATE($B494,"-",$C494),IN_1A!$B$2:$AA$3000,6,FALSE))</f>
        <v>0</v>
      </c>
      <c r="I494" s="1611">
        <f>IF(ISERROR(VLOOKUP(CONCATENATE($B494,"-",$C494),IN_1A!$B$2:$AA$3000,7,FALSE))=TRUE,"",VLOOKUP(CONCATENATE($B494,"-",$C494),IN_1A!$B$2:$AA$3000,7,FALSE))</f>
        <v>0</v>
      </c>
      <c r="J494" s="1612">
        <f>IF(ISERROR(VLOOKUP(CONCATENATE($B494,"-",$C494),IN_1A!$B$2:$AA$3000,8,FALSE))=TRUE,"",VLOOKUP(CONCATENATE($B494,"-",$C494),IN_1A!$B$2:$AA$3000,8,FALSE))</f>
        <v>0</v>
      </c>
      <c r="K494" s="1611">
        <f>IF(ISERROR(VLOOKUP(CONCATENATE($B494,"-",$C494),IN_1A!$B$2:$AA$3000,9,FALSE))=TRUE,"",VLOOKUP(CONCATENATE($B494,"-",$C494),IN_1A!$B$2:$AA$3000,9,FALSE))</f>
        <v>0</v>
      </c>
      <c r="L494" s="1612">
        <f>IF(ISERROR(VLOOKUP(CONCATENATE($B494,"-",$C494),IN_1A!$B$2:$AA$3000,10,FALSE))=TRUE,"",VLOOKUP(CONCATENATE($B494,"-",$C494),IN_1A!$B$2:$AA$3000,10,FALSE))</f>
        <v>0</v>
      </c>
      <c r="M494" s="1611">
        <f>IF(ISERROR(VLOOKUP(CONCATENATE($B494,"-",$C494),IN_1A!$B$2:$AA$3000,11,FALSE))=TRUE,"",VLOOKUP(CONCATENATE($B494,"-",$C494),IN_1A!$B$2:$AA$3000,11,FALSE))</f>
        <v>0</v>
      </c>
      <c r="N494" s="1612">
        <f>IF(ISERROR(VLOOKUP(CONCATENATE($B494,"-",$C494),IN_1A!$B$2:$AA$3000,12,FALSE))=TRUE,"",VLOOKUP(CONCATENATE($B494,"-",$C494),IN_1A!$B$2:$AA$3000,12,FALSE))</f>
        <v>0</v>
      </c>
      <c r="O494" s="1611">
        <f>IF(ISERROR(VLOOKUP(CONCATENATE($B494,"-",$C494),IN_1A!$B$2:$AA$3000,13,FALSE))=TRUE,"",VLOOKUP(CONCATENATE($B494,"-",$C494),IN_1A!$B$2:$AA$3000,13,FALSE))</f>
        <v>0</v>
      </c>
      <c r="P494" s="1612">
        <f>IF(ISERROR(VLOOKUP(CONCATENATE($B494,"-",$C494),IN_1A!$B$2:$AA$3000,14,FALSE))=TRUE,"",VLOOKUP(CONCATENATE($B494,"-",$C494),IN_1A!$B$2:$AA$3000,14,FALSE))</f>
        <v>0</v>
      </c>
      <c r="Q494" s="621">
        <f>E494+G494</f>
        <v>0</v>
      </c>
      <c r="R494" s="622">
        <f>F494+H494</f>
        <v>0</v>
      </c>
      <c r="S494" s="307"/>
    </row>
    <row r="495" spans="1:19" s="310" customFormat="1" ht="11.25" customHeight="1" thickBot="1">
      <c r="A495" s="240" t="s">
        <v>602</v>
      </c>
      <c r="B495" s="238" t="s">
        <v>603</v>
      </c>
      <c r="C495" s="241" t="s">
        <v>695</v>
      </c>
      <c r="D495" s="1552" t="str">
        <f>CONCATENATE(D$494)</f>
        <v/>
      </c>
      <c r="E495" s="1613">
        <f>IF(ISERROR(VLOOKUP(CONCATENATE($B495,"-",$C495),IN_1A!$B$2:$AA$3000,3,FALSE))=TRUE,"",VLOOKUP(CONCATENATE($B495,"-",$C495),IN_1A!$B$2:$AA$3000,3,FALSE))</f>
        <v>0</v>
      </c>
      <c r="F495" s="1614">
        <f>IF(ISERROR(VLOOKUP(CONCATENATE($B495,"-",$C495),IN_1A!$B$2:$AA$3000,4,FALSE))=TRUE,"",VLOOKUP(CONCATENATE($B495,"-",$C495),IN_1A!$B$2:$AA$3000,4,FALSE))</f>
        <v>0</v>
      </c>
      <c r="G495" s="1613">
        <f>IF(ISERROR(VLOOKUP(CONCATENATE($B495,"-",$C495),IN_1A!$B$2:$AA$3000,5,FALSE))=TRUE,"",VLOOKUP(CONCATENATE($B495,"-",$C495),IN_1A!$B$2:$AA$3000,5,FALSE))</f>
        <v>0</v>
      </c>
      <c r="H495" s="1614">
        <f>IF(ISERROR(VLOOKUP(CONCATENATE($B495,"-",$C495),IN_1A!$B$2:$AA$3000,6,FALSE))=TRUE,"",VLOOKUP(CONCATENATE($B495,"-",$C495),IN_1A!$B$2:$AA$3000,6,FALSE))</f>
        <v>0</v>
      </c>
      <c r="I495" s="1613">
        <f>IF(ISERROR(VLOOKUP(CONCATENATE($B495,"-",$C495),IN_1A!$B$2:$AA$3000,7,FALSE))=TRUE,"",VLOOKUP(CONCATENATE($B495,"-",$C495),IN_1A!$B$2:$AA$3000,7,FALSE))</f>
        <v>0</v>
      </c>
      <c r="J495" s="1614">
        <f>IF(ISERROR(VLOOKUP(CONCATENATE($B495,"-",$C495),IN_1A!$B$2:$AA$3000,8,FALSE))=TRUE,"",VLOOKUP(CONCATENATE($B495,"-",$C495),IN_1A!$B$2:$AA$3000,8,FALSE))</f>
        <v>0</v>
      </c>
      <c r="K495" s="1613">
        <f>IF(ISERROR(VLOOKUP(CONCATENATE($B495,"-",$C495),IN_1A!$B$2:$AA$3000,9,FALSE))=TRUE,"",VLOOKUP(CONCATENATE($B495,"-",$C495),IN_1A!$B$2:$AA$3000,9,FALSE))</f>
        <v>0</v>
      </c>
      <c r="L495" s="1614">
        <f>IF(ISERROR(VLOOKUP(CONCATENATE($B495,"-",$C495),IN_1A!$B$2:$AA$3000,10,FALSE))=TRUE,"",VLOOKUP(CONCATENATE($B495,"-",$C495),IN_1A!$B$2:$AA$3000,10,FALSE))</f>
        <v>0</v>
      </c>
      <c r="M495" s="1613">
        <f>IF(ISERROR(VLOOKUP(CONCATENATE($B495,"-",$C495),IN_1A!$B$2:$AA$3000,11,FALSE))=TRUE,"",VLOOKUP(CONCATENATE($B495,"-",$C495),IN_1A!$B$2:$AA$3000,11,FALSE))</f>
        <v>0</v>
      </c>
      <c r="N495" s="1614">
        <f>IF(ISERROR(VLOOKUP(CONCATENATE($B495,"-",$C495),IN_1A!$B$2:$AA$3000,12,FALSE))=TRUE,"",VLOOKUP(CONCATENATE($B495,"-",$C495),IN_1A!$B$2:$AA$3000,12,FALSE))</f>
        <v>0</v>
      </c>
      <c r="O495" s="1613">
        <f>IF(ISERROR(VLOOKUP(CONCATENATE($B495,"-",$C495),IN_1A!$B$2:$AA$3000,13,FALSE))=TRUE,"",VLOOKUP(CONCATENATE($B495,"-",$C495),IN_1A!$B$2:$AA$3000,13,FALSE))</f>
        <v>0</v>
      </c>
      <c r="P495" s="1614">
        <f>IF(ISERROR(VLOOKUP(CONCATENATE($B495,"-",$C495),IN_1A!$B$2:$AA$3000,14,FALSE))=TRUE,"",VLOOKUP(CONCATENATE($B495,"-",$C495),IN_1A!$B$2:$AA$3000,14,FALSE))</f>
        <v>0</v>
      </c>
      <c r="Q495" s="623">
        <f t="shared" ref="Q495:R557" si="69">E495+G495</f>
        <v>0</v>
      </c>
      <c r="R495" s="624">
        <f t="shared" si="69"/>
        <v>0</v>
      </c>
      <c r="S495" s="309"/>
    </row>
    <row r="496" spans="1:19" s="308" customFormat="1" ht="12" customHeight="1" thickBot="1">
      <c r="A496" s="242" t="s">
        <v>604</v>
      </c>
      <c r="B496" s="243" t="s">
        <v>605</v>
      </c>
      <c r="C496" s="244" t="s">
        <v>695</v>
      </c>
      <c r="D496" s="1553" t="str">
        <f>CONCATENATE(D$494)</f>
        <v/>
      </c>
      <c r="E496" s="1615">
        <f>IF(ISERROR(VLOOKUP(CONCATENATE($B496,"-",$C496),IN_1A!$B$2:$AA$3000,3,FALSE))=TRUE,"",VLOOKUP(CONCATENATE($B496,"-",$C496),IN_1A!$B$2:$AA$3000,3,FALSE))</f>
        <v>0</v>
      </c>
      <c r="F496" s="1616">
        <f>IF(ISERROR(VLOOKUP(CONCATENATE($B496,"-",$C496),IN_1A!$B$2:$AA$3000,4,FALSE))=TRUE,"",VLOOKUP(CONCATENATE($B496,"-",$C496),IN_1A!$B$2:$AA$3000,4,FALSE))</f>
        <v>0</v>
      </c>
      <c r="G496" s="1615">
        <f>IF(ISERROR(VLOOKUP(CONCATENATE($B496,"-",$C496),IN_1A!$B$2:$AA$3000,5,FALSE))=TRUE,"",VLOOKUP(CONCATENATE($B496,"-",$C496),IN_1A!$B$2:$AA$3000,5,FALSE))</f>
        <v>0</v>
      </c>
      <c r="H496" s="1616">
        <f>IF(ISERROR(VLOOKUP(CONCATENATE($B496,"-",$C496),IN_1A!$B$2:$AA$3000,6,FALSE))=TRUE,"",VLOOKUP(CONCATENATE($B496,"-",$C496),IN_1A!$B$2:$AA$3000,6,FALSE))</f>
        <v>0</v>
      </c>
      <c r="I496" s="1615">
        <f>IF(ISERROR(VLOOKUP(CONCATENATE($B496,"-",$C496),IN_1A!$B$2:$AA$3000,7,FALSE))=TRUE,"",VLOOKUP(CONCATENATE($B496,"-",$C496),IN_1A!$B$2:$AA$3000,7,FALSE))</f>
        <v>0</v>
      </c>
      <c r="J496" s="1616">
        <f>IF(ISERROR(VLOOKUP(CONCATENATE($B496,"-",$C496),IN_1A!$B$2:$AA$3000,8,FALSE))=TRUE,"",VLOOKUP(CONCATENATE($B496,"-",$C496),IN_1A!$B$2:$AA$3000,8,FALSE))</f>
        <v>0</v>
      </c>
      <c r="K496" s="1615">
        <f>IF(ISERROR(VLOOKUP(CONCATENATE($B496,"-",$C496),IN_1A!$B$2:$AA$3000,9,FALSE))=TRUE,"",VLOOKUP(CONCATENATE($B496,"-",$C496),IN_1A!$B$2:$AA$3000,9,FALSE))</f>
        <v>0</v>
      </c>
      <c r="L496" s="1616">
        <f>IF(ISERROR(VLOOKUP(CONCATENATE($B496,"-",$C496),IN_1A!$B$2:$AA$3000,10,FALSE))=TRUE,"",VLOOKUP(CONCATENATE($B496,"-",$C496),IN_1A!$B$2:$AA$3000,10,FALSE))</f>
        <v>0</v>
      </c>
      <c r="M496" s="1615">
        <f>IF(ISERROR(VLOOKUP(CONCATENATE($B496,"-",$C496),IN_1A!$B$2:$AA$3000,11,FALSE))=TRUE,"",VLOOKUP(CONCATENATE($B496,"-",$C496),IN_1A!$B$2:$AA$3000,11,FALSE))</f>
        <v>0</v>
      </c>
      <c r="N496" s="1616">
        <f>IF(ISERROR(VLOOKUP(CONCATENATE($B496,"-",$C496),IN_1A!$B$2:$AA$3000,12,FALSE))=TRUE,"",VLOOKUP(CONCATENATE($B496,"-",$C496),IN_1A!$B$2:$AA$3000,12,FALSE))</f>
        <v>0</v>
      </c>
      <c r="O496" s="1615">
        <f>IF(ISERROR(VLOOKUP(CONCATENATE($B496,"-",$C496),IN_1A!$B$2:$AA$3000,13,FALSE))=TRUE,"",VLOOKUP(CONCATENATE($B496,"-",$C496),IN_1A!$B$2:$AA$3000,13,FALSE))</f>
        <v>0</v>
      </c>
      <c r="P496" s="1616">
        <f>IF(ISERROR(VLOOKUP(CONCATENATE($B496,"-",$C496),IN_1A!$B$2:$AA$3000,14,FALSE))=TRUE,"",VLOOKUP(CONCATENATE($B496,"-",$C496),IN_1A!$B$2:$AA$3000,14,FALSE))</f>
        <v>0</v>
      </c>
      <c r="Q496" s="625">
        <f t="shared" si="69"/>
        <v>0</v>
      </c>
      <c r="R496" s="626">
        <f t="shared" si="69"/>
        <v>0</v>
      </c>
      <c r="S496" s="307" t="str">
        <f>IF(O496&gt;Q496,"ERRORE",IF(P496&gt;R496,"ERRORE",""))</f>
        <v/>
      </c>
    </row>
    <row r="497" spans="1:19" s="308" customFormat="1" ht="12" customHeight="1" thickBot="1">
      <c r="A497" s="245" t="s">
        <v>606</v>
      </c>
      <c r="B497" s="246"/>
      <c r="C497" s="247"/>
      <c r="D497" s="1554"/>
      <c r="E497" s="532"/>
      <c r="F497" s="533"/>
      <c r="G497" s="533"/>
      <c r="H497" s="533"/>
      <c r="I497" s="533"/>
      <c r="J497" s="533"/>
      <c r="K497" s="533"/>
      <c r="L497" s="533"/>
      <c r="M497" s="533"/>
      <c r="N497" s="533"/>
      <c r="O497" s="533"/>
      <c r="P497" s="533"/>
      <c r="Q497" s="627"/>
      <c r="R497" s="628"/>
      <c r="S497" s="307" t="str">
        <f>IF(O497&gt;Q497,"ERRORE",IF(P497&gt;R497,"ERRORE",""))</f>
        <v/>
      </c>
    </row>
    <row r="498" spans="1:19" s="311" customFormat="1" ht="12" customHeight="1" thickBot="1">
      <c r="A498" s="237" t="s">
        <v>599</v>
      </c>
      <c r="B498" s="248" t="s">
        <v>607</v>
      </c>
      <c r="C498" s="249" t="s">
        <v>695</v>
      </c>
      <c r="D498" s="1555" t="str">
        <f>CONCATENATE(D$494)</f>
        <v/>
      </c>
      <c r="E498" s="1611">
        <f>IF(ISERROR(VLOOKUP(CONCATENATE($B498,"-",$C498),IN_1A!$B$2:$AA$3000,3,FALSE))=TRUE,"",VLOOKUP(CONCATENATE($B498,"-",$C498),IN_1A!$B$2:$AA$3000,3,FALSE))</f>
        <v>0</v>
      </c>
      <c r="F498" s="1612">
        <f>IF(ISERROR(VLOOKUP(CONCATENATE($B498,"-",$C498),IN_1A!$B$2:$AA$3000,4,FALSE))=TRUE,"",VLOOKUP(CONCATENATE($B498,"-",$C498),IN_1A!$B$2:$AA$3000,4,FALSE))</f>
        <v>0</v>
      </c>
      <c r="G498" s="1611">
        <f>IF(ISERROR(VLOOKUP(CONCATENATE($B498,"-",$C498),IN_1A!$B$2:$AA$3000,5,FALSE))=TRUE,"",VLOOKUP(CONCATENATE($B498,"-",$C498),IN_1A!$B$2:$AA$3000,5,FALSE))</f>
        <v>0</v>
      </c>
      <c r="H498" s="1612">
        <f>IF(ISERROR(VLOOKUP(CONCATENATE($B498,"-",$C498),IN_1A!$B$2:$AA$3000,6,FALSE))=TRUE,"",VLOOKUP(CONCATENATE($B498,"-",$C498),IN_1A!$B$2:$AA$3000,6,FALSE))</f>
        <v>0</v>
      </c>
      <c r="I498" s="1611">
        <f>IF(ISERROR(VLOOKUP(CONCATENATE($B498,"-",$C498),IN_1A!$B$2:$AA$3000,7,FALSE))=TRUE,"",VLOOKUP(CONCATENATE($B498,"-",$C498),IN_1A!$B$2:$AA$3000,7,FALSE))</f>
        <v>0</v>
      </c>
      <c r="J498" s="1612">
        <f>IF(ISERROR(VLOOKUP(CONCATENATE($B498,"-",$C498),IN_1A!$B$2:$AA$3000,8,FALSE))=TRUE,"",VLOOKUP(CONCATENATE($B498,"-",$C498),IN_1A!$B$2:$AA$3000,8,FALSE))</f>
        <v>0</v>
      </c>
      <c r="K498" s="1611">
        <f>IF(ISERROR(VLOOKUP(CONCATENATE($B498,"-",$C498),IN_1A!$B$2:$AA$3000,9,FALSE))=TRUE,"",VLOOKUP(CONCATENATE($B498,"-",$C498),IN_1A!$B$2:$AA$3000,9,FALSE))</f>
        <v>0</v>
      </c>
      <c r="L498" s="1612">
        <f>IF(ISERROR(VLOOKUP(CONCATENATE($B498,"-",$C498),IN_1A!$B$2:$AA$3000,10,FALSE))=TRUE,"",VLOOKUP(CONCATENATE($B498,"-",$C498),IN_1A!$B$2:$AA$3000,10,FALSE))</f>
        <v>0</v>
      </c>
      <c r="M498" s="1611">
        <f>IF(ISERROR(VLOOKUP(CONCATENATE($B498,"-",$C498),IN_1A!$B$2:$AA$3000,11,FALSE))=TRUE,"",VLOOKUP(CONCATENATE($B498,"-",$C498),IN_1A!$B$2:$AA$3000,11,FALSE))</f>
        <v>0</v>
      </c>
      <c r="N498" s="1612">
        <f>IF(ISERROR(VLOOKUP(CONCATENATE($B498,"-",$C498),IN_1A!$B$2:$AA$3000,12,FALSE))=TRUE,"",VLOOKUP(CONCATENATE($B498,"-",$C498),IN_1A!$B$2:$AA$3000,12,FALSE))</f>
        <v>0</v>
      </c>
      <c r="O498" s="1611">
        <f>IF(ISERROR(VLOOKUP(CONCATENATE($B498,"-",$C498),IN_1A!$B$2:$AA$3000,13,FALSE))=TRUE,"",VLOOKUP(CONCATENATE($B498,"-",$C498),IN_1A!$B$2:$AA$3000,13,FALSE))</f>
        <v>0</v>
      </c>
      <c r="P498" s="1612">
        <f>IF(ISERROR(VLOOKUP(CONCATENATE($B498,"-",$C498),IN_1A!$B$2:$AA$3000,14,FALSE))=TRUE,"",VLOOKUP(CONCATENATE($B498,"-",$C498),IN_1A!$B$2:$AA$3000,14,FALSE))</f>
        <v>0</v>
      </c>
      <c r="Q498" s="621">
        <f t="shared" si="69"/>
        <v>0</v>
      </c>
      <c r="R498" s="622">
        <f t="shared" si="69"/>
        <v>0</v>
      </c>
      <c r="S498" s="307" t="str">
        <f>IF(O498&gt;Q498,"ERRORE",IF(P498&gt;R498,"ERRORE",""))</f>
        <v/>
      </c>
    </row>
    <row r="499" spans="1:19" s="308" customFormat="1" ht="12" thickBot="1">
      <c r="A499" s="240" t="s">
        <v>602</v>
      </c>
      <c r="B499" s="238" t="s">
        <v>608</v>
      </c>
      <c r="C499" s="241" t="s">
        <v>695</v>
      </c>
      <c r="D499" s="1552" t="str">
        <f>CONCATENATE(D$494)</f>
        <v/>
      </c>
      <c r="E499" s="1613">
        <f>IF(ISERROR(VLOOKUP(CONCATENATE($B499,"-",$C499),IN_1A!$B$2:$AA$3000,3,FALSE))=TRUE,"",VLOOKUP(CONCATENATE($B499,"-",$C499),IN_1A!$B$2:$AA$3000,3,FALSE))</f>
        <v>0</v>
      </c>
      <c r="F499" s="1614">
        <f>IF(ISERROR(VLOOKUP(CONCATENATE($B499,"-",$C499),IN_1A!$B$2:$AA$3000,4,FALSE))=TRUE,"",VLOOKUP(CONCATENATE($B499,"-",$C499),IN_1A!$B$2:$AA$3000,4,FALSE))</f>
        <v>0</v>
      </c>
      <c r="G499" s="1613">
        <f>IF(ISERROR(VLOOKUP(CONCATENATE($B499,"-",$C499),IN_1A!$B$2:$AA$3000,5,FALSE))=TRUE,"",VLOOKUP(CONCATENATE($B499,"-",$C499),IN_1A!$B$2:$AA$3000,5,FALSE))</f>
        <v>0</v>
      </c>
      <c r="H499" s="1614">
        <f>IF(ISERROR(VLOOKUP(CONCATENATE($B499,"-",$C499),IN_1A!$B$2:$AA$3000,6,FALSE))=TRUE,"",VLOOKUP(CONCATENATE($B499,"-",$C499),IN_1A!$B$2:$AA$3000,6,FALSE))</f>
        <v>0</v>
      </c>
      <c r="I499" s="1613">
        <f>IF(ISERROR(VLOOKUP(CONCATENATE($B499,"-",$C499),IN_1A!$B$2:$AA$3000,7,FALSE))=TRUE,"",VLOOKUP(CONCATENATE($B499,"-",$C499),IN_1A!$B$2:$AA$3000,7,FALSE))</f>
        <v>0</v>
      </c>
      <c r="J499" s="1614">
        <f>IF(ISERROR(VLOOKUP(CONCATENATE($B499,"-",$C499),IN_1A!$B$2:$AA$3000,8,FALSE))=TRUE,"",VLOOKUP(CONCATENATE($B499,"-",$C499),IN_1A!$B$2:$AA$3000,8,FALSE))</f>
        <v>0</v>
      </c>
      <c r="K499" s="1613">
        <f>IF(ISERROR(VLOOKUP(CONCATENATE($B499,"-",$C499),IN_1A!$B$2:$AA$3000,9,FALSE))=TRUE,"",VLOOKUP(CONCATENATE($B499,"-",$C499),IN_1A!$B$2:$AA$3000,9,FALSE))</f>
        <v>0</v>
      </c>
      <c r="L499" s="1614">
        <f>IF(ISERROR(VLOOKUP(CONCATENATE($B499,"-",$C499),IN_1A!$B$2:$AA$3000,10,FALSE))=TRUE,"",VLOOKUP(CONCATENATE($B499,"-",$C499),IN_1A!$B$2:$AA$3000,10,FALSE))</f>
        <v>0</v>
      </c>
      <c r="M499" s="1613">
        <f>IF(ISERROR(VLOOKUP(CONCATENATE($B499,"-",$C499),IN_1A!$B$2:$AA$3000,11,FALSE))=TRUE,"",VLOOKUP(CONCATENATE($B499,"-",$C499),IN_1A!$B$2:$AA$3000,11,FALSE))</f>
        <v>0</v>
      </c>
      <c r="N499" s="1614">
        <f>IF(ISERROR(VLOOKUP(CONCATENATE($B499,"-",$C499),IN_1A!$B$2:$AA$3000,12,FALSE))=TRUE,"",VLOOKUP(CONCATENATE($B499,"-",$C499),IN_1A!$B$2:$AA$3000,12,FALSE))</f>
        <v>0</v>
      </c>
      <c r="O499" s="1613">
        <f>IF(ISERROR(VLOOKUP(CONCATENATE($B499,"-",$C499),IN_1A!$B$2:$AA$3000,13,FALSE))=TRUE,"",VLOOKUP(CONCATENATE($B499,"-",$C499),IN_1A!$B$2:$AA$3000,13,FALSE))</f>
        <v>0</v>
      </c>
      <c r="P499" s="1614">
        <f>IF(ISERROR(VLOOKUP(CONCATENATE($B499,"-",$C499),IN_1A!$B$2:$AA$3000,14,FALSE))=TRUE,"",VLOOKUP(CONCATENATE($B499,"-",$C499),IN_1A!$B$2:$AA$3000,14,FALSE))</f>
        <v>0</v>
      </c>
      <c r="Q499" s="623">
        <f t="shared" si="69"/>
        <v>0</v>
      </c>
      <c r="R499" s="624">
        <f t="shared" si="69"/>
        <v>0</v>
      </c>
      <c r="S499" s="307"/>
    </row>
    <row r="500" spans="1:19" s="311" customFormat="1" ht="12" customHeight="1" thickBot="1">
      <c r="A500" s="242" t="s">
        <v>604</v>
      </c>
      <c r="B500" s="243" t="s">
        <v>609</v>
      </c>
      <c r="C500" s="244" t="s">
        <v>695</v>
      </c>
      <c r="D500" s="1552" t="str">
        <f>CONCATENATE(D$494)</f>
        <v/>
      </c>
      <c r="E500" s="1615">
        <f>IF(ISERROR(VLOOKUP(CONCATENATE($B500,"-",$C500),IN_1A!$B$2:$AA$3000,3,FALSE))=TRUE,"",VLOOKUP(CONCATENATE($B500,"-",$C500),IN_1A!$B$2:$AA$3000,3,FALSE))</f>
        <v>0</v>
      </c>
      <c r="F500" s="1616">
        <f>IF(ISERROR(VLOOKUP(CONCATENATE($B500,"-",$C500),IN_1A!$B$2:$AA$3000,4,FALSE))=TRUE,"",VLOOKUP(CONCATENATE($B500,"-",$C500),IN_1A!$B$2:$AA$3000,4,FALSE))</f>
        <v>0</v>
      </c>
      <c r="G500" s="1615">
        <f>IF(ISERROR(VLOOKUP(CONCATENATE($B500,"-",$C500),IN_1A!$B$2:$AA$3000,5,FALSE))=TRUE,"",VLOOKUP(CONCATENATE($B500,"-",$C500),IN_1A!$B$2:$AA$3000,5,FALSE))</f>
        <v>0</v>
      </c>
      <c r="H500" s="1616">
        <f>IF(ISERROR(VLOOKUP(CONCATENATE($B500,"-",$C500),IN_1A!$B$2:$AA$3000,6,FALSE))=TRUE,"",VLOOKUP(CONCATENATE($B500,"-",$C500),IN_1A!$B$2:$AA$3000,6,FALSE))</f>
        <v>0</v>
      </c>
      <c r="I500" s="1615">
        <f>IF(ISERROR(VLOOKUP(CONCATENATE($B500,"-",$C500),IN_1A!$B$2:$AA$3000,7,FALSE))=TRUE,"",VLOOKUP(CONCATENATE($B500,"-",$C500),IN_1A!$B$2:$AA$3000,7,FALSE))</f>
        <v>0</v>
      </c>
      <c r="J500" s="1616">
        <f>IF(ISERROR(VLOOKUP(CONCATENATE($B500,"-",$C500),IN_1A!$B$2:$AA$3000,8,FALSE))=TRUE,"",VLOOKUP(CONCATENATE($B500,"-",$C500),IN_1A!$B$2:$AA$3000,8,FALSE))</f>
        <v>0</v>
      </c>
      <c r="K500" s="1615">
        <f>IF(ISERROR(VLOOKUP(CONCATENATE($B500,"-",$C500),IN_1A!$B$2:$AA$3000,9,FALSE))=TRUE,"",VLOOKUP(CONCATENATE($B500,"-",$C500),IN_1A!$B$2:$AA$3000,9,FALSE))</f>
        <v>0</v>
      </c>
      <c r="L500" s="1616">
        <f>IF(ISERROR(VLOOKUP(CONCATENATE($B500,"-",$C500),IN_1A!$B$2:$AA$3000,10,FALSE))=TRUE,"",VLOOKUP(CONCATENATE($B500,"-",$C500),IN_1A!$B$2:$AA$3000,10,FALSE))</f>
        <v>0</v>
      </c>
      <c r="M500" s="1615">
        <f>IF(ISERROR(VLOOKUP(CONCATENATE($B500,"-",$C500),IN_1A!$B$2:$AA$3000,11,FALSE))=TRUE,"",VLOOKUP(CONCATENATE($B500,"-",$C500),IN_1A!$B$2:$AA$3000,11,FALSE))</f>
        <v>0</v>
      </c>
      <c r="N500" s="1616">
        <f>IF(ISERROR(VLOOKUP(CONCATENATE($B500,"-",$C500),IN_1A!$B$2:$AA$3000,12,FALSE))=TRUE,"",VLOOKUP(CONCATENATE($B500,"-",$C500),IN_1A!$B$2:$AA$3000,12,FALSE))</f>
        <v>0</v>
      </c>
      <c r="O500" s="1615">
        <f>IF(ISERROR(VLOOKUP(CONCATENATE($B500,"-",$C500),IN_1A!$B$2:$AA$3000,13,FALSE))=TRUE,"",VLOOKUP(CONCATENATE($B500,"-",$C500),IN_1A!$B$2:$AA$3000,13,FALSE))</f>
        <v>0</v>
      </c>
      <c r="P500" s="1616">
        <f>IF(ISERROR(VLOOKUP(CONCATENATE($B500,"-",$C500),IN_1A!$B$2:$AA$3000,14,FALSE))=TRUE,"",VLOOKUP(CONCATENATE($B500,"-",$C500),IN_1A!$B$2:$AA$3000,14,FALSE))</f>
        <v>0</v>
      </c>
      <c r="Q500" s="625">
        <f t="shared" si="69"/>
        <v>0</v>
      </c>
      <c r="R500" s="626">
        <f t="shared" si="69"/>
        <v>0</v>
      </c>
      <c r="S500" s="307" t="str">
        <f>IF(O500&gt;Q500,"ERRORE",IF(P500&gt;R500,"ERRORE",""))</f>
        <v/>
      </c>
    </row>
    <row r="501" spans="1:19" s="311" customFormat="1" ht="12" customHeight="1" thickBot="1">
      <c r="A501" s="250" t="s">
        <v>610</v>
      </c>
      <c r="B501" s="251"/>
      <c r="C501" s="252"/>
      <c r="D501" s="1556"/>
      <c r="E501" s="534"/>
      <c r="F501" s="533"/>
      <c r="G501" s="533"/>
      <c r="H501" s="533"/>
      <c r="I501" s="533"/>
      <c r="J501" s="533"/>
      <c r="K501" s="533"/>
      <c r="L501" s="533"/>
      <c r="M501" s="533"/>
      <c r="N501" s="533"/>
      <c r="O501" s="533"/>
      <c r="P501" s="533"/>
      <c r="Q501" s="627"/>
      <c r="R501" s="628"/>
      <c r="S501" s="307" t="str">
        <f>IF(O501&gt;Q501,"ERRORE",IF(P501&gt;R501,"ERRORE",""))</f>
        <v/>
      </c>
    </row>
    <row r="502" spans="1:19" s="311" customFormat="1" ht="12" customHeight="1" thickBot="1">
      <c r="A502" s="237" t="s">
        <v>611</v>
      </c>
      <c r="B502" s="248" t="s">
        <v>612</v>
      </c>
      <c r="C502" s="249" t="s">
        <v>695</v>
      </c>
      <c r="D502" s="1552" t="str">
        <f>CONCATENATE(D$494)</f>
        <v/>
      </c>
      <c r="E502" s="1611">
        <f>IF(ISERROR(VLOOKUP(CONCATENATE($B502,"-",$C502),IN_1A!$B$2:$AA$3000,3,FALSE))=TRUE,"",VLOOKUP(CONCATENATE($B502,"-",$C502),IN_1A!$B$2:$AA$3000,3,FALSE))</f>
        <v>0</v>
      </c>
      <c r="F502" s="1612">
        <f>IF(ISERROR(VLOOKUP(CONCATENATE($B502,"-",$C502),IN_1A!$B$2:$AA$3000,4,FALSE))=TRUE,"",VLOOKUP(CONCATENATE($B502,"-",$C502),IN_1A!$B$2:$AA$3000,4,FALSE))</f>
        <v>0</v>
      </c>
      <c r="G502" s="1611">
        <f>IF(ISERROR(VLOOKUP(CONCATENATE($B502,"-",$C502),IN_1A!$B$2:$AA$3000,5,FALSE))=TRUE,"",VLOOKUP(CONCATENATE($B502,"-",$C502),IN_1A!$B$2:$AA$3000,5,FALSE))</f>
        <v>0</v>
      </c>
      <c r="H502" s="1612">
        <f>IF(ISERROR(VLOOKUP(CONCATENATE($B502,"-",$C502),IN_1A!$B$2:$AA$3000,6,FALSE))=TRUE,"",VLOOKUP(CONCATENATE($B502,"-",$C502),IN_1A!$B$2:$AA$3000,6,FALSE))</f>
        <v>0</v>
      </c>
      <c r="I502" s="1611">
        <f>IF(ISERROR(VLOOKUP(CONCATENATE($B502,"-",$C502),IN_1A!$B$2:$AA$3000,7,FALSE))=TRUE,"",VLOOKUP(CONCATENATE($B502,"-",$C502),IN_1A!$B$2:$AA$3000,7,FALSE))</f>
        <v>0</v>
      </c>
      <c r="J502" s="1612">
        <f>IF(ISERROR(VLOOKUP(CONCATENATE($B502,"-",$C502),IN_1A!$B$2:$AA$3000,8,FALSE))=TRUE,"",VLOOKUP(CONCATENATE($B502,"-",$C502),IN_1A!$B$2:$AA$3000,8,FALSE))</f>
        <v>0</v>
      </c>
      <c r="K502" s="1611">
        <f>IF(ISERROR(VLOOKUP(CONCATENATE($B502,"-",$C502),IN_1A!$B$2:$AA$3000,9,FALSE))=TRUE,"",VLOOKUP(CONCATENATE($B502,"-",$C502),IN_1A!$B$2:$AA$3000,9,FALSE))</f>
        <v>0</v>
      </c>
      <c r="L502" s="1612">
        <f>IF(ISERROR(VLOOKUP(CONCATENATE($B502,"-",$C502),IN_1A!$B$2:$AA$3000,10,FALSE))=TRUE,"",VLOOKUP(CONCATENATE($B502,"-",$C502),IN_1A!$B$2:$AA$3000,10,FALSE))</f>
        <v>0</v>
      </c>
      <c r="M502" s="1611">
        <f>IF(ISERROR(VLOOKUP(CONCATENATE($B502,"-",$C502),IN_1A!$B$2:$AA$3000,11,FALSE))=TRUE,"",VLOOKUP(CONCATENATE($B502,"-",$C502),IN_1A!$B$2:$AA$3000,11,FALSE))</f>
        <v>0</v>
      </c>
      <c r="N502" s="1612">
        <f>IF(ISERROR(VLOOKUP(CONCATENATE($B502,"-",$C502),IN_1A!$B$2:$AA$3000,12,FALSE))=TRUE,"",VLOOKUP(CONCATENATE($B502,"-",$C502),IN_1A!$B$2:$AA$3000,12,FALSE))</f>
        <v>0</v>
      </c>
      <c r="O502" s="1611">
        <f>IF(ISERROR(VLOOKUP(CONCATENATE($B502,"-",$C502),IN_1A!$B$2:$AA$3000,13,FALSE))=TRUE,"",VLOOKUP(CONCATENATE($B502,"-",$C502),IN_1A!$B$2:$AA$3000,13,FALSE))</f>
        <v>0</v>
      </c>
      <c r="P502" s="1612">
        <f>IF(ISERROR(VLOOKUP(CONCATENATE($B502,"-",$C502),IN_1A!$B$2:$AA$3000,14,FALSE))=TRUE,"",VLOOKUP(CONCATENATE($B502,"-",$C502),IN_1A!$B$2:$AA$3000,14,FALSE))</f>
        <v>0</v>
      </c>
      <c r="Q502" s="621">
        <f t="shared" si="69"/>
        <v>0</v>
      </c>
      <c r="R502" s="622">
        <f t="shared" si="69"/>
        <v>0</v>
      </c>
      <c r="S502" s="307" t="str">
        <f>IF(O502&gt;Q502,"ERRORE",IF(P502&gt;R502,"ERRORE",""))</f>
        <v/>
      </c>
    </row>
    <row r="503" spans="1:19" s="308" customFormat="1" ht="12" thickBot="1">
      <c r="A503" s="240" t="s">
        <v>613</v>
      </c>
      <c r="B503" s="238" t="s">
        <v>614</v>
      </c>
      <c r="C503" s="241" t="s">
        <v>695</v>
      </c>
      <c r="D503" s="1552" t="str">
        <f>CONCATENATE(D$494)</f>
        <v/>
      </c>
      <c r="E503" s="1613">
        <f>IF(ISERROR(VLOOKUP(CONCATENATE($B503,"-",$C503),IN_1A!$B$2:$AA$3000,3,FALSE))=TRUE,"",VLOOKUP(CONCATENATE($B503,"-",$C503),IN_1A!$B$2:$AA$3000,3,FALSE))</f>
        <v>0</v>
      </c>
      <c r="F503" s="1614">
        <f>IF(ISERROR(VLOOKUP(CONCATENATE($B503,"-",$C503),IN_1A!$B$2:$AA$3000,4,FALSE))=TRUE,"",VLOOKUP(CONCATENATE($B503,"-",$C503),IN_1A!$B$2:$AA$3000,4,FALSE))</f>
        <v>0</v>
      </c>
      <c r="G503" s="1613">
        <f>IF(ISERROR(VLOOKUP(CONCATENATE($B503,"-",$C503),IN_1A!$B$2:$AA$3000,5,FALSE))=TRUE,"",VLOOKUP(CONCATENATE($B503,"-",$C503),IN_1A!$B$2:$AA$3000,5,FALSE))</f>
        <v>0</v>
      </c>
      <c r="H503" s="1614">
        <f>IF(ISERROR(VLOOKUP(CONCATENATE($B503,"-",$C503),IN_1A!$B$2:$AA$3000,6,FALSE))=TRUE,"",VLOOKUP(CONCATENATE($B503,"-",$C503),IN_1A!$B$2:$AA$3000,6,FALSE))</f>
        <v>0</v>
      </c>
      <c r="I503" s="1613">
        <f>IF(ISERROR(VLOOKUP(CONCATENATE($B503,"-",$C503),IN_1A!$B$2:$AA$3000,7,FALSE))=TRUE,"",VLOOKUP(CONCATENATE($B503,"-",$C503),IN_1A!$B$2:$AA$3000,7,FALSE))</f>
        <v>0</v>
      </c>
      <c r="J503" s="1614">
        <f>IF(ISERROR(VLOOKUP(CONCATENATE($B503,"-",$C503),IN_1A!$B$2:$AA$3000,8,FALSE))=TRUE,"",VLOOKUP(CONCATENATE($B503,"-",$C503),IN_1A!$B$2:$AA$3000,8,FALSE))</f>
        <v>0</v>
      </c>
      <c r="K503" s="1613">
        <f>IF(ISERROR(VLOOKUP(CONCATENATE($B503,"-",$C503),IN_1A!$B$2:$AA$3000,9,FALSE))=TRUE,"",VLOOKUP(CONCATENATE($B503,"-",$C503),IN_1A!$B$2:$AA$3000,9,FALSE))</f>
        <v>0</v>
      </c>
      <c r="L503" s="1614">
        <f>IF(ISERROR(VLOOKUP(CONCATENATE($B503,"-",$C503),IN_1A!$B$2:$AA$3000,10,FALSE))=TRUE,"",VLOOKUP(CONCATENATE($B503,"-",$C503),IN_1A!$B$2:$AA$3000,10,FALSE))</f>
        <v>0</v>
      </c>
      <c r="M503" s="1613">
        <f>IF(ISERROR(VLOOKUP(CONCATENATE($B503,"-",$C503),IN_1A!$B$2:$AA$3000,11,FALSE))=TRUE,"",VLOOKUP(CONCATENATE($B503,"-",$C503),IN_1A!$B$2:$AA$3000,11,FALSE))</f>
        <v>0</v>
      </c>
      <c r="N503" s="1614">
        <f>IF(ISERROR(VLOOKUP(CONCATENATE($B503,"-",$C503),IN_1A!$B$2:$AA$3000,12,FALSE))=TRUE,"",VLOOKUP(CONCATENATE($B503,"-",$C503),IN_1A!$B$2:$AA$3000,12,FALSE))</f>
        <v>0</v>
      </c>
      <c r="O503" s="1613">
        <f>IF(ISERROR(VLOOKUP(CONCATENATE($B503,"-",$C503),IN_1A!$B$2:$AA$3000,13,FALSE))=TRUE,"",VLOOKUP(CONCATENATE($B503,"-",$C503),IN_1A!$B$2:$AA$3000,13,FALSE))</f>
        <v>0</v>
      </c>
      <c r="P503" s="1614">
        <f>IF(ISERROR(VLOOKUP(CONCATENATE($B503,"-",$C503),IN_1A!$B$2:$AA$3000,14,FALSE))=TRUE,"",VLOOKUP(CONCATENATE($B503,"-",$C503),IN_1A!$B$2:$AA$3000,14,FALSE))</f>
        <v>0</v>
      </c>
      <c r="Q503" s="623">
        <f t="shared" si="69"/>
        <v>0</v>
      </c>
      <c r="R503" s="624">
        <f t="shared" si="69"/>
        <v>0</v>
      </c>
      <c r="S503" s="307"/>
    </row>
    <row r="504" spans="1:19" s="311" customFormat="1" ht="12" customHeight="1" thickBot="1">
      <c r="A504" s="240" t="s">
        <v>615</v>
      </c>
      <c r="B504" s="238" t="s">
        <v>616</v>
      </c>
      <c r="C504" s="241" t="s">
        <v>695</v>
      </c>
      <c r="D504" s="1553" t="str">
        <f>CONCATENATE(D$494)</f>
        <v/>
      </c>
      <c r="E504" s="1615">
        <f>IF(ISERROR(VLOOKUP(CONCATENATE($B504,"-",$C504),IN_1A!$B$2:$AA$3000,3,FALSE))=TRUE,"",VLOOKUP(CONCATENATE($B504,"-",$C504),IN_1A!$B$2:$AA$3000,3,FALSE))</f>
        <v>0</v>
      </c>
      <c r="F504" s="1616">
        <f>IF(ISERROR(VLOOKUP(CONCATENATE($B504,"-",$C504),IN_1A!$B$2:$AA$3000,4,FALSE))=TRUE,"",VLOOKUP(CONCATENATE($B504,"-",$C504),IN_1A!$B$2:$AA$3000,4,FALSE))</f>
        <v>0</v>
      </c>
      <c r="G504" s="1615">
        <f>IF(ISERROR(VLOOKUP(CONCATENATE($B504,"-",$C504),IN_1A!$B$2:$AA$3000,5,FALSE))=TRUE,"",VLOOKUP(CONCATENATE($B504,"-",$C504),IN_1A!$B$2:$AA$3000,5,FALSE))</f>
        <v>0</v>
      </c>
      <c r="H504" s="1616">
        <f>IF(ISERROR(VLOOKUP(CONCATENATE($B504,"-",$C504),IN_1A!$B$2:$AA$3000,6,FALSE))=TRUE,"",VLOOKUP(CONCATENATE($B504,"-",$C504),IN_1A!$B$2:$AA$3000,6,FALSE))</f>
        <v>0</v>
      </c>
      <c r="I504" s="1615">
        <f>IF(ISERROR(VLOOKUP(CONCATENATE($B504,"-",$C504),IN_1A!$B$2:$AA$3000,7,FALSE))=TRUE,"",VLOOKUP(CONCATENATE($B504,"-",$C504),IN_1A!$B$2:$AA$3000,7,FALSE))</f>
        <v>0</v>
      </c>
      <c r="J504" s="1616">
        <f>IF(ISERROR(VLOOKUP(CONCATENATE($B504,"-",$C504),IN_1A!$B$2:$AA$3000,8,FALSE))=TRUE,"",VLOOKUP(CONCATENATE($B504,"-",$C504),IN_1A!$B$2:$AA$3000,8,FALSE))</f>
        <v>0</v>
      </c>
      <c r="K504" s="1615">
        <f>IF(ISERROR(VLOOKUP(CONCATENATE($B504,"-",$C504),IN_1A!$B$2:$AA$3000,9,FALSE))=TRUE,"",VLOOKUP(CONCATENATE($B504,"-",$C504),IN_1A!$B$2:$AA$3000,9,FALSE))</f>
        <v>0</v>
      </c>
      <c r="L504" s="1616">
        <f>IF(ISERROR(VLOOKUP(CONCATENATE($B504,"-",$C504),IN_1A!$B$2:$AA$3000,10,FALSE))=TRUE,"",VLOOKUP(CONCATENATE($B504,"-",$C504),IN_1A!$B$2:$AA$3000,10,FALSE))</f>
        <v>0</v>
      </c>
      <c r="M504" s="1615">
        <f>IF(ISERROR(VLOOKUP(CONCATENATE($B504,"-",$C504),IN_1A!$B$2:$AA$3000,11,FALSE))=TRUE,"",VLOOKUP(CONCATENATE($B504,"-",$C504),IN_1A!$B$2:$AA$3000,11,FALSE))</f>
        <v>0</v>
      </c>
      <c r="N504" s="1616">
        <f>IF(ISERROR(VLOOKUP(CONCATENATE($B504,"-",$C504),IN_1A!$B$2:$AA$3000,12,FALSE))=TRUE,"",VLOOKUP(CONCATENATE($B504,"-",$C504),IN_1A!$B$2:$AA$3000,12,FALSE))</f>
        <v>0</v>
      </c>
      <c r="O504" s="1615">
        <f>IF(ISERROR(VLOOKUP(CONCATENATE($B504,"-",$C504),IN_1A!$B$2:$AA$3000,13,FALSE))=TRUE,"",VLOOKUP(CONCATENATE($B504,"-",$C504),IN_1A!$B$2:$AA$3000,13,FALSE))</f>
        <v>0</v>
      </c>
      <c r="P504" s="1616">
        <f>IF(ISERROR(VLOOKUP(CONCATENATE($B504,"-",$C504),IN_1A!$B$2:$AA$3000,14,FALSE))=TRUE,"",VLOOKUP(CONCATENATE($B504,"-",$C504),IN_1A!$B$2:$AA$3000,14,FALSE))</f>
        <v>0</v>
      </c>
      <c r="Q504" s="625">
        <f t="shared" si="69"/>
        <v>0</v>
      </c>
      <c r="R504" s="626">
        <f t="shared" si="69"/>
        <v>0</v>
      </c>
      <c r="S504" s="307" t="str">
        <f>IF(O504&gt;Q504,"ERRORE",IF(P504&gt;R504,"ERRORE",""))</f>
        <v/>
      </c>
    </row>
    <row r="505" spans="1:19" s="311" customFormat="1" ht="12" customHeight="1" thickBot="1">
      <c r="A505" s="253" t="s">
        <v>617</v>
      </c>
      <c r="B505" s="254"/>
      <c r="C505" s="255"/>
      <c r="D505" s="1557"/>
      <c r="E505" s="535"/>
      <c r="F505" s="533"/>
      <c r="G505" s="533"/>
      <c r="H505" s="533"/>
      <c r="I505" s="533"/>
      <c r="J505" s="533"/>
      <c r="K505" s="533"/>
      <c r="L505" s="533"/>
      <c r="M505" s="533"/>
      <c r="N505" s="533"/>
      <c r="O505" s="533"/>
      <c r="P505" s="533"/>
      <c r="Q505" s="627"/>
      <c r="R505" s="628"/>
      <c r="S505" s="307" t="str">
        <f>IF(O505&gt;Q505,"ERRORE",IF(P505&gt;R505,"ERRORE",""))</f>
        <v/>
      </c>
    </row>
    <row r="506" spans="1:19" s="311" customFormat="1" ht="12" customHeight="1" thickBot="1">
      <c r="A506" s="245" t="s">
        <v>598</v>
      </c>
      <c r="B506" s="251"/>
      <c r="C506" s="252"/>
      <c r="D506" s="1558"/>
      <c r="E506" s="536"/>
      <c r="F506" s="533"/>
      <c r="G506" s="533"/>
      <c r="H506" s="533"/>
      <c r="I506" s="533"/>
      <c r="J506" s="533"/>
      <c r="K506" s="533"/>
      <c r="L506" s="533"/>
      <c r="M506" s="533"/>
      <c r="N506" s="533"/>
      <c r="O506" s="533"/>
      <c r="P506" s="533"/>
      <c r="Q506" s="627"/>
      <c r="R506" s="628"/>
      <c r="S506" s="307" t="str">
        <f>IF(O506&gt;Q506,"ERRORE",IF(P506&gt;R506,"ERRORE",""))</f>
        <v/>
      </c>
    </row>
    <row r="507" spans="1:19" s="308" customFormat="1" ht="12" thickBot="1">
      <c r="A507" s="240" t="s">
        <v>618</v>
      </c>
      <c r="B507" s="248" t="s">
        <v>619</v>
      </c>
      <c r="C507" s="249" t="s">
        <v>695</v>
      </c>
      <c r="D507" s="1555" t="str">
        <f t="shared" ref="D507:D519" si="70">CONCATENATE(D$494)</f>
        <v/>
      </c>
      <c r="E507" s="1611">
        <f>IF(ISERROR(VLOOKUP(CONCATENATE($B507,"-",$C507),IN_1A!$B$2:$AA$3000,3,FALSE))=TRUE,"",VLOOKUP(CONCATENATE($B507,"-",$C507),IN_1A!$B$2:$AA$3000,3,FALSE))</f>
        <v>0</v>
      </c>
      <c r="F507" s="1612">
        <f>IF(ISERROR(VLOOKUP(CONCATENATE($B507,"-",$C507),IN_1A!$B$2:$AA$3000,4,FALSE))=TRUE,"",VLOOKUP(CONCATENATE($B507,"-",$C507),IN_1A!$B$2:$AA$3000,4,FALSE))</f>
        <v>0</v>
      </c>
      <c r="G507" s="1611">
        <f>IF(ISERROR(VLOOKUP(CONCATENATE($B507,"-",$C507),IN_1A!$B$2:$AA$3000,5,FALSE))=TRUE,"",VLOOKUP(CONCATENATE($B507,"-",$C507),IN_1A!$B$2:$AA$3000,5,FALSE))</f>
        <v>0</v>
      </c>
      <c r="H507" s="1612">
        <f>IF(ISERROR(VLOOKUP(CONCATENATE($B507,"-",$C507),IN_1A!$B$2:$AA$3000,6,FALSE))=TRUE,"",VLOOKUP(CONCATENATE($B507,"-",$C507),IN_1A!$B$2:$AA$3000,6,FALSE))</f>
        <v>0</v>
      </c>
      <c r="I507" s="1611">
        <f>IF(ISERROR(VLOOKUP(CONCATENATE($B507,"-",$C507),IN_1A!$B$2:$AA$3000,7,FALSE))=TRUE,"",VLOOKUP(CONCATENATE($B507,"-",$C507),IN_1A!$B$2:$AA$3000,7,FALSE))</f>
        <v>0</v>
      </c>
      <c r="J507" s="1612">
        <f>IF(ISERROR(VLOOKUP(CONCATENATE($B507,"-",$C507),IN_1A!$B$2:$AA$3000,8,FALSE))=TRUE,"",VLOOKUP(CONCATENATE($B507,"-",$C507),IN_1A!$B$2:$AA$3000,8,FALSE))</f>
        <v>0</v>
      </c>
      <c r="K507" s="1611">
        <f>IF(ISERROR(VLOOKUP(CONCATENATE($B507,"-",$C507),IN_1A!$B$2:$AA$3000,9,FALSE))=TRUE,"",VLOOKUP(CONCATENATE($B507,"-",$C507),IN_1A!$B$2:$AA$3000,9,FALSE))</f>
        <v>0</v>
      </c>
      <c r="L507" s="1612">
        <f>IF(ISERROR(VLOOKUP(CONCATENATE($B507,"-",$C507),IN_1A!$B$2:$AA$3000,10,FALSE))=TRUE,"",VLOOKUP(CONCATENATE($B507,"-",$C507),IN_1A!$B$2:$AA$3000,10,FALSE))</f>
        <v>0</v>
      </c>
      <c r="M507" s="1611">
        <f>IF(ISERROR(VLOOKUP(CONCATENATE($B507,"-",$C507),IN_1A!$B$2:$AA$3000,11,FALSE))=TRUE,"",VLOOKUP(CONCATENATE($B507,"-",$C507),IN_1A!$B$2:$AA$3000,11,FALSE))</f>
        <v>0</v>
      </c>
      <c r="N507" s="1612">
        <f>IF(ISERROR(VLOOKUP(CONCATENATE($B507,"-",$C507),IN_1A!$B$2:$AA$3000,12,FALSE))=TRUE,"",VLOOKUP(CONCATENATE($B507,"-",$C507),IN_1A!$B$2:$AA$3000,12,FALSE))</f>
        <v>0</v>
      </c>
      <c r="O507" s="1611">
        <f>IF(ISERROR(VLOOKUP(CONCATENATE($B507,"-",$C507),IN_1A!$B$2:$AA$3000,13,FALSE))=TRUE,"",VLOOKUP(CONCATENATE($B507,"-",$C507),IN_1A!$B$2:$AA$3000,13,FALSE))</f>
        <v>0</v>
      </c>
      <c r="P507" s="1612">
        <f>IF(ISERROR(VLOOKUP(CONCATENATE($B507,"-",$C507),IN_1A!$B$2:$AA$3000,14,FALSE))=TRUE,"",VLOOKUP(CONCATENATE($B507,"-",$C507),IN_1A!$B$2:$AA$3000,14,FALSE))</f>
        <v>0</v>
      </c>
      <c r="Q507" s="621">
        <f t="shared" si="69"/>
        <v>0</v>
      </c>
      <c r="R507" s="622">
        <f t="shared" si="69"/>
        <v>0</v>
      </c>
      <c r="S507" s="307"/>
    </row>
    <row r="508" spans="1:19" s="308" customFormat="1" ht="12" thickBot="1">
      <c r="A508" s="240" t="s">
        <v>620</v>
      </c>
      <c r="B508" s="256" t="s">
        <v>621</v>
      </c>
      <c r="C508" s="239" t="s">
        <v>695</v>
      </c>
      <c r="D508" s="1552" t="str">
        <f t="shared" si="70"/>
        <v/>
      </c>
      <c r="E508" s="1613">
        <f>IF(ISERROR(VLOOKUP(CONCATENATE($B508,"-",$C508),IN_1A!$B$2:$AA$3000,3,FALSE))=TRUE,"",VLOOKUP(CONCATENATE($B508,"-",$C508),IN_1A!$B$2:$AA$3000,3,FALSE))</f>
        <v>0</v>
      </c>
      <c r="F508" s="1614">
        <f>IF(ISERROR(VLOOKUP(CONCATENATE($B508,"-",$C508),IN_1A!$B$2:$AA$3000,4,FALSE))=TRUE,"",VLOOKUP(CONCATENATE($B508,"-",$C508),IN_1A!$B$2:$AA$3000,4,FALSE))</f>
        <v>0</v>
      </c>
      <c r="G508" s="1613">
        <f>IF(ISERROR(VLOOKUP(CONCATENATE($B508,"-",$C508),IN_1A!$B$2:$AA$3000,5,FALSE))=TRUE,"",VLOOKUP(CONCATENATE($B508,"-",$C508),IN_1A!$B$2:$AA$3000,5,FALSE))</f>
        <v>0</v>
      </c>
      <c r="H508" s="1614">
        <f>IF(ISERROR(VLOOKUP(CONCATENATE($B508,"-",$C508),IN_1A!$B$2:$AA$3000,6,FALSE))=TRUE,"",VLOOKUP(CONCATENATE($B508,"-",$C508),IN_1A!$B$2:$AA$3000,6,FALSE))</f>
        <v>0</v>
      </c>
      <c r="I508" s="1613">
        <f>IF(ISERROR(VLOOKUP(CONCATENATE($B508,"-",$C508),IN_1A!$B$2:$AA$3000,7,FALSE))=TRUE,"",VLOOKUP(CONCATENATE($B508,"-",$C508),IN_1A!$B$2:$AA$3000,7,FALSE))</f>
        <v>0</v>
      </c>
      <c r="J508" s="1614">
        <f>IF(ISERROR(VLOOKUP(CONCATENATE($B508,"-",$C508),IN_1A!$B$2:$AA$3000,8,FALSE))=TRUE,"",VLOOKUP(CONCATENATE($B508,"-",$C508),IN_1A!$B$2:$AA$3000,8,FALSE))</f>
        <v>0</v>
      </c>
      <c r="K508" s="1613">
        <f>IF(ISERROR(VLOOKUP(CONCATENATE($B508,"-",$C508),IN_1A!$B$2:$AA$3000,9,FALSE))=TRUE,"",VLOOKUP(CONCATENATE($B508,"-",$C508),IN_1A!$B$2:$AA$3000,9,FALSE))</f>
        <v>0</v>
      </c>
      <c r="L508" s="1614">
        <f>IF(ISERROR(VLOOKUP(CONCATENATE($B508,"-",$C508),IN_1A!$B$2:$AA$3000,10,FALSE))=TRUE,"",VLOOKUP(CONCATENATE($B508,"-",$C508),IN_1A!$B$2:$AA$3000,10,FALSE))</f>
        <v>0</v>
      </c>
      <c r="M508" s="1613">
        <f>IF(ISERROR(VLOOKUP(CONCATENATE($B508,"-",$C508),IN_1A!$B$2:$AA$3000,11,FALSE))=TRUE,"",VLOOKUP(CONCATENATE($B508,"-",$C508),IN_1A!$B$2:$AA$3000,11,FALSE))</f>
        <v>0</v>
      </c>
      <c r="N508" s="1614">
        <f>IF(ISERROR(VLOOKUP(CONCATENATE($B508,"-",$C508),IN_1A!$B$2:$AA$3000,12,FALSE))=TRUE,"",VLOOKUP(CONCATENATE($B508,"-",$C508),IN_1A!$B$2:$AA$3000,12,FALSE))</f>
        <v>0</v>
      </c>
      <c r="O508" s="1613">
        <f>IF(ISERROR(VLOOKUP(CONCATENATE($B508,"-",$C508),IN_1A!$B$2:$AA$3000,13,FALSE))=TRUE,"",VLOOKUP(CONCATENATE($B508,"-",$C508),IN_1A!$B$2:$AA$3000,13,FALSE))</f>
        <v>0</v>
      </c>
      <c r="P508" s="1614">
        <f>IF(ISERROR(VLOOKUP(CONCATENATE($B508,"-",$C508),IN_1A!$B$2:$AA$3000,14,FALSE))=TRUE,"",VLOOKUP(CONCATENATE($B508,"-",$C508),IN_1A!$B$2:$AA$3000,14,FALSE))</f>
        <v>0</v>
      </c>
      <c r="Q508" s="623">
        <f t="shared" si="69"/>
        <v>0</v>
      </c>
      <c r="R508" s="624">
        <f t="shared" si="69"/>
        <v>0</v>
      </c>
      <c r="S508" s="307"/>
    </row>
    <row r="509" spans="1:19" s="311" customFormat="1" ht="12" customHeight="1" thickBot="1">
      <c r="A509" s="240" t="s">
        <v>622</v>
      </c>
      <c r="B509" s="256" t="s">
        <v>623</v>
      </c>
      <c r="C509" s="239" t="s">
        <v>695</v>
      </c>
      <c r="D509" s="1552" t="str">
        <f t="shared" si="70"/>
        <v/>
      </c>
      <c r="E509" s="1613">
        <f>IF(ISERROR(VLOOKUP(CONCATENATE($B509,"-",$C509),IN_1A!$B$2:$AA$3000,3,FALSE))=TRUE,"",VLOOKUP(CONCATENATE($B509,"-",$C509),IN_1A!$B$2:$AA$3000,3,FALSE))</f>
        <v>0</v>
      </c>
      <c r="F509" s="1614">
        <f>IF(ISERROR(VLOOKUP(CONCATENATE($B509,"-",$C509),IN_1A!$B$2:$AA$3000,4,FALSE))=TRUE,"",VLOOKUP(CONCATENATE($B509,"-",$C509),IN_1A!$B$2:$AA$3000,4,FALSE))</f>
        <v>0</v>
      </c>
      <c r="G509" s="1613">
        <f>IF(ISERROR(VLOOKUP(CONCATENATE($B509,"-",$C509),IN_1A!$B$2:$AA$3000,5,FALSE))=TRUE,"",VLOOKUP(CONCATENATE($B509,"-",$C509),IN_1A!$B$2:$AA$3000,5,FALSE))</f>
        <v>0</v>
      </c>
      <c r="H509" s="1614">
        <f>IF(ISERROR(VLOOKUP(CONCATENATE($B509,"-",$C509),IN_1A!$B$2:$AA$3000,6,FALSE))=TRUE,"",VLOOKUP(CONCATENATE($B509,"-",$C509),IN_1A!$B$2:$AA$3000,6,FALSE))</f>
        <v>0</v>
      </c>
      <c r="I509" s="1613">
        <f>IF(ISERROR(VLOOKUP(CONCATENATE($B509,"-",$C509),IN_1A!$B$2:$AA$3000,7,FALSE))=TRUE,"",VLOOKUP(CONCATENATE($B509,"-",$C509),IN_1A!$B$2:$AA$3000,7,FALSE))</f>
        <v>0</v>
      </c>
      <c r="J509" s="1614">
        <f>IF(ISERROR(VLOOKUP(CONCATENATE($B509,"-",$C509),IN_1A!$B$2:$AA$3000,8,FALSE))=TRUE,"",VLOOKUP(CONCATENATE($B509,"-",$C509),IN_1A!$B$2:$AA$3000,8,FALSE))</f>
        <v>0</v>
      </c>
      <c r="K509" s="1613">
        <f>IF(ISERROR(VLOOKUP(CONCATENATE($B509,"-",$C509),IN_1A!$B$2:$AA$3000,9,FALSE))=TRUE,"",VLOOKUP(CONCATENATE($B509,"-",$C509),IN_1A!$B$2:$AA$3000,9,FALSE))</f>
        <v>0</v>
      </c>
      <c r="L509" s="1614">
        <f>IF(ISERROR(VLOOKUP(CONCATENATE($B509,"-",$C509),IN_1A!$B$2:$AA$3000,10,FALSE))=TRUE,"",VLOOKUP(CONCATENATE($B509,"-",$C509),IN_1A!$B$2:$AA$3000,10,FALSE))</f>
        <v>0</v>
      </c>
      <c r="M509" s="1613">
        <f>IF(ISERROR(VLOOKUP(CONCATENATE($B509,"-",$C509),IN_1A!$B$2:$AA$3000,11,FALSE))=TRUE,"",VLOOKUP(CONCATENATE($B509,"-",$C509),IN_1A!$B$2:$AA$3000,11,FALSE))</f>
        <v>0</v>
      </c>
      <c r="N509" s="1614">
        <f>IF(ISERROR(VLOOKUP(CONCATENATE($B509,"-",$C509),IN_1A!$B$2:$AA$3000,12,FALSE))=TRUE,"",VLOOKUP(CONCATENATE($B509,"-",$C509),IN_1A!$B$2:$AA$3000,12,FALSE))</f>
        <v>0</v>
      </c>
      <c r="O509" s="1613">
        <f>IF(ISERROR(VLOOKUP(CONCATENATE($B509,"-",$C509),IN_1A!$B$2:$AA$3000,13,FALSE))=TRUE,"",VLOOKUP(CONCATENATE($B509,"-",$C509),IN_1A!$B$2:$AA$3000,13,FALSE))</f>
        <v>0</v>
      </c>
      <c r="P509" s="1614">
        <f>IF(ISERROR(VLOOKUP(CONCATENATE($B509,"-",$C509),IN_1A!$B$2:$AA$3000,14,FALSE))=TRUE,"",VLOOKUP(CONCATENATE($B509,"-",$C509),IN_1A!$B$2:$AA$3000,14,FALSE))</f>
        <v>0</v>
      </c>
      <c r="Q509" s="623">
        <f t="shared" si="69"/>
        <v>0</v>
      </c>
      <c r="R509" s="624">
        <f t="shared" si="69"/>
        <v>0</v>
      </c>
      <c r="S509" s="307" t="str">
        <f t="shared" ref="S509:S521" si="71">IF(O509&gt;Q509,"ERRORE",IF(P509&gt;R509,"ERRORE",""))</f>
        <v/>
      </c>
    </row>
    <row r="510" spans="1:19" s="312" customFormat="1" ht="12" customHeight="1" thickBot="1">
      <c r="A510" s="240" t="s">
        <v>624</v>
      </c>
      <c r="B510" s="256" t="s">
        <v>625</v>
      </c>
      <c r="C510" s="239" t="s">
        <v>695</v>
      </c>
      <c r="D510" s="1552" t="str">
        <f t="shared" si="70"/>
        <v/>
      </c>
      <c r="E510" s="1613">
        <f>IF(ISERROR(VLOOKUP(CONCATENATE($B510,"-",$C510),IN_1A!$B$2:$AA$3000,3,FALSE))=TRUE,"",VLOOKUP(CONCATENATE($B510,"-",$C510),IN_1A!$B$2:$AA$3000,3,FALSE))</f>
        <v>0</v>
      </c>
      <c r="F510" s="1614">
        <f>IF(ISERROR(VLOOKUP(CONCATENATE($B510,"-",$C510),IN_1A!$B$2:$AA$3000,4,FALSE))=TRUE,"",VLOOKUP(CONCATENATE($B510,"-",$C510),IN_1A!$B$2:$AA$3000,4,FALSE))</f>
        <v>0</v>
      </c>
      <c r="G510" s="1613">
        <f>IF(ISERROR(VLOOKUP(CONCATENATE($B510,"-",$C510),IN_1A!$B$2:$AA$3000,5,FALSE))=TRUE,"",VLOOKUP(CONCATENATE($B510,"-",$C510),IN_1A!$B$2:$AA$3000,5,FALSE))</f>
        <v>0</v>
      </c>
      <c r="H510" s="1614">
        <f>IF(ISERROR(VLOOKUP(CONCATENATE($B510,"-",$C510),IN_1A!$B$2:$AA$3000,6,FALSE))=TRUE,"",VLOOKUP(CONCATENATE($B510,"-",$C510),IN_1A!$B$2:$AA$3000,6,FALSE))</f>
        <v>0</v>
      </c>
      <c r="I510" s="1613">
        <f>IF(ISERROR(VLOOKUP(CONCATENATE($B510,"-",$C510),IN_1A!$B$2:$AA$3000,7,FALSE))=TRUE,"",VLOOKUP(CONCATENATE($B510,"-",$C510),IN_1A!$B$2:$AA$3000,7,FALSE))</f>
        <v>0</v>
      </c>
      <c r="J510" s="1614">
        <f>IF(ISERROR(VLOOKUP(CONCATENATE($B510,"-",$C510),IN_1A!$B$2:$AA$3000,8,FALSE))=TRUE,"",VLOOKUP(CONCATENATE($B510,"-",$C510),IN_1A!$B$2:$AA$3000,8,FALSE))</f>
        <v>0</v>
      </c>
      <c r="K510" s="1613">
        <f>IF(ISERROR(VLOOKUP(CONCATENATE($B510,"-",$C510),IN_1A!$B$2:$AA$3000,9,FALSE))=TRUE,"",VLOOKUP(CONCATENATE($B510,"-",$C510),IN_1A!$B$2:$AA$3000,9,FALSE))</f>
        <v>0</v>
      </c>
      <c r="L510" s="1614">
        <f>IF(ISERROR(VLOOKUP(CONCATENATE($B510,"-",$C510),IN_1A!$B$2:$AA$3000,10,FALSE))=TRUE,"",VLOOKUP(CONCATENATE($B510,"-",$C510),IN_1A!$B$2:$AA$3000,10,FALSE))</f>
        <v>0</v>
      </c>
      <c r="M510" s="1613">
        <f>IF(ISERROR(VLOOKUP(CONCATENATE($B510,"-",$C510),IN_1A!$B$2:$AA$3000,11,FALSE))=TRUE,"",VLOOKUP(CONCATENATE($B510,"-",$C510),IN_1A!$B$2:$AA$3000,11,FALSE))</f>
        <v>0</v>
      </c>
      <c r="N510" s="1614">
        <f>IF(ISERROR(VLOOKUP(CONCATENATE($B510,"-",$C510),IN_1A!$B$2:$AA$3000,12,FALSE))=TRUE,"",VLOOKUP(CONCATENATE($B510,"-",$C510),IN_1A!$B$2:$AA$3000,12,FALSE))</f>
        <v>0</v>
      </c>
      <c r="O510" s="1613">
        <f>IF(ISERROR(VLOOKUP(CONCATENATE($B510,"-",$C510),IN_1A!$B$2:$AA$3000,13,FALSE))=TRUE,"",VLOOKUP(CONCATENATE($B510,"-",$C510),IN_1A!$B$2:$AA$3000,13,FALSE))</f>
        <v>0</v>
      </c>
      <c r="P510" s="1614">
        <f>IF(ISERROR(VLOOKUP(CONCATENATE($B510,"-",$C510),IN_1A!$B$2:$AA$3000,14,FALSE))=TRUE,"",VLOOKUP(CONCATENATE($B510,"-",$C510),IN_1A!$B$2:$AA$3000,14,FALSE))</f>
        <v>0</v>
      </c>
      <c r="Q510" s="623">
        <f t="shared" si="69"/>
        <v>0</v>
      </c>
      <c r="R510" s="624">
        <f t="shared" si="69"/>
        <v>0</v>
      </c>
      <c r="S510" s="307" t="str">
        <f t="shared" si="71"/>
        <v/>
      </c>
    </row>
    <row r="511" spans="1:19" s="311" customFormat="1" ht="12" customHeight="1" thickBot="1">
      <c r="A511" s="240" t="s">
        <v>626</v>
      </c>
      <c r="B511" s="256" t="s">
        <v>627</v>
      </c>
      <c r="C511" s="239" t="s">
        <v>695</v>
      </c>
      <c r="D511" s="1552" t="str">
        <f t="shared" si="70"/>
        <v/>
      </c>
      <c r="E511" s="1613">
        <f>IF(ISERROR(VLOOKUP(CONCATENATE($B511,"-",$C511),IN_1A!$B$2:$AA$3000,3,FALSE))=TRUE,"",VLOOKUP(CONCATENATE($B511,"-",$C511),IN_1A!$B$2:$AA$3000,3,FALSE))</f>
        <v>0</v>
      </c>
      <c r="F511" s="1614">
        <f>IF(ISERROR(VLOOKUP(CONCATENATE($B511,"-",$C511),IN_1A!$B$2:$AA$3000,4,FALSE))=TRUE,"",VLOOKUP(CONCATENATE($B511,"-",$C511),IN_1A!$B$2:$AA$3000,4,FALSE))</f>
        <v>0</v>
      </c>
      <c r="G511" s="1613">
        <f>IF(ISERROR(VLOOKUP(CONCATENATE($B511,"-",$C511),IN_1A!$B$2:$AA$3000,5,FALSE))=TRUE,"",VLOOKUP(CONCATENATE($B511,"-",$C511),IN_1A!$B$2:$AA$3000,5,FALSE))</f>
        <v>0</v>
      </c>
      <c r="H511" s="1614">
        <f>IF(ISERROR(VLOOKUP(CONCATENATE($B511,"-",$C511),IN_1A!$B$2:$AA$3000,6,FALSE))=TRUE,"",VLOOKUP(CONCATENATE($B511,"-",$C511),IN_1A!$B$2:$AA$3000,6,FALSE))</f>
        <v>0</v>
      </c>
      <c r="I511" s="1613">
        <f>IF(ISERROR(VLOOKUP(CONCATENATE($B511,"-",$C511),IN_1A!$B$2:$AA$3000,7,FALSE))=TRUE,"",VLOOKUP(CONCATENATE($B511,"-",$C511),IN_1A!$B$2:$AA$3000,7,FALSE))</f>
        <v>0</v>
      </c>
      <c r="J511" s="1614">
        <f>IF(ISERROR(VLOOKUP(CONCATENATE($B511,"-",$C511),IN_1A!$B$2:$AA$3000,8,FALSE))=TRUE,"",VLOOKUP(CONCATENATE($B511,"-",$C511),IN_1A!$B$2:$AA$3000,8,FALSE))</f>
        <v>0</v>
      </c>
      <c r="K511" s="1613">
        <f>IF(ISERROR(VLOOKUP(CONCATENATE($B511,"-",$C511),IN_1A!$B$2:$AA$3000,9,FALSE))=TRUE,"",VLOOKUP(CONCATENATE($B511,"-",$C511),IN_1A!$B$2:$AA$3000,9,FALSE))</f>
        <v>0</v>
      </c>
      <c r="L511" s="1614">
        <f>IF(ISERROR(VLOOKUP(CONCATENATE($B511,"-",$C511),IN_1A!$B$2:$AA$3000,10,FALSE))=TRUE,"",VLOOKUP(CONCATENATE($B511,"-",$C511),IN_1A!$B$2:$AA$3000,10,FALSE))</f>
        <v>0</v>
      </c>
      <c r="M511" s="1613">
        <f>IF(ISERROR(VLOOKUP(CONCATENATE($B511,"-",$C511),IN_1A!$B$2:$AA$3000,11,FALSE))=TRUE,"",VLOOKUP(CONCATENATE($B511,"-",$C511),IN_1A!$B$2:$AA$3000,11,FALSE))</f>
        <v>0</v>
      </c>
      <c r="N511" s="1614">
        <f>IF(ISERROR(VLOOKUP(CONCATENATE($B511,"-",$C511),IN_1A!$B$2:$AA$3000,12,FALSE))=TRUE,"",VLOOKUP(CONCATENATE($B511,"-",$C511),IN_1A!$B$2:$AA$3000,12,FALSE))</f>
        <v>0</v>
      </c>
      <c r="O511" s="1613">
        <f>IF(ISERROR(VLOOKUP(CONCATENATE($B511,"-",$C511),IN_1A!$B$2:$AA$3000,13,FALSE))=TRUE,"",VLOOKUP(CONCATENATE($B511,"-",$C511),IN_1A!$B$2:$AA$3000,13,FALSE))</f>
        <v>0</v>
      </c>
      <c r="P511" s="1614">
        <f>IF(ISERROR(VLOOKUP(CONCATENATE($B511,"-",$C511),IN_1A!$B$2:$AA$3000,14,FALSE))=TRUE,"",VLOOKUP(CONCATENATE($B511,"-",$C511),IN_1A!$B$2:$AA$3000,14,FALSE))</f>
        <v>0</v>
      </c>
      <c r="Q511" s="623">
        <f t="shared" si="69"/>
        <v>0</v>
      </c>
      <c r="R511" s="624">
        <f t="shared" si="69"/>
        <v>0</v>
      </c>
      <c r="S511" s="307" t="str">
        <f t="shared" si="71"/>
        <v/>
      </c>
    </row>
    <row r="512" spans="1:19" s="311" customFormat="1" ht="12" customHeight="1" thickBot="1">
      <c r="A512" s="240" t="s">
        <v>628</v>
      </c>
      <c r="B512" s="256" t="s">
        <v>629</v>
      </c>
      <c r="C512" s="239" t="s">
        <v>695</v>
      </c>
      <c r="D512" s="1552" t="str">
        <f t="shared" si="70"/>
        <v/>
      </c>
      <c r="E512" s="1613">
        <f>IF(ISERROR(VLOOKUP(CONCATENATE($B512,"-",$C512),IN_1A!$B$2:$AA$3000,3,FALSE))=TRUE,"",VLOOKUP(CONCATENATE($B512,"-",$C512),IN_1A!$B$2:$AA$3000,3,FALSE))</f>
        <v>0</v>
      </c>
      <c r="F512" s="1614">
        <f>IF(ISERROR(VLOOKUP(CONCATENATE($B512,"-",$C512),IN_1A!$B$2:$AA$3000,4,FALSE))=TRUE,"",VLOOKUP(CONCATENATE($B512,"-",$C512),IN_1A!$B$2:$AA$3000,4,FALSE))</f>
        <v>0</v>
      </c>
      <c r="G512" s="1613">
        <f>IF(ISERROR(VLOOKUP(CONCATENATE($B512,"-",$C512),IN_1A!$B$2:$AA$3000,5,FALSE))=TRUE,"",VLOOKUP(CONCATENATE($B512,"-",$C512),IN_1A!$B$2:$AA$3000,5,FALSE))</f>
        <v>0</v>
      </c>
      <c r="H512" s="1614">
        <f>IF(ISERROR(VLOOKUP(CONCATENATE($B512,"-",$C512),IN_1A!$B$2:$AA$3000,6,FALSE))=TRUE,"",VLOOKUP(CONCATENATE($B512,"-",$C512),IN_1A!$B$2:$AA$3000,6,FALSE))</f>
        <v>0</v>
      </c>
      <c r="I512" s="1613">
        <f>IF(ISERROR(VLOOKUP(CONCATENATE($B512,"-",$C512),IN_1A!$B$2:$AA$3000,7,FALSE))=TRUE,"",VLOOKUP(CONCATENATE($B512,"-",$C512),IN_1A!$B$2:$AA$3000,7,FALSE))</f>
        <v>0</v>
      </c>
      <c r="J512" s="1614">
        <f>IF(ISERROR(VLOOKUP(CONCATENATE($B512,"-",$C512),IN_1A!$B$2:$AA$3000,8,FALSE))=TRUE,"",VLOOKUP(CONCATENATE($B512,"-",$C512),IN_1A!$B$2:$AA$3000,8,FALSE))</f>
        <v>0</v>
      </c>
      <c r="K512" s="1613">
        <f>IF(ISERROR(VLOOKUP(CONCATENATE($B512,"-",$C512),IN_1A!$B$2:$AA$3000,9,FALSE))=TRUE,"",VLOOKUP(CONCATENATE($B512,"-",$C512),IN_1A!$B$2:$AA$3000,9,FALSE))</f>
        <v>0</v>
      </c>
      <c r="L512" s="1614">
        <f>IF(ISERROR(VLOOKUP(CONCATENATE($B512,"-",$C512),IN_1A!$B$2:$AA$3000,10,FALSE))=TRUE,"",VLOOKUP(CONCATENATE($B512,"-",$C512),IN_1A!$B$2:$AA$3000,10,FALSE))</f>
        <v>0</v>
      </c>
      <c r="M512" s="1613">
        <f>IF(ISERROR(VLOOKUP(CONCATENATE($B512,"-",$C512),IN_1A!$B$2:$AA$3000,11,FALSE))=TRUE,"",VLOOKUP(CONCATENATE($B512,"-",$C512),IN_1A!$B$2:$AA$3000,11,FALSE))</f>
        <v>0</v>
      </c>
      <c r="N512" s="1614">
        <f>IF(ISERROR(VLOOKUP(CONCATENATE($B512,"-",$C512),IN_1A!$B$2:$AA$3000,12,FALSE))=TRUE,"",VLOOKUP(CONCATENATE($B512,"-",$C512),IN_1A!$B$2:$AA$3000,12,FALSE))</f>
        <v>0</v>
      </c>
      <c r="O512" s="1613">
        <f>IF(ISERROR(VLOOKUP(CONCATENATE($B512,"-",$C512),IN_1A!$B$2:$AA$3000,13,FALSE))=TRUE,"",VLOOKUP(CONCATENATE($B512,"-",$C512),IN_1A!$B$2:$AA$3000,13,FALSE))</f>
        <v>0</v>
      </c>
      <c r="P512" s="1614">
        <f>IF(ISERROR(VLOOKUP(CONCATENATE($B512,"-",$C512),IN_1A!$B$2:$AA$3000,14,FALSE))=TRUE,"",VLOOKUP(CONCATENATE($B512,"-",$C512),IN_1A!$B$2:$AA$3000,14,FALSE))</f>
        <v>0</v>
      </c>
      <c r="Q512" s="623">
        <f t="shared" si="69"/>
        <v>0</v>
      </c>
      <c r="R512" s="624">
        <f t="shared" si="69"/>
        <v>0</v>
      </c>
      <c r="S512" s="307" t="str">
        <f t="shared" si="71"/>
        <v/>
      </c>
    </row>
    <row r="513" spans="1:19" s="311" customFormat="1" ht="12" customHeight="1" thickBot="1">
      <c r="A513" s="257" t="s">
        <v>630</v>
      </c>
      <c r="B513" s="256" t="s">
        <v>631</v>
      </c>
      <c r="C513" s="239" t="s">
        <v>695</v>
      </c>
      <c r="D513" s="1552" t="str">
        <f t="shared" si="70"/>
        <v/>
      </c>
      <c r="E513" s="1613">
        <f>IF(ISERROR(VLOOKUP(CONCATENATE($B513,"-",$C513),IN_1A!$B$2:$AA$3000,3,FALSE))=TRUE,"",VLOOKUP(CONCATENATE($B513,"-",$C513),IN_1A!$B$2:$AA$3000,3,FALSE))</f>
        <v>0</v>
      </c>
      <c r="F513" s="1614">
        <f>IF(ISERROR(VLOOKUP(CONCATENATE($B513,"-",$C513),IN_1A!$B$2:$AA$3000,4,FALSE))=TRUE,"",VLOOKUP(CONCATENATE($B513,"-",$C513),IN_1A!$B$2:$AA$3000,4,FALSE))</f>
        <v>0</v>
      </c>
      <c r="G513" s="1613">
        <f>IF(ISERROR(VLOOKUP(CONCATENATE($B513,"-",$C513),IN_1A!$B$2:$AA$3000,5,FALSE))=TRUE,"",VLOOKUP(CONCATENATE($B513,"-",$C513),IN_1A!$B$2:$AA$3000,5,FALSE))</f>
        <v>0</v>
      </c>
      <c r="H513" s="1614">
        <f>IF(ISERROR(VLOOKUP(CONCATENATE($B513,"-",$C513),IN_1A!$B$2:$AA$3000,6,FALSE))=TRUE,"",VLOOKUP(CONCATENATE($B513,"-",$C513),IN_1A!$B$2:$AA$3000,6,FALSE))</f>
        <v>0</v>
      </c>
      <c r="I513" s="1613">
        <f>IF(ISERROR(VLOOKUP(CONCATENATE($B513,"-",$C513),IN_1A!$B$2:$AA$3000,7,FALSE))=TRUE,"",VLOOKUP(CONCATENATE($B513,"-",$C513),IN_1A!$B$2:$AA$3000,7,FALSE))</f>
        <v>0</v>
      </c>
      <c r="J513" s="1614">
        <f>IF(ISERROR(VLOOKUP(CONCATENATE($B513,"-",$C513),IN_1A!$B$2:$AA$3000,8,FALSE))=TRUE,"",VLOOKUP(CONCATENATE($B513,"-",$C513),IN_1A!$B$2:$AA$3000,8,FALSE))</f>
        <v>0</v>
      </c>
      <c r="K513" s="1613">
        <f>IF(ISERROR(VLOOKUP(CONCATENATE($B513,"-",$C513),IN_1A!$B$2:$AA$3000,9,FALSE))=TRUE,"",VLOOKUP(CONCATENATE($B513,"-",$C513),IN_1A!$B$2:$AA$3000,9,FALSE))</f>
        <v>0</v>
      </c>
      <c r="L513" s="1614">
        <f>IF(ISERROR(VLOOKUP(CONCATENATE($B513,"-",$C513),IN_1A!$B$2:$AA$3000,10,FALSE))=TRUE,"",VLOOKUP(CONCATENATE($B513,"-",$C513),IN_1A!$B$2:$AA$3000,10,FALSE))</f>
        <v>0</v>
      </c>
      <c r="M513" s="1613">
        <f>IF(ISERROR(VLOOKUP(CONCATENATE($B513,"-",$C513),IN_1A!$B$2:$AA$3000,11,FALSE))=TRUE,"",VLOOKUP(CONCATENATE($B513,"-",$C513),IN_1A!$B$2:$AA$3000,11,FALSE))</f>
        <v>0</v>
      </c>
      <c r="N513" s="1614">
        <f>IF(ISERROR(VLOOKUP(CONCATENATE($B513,"-",$C513),IN_1A!$B$2:$AA$3000,12,FALSE))=TRUE,"",VLOOKUP(CONCATENATE($B513,"-",$C513),IN_1A!$B$2:$AA$3000,12,FALSE))</f>
        <v>0</v>
      </c>
      <c r="O513" s="1613">
        <f>IF(ISERROR(VLOOKUP(CONCATENATE($B513,"-",$C513),IN_1A!$B$2:$AA$3000,13,FALSE))=TRUE,"",VLOOKUP(CONCATENATE($B513,"-",$C513),IN_1A!$B$2:$AA$3000,13,FALSE))</f>
        <v>0</v>
      </c>
      <c r="P513" s="1614">
        <f>IF(ISERROR(VLOOKUP(CONCATENATE($B513,"-",$C513),IN_1A!$B$2:$AA$3000,14,FALSE))=TRUE,"",VLOOKUP(CONCATENATE($B513,"-",$C513),IN_1A!$B$2:$AA$3000,14,FALSE))</f>
        <v>0</v>
      </c>
      <c r="Q513" s="623">
        <f t="shared" si="69"/>
        <v>0</v>
      </c>
      <c r="R513" s="624">
        <f t="shared" si="69"/>
        <v>0</v>
      </c>
      <c r="S513" s="307" t="str">
        <f t="shared" si="71"/>
        <v/>
      </c>
    </row>
    <row r="514" spans="1:19" s="311" customFormat="1" ht="12" customHeight="1" thickBot="1">
      <c r="A514" s="240" t="s">
        <v>632</v>
      </c>
      <c r="B514" s="238" t="s">
        <v>633</v>
      </c>
      <c r="C514" s="241" t="s">
        <v>695</v>
      </c>
      <c r="D514" s="1552" t="str">
        <f t="shared" si="70"/>
        <v/>
      </c>
      <c r="E514" s="1613">
        <f>IF(ISERROR(VLOOKUP(CONCATENATE($B514,"-",$C514),IN_1A!$B$2:$AA$3000,3,FALSE))=TRUE,"",VLOOKUP(CONCATENATE($B514,"-",$C514),IN_1A!$B$2:$AA$3000,3,FALSE))</f>
        <v>0</v>
      </c>
      <c r="F514" s="1614">
        <f>IF(ISERROR(VLOOKUP(CONCATENATE($B514,"-",$C514),IN_1A!$B$2:$AA$3000,4,FALSE))=TRUE,"",VLOOKUP(CONCATENATE($B514,"-",$C514),IN_1A!$B$2:$AA$3000,4,FALSE))</f>
        <v>0</v>
      </c>
      <c r="G514" s="1613">
        <f>IF(ISERROR(VLOOKUP(CONCATENATE($B514,"-",$C514),IN_1A!$B$2:$AA$3000,5,FALSE))=TRUE,"",VLOOKUP(CONCATENATE($B514,"-",$C514),IN_1A!$B$2:$AA$3000,5,FALSE))</f>
        <v>0</v>
      </c>
      <c r="H514" s="1614">
        <f>IF(ISERROR(VLOOKUP(CONCATENATE($B514,"-",$C514),IN_1A!$B$2:$AA$3000,6,FALSE))=TRUE,"",VLOOKUP(CONCATENATE($B514,"-",$C514),IN_1A!$B$2:$AA$3000,6,FALSE))</f>
        <v>0</v>
      </c>
      <c r="I514" s="1613">
        <f>IF(ISERROR(VLOOKUP(CONCATENATE($B514,"-",$C514),IN_1A!$B$2:$AA$3000,7,FALSE))=TRUE,"",VLOOKUP(CONCATENATE($B514,"-",$C514),IN_1A!$B$2:$AA$3000,7,FALSE))</f>
        <v>0</v>
      </c>
      <c r="J514" s="1614">
        <f>IF(ISERROR(VLOOKUP(CONCATENATE($B514,"-",$C514),IN_1A!$B$2:$AA$3000,8,FALSE))=TRUE,"",VLOOKUP(CONCATENATE($B514,"-",$C514),IN_1A!$B$2:$AA$3000,8,FALSE))</f>
        <v>0</v>
      </c>
      <c r="K514" s="1613">
        <f>IF(ISERROR(VLOOKUP(CONCATENATE($B514,"-",$C514),IN_1A!$B$2:$AA$3000,9,FALSE))=TRUE,"",VLOOKUP(CONCATENATE($B514,"-",$C514),IN_1A!$B$2:$AA$3000,9,FALSE))</f>
        <v>0</v>
      </c>
      <c r="L514" s="1614">
        <f>IF(ISERROR(VLOOKUP(CONCATENATE($B514,"-",$C514),IN_1A!$B$2:$AA$3000,10,FALSE))=TRUE,"",VLOOKUP(CONCATENATE($B514,"-",$C514),IN_1A!$B$2:$AA$3000,10,FALSE))</f>
        <v>0</v>
      </c>
      <c r="M514" s="1613">
        <f>IF(ISERROR(VLOOKUP(CONCATENATE($B514,"-",$C514),IN_1A!$B$2:$AA$3000,11,FALSE))=TRUE,"",VLOOKUP(CONCATENATE($B514,"-",$C514),IN_1A!$B$2:$AA$3000,11,FALSE))</f>
        <v>0</v>
      </c>
      <c r="N514" s="1614">
        <f>IF(ISERROR(VLOOKUP(CONCATENATE($B514,"-",$C514),IN_1A!$B$2:$AA$3000,12,FALSE))=TRUE,"",VLOOKUP(CONCATENATE($B514,"-",$C514),IN_1A!$B$2:$AA$3000,12,FALSE))</f>
        <v>0</v>
      </c>
      <c r="O514" s="1613">
        <f>IF(ISERROR(VLOOKUP(CONCATENATE($B514,"-",$C514),IN_1A!$B$2:$AA$3000,13,FALSE))=TRUE,"",VLOOKUP(CONCATENATE($B514,"-",$C514),IN_1A!$B$2:$AA$3000,13,FALSE))</f>
        <v>0</v>
      </c>
      <c r="P514" s="1614">
        <f>IF(ISERROR(VLOOKUP(CONCATENATE($B514,"-",$C514),IN_1A!$B$2:$AA$3000,14,FALSE))=TRUE,"",VLOOKUP(CONCATENATE($B514,"-",$C514),IN_1A!$B$2:$AA$3000,14,FALSE))</f>
        <v>0</v>
      </c>
      <c r="Q514" s="623">
        <f t="shared" si="69"/>
        <v>0</v>
      </c>
      <c r="R514" s="624">
        <f t="shared" si="69"/>
        <v>0</v>
      </c>
      <c r="S514" s="307" t="str">
        <f t="shared" si="71"/>
        <v/>
      </c>
    </row>
    <row r="515" spans="1:19" s="311" customFormat="1" ht="12" customHeight="1" thickBot="1">
      <c r="A515" s="240" t="s">
        <v>634</v>
      </c>
      <c r="B515" s="238" t="s">
        <v>635</v>
      </c>
      <c r="C515" s="241" t="s">
        <v>695</v>
      </c>
      <c r="D515" s="1552" t="str">
        <f t="shared" si="70"/>
        <v/>
      </c>
      <c r="E515" s="1613">
        <f>IF(ISERROR(VLOOKUP(CONCATENATE($B515,"-",$C515),IN_1A!$B$2:$AA$3000,3,FALSE))=TRUE,"",VLOOKUP(CONCATENATE($B515,"-",$C515),IN_1A!$B$2:$AA$3000,3,FALSE))</f>
        <v>0</v>
      </c>
      <c r="F515" s="1614">
        <f>IF(ISERROR(VLOOKUP(CONCATENATE($B515,"-",$C515),IN_1A!$B$2:$AA$3000,4,FALSE))=TRUE,"",VLOOKUP(CONCATENATE($B515,"-",$C515),IN_1A!$B$2:$AA$3000,4,FALSE))</f>
        <v>0</v>
      </c>
      <c r="G515" s="1613">
        <f>IF(ISERROR(VLOOKUP(CONCATENATE($B515,"-",$C515),IN_1A!$B$2:$AA$3000,5,FALSE))=TRUE,"",VLOOKUP(CONCATENATE($B515,"-",$C515),IN_1A!$B$2:$AA$3000,5,FALSE))</f>
        <v>0</v>
      </c>
      <c r="H515" s="1614">
        <f>IF(ISERROR(VLOOKUP(CONCATENATE($B515,"-",$C515),IN_1A!$B$2:$AA$3000,6,FALSE))=TRUE,"",VLOOKUP(CONCATENATE($B515,"-",$C515),IN_1A!$B$2:$AA$3000,6,FALSE))</f>
        <v>0</v>
      </c>
      <c r="I515" s="1613">
        <f>IF(ISERROR(VLOOKUP(CONCATENATE($B515,"-",$C515),IN_1A!$B$2:$AA$3000,7,FALSE))=TRUE,"",VLOOKUP(CONCATENATE($B515,"-",$C515),IN_1A!$B$2:$AA$3000,7,FALSE))</f>
        <v>0</v>
      </c>
      <c r="J515" s="1614">
        <f>IF(ISERROR(VLOOKUP(CONCATENATE($B515,"-",$C515),IN_1A!$B$2:$AA$3000,8,FALSE))=TRUE,"",VLOOKUP(CONCATENATE($B515,"-",$C515),IN_1A!$B$2:$AA$3000,8,FALSE))</f>
        <v>0</v>
      </c>
      <c r="K515" s="1613">
        <f>IF(ISERROR(VLOOKUP(CONCATENATE($B515,"-",$C515),IN_1A!$B$2:$AA$3000,9,FALSE))=TRUE,"",VLOOKUP(CONCATENATE($B515,"-",$C515),IN_1A!$B$2:$AA$3000,9,FALSE))</f>
        <v>0</v>
      </c>
      <c r="L515" s="1614">
        <f>IF(ISERROR(VLOOKUP(CONCATENATE($B515,"-",$C515),IN_1A!$B$2:$AA$3000,10,FALSE))=TRUE,"",VLOOKUP(CONCATENATE($B515,"-",$C515),IN_1A!$B$2:$AA$3000,10,FALSE))</f>
        <v>0</v>
      </c>
      <c r="M515" s="1613">
        <f>IF(ISERROR(VLOOKUP(CONCATENATE($B515,"-",$C515),IN_1A!$B$2:$AA$3000,11,FALSE))=TRUE,"",VLOOKUP(CONCATENATE($B515,"-",$C515),IN_1A!$B$2:$AA$3000,11,FALSE))</f>
        <v>0</v>
      </c>
      <c r="N515" s="1614">
        <f>IF(ISERROR(VLOOKUP(CONCATENATE($B515,"-",$C515),IN_1A!$B$2:$AA$3000,12,FALSE))=TRUE,"",VLOOKUP(CONCATENATE($B515,"-",$C515),IN_1A!$B$2:$AA$3000,12,FALSE))</f>
        <v>0</v>
      </c>
      <c r="O515" s="1613">
        <f>IF(ISERROR(VLOOKUP(CONCATENATE($B515,"-",$C515),IN_1A!$B$2:$AA$3000,13,FALSE))=TRUE,"",VLOOKUP(CONCATENATE($B515,"-",$C515),IN_1A!$B$2:$AA$3000,13,FALSE))</f>
        <v>0</v>
      </c>
      <c r="P515" s="1614">
        <f>IF(ISERROR(VLOOKUP(CONCATENATE($B515,"-",$C515),IN_1A!$B$2:$AA$3000,14,FALSE))=TRUE,"",VLOOKUP(CONCATENATE($B515,"-",$C515),IN_1A!$B$2:$AA$3000,14,FALSE))</f>
        <v>0</v>
      </c>
      <c r="Q515" s="623">
        <f t="shared" si="69"/>
        <v>0</v>
      </c>
      <c r="R515" s="624">
        <f t="shared" si="69"/>
        <v>0</v>
      </c>
      <c r="S515" s="307" t="str">
        <f t="shared" si="71"/>
        <v/>
      </c>
    </row>
    <row r="516" spans="1:19" s="311" customFormat="1" ht="12" customHeight="1" thickBot="1">
      <c r="A516" s="240" t="s">
        <v>636</v>
      </c>
      <c r="B516" s="238" t="s">
        <v>637</v>
      </c>
      <c r="C516" s="241" t="s">
        <v>695</v>
      </c>
      <c r="D516" s="1552" t="str">
        <f t="shared" si="70"/>
        <v/>
      </c>
      <c r="E516" s="1613">
        <f>IF(ISERROR(VLOOKUP(CONCATENATE($B516,"-",$C516),IN_1A!$B$2:$AA$3000,3,FALSE))=TRUE,"",VLOOKUP(CONCATENATE($B516,"-",$C516),IN_1A!$B$2:$AA$3000,3,FALSE))</f>
        <v>0</v>
      </c>
      <c r="F516" s="1614">
        <f>IF(ISERROR(VLOOKUP(CONCATENATE($B516,"-",$C516),IN_1A!$B$2:$AA$3000,4,FALSE))=TRUE,"",VLOOKUP(CONCATENATE($B516,"-",$C516),IN_1A!$B$2:$AA$3000,4,FALSE))</f>
        <v>0</v>
      </c>
      <c r="G516" s="1613">
        <f>IF(ISERROR(VLOOKUP(CONCATENATE($B516,"-",$C516),IN_1A!$B$2:$AA$3000,5,FALSE))=TRUE,"",VLOOKUP(CONCATENATE($B516,"-",$C516),IN_1A!$B$2:$AA$3000,5,FALSE))</f>
        <v>0</v>
      </c>
      <c r="H516" s="1614">
        <f>IF(ISERROR(VLOOKUP(CONCATENATE($B516,"-",$C516),IN_1A!$B$2:$AA$3000,6,FALSE))=TRUE,"",VLOOKUP(CONCATENATE($B516,"-",$C516),IN_1A!$B$2:$AA$3000,6,FALSE))</f>
        <v>0</v>
      </c>
      <c r="I516" s="1613">
        <f>IF(ISERROR(VLOOKUP(CONCATENATE($B516,"-",$C516),IN_1A!$B$2:$AA$3000,7,FALSE))=TRUE,"",VLOOKUP(CONCATENATE($B516,"-",$C516),IN_1A!$B$2:$AA$3000,7,FALSE))</f>
        <v>0</v>
      </c>
      <c r="J516" s="1614">
        <f>IF(ISERROR(VLOOKUP(CONCATENATE($B516,"-",$C516),IN_1A!$B$2:$AA$3000,8,FALSE))=TRUE,"",VLOOKUP(CONCATENATE($B516,"-",$C516),IN_1A!$B$2:$AA$3000,8,FALSE))</f>
        <v>0</v>
      </c>
      <c r="K516" s="1613">
        <f>IF(ISERROR(VLOOKUP(CONCATENATE($B516,"-",$C516),IN_1A!$B$2:$AA$3000,9,FALSE))=TRUE,"",VLOOKUP(CONCATENATE($B516,"-",$C516),IN_1A!$B$2:$AA$3000,9,FALSE))</f>
        <v>0</v>
      </c>
      <c r="L516" s="1614">
        <f>IF(ISERROR(VLOOKUP(CONCATENATE($B516,"-",$C516),IN_1A!$B$2:$AA$3000,10,FALSE))=TRUE,"",VLOOKUP(CONCATENATE($B516,"-",$C516),IN_1A!$B$2:$AA$3000,10,FALSE))</f>
        <v>0</v>
      </c>
      <c r="M516" s="1613">
        <f>IF(ISERROR(VLOOKUP(CONCATENATE($B516,"-",$C516),IN_1A!$B$2:$AA$3000,11,FALSE))=TRUE,"",VLOOKUP(CONCATENATE($B516,"-",$C516),IN_1A!$B$2:$AA$3000,11,FALSE))</f>
        <v>0</v>
      </c>
      <c r="N516" s="1614">
        <f>IF(ISERROR(VLOOKUP(CONCATENATE($B516,"-",$C516),IN_1A!$B$2:$AA$3000,12,FALSE))=TRUE,"",VLOOKUP(CONCATENATE($B516,"-",$C516),IN_1A!$B$2:$AA$3000,12,FALSE))</f>
        <v>0</v>
      </c>
      <c r="O516" s="1613">
        <f>IF(ISERROR(VLOOKUP(CONCATENATE($B516,"-",$C516),IN_1A!$B$2:$AA$3000,13,FALSE))=TRUE,"",VLOOKUP(CONCATENATE($B516,"-",$C516),IN_1A!$B$2:$AA$3000,13,FALSE))</f>
        <v>0</v>
      </c>
      <c r="P516" s="1614">
        <f>IF(ISERROR(VLOOKUP(CONCATENATE($B516,"-",$C516),IN_1A!$B$2:$AA$3000,14,FALSE))=TRUE,"",VLOOKUP(CONCATENATE($B516,"-",$C516),IN_1A!$B$2:$AA$3000,14,FALSE))</f>
        <v>0</v>
      </c>
      <c r="Q516" s="623">
        <f t="shared" si="69"/>
        <v>0</v>
      </c>
      <c r="R516" s="624">
        <f t="shared" si="69"/>
        <v>0</v>
      </c>
      <c r="S516" s="307" t="str">
        <f t="shared" si="71"/>
        <v/>
      </c>
    </row>
    <row r="517" spans="1:19" s="311" customFormat="1" ht="12" customHeight="1" thickBot="1">
      <c r="A517" s="240" t="s">
        <v>638</v>
      </c>
      <c r="B517" s="238" t="s">
        <v>639</v>
      </c>
      <c r="C517" s="241" t="s">
        <v>695</v>
      </c>
      <c r="D517" s="1552" t="str">
        <f t="shared" si="70"/>
        <v/>
      </c>
      <c r="E517" s="1613">
        <f>IF(ISERROR(VLOOKUP(CONCATENATE($B517,"-",$C517),IN_1A!$B$2:$AA$3000,3,FALSE))=TRUE,"",VLOOKUP(CONCATENATE($B517,"-",$C517),IN_1A!$B$2:$AA$3000,3,FALSE))</f>
        <v>0</v>
      </c>
      <c r="F517" s="1614">
        <f>IF(ISERROR(VLOOKUP(CONCATENATE($B517,"-",$C517),IN_1A!$B$2:$AA$3000,4,FALSE))=TRUE,"",VLOOKUP(CONCATENATE($B517,"-",$C517),IN_1A!$B$2:$AA$3000,4,FALSE))</f>
        <v>0</v>
      </c>
      <c r="G517" s="1613">
        <f>IF(ISERROR(VLOOKUP(CONCATENATE($B517,"-",$C517),IN_1A!$B$2:$AA$3000,5,FALSE))=TRUE,"",VLOOKUP(CONCATENATE($B517,"-",$C517),IN_1A!$B$2:$AA$3000,5,FALSE))</f>
        <v>0</v>
      </c>
      <c r="H517" s="1614">
        <f>IF(ISERROR(VLOOKUP(CONCATENATE($B517,"-",$C517),IN_1A!$B$2:$AA$3000,6,FALSE))=TRUE,"",VLOOKUP(CONCATENATE($B517,"-",$C517),IN_1A!$B$2:$AA$3000,6,FALSE))</f>
        <v>0</v>
      </c>
      <c r="I517" s="1613">
        <f>IF(ISERROR(VLOOKUP(CONCATENATE($B517,"-",$C517),IN_1A!$B$2:$AA$3000,7,FALSE))=TRUE,"",VLOOKUP(CONCATENATE($B517,"-",$C517),IN_1A!$B$2:$AA$3000,7,FALSE))</f>
        <v>0</v>
      </c>
      <c r="J517" s="1614">
        <f>IF(ISERROR(VLOOKUP(CONCATENATE($B517,"-",$C517),IN_1A!$B$2:$AA$3000,8,FALSE))=TRUE,"",VLOOKUP(CONCATENATE($B517,"-",$C517),IN_1A!$B$2:$AA$3000,8,FALSE))</f>
        <v>0</v>
      </c>
      <c r="K517" s="1613">
        <f>IF(ISERROR(VLOOKUP(CONCATENATE($B517,"-",$C517),IN_1A!$B$2:$AA$3000,9,FALSE))=TRUE,"",VLOOKUP(CONCATENATE($B517,"-",$C517),IN_1A!$B$2:$AA$3000,9,FALSE))</f>
        <v>0</v>
      </c>
      <c r="L517" s="1614">
        <f>IF(ISERROR(VLOOKUP(CONCATENATE($B517,"-",$C517),IN_1A!$B$2:$AA$3000,10,FALSE))=TRUE,"",VLOOKUP(CONCATENATE($B517,"-",$C517),IN_1A!$B$2:$AA$3000,10,FALSE))</f>
        <v>0</v>
      </c>
      <c r="M517" s="1613">
        <f>IF(ISERROR(VLOOKUP(CONCATENATE($B517,"-",$C517),IN_1A!$B$2:$AA$3000,11,FALSE))=TRUE,"",VLOOKUP(CONCATENATE($B517,"-",$C517),IN_1A!$B$2:$AA$3000,11,FALSE))</f>
        <v>0</v>
      </c>
      <c r="N517" s="1614">
        <f>IF(ISERROR(VLOOKUP(CONCATENATE($B517,"-",$C517),IN_1A!$B$2:$AA$3000,12,FALSE))=TRUE,"",VLOOKUP(CONCATENATE($B517,"-",$C517),IN_1A!$B$2:$AA$3000,12,FALSE))</f>
        <v>0</v>
      </c>
      <c r="O517" s="1613">
        <f>IF(ISERROR(VLOOKUP(CONCATENATE($B517,"-",$C517),IN_1A!$B$2:$AA$3000,13,FALSE))=TRUE,"",VLOOKUP(CONCATENATE($B517,"-",$C517),IN_1A!$B$2:$AA$3000,13,FALSE))</f>
        <v>0</v>
      </c>
      <c r="P517" s="1614">
        <f>IF(ISERROR(VLOOKUP(CONCATENATE($B517,"-",$C517),IN_1A!$B$2:$AA$3000,14,FALSE))=TRUE,"",VLOOKUP(CONCATENATE($B517,"-",$C517),IN_1A!$B$2:$AA$3000,14,FALSE))</f>
        <v>0</v>
      </c>
      <c r="Q517" s="623">
        <f t="shared" si="69"/>
        <v>0</v>
      </c>
      <c r="R517" s="624">
        <f t="shared" si="69"/>
        <v>0</v>
      </c>
      <c r="S517" s="307" t="str">
        <f t="shared" si="71"/>
        <v/>
      </c>
    </row>
    <row r="518" spans="1:19" s="311" customFormat="1" ht="12" customHeight="1" thickBot="1">
      <c r="A518" s="240" t="s">
        <v>640</v>
      </c>
      <c r="B518" s="238" t="s">
        <v>641</v>
      </c>
      <c r="C518" s="241" t="s">
        <v>695</v>
      </c>
      <c r="D518" s="1552" t="str">
        <f t="shared" si="70"/>
        <v/>
      </c>
      <c r="E518" s="1613">
        <f>IF(ISERROR(VLOOKUP(CONCATENATE($B518,"-",$C518),IN_1A!$B$2:$AA$3000,3,FALSE))=TRUE,"",VLOOKUP(CONCATENATE($B518,"-",$C518),IN_1A!$B$2:$AA$3000,3,FALSE))</f>
        <v>0</v>
      </c>
      <c r="F518" s="1614">
        <f>IF(ISERROR(VLOOKUP(CONCATENATE($B518,"-",$C518),IN_1A!$B$2:$AA$3000,4,FALSE))=TRUE,"",VLOOKUP(CONCATENATE($B518,"-",$C518),IN_1A!$B$2:$AA$3000,4,FALSE))</f>
        <v>0</v>
      </c>
      <c r="G518" s="1613">
        <f>IF(ISERROR(VLOOKUP(CONCATENATE($B518,"-",$C518),IN_1A!$B$2:$AA$3000,5,FALSE))=TRUE,"",VLOOKUP(CONCATENATE($B518,"-",$C518),IN_1A!$B$2:$AA$3000,5,FALSE))</f>
        <v>0</v>
      </c>
      <c r="H518" s="1614">
        <f>IF(ISERROR(VLOOKUP(CONCATENATE($B518,"-",$C518),IN_1A!$B$2:$AA$3000,6,FALSE))=TRUE,"",VLOOKUP(CONCATENATE($B518,"-",$C518),IN_1A!$B$2:$AA$3000,6,FALSE))</f>
        <v>0</v>
      </c>
      <c r="I518" s="1613">
        <f>IF(ISERROR(VLOOKUP(CONCATENATE($B518,"-",$C518),IN_1A!$B$2:$AA$3000,7,FALSE))=TRUE,"",VLOOKUP(CONCATENATE($B518,"-",$C518),IN_1A!$B$2:$AA$3000,7,FALSE))</f>
        <v>0</v>
      </c>
      <c r="J518" s="1614">
        <f>IF(ISERROR(VLOOKUP(CONCATENATE($B518,"-",$C518),IN_1A!$B$2:$AA$3000,8,FALSE))=TRUE,"",VLOOKUP(CONCATENATE($B518,"-",$C518),IN_1A!$B$2:$AA$3000,8,FALSE))</f>
        <v>0</v>
      </c>
      <c r="K518" s="1613">
        <f>IF(ISERROR(VLOOKUP(CONCATENATE($B518,"-",$C518),IN_1A!$B$2:$AA$3000,9,FALSE))=TRUE,"",VLOOKUP(CONCATENATE($B518,"-",$C518),IN_1A!$B$2:$AA$3000,9,FALSE))</f>
        <v>0</v>
      </c>
      <c r="L518" s="1614">
        <f>IF(ISERROR(VLOOKUP(CONCATENATE($B518,"-",$C518),IN_1A!$B$2:$AA$3000,10,FALSE))=TRUE,"",VLOOKUP(CONCATENATE($B518,"-",$C518),IN_1A!$B$2:$AA$3000,10,FALSE))</f>
        <v>0</v>
      </c>
      <c r="M518" s="1613">
        <f>IF(ISERROR(VLOOKUP(CONCATENATE($B518,"-",$C518),IN_1A!$B$2:$AA$3000,11,FALSE))=TRUE,"",VLOOKUP(CONCATENATE($B518,"-",$C518),IN_1A!$B$2:$AA$3000,11,FALSE))</f>
        <v>0</v>
      </c>
      <c r="N518" s="1614">
        <f>IF(ISERROR(VLOOKUP(CONCATENATE($B518,"-",$C518),IN_1A!$B$2:$AA$3000,12,FALSE))=TRUE,"",VLOOKUP(CONCATENATE($B518,"-",$C518),IN_1A!$B$2:$AA$3000,12,FALSE))</f>
        <v>0</v>
      </c>
      <c r="O518" s="1613">
        <f>IF(ISERROR(VLOOKUP(CONCATENATE($B518,"-",$C518),IN_1A!$B$2:$AA$3000,13,FALSE))=TRUE,"",VLOOKUP(CONCATENATE($B518,"-",$C518),IN_1A!$B$2:$AA$3000,13,FALSE))</f>
        <v>0</v>
      </c>
      <c r="P518" s="1614">
        <f>IF(ISERROR(VLOOKUP(CONCATENATE($B518,"-",$C518),IN_1A!$B$2:$AA$3000,14,FALSE))=TRUE,"",VLOOKUP(CONCATENATE($B518,"-",$C518),IN_1A!$B$2:$AA$3000,14,FALSE))</f>
        <v>0</v>
      </c>
      <c r="Q518" s="623">
        <f t="shared" si="69"/>
        <v>0</v>
      </c>
      <c r="R518" s="624">
        <f t="shared" si="69"/>
        <v>0</v>
      </c>
      <c r="S518" s="307" t="str">
        <f t="shared" si="71"/>
        <v/>
      </c>
    </row>
    <row r="519" spans="1:19" s="311" customFormat="1" ht="12" customHeight="1" thickBot="1">
      <c r="A519" s="258" t="s">
        <v>642</v>
      </c>
      <c r="B519" s="243" t="s">
        <v>643</v>
      </c>
      <c r="C519" s="244" t="s">
        <v>695</v>
      </c>
      <c r="D519" s="1552" t="str">
        <f t="shared" si="70"/>
        <v/>
      </c>
      <c r="E519" s="1615">
        <f>IF(ISERROR(VLOOKUP(CONCATENATE($B519,"-",$C519),IN_1A!$B$2:$AA$3000,3,FALSE))=TRUE,"",VLOOKUP(CONCATENATE($B519,"-",$C519),IN_1A!$B$2:$AA$3000,3,FALSE))</f>
        <v>0</v>
      </c>
      <c r="F519" s="1616">
        <f>IF(ISERROR(VLOOKUP(CONCATENATE($B519,"-",$C519),IN_1A!$B$2:$AA$3000,4,FALSE))=TRUE,"",VLOOKUP(CONCATENATE($B519,"-",$C519),IN_1A!$B$2:$AA$3000,4,FALSE))</f>
        <v>0</v>
      </c>
      <c r="G519" s="1615">
        <f>IF(ISERROR(VLOOKUP(CONCATENATE($B519,"-",$C519),IN_1A!$B$2:$AA$3000,5,FALSE))=TRUE,"",VLOOKUP(CONCATENATE($B519,"-",$C519),IN_1A!$B$2:$AA$3000,5,FALSE))</f>
        <v>0</v>
      </c>
      <c r="H519" s="1616">
        <f>IF(ISERROR(VLOOKUP(CONCATENATE($B519,"-",$C519),IN_1A!$B$2:$AA$3000,6,FALSE))=TRUE,"",VLOOKUP(CONCATENATE($B519,"-",$C519),IN_1A!$B$2:$AA$3000,6,FALSE))</f>
        <v>0</v>
      </c>
      <c r="I519" s="1615">
        <f>IF(ISERROR(VLOOKUP(CONCATENATE($B519,"-",$C519),IN_1A!$B$2:$AA$3000,7,FALSE))=TRUE,"",VLOOKUP(CONCATENATE($B519,"-",$C519),IN_1A!$B$2:$AA$3000,7,FALSE))</f>
        <v>0</v>
      </c>
      <c r="J519" s="1616">
        <f>IF(ISERROR(VLOOKUP(CONCATENATE($B519,"-",$C519),IN_1A!$B$2:$AA$3000,8,FALSE))=TRUE,"",VLOOKUP(CONCATENATE($B519,"-",$C519),IN_1A!$B$2:$AA$3000,8,FALSE))</f>
        <v>0</v>
      </c>
      <c r="K519" s="1615">
        <f>IF(ISERROR(VLOOKUP(CONCATENATE($B519,"-",$C519),IN_1A!$B$2:$AA$3000,9,FALSE))=TRUE,"",VLOOKUP(CONCATENATE($B519,"-",$C519),IN_1A!$B$2:$AA$3000,9,FALSE))</f>
        <v>0</v>
      </c>
      <c r="L519" s="1616">
        <f>IF(ISERROR(VLOOKUP(CONCATENATE($B519,"-",$C519),IN_1A!$B$2:$AA$3000,10,FALSE))=TRUE,"",VLOOKUP(CONCATENATE($B519,"-",$C519),IN_1A!$B$2:$AA$3000,10,FALSE))</f>
        <v>0</v>
      </c>
      <c r="M519" s="1615">
        <f>IF(ISERROR(VLOOKUP(CONCATENATE($B519,"-",$C519),IN_1A!$B$2:$AA$3000,11,FALSE))=TRUE,"",VLOOKUP(CONCATENATE($B519,"-",$C519),IN_1A!$B$2:$AA$3000,11,FALSE))</f>
        <v>0</v>
      </c>
      <c r="N519" s="1616">
        <f>IF(ISERROR(VLOOKUP(CONCATENATE($B519,"-",$C519),IN_1A!$B$2:$AA$3000,12,FALSE))=TRUE,"",VLOOKUP(CONCATENATE($B519,"-",$C519),IN_1A!$B$2:$AA$3000,12,FALSE))</f>
        <v>0</v>
      </c>
      <c r="O519" s="1615">
        <f>IF(ISERROR(VLOOKUP(CONCATENATE($B519,"-",$C519),IN_1A!$B$2:$AA$3000,13,FALSE))=TRUE,"",VLOOKUP(CONCATENATE($B519,"-",$C519),IN_1A!$B$2:$AA$3000,13,FALSE))</f>
        <v>0</v>
      </c>
      <c r="P519" s="1616">
        <f>IF(ISERROR(VLOOKUP(CONCATENATE($B519,"-",$C519),IN_1A!$B$2:$AA$3000,14,FALSE))=TRUE,"",VLOOKUP(CONCATENATE($B519,"-",$C519),IN_1A!$B$2:$AA$3000,14,FALSE))</f>
        <v>0</v>
      </c>
      <c r="Q519" s="625">
        <f t="shared" si="69"/>
        <v>0</v>
      </c>
      <c r="R519" s="626">
        <f t="shared" si="69"/>
        <v>0</v>
      </c>
      <c r="S519" s="307" t="str">
        <f t="shared" si="71"/>
        <v/>
      </c>
    </row>
    <row r="520" spans="1:19" s="311" customFormat="1" ht="12" customHeight="1" thickBot="1">
      <c r="A520" s="245" t="s">
        <v>606</v>
      </c>
      <c r="B520" s="259"/>
      <c r="C520" s="239"/>
      <c r="D520" s="1556"/>
      <c r="E520" s="536"/>
      <c r="F520" s="533"/>
      <c r="G520" s="533"/>
      <c r="H520" s="533"/>
      <c r="I520" s="533"/>
      <c r="J520" s="533"/>
      <c r="K520" s="533"/>
      <c r="L520" s="533"/>
      <c r="M520" s="533"/>
      <c r="N520" s="533"/>
      <c r="O520" s="533"/>
      <c r="P520" s="533"/>
      <c r="Q520" s="627"/>
      <c r="R520" s="628"/>
      <c r="S520" s="307" t="str">
        <f t="shared" si="71"/>
        <v/>
      </c>
    </row>
    <row r="521" spans="1:19" s="311" customFormat="1" ht="12" customHeight="1" thickBot="1">
      <c r="A521" s="240" t="s">
        <v>618</v>
      </c>
      <c r="B521" s="248" t="s">
        <v>644</v>
      </c>
      <c r="C521" s="249" t="s">
        <v>695</v>
      </c>
      <c r="D521" s="1552" t="str">
        <f t="shared" ref="D521:D533" si="72">CONCATENATE(D$494)</f>
        <v/>
      </c>
      <c r="E521" s="1611">
        <f>IF(ISERROR(VLOOKUP(CONCATENATE($B521,"-",$C521),IN_1A!$B$2:$AA$3000,3,FALSE))=TRUE,"",VLOOKUP(CONCATENATE($B521,"-",$C521),IN_1A!$B$2:$AA$3000,3,FALSE))</f>
        <v>0</v>
      </c>
      <c r="F521" s="1612">
        <f>IF(ISERROR(VLOOKUP(CONCATENATE($B521,"-",$C521),IN_1A!$B$2:$AA$3000,4,FALSE))=TRUE,"",VLOOKUP(CONCATENATE($B521,"-",$C521),IN_1A!$B$2:$AA$3000,4,FALSE))</f>
        <v>0</v>
      </c>
      <c r="G521" s="1611">
        <f>IF(ISERROR(VLOOKUP(CONCATENATE($B521,"-",$C521),IN_1A!$B$2:$AA$3000,5,FALSE))=TRUE,"",VLOOKUP(CONCATENATE($B521,"-",$C521),IN_1A!$B$2:$AA$3000,5,FALSE))</f>
        <v>0</v>
      </c>
      <c r="H521" s="1612">
        <f>IF(ISERROR(VLOOKUP(CONCATENATE($B521,"-",$C521),IN_1A!$B$2:$AA$3000,6,FALSE))=TRUE,"",VLOOKUP(CONCATENATE($B521,"-",$C521),IN_1A!$B$2:$AA$3000,6,FALSE))</f>
        <v>0</v>
      </c>
      <c r="I521" s="1611">
        <f>IF(ISERROR(VLOOKUP(CONCATENATE($B521,"-",$C521),IN_1A!$B$2:$AA$3000,7,FALSE))=TRUE,"",VLOOKUP(CONCATENATE($B521,"-",$C521),IN_1A!$B$2:$AA$3000,7,FALSE))</f>
        <v>0</v>
      </c>
      <c r="J521" s="1612">
        <f>IF(ISERROR(VLOOKUP(CONCATENATE($B521,"-",$C521),IN_1A!$B$2:$AA$3000,8,FALSE))=TRUE,"",VLOOKUP(CONCATENATE($B521,"-",$C521),IN_1A!$B$2:$AA$3000,8,FALSE))</f>
        <v>0</v>
      </c>
      <c r="K521" s="1611">
        <f>IF(ISERROR(VLOOKUP(CONCATENATE($B521,"-",$C521),IN_1A!$B$2:$AA$3000,9,FALSE))=TRUE,"",VLOOKUP(CONCATENATE($B521,"-",$C521),IN_1A!$B$2:$AA$3000,9,FALSE))</f>
        <v>0</v>
      </c>
      <c r="L521" s="1612">
        <f>IF(ISERROR(VLOOKUP(CONCATENATE($B521,"-",$C521),IN_1A!$B$2:$AA$3000,10,FALSE))=TRUE,"",VLOOKUP(CONCATENATE($B521,"-",$C521),IN_1A!$B$2:$AA$3000,10,FALSE))</f>
        <v>0</v>
      </c>
      <c r="M521" s="1611">
        <f>IF(ISERROR(VLOOKUP(CONCATENATE($B521,"-",$C521),IN_1A!$B$2:$AA$3000,11,FALSE))=TRUE,"",VLOOKUP(CONCATENATE($B521,"-",$C521),IN_1A!$B$2:$AA$3000,11,FALSE))</f>
        <v>0</v>
      </c>
      <c r="N521" s="1612">
        <f>IF(ISERROR(VLOOKUP(CONCATENATE($B521,"-",$C521),IN_1A!$B$2:$AA$3000,12,FALSE))=TRUE,"",VLOOKUP(CONCATENATE($B521,"-",$C521),IN_1A!$B$2:$AA$3000,12,FALSE))</f>
        <v>0</v>
      </c>
      <c r="O521" s="1611">
        <f>IF(ISERROR(VLOOKUP(CONCATENATE($B521,"-",$C521),IN_1A!$B$2:$AA$3000,13,FALSE))=TRUE,"",VLOOKUP(CONCATENATE($B521,"-",$C521),IN_1A!$B$2:$AA$3000,13,FALSE))</f>
        <v>0</v>
      </c>
      <c r="P521" s="1612">
        <f>IF(ISERROR(VLOOKUP(CONCATENATE($B521,"-",$C521),IN_1A!$B$2:$AA$3000,14,FALSE))=TRUE,"",VLOOKUP(CONCATENATE($B521,"-",$C521),IN_1A!$B$2:$AA$3000,14,FALSE))</f>
        <v>0</v>
      </c>
      <c r="Q521" s="621">
        <f t="shared" si="69"/>
        <v>0</v>
      </c>
      <c r="R521" s="622">
        <f t="shared" si="69"/>
        <v>0</v>
      </c>
      <c r="S521" s="307" t="str">
        <f t="shared" si="71"/>
        <v/>
      </c>
    </row>
    <row r="522" spans="1:19" s="308" customFormat="1" ht="12" thickBot="1">
      <c r="A522" s="240" t="s">
        <v>620</v>
      </c>
      <c r="B522" s="256" t="s">
        <v>645</v>
      </c>
      <c r="C522" s="239" t="s">
        <v>695</v>
      </c>
      <c r="D522" s="1552" t="str">
        <f t="shared" si="72"/>
        <v/>
      </c>
      <c r="E522" s="1613">
        <f>IF(ISERROR(VLOOKUP(CONCATENATE($B522,"-",$C522),IN_1A!$B$2:$AA$3000,3,FALSE))=TRUE,"",VLOOKUP(CONCATENATE($B522,"-",$C522),IN_1A!$B$2:$AA$3000,3,FALSE))</f>
        <v>0</v>
      </c>
      <c r="F522" s="1614">
        <f>IF(ISERROR(VLOOKUP(CONCATENATE($B522,"-",$C522),IN_1A!$B$2:$AA$3000,4,FALSE))=TRUE,"",VLOOKUP(CONCATENATE($B522,"-",$C522),IN_1A!$B$2:$AA$3000,4,FALSE))</f>
        <v>0</v>
      </c>
      <c r="G522" s="1613">
        <f>IF(ISERROR(VLOOKUP(CONCATENATE($B522,"-",$C522),IN_1A!$B$2:$AA$3000,5,FALSE))=TRUE,"",VLOOKUP(CONCATENATE($B522,"-",$C522),IN_1A!$B$2:$AA$3000,5,FALSE))</f>
        <v>0</v>
      </c>
      <c r="H522" s="1614">
        <f>IF(ISERROR(VLOOKUP(CONCATENATE($B522,"-",$C522),IN_1A!$B$2:$AA$3000,6,FALSE))=TRUE,"",VLOOKUP(CONCATENATE($B522,"-",$C522),IN_1A!$B$2:$AA$3000,6,FALSE))</f>
        <v>0</v>
      </c>
      <c r="I522" s="1613">
        <f>IF(ISERROR(VLOOKUP(CONCATENATE($B522,"-",$C522),IN_1A!$B$2:$AA$3000,7,FALSE))=TRUE,"",VLOOKUP(CONCATENATE($B522,"-",$C522),IN_1A!$B$2:$AA$3000,7,FALSE))</f>
        <v>0</v>
      </c>
      <c r="J522" s="1614">
        <f>IF(ISERROR(VLOOKUP(CONCATENATE($B522,"-",$C522),IN_1A!$B$2:$AA$3000,8,FALSE))=TRUE,"",VLOOKUP(CONCATENATE($B522,"-",$C522),IN_1A!$B$2:$AA$3000,8,FALSE))</f>
        <v>0</v>
      </c>
      <c r="K522" s="1613">
        <f>IF(ISERROR(VLOOKUP(CONCATENATE($B522,"-",$C522),IN_1A!$B$2:$AA$3000,9,FALSE))=TRUE,"",VLOOKUP(CONCATENATE($B522,"-",$C522),IN_1A!$B$2:$AA$3000,9,FALSE))</f>
        <v>0</v>
      </c>
      <c r="L522" s="1614">
        <f>IF(ISERROR(VLOOKUP(CONCATENATE($B522,"-",$C522),IN_1A!$B$2:$AA$3000,10,FALSE))=TRUE,"",VLOOKUP(CONCATENATE($B522,"-",$C522),IN_1A!$B$2:$AA$3000,10,FALSE))</f>
        <v>0</v>
      </c>
      <c r="M522" s="1613">
        <f>IF(ISERROR(VLOOKUP(CONCATENATE($B522,"-",$C522),IN_1A!$B$2:$AA$3000,11,FALSE))=TRUE,"",VLOOKUP(CONCATENATE($B522,"-",$C522),IN_1A!$B$2:$AA$3000,11,FALSE))</f>
        <v>0</v>
      </c>
      <c r="N522" s="1614">
        <f>IF(ISERROR(VLOOKUP(CONCATENATE($B522,"-",$C522),IN_1A!$B$2:$AA$3000,12,FALSE))=TRUE,"",VLOOKUP(CONCATENATE($B522,"-",$C522),IN_1A!$B$2:$AA$3000,12,FALSE))</f>
        <v>0</v>
      </c>
      <c r="O522" s="1613">
        <f>IF(ISERROR(VLOOKUP(CONCATENATE($B522,"-",$C522),IN_1A!$B$2:$AA$3000,13,FALSE))=TRUE,"",VLOOKUP(CONCATENATE($B522,"-",$C522),IN_1A!$B$2:$AA$3000,13,FALSE))</f>
        <v>0</v>
      </c>
      <c r="P522" s="1614">
        <f>IF(ISERROR(VLOOKUP(CONCATENATE($B522,"-",$C522),IN_1A!$B$2:$AA$3000,14,FALSE))=TRUE,"",VLOOKUP(CONCATENATE($B522,"-",$C522),IN_1A!$B$2:$AA$3000,14,FALSE))</f>
        <v>0</v>
      </c>
      <c r="Q522" s="623">
        <f t="shared" si="69"/>
        <v>0</v>
      </c>
      <c r="R522" s="624">
        <f t="shared" si="69"/>
        <v>0</v>
      </c>
      <c r="S522" s="307"/>
    </row>
    <row r="523" spans="1:19" s="311" customFormat="1" ht="12" customHeight="1" thickBot="1">
      <c r="A523" s="240" t="s">
        <v>622</v>
      </c>
      <c r="B523" s="256" t="s">
        <v>646</v>
      </c>
      <c r="C523" s="239" t="s">
        <v>695</v>
      </c>
      <c r="D523" s="1552" t="str">
        <f t="shared" si="72"/>
        <v/>
      </c>
      <c r="E523" s="1613">
        <f>IF(ISERROR(VLOOKUP(CONCATENATE($B523,"-",$C523),IN_1A!$B$2:$AA$3000,3,FALSE))=TRUE,"",VLOOKUP(CONCATENATE($B523,"-",$C523),IN_1A!$B$2:$AA$3000,3,FALSE))</f>
        <v>0</v>
      </c>
      <c r="F523" s="1614">
        <f>IF(ISERROR(VLOOKUP(CONCATENATE($B523,"-",$C523),IN_1A!$B$2:$AA$3000,4,FALSE))=TRUE,"",VLOOKUP(CONCATENATE($B523,"-",$C523),IN_1A!$B$2:$AA$3000,4,FALSE))</f>
        <v>0</v>
      </c>
      <c r="G523" s="1613">
        <f>IF(ISERROR(VLOOKUP(CONCATENATE($B523,"-",$C523),IN_1A!$B$2:$AA$3000,5,FALSE))=TRUE,"",VLOOKUP(CONCATENATE($B523,"-",$C523),IN_1A!$B$2:$AA$3000,5,FALSE))</f>
        <v>0</v>
      </c>
      <c r="H523" s="1614">
        <f>IF(ISERROR(VLOOKUP(CONCATENATE($B523,"-",$C523),IN_1A!$B$2:$AA$3000,6,FALSE))=TRUE,"",VLOOKUP(CONCATENATE($B523,"-",$C523),IN_1A!$B$2:$AA$3000,6,FALSE))</f>
        <v>0</v>
      </c>
      <c r="I523" s="1613">
        <f>IF(ISERROR(VLOOKUP(CONCATENATE($B523,"-",$C523),IN_1A!$B$2:$AA$3000,7,FALSE))=TRUE,"",VLOOKUP(CONCATENATE($B523,"-",$C523),IN_1A!$B$2:$AA$3000,7,FALSE))</f>
        <v>0</v>
      </c>
      <c r="J523" s="1614">
        <f>IF(ISERROR(VLOOKUP(CONCATENATE($B523,"-",$C523),IN_1A!$B$2:$AA$3000,8,FALSE))=TRUE,"",VLOOKUP(CONCATENATE($B523,"-",$C523),IN_1A!$B$2:$AA$3000,8,FALSE))</f>
        <v>0</v>
      </c>
      <c r="K523" s="1613">
        <f>IF(ISERROR(VLOOKUP(CONCATENATE($B523,"-",$C523),IN_1A!$B$2:$AA$3000,9,FALSE))=TRUE,"",VLOOKUP(CONCATENATE($B523,"-",$C523),IN_1A!$B$2:$AA$3000,9,FALSE))</f>
        <v>0</v>
      </c>
      <c r="L523" s="1614">
        <f>IF(ISERROR(VLOOKUP(CONCATENATE($B523,"-",$C523),IN_1A!$B$2:$AA$3000,10,FALSE))=TRUE,"",VLOOKUP(CONCATENATE($B523,"-",$C523),IN_1A!$B$2:$AA$3000,10,FALSE))</f>
        <v>0</v>
      </c>
      <c r="M523" s="1613">
        <f>IF(ISERROR(VLOOKUP(CONCATENATE($B523,"-",$C523),IN_1A!$B$2:$AA$3000,11,FALSE))=TRUE,"",VLOOKUP(CONCATENATE($B523,"-",$C523),IN_1A!$B$2:$AA$3000,11,FALSE))</f>
        <v>0</v>
      </c>
      <c r="N523" s="1614">
        <f>IF(ISERROR(VLOOKUP(CONCATENATE($B523,"-",$C523),IN_1A!$B$2:$AA$3000,12,FALSE))=TRUE,"",VLOOKUP(CONCATENATE($B523,"-",$C523),IN_1A!$B$2:$AA$3000,12,FALSE))</f>
        <v>0</v>
      </c>
      <c r="O523" s="1613">
        <f>IF(ISERROR(VLOOKUP(CONCATENATE($B523,"-",$C523),IN_1A!$B$2:$AA$3000,13,FALSE))=TRUE,"",VLOOKUP(CONCATENATE($B523,"-",$C523),IN_1A!$B$2:$AA$3000,13,FALSE))</f>
        <v>0</v>
      </c>
      <c r="P523" s="1614">
        <f>IF(ISERROR(VLOOKUP(CONCATENATE($B523,"-",$C523),IN_1A!$B$2:$AA$3000,14,FALSE))=TRUE,"",VLOOKUP(CONCATENATE($B523,"-",$C523),IN_1A!$B$2:$AA$3000,14,FALSE))</f>
        <v>0</v>
      </c>
      <c r="Q523" s="623">
        <f t="shared" si="69"/>
        <v>0</v>
      </c>
      <c r="R523" s="624">
        <f t="shared" si="69"/>
        <v>0</v>
      </c>
      <c r="S523" s="307" t="str">
        <f t="shared" ref="S523:S535" si="73">IF(O523&gt;Q523,"ERRORE",IF(P523&gt;R523,"ERRORE",""))</f>
        <v/>
      </c>
    </row>
    <row r="524" spans="1:19" s="311" customFormat="1" ht="12" customHeight="1" thickBot="1">
      <c r="A524" s="240" t="s">
        <v>624</v>
      </c>
      <c r="B524" s="256" t="s">
        <v>647</v>
      </c>
      <c r="C524" s="239" t="s">
        <v>695</v>
      </c>
      <c r="D524" s="1552" t="str">
        <f t="shared" si="72"/>
        <v/>
      </c>
      <c r="E524" s="1613">
        <f>IF(ISERROR(VLOOKUP(CONCATENATE($B524,"-",$C524),IN_1A!$B$2:$AA$3000,3,FALSE))=TRUE,"",VLOOKUP(CONCATENATE($B524,"-",$C524),IN_1A!$B$2:$AA$3000,3,FALSE))</f>
        <v>0</v>
      </c>
      <c r="F524" s="1614">
        <f>IF(ISERROR(VLOOKUP(CONCATENATE($B524,"-",$C524),IN_1A!$B$2:$AA$3000,4,FALSE))=TRUE,"",VLOOKUP(CONCATENATE($B524,"-",$C524),IN_1A!$B$2:$AA$3000,4,FALSE))</f>
        <v>0</v>
      </c>
      <c r="G524" s="1613">
        <f>IF(ISERROR(VLOOKUP(CONCATENATE($B524,"-",$C524),IN_1A!$B$2:$AA$3000,5,FALSE))=TRUE,"",VLOOKUP(CONCATENATE($B524,"-",$C524),IN_1A!$B$2:$AA$3000,5,FALSE))</f>
        <v>0</v>
      </c>
      <c r="H524" s="1614">
        <f>IF(ISERROR(VLOOKUP(CONCATENATE($B524,"-",$C524),IN_1A!$B$2:$AA$3000,6,FALSE))=TRUE,"",VLOOKUP(CONCATENATE($B524,"-",$C524),IN_1A!$B$2:$AA$3000,6,FALSE))</f>
        <v>0</v>
      </c>
      <c r="I524" s="1613">
        <f>IF(ISERROR(VLOOKUP(CONCATENATE($B524,"-",$C524),IN_1A!$B$2:$AA$3000,7,FALSE))=TRUE,"",VLOOKUP(CONCATENATE($B524,"-",$C524),IN_1A!$B$2:$AA$3000,7,FALSE))</f>
        <v>0</v>
      </c>
      <c r="J524" s="1614">
        <f>IF(ISERROR(VLOOKUP(CONCATENATE($B524,"-",$C524),IN_1A!$B$2:$AA$3000,8,FALSE))=TRUE,"",VLOOKUP(CONCATENATE($B524,"-",$C524),IN_1A!$B$2:$AA$3000,8,FALSE))</f>
        <v>0</v>
      </c>
      <c r="K524" s="1613">
        <f>IF(ISERROR(VLOOKUP(CONCATENATE($B524,"-",$C524),IN_1A!$B$2:$AA$3000,9,FALSE))=TRUE,"",VLOOKUP(CONCATENATE($B524,"-",$C524),IN_1A!$B$2:$AA$3000,9,FALSE))</f>
        <v>0</v>
      </c>
      <c r="L524" s="1614">
        <f>IF(ISERROR(VLOOKUP(CONCATENATE($B524,"-",$C524),IN_1A!$B$2:$AA$3000,10,FALSE))=TRUE,"",VLOOKUP(CONCATENATE($B524,"-",$C524),IN_1A!$B$2:$AA$3000,10,FALSE))</f>
        <v>0</v>
      </c>
      <c r="M524" s="1613">
        <f>IF(ISERROR(VLOOKUP(CONCATENATE($B524,"-",$C524),IN_1A!$B$2:$AA$3000,11,FALSE))=TRUE,"",VLOOKUP(CONCATENATE($B524,"-",$C524),IN_1A!$B$2:$AA$3000,11,FALSE))</f>
        <v>0</v>
      </c>
      <c r="N524" s="1614">
        <f>IF(ISERROR(VLOOKUP(CONCATENATE($B524,"-",$C524),IN_1A!$B$2:$AA$3000,12,FALSE))=TRUE,"",VLOOKUP(CONCATENATE($B524,"-",$C524),IN_1A!$B$2:$AA$3000,12,FALSE))</f>
        <v>0</v>
      </c>
      <c r="O524" s="1613">
        <f>IF(ISERROR(VLOOKUP(CONCATENATE($B524,"-",$C524),IN_1A!$B$2:$AA$3000,13,FALSE))=TRUE,"",VLOOKUP(CONCATENATE($B524,"-",$C524),IN_1A!$B$2:$AA$3000,13,FALSE))</f>
        <v>0</v>
      </c>
      <c r="P524" s="1614">
        <f>IF(ISERROR(VLOOKUP(CONCATENATE($B524,"-",$C524),IN_1A!$B$2:$AA$3000,14,FALSE))=TRUE,"",VLOOKUP(CONCATENATE($B524,"-",$C524),IN_1A!$B$2:$AA$3000,14,FALSE))</f>
        <v>0</v>
      </c>
      <c r="Q524" s="623">
        <f t="shared" si="69"/>
        <v>0</v>
      </c>
      <c r="R524" s="624">
        <f t="shared" si="69"/>
        <v>0</v>
      </c>
      <c r="S524" s="307" t="str">
        <f t="shared" si="73"/>
        <v/>
      </c>
    </row>
    <row r="525" spans="1:19" s="311" customFormat="1" ht="12" customHeight="1" thickBot="1">
      <c r="A525" s="240" t="s">
        <v>626</v>
      </c>
      <c r="B525" s="256" t="s">
        <v>648</v>
      </c>
      <c r="C525" s="239" t="s">
        <v>695</v>
      </c>
      <c r="D525" s="1552" t="str">
        <f t="shared" si="72"/>
        <v/>
      </c>
      <c r="E525" s="1613">
        <f>IF(ISERROR(VLOOKUP(CONCATENATE($B525,"-",$C525),IN_1A!$B$2:$AA$3000,3,FALSE))=TRUE,"",VLOOKUP(CONCATENATE($B525,"-",$C525),IN_1A!$B$2:$AA$3000,3,FALSE))</f>
        <v>0</v>
      </c>
      <c r="F525" s="1614">
        <f>IF(ISERROR(VLOOKUP(CONCATENATE($B525,"-",$C525),IN_1A!$B$2:$AA$3000,4,FALSE))=TRUE,"",VLOOKUP(CONCATENATE($B525,"-",$C525),IN_1A!$B$2:$AA$3000,4,FALSE))</f>
        <v>0</v>
      </c>
      <c r="G525" s="1613">
        <f>IF(ISERROR(VLOOKUP(CONCATENATE($B525,"-",$C525),IN_1A!$B$2:$AA$3000,5,FALSE))=TRUE,"",VLOOKUP(CONCATENATE($B525,"-",$C525),IN_1A!$B$2:$AA$3000,5,FALSE))</f>
        <v>0</v>
      </c>
      <c r="H525" s="1614">
        <f>IF(ISERROR(VLOOKUP(CONCATENATE($B525,"-",$C525),IN_1A!$B$2:$AA$3000,6,FALSE))=TRUE,"",VLOOKUP(CONCATENATE($B525,"-",$C525),IN_1A!$B$2:$AA$3000,6,FALSE))</f>
        <v>0</v>
      </c>
      <c r="I525" s="1613">
        <f>IF(ISERROR(VLOOKUP(CONCATENATE($B525,"-",$C525),IN_1A!$B$2:$AA$3000,7,FALSE))=TRUE,"",VLOOKUP(CONCATENATE($B525,"-",$C525),IN_1A!$B$2:$AA$3000,7,FALSE))</f>
        <v>0</v>
      </c>
      <c r="J525" s="1614">
        <f>IF(ISERROR(VLOOKUP(CONCATENATE($B525,"-",$C525),IN_1A!$B$2:$AA$3000,8,FALSE))=TRUE,"",VLOOKUP(CONCATENATE($B525,"-",$C525),IN_1A!$B$2:$AA$3000,8,FALSE))</f>
        <v>0</v>
      </c>
      <c r="K525" s="1613">
        <f>IF(ISERROR(VLOOKUP(CONCATENATE($B525,"-",$C525),IN_1A!$B$2:$AA$3000,9,FALSE))=TRUE,"",VLOOKUP(CONCATENATE($B525,"-",$C525),IN_1A!$B$2:$AA$3000,9,FALSE))</f>
        <v>0</v>
      </c>
      <c r="L525" s="1614">
        <f>IF(ISERROR(VLOOKUP(CONCATENATE($B525,"-",$C525),IN_1A!$B$2:$AA$3000,10,FALSE))=TRUE,"",VLOOKUP(CONCATENATE($B525,"-",$C525),IN_1A!$B$2:$AA$3000,10,FALSE))</f>
        <v>0</v>
      </c>
      <c r="M525" s="1613">
        <f>IF(ISERROR(VLOOKUP(CONCATENATE($B525,"-",$C525),IN_1A!$B$2:$AA$3000,11,FALSE))=TRUE,"",VLOOKUP(CONCATENATE($B525,"-",$C525),IN_1A!$B$2:$AA$3000,11,FALSE))</f>
        <v>0</v>
      </c>
      <c r="N525" s="1614">
        <f>IF(ISERROR(VLOOKUP(CONCATENATE($B525,"-",$C525),IN_1A!$B$2:$AA$3000,12,FALSE))=TRUE,"",VLOOKUP(CONCATENATE($B525,"-",$C525),IN_1A!$B$2:$AA$3000,12,FALSE))</f>
        <v>0</v>
      </c>
      <c r="O525" s="1613">
        <f>IF(ISERROR(VLOOKUP(CONCATENATE($B525,"-",$C525),IN_1A!$B$2:$AA$3000,13,FALSE))=TRUE,"",VLOOKUP(CONCATENATE($B525,"-",$C525),IN_1A!$B$2:$AA$3000,13,FALSE))</f>
        <v>0</v>
      </c>
      <c r="P525" s="1614">
        <f>IF(ISERROR(VLOOKUP(CONCATENATE($B525,"-",$C525),IN_1A!$B$2:$AA$3000,14,FALSE))=TRUE,"",VLOOKUP(CONCATENATE($B525,"-",$C525),IN_1A!$B$2:$AA$3000,14,FALSE))</f>
        <v>0</v>
      </c>
      <c r="Q525" s="623">
        <f t="shared" si="69"/>
        <v>0</v>
      </c>
      <c r="R525" s="624">
        <f t="shared" si="69"/>
        <v>0</v>
      </c>
      <c r="S525" s="307" t="str">
        <f t="shared" si="73"/>
        <v/>
      </c>
    </row>
    <row r="526" spans="1:19" s="311" customFormat="1" ht="12" customHeight="1" thickBot="1">
      <c r="A526" s="240" t="s">
        <v>628</v>
      </c>
      <c r="B526" s="256" t="s">
        <v>649</v>
      </c>
      <c r="C526" s="239" t="s">
        <v>695</v>
      </c>
      <c r="D526" s="1552" t="str">
        <f t="shared" si="72"/>
        <v/>
      </c>
      <c r="E526" s="1613">
        <f>IF(ISERROR(VLOOKUP(CONCATENATE($B526,"-",$C526),IN_1A!$B$2:$AA$3000,3,FALSE))=TRUE,"",VLOOKUP(CONCATENATE($B526,"-",$C526),IN_1A!$B$2:$AA$3000,3,FALSE))</f>
        <v>0</v>
      </c>
      <c r="F526" s="1614">
        <f>IF(ISERROR(VLOOKUP(CONCATENATE($B526,"-",$C526),IN_1A!$B$2:$AA$3000,4,FALSE))=TRUE,"",VLOOKUP(CONCATENATE($B526,"-",$C526),IN_1A!$B$2:$AA$3000,4,FALSE))</f>
        <v>0</v>
      </c>
      <c r="G526" s="1613">
        <f>IF(ISERROR(VLOOKUP(CONCATENATE($B526,"-",$C526),IN_1A!$B$2:$AA$3000,5,FALSE))=TRUE,"",VLOOKUP(CONCATENATE($B526,"-",$C526),IN_1A!$B$2:$AA$3000,5,FALSE))</f>
        <v>0</v>
      </c>
      <c r="H526" s="1614">
        <f>IF(ISERROR(VLOOKUP(CONCATENATE($B526,"-",$C526),IN_1A!$B$2:$AA$3000,6,FALSE))=TRUE,"",VLOOKUP(CONCATENATE($B526,"-",$C526),IN_1A!$B$2:$AA$3000,6,FALSE))</f>
        <v>0</v>
      </c>
      <c r="I526" s="1613">
        <f>IF(ISERROR(VLOOKUP(CONCATENATE($B526,"-",$C526),IN_1A!$B$2:$AA$3000,7,FALSE))=TRUE,"",VLOOKUP(CONCATENATE($B526,"-",$C526),IN_1A!$B$2:$AA$3000,7,FALSE))</f>
        <v>0</v>
      </c>
      <c r="J526" s="1614">
        <f>IF(ISERROR(VLOOKUP(CONCATENATE($B526,"-",$C526),IN_1A!$B$2:$AA$3000,8,FALSE))=TRUE,"",VLOOKUP(CONCATENATE($B526,"-",$C526),IN_1A!$B$2:$AA$3000,8,FALSE))</f>
        <v>0</v>
      </c>
      <c r="K526" s="1613">
        <f>IF(ISERROR(VLOOKUP(CONCATENATE($B526,"-",$C526),IN_1A!$B$2:$AA$3000,9,FALSE))=TRUE,"",VLOOKUP(CONCATENATE($B526,"-",$C526),IN_1A!$B$2:$AA$3000,9,FALSE))</f>
        <v>0</v>
      </c>
      <c r="L526" s="1614">
        <f>IF(ISERROR(VLOOKUP(CONCATENATE($B526,"-",$C526),IN_1A!$B$2:$AA$3000,10,FALSE))=TRUE,"",VLOOKUP(CONCATENATE($B526,"-",$C526),IN_1A!$B$2:$AA$3000,10,FALSE))</f>
        <v>0</v>
      </c>
      <c r="M526" s="1613">
        <f>IF(ISERROR(VLOOKUP(CONCATENATE($B526,"-",$C526),IN_1A!$B$2:$AA$3000,11,FALSE))=TRUE,"",VLOOKUP(CONCATENATE($B526,"-",$C526),IN_1A!$B$2:$AA$3000,11,FALSE))</f>
        <v>0</v>
      </c>
      <c r="N526" s="1614">
        <f>IF(ISERROR(VLOOKUP(CONCATENATE($B526,"-",$C526),IN_1A!$B$2:$AA$3000,12,FALSE))=TRUE,"",VLOOKUP(CONCATENATE($B526,"-",$C526),IN_1A!$B$2:$AA$3000,12,FALSE))</f>
        <v>0</v>
      </c>
      <c r="O526" s="1613">
        <f>IF(ISERROR(VLOOKUP(CONCATENATE($B526,"-",$C526),IN_1A!$B$2:$AA$3000,13,FALSE))=TRUE,"",VLOOKUP(CONCATENATE($B526,"-",$C526),IN_1A!$B$2:$AA$3000,13,FALSE))</f>
        <v>0</v>
      </c>
      <c r="P526" s="1614">
        <f>IF(ISERROR(VLOOKUP(CONCATENATE($B526,"-",$C526),IN_1A!$B$2:$AA$3000,14,FALSE))=TRUE,"",VLOOKUP(CONCATENATE($B526,"-",$C526),IN_1A!$B$2:$AA$3000,14,FALSE))</f>
        <v>0</v>
      </c>
      <c r="Q526" s="623">
        <f t="shared" si="69"/>
        <v>0</v>
      </c>
      <c r="R526" s="624">
        <f t="shared" si="69"/>
        <v>0</v>
      </c>
      <c r="S526" s="307" t="str">
        <f t="shared" si="73"/>
        <v/>
      </c>
    </row>
    <row r="527" spans="1:19" s="311" customFormat="1" ht="12" customHeight="1" thickBot="1">
      <c r="A527" s="240" t="s">
        <v>630</v>
      </c>
      <c r="B527" s="238" t="s">
        <v>650</v>
      </c>
      <c r="C527" s="241" t="s">
        <v>695</v>
      </c>
      <c r="D527" s="1552" t="str">
        <f t="shared" si="72"/>
        <v/>
      </c>
      <c r="E527" s="1613">
        <f>IF(ISERROR(VLOOKUP(CONCATENATE($B527,"-",$C527),IN_1A!$B$2:$AA$3000,3,FALSE))=TRUE,"",VLOOKUP(CONCATENATE($B527,"-",$C527),IN_1A!$B$2:$AA$3000,3,FALSE))</f>
        <v>0</v>
      </c>
      <c r="F527" s="1614">
        <f>IF(ISERROR(VLOOKUP(CONCATENATE($B527,"-",$C527),IN_1A!$B$2:$AA$3000,4,FALSE))=TRUE,"",VLOOKUP(CONCATENATE($B527,"-",$C527),IN_1A!$B$2:$AA$3000,4,FALSE))</f>
        <v>0</v>
      </c>
      <c r="G527" s="1613">
        <f>IF(ISERROR(VLOOKUP(CONCATENATE($B527,"-",$C527),IN_1A!$B$2:$AA$3000,5,FALSE))=TRUE,"",VLOOKUP(CONCATENATE($B527,"-",$C527),IN_1A!$B$2:$AA$3000,5,FALSE))</f>
        <v>0</v>
      </c>
      <c r="H527" s="1614">
        <f>IF(ISERROR(VLOOKUP(CONCATENATE($B527,"-",$C527),IN_1A!$B$2:$AA$3000,6,FALSE))=TRUE,"",VLOOKUP(CONCATENATE($B527,"-",$C527),IN_1A!$B$2:$AA$3000,6,FALSE))</f>
        <v>0</v>
      </c>
      <c r="I527" s="1613">
        <f>IF(ISERROR(VLOOKUP(CONCATENATE($B527,"-",$C527),IN_1A!$B$2:$AA$3000,7,FALSE))=TRUE,"",VLOOKUP(CONCATENATE($B527,"-",$C527),IN_1A!$B$2:$AA$3000,7,FALSE))</f>
        <v>0</v>
      </c>
      <c r="J527" s="1614">
        <f>IF(ISERROR(VLOOKUP(CONCATENATE($B527,"-",$C527),IN_1A!$B$2:$AA$3000,8,FALSE))=TRUE,"",VLOOKUP(CONCATENATE($B527,"-",$C527),IN_1A!$B$2:$AA$3000,8,FALSE))</f>
        <v>0</v>
      </c>
      <c r="K527" s="1613">
        <f>IF(ISERROR(VLOOKUP(CONCATENATE($B527,"-",$C527),IN_1A!$B$2:$AA$3000,9,FALSE))=TRUE,"",VLOOKUP(CONCATENATE($B527,"-",$C527),IN_1A!$B$2:$AA$3000,9,FALSE))</f>
        <v>0</v>
      </c>
      <c r="L527" s="1614">
        <f>IF(ISERROR(VLOOKUP(CONCATENATE($B527,"-",$C527),IN_1A!$B$2:$AA$3000,10,FALSE))=TRUE,"",VLOOKUP(CONCATENATE($B527,"-",$C527),IN_1A!$B$2:$AA$3000,10,FALSE))</f>
        <v>0</v>
      </c>
      <c r="M527" s="1613">
        <f>IF(ISERROR(VLOOKUP(CONCATENATE($B527,"-",$C527),IN_1A!$B$2:$AA$3000,11,FALSE))=TRUE,"",VLOOKUP(CONCATENATE($B527,"-",$C527),IN_1A!$B$2:$AA$3000,11,FALSE))</f>
        <v>0</v>
      </c>
      <c r="N527" s="1614">
        <f>IF(ISERROR(VLOOKUP(CONCATENATE($B527,"-",$C527),IN_1A!$B$2:$AA$3000,12,FALSE))=TRUE,"",VLOOKUP(CONCATENATE($B527,"-",$C527),IN_1A!$B$2:$AA$3000,12,FALSE))</f>
        <v>0</v>
      </c>
      <c r="O527" s="1613">
        <f>IF(ISERROR(VLOOKUP(CONCATENATE($B527,"-",$C527),IN_1A!$B$2:$AA$3000,13,FALSE))=TRUE,"",VLOOKUP(CONCATENATE($B527,"-",$C527),IN_1A!$B$2:$AA$3000,13,FALSE))</f>
        <v>0</v>
      </c>
      <c r="P527" s="1614">
        <f>IF(ISERROR(VLOOKUP(CONCATENATE($B527,"-",$C527),IN_1A!$B$2:$AA$3000,14,FALSE))=TRUE,"",VLOOKUP(CONCATENATE($B527,"-",$C527),IN_1A!$B$2:$AA$3000,14,FALSE))</f>
        <v>0</v>
      </c>
      <c r="Q527" s="623">
        <f t="shared" si="69"/>
        <v>0</v>
      </c>
      <c r="R527" s="624">
        <f t="shared" si="69"/>
        <v>0</v>
      </c>
      <c r="S527" s="307" t="str">
        <f t="shared" si="73"/>
        <v/>
      </c>
    </row>
    <row r="528" spans="1:19" s="311" customFormat="1" ht="12" customHeight="1" thickBot="1">
      <c r="A528" s="240" t="s">
        <v>632</v>
      </c>
      <c r="B528" s="238" t="s">
        <v>651</v>
      </c>
      <c r="C528" s="241" t="s">
        <v>695</v>
      </c>
      <c r="D528" s="1552" t="str">
        <f t="shared" si="72"/>
        <v/>
      </c>
      <c r="E528" s="1613">
        <f>IF(ISERROR(VLOOKUP(CONCATENATE($B528,"-",$C528),IN_1A!$B$2:$AA$3000,3,FALSE))=TRUE,"",VLOOKUP(CONCATENATE($B528,"-",$C528),IN_1A!$B$2:$AA$3000,3,FALSE))</f>
        <v>0</v>
      </c>
      <c r="F528" s="1614">
        <f>IF(ISERROR(VLOOKUP(CONCATENATE($B528,"-",$C528),IN_1A!$B$2:$AA$3000,4,FALSE))=TRUE,"",VLOOKUP(CONCATENATE($B528,"-",$C528),IN_1A!$B$2:$AA$3000,4,FALSE))</f>
        <v>0</v>
      </c>
      <c r="G528" s="1613">
        <f>IF(ISERROR(VLOOKUP(CONCATENATE($B528,"-",$C528),IN_1A!$B$2:$AA$3000,5,FALSE))=TRUE,"",VLOOKUP(CONCATENATE($B528,"-",$C528),IN_1A!$B$2:$AA$3000,5,FALSE))</f>
        <v>0</v>
      </c>
      <c r="H528" s="1614">
        <f>IF(ISERROR(VLOOKUP(CONCATENATE($B528,"-",$C528),IN_1A!$B$2:$AA$3000,6,FALSE))=TRUE,"",VLOOKUP(CONCATENATE($B528,"-",$C528),IN_1A!$B$2:$AA$3000,6,FALSE))</f>
        <v>0</v>
      </c>
      <c r="I528" s="1613">
        <f>IF(ISERROR(VLOOKUP(CONCATENATE($B528,"-",$C528),IN_1A!$B$2:$AA$3000,7,FALSE))=TRUE,"",VLOOKUP(CONCATENATE($B528,"-",$C528),IN_1A!$B$2:$AA$3000,7,FALSE))</f>
        <v>0</v>
      </c>
      <c r="J528" s="1614">
        <f>IF(ISERROR(VLOOKUP(CONCATENATE($B528,"-",$C528),IN_1A!$B$2:$AA$3000,8,FALSE))=TRUE,"",VLOOKUP(CONCATENATE($B528,"-",$C528),IN_1A!$B$2:$AA$3000,8,FALSE))</f>
        <v>0</v>
      </c>
      <c r="K528" s="1613">
        <f>IF(ISERROR(VLOOKUP(CONCATENATE($B528,"-",$C528),IN_1A!$B$2:$AA$3000,9,FALSE))=TRUE,"",VLOOKUP(CONCATENATE($B528,"-",$C528),IN_1A!$B$2:$AA$3000,9,FALSE))</f>
        <v>0</v>
      </c>
      <c r="L528" s="1614">
        <f>IF(ISERROR(VLOOKUP(CONCATENATE($B528,"-",$C528),IN_1A!$B$2:$AA$3000,10,FALSE))=TRUE,"",VLOOKUP(CONCATENATE($B528,"-",$C528),IN_1A!$B$2:$AA$3000,10,FALSE))</f>
        <v>0</v>
      </c>
      <c r="M528" s="1613">
        <f>IF(ISERROR(VLOOKUP(CONCATENATE($B528,"-",$C528),IN_1A!$B$2:$AA$3000,11,FALSE))=TRUE,"",VLOOKUP(CONCATENATE($B528,"-",$C528),IN_1A!$B$2:$AA$3000,11,FALSE))</f>
        <v>0</v>
      </c>
      <c r="N528" s="1614">
        <f>IF(ISERROR(VLOOKUP(CONCATENATE($B528,"-",$C528),IN_1A!$B$2:$AA$3000,12,FALSE))=TRUE,"",VLOOKUP(CONCATENATE($B528,"-",$C528),IN_1A!$B$2:$AA$3000,12,FALSE))</f>
        <v>0</v>
      </c>
      <c r="O528" s="1613">
        <f>IF(ISERROR(VLOOKUP(CONCATENATE($B528,"-",$C528),IN_1A!$B$2:$AA$3000,13,FALSE))=TRUE,"",VLOOKUP(CONCATENATE($B528,"-",$C528),IN_1A!$B$2:$AA$3000,13,FALSE))</f>
        <v>0</v>
      </c>
      <c r="P528" s="1614">
        <f>IF(ISERROR(VLOOKUP(CONCATENATE($B528,"-",$C528),IN_1A!$B$2:$AA$3000,14,FALSE))=TRUE,"",VLOOKUP(CONCATENATE($B528,"-",$C528),IN_1A!$B$2:$AA$3000,14,FALSE))</f>
        <v>0</v>
      </c>
      <c r="Q528" s="623">
        <f t="shared" si="69"/>
        <v>0</v>
      </c>
      <c r="R528" s="624">
        <f t="shared" si="69"/>
        <v>0</v>
      </c>
      <c r="S528" s="307" t="str">
        <f t="shared" si="73"/>
        <v/>
      </c>
    </row>
    <row r="529" spans="1:19" s="308" customFormat="1" ht="12" thickBot="1">
      <c r="A529" s="240" t="s">
        <v>634</v>
      </c>
      <c r="B529" s="238" t="s">
        <v>652</v>
      </c>
      <c r="C529" s="241" t="s">
        <v>695</v>
      </c>
      <c r="D529" s="1552" t="str">
        <f t="shared" si="72"/>
        <v/>
      </c>
      <c r="E529" s="1613">
        <f>IF(ISERROR(VLOOKUP(CONCATENATE($B529,"-",$C529),IN_1A!$B$2:$AA$3000,3,FALSE))=TRUE,"",VLOOKUP(CONCATENATE($B529,"-",$C529),IN_1A!$B$2:$AA$3000,3,FALSE))</f>
        <v>0</v>
      </c>
      <c r="F529" s="1614">
        <f>IF(ISERROR(VLOOKUP(CONCATENATE($B529,"-",$C529),IN_1A!$B$2:$AA$3000,4,FALSE))=TRUE,"",VLOOKUP(CONCATENATE($B529,"-",$C529),IN_1A!$B$2:$AA$3000,4,FALSE))</f>
        <v>0</v>
      </c>
      <c r="G529" s="1613">
        <f>IF(ISERROR(VLOOKUP(CONCATENATE($B529,"-",$C529),IN_1A!$B$2:$AA$3000,5,FALSE))=TRUE,"",VLOOKUP(CONCATENATE($B529,"-",$C529),IN_1A!$B$2:$AA$3000,5,FALSE))</f>
        <v>0</v>
      </c>
      <c r="H529" s="1614">
        <f>IF(ISERROR(VLOOKUP(CONCATENATE($B529,"-",$C529),IN_1A!$B$2:$AA$3000,6,FALSE))=TRUE,"",VLOOKUP(CONCATENATE($B529,"-",$C529),IN_1A!$B$2:$AA$3000,6,FALSE))</f>
        <v>0</v>
      </c>
      <c r="I529" s="1613">
        <f>IF(ISERROR(VLOOKUP(CONCATENATE($B529,"-",$C529),IN_1A!$B$2:$AA$3000,7,FALSE))=TRUE,"",VLOOKUP(CONCATENATE($B529,"-",$C529),IN_1A!$B$2:$AA$3000,7,FALSE))</f>
        <v>0</v>
      </c>
      <c r="J529" s="1614">
        <f>IF(ISERROR(VLOOKUP(CONCATENATE($B529,"-",$C529),IN_1A!$B$2:$AA$3000,8,FALSE))=TRUE,"",VLOOKUP(CONCATENATE($B529,"-",$C529),IN_1A!$B$2:$AA$3000,8,FALSE))</f>
        <v>0</v>
      </c>
      <c r="K529" s="1613">
        <f>IF(ISERROR(VLOOKUP(CONCATENATE($B529,"-",$C529),IN_1A!$B$2:$AA$3000,9,FALSE))=TRUE,"",VLOOKUP(CONCATENATE($B529,"-",$C529),IN_1A!$B$2:$AA$3000,9,FALSE))</f>
        <v>0</v>
      </c>
      <c r="L529" s="1614">
        <f>IF(ISERROR(VLOOKUP(CONCATENATE($B529,"-",$C529),IN_1A!$B$2:$AA$3000,10,FALSE))=TRUE,"",VLOOKUP(CONCATENATE($B529,"-",$C529),IN_1A!$B$2:$AA$3000,10,FALSE))</f>
        <v>0</v>
      </c>
      <c r="M529" s="1613">
        <f>IF(ISERROR(VLOOKUP(CONCATENATE($B529,"-",$C529),IN_1A!$B$2:$AA$3000,11,FALSE))=TRUE,"",VLOOKUP(CONCATENATE($B529,"-",$C529),IN_1A!$B$2:$AA$3000,11,FALSE))</f>
        <v>0</v>
      </c>
      <c r="N529" s="1614">
        <f>IF(ISERROR(VLOOKUP(CONCATENATE($B529,"-",$C529),IN_1A!$B$2:$AA$3000,12,FALSE))=TRUE,"",VLOOKUP(CONCATENATE($B529,"-",$C529),IN_1A!$B$2:$AA$3000,12,FALSE))</f>
        <v>0</v>
      </c>
      <c r="O529" s="1613">
        <f>IF(ISERROR(VLOOKUP(CONCATENATE($B529,"-",$C529),IN_1A!$B$2:$AA$3000,13,FALSE))=TRUE,"",VLOOKUP(CONCATENATE($B529,"-",$C529),IN_1A!$B$2:$AA$3000,13,FALSE))</f>
        <v>0</v>
      </c>
      <c r="P529" s="1614">
        <f>IF(ISERROR(VLOOKUP(CONCATENATE($B529,"-",$C529),IN_1A!$B$2:$AA$3000,14,FALSE))=TRUE,"",VLOOKUP(CONCATENATE($B529,"-",$C529),IN_1A!$B$2:$AA$3000,14,FALSE))</f>
        <v>0</v>
      </c>
      <c r="Q529" s="623">
        <f t="shared" si="69"/>
        <v>0</v>
      </c>
      <c r="R529" s="624">
        <f t="shared" si="69"/>
        <v>0</v>
      </c>
      <c r="S529" s="307" t="str">
        <f t="shared" si="73"/>
        <v/>
      </c>
    </row>
    <row r="530" spans="1:19" s="311" customFormat="1" ht="12" customHeight="1" thickBot="1">
      <c r="A530" s="240" t="s">
        <v>636</v>
      </c>
      <c r="B530" s="238" t="s">
        <v>653</v>
      </c>
      <c r="C530" s="241" t="s">
        <v>695</v>
      </c>
      <c r="D530" s="1552" t="str">
        <f t="shared" si="72"/>
        <v/>
      </c>
      <c r="E530" s="1613">
        <f>IF(ISERROR(VLOOKUP(CONCATENATE($B530,"-",$C530),IN_1A!$B$2:$AA$3000,3,FALSE))=TRUE,"",VLOOKUP(CONCATENATE($B530,"-",$C530),IN_1A!$B$2:$AA$3000,3,FALSE))</f>
        <v>0</v>
      </c>
      <c r="F530" s="1614">
        <f>IF(ISERROR(VLOOKUP(CONCATENATE($B530,"-",$C530),IN_1A!$B$2:$AA$3000,4,FALSE))=TRUE,"",VLOOKUP(CONCATENATE($B530,"-",$C530),IN_1A!$B$2:$AA$3000,4,FALSE))</f>
        <v>0</v>
      </c>
      <c r="G530" s="1613">
        <f>IF(ISERROR(VLOOKUP(CONCATENATE($B530,"-",$C530),IN_1A!$B$2:$AA$3000,5,FALSE))=TRUE,"",VLOOKUP(CONCATENATE($B530,"-",$C530),IN_1A!$B$2:$AA$3000,5,FALSE))</f>
        <v>0</v>
      </c>
      <c r="H530" s="1614">
        <f>IF(ISERROR(VLOOKUP(CONCATENATE($B530,"-",$C530),IN_1A!$B$2:$AA$3000,6,FALSE))=TRUE,"",VLOOKUP(CONCATENATE($B530,"-",$C530),IN_1A!$B$2:$AA$3000,6,FALSE))</f>
        <v>0</v>
      </c>
      <c r="I530" s="1613">
        <f>IF(ISERROR(VLOOKUP(CONCATENATE($B530,"-",$C530),IN_1A!$B$2:$AA$3000,7,FALSE))=TRUE,"",VLOOKUP(CONCATENATE($B530,"-",$C530),IN_1A!$B$2:$AA$3000,7,FALSE))</f>
        <v>0</v>
      </c>
      <c r="J530" s="1614">
        <f>IF(ISERROR(VLOOKUP(CONCATENATE($B530,"-",$C530),IN_1A!$B$2:$AA$3000,8,FALSE))=TRUE,"",VLOOKUP(CONCATENATE($B530,"-",$C530),IN_1A!$B$2:$AA$3000,8,FALSE))</f>
        <v>0</v>
      </c>
      <c r="K530" s="1613">
        <f>IF(ISERROR(VLOOKUP(CONCATENATE($B530,"-",$C530),IN_1A!$B$2:$AA$3000,9,FALSE))=TRUE,"",VLOOKUP(CONCATENATE($B530,"-",$C530),IN_1A!$B$2:$AA$3000,9,FALSE))</f>
        <v>0</v>
      </c>
      <c r="L530" s="1614">
        <f>IF(ISERROR(VLOOKUP(CONCATENATE($B530,"-",$C530),IN_1A!$B$2:$AA$3000,10,FALSE))=TRUE,"",VLOOKUP(CONCATENATE($B530,"-",$C530),IN_1A!$B$2:$AA$3000,10,FALSE))</f>
        <v>0</v>
      </c>
      <c r="M530" s="1613">
        <f>IF(ISERROR(VLOOKUP(CONCATENATE($B530,"-",$C530),IN_1A!$B$2:$AA$3000,11,FALSE))=TRUE,"",VLOOKUP(CONCATENATE($B530,"-",$C530),IN_1A!$B$2:$AA$3000,11,FALSE))</f>
        <v>0</v>
      </c>
      <c r="N530" s="1614">
        <f>IF(ISERROR(VLOOKUP(CONCATENATE($B530,"-",$C530),IN_1A!$B$2:$AA$3000,12,FALSE))=TRUE,"",VLOOKUP(CONCATENATE($B530,"-",$C530),IN_1A!$B$2:$AA$3000,12,FALSE))</f>
        <v>0</v>
      </c>
      <c r="O530" s="1613">
        <f>IF(ISERROR(VLOOKUP(CONCATENATE($B530,"-",$C530),IN_1A!$B$2:$AA$3000,13,FALSE))=TRUE,"",VLOOKUP(CONCATENATE($B530,"-",$C530),IN_1A!$B$2:$AA$3000,13,FALSE))</f>
        <v>0</v>
      </c>
      <c r="P530" s="1614">
        <f>IF(ISERROR(VLOOKUP(CONCATENATE($B530,"-",$C530),IN_1A!$B$2:$AA$3000,14,FALSE))=TRUE,"",VLOOKUP(CONCATENATE($B530,"-",$C530),IN_1A!$B$2:$AA$3000,14,FALSE))</f>
        <v>0</v>
      </c>
      <c r="Q530" s="623">
        <f t="shared" si="69"/>
        <v>0</v>
      </c>
      <c r="R530" s="624">
        <f t="shared" si="69"/>
        <v>0</v>
      </c>
      <c r="S530" s="307" t="str">
        <f t="shared" si="73"/>
        <v/>
      </c>
    </row>
    <row r="531" spans="1:19" s="311" customFormat="1" ht="12" customHeight="1" thickBot="1">
      <c r="A531" s="240" t="s">
        <v>638</v>
      </c>
      <c r="B531" s="238" t="s">
        <v>654</v>
      </c>
      <c r="C531" s="241" t="s">
        <v>695</v>
      </c>
      <c r="D531" s="1552" t="str">
        <f t="shared" si="72"/>
        <v/>
      </c>
      <c r="E531" s="1613">
        <f>IF(ISERROR(VLOOKUP(CONCATENATE($B531,"-",$C531),IN_1A!$B$2:$AA$3000,3,FALSE))=TRUE,"",VLOOKUP(CONCATENATE($B531,"-",$C531),IN_1A!$B$2:$AA$3000,3,FALSE))</f>
        <v>0</v>
      </c>
      <c r="F531" s="1614">
        <f>IF(ISERROR(VLOOKUP(CONCATENATE($B531,"-",$C531),IN_1A!$B$2:$AA$3000,4,FALSE))=TRUE,"",VLOOKUP(CONCATENATE($B531,"-",$C531),IN_1A!$B$2:$AA$3000,4,FALSE))</f>
        <v>0</v>
      </c>
      <c r="G531" s="1613">
        <f>IF(ISERROR(VLOOKUP(CONCATENATE($B531,"-",$C531),IN_1A!$B$2:$AA$3000,5,FALSE))=TRUE,"",VLOOKUP(CONCATENATE($B531,"-",$C531),IN_1A!$B$2:$AA$3000,5,FALSE))</f>
        <v>0</v>
      </c>
      <c r="H531" s="1614">
        <f>IF(ISERROR(VLOOKUP(CONCATENATE($B531,"-",$C531),IN_1A!$B$2:$AA$3000,6,FALSE))=TRUE,"",VLOOKUP(CONCATENATE($B531,"-",$C531),IN_1A!$B$2:$AA$3000,6,FALSE))</f>
        <v>0</v>
      </c>
      <c r="I531" s="1613">
        <f>IF(ISERROR(VLOOKUP(CONCATENATE($B531,"-",$C531),IN_1A!$B$2:$AA$3000,7,FALSE))=TRUE,"",VLOOKUP(CONCATENATE($B531,"-",$C531),IN_1A!$B$2:$AA$3000,7,FALSE))</f>
        <v>0</v>
      </c>
      <c r="J531" s="1614">
        <f>IF(ISERROR(VLOOKUP(CONCATENATE($B531,"-",$C531),IN_1A!$B$2:$AA$3000,8,FALSE))=TRUE,"",VLOOKUP(CONCATENATE($B531,"-",$C531),IN_1A!$B$2:$AA$3000,8,FALSE))</f>
        <v>0</v>
      </c>
      <c r="K531" s="1613">
        <f>IF(ISERROR(VLOOKUP(CONCATENATE($B531,"-",$C531),IN_1A!$B$2:$AA$3000,9,FALSE))=TRUE,"",VLOOKUP(CONCATENATE($B531,"-",$C531),IN_1A!$B$2:$AA$3000,9,FALSE))</f>
        <v>0</v>
      </c>
      <c r="L531" s="1614">
        <f>IF(ISERROR(VLOOKUP(CONCATENATE($B531,"-",$C531),IN_1A!$B$2:$AA$3000,10,FALSE))=TRUE,"",VLOOKUP(CONCATENATE($B531,"-",$C531),IN_1A!$B$2:$AA$3000,10,FALSE))</f>
        <v>0</v>
      </c>
      <c r="M531" s="1613">
        <f>IF(ISERROR(VLOOKUP(CONCATENATE($B531,"-",$C531),IN_1A!$B$2:$AA$3000,11,FALSE))=TRUE,"",VLOOKUP(CONCATENATE($B531,"-",$C531),IN_1A!$B$2:$AA$3000,11,FALSE))</f>
        <v>0</v>
      </c>
      <c r="N531" s="1614">
        <f>IF(ISERROR(VLOOKUP(CONCATENATE($B531,"-",$C531),IN_1A!$B$2:$AA$3000,12,FALSE))=TRUE,"",VLOOKUP(CONCATENATE($B531,"-",$C531),IN_1A!$B$2:$AA$3000,12,FALSE))</f>
        <v>0</v>
      </c>
      <c r="O531" s="1613">
        <f>IF(ISERROR(VLOOKUP(CONCATENATE($B531,"-",$C531),IN_1A!$B$2:$AA$3000,13,FALSE))=TRUE,"",VLOOKUP(CONCATENATE($B531,"-",$C531),IN_1A!$B$2:$AA$3000,13,FALSE))</f>
        <v>0</v>
      </c>
      <c r="P531" s="1614">
        <f>IF(ISERROR(VLOOKUP(CONCATENATE($B531,"-",$C531),IN_1A!$B$2:$AA$3000,14,FALSE))=TRUE,"",VLOOKUP(CONCATENATE($B531,"-",$C531),IN_1A!$B$2:$AA$3000,14,FALSE))</f>
        <v>0</v>
      </c>
      <c r="Q531" s="623">
        <f t="shared" si="69"/>
        <v>0</v>
      </c>
      <c r="R531" s="624">
        <f t="shared" si="69"/>
        <v>0</v>
      </c>
      <c r="S531" s="307" t="str">
        <f t="shared" si="73"/>
        <v/>
      </c>
    </row>
    <row r="532" spans="1:19" s="311" customFormat="1" ht="12" customHeight="1" thickBot="1">
      <c r="A532" s="240" t="s">
        <v>640</v>
      </c>
      <c r="B532" s="238" t="s">
        <v>655</v>
      </c>
      <c r="C532" s="241" t="s">
        <v>695</v>
      </c>
      <c r="D532" s="1552" t="str">
        <f t="shared" si="72"/>
        <v/>
      </c>
      <c r="E532" s="1613">
        <f>IF(ISERROR(VLOOKUP(CONCATENATE($B532,"-",$C532),IN_1A!$B$2:$AA$3000,3,FALSE))=TRUE,"",VLOOKUP(CONCATENATE($B532,"-",$C532),IN_1A!$B$2:$AA$3000,3,FALSE))</f>
        <v>0</v>
      </c>
      <c r="F532" s="1614">
        <f>IF(ISERROR(VLOOKUP(CONCATENATE($B532,"-",$C532),IN_1A!$B$2:$AA$3000,4,FALSE))=TRUE,"",VLOOKUP(CONCATENATE($B532,"-",$C532),IN_1A!$B$2:$AA$3000,4,FALSE))</f>
        <v>0</v>
      </c>
      <c r="G532" s="1613">
        <f>IF(ISERROR(VLOOKUP(CONCATENATE($B532,"-",$C532),IN_1A!$B$2:$AA$3000,5,FALSE))=TRUE,"",VLOOKUP(CONCATENATE($B532,"-",$C532),IN_1A!$B$2:$AA$3000,5,FALSE))</f>
        <v>0</v>
      </c>
      <c r="H532" s="1614">
        <f>IF(ISERROR(VLOOKUP(CONCATENATE($B532,"-",$C532),IN_1A!$B$2:$AA$3000,6,FALSE))=TRUE,"",VLOOKUP(CONCATENATE($B532,"-",$C532),IN_1A!$B$2:$AA$3000,6,FALSE))</f>
        <v>0</v>
      </c>
      <c r="I532" s="1613">
        <f>IF(ISERROR(VLOOKUP(CONCATENATE($B532,"-",$C532),IN_1A!$B$2:$AA$3000,7,FALSE))=TRUE,"",VLOOKUP(CONCATENATE($B532,"-",$C532),IN_1A!$B$2:$AA$3000,7,FALSE))</f>
        <v>0</v>
      </c>
      <c r="J532" s="1614">
        <f>IF(ISERROR(VLOOKUP(CONCATENATE($B532,"-",$C532),IN_1A!$B$2:$AA$3000,8,FALSE))=TRUE,"",VLOOKUP(CONCATENATE($B532,"-",$C532),IN_1A!$B$2:$AA$3000,8,FALSE))</f>
        <v>0</v>
      </c>
      <c r="K532" s="1613">
        <f>IF(ISERROR(VLOOKUP(CONCATENATE($B532,"-",$C532),IN_1A!$B$2:$AA$3000,9,FALSE))=TRUE,"",VLOOKUP(CONCATENATE($B532,"-",$C532),IN_1A!$B$2:$AA$3000,9,FALSE))</f>
        <v>0</v>
      </c>
      <c r="L532" s="1614">
        <f>IF(ISERROR(VLOOKUP(CONCATENATE($B532,"-",$C532),IN_1A!$B$2:$AA$3000,10,FALSE))=TRUE,"",VLOOKUP(CONCATENATE($B532,"-",$C532),IN_1A!$B$2:$AA$3000,10,FALSE))</f>
        <v>0</v>
      </c>
      <c r="M532" s="1613">
        <f>IF(ISERROR(VLOOKUP(CONCATENATE($B532,"-",$C532),IN_1A!$B$2:$AA$3000,11,FALSE))=TRUE,"",VLOOKUP(CONCATENATE($B532,"-",$C532),IN_1A!$B$2:$AA$3000,11,FALSE))</f>
        <v>0</v>
      </c>
      <c r="N532" s="1614">
        <f>IF(ISERROR(VLOOKUP(CONCATENATE($B532,"-",$C532),IN_1A!$B$2:$AA$3000,12,FALSE))=TRUE,"",VLOOKUP(CONCATENATE($B532,"-",$C532),IN_1A!$B$2:$AA$3000,12,FALSE))</f>
        <v>0</v>
      </c>
      <c r="O532" s="1613">
        <f>IF(ISERROR(VLOOKUP(CONCATENATE($B532,"-",$C532),IN_1A!$B$2:$AA$3000,13,FALSE))=TRUE,"",VLOOKUP(CONCATENATE($B532,"-",$C532),IN_1A!$B$2:$AA$3000,13,FALSE))</f>
        <v>0</v>
      </c>
      <c r="P532" s="1614">
        <f>IF(ISERROR(VLOOKUP(CONCATENATE($B532,"-",$C532),IN_1A!$B$2:$AA$3000,14,FALSE))=TRUE,"",VLOOKUP(CONCATENATE($B532,"-",$C532),IN_1A!$B$2:$AA$3000,14,FALSE))</f>
        <v>0</v>
      </c>
      <c r="Q532" s="623">
        <f t="shared" si="69"/>
        <v>0</v>
      </c>
      <c r="R532" s="624">
        <f t="shared" si="69"/>
        <v>0</v>
      </c>
      <c r="S532" s="307" t="str">
        <f t="shared" si="73"/>
        <v/>
      </c>
    </row>
    <row r="533" spans="1:19" s="311" customFormat="1" ht="12" customHeight="1" thickBot="1">
      <c r="A533" s="242" t="s">
        <v>642</v>
      </c>
      <c r="B533" s="243" t="s">
        <v>656</v>
      </c>
      <c r="C533" s="244" t="s">
        <v>695</v>
      </c>
      <c r="D533" s="1553" t="str">
        <f t="shared" si="72"/>
        <v/>
      </c>
      <c r="E533" s="1615">
        <f>IF(ISERROR(VLOOKUP(CONCATENATE($B533,"-",$C533),IN_1A!$B$2:$AA$3000,3,FALSE))=TRUE,"",VLOOKUP(CONCATENATE($B533,"-",$C533),IN_1A!$B$2:$AA$3000,3,FALSE))</f>
        <v>0</v>
      </c>
      <c r="F533" s="1616">
        <f>IF(ISERROR(VLOOKUP(CONCATENATE($B533,"-",$C533),IN_1A!$B$2:$AA$3000,4,FALSE))=TRUE,"",VLOOKUP(CONCATENATE($B533,"-",$C533),IN_1A!$B$2:$AA$3000,4,FALSE))</f>
        <v>0</v>
      </c>
      <c r="G533" s="1615">
        <f>IF(ISERROR(VLOOKUP(CONCATENATE($B533,"-",$C533),IN_1A!$B$2:$AA$3000,5,FALSE))=TRUE,"",VLOOKUP(CONCATENATE($B533,"-",$C533),IN_1A!$B$2:$AA$3000,5,FALSE))</f>
        <v>0</v>
      </c>
      <c r="H533" s="1616">
        <f>IF(ISERROR(VLOOKUP(CONCATENATE($B533,"-",$C533),IN_1A!$B$2:$AA$3000,6,FALSE))=TRUE,"",VLOOKUP(CONCATENATE($B533,"-",$C533),IN_1A!$B$2:$AA$3000,6,FALSE))</f>
        <v>0</v>
      </c>
      <c r="I533" s="1615">
        <f>IF(ISERROR(VLOOKUP(CONCATENATE($B533,"-",$C533),IN_1A!$B$2:$AA$3000,7,FALSE))=TRUE,"",VLOOKUP(CONCATENATE($B533,"-",$C533),IN_1A!$B$2:$AA$3000,7,FALSE))</f>
        <v>0</v>
      </c>
      <c r="J533" s="1616">
        <f>IF(ISERROR(VLOOKUP(CONCATENATE($B533,"-",$C533),IN_1A!$B$2:$AA$3000,8,FALSE))=TRUE,"",VLOOKUP(CONCATENATE($B533,"-",$C533),IN_1A!$B$2:$AA$3000,8,FALSE))</f>
        <v>0</v>
      </c>
      <c r="K533" s="1615">
        <f>IF(ISERROR(VLOOKUP(CONCATENATE($B533,"-",$C533),IN_1A!$B$2:$AA$3000,9,FALSE))=TRUE,"",VLOOKUP(CONCATENATE($B533,"-",$C533),IN_1A!$B$2:$AA$3000,9,FALSE))</f>
        <v>0</v>
      </c>
      <c r="L533" s="1616">
        <f>IF(ISERROR(VLOOKUP(CONCATENATE($B533,"-",$C533),IN_1A!$B$2:$AA$3000,10,FALSE))=TRUE,"",VLOOKUP(CONCATENATE($B533,"-",$C533),IN_1A!$B$2:$AA$3000,10,FALSE))</f>
        <v>0</v>
      </c>
      <c r="M533" s="1615">
        <f>IF(ISERROR(VLOOKUP(CONCATENATE($B533,"-",$C533),IN_1A!$B$2:$AA$3000,11,FALSE))=TRUE,"",VLOOKUP(CONCATENATE($B533,"-",$C533),IN_1A!$B$2:$AA$3000,11,FALSE))</f>
        <v>0</v>
      </c>
      <c r="N533" s="1616">
        <f>IF(ISERROR(VLOOKUP(CONCATENATE($B533,"-",$C533),IN_1A!$B$2:$AA$3000,12,FALSE))=TRUE,"",VLOOKUP(CONCATENATE($B533,"-",$C533),IN_1A!$B$2:$AA$3000,12,FALSE))</f>
        <v>0</v>
      </c>
      <c r="O533" s="1615">
        <f>IF(ISERROR(VLOOKUP(CONCATENATE($B533,"-",$C533),IN_1A!$B$2:$AA$3000,13,FALSE))=TRUE,"",VLOOKUP(CONCATENATE($B533,"-",$C533),IN_1A!$B$2:$AA$3000,13,FALSE))</f>
        <v>0</v>
      </c>
      <c r="P533" s="1616">
        <f>IF(ISERROR(VLOOKUP(CONCATENATE($B533,"-",$C533),IN_1A!$B$2:$AA$3000,14,FALSE))=TRUE,"",VLOOKUP(CONCATENATE($B533,"-",$C533),IN_1A!$B$2:$AA$3000,14,FALSE))</f>
        <v>0</v>
      </c>
      <c r="Q533" s="625">
        <f t="shared" si="69"/>
        <v>0</v>
      </c>
      <c r="R533" s="626">
        <f t="shared" si="69"/>
        <v>0</v>
      </c>
      <c r="S533" s="307" t="str">
        <f t="shared" si="73"/>
        <v/>
      </c>
    </row>
    <row r="534" spans="1:19" s="311" customFormat="1" ht="12" customHeight="1" thickBot="1">
      <c r="A534" s="260" t="s">
        <v>657</v>
      </c>
      <c r="B534" s="251"/>
      <c r="C534" s="252"/>
      <c r="D534" s="1557"/>
      <c r="E534" s="536"/>
      <c r="F534" s="533"/>
      <c r="G534" s="533"/>
      <c r="H534" s="533"/>
      <c r="I534" s="533"/>
      <c r="J534" s="533"/>
      <c r="K534" s="533"/>
      <c r="L534" s="533"/>
      <c r="M534" s="533"/>
      <c r="N534" s="533"/>
      <c r="O534" s="533"/>
      <c r="P534" s="533"/>
      <c r="Q534" s="627"/>
      <c r="R534" s="628"/>
      <c r="S534" s="307" t="str">
        <f t="shared" si="73"/>
        <v/>
      </c>
    </row>
    <row r="535" spans="1:19" s="311" customFormat="1" ht="12" customHeight="1" thickBot="1">
      <c r="A535" s="245" t="s">
        <v>598</v>
      </c>
      <c r="B535" s="251"/>
      <c r="C535" s="252"/>
      <c r="D535" s="1558"/>
      <c r="E535" s="536"/>
      <c r="F535" s="533"/>
      <c r="G535" s="533"/>
      <c r="H535" s="533"/>
      <c r="I535" s="533"/>
      <c r="J535" s="533"/>
      <c r="K535" s="533"/>
      <c r="L535" s="533"/>
      <c r="M535" s="533"/>
      <c r="N535" s="533"/>
      <c r="O535" s="533"/>
      <c r="P535" s="533"/>
      <c r="Q535" s="627"/>
      <c r="R535" s="628"/>
      <c r="S535" s="307" t="str">
        <f t="shared" si="73"/>
        <v/>
      </c>
    </row>
    <row r="536" spans="1:19" s="308" customFormat="1" ht="12" thickBot="1">
      <c r="A536" s="237" t="s">
        <v>658</v>
      </c>
      <c r="B536" s="248" t="s">
        <v>659</v>
      </c>
      <c r="C536" s="249" t="s">
        <v>695</v>
      </c>
      <c r="D536" s="1555" t="str">
        <f t="shared" ref="D536:D544" si="74">CONCATENATE(D$494)</f>
        <v/>
      </c>
      <c r="E536" s="1611">
        <f>IF(ISERROR(VLOOKUP(CONCATENATE($B536,"-",$C536),IN_1A!$B$2:$AA$3000,3,FALSE))=TRUE,"",VLOOKUP(CONCATENATE($B536,"-",$C536),IN_1A!$B$2:$AA$3000,3,FALSE))</f>
        <v>0</v>
      </c>
      <c r="F536" s="1612">
        <f>IF(ISERROR(VLOOKUP(CONCATENATE($B536,"-",$C536),IN_1A!$B$2:$AA$3000,4,FALSE))=TRUE,"",VLOOKUP(CONCATENATE($B536,"-",$C536),IN_1A!$B$2:$AA$3000,4,FALSE))</f>
        <v>0</v>
      </c>
      <c r="G536" s="1611">
        <f>IF(ISERROR(VLOOKUP(CONCATENATE($B536,"-",$C536),IN_1A!$B$2:$AA$3000,5,FALSE))=TRUE,"",VLOOKUP(CONCATENATE($B536,"-",$C536),IN_1A!$B$2:$AA$3000,5,FALSE))</f>
        <v>0</v>
      </c>
      <c r="H536" s="1612">
        <f>IF(ISERROR(VLOOKUP(CONCATENATE($B536,"-",$C536),IN_1A!$B$2:$AA$3000,6,FALSE))=TRUE,"",VLOOKUP(CONCATENATE($B536,"-",$C536),IN_1A!$B$2:$AA$3000,6,FALSE))</f>
        <v>0</v>
      </c>
      <c r="I536" s="1611">
        <f>IF(ISERROR(VLOOKUP(CONCATENATE($B536,"-",$C536),IN_1A!$B$2:$AA$3000,7,FALSE))=TRUE,"",VLOOKUP(CONCATENATE($B536,"-",$C536),IN_1A!$B$2:$AA$3000,7,FALSE))</f>
        <v>0</v>
      </c>
      <c r="J536" s="1612">
        <f>IF(ISERROR(VLOOKUP(CONCATENATE($B536,"-",$C536),IN_1A!$B$2:$AA$3000,8,FALSE))=TRUE,"",VLOOKUP(CONCATENATE($B536,"-",$C536),IN_1A!$B$2:$AA$3000,8,FALSE))</f>
        <v>0</v>
      </c>
      <c r="K536" s="1611">
        <f>IF(ISERROR(VLOOKUP(CONCATENATE($B536,"-",$C536),IN_1A!$B$2:$AA$3000,9,FALSE))=TRUE,"",VLOOKUP(CONCATENATE($B536,"-",$C536),IN_1A!$B$2:$AA$3000,9,FALSE))</f>
        <v>0</v>
      </c>
      <c r="L536" s="1612">
        <f>IF(ISERROR(VLOOKUP(CONCATENATE($B536,"-",$C536),IN_1A!$B$2:$AA$3000,10,FALSE))=TRUE,"",VLOOKUP(CONCATENATE($B536,"-",$C536),IN_1A!$B$2:$AA$3000,10,FALSE))</f>
        <v>0</v>
      </c>
      <c r="M536" s="1611">
        <f>IF(ISERROR(VLOOKUP(CONCATENATE($B536,"-",$C536),IN_1A!$B$2:$AA$3000,11,FALSE))=TRUE,"",VLOOKUP(CONCATENATE($B536,"-",$C536),IN_1A!$B$2:$AA$3000,11,FALSE))</f>
        <v>0</v>
      </c>
      <c r="N536" s="1612">
        <f>IF(ISERROR(VLOOKUP(CONCATENATE($B536,"-",$C536),IN_1A!$B$2:$AA$3000,12,FALSE))=TRUE,"",VLOOKUP(CONCATENATE($B536,"-",$C536),IN_1A!$B$2:$AA$3000,12,FALSE))</f>
        <v>0</v>
      </c>
      <c r="O536" s="1611">
        <f>IF(ISERROR(VLOOKUP(CONCATENATE($B536,"-",$C536),IN_1A!$B$2:$AA$3000,13,FALSE))=TRUE,"",VLOOKUP(CONCATENATE($B536,"-",$C536),IN_1A!$B$2:$AA$3000,13,FALSE))</f>
        <v>0</v>
      </c>
      <c r="P536" s="1612">
        <f>IF(ISERROR(VLOOKUP(CONCATENATE($B536,"-",$C536),IN_1A!$B$2:$AA$3000,14,FALSE))=TRUE,"",VLOOKUP(CONCATENATE($B536,"-",$C536),IN_1A!$B$2:$AA$3000,14,FALSE))</f>
        <v>0</v>
      </c>
      <c r="Q536" s="621">
        <f t="shared" si="69"/>
        <v>0</v>
      </c>
      <c r="R536" s="622">
        <f t="shared" si="69"/>
        <v>0</v>
      </c>
      <c r="S536" s="307"/>
    </row>
    <row r="537" spans="1:19" s="308" customFormat="1" ht="12" thickBot="1">
      <c r="A537" s="240" t="s">
        <v>660</v>
      </c>
      <c r="B537" s="238" t="s">
        <v>661</v>
      </c>
      <c r="C537" s="241" t="s">
        <v>695</v>
      </c>
      <c r="D537" s="1552" t="str">
        <f t="shared" si="74"/>
        <v/>
      </c>
      <c r="E537" s="1613">
        <f>IF(ISERROR(VLOOKUP(CONCATENATE($B537,"-",$C537),IN_1A!$B$2:$AA$3000,3,FALSE))=TRUE,"",VLOOKUP(CONCATENATE($B537,"-",$C537),IN_1A!$B$2:$AA$3000,3,FALSE))</f>
        <v>0</v>
      </c>
      <c r="F537" s="1614">
        <f>IF(ISERROR(VLOOKUP(CONCATENATE($B537,"-",$C537),IN_1A!$B$2:$AA$3000,4,FALSE))=TRUE,"",VLOOKUP(CONCATENATE($B537,"-",$C537),IN_1A!$B$2:$AA$3000,4,FALSE))</f>
        <v>0</v>
      </c>
      <c r="G537" s="1613">
        <f>IF(ISERROR(VLOOKUP(CONCATENATE($B537,"-",$C537),IN_1A!$B$2:$AA$3000,5,FALSE))=TRUE,"",VLOOKUP(CONCATENATE($B537,"-",$C537),IN_1A!$B$2:$AA$3000,5,FALSE))</f>
        <v>0</v>
      </c>
      <c r="H537" s="1614">
        <f>IF(ISERROR(VLOOKUP(CONCATENATE($B537,"-",$C537),IN_1A!$B$2:$AA$3000,6,FALSE))=TRUE,"",VLOOKUP(CONCATENATE($B537,"-",$C537),IN_1A!$B$2:$AA$3000,6,FALSE))</f>
        <v>0</v>
      </c>
      <c r="I537" s="1613">
        <f>IF(ISERROR(VLOOKUP(CONCATENATE($B537,"-",$C537),IN_1A!$B$2:$AA$3000,7,FALSE))=TRUE,"",VLOOKUP(CONCATENATE($B537,"-",$C537),IN_1A!$B$2:$AA$3000,7,FALSE))</f>
        <v>0</v>
      </c>
      <c r="J537" s="1614">
        <f>IF(ISERROR(VLOOKUP(CONCATENATE($B537,"-",$C537),IN_1A!$B$2:$AA$3000,8,FALSE))=TRUE,"",VLOOKUP(CONCATENATE($B537,"-",$C537),IN_1A!$B$2:$AA$3000,8,FALSE))</f>
        <v>0</v>
      </c>
      <c r="K537" s="1613">
        <f>IF(ISERROR(VLOOKUP(CONCATENATE($B537,"-",$C537),IN_1A!$B$2:$AA$3000,9,FALSE))=TRUE,"",VLOOKUP(CONCATENATE($B537,"-",$C537),IN_1A!$B$2:$AA$3000,9,FALSE))</f>
        <v>0</v>
      </c>
      <c r="L537" s="1614">
        <f>IF(ISERROR(VLOOKUP(CONCATENATE($B537,"-",$C537),IN_1A!$B$2:$AA$3000,10,FALSE))=TRUE,"",VLOOKUP(CONCATENATE($B537,"-",$C537),IN_1A!$B$2:$AA$3000,10,FALSE))</f>
        <v>0</v>
      </c>
      <c r="M537" s="1613">
        <f>IF(ISERROR(VLOOKUP(CONCATENATE($B537,"-",$C537),IN_1A!$B$2:$AA$3000,11,FALSE))=TRUE,"",VLOOKUP(CONCATENATE($B537,"-",$C537),IN_1A!$B$2:$AA$3000,11,FALSE))</f>
        <v>0</v>
      </c>
      <c r="N537" s="1614">
        <f>IF(ISERROR(VLOOKUP(CONCATENATE($B537,"-",$C537),IN_1A!$B$2:$AA$3000,12,FALSE))=TRUE,"",VLOOKUP(CONCATENATE($B537,"-",$C537),IN_1A!$B$2:$AA$3000,12,FALSE))</f>
        <v>0</v>
      </c>
      <c r="O537" s="1613">
        <f>IF(ISERROR(VLOOKUP(CONCATENATE($B537,"-",$C537),IN_1A!$B$2:$AA$3000,13,FALSE))=TRUE,"",VLOOKUP(CONCATENATE($B537,"-",$C537),IN_1A!$B$2:$AA$3000,13,FALSE))</f>
        <v>0</v>
      </c>
      <c r="P537" s="1614">
        <f>IF(ISERROR(VLOOKUP(CONCATENATE($B537,"-",$C537),IN_1A!$B$2:$AA$3000,14,FALSE))=TRUE,"",VLOOKUP(CONCATENATE($B537,"-",$C537),IN_1A!$B$2:$AA$3000,14,FALSE))</f>
        <v>0</v>
      </c>
      <c r="Q537" s="623">
        <f t="shared" si="69"/>
        <v>0</v>
      </c>
      <c r="R537" s="624">
        <f t="shared" si="69"/>
        <v>0</v>
      </c>
      <c r="S537" s="307"/>
    </row>
    <row r="538" spans="1:19" s="311" customFormat="1" ht="12" customHeight="1" thickBot="1">
      <c r="A538" s="240" t="s">
        <v>662</v>
      </c>
      <c r="B538" s="238" t="s">
        <v>663</v>
      </c>
      <c r="C538" s="241" t="s">
        <v>695</v>
      </c>
      <c r="D538" s="1552" t="str">
        <f t="shared" si="74"/>
        <v/>
      </c>
      <c r="E538" s="1613">
        <f>IF(ISERROR(VLOOKUP(CONCATENATE($B538,"-",$C538),IN_1A!$B$2:$AA$3000,3,FALSE))=TRUE,"",VLOOKUP(CONCATENATE($B538,"-",$C538),IN_1A!$B$2:$AA$3000,3,FALSE))</f>
        <v>0</v>
      </c>
      <c r="F538" s="1614">
        <f>IF(ISERROR(VLOOKUP(CONCATENATE($B538,"-",$C538),IN_1A!$B$2:$AA$3000,4,FALSE))=TRUE,"",VLOOKUP(CONCATENATE($B538,"-",$C538),IN_1A!$B$2:$AA$3000,4,FALSE))</f>
        <v>0</v>
      </c>
      <c r="G538" s="1613">
        <f>IF(ISERROR(VLOOKUP(CONCATENATE($B538,"-",$C538),IN_1A!$B$2:$AA$3000,5,FALSE))=TRUE,"",VLOOKUP(CONCATENATE($B538,"-",$C538),IN_1A!$B$2:$AA$3000,5,FALSE))</f>
        <v>0</v>
      </c>
      <c r="H538" s="1614">
        <f>IF(ISERROR(VLOOKUP(CONCATENATE($B538,"-",$C538),IN_1A!$B$2:$AA$3000,6,FALSE))=TRUE,"",VLOOKUP(CONCATENATE($B538,"-",$C538),IN_1A!$B$2:$AA$3000,6,FALSE))</f>
        <v>0</v>
      </c>
      <c r="I538" s="1613">
        <f>IF(ISERROR(VLOOKUP(CONCATENATE($B538,"-",$C538),IN_1A!$B$2:$AA$3000,7,FALSE))=TRUE,"",VLOOKUP(CONCATENATE($B538,"-",$C538),IN_1A!$B$2:$AA$3000,7,FALSE))</f>
        <v>0</v>
      </c>
      <c r="J538" s="1614">
        <f>IF(ISERROR(VLOOKUP(CONCATENATE($B538,"-",$C538),IN_1A!$B$2:$AA$3000,8,FALSE))=TRUE,"",VLOOKUP(CONCATENATE($B538,"-",$C538),IN_1A!$B$2:$AA$3000,8,FALSE))</f>
        <v>0</v>
      </c>
      <c r="K538" s="1613">
        <f>IF(ISERROR(VLOOKUP(CONCATENATE($B538,"-",$C538),IN_1A!$B$2:$AA$3000,9,FALSE))=TRUE,"",VLOOKUP(CONCATENATE($B538,"-",$C538),IN_1A!$B$2:$AA$3000,9,FALSE))</f>
        <v>0</v>
      </c>
      <c r="L538" s="1614">
        <f>IF(ISERROR(VLOOKUP(CONCATENATE($B538,"-",$C538),IN_1A!$B$2:$AA$3000,10,FALSE))=TRUE,"",VLOOKUP(CONCATENATE($B538,"-",$C538),IN_1A!$B$2:$AA$3000,10,FALSE))</f>
        <v>0</v>
      </c>
      <c r="M538" s="1613">
        <f>IF(ISERROR(VLOOKUP(CONCATENATE($B538,"-",$C538),IN_1A!$B$2:$AA$3000,11,FALSE))=TRUE,"",VLOOKUP(CONCATENATE($B538,"-",$C538),IN_1A!$B$2:$AA$3000,11,FALSE))</f>
        <v>0</v>
      </c>
      <c r="N538" s="1614">
        <f>IF(ISERROR(VLOOKUP(CONCATENATE($B538,"-",$C538),IN_1A!$B$2:$AA$3000,12,FALSE))=TRUE,"",VLOOKUP(CONCATENATE($B538,"-",$C538),IN_1A!$B$2:$AA$3000,12,FALSE))</f>
        <v>0</v>
      </c>
      <c r="O538" s="1613">
        <f>IF(ISERROR(VLOOKUP(CONCATENATE($B538,"-",$C538),IN_1A!$B$2:$AA$3000,13,FALSE))=TRUE,"",VLOOKUP(CONCATENATE($B538,"-",$C538),IN_1A!$B$2:$AA$3000,13,FALSE))</f>
        <v>0</v>
      </c>
      <c r="P538" s="1614">
        <f>IF(ISERROR(VLOOKUP(CONCATENATE($B538,"-",$C538),IN_1A!$B$2:$AA$3000,14,FALSE))=TRUE,"",VLOOKUP(CONCATENATE($B538,"-",$C538),IN_1A!$B$2:$AA$3000,14,FALSE))</f>
        <v>0</v>
      </c>
      <c r="Q538" s="623">
        <f t="shared" si="69"/>
        <v>0</v>
      </c>
      <c r="R538" s="624">
        <f t="shared" si="69"/>
        <v>0</v>
      </c>
      <c r="S538" s="307" t="str">
        <f t="shared" ref="S538:S546" si="75">IF(O538&gt;Q538,"ERRORE",IF(P538&gt;R538,"ERRORE",""))</f>
        <v/>
      </c>
    </row>
    <row r="539" spans="1:19" s="311" customFormat="1" ht="12" customHeight="1" thickBot="1">
      <c r="A539" s="240" t="s">
        <v>664</v>
      </c>
      <c r="B539" s="238" t="s">
        <v>665</v>
      </c>
      <c r="C539" s="241" t="s">
        <v>695</v>
      </c>
      <c r="D539" s="1552" t="str">
        <f t="shared" si="74"/>
        <v/>
      </c>
      <c r="E539" s="1613">
        <f>IF(ISERROR(VLOOKUP(CONCATENATE($B539,"-",$C539),IN_1A!$B$2:$AA$3000,3,FALSE))=TRUE,"",VLOOKUP(CONCATENATE($B539,"-",$C539),IN_1A!$B$2:$AA$3000,3,FALSE))</f>
        <v>0</v>
      </c>
      <c r="F539" s="1614">
        <f>IF(ISERROR(VLOOKUP(CONCATENATE($B539,"-",$C539),IN_1A!$B$2:$AA$3000,4,FALSE))=TRUE,"",VLOOKUP(CONCATENATE($B539,"-",$C539),IN_1A!$B$2:$AA$3000,4,FALSE))</f>
        <v>0</v>
      </c>
      <c r="G539" s="1613">
        <f>IF(ISERROR(VLOOKUP(CONCATENATE($B539,"-",$C539),IN_1A!$B$2:$AA$3000,5,FALSE))=TRUE,"",VLOOKUP(CONCATENATE($B539,"-",$C539),IN_1A!$B$2:$AA$3000,5,FALSE))</f>
        <v>0</v>
      </c>
      <c r="H539" s="1614">
        <f>IF(ISERROR(VLOOKUP(CONCATENATE($B539,"-",$C539),IN_1A!$B$2:$AA$3000,6,FALSE))=TRUE,"",VLOOKUP(CONCATENATE($B539,"-",$C539),IN_1A!$B$2:$AA$3000,6,FALSE))</f>
        <v>0</v>
      </c>
      <c r="I539" s="1613">
        <f>IF(ISERROR(VLOOKUP(CONCATENATE($B539,"-",$C539),IN_1A!$B$2:$AA$3000,7,FALSE))=TRUE,"",VLOOKUP(CONCATENATE($B539,"-",$C539),IN_1A!$B$2:$AA$3000,7,FALSE))</f>
        <v>0</v>
      </c>
      <c r="J539" s="1614">
        <f>IF(ISERROR(VLOOKUP(CONCATENATE($B539,"-",$C539),IN_1A!$B$2:$AA$3000,8,FALSE))=TRUE,"",VLOOKUP(CONCATENATE($B539,"-",$C539),IN_1A!$B$2:$AA$3000,8,FALSE))</f>
        <v>0</v>
      </c>
      <c r="K539" s="1613">
        <f>IF(ISERROR(VLOOKUP(CONCATENATE($B539,"-",$C539),IN_1A!$B$2:$AA$3000,9,FALSE))=TRUE,"",VLOOKUP(CONCATENATE($B539,"-",$C539),IN_1A!$B$2:$AA$3000,9,FALSE))</f>
        <v>0</v>
      </c>
      <c r="L539" s="1614">
        <f>IF(ISERROR(VLOOKUP(CONCATENATE($B539,"-",$C539),IN_1A!$B$2:$AA$3000,10,FALSE))=TRUE,"",VLOOKUP(CONCATENATE($B539,"-",$C539),IN_1A!$B$2:$AA$3000,10,FALSE))</f>
        <v>0</v>
      </c>
      <c r="M539" s="1613">
        <f>IF(ISERROR(VLOOKUP(CONCATENATE($B539,"-",$C539),IN_1A!$B$2:$AA$3000,11,FALSE))=TRUE,"",VLOOKUP(CONCATENATE($B539,"-",$C539),IN_1A!$B$2:$AA$3000,11,FALSE))</f>
        <v>0</v>
      </c>
      <c r="N539" s="1614">
        <f>IF(ISERROR(VLOOKUP(CONCATENATE($B539,"-",$C539),IN_1A!$B$2:$AA$3000,12,FALSE))=TRUE,"",VLOOKUP(CONCATENATE($B539,"-",$C539),IN_1A!$B$2:$AA$3000,12,FALSE))</f>
        <v>0</v>
      </c>
      <c r="O539" s="1613">
        <f>IF(ISERROR(VLOOKUP(CONCATENATE($B539,"-",$C539),IN_1A!$B$2:$AA$3000,13,FALSE))=TRUE,"",VLOOKUP(CONCATENATE($B539,"-",$C539),IN_1A!$B$2:$AA$3000,13,FALSE))</f>
        <v>0</v>
      </c>
      <c r="P539" s="1614">
        <f>IF(ISERROR(VLOOKUP(CONCATENATE($B539,"-",$C539),IN_1A!$B$2:$AA$3000,14,FALSE))=TRUE,"",VLOOKUP(CONCATENATE($B539,"-",$C539),IN_1A!$B$2:$AA$3000,14,FALSE))</f>
        <v>0</v>
      </c>
      <c r="Q539" s="623">
        <f t="shared" si="69"/>
        <v>0</v>
      </c>
      <c r="R539" s="624">
        <f t="shared" si="69"/>
        <v>0</v>
      </c>
      <c r="S539" s="307" t="str">
        <f t="shared" si="75"/>
        <v/>
      </c>
    </row>
    <row r="540" spans="1:19" s="311" customFormat="1" ht="12" customHeight="1" thickBot="1">
      <c r="A540" s="240" t="s">
        <v>666</v>
      </c>
      <c r="B540" s="256" t="s">
        <v>667</v>
      </c>
      <c r="C540" s="239" t="s">
        <v>695</v>
      </c>
      <c r="D540" s="1552" t="str">
        <f t="shared" si="74"/>
        <v/>
      </c>
      <c r="E540" s="1613">
        <f>IF(ISERROR(VLOOKUP(CONCATENATE($B540,"-",$C540),IN_1A!$B$2:$AA$3000,3,FALSE))=TRUE,"",VLOOKUP(CONCATENATE($B540,"-",$C540),IN_1A!$B$2:$AA$3000,3,FALSE))</f>
        <v>0</v>
      </c>
      <c r="F540" s="1614">
        <f>IF(ISERROR(VLOOKUP(CONCATENATE($B540,"-",$C540),IN_1A!$B$2:$AA$3000,4,FALSE))=TRUE,"",VLOOKUP(CONCATENATE($B540,"-",$C540),IN_1A!$B$2:$AA$3000,4,FALSE))</f>
        <v>0</v>
      </c>
      <c r="G540" s="1613">
        <f>IF(ISERROR(VLOOKUP(CONCATENATE($B540,"-",$C540),IN_1A!$B$2:$AA$3000,5,FALSE))=TRUE,"",VLOOKUP(CONCATENATE($B540,"-",$C540),IN_1A!$B$2:$AA$3000,5,FALSE))</f>
        <v>0</v>
      </c>
      <c r="H540" s="1614">
        <f>IF(ISERROR(VLOOKUP(CONCATENATE($B540,"-",$C540),IN_1A!$B$2:$AA$3000,6,FALSE))=TRUE,"",VLOOKUP(CONCATENATE($B540,"-",$C540),IN_1A!$B$2:$AA$3000,6,FALSE))</f>
        <v>0</v>
      </c>
      <c r="I540" s="1613">
        <f>IF(ISERROR(VLOOKUP(CONCATENATE($B540,"-",$C540),IN_1A!$B$2:$AA$3000,7,FALSE))=TRUE,"",VLOOKUP(CONCATENATE($B540,"-",$C540),IN_1A!$B$2:$AA$3000,7,FALSE))</f>
        <v>0</v>
      </c>
      <c r="J540" s="1614">
        <f>IF(ISERROR(VLOOKUP(CONCATENATE($B540,"-",$C540),IN_1A!$B$2:$AA$3000,8,FALSE))=TRUE,"",VLOOKUP(CONCATENATE($B540,"-",$C540),IN_1A!$B$2:$AA$3000,8,FALSE))</f>
        <v>0</v>
      </c>
      <c r="K540" s="1613">
        <f>IF(ISERROR(VLOOKUP(CONCATENATE($B540,"-",$C540),IN_1A!$B$2:$AA$3000,9,FALSE))=TRUE,"",VLOOKUP(CONCATENATE($B540,"-",$C540),IN_1A!$B$2:$AA$3000,9,FALSE))</f>
        <v>0</v>
      </c>
      <c r="L540" s="1614">
        <f>IF(ISERROR(VLOOKUP(CONCATENATE($B540,"-",$C540),IN_1A!$B$2:$AA$3000,10,FALSE))=TRUE,"",VLOOKUP(CONCATENATE($B540,"-",$C540),IN_1A!$B$2:$AA$3000,10,FALSE))</f>
        <v>0</v>
      </c>
      <c r="M540" s="1613">
        <f>IF(ISERROR(VLOOKUP(CONCATENATE($B540,"-",$C540),IN_1A!$B$2:$AA$3000,11,FALSE))=TRUE,"",VLOOKUP(CONCATENATE($B540,"-",$C540),IN_1A!$B$2:$AA$3000,11,FALSE))</f>
        <v>0</v>
      </c>
      <c r="N540" s="1614">
        <f>IF(ISERROR(VLOOKUP(CONCATENATE($B540,"-",$C540),IN_1A!$B$2:$AA$3000,12,FALSE))=TRUE,"",VLOOKUP(CONCATENATE($B540,"-",$C540),IN_1A!$B$2:$AA$3000,12,FALSE))</f>
        <v>0</v>
      </c>
      <c r="O540" s="1613">
        <f>IF(ISERROR(VLOOKUP(CONCATENATE($B540,"-",$C540),IN_1A!$B$2:$AA$3000,13,FALSE))=TRUE,"",VLOOKUP(CONCATENATE($B540,"-",$C540),IN_1A!$B$2:$AA$3000,13,FALSE))</f>
        <v>0</v>
      </c>
      <c r="P540" s="1614">
        <f>IF(ISERROR(VLOOKUP(CONCATENATE($B540,"-",$C540),IN_1A!$B$2:$AA$3000,14,FALSE))=TRUE,"",VLOOKUP(CONCATENATE($B540,"-",$C540),IN_1A!$B$2:$AA$3000,14,FALSE))</f>
        <v>0</v>
      </c>
      <c r="Q540" s="623">
        <f t="shared" si="69"/>
        <v>0</v>
      </c>
      <c r="R540" s="624">
        <f t="shared" si="69"/>
        <v>0</v>
      </c>
      <c r="S540" s="307" t="str">
        <f t="shared" si="75"/>
        <v/>
      </c>
    </row>
    <row r="541" spans="1:19" s="311" customFormat="1" ht="12" customHeight="1" thickBot="1">
      <c r="A541" s="240" t="s">
        <v>668</v>
      </c>
      <c r="B541" s="238" t="s">
        <v>669</v>
      </c>
      <c r="C541" s="241" t="s">
        <v>695</v>
      </c>
      <c r="D541" s="1552" t="str">
        <f t="shared" si="74"/>
        <v/>
      </c>
      <c r="E541" s="1613">
        <f>IF(ISERROR(VLOOKUP(CONCATENATE($B541,"-",$C541),IN_1A!$B$2:$AA$3000,3,FALSE))=TRUE,"",VLOOKUP(CONCATENATE($B541,"-",$C541),IN_1A!$B$2:$AA$3000,3,FALSE))</f>
        <v>0</v>
      </c>
      <c r="F541" s="1614">
        <f>IF(ISERROR(VLOOKUP(CONCATENATE($B541,"-",$C541),IN_1A!$B$2:$AA$3000,4,FALSE))=TRUE,"",VLOOKUP(CONCATENATE($B541,"-",$C541),IN_1A!$B$2:$AA$3000,4,FALSE))</f>
        <v>0</v>
      </c>
      <c r="G541" s="1613">
        <f>IF(ISERROR(VLOOKUP(CONCATENATE($B541,"-",$C541),IN_1A!$B$2:$AA$3000,5,FALSE))=TRUE,"",VLOOKUP(CONCATENATE($B541,"-",$C541),IN_1A!$B$2:$AA$3000,5,FALSE))</f>
        <v>0</v>
      </c>
      <c r="H541" s="1614">
        <f>IF(ISERROR(VLOOKUP(CONCATENATE($B541,"-",$C541),IN_1A!$B$2:$AA$3000,6,FALSE))=TRUE,"",VLOOKUP(CONCATENATE($B541,"-",$C541),IN_1A!$B$2:$AA$3000,6,FALSE))</f>
        <v>0</v>
      </c>
      <c r="I541" s="1613">
        <f>IF(ISERROR(VLOOKUP(CONCATENATE($B541,"-",$C541),IN_1A!$B$2:$AA$3000,7,FALSE))=TRUE,"",VLOOKUP(CONCATENATE($B541,"-",$C541),IN_1A!$B$2:$AA$3000,7,FALSE))</f>
        <v>0</v>
      </c>
      <c r="J541" s="1614">
        <f>IF(ISERROR(VLOOKUP(CONCATENATE($B541,"-",$C541),IN_1A!$B$2:$AA$3000,8,FALSE))=TRUE,"",VLOOKUP(CONCATENATE($B541,"-",$C541),IN_1A!$B$2:$AA$3000,8,FALSE))</f>
        <v>0</v>
      </c>
      <c r="K541" s="1613">
        <f>IF(ISERROR(VLOOKUP(CONCATENATE($B541,"-",$C541),IN_1A!$B$2:$AA$3000,9,FALSE))=TRUE,"",VLOOKUP(CONCATENATE($B541,"-",$C541),IN_1A!$B$2:$AA$3000,9,FALSE))</f>
        <v>0</v>
      </c>
      <c r="L541" s="1614">
        <f>IF(ISERROR(VLOOKUP(CONCATENATE($B541,"-",$C541),IN_1A!$B$2:$AA$3000,10,FALSE))=TRUE,"",VLOOKUP(CONCATENATE($B541,"-",$C541),IN_1A!$B$2:$AA$3000,10,FALSE))</f>
        <v>0</v>
      </c>
      <c r="M541" s="1613">
        <f>IF(ISERROR(VLOOKUP(CONCATENATE($B541,"-",$C541),IN_1A!$B$2:$AA$3000,11,FALSE))=TRUE,"",VLOOKUP(CONCATENATE($B541,"-",$C541),IN_1A!$B$2:$AA$3000,11,FALSE))</f>
        <v>0</v>
      </c>
      <c r="N541" s="1614">
        <f>IF(ISERROR(VLOOKUP(CONCATENATE($B541,"-",$C541),IN_1A!$B$2:$AA$3000,12,FALSE))=TRUE,"",VLOOKUP(CONCATENATE($B541,"-",$C541),IN_1A!$B$2:$AA$3000,12,FALSE))</f>
        <v>0</v>
      </c>
      <c r="O541" s="1613">
        <f>IF(ISERROR(VLOOKUP(CONCATENATE($B541,"-",$C541),IN_1A!$B$2:$AA$3000,13,FALSE))=TRUE,"",VLOOKUP(CONCATENATE($B541,"-",$C541),IN_1A!$B$2:$AA$3000,13,FALSE))</f>
        <v>0</v>
      </c>
      <c r="P541" s="1614">
        <f>IF(ISERROR(VLOOKUP(CONCATENATE($B541,"-",$C541),IN_1A!$B$2:$AA$3000,14,FALSE))=TRUE,"",VLOOKUP(CONCATENATE($B541,"-",$C541),IN_1A!$B$2:$AA$3000,14,FALSE))</f>
        <v>0</v>
      </c>
      <c r="Q541" s="623">
        <f t="shared" si="69"/>
        <v>0</v>
      </c>
      <c r="R541" s="624">
        <f t="shared" si="69"/>
        <v>0</v>
      </c>
      <c r="S541" s="307" t="str">
        <f t="shared" si="75"/>
        <v/>
      </c>
    </row>
    <row r="542" spans="1:19" s="311" customFormat="1" ht="12" customHeight="1" thickBot="1">
      <c r="A542" s="240" t="s">
        <v>670</v>
      </c>
      <c r="B542" s="261" t="s">
        <v>671</v>
      </c>
      <c r="C542" s="262" t="s">
        <v>695</v>
      </c>
      <c r="D542" s="1552" t="str">
        <f t="shared" si="74"/>
        <v/>
      </c>
      <c r="E542" s="1613">
        <f>IF(ISERROR(VLOOKUP(CONCATENATE($B542,"-",$C542),IN_1A!$B$2:$AA$3000,3,FALSE))=TRUE,"",VLOOKUP(CONCATENATE($B542,"-",$C542),IN_1A!$B$2:$AA$3000,3,FALSE))</f>
        <v>0</v>
      </c>
      <c r="F542" s="1614">
        <f>IF(ISERROR(VLOOKUP(CONCATENATE($B542,"-",$C542),IN_1A!$B$2:$AA$3000,4,FALSE))=TRUE,"",VLOOKUP(CONCATENATE($B542,"-",$C542),IN_1A!$B$2:$AA$3000,4,FALSE))</f>
        <v>0</v>
      </c>
      <c r="G542" s="1613">
        <f>IF(ISERROR(VLOOKUP(CONCATENATE($B542,"-",$C542),IN_1A!$B$2:$AA$3000,5,FALSE))=TRUE,"",VLOOKUP(CONCATENATE($B542,"-",$C542),IN_1A!$B$2:$AA$3000,5,FALSE))</f>
        <v>0</v>
      </c>
      <c r="H542" s="1614">
        <f>IF(ISERROR(VLOOKUP(CONCATENATE($B542,"-",$C542),IN_1A!$B$2:$AA$3000,6,FALSE))=TRUE,"",VLOOKUP(CONCATENATE($B542,"-",$C542),IN_1A!$B$2:$AA$3000,6,FALSE))</f>
        <v>0</v>
      </c>
      <c r="I542" s="1613">
        <f>IF(ISERROR(VLOOKUP(CONCATENATE($B542,"-",$C542),IN_1A!$B$2:$AA$3000,7,FALSE))=TRUE,"",VLOOKUP(CONCATENATE($B542,"-",$C542),IN_1A!$B$2:$AA$3000,7,FALSE))</f>
        <v>0</v>
      </c>
      <c r="J542" s="1614">
        <f>IF(ISERROR(VLOOKUP(CONCATENATE($B542,"-",$C542),IN_1A!$B$2:$AA$3000,8,FALSE))=TRUE,"",VLOOKUP(CONCATENATE($B542,"-",$C542),IN_1A!$B$2:$AA$3000,8,FALSE))</f>
        <v>0</v>
      </c>
      <c r="K542" s="1613">
        <f>IF(ISERROR(VLOOKUP(CONCATENATE($B542,"-",$C542),IN_1A!$B$2:$AA$3000,9,FALSE))=TRUE,"",VLOOKUP(CONCATENATE($B542,"-",$C542),IN_1A!$B$2:$AA$3000,9,FALSE))</f>
        <v>0</v>
      </c>
      <c r="L542" s="1614">
        <f>IF(ISERROR(VLOOKUP(CONCATENATE($B542,"-",$C542),IN_1A!$B$2:$AA$3000,10,FALSE))=TRUE,"",VLOOKUP(CONCATENATE($B542,"-",$C542),IN_1A!$B$2:$AA$3000,10,FALSE))</f>
        <v>0</v>
      </c>
      <c r="M542" s="1613">
        <f>IF(ISERROR(VLOOKUP(CONCATENATE($B542,"-",$C542),IN_1A!$B$2:$AA$3000,11,FALSE))=TRUE,"",VLOOKUP(CONCATENATE($B542,"-",$C542),IN_1A!$B$2:$AA$3000,11,FALSE))</f>
        <v>0</v>
      </c>
      <c r="N542" s="1614">
        <f>IF(ISERROR(VLOOKUP(CONCATENATE($B542,"-",$C542),IN_1A!$B$2:$AA$3000,12,FALSE))=TRUE,"",VLOOKUP(CONCATENATE($B542,"-",$C542),IN_1A!$B$2:$AA$3000,12,FALSE))</f>
        <v>0</v>
      </c>
      <c r="O542" s="1613">
        <f>IF(ISERROR(VLOOKUP(CONCATENATE($B542,"-",$C542),IN_1A!$B$2:$AA$3000,13,FALSE))=TRUE,"",VLOOKUP(CONCATENATE($B542,"-",$C542),IN_1A!$B$2:$AA$3000,13,FALSE))</f>
        <v>0</v>
      </c>
      <c r="P542" s="1614">
        <f>IF(ISERROR(VLOOKUP(CONCATENATE($B542,"-",$C542),IN_1A!$B$2:$AA$3000,14,FALSE))=TRUE,"",VLOOKUP(CONCATENATE($B542,"-",$C542),IN_1A!$B$2:$AA$3000,14,FALSE))</f>
        <v>0</v>
      </c>
      <c r="Q542" s="623">
        <f t="shared" si="69"/>
        <v>0</v>
      </c>
      <c r="R542" s="624">
        <f t="shared" si="69"/>
        <v>0</v>
      </c>
      <c r="S542" s="307" t="str">
        <f t="shared" si="75"/>
        <v/>
      </c>
    </row>
    <row r="543" spans="1:19" s="311" customFormat="1" ht="12" customHeight="1" thickBot="1">
      <c r="A543" s="240" t="s">
        <v>672</v>
      </c>
      <c r="B543" s="261" t="s">
        <v>673</v>
      </c>
      <c r="C543" s="262" t="s">
        <v>695</v>
      </c>
      <c r="D543" s="1552" t="str">
        <f t="shared" si="74"/>
        <v/>
      </c>
      <c r="E543" s="1613">
        <f>IF(ISERROR(VLOOKUP(CONCATENATE($B543,"-",$C543),IN_1A!$B$2:$AA$3000,3,FALSE))=TRUE,"",VLOOKUP(CONCATENATE($B543,"-",$C543),IN_1A!$B$2:$AA$3000,3,FALSE))</f>
        <v>0</v>
      </c>
      <c r="F543" s="1614">
        <f>IF(ISERROR(VLOOKUP(CONCATENATE($B543,"-",$C543),IN_1A!$B$2:$AA$3000,4,FALSE))=TRUE,"",VLOOKUP(CONCATENATE($B543,"-",$C543),IN_1A!$B$2:$AA$3000,4,FALSE))</f>
        <v>0</v>
      </c>
      <c r="G543" s="1613">
        <f>IF(ISERROR(VLOOKUP(CONCATENATE($B543,"-",$C543),IN_1A!$B$2:$AA$3000,5,FALSE))=TRUE,"",VLOOKUP(CONCATENATE($B543,"-",$C543),IN_1A!$B$2:$AA$3000,5,FALSE))</f>
        <v>0</v>
      </c>
      <c r="H543" s="1614">
        <f>IF(ISERROR(VLOOKUP(CONCATENATE($B543,"-",$C543),IN_1A!$B$2:$AA$3000,6,FALSE))=TRUE,"",VLOOKUP(CONCATENATE($B543,"-",$C543),IN_1A!$B$2:$AA$3000,6,FALSE))</f>
        <v>0</v>
      </c>
      <c r="I543" s="1613">
        <f>IF(ISERROR(VLOOKUP(CONCATENATE($B543,"-",$C543),IN_1A!$B$2:$AA$3000,7,FALSE))=TRUE,"",VLOOKUP(CONCATENATE($B543,"-",$C543),IN_1A!$B$2:$AA$3000,7,FALSE))</f>
        <v>0</v>
      </c>
      <c r="J543" s="1614">
        <f>IF(ISERROR(VLOOKUP(CONCATENATE($B543,"-",$C543),IN_1A!$B$2:$AA$3000,8,FALSE))=TRUE,"",VLOOKUP(CONCATENATE($B543,"-",$C543),IN_1A!$B$2:$AA$3000,8,FALSE))</f>
        <v>0</v>
      </c>
      <c r="K543" s="1613">
        <f>IF(ISERROR(VLOOKUP(CONCATENATE($B543,"-",$C543),IN_1A!$B$2:$AA$3000,9,FALSE))=TRUE,"",VLOOKUP(CONCATENATE($B543,"-",$C543),IN_1A!$B$2:$AA$3000,9,FALSE))</f>
        <v>0</v>
      </c>
      <c r="L543" s="1614">
        <f>IF(ISERROR(VLOOKUP(CONCATENATE($B543,"-",$C543),IN_1A!$B$2:$AA$3000,10,FALSE))=TRUE,"",VLOOKUP(CONCATENATE($B543,"-",$C543),IN_1A!$B$2:$AA$3000,10,FALSE))</f>
        <v>0</v>
      </c>
      <c r="M543" s="1613">
        <f>IF(ISERROR(VLOOKUP(CONCATENATE($B543,"-",$C543),IN_1A!$B$2:$AA$3000,11,FALSE))=TRUE,"",VLOOKUP(CONCATENATE($B543,"-",$C543),IN_1A!$B$2:$AA$3000,11,FALSE))</f>
        <v>0</v>
      </c>
      <c r="N543" s="1614">
        <f>IF(ISERROR(VLOOKUP(CONCATENATE($B543,"-",$C543),IN_1A!$B$2:$AA$3000,12,FALSE))=TRUE,"",VLOOKUP(CONCATENATE($B543,"-",$C543),IN_1A!$B$2:$AA$3000,12,FALSE))</f>
        <v>0</v>
      </c>
      <c r="O543" s="1613">
        <f>IF(ISERROR(VLOOKUP(CONCATENATE($B543,"-",$C543),IN_1A!$B$2:$AA$3000,13,FALSE))=TRUE,"",VLOOKUP(CONCATENATE($B543,"-",$C543),IN_1A!$B$2:$AA$3000,13,FALSE))</f>
        <v>0</v>
      </c>
      <c r="P543" s="1614">
        <f>IF(ISERROR(VLOOKUP(CONCATENATE($B543,"-",$C543),IN_1A!$B$2:$AA$3000,14,FALSE))=TRUE,"",VLOOKUP(CONCATENATE($B543,"-",$C543),IN_1A!$B$2:$AA$3000,14,FALSE))</f>
        <v>0</v>
      </c>
      <c r="Q543" s="623">
        <f t="shared" si="69"/>
        <v>0</v>
      </c>
      <c r="R543" s="624">
        <f t="shared" si="69"/>
        <v>0</v>
      </c>
      <c r="S543" s="307" t="str">
        <f t="shared" si="75"/>
        <v/>
      </c>
    </row>
    <row r="544" spans="1:19" s="311" customFormat="1" ht="12" customHeight="1" thickBot="1">
      <c r="A544" s="242" t="s">
        <v>674</v>
      </c>
      <c r="B544" s="243" t="s">
        <v>675</v>
      </c>
      <c r="C544" s="244" t="s">
        <v>695</v>
      </c>
      <c r="D544" s="1552" t="str">
        <f t="shared" si="74"/>
        <v/>
      </c>
      <c r="E544" s="1615">
        <f>IF(ISERROR(VLOOKUP(CONCATENATE($B544,"-",$C544),IN_1A!$B$2:$AA$3000,3,FALSE))=TRUE,"",VLOOKUP(CONCATENATE($B544,"-",$C544),IN_1A!$B$2:$AA$3000,3,FALSE))</f>
        <v>0</v>
      </c>
      <c r="F544" s="1616">
        <f>IF(ISERROR(VLOOKUP(CONCATENATE($B544,"-",$C544),IN_1A!$B$2:$AA$3000,4,FALSE))=TRUE,"",VLOOKUP(CONCATENATE($B544,"-",$C544),IN_1A!$B$2:$AA$3000,4,FALSE))</f>
        <v>0</v>
      </c>
      <c r="G544" s="1615">
        <f>IF(ISERROR(VLOOKUP(CONCATENATE($B544,"-",$C544),IN_1A!$B$2:$AA$3000,5,FALSE))=TRUE,"",VLOOKUP(CONCATENATE($B544,"-",$C544),IN_1A!$B$2:$AA$3000,5,FALSE))</f>
        <v>0</v>
      </c>
      <c r="H544" s="1616">
        <f>IF(ISERROR(VLOOKUP(CONCATENATE($B544,"-",$C544),IN_1A!$B$2:$AA$3000,6,FALSE))=TRUE,"",VLOOKUP(CONCATENATE($B544,"-",$C544),IN_1A!$B$2:$AA$3000,6,FALSE))</f>
        <v>0</v>
      </c>
      <c r="I544" s="1615">
        <f>IF(ISERROR(VLOOKUP(CONCATENATE($B544,"-",$C544),IN_1A!$B$2:$AA$3000,7,FALSE))=TRUE,"",VLOOKUP(CONCATENATE($B544,"-",$C544),IN_1A!$B$2:$AA$3000,7,FALSE))</f>
        <v>0</v>
      </c>
      <c r="J544" s="1616">
        <f>IF(ISERROR(VLOOKUP(CONCATENATE($B544,"-",$C544),IN_1A!$B$2:$AA$3000,8,FALSE))=TRUE,"",VLOOKUP(CONCATENATE($B544,"-",$C544),IN_1A!$B$2:$AA$3000,8,FALSE))</f>
        <v>0</v>
      </c>
      <c r="K544" s="1615">
        <f>IF(ISERROR(VLOOKUP(CONCATENATE($B544,"-",$C544),IN_1A!$B$2:$AA$3000,9,FALSE))=TRUE,"",VLOOKUP(CONCATENATE($B544,"-",$C544),IN_1A!$B$2:$AA$3000,9,FALSE))</f>
        <v>0</v>
      </c>
      <c r="L544" s="1616">
        <f>IF(ISERROR(VLOOKUP(CONCATENATE($B544,"-",$C544),IN_1A!$B$2:$AA$3000,10,FALSE))=TRUE,"",VLOOKUP(CONCATENATE($B544,"-",$C544),IN_1A!$B$2:$AA$3000,10,FALSE))</f>
        <v>0</v>
      </c>
      <c r="M544" s="1615">
        <f>IF(ISERROR(VLOOKUP(CONCATENATE($B544,"-",$C544),IN_1A!$B$2:$AA$3000,11,FALSE))=TRUE,"",VLOOKUP(CONCATENATE($B544,"-",$C544),IN_1A!$B$2:$AA$3000,11,FALSE))</f>
        <v>0</v>
      </c>
      <c r="N544" s="1616">
        <f>IF(ISERROR(VLOOKUP(CONCATENATE($B544,"-",$C544),IN_1A!$B$2:$AA$3000,12,FALSE))=TRUE,"",VLOOKUP(CONCATENATE($B544,"-",$C544),IN_1A!$B$2:$AA$3000,12,FALSE))</f>
        <v>0</v>
      </c>
      <c r="O544" s="1615">
        <f>IF(ISERROR(VLOOKUP(CONCATENATE($B544,"-",$C544),IN_1A!$B$2:$AA$3000,13,FALSE))=TRUE,"",VLOOKUP(CONCATENATE($B544,"-",$C544),IN_1A!$B$2:$AA$3000,13,FALSE))</f>
        <v>0</v>
      </c>
      <c r="P544" s="1616">
        <f>IF(ISERROR(VLOOKUP(CONCATENATE($B544,"-",$C544),IN_1A!$B$2:$AA$3000,14,FALSE))=TRUE,"",VLOOKUP(CONCATENATE($B544,"-",$C544),IN_1A!$B$2:$AA$3000,14,FALSE))</f>
        <v>0</v>
      </c>
      <c r="Q544" s="625">
        <f t="shared" si="69"/>
        <v>0</v>
      </c>
      <c r="R544" s="626">
        <f t="shared" si="69"/>
        <v>0</v>
      </c>
      <c r="S544" s="307" t="str">
        <f t="shared" si="75"/>
        <v/>
      </c>
    </row>
    <row r="545" spans="1:167" s="311" customFormat="1" ht="12" customHeight="1" thickBot="1">
      <c r="A545" s="245" t="s">
        <v>606</v>
      </c>
      <c r="B545" s="259"/>
      <c r="C545" s="239"/>
      <c r="D545" s="1556"/>
      <c r="E545" s="536"/>
      <c r="F545" s="533"/>
      <c r="G545" s="533"/>
      <c r="H545" s="533"/>
      <c r="I545" s="533"/>
      <c r="J545" s="533"/>
      <c r="K545" s="533"/>
      <c r="L545" s="533"/>
      <c r="M545" s="533"/>
      <c r="N545" s="533"/>
      <c r="O545" s="533"/>
      <c r="P545" s="533"/>
      <c r="Q545" s="627"/>
      <c r="R545" s="628"/>
      <c r="S545" s="307" t="str">
        <f t="shared" si="75"/>
        <v/>
      </c>
    </row>
    <row r="546" spans="1:167" s="311" customFormat="1" ht="12" customHeight="1" thickBot="1">
      <c r="A546" s="237" t="s">
        <v>658</v>
      </c>
      <c r="B546" s="248" t="s">
        <v>676</v>
      </c>
      <c r="C546" s="249" t="s">
        <v>695</v>
      </c>
      <c r="D546" s="1552" t="str">
        <f t="shared" ref="D546:D555" si="76">CONCATENATE(D$494)</f>
        <v/>
      </c>
      <c r="E546" s="1611">
        <f>IF(ISERROR(VLOOKUP(CONCATENATE($B546,"-",$C546),IN_1A!$B$2:$AA$3000,3,FALSE))=TRUE,"",VLOOKUP(CONCATENATE($B546,"-",$C546),IN_1A!$B$2:$AA$3000,3,FALSE))</f>
        <v>0</v>
      </c>
      <c r="F546" s="1612">
        <f>IF(ISERROR(VLOOKUP(CONCATENATE($B546,"-",$C546),IN_1A!$B$2:$AA$3000,4,FALSE))=TRUE,"",VLOOKUP(CONCATENATE($B546,"-",$C546),IN_1A!$B$2:$AA$3000,4,FALSE))</f>
        <v>0</v>
      </c>
      <c r="G546" s="1611">
        <f>IF(ISERROR(VLOOKUP(CONCATENATE($B546,"-",$C546),IN_1A!$B$2:$AA$3000,5,FALSE))=TRUE,"",VLOOKUP(CONCATENATE($B546,"-",$C546),IN_1A!$B$2:$AA$3000,5,FALSE))</f>
        <v>0</v>
      </c>
      <c r="H546" s="1612">
        <f>IF(ISERROR(VLOOKUP(CONCATENATE($B546,"-",$C546),IN_1A!$B$2:$AA$3000,6,FALSE))=TRUE,"",VLOOKUP(CONCATENATE($B546,"-",$C546),IN_1A!$B$2:$AA$3000,6,FALSE))</f>
        <v>0</v>
      </c>
      <c r="I546" s="1611">
        <f>IF(ISERROR(VLOOKUP(CONCATENATE($B546,"-",$C546),IN_1A!$B$2:$AA$3000,7,FALSE))=TRUE,"",VLOOKUP(CONCATENATE($B546,"-",$C546),IN_1A!$B$2:$AA$3000,7,FALSE))</f>
        <v>0</v>
      </c>
      <c r="J546" s="1612">
        <f>IF(ISERROR(VLOOKUP(CONCATENATE($B546,"-",$C546),IN_1A!$B$2:$AA$3000,8,FALSE))=TRUE,"",VLOOKUP(CONCATENATE($B546,"-",$C546),IN_1A!$B$2:$AA$3000,8,FALSE))</f>
        <v>0</v>
      </c>
      <c r="K546" s="1611">
        <f>IF(ISERROR(VLOOKUP(CONCATENATE($B546,"-",$C546),IN_1A!$B$2:$AA$3000,9,FALSE))=TRUE,"",VLOOKUP(CONCATENATE($B546,"-",$C546),IN_1A!$B$2:$AA$3000,9,FALSE))</f>
        <v>0</v>
      </c>
      <c r="L546" s="1612">
        <f>IF(ISERROR(VLOOKUP(CONCATENATE($B546,"-",$C546),IN_1A!$B$2:$AA$3000,10,FALSE))=TRUE,"",VLOOKUP(CONCATENATE($B546,"-",$C546),IN_1A!$B$2:$AA$3000,10,FALSE))</f>
        <v>0</v>
      </c>
      <c r="M546" s="1611">
        <f>IF(ISERROR(VLOOKUP(CONCATENATE($B546,"-",$C546),IN_1A!$B$2:$AA$3000,11,FALSE))=TRUE,"",VLOOKUP(CONCATENATE($B546,"-",$C546),IN_1A!$B$2:$AA$3000,11,FALSE))</f>
        <v>0</v>
      </c>
      <c r="N546" s="1612">
        <f>IF(ISERROR(VLOOKUP(CONCATENATE($B546,"-",$C546),IN_1A!$B$2:$AA$3000,12,FALSE))=TRUE,"",VLOOKUP(CONCATENATE($B546,"-",$C546),IN_1A!$B$2:$AA$3000,12,FALSE))</f>
        <v>0</v>
      </c>
      <c r="O546" s="1611">
        <f>IF(ISERROR(VLOOKUP(CONCATENATE($B546,"-",$C546),IN_1A!$B$2:$AA$3000,13,FALSE))=TRUE,"",VLOOKUP(CONCATENATE($B546,"-",$C546),IN_1A!$B$2:$AA$3000,13,FALSE))</f>
        <v>0</v>
      </c>
      <c r="P546" s="1612">
        <f>IF(ISERROR(VLOOKUP(CONCATENATE($B546,"-",$C546),IN_1A!$B$2:$AA$3000,14,FALSE))=TRUE,"",VLOOKUP(CONCATENATE($B546,"-",$C546),IN_1A!$B$2:$AA$3000,14,FALSE))</f>
        <v>0</v>
      </c>
      <c r="Q546" s="621">
        <f t="shared" si="69"/>
        <v>0</v>
      </c>
      <c r="R546" s="622">
        <f t="shared" si="69"/>
        <v>0</v>
      </c>
      <c r="S546" s="307" t="str">
        <f t="shared" si="75"/>
        <v/>
      </c>
    </row>
    <row r="547" spans="1:167" s="308" customFormat="1" ht="12" thickBot="1">
      <c r="A547" s="240" t="s">
        <v>660</v>
      </c>
      <c r="B547" s="238" t="s">
        <v>677</v>
      </c>
      <c r="C547" s="241" t="s">
        <v>695</v>
      </c>
      <c r="D547" s="1552" t="str">
        <f t="shared" si="76"/>
        <v/>
      </c>
      <c r="E547" s="1613">
        <f>IF(ISERROR(VLOOKUP(CONCATENATE($B547,"-",$C547),IN_1A!$B$2:$AA$3000,3,FALSE))=TRUE,"",VLOOKUP(CONCATENATE($B547,"-",$C547),IN_1A!$B$2:$AA$3000,3,FALSE))</f>
        <v>0</v>
      </c>
      <c r="F547" s="1614">
        <f>IF(ISERROR(VLOOKUP(CONCATENATE($B547,"-",$C547),IN_1A!$B$2:$AA$3000,4,FALSE))=TRUE,"",VLOOKUP(CONCATENATE($B547,"-",$C547),IN_1A!$B$2:$AA$3000,4,FALSE))</f>
        <v>0</v>
      </c>
      <c r="G547" s="1613">
        <f>IF(ISERROR(VLOOKUP(CONCATENATE($B547,"-",$C547),IN_1A!$B$2:$AA$3000,5,FALSE))=TRUE,"",VLOOKUP(CONCATENATE($B547,"-",$C547),IN_1A!$B$2:$AA$3000,5,FALSE))</f>
        <v>0</v>
      </c>
      <c r="H547" s="1614">
        <f>IF(ISERROR(VLOOKUP(CONCATENATE($B547,"-",$C547),IN_1A!$B$2:$AA$3000,6,FALSE))=TRUE,"",VLOOKUP(CONCATENATE($B547,"-",$C547),IN_1A!$B$2:$AA$3000,6,FALSE))</f>
        <v>0</v>
      </c>
      <c r="I547" s="1613">
        <f>IF(ISERROR(VLOOKUP(CONCATENATE($B547,"-",$C547),IN_1A!$B$2:$AA$3000,7,FALSE))=TRUE,"",VLOOKUP(CONCATENATE($B547,"-",$C547),IN_1A!$B$2:$AA$3000,7,FALSE))</f>
        <v>0</v>
      </c>
      <c r="J547" s="1614">
        <f>IF(ISERROR(VLOOKUP(CONCATENATE($B547,"-",$C547),IN_1A!$B$2:$AA$3000,8,FALSE))=TRUE,"",VLOOKUP(CONCATENATE($B547,"-",$C547),IN_1A!$B$2:$AA$3000,8,FALSE))</f>
        <v>0</v>
      </c>
      <c r="K547" s="1613">
        <f>IF(ISERROR(VLOOKUP(CONCATENATE($B547,"-",$C547),IN_1A!$B$2:$AA$3000,9,FALSE))=TRUE,"",VLOOKUP(CONCATENATE($B547,"-",$C547),IN_1A!$B$2:$AA$3000,9,FALSE))</f>
        <v>0</v>
      </c>
      <c r="L547" s="1614">
        <f>IF(ISERROR(VLOOKUP(CONCATENATE($B547,"-",$C547),IN_1A!$B$2:$AA$3000,10,FALSE))=TRUE,"",VLOOKUP(CONCATENATE($B547,"-",$C547),IN_1A!$B$2:$AA$3000,10,FALSE))</f>
        <v>0</v>
      </c>
      <c r="M547" s="1613">
        <f>IF(ISERROR(VLOOKUP(CONCATENATE($B547,"-",$C547),IN_1A!$B$2:$AA$3000,11,FALSE))=TRUE,"",VLOOKUP(CONCATENATE($B547,"-",$C547),IN_1A!$B$2:$AA$3000,11,FALSE))</f>
        <v>0</v>
      </c>
      <c r="N547" s="1614">
        <f>IF(ISERROR(VLOOKUP(CONCATENATE($B547,"-",$C547),IN_1A!$B$2:$AA$3000,12,FALSE))=TRUE,"",VLOOKUP(CONCATENATE($B547,"-",$C547),IN_1A!$B$2:$AA$3000,12,FALSE))</f>
        <v>0</v>
      </c>
      <c r="O547" s="1613">
        <f>IF(ISERROR(VLOOKUP(CONCATENATE($B547,"-",$C547),IN_1A!$B$2:$AA$3000,13,FALSE))=TRUE,"",VLOOKUP(CONCATENATE($B547,"-",$C547),IN_1A!$B$2:$AA$3000,13,FALSE))</f>
        <v>0</v>
      </c>
      <c r="P547" s="1614">
        <f>IF(ISERROR(VLOOKUP(CONCATENATE($B547,"-",$C547),IN_1A!$B$2:$AA$3000,14,FALSE))=TRUE,"",VLOOKUP(CONCATENATE($B547,"-",$C547),IN_1A!$B$2:$AA$3000,14,FALSE))</f>
        <v>0</v>
      </c>
      <c r="Q547" s="623">
        <f t="shared" si="69"/>
        <v>0</v>
      </c>
      <c r="R547" s="624">
        <f t="shared" si="69"/>
        <v>0</v>
      </c>
      <c r="S547" s="307"/>
    </row>
    <row r="548" spans="1:167" s="311" customFormat="1" ht="12" customHeight="1" thickBot="1">
      <c r="A548" s="240" t="s">
        <v>662</v>
      </c>
      <c r="B548" s="238" t="s">
        <v>678</v>
      </c>
      <c r="C548" s="241" t="s">
        <v>695</v>
      </c>
      <c r="D548" s="1552" t="str">
        <f t="shared" si="76"/>
        <v/>
      </c>
      <c r="E548" s="1613">
        <f>IF(ISERROR(VLOOKUP(CONCATENATE($B548,"-",$C548),IN_1A!$B$2:$AA$3000,3,FALSE))=TRUE,"",VLOOKUP(CONCATENATE($B548,"-",$C548),IN_1A!$B$2:$AA$3000,3,FALSE))</f>
        <v>0</v>
      </c>
      <c r="F548" s="1614">
        <f>IF(ISERROR(VLOOKUP(CONCATENATE($B548,"-",$C548),IN_1A!$B$2:$AA$3000,4,FALSE))=TRUE,"",VLOOKUP(CONCATENATE($B548,"-",$C548),IN_1A!$B$2:$AA$3000,4,FALSE))</f>
        <v>0</v>
      </c>
      <c r="G548" s="1613">
        <f>IF(ISERROR(VLOOKUP(CONCATENATE($B548,"-",$C548),IN_1A!$B$2:$AA$3000,5,FALSE))=TRUE,"",VLOOKUP(CONCATENATE($B548,"-",$C548),IN_1A!$B$2:$AA$3000,5,FALSE))</f>
        <v>0</v>
      </c>
      <c r="H548" s="1614">
        <f>IF(ISERROR(VLOOKUP(CONCATENATE($B548,"-",$C548),IN_1A!$B$2:$AA$3000,6,FALSE))=TRUE,"",VLOOKUP(CONCATENATE($B548,"-",$C548),IN_1A!$B$2:$AA$3000,6,FALSE))</f>
        <v>0</v>
      </c>
      <c r="I548" s="1613">
        <f>IF(ISERROR(VLOOKUP(CONCATENATE($B548,"-",$C548),IN_1A!$B$2:$AA$3000,7,FALSE))=TRUE,"",VLOOKUP(CONCATENATE($B548,"-",$C548),IN_1A!$B$2:$AA$3000,7,FALSE))</f>
        <v>0</v>
      </c>
      <c r="J548" s="1614">
        <f>IF(ISERROR(VLOOKUP(CONCATENATE($B548,"-",$C548),IN_1A!$B$2:$AA$3000,8,FALSE))=TRUE,"",VLOOKUP(CONCATENATE($B548,"-",$C548),IN_1A!$B$2:$AA$3000,8,FALSE))</f>
        <v>0</v>
      </c>
      <c r="K548" s="1613">
        <f>IF(ISERROR(VLOOKUP(CONCATENATE($B548,"-",$C548),IN_1A!$B$2:$AA$3000,9,FALSE))=TRUE,"",VLOOKUP(CONCATENATE($B548,"-",$C548),IN_1A!$B$2:$AA$3000,9,FALSE))</f>
        <v>0</v>
      </c>
      <c r="L548" s="1614">
        <f>IF(ISERROR(VLOOKUP(CONCATENATE($B548,"-",$C548),IN_1A!$B$2:$AA$3000,10,FALSE))=TRUE,"",VLOOKUP(CONCATENATE($B548,"-",$C548),IN_1A!$B$2:$AA$3000,10,FALSE))</f>
        <v>0</v>
      </c>
      <c r="M548" s="1613">
        <f>IF(ISERROR(VLOOKUP(CONCATENATE($B548,"-",$C548),IN_1A!$B$2:$AA$3000,11,FALSE))=TRUE,"",VLOOKUP(CONCATENATE($B548,"-",$C548),IN_1A!$B$2:$AA$3000,11,FALSE))</f>
        <v>0</v>
      </c>
      <c r="N548" s="1614">
        <f>IF(ISERROR(VLOOKUP(CONCATENATE($B548,"-",$C548),IN_1A!$B$2:$AA$3000,12,FALSE))=TRUE,"",VLOOKUP(CONCATENATE($B548,"-",$C548),IN_1A!$B$2:$AA$3000,12,FALSE))</f>
        <v>0</v>
      </c>
      <c r="O548" s="1613">
        <f>IF(ISERROR(VLOOKUP(CONCATENATE($B548,"-",$C548),IN_1A!$B$2:$AA$3000,13,FALSE))=TRUE,"",VLOOKUP(CONCATENATE($B548,"-",$C548),IN_1A!$B$2:$AA$3000,13,FALSE))</f>
        <v>0</v>
      </c>
      <c r="P548" s="1614">
        <f>IF(ISERROR(VLOOKUP(CONCATENATE($B548,"-",$C548),IN_1A!$B$2:$AA$3000,14,FALSE))=TRUE,"",VLOOKUP(CONCATENATE($B548,"-",$C548),IN_1A!$B$2:$AA$3000,14,FALSE))</f>
        <v>0</v>
      </c>
      <c r="Q548" s="623">
        <f t="shared" si="69"/>
        <v>0</v>
      </c>
      <c r="R548" s="624">
        <f t="shared" si="69"/>
        <v>0</v>
      </c>
      <c r="S548" s="307" t="str">
        <f t="shared" ref="S548:S557" si="77">IF(O548&gt;Q548,"ERRORE",IF(P548&gt;R548,"ERRORE",""))</f>
        <v/>
      </c>
    </row>
    <row r="549" spans="1:167" s="311" customFormat="1" ht="12" customHeight="1" thickBot="1">
      <c r="A549" s="240" t="s">
        <v>664</v>
      </c>
      <c r="B549" s="238" t="s">
        <v>679</v>
      </c>
      <c r="C549" s="241" t="s">
        <v>695</v>
      </c>
      <c r="D549" s="1552" t="str">
        <f t="shared" si="76"/>
        <v/>
      </c>
      <c r="E549" s="1613">
        <f>IF(ISERROR(VLOOKUP(CONCATENATE($B549,"-",$C549),IN_1A!$B$2:$AA$3000,3,FALSE))=TRUE,"",VLOOKUP(CONCATENATE($B549,"-",$C549),IN_1A!$B$2:$AA$3000,3,FALSE))</f>
        <v>0</v>
      </c>
      <c r="F549" s="1614">
        <f>IF(ISERROR(VLOOKUP(CONCATENATE($B549,"-",$C549),IN_1A!$B$2:$AA$3000,4,FALSE))=TRUE,"",VLOOKUP(CONCATENATE($B549,"-",$C549),IN_1A!$B$2:$AA$3000,4,FALSE))</f>
        <v>0</v>
      </c>
      <c r="G549" s="1613">
        <f>IF(ISERROR(VLOOKUP(CONCATENATE($B549,"-",$C549),IN_1A!$B$2:$AA$3000,5,FALSE))=TRUE,"",VLOOKUP(CONCATENATE($B549,"-",$C549),IN_1A!$B$2:$AA$3000,5,FALSE))</f>
        <v>0</v>
      </c>
      <c r="H549" s="1614">
        <f>IF(ISERROR(VLOOKUP(CONCATENATE($B549,"-",$C549),IN_1A!$B$2:$AA$3000,6,FALSE))=TRUE,"",VLOOKUP(CONCATENATE($B549,"-",$C549),IN_1A!$B$2:$AA$3000,6,FALSE))</f>
        <v>0</v>
      </c>
      <c r="I549" s="1613">
        <f>IF(ISERROR(VLOOKUP(CONCATENATE($B549,"-",$C549),IN_1A!$B$2:$AA$3000,7,FALSE))=TRUE,"",VLOOKUP(CONCATENATE($B549,"-",$C549),IN_1A!$B$2:$AA$3000,7,FALSE))</f>
        <v>0</v>
      </c>
      <c r="J549" s="1614">
        <f>IF(ISERROR(VLOOKUP(CONCATENATE($B549,"-",$C549),IN_1A!$B$2:$AA$3000,8,FALSE))=TRUE,"",VLOOKUP(CONCATENATE($B549,"-",$C549),IN_1A!$B$2:$AA$3000,8,FALSE))</f>
        <v>0</v>
      </c>
      <c r="K549" s="1613">
        <f>IF(ISERROR(VLOOKUP(CONCATENATE($B549,"-",$C549),IN_1A!$B$2:$AA$3000,9,FALSE))=TRUE,"",VLOOKUP(CONCATENATE($B549,"-",$C549),IN_1A!$B$2:$AA$3000,9,FALSE))</f>
        <v>0</v>
      </c>
      <c r="L549" s="1614">
        <f>IF(ISERROR(VLOOKUP(CONCATENATE($B549,"-",$C549),IN_1A!$B$2:$AA$3000,10,FALSE))=TRUE,"",VLOOKUP(CONCATENATE($B549,"-",$C549),IN_1A!$B$2:$AA$3000,10,FALSE))</f>
        <v>0</v>
      </c>
      <c r="M549" s="1613">
        <f>IF(ISERROR(VLOOKUP(CONCATENATE($B549,"-",$C549),IN_1A!$B$2:$AA$3000,11,FALSE))=TRUE,"",VLOOKUP(CONCATENATE($B549,"-",$C549),IN_1A!$B$2:$AA$3000,11,FALSE))</f>
        <v>0</v>
      </c>
      <c r="N549" s="1614">
        <f>IF(ISERROR(VLOOKUP(CONCATENATE($B549,"-",$C549),IN_1A!$B$2:$AA$3000,12,FALSE))=TRUE,"",VLOOKUP(CONCATENATE($B549,"-",$C549),IN_1A!$B$2:$AA$3000,12,FALSE))</f>
        <v>0</v>
      </c>
      <c r="O549" s="1613">
        <f>IF(ISERROR(VLOOKUP(CONCATENATE($B549,"-",$C549),IN_1A!$B$2:$AA$3000,13,FALSE))=TRUE,"",VLOOKUP(CONCATENATE($B549,"-",$C549),IN_1A!$B$2:$AA$3000,13,FALSE))</f>
        <v>0</v>
      </c>
      <c r="P549" s="1614">
        <f>IF(ISERROR(VLOOKUP(CONCATENATE($B549,"-",$C549),IN_1A!$B$2:$AA$3000,14,FALSE))=TRUE,"",VLOOKUP(CONCATENATE($B549,"-",$C549),IN_1A!$B$2:$AA$3000,14,FALSE))</f>
        <v>0</v>
      </c>
      <c r="Q549" s="623">
        <f t="shared" si="69"/>
        <v>0</v>
      </c>
      <c r="R549" s="624">
        <f t="shared" si="69"/>
        <v>0</v>
      </c>
      <c r="S549" s="307" t="str">
        <f t="shared" si="77"/>
        <v/>
      </c>
    </row>
    <row r="550" spans="1:167" s="311" customFormat="1" ht="12" customHeight="1" thickBot="1">
      <c r="A550" s="240" t="s">
        <v>666</v>
      </c>
      <c r="B550" s="256" t="s">
        <v>680</v>
      </c>
      <c r="C550" s="239" t="s">
        <v>695</v>
      </c>
      <c r="D550" s="1552" t="str">
        <f t="shared" si="76"/>
        <v/>
      </c>
      <c r="E550" s="1613">
        <f>IF(ISERROR(VLOOKUP(CONCATENATE($B550,"-",$C550),IN_1A!$B$2:$AA$3000,3,FALSE))=TRUE,"",VLOOKUP(CONCATENATE($B550,"-",$C550),IN_1A!$B$2:$AA$3000,3,FALSE))</f>
        <v>0</v>
      </c>
      <c r="F550" s="1614">
        <f>IF(ISERROR(VLOOKUP(CONCATENATE($B550,"-",$C550),IN_1A!$B$2:$AA$3000,4,FALSE))=TRUE,"",VLOOKUP(CONCATENATE($B550,"-",$C550),IN_1A!$B$2:$AA$3000,4,FALSE))</f>
        <v>0</v>
      </c>
      <c r="G550" s="1613">
        <f>IF(ISERROR(VLOOKUP(CONCATENATE($B550,"-",$C550),IN_1A!$B$2:$AA$3000,5,FALSE))=TRUE,"",VLOOKUP(CONCATENATE($B550,"-",$C550),IN_1A!$B$2:$AA$3000,5,FALSE))</f>
        <v>0</v>
      </c>
      <c r="H550" s="1614">
        <f>IF(ISERROR(VLOOKUP(CONCATENATE($B550,"-",$C550),IN_1A!$B$2:$AA$3000,6,FALSE))=TRUE,"",VLOOKUP(CONCATENATE($B550,"-",$C550),IN_1A!$B$2:$AA$3000,6,FALSE))</f>
        <v>0</v>
      </c>
      <c r="I550" s="1613">
        <f>IF(ISERROR(VLOOKUP(CONCATENATE($B550,"-",$C550),IN_1A!$B$2:$AA$3000,7,FALSE))=TRUE,"",VLOOKUP(CONCATENATE($B550,"-",$C550),IN_1A!$B$2:$AA$3000,7,FALSE))</f>
        <v>0</v>
      </c>
      <c r="J550" s="1614">
        <f>IF(ISERROR(VLOOKUP(CONCATENATE($B550,"-",$C550),IN_1A!$B$2:$AA$3000,8,FALSE))=TRUE,"",VLOOKUP(CONCATENATE($B550,"-",$C550),IN_1A!$B$2:$AA$3000,8,FALSE))</f>
        <v>0</v>
      </c>
      <c r="K550" s="1613">
        <f>IF(ISERROR(VLOOKUP(CONCATENATE($B550,"-",$C550),IN_1A!$B$2:$AA$3000,9,FALSE))=TRUE,"",VLOOKUP(CONCATENATE($B550,"-",$C550),IN_1A!$B$2:$AA$3000,9,FALSE))</f>
        <v>0</v>
      </c>
      <c r="L550" s="1614">
        <f>IF(ISERROR(VLOOKUP(CONCATENATE($B550,"-",$C550),IN_1A!$B$2:$AA$3000,10,FALSE))=TRUE,"",VLOOKUP(CONCATENATE($B550,"-",$C550),IN_1A!$B$2:$AA$3000,10,FALSE))</f>
        <v>0</v>
      </c>
      <c r="M550" s="1613">
        <f>IF(ISERROR(VLOOKUP(CONCATENATE($B550,"-",$C550),IN_1A!$B$2:$AA$3000,11,FALSE))=TRUE,"",VLOOKUP(CONCATENATE($B550,"-",$C550),IN_1A!$B$2:$AA$3000,11,FALSE))</f>
        <v>0</v>
      </c>
      <c r="N550" s="1614">
        <f>IF(ISERROR(VLOOKUP(CONCATENATE($B550,"-",$C550),IN_1A!$B$2:$AA$3000,12,FALSE))=TRUE,"",VLOOKUP(CONCATENATE($B550,"-",$C550),IN_1A!$B$2:$AA$3000,12,FALSE))</f>
        <v>0</v>
      </c>
      <c r="O550" s="1613">
        <f>IF(ISERROR(VLOOKUP(CONCATENATE($B550,"-",$C550),IN_1A!$B$2:$AA$3000,13,FALSE))=TRUE,"",VLOOKUP(CONCATENATE($B550,"-",$C550),IN_1A!$B$2:$AA$3000,13,FALSE))</f>
        <v>0</v>
      </c>
      <c r="P550" s="1614">
        <f>IF(ISERROR(VLOOKUP(CONCATENATE($B550,"-",$C550),IN_1A!$B$2:$AA$3000,14,FALSE))=TRUE,"",VLOOKUP(CONCATENATE($B550,"-",$C550),IN_1A!$B$2:$AA$3000,14,FALSE))</f>
        <v>0</v>
      </c>
      <c r="Q550" s="623">
        <f t="shared" si="69"/>
        <v>0</v>
      </c>
      <c r="R550" s="624">
        <f t="shared" si="69"/>
        <v>0</v>
      </c>
      <c r="S550" s="307" t="str">
        <f t="shared" si="77"/>
        <v/>
      </c>
    </row>
    <row r="551" spans="1:167" s="311" customFormat="1" ht="12" customHeight="1" thickBot="1">
      <c r="A551" s="240" t="s">
        <v>668</v>
      </c>
      <c r="B551" s="238" t="s">
        <v>681</v>
      </c>
      <c r="C551" s="241" t="s">
        <v>695</v>
      </c>
      <c r="D551" s="1552" t="str">
        <f t="shared" si="76"/>
        <v/>
      </c>
      <c r="E551" s="1613">
        <f>IF(ISERROR(VLOOKUP(CONCATENATE($B551,"-",$C551),IN_1A!$B$2:$AA$3000,3,FALSE))=TRUE,"",VLOOKUP(CONCATENATE($B551,"-",$C551),IN_1A!$B$2:$AA$3000,3,FALSE))</f>
        <v>0</v>
      </c>
      <c r="F551" s="1614">
        <f>IF(ISERROR(VLOOKUP(CONCATENATE($B551,"-",$C551),IN_1A!$B$2:$AA$3000,4,FALSE))=TRUE,"",VLOOKUP(CONCATENATE($B551,"-",$C551),IN_1A!$B$2:$AA$3000,4,FALSE))</f>
        <v>0</v>
      </c>
      <c r="G551" s="1613">
        <f>IF(ISERROR(VLOOKUP(CONCATENATE($B551,"-",$C551),IN_1A!$B$2:$AA$3000,5,FALSE))=TRUE,"",VLOOKUP(CONCATENATE($B551,"-",$C551),IN_1A!$B$2:$AA$3000,5,FALSE))</f>
        <v>0</v>
      </c>
      <c r="H551" s="1614">
        <f>IF(ISERROR(VLOOKUP(CONCATENATE($B551,"-",$C551),IN_1A!$B$2:$AA$3000,6,FALSE))=TRUE,"",VLOOKUP(CONCATENATE($B551,"-",$C551),IN_1A!$B$2:$AA$3000,6,FALSE))</f>
        <v>0</v>
      </c>
      <c r="I551" s="1613">
        <f>IF(ISERROR(VLOOKUP(CONCATENATE($B551,"-",$C551),IN_1A!$B$2:$AA$3000,7,FALSE))=TRUE,"",VLOOKUP(CONCATENATE($B551,"-",$C551),IN_1A!$B$2:$AA$3000,7,FALSE))</f>
        <v>0</v>
      </c>
      <c r="J551" s="1614">
        <f>IF(ISERROR(VLOOKUP(CONCATENATE($B551,"-",$C551),IN_1A!$B$2:$AA$3000,8,FALSE))=TRUE,"",VLOOKUP(CONCATENATE($B551,"-",$C551),IN_1A!$B$2:$AA$3000,8,FALSE))</f>
        <v>0</v>
      </c>
      <c r="K551" s="1613">
        <f>IF(ISERROR(VLOOKUP(CONCATENATE($B551,"-",$C551),IN_1A!$B$2:$AA$3000,9,FALSE))=TRUE,"",VLOOKUP(CONCATENATE($B551,"-",$C551),IN_1A!$B$2:$AA$3000,9,FALSE))</f>
        <v>0</v>
      </c>
      <c r="L551" s="1614">
        <f>IF(ISERROR(VLOOKUP(CONCATENATE($B551,"-",$C551),IN_1A!$B$2:$AA$3000,10,FALSE))=TRUE,"",VLOOKUP(CONCATENATE($B551,"-",$C551),IN_1A!$B$2:$AA$3000,10,FALSE))</f>
        <v>0</v>
      </c>
      <c r="M551" s="1613">
        <f>IF(ISERROR(VLOOKUP(CONCATENATE($B551,"-",$C551),IN_1A!$B$2:$AA$3000,11,FALSE))=TRUE,"",VLOOKUP(CONCATENATE($B551,"-",$C551),IN_1A!$B$2:$AA$3000,11,FALSE))</f>
        <v>0</v>
      </c>
      <c r="N551" s="1614">
        <f>IF(ISERROR(VLOOKUP(CONCATENATE($B551,"-",$C551),IN_1A!$B$2:$AA$3000,12,FALSE))=TRUE,"",VLOOKUP(CONCATENATE($B551,"-",$C551),IN_1A!$B$2:$AA$3000,12,FALSE))</f>
        <v>0</v>
      </c>
      <c r="O551" s="1613">
        <f>IF(ISERROR(VLOOKUP(CONCATENATE($B551,"-",$C551),IN_1A!$B$2:$AA$3000,13,FALSE))=TRUE,"",VLOOKUP(CONCATENATE($B551,"-",$C551),IN_1A!$B$2:$AA$3000,13,FALSE))</f>
        <v>0</v>
      </c>
      <c r="P551" s="1614">
        <f>IF(ISERROR(VLOOKUP(CONCATENATE($B551,"-",$C551),IN_1A!$B$2:$AA$3000,14,FALSE))=TRUE,"",VLOOKUP(CONCATENATE($B551,"-",$C551),IN_1A!$B$2:$AA$3000,14,FALSE))</f>
        <v>0</v>
      </c>
      <c r="Q551" s="623">
        <f t="shared" si="69"/>
        <v>0</v>
      </c>
      <c r="R551" s="624">
        <f t="shared" si="69"/>
        <v>0</v>
      </c>
      <c r="S551" s="307" t="str">
        <f t="shared" si="77"/>
        <v/>
      </c>
    </row>
    <row r="552" spans="1:167" s="311" customFormat="1" ht="12" customHeight="1" thickBot="1">
      <c r="A552" s="240" t="s">
        <v>670</v>
      </c>
      <c r="B552" s="261" t="s">
        <v>682</v>
      </c>
      <c r="C552" s="262" t="s">
        <v>695</v>
      </c>
      <c r="D552" s="1552" t="str">
        <f t="shared" si="76"/>
        <v/>
      </c>
      <c r="E552" s="1613">
        <f>IF(ISERROR(VLOOKUP(CONCATENATE($B552,"-",$C552),IN_1A!$B$2:$AA$3000,3,FALSE))=TRUE,"",VLOOKUP(CONCATENATE($B552,"-",$C552),IN_1A!$B$2:$AA$3000,3,FALSE))</f>
        <v>0</v>
      </c>
      <c r="F552" s="1614">
        <f>IF(ISERROR(VLOOKUP(CONCATENATE($B552,"-",$C552),IN_1A!$B$2:$AA$3000,4,FALSE))=TRUE,"",VLOOKUP(CONCATENATE($B552,"-",$C552),IN_1A!$B$2:$AA$3000,4,FALSE))</f>
        <v>0</v>
      </c>
      <c r="G552" s="1613">
        <f>IF(ISERROR(VLOOKUP(CONCATENATE($B552,"-",$C552),IN_1A!$B$2:$AA$3000,5,FALSE))=TRUE,"",VLOOKUP(CONCATENATE($B552,"-",$C552),IN_1A!$B$2:$AA$3000,5,FALSE))</f>
        <v>0</v>
      </c>
      <c r="H552" s="1614">
        <f>IF(ISERROR(VLOOKUP(CONCATENATE($B552,"-",$C552),IN_1A!$B$2:$AA$3000,6,FALSE))=TRUE,"",VLOOKUP(CONCATENATE($B552,"-",$C552),IN_1A!$B$2:$AA$3000,6,FALSE))</f>
        <v>0</v>
      </c>
      <c r="I552" s="1613">
        <f>IF(ISERROR(VLOOKUP(CONCATENATE($B552,"-",$C552),IN_1A!$B$2:$AA$3000,7,FALSE))=TRUE,"",VLOOKUP(CONCATENATE($B552,"-",$C552),IN_1A!$B$2:$AA$3000,7,FALSE))</f>
        <v>0</v>
      </c>
      <c r="J552" s="1614">
        <f>IF(ISERROR(VLOOKUP(CONCATENATE($B552,"-",$C552),IN_1A!$B$2:$AA$3000,8,FALSE))=TRUE,"",VLOOKUP(CONCATENATE($B552,"-",$C552),IN_1A!$B$2:$AA$3000,8,FALSE))</f>
        <v>0</v>
      </c>
      <c r="K552" s="1613">
        <f>IF(ISERROR(VLOOKUP(CONCATENATE($B552,"-",$C552),IN_1A!$B$2:$AA$3000,9,FALSE))=TRUE,"",VLOOKUP(CONCATENATE($B552,"-",$C552),IN_1A!$B$2:$AA$3000,9,FALSE))</f>
        <v>0</v>
      </c>
      <c r="L552" s="1614">
        <f>IF(ISERROR(VLOOKUP(CONCATENATE($B552,"-",$C552),IN_1A!$B$2:$AA$3000,10,FALSE))=TRUE,"",VLOOKUP(CONCATENATE($B552,"-",$C552),IN_1A!$B$2:$AA$3000,10,FALSE))</f>
        <v>0</v>
      </c>
      <c r="M552" s="1613">
        <f>IF(ISERROR(VLOOKUP(CONCATENATE($B552,"-",$C552),IN_1A!$B$2:$AA$3000,11,FALSE))=TRUE,"",VLOOKUP(CONCATENATE($B552,"-",$C552),IN_1A!$B$2:$AA$3000,11,FALSE))</f>
        <v>0</v>
      </c>
      <c r="N552" s="1614">
        <f>IF(ISERROR(VLOOKUP(CONCATENATE($B552,"-",$C552),IN_1A!$B$2:$AA$3000,12,FALSE))=TRUE,"",VLOOKUP(CONCATENATE($B552,"-",$C552),IN_1A!$B$2:$AA$3000,12,FALSE))</f>
        <v>0</v>
      </c>
      <c r="O552" s="1613">
        <f>IF(ISERROR(VLOOKUP(CONCATENATE($B552,"-",$C552),IN_1A!$B$2:$AA$3000,13,FALSE))=TRUE,"",VLOOKUP(CONCATENATE($B552,"-",$C552),IN_1A!$B$2:$AA$3000,13,FALSE))</f>
        <v>0</v>
      </c>
      <c r="P552" s="1614">
        <f>IF(ISERROR(VLOOKUP(CONCATENATE($B552,"-",$C552),IN_1A!$B$2:$AA$3000,14,FALSE))=TRUE,"",VLOOKUP(CONCATENATE($B552,"-",$C552),IN_1A!$B$2:$AA$3000,14,FALSE))</f>
        <v>0</v>
      </c>
      <c r="Q552" s="623">
        <f t="shared" si="69"/>
        <v>0</v>
      </c>
      <c r="R552" s="624">
        <f t="shared" si="69"/>
        <v>0</v>
      </c>
      <c r="S552" s="307" t="str">
        <f t="shared" si="77"/>
        <v/>
      </c>
    </row>
    <row r="553" spans="1:167" s="311" customFormat="1" ht="12" customHeight="1" thickBot="1">
      <c r="A553" s="240" t="s">
        <v>672</v>
      </c>
      <c r="B553" s="261" t="s">
        <v>683</v>
      </c>
      <c r="C553" s="262" t="s">
        <v>695</v>
      </c>
      <c r="D553" s="1552" t="str">
        <f t="shared" si="76"/>
        <v/>
      </c>
      <c r="E553" s="1613">
        <f>IF(ISERROR(VLOOKUP(CONCATENATE($B553,"-",$C553),IN_1A!$B$2:$AA$3000,3,FALSE))=TRUE,"",VLOOKUP(CONCATENATE($B553,"-",$C553),IN_1A!$B$2:$AA$3000,3,FALSE))</f>
        <v>0</v>
      </c>
      <c r="F553" s="1614">
        <f>IF(ISERROR(VLOOKUP(CONCATENATE($B553,"-",$C553),IN_1A!$B$2:$AA$3000,4,FALSE))=TRUE,"",VLOOKUP(CONCATENATE($B553,"-",$C553),IN_1A!$B$2:$AA$3000,4,FALSE))</f>
        <v>0</v>
      </c>
      <c r="G553" s="1613">
        <f>IF(ISERROR(VLOOKUP(CONCATENATE($B553,"-",$C553),IN_1A!$B$2:$AA$3000,5,FALSE))=TRUE,"",VLOOKUP(CONCATENATE($B553,"-",$C553),IN_1A!$B$2:$AA$3000,5,FALSE))</f>
        <v>0</v>
      </c>
      <c r="H553" s="1614">
        <f>IF(ISERROR(VLOOKUP(CONCATENATE($B553,"-",$C553),IN_1A!$B$2:$AA$3000,6,FALSE))=TRUE,"",VLOOKUP(CONCATENATE($B553,"-",$C553),IN_1A!$B$2:$AA$3000,6,FALSE))</f>
        <v>0</v>
      </c>
      <c r="I553" s="1613">
        <f>IF(ISERROR(VLOOKUP(CONCATENATE($B553,"-",$C553),IN_1A!$B$2:$AA$3000,7,FALSE))=TRUE,"",VLOOKUP(CONCATENATE($B553,"-",$C553),IN_1A!$B$2:$AA$3000,7,FALSE))</f>
        <v>0</v>
      </c>
      <c r="J553" s="1614">
        <f>IF(ISERROR(VLOOKUP(CONCATENATE($B553,"-",$C553),IN_1A!$B$2:$AA$3000,8,FALSE))=TRUE,"",VLOOKUP(CONCATENATE($B553,"-",$C553),IN_1A!$B$2:$AA$3000,8,FALSE))</f>
        <v>0</v>
      </c>
      <c r="K553" s="1613">
        <f>IF(ISERROR(VLOOKUP(CONCATENATE($B553,"-",$C553),IN_1A!$B$2:$AA$3000,9,FALSE))=TRUE,"",VLOOKUP(CONCATENATE($B553,"-",$C553),IN_1A!$B$2:$AA$3000,9,FALSE))</f>
        <v>0</v>
      </c>
      <c r="L553" s="1614">
        <f>IF(ISERROR(VLOOKUP(CONCATENATE($B553,"-",$C553),IN_1A!$B$2:$AA$3000,10,FALSE))=TRUE,"",VLOOKUP(CONCATENATE($B553,"-",$C553),IN_1A!$B$2:$AA$3000,10,FALSE))</f>
        <v>0</v>
      </c>
      <c r="M553" s="1613">
        <f>IF(ISERROR(VLOOKUP(CONCATENATE($B553,"-",$C553),IN_1A!$B$2:$AA$3000,11,FALSE))=TRUE,"",VLOOKUP(CONCATENATE($B553,"-",$C553),IN_1A!$B$2:$AA$3000,11,FALSE))</f>
        <v>0</v>
      </c>
      <c r="N553" s="1614">
        <f>IF(ISERROR(VLOOKUP(CONCATENATE($B553,"-",$C553),IN_1A!$B$2:$AA$3000,12,FALSE))=TRUE,"",VLOOKUP(CONCATENATE($B553,"-",$C553),IN_1A!$B$2:$AA$3000,12,FALSE))</f>
        <v>0</v>
      </c>
      <c r="O553" s="1613">
        <f>IF(ISERROR(VLOOKUP(CONCATENATE($B553,"-",$C553),IN_1A!$B$2:$AA$3000,13,FALSE))=TRUE,"",VLOOKUP(CONCATENATE($B553,"-",$C553),IN_1A!$B$2:$AA$3000,13,FALSE))</f>
        <v>0</v>
      </c>
      <c r="P553" s="1614">
        <f>IF(ISERROR(VLOOKUP(CONCATENATE($B553,"-",$C553),IN_1A!$B$2:$AA$3000,14,FALSE))=TRUE,"",VLOOKUP(CONCATENATE($B553,"-",$C553),IN_1A!$B$2:$AA$3000,14,FALSE))</f>
        <v>0</v>
      </c>
      <c r="Q553" s="623">
        <f t="shared" si="69"/>
        <v>0</v>
      </c>
      <c r="R553" s="624">
        <f t="shared" si="69"/>
        <v>0</v>
      </c>
      <c r="S553" s="307" t="str">
        <f t="shared" si="77"/>
        <v/>
      </c>
    </row>
    <row r="554" spans="1:167" s="311" customFormat="1" ht="12" customHeight="1" thickBot="1">
      <c r="A554" s="263" t="s">
        <v>674</v>
      </c>
      <c r="B554" s="264" t="s">
        <v>684</v>
      </c>
      <c r="C554" s="265" t="s">
        <v>695</v>
      </c>
      <c r="D554" s="1552" t="str">
        <f t="shared" si="76"/>
        <v/>
      </c>
      <c r="E554" s="1613">
        <f>IF(ISERROR(VLOOKUP(CONCATENATE($B554,"-",$C554),IN_1A!$B$2:$AA$3000,3,FALSE))=TRUE,"",VLOOKUP(CONCATENATE($B554,"-",$C554),IN_1A!$B$2:$AA$3000,3,FALSE))</f>
        <v>0</v>
      </c>
      <c r="F554" s="1614">
        <f>IF(ISERROR(VLOOKUP(CONCATENATE($B554,"-",$C554),IN_1A!$B$2:$AA$3000,4,FALSE))=TRUE,"",VLOOKUP(CONCATENATE($B554,"-",$C554),IN_1A!$B$2:$AA$3000,4,FALSE))</f>
        <v>0</v>
      </c>
      <c r="G554" s="1613">
        <f>IF(ISERROR(VLOOKUP(CONCATENATE($B554,"-",$C554),IN_1A!$B$2:$AA$3000,5,FALSE))=TRUE,"",VLOOKUP(CONCATENATE($B554,"-",$C554),IN_1A!$B$2:$AA$3000,5,FALSE))</f>
        <v>0</v>
      </c>
      <c r="H554" s="1614">
        <f>IF(ISERROR(VLOOKUP(CONCATENATE($B554,"-",$C554),IN_1A!$B$2:$AA$3000,6,FALSE))=TRUE,"",VLOOKUP(CONCATENATE($B554,"-",$C554),IN_1A!$B$2:$AA$3000,6,FALSE))</f>
        <v>0</v>
      </c>
      <c r="I554" s="1613">
        <f>IF(ISERROR(VLOOKUP(CONCATENATE($B554,"-",$C554),IN_1A!$B$2:$AA$3000,7,FALSE))=TRUE,"",VLOOKUP(CONCATENATE($B554,"-",$C554),IN_1A!$B$2:$AA$3000,7,FALSE))</f>
        <v>0</v>
      </c>
      <c r="J554" s="1614">
        <f>IF(ISERROR(VLOOKUP(CONCATENATE($B554,"-",$C554),IN_1A!$B$2:$AA$3000,8,FALSE))=TRUE,"",VLOOKUP(CONCATENATE($B554,"-",$C554),IN_1A!$B$2:$AA$3000,8,FALSE))</f>
        <v>0</v>
      </c>
      <c r="K554" s="1613">
        <f>IF(ISERROR(VLOOKUP(CONCATENATE($B554,"-",$C554),IN_1A!$B$2:$AA$3000,9,FALSE))=TRUE,"",VLOOKUP(CONCATENATE($B554,"-",$C554),IN_1A!$B$2:$AA$3000,9,FALSE))</f>
        <v>0</v>
      </c>
      <c r="L554" s="1614">
        <f>IF(ISERROR(VLOOKUP(CONCATENATE($B554,"-",$C554),IN_1A!$B$2:$AA$3000,10,FALSE))=TRUE,"",VLOOKUP(CONCATENATE($B554,"-",$C554),IN_1A!$B$2:$AA$3000,10,FALSE))</f>
        <v>0</v>
      </c>
      <c r="M554" s="1613">
        <f>IF(ISERROR(VLOOKUP(CONCATENATE($B554,"-",$C554),IN_1A!$B$2:$AA$3000,11,FALSE))=TRUE,"",VLOOKUP(CONCATENATE($B554,"-",$C554),IN_1A!$B$2:$AA$3000,11,FALSE))</f>
        <v>0</v>
      </c>
      <c r="N554" s="1614">
        <f>IF(ISERROR(VLOOKUP(CONCATENATE($B554,"-",$C554),IN_1A!$B$2:$AA$3000,12,FALSE))=TRUE,"",VLOOKUP(CONCATENATE($B554,"-",$C554),IN_1A!$B$2:$AA$3000,12,FALSE))</f>
        <v>0</v>
      </c>
      <c r="O554" s="1613">
        <f>IF(ISERROR(VLOOKUP(CONCATENATE($B554,"-",$C554),IN_1A!$B$2:$AA$3000,13,FALSE))=TRUE,"",VLOOKUP(CONCATENATE($B554,"-",$C554),IN_1A!$B$2:$AA$3000,13,FALSE))</f>
        <v>0</v>
      </c>
      <c r="P554" s="1614">
        <f>IF(ISERROR(VLOOKUP(CONCATENATE($B554,"-",$C554),IN_1A!$B$2:$AA$3000,14,FALSE))=TRUE,"",VLOOKUP(CONCATENATE($B554,"-",$C554),IN_1A!$B$2:$AA$3000,14,FALSE))</f>
        <v>0</v>
      </c>
      <c r="Q554" s="623">
        <f t="shared" si="69"/>
        <v>0</v>
      </c>
      <c r="R554" s="624">
        <f t="shared" si="69"/>
        <v>0</v>
      </c>
      <c r="S554" s="307" t="str">
        <f t="shared" si="77"/>
        <v/>
      </c>
    </row>
    <row r="555" spans="1:167" s="311" customFormat="1" ht="12" customHeight="1" thickBot="1">
      <c r="A555" s="266" t="s">
        <v>685</v>
      </c>
      <c r="B555" s="267" t="s">
        <v>686</v>
      </c>
      <c r="C555" s="252" t="s">
        <v>695</v>
      </c>
      <c r="D555" s="1552" t="str">
        <f t="shared" si="76"/>
        <v/>
      </c>
      <c r="E555" s="1615">
        <f>IF(ISERROR(VLOOKUP(CONCATENATE($B555,"-",$C555),IN_1A!$B$2:$AA$3000,3,FALSE))=TRUE,"",VLOOKUP(CONCATENATE($B555,"-",$C555),IN_1A!$B$2:$AA$3000,3,FALSE))</f>
        <v>0</v>
      </c>
      <c r="F555" s="1616">
        <f>IF(ISERROR(VLOOKUP(CONCATENATE($B555,"-",$C555),IN_1A!$B$2:$AA$3000,4,FALSE))=TRUE,"",VLOOKUP(CONCATENATE($B555,"-",$C555),IN_1A!$B$2:$AA$3000,4,FALSE))</f>
        <v>0</v>
      </c>
      <c r="G555" s="1615">
        <f>IF(ISERROR(VLOOKUP(CONCATENATE($B555,"-",$C555),IN_1A!$B$2:$AA$3000,5,FALSE))=TRUE,"",VLOOKUP(CONCATENATE($B555,"-",$C555),IN_1A!$B$2:$AA$3000,5,FALSE))</f>
        <v>0</v>
      </c>
      <c r="H555" s="1616">
        <f>IF(ISERROR(VLOOKUP(CONCATENATE($B555,"-",$C555),IN_1A!$B$2:$AA$3000,6,FALSE))=TRUE,"",VLOOKUP(CONCATENATE($B555,"-",$C555),IN_1A!$B$2:$AA$3000,6,FALSE))</f>
        <v>0</v>
      </c>
      <c r="I555" s="1615">
        <f>IF(ISERROR(VLOOKUP(CONCATENATE($B555,"-",$C555),IN_1A!$B$2:$AA$3000,7,FALSE))=TRUE,"",VLOOKUP(CONCATENATE($B555,"-",$C555),IN_1A!$B$2:$AA$3000,7,FALSE))</f>
        <v>0</v>
      </c>
      <c r="J555" s="1616">
        <f>IF(ISERROR(VLOOKUP(CONCATENATE($B555,"-",$C555),IN_1A!$B$2:$AA$3000,8,FALSE))=TRUE,"",VLOOKUP(CONCATENATE($B555,"-",$C555),IN_1A!$B$2:$AA$3000,8,FALSE))</f>
        <v>0</v>
      </c>
      <c r="K555" s="1615">
        <f>IF(ISERROR(VLOOKUP(CONCATENATE($B555,"-",$C555),IN_1A!$B$2:$AA$3000,9,FALSE))=TRUE,"",VLOOKUP(CONCATENATE($B555,"-",$C555),IN_1A!$B$2:$AA$3000,9,FALSE))</f>
        <v>0</v>
      </c>
      <c r="L555" s="1616">
        <f>IF(ISERROR(VLOOKUP(CONCATENATE($B555,"-",$C555),IN_1A!$B$2:$AA$3000,10,FALSE))=TRUE,"",VLOOKUP(CONCATENATE($B555,"-",$C555),IN_1A!$B$2:$AA$3000,10,FALSE))</f>
        <v>0</v>
      </c>
      <c r="M555" s="1615">
        <f>IF(ISERROR(VLOOKUP(CONCATENATE($B555,"-",$C555),IN_1A!$B$2:$AA$3000,11,FALSE))=TRUE,"",VLOOKUP(CONCATENATE($B555,"-",$C555),IN_1A!$B$2:$AA$3000,11,FALSE))</f>
        <v>0</v>
      </c>
      <c r="N555" s="1616">
        <f>IF(ISERROR(VLOOKUP(CONCATENATE($B555,"-",$C555),IN_1A!$B$2:$AA$3000,12,FALSE))=TRUE,"",VLOOKUP(CONCATENATE($B555,"-",$C555),IN_1A!$B$2:$AA$3000,12,FALSE))</f>
        <v>0</v>
      </c>
      <c r="O555" s="1615">
        <f>IF(ISERROR(VLOOKUP(CONCATENATE($B555,"-",$C555),IN_1A!$B$2:$AA$3000,13,FALSE))=TRUE,"",VLOOKUP(CONCATENATE($B555,"-",$C555),IN_1A!$B$2:$AA$3000,13,FALSE))</f>
        <v>0</v>
      </c>
      <c r="P555" s="1616">
        <f>IF(ISERROR(VLOOKUP(CONCATENATE($B555,"-",$C555),IN_1A!$B$2:$AA$3000,14,FALSE))=TRUE,"",VLOOKUP(CONCATENATE($B555,"-",$C555),IN_1A!$B$2:$AA$3000,14,FALSE))</f>
        <v>0</v>
      </c>
      <c r="Q555" s="625">
        <f t="shared" si="69"/>
        <v>0</v>
      </c>
      <c r="R555" s="626">
        <f t="shared" si="69"/>
        <v>0</v>
      </c>
      <c r="S555" s="307" t="str">
        <f t="shared" si="77"/>
        <v/>
      </c>
    </row>
    <row r="556" spans="1:167" s="311" customFormat="1" ht="12" customHeight="1" thickBot="1">
      <c r="A556" s="268" t="s">
        <v>610</v>
      </c>
      <c r="B556" s="251"/>
      <c r="C556" s="252"/>
      <c r="D556" s="1556"/>
      <c r="E556" s="536"/>
      <c r="F556" s="533"/>
      <c r="G556" s="533"/>
      <c r="H556" s="533"/>
      <c r="I556" s="533"/>
      <c r="J556" s="533"/>
      <c r="K556" s="533"/>
      <c r="L556" s="533"/>
      <c r="M556" s="533"/>
      <c r="N556" s="533"/>
      <c r="O556" s="533"/>
      <c r="P556" s="533"/>
      <c r="Q556" s="627"/>
      <c r="R556" s="628"/>
      <c r="S556" s="307" t="str">
        <f t="shared" si="77"/>
        <v/>
      </c>
    </row>
    <row r="557" spans="1:167" s="311" customFormat="1" ht="12" customHeight="1" thickBot="1">
      <c r="A557" s="237" t="s">
        <v>687</v>
      </c>
      <c r="B557" s="248" t="s">
        <v>688</v>
      </c>
      <c r="C557" s="255" t="s">
        <v>695</v>
      </c>
      <c r="D557" s="1552" t="str">
        <f>CONCATENATE(D$494)</f>
        <v/>
      </c>
      <c r="E557" s="1611">
        <f>IF(ISERROR(VLOOKUP(CONCATENATE($B557,"-",$C557),IN_1A!$B$2:$AA$3000,3,FALSE))=TRUE,"",VLOOKUP(CONCATENATE($B557,"-",$C557),IN_1A!$B$2:$AA$3000,3,FALSE))</f>
        <v>0</v>
      </c>
      <c r="F557" s="1612">
        <f>IF(ISERROR(VLOOKUP(CONCATENATE($B557,"-",$C557),IN_1A!$B$2:$AA$3000,4,FALSE))=TRUE,"",VLOOKUP(CONCATENATE($B557,"-",$C557),IN_1A!$B$2:$AA$3000,4,FALSE))</f>
        <v>0</v>
      </c>
      <c r="G557" s="1611">
        <f>IF(ISERROR(VLOOKUP(CONCATENATE($B557,"-",$C557),IN_1A!$B$2:$AA$3000,5,FALSE))=TRUE,"",VLOOKUP(CONCATENATE($B557,"-",$C557),IN_1A!$B$2:$AA$3000,5,FALSE))</f>
        <v>0</v>
      </c>
      <c r="H557" s="1612">
        <f>IF(ISERROR(VLOOKUP(CONCATENATE($B557,"-",$C557),IN_1A!$B$2:$AA$3000,6,FALSE))=TRUE,"",VLOOKUP(CONCATENATE($B557,"-",$C557),IN_1A!$B$2:$AA$3000,6,FALSE))</f>
        <v>0</v>
      </c>
      <c r="I557" s="1611">
        <f>IF(ISERROR(VLOOKUP(CONCATENATE($B557,"-",$C557),IN_1A!$B$2:$AA$3000,7,FALSE))=TRUE,"",VLOOKUP(CONCATENATE($B557,"-",$C557),IN_1A!$B$2:$AA$3000,7,FALSE))</f>
        <v>0</v>
      </c>
      <c r="J557" s="1612">
        <f>IF(ISERROR(VLOOKUP(CONCATENATE($B557,"-",$C557),IN_1A!$B$2:$AA$3000,8,FALSE))=TRUE,"",VLOOKUP(CONCATENATE($B557,"-",$C557),IN_1A!$B$2:$AA$3000,8,FALSE))</f>
        <v>0</v>
      </c>
      <c r="K557" s="1611">
        <f>IF(ISERROR(VLOOKUP(CONCATENATE($B557,"-",$C557),IN_1A!$B$2:$AA$3000,9,FALSE))=TRUE,"",VLOOKUP(CONCATENATE($B557,"-",$C557),IN_1A!$B$2:$AA$3000,9,FALSE))</f>
        <v>0</v>
      </c>
      <c r="L557" s="1612">
        <f>IF(ISERROR(VLOOKUP(CONCATENATE($B557,"-",$C557),IN_1A!$B$2:$AA$3000,10,FALSE))=TRUE,"",VLOOKUP(CONCATENATE($B557,"-",$C557),IN_1A!$B$2:$AA$3000,10,FALSE))</f>
        <v>0</v>
      </c>
      <c r="M557" s="1611">
        <f>IF(ISERROR(VLOOKUP(CONCATENATE($B557,"-",$C557),IN_1A!$B$2:$AA$3000,11,FALSE))=TRUE,"",VLOOKUP(CONCATENATE($B557,"-",$C557),IN_1A!$B$2:$AA$3000,11,FALSE))</f>
        <v>0</v>
      </c>
      <c r="N557" s="1612">
        <f>IF(ISERROR(VLOOKUP(CONCATENATE($B557,"-",$C557),IN_1A!$B$2:$AA$3000,12,FALSE))=TRUE,"",VLOOKUP(CONCATENATE($B557,"-",$C557),IN_1A!$B$2:$AA$3000,12,FALSE))</f>
        <v>0</v>
      </c>
      <c r="O557" s="1611">
        <f>IF(ISERROR(VLOOKUP(CONCATENATE($B557,"-",$C557),IN_1A!$B$2:$AA$3000,13,FALSE))=TRUE,"",VLOOKUP(CONCATENATE($B557,"-",$C557),IN_1A!$B$2:$AA$3000,13,FALSE))</f>
        <v>0</v>
      </c>
      <c r="P557" s="1612">
        <f>IF(ISERROR(VLOOKUP(CONCATENATE($B557,"-",$C557),IN_1A!$B$2:$AA$3000,14,FALSE))=TRUE,"",VLOOKUP(CONCATENATE($B557,"-",$C557),IN_1A!$B$2:$AA$3000,14,FALSE))</f>
        <v>0</v>
      </c>
      <c r="Q557" s="621">
        <f t="shared" si="69"/>
        <v>0</v>
      </c>
      <c r="R557" s="622">
        <f t="shared" si="69"/>
        <v>0</v>
      </c>
      <c r="S557" s="307" t="str">
        <f t="shared" si="77"/>
        <v/>
      </c>
    </row>
    <row r="558" spans="1:167" s="308" customFormat="1" ht="12" thickBot="1">
      <c r="A558" s="269" t="s">
        <v>555</v>
      </c>
      <c r="B558" s="270"/>
      <c r="C558" s="271"/>
      <c r="D558" s="1552" t="str">
        <f>CONCATENATE(D$494)</f>
        <v/>
      </c>
      <c r="E558" s="625">
        <f t="shared" ref="E558:R558" si="78">SUM(E494:E557)</f>
        <v>0</v>
      </c>
      <c r="F558" s="626">
        <f t="shared" si="78"/>
        <v>0</v>
      </c>
      <c r="G558" s="625">
        <f t="shared" si="78"/>
        <v>0</v>
      </c>
      <c r="H558" s="626">
        <f t="shared" si="78"/>
        <v>0</v>
      </c>
      <c r="I558" s="625">
        <f t="shared" si="78"/>
        <v>0</v>
      </c>
      <c r="J558" s="626">
        <f t="shared" si="78"/>
        <v>0</v>
      </c>
      <c r="K558" s="625">
        <f t="shared" si="78"/>
        <v>0</v>
      </c>
      <c r="L558" s="626">
        <f t="shared" si="78"/>
        <v>0</v>
      </c>
      <c r="M558" s="625">
        <f t="shared" si="78"/>
        <v>0</v>
      </c>
      <c r="N558" s="626">
        <f t="shared" si="78"/>
        <v>0</v>
      </c>
      <c r="O558" s="625">
        <f t="shared" si="78"/>
        <v>0</v>
      </c>
      <c r="P558" s="626">
        <f t="shared" si="78"/>
        <v>0</v>
      </c>
      <c r="Q558" s="625">
        <f t="shared" si="78"/>
        <v>0</v>
      </c>
      <c r="R558" s="626">
        <f t="shared" si="78"/>
        <v>0</v>
      </c>
      <c r="S558" s="307"/>
    </row>
    <row r="559" spans="1:167" s="311" customFormat="1" ht="12" customHeight="1">
      <c r="A559" s="2489" t="s">
        <v>689</v>
      </c>
      <c r="B559" s="2489"/>
      <c r="C559" s="2489"/>
      <c r="D559" s="2489"/>
      <c r="E559" s="2489"/>
      <c r="F559" s="2489"/>
      <c r="G559" s="2489"/>
      <c r="H559" s="2489"/>
      <c r="I559" s="2489"/>
      <c r="J559" s="2489"/>
      <c r="K559" s="2489"/>
      <c r="L559" s="2489"/>
      <c r="M559" s="2489"/>
      <c r="N559" s="2489"/>
      <c r="O559" s="2489"/>
      <c r="P559" s="2489"/>
      <c r="Q559" s="605"/>
      <c r="R559" s="605"/>
      <c r="S559" s="313" t="str">
        <f>IF(O559&gt;Q559,"ERRORE",IF(P559&gt;R559,"ERRORE",""))</f>
        <v/>
      </c>
      <c r="T559" s="314"/>
      <c r="U559" s="314"/>
      <c r="V559" s="314"/>
      <c r="W559" s="314"/>
      <c r="X559" s="314"/>
      <c r="Y559" s="314"/>
      <c r="Z559" s="314"/>
      <c r="AA559" s="314"/>
      <c r="AB559" s="314"/>
      <c r="AC559" s="314"/>
      <c r="AD559" s="314"/>
      <c r="AE559" s="314"/>
      <c r="AF559" s="314"/>
      <c r="AG559" s="314"/>
      <c r="AH559" s="314"/>
      <c r="AI559" s="314"/>
      <c r="AJ559" s="314"/>
      <c r="AK559" s="314"/>
      <c r="AL559" s="314"/>
      <c r="AM559" s="314"/>
      <c r="AN559" s="314"/>
      <c r="AO559" s="314"/>
      <c r="AP559" s="314"/>
      <c r="AQ559" s="314"/>
      <c r="AR559" s="314"/>
      <c r="AS559" s="314"/>
      <c r="AT559" s="314"/>
      <c r="AU559" s="314"/>
      <c r="AV559" s="314"/>
      <c r="AW559" s="314"/>
      <c r="AX559" s="314"/>
      <c r="AY559" s="314"/>
      <c r="AZ559" s="314"/>
      <c r="BA559" s="314"/>
      <c r="BB559" s="314"/>
      <c r="BC559" s="314"/>
      <c r="BD559" s="314"/>
      <c r="BE559" s="314"/>
      <c r="BF559" s="314"/>
      <c r="BG559" s="314"/>
      <c r="BH559" s="314"/>
      <c r="BI559" s="314"/>
      <c r="BJ559" s="314"/>
      <c r="BK559" s="314"/>
      <c r="BL559" s="314"/>
      <c r="BM559" s="314"/>
      <c r="BN559" s="314"/>
      <c r="BO559" s="314"/>
      <c r="BP559" s="314"/>
      <c r="BQ559" s="314"/>
      <c r="BR559" s="314"/>
      <c r="BS559" s="314"/>
      <c r="BT559" s="314"/>
      <c r="BU559" s="314"/>
      <c r="BV559" s="314"/>
      <c r="BW559" s="314"/>
      <c r="BX559" s="314"/>
      <c r="BY559" s="314"/>
      <c r="BZ559" s="314"/>
      <c r="CA559" s="314"/>
      <c r="CB559" s="314"/>
      <c r="CC559" s="314"/>
      <c r="CD559" s="314"/>
      <c r="CE559" s="314"/>
      <c r="CF559" s="314"/>
      <c r="CG559" s="314"/>
      <c r="CH559" s="314"/>
      <c r="CI559" s="314"/>
      <c r="CJ559" s="314"/>
      <c r="CK559" s="314"/>
      <c r="CL559" s="314"/>
      <c r="CM559" s="314"/>
      <c r="CN559" s="314"/>
      <c r="CO559" s="314"/>
      <c r="CP559" s="314"/>
      <c r="CQ559" s="314"/>
      <c r="CR559" s="314"/>
      <c r="CS559" s="314"/>
      <c r="CT559" s="314"/>
      <c r="CU559" s="314"/>
      <c r="CV559" s="314"/>
      <c r="CW559" s="314"/>
      <c r="CX559" s="314"/>
      <c r="CY559" s="314"/>
      <c r="CZ559" s="314"/>
      <c r="DA559" s="314"/>
      <c r="DB559" s="314"/>
      <c r="DC559" s="314"/>
      <c r="DD559" s="314"/>
      <c r="DE559" s="314"/>
      <c r="DF559" s="314"/>
      <c r="DG559" s="314"/>
      <c r="DH559" s="314"/>
      <c r="DI559" s="314"/>
      <c r="DJ559" s="314"/>
      <c r="DK559" s="314"/>
      <c r="DL559" s="314"/>
      <c r="DM559" s="314"/>
      <c r="DN559" s="314"/>
      <c r="DO559" s="314"/>
      <c r="DP559" s="314"/>
      <c r="DQ559" s="314"/>
      <c r="DR559" s="314"/>
      <c r="DS559" s="314"/>
      <c r="DT559" s="314"/>
      <c r="DU559" s="314"/>
      <c r="DV559" s="314"/>
      <c r="DW559" s="314"/>
      <c r="DX559" s="314"/>
      <c r="DY559" s="314"/>
      <c r="DZ559" s="314"/>
      <c r="EA559" s="314"/>
      <c r="EB559" s="314"/>
      <c r="EC559" s="314"/>
      <c r="ED559" s="314"/>
      <c r="EE559" s="314"/>
      <c r="EF559" s="314"/>
      <c r="EG559" s="314"/>
      <c r="EH559" s="314"/>
      <c r="EI559" s="314"/>
      <c r="EJ559" s="314"/>
      <c r="EK559" s="314"/>
      <c r="EL559" s="314"/>
      <c r="EM559" s="314"/>
      <c r="EN559" s="314"/>
      <c r="EO559" s="314"/>
      <c r="EP559" s="314"/>
      <c r="EQ559" s="314"/>
      <c r="ER559" s="314"/>
      <c r="ES559" s="314"/>
      <c r="ET559" s="314"/>
      <c r="EU559" s="314"/>
      <c r="EV559" s="314"/>
      <c r="EW559" s="314"/>
      <c r="EX559" s="314"/>
      <c r="EY559" s="314"/>
      <c r="EZ559" s="314"/>
      <c r="FA559" s="314"/>
      <c r="FB559" s="314"/>
      <c r="FC559" s="314"/>
      <c r="FD559" s="314"/>
      <c r="FE559" s="314"/>
      <c r="FF559" s="314"/>
      <c r="FG559" s="314"/>
      <c r="FH559" s="314"/>
      <c r="FI559" s="314"/>
      <c r="FJ559" s="314"/>
      <c r="FK559" s="314"/>
    </row>
    <row r="560" spans="1:167" ht="16.5" thickBot="1"/>
    <row r="561" spans="1:19" s="178" customFormat="1" ht="12" thickBot="1">
      <c r="A561" s="188" t="s">
        <v>597</v>
      </c>
      <c r="B561" s="189"/>
      <c r="C561" s="190"/>
      <c r="D561" s="190"/>
      <c r="E561" s="537" t="s">
        <v>32</v>
      </c>
      <c r="F561" s="538" t="s">
        <v>32</v>
      </c>
      <c r="G561" s="538" t="s">
        <v>32</v>
      </c>
      <c r="H561" s="538" t="s">
        <v>32</v>
      </c>
      <c r="I561" s="538" t="s">
        <v>32</v>
      </c>
      <c r="J561" s="538" t="s">
        <v>32</v>
      </c>
      <c r="K561" s="538" t="s">
        <v>32</v>
      </c>
      <c r="L561" s="538" t="s">
        <v>32</v>
      </c>
      <c r="M561" s="538" t="s">
        <v>32</v>
      </c>
      <c r="N561" s="538" t="s">
        <v>32</v>
      </c>
      <c r="O561" s="538" t="s">
        <v>32</v>
      </c>
      <c r="P561" s="538" t="s">
        <v>32</v>
      </c>
      <c r="Q561" s="600" t="s">
        <v>32</v>
      </c>
      <c r="R561" s="609" t="s">
        <v>32</v>
      </c>
      <c r="S561" s="177"/>
    </row>
    <row r="562" spans="1:19" ht="9.9499999999999993" customHeight="1" thickBot="1">
      <c r="A562" s="191" t="s">
        <v>598</v>
      </c>
      <c r="B562" s="192"/>
      <c r="C562" s="193"/>
      <c r="D562" s="193"/>
      <c r="E562" s="518"/>
      <c r="F562" s="504"/>
      <c r="G562" s="504"/>
      <c r="H562" s="504"/>
      <c r="I562" s="504"/>
      <c r="J562" s="504"/>
      <c r="K562" s="504"/>
      <c r="L562" s="504"/>
      <c r="M562" s="504"/>
      <c r="N562" s="504"/>
      <c r="O562" s="504"/>
      <c r="P562" s="504"/>
      <c r="Q562" s="601"/>
      <c r="R562" s="610"/>
    </row>
    <row r="563" spans="1:19" s="315" customFormat="1" ht="12" thickBot="1">
      <c r="A563" s="272" t="s">
        <v>599</v>
      </c>
      <c r="B563" s="273" t="s">
        <v>600</v>
      </c>
      <c r="C563" s="274" t="s">
        <v>696</v>
      </c>
      <c r="D563" s="2349" t="s">
        <v>601</v>
      </c>
      <c r="E563" s="1607">
        <f>IF(ISERROR(VLOOKUP(CONCATENATE($B563,"-",$C563),IN_1A!$B$2:$AA$3000,3,FALSE))=TRUE,"",VLOOKUP(CONCATENATE($B563,"-",$C563),IN_1A!$B$2:$AA$3000,3,FALSE))</f>
        <v>0</v>
      </c>
      <c r="F563" s="1608">
        <f>IF(ISERROR(VLOOKUP(CONCATENATE($B563,"-",$C563),IN_1A!$B$2:$AA$3000,4,FALSE))=TRUE,"",VLOOKUP(CONCATENATE($B563,"-",$C563),IN_1A!$B$2:$AA$3000,4,FALSE))</f>
        <v>0</v>
      </c>
      <c r="G563" s="1607">
        <f>IF(ISERROR(VLOOKUP(CONCATENATE($B563,"-",$C563),IN_1A!$B$2:$AA$3000,5,FALSE))=TRUE,"",VLOOKUP(CONCATENATE($B563,"-",$C563),IN_1A!$B$2:$AA$3000,5,FALSE))</f>
        <v>0</v>
      </c>
      <c r="H563" s="1608">
        <f>IF(ISERROR(VLOOKUP(CONCATENATE($B563,"-",$C563),IN_1A!$B$2:$AA$3000,6,FALSE))=TRUE,"",VLOOKUP(CONCATENATE($B563,"-",$C563),IN_1A!$B$2:$AA$3000,6,FALSE))</f>
        <v>0</v>
      </c>
      <c r="I563" s="1607">
        <f>IF(ISERROR(VLOOKUP(CONCATENATE($B563,"-",$C563),IN_1A!$B$2:$AA$3000,7,FALSE))=TRUE,"",VLOOKUP(CONCATENATE($B563,"-",$C563),IN_1A!$B$2:$AA$3000,7,FALSE))</f>
        <v>0</v>
      </c>
      <c r="J563" s="1608">
        <f>IF(ISERROR(VLOOKUP(CONCATENATE($B563,"-",$C563),IN_1A!$B$2:$AA$3000,8,FALSE))=TRUE,"",VLOOKUP(CONCATENATE($B563,"-",$C563),IN_1A!$B$2:$AA$3000,8,FALSE))</f>
        <v>0</v>
      </c>
      <c r="K563" s="1607">
        <f>IF(ISERROR(VLOOKUP(CONCATENATE($B563,"-",$C563),IN_1A!$B$2:$AA$3000,9,FALSE))=TRUE,"",VLOOKUP(CONCATENATE($B563,"-",$C563),IN_1A!$B$2:$AA$3000,9,FALSE))</f>
        <v>0</v>
      </c>
      <c r="L563" s="1608">
        <f>IF(ISERROR(VLOOKUP(CONCATENATE($B563,"-",$C563),IN_1A!$B$2:$AA$3000,10,FALSE))=TRUE,"",VLOOKUP(CONCATENATE($B563,"-",$C563),IN_1A!$B$2:$AA$3000,10,FALSE))</f>
        <v>0</v>
      </c>
      <c r="M563" s="1607">
        <f>IF(ISERROR(VLOOKUP(CONCATENATE($B563,"-",$C563),IN_1A!$B$2:$AA$3000,11,FALSE))=TRUE,"",VLOOKUP(CONCATENATE($B563,"-",$C563),IN_1A!$B$2:$AA$3000,11,FALSE))</f>
        <v>0</v>
      </c>
      <c r="N563" s="1608">
        <f>IF(ISERROR(VLOOKUP(CONCATENATE($B563,"-",$C563),IN_1A!$B$2:$AA$3000,12,FALSE))=TRUE,"",VLOOKUP(CONCATENATE($B563,"-",$C563),IN_1A!$B$2:$AA$3000,12,FALSE))</f>
        <v>0</v>
      </c>
      <c r="O563" s="1607">
        <f>IF(ISERROR(VLOOKUP(CONCATENATE($B563,"-",$C563),IN_1A!$B$2:$AA$3000,13,FALSE))=TRUE,"",VLOOKUP(CONCATENATE($B563,"-",$C563),IN_1A!$B$2:$AA$3000,13,FALSE))</f>
        <v>0</v>
      </c>
      <c r="P563" s="1608">
        <f>IF(ISERROR(VLOOKUP(CONCATENATE($B563,"-",$C563),IN_1A!$B$2:$AA$3000,14,FALSE))=TRUE,"",VLOOKUP(CONCATENATE($B563,"-",$C563),IN_1A!$B$2:$AA$3000,14,FALSE))</f>
        <v>0</v>
      </c>
      <c r="Q563" s="613">
        <f>E563+G563</f>
        <v>0</v>
      </c>
      <c r="R563" s="614">
        <f>F563+H563</f>
        <v>0</v>
      </c>
      <c r="S563" s="313"/>
    </row>
    <row r="564" spans="1:19" s="317" customFormat="1" ht="13.5" customHeight="1" thickBot="1">
      <c r="A564" s="275" t="s">
        <v>602</v>
      </c>
      <c r="B564" s="273" t="s">
        <v>603</v>
      </c>
      <c r="C564" s="276" t="s">
        <v>696</v>
      </c>
      <c r="D564" s="2350" t="str">
        <f>CONCATENATE($D$563)</f>
        <v/>
      </c>
      <c r="E564" s="1607">
        <f>IF(ISERROR(VLOOKUP(CONCATENATE($B564,"-",$C564),IN_1A!$B$2:$AA$3000,3,FALSE))=TRUE,"",VLOOKUP(CONCATENATE($B564,"-",$C564),IN_1A!$B$2:$AA$3000,3,FALSE))</f>
        <v>0</v>
      </c>
      <c r="F564" s="1608">
        <f>IF(ISERROR(VLOOKUP(CONCATENATE($B564,"-",$C564),IN_1A!$B$2:$AA$3000,4,FALSE))=TRUE,"",VLOOKUP(CONCATENATE($B564,"-",$C564),IN_1A!$B$2:$AA$3000,4,FALSE))</f>
        <v>0</v>
      </c>
      <c r="G564" s="1607">
        <f>IF(ISERROR(VLOOKUP(CONCATENATE($B564,"-",$C564),IN_1A!$B$2:$AA$3000,5,FALSE))=TRUE,"",VLOOKUP(CONCATENATE($B564,"-",$C564),IN_1A!$B$2:$AA$3000,5,FALSE))</f>
        <v>0</v>
      </c>
      <c r="H564" s="1608">
        <f>IF(ISERROR(VLOOKUP(CONCATENATE($B564,"-",$C564),IN_1A!$B$2:$AA$3000,6,FALSE))=TRUE,"",VLOOKUP(CONCATENATE($B564,"-",$C564),IN_1A!$B$2:$AA$3000,6,FALSE))</f>
        <v>0</v>
      </c>
      <c r="I564" s="1607">
        <f>IF(ISERROR(VLOOKUP(CONCATENATE($B564,"-",$C564),IN_1A!$B$2:$AA$3000,7,FALSE))=TRUE,"",VLOOKUP(CONCATENATE($B564,"-",$C564),IN_1A!$B$2:$AA$3000,7,FALSE))</f>
        <v>0</v>
      </c>
      <c r="J564" s="1608">
        <f>IF(ISERROR(VLOOKUP(CONCATENATE($B564,"-",$C564),IN_1A!$B$2:$AA$3000,8,FALSE))=TRUE,"",VLOOKUP(CONCATENATE($B564,"-",$C564),IN_1A!$B$2:$AA$3000,8,FALSE))</f>
        <v>0</v>
      </c>
      <c r="K564" s="1607">
        <f>IF(ISERROR(VLOOKUP(CONCATENATE($B564,"-",$C564),IN_1A!$B$2:$AA$3000,9,FALSE))=TRUE,"",VLOOKUP(CONCATENATE($B564,"-",$C564),IN_1A!$B$2:$AA$3000,9,FALSE))</f>
        <v>0</v>
      </c>
      <c r="L564" s="1608">
        <f>IF(ISERROR(VLOOKUP(CONCATENATE($B564,"-",$C564),IN_1A!$B$2:$AA$3000,10,FALSE))=TRUE,"",VLOOKUP(CONCATENATE($B564,"-",$C564),IN_1A!$B$2:$AA$3000,10,FALSE))</f>
        <v>0</v>
      </c>
      <c r="M564" s="1607">
        <f>IF(ISERROR(VLOOKUP(CONCATENATE($B564,"-",$C564),IN_1A!$B$2:$AA$3000,11,FALSE))=TRUE,"",VLOOKUP(CONCATENATE($B564,"-",$C564),IN_1A!$B$2:$AA$3000,11,FALSE))</f>
        <v>0</v>
      </c>
      <c r="N564" s="1608">
        <f>IF(ISERROR(VLOOKUP(CONCATENATE($B564,"-",$C564),IN_1A!$B$2:$AA$3000,12,FALSE))=TRUE,"",VLOOKUP(CONCATENATE($B564,"-",$C564),IN_1A!$B$2:$AA$3000,12,FALSE))</f>
        <v>0</v>
      </c>
      <c r="O564" s="1607">
        <f>IF(ISERROR(VLOOKUP(CONCATENATE($B564,"-",$C564),IN_1A!$B$2:$AA$3000,13,FALSE))=TRUE,"",VLOOKUP(CONCATENATE($B564,"-",$C564),IN_1A!$B$2:$AA$3000,13,FALSE))</f>
        <v>0</v>
      </c>
      <c r="P564" s="1608">
        <f>IF(ISERROR(VLOOKUP(CONCATENATE($B564,"-",$C564),IN_1A!$B$2:$AA$3000,14,FALSE))=TRUE,"",VLOOKUP(CONCATENATE($B564,"-",$C564),IN_1A!$B$2:$AA$3000,14,FALSE))</f>
        <v>0</v>
      </c>
      <c r="Q564" s="613">
        <f t="shared" ref="Q564:R626" si="79">E564+G564</f>
        <v>0</v>
      </c>
      <c r="R564" s="614">
        <f t="shared" si="79"/>
        <v>0</v>
      </c>
      <c r="S564" s="316"/>
    </row>
    <row r="565" spans="1:19" s="315" customFormat="1" ht="12" customHeight="1" thickBot="1">
      <c r="A565" s="277" t="s">
        <v>604</v>
      </c>
      <c r="B565" s="278" t="s">
        <v>605</v>
      </c>
      <c r="C565" s="279" t="s">
        <v>696</v>
      </c>
      <c r="D565" s="2350" t="str">
        <f>CONCATENATE($D$563)</f>
        <v/>
      </c>
      <c r="E565" s="1609">
        <f>IF(ISERROR(VLOOKUP(CONCATENATE($B565,"-",$C565),IN_1A!$B$2:$AA$3000,3,FALSE))=TRUE,"",VLOOKUP(CONCATENATE($B565,"-",$C565),IN_1A!$B$2:$AA$3000,3,FALSE))</f>
        <v>0</v>
      </c>
      <c r="F565" s="1610">
        <f>IF(ISERROR(VLOOKUP(CONCATENATE($B565,"-",$C565),IN_1A!$B$2:$AA$3000,4,FALSE))=TRUE,"",VLOOKUP(CONCATENATE($B565,"-",$C565),IN_1A!$B$2:$AA$3000,4,FALSE))</f>
        <v>0</v>
      </c>
      <c r="G565" s="1609">
        <f>IF(ISERROR(VLOOKUP(CONCATENATE($B565,"-",$C565),IN_1A!$B$2:$AA$3000,5,FALSE))=TRUE,"",VLOOKUP(CONCATENATE($B565,"-",$C565),IN_1A!$B$2:$AA$3000,5,FALSE))</f>
        <v>0</v>
      </c>
      <c r="H565" s="1610">
        <f>IF(ISERROR(VLOOKUP(CONCATENATE($B565,"-",$C565),IN_1A!$B$2:$AA$3000,6,FALSE))=TRUE,"",VLOOKUP(CONCATENATE($B565,"-",$C565),IN_1A!$B$2:$AA$3000,6,FALSE))</f>
        <v>0</v>
      </c>
      <c r="I565" s="1609">
        <f>IF(ISERROR(VLOOKUP(CONCATENATE($B565,"-",$C565),IN_1A!$B$2:$AA$3000,7,FALSE))=TRUE,"",VLOOKUP(CONCATENATE($B565,"-",$C565),IN_1A!$B$2:$AA$3000,7,FALSE))</f>
        <v>0</v>
      </c>
      <c r="J565" s="1610">
        <f>IF(ISERROR(VLOOKUP(CONCATENATE($B565,"-",$C565),IN_1A!$B$2:$AA$3000,8,FALSE))=TRUE,"",VLOOKUP(CONCATENATE($B565,"-",$C565),IN_1A!$B$2:$AA$3000,8,FALSE))</f>
        <v>0</v>
      </c>
      <c r="K565" s="1609">
        <f>IF(ISERROR(VLOOKUP(CONCATENATE($B565,"-",$C565),IN_1A!$B$2:$AA$3000,9,FALSE))=TRUE,"",VLOOKUP(CONCATENATE($B565,"-",$C565),IN_1A!$B$2:$AA$3000,9,FALSE))</f>
        <v>0</v>
      </c>
      <c r="L565" s="1610">
        <f>IF(ISERROR(VLOOKUP(CONCATENATE($B565,"-",$C565),IN_1A!$B$2:$AA$3000,10,FALSE))=TRUE,"",VLOOKUP(CONCATENATE($B565,"-",$C565),IN_1A!$B$2:$AA$3000,10,FALSE))</f>
        <v>0</v>
      </c>
      <c r="M565" s="1609">
        <f>IF(ISERROR(VLOOKUP(CONCATENATE($B565,"-",$C565),IN_1A!$B$2:$AA$3000,11,FALSE))=TRUE,"",VLOOKUP(CONCATENATE($B565,"-",$C565),IN_1A!$B$2:$AA$3000,11,FALSE))</f>
        <v>0</v>
      </c>
      <c r="N565" s="1610">
        <f>IF(ISERROR(VLOOKUP(CONCATENATE($B565,"-",$C565),IN_1A!$B$2:$AA$3000,12,FALSE))=TRUE,"",VLOOKUP(CONCATENATE($B565,"-",$C565),IN_1A!$B$2:$AA$3000,12,FALSE))</f>
        <v>0</v>
      </c>
      <c r="O565" s="1609">
        <f>IF(ISERROR(VLOOKUP(CONCATENATE($B565,"-",$C565),IN_1A!$B$2:$AA$3000,13,FALSE))=TRUE,"",VLOOKUP(CONCATENATE($B565,"-",$C565),IN_1A!$B$2:$AA$3000,13,FALSE))</f>
        <v>0</v>
      </c>
      <c r="P565" s="1610">
        <f>IF(ISERROR(VLOOKUP(CONCATENATE($B565,"-",$C565),IN_1A!$B$2:$AA$3000,14,FALSE))=TRUE,"",VLOOKUP(CONCATENATE($B565,"-",$C565),IN_1A!$B$2:$AA$3000,14,FALSE))</f>
        <v>0</v>
      </c>
      <c r="Q565" s="615">
        <f t="shared" si="79"/>
        <v>0</v>
      </c>
      <c r="R565" s="616">
        <f t="shared" si="79"/>
        <v>0</v>
      </c>
      <c r="S565" s="313" t="str">
        <f>IF(O565&gt;Q565,"ERRORE",IF(P565&gt;R565,"ERRORE",""))</f>
        <v/>
      </c>
    </row>
    <row r="566" spans="1:19" s="315" customFormat="1" ht="12" customHeight="1" thickBot="1">
      <c r="A566" s="280" t="s">
        <v>606</v>
      </c>
      <c r="B566" s="281"/>
      <c r="C566" s="282"/>
      <c r="D566" s="1543"/>
      <c r="E566" s="519"/>
      <c r="F566" s="505"/>
      <c r="G566" s="505"/>
      <c r="H566" s="505"/>
      <c r="I566" s="505"/>
      <c r="J566" s="505"/>
      <c r="K566" s="505"/>
      <c r="L566" s="505"/>
      <c r="M566" s="505"/>
      <c r="N566" s="505"/>
      <c r="O566" s="505"/>
      <c r="P566" s="505"/>
      <c r="Q566" s="617"/>
      <c r="R566" s="618"/>
      <c r="S566" s="313" t="str">
        <f>IF(O566&gt;Q566,"ERRORE",IF(P566&gt;R566,"ERRORE",""))</f>
        <v/>
      </c>
    </row>
    <row r="567" spans="1:19" s="314" customFormat="1" ht="12" customHeight="1" thickBot="1">
      <c r="A567" s="272" t="s">
        <v>599</v>
      </c>
      <c r="B567" s="283" t="s">
        <v>607</v>
      </c>
      <c r="C567" s="284" t="s">
        <v>696</v>
      </c>
      <c r="D567" s="2350" t="str">
        <f>CONCATENATE($D$563)</f>
        <v/>
      </c>
      <c r="E567" s="1605">
        <f>IF(ISERROR(VLOOKUP(CONCATENATE($B567,"-",$C567),IN_1A!$B$2:$AA$3000,3,FALSE))=TRUE,"",VLOOKUP(CONCATENATE($B567,"-",$C567),IN_1A!$B$2:$AA$3000,3,FALSE))</f>
        <v>0</v>
      </c>
      <c r="F567" s="1606">
        <f>IF(ISERROR(VLOOKUP(CONCATENATE($B567,"-",$C567),IN_1A!$B$2:$AA$3000,4,FALSE))=TRUE,"",VLOOKUP(CONCATENATE($B567,"-",$C567),IN_1A!$B$2:$AA$3000,4,FALSE))</f>
        <v>0</v>
      </c>
      <c r="G567" s="1605">
        <f>IF(ISERROR(VLOOKUP(CONCATENATE($B567,"-",$C567),IN_1A!$B$2:$AA$3000,5,FALSE))=TRUE,"",VLOOKUP(CONCATENATE($B567,"-",$C567),IN_1A!$B$2:$AA$3000,5,FALSE))</f>
        <v>0</v>
      </c>
      <c r="H567" s="1606">
        <f>IF(ISERROR(VLOOKUP(CONCATENATE($B567,"-",$C567),IN_1A!$B$2:$AA$3000,6,FALSE))=TRUE,"",VLOOKUP(CONCATENATE($B567,"-",$C567),IN_1A!$B$2:$AA$3000,6,FALSE))</f>
        <v>0</v>
      </c>
      <c r="I567" s="1605">
        <f>IF(ISERROR(VLOOKUP(CONCATENATE($B567,"-",$C567),IN_1A!$B$2:$AA$3000,7,FALSE))=TRUE,"",VLOOKUP(CONCATENATE($B567,"-",$C567),IN_1A!$B$2:$AA$3000,7,FALSE))</f>
        <v>0</v>
      </c>
      <c r="J567" s="1606">
        <f>IF(ISERROR(VLOOKUP(CONCATENATE($B567,"-",$C567),IN_1A!$B$2:$AA$3000,8,FALSE))=TRUE,"",VLOOKUP(CONCATENATE($B567,"-",$C567),IN_1A!$B$2:$AA$3000,8,FALSE))</f>
        <v>0</v>
      </c>
      <c r="K567" s="1605">
        <f>IF(ISERROR(VLOOKUP(CONCATENATE($B567,"-",$C567),IN_1A!$B$2:$AA$3000,9,FALSE))=TRUE,"",VLOOKUP(CONCATENATE($B567,"-",$C567),IN_1A!$B$2:$AA$3000,9,FALSE))</f>
        <v>0</v>
      </c>
      <c r="L567" s="1606">
        <f>IF(ISERROR(VLOOKUP(CONCATENATE($B567,"-",$C567),IN_1A!$B$2:$AA$3000,10,FALSE))=TRUE,"",VLOOKUP(CONCATENATE($B567,"-",$C567),IN_1A!$B$2:$AA$3000,10,FALSE))</f>
        <v>0</v>
      </c>
      <c r="M567" s="1605">
        <f>IF(ISERROR(VLOOKUP(CONCATENATE($B567,"-",$C567),IN_1A!$B$2:$AA$3000,11,FALSE))=TRUE,"",VLOOKUP(CONCATENATE($B567,"-",$C567),IN_1A!$B$2:$AA$3000,11,FALSE))</f>
        <v>0</v>
      </c>
      <c r="N567" s="1606">
        <f>IF(ISERROR(VLOOKUP(CONCATENATE($B567,"-",$C567),IN_1A!$B$2:$AA$3000,12,FALSE))=TRUE,"",VLOOKUP(CONCATENATE($B567,"-",$C567),IN_1A!$B$2:$AA$3000,12,FALSE))</f>
        <v>0</v>
      </c>
      <c r="O567" s="1605">
        <f>IF(ISERROR(VLOOKUP(CONCATENATE($B567,"-",$C567),IN_1A!$B$2:$AA$3000,13,FALSE))=TRUE,"",VLOOKUP(CONCATENATE($B567,"-",$C567),IN_1A!$B$2:$AA$3000,13,FALSE))</f>
        <v>0</v>
      </c>
      <c r="P567" s="1606">
        <f>IF(ISERROR(VLOOKUP(CONCATENATE($B567,"-",$C567),IN_1A!$B$2:$AA$3000,14,FALSE))=TRUE,"",VLOOKUP(CONCATENATE($B567,"-",$C567),IN_1A!$B$2:$AA$3000,14,FALSE))</f>
        <v>0</v>
      </c>
      <c r="Q567" s="611">
        <f t="shared" si="79"/>
        <v>0</v>
      </c>
      <c r="R567" s="612">
        <f t="shared" si="79"/>
        <v>0</v>
      </c>
      <c r="S567" s="313" t="str">
        <f>IF(O567&gt;Q567,"ERRORE",IF(P567&gt;R567,"ERRORE",""))</f>
        <v/>
      </c>
    </row>
    <row r="568" spans="1:19" s="315" customFormat="1" ht="12" thickBot="1">
      <c r="A568" s="275" t="s">
        <v>602</v>
      </c>
      <c r="B568" s="273" t="s">
        <v>608</v>
      </c>
      <c r="C568" s="276" t="s">
        <v>696</v>
      </c>
      <c r="D568" s="2350" t="str">
        <f>CONCATENATE($D$563)</f>
        <v/>
      </c>
      <c r="E568" s="1607">
        <f>IF(ISERROR(VLOOKUP(CONCATENATE($B568,"-",$C568),IN_1A!$B$2:$AA$3000,3,FALSE))=TRUE,"",VLOOKUP(CONCATENATE($B568,"-",$C568),IN_1A!$B$2:$AA$3000,3,FALSE))</f>
        <v>0</v>
      </c>
      <c r="F568" s="1608">
        <f>IF(ISERROR(VLOOKUP(CONCATENATE($B568,"-",$C568),IN_1A!$B$2:$AA$3000,4,FALSE))=TRUE,"",VLOOKUP(CONCATENATE($B568,"-",$C568),IN_1A!$B$2:$AA$3000,4,FALSE))</f>
        <v>0</v>
      </c>
      <c r="G568" s="1607">
        <f>IF(ISERROR(VLOOKUP(CONCATENATE($B568,"-",$C568),IN_1A!$B$2:$AA$3000,5,FALSE))=TRUE,"",VLOOKUP(CONCATENATE($B568,"-",$C568),IN_1A!$B$2:$AA$3000,5,FALSE))</f>
        <v>0</v>
      </c>
      <c r="H568" s="1608">
        <f>IF(ISERROR(VLOOKUP(CONCATENATE($B568,"-",$C568),IN_1A!$B$2:$AA$3000,6,FALSE))=TRUE,"",VLOOKUP(CONCATENATE($B568,"-",$C568),IN_1A!$B$2:$AA$3000,6,FALSE))</f>
        <v>0</v>
      </c>
      <c r="I568" s="1607">
        <f>IF(ISERROR(VLOOKUP(CONCATENATE($B568,"-",$C568),IN_1A!$B$2:$AA$3000,7,FALSE))=TRUE,"",VLOOKUP(CONCATENATE($B568,"-",$C568),IN_1A!$B$2:$AA$3000,7,FALSE))</f>
        <v>0</v>
      </c>
      <c r="J568" s="1608">
        <f>IF(ISERROR(VLOOKUP(CONCATENATE($B568,"-",$C568),IN_1A!$B$2:$AA$3000,8,FALSE))=TRUE,"",VLOOKUP(CONCATENATE($B568,"-",$C568),IN_1A!$B$2:$AA$3000,8,FALSE))</f>
        <v>0</v>
      </c>
      <c r="K568" s="1607">
        <f>IF(ISERROR(VLOOKUP(CONCATENATE($B568,"-",$C568),IN_1A!$B$2:$AA$3000,9,FALSE))=TRUE,"",VLOOKUP(CONCATENATE($B568,"-",$C568),IN_1A!$B$2:$AA$3000,9,FALSE))</f>
        <v>0</v>
      </c>
      <c r="L568" s="1608">
        <f>IF(ISERROR(VLOOKUP(CONCATENATE($B568,"-",$C568),IN_1A!$B$2:$AA$3000,10,FALSE))=TRUE,"",VLOOKUP(CONCATENATE($B568,"-",$C568),IN_1A!$B$2:$AA$3000,10,FALSE))</f>
        <v>0</v>
      </c>
      <c r="M568" s="1607">
        <f>IF(ISERROR(VLOOKUP(CONCATENATE($B568,"-",$C568),IN_1A!$B$2:$AA$3000,11,FALSE))=TRUE,"",VLOOKUP(CONCATENATE($B568,"-",$C568),IN_1A!$B$2:$AA$3000,11,FALSE))</f>
        <v>0</v>
      </c>
      <c r="N568" s="1608">
        <f>IF(ISERROR(VLOOKUP(CONCATENATE($B568,"-",$C568),IN_1A!$B$2:$AA$3000,12,FALSE))=TRUE,"",VLOOKUP(CONCATENATE($B568,"-",$C568),IN_1A!$B$2:$AA$3000,12,FALSE))</f>
        <v>0</v>
      </c>
      <c r="O568" s="1607">
        <f>IF(ISERROR(VLOOKUP(CONCATENATE($B568,"-",$C568),IN_1A!$B$2:$AA$3000,13,FALSE))=TRUE,"",VLOOKUP(CONCATENATE($B568,"-",$C568),IN_1A!$B$2:$AA$3000,13,FALSE))</f>
        <v>0</v>
      </c>
      <c r="P568" s="1608">
        <f>IF(ISERROR(VLOOKUP(CONCATENATE($B568,"-",$C568),IN_1A!$B$2:$AA$3000,14,FALSE))=TRUE,"",VLOOKUP(CONCATENATE($B568,"-",$C568),IN_1A!$B$2:$AA$3000,14,FALSE))</f>
        <v>0</v>
      </c>
      <c r="Q568" s="613">
        <f t="shared" si="79"/>
        <v>0</v>
      </c>
      <c r="R568" s="614">
        <f t="shared" si="79"/>
        <v>0</v>
      </c>
      <c r="S568" s="313"/>
    </row>
    <row r="569" spans="1:19" s="314" customFormat="1" ht="12" customHeight="1" thickBot="1">
      <c r="A569" s="277" t="s">
        <v>604</v>
      </c>
      <c r="B569" s="278" t="s">
        <v>609</v>
      </c>
      <c r="C569" s="279" t="s">
        <v>696</v>
      </c>
      <c r="D569" s="2350" t="str">
        <f>CONCATENATE($D$563)</f>
        <v/>
      </c>
      <c r="E569" s="1609">
        <f>IF(ISERROR(VLOOKUP(CONCATENATE($B569,"-",$C569),IN_1A!$B$2:$AA$3000,3,FALSE))=TRUE,"",VLOOKUP(CONCATENATE($B569,"-",$C569),IN_1A!$B$2:$AA$3000,3,FALSE))</f>
        <v>0</v>
      </c>
      <c r="F569" s="1610">
        <f>IF(ISERROR(VLOOKUP(CONCATENATE($B569,"-",$C569),IN_1A!$B$2:$AA$3000,4,FALSE))=TRUE,"",VLOOKUP(CONCATENATE($B569,"-",$C569),IN_1A!$B$2:$AA$3000,4,FALSE))</f>
        <v>0</v>
      </c>
      <c r="G569" s="1609">
        <f>IF(ISERROR(VLOOKUP(CONCATENATE($B569,"-",$C569),IN_1A!$B$2:$AA$3000,5,FALSE))=TRUE,"",VLOOKUP(CONCATENATE($B569,"-",$C569),IN_1A!$B$2:$AA$3000,5,FALSE))</f>
        <v>0</v>
      </c>
      <c r="H569" s="1610">
        <f>IF(ISERROR(VLOOKUP(CONCATENATE($B569,"-",$C569),IN_1A!$B$2:$AA$3000,6,FALSE))=TRUE,"",VLOOKUP(CONCATENATE($B569,"-",$C569),IN_1A!$B$2:$AA$3000,6,FALSE))</f>
        <v>0</v>
      </c>
      <c r="I569" s="1609">
        <f>IF(ISERROR(VLOOKUP(CONCATENATE($B569,"-",$C569),IN_1A!$B$2:$AA$3000,7,FALSE))=TRUE,"",VLOOKUP(CONCATENATE($B569,"-",$C569),IN_1A!$B$2:$AA$3000,7,FALSE))</f>
        <v>0</v>
      </c>
      <c r="J569" s="1610">
        <f>IF(ISERROR(VLOOKUP(CONCATENATE($B569,"-",$C569),IN_1A!$B$2:$AA$3000,8,FALSE))=TRUE,"",VLOOKUP(CONCATENATE($B569,"-",$C569),IN_1A!$B$2:$AA$3000,8,FALSE))</f>
        <v>0</v>
      </c>
      <c r="K569" s="1609">
        <f>IF(ISERROR(VLOOKUP(CONCATENATE($B569,"-",$C569),IN_1A!$B$2:$AA$3000,9,FALSE))=TRUE,"",VLOOKUP(CONCATENATE($B569,"-",$C569),IN_1A!$B$2:$AA$3000,9,FALSE))</f>
        <v>0</v>
      </c>
      <c r="L569" s="1610">
        <f>IF(ISERROR(VLOOKUP(CONCATENATE($B569,"-",$C569),IN_1A!$B$2:$AA$3000,10,FALSE))=TRUE,"",VLOOKUP(CONCATENATE($B569,"-",$C569),IN_1A!$B$2:$AA$3000,10,FALSE))</f>
        <v>0</v>
      </c>
      <c r="M569" s="1609">
        <f>IF(ISERROR(VLOOKUP(CONCATENATE($B569,"-",$C569),IN_1A!$B$2:$AA$3000,11,FALSE))=TRUE,"",VLOOKUP(CONCATENATE($B569,"-",$C569),IN_1A!$B$2:$AA$3000,11,FALSE))</f>
        <v>0</v>
      </c>
      <c r="N569" s="1610">
        <f>IF(ISERROR(VLOOKUP(CONCATENATE($B569,"-",$C569),IN_1A!$B$2:$AA$3000,12,FALSE))=TRUE,"",VLOOKUP(CONCATENATE($B569,"-",$C569),IN_1A!$B$2:$AA$3000,12,FALSE))</f>
        <v>0</v>
      </c>
      <c r="O569" s="1609">
        <f>IF(ISERROR(VLOOKUP(CONCATENATE($B569,"-",$C569),IN_1A!$B$2:$AA$3000,13,FALSE))=TRUE,"",VLOOKUP(CONCATENATE($B569,"-",$C569),IN_1A!$B$2:$AA$3000,13,FALSE))</f>
        <v>0</v>
      </c>
      <c r="P569" s="1610">
        <f>IF(ISERROR(VLOOKUP(CONCATENATE($B569,"-",$C569),IN_1A!$B$2:$AA$3000,14,FALSE))=TRUE,"",VLOOKUP(CONCATENATE($B569,"-",$C569),IN_1A!$B$2:$AA$3000,14,FALSE))</f>
        <v>0</v>
      </c>
      <c r="Q569" s="615">
        <f t="shared" si="79"/>
        <v>0</v>
      </c>
      <c r="R569" s="616">
        <f t="shared" si="79"/>
        <v>0</v>
      </c>
      <c r="S569" s="313" t="str">
        <f>IF(O569&gt;Q569,"ERRORE",IF(P569&gt;R569,"ERRORE",""))</f>
        <v/>
      </c>
    </row>
    <row r="570" spans="1:19" s="314" customFormat="1" ht="12" customHeight="1" thickBot="1">
      <c r="A570" s="285" t="s">
        <v>610</v>
      </c>
      <c r="B570" s="286"/>
      <c r="C570" s="287"/>
      <c r="D570" s="1543"/>
      <c r="E570" s="520"/>
      <c r="F570" s="505"/>
      <c r="G570" s="505"/>
      <c r="H570" s="505"/>
      <c r="I570" s="505"/>
      <c r="J570" s="505"/>
      <c r="K570" s="505"/>
      <c r="L570" s="505"/>
      <c r="M570" s="505"/>
      <c r="N570" s="505"/>
      <c r="O570" s="505"/>
      <c r="P570" s="505"/>
      <c r="Q570" s="617"/>
      <c r="R570" s="618"/>
      <c r="S570" s="313" t="str">
        <f>IF(O570&gt;Q570,"ERRORE",IF(P570&gt;R570,"ERRORE",""))</f>
        <v/>
      </c>
    </row>
    <row r="571" spans="1:19" s="314" customFormat="1" ht="12" customHeight="1" thickBot="1">
      <c r="A571" s="272" t="s">
        <v>611</v>
      </c>
      <c r="B571" s="283" t="s">
        <v>612</v>
      </c>
      <c r="C571" s="284" t="s">
        <v>696</v>
      </c>
      <c r="D571" s="2350" t="str">
        <f>CONCATENATE($D$563)</f>
        <v/>
      </c>
      <c r="E571" s="1605">
        <f>IF(ISERROR(VLOOKUP(CONCATENATE($B571,"-",$C571),IN_1A!$B$2:$AA$3000,3,FALSE))=TRUE,"",VLOOKUP(CONCATENATE($B571,"-",$C571),IN_1A!$B$2:$AA$3000,3,FALSE))</f>
        <v>0</v>
      </c>
      <c r="F571" s="1606">
        <f>IF(ISERROR(VLOOKUP(CONCATENATE($B571,"-",$C571),IN_1A!$B$2:$AA$3000,4,FALSE))=TRUE,"",VLOOKUP(CONCATENATE($B571,"-",$C571),IN_1A!$B$2:$AA$3000,4,FALSE))</f>
        <v>0</v>
      </c>
      <c r="G571" s="1605">
        <f>IF(ISERROR(VLOOKUP(CONCATENATE($B571,"-",$C571),IN_1A!$B$2:$AA$3000,5,FALSE))=TRUE,"",VLOOKUP(CONCATENATE($B571,"-",$C571),IN_1A!$B$2:$AA$3000,5,FALSE))</f>
        <v>0</v>
      </c>
      <c r="H571" s="1606">
        <f>IF(ISERROR(VLOOKUP(CONCATENATE($B571,"-",$C571),IN_1A!$B$2:$AA$3000,6,FALSE))=TRUE,"",VLOOKUP(CONCATENATE($B571,"-",$C571),IN_1A!$B$2:$AA$3000,6,FALSE))</f>
        <v>0</v>
      </c>
      <c r="I571" s="1605">
        <f>IF(ISERROR(VLOOKUP(CONCATENATE($B571,"-",$C571),IN_1A!$B$2:$AA$3000,7,FALSE))=TRUE,"",VLOOKUP(CONCATENATE($B571,"-",$C571),IN_1A!$B$2:$AA$3000,7,FALSE))</f>
        <v>0</v>
      </c>
      <c r="J571" s="1606">
        <f>IF(ISERROR(VLOOKUP(CONCATENATE($B571,"-",$C571),IN_1A!$B$2:$AA$3000,8,FALSE))=TRUE,"",VLOOKUP(CONCATENATE($B571,"-",$C571),IN_1A!$B$2:$AA$3000,8,FALSE))</f>
        <v>0</v>
      </c>
      <c r="K571" s="1605">
        <f>IF(ISERROR(VLOOKUP(CONCATENATE($B571,"-",$C571),IN_1A!$B$2:$AA$3000,9,FALSE))=TRUE,"",VLOOKUP(CONCATENATE($B571,"-",$C571),IN_1A!$B$2:$AA$3000,9,FALSE))</f>
        <v>0</v>
      </c>
      <c r="L571" s="1606">
        <f>IF(ISERROR(VLOOKUP(CONCATENATE($B571,"-",$C571),IN_1A!$B$2:$AA$3000,10,FALSE))=TRUE,"",VLOOKUP(CONCATENATE($B571,"-",$C571),IN_1A!$B$2:$AA$3000,10,FALSE))</f>
        <v>0</v>
      </c>
      <c r="M571" s="1605">
        <f>IF(ISERROR(VLOOKUP(CONCATENATE($B571,"-",$C571),IN_1A!$B$2:$AA$3000,11,FALSE))=TRUE,"",VLOOKUP(CONCATENATE($B571,"-",$C571),IN_1A!$B$2:$AA$3000,11,FALSE))</f>
        <v>0</v>
      </c>
      <c r="N571" s="1606">
        <f>IF(ISERROR(VLOOKUP(CONCATENATE($B571,"-",$C571),IN_1A!$B$2:$AA$3000,12,FALSE))=TRUE,"",VLOOKUP(CONCATENATE($B571,"-",$C571),IN_1A!$B$2:$AA$3000,12,FALSE))</f>
        <v>0</v>
      </c>
      <c r="O571" s="1605">
        <f>IF(ISERROR(VLOOKUP(CONCATENATE($B571,"-",$C571),IN_1A!$B$2:$AA$3000,13,FALSE))=TRUE,"",VLOOKUP(CONCATENATE($B571,"-",$C571),IN_1A!$B$2:$AA$3000,13,FALSE))</f>
        <v>0</v>
      </c>
      <c r="P571" s="1606">
        <f>IF(ISERROR(VLOOKUP(CONCATENATE($B571,"-",$C571),IN_1A!$B$2:$AA$3000,14,FALSE))=TRUE,"",VLOOKUP(CONCATENATE($B571,"-",$C571),IN_1A!$B$2:$AA$3000,14,FALSE))</f>
        <v>0</v>
      </c>
      <c r="Q571" s="611">
        <f t="shared" si="79"/>
        <v>0</v>
      </c>
      <c r="R571" s="612">
        <f t="shared" si="79"/>
        <v>0</v>
      </c>
      <c r="S571" s="313" t="str">
        <f>IF(O571&gt;Q571,"ERRORE",IF(P571&gt;R571,"ERRORE",""))</f>
        <v/>
      </c>
    </row>
    <row r="572" spans="1:19" s="315" customFormat="1" ht="12" thickBot="1">
      <c r="A572" s="275" t="s">
        <v>613</v>
      </c>
      <c r="B572" s="273" t="s">
        <v>614</v>
      </c>
      <c r="C572" s="276" t="s">
        <v>696</v>
      </c>
      <c r="D572" s="2350" t="str">
        <f>CONCATENATE($D$563)</f>
        <v/>
      </c>
      <c r="E572" s="1607">
        <f>IF(ISERROR(VLOOKUP(CONCATENATE($B572,"-",$C572),IN_1A!$B$2:$AA$3000,3,FALSE))=TRUE,"",VLOOKUP(CONCATENATE($B572,"-",$C572),IN_1A!$B$2:$AA$3000,3,FALSE))</f>
        <v>0</v>
      </c>
      <c r="F572" s="1608">
        <f>IF(ISERROR(VLOOKUP(CONCATENATE($B572,"-",$C572),IN_1A!$B$2:$AA$3000,4,FALSE))=TRUE,"",VLOOKUP(CONCATENATE($B572,"-",$C572),IN_1A!$B$2:$AA$3000,4,FALSE))</f>
        <v>0</v>
      </c>
      <c r="G572" s="1607">
        <f>IF(ISERROR(VLOOKUP(CONCATENATE($B572,"-",$C572),IN_1A!$B$2:$AA$3000,5,FALSE))=TRUE,"",VLOOKUP(CONCATENATE($B572,"-",$C572),IN_1A!$B$2:$AA$3000,5,FALSE))</f>
        <v>0</v>
      </c>
      <c r="H572" s="1608">
        <f>IF(ISERROR(VLOOKUP(CONCATENATE($B572,"-",$C572),IN_1A!$B$2:$AA$3000,6,FALSE))=TRUE,"",VLOOKUP(CONCATENATE($B572,"-",$C572),IN_1A!$B$2:$AA$3000,6,FALSE))</f>
        <v>0</v>
      </c>
      <c r="I572" s="1607">
        <f>IF(ISERROR(VLOOKUP(CONCATENATE($B572,"-",$C572),IN_1A!$B$2:$AA$3000,7,FALSE))=TRUE,"",VLOOKUP(CONCATENATE($B572,"-",$C572),IN_1A!$B$2:$AA$3000,7,FALSE))</f>
        <v>0</v>
      </c>
      <c r="J572" s="1608">
        <f>IF(ISERROR(VLOOKUP(CONCATENATE($B572,"-",$C572),IN_1A!$B$2:$AA$3000,8,FALSE))=TRUE,"",VLOOKUP(CONCATENATE($B572,"-",$C572),IN_1A!$B$2:$AA$3000,8,FALSE))</f>
        <v>0</v>
      </c>
      <c r="K572" s="1607">
        <f>IF(ISERROR(VLOOKUP(CONCATENATE($B572,"-",$C572),IN_1A!$B$2:$AA$3000,9,FALSE))=TRUE,"",VLOOKUP(CONCATENATE($B572,"-",$C572),IN_1A!$B$2:$AA$3000,9,FALSE))</f>
        <v>0</v>
      </c>
      <c r="L572" s="1608">
        <f>IF(ISERROR(VLOOKUP(CONCATENATE($B572,"-",$C572),IN_1A!$B$2:$AA$3000,10,FALSE))=TRUE,"",VLOOKUP(CONCATENATE($B572,"-",$C572),IN_1A!$B$2:$AA$3000,10,FALSE))</f>
        <v>0</v>
      </c>
      <c r="M572" s="1607">
        <f>IF(ISERROR(VLOOKUP(CONCATENATE($B572,"-",$C572),IN_1A!$B$2:$AA$3000,11,FALSE))=TRUE,"",VLOOKUP(CONCATENATE($B572,"-",$C572),IN_1A!$B$2:$AA$3000,11,FALSE))</f>
        <v>0</v>
      </c>
      <c r="N572" s="1608">
        <f>IF(ISERROR(VLOOKUP(CONCATENATE($B572,"-",$C572),IN_1A!$B$2:$AA$3000,12,FALSE))=TRUE,"",VLOOKUP(CONCATENATE($B572,"-",$C572),IN_1A!$B$2:$AA$3000,12,FALSE))</f>
        <v>0</v>
      </c>
      <c r="O572" s="1607">
        <f>IF(ISERROR(VLOOKUP(CONCATENATE($B572,"-",$C572),IN_1A!$B$2:$AA$3000,13,FALSE))=TRUE,"",VLOOKUP(CONCATENATE($B572,"-",$C572),IN_1A!$B$2:$AA$3000,13,FALSE))</f>
        <v>0</v>
      </c>
      <c r="P572" s="1608">
        <f>IF(ISERROR(VLOOKUP(CONCATENATE($B572,"-",$C572),IN_1A!$B$2:$AA$3000,14,FALSE))=TRUE,"",VLOOKUP(CONCATENATE($B572,"-",$C572),IN_1A!$B$2:$AA$3000,14,FALSE))</f>
        <v>0</v>
      </c>
      <c r="Q572" s="613">
        <f t="shared" si="79"/>
        <v>0</v>
      </c>
      <c r="R572" s="614">
        <f t="shared" si="79"/>
        <v>0</v>
      </c>
      <c r="S572" s="313"/>
    </row>
    <row r="573" spans="1:19" s="314" customFormat="1" ht="12" customHeight="1" thickBot="1">
      <c r="A573" s="275" t="s">
        <v>615</v>
      </c>
      <c r="B573" s="273" t="s">
        <v>616</v>
      </c>
      <c r="C573" s="276" t="s">
        <v>696</v>
      </c>
      <c r="D573" s="2350" t="str">
        <f>CONCATENATE($D$563)</f>
        <v/>
      </c>
      <c r="E573" s="1609">
        <f>IF(ISERROR(VLOOKUP(CONCATENATE($B573,"-",$C573),IN_1A!$B$2:$AA$3000,3,FALSE))=TRUE,"",VLOOKUP(CONCATENATE($B573,"-",$C573),IN_1A!$B$2:$AA$3000,3,FALSE))</f>
        <v>0</v>
      </c>
      <c r="F573" s="1610">
        <f>IF(ISERROR(VLOOKUP(CONCATENATE($B573,"-",$C573),IN_1A!$B$2:$AA$3000,4,FALSE))=TRUE,"",VLOOKUP(CONCATENATE($B573,"-",$C573),IN_1A!$B$2:$AA$3000,4,FALSE))</f>
        <v>0</v>
      </c>
      <c r="G573" s="1609">
        <f>IF(ISERROR(VLOOKUP(CONCATENATE($B573,"-",$C573),IN_1A!$B$2:$AA$3000,5,FALSE))=TRUE,"",VLOOKUP(CONCATENATE($B573,"-",$C573),IN_1A!$B$2:$AA$3000,5,FALSE))</f>
        <v>0</v>
      </c>
      <c r="H573" s="1610">
        <f>IF(ISERROR(VLOOKUP(CONCATENATE($B573,"-",$C573),IN_1A!$B$2:$AA$3000,6,FALSE))=TRUE,"",VLOOKUP(CONCATENATE($B573,"-",$C573),IN_1A!$B$2:$AA$3000,6,FALSE))</f>
        <v>0</v>
      </c>
      <c r="I573" s="1609">
        <f>IF(ISERROR(VLOOKUP(CONCATENATE($B573,"-",$C573),IN_1A!$B$2:$AA$3000,7,FALSE))=TRUE,"",VLOOKUP(CONCATENATE($B573,"-",$C573),IN_1A!$B$2:$AA$3000,7,FALSE))</f>
        <v>0</v>
      </c>
      <c r="J573" s="1610">
        <f>IF(ISERROR(VLOOKUP(CONCATENATE($B573,"-",$C573),IN_1A!$B$2:$AA$3000,8,FALSE))=TRUE,"",VLOOKUP(CONCATENATE($B573,"-",$C573),IN_1A!$B$2:$AA$3000,8,FALSE))</f>
        <v>0</v>
      </c>
      <c r="K573" s="1609">
        <f>IF(ISERROR(VLOOKUP(CONCATENATE($B573,"-",$C573),IN_1A!$B$2:$AA$3000,9,FALSE))=TRUE,"",VLOOKUP(CONCATENATE($B573,"-",$C573),IN_1A!$B$2:$AA$3000,9,FALSE))</f>
        <v>0</v>
      </c>
      <c r="L573" s="1610">
        <f>IF(ISERROR(VLOOKUP(CONCATENATE($B573,"-",$C573),IN_1A!$B$2:$AA$3000,10,FALSE))=TRUE,"",VLOOKUP(CONCATENATE($B573,"-",$C573),IN_1A!$B$2:$AA$3000,10,FALSE))</f>
        <v>0</v>
      </c>
      <c r="M573" s="1609">
        <f>IF(ISERROR(VLOOKUP(CONCATENATE($B573,"-",$C573),IN_1A!$B$2:$AA$3000,11,FALSE))=TRUE,"",VLOOKUP(CONCATENATE($B573,"-",$C573),IN_1A!$B$2:$AA$3000,11,FALSE))</f>
        <v>0</v>
      </c>
      <c r="N573" s="1610">
        <f>IF(ISERROR(VLOOKUP(CONCATENATE($B573,"-",$C573),IN_1A!$B$2:$AA$3000,12,FALSE))=TRUE,"",VLOOKUP(CONCATENATE($B573,"-",$C573),IN_1A!$B$2:$AA$3000,12,FALSE))</f>
        <v>0</v>
      </c>
      <c r="O573" s="1609">
        <f>IF(ISERROR(VLOOKUP(CONCATENATE($B573,"-",$C573),IN_1A!$B$2:$AA$3000,13,FALSE))=TRUE,"",VLOOKUP(CONCATENATE($B573,"-",$C573),IN_1A!$B$2:$AA$3000,13,FALSE))</f>
        <v>0</v>
      </c>
      <c r="P573" s="1610">
        <f>IF(ISERROR(VLOOKUP(CONCATENATE($B573,"-",$C573),IN_1A!$B$2:$AA$3000,14,FALSE))=TRUE,"",VLOOKUP(CONCATENATE($B573,"-",$C573),IN_1A!$B$2:$AA$3000,14,FALSE))</f>
        <v>0</v>
      </c>
      <c r="Q573" s="615">
        <f t="shared" si="79"/>
        <v>0</v>
      </c>
      <c r="R573" s="616">
        <f t="shared" si="79"/>
        <v>0</v>
      </c>
      <c r="S573" s="313" t="str">
        <f>IF(O573&gt;Q573,"ERRORE",IF(P573&gt;R573,"ERRORE",""))</f>
        <v/>
      </c>
    </row>
    <row r="574" spans="1:19" s="314" customFormat="1" ht="12" customHeight="1" thickBot="1">
      <c r="A574" s="288" t="s">
        <v>617</v>
      </c>
      <c r="B574" s="289"/>
      <c r="C574" s="290"/>
      <c r="D574" s="1546"/>
      <c r="E574" s="521"/>
      <c r="F574" s="505"/>
      <c r="G574" s="505"/>
      <c r="H574" s="505"/>
      <c r="I574" s="505"/>
      <c r="J574" s="505"/>
      <c r="K574" s="505"/>
      <c r="L574" s="505"/>
      <c r="M574" s="505"/>
      <c r="N574" s="505"/>
      <c r="O574" s="505"/>
      <c r="P574" s="505"/>
      <c r="Q574" s="617"/>
      <c r="R574" s="618"/>
      <c r="S574" s="313" t="str">
        <f>IF(O574&gt;Q574,"ERRORE",IF(P574&gt;R574,"ERRORE",""))</f>
        <v/>
      </c>
    </row>
    <row r="575" spans="1:19" s="314" customFormat="1" ht="12" customHeight="1" thickBot="1">
      <c r="A575" s="280" t="s">
        <v>598</v>
      </c>
      <c r="B575" s="286"/>
      <c r="C575" s="287"/>
      <c r="D575" s="1547"/>
      <c r="E575" s="522"/>
      <c r="F575" s="505"/>
      <c r="G575" s="505"/>
      <c r="H575" s="505"/>
      <c r="I575" s="505"/>
      <c r="J575" s="505"/>
      <c r="K575" s="505"/>
      <c r="L575" s="505"/>
      <c r="M575" s="505"/>
      <c r="N575" s="505"/>
      <c r="O575" s="505"/>
      <c r="P575" s="505"/>
      <c r="Q575" s="617"/>
      <c r="R575" s="618"/>
      <c r="S575" s="313" t="str">
        <f>IF(O575&gt;Q575,"ERRORE",IF(P575&gt;R575,"ERRORE",""))</f>
        <v/>
      </c>
    </row>
    <row r="576" spans="1:19" s="315" customFormat="1" ht="12" thickBot="1">
      <c r="A576" s="275" t="s">
        <v>618</v>
      </c>
      <c r="B576" s="283" t="s">
        <v>619</v>
      </c>
      <c r="C576" s="284" t="s">
        <v>696</v>
      </c>
      <c r="D576" s="2350" t="str">
        <f t="shared" ref="D576:D588" si="80">CONCATENATE($D$563)</f>
        <v/>
      </c>
      <c r="E576" s="1605">
        <f>IF(ISERROR(VLOOKUP(CONCATENATE($B576,"-",$C576),IN_1A!$B$2:$AA$3000,3,FALSE))=TRUE,"",VLOOKUP(CONCATENATE($B576,"-",$C576),IN_1A!$B$2:$AA$3000,3,FALSE))</f>
        <v>0</v>
      </c>
      <c r="F576" s="1606">
        <f>IF(ISERROR(VLOOKUP(CONCATENATE($B576,"-",$C576),IN_1A!$B$2:$AA$3000,4,FALSE))=TRUE,"",VLOOKUP(CONCATENATE($B576,"-",$C576),IN_1A!$B$2:$AA$3000,4,FALSE))</f>
        <v>0</v>
      </c>
      <c r="G576" s="1605">
        <f>IF(ISERROR(VLOOKUP(CONCATENATE($B576,"-",$C576),IN_1A!$B$2:$AA$3000,5,FALSE))=TRUE,"",VLOOKUP(CONCATENATE($B576,"-",$C576),IN_1A!$B$2:$AA$3000,5,FALSE))</f>
        <v>0</v>
      </c>
      <c r="H576" s="1606">
        <f>IF(ISERROR(VLOOKUP(CONCATENATE($B576,"-",$C576),IN_1A!$B$2:$AA$3000,6,FALSE))=TRUE,"",VLOOKUP(CONCATENATE($B576,"-",$C576),IN_1A!$B$2:$AA$3000,6,FALSE))</f>
        <v>0</v>
      </c>
      <c r="I576" s="1605">
        <f>IF(ISERROR(VLOOKUP(CONCATENATE($B576,"-",$C576),IN_1A!$B$2:$AA$3000,7,FALSE))=TRUE,"",VLOOKUP(CONCATENATE($B576,"-",$C576),IN_1A!$B$2:$AA$3000,7,FALSE))</f>
        <v>0</v>
      </c>
      <c r="J576" s="1606">
        <f>IF(ISERROR(VLOOKUP(CONCATENATE($B576,"-",$C576),IN_1A!$B$2:$AA$3000,8,FALSE))=TRUE,"",VLOOKUP(CONCATENATE($B576,"-",$C576),IN_1A!$B$2:$AA$3000,8,FALSE))</f>
        <v>0</v>
      </c>
      <c r="K576" s="1605">
        <f>IF(ISERROR(VLOOKUP(CONCATENATE($B576,"-",$C576),IN_1A!$B$2:$AA$3000,9,FALSE))=TRUE,"",VLOOKUP(CONCATENATE($B576,"-",$C576),IN_1A!$B$2:$AA$3000,9,FALSE))</f>
        <v>0</v>
      </c>
      <c r="L576" s="1606">
        <f>IF(ISERROR(VLOOKUP(CONCATENATE($B576,"-",$C576),IN_1A!$B$2:$AA$3000,10,FALSE))=TRUE,"",VLOOKUP(CONCATENATE($B576,"-",$C576),IN_1A!$B$2:$AA$3000,10,FALSE))</f>
        <v>0</v>
      </c>
      <c r="M576" s="1605">
        <f>IF(ISERROR(VLOOKUP(CONCATENATE($B576,"-",$C576),IN_1A!$B$2:$AA$3000,11,FALSE))=TRUE,"",VLOOKUP(CONCATENATE($B576,"-",$C576),IN_1A!$B$2:$AA$3000,11,FALSE))</f>
        <v>0</v>
      </c>
      <c r="N576" s="1606">
        <f>IF(ISERROR(VLOOKUP(CONCATENATE($B576,"-",$C576),IN_1A!$B$2:$AA$3000,12,FALSE))=TRUE,"",VLOOKUP(CONCATENATE($B576,"-",$C576),IN_1A!$B$2:$AA$3000,12,FALSE))</f>
        <v>0</v>
      </c>
      <c r="O576" s="1605">
        <f>IF(ISERROR(VLOOKUP(CONCATENATE($B576,"-",$C576),IN_1A!$B$2:$AA$3000,13,FALSE))=TRUE,"",VLOOKUP(CONCATENATE($B576,"-",$C576),IN_1A!$B$2:$AA$3000,13,FALSE))</f>
        <v>0</v>
      </c>
      <c r="P576" s="1606">
        <f>IF(ISERROR(VLOOKUP(CONCATENATE($B576,"-",$C576),IN_1A!$B$2:$AA$3000,14,FALSE))=TRUE,"",VLOOKUP(CONCATENATE($B576,"-",$C576),IN_1A!$B$2:$AA$3000,14,FALSE))</f>
        <v>0</v>
      </c>
      <c r="Q576" s="611">
        <f t="shared" si="79"/>
        <v>0</v>
      </c>
      <c r="R576" s="612">
        <f t="shared" si="79"/>
        <v>0</v>
      </c>
      <c r="S576" s="313"/>
    </row>
    <row r="577" spans="1:19" s="315" customFormat="1" ht="12" thickBot="1">
      <c r="A577" s="275" t="s">
        <v>620</v>
      </c>
      <c r="B577" s="291" t="s">
        <v>621</v>
      </c>
      <c r="C577" s="274" t="s">
        <v>696</v>
      </c>
      <c r="D577" s="2350" t="str">
        <f t="shared" si="80"/>
        <v/>
      </c>
      <c r="E577" s="1607">
        <f>IF(ISERROR(VLOOKUP(CONCATENATE($B577,"-",$C577),IN_1A!$B$2:$AA$3000,3,FALSE))=TRUE,"",VLOOKUP(CONCATENATE($B577,"-",$C577),IN_1A!$B$2:$AA$3000,3,FALSE))</f>
        <v>0</v>
      </c>
      <c r="F577" s="1608">
        <f>IF(ISERROR(VLOOKUP(CONCATENATE($B577,"-",$C577),IN_1A!$B$2:$AA$3000,4,FALSE))=TRUE,"",VLOOKUP(CONCATENATE($B577,"-",$C577),IN_1A!$B$2:$AA$3000,4,FALSE))</f>
        <v>0</v>
      </c>
      <c r="G577" s="1607">
        <f>IF(ISERROR(VLOOKUP(CONCATENATE($B577,"-",$C577),IN_1A!$B$2:$AA$3000,5,FALSE))=TRUE,"",VLOOKUP(CONCATENATE($B577,"-",$C577),IN_1A!$B$2:$AA$3000,5,FALSE))</f>
        <v>0</v>
      </c>
      <c r="H577" s="1608">
        <f>IF(ISERROR(VLOOKUP(CONCATENATE($B577,"-",$C577),IN_1A!$B$2:$AA$3000,6,FALSE))=TRUE,"",VLOOKUP(CONCATENATE($B577,"-",$C577),IN_1A!$B$2:$AA$3000,6,FALSE))</f>
        <v>0</v>
      </c>
      <c r="I577" s="1607">
        <f>IF(ISERROR(VLOOKUP(CONCATENATE($B577,"-",$C577),IN_1A!$B$2:$AA$3000,7,FALSE))=TRUE,"",VLOOKUP(CONCATENATE($B577,"-",$C577),IN_1A!$B$2:$AA$3000,7,FALSE))</f>
        <v>0</v>
      </c>
      <c r="J577" s="1608">
        <f>IF(ISERROR(VLOOKUP(CONCATENATE($B577,"-",$C577),IN_1A!$B$2:$AA$3000,8,FALSE))=TRUE,"",VLOOKUP(CONCATENATE($B577,"-",$C577),IN_1A!$B$2:$AA$3000,8,FALSE))</f>
        <v>0</v>
      </c>
      <c r="K577" s="1607">
        <f>IF(ISERROR(VLOOKUP(CONCATENATE($B577,"-",$C577),IN_1A!$B$2:$AA$3000,9,FALSE))=TRUE,"",VLOOKUP(CONCATENATE($B577,"-",$C577),IN_1A!$B$2:$AA$3000,9,FALSE))</f>
        <v>0</v>
      </c>
      <c r="L577" s="1608">
        <f>IF(ISERROR(VLOOKUP(CONCATENATE($B577,"-",$C577),IN_1A!$B$2:$AA$3000,10,FALSE))=TRUE,"",VLOOKUP(CONCATENATE($B577,"-",$C577),IN_1A!$B$2:$AA$3000,10,FALSE))</f>
        <v>0</v>
      </c>
      <c r="M577" s="1607">
        <f>IF(ISERROR(VLOOKUP(CONCATENATE($B577,"-",$C577),IN_1A!$B$2:$AA$3000,11,FALSE))=TRUE,"",VLOOKUP(CONCATENATE($B577,"-",$C577),IN_1A!$B$2:$AA$3000,11,FALSE))</f>
        <v>0</v>
      </c>
      <c r="N577" s="1608">
        <f>IF(ISERROR(VLOOKUP(CONCATENATE($B577,"-",$C577),IN_1A!$B$2:$AA$3000,12,FALSE))=TRUE,"",VLOOKUP(CONCATENATE($B577,"-",$C577),IN_1A!$B$2:$AA$3000,12,FALSE))</f>
        <v>0</v>
      </c>
      <c r="O577" s="1607">
        <f>IF(ISERROR(VLOOKUP(CONCATENATE($B577,"-",$C577),IN_1A!$B$2:$AA$3000,13,FALSE))=TRUE,"",VLOOKUP(CONCATENATE($B577,"-",$C577),IN_1A!$B$2:$AA$3000,13,FALSE))</f>
        <v>0</v>
      </c>
      <c r="P577" s="1608">
        <f>IF(ISERROR(VLOOKUP(CONCATENATE($B577,"-",$C577),IN_1A!$B$2:$AA$3000,14,FALSE))=TRUE,"",VLOOKUP(CONCATENATE($B577,"-",$C577),IN_1A!$B$2:$AA$3000,14,FALSE))</f>
        <v>0</v>
      </c>
      <c r="Q577" s="613">
        <f t="shared" si="79"/>
        <v>0</v>
      </c>
      <c r="R577" s="614">
        <f t="shared" si="79"/>
        <v>0</v>
      </c>
      <c r="S577" s="313"/>
    </row>
    <row r="578" spans="1:19" s="314" customFormat="1" ht="12" customHeight="1" thickBot="1">
      <c r="A578" s="275" t="s">
        <v>622</v>
      </c>
      <c r="B578" s="291" t="s">
        <v>623</v>
      </c>
      <c r="C578" s="274" t="s">
        <v>696</v>
      </c>
      <c r="D578" s="2350" t="str">
        <f t="shared" si="80"/>
        <v/>
      </c>
      <c r="E578" s="1607">
        <f>IF(ISERROR(VLOOKUP(CONCATENATE($B578,"-",$C578),IN_1A!$B$2:$AA$3000,3,FALSE))=TRUE,"",VLOOKUP(CONCATENATE($B578,"-",$C578),IN_1A!$B$2:$AA$3000,3,FALSE))</f>
        <v>0</v>
      </c>
      <c r="F578" s="1608">
        <f>IF(ISERROR(VLOOKUP(CONCATENATE($B578,"-",$C578),IN_1A!$B$2:$AA$3000,4,FALSE))=TRUE,"",VLOOKUP(CONCATENATE($B578,"-",$C578),IN_1A!$B$2:$AA$3000,4,FALSE))</f>
        <v>0</v>
      </c>
      <c r="G578" s="1607">
        <f>IF(ISERROR(VLOOKUP(CONCATENATE($B578,"-",$C578),IN_1A!$B$2:$AA$3000,5,FALSE))=TRUE,"",VLOOKUP(CONCATENATE($B578,"-",$C578),IN_1A!$B$2:$AA$3000,5,FALSE))</f>
        <v>0</v>
      </c>
      <c r="H578" s="1608">
        <f>IF(ISERROR(VLOOKUP(CONCATENATE($B578,"-",$C578),IN_1A!$B$2:$AA$3000,6,FALSE))=TRUE,"",VLOOKUP(CONCATENATE($B578,"-",$C578),IN_1A!$B$2:$AA$3000,6,FALSE))</f>
        <v>0</v>
      </c>
      <c r="I578" s="1607">
        <f>IF(ISERROR(VLOOKUP(CONCATENATE($B578,"-",$C578),IN_1A!$B$2:$AA$3000,7,FALSE))=TRUE,"",VLOOKUP(CONCATENATE($B578,"-",$C578),IN_1A!$B$2:$AA$3000,7,FALSE))</f>
        <v>0</v>
      </c>
      <c r="J578" s="1608">
        <f>IF(ISERROR(VLOOKUP(CONCATENATE($B578,"-",$C578),IN_1A!$B$2:$AA$3000,8,FALSE))=TRUE,"",VLOOKUP(CONCATENATE($B578,"-",$C578),IN_1A!$B$2:$AA$3000,8,FALSE))</f>
        <v>0</v>
      </c>
      <c r="K578" s="1607">
        <f>IF(ISERROR(VLOOKUP(CONCATENATE($B578,"-",$C578),IN_1A!$B$2:$AA$3000,9,FALSE))=TRUE,"",VLOOKUP(CONCATENATE($B578,"-",$C578),IN_1A!$B$2:$AA$3000,9,FALSE))</f>
        <v>0</v>
      </c>
      <c r="L578" s="1608">
        <f>IF(ISERROR(VLOOKUP(CONCATENATE($B578,"-",$C578),IN_1A!$B$2:$AA$3000,10,FALSE))=TRUE,"",VLOOKUP(CONCATENATE($B578,"-",$C578),IN_1A!$B$2:$AA$3000,10,FALSE))</f>
        <v>0</v>
      </c>
      <c r="M578" s="1607">
        <f>IF(ISERROR(VLOOKUP(CONCATENATE($B578,"-",$C578),IN_1A!$B$2:$AA$3000,11,FALSE))=TRUE,"",VLOOKUP(CONCATENATE($B578,"-",$C578),IN_1A!$B$2:$AA$3000,11,FALSE))</f>
        <v>0</v>
      </c>
      <c r="N578" s="1608">
        <f>IF(ISERROR(VLOOKUP(CONCATENATE($B578,"-",$C578),IN_1A!$B$2:$AA$3000,12,FALSE))=TRUE,"",VLOOKUP(CONCATENATE($B578,"-",$C578),IN_1A!$B$2:$AA$3000,12,FALSE))</f>
        <v>0</v>
      </c>
      <c r="O578" s="1607">
        <f>IF(ISERROR(VLOOKUP(CONCATENATE($B578,"-",$C578),IN_1A!$B$2:$AA$3000,13,FALSE))=TRUE,"",VLOOKUP(CONCATENATE($B578,"-",$C578),IN_1A!$B$2:$AA$3000,13,FALSE))</f>
        <v>0</v>
      </c>
      <c r="P578" s="1608">
        <f>IF(ISERROR(VLOOKUP(CONCATENATE($B578,"-",$C578),IN_1A!$B$2:$AA$3000,14,FALSE))=TRUE,"",VLOOKUP(CONCATENATE($B578,"-",$C578),IN_1A!$B$2:$AA$3000,14,FALSE))</f>
        <v>0</v>
      </c>
      <c r="Q578" s="613">
        <f t="shared" si="79"/>
        <v>0</v>
      </c>
      <c r="R578" s="614">
        <f t="shared" si="79"/>
        <v>0</v>
      </c>
      <c r="S578" s="313" t="str">
        <f t="shared" ref="S578:S590" si="81">IF(O578&gt;Q578,"ERRORE",IF(P578&gt;R578,"ERRORE",""))</f>
        <v/>
      </c>
    </row>
    <row r="579" spans="1:19" s="318" customFormat="1" ht="12" customHeight="1" thickBot="1">
      <c r="A579" s="275" t="s">
        <v>624</v>
      </c>
      <c r="B579" s="291" t="s">
        <v>625</v>
      </c>
      <c r="C579" s="274" t="s">
        <v>696</v>
      </c>
      <c r="D579" s="2350" t="str">
        <f t="shared" si="80"/>
        <v/>
      </c>
      <c r="E579" s="1607">
        <f>IF(ISERROR(VLOOKUP(CONCATENATE($B579,"-",$C579),IN_1A!$B$2:$AA$3000,3,FALSE))=TRUE,"",VLOOKUP(CONCATENATE($B579,"-",$C579),IN_1A!$B$2:$AA$3000,3,FALSE))</f>
        <v>0</v>
      </c>
      <c r="F579" s="1608">
        <f>IF(ISERROR(VLOOKUP(CONCATENATE($B579,"-",$C579),IN_1A!$B$2:$AA$3000,4,FALSE))=TRUE,"",VLOOKUP(CONCATENATE($B579,"-",$C579),IN_1A!$B$2:$AA$3000,4,FALSE))</f>
        <v>0</v>
      </c>
      <c r="G579" s="1607">
        <f>IF(ISERROR(VLOOKUP(CONCATENATE($B579,"-",$C579),IN_1A!$B$2:$AA$3000,5,FALSE))=TRUE,"",VLOOKUP(CONCATENATE($B579,"-",$C579),IN_1A!$B$2:$AA$3000,5,FALSE))</f>
        <v>0</v>
      </c>
      <c r="H579" s="1608">
        <f>IF(ISERROR(VLOOKUP(CONCATENATE($B579,"-",$C579),IN_1A!$B$2:$AA$3000,6,FALSE))=TRUE,"",VLOOKUP(CONCATENATE($B579,"-",$C579),IN_1A!$B$2:$AA$3000,6,FALSE))</f>
        <v>0</v>
      </c>
      <c r="I579" s="1607">
        <f>IF(ISERROR(VLOOKUP(CONCATENATE($B579,"-",$C579),IN_1A!$B$2:$AA$3000,7,FALSE))=TRUE,"",VLOOKUP(CONCATENATE($B579,"-",$C579),IN_1A!$B$2:$AA$3000,7,FALSE))</f>
        <v>0</v>
      </c>
      <c r="J579" s="1608">
        <f>IF(ISERROR(VLOOKUP(CONCATENATE($B579,"-",$C579),IN_1A!$B$2:$AA$3000,8,FALSE))=TRUE,"",VLOOKUP(CONCATENATE($B579,"-",$C579),IN_1A!$B$2:$AA$3000,8,FALSE))</f>
        <v>0</v>
      </c>
      <c r="K579" s="1607">
        <f>IF(ISERROR(VLOOKUP(CONCATENATE($B579,"-",$C579),IN_1A!$B$2:$AA$3000,9,FALSE))=TRUE,"",VLOOKUP(CONCATENATE($B579,"-",$C579),IN_1A!$B$2:$AA$3000,9,FALSE))</f>
        <v>0</v>
      </c>
      <c r="L579" s="1608">
        <f>IF(ISERROR(VLOOKUP(CONCATENATE($B579,"-",$C579),IN_1A!$B$2:$AA$3000,10,FALSE))=TRUE,"",VLOOKUP(CONCATENATE($B579,"-",$C579),IN_1A!$B$2:$AA$3000,10,FALSE))</f>
        <v>0</v>
      </c>
      <c r="M579" s="1607">
        <f>IF(ISERROR(VLOOKUP(CONCATENATE($B579,"-",$C579),IN_1A!$B$2:$AA$3000,11,FALSE))=TRUE,"",VLOOKUP(CONCATENATE($B579,"-",$C579),IN_1A!$B$2:$AA$3000,11,FALSE))</f>
        <v>0</v>
      </c>
      <c r="N579" s="1608">
        <f>IF(ISERROR(VLOOKUP(CONCATENATE($B579,"-",$C579),IN_1A!$B$2:$AA$3000,12,FALSE))=TRUE,"",VLOOKUP(CONCATENATE($B579,"-",$C579),IN_1A!$B$2:$AA$3000,12,FALSE))</f>
        <v>0</v>
      </c>
      <c r="O579" s="1607">
        <f>IF(ISERROR(VLOOKUP(CONCATENATE($B579,"-",$C579),IN_1A!$B$2:$AA$3000,13,FALSE))=TRUE,"",VLOOKUP(CONCATENATE($B579,"-",$C579),IN_1A!$B$2:$AA$3000,13,FALSE))</f>
        <v>0</v>
      </c>
      <c r="P579" s="1608">
        <f>IF(ISERROR(VLOOKUP(CONCATENATE($B579,"-",$C579),IN_1A!$B$2:$AA$3000,14,FALSE))=TRUE,"",VLOOKUP(CONCATENATE($B579,"-",$C579),IN_1A!$B$2:$AA$3000,14,FALSE))</f>
        <v>0</v>
      </c>
      <c r="Q579" s="613">
        <f t="shared" si="79"/>
        <v>0</v>
      </c>
      <c r="R579" s="614">
        <f t="shared" si="79"/>
        <v>0</v>
      </c>
      <c r="S579" s="313" t="str">
        <f t="shared" si="81"/>
        <v/>
      </c>
    </row>
    <row r="580" spans="1:19" s="314" customFormat="1" ht="12" customHeight="1" thickBot="1">
      <c r="A580" s="275" t="s">
        <v>626</v>
      </c>
      <c r="B580" s="291" t="s">
        <v>627</v>
      </c>
      <c r="C580" s="274" t="s">
        <v>696</v>
      </c>
      <c r="D580" s="2350" t="str">
        <f t="shared" si="80"/>
        <v/>
      </c>
      <c r="E580" s="1607">
        <f>IF(ISERROR(VLOOKUP(CONCATENATE($B580,"-",$C580),IN_1A!$B$2:$AA$3000,3,FALSE))=TRUE,"",VLOOKUP(CONCATENATE($B580,"-",$C580),IN_1A!$B$2:$AA$3000,3,FALSE))</f>
        <v>0</v>
      </c>
      <c r="F580" s="1608">
        <f>IF(ISERROR(VLOOKUP(CONCATENATE($B580,"-",$C580),IN_1A!$B$2:$AA$3000,4,FALSE))=TRUE,"",VLOOKUP(CONCATENATE($B580,"-",$C580),IN_1A!$B$2:$AA$3000,4,FALSE))</f>
        <v>0</v>
      </c>
      <c r="G580" s="1607">
        <f>IF(ISERROR(VLOOKUP(CONCATENATE($B580,"-",$C580),IN_1A!$B$2:$AA$3000,5,FALSE))=TRUE,"",VLOOKUP(CONCATENATE($B580,"-",$C580),IN_1A!$B$2:$AA$3000,5,FALSE))</f>
        <v>0</v>
      </c>
      <c r="H580" s="1608">
        <f>IF(ISERROR(VLOOKUP(CONCATENATE($B580,"-",$C580),IN_1A!$B$2:$AA$3000,6,FALSE))=TRUE,"",VLOOKUP(CONCATENATE($B580,"-",$C580),IN_1A!$B$2:$AA$3000,6,FALSE))</f>
        <v>0</v>
      </c>
      <c r="I580" s="1607">
        <f>IF(ISERROR(VLOOKUP(CONCATENATE($B580,"-",$C580),IN_1A!$B$2:$AA$3000,7,FALSE))=TRUE,"",VLOOKUP(CONCATENATE($B580,"-",$C580),IN_1A!$B$2:$AA$3000,7,FALSE))</f>
        <v>0</v>
      </c>
      <c r="J580" s="1608">
        <f>IF(ISERROR(VLOOKUP(CONCATENATE($B580,"-",$C580),IN_1A!$B$2:$AA$3000,8,FALSE))=TRUE,"",VLOOKUP(CONCATENATE($B580,"-",$C580),IN_1A!$B$2:$AA$3000,8,FALSE))</f>
        <v>0</v>
      </c>
      <c r="K580" s="1607">
        <f>IF(ISERROR(VLOOKUP(CONCATENATE($B580,"-",$C580),IN_1A!$B$2:$AA$3000,9,FALSE))=TRUE,"",VLOOKUP(CONCATENATE($B580,"-",$C580),IN_1A!$B$2:$AA$3000,9,FALSE))</f>
        <v>0</v>
      </c>
      <c r="L580" s="1608">
        <f>IF(ISERROR(VLOOKUP(CONCATENATE($B580,"-",$C580),IN_1A!$B$2:$AA$3000,10,FALSE))=TRUE,"",VLOOKUP(CONCATENATE($B580,"-",$C580),IN_1A!$B$2:$AA$3000,10,FALSE))</f>
        <v>0</v>
      </c>
      <c r="M580" s="1607">
        <f>IF(ISERROR(VLOOKUP(CONCATENATE($B580,"-",$C580),IN_1A!$B$2:$AA$3000,11,FALSE))=TRUE,"",VLOOKUP(CONCATENATE($B580,"-",$C580),IN_1A!$B$2:$AA$3000,11,FALSE))</f>
        <v>0</v>
      </c>
      <c r="N580" s="1608">
        <f>IF(ISERROR(VLOOKUP(CONCATENATE($B580,"-",$C580),IN_1A!$B$2:$AA$3000,12,FALSE))=TRUE,"",VLOOKUP(CONCATENATE($B580,"-",$C580),IN_1A!$B$2:$AA$3000,12,FALSE))</f>
        <v>0</v>
      </c>
      <c r="O580" s="1607">
        <f>IF(ISERROR(VLOOKUP(CONCATENATE($B580,"-",$C580),IN_1A!$B$2:$AA$3000,13,FALSE))=TRUE,"",VLOOKUP(CONCATENATE($B580,"-",$C580),IN_1A!$B$2:$AA$3000,13,FALSE))</f>
        <v>0</v>
      </c>
      <c r="P580" s="1608">
        <f>IF(ISERROR(VLOOKUP(CONCATENATE($B580,"-",$C580),IN_1A!$B$2:$AA$3000,14,FALSE))=TRUE,"",VLOOKUP(CONCATENATE($B580,"-",$C580),IN_1A!$B$2:$AA$3000,14,FALSE))</f>
        <v>0</v>
      </c>
      <c r="Q580" s="613">
        <f t="shared" si="79"/>
        <v>0</v>
      </c>
      <c r="R580" s="614">
        <f t="shared" si="79"/>
        <v>0</v>
      </c>
      <c r="S580" s="313" t="str">
        <f t="shared" si="81"/>
        <v/>
      </c>
    </row>
    <row r="581" spans="1:19" s="314" customFormat="1" ht="12" customHeight="1" thickBot="1">
      <c r="A581" s="275" t="s">
        <v>628</v>
      </c>
      <c r="B581" s="291" t="s">
        <v>629</v>
      </c>
      <c r="C581" s="274" t="s">
        <v>696</v>
      </c>
      <c r="D581" s="2350" t="str">
        <f t="shared" si="80"/>
        <v/>
      </c>
      <c r="E581" s="1607">
        <f>IF(ISERROR(VLOOKUP(CONCATENATE($B581,"-",$C581),IN_1A!$B$2:$AA$3000,3,FALSE))=TRUE,"",VLOOKUP(CONCATENATE($B581,"-",$C581),IN_1A!$B$2:$AA$3000,3,FALSE))</f>
        <v>0</v>
      </c>
      <c r="F581" s="1608">
        <f>IF(ISERROR(VLOOKUP(CONCATENATE($B581,"-",$C581),IN_1A!$B$2:$AA$3000,4,FALSE))=TRUE,"",VLOOKUP(CONCATENATE($B581,"-",$C581),IN_1A!$B$2:$AA$3000,4,FALSE))</f>
        <v>0</v>
      </c>
      <c r="G581" s="1607">
        <f>IF(ISERROR(VLOOKUP(CONCATENATE($B581,"-",$C581),IN_1A!$B$2:$AA$3000,5,FALSE))=TRUE,"",VLOOKUP(CONCATENATE($B581,"-",$C581),IN_1A!$B$2:$AA$3000,5,FALSE))</f>
        <v>0</v>
      </c>
      <c r="H581" s="1608">
        <f>IF(ISERROR(VLOOKUP(CONCATENATE($B581,"-",$C581),IN_1A!$B$2:$AA$3000,6,FALSE))=TRUE,"",VLOOKUP(CONCATENATE($B581,"-",$C581),IN_1A!$B$2:$AA$3000,6,FALSE))</f>
        <v>0</v>
      </c>
      <c r="I581" s="1607">
        <f>IF(ISERROR(VLOOKUP(CONCATENATE($B581,"-",$C581),IN_1A!$B$2:$AA$3000,7,FALSE))=TRUE,"",VLOOKUP(CONCATENATE($B581,"-",$C581),IN_1A!$B$2:$AA$3000,7,FALSE))</f>
        <v>0</v>
      </c>
      <c r="J581" s="1608">
        <f>IF(ISERROR(VLOOKUP(CONCATENATE($B581,"-",$C581),IN_1A!$B$2:$AA$3000,8,FALSE))=TRUE,"",VLOOKUP(CONCATENATE($B581,"-",$C581),IN_1A!$B$2:$AA$3000,8,FALSE))</f>
        <v>0</v>
      </c>
      <c r="K581" s="1607">
        <f>IF(ISERROR(VLOOKUP(CONCATENATE($B581,"-",$C581),IN_1A!$B$2:$AA$3000,9,FALSE))=TRUE,"",VLOOKUP(CONCATENATE($B581,"-",$C581),IN_1A!$B$2:$AA$3000,9,FALSE))</f>
        <v>0</v>
      </c>
      <c r="L581" s="1608">
        <f>IF(ISERROR(VLOOKUP(CONCATENATE($B581,"-",$C581),IN_1A!$B$2:$AA$3000,10,FALSE))=TRUE,"",VLOOKUP(CONCATENATE($B581,"-",$C581),IN_1A!$B$2:$AA$3000,10,FALSE))</f>
        <v>0</v>
      </c>
      <c r="M581" s="1607">
        <f>IF(ISERROR(VLOOKUP(CONCATENATE($B581,"-",$C581),IN_1A!$B$2:$AA$3000,11,FALSE))=TRUE,"",VLOOKUP(CONCATENATE($B581,"-",$C581),IN_1A!$B$2:$AA$3000,11,FALSE))</f>
        <v>0</v>
      </c>
      <c r="N581" s="1608">
        <f>IF(ISERROR(VLOOKUP(CONCATENATE($B581,"-",$C581),IN_1A!$B$2:$AA$3000,12,FALSE))=TRUE,"",VLOOKUP(CONCATENATE($B581,"-",$C581),IN_1A!$B$2:$AA$3000,12,FALSE))</f>
        <v>0</v>
      </c>
      <c r="O581" s="1607">
        <f>IF(ISERROR(VLOOKUP(CONCATENATE($B581,"-",$C581),IN_1A!$B$2:$AA$3000,13,FALSE))=TRUE,"",VLOOKUP(CONCATENATE($B581,"-",$C581),IN_1A!$B$2:$AA$3000,13,FALSE))</f>
        <v>0</v>
      </c>
      <c r="P581" s="1608">
        <f>IF(ISERROR(VLOOKUP(CONCATENATE($B581,"-",$C581),IN_1A!$B$2:$AA$3000,14,FALSE))=TRUE,"",VLOOKUP(CONCATENATE($B581,"-",$C581),IN_1A!$B$2:$AA$3000,14,FALSE))</f>
        <v>0</v>
      </c>
      <c r="Q581" s="613">
        <f t="shared" si="79"/>
        <v>0</v>
      </c>
      <c r="R581" s="614">
        <f t="shared" si="79"/>
        <v>0</v>
      </c>
      <c r="S581" s="313" t="str">
        <f t="shared" si="81"/>
        <v/>
      </c>
    </row>
    <row r="582" spans="1:19" s="314" customFormat="1" ht="12" customHeight="1" thickBot="1">
      <c r="A582" s="292" t="s">
        <v>630</v>
      </c>
      <c r="B582" s="291" t="s">
        <v>631</v>
      </c>
      <c r="C582" s="274" t="s">
        <v>696</v>
      </c>
      <c r="D582" s="2350" t="str">
        <f t="shared" si="80"/>
        <v/>
      </c>
      <c r="E582" s="1607">
        <f>IF(ISERROR(VLOOKUP(CONCATENATE($B582,"-",$C582),IN_1A!$B$2:$AA$3000,3,FALSE))=TRUE,"",VLOOKUP(CONCATENATE($B582,"-",$C582),IN_1A!$B$2:$AA$3000,3,FALSE))</f>
        <v>0</v>
      </c>
      <c r="F582" s="1608">
        <f>IF(ISERROR(VLOOKUP(CONCATENATE($B582,"-",$C582),IN_1A!$B$2:$AA$3000,4,FALSE))=TRUE,"",VLOOKUP(CONCATENATE($B582,"-",$C582),IN_1A!$B$2:$AA$3000,4,FALSE))</f>
        <v>0</v>
      </c>
      <c r="G582" s="1607">
        <f>IF(ISERROR(VLOOKUP(CONCATENATE($B582,"-",$C582),IN_1A!$B$2:$AA$3000,5,FALSE))=TRUE,"",VLOOKUP(CONCATENATE($B582,"-",$C582),IN_1A!$B$2:$AA$3000,5,FALSE))</f>
        <v>0</v>
      </c>
      <c r="H582" s="1608">
        <f>IF(ISERROR(VLOOKUP(CONCATENATE($B582,"-",$C582),IN_1A!$B$2:$AA$3000,6,FALSE))=TRUE,"",VLOOKUP(CONCATENATE($B582,"-",$C582),IN_1A!$B$2:$AA$3000,6,FALSE))</f>
        <v>0</v>
      </c>
      <c r="I582" s="1607">
        <f>IF(ISERROR(VLOOKUP(CONCATENATE($B582,"-",$C582),IN_1A!$B$2:$AA$3000,7,FALSE))=TRUE,"",VLOOKUP(CONCATENATE($B582,"-",$C582),IN_1A!$B$2:$AA$3000,7,FALSE))</f>
        <v>0</v>
      </c>
      <c r="J582" s="1608">
        <f>IF(ISERROR(VLOOKUP(CONCATENATE($B582,"-",$C582),IN_1A!$B$2:$AA$3000,8,FALSE))=TRUE,"",VLOOKUP(CONCATENATE($B582,"-",$C582),IN_1A!$B$2:$AA$3000,8,FALSE))</f>
        <v>0</v>
      </c>
      <c r="K582" s="1607">
        <f>IF(ISERROR(VLOOKUP(CONCATENATE($B582,"-",$C582),IN_1A!$B$2:$AA$3000,9,FALSE))=TRUE,"",VLOOKUP(CONCATENATE($B582,"-",$C582),IN_1A!$B$2:$AA$3000,9,FALSE))</f>
        <v>0</v>
      </c>
      <c r="L582" s="1608">
        <f>IF(ISERROR(VLOOKUP(CONCATENATE($B582,"-",$C582),IN_1A!$B$2:$AA$3000,10,FALSE))=TRUE,"",VLOOKUP(CONCATENATE($B582,"-",$C582),IN_1A!$B$2:$AA$3000,10,FALSE))</f>
        <v>0</v>
      </c>
      <c r="M582" s="1607">
        <f>IF(ISERROR(VLOOKUP(CONCATENATE($B582,"-",$C582),IN_1A!$B$2:$AA$3000,11,FALSE))=TRUE,"",VLOOKUP(CONCATENATE($B582,"-",$C582),IN_1A!$B$2:$AA$3000,11,FALSE))</f>
        <v>0</v>
      </c>
      <c r="N582" s="1608">
        <f>IF(ISERROR(VLOOKUP(CONCATENATE($B582,"-",$C582),IN_1A!$B$2:$AA$3000,12,FALSE))=TRUE,"",VLOOKUP(CONCATENATE($B582,"-",$C582),IN_1A!$B$2:$AA$3000,12,FALSE))</f>
        <v>0</v>
      </c>
      <c r="O582" s="1607">
        <f>IF(ISERROR(VLOOKUP(CONCATENATE($B582,"-",$C582),IN_1A!$B$2:$AA$3000,13,FALSE))=TRUE,"",VLOOKUP(CONCATENATE($B582,"-",$C582),IN_1A!$B$2:$AA$3000,13,FALSE))</f>
        <v>0</v>
      </c>
      <c r="P582" s="1608">
        <f>IF(ISERROR(VLOOKUP(CONCATENATE($B582,"-",$C582),IN_1A!$B$2:$AA$3000,14,FALSE))=TRUE,"",VLOOKUP(CONCATENATE($B582,"-",$C582),IN_1A!$B$2:$AA$3000,14,FALSE))</f>
        <v>0</v>
      </c>
      <c r="Q582" s="613">
        <f t="shared" si="79"/>
        <v>0</v>
      </c>
      <c r="R582" s="614">
        <f t="shared" si="79"/>
        <v>0</v>
      </c>
      <c r="S582" s="313" t="str">
        <f t="shared" si="81"/>
        <v/>
      </c>
    </row>
    <row r="583" spans="1:19" s="314" customFormat="1" ht="12" customHeight="1" thickBot="1">
      <c r="A583" s="275" t="s">
        <v>632</v>
      </c>
      <c r="B583" s="273" t="s">
        <v>633</v>
      </c>
      <c r="C583" s="276" t="s">
        <v>696</v>
      </c>
      <c r="D583" s="2350" t="str">
        <f t="shared" si="80"/>
        <v/>
      </c>
      <c r="E583" s="1607">
        <f>IF(ISERROR(VLOOKUP(CONCATENATE($B583,"-",$C583),IN_1A!$B$2:$AA$3000,3,FALSE))=TRUE,"",VLOOKUP(CONCATENATE($B583,"-",$C583),IN_1A!$B$2:$AA$3000,3,FALSE))</f>
        <v>0</v>
      </c>
      <c r="F583" s="1608">
        <f>IF(ISERROR(VLOOKUP(CONCATENATE($B583,"-",$C583),IN_1A!$B$2:$AA$3000,4,FALSE))=TRUE,"",VLOOKUP(CONCATENATE($B583,"-",$C583),IN_1A!$B$2:$AA$3000,4,FALSE))</f>
        <v>0</v>
      </c>
      <c r="G583" s="1607">
        <f>IF(ISERROR(VLOOKUP(CONCATENATE($B583,"-",$C583),IN_1A!$B$2:$AA$3000,5,FALSE))=TRUE,"",VLOOKUP(CONCATENATE($B583,"-",$C583),IN_1A!$B$2:$AA$3000,5,FALSE))</f>
        <v>0</v>
      </c>
      <c r="H583" s="1608">
        <f>IF(ISERROR(VLOOKUP(CONCATENATE($B583,"-",$C583),IN_1A!$B$2:$AA$3000,6,FALSE))=TRUE,"",VLOOKUP(CONCATENATE($B583,"-",$C583),IN_1A!$B$2:$AA$3000,6,FALSE))</f>
        <v>0</v>
      </c>
      <c r="I583" s="1607">
        <f>IF(ISERROR(VLOOKUP(CONCATENATE($B583,"-",$C583),IN_1A!$B$2:$AA$3000,7,FALSE))=TRUE,"",VLOOKUP(CONCATENATE($B583,"-",$C583),IN_1A!$B$2:$AA$3000,7,FALSE))</f>
        <v>0</v>
      </c>
      <c r="J583" s="1608">
        <f>IF(ISERROR(VLOOKUP(CONCATENATE($B583,"-",$C583),IN_1A!$B$2:$AA$3000,8,FALSE))=TRUE,"",VLOOKUP(CONCATENATE($B583,"-",$C583),IN_1A!$B$2:$AA$3000,8,FALSE))</f>
        <v>0</v>
      </c>
      <c r="K583" s="1607">
        <f>IF(ISERROR(VLOOKUP(CONCATENATE($B583,"-",$C583),IN_1A!$B$2:$AA$3000,9,FALSE))=TRUE,"",VLOOKUP(CONCATENATE($B583,"-",$C583),IN_1A!$B$2:$AA$3000,9,FALSE))</f>
        <v>0</v>
      </c>
      <c r="L583" s="1608">
        <f>IF(ISERROR(VLOOKUP(CONCATENATE($B583,"-",$C583),IN_1A!$B$2:$AA$3000,10,FALSE))=TRUE,"",VLOOKUP(CONCATENATE($B583,"-",$C583),IN_1A!$B$2:$AA$3000,10,FALSE))</f>
        <v>0</v>
      </c>
      <c r="M583" s="1607">
        <f>IF(ISERROR(VLOOKUP(CONCATENATE($B583,"-",$C583),IN_1A!$B$2:$AA$3000,11,FALSE))=TRUE,"",VLOOKUP(CONCATENATE($B583,"-",$C583),IN_1A!$B$2:$AA$3000,11,FALSE))</f>
        <v>0</v>
      </c>
      <c r="N583" s="1608">
        <f>IF(ISERROR(VLOOKUP(CONCATENATE($B583,"-",$C583),IN_1A!$B$2:$AA$3000,12,FALSE))=TRUE,"",VLOOKUP(CONCATENATE($B583,"-",$C583),IN_1A!$B$2:$AA$3000,12,FALSE))</f>
        <v>0</v>
      </c>
      <c r="O583" s="1607">
        <f>IF(ISERROR(VLOOKUP(CONCATENATE($B583,"-",$C583),IN_1A!$B$2:$AA$3000,13,FALSE))=TRUE,"",VLOOKUP(CONCATENATE($B583,"-",$C583),IN_1A!$B$2:$AA$3000,13,FALSE))</f>
        <v>0</v>
      </c>
      <c r="P583" s="1608">
        <f>IF(ISERROR(VLOOKUP(CONCATENATE($B583,"-",$C583),IN_1A!$B$2:$AA$3000,14,FALSE))=TRUE,"",VLOOKUP(CONCATENATE($B583,"-",$C583),IN_1A!$B$2:$AA$3000,14,FALSE))</f>
        <v>0</v>
      </c>
      <c r="Q583" s="613">
        <f t="shared" si="79"/>
        <v>0</v>
      </c>
      <c r="R583" s="614">
        <f t="shared" si="79"/>
        <v>0</v>
      </c>
      <c r="S583" s="313" t="str">
        <f t="shared" si="81"/>
        <v/>
      </c>
    </row>
    <row r="584" spans="1:19" s="314" customFormat="1" ht="12" customHeight="1" thickBot="1">
      <c r="A584" s="275" t="s">
        <v>634</v>
      </c>
      <c r="B584" s="273" t="s">
        <v>635</v>
      </c>
      <c r="C584" s="276" t="s">
        <v>696</v>
      </c>
      <c r="D584" s="2350" t="str">
        <f t="shared" si="80"/>
        <v/>
      </c>
      <c r="E584" s="1607">
        <f>IF(ISERROR(VLOOKUP(CONCATENATE($B584,"-",$C584),IN_1A!$B$2:$AA$3000,3,FALSE))=TRUE,"",VLOOKUP(CONCATENATE($B584,"-",$C584),IN_1A!$B$2:$AA$3000,3,FALSE))</f>
        <v>0</v>
      </c>
      <c r="F584" s="1608">
        <f>IF(ISERROR(VLOOKUP(CONCATENATE($B584,"-",$C584),IN_1A!$B$2:$AA$3000,4,FALSE))=TRUE,"",VLOOKUP(CONCATENATE($B584,"-",$C584),IN_1A!$B$2:$AA$3000,4,FALSE))</f>
        <v>0</v>
      </c>
      <c r="G584" s="1607">
        <f>IF(ISERROR(VLOOKUP(CONCATENATE($B584,"-",$C584),IN_1A!$B$2:$AA$3000,5,FALSE))=TRUE,"",VLOOKUP(CONCATENATE($B584,"-",$C584),IN_1A!$B$2:$AA$3000,5,FALSE))</f>
        <v>0</v>
      </c>
      <c r="H584" s="1608">
        <f>IF(ISERROR(VLOOKUP(CONCATENATE($B584,"-",$C584),IN_1A!$B$2:$AA$3000,6,FALSE))=TRUE,"",VLOOKUP(CONCATENATE($B584,"-",$C584),IN_1A!$B$2:$AA$3000,6,FALSE))</f>
        <v>0</v>
      </c>
      <c r="I584" s="1607">
        <f>IF(ISERROR(VLOOKUP(CONCATENATE($B584,"-",$C584),IN_1A!$B$2:$AA$3000,7,FALSE))=TRUE,"",VLOOKUP(CONCATENATE($B584,"-",$C584),IN_1A!$B$2:$AA$3000,7,FALSE))</f>
        <v>0</v>
      </c>
      <c r="J584" s="1608">
        <f>IF(ISERROR(VLOOKUP(CONCATENATE($B584,"-",$C584),IN_1A!$B$2:$AA$3000,8,FALSE))=TRUE,"",VLOOKUP(CONCATENATE($B584,"-",$C584),IN_1A!$B$2:$AA$3000,8,FALSE))</f>
        <v>0</v>
      </c>
      <c r="K584" s="1607">
        <f>IF(ISERROR(VLOOKUP(CONCATENATE($B584,"-",$C584),IN_1A!$B$2:$AA$3000,9,FALSE))=TRUE,"",VLOOKUP(CONCATENATE($B584,"-",$C584),IN_1A!$B$2:$AA$3000,9,FALSE))</f>
        <v>0</v>
      </c>
      <c r="L584" s="1608">
        <f>IF(ISERROR(VLOOKUP(CONCATENATE($B584,"-",$C584),IN_1A!$B$2:$AA$3000,10,FALSE))=TRUE,"",VLOOKUP(CONCATENATE($B584,"-",$C584),IN_1A!$B$2:$AA$3000,10,FALSE))</f>
        <v>0</v>
      </c>
      <c r="M584" s="1607">
        <f>IF(ISERROR(VLOOKUP(CONCATENATE($B584,"-",$C584),IN_1A!$B$2:$AA$3000,11,FALSE))=TRUE,"",VLOOKUP(CONCATENATE($B584,"-",$C584),IN_1A!$B$2:$AA$3000,11,FALSE))</f>
        <v>0</v>
      </c>
      <c r="N584" s="1608">
        <f>IF(ISERROR(VLOOKUP(CONCATENATE($B584,"-",$C584),IN_1A!$B$2:$AA$3000,12,FALSE))=TRUE,"",VLOOKUP(CONCATENATE($B584,"-",$C584),IN_1A!$B$2:$AA$3000,12,FALSE))</f>
        <v>0</v>
      </c>
      <c r="O584" s="1607">
        <f>IF(ISERROR(VLOOKUP(CONCATENATE($B584,"-",$C584),IN_1A!$B$2:$AA$3000,13,FALSE))=TRUE,"",VLOOKUP(CONCATENATE($B584,"-",$C584),IN_1A!$B$2:$AA$3000,13,FALSE))</f>
        <v>0</v>
      </c>
      <c r="P584" s="1608">
        <f>IF(ISERROR(VLOOKUP(CONCATENATE($B584,"-",$C584),IN_1A!$B$2:$AA$3000,14,FALSE))=TRUE,"",VLOOKUP(CONCATENATE($B584,"-",$C584),IN_1A!$B$2:$AA$3000,14,FALSE))</f>
        <v>0</v>
      </c>
      <c r="Q584" s="613">
        <f t="shared" si="79"/>
        <v>0</v>
      </c>
      <c r="R584" s="614">
        <f t="shared" si="79"/>
        <v>0</v>
      </c>
      <c r="S584" s="313" t="str">
        <f t="shared" si="81"/>
        <v/>
      </c>
    </row>
    <row r="585" spans="1:19" s="314" customFormat="1" ht="12" customHeight="1" thickBot="1">
      <c r="A585" s="275" t="s">
        <v>636</v>
      </c>
      <c r="B585" s="273" t="s">
        <v>637</v>
      </c>
      <c r="C585" s="276" t="s">
        <v>696</v>
      </c>
      <c r="D585" s="2350" t="str">
        <f t="shared" si="80"/>
        <v/>
      </c>
      <c r="E585" s="1607">
        <f>IF(ISERROR(VLOOKUP(CONCATENATE($B585,"-",$C585),IN_1A!$B$2:$AA$3000,3,FALSE))=TRUE,"",VLOOKUP(CONCATENATE($B585,"-",$C585),IN_1A!$B$2:$AA$3000,3,FALSE))</f>
        <v>0</v>
      </c>
      <c r="F585" s="1608">
        <f>IF(ISERROR(VLOOKUP(CONCATENATE($B585,"-",$C585),IN_1A!$B$2:$AA$3000,4,FALSE))=TRUE,"",VLOOKUP(CONCATENATE($B585,"-",$C585),IN_1A!$B$2:$AA$3000,4,FALSE))</f>
        <v>0</v>
      </c>
      <c r="G585" s="1607">
        <f>IF(ISERROR(VLOOKUP(CONCATENATE($B585,"-",$C585),IN_1A!$B$2:$AA$3000,5,FALSE))=TRUE,"",VLOOKUP(CONCATENATE($B585,"-",$C585),IN_1A!$B$2:$AA$3000,5,FALSE))</f>
        <v>0</v>
      </c>
      <c r="H585" s="1608">
        <f>IF(ISERROR(VLOOKUP(CONCATENATE($B585,"-",$C585),IN_1A!$B$2:$AA$3000,6,FALSE))=TRUE,"",VLOOKUP(CONCATENATE($B585,"-",$C585),IN_1A!$B$2:$AA$3000,6,FALSE))</f>
        <v>0</v>
      </c>
      <c r="I585" s="1607">
        <f>IF(ISERROR(VLOOKUP(CONCATENATE($B585,"-",$C585),IN_1A!$B$2:$AA$3000,7,FALSE))=TRUE,"",VLOOKUP(CONCATENATE($B585,"-",$C585),IN_1A!$B$2:$AA$3000,7,FALSE))</f>
        <v>0</v>
      </c>
      <c r="J585" s="1608">
        <f>IF(ISERROR(VLOOKUP(CONCATENATE($B585,"-",$C585),IN_1A!$B$2:$AA$3000,8,FALSE))=TRUE,"",VLOOKUP(CONCATENATE($B585,"-",$C585),IN_1A!$B$2:$AA$3000,8,FALSE))</f>
        <v>0</v>
      </c>
      <c r="K585" s="1607">
        <f>IF(ISERROR(VLOOKUP(CONCATENATE($B585,"-",$C585),IN_1A!$B$2:$AA$3000,9,FALSE))=TRUE,"",VLOOKUP(CONCATENATE($B585,"-",$C585),IN_1A!$B$2:$AA$3000,9,FALSE))</f>
        <v>0</v>
      </c>
      <c r="L585" s="1608">
        <f>IF(ISERROR(VLOOKUP(CONCATENATE($B585,"-",$C585),IN_1A!$B$2:$AA$3000,10,FALSE))=TRUE,"",VLOOKUP(CONCATENATE($B585,"-",$C585),IN_1A!$B$2:$AA$3000,10,FALSE))</f>
        <v>0</v>
      </c>
      <c r="M585" s="1607">
        <f>IF(ISERROR(VLOOKUP(CONCATENATE($B585,"-",$C585),IN_1A!$B$2:$AA$3000,11,FALSE))=TRUE,"",VLOOKUP(CONCATENATE($B585,"-",$C585),IN_1A!$B$2:$AA$3000,11,FALSE))</f>
        <v>0</v>
      </c>
      <c r="N585" s="1608">
        <f>IF(ISERROR(VLOOKUP(CONCATENATE($B585,"-",$C585),IN_1A!$B$2:$AA$3000,12,FALSE))=TRUE,"",VLOOKUP(CONCATENATE($B585,"-",$C585),IN_1A!$B$2:$AA$3000,12,FALSE))</f>
        <v>0</v>
      </c>
      <c r="O585" s="1607">
        <f>IF(ISERROR(VLOOKUP(CONCATENATE($B585,"-",$C585),IN_1A!$B$2:$AA$3000,13,FALSE))=TRUE,"",VLOOKUP(CONCATENATE($B585,"-",$C585),IN_1A!$B$2:$AA$3000,13,FALSE))</f>
        <v>0</v>
      </c>
      <c r="P585" s="1608">
        <f>IF(ISERROR(VLOOKUP(CONCATENATE($B585,"-",$C585),IN_1A!$B$2:$AA$3000,14,FALSE))=TRUE,"",VLOOKUP(CONCATENATE($B585,"-",$C585),IN_1A!$B$2:$AA$3000,14,FALSE))</f>
        <v>0</v>
      </c>
      <c r="Q585" s="613">
        <f t="shared" si="79"/>
        <v>0</v>
      </c>
      <c r="R585" s="614">
        <f t="shared" si="79"/>
        <v>0</v>
      </c>
      <c r="S585" s="313" t="str">
        <f t="shared" si="81"/>
        <v/>
      </c>
    </row>
    <row r="586" spans="1:19" s="314" customFormat="1" ht="12" customHeight="1" thickBot="1">
      <c r="A586" s="275" t="s">
        <v>638</v>
      </c>
      <c r="B586" s="273" t="s">
        <v>639</v>
      </c>
      <c r="C586" s="276" t="s">
        <v>696</v>
      </c>
      <c r="D586" s="2350" t="str">
        <f t="shared" si="80"/>
        <v/>
      </c>
      <c r="E586" s="1607">
        <f>IF(ISERROR(VLOOKUP(CONCATENATE($B586,"-",$C586),IN_1A!$B$2:$AA$3000,3,FALSE))=TRUE,"",VLOOKUP(CONCATENATE($B586,"-",$C586),IN_1A!$B$2:$AA$3000,3,FALSE))</f>
        <v>0</v>
      </c>
      <c r="F586" s="1608">
        <f>IF(ISERROR(VLOOKUP(CONCATENATE($B586,"-",$C586),IN_1A!$B$2:$AA$3000,4,FALSE))=TRUE,"",VLOOKUP(CONCATENATE($B586,"-",$C586),IN_1A!$B$2:$AA$3000,4,FALSE))</f>
        <v>0</v>
      </c>
      <c r="G586" s="1607">
        <f>IF(ISERROR(VLOOKUP(CONCATENATE($B586,"-",$C586),IN_1A!$B$2:$AA$3000,5,FALSE))=TRUE,"",VLOOKUP(CONCATENATE($B586,"-",$C586),IN_1A!$B$2:$AA$3000,5,FALSE))</f>
        <v>0</v>
      </c>
      <c r="H586" s="1608">
        <f>IF(ISERROR(VLOOKUP(CONCATENATE($B586,"-",$C586),IN_1A!$B$2:$AA$3000,6,FALSE))=TRUE,"",VLOOKUP(CONCATENATE($B586,"-",$C586),IN_1A!$B$2:$AA$3000,6,FALSE))</f>
        <v>0</v>
      </c>
      <c r="I586" s="1607">
        <f>IF(ISERROR(VLOOKUP(CONCATENATE($B586,"-",$C586),IN_1A!$B$2:$AA$3000,7,FALSE))=TRUE,"",VLOOKUP(CONCATENATE($B586,"-",$C586),IN_1A!$B$2:$AA$3000,7,FALSE))</f>
        <v>0</v>
      </c>
      <c r="J586" s="1608">
        <f>IF(ISERROR(VLOOKUP(CONCATENATE($B586,"-",$C586),IN_1A!$B$2:$AA$3000,8,FALSE))=TRUE,"",VLOOKUP(CONCATENATE($B586,"-",$C586),IN_1A!$B$2:$AA$3000,8,FALSE))</f>
        <v>0</v>
      </c>
      <c r="K586" s="1607">
        <f>IF(ISERROR(VLOOKUP(CONCATENATE($B586,"-",$C586),IN_1A!$B$2:$AA$3000,9,FALSE))=TRUE,"",VLOOKUP(CONCATENATE($B586,"-",$C586),IN_1A!$B$2:$AA$3000,9,FALSE))</f>
        <v>0</v>
      </c>
      <c r="L586" s="1608">
        <f>IF(ISERROR(VLOOKUP(CONCATENATE($B586,"-",$C586),IN_1A!$B$2:$AA$3000,10,FALSE))=TRUE,"",VLOOKUP(CONCATENATE($B586,"-",$C586),IN_1A!$B$2:$AA$3000,10,FALSE))</f>
        <v>0</v>
      </c>
      <c r="M586" s="1607">
        <f>IF(ISERROR(VLOOKUP(CONCATENATE($B586,"-",$C586),IN_1A!$B$2:$AA$3000,11,FALSE))=TRUE,"",VLOOKUP(CONCATENATE($B586,"-",$C586),IN_1A!$B$2:$AA$3000,11,FALSE))</f>
        <v>0</v>
      </c>
      <c r="N586" s="1608">
        <f>IF(ISERROR(VLOOKUP(CONCATENATE($B586,"-",$C586),IN_1A!$B$2:$AA$3000,12,FALSE))=TRUE,"",VLOOKUP(CONCATENATE($B586,"-",$C586),IN_1A!$B$2:$AA$3000,12,FALSE))</f>
        <v>0</v>
      </c>
      <c r="O586" s="1607">
        <f>IF(ISERROR(VLOOKUP(CONCATENATE($B586,"-",$C586),IN_1A!$B$2:$AA$3000,13,FALSE))=TRUE,"",VLOOKUP(CONCATENATE($B586,"-",$C586),IN_1A!$B$2:$AA$3000,13,FALSE))</f>
        <v>0</v>
      </c>
      <c r="P586" s="1608">
        <f>IF(ISERROR(VLOOKUP(CONCATENATE($B586,"-",$C586),IN_1A!$B$2:$AA$3000,14,FALSE))=TRUE,"",VLOOKUP(CONCATENATE($B586,"-",$C586),IN_1A!$B$2:$AA$3000,14,FALSE))</f>
        <v>0</v>
      </c>
      <c r="Q586" s="613">
        <f t="shared" si="79"/>
        <v>0</v>
      </c>
      <c r="R586" s="614">
        <f t="shared" si="79"/>
        <v>0</v>
      </c>
      <c r="S586" s="313" t="str">
        <f t="shared" si="81"/>
        <v/>
      </c>
    </row>
    <row r="587" spans="1:19" s="314" customFormat="1" ht="12" customHeight="1" thickBot="1">
      <c r="A587" s="275" t="s">
        <v>640</v>
      </c>
      <c r="B587" s="273" t="s">
        <v>641</v>
      </c>
      <c r="C587" s="276" t="s">
        <v>696</v>
      </c>
      <c r="D587" s="2350" t="str">
        <f t="shared" si="80"/>
        <v/>
      </c>
      <c r="E587" s="1607">
        <f>IF(ISERROR(VLOOKUP(CONCATENATE($B587,"-",$C587),IN_1A!$B$2:$AA$3000,3,FALSE))=TRUE,"",VLOOKUP(CONCATENATE($B587,"-",$C587),IN_1A!$B$2:$AA$3000,3,FALSE))</f>
        <v>0</v>
      </c>
      <c r="F587" s="1608">
        <f>IF(ISERROR(VLOOKUP(CONCATENATE($B587,"-",$C587),IN_1A!$B$2:$AA$3000,4,FALSE))=TRUE,"",VLOOKUP(CONCATENATE($B587,"-",$C587),IN_1A!$B$2:$AA$3000,4,FALSE))</f>
        <v>0</v>
      </c>
      <c r="G587" s="1607">
        <f>IF(ISERROR(VLOOKUP(CONCATENATE($B587,"-",$C587),IN_1A!$B$2:$AA$3000,5,FALSE))=TRUE,"",VLOOKUP(CONCATENATE($B587,"-",$C587),IN_1A!$B$2:$AA$3000,5,FALSE))</f>
        <v>0</v>
      </c>
      <c r="H587" s="1608">
        <f>IF(ISERROR(VLOOKUP(CONCATENATE($B587,"-",$C587),IN_1A!$B$2:$AA$3000,6,FALSE))=TRUE,"",VLOOKUP(CONCATENATE($B587,"-",$C587),IN_1A!$B$2:$AA$3000,6,FALSE))</f>
        <v>0</v>
      </c>
      <c r="I587" s="1607">
        <f>IF(ISERROR(VLOOKUP(CONCATENATE($B587,"-",$C587),IN_1A!$B$2:$AA$3000,7,FALSE))=TRUE,"",VLOOKUP(CONCATENATE($B587,"-",$C587),IN_1A!$B$2:$AA$3000,7,FALSE))</f>
        <v>0</v>
      </c>
      <c r="J587" s="1608">
        <f>IF(ISERROR(VLOOKUP(CONCATENATE($B587,"-",$C587),IN_1A!$B$2:$AA$3000,8,FALSE))=TRUE,"",VLOOKUP(CONCATENATE($B587,"-",$C587),IN_1A!$B$2:$AA$3000,8,FALSE))</f>
        <v>0</v>
      </c>
      <c r="K587" s="1607">
        <f>IF(ISERROR(VLOOKUP(CONCATENATE($B587,"-",$C587),IN_1A!$B$2:$AA$3000,9,FALSE))=TRUE,"",VLOOKUP(CONCATENATE($B587,"-",$C587),IN_1A!$B$2:$AA$3000,9,FALSE))</f>
        <v>0</v>
      </c>
      <c r="L587" s="1608">
        <f>IF(ISERROR(VLOOKUP(CONCATENATE($B587,"-",$C587),IN_1A!$B$2:$AA$3000,10,FALSE))=TRUE,"",VLOOKUP(CONCATENATE($B587,"-",$C587),IN_1A!$B$2:$AA$3000,10,FALSE))</f>
        <v>0</v>
      </c>
      <c r="M587" s="1607">
        <f>IF(ISERROR(VLOOKUP(CONCATENATE($B587,"-",$C587),IN_1A!$B$2:$AA$3000,11,FALSE))=TRUE,"",VLOOKUP(CONCATENATE($B587,"-",$C587),IN_1A!$B$2:$AA$3000,11,FALSE))</f>
        <v>0</v>
      </c>
      <c r="N587" s="1608">
        <f>IF(ISERROR(VLOOKUP(CONCATENATE($B587,"-",$C587),IN_1A!$B$2:$AA$3000,12,FALSE))=TRUE,"",VLOOKUP(CONCATENATE($B587,"-",$C587),IN_1A!$B$2:$AA$3000,12,FALSE))</f>
        <v>0</v>
      </c>
      <c r="O587" s="1607">
        <f>IF(ISERROR(VLOOKUP(CONCATENATE($B587,"-",$C587),IN_1A!$B$2:$AA$3000,13,FALSE))=TRUE,"",VLOOKUP(CONCATENATE($B587,"-",$C587),IN_1A!$B$2:$AA$3000,13,FALSE))</f>
        <v>0</v>
      </c>
      <c r="P587" s="1608">
        <f>IF(ISERROR(VLOOKUP(CONCATENATE($B587,"-",$C587),IN_1A!$B$2:$AA$3000,14,FALSE))=TRUE,"",VLOOKUP(CONCATENATE($B587,"-",$C587),IN_1A!$B$2:$AA$3000,14,FALSE))</f>
        <v>0</v>
      </c>
      <c r="Q587" s="613">
        <f t="shared" si="79"/>
        <v>0</v>
      </c>
      <c r="R587" s="614">
        <f t="shared" si="79"/>
        <v>0</v>
      </c>
      <c r="S587" s="313" t="str">
        <f t="shared" si="81"/>
        <v/>
      </c>
    </row>
    <row r="588" spans="1:19" s="314" customFormat="1" ht="12" customHeight="1" thickBot="1">
      <c r="A588" s="293" t="s">
        <v>642</v>
      </c>
      <c r="B588" s="278" t="s">
        <v>643</v>
      </c>
      <c r="C588" s="279" t="s">
        <v>696</v>
      </c>
      <c r="D588" s="2350" t="str">
        <f t="shared" si="80"/>
        <v/>
      </c>
      <c r="E588" s="1609">
        <f>IF(ISERROR(VLOOKUP(CONCATENATE($B588,"-",$C588),IN_1A!$B$2:$AA$3000,3,FALSE))=TRUE,"",VLOOKUP(CONCATENATE($B588,"-",$C588),IN_1A!$B$2:$AA$3000,3,FALSE))</f>
        <v>0</v>
      </c>
      <c r="F588" s="1610">
        <f>IF(ISERROR(VLOOKUP(CONCATENATE($B588,"-",$C588),IN_1A!$B$2:$AA$3000,4,FALSE))=TRUE,"",VLOOKUP(CONCATENATE($B588,"-",$C588),IN_1A!$B$2:$AA$3000,4,FALSE))</f>
        <v>0</v>
      </c>
      <c r="G588" s="1609">
        <f>IF(ISERROR(VLOOKUP(CONCATENATE($B588,"-",$C588),IN_1A!$B$2:$AA$3000,5,FALSE))=TRUE,"",VLOOKUP(CONCATENATE($B588,"-",$C588),IN_1A!$B$2:$AA$3000,5,FALSE))</f>
        <v>0</v>
      </c>
      <c r="H588" s="1610">
        <f>IF(ISERROR(VLOOKUP(CONCATENATE($B588,"-",$C588),IN_1A!$B$2:$AA$3000,6,FALSE))=TRUE,"",VLOOKUP(CONCATENATE($B588,"-",$C588),IN_1A!$B$2:$AA$3000,6,FALSE))</f>
        <v>0</v>
      </c>
      <c r="I588" s="1609">
        <f>IF(ISERROR(VLOOKUP(CONCATENATE($B588,"-",$C588),IN_1A!$B$2:$AA$3000,7,FALSE))=TRUE,"",VLOOKUP(CONCATENATE($B588,"-",$C588),IN_1A!$B$2:$AA$3000,7,FALSE))</f>
        <v>0</v>
      </c>
      <c r="J588" s="1610">
        <f>IF(ISERROR(VLOOKUP(CONCATENATE($B588,"-",$C588),IN_1A!$B$2:$AA$3000,8,FALSE))=TRUE,"",VLOOKUP(CONCATENATE($B588,"-",$C588),IN_1A!$B$2:$AA$3000,8,FALSE))</f>
        <v>0</v>
      </c>
      <c r="K588" s="1609">
        <f>IF(ISERROR(VLOOKUP(CONCATENATE($B588,"-",$C588),IN_1A!$B$2:$AA$3000,9,FALSE))=TRUE,"",VLOOKUP(CONCATENATE($B588,"-",$C588),IN_1A!$B$2:$AA$3000,9,FALSE))</f>
        <v>0</v>
      </c>
      <c r="L588" s="1610">
        <f>IF(ISERROR(VLOOKUP(CONCATENATE($B588,"-",$C588),IN_1A!$B$2:$AA$3000,10,FALSE))=TRUE,"",VLOOKUP(CONCATENATE($B588,"-",$C588),IN_1A!$B$2:$AA$3000,10,FALSE))</f>
        <v>0</v>
      </c>
      <c r="M588" s="1609">
        <f>IF(ISERROR(VLOOKUP(CONCATENATE($B588,"-",$C588),IN_1A!$B$2:$AA$3000,11,FALSE))=TRUE,"",VLOOKUP(CONCATENATE($B588,"-",$C588),IN_1A!$B$2:$AA$3000,11,FALSE))</f>
        <v>0</v>
      </c>
      <c r="N588" s="1610">
        <f>IF(ISERROR(VLOOKUP(CONCATENATE($B588,"-",$C588),IN_1A!$B$2:$AA$3000,12,FALSE))=TRUE,"",VLOOKUP(CONCATENATE($B588,"-",$C588),IN_1A!$B$2:$AA$3000,12,FALSE))</f>
        <v>0</v>
      </c>
      <c r="O588" s="1609">
        <f>IF(ISERROR(VLOOKUP(CONCATENATE($B588,"-",$C588),IN_1A!$B$2:$AA$3000,13,FALSE))=TRUE,"",VLOOKUP(CONCATENATE($B588,"-",$C588),IN_1A!$B$2:$AA$3000,13,FALSE))</f>
        <v>0</v>
      </c>
      <c r="P588" s="1610">
        <f>IF(ISERROR(VLOOKUP(CONCATENATE($B588,"-",$C588),IN_1A!$B$2:$AA$3000,14,FALSE))=TRUE,"",VLOOKUP(CONCATENATE($B588,"-",$C588),IN_1A!$B$2:$AA$3000,14,FALSE))</f>
        <v>0</v>
      </c>
      <c r="Q588" s="615">
        <f t="shared" si="79"/>
        <v>0</v>
      </c>
      <c r="R588" s="616">
        <f t="shared" si="79"/>
        <v>0</v>
      </c>
      <c r="S588" s="313" t="str">
        <f t="shared" si="81"/>
        <v/>
      </c>
    </row>
    <row r="589" spans="1:19" s="314" customFormat="1" ht="12" customHeight="1" thickBot="1">
      <c r="A589" s="280" t="s">
        <v>606</v>
      </c>
      <c r="B589" s="294"/>
      <c r="C589" s="274"/>
      <c r="D589" s="1543"/>
      <c r="E589" s="522"/>
      <c r="F589" s="506"/>
      <c r="G589" s="506"/>
      <c r="H589" s="506"/>
      <c r="I589" s="506"/>
      <c r="J589" s="506"/>
      <c r="K589" s="506"/>
      <c r="L589" s="506"/>
      <c r="M589" s="506"/>
      <c r="N589" s="506"/>
      <c r="O589" s="506"/>
      <c r="P589" s="506"/>
      <c r="Q589" s="619"/>
      <c r="R589" s="620"/>
      <c r="S589" s="313" t="str">
        <f t="shared" si="81"/>
        <v/>
      </c>
    </row>
    <row r="590" spans="1:19" s="314" customFormat="1" ht="12" customHeight="1" thickBot="1">
      <c r="A590" s="275" t="s">
        <v>618</v>
      </c>
      <c r="B590" s="283" t="s">
        <v>644</v>
      </c>
      <c r="C590" s="284" t="s">
        <v>696</v>
      </c>
      <c r="D590" s="2350" t="str">
        <f t="shared" ref="D590:D602" si="82">CONCATENATE($D$563)</f>
        <v/>
      </c>
      <c r="E590" s="1605">
        <f>IF(ISERROR(VLOOKUP(CONCATENATE($B590,"-",$C590),IN_1A!$B$2:$AA$3000,3,FALSE))=TRUE,"",VLOOKUP(CONCATENATE($B590,"-",$C590),IN_1A!$B$2:$AA$3000,3,FALSE))</f>
        <v>0</v>
      </c>
      <c r="F590" s="1606">
        <f>IF(ISERROR(VLOOKUP(CONCATENATE($B590,"-",$C590),IN_1A!$B$2:$AA$3000,4,FALSE))=TRUE,"",VLOOKUP(CONCATENATE($B590,"-",$C590),IN_1A!$B$2:$AA$3000,4,FALSE))</f>
        <v>0</v>
      </c>
      <c r="G590" s="1605">
        <f>IF(ISERROR(VLOOKUP(CONCATENATE($B590,"-",$C590),IN_1A!$B$2:$AA$3000,5,FALSE))=TRUE,"",VLOOKUP(CONCATENATE($B590,"-",$C590),IN_1A!$B$2:$AA$3000,5,FALSE))</f>
        <v>0</v>
      </c>
      <c r="H590" s="1606">
        <f>IF(ISERROR(VLOOKUP(CONCATENATE($B590,"-",$C590),IN_1A!$B$2:$AA$3000,6,FALSE))=TRUE,"",VLOOKUP(CONCATENATE($B590,"-",$C590),IN_1A!$B$2:$AA$3000,6,FALSE))</f>
        <v>0</v>
      </c>
      <c r="I590" s="1605">
        <f>IF(ISERROR(VLOOKUP(CONCATENATE($B590,"-",$C590),IN_1A!$B$2:$AA$3000,7,FALSE))=TRUE,"",VLOOKUP(CONCATENATE($B590,"-",$C590),IN_1A!$B$2:$AA$3000,7,FALSE))</f>
        <v>0</v>
      </c>
      <c r="J590" s="1606">
        <f>IF(ISERROR(VLOOKUP(CONCATENATE($B590,"-",$C590),IN_1A!$B$2:$AA$3000,8,FALSE))=TRUE,"",VLOOKUP(CONCATENATE($B590,"-",$C590),IN_1A!$B$2:$AA$3000,8,FALSE))</f>
        <v>0</v>
      </c>
      <c r="K590" s="1605">
        <f>IF(ISERROR(VLOOKUP(CONCATENATE($B590,"-",$C590),IN_1A!$B$2:$AA$3000,9,FALSE))=TRUE,"",VLOOKUP(CONCATENATE($B590,"-",$C590),IN_1A!$B$2:$AA$3000,9,FALSE))</f>
        <v>0</v>
      </c>
      <c r="L590" s="1606">
        <f>IF(ISERROR(VLOOKUP(CONCATENATE($B590,"-",$C590),IN_1A!$B$2:$AA$3000,10,FALSE))=TRUE,"",VLOOKUP(CONCATENATE($B590,"-",$C590),IN_1A!$B$2:$AA$3000,10,FALSE))</f>
        <v>0</v>
      </c>
      <c r="M590" s="1605">
        <f>IF(ISERROR(VLOOKUP(CONCATENATE($B590,"-",$C590),IN_1A!$B$2:$AA$3000,11,FALSE))=TRUE,"",VLOOKUP(CONCATENATE($B590,"-",$C590),IN_1A!$B$2:$AA$3000,11,FALSE))</f>
        <v>0</v>
      </c>
      <c r="N590" s="1606">
        <f>IF(ISERROR(VLOOKUP(CONCATENATE($B590,"-",$C590),IN_1A!$B$2:$AA$3000,12,FALSE))=TRUE,"",VLOOKUP(CONCATENATE($B590,"-",$C590),IN_1A!$B$2:$AA$3000,12,FALSE))</f>
        <v>0</v>
      </c>
      <c r="O590" s="1605">
        <f>IF(ISERROR(VLOOKUP(CONCATENATE($B590,"-",$C590),IN_1A!$B$2:$AA$3000,13,FALSE))=TRUE,"",VLOOKUP(CONCATENATE($B590,"-",$C590),IN_1A!$B$2:$AA$3000,13,FALSE))</f>
        <v>0</v>
      </c>
      <c r="P590" s="1606">
        <f>IF(ISERROR(VLOOKUP(CONCATENATE($B590,"-",$C590),IN_1A!$B$2:$AA$3000,14,FALSE))=TRUE,"",VLOOKUP(CONCATENATE($B590,"-",$C590),IN_1A!$B$2:$AA$3000,14,FALSE))</f>
        <v>0</v>
      </c>
      <c r="Q590" s="611">
        <f t="shared" si="79"/>
        <v>0</v>
      </c>
      <c r="R590" s="612">
        <f t="shared" si="79"/>
        <v>0</v>
      </c>
      <c r="S590" s="313" t="str">
        <f t="shared" si="81"/>
        <v/>
      </c>
    </row>
    <row r="591" spans="1:19" s="315" customFormat="1" ht="12" thickBot="1">
      <c r="A591" s="275" t="s">
        <v>620</v>
      </c>
      <c r="B591" s="291" t="s">
        <v>645</v>
      </c>
      <c r="C591" s="274" t="s">
        <v>696</v>
      </c>
      <c r="D591" s="2350" t="str">
        <f t="shared" si="82"/>
        <v/>
      </c>
      <c r="E591" s="1607">
        <f>IF(ISERROR(VLOOKUP(CONCATENATE($B591,"-",$C591),IN_1A!$B$2:$AA$3000,3,FALSE))=TRUE,"",VLOOKUP(CONCATENATE($B591,"-",$C591),IN_1A!$B$2:$AA$3000,3,FALSE))</f>
        <v>0</v>
      </c>
      <c r="F591" s="1608">
        <f>IF(ISERROR(VLOOKUP(CONCATENATE($B591,"-",$C591),IN_1A!$B$2:$AA$3000,4,FALSE))=TRUE,"",VLOOKUP(CONCATENATE($B591,"-",$C591),IN_1A!$B$2:$AA$3000,4,FALSE))</f>
        <v>0</v>
      </c>
      <c r="G591" s="1607">
        <f>IF(ISERROR(VLOOKUP(CONCATENATE($B591,"-",$C591),IN_1A!$B$2:$AA$3000,5,FALSE))=TRUE,"",VLOOKUP(CONCATENATE($B591,"-",$C591),IN_1A!$B$2:$AA$3000,5,FALSE))</f>
        <v>0</v>
      </c>
      <c r="H591" s="1608">
        <f>IF(ISERROR(VLOOKUP(CONCATENATE($B591,"-",$C591),IN_1A!$B$2:$AA$3000,6,FALSE))=TRUE,"",VLOOKUP(CONCATENATE($B591,"-",$C591),IN_1A!$B$2:$AA$3000,6,FALSE))</f>
        <v>0</v>
      </c>
      <c r="I591" s="1607">
        <f>IF(ISERROR(VLOOKUP(CONCATENATE($B591,"-",$C591),IN_1A!$B$2:$AA$3000,7,FALSE))=TRUE,"",VLOOKUP(CONCATENATE($B591,"-",$C591),IN_1A!$B$2:$AA$3000,7,FALSE))</f>
        <v>0</v>
      </c>
      <c r="J591" s="1608">
        <f>IF(ISERROR(VLOOKUP(CONCATENATE($B591,"-",$C591),IN_1A!$B$2:$AA$3000,8,FALSE))=TRUE,"",VLOOKUP(CONCATENATE($B591,"-",$C591),IN_1A!$B$2:$AA$3000,8,FALSE))</f>
        <v>0</v>
      </c>
      <c r="K591" s="1607">
        <f>IF(ISERROR(VLOOKUP(CONCATENATE($B591,"-",$C591),IN_1A!$B$2:$AA$3000,9,FALSE))=TRUE,"",VLOOKUP(CONCATENATE($B591,"-",$C591),IN_1A!$B$2:$AA$3000,9,FALSE))</f>
        <v>0</v>
      </c>
      <c r="L591" s="1608">
        <f>IF(ISERROR(VLOOKUP(CONCATENATE($B591,"-",$C591),IN_1A!$B$2:$AA$3000,10,FALSE))=TRUE,"",VLOOKUP(CONCATENATE($B591,"-",$C591),IN_1A!$B$2:$AA$3000,10,FALSE))</f>
        <v>0</v>
      </c>
      <c r="M591" s="1607">
        <f>IF(ISERROR(VLOOKUP(CONCATENATE($B591,"-",$C591),IN_1A!$B$2:$AA$3000,11,FALSE))=TRUE,"",VLOOKUP(CONCATENATE($B591,"-",$C591),IN_1A!$B$2:$AA$3000,11,FALSE))</f>
        <v>0</v>
      </c>
      <c r="N591" s="1608">
        <f>IF(ISERROR(VLOOKUP(CONCATENATE($B591,"-",$C591),IN_1A!$B$2:$AA$3000,12,FALSE))=TRUE,"",VLOOKUP(CONCATENATE($B591,"-",$C591),IN_1A!$B$2:$AA$3000,12,FALSE))</f>
        <v>0</v>
      </c>
      <c r="O591" s="1607">
        <f>IF(ISERROR(VLOOKUP(CONCATENATE($B591,"-",$C591),IN_1A!$B$2:$AA$3000,13,FALSE))=TRUE,"",VLOOKUP(CONCATENATE($B591,"-",$C591),IN_1A!$B$2:$AA$3000,13,FALSE))</f>
        <v>0</v>
      </c>
      <c r="P591" s="1608">
        <f>IF(ISERROR(VLOOKUP(CONCATENATE($B591,"-",$C591),IN_1A!$B$2:$AA$3000,14,FALSE))=TRUE,"",VLOOKUP(CONCATENATE($B591,"-",$C591),IN_1A!$B$2:$AA$3000,14,FALSE))</f>
        <v>0</v>
      </c>
      <c r="Q591" s="613">
        <f t="shared" si="79"/>
        <v>0</v>
      </c>
      <c r="R591" s="614">
        <f t="shared" si="79"/>
        <v>0</v>
      </c>
      <c r="S591" s="313"/>
    </row>
    <row r="592" spans="1:19" s="314" customFormat="1" ht="12" customHeight="1" thickBot="1">
      <c r="A592" s="275" t="s">
        <v>622</v>
      </c>
      <c r="B592" s="291" t="s">
        <v>646</v>
      </c>
      <c r="C592" s="274" t="s">
        <v>696</v>
      </c>
      <c r="D592" s="2350" t="str">
        <f t="shared" si="82"/>
        <v/>
      </c>
      <c r="E592" s="1607">
        <f>IF(ISERROR(VLOOKUP(CONCATENATE($B592,"-",$C592),IN_1A!$B$2:$AA$3000,3,FALSE))=TRUE,"",VLOOKUP(CONCATENATE($B592,"-",$C592),IN_1A!$B$2:$AA$3000,3,FALSE))</f>
        <v>0</v>
      </c>
      <c r="F592" s="1608">
        <f>IF(ISERROR(VLOOKUP(CONCATENATE($B592,"-",$C592),IN_1A!$B$2:$AA$3000,4,FALSE))=TRUE,"",VLOOKUP(CONCATENATE($B592,"-",$C592),IN_1A!$B$2:$AA$3000,4,FALSE))</f>
        <v>0</v>
      </c>
      <c r="G592" s="1607">
        <f>IF(ISERROR(VLOOKUP(CONCATENATE($B592,"-",$C592),IN_1A!$B$2:$AA$3000,5,FALSE))=TRUE,"",VLOOKUP(CONCATENATE($B592,"-",$C592),IN_1A!$B$2:$AA$3000,5,FALSE))</f>
        <v>0</v>
      </c>
      <c r="H592" s="1608">
        <f>IF(ISERROR(VLOOKUP(CONCATENATE($B592,"-",$C592),IN_1A!$B$2:$AA$3000,6,FALSE))=TRUE,"",VLOOKUP(CONCATENATE($B592,"-",$C592),IN_1A!$B$2:$AA$3000,6,FALSE))</f>
        <v>0</v>
      </c>
      <c r="I592" s="1607">
        <f>IF(ISERROR(VLOOKUP(CONCATENATE($B592,"-",$C592),IN_1A!$B$2:$AA$3000,7,FALSE))=TRUE,"",VLOOKUP(CONCATENATE($B592,"-",$C592),IN_1A!$B$2:$AA$3000,7,FALSE))</f>
        <v>0</v>
      </c>
      <c r="J592" s="1608">
        <f>IF(ISERROR(VLOOKUP(CONCATENATE($B592,"-",$C592),IN_1A!$B$2:$AA$3000,8,FALSE))=TRUE,"",VLOOKUP(CONCATENATE($B592,"-",$C592),IN_1A!$B$2:$AA$3000,8,FALSE))</f>
        <v>0</v>
      </c>
      <c r="K592" s="1607">
        <f>IF(ISERROR(VLOOKUP(CONCATENATE($B592,"-",$C592),IN_1A!$B$2:$AA$3000,9,FALSE))=TRUE,"",VLOOKUP(CONCATENATE($B592,"-",$C592),IN_1A!$B$2:$AA$3000,9,FALSE))</f>
        <v>0</v>
      </c>
      <c r="L592" s="1608">
        <f>IF(ISERROR(VLOOKUP(CONCATENATE($B592,"-",$C592),IN_1A!$B$2:$AA$3000,10,FALSE))=TRUE,"",VLOOKUP(CONCATENATE($B592,"-",$C592),IN_1A!$B$2:$AA$3000,10,FALSE))</f>
        <v>0</v>
      </c>
      <c r="M592" s="1607">
        <f>IF(ISERROR(VLOOKUP(CONCATENATE($B592,"-",$C592),IN_1A!$B$2:$AA$3000,11,FALSE))=TRUE,"",VLOOKUP(CONCATENATE($B592,"-",$C592),IN_1A!$B$2:$AA$3000,11,FALSE))</f>
        <v>0</v>
      </c>
      <c r="N592" s="1608">
        <f>IF(ISERROR(VLOOKUP(CONCATENATE($B592,"-",$C592),IN_1A!$B$2:$AA$3000,12,FALSE))=TRUE,"",VLOOKUP(CONCATENATE($B592,"-",$C592),IN_1A!$B$2:$AA$3000,12,FALSE))</f>
        <v>0</v>
      </c>
      <c r="O592" s="1607">
        <f>IF(ISERROR(VLOOKUP(CONCATENATE($B592,"-",$C592),IN_1A!$B$2:$AA$3000,13,FALSE))=TRUE,"",VLOOKUP(CONCATENATE($B592,"-",$C592),IN_1A!$B$2:$AA$3000,13,FALSE))</f>
        <v>0</v>
      </c>
      <c r="P592" s="1608">
        <f>IF(ISERROR(VLOOKUP(CONCATENATE($B592,"-",$C592),IN_1A!$B$2:$AA$3000,14,FALSE))=TRUE,"",VLOOKUP(CONCATENATE($B592,"-",$C592),IN_1A!$B$2:$AA$3000,14,FALSE))</f>
        <v>0</v>
      </c>
      <c r="Q592" s="613">
        <f t="shared" si="79"/>
        <v>0</v>
      </c>
      <c r="R592" s="614">
        <f t="shared" si="79"/>
        <v>0</v>
      </c>
      <c r="S592" s="313" t="str">
        <f t="shared" ref="S592:S604" si="83">IF(O592&gt;Q592,"ERRORE",IF(P592&gt;R592,"ERRORE",""))</f>
        <v/>
      </c>
    </row>
    <row r="593" spans="1:19" s="314" customFormat="1" ht="12" customHeight="1" thickBot="1">
      <c r="A593" s="275" t="s">
        <v>624</v>
      </c>
      <c r="B593" s="291" t="s">
        <v>647</v>
      </c>
      <c r="C593" s="274" t="s">
        <v>696</v>
      </c>
      <c r="D593" s="2350" t="str">
        <f t="shared" si="82"/>
        <v/>
      </c>
      <c r="E593" s="1607">
        <f>IF(ISERROR(VLOOKUP(CONCATENATE($B593,"-",$C593),IN_1A!$B$2:$AA$3000,3,FALSE))=TRUE,"",VLOOKUP(CONCATENATE($B593,"-",$C593),IN_1A!$B$2:$AA$3000,3,FALSE))</f>
        <v>0</v>
      </c>
      <c r="F593" s="1608">
        <f>IF(ISERROR(VLOOKUP(CONCATENATE($B593,"-",$C593),IN_1A!$B$2:$AA$3000,4,FALSE))=TRUE,"",VLOOKUP(CONCATENATE($B593,"-",$C593),IN_1A!$B$2:$AA$3000,4,FALSE))</f>
        <v>0</v>
      </c>
      <c r="G593" s="1607">
        <f>IF(ISERROR(VLOOKUP(CONCATENATE($B593,"-",$C593),IN_1A!$B$2:$AA$3000,5,FALSE))=TRUE,"",VLOOKUP(CONCATENATE($B593,"-",$C593),IN_1A!$B$2:$AA$3000,5,FALSE))</f>
        <v>0</v>
      </c>
      <c r="H593" s="1608">
        <f>IF(ISERROR(VLOOKUP(CONCATENATE($B593,"-",$C593),IN_1A!$B$2:$AA$3000,6,FALSE))=TRUE,"",VLOOKUP(CONCATENATE($B593,"-",$C593),IN_1A!$B$2:$AA$3000,6,FALSE))</f>
        <v>0</v>
      </c>
      <c r="I593" s="1607">
        <f>IF(ISERROR(VLOOKUP(CONCATENATE($B593,"-",$C593),IN_1A!$B$2:$AA$3000,7,FALSE))=TRUE,"",VLOOKUP(CONCATENATE($B593,"-",$C593),IN_1A!$B$2:$AA$3000,7,FALSE))</f>
        <v>0</v>
      </c>
      <c r="J593" s="1608">
        <f>IF(ISERROR(VLOOKUP(CONCATENATE($B593,"-",$C593),IN_1A!$B$2:$AA$3000,8,FALSE))=TRUE,"",VLOOKUP(CONCATENATE($B593,"-",$C593),IN_1A!$B$2:$AA$3000,8,FALSE))</f>
        <v>0</v>
      </c>
      <c r="K593" s="1607">
        <f>IF(ISERROR(VLOOKUP(CONCATENATE($B593,"-",$C593),IN_1A!$B$2:$AA$3000,9,FALSE))=TRUE,"",VLOOKUP(CONCATENATE($B593,"-",$C593),IN_1A!$B$2:$AA$3000,9,FALSE))</f>
        <v>0</v>
      </c>
      <c r="L593" s="1608">
        <f>IF(ISERROR(VLOOKUP(CONCATENATE($B593,"-",$C593),IN_1A!$B$2:$AA$3000,10,FALSE))=TRUE,"",VLOOKUP(CONCATENATE($B593,"-",$C593),IN_1A!$B$2:$AA$3000,10,FALSE))</f>
        <v>0</v>
      </c>
      <c r="M593" s="1607">
        <f>IF(ISERROR(VLOOKUP(CONCATENATE($B593,"-",$C593),IN_1A!$B$2:$AA$3000,11,FALSE))=TRUE,"",VLOOKUP(CONCATENATE($B593,"-",$C593),IN_1A!$B$2:$AA$3000,11,FALSE))</f>
        <v>0</v>
      </c>
      <c r="N593" s="1608">
        <f>IF(ISERROR(VLOOKUP(CONCATENATE($B593,"-",$C593),IN_1A!$B$2:$AA$3000,12,FALSE))=TRUE,"",VLOOKUP(CONCATENATE($B593,"-",$C593),IN_1A!$B$2:$AA$3000,12,FALSE))</f>
        <v>0</v>
      </c>
      <c r="O593" s="1607">
        <f>IF(ISERROR(VLOOKUP(CONCATENATE($B593,"-",$C593),IN_1A!$B$2:$AA$3000,13,FALSE))=TRUE,"",VLOOKUP(CONCATENATE($B593,"-",$C593),IN_1A!$B$2:$AA$3000,13,FALSE))</f>
        <v>0</v>
      </c>
      <c r="P593" s="1608">
        <f>IF(ISERROR(VLOOKUP(CONCATENATE($B593,"-",$C593),IN_1A!$B$2:$AA$3000,14,FALSE))=TRUE,"",VLOOKUP(CONCATENATE($B593,"-",$C593),IN_1A!$B$2:$AA$3000,14,FALSE))</f>
        <v>0</v>
      </c>
      <c r="Q593" s="613">
        <f t="shared" si="79"/>
        <v>0</v>
      </c>
      <c r="R593" s="614">
        <f t="shared" si="79"/>
        <v>0</v>
      </c>
      <c r="S593" s="313" t="str">
        <f t="shared" si="83"/>
        <v/>
      </c>
    </row>
    <row r="594" spans="1:19" s="314" customFormat="1" ht="12" customHeight="1" thickBot="1">
      <c r="A594" s="275" t="s">
        <v>626</v>
      </c>
      <c r="B594" s="291" t="s">
        <v>648</v>
      </c>
      <c r="C594" s="274" t="s">
        <v>696</v>
      </c>
      <c r="D594" s="2350" t="str">
        <f t="shared" si="82"/>
        <v/>
      </c>
      <c r="E594" s="1607">
        <f>IF(ISERROR(VLOOKUP(CONCATENATE($B594,"-",$C594),IN_1A!$B$2:$AA$3000,3,FALSE))=TRUE,"",VLOOKUP(CONCATENATE($B594,"-",$C594),IN_1A!$B$2:$AA$3000,3,FALSE))</f>
        <v>0</v>
      </c>
      <c r="F594" s="1608">
        <f>IF(ISERROR(VLOOKUP(CONCATENATE($B594,"-",$C594),IN_1A!$B$2:$AA$3000,4,FALSE))=TRUE,"",VLOOKUP(CONCATENATE($B594,"-",$C594),IN_1A!$B$2:$AA$3000,4,FALSE))</f>
        <v>0</v>
      </c>
      <c r="G594" s="1607">
        <f>IF(ISERROR(VLOOKUP(CONCATENATE($B594,"-",$C594),IN_1A!$B$2:$AA$3000,5,FALSE))=TRUE,"",VLOOKUP(CONCATENATE($B594,"-",$C594),IN_1A!$B$2:$AA$3000,5,FALSE))</f>
        <v>0</v>
      </c>
      <c r="H594" s="1608">
        <f>IF(ISERROR(VLOOKUP(CONCATENATE($B594,"-",$C594),IN_1A!$B$2:$AA$3000,6,FALSE))=TRUE,"",VLOOKUP(CONCATENATE($B594,"-",$C594),IN_1A!$B$2:$AA$3000,6,FALSE))</f>
        <v>0</v>
      </c>
      <c r="I594" s="1607">
        <f>IF(ISERROR(VLOOKUP(CONCATENATE($B594,"-",$C594),IN_1A!$B$2:$AA$3000,7,FALSE))=TRUE,"",VLOOKUP(CONCATENATE($B594,"-",$C594),IN_1A!$B$2:$AA$3000,7,FALSE))</f>
        <v>0</v>
      </c>
      <c r="J594" s="1608">
        <f>IF(ISERROR(VLOOKUP(CONCATENATE($B594,"-",$C594),IN_1A!$B$2:$AA$3000,8,FALSE))=TRUE,"",VLOOKUP(CONCATENATE($B594,"-",$C594),IN_1A!$B$2:$AA$3000,8,FALSE))</f>
        <v>0</v>
      </c>
      <c r="K594" s="1607">
        <f>IF(ISERROR(VLOOKUP(CONCATENATE($B594,"-",$C594),IN_1A!$B$2:$AA$3000,9,FALSE))=TRUE,"",VLOOKUP(CONCATENATE($B594,"-",$C594),IN_1A!$B$2:$AA$3000,9,FALSE))</f>
        <v>0</v>
      </c>
      <c r="L594" s="1608">
        <f>IF(ISERROR(VLOOKUP(CONCATENATE($B594,"-",$C594),IN_1A!$B$2:$AA$3000,10,FALSE))=TRUE,"",VLOOKUP(CONCATENATE($B594,"-",$C594),IN_1A!$B$2:$AA$3000,10,FALSE))</f>
        <v>0</v>
      </c>
      <c r="M594" s="1607">
        <f>IF(ISERROR(VLOOKUP(CONCATENATE($B594,"-",$C594),IN_1A!$B$2:$AA$3000,11,FALSE))=TRUE,"",VLOOKUP(CONCATENATE($B594,"-",$C594),IN_1A!$B$2:$AA$3000,11,FALSE))</f>
        <v>0</v>
      </c>
      <c r="N594" s="1608">
        <f>IF(ISERROR(VLOOKUP(CONCATENATE($B594,"-",$C594),IN_1A!$B$2:$AA$3000,12,FALSE))=TRUE,"",VLOOKUP(CONCATENATE($B594,"-",$C594),IN_1A!$B$2:$AA$3000,12,FALSE))</f>
        <v>0</v>
      </c>
      <c r="O594" s="1607">
        <f>IF(ISERROR(VLOOKUP(CONCATENATE($B594,"-",$C594),IN_1A!$B$2:$AA$3000,13,FALSE))=TRUE,"",VLOOKUP(CONCATENATE($B594,"-",$C594),IN_1A!$B$2:$AA$3000,13,FALSE))</f>
        <v>0</v>
      </c>
      <c r="P594" s="1608">
        <f>IF(ISERROR(VLOOKUP(CONCATENATE($B594,"-",$C594),IN_1A!$B$2:$AA$3000,14,FALSE))=TRUE,"",VLOOKUP(CONCATENATE($B594,"-",$C594),IN_1A!$B$2:$AA$3000,14,FALSE))</f>
        <v>0</v>
      </c>
      <c r="Q594" s="613">
        <f t="shared" si="79"/>
        <v>0</v>
      </c>
      <c r="R594" s="614">
        <f t="shared" si="79"/>
        <v>0</v>
      </c>
      <c r="S594" s="313" t="str">
        <f t="shared" si="83"/>
        <v/>
      </c>
    </row>
    <row r="595" spans="1:19" s="314" customFormat="1" ht="12" customHeight="1" thickBot="1">
      <c r="A595" s="275" t="s">
        <v>628</v>
      </c>
      <c r="B595" s="291" t="s">
        <v>649</v>
      </c>
      <c r="C595" s="274" t="s">
        <v>696</v>
      </c>
      <c r="D595" s="2350" t="str">
        <f t="shared" si="82"/>
        <v/>
      </c>
      <c r="E595" s="1607">
        <f>IF(ISERROR(VLOOKUP(CONCATENATE($B595,"-",$C595),IN_1A!$B$2:$AA$3000,3,FALSE))=TRUE,"",VLOOKUP(CONCATENATE($B595,"-",$C595),IN_1A!$B$2:$AA$3000,3,FALSE))</f>
        <v>0</v>
      </c>
      <c r="F595" s="1608">
        <f>IF(ISERROR(VLOOKUP(CONCATENATE($B595,"-",$C595),IN_1A!$B$2:$AA$3000,4,FALSE))=TRUE,"",VLOOKUP(CONCATENATE($B595,"-",$C595),IN_1A!$B$2:$AA$3000,4,FALSE))</f>
        <v>0</v>
      </c>
      <c r="G595" s="1607">
        <f>IF(ISERROR(VLOOKUP(CONCATENATE($B595,"-",$C595),IN_1A!$B$2:$AA$3000,5,FALSE))=TRUE,"",VLOOKUP(CONCATENATE($B595,"-",$C595),IN_1A!$B$2:$AA$3000,5,FALSE))</f>
        <v>0</v>
      </c>
      <c r="H595" s="1608">
        <f>IF(ISERROR(VLOOKUP(CONCATENATE($B595,"-",$C595),IN_1A!$B$2:$AA$3000,6,FALSE))=TRUE,"",VLOOKUP(CONCATENATE($B595,"-",$C595),IN_1A!$B$2:$AA$3000,6,FALSE))</f>
        <v>0</v>
      </c>
      <c r="I595" s="1607">
        <f>IF(ISERROR(VLOOKUP(CONCATENATE($B595,"-",$C595),IN_1A!$B$2:$AA$3000,7,FALSE))=TRUE,"",VLOOKUP(CONCATENATE($B595,"-",$C595),IN_1A!$B$2:$AA$3000,7,FALSE))</f>
        <v>0</v>
      </c>
      <c r="J595" s="1608">
        <f>IF(ISERROR(VLOOKUP(CONCATENATE($B595,"-",$C595),IN_1A!$B$2:$AA$3000,8,FALSE))=TRUE,"",VLOOKUP(CONCATENATE($B595,"-",$C595),IN_1A!$B$2:$AA$3000,8,FALSE))</f>
        <v>0</v>
      </c>
      <c r="K595" s="1607">
        <f>IF(ISERROR(VLOOKUP(CONCATENATE($B595,"-",$C595),IN_1A!$B$2:$AA$3000,9,FALSE))=TRUE,"",VLOOKUP(CONCATENATE($B595,"-",$C595),IN_1A!$B$2:$AA$3000,9,FALSE))</f>
        <v>0</v>
      </c>
      <c r="L595" s="1608">
        <f>IF(ISERROR(VLOOKUP(CONCATENATE($B595,"-",$C595),IN_1A!$B$2:$AA$3000,10,FALSE))=TRUE,"",VLOOKUP(CONCATENATE($B595,"-",$C595),IN_1A!$B$2:$AA$3000,10,FALSE))</f>
        <v>0</v>
      </c>
      <c r="M595" s="1607">
        <f>IF(ISERROR(VLOOKUP(CONCATENATE($B595,"-",$C595),IN_1A!$B$2:$AA$3000,11,FALSE))=TRUE,"",VLOOKUP(CONCATENATE($B595,"-",$C595),IN_1A!$B$2:$AA$3000,11,FALSE))</f>
        <v>0</v>
      </c>
      <c r="N595" s="1608">
        <f>IF(ISERROR(VLOOKUP(CONCATENATE($B595,"-",$C595),IN_1A!$B$2:$AA$3000,12,FALSE))=TRUE,"",VLOOKUP(CONCATENATE($B595,"-",$C595),IN_1A!$B$2:$AA$3000,12,FALSE))</f>
        <v>0</v>
      </c>
      <c r="O595" s="1607">
        <f>IF(ISERROR(VLOOKUP(CONCATENATE($B595,"-",$C595),IN_1A!$B$2:$AA$3000,13,FALSE))=TRUE,"",VLOOKUP(CONCATENATE($B595,"-",$C595),IN_1A!$B$2:$AA$3000,13,FALSE))</f>
        <v>0</v>
      </c>
      <c r="P595" s="1608">
        <f>IF(ISERROR(VLOOKUP(CONCATENATE($B595,"-",$C595),IN_1A!$B$2:$AA$3000,14,FALSE))=TRUE,"",VLOOKUP(CONCATENATE($B595,"-",$C595),IN_1A!$B$2:$AA$3000,14,FALSE))</f>
        <v>0</v>
      </c>
      <c r="Q595" s="613">
        <f t="shared" si="79"/>
        <v>0</v>
      </c>
      <c r="R595" s="614">
        <f t="shared" si="79"/>
        <v>0</v>
      </c>
      <c r="S595" s="313" t="str">
        <f t="shared" si="83"/>
        <v/>
      </c>
    </row>
    <row r="596" spans="1:19" s="314" customFormat="1" ht="12" customHeight="1" thickBot="1">
      <c r="A596" s="275" t="s">
        <v>630</v>
      </c>
      <c r="B596" s="273" t="s">
        <v>650</v>
      </c>
      <c r="C596" s="276" t="s">
        <v>696</v>
      </c>
      <c r="D596" s="2350" t="str">
        <f t="shared" si="82"/>
        <v/>
      </c>
      <c r="E596" s="1607">
        <f>IF(ISERROR(VLOOKUP(CONCATENATE($B596,"-",$C596),IN_1A!$B$2:$AA$3000,3,FALSE))=TRUE,"",VLOOKUP(CONCATENATE($B596,"-",$C596),IN_1A!$B$2:$AA$3000,3,FALSE))</f>
        <v>0</v>
      </c>
      <c r="F596" s="1608">
        <f>IF(ISERROR(VLOOKUP(CONCATENATE($B596,"-",$C596),IN_1A!$B$2:$AA$3000,4,FALSE))=TRUE,"",VLOOKUP(CONCATENATE($B596,"-",$C596),IN_1A!$B$2:$AA$3000,4,FALSE))</f>
        <v>0</v>
      </c>
      <c r="G596" s="1607">
        <f>IF(ISERROR(VLOOKUP(CONCATENATE($B596,"-",$C596),IN_1A!$B$2:$AA$3000,5,FALSE))=TRUE,"",VLOOKUP(CONCATENATE($B596,"-",$C596),IN_1A!$B$2:$AA$3000,5,FALSE))</f>
        <v>0</v>
      </c>
      <c r="H596" s="1608">
        <f>IF(ISERROR(VLOOKUP(CONCATENATE($B596,"-",$C596),IN_1A!$B$2:$AA$3000,6,FALSE))=TRUE,"",VLOOKUP(CONCATENATE($B596,"-",$C596),IN_1A!$B$2:$AA$3000,6,FALSE))</f>
        <v>0</v>
      </c>
      <c r="I596" s="1607">
        <f>IF(ISERROR(VLOOKUP(CONCATENATE($B596,"-",$C596),IN_1A!$B$2:$AA$3000,7,FALSE))=TRUE,"",VLOOKUP(CONCATENATE($B596,"-",$C596),IN_1A!$B$2:$AA$3000,7,FALSE))</f>
        <v>0</v>
      </c>
      <c r="J596" s="1608">
        <f>IF(ISERROR(VLOOKUP(CONCATENATE($B596,"-",$C596),IN_1A!$B$2:$AA$3000,8,FALSE))=TRUE,"",VLOOKUP(CONCATENATE($B596,"-",$C596),IN_1A!$B$2:$AA$3000,8,FALSE))</f>
        <v>0</v>
      </c>
      <c r="K596" s="1607">
        <f>IF(ISERROR(VLOOKUP(CONCATENATE($B596,"-",$C596),IN_1A!$B$2:$AA$3000,9,FALSE))=TRUE,"",VLOOKUP(CONCATENATE($B596,"-",$C596),IN_1A!$B$2:$AA$3000,9,FALSE))</f>
        <v>0</v>
      </c>
      <c r="L596" s="1608">
        <f>IF(ISERROR(VLOOKUP(CONCATENATE($B596,"-",$C596),IN_1A!$B$2:$AA$3000,10,FALSE))=TRUE,"",VLOOKUP(CONCATENATE($B596,"-",$C596),IN_1A!$B$2:$AA$3000,10,FALSE))</f>
        <v>0</v>
      </c>
      <c r="M596" s="1607">
        <f>IF(ISERROR(VLOOKUP(CONCATENATE($B596,"-",$C596),IN_1A!$B$2:$AA$3000,11,FALSE))=TRUE,"",VLOOKUP(CONCATENATE($B596,"-",$C596),IN_1A!$B$2:$AA$3000,11,FALSE))</f>
        <v>0</v>
      </c>
      <c r="N596" s="1608">
        <f>IF(ISERROR(VLOOKUP(CONCATENATE($B596,"-",$C596),IN_1A!$B$2:$AA$3000,12,FALSE))=TRUE,"",VLOOKUP(CONCATENATE($B596,"-",$C596),IN_1A!$B$2:$AA$3000,12,FALSE))</f>
        <v>0</v>
      </c>
      <c r="O596" s="1607">
        <f>IF(ISERROR(VLOOKUP(CONCATENATE($B596,"-",$C596),IN_1A!$B$2:$AA$3000,13,FALSE))=TRUE,"",VLOOKUP(CONCATENATE($B596,"-",$C596),IN_1A!$B$2:$AA$3000,13,FALSE))</f>
        <v>0</v>
      </c>
      <c r="P596" s="1608">
        <f>IF(ISERROR(VLOOKUP(CONCATENATE($B596,"-",$C596),IN_1A!$B$2:$AA$3000,14,FALSE))=TRUE,"",VLOOKUP(CONCATENATE($B596,"-",$C596),IN_1A!$B$2:$AA$3000,14,FALSE))</f>
        <v>0</v>
      </c>
      <c r="Q596" s="613">
        <f t="shared" si="79"/>
        <v>0</v>
      </c>
      <c r="R596" s="614">
        <f t="shared" si="79"/>
        <v>0</v>
      </c>
      <c r="S596" s="313" t="str">
        <f t="shared" si="83"/>
        <v/>
      </c>
    </row>
    <row r="597" spans="1:19" s="314" customFormat="1" ht="12" customHeight="1" thickBot="1">
      <c r="A597" s="275" t="s">
        <v>632</v>
      </c>
      <c r="B597" s="273" t="s">
        <v>651</v>
      </c>
      <c r="C597" s="276" t="s">
        <v>696</v>
      </c>
      <c r="D597" s="2350" t="str">
        <f t="shared" si="82"/>
        <v/>
      </c>
      <c r="E597" s="1607">
        <f>IF(ISERROR(VLOOKUP(CONCATENATE($B597,"-",$C597),IN_1A!$B$2:$AA$3000,3,FALSE))=TRUE,"",VLOOKUP(CONCATENATE($B597,"-",$C597),IN_1A!$B$2:$AA$3000,3,FALSE))</f>
        <v>0</v>
      </c>
      <c r="F597" s="1608">
        <f>IF(ISERROR(VLOOKUP(CONCATENATE($B597,"-",$C597),IN_1A!$B$2:$AA$3000,4,FALSE))=TRUE,"",VLOOKUP(CONCATENATE($B597,"-",$C597),IN_1A!$B$2:$AA$3000,4,FALSE))</f>
        <v>0</v>
      </c>
      <c r="G597" s="1607">
        <f>IF(ISERROR(VLOOKUP(CONCATENATE($B597,"-",$C597),IN_1A!$B$2:$AA$3000,5,FALSE))=TRUE,"",VLOOKUP(CONCATENATE($B597,"-",$C597),IN_1A!$B$2:$AA$3000,5,FALSE))</f>
        <v>0</v>
      </c>
      <c r="H597" s="1608">
        <f>IF(ISERROR(VLOOKUP(CONCATENATE($B597,"-",$C597),IN_1A!$B$2:$AA$3000,6,FALSE))=TRUE,"",VLOOKUP(CONCATENATE($B597,"-",$C597),IN_1A!$B$2:$AA$3000,6,FALSE))</f>
        <v>0</v>
      </c>
      <c r="I597" s="1607">
        <f>IF(ISERROR(VLOOKUP(CONCATENATE($B597,"-",$C597),IN_1A!$B$2:$AA$3000,7,FALSE))=TRUE,"",VLOOKUP(CONCATENATE($B597,"-",$C597),IN_1A!$B$2:$AA$3000,7,FALSE))</f>
        <v>0</v>
      </c>
      <c r="J597" s="1608">
        <f>IF(ISERROR(VLOOKUP(CONCATENATE($B597,"-",$C597),IN_1A!$B$2:$AA$3000,8,FALSE))=TRUE,"",VLOOKUP(CONCATENATE($B597,"-",$C597),IN_1A!$B$2:$AA$3000,8,FALSE))</f>
        <v>0</v>
      </c>
      <c r="K597" s="1607">
        <f>IF(ISERROR(VLOOKUP(CONCATENATE($B597,"-",$C597),IN_1A!$B$2:$AA$3000,9,FALSE))=TRUE,"",VLOOKUP(CONCATENATE($B597,"-",$C597),IN_1A!$B$2:$AA$3000,9,FALSE))</f>
        <v>0</v>
      </c>
      <c r="L597" s="1608">
        <f>IF(ISERROR(VLOOKUP(CONCATENATE($B597,"-",$C597),IN_1A!$B$2:$AA$3000,10,FALSE))=TRUE,"",VLOOKUP(CONCATENATE($B597,"-",$C597),IN_1A!$B$2:$AA$3000,10,FALSE))</f>
        <v>0</v>
      </c>
      <c r="M597" s="1607">
        <f>IF(ISERROR(VLOOKUP(CONCATENATE($B597,"-",$C597),IN_1A!$B$2:$AA$3000,11,FALSE))=TRUE,"",VLOOKUP(CONCATENATE($B597,"-",$C597),IN_1A!$B$2:$AA$3000,11,FALSE))</f>
        <v>0</v>
      </c>
      <c r="N597" s="1608">
        <f>IF(ISERROR(VLOOKUP(CONCATENATE($B597,"-",$C597),IN_1A!$B$2:$AA$3000,12,FALSE))=TRUE,"",VLOOKUP(CONCATENATE($B597,"-",$C597),IN_1A!$B$2:$AA$3000,12,FALSE))</f>
        <v>0</v>
      </c>
      <c r="O597" s="1607">
        <f>IF(ISERROR(VLOOKUP(CONCATENATE($B597,"-",$C597),IN_1A!$B$2:$AA$3000,13,FALSE))=TRUE,"",VLOOKUP(CONCATENATE($B597,"-",$C597),IN_1A!$B$2:$AA$3000,13,FALSE))</f>
        <v>0</v>
      </c>
      <c r="P597" s="1608">
        <f>IF(ISERROR(VLOOKUP(CONCATENATE($B597,"-",$C597),IN_1A!$B$2:$AA$3000,14,FALSE))=TRUE,"",VLOOKUP(CONCATENATE($B597,"-",$C597),IN_1A!$B$2:$AA$3000,14,FALSE))</f>
        <v>0</v>
      </c>
      <c r="Q597" s="613">
        <f t="shared" si="79"/>
        <v>0</v>
      </c>
      <c r="R597" s="614">
        <f t="shared" si="79"/>
        <v>0</v>
      </c>
      <c r="S597" s="313" t="str">
        <f t="shared" si="83"/>
        <v/>
      </c>
    </row>
    <row r="598" spans="1:19" s="315" customFormat="1" ht="12" thickBot="1">
      <c r="A598" s="275" t="s">
        <v>634</v>
      </c>
      <c r="B598" s="273" t="s">
        <v>652</v>
      </c>
      <c r="C598" s="276" t="s">
        <v>696</v>
      </c>
      <c r="D598" s="2350" t="str">
        <f t="shared" si="82"/>
        <v/>
      </c>
      <c r="E598" s="1607">
        <f>IF(ISERROR(VLOOKUP(CONCATENATE($B598,"-",$C598),IN_1A!$B$2:$AA$3000,3,FALSE))=TRUE,"",VLOOKUP(CONCATENATE($B598,"-",$C598),IN_1A!$B$2:$AA$3000,3,FALSE))</f>
        <v>0</v>
      </c>
      <c r="F598" s="1608">
        <f>IF(ISERROR(VLOOKUP(CONCATENATE($B598,"-",$C598),IN_1A!$B$2:$AA$3000,4,FALSE))=TRUE,"",VLOOKUP(CONCATENATE($B598,"-",$C598),IN_1A!$B$2:$AA$3000,4,FALSE))</f>
        <v>0</v>
      </c>
      <c r="G598" s="1607">
        <f>IF(ISERROR(VLOOKUP(CONCATENATE($B598,"-",$C598),IN_1A!$B$2:$AA$3000,5,FALSE))=TRUE,"",VLOOKUP(CONCATENATE($B598,"-",$C598),IN_1A!$B$2:$AA$3000,5,FALSE))</f>
        <v>0</v>
      </c>
      <c r="H598" s="1608">
        <f>IF(ISERROR(VLOOKUP(CONCATENATE($B598,"-",$C598),IN_1A!$B$2:$AA$3000,6,FALSE))=TRUE,"",VLOOKUP(CONCATENATE($B598,"-",$C598),IN_1A!$B$2:$AA$3000,6,FALSE))</f>
        <v>0</v>
      </c>
      <c r="I598" s="1607">
        <f>IF(ISERROR(VLOOKUP(CONCATENATE($B598,"-",$C598),IN_1A!$B$2:$AA$3000,7,FALSE))=TRUE,"",VLOOKUP(CONCATENATE($B598,"-",$C598),IN_1A!$B$2:$AA$3000,7,FALSE))</f>
        <v>0</v>
      </c>
      <c r="J598" s="1608">
        <f>IF(ISERROR(VLOOKUP(CONCATENATE($B598,"-",$C598),IN_1A!$B$2:$AA$3000,8,FALSE))=TRUE,"",VLOOKUP(CONCATENATE($B598,"-",$C598),IN_1A!$B$2:$AA$3000,8,FALSE))</f>
        <v>0</v>
      </c>
      <c r="K598" s="1607">
        <f>IF(ISERROR(VLOOKUP(CONCATENATE($B598,"-",$C598),IN_1A!$B$2:$AA$3000,9,FALSE))=TRUE,"",VLOOKUP(CONCATENATE($B598,"-",$C598),IN_1A!$B$2:$AA$3000,9,FALSE))</f>
        <v>0</v>
      </c>
      <c r="L598" s="1608">
        <f>IF(ISERROR(VLOOKUP(CONCATENATE($B598,"-",$C598),IN_1A!$B$2:$AA$3000,10,FALSE))=TRUE,"",VLOOKUP(CONCATENATE($B598,"-",$C598),IN_1A!$B$2:$AA$3000,10,FALSE))</f>
        <v>0</v>
      </c>
      <c r="M598" s="1607">
        <f>IF(ISERROR(VLOOKUP(CONCATENATE($B598,"-",$C598),IN_1A!$B$2:$AA$3000,11,FALSE))=TRUE,"",VLOOKUP(CONCATENATE($B598,"-",$C598),IN_1A!$B$2:$AA$3000,11,FALSE))</f>
        <v>0</v>
      </c>
      <c r="N598" s="1608">
        <f>IF(ISERROR(VLOOKUP(CONCATENATE($B598,"-",$C598),IN_1A!$B$2:$AA$3000,12,FALSE))=TRUE,"",VLOOKUP(CONCATENATE($B598,"-",$C598),IN_1A!$B$2:$AA$3000,12,FALSE))</f>
        <v>0</v>
      </c>
      <c r="O598" s="1607">
        <f>IF(ISERROR(VLOOKUP(CONCATENATE($B598,"-",$C598),IN_1A!$B$2:$AA$3000,13,FALSE))=TRUE,"",VLOOKUP(CONCATENATE($B598,"-",$C598),IN_1A!$B$2:$AA$3000,13,FALSE))</f>
        <v>0</v>
      </c>
      <c r="P598" s="1608">
        <f>IF(ISERROR(VLOOKUP(CONCATENATE($B598,"-",$C598),IN_1A!$B$2:$AA$3000,14,FALSE))=TRUE,"",VLOOKUP(CONCATENATE($B598,"-",$C598),IN_1A!$B$2:$AA$3000,14,FALSE))</f>
        <v>0</v>
      </c>
      <c r="Q598" s="613">
        <f t="shared" si="79"/>
        <v>0</v>
      </c>
      <c r="R598" s="614">
        <f t="shared" si="79"/>
        <v>0</v>
      </c>
      <c r="S598" s="313" t="str">
        <f t="shared" si="83"/>
        <v/>
      </c>
    </row>
    <row r="599" spans="1:19" s="314" customFormat="1" ht="12" customHeight="1" thickBot="1">
      <c r="A599" s="275" t="s">
        <v>636</v>
      </c>
      <c r="B599" s="273" t="s">
        <v>653</v>
      </c>
      <c r="C599" s="276" t="s">
        <v>696</v>
      </c>
      <c r="D599" s="2350" t="str">
        <f t="shared" si="82"/>
        <v/>
      </c>
      <c r="E599" s="1607">
        <f>IF(ISERROR(VLOOKUP(CONCATENATE($B599,"-",$C599),IN_1A!$B$2:$AA$3000,3,FALSE))=TRUE,"",VLOOKUP(CONCATENATE($B599,"-",$C599),IN_1A!$B$2:$AA$3000,3,FALSE))</f>
        <v>0</v>
      </c>
      <c r="F599" s="1608">
        <f>IF(ISERROR(VLOOKUP(CONCATENATE($B599,"-",$C599),IN_1A!$B$2:$AA$3000,4,FALSE))=TRUE,"",VLOOKUP(CONCATENATE($B599,"-",$C599),IN_1A!$B$2:$AA$3000,4,FALSE))</f>
        <v>0</v>
      </c>
      <c r="G599" s="1607">
        <f>IF(ISERROR(VLOOKUP(CONCATENATE($B599,"-",$C599),IN_1A!$B$2:$AA$3000,5,FALSE))=TRUE,"",VLOOKUP(CONCATENATE($B599,"-",$C599),IN_1A!$B$2:$AA$3000,5,FALSE))</f>
        <v>0</v>
      </c>
      <c r="H599" s="1608">
        <f>IF(ISERROR(VLOOKUP(CONCATENATE($B599,"-",$C599),IN_1A!$B$2:$AA$3000,6,FALSE))=TRUE,"",VLOOKUP(CONCATENATE($B599,"-",$C599),IN_1A!$B$2:$AA$3000,6,FALSE))</f>
        <v>0</v>
      </c>
      <c r="I599" s="1607">
        <f>IF(ISERROR(VLOOKUP(CONCATENATE($B599,"-",$C599),IN_1A!$B$2:$AA$3000,7,FALSE))=TRUE,"",VLOOKUP(CONCATENATE($B599,"-",$C599),IN_1A!$B$2:$AA$3000,7,FALSE))</f>
        <v>0</v>
      </c>
      <c r="J599" s="1608">
        <f>IF(ISERROR(VLOOKUP(CONCATENATE($B599,"-",$C599),IN_1A!$B$2:$AA$3000,8,FALSE))=TRUE,"",VLOOKUP(CONCATENATE($B599,"-",$C599),IN_1A!$B$2:$AA$3000,8,FALSE))</f>
        <v>0</v>
      </c>
      <c r="K599" s="1607">
        <f>IF(ISERROR(VLOOKUP(CONCATENATE($B599,"-",$C599),IN_1A!$B$2:$AA$3000,9,FALSE))=TRUE,"",VLOOKUP(CONCATENATE($B599,"-",$C599),IN_1A!$B$2:$AA$3000,9,FALSE))</f>
        <v>0</v>
      </c>
      <c r="L599" s="1608">
        <f>IF(ISERROR(VLOOKUP(CONCATENATE($B599,"-",$C599),IN_1A!$B$2:$AA$3000,10,FALSE))=TRUE,"",VLOOKUP(CONCATENATE($B599,"-",$C599),IN_1A!$B$2:$AA$3000,10,FALSE))</f>
        <v>0</v>
      </c>
      <c r="M599" s="1607">
        <f>IF(ISERROR(VLOOKUP(CONCATENATE($B599,"-",$C599),IN_1A!$B$2:$AA$3000,11,FALSE))=TRUE,"",VLOOKUP(CONCATENATE($B599,"-",$C599),IN_1A!$B$2:$AA$3000,11,FALSE))</f>
        <v>0</v>
      </c>
      <c r="N599" s="1608">
        <f>IF(ISERROR(VLOOKUP(CONCATENATE($B599,"-",$C599),IN_1A!$B$2:$AA$3000,12,FALSE))=TRUE,"",VLOOKUP(CONCATENATE($B599,"-",$C599),IN_1A!$B$2:$AA$3000,12,FALSE))</f>
        <v>0</v>
      </c>
      <c r="O599" s="1607">
        <f>IF(ISERROR(VLOOKUP(CONCATENATE($B599,"-",$C599),IN_1A!$B$2:$AA$3000,13,FALSE))=TRUE,"",VLOOKUP(CONCATENATE($B599,"-",$C599),IN_1A!$B$2:$AA$3000,13,FALSE))</f>
        <v>0</v>
      </c>
      <c r="P599" s="1608">
        <f>IF(ISERROR(VLOOKUP(CONCATENATE($B599,"-",$C599),IN_1A!$B$2:$AA$3000,14,FALSE))=TRUE,"",VLOOKUP(CONCATENATE($B599,"-",$C599),IN_1A!$B$2:$AA$3000,14,FALSE))</f>
        <v>0</v>
      </c>
      <c r="Q599" s="613">
        <f t="shared" si="79"/>
        <v>0</v>
      </c>
      <c r="R599" s="614">
        <f t="shared" si="79"/>
        <v>0</v>
      </c>
      <c r="S599" s="313" t="str">
        <f t="shared" si="83"/>
        <v/>
      </c>
    </row>
    <row r="600" spans="1:19" s="314" customFormat="1" ht="12" customHeight="1" thickBot="1">
      <c r="A600" s="275" t="s">
        <v>638</v>
      </c>
      <c r="B600" s="273" t="s">
        <v>654</v>
      </c>
      <c r="C600" s="276" t="s">
        <v>696</v>
      </c>
      <c r="D600" s="2350" t="str">
        <f t="shared" si="82"/>
        <v/>
      </c>
      <c r="E600" s="1607">
        <f>IF(ISERROR(VLOOKUP(CONCATENATE($B600,"-",$C600),IN_1A!$B$2:$AA$3000,3,FALSE))=TRUE,"",VLOOKUP(CONCATENATE($B600,"-",$C600),IN_1A!$B$2:$AA$3000,3,FALSE))</f>
        <v>0</v>
      </c>
      <c r="F600" s="1608">
        <f>IF(ISERROR(VLOOKUP(CONCATENATE($B600,"-",$C600),IN_1A!$B$2:$AA$3000,4,FALSE))=TRUE,"",VLOOKUP(CONCATENATE($B600,"-",$C600),IN_1A!$B$2:$AA$3000,4,FALSE))</f>
        <v>0</v>
      </c>
      <c r="G600" s="1607">
        <f>IF(ISERROR(VLOOKUP(CONCATENATE($B600,"-",$C600),IN_1A!$B$2:$AA$3000,5,FALSE))=TRUE,"",VLOOKUP(CONCATENATE($B600,"-",$C600),IN_1A!$B$2:$AA$3000,5,FALSE))</f>
        <v>0</v>
      </c>
      <c r="H600" s="1608">
        <f>IF(ISERROR(VLOOKUP(CONCATENATE($B600,"-",$C600),IN_1A!$B$2:$AA$3000,6,FALSE))=TRUE,"",VLOOKUP(CONCATENATE($B600,"-",$C600),IN_1A!$B$2:$AA$3000,6,FALSE))</f>
        <v>0</v>
      </c>
      <c r="I600" s="1607">
        <f>IF(ISERROR(VLOOKUP(CONCATENATE($B600,"-",$C600),IN_1A!$B$2:$AA$3000,7,FALSE))=TRUE,"",VLOOKUP(CONCATENATE($B600,"-",$C600),IN_1A!$B$2:$AA$3000,7,FALSE))</f>
        <v>0</v>
      </c>
      <c r="J600" s="1608">
        <f>IF(ISERROR(VLOOKUP(CONCATENATE($B600,"-",$C600),IN_1A!$B$2:$AA$3000,8,FALSE))=TRUE,"",VLOOKUP(CONCATENATE($B600,"-",$C600),IN_1A!$B$2:$AA$3000,8,FALSE))</f>
        <v>0</v>
      </c>
      <c r="K600" s="1607">
        <f>IF(ISERROR(VLOOKUP(CONCATENATE($B600,"-",$C600),IN_1A!$B$2:$AA$3000,9,FALSE))=TRUE,"",VLOOKUP(CONCATENATE($B600,"-",$C600),IN_1A!$B$2:$AA$3000,9,FALSE))</f>
        <v>0</v>
      </c>
      <c r="L600" s="1608">
        <f>IF(ISERROR(VLOOKUP(CONCATENATE($B600,"-",$C600),IN_1A!$B$2:$AA$3000,10,FALSE))=TRUE,"",VLOOKUP(CONCATENATE($B600,"-",$C600),IN_1A!$B$2:$AA$3000,10,FALSE))</f>
        <v>0</v>
      </c>
      <c r="M600" s="1607">
        <f>IF(ISERROR(VLOOKUP(CONCATENATE($B600,"-",$C600),IN_1A!$B$2:$AA$3000,11,FALSE))=TRUE,"",VLOOKUP(CONCATENATE($B600,"-",$C600),IN_1A!$B$2:$AA$3000,11,FALSE))</f>
        <v>0</v>
      </c>
      <c r="N600" s="1608">
        <f>IF(ISERROR(VLOOKUP(CONCATENATE($B600,"-",$C600),IN_1A!$B$2:$AA$3000,12,FALSE))=TRUE,"",VLOOKUP(CONCATENATE($B600,"-",$C600),IN_1A!$B$2:$AA$3000,12,FALSE))</f>
        <v>0</v>
      </c>
      <c r="O600" s="1607">
        <f>IF(ISERROR(VLOOKUP(CONCATENATE($B600,"-",$C600),IN_1A!$B$2:$AA$3000,13,FALSE))=TRUE,"",VLOOKUP(CONCATENATE($B600,"-",$C600),IN_1A!$B$2:$AA$3000,13,FALSE))</f>
        <v>0</v>
      </c>
      <c r="P600" s="1608">
        <f>IF(ISERROR(VLOOKUP(CONCATENATE($B600,"-",$C600),IN_1A!$B$2:$AA$3000,14,FALSE))=TRUE,"",VLOOKUP(CONCATENATE($B600,"-",$C600),IN_1A!$B$2:$AA$3000,14,FALSE))</f>
        <v>0</v>
      </c>
      <c r="Q600" s="613">
        <f t="shared" si="79"/>
        <v>0</v>
      </c>
      <c r="R600" s="614">
        <f t="shared" si="79"/>
        <v>0</v>
      </c>
      <c r="S600" s="313" t="str">
        <f t="shared" si="83"/>
        <v/>
      </c>
    </row>
    <row r="601" spans="1:19" s="314" customFormat="1" ht="12" customHeight="1" thickBot="1">
      <c r="A601" s="275" t="s">
        <v>640</v>
      </c>
      <c r="B601" s="273" t="s">
        <v>655</v>
      </c>
      <c r="C601" s="276" t="s">
        <v>696</v>
      </c>
      <c r="D601" s="2350" t="str">
        <f t="shared" si="82"/>
        <v/>
      </c>
      <c r="E601" s="1607">
        <f>IF(ISERROR(VLOOKUP(CONCATENATE($B601,"-",$C601),IN_1A!$B$2:$AA$3000,3,FALSE))=TRUE,"",VLOOKUP(CONCATENATE($B601,"-",$C601),IN_1A!$B$2:$AA$3000,3,FALSE))</f>
        <v>0</v>
      </c>
      <c r="F601" s="1608">
        <f>IF(ISERROR(VLOOKUP(CONCATENATE($B601,"-",$C601),IN_1A!$B$2:$AA$3000,4,FALSE))=TRUE,"",VLOOKUP(CONCATENATE($B601,"-",$C601),IN_1A!$B$2:$AA$3000,4,FALSE))</f>
        <v>0</v>
      </c>
      <c r="G601" s="1607">
        <f>IF(ISERROR(VLOOKUP(CONCATENATE($B601,"-",$C601),IN_1A!$B$2:$AA$3000,5,FALSE))=TRUE,"",VLOOKUP(CONCATENATE($B601,"-",$C601),IN_1A!$B$2:$AA$3000,5,FALSE))</f>
        <v>0</v>
      </c>
      <c r="H601" s="1608">
        <f>IF(ISERROR(VLOOKUP(CONCATENATE($B601,"-",$C601),IN_1A!$B$2:$AA$3000,6,FALSE))=TRUE,"",VLOOKUP(CONCATENATE($B601,"-",$C601),IN_1A!$B$2:$AA$3000,6,FALSE))</f>
        <v>0</v>
      </c>
      <c r="I601" s="1607">
        <f>IF(ISERROR(VLOOKUP(CONCATENATE($B601,"-",$C601),IN_1A!$B$2:$AA$3000,7,FALSE))=TRUE,"",VLOOKUP(CONCATENATE($B601,"-",$C601),IN_1A!$B$2:$AA$3000,7,FALSE))</f>
        <v>0</v>
      </c>
      <c r="J601" s="1608">
        <f>IF(ISERROR(VLOOKUP(CONCATENATE($B601,"-",$C601),IN_1A!$B$2:$AA$3000,8,FALSE))=TRUE,"",VLOOKUP(CONCATENATE($B601,"-",$C601),IN_1A!$B$2:$AA$3000,8,FALSE))</f>
        <v>0</v>
      </c>
      <c r="K601" s="1607">
        <f>IF(ISERROR(VLOOKUP(CONCATENATE($B601,"-",$C601),IN_1A!$B$2:$AA$3000,9,FALSE))=TRUE,"",VLOOKUP(CONCATENATE($B601,"-",$C601),IN_1A!$B$2:$AA$3000,9,FALSE))</f>
        <v>0</v>
      </c>
      <c r="L601" s="1608">
        <f>IF(ISERROR(VLOOKUP(CONCATENATE($B601,"-",$C601),IN_1A!$B$2:$AA$3000,10,FALSE))=TRUE,"",VLOOKUP(CONCATENATE($B601,"-",$C601),IN_1A!$B$2:$AA$3000,10,FALSE))</f>
        <v>0</v>
      </c>
      <c r="M601" s="1607">
        <f>IF(ISERROR(VLOOKUP(CONCATENATE($B601,"-",$C601),IN_1A!$B$2:$AA$3000,11,FALSE))=TRUE,"",VLOOKUP(CONCATENATE($B601,"-",$C601),IN_1A!$B$2:$AA$3000,11,FALSE))</f>
        <v>0</v>
      </c>
      <c r="N601" s="1608">
        <f>IF(ISERROR(VLOOKUP(CONCATENATE($B601,"-",$C601),IN_1A!$B$2:$AA$3000,12,FALSE))=TRUE,"",VLOOKUP(CONCATENATE($B601,"-",$C601),IN_1A!$B$2:$AA$3000,12,FALSE))</f>
        <v>0</v>
      </c>
      <c r="O601" s="1607">
        <f>IF(ISERROR(VLOOKUP(CONCATENATE($B601,"-",$C601),IN_1A!$B$2:$AA$3000,13,FALSE))=TRUE,"",VLOOKUP(CONCATENATE($B601,"-",$C601),IN_1A!$B$2:$AA$3000,13,FALSE))</f>
        <v>0</v>
      </c>
      <c r="P601" s="1608">
        <f>IF(ISERROR(VLOOKUP(CONCATENATE($B601,"-",$C601),IN_1A!$B$2:$AA$3000,14,FALSE))=TRUE,"",VLOOKUP(CONCATENATE($B601,"-",$C601),IN_1A!$B$2:$AA$3000,14,FALSE))</f>
        <v>0</v>
      </c>
      <c r="Q601" s="613">
        <f t="shared" si="79"/>
        <v>0</v>
      </c>
      <c r="R601" s="614">
        <f t="shared" si="79"/>
        <v>0</v>
      </c>
      <c r="S601" s="313" t="str">
        <f t="shared" si="83"/>
        <v/>
      </c>
    </row>
    <row r="602" spans="1:19" s="314" customFormat="1" ht="12" customHeight="1" thickBot="1">
      <c r="A602" s="277" t="s">
        <v>642</v>
      </c>
      <c r="B602" s="278" t="s">
        <v>656</v>
      </c>
      <c r="C602" s="279" t="s">
        <v>696</v>
      </c>
      <c r="D602" s="2350" t="str">
        <f t="shared" si="82"/>
        <v/>
      </c>
      <c r="E602" s="1609">
        <f>IF(ISERROR(VLOOKUP(CONCATENATE($B602,"-",$C602),IN_1A!$B$2:$AA$3000,3,FALSE))=TRUE,"",VLOOKUP(CONCATENATE($B602,"-",$C602),IN_1A!$B$2:$AA$3000,3,FALSE))</f>
        <v>0</v>
      </c>
      <c r="F602" s="1610">
        <f>IF(ISERROR(VLOOKUP(CONCATENATE($B602,"-",$C602),IN_1A!$B$2:$AA$3000,4,FALSE))=TRUE,"",VLOOKUP(CONCATENATE($B602,"-",$C602),IN_1A!$B$2:$AA$3000,4,FALSE))</f>
        <v>0</v>
      </c>
      <c r="G602" s="1609">
        <f>IF(ISERROR(VLOOKUP(CONCATENATE($B602,"-",$C602),IN_1A!$B$2:$AA$3000,5,FALSE))=TRUE,"",VLOOKUP(CONCATENATE($B602,"-",$C602),IN_1A!$B$2:$AA$3000,5,FALSE))</f>
        <v>0</v>
      </c>
      <c r="H602" s="1610">
        <f>IF(ISERROR(VLOOKUP(CONCATENATE($B602,"-",$C602),IN_1A!$B$2:$AA$3000,6,FALSE))=TRUE,"",VLOOKUP(CONCATENATE($B602,"-",$C602),IN_1A!$B$2:$AA$3000,6,FALSE))</f>
        <v>0</v>
      </c>
      <c r="I602" s="1609">
        <f>IF(ISERROR(VLOOKUP(CONCATENATE($B602,"-",$C602),IN_1A!$B$2:$AA$3000,7,FALSE))=TRUE,"",VLOOKUP(CONCATENATE($B602,"-",$C602),IN_1A!$B$2:$AA$3000,7,FALSE))</f>
        <v>0</v>
      </c>
      <c r="J602" s="1610">
        <f>IF(ISERROR(VLOOKUP(CONCATENATE($B602,"-",$C602),IN_1A!$B$2:$AA$3000,8,FALSE))=TRUE,"",VLOOKUP(CONCATENATE($B602,"-",$C602),IN_1A!$B$2:$AA$3000,8,FALSE))</f>
        <v>0</v>
      </c>
      <c r="K602" s="1609">
        <f>IF(ISERROR(VLOOKUP(CONCATENATE($B602,"-",$C602),IN_1A!$B$2:$AA$3000,9,FALSE))=TRUE,"",VLOOKUP(CONCATENATE($B602,"-",$C602),IN_1A!$B$2:$AA$3000,9,FALSE))</f>
        <v>0</v>
      </c>
      <c r="L602" s="1610">
        <f>IF(ISERROR(VLOOKUP(CONCATENATE($B602,"-",$C602),IN_1A!$B$2:$AA$3000,10,FALSE))=TRUE,"",VLOOKUP(CONCATENATE($B602,"-",$C602),IN_1A!$B$2:$AA$3000,10,FALSE))</f>
        <v>0</v>
      </c>
      <c r="M602" s="1609">
        <f>IF(ISERROR(VLOOKUP(CONCATENATE($B602,"-",$C602),IN_1A!$B$2:$AA$3000,11,FALSE))=TRUE,"",VLOOKUP(CONCATENATE($B602,"-",$C602),IN_1A!$B$2:$AA$3000,11,FALSE))</f>
        <v>0</v>
      </c>
      <c r="N602" s="1610">
        <f>IF(ISERROR(VLOOKUP(CONCATENATE($B602,"-",$C602),IN_1A!$B$2:$AA$3000,12,FALSE))=TRUE,"",VLOOKUP(CONCATENATE($B602,"-",$C602),IN_1A!$B$2:$AA$3000,12,FALSE))</f>
        <v>0</v>
      </c>
      <c r="O602" s="1609">
        <f>IF(ISERROR(VLOOKUP(CONCATENATE($B602,"-",$C602),IN_1A!$B$2:$AA$3000,13,FALSE))=TRUE,"",VLOOKUP(CONCATENATE($B602,"-",$C602),IN_1A!$B$2:$AA$3000,13,FALSE))</f>
        <v>0</v>
      </c>
      <c r="P602" s="1610">
        <f>IF(ISERROR(VLOOKUP(CONCATENATE($B602,"-",$C602),IN_1A!$B$2:$AA$3000,14,FALSE))=TRUE,"",VLOOKUP(CONCATENATE($B602,"-",$C602),IN_1A!$B$2:$AA$3000,14,FALSE))</f>
        <v>0</v>
      </c>
      <c r="Q602" s="615">
        <f t="shared" si="79"/>
        <v>0</v>
      </c>
      <c r="R602" s="616">
        <f t="shared" si="79"/>
        <v>0</v>
      </c>
      <c r="S602" s="313" t="str">
        <f t="shared" si="83"/>
        <v/>
      </c>
    </row>
    <row r="603" spans="1:19" s="314" customFormat="1" ht="12" customHeight="1" thickBot="1">
      <c r="A603" s="295" t="s">
        <v>657</v>
      </c>
      <c r="B603" s="286"/>
      <c r="C603" s="287"/>
      <c r="D603" s="1546"/>
      <c r="E603" s="522"/>
      <c r="F603" s="505"/>
      <c r="G603" s="505"/>
      <c r="H603" s="505"/>
      <c r="I603" s="505"/>
      <c r="J603" s="505"/>
      <c r="K603" s="505"/>
      <c r="L603" s="505"/>
      <c r="M603" s="505"/>
      <c r="N603" s="505"/>
      <c r="O603" s="505"/>
      <c r="P603" s="505"/>
      <c r="Q603" s="617"/>
      <c r="R603" s="618"/>
      <c r="S603" s="313" t="str">
        <f t="shared" si="83"/>
        <v/>
      </c>
    </row>
    <row r="604" spans="1:19" s="314" customFormat="1" ht="12" customHeight="1" thickBot="1">
      <c r="A604" s="280" t="s">
        <v>598</v>
      </c>
      <c r="B604" s="286"/>
      <c r="C604" s="287"/>
      <c r="D604" s="1547"/>
      <c r="E604" s="522"/>
      <c r="F604" s="505"/>
      <c r="G604" s="505"/>
      <c r="H604" s="505"/>
      <c r="I604" s="505"/>
      <c r="J604" s="505"/>
      <c r="K604" s="505"/>
      <c r="L604" s="505"/>
      <c r="M604" s="505"/>
      <c r="N604" s="505"/>
      <c r="O604" s="505"/>
      <c r="P604" s="505"/>
      <c r="Q604" s="617"/>
      <c r="R604" s="618"/>
      <c r="S604" s="313" t="str">
        <f t="shared" si="83"/>
        <v/>
      </c>
    </row>
    <row r="605" spans="1:19" s="315" customFormat="1" ht="12" thickBot="1">
      <c r="A605" s="272" t="s">
        <v>658</v>
      </c>
      <c r="B605" s="283" t="s">
        <v>659</v>
      </c>
      <c r="C605" s="284" t="s">
        <v>696</v>
      </c>
      <c r="D605" s="2350" t="str">
        <f t="shared" ref="D605:D613" si="84">CONCATENATE($D$563)</f>
        <v/>
      </c>
      <c r="E605" s="1605">
        <f>IF(ISERROR(VLOOKUP(CONCATENATE($B605,"-",$C605),IN_1A!$B$2:$AA$3000,3,FALSE))=TRUE,"",VLOOKUP(CONCATENATE($B605,"-",$C605),IN_1A!$B$2:$AA$3000,3,FALSE))</f>
        <v>0</v>
      </c>
      <c r="F605" s="1606">
        <f>IF(ISERROR(VLOOKUP(CONCATENATE($B605,"-",$C605),IN_1A!$B$2:$AA$3000,4,FALSE))=TRUE,"",VLOOKUP(CONCATENATE($B605,"-",$C605),IN_1A!$B$2:$AA$3000,4,FALSE))</f>
        <v>0</v>
      </c>
      <c r="G605" s="1605">
        <f>IF(ISERROR(VLOOKUP(CONCATENATE($B605,"-",$C605),IN_1A!$B$2:$AA$3000,5,FALSE))=TRUE,"",VLOOKUP(CONCATENATE($B605,"-",$C605),IN_1A!$B$2:$AA$3000,5,FALSE))</f>
        <v>0</v>
      </c>
      <c r="H605" s="1606">
        <f>IF(ISERROR(VLOOKUP(CONCATENATE($B605,"-",$C605),IN_1A!$B$2:$AA$3000,6,FALSE))=TRUE,"",VLOOKUP(CONCATENATE($B605,"-",$C605),IN_1A!$B$2:$AA$3000,6,FALSE))</f>
        <v>0</v>
      </c>
      <c r="I605" s="1605">
        <f>IF(ISERROR(VLOOKUP(CONCATENATE($B605,"-",$C605),IN_1A!$B$2:$AA$3000,7,FALSE))=TRUE,"",VLOOKUP(CONCATENATE($B605,"-",$C605),IN_1A!$B$2:$AA$3000,7,FALSE))</f>
        <v>0</v>
      </c>
      <c r="J605" s="1606">
        <f>IF(ISERROR(VLOOKUP(CONCATENATE($B605,"-",$C605),IN_1A!$B$2:$AA$3000,8,FALSE))=TRUE,"",VLOOKUP(CONCATENATE($B605,"-",$C605),IN_1A!$B$2:$AA$3000,8,FALSE))</f>
        <v>0</v>
      </c>
      <c r="K605" s="1605">
        <f>IF(ISERROR(VLOOKUP(CONCATENATE($B605,"-",$C605),IN_1A!$B$2:$AA$3000,9,FALSE))=TRUE,"",VLOOKUP(CONCATENATE($B605,"-",$C605),IN_1A!$B$2:$AA$3000,9,FALSE))</f>
        <v>0</v>
      </c>
      <c r="L605" s="1606">
        <f>IF(ISERROR(VLOOKUP(CONCATENATE($B605,"-",$C605),IN_1A!$B$2:$AA$3000,10,FALSE))=TRUE,"",VLOOKUP(CONCATENATE($B605,"-",$C605),IN_1A!$B$2:$AA$3000,10,FALSE))</f>
        <v>0</v>
      </c>
      <c r="M605" s="1605">
        <f>IF(ISERROR(VLOOKUP(CONCATENATE($B605,"-",$C605),IN_1A!$B$2:$AA$3000,11,FALSE))=TRUE,"",VLOOKUP(CONCATENATE($B605,"-",$C605),IN_1A!$B$2:$AA$3000,11,FALSE))</f>
        <v>0</v>
      </c>
      <c r="N605" s="1606">
        <f>IF(ISERROR(VLOOKUP(CONCATENATE($B605,"-",$C605),IN_1A!$B$2:$AA$3000,12,FALSE))=TRUE,"",VLOOKUP(CONCATENATE($B605,"-",$C605),IN_1A!$B$2:$AA$3000,12,FALSE))</f>
        <v>0</v>
      </c>
      <c r="O605" s="1605">
        <f>IF(ISERROR(VLOOKUP(CONCATENATE($B605,"-",$C605),IN_1A!$B$2:$AA$3000,13,FALSE))=TRUE,"",VLOOKUP(CONCATENATE($B605,"-",$C605),IN_1A!$B$2:$AA$3000,13,FALSE))</f>
        <v>0</v>
      </c>
      <c r="P605" s="1606">
        <f>IF(ISERROR(VLOOKUP(CONCATENATE($B605,"-",$C605),IN_1A!$B$2:$AA$3000,14,FALSE))=TRUE,"",VLOOKUP(CONCATENATE($B605,"-",$C605),IN_1A!$B$2:$AA$3000,14,FALSE))</f>
        <v>0</v>
      </c>
      <c r="Q605" s="611">
        <f t="shared" si="79"/>
        <v>0</v>
      </c>
      <c r="R605" s="612">
        <f t="shared" si="79"/>
        <v>0</v>
      </c>
      <c r="S605" s="313"/>
    </row>
    <row r="606" spans="1:19" s="315" customFormat="1" ht="12" thickBot="1">
      <c r="A606" s="275" t="s">
        <v>660</v>
      </c>
      <c r="B606" s="273" t="s">
        <v>661</v>
      </c>
      <c r="C606" s="276" t="s">
        <v>696</v>
      </c>
      <c r="D606" s="2350" t="str">
        <f t="shared" si="84"/>
        <v/>
      </c>
      <c r="E606" s="1607">
        <f>IF(ISERROR(VLOOKUP(CONCATENATE($B606,"-",$C606),IN_1A!$B$2:$AA$3000,3,FALSE))=TRUE,"",VLOOKUP(CONCATENATE($B606,"-",$C606),IN_1A!$B$2:$AA$3000,3,FALSE))</f>
        <v>0</v>
      </c>
      <c r="F606" s="1608">
        <f>IF(ISERROR(VLOOKUP(CONCATENATE($B606,"-",$C606),IN_1A!$B$2:$AA$3000,4,FALSE))=TRUE,"",VLOOKUP(CONCATENATE($B606,"-",$C606),IN_1A!$B$2:$AA$3000,4,FALSE))</f>
        <v>0</v>
      </c>
      <c r="G606" s="1607">
        <f>IF(ISERROR(VLOOKUP(CONCATENATE($B606,"-",$C606),IN_1A!$B$2:$AA$3000,5,FALSE))=TRUE,"",VLOOKUP(CONCATENATE($B606,"-",$C606),IN_1A!$B$2:$AA$3000,5,FALSE))</f>
        <v>0</v>
      </c>
      <c r="H606" s="1608">
        <f>IF(ISERROR(VLOOKUP(CONCATENATE($B606,"-",$C606),IN_1A!$B$2:$AA$3000,6,FALSE))=TRUE,"",VLOOKUP(CONCATENATE($B606,"-",$C606),IN_1A!$B$2:$AA$3000,6,FALSE))</f>
        <v>0</v>
      </c>
      <c r="I606" s="1607">
        <f>IF(ISERROR(VLOOKUP(CONCATENATE($B606,"-",$C606),IN_1A!$B$2:$AA$3000,7,FALSE))=TRUE,"",VLOOKUP(CONCATENATE($B606,"-",$C606),IN_1A!$B$2:$AA$3000,7,FALSE))</f>
        <v>0</v>
      </c>
      <c r="J606" s="1608">
        <f>IF(ISERROR(VLOOKUP(CONCATENATE($B606,"-",$C606),IN_1A!$B$2:$AA$3000,8,FALSE))=TRUE,"",VLOOKUP(CONCATENATE($B606,"-",$C606),IN_1A!$B$2:$AA$3000,8,FALSE))</f>
        <v>0</v>
      </c>
      <c r="K606" s="1607">
        <f>IF(ISERROR(VLOOKUP(CONCATENATE($B606,"-",$C606),IN_1A!$B$2:$AA$3000,9,FALSE))=TRUE,"",VLOOKUP(CONCATENATE($B606,"-",$C606),IN_1A!$B$2:$AA$3000,9,FALSE))</f>
        <v>0</v>
      </c>
      <c r="L606" s="1608">
        <f>IF(ISERROR(VLOOKUP(CONCATENATE($B606,"-",$C606),IN_1A!$B$2:$AA$3000,10,FALSE))=TRUE,"",VLOOKUP(CONCATENATE($B606,"-",$C606),IN_1A!$B$2:$AA$3000,10,FALSE))</f>
        <v>0</v>
      </c>
      <c r="M606" s="1607">
        <f>IF(ISERROR(VLOOKUP(CONCATENATE($B606,"-",$C606),IN_1A!$B$2:$AA$3000,11,FALSE))=TRUE,"",VLOOKUP(CONCATENATE($B606,"-",$C606),IN_1A!$B$2:$AA$3000,11,FALSE))</f>
        <v>0</v>
      </c>
      <c r="N606" s="1608">
        <f>IF(ISERROR(VLOOKUP(CONCATENATE($B606,"-",$C606),IN_1A!$B$2:$AA$3000,12,FALSE))=TRUE,"",VLOOKUP(CONCATENATE($B606,"-",$C606),IN_1A!$B$2:$AA$3000,12,FALSE))</f>
        <v>0</v>
      </c>
      <c r="O606" s="1607">
        <f>IF(ISERROR(VLOOKUP(CONCATENATE($B606,"-",$C606),IN_1A!$B$2:$AA$3000,13,FALSE))=TRUE,"",VLOOKUP(CONCATENATE($B606,"-",$C606),IN_1A!$B$2:$AA$3000,13,FALSE))</f>
        <v>0</v>
      </c>
      <c r="P606" s="1608">
        <f>IF(ISERROR(VLOOKUP(CONCATENATE($B606,"-",$C606),IN_1A!$B$2:$AA$3000,14,FALSE))=TRUE,"",VLOOKUP(CONCATENATE($B606,"-",$C606),IN_1A!$B$2:$AA$3000,14,FALSE))</f>
        <v>0</v>
      </c>
      <c r="Q606" s="613">
        <f t="shared" si="79"/>
        <v>0</v>
      </c>
      <c r="R606" s="614">
        <f t="shared" si="79"/>
        <v>0</v>
      </c>
      <c r="S606" s="313"/>
    </row>
    <row r="607" spans="1:19" s="314" customFormat="1" ht="12" customHeight="1" thickBot="1">
      <c r="A607" s="275" t="s">
        <v>662</v>
      </c>
      <c r="B607" s="273" t="s">
        <v>663</v>
      </c>
      <c r="C607" s="276" t="s">
        <v>696</v>
      </c>
      <c r="D607" s="2350" t="str">
        <f t="shared" si="84"/>
        <v/>
      </c>
      <c r="E607" s="1607">
        <f>IF(ISERROR(VLOOKUP(CONCATENATE($B607,"-",$C607),IN_1A!$B$2:$AA$3000,3,FALSE))=TRUE,"",VLOOKUP(CONCATENATE($B607,"-",$C607),IN_1A!$B$2:$AA$3000,3,FALSE))</f>
        <v>0</v>
      </c>
      <c r="F607" s="1608">
        <f>IF(ISERROR(VLOOKUP(CONCATENATE($B607,"-",$C607),IN_1A!$B$2:$AA$3000,4,FALSE))=TRUE,"",VLOOKUP(CONCATENATE($B607,"-",$C607),IN_1A!$B$2:$AA$3000,4,FALSE))</f>
        <v>0</v>
      </c>
      <c r="G607" s="1607">
        <f>IF(ISERROR(VLOOKUP(CONCATENATE($B607,"-",$C607),IN_1A!$B$2:$AA$3000,5,FALSE))=TRUE,"",VLOOKUP(CONCATENATE($B607,"-",$C607),IN_1A!$B$2:$AA$3000,5,FALSE))</f>
        <v>0</v>
      </c>
      <c r="H607" s="1608">
        <f>IF(ISERROR(VLOOKUP(CONCATENATE($B607,"-",$C607),IN_1A!$B$2:$AA$3000,6,FALSE))=TRUE,"",VLOOKUP(CONCATENATE($B607,"-",$C607),IN_1A!$B$2:$AA$3000,6,FALSE))</f>
        <v>0</v>
      </c>
      <c r="I607" s="1607">
        <f>IF(ISERROR(VLOOKUP(CONCATENATE($B607,"-",$C607),IN_1A!$B$2:$AA$3000,7,FALSE))=TRUE,"",VLOOKUP(CONCATENATE($B607,"-",$C607),IN_1A!$B$2:$AA$3000,7,FALSE))</f>
        <v>0</v>
      </c>
      <c r="J607" s="1608">
        <f>IF(ISERROR(VLOOKUP(CONCATENATE($B607,"-",$C607),IN_1A!$B$2:$AA$3000,8,FALSE))=TRUE,"",VLOOKUP(CONCATENATE($B607,"-",$C607),IN_1A!$B$2:$AA$3000,8,FALSE))</f>
        <v>0</v>
      </c>
      <c r="K607" s="1607">
        <f>IF(ISERROR(VLOOKUP(CONCATENATE($B607,"-",$C607),IN_1A!$B$2:$AA$3000,9,FALSE))=TRUE,"",VLOOKUP(CONCATENATE($B607,"-",$C607),IN_1A!$B$2:$AA$3000,9,FALSE))</f>
        <v>0</v>
      </c>
      <c r="L607" s="1608">
        <f>IF(ISERROR(VLOOKUP(CONCATENATE($B607,"-",$C607),IN_1A!$B$2:$AA$3000,10,FALSE))=TRUE,"",VLOOKUP(CONCATENATE($B607,"-",$C607),IN_1A!$B$2:$AA$3000,10,FALSE))</f>
        <v>0</v>
      </c>
      <c r="M607" s="1607">
        <f>IF(ISERROR(VLOOKUP(CONCATENATE($B607,"-",$C607),IN_1A!$B$2:$AA$3000,11,FALSE))=TRUE,"",VLOOKUP(CONCATENATE($B607,"-",$C607),IN_1A!$B$2:$AA$3000,11,FALSE))</f>
        <v>0</v>
      </c>
      <c r="N607" s="1608">
        <f>IF(ISERROR(VLOOKUP(CONCATENATE($B607,"-",$C607),IN_1A!$B$2:$AA$3000,12,FALSE))=TRUE,"",VLOOKUP(CONCATENATE($B607,"-",$C607),IN_1A!$B$2:$AA$3000,12,FALSE))</f>
        <v>0</v>
      </c>
      <c r="O607" s="1607">
        <f>IF(ISERROR(VLOOKUP(CONCATENATE($B607,"-",$C607),IN_1A!$B$2:$AA$3000,13,FALSE))=TRUE,"",VLOOKUP(CONCATENATE($B607,"-",$C607),IN_1A!$B$2:$AA$3000,13,FALSE))</f>
        <v>0</v>
      </c>
      <c r="P607" s="1608">
        <f>IF(ISERROR(VLOOKUP(CONCATENATE($B607,"-",$C607),IN_1A!$B$2:$AA$3000,14,FALSE))=TRUE,"",VLOOKUP(CONCATENATE($B607,"-",$C607),IN_1A!$B$2:$AA$3000,14,FALSE))</f>
        <v>0</v>
      </c>
      <c r="Q607" s="613">
        <f t="shared" si="79"/>
        <v>0</v>
      </c>
      <c r="R607" s="614">
        <f t="shared" si="79"/>
        <v>0</v>
      </c>
      <c r="S607" s="313" t="str">
        <f t="shared" ref="S607:S614" si="85">IF(O607&gt;Q607,"ERRORE",IF(P607&gt;R607,"ERRORE",""))</f>
        <v/>
      </c>
    </row>
    <row r="608" spans="1:19" s="314" customFormat="1" ht="12" customHeight="1" thickBot="1">
      <c r="A608" s="275" t="s">
        <v>664</v>
      </c>
      <c r="B608" s="273" t="s">
        <v>665</v>
      </c>
      <c r="C608" s="276" t="s">
        <v>696</v>
      </c>
      <c r="D608" s="2350" t="str">
        <f t="shared" si="84"/>
        <v/>
      </c>
      <c r="E608" s="1607">
        <f>IF(ISERROR(VLOOKUP(CONCATENATE($B608,"-",$C608),IN_1A!$B$2:$AA$3000,3,FALSE))=TRUE,"",VLOOKUP(CONCATENATE($B608,"-",$C608),IN_1A!$B$2:$AA$3000,3,FALSE))</f>
        <v>0</v>
      </c>
      <c r="F608" s="1608">
        <f>IF(ISERROR(VLOOKUP(CONCATENATE($B608,"-",$C608),IN_1A!$B$2:$AA$3000,4,FALSE))=TRUE,"",VLOOKUP(CONCATENATE($B608,"-",$C608),IN_1A!$B$2:$AA$3000,4,FALSE))</f>
        <v>0</v>
      </c>
      <c r="G608" s="1607">
        <f>IF(ISERROR(VLOOKUP(CONCATENATE($B608,"-",$C608),IN_1A!$B$2:$AA$3000,5,FALSE))=TRUE,"",VLOOKUP(CONCATENATE($B608,"-",$C608),IN_1A!$B$2:$AA$3000,5,FALSE))</f>
        <v>0</v>
      </c>
      <c r="H608" s="1608">
        <f>IF(ISERROR(VLOOKUP(CONCATENATE($B608,"-",$C608),IN_1A!$B$2:$AA$3000,6,FALSE))=TRUE,"",VLOOKUP(CONCATENATE($B608,"-",$C608),IN_1A!$B$2:$AA$3000,6,FALSE))</f>
        <v>0</v>
      </c>
      <c r="I608" s="1607">
        <f>IF(ISERROR(VLOOKUP(CONCATENATE($B608,"-",$C608),IN_1A!$B$2:$AA$3000,7,FALSE))=TRUE,"",VLOOKUP(CONCATENATE($B608,"-",$C608),IN_1A!$B$2:$AA$3000,7,FALSE))</f>
        <v>0</v>
      </c>
      <c r="J608" s="1608">
        <f>IF(ISERROR(VLOOKUP(CONCATENATE($B608,"-",$C608),IN_1A!$B$2:$AA$3000,8,FALSE))=TRUE,"",VLOOKUP(CONCATENATE($B608,"-",$C608),IN_1A!$B$2:$AA$3000,8,FALSE))</f>
        <v>0</v>
      </c>
      <c r="K608" s="1607">
        <f>IF(ISERROR(VLOOKUP(CONCATENATE($B608,"-",$C608),IN_1A!$B$2:$AA$3000,9,FALSE))=TRUE,"",VLOOKUP(CONCATENATE($B608,"-",$C608),IN_1A!$B$2:$AA$3000,9,FALSE))</f>
        <v>0</v>
      </c>
      <c r="L608" s="1608">
        <f>IF(ISERROR(VLOOKUP(CONCATENATE($B608,"-",$C608),IN_1A!$B$2:$AA$3000,10,FALSE))=TRUE,"",VLOOKUP(CONCATENATE($B608,"-",$C608),IN_1A!$B$2:$AA$3000,10,FALSE))</f>
        <v>0</v>
      </c>
      <c r="M608" s="1607">
        <f>IF(ISERROR(VLOOKUP(CONCATENATE($B608,"-",$C608),IN_1A!$B$2:$AA$3000,11,FALSE))=TRUE,"",VLOOKUP(CONCATENATE($B608,"-",$C608),IN_1A!$B$2:$AA$3000,11,FALSE))</f>
        <v>0</v>
      </c>
      <c r="N608" s="1608">
        <f>IF(ISERROR(VLOOKUP(CONCATENATE($B608,"-",$C608),IN_1A!$B$2:$AA$3000,12,FALSE))=TRUE,"",VLOOKUP(CONCATENATE($B608,"-",$C608),IN_1A!$B$2:$AA$3000,12,FALSE))</f>
        <v>0</v>
      </c>
      <c r="O608" s="1607">
        <f>IF(ISERROR(VLOOKUP(CONCATENATE($B608,"-",$C608),IN_1A!$B$2:$AA$3000,13,FALSE))=TRUE,"",VLOOKUP(CONCATENATE($B608,"-",$C608),IN_1A!$B$2:$AA$3000,13,FALSE))</f>
        <v>0</v>
      </c>
      <c r="P608" s="1608">
        <f>IF(ISERROR(VLOOKUP(CONCATENATE($B608,"-",$C608),IN_1A!$B$2:$AA$3000,14,FALSE))=TRUE,"",VLOOKUP(CONCATENATE($B608,"-",$C608),IN_1A!$B$2:$AA$3000,14,FALSE))</f>
        <v>0</v>
      </c>
      <c r="Q608" s="613">
        <f t="shared" si="79"/>
        <v>0</v>
      </c>
      <c r="R608" s="614">
        <f t="shared" si="79"/>
        <v>0</v>
      </c>
      <c r="S608" s="313" t="str">
        <f t="shared" si="85"/>
        <v/>
      </c>
    </row>
    <row r="609" spans="1:19" s="314" customFormat="1" ht="12" customHeight="1" thickBot="1">
      <c r="A609" s="275" t="s">
        <v>666</v>
      </c>
      <c r="B609" s="291" t="s">
        <v>667</v>
      </c>
      <c r="C609" s="274" t="s">
        <v>696</v>
      </c>
      <c r="D609" s="2350" t="str">
        <f t="shared" si="84"/>
        <v/>
      </c>
      <c r="E609" s="1607">
        <f>IF(ISERROR(VLOOKUP(CONCATENATE($B609,"-",$C609),IN_1A!$B$2:$AA$3000,3,FALSE))=TRUE,"",VLOOKUP(CONCATENATE($B609,"-",$C609),IN_1A!$B$2:$AA$3000,3,FALSE))</f>
        <v>0</v>
      </c>
      <c r="F609" s="1608">
        <f>IF(ISERROR(VLOOKUP(CONCATENATE($B609,"-",$C609),IN_1A!$B$2:$AA$3000,4,FALSE))=TRUE,"",VLOOKUP(CONCATENATE($B609,"-",$C609),IN_1A!$B$2:$AA$3000,4,FALSE))</f>
        <v>0</v>
      </c>
      <c r="G609" s="1607">
        <f>IF(ISERROR(VLOOKUP(CONCATENATE($B609,"-",$C609),IN_1A!$B$2:$AA$3000,5,FALSE))=TRUE,"",VLOOKUP(CONCATENATE($B609,"-",$C609),IN_1A!$B$2:$AA$3000,5,FALSE))</f>
        <v>0</v>
      </c>
      <c r="H609" s="1608">
        <f>IF(ISERROR(VLOOKUP(CONCATENATE($B609,"-",$C609),IN_1A!$B$2:$AA$3000,6,FALSE))=TRUE,"",VLOOKUP(CONCATENATE($B609,"-",$C609),IN_1A!$B$2:$AA$3000,6,FALSE))</f>
        <v>0</v>
      </c>
      <c r="I609" s="1607">
        <f>IF(ISERROR(VLOOKUP(CONCATENATE($B609,"-",$C609),IN_1A!$B$2:$AA$3000,7,FALSE))=TRUE,"",VLOOKUP(CONCATENATE($B609,"-",$C609),IN_1A!$B$2:$AA$3000,7,FALSE))</f>
        <v>0</v>
      </c>
      <c r="J609" s="1608">
        <f>IF(ISERROR(VLOOKUP(CONCATENATE($B609,"-",$C609),IN_1A!$B$2:$AA$3000,8,FALSE))=TRUE,"",VLOOKUP(CONCATENATE($B609,"-",$C609),IN_1A!$B$2:$AA$3000,8,FALSE))</f>
        <v>0</v>
      </c>
      <c r="K609" s="1607">
        <f>IF(ISERROR(VLOOKUP(CONCATENATE($B609,"-",$C609),IN_1A!$B$2:$AA$3000,9,FALSE))=TRUE,"",VLOOKUP(CONCATENATE($B609,"-",$C609),IN_1A!$B$2:$AA$3000,9,FALSE))</f>
        <v>0</v>
      </c>
      <c r="L609" s="1608">
        <f>IF(ISERROR(VLOOKUP(CONCATENATE($B609,"-",$C609),IN_1A!$B$2:$AA$3000,10,FALSE))=TRUE,"",VLOOKUP(CONCATENATE($B609,"-",$C609),IN_1A!$B$2:$AA$3000,10,FALSE))</f>
        <v>0</v>
      </c>
      <c r="M609" s="1607">
        <f>IF(ISERROR(VLOOKUP(CONCATENATE($B609,"-",$C609),IN_1A!$B$2:$AA$3000,11,FALSE))=TRUE,"",VLOOKUP(CONCATENATE($B609,"-",$C609),IN_1A!$B$2:$AA$3000,11,FALSE))</f>
        <v>0</v>
      </c>
      <c r="N609" s="1608">
        <f>IF(ISERROR(VLOOKUP(CONCATENATE($B609,"-",$C609),IN_1A!$B$2:$AA$3000,12,FALSE))=TRUE,"",VLOOKUP(CONCATENATE($B609,"-",$C609),IN_1A!$B$2:$AA$3000,12,FALSE))</f>
        <v>0</v>
      </c>
      <c r="O609" s="1607">
        <f>IF(ISERROR(VLOOKUP(CONCATENATE($B609,"-",$C609),IN_1A!$B$2:$AA$3000,13,FALSE))=TRUE,"",VLOOKUP(CONCATENATE($B609,"-",$C609),IN_1A!$B$2:$AA$3000,13,FALSE))</f>
        <v>0</v>
      </c>
      <c r="P609" s="1608">
        <f>IF(ISERROR(VLOOKUP(CONCATENATE($B609,"-",$C609),IN_1A!$B$2:$AA$3000,14,FALSE))=TRUE,"",VLOOKUP(CONCATENATE($B609,"-",$C609),IN_1A!$B$2:$AA$3000,14,FALSE))</f>
        <v>0</v>
      </c>
      <c r="Q609" s="613">
        <f t="shared" si="79"/>
        <v>0</v>
      </c>
      <c r="R609" s="614">
        <f t="shared" si="79"/>
        <v>0</v>
      </c>
      <c r="S609" s="313" t="str">
        <f t="shared" si="85"/>
        <v/>
      </c>
    </row>
    <row r="610" spans="1:19" s="314" customFormat="1" ht="12" customHeight="1" thickBot="1">
      <c r="A610" s="275" t="s">
        <v>668</v>
      </c>
      <c r="B610" s="273" t="s">
        <v>669</v>
      </c>
      <c r="C610" s="276" t="s">
        <v>696</v>
      </c>
      <c r="D610" s="2350" t="str">
        <f t="shared" si="84"/>
        <v/>
      </c>
      <c r="E610" s="1607">
        <f>IF(ISERROR(VLOOKUP(CONCATENATE($B610,"-",$C610),IN_1A!$B$2:$AA$3000,3,FALSE))=TRUE,"",VLOOKUP(CONCATENATE($B610,"-",$C610),IN_1A!$B$2:$AA$3000,3,FALSE))</f>
        <v>0</v>
      </c>
      <c r="F610" s="1608">
        <f>IF(ISERROR(VLOOKUP(CONCATENATE($B610,"-",$C610),IN_1A!$B$2:$AA$3000,4,FALSE))=TRUE,"",VLOOKUP(CONCATENATE($B610,"-",$C610),IN_1A!$B$2:$AA$3000,4,FALSE))</f>
        <v>0</v>
      </c>
      <c r="G610" s="1607">
        <f>IF(ISERROR(VLOOKUP(CONCATENATE($B610,"-",$C610),IN_1A!$B$2:$AA$3000,5,FALSE))=TRUE,"",VLOOKUP(CONCATENATE($B610,"-",$C610),IN_1A!$B$2:$AA$3000,5,FALSE))</f>
        <v>0</v>
      </c>
      <c r="H610" s="1608">
        <f>IF(ISERROR(VLOOKUP(CONCATENATE($B610,"-",$C610),IN_1A!$B$2:$AA$3000,6,FALSE))=TRUE,"",VLOOKUP(CONCATENATE($B610,"-",$C610),IN_1A!$B$2:$AA$3000,6,FALSE))</f>
        <v>0</v>
      </c>
      <c r="I610" s="1607">
        <f>IF(ISERROR(VLOOKUP(CONCATENATE($B610,"-",$C610),IN_1A!$B$2:$AA$3000,7,FALSE))=TRUE,"",VLOOKUP(CONCATENATE($B610,"-",$C610),IN_1A!$B$2:$AA$3000,7,FALSE))</f>
        <v>0</v>
      </c>
      <c r="J610" s="1608">
        <f>IF(ISERROR(VLOOKUP(CONCATENATE($B610,"-",$C610),IN_1A!$B$2:$AA$3000,8,FALSE))=TRUE,"",VLOOKUP(CONCATENATE($B610,"-",$C610),IN_1A!$B$2:$AA$3000,8,FALSE))</f>
        <v>0</v>
      </c>
      <c r="K610" s="1607">
        <f>IF(ISERROR(VLOOKUP(CONCATENATE($B610,"-",$C610),IN_1A!$B$2:$AA$3000,9,FALSE))=TRUE,"",VLOOKUP(CONCATENATE($B610,"-",$C610),IN_1A!$B$2:$AA$3000,9,FALSE))</f>
        <v>0</v>
      </c>
      <c r="L610" s="1608">
        <f>IF(ISERROR(VLOOKUP(CONCATENATE($B610,"-",$C610),IN_1A!$B$2:$AA$3000,10,FALSE))=TRUE,"",VLOOKUP(CONCATENATE($B610,"-",$C610),IN_1A!$B$2:$AA$3000,10,FALSE))</f>
        <v>0</v>
      </c>
      <c r="M610" s="1607">
        <f>IF(ISERROR(VLOOKUP(CONCATENATE($B610,"-",$C610),IN_1A!$B$2:$AA$3000,11,FALSE))=TRUE,"",VLOOKUP(CONCATENATE($B610,"-",$C610),IN_1A!$B$2:$AA$3000,11,FALSE))</f>
        <v>0</v>
      </c>
      <c r="N610" s="1608">
        <f>IF(ISERROR(VLOOKUP(CONCATENATE($B610,"-",$C610),IN_1A!$B$2:$AA$3000,12,FALSE))=TRUE,"",VLOOKUP(CONCATENATE($B610,"-",$C610),IN_1A!$B$2:$AA$3000,12,FALSE))</f>
        <v>0</v>
      </c>
      <c r="O610" s="1607">
        <f>IF(ISERROR(VLOOKUP(CONCATENATE($B610,"-",$C610),IN_1A!$B$2:$AA$3000,13,FALSE))=TRUE,"",VLOOKUP(CONCATENATE($B610,"-",$C610),IN_1A!$B$2:$AA$3000,13,FALSE))</f>
        <v>0</v>
      </c>
      <c r="P610" s="1608">
        <f>IF(ISERROR(VLOOKUP(CONCATENATE($B610,"-",$C610),IN_1A!$B$2:$AA$3000,14,FALSE))=TRUE,"",VLOOKUP(CONCATENATE($B610,"-",$C610),IN_1A!$B$2:$AA$3000,14,FALSE))</f>
        <v>0</v>
      </c>
      <c r="Q610" s="613">
        <f t="shared" si="79"/>
        <v>0</v>
      </c>
      <c r="R610" s="614">
        <f t="shared" si="79"/>
        <v>0</v>
      </c>
      <c r="S610" s="313" t="str">
        <f t="shared" si="85"/>
        <v/>
      </c>
    </row>
    <row r="611" spans="1:19" s="314" customFormat="1" ht="12" customHeight="1" thickBot="1">
      <c r="A611" s="275" t="s">
        <v>670</v>
      </c>
      <c r="B611" s="296" t="s">
        <v>671</v>
      </c>
      <c r="C611" s="297" t="s">
        <v>696</v>
      </c>
      <c r="D611" s="2350" t="str">
        <f t="shared" si="84"/>
        <v/>
      </c>
      <c r="E611" s="1607">
        <f>IF(ISERROR(VLOOKUP(CONCATENATE($B611,"-",$C611),IN_1A!$B$2:$AA$3000,3,FALSE))=TRUE,"",VLOOKUP(CONCATENATE($B611,"-",$C611),IN_1A!$B$2:$AA$3000,3,FALSE))</f>
        <v>0</v>
      </c>
      <c r="F611" s="1608">
        <f>IF(ISERROR(VLOOKUP(CONCATENATE($B611,"-",$C611),IN_1A!$B$2:$AA$3000,4,FALSE))=TRUE,"",VLOOKUP(CONCATENATE($B611,"-",$C611),IN_1A!$B$2:$AA$3000,4,FALSE))</f>
        <v>0</v>
      </c>
      <c r="G611" s="1607">
        <f>IF(ISERROR(VLOOKUP(CONCATENATE($B611,"-",$C611),IN_1A!$B$2:$AA$3000,5,FALSE))=TRUE,"",VLOOKUP(CONCATENATE($B611,"-",$C611),IN_1A!$B$2:$AA$3000,5,FALSE))</f>
        <v>0</v>
      </c>
      <c r="H611" s="1608">
        <f>IF(ISERROR(VLOOKUP(CONCATENATE($B611,"-",$C611),IN_1A!$B$2:$AA$3000,6,FALSE))=TRUE,"",VLOOKUP(CONCATENATE($B611,"-",$C611),IN_1A!$B$2:$AA$3000,6,FALSE))</f>
        <v>0</v>
      </c>
      <c r="I611" s="1607">
        <f>IF(ISERROR(VLOOKUP(CONCATENATE($B611,"-",$C611),IN_1A!$B$2:$AA$3000,7,FALSE))=TRUE,"",VLOOKUP(CONCATENATE($B611,"-",$C611),IN_1A!$B$2:$AA$3000,7,FALSE))</f>
        <v>0</v>
      </c>
      <c r="J611" s="1608">
        <f>IF(ISERROR(VLOOKUP(CONCATENATE($B611,"-",$C611),IN_1A!$B$2:$AA$3000,8,FALSE))=TRUE,"",VLOOKUP(CONCATENATE($B611,"-",$C611),IN_1A!$B$2:$AA$3000,8,FALSE))</f>
        <v>0</v>
      </c>
      <c r="K611" s="1607">
        <f>IF(ISERROR(VLOOKUP(CONCATENATE($B611,"-",$C611),IN_1A!$B$2:$AA$3000,9,FALSE))=TRUE,"",VLOOKUP(CONCATENATE($B611,"-",$C611),IN_1A!$B$2:$AA$3000,9,FALSE))</f>
        <v>0</v>
      </c>
      <c r="L611" s="1608">
        <f>IF(ISERROR(VLOOKUP(CONCATENATE($B611,"-",$C611),IN_1A!$B$2:$AA$3000,10,FALSE))=TRUE,"",VLOOKUP(CONCATENATE($B611,"-",$C611),IN_1A!$B$2:$AA$3000,10,FALSE))</f>
        <v>0</v>
      </c>
      <c r="M611" s="1607">
        <f>IF(ISERROR(VLOOKUP(CONCATENATE($B611,"-",$C611),IN_1A!$B$2:$AA$3000,11,FALSE))=TRUE,"",VLOOKUP(CONCATENATE($B611,"-",$C611),IN_1A!$B$2:$AA$3000,11,FALSE))</f>
        <v>0</v>
      </c>
      <c r="N611" s="1608">
        <f>IF(ISERROR(VLOOKUP(CONCATENATE($B611,"-",$C611),IN_1A!$B$2:$AA$3000,12,FALSE))=TRUE,"",VLOOKUP(CONCATENATE($B611,"-",$C611),IN_1A!$B$2:$AA$3000,12,FALSE))</f>
        <v>0</v>
      </c>
      <c r="O611" s="1607">
        <f>IF(ISERROR(VLOOKUP(CONCATENATE($B611,"-",$C611),IN_1A!$B$2:$AA$3000,13,FALSE))=TRUE,"",VLOOKUP(CONCATENATE($B611,"-",$C611),IN_1A!$B$2:$AA$3000,13,FALSE))</f>
        <v>0</v>
      </c>
      <c r="P611" s="1608">
        <f>IF(ISERROR(VLOOKUP(CONCATENATE($B611,"-",$C611),IN_1A!$B$2:$AA$3000,14,FALSE))=TRUE,"",VLOOKUP(CONCATENATE($B611,"-",$C611),IN_1A!$B$2:$AA$3000,14,FALSE))</f>
        <v>0</v>
      </c>
      <c r="Q611" s="613">
        <f t="shared" si="79"/>
        <v>0</v>
      </c>
      <c r="R611" s="614">
        <f t="shared" si="79"/>
        <v>0</v>
      </c>
      <c r="S611" s="313" t="str">
        <f t="shared" si="85"/>
        <v/>
      </c>
    </row>
    <row r="612" spans="1:19" s="314" customFormat="1" ht="12" customHeight="1" thickBot="1">
      <c r="A612" s="275" t="s">
        <v>672</v>
      </c>
      <c r="B612" s="296" t="s">
        <v>673</v>
      </c>
      <c r="C612" s="297" t="s">
        <v>696</v>
      </c>
      <c r="D612" s="2350" t="str">
        <f t="shared" si="84"/>
        <v/>
      </c>
      <c r="E612" s="1607">
        <f>IF(ISERROR(VLOOKUP(CONCATENATE($B612,"-",$C612),IN_1A!$B$2:$AA$3000,3,FALSE))=TRUE,"",VLOOKUP(CONCATENATE($B612,"-",$C612),IN_1A!$B$2:$AA$3000,3,FALSE))</f>
        <v>0</v>
      </c>
      <c r="F612" s="1608">
        <f>IF(ISERROR(VLOOKUP(CONCATENATE($B612,"-",$C612),IN_1A!$B$2:$AA$3000,4,FALSE))=TRUE,"",VLOOKUP(CONCATENATE($B612,"-",$C612),IN_1A!$B$2:$AA$3000,4,FALSE))</f>
        <v>0</v>
      </c>
      <c r="G612" s="1607">
        <f>IF(ISERROR(VLOOKUP(CONCATENATE($B612,"-",$C612),IN_1A!$B$2:$AA$3000,5,FALSE))=TRUE,"",VLOOKUP(CONCATENATE($B612,"-",$C612),IN_1A!$B$2:$AA$3000,5,FALSE))</f>
        <v>0</v>
      </c>
      <c r="H612" s="1608">
        <f>IF(ISERROR(VLOOKUP(CONCATENATE($B612,"-",$C612),IN_1A!$B$2:$AA$3000,6,FALSE))=TRUE,"",VLOOKUP(CONCATENATE($B612,"-",$C612),IN_1A!$B$2:$AA$3000,6,FALSE))</f>
        <v>0</v>
      </c>
      <c r="I612" s="1607">
        <f>IF(ISERROR(VLOOKUP(CONCATENATE($B612,"-",$C612),IN_1A!$B$2:$AA$3000,7,FALSE))=TRUE,"",VLOOKUP(CONCATENATE($B612,"-",$C612),IN_1A!$B$2:$AA$3000,7,FALSE))</f>
        <v>0</v>
      </c>
      <c r="J612" s="1608">
        <f>IF(ISERROR(VLOOKUP(CONCATENATE($B612,"-",$C612),IN_1A!$B$2:$AA$3000,8,FALSE))=TRUE,"",VLOOKUP(CONCATENATE($B612,"-",$C612),IN_1A!$B$2:$AA$3000,8,FALSE))</f>
        <v>0</v>
      </c>
      <c r="K612" s="1607">
        <f>IF(ISERROR(VLOOKUP(CONCATENATE($B612,"-",$C612),IN_1A!$B$2:$AA$3000,9,FALSE))=TRUE,"",VLOOKUP(CONCATENATE($B612,"-",$C612),IN_1A!$B$2:$AA$3000,9,FALSE))</f>
        <v>0</v>
      </c>
      <c r="L612" s="1608">
        <f>IF(ISERROR(VLOOKUP(CONCATENATE($B612,"-",$C612),IN_1A!$B$2:$AA$3000,10,FALSE))=TRUE,"",VLOOKUP(CONCATENATE($B612,"-",$C612),IN_1A!$B$2:$AA$3000,10,FALSE))</f>
        <v>0</v>
      </c>
      <c r="M612" s="1607">
        <f>IF(ISERROR(VLOOKUP(CONCATENATE($B612,"-",$C612),IN_1A!$B$2:$AA$3000,11,FALSE))=TRUE,"",VLOOKUP(CONCATENATE($B612,"-",$C612),IN_1A!$B$2:$AA$3000,11,FALSE))</f>
        <v>0</v>
      </c>
      <c r="N612" s="1608">
        <f>IF(ISERROR(VLOOKUP(CONCATENATE($B612,"-",$C612),IN_1A!$B$2:$AA$3000,12,FALSE))=TRUE,"",VLOOKUP(CONCATENATE($B612,"-",$C612),IN_1A!$B$2:$AA$3000,12,FALSE))</f>
        <v>0</v>
      </c>
      <c r="O612" s="1607">
        <f>IF(ISERROR(VLOOKUP(CONCATENATE($B612,"-",$C612),IN_1A!$B$2:$AA$3000,13,FALSE))=TRUE,"",VLOOKUP(CONCATENATE($B612,"-",$C612),IN_1A!$B$2:$AA$3000,13,FALSE))</f>
        <v>0</v>
      </c>
      <c r="P612" s="1608">
        <f>IF(ISERROR(VLOOKUP(CONCATENATE($B612,"-",$C612),IN_1A!$B$2:$AA$3000,14,FALSE))=TRUE,"",VLOOKUP(CONCATENATE($B612,"-",$C612),IN_1A!$B$2:$AA$3000,14,FALSE))</f>
        <v>0</v>
      </c>
      <c r="Q612" s="613">
        <f t="shared" si="79"/>
        <v>0</v>
      </c>
      <c r="R612" s="614">
        <f t="shared" si="79"/>
        <v>0</v>
      </c>
      <c r="S612" s="313" t="str">
        <f t="shared" si="85"/>
        <v/>
      </c>
    </row>
    <row r="613" spans="1:19" s="314" customFormat="1" ht="12" customHeight="1" thickBot="1">
      <c r="A613" s="277" t="s">
        <v>674</v>
      </c>
      <c r="B613" s="278" t="s">
        <v>675</v>
      </c>
      <c r="C613" s="279" t="s">
        <v>696</v>
      </c>
      <c r="D613" s="2350" t="str">
        <f t="shared" si="84"/>
        <v/>
      </c>
      <c r="E613" s="1609">
        <f>IF(ISERROR(VLOOKUP(CONCATENATE($B613,"-",$C613),IN_1A!$B$2:$AA$3000,3,FALSE))=TRUE,"",VLOOKUP(CONCATENATE($B613,"-",$C613),IN_1A!$B$2:$AA$3000,3,FALSE))</f>
        <v>0</v>
      </c>
      <c r="F613" s="1610">
        <f>IF(ISERROR(VLOOKUP(CONCATENATE($B613,"-",$C613),IN_1A!$B$2:$AA$3000,4,FALSE))=TRUE,"",VLOOKUP(CONCATENATE($B613,"-",$C613),IN_1A!$B$2:$AA$3000,4,FALSE))</f>
        <v>0</v>
      </c>
      <c r="G613" s="1609">
        <f>IF(ISERROR(VLOOKUP(CONCATENATE($B613,"-",$C613),IN_1A!$B$2:$AA$3000,5,FALSE))=TRUE,"",VLOOKUP(CONCATENATE($B613,"-",$C613),IN_1A!$B$2:$AA$3000,5,FALSE))</f>
        <v>0</v>
      </c>
      <c r="H613" s="1610">
        <f>IF(ISERROR(VLOOKUP(CONCATENATE($B613,"-",$C613),IN_1A!$B$2:$AA$3000,6,FALSE))=TRUE,"",VLOOKUP(CONCATENATE($B613,"-",$C613),IN_1A!$B$2:$AA$3000,6,FALSE))</f>
        <v>0</v>
      </c>
      <c r="I613" s="1609">
        <f>IF(ISERROR(VLOOKUP(CONCATENATE($B613,"-",$C613),IN_1A!$B$2:$AA$3000,7,FALSE))=TRUE,"",VLOOKUP(CONCATENATE($B613,"-",$C613),IN_1A!$B$2:$AA$3000,7,FALSE))</f>
        <v>0</v>
      </c>
      <c r="J613" s="1610">
        <f>IF(ISERROR(VLOOKUP(CONCATENATE($B613,"-",$C613),IN_1A!$B$2:$AA$3000,8,FALSE))=TRUE,"",VLOOKUP(CONCATENATE($B613,"-",$C613),IN_1A!$B$2:$AA$3000,8,FALSE))</f>
        <v>0</v>
      </c>
      <c r="K613" s="1609">
        <f>IF(ISERROR(VLOOKUP(CONCATENATE($B613,"-",$C613),IN_1A!$B$2:$AA$3000,9,FALSE))=TRUE,"",VLOOKUP(CONCATENATE($B613,"-",$C613),IN_1A!$B$2:$AA$3000,9,FALSE))</f>
        <v>0</v>
      </c>
      <c r="L613" s="1610">
        <f>IF(ISERROR(VLOOKUP(CONCATENATE($B613,"-",$C613),IN_1A!$B$2:$AA$3000,10,FALSE))=TRUE,"",VLOOKUP(CONCATENATE($B613,"-",$C613),IN_1A!$B$2:$AA$3000,10,FALSE))</f>
        <v>0</v>
      </c>
      <c r="M613" s="1609">
        <f>IF(ISERROR(VLOOKUP(CONCATENATE($B613,"-",$C613),IN_1A!$B$2:$AA$3000,11,FALSE))=TRUE,"",VLOOKUP(CONCATENATE($B613,"-",$C613),IN_1A!$B$2:$AA$3000,11,FALSE))</f>
        <v>0</v>
      </c>
      <c r="N613" s="1610">
        <f>IF(ISERROR(VLOOKUP(CONCATENATE($B613,"-",$C613),IN_1A!$B$2:$AA$3000,12,FALSE))=TRUE,"",VLOOKUP(CONCATENATE($B613,"-",$C613),IN_1A!$B$2:$AA$3000,12,FALSE))</f>
        <v>0</v>
      </c>
      <c r="O613" s="1609">
        <f>IF(ISERROR(VLOOKUP(CONCATENATE($B613,"-",$C613),IN_1A!$B$2:$AA$3000,13,FALSE))=TRUE,"",VLOOKUP(CONCATENATE($B613,"-",$C613),IN_1A!$B$2:$AA$3000,13,FALSE))</f>
        <v>0</v>
      </c>
      <c r="P613" s="1610">
        <f>IF(ISERROR(VLOOKUP(CONCATENATE($B613,"-",$C613),IN_1A!$B$2:$AA$3000,14,FALSE))=TRUE,"",VLOOKUP(CONCATENATE($B613,"-",$C613),IN_1A!$B$2:$AA$3000,14,FALSE))</f>
        <v>0</v>
      </c>
      <c r="Q613" s="615">
        <f t="shared" si="79"/>
        <v>0</v>
      </c>
      <c r="R613" s="616">
        <f t="shared" si="79"/>
        <v>0</v>
      </c>
      <c r="S613" s="313" t="str">
        <f t="shared" si="85"/>
        <v/>
      </c>
    </row>
    <row r="614" spans="1:19" s="314" customFormat="1" ht="12" customHeight="1" thickBot="1">
      <c r="A614" s="280" t="s">
        <v>606</v>
      </c>
      <c r="B614" s="294"/>
      <c r="C614" s="274"/>
      <c r="D614" s="1543"/>
      <c r="E614" s="522"/>
      <c r="F614" s="505"/>
      <c r="G614" s="505"/>
      <c r="H614" s="505"/>
      <c r="I614" s="505"/>
      <c r="J614" s="505"/>
      <c r="K614" s="505"/>
      <c r="L614" s="505"/>
      <c r="M614" s="505"/>
      <c r="N614" s="505"/>
      <c r="O614" s="505"/>
      <c r="P614" s="505"/>
      <c r="Q614" s="617"/>
      <c r="R614" s="618"/>
      <c r="S614" s="313" t="str">
        <f t="shared" si="85"/>
        <v/>
      </c>
    </row>
    <row r="615" spans="1:19" s="314" customFormat="1" ht="12" customHeight="1" thickBot="1">
      <c r="A615" s="272" t="s">
        <v>658</v>
      </c>
      <c r="B615" s="283" t="s">
        <v>676</v>
      </c>
      <c r="C615" s="284" t="s">
        <v>696</v>
      </c>
      <c r="D615" s="2350" t="str">
        <f t="shared" ref="D615:D624" si="86">CONCATENATE($D$563)</f>
        <v/>
      </c>
      <c r="E615" s="1605">
        <f>IF(ISERROR(VLOOKUP(CONCATENATE($B615,"-",$C615),IN_1A!$B$2:$AA$3000,3,FALSE))=TRUE,"",VLOOKUP(CONCATENATE($B615,"-",$C615),IN_1A!$B$2:$AA$3000,3,FALSE))</f>
        <v>0</v>
      </c>
      <c r="F615" s="1606">
        <f>IF(ISERROR(VLOOKUP(CONCATENATE($B615,"-",$C615),IN_1A!$B$2:$AA$3000,4,FALSE))=TRUE,"",VLOOKUP(CONCATENATE($B615,"-",$C615),IN_1A!$B$2:$AA$3000,4,FALSE))</f>
        <v>0</v>
      </c>
      <c r="G615" s="1605">
        <f>IF(ISERROR(VLOOKUP(CONCATENATE($B615,"-",$C615),IN_1A!$B$2:$AA$3000,5,FALSE))=TRUE,"",VLOOKUP(CONCATENATE($B615,"-",$C615),IN_1A!$B$2:$AA$3000,5,FALSE))</f>
        <v>0</v>
      </c>
      <c r="H615" s="1606">
        <f>IF(ISERROR(VLOOKUP(CONCATENATE($B615,"-",$C615),IN_1A!$B$2:$AA$3000,6,FALSE))=TRUE,"",VLOOKUP(CONCATENATE($B615,"-",$C615),IN_1A!$B$2:$AA$3000,6,FALSE))</f>
        <v>0</v>
      </c>
      <c r="I615" s="1605">
        <f>IF(ISERROR(VLOOKUP(CONCATENATE($B615,"-",$C615),IN_1A!$B$2:$AA$3000,7,FALSE))=TRUE,"",VLOOKUP(CONCATENATE($B615,"-",$C615),IN_1A!$B$2:$AA$3000,7,FALSE))</f>
        <v>0</v>
      </c>
      <c r="J615" s="1606">
        <f>IF(ISERROR(VLOOKUP(CONCATENATE($B615,"-",$C615),IN_1A!$B$2:$AA$3000,8,FALSE))=TRUE,"",VLOOKUP(CONCATENATE($B615,"-",$C615),IN_1A!$B$2:$AA$3000,8,FALSE))</f>
        <v>0</v>
      </c>
      <c r="K615" s="1605">
        <f>IF(ISERROR(VLOOKUP(CONCATENATE($B615,"-",$C615),IN_1A!$B$2:$AA$3000,9,FALSE))=TRUE,"",VLOOKUP(CONCATENATE($B615,"-",$C615),IN_1A!$B$2:$AA$3000,9,FALSE))</f>
        <v>0</v>
      </c>
      <c r="L615" s="1606">
        <f>IF(ISERROR(VLOOKUP(CONCATENATE($B615,"-",$C615),IN_1A!$B$2:$AA$3000,10,FALSE))=TRUE,"",VLOOKUP(CONCATENATE($B615,"-",$C615),IN_1A!$B$2:$AA$3000,10,FALSE))</f>
        <v>0</v>
      </c>
      <c r="M615" s="1605">
        <f>IF(ISERROR(VLOOKUP(CONCATENATE($B615,"-",$C615),IN_1A!$B$2:$AA$3000,11,FALSE))=TRUE,"",VLOOKUP(CONCATENATE($B615,"-",$C615),IN_1A!$B$2:$AA$3000,11,FALSE))</f>
        <v>0</v>
      </c>
      <c r="N615" s="1606">
        <f>IF(ISERROR(VLOOKUP(CONCATENATE($B615,"-",$C615),IN_1A!$B$2:$AA$3000,12,FALSE))=TRUE,"",VLOOKUP(CONCATENATE($B615,"-",$C615),IN_1A!$B$2:$AA$3000,12,FALSE))</f>
        <v>0</v>
      </c>
      <c r="O615" s="1605">
        <f>IF(ISERROR(VLOOKUP(CONCATENATE($B615,"-",$C615),IN_1A!$B$2:$AA$3000,13,FALSE))=TRUE,"",VLOOKUP(CONCATENATE($B615,"-",$C615),IN_1A!$B$2:$AA$3000,13,FALSE))</f>
        <v>0</v>
      </c>
      <c r="P615" s="1606">
        <f>IF(ISERROR(VLOOKUP(CONCATENATE($B615,"-",$C615),IN_1A!$B$2:$AA$3000,14,FALSE))=TRUE,"",VLOOKUP(CONCATENATE($B615,"-",$C615),IN_1A!$B$2:$AA$3000,14,FALSE))</f>
        <v>0</v>
      </c>
      <c r="Q615" s="611">
        <f t="shared" si="79"/>
        <v>0</v>
      </c>
      <c r="R615" s="612">
        <f t="shared" si="79"/>
        <v>0</v>
      </c>
      <c r="S615" s="313"/>
    </row>
    <row r="616" spans="1:19" s="315" customFormat="1" ht="12" thickBot="1">
      <c r="A616" s="275" t="s">
        <v>660</v>
      </c>
      <c r="B616" s="273" t="s">
        <v>677</v>
      </c>
      <c r="C616" s="276" t="s">
        <v>696</v>
      </c>
      <c r="D616" s="2350" t="str">
        <f t="shared" si="86"/>
        <v/>
      </c>
      <c r="E616" s="1607">
        <f>IF(ISERROR(VLOOKUP(CONCATENATE($B616,"-",$C616),IN_1A!$B$2:$AA$3000,3,FALSE))=TRUE,"",VLOOKUP(CONCATENATE($B616,"-",$C616),IN_1A!$B$2:$AA$3000,3,FALSE))</f>
        <v>0</v>
      </c>
      <c r="F616" s="1608">
        <f>IF(ISERROR(VLOOKUP(CONCATENATE($B616,"-",$C616),IN_1A!$B$2:$AA$3000,4,FALSE))=TRUE,"",VLOOKUP(CONCATENATE($B616,"-",$C616),IN_1A!$B$2:$AA$3000,4,FALSE))</f>
        <v>0</v>
      </c>
      <c r="G616" s="1607">
        <f>IF(ISERROR(VLOOKUP(CONCATENATE($B616,"-",$C616),IN_1A!$B$2:$AA$3000,5,FALSE))=TRUE,"",VLOOKUP(CONCATENATE($B616,"-",$C616),IN_1A!$B$2:$AA$3000,5,FALSE))</f>
        <v>0</v>
      </c>
      <c r="H616" s="1608">
        <f>IF(ISERROR(VLOOKUP(CONCATENATE($B616,"-",$C616),IN_1A!$B$2:$AA$3000,6,FALSE))=TRUE,"",VLOOKUP(CONCATENATE($B616,"-",$C616),IN_1A!$B$2:$AA$3000,6,FALSE))</f>
        <v>0</v>
      </c>
      <c r="I616" s="1607">
        <f>IF(ISERROR(VLOOKUP(CONCATENATE($B616,"-",$C616),IN_1A!$B$2:$AA$3000,7,FALSE))=TRUE,"",VLOOKUP(CONCATENATE($B616,"-",$C616),IN_1A!$B$2:$AA$3000,7,FALSE))</f>
        <v>0</v>
      </c>
      <c r="J616" s="1608">
        <f>IF(ISERROR(VLOOKUP(CONCATENATE($B616,"-",$C616),IN_1A!$B$2:$AA$3000,8,FALSE))=TRUE,"",VLOOKUP(CONCATENATE($B616,"-",$C616),IN_1A!$B$2:$AA$3000,8,FALSE))</f>
        <v>0</v>
      </c>
      <c r="K616" s="1607">
        <f>IF(ISERROR(VLOOKUP(CONCATENATE($B616,"-",$C616),IN_1A!$B$2:$AA$3000,9,FALSE))=TRUE,"",VLOOKUP(CONCATENATE($B616,"-",$C616),IN_1A!$B$2:$AA$3000,9,FALSE))</f>
        <v>0</v>
      </c>
      <c r="L616" s="1608">
        <f>IF(ISERROR(VLOOKUP(CONCATENATE($B616,"-",$C616),IN_1A!$B$2:$AA$3000,10,FALSE))=TRUE,"",VLOOKUP(CONCATENATE($B616,"-",$C616),IN_1A!$B$2:$AA$3000,10,FALSE))</f>
        <v>0</v>
      </c>
      <c r="M616" s="1607">
        <f>IF(ISERROR(VLOOKUP(CONCATENATE($B616,"-",$C616),IN_1A!$B$2:$AA$3000,11,FALSE))=TRUE,"",VLOOKUP(CONCATENATE($B616,"-",$C616),IN_1A!$B$2:$AA$3000,11,FALSE))</f>
        <v>0</v>
      </c>
      <c r="N616" s="1608">
        <f>IF(ISERROR(VLOOKUP(CONCATENATE($B616,"-",$C616),IN_1A!$B$2:$AA$3000,12,FALSE))=TRUE,"",VLOOKUP(CONCATENATE($B616,"-",$C616),IN_1A!$B$2:$AA$3000,12,FALSE))</f>
        <v>0</v>
      </c>
      <c r="O616" s="1607">
        <f>IF(ISERROR(VLOOKUP(CONCATENATE($B616,"-",$C616),IN_1A!$B$2:$AA$3000,13,FALSE))=TRUE,"",VLOOKUP(CONCATENATE($B616,"-",$C616),IN_1A!$B$2:$AA$3000,13,FALSE))</f>
        <v>0</v>
      </c>
      <c r="P616" s="1608">
        <f>IF(ISERROR(VLOOKUP(CONCATENATE($B616,"-",$C616),IN_1A!$B$2:$AA$3000,14,FALSE))=TRUE,"",VLOOKUP(CONCATENATE($B616,"-",$C616),IN_1A!$B$2:$AA$3000,14,FALSE))</f>
        <v>0</v>
      </c>
      <c r="Q616" s="613">
        <f t="shared" si="79"/>
        <v>0</v>
      </c>
      <c r="R616" s="614">
        <f t="shared" si="79"/>
        <v>0</v>
      </c>
      <c r="S616" s="313"/>
    </row>
    <row r="617" spans="1:19" s="314" customFormat="1" ht="12" customHeight="1" thickBot="1">
      <c r="A617" s="275" t="s">
        <v>662</v>
      </c>
      <c r="B617" s="273" t="s">
        <v>678</v>
      </c>
      <c r="C617" s="276" t="s">
        <v>696</v>
      </c>
      <c r="D617" s="2350" t="str">
        <f t="shared" si="86"/>
        <v/>
      </c>
      <c r="E617" s="1607">
        <f>IF(ISERROR(VLOOKUP(CONCATENATE($B617,"-",$C617),IN_1A!$B$2:$AA$3000,3,FALSE))=TRUE,"",VLOOKUP(CONCATENATE($B617,"-",$C617),IN_1A!$B$2:$AA$3000,3,FALSE))</f>
        <v>0</v>
      </c>
      <c r="F617" s="1608">
        <f>IF(ISERROR(VLOOKUP(CONCATENATE($B617,"-",$C617),IN_1A!$B$2:$AA$3000,4,FALSE))=TRUE,"",VLOOKUP(CONCATENATE($B617,"-",$C617),IN_1A!$B$2:$AA$3000,4,FALSE))</f>
        <v>0</v>
      </c>
      <c r="G617" s="1607">
        <f>IF(ISERROR(VLOOKUP(CONCATENATE($B617,"-",$C617),IN_1A!$B$2:$AA$3000,5,FALSE))=TRUE,"",VLOOKUP(CONCATENATE($B617,"-",$C617),IN_1A!$B$2:$AA$3000,5,FALSE))</f>
        <v>0</v>
      </c>
      <c r="H617" s="1608">
        <f>IF(ISERROR(VLOOKUP(CONCATENATE($B617,"-",$C617),IN_1A!$B$2:$AA$3000,6,FALSE))=TRUE,"",VLOOKUP(CONCATENATE($B617,"-",$C617),IN_1A!$B$2:$AA$3000,6,FALSE))</f>
        <v>0</v>
      </c>
      <c r="I617" s="1607">
        <f>IF(ISERROR(VLOOKUP(CONCATENATE($B617,"-",$C617),IN_1A!$B$2:$AA$3000,7,FALSE))=TRUE,"",VLOOKUP(CONCATENATE($B617,"-",$C617),IN_1A!$B$2:$AA$3000,7,FALSE))</f>
        <v>0</v>
      </c>
      <c r="J617" s="1608">
        <f>IF(ISERROR(VLOOKUP(CONCATENATE($B617,"-",$C617),IN_1A!$B$2:$AA$3000,8,FALSE))=TRUE,"",VLOOKUP(CONCATENATE($B617,"-",$C617),IN_1A!$B$2:$AA$3000,8,FALSE))</f>
        <v>0</v>
      </c>
      <c r="K617" s="1607">
        <f>IF(ISERROR(VLOOKUP(CONCATENATE($B617,"-",$C617),IN_1A!$B$2:$AA$3000,9,FALSE))=TRUE,"",VLOOKUP(CONCATENATE($B617,"-",$C617),IN_1A!$B$2:$AA$3000,9,FALSE))</f>
        <v>0</v>
      </c>
      <c r="L617" s="1608">
        <f>IF(ISERROR(VLOOKUP(CONCATENATE($B617,"-",$C617),IN_1A!$B$2:$AA$3000,10,FALSE))=TRUE,"",VLOOKUP(CONCATENATE($B617,"-",$C617),IN_1A!$B$2:$AA$3000,10,FALSE))</f>
        <v>0</v>
      </c>
      <c r="M617" s="1607">
        <f>IF(ISERROR(VLOOKUP(CONCATENATE($B617,"-",$C617),IN_1A!$B$2:$AA$3000,11,FALSE))=TRUE,"",VLOOKUP(CONCATENATE($B617,"-",$C617),IN_1A!$B$2:$AA$3000,11,FALSE))</f>
        <v>0</v>
      </c>
      <c r="N617" s="1608">
        <f>IF(ISERROR(VLOOKUP(CONCATENATE($B617,"-",$C617),IN_1A!$B$2:$AA$3000,12,FALSE))=TRUE,"",VLOOKUP(CONCATENATE($B617,"-",$C617),IN_1A!$B$2:$AA$3000,12,FALSE))</f>
        <v>0</v>
      </c>
      <c r="O617" s="1607">
        <f>IF(ISERROR(VLOOKUP(CONCATENATE($B617,"-",$C617),IN_1A!$B$2:$AA$3000,13,FALSE))=TRUE,"",VLOOKUP(CONCATENATE($B617,"-",$C617),IN_1A!$B$2:$AA$3000,13,FALSE))</f>
        <v>0</v>
      </c>
      <c r="P617" s="1608">
        <f>IF(ISERROR(VLOOKUP(CONCATENATE($B617,"-",$C617),IN_1A!$B$2:$AA$3000,14,FALSE))=TRUE,"",VLOOKUP(CONCATENATE($B617,"-",$C617),IN_1A!$B$2:$AA$3000,14,FALSE))</f>
        <v>0</v>
      </c>
      <c r="Q617" s="613">
        <f t="shared" si="79"/>
        <v>0</v>
      </c>
      <c r="R617" s="614">
        <f t="shared" si="79"/>
        <v>0</v>
      </c>
      <c r="S617" s="313" t="str">
        <f t="shared" ref="S617:S626" si="87">IF(O617&gt;Q617,"ERRORE",IF(P617&gt;R617,"ERRORE",""))</f>
        <v/>
      </c>
    </row>
    <row r="618" spans="1:19" s="314" customFormat="1" ht="12" customHeight="1" thickBot="1">
      <c r="A618" s="275" t="s">
        <v>664</v>
      </c>
      <c r="B618" s="273" t="s">
        <v>679</v>
      </c>
      <c r="C618" s="276" t="s">
        <v>696</v>
      </c>
      <c r="D618" s="2350" t="str">
        <f t="shared" si="86"/>
        <v/>
      </c>
      <c r="E618" s="1607">
        <f>IF(ISERROR(VLOOKUP(CONCATENATE($B618,"-",$C618),IN_1A!$B$2:$AA$3000,3,FALSE))=TRUE,"",VLOOKUP(CONCATENATE($B618,"-",$C618),IN_1A!$B$2:$AA$3000,3,FALSE))</f>
        <v>0</v>
      </c>
      <c r="F618" s="1608">
        <f>IF(ISERROR(VLOOKUP(CONCATENATE($B618,"-",$C618),IN_1A!$B$2:$AA$3000,4,FALSE))=TRUE,"",VLOOKUP(CONCATENATE($B618,"-",$C618),IN_1A!$B$2:$AA$3000,4,FALSE))</f>
        <v>0</v>
      </c>
      <c r="G618" s="1607">
        <f>IF(ISERROR(VLOOKUP(CONCATENATE($B618,"-",$C618),IN_1A!$B$2:$AA$3000,5,FALSE))=TRUE,"",VLOOKUP(CONCATENATE($B618,"-",$C618),IN_1A!$B$2:$AA$3000,5,FALSE))</f>
        <v>0</v>
      </c>
      <c r="H618" s="1608">
        <f>IF(ISERROR(VLOOKUP(CONCATENATE($B618,"-",$C618),IN_1A!$B$2:$AA$3000,6,FALSE))=TRUE,"",VLOOKUP(CONCATENATE($B618,"-",$C618),IN_1A!$B$2:$AA$3000,6,FALSE))</f>
        <v>0</v>
      </c>
      <c r="I618" s="1607">
        <f>IF(ISERROR(VLOOKUP(CONCATENATE($B618,"-",$C618),IN_1A!$B$2:$AA$3000,7,FALSE))=TRUE,"",VLOOKUP(CONCATENATE($B618,"-",$C618),IN_1A!$B$2:$AA$3000,7,FALSE))</f>
        <v>0</v>
      </c>
      <c r="J618" s="1608">
        <f>IF(ISERROR(VLOOKUP(CONCATENATE($B618,"-",$C618),IN_1A!$B$2:$AA$3000,8,FALSE))=TRUE,"",VLOOKUP(CONCATENATE($B618,"-",$C618),IN_1A!$B$2:$AA$3000,8,FALSE))</f>
        <v>0</v>
      </c>
      <c r="K618" s="1607">
        <f>IF(ISERROR(VLOOKUP(CONCATENATE($B618,"-",$C618),IN_1A!$B$2:$AA$3000,9,FALSE))=TRUE,"",VLOOKUP(CONCATENATE($B618,"-",$C618),IN_1A!$B$2:$AA$3000,9,FALSE))</f>
        <v>0</v>
      </c>
      <c r="L618" s="1608">
        <f>IF(ISERROR(VLOOKUP(CONCATENATE($B618,"-",$C618),IN_1A!$B$2:$AA$3000,10,FALSE))=TRUE,"",VLOOKUP(CONCATENATE($B618,"-",$C618),IN_1A!$B$2:$AA$3000,10,FALSE))</f>
        <v>0</v>
      </c>
      <c r="M618" s="1607">
        <f>IF(ISERROR(VLOOKUP(CONCATENATE($B618,"-",$C618),IN_1A!$B$2:$AA$3000,11,FALSE))=TRUE,"",VLOOKUP(CONCATENATE($B618,"-",$C618),IN_1A!$B$2:$AA$3000,11,FALSE))</f>
        <v>0</v>
      </c>
      <c r="N618" s="1608">
        <f>IF(ISERROR(VLOOKUP(CONCATENATE($B618,"-",$C618),IN_1A!$B$2:$AA$3000,12,FALSE))=TRUE,"",VLOOKUP(CONCATENATE($B618,"-",$C618),IN_1A!$B$2:$AA$3000,12,FALSE))</f>
        <v>0</v>
      </c>
      <c r="O618" s="1607">
        <f>IF(ISERROR(VLOOKUP(CONCATENATE($B618,"-",$C618),IN_1A!$B$2:$AA$3000,13,FALSE))=TRUE,"",VLOOKUP(CONCATENATE($B618,"-",$C618),IN_1A!$B$2:$AA$3000,13,FALSE))</f>
        <v>0</v>
      </c>
      <c r="P618" s="1608">
        <f>IF(ISERROR(VLOOKUP(CONCATENATE($B618,"-",$C618),IN_1A!$B$2:$AA$3000,14,FALSE))=TRUE,"",VLOOKUP(CONCATENATE($B618,"-",$C618),IN_1A!$B$2:$AA$3000,14,FALSE))</f>
        <v>0</v>
      </c>
      <c r="Q618" s="613">
        <f t="shared" si="79"/>
        <v>0</v>
      </c>
      <c r="R618" s="614">
        <f t="shared" si="79"/>
        <v>0</v>
      </c>
      <c r="S618" s="313" t="str">
        <f t="shared" si="87"/>
        <v/>
      </c>
    </row>
    <row r="619" spans="1:19" s="314" customFormat="1" ht="12" customHeight="1" thickBot="1">
      <c r="A619" s="275" t="s">
        <v>666</v>
      </c>
      <c r="B619" s="291" t="s">
        <v>680</v>
      </c>
      <c r="C619" s="274" t="s">
        <v>696</v>
      </c>
      <c r="D619" s="2350" t="str">
        <f t="shared" si="86"/>
        <v/>
      </c>
      <c r="E619" s="1607">
        <f>IF(ISERROR(VLOOKUP(CONCATENATE($B619,"-",$C619),IN_1A!$B$2:$AA$3000,3,FALSE))=TRUE,"",VLOOKUP(CONCATENATE($B619,"-",$C619),IN_1A!$B$2:$AA$3000,3,FALSE))</f>
        <v>0</v>
      </c>
      <c r="F619" s="1608">
        <f>IF(ISERROR(VLOOKUP(CONCATENATE($B619,"-",$C619),IN_1A!$B$2:$AA$3000,4,FALSE))=TRUE,"",VLOOKUP(CONCATENATE($B619,"-",$C619),IN_1A!$B$2:$AA$3000,4,FALSE))</f>
        <v>0</v>
      </c>
      <c r="G619" s="1607">
        <f>IF(ISERROR(VLOOKUP(CONCATENATE($B619,"-",$C619),IN_1A!$B$2:$AA$3000,5,FALSE))=TRUE,"",VLOOKUP(CONCATENATE($B619,"-",$C619),IN_1A!$B$2:$AA$3000,5,FALSE))</f>
        <v>0</v>
      </c>
      <c r="H619" s="1608">
        <f>IF(ISERROR(VLOOKUP(CONCATENATE($B619,"-",$C619),IN_1A!$B$2:$AA$3000,6,FALSE))=TRUE,"",VLOOKUP(CONCATENATE($B619,"-",$C619),IN_1A!$B$2:$AA$3000,6,FALSE))</f>
        <v>0</v>
      </c>
      <c r="I619" s="1607">
        <f>IF(ISERROR(VLOOKUP(CONCATENATE($B619,"-",$C619),IN_1A!$B$2:$AA$3000,7,FALSE))=TRUE,"",VLOOKUP(CONCATENATE($B619,"-",$C619),IN_1A!$B$2:$AA$3000,7,FALSE))</f>
        <v>0</v>
      </c>
      <c r="J619" s="1608">
        <f>IF(ISERROR(VLOOKUP(CONCATENATE($B619,"-",$C619),IN_1A!$B$2:$AA$3000,8,FALSE))=TRUE,"",VLOOKUP(CONCATENATE($B619,"-",$C619),IN_1A!$B$2:$AA$3000,8,FALSE))</f>
        <v>0</v>
      </c>
      <c r="K619" s="1607">
        <f>IF(ISERROR(VLOOKUP(CONCATENATE($B619,"-",$C619),IN_1A!$B$2:$AA$3000,9,FALSE))=TRUE,"",VLOOKUP(CONCATENATE($B619,"-",$C619),IN_1A!$B$2:$AA$3000,9,FALSE))</f>
        <v>0</v>
      </c>
      <c r="L619" s="1608">
        <f>IF(ISERROR(VLOOKUP(CONCATENATE($B619,"-",$C619),IN_1A!$B$2:$AA$3000,10,FALSE))=TRUE,"",VLOOKUP(CONCATENATE($B619,"-",$C619),IN_1A!$B$2:$AA$3000,10,FALSE))</f>
        <v>0</v>
      </c>
      <c r="M619" s="1607">
        <f>IF(ISERROR(VLOOKUP(CONCATENATE($B619,"-",$C619),IN_1A!$B$2:$AA$3000,11,FALSE))=TRUE,"",VLOOKUP(CONCATENATE($B619,"-",$C619),IN_1A!$B$2:$AA$3000,11,FALSE))</f>
        <v>0</v>
      </c>
      <c r="N619" s="1608">
        <f>IF(ISERROR(VLOOKUP(CONCATENATE($B619,"-",$C619),IN_1A!$B$2:$AA$3000,12,FALSE))=TRUE,"",VLOOKUP(CONCATENATE($B619,"-",$C619),IN_1A!$B$2:$AA$3000,12,FALSE))</f>
        <v>0</v>
      </c>
      <c r="O619" s="1607">
        <f>IF(ISERROR(VLOOKUP(CONCATENATE($B619,"-",$C619),IN_1A!$B$2:$AA$3000,13,FALSE))=TRUE,"",VLOOKUP(CONCATENATE($B619,"-",$C619),IN_1A!$B$2:$AA$3000,13,FALSE))</f>
        <v>0</v>
      </c>
      <c r="P619" s="1608">
        <f>IF(ISERROR(VLOOKUP(CONCATENATE($B619,"-",$C619),IN_1A!$B$2:$AA$3000,14,FALSE))=TRUE,"",VLOOKUP(CONCATENATE($B619,"-",$C619),IN_1A!$B$2:$AA$3000,14,FALSE))</f>
        <v>0</v>
      </c>
      <c r="Q619" s="613">
        <f t="shared" si="79"/>
        <v>0</v>
      </c>
      <c r="R619" s="614">
        <f t="shared" si="79"/>
        <v>0</v>
      </c>
      <c r="S619" s="313" t="str">
        <f t="shared" si="87"/>
        <v/>
      </c>
    </row>
    <row r="620" spans="1:19" s="314" customFormat="1" ht="12" customHeight="1" thickBot="1">
      <c r="A620" s="275" t="s">
        <v>668</v>
      </c>
      <c r="B620" s="273" t="s">
        <v>681</v>
      </c>
      <c r="C620" s="276" t="s">
        <v>696</v>
      </c>
      <c r="D620" s="2350" t="str">
        <f t="shared" si="86"/>
        <v/>
      </c>
      <c r="E620" s="1607">
        <f>IF(ISERROR(VLOOKUP(CONCATENATE($B620,"-",$C620),IN_1A!$B$2:$AA$3000,3,FALSE))=TRUE,"",VLOOKUP(CONCATENATE($B620,"-",$C620),IN_1A!$B$2:$AA$3000,3,FALSE))</f>
        <v>0</v>
      </c>
      <c r="F620" s="1608">
        <f>IF(ISERROR(VLOOKUP(CONCATENATE($B620,"-",$C620),IN_1A!$B$2:$AA$3000,4,FALSE))=TRUE,"",VLOOKUP(CONCATENATE($B620,"-",$C620),IN_1A!$B$2:$AA$3000,4,FALSE))</f>
        <v>0</v>
      </c>
      <c r="G620" s="1607">
        <f>IF(ISERROR(VLOOKUP(CONCATENATE($B620,"-",$C620),IN_1A!$B$2:$AA$3000,5,FALSE))=TRUE,"",VLOOKUP(CONCATENATE($B620,"-",$C620),IN_1A!$B$2:$AA$3000,5,FALSE))</f>
        <v>0</v>
      </c>
      <c r="H620" s="1608">
        <f>IF(ISERROR(VLOOKUP(CONCATENATE($B620,"-",$C620),IN_1A!$B$2:$AA$3000,6,FALSE))=TRUE,"",VLOOKUP(CONCATENATE($B620,"-",$C620),IN_1A!$B$2:$AA$3000,6,FALSE))</f>
        <v>0</v>
      </c>
      <c r="I620" s="1607">
        <f>IF(ISERROR(VLOOKUP(CONCATENATE($B620,"-",$C620),IN_1A!$B$2:$AA$3000,7,FALSE))=TRUE,"",VLOOKUP(CONCATENATE($B620,"-",$C620),IN_1A!$B$2:$AA$3000,7,FALSE))</f>
        <v>0</v>
      </c>
      <c r="J620" s="1608">
        <f>IF(ISERROR(VLOOKUP(CONCATENATE($B620,"-",$C620),IN_1A!$B$2:$AA$3000,8,FALSE))=TRUE,"",VLOOKUP(CONCATENATE($B620,"-",$C620),IN_1A!$B$2:$AA$3000,8,FALSE))</f>
        <v>0</v>
      </c>
      <c r="K620" s="1607">
        <f>IF(ISERROR(VLOOKUP(CONCATENATE($B620,"-",$C620),IN_1A!$B$2:$AA$3000,9,FALSE))=TRUE,"",VLOOKUP(CONCATENATE($B620,"-",$C620),IN_1A!$B$2:$AA$3000,9,FALSE))</f>
        <v>0</v>
      </c>
      <c r="L620" s="1608">
        <f>IF(ISERROR(VLOOKUP(CONCATENATE($B620,"-",$C620),IN_1A!$B$2:$AA$3000,10,FALSE))=TRUE,"",VLOOKUP(CONCATENATE($B620,"-",$C620),IN_1A!$B$2:$AA$3000,10,FALSE))</f>
        <v>0</v>
      </c>
      <c r="M620" s="1607">
        <f>IF(ISERROR(VLOOKUP(CONCATENATE($B620,"-",$C620),IN_1A!$B$2:$AA$3000,11,FALSE))=TRUE,"",VLOOKUP(CONCATENATE($B620,"-",$C620),IN_1A!$B$2:$AA$3000,11,FALSE))</f>
        <v>0</v>
      </c>
      <c r="N620" s="1608">
        <f>IF(ISERROR(VLOOKUP(CONCATENATE($B620,"-",$C620),IN_1A!$B$2:$AA$3000,12,FALSE))=TRUE,"",VLOOKUP(CONCATENATE($B620,"-",$C620),IN_1A!$B$2:$AA$3000,12,FALSE))</f>
        <v>0</v>
      </c>
      <c r="O620" s="1607">
        <f>IF(ISERROR(VLOOKUP(CONCATENATE($B620,"-",$C620),IN_1A!$B$2:$AA$3000,13,FALSE))=TRUE,"",VLOOKUP(CONCATENATE($B620,"-",$C620),IN_1A!$B$2:$AA$3000,13,FALSE))</f>
        <v>0</v>
      </c>
      <c r="P620" s="1608">
        <f>IF(ISERROR(VLOOKUP(CONCATENATE($B620,"-",$C620),IN_1A!$B$2:$AA$3000,14,FALSE))=TRUE,"",VLOOKUP(CONCATENATE($B620,"-",$C620),IN_1A!$B$2:$AA$3000,14,FALSE))</f>
        <v>0</v>
      </c>
      <c r="Q620" s="613">
        <f t="shared" si="79"/>
        <v>0</v>
      </c>
      <c r="R620" s="614">
        <f t="shared" si="79"/>
        <v>0</v>
      </c>
      <c r="S620" s="313" t="str">
        <f t="shared" si="87"/>
        <v/>
      </c>
    </row>
    <row r="621" spans="1:19" s="314" customFormat="1" ht="12" customHeight="1" thickBot="1">
      <c r="A621" s="275" t="s">
        <v>670</v>
      </c>
      <c r="B621" s="296" t="s">
        <v>682</v>
      </c>
      <c r="C621" s="297" t="s">
        <v>696</v>
      </c>
      <c r="D621" s="2350" t="str">
        <f t="shared" si="86"/>
        <v/>
      </c>
      <c r="E621" s="1607">
        <f>IF(ISERROR(VLOOKUP(CONCATENATE($B621,"-",$C621),IN_1A!$B$2:$AA$3000,3,FALSE))=TRUE,"",VLOOKUP(CONCATENATE($B621,"-",$C621),IN_1A!$B$2:$AA$3000,3,FALSE))</f>
        <v>0</v>
      </c>
      <c r="F621" s="1608">
        <f>IF(ISERROR(VLOOKUP(CONCATENATE($B621,"-",$C621),IN_1A!$B$2:$AA$3000,4,FALSE))=TRUE,"",VLOOKUP(CONCATENATE($B621,"-",$C621),IN_1A!$B$2:$AA$3000,4,FALSE))</f>
        <v>0</v>
      </c>
      <c r="G621" s="1607">
        <f>IF(ISERROR(VLOOKUP(CONCATENATE($B621,"-",$C621),IN_1A!$B$2:$AA$3000,5,FALSE))=TRUE,"",VLOOKUP(CONCATENATE($B621,"-",$C621),IN_1A!$B$2:$AA$3000,5,FALSE))</f>
        <v>0</v>
      </c>
      <c r="H621" s="1608">
        <f>IF(ISERROR(VLOOKUP(CONCATENATE($B621,"-",$C621),IN_1A!$B$2:$AA$3000,6,FALSE))=TRUE,"",VLOOKUP(CONCATENATE($B621,"-",$C621),IN_1A!$B$2:$AA$3000,6,FALSE))</f>
        <v>0</v>
      </c>
      <c r="I621" s="1607">
        <f>IF(ISERROR(VLOOKUP(CONCATENATE($B621,"-",$C621),IN_1A!$B$2:$AA$3000,7,FALSE))=TRUE,"",VLOOKUP(CONCATENATE($B621,"-",$C621),IN_1A!$B$2:$AA$3000,7,FALSE))</f>
        <v>0</v>
      </c>
      <c r="J621" s="1608">
        <f>IF(ISERROR(VLOOKUP(CONCATENATE($B621,"-",$C621),IN_1A!$B$2:$AA$3000,8,FALSE))=TRUE,"",VLOOKUP(CONCATENATE($B621,"-",$C621),IN_1A!$B$2:$AA$3000,8,FALSE))</f>
        <v>0</v>
      </c>
      <c r="K621" s="1607">
        <f>IF(ISERROR(VLOOKUP(CONCATENATE($B621,"-",$C621),IN_1A!$B$2:$AA$3000,9,FALSE))=TRUE,"",VLOOKUP(CONCATENATE($B621,"-",$C621),IN_1A!$B$2:$AA$3000,9,FALSE))</f>
        <v>0</v>
      </c>
      <c r="L621" s="1608">
        <f>IF(ISERROR(VLOOKUP(CONCATENATE($B621,"-",$C621),IN_1A!$B$2:$AA$3000,10,FALSE))=TRUE,"",VLOOKUP(CONCATENATE($B621,"-",$C621),IN_1A!$B$2:$AA$3000,10,FALSE))</f>
        <v>0</v>
      </c>
      <c r="M621" s="1607">
        <f>IF(ISERROR(VLOOKUP(CONCATENATE($B621,"-",$C621),IN_1A!$B$2:$AA$3000,11,FALSE))=TRUE,"",VLOOKUP(CONCATENATE($B621,"-",$C621),IN_1A!$B$2:$AA$3000,11,FALSE))</f>
        <v>0</v>
      </c>
      <c r="N621" s="1608">
        <f>IF(ISERROR(VLOOKUP(CONCATENATE($B621,"-",$C621),IN_1A!$B$2:$AA$3000,12,FALSE))=TRUE,"",VLOOKUP(CONCATENATE($B621,"-",$C621),IN_1A!$B$2:$AA$3000,12,FALSE))</f>
        <v>0</v>
      </c>
      <c r="O621" s="1607">
        <f>IF(ISERROR(VLOOKUP(CONCATENATE($B621,"-",$C621),IN_1A!$B$2:$AA$3000,13,FALSE))=TRUE,"",VLOOKUP(CONCATENATE($B621,"-",$C621),IN_1A!$B$2:$AA$3000,13,FALSE))</f>
        <v>0</v>
      </c>
      <c r="P621" s="1608">
        <f>IF(ISERROR(VLOOKUP(CONCATENATE($B621,"-",$C621),IN_1A!$B$2:$AA$3000,14,FALSE))=TRUE,"",VLOOKUP(CONCATENATE($B621,"-",$C621),IN_1A!$B$2:$AA$3000,14,FALSE))</f>
        <v>0</v>
      </c>
      <c r="Q621" s="613">
        <f t="shared" si="79"/>
        <v>0</v>
      </c>
      <c r="R621" s="614">
        <f t="shared" si="79"/>
        <v>0</v>
      </c>
      <c r="S621" s="313" t="str">
        <f t="shared" si="87"/>
        <v/>
      </c>
    </row>
    <row r="622" spans="1:19" s="314" customFormat="1" ht="12" customHeight="1" thickBot="1">
      <c r="A622" s="275" t="s">
        <v>672</v>
      </c>
      <c r="B622" s="296" t="s">
        <v>683</v>
      </c>
      <c r="C622" s="297" t="s">
        <v>696</v>
      </c>
      <c r="D622" s="2350" t="str">
        <f t="shared" si="86"/>
        <v/>
      </c>
      <c r="E622" s="1607">
        <f>IF(ISERROR(VLOOKUP(CONCATENATE($B622,"-",$C622),IN_1A!$B$2:$AA$3000,3,FALSE))=TRUE,"",VLOOKUP(CONCATENATE($B622,"-",$C622),IN_1A!$B$2:$AA$3000,3,FALSE))</f>
        <v>0</v>
      </c>
      <c r="F622" s="1608">
        <f>IF(ISERROR(VLOOKUP(CONCATENATE($B622,"-",$C622),IN_1A!$B$2:$AA$3000,4,FALSE))=TRUE,"",VLOOKUP(CONCATENATE($B622,"-",$C622),IN_1A!$B$2:$AA$3000,4,FALSE))</f>
        <v>0</v>
      </c>
      <c r="G622" s="1607">
        <f>IF(ISERROR(VLOOKUP(CONCATENATE($B622,"-",$C622),IN_1A!$B$2:$AA$3000,5,FALSE))=TRUE,"",VLOOKUP(CONCATENATE($B622,"-",$C622),IN_1A!$B$2:$AA$3000,5,FALSE))</f>
        <v>0</v>
      </c>
      <c r="H622" s="1608">
        <f>IF(ISERROR(VLOOKUP(CONCATENATE($B622,"-",$C622),IN_1A!$B$2:$AA$3000,6,FALSE))=TRUE,"",VLOOKUP(CONCATENATE($B622,"-",$C622),IN_1A!$B$2:$AA$3000,6,FALSE))</f>
        <v>0</v>
      </c>
      <c r="I622" s="1607">
        <f>IF(ISERROR(VLOOKUP(CONCATENATE($B622,"-",$C622),IN_1A!$B$2:$AA$3000,7,FALSE))=TRUE,"",VLOOKUP(CONCATENATE($B622,"-",$C622),IN_1A!$B$2:$AA$3000,7,FALSE))</f>
        <v>0</v>
      </c>
      <c r="J622" s="1608">
        <f>IF(ISERROR(VLOOKUP(CONCATENATE($B622,"-",$C622),IN_1A!$B$2:$AA$3000,8,FALSE))=TRUE,"",VLOOKUP(CONCATENATE($B622,"-",$C622),IN_1A!$B$2:$AA$3000,8,FALSE))</f>
        <v>0</v>
      </c>
      <c r="K622" s="1607">
        <f>IF(ISERROR(VLOOKUP(CONCATENATE($B622,"-",$C622),IN_1A!$B$2:$AA$3000,9,FALSE))=TRUE,"",VLOOKUP(CONCATENATE($B622,"-",$C622),IN_1A!$B$2:$AA$3000,9,FALSE))</f>
        <v>0</v>
      </c>
      <c r="L622" s="1608">
        <f>IF(ISERROR(VLOOKUP(CONCATENATE($B622,"-",$C622),IN_1A!$B$2:$AA$3000,10,FALSE))=TRUE,"",VLOOKUP(CONCATENATE($B622,"-",$C622),IN_1A!$B$2:$AA$3000,10,FALSE))</f>
        <v>0</v>
      </c>
      <c r="M622" s="1607">
        <f>IF(ISERROR(VLOOKUP(CONCATENATE($B622,"-",$C622),IN_1A!$B$2:$AA$3000,11,FALSE))=TRUE,"",VLOOKUP(CONCATENATE($B622,"-",$C622),IN_1A!$B$2:$AA$3000,11,FALSE))</f>
        <v>0</v>
      </c>
      <c r="N622" s="1608">
        <f>IF(ISERROR(VLOOKUP(CONCATENATE($B622,"-",$C622),IN_1A!$B$2:$AA$3000,12,FALSE))=TRUE,"",VLOOKUP(CONCATENATE($B622,"-",$C622),IN_1A!$B$2:$AA$3000,12,FALSE))</f>
        <v>0</v>
      </c>
      <c r="O622" s="1607">
        <f>IF(ISERROR(VLOOKUP(CONCATENATE($B622,"-",$C622),IN_1A!$B$2:$AA$3000,13,FALSE))=TRUE,"",VLOOKUP(CONCATENATE($B622,"-",$C622),IN_1A!$B$2:$AA$3000,13,FALSE))</f>
        <v>0</v>
      </c>
      <c r="P622" s="1608">
        <f>IF(ISERROR(VLOOKUP(CONCATENATE($B622,"-",$C622),IN_1A!$B$2:$AA$3000,14,FALSE))=TRUE,"",VLOOKUP(CONCATENATE($B622,"-",$C622),IN_1A!$B$2:$AA$3000,14,FALSE))</f>
        <v>0</v>
      </c>
      <c r="Q622" s="613">
        <f t="shared" si="79"/>
        <v>0</v>
      </c>
      <c r="R622" s="614">
        <f t="shared" si="79"/>
        <v>0</v>
      </c>
      <c r="S622" s="313" t="str">
        <f t="shared" si="87"/>
        <v/>
      </c>
    </row>
    <row r="623" spans="1:19" s="314" customFormat="1" ht="12" customHeight="1" thickBot="1">
      <c r="A623" s="298" t="s">
        <v>674</v>
      </c>
      <c r="B623" s="299" t="s">
        <v>684</v>
      </c>
      <c r="C623" s="300" t="s">
        <v>696</v>
      </c>
      <c r="D623" s="2350" t="str">
        <f t="shared" si="86"/>
        <v/>
      </c>
      <c r="E623" s="1607">
        <f>IF(ISERROR(VLOOKUP(CONCATENATE($B623,"-",$C623),IN_1A!$B$2:$AA$3000,3,FALSE))=TRUE,"",VLOOKUP(CONCATENATE($B623,"-",$C623),IN_1A!$B$2:$AA$3000,3,FALSE))</f>
        <v>0</v>
      </c>
      <c r="F623" s="1608">
        <f>IF(ISERROR(VLOOKUP(CONCATENATE($B623,"-",$C623),IN_1A!$B$2:$AA$3000,4,FALSE))=TRUE,"",VLOOKUP(CONCATENATE($B623,"-",$C623),IN_1A!$B$2:$AA$3000,4,FALSE))</f>
        <v>0</v>
      </c>
      <c r="G623" s="1607">
        <f>IF(ISERROR(VLOOKUP(CONCATENATE($B623,"-",$C623),IN_1A!$B$2:$AA$3000,5,FALSE))=TRUE,"",VLOOKUP(CONCATENATE($B623,"-",$C623),IN_1A!$B$2:$AA$3000,5,FALSE))</f>
        <v>0</v>
      </c>
      <c r="H623" s="1608">
        <f>IF(ISERROR(VLOOKUP(CONCATENATE($B623,"-",$C623),IN_1A!$B$2:$AA$3000,6,FALSE))=TRUE,"",VLOOKUP(CONCATENATE($B623,"-",$C623),IN_1A!$B$2:$AA$3000,6,FALSE))</f>
        <v>0</v>
      </c>
      <c r="I623" s="1607">
        <f>IF(ISERROR(VLOOKUP(CONCATENATE($B623,"-",$C623),IN_1A!$B$2:$AA$3000,7,FALSE))=TRUE,"",VLOOKUP(CONCATENATE($B623,"-",$C623),IN_1A!$B$2:$AA$3000,7,FALSE))</f>
        <v>0</v>
      </c>
      <c r="J623" s="1608">
        <f>IF(ISERROR(VLOOKUP(CONCATENATE($B623,"-",$C623),IN_1A!$B$2:$AA$3000,8,FALSE))=TRUE,"",VLOOKUP(CONCATENATE($B623,"-",$C623),IN_1A!$B$2:$AA$3000,8,FALSE))</f>
        <v>0</v>
      </c>
      <c r="K623" s="1607">
        <f>IF(ISERROR(VLOOKUP(CONCATENATE($B623,"-",$C623),IN_1A!$B$2:$AA$3000,9,FALSE))=TRUE,"",VLOOKUP(CONCATENATE($B623,"-",$C623),IN_1A!$B$2:$AA$3000,9,FALSE))</f>
        <v>0</v>
      </c>
      <c r="L623" s="1608">
        <f>IF(ISERROR(VLOOKUP(CONCATENATE($B623,"-",$C623),IN_1A!$B$2:$AA$3000,10,FALSE))=TRUE,"",VLOOKUP(CONCATENATE($B623,"-",$C623),IN_1A!$B$2:$AA$3000,10,FALSE))</f>
        <v>0</v>
      </c>
      <c r="M623" s="1607">
        <f>IF(ISERROR(VLOOKUP(CONCATENATE($B623,"-",$C623),IN_1A!$B$2:$AA$3000,11,FALSE))=TRUE,"",VLOOKUP(CONCATENATE($B623,"-",$C623),IN_1A!$B$2:$AA$3000,11,FALSE))</f>
        <v>0</v>
      </c>
      <c r="N623" s="1608">
        <f>IF(ISERROR(VLOOKUP(CONCATENATE($B623,"-",$C623),IN_1A!$B$2:$AA$3000,12,FALSE))=TRUE,"",VLOOKUP(CONCATENATE($B623,"-",$C623),IN_1A!$B$2:$AA$3000,12,FALSE))</f>
        <v>0</v>
      </c>
      <c r="O623" s="1607">
        <f>IF(ISERROR(VLOOKUP(CONCATENATE($B623,"-",$C623),IN_1A!$B$2:$AA$3000,13,FALSE))=TRUE,"",VLOOKUP(CONCATENATE($B623,"-",$C623),IN_1A!$B$2:$AA$3000,13,FALSE))</f>
        <v>0</v>
      </c>
      <c r="P623" s="1608">
        <f>IF(ISERROR(VLOOKUP(CONCATENATE($B623,"-",$C623),IN_1A!$B$2:$AA$3000,14,FALSE))=TRUE,"",VLOOKUP(CONCATENATE($B623,"-",$C623),IN_1A!$B$2:$AA$3000,14,FALSE))</f>
        <v>0</v>
      </c>
      <c r="Q623" s="613">
        <f t="shared" si="79"/>
        <v>0</v>
      </c>
      <c r="R623" s="614">
        <f t="shared" si="79"/>
        <v>0</v>
      </c>
      <c r="S623" s="313" t="str">
        <f t="shared" si="87"/>
        <v/>
      </c>
    </row>
    <row r="624" spans="1:19" s="314" customFormat="1" ht="12" customHeight="1" thickBot="1">
      <c r="A624" s="301" t="s">
        <v>685</v>
      </c>
      <c r="B624" s="302" t="s">
        <v>686</v>
      </c>
      <c r="C624" s="287" t="s">
        <v>696</v>
      </c>
      <c r="D624" s="2350" t="str">
        <f t="shared" si="86"/>
        <v/>
      </c>
      <c r="E624" s="1609">
        <f>IF(ISERROR(VLOOKUP(CONCATENATE($B624,"-",$C624),IN_1A!$B$2:$AA$3000,3,FALSE))=TRUE,"",VLOOKUP(CONCATENATE($B624,"-",$C624),IN_1A!$B$2:$AA$3000,3,FALSE))</f>
        <v>0</v>
      </c>
      <c r="F624" s="1610">
        <f>IF(ISERROR(VLOOKUP(CONCATENATE($B624,"-",$C624),IN_1A!$B$2:$AA$3000,4,FALSE))=TRUE,"",VLOOKUP(CONCATENATE($B624,"-",$C624),IN_1A!$B$2:$AA$3000,4,FALSE))</f>
        <v>0</v>
      </c>
      <c r="G624" s="1609">
        <f>IF(ISERROR(VLOOKUP(CONCATENATE($B624,"-",$C624),IN_1A!$B$2:$AA$3000,5,FALSE))=TRUE,"",VLOOKUP(CONCATENATE($B624,"-",$C624),IN_1A!$B$2:$AA$3000,5,FALSE))</f>
        <v>0</v>
      </c>
      <c r="H624" s="1610">
        <f>IF(ISERROR(VLOOKUP(CONCATENATE($B624,"-",$C624),IN_1A!$B$2:$AA$3000,6,FALSE))=TRUE,"",VLOOKUP(CONCATENATE($B624,"-",$C624),IN_1A!$B$2:$AA$3000,6,FALSE))</f>
        <v>0</v>
      </c>
      <c r="I624" s="1609">
        <f>IF(ISERROR(VLOOKUP(CONCATENATE($B624,"-",$C624),IN_1A!$B$2:$AA$3000,7,FALSE))=TRUE,"",VLOOKUP(CONCATENATE($B624,"-",$C624),IN_1A!$B$2:$AA$3000,7,FALSE))</f>
        <v>0</v>
      </c>
      <c r="J624" s="1610">
        <f>IF(ISERROR(VLOOKUP(CONCATENATE($B624,"-",$C624),IN_1A!$B$2:$AA$3000,8,FALSE))=TRUE,"",VLOOKUP(CONCATENATE($B624,"-",$C624),IN_1A!$B$2:$AA$3000,8,FALSE))</f>
        <v>0</v>
      </c>
      <c r="K624" s="1609">
        <f>IF(ISERROR(VLOOKUP(CONCATENATE($B624,"-",$C624),IN_1A!$B$2:$AA$3000,9,FALSE))=TRUE,"",VLOOKUP(CONCATENATE($B624,"-",$C624),IN_1A!$B$2:$AA$3000,9,FALSE))</f>
        <v>0</v>
      </c>
      <c r="L624" s="1610">
        <f>IF(ISERROR(VLOOKUP(CONCATENATE($B624,"-",$C624),IN_1A!$B$2:$AA$3000,10,FALSE))=TRUE,"",VLOOKUP(CONCATENATE($B624,"-",$C624),IN_1A!$B$2:$AA$3000,10,FALSE))</f>
        <v>0</v>
      </c>
      <c r="M624" s="1609">
        <f>IF(ISERROR(VLOOKUP(CONCATENATE($B624,"-",$C624),IN_1A!$B$2:$AA$3000,11,FALSE))=TRUE,"",VLOOKUP(CONCATENATE($B624,"-",$C624),IN_1A!$B$2:$AA$3000,11,FALSE))</f>
        <v>0</v>
      </c>
      <c r="N624" s="1610">
        <f>IF(ISERROR(VLOOKUP(CONCATENATE($B624,"-",$C624),IN_1A!$B$2:$AA$3000,12,FALSE))=TRUE,"",VLOOKUP(CONCATENATE($B624,"-",$C624),IN_1A!$B$2:$AA$3000,12,FALSE))</f>
        <v>0</v>
      </c>
      <c r="O624" s="1609">
        <f>IF(ISERROR(VLOOKUP(CONCATENATE($B624,"-",$C624),IN_1A!$B$2:$AA$3000,13,FALSE))=TRUE,"",VLOOKUP(CONCATENATE($B624,"-",$C624),IN_1A!$B$2:$AA$3000,13,FALSE))</f>
        <v>0</v>
      </c>
      <c r="P624" s="1610">
        <f>IF(ISERROR(VLOOKUP(CONCATENATE($B624,"-",$C624),IN_1A!$B$2:$AA$3000,14,FALSE))=TRUE,"",VLOOKUP(CONCATENATE($B624,"-",$C624),IN_1A!$B$2:$AA$3000,14,FALSE))</f>
        <v>0</v>
      </c>
      <c r="Q624" s="615">
        <f t="shared" si="79"/>
        <v>0</v>
      </c>
      <c r="R624" s="616">
        <f t="shared" si="79"/>
        <v>0</v>
      </c>
      <c r="S624" s="313" t="str">
        <f t="shared" si="87"/>
        <v/>
      </c>
    </row>
    <row r="625" spans="1:19" s="314" customFormat="1" ht="12" customHeight="1" thickBot="1">
      <c r="A625" s="303" t="s">
        <v>610</v>
      </c>
      <c r="B625" s="286"/>
      <c r="C625" s="287"/>
      <c r="D625" s="1543"/>
      <c r="E625" s="522"/>
      <c r="F625" s="505"/>
      <c r="G625" s="505"/>
      <c r="H625" s="505"/>
      <c r="I625" s="505"/>
      <c r="J625" s="505"/>
      <c r="K625" s="505"/>
      <c r="L625" s="505"/>
      <c r="M625" s="505"/>
      <c r="N625" s="505"/>
      <c r="O625" s="505"/>
      <c r="P625" s="505"/>
      <c r="Q625" s="617"/>
      <c r="R625" s="618"/>
      <c r="S625" s="313" t="str">
        <f t="shared" si="87"/>
        <v/>
      </c>
    </row>
    <row r="626" spans="1:19" s="314" customFormat="1" ht="12" customHeight="1" thickBot="1">
      <c r="A626" s="272" t="s">
        <v>687</v>
      </c>
      <c r="B626" s="283" t="s">
        <v>688</v>
      </c>
      <c r="C626" s="290" t="s">
        <v>696</v>
      </c>
      <c r="D626" s="2350" t="str">
        <f>CONCATENATE($D$563)</f>
        <v/>
      </c>
      <c r="E626" s="1605">
        <f>IF(ISERROR(VLOOKUP(CONCATENATE($B626,"-",$C626),IN_1A!$B$2:$AA$3000,3,FALSE))=TRUE,"",VLOOKUP(CONCATENATE($B626,"-",$C626),IN_1A!$B$2:$AA$3000,3,FALSE))</f>
        <v>0</v>
      </c>
      <c r="F626" s="1606">
        <f>IF(ISERROR(VLOOKUP(CONCATENATE($B626,"-",$C626),IN_1A!$B$2:$AA$3000,4,FALSE))=TRUE,"",VLOOKUP(CONCATENATE($B626,"-",$C626),IN_1A!$B$2:$AA$3000,4,FALSE))</f>
        <v>0</v>
      </c>
      <c r="G626" s="1605">
        <f>IF(ISERROR(VLOOKUP(CONCATENATE($B626,"-",$C626),IN_1A!$B$2:$AA$3000,5,FALSE))=TRUE,"",VLOOKUP(CONCATENATE($B626,"-",$C626),IN_1A!$B$2:$AA$3000,5,FALSE))</f>
        <v>0</v>
      </c>
      <c r="H626" s="1606">
        <f>IF(ISERROR(VLOOKUP(CONCATENATE($B626,"-",$C626),IN_1A!$B$2:$AA$3000,6,FALSE))=TRUE,"",VLOOKUP(CONCATENATE($B626,"-",$C626),IN_1A!$B$2:$AA$3000,6,FALSE))</f>
        <v>0</v>
      </c>
      <c r="I626" s="1605">
        <f>IF(ISERROR(VLOOKUP(CONCATENATE($B626,"-",$C626),IN_1A!$B$2:$AA$3000,7,FALSE))=TRUE,"",VLOOKUP(CONCATENATE($B626,"-",$C626),IN_1A!$B$2:$AA$3000,7,FALSE))</f>
        <v>0</v>
      </c>
      <c r="J626" s="1606">
        <f>IF(ISERROR(VLOOKUP(CONCATENATE($B626,"-",$C626),IN_1A!$B$2:$AA$3000,8,FALSE))=TRUE,"",VLOOKUP(CONCATENATE($B626,"-",$C626),IN_1A!$B$2:$AA$3000,8,FALSE))</f>
        <v>0</v>
      </c>
      <c r="K626" s="1605">
        <f>IF(ISERROR(VLOOKUP(CONCATENATE($B626,"-",$C626),IN_1A!$B$2:$AA$3000,9,FALSE))=TRUE,"",VLOOKUP(CONCATENATE($B626,"-",$C626),IN_1A!$B$2:$AA$3000,9,FALSE))</f>
        <v>0</v>
      </c>
      <c r="L626" s="1606">
        <f>IF(ISERROR(VLOOKUP(CONCATENATE($B626,"-",$C626),IN_1A!$B$2:$AA$3000,10,FALSE))=TRUE,"",VLOOKUP(CONCATENATE($B626,"-",$C626),IN_1A!$B$2:$AA$3000,10,FALSE))</f>
        <v>0</v>
      </c>
      <c r="M626" s="1605">
        <f>IF(ISERROR(VLOOKUP(CONCATENATE($B626,"-",$C626),IN_1A!$B$2:$AA$3000,11,FALSE))=TRUE,"",VLOOKUP(CONCATENATE($B626,"-",$C626),IN_1A!$B$2:$AA$3000,11,FALSE))</f>
        <v>0</v>
      </c>
      <c r="N626" s="1606">
        <f>IF(ISERROR(VLOOKUP(CONCATENATE($B626,"-",$C626),IN_1A!$B$2:$AA$3000,12,FALSE))=TRUE,"",VLOOKUP(CONCATENATE($B626,"-",$C626),IN_1A!$B$2:$AA$3000,12,FALSE))</f>
        <v>0</v>
      </c>
      <c r="O626" s="1605">
        <f>IF(ISERROR(VLOOKUP(CONCATENATE($B626,"-",$C626),IN_1A!$B$2:$AA$3000,13,FALSE))=TRUE,"",VLOOKUP(CONCATENATE($B626,"-",$C626),IN_1A!$B$2:$AA$3000,13,FALSE))</f>
        <v>0</v>
      </c>
      <c r="P626" s="1606">
        <f>IF(ISERROR(VLOOKUP(CONCATENATE($B626,"-",$C626),IN_1A!$B$2:$AA$3000,14,FALSE))=TRUE,"",VLOOKUP(CONCATENATE($B626,"-",$C626),IN_1A!$B$2:$AA$3000,14,FALSE))</f>
        <v>0</v>
      </c>
      <c r="Q626" s="611">
        <f t="shared" si="79"/>
        <v>0</v>
      </c>
      <c r="R626" s="612">
        <f t="shared" si="79"/>
        <v>0</v>
      </c>
      <c r="S626" s="313" t="str">
        <f t="shared" si="87"/>
        <v/>
      </c>
    </row>
    <row r="627" spans="1:19" s="315" customFormat="1" ht="15" customHeight="1" thickBot="1">
      <c r="A627" s="304" t="s">
        <v>555</v>
      </c>
      <c r="B627" s="305"/>
      <c r="C627" s="306"/>
      <c r="D627" s="2350" t="str">
        <f>CONCATENATE($D$563)</f>
        <v/>
      </c>
      <c r="E627" s="615">
        <f t="shared" ref="E627:R627" si="88">SUM(E563:E626)</f>
        <v>0</v>
      </c>
      <c r="F627" s="616">
        <f t="shared" si="88"/>
        <v>0</v>
      </c>
      <c r="G627" s="615">
        <f t="shared" si="88"/>
        <v>0</v>
      </c>
      <c r="H627" s="616">
        <f t="shared" si="88"/>
        <v>0</v>
      </c>
      <c r="I627" s="615">
        <f t="shared" si="88"/>
        <v>0</v>
      </c>
      <c r="J627" s="616">
        <f t="shared" si="88"/>
        <v>0</v>
      </c>
      <c r="K627" s="615">
        <f t="shared" si="88"/>
        <v>0</v>
      </c>
      <c r="L627" s="616">
        <f t="shared" si="88"/>
        <v>0</v>
      </c>
      <c r="M627" s="615">
        <f t="shared" si="88"/>
        <v>0</v>
      </c>
      <c r="N627" s="616">
        <f t="shared" si="88"/>
        <v>0</v>
      </c>
      <c r="O627" s="615">
        <f t="shared" si="88"/>
        <v>0</v>
      </c>
      <c r="P627" s="616">
        <f t="shared" si="88"/>
        <v>0</v>
      </c>
      <c r="Q627" s="615">
        <f t="shared" si="88"/>
        <v>0</v>
      </c>
      <c r="R627" s="616">
        <f t="shared" si="88"/>
        <v>0</v>
      </c>
      <c r="S627" s="313"/>
    </row>
    <row r="628" spans="1:19" s="314" customFormat="1" ht="12" customHeight="1">
      <c r="A628" s="2489" t="s">
        <v>689</v>
      </c>
      <c r="B628" s="2489"/>
      <c r="C628" s="2489"/>
      <c r="D628" s="2489"/>
      <c r="E628" s="2489"/>
      <c r="F628" s="2489"/>
      <c r="G628" s="2489"/>
      <c r="H628" s="2489"/>
      <c r="I628" s="2489"/>
      <c r="J628" s="2489"/>
      <c r="K628" s="2489"/>
      <c r="L628" s="2489"/>
      <c r="M628" s="2489"/>
      <c r="N628" s="2489"/>
      <c r="O628" s="2489"/>
      <c r="P628" s="2489"/>
      <c r="Q628" s="605"/>
      <c r="R628" s="605"/>
      <c r="S628" s="313" t="str">
        <f>IF(O628&gt;Q628,"ERRORE",IF(P628&gt;R628,"ERRORE",""))</f>
        <v/>
      </c>
    </row>
  </sheetData>
  <sheetProtection password="EA98" sheet="1" objects="1" scenarios="1" selectLockedCells="1"/>
  <dataConsolidate/>
  <mergeCells count="12">
    <mergeCell ref="H2:R2"/>
    <mergeCell ref="G5:H5"/>
    <mergeCell ref="K5:L5"/>
    <mergeCell ref="A75:P75"/>
    <mergeCell ref="A144:P144"/>
    <mergeCell ref="A559:P559"/>
    <mergeCell ref="A628:P628"/>
    <mergeCell ref="A214:P214"/>
    <mergeCell ref="A283:P283"/>
    <mergeCell ref="A352:P352"/>
    <mergeCell ref="A421:P421"/>
    <mergeCell ref="A490:P490"/>
  </mergeCells>
  <dataValidations count="1">
    <dataValidation type="list" allowBlank="1" showInputMessage="1" showErrorMessage="1" sqref="D563 D10 D149 D287 D425 D79 D218 D356 D494">
      <formula1>$E$1:$P$1</formula1>
    </dataValidation>
  </dataValidations>
  <printOptions horizontalCentered="1"/>
  <pageMargins left="0.39370078740157483" right="0.23622047244094491" top="0.23622047244094491" bottom="0.23622047244094491" header="0.19685039370078741" footer="0.15748031496062992"/>
  <pageSetup paperSize="9" scale="70" fitToHeight="20" orientation="landscape"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sheetPr codeName="Foglio10">
    <tabColor rgb="FF92D050"/>
  </sheetPr>
  <dimension ref="A1:R496"/>
  <sheetViews>
    <sheetView workbookViewId="0">
      <selection activeCell="D2" sqref="D2"/>
    </sheetView>
  </sheetViews>
  <sheetFormatPr defaultRowHeight="12.75"/>
  <cols>
    <col min="1" max="1" width="55.85546875" bestFit="1" customWidth="1"/>
  </cols>
  <sheetData>
    <row r="1" spans="1:18">
      <c r="A1" s="1" t="s">
        <v>697</v>
      </c>
      <c r="B1" s="1" t="s">
        <v>698</v>
      </c>
      <c r="C1" s="1" t="s">
        <v>699</v>
      </c>
      <c r="D1" s="1" t="s">
        <v>700</v>
      </c>
      <c r="E1" s="1" t="s">
        <v>701</v>
      </c>
      <c r="F1" s="1" t="s">
        <v>702</v>
      </c>
      <c r="G1" s="1" t="s">
        <v>703</v>
      </c>
      <c r="H1" s="1" t="s">
        <v>704</v>
      </c>
      <c r="I1" s="1" t="s">
        <v>705</v>
      </c>
      <c r="J1" s="1" t="s">
        <v>706</v>
      </c>
      <c r="K1" s="1" t="s">
        <v>707</v>
      </c>
      <c r="L1" s="1" t="s">
        <v>708</v>
      </c>
      <c r="M1" s="1" t="s">
        <v>709</v>
      </c>
      <c r="N1" s="1" t="s">
        <v>710</v>
      </c>
      <c r="O1" s="1" t="s">
        <v>711</v>
      </c>
      <c r="P1" s="1" t="s">
        <v>712</v>
      </c>
      <c r="Q1" s="1" t="s">
        <v>713</v>
      </c>
    </row>
    <row r="2" spans="1:18">
      <c r="A2" s="1" t="s">
        <v>599</v>
      </c>
      <c r="B2" s="1" t="s">
        <v>714</v>
      </c>
      <c r="C2" s="499"/>
      <c r="D2" s="1">
        <v>0</v>
      </c>
      <c r="E2" s="1">
        <v>0</v>
      </c>
      <c r="F2" s="1">
        <v>0</v>
      </c>
      <c r="G2" s="1">
        <v>0</v>
      </c>
      <c r="H2" s="1">
        <v>0</v>
      </c>
      <c r="I2" s="1">
        <v>0</v>
      </c>
      <c r="J2" s="1">
        <v>0</v>
      </c>
      <c r="K2" s="1">
        <v>0</v>
      </c>
      <c r="L2" s="1">
        <v>0</v>
      </c>
      <c r="M2" s="1">
        <v>0</v>
      </c>
      <c r="N2" s="1">
        <v>0</v>
      </c>
      <c r="O2" s="1">
        <v>0</v>
      </c>
      <c r="P2" s="1">
        <v>0</v>
      </c>
      <c r="Q2" s="1">
        <v>0</v>
      </c>
      <c r="R2" s="1619"/>
    </row>
    <row r="3" spans="1:18">
      <c r="A3" s="1" t="s">
        <v>602</v>
      </c>
      <c r="B3" s="1" t="s">
        <v>715</v>
      </c>
      <c r="D3" s="1">
        <v>0</v>
      </c>
      <c r="E3" s="1">
        <v>0</v>
      </c>
      <c r="F3" s="1">
        <v>0</v>
      </c>
      <c r="G3" s="1">
        <v>0</v>
      </c>
      <c r="H3" s="1">
        <v>0</v>
      </c>
      <c r="I3" s="1">
        <v>0</v>
      </c>
      <c r="J3" s="1">
        <v>0</v>
      </c>
      <c r="K3" s="1">
        <v>0</v>
      </c>
      <c r="L3" s="1">
        <v>0</v>
      </c>
      <c r="M3" s="1">
        <v>0</v>
      </c>
      <c r="N3" s="1">
        <v>0</v>
      </c>
      <c r="O3" s="1">
        <v>0</v>
      </c>
      <c r="P3" s="1">
        <v>0</v>
      </c>
      <c r="Q3" s="1">
        <v>0</v>
      </c>
    </row>
    <row r="4" spans="1:18">
      <c r="A4" s="1" t="s">
        <v>604</v>
      </c>
      <c r="B4" s="1" t="s">
        <v>716</v>
      </c>
      <c r="D4" s="1">
        <v>0</v>
      </c>
      <c r="E4" s="1">
        <v>0</v>
      </c>
      <c r="F4" s="1">
        <v>0</v>
      </c>
      <c r="G4" s="1">
        <v>0</v>
      </c>
      <c r="H4" s="1">
        <v>0</v>
      </c>
      <c r="I4" s="1">
        <v>0</v>
      </c>
      <c r="J4" s="1">
        <v>0</v>
      </c>
      <c r="K4" s="1">
        <v>0</v>
      </c>
      <c r="L4" s="1">
        <v>0</v>
      </c>
      <c r="M4" s="1">
        <v>0</v>
      </c>
      <c r="N4" s="1">
        <v>0</v>
      </c>
      <c r="O4" s="1">
        <v>0</v>
      </c>
      <c r="P4" s="1">
        <v>0</v>
      </c>
      <c r="Q4" s="1">
        <v>0</v>
      </c>
    </row>
    <row r="5" spans="1:18">
      <c r="A5" s="1" t="s">
        <v>599</v>
      </c>
      <c r="B5" s="1" t="s">
        <v>717</v>
      </c>
      <c r="D5" s="1">
        <v>0</v>
      </c>
      <c r="E5" s="1">
        <v>0</v>
      </c>
      <c r="F5" s="1">
        <v>0</v>
      </c>
      <c r="G5" s="1">
        <v>0</v>
      </c>
      <c r="H5" s="1">
        <v>0</v>
      </c>
      <c r="I5" s="1">
        <v>0</v>
      </c>
      <c r="J5" s="1">
        <v>0</v>
      </c>
      <c r="K5" s="1">
        <v>0</v>
      </c>
      <c r="L5" s="1">
        <v>0</v>
      </c>
      <c r="M5" s="1">
        <v>0</v>
      </c>
      <c r="N5" s="1">
        <v>0</v>
      </c>
      <c r="O5" s="1">
        <v>0</v>
      </c>
      <c r="P5" s="1">
        <v>0</v>
      </c>
      <c r="Q5" s="1">
        <v>0</v>
      </c>
    </row>
    <row r="6" spans="1:18">
      <c r="A6" s="1" t="s">
        <v>602</v>
      </c>
      <c r="B6" s="1" t="s">
        <v>718</v>
      </c>
      <c r="D6" s="1">
        <v>0</v>
      </c>
      <c r="E6" s="1">
        <v>0</v>
      </c>
      <c r="F6" s="1">
        <v>0</v>
      </c>
      <c r="G6" s="1">
        <v>0</v>
      </c>
      <c r="H6" s="1">
        <v>0</v>
      </c>
      <c r="I6" s="1">
        <v>0</v>
      </c>
      <c r="J6" s="1">
        <v>0</v>
      </c>
      <c r="K6" s="1">
        <v>0</v>
      </c>
      <c r="L6" s="1">
        <v>0</v>
      </c>
      <c r="M6" s="1">
        <v>0</v>
      </c>
      <c r="N6" s="1">
        <v>0</v>
      </c>
      <c r="O6" s="1">
        <v>0</v>
      </c>
      <c r="P6" s="1">
        <v>0</v>
      </c>
      <c r="Q6" s="1">
        <v>0</v>
      </c>
    </row>
    <row r="7" spans="1:18">
      <c r="A7" s="1" t="s">
        <v>604</v>
      </c>
      <c r="B7" s="1" t="s">
        <v>719</v>
      </c>
      <c r="D7" s="1">
        <v>0</v>
      </c>
      <c r="E7" s="1">
        <v>0</v>
      </c>
      <c r="F7" s="1">
        <v>0</v>
      </c>
      <c r="G7" s="1">
        <v>0</v>
      </c>
      <c r="H7" s="1">
        <v>0</v>
      </c>
      <c r="I7" s="1">
        <v>0</v>
      </c>
      <c r="J7" s="1">
        <v>0</v>
      </c>
      <c r="K7" s="1">
        <v>0</v>
      </c>
      <c r="L7" s="1">
        <v>0</v>
      </c>
      <c r="M7" s="1">
        <v>0</v>
      </c>
      <c r="N7" s="1">
        <v>0</v>
      </c>
      <c r="O7" s="1">
        <v>0</v>
      </c>
      <c r="P7" s="1">
        <v>0</v>
      </c>
      <c r="Q7" s="1">
        <v>0</v>
      </c>
    </row>
    <row r="8" spans="1:18">
      <c r="A8" s="1" t="s">
        <v>720</v>
      </c>
      <c r="B8" s="1" t="s">
        <v>721</v>
      </c>
      <c r="D8" s="1">
        <v>0</v>
      </c>
      <c r="E8" s="1">
        <v>0</v>
      </c>
      <c r="F8" s="1">
        <v>0</v>
      </c>
      <c r="G8" s="1">
        <v>0</v>
      </c>
      <c r="H8" s="1">
        <v>0</v>
      </c>
      <c r="I8" s="1">
        <v>0</v>
      </c>
      <c r="J8" s="1">
        <v>0</v>
      </c>
      <c r="K8" s="1">
        <v>0</v>
      </c>
      <c r="L8" s="1">
        <v>0</v>
      </c>
      <c r="M8" s="1">
        <v>0</v>
      </c>
      <c r="N8" s="1">
        <v>0</v>
      </c>
      <c r="O8" s="1">
        <v>0</v>
      </c>
      <c r="P8" s="1">
        <v>0</v>
      </c>
      <c r="Q8" s="1">
        <v>0</v>
      </c>
    </row>
    <row r="9" spans="1:18">
      <c r="A9" s="1" t="s">
        <v>722</v>
      </c>
      <c r="B9" s="1" t="s">
        <v>723</v>
      </c>
      <c r="D9" s="1">
        <v>0</v>
      </c>
      <c r="E9" s="1">
        <v>0</v>
      </c>
      <c r="F9" s="1">
        <v>0</v>
      </c>
      <c r="G9" s="1">
        <v>0</v>
      </c>
      <c r="H9" s="1">
        <v>0</v>
      </c>
      <c r="I9" s="1">
        <v>0</v>
      </c>
      <c r="J9" s="1">
        <v>0</v>
      </c>
      <c r="K9" s="1">
        <v>0</v>
      </c>
      <c r="L9" s="1">
        <v>0</v>
      </c>
      <c r="M9" s="1">
        <v>0</v>
      </c>
      <c r="N9" s="1">
        <v>0</v>
      </c>
      <c r="O9" s="1">
        <v>0</v>
      </c>
      <c r="P9" s="1">
        <v>0</v>
      </c>
      <c r="Q9" s="1">
        <v>0</v>
      </c>
    </row>
    <row r="10" spans="1:18">
      <c r="A10" s="1" t="s">
        <v>724</v>
      </c>
      <c r="B10" s="1" t="s">
        <v>725</v>
      </c>
      <c r="D10" s="1">
        <v>0</v>
      </c>
      <c r="E10" s="1">
        <v>0</v>
      </c>
      <c r="F10" s="1">
        <v>0</v>
      </c>
      <c r="G10" s="1">
        <v>0</v>
      </c>
      <c r="H10" s="1">
        <v>0</v>
      </c>
      <c r="I10" s="1">
        <v>0</v>
      </c>
      <c r="J10" s="1">
        <v>0</v>
      </c>
      <c r="K10" s="1">
        <v>0</v>
      </c>
      <c r="L10" s="1">
        <v>0</v>
      </c>
      <c r="M10" s="1">
        <v>0</v>
      </c>
      <c r="N10" s="1">
        <v>0</v>
      </c>
      <c r="O10" s="1">
        <v>0</v>
      </c>
      <c r="P10" s="1">
        <v>0</v>
      </c>
      <c r="Q10" s="1">
        <v>0</v>
      </c>
    </row>
    <row r="11" spans="1:18">
      <c r="A11" s="1" t="s">
        <v>618</v>
      </c>
      <c r="B11" s="1" t="s">
        <v>726</v>
      </c>
      <c r="D11" s="1">
        <v>0</v>
      </c>
      <c r="E11" s="1">
        <v>0</v>
      </c>
      <c r="F11" s="1">
        <v>0</v>
      </c>
      <c r="G11" s="1">
        <v>0</v>
      </c>
      <c r="H11" s="1">
        <v>0</v>
      </c>
      <c r="I11" s="1">
        <v>0</v>
      </c>
      <c r="J11" s="1">
        <v>0</v>
      </c>
      <c r="K11" s="1">
        <v>0</v>
      </c>
      <c r="L11" s="1">
        <v>0</v>
      </c>
      <c r="M11" s="1">
        <v>0</v>
      </c>
      <c r="N11" s="1">
        <v>0</v>
      </c>
      <c r="O11" s="1">
        <v>0</v>
      </c>
      <c r="P11" s="1">
        <v>0</v>
      </c>
      <c r="Q11" s="1">
        <v>0</v>
      </c>
    </row>
    <row r="12" spans="1:18">
      <c r="A12" s="1" t="s">
        <v>620</v>
      </c>
      <c r="B12" s="1" t="s">
        <v>727</v>
      </c>
      <c r="D12" s="1">
        <v>0</v>
      </c>
      <c r="E12" s="1">
        <v>0</v>
      </c>
      <c r="F12" s="1">
        <v>0</v>
      </c>
      <c r="G12" s="1">
        <v>0</v>
      </c>
      <c r="H12" s="1">
        <v>0</v>
      </c>
      <c r="I12" s="1">
        <v>0</v>
      </c>
      <c r="J12" s="1">
        <v>0</v>
      </c>
      <c r="K12" s="1">
        <v>0</v>
      </c>
      <c r="L12" s="1">
        <v>0</v>
      </c>
      <c r="M12" s="1">
        <v>0</v>
      </c>
      <c r="N12" s="1">
        <v>0</v>
      </c>
      <c r="O12" s="1">
        <v>0</v>
      </c>
      <c r="P12" s="1">
        <v>0</v>
      </c>
      <c r="Q12" s="1">
        <v>0</v>
      </c>
    </row>
    <row r="13" spans="1:18">
      <c r="A13" s="1" t="s">
        <v>622</v>
      </c>
      <c r="B13" s="1" t="s">
        <v>728</v>
      </c>
      <c r="D13" s="1">
        <v>0</v>
      </c>
      <c r="E13" s="1">
        <v>0</v>
      </c>
      <c r="F13" s="1">
        <v>0</v>
      </c>
      <c r="G13" s="1">
        <v>0</v>
      </c>
      <c r="H13" s="1">
        <v>0</v>
      </c>
      <c r="I13" s="1">
        <v>0</v>
      </c>
      <c r="J13" s="1">
        <v>0</v>
      </c>
      <c r="K13" s="1">
        <v>0</v>
      </c>
      <c r="L13" s="1">
        <v>0</v>
      </c>
      <c r="M13" s="1">
        <v>0</v>
      </c>
      <c r="N13" s="1">
        <v>0</v>
      </c>
      <c r="O13" s="1">
        <v>0</v>
      </c>
      <c r="P13" s="1">
        <v>0</v>
      </c>
      <c r="Q13" s="1">
        <v>0</v>
      </c>
    </row>
    <row r="14" spans="1:18">
      <c r="A14" s="1" t="s">
        <v>624</v>
      </c>
      <c r="B14" s="1" t="s">
        <v>729</v>
      </c>
      <c r="D14" s="1">
        <v>0</v>
      </c>
      <c r="E14" s="1">
        <v>0</v>
      </c>
      <c r="F14" s="1">
        <v>0</v>
      </c>
      <c r="G14" s="1">
        <v>0</v>
      </c>
      <c r="H14" s="1">
        <v>0</v>
      </c>
      <c r="I14" s="1">
        <v>0</v>
      </c>
      <c r="J14" s="1">
        <v>0</v>
      </c>
      <c r="K14" s="1">
        <v>0</v>
      </c>
      <c r="L14" s="1">
        <v>0</v>
      </c>
      <c r="M14" s="1">
        <v>0</v>
      </c>
      <c r="N14" s="1">
        <v>0</v>
      </c>
      <c r="O14" s="1">
        <v>0</v>
      </c>
      <c r="P14" s="1">
        <v>0</v>
      </c>
      <c r="Q14" s="1">
        <v>0</v>
      </c>
    </row>
    <row r="15" spans="1:18">
      <c r="A15" s="1" t="s">
        <v>730</v>
      </c>
      <c r="B15" s="1" t="s">
        <v>731</v>
      </c>
      <c r="D15" s="1">
        <v>0</v>
      </c>
      <c r="E15" s="1">
        <v>0</v>
      </c>
      <c r="F15" s="1">
        <v>0</v>
      </c>
      <c r="G15" s="1">
        <v>0</v>
      </c>
      <c r="H15" s="1">
        <v>0</v>
      </c>
      <c r="I15" s="1">
        <v>0</v>
      </c>
      <c r="J15" s="1">
        <v>0</v>
      </c>
      <c r="K15" s="1">
        <v>0</v>
      </c>
      <c r="L15" s="1">
        <v>0</v>
      </c>
      <c r="M15" s="1">
        <v>0</v>
      </c>
      <c r="N15" s="1">
        <v>0</v>
      </c>
      <c r="O15" s="1">
        <v>0</v>
      </c>
      <c r="P15" s="1">
        <v>0</v>
      </c>
      <c r="Q15" s="1">
        <v>0</v>
      </c>
    </row>
    <row r="16" spans="1:18">
      <c r="A16" s="1" t="s">
        <v>628</v>
      </c>
      <c r="B16" s="1" t="s">
        <v>732</v>
      </c>
      <c r="D16" s="1">
        <v>0</v>
      </c>
      <c r="E16" s="1">
        <v>0</v>
      </c>
      <c r="F16" s="1">
        <v>0</v>
      </c>
      <c r="G16" s="1">
        <v>0</v>
      </c>
      <c r="H16" s="1">
        <v>0</v>
      </c>
      <c r="I16" s="1">
        <v>0</v>
      </c>
      <c r="J16" s="1">
        <v>0</v>
      </c>
      <c r="K16" s="1">
        <v>0</v>
      </c>
      <c r="L16" s="1">
        <v>0</v>
      </c>
      <c r="M16" s="1">
        <v>0</v>
      </c>
      <c r="N16" s="1">
        <v>0</v>
      </c>
      <c r="O16" s="1">
        <v>0</v>
      </c>
      <c r="P16" s="1">
        <v>0</v>
      </c>
      <c r="Q16" s="1">
        <v>0</v>
      </c>
    </row>
    <row r="17" spans="1:17">
      <c r="A17" s="1" t="s">
        <v>733</v>
      </c>
      <c r="B17" s="1" t="s">
        <v>734</v>
      </c>
      <c r="D17" s="1">
        <v>0</v>
      </c>
      <c r="E17" s="1">
        <v>0</v>
      </c>
      <c r="F17" s="1">
        <v>0</v>
      </c>
      <c r="G17" s="1">
        <v>0</v>
      </c>
      <c r="H17" s="1">
        <v>0</v>
      </c>
      <c r="I17" s="1">
        <v>0</v>
      </c>
      <c r="J17" s="1">
        <v>0</v>
      </c>
      <c r="K17" s="1">
        <v>0</v>
      </c>
      <c r="L17" s="1">
        <v>0</v>
      </c>
      <c r="M17" s="1">
        <v>0</v>
      </c>
      <c r="N17" s="1">
        <v>0</v>
      </c>
      <c r="O17" s="1">
        <v>0</v>
      </c>
      <c r="P17" s="1">
        <v>0</v>
      </c>
      <c r="Q17" s="1">
        <v>0</v>
      </c>
    </row>
    <row r="18" spans="1:17">
      <c r="A18" s="1" t="s">
        <v>632</v>
      </c>
      <c r="B18" s="1" t="s">
        <v>735</v>
      </c>
      <c r="D18" s="1">
        <v>0</v>
      </c>
      <c r="E18" s="1">
        <v>0</v>
      </c>
      <c r="F18" s="1">
        <v>0</v>
      </c>
      <c r="G18" s="1">
        <v>0</v>
      </c>
      <c r="H18" s="1">
        <v>0</v>
      </c>
      <c r="I18" s="1">
        <v>0</v>
      </c>
      <c r="J18" s="1">
        <v>0</v>
      </c>
      <c r="K18" s="1">
        <v>0</v>
      </c>
      <c r="L18" s="1">
        <v>0</v>
      </c>
      <c r="M18" s="1">
        <v>0</v>
      </c>
      <c r="N18" s="1">
        <v>0</v>
      </c>
      <c r="O18" s="1">
        <v>0</v>
      </c>
      <c r="P18" s="1">
        <v>0</v>
      </c>
      <c r="Q18" s="1">
        <v>0</v>
      </c>
    </row>
    <row r="19" spans="1:17">
      <c r="A19" s="1" t="s">
        <v>736</v>
      </c>
      <c r="B19" s="1" t="s">
        <v>737</v>
      </c>
      <c r="D19" s="1">
        <v>0</v>
      </c>
      <c r="E19" s="1">
        <v>0</v>
      </c>
      <c r="F19" s="1">
        <v>0</v>
      </c>
      <c r="G19" s="1">
        <v>0</v>
      </c>
      <c r="H19" s="1">
        <v>0</v>
      </c>
      <c r="I19" s="1">
        <v>0</v>
      </c>
      <c r="J19" s="1">
        <v>0</v>
      </c>
      <c r="K19" s="1">
        <v>0</v>
      </c>
      <c r="L19" s="1">
        <v>0</v>
      </c>
      <c r="M19" s="1">
        <v>0</v>
      </c>
      <c r="N19" s="1">
        <v>0</v>
      </c>
      <c r="O19" s="1">
        <v>0</v>
      </c>
      <c r="P19" s="1">
        <v>0</v>
      </c>
      <c r="Q19" s="1">
        <v>0</v>
      </c>
    </row>
    <row r="20" spans="1:17">
      <c r="A20" s="1" t="s">
        <v>738</v>
      </c>
      <c r="B20" s="1" t="s">
        <v>739</v>
      </c>
      <c r="D20" s="1">
        <v>0</v>
      </c>
      <c r="E20" s="1">
        <v>0</v>
      </c>
      <c r="F20" s="1">
        <v>0</v>
      </c>
      <c r="G20" s="1">
        <v>0</v>
      </c>
      <c r="H20" s="1">
        <v>0</v>
      </c>
      <c r="I20" s="1">
        <v>0</v>
      </c>
      <c r="J20" s="1">
        <v>0</v>
      </c>
      <c r="K20" s="1">
        <v>0</v>
      </c>
      <c r="L20" s="1">
        <v>0</v>
      </c>
      <c r="M20" s="1">
        <v>0</v>
      </c>
      <c r="N20" s="1">
        <v>0</v>
      </c>
      <c r="O20" s="1">
        <v>0</v>
      </c>
      <c r="P20" s="1">
        <v>0</v>
      </c>
      <c r="Q20" s="1">
        <v>0</v>
      </c>
    </row>
    <row r="21" spans="1:17">
      <c r="A21" s="1" t="s">
        <v>638</v>
      </c>
      <c r="B21" s="1" t="s">
        <v>740</v>
      </c>
      <c r="D21" s="1">
        <v>0</v>
      </c>
      <c r="E21" s="1">
        <v>0</v>
      </c>
      <c r="F21" s="1">
        <v>0</v>
      </c>
      <c r="G21" s="1">
        <v>0</v>
      </c>
      <c r="H21" s="1">
        <v>0</v>
      </c>
      <c r="I21" s="1">
        <v>0</v>
      </c>
      <c r="J21" s="1">
        <v>0</v>
      </c>
      <c r="K21" s="1">
        <v>0</v>
      </c>
      <c r="L21" s="1">
        <v>0</v>
      </c>
      <c r="M21" s="1">
        <v>0</v>
      </c>
      <c r="N21" s="1">
        <v>0</v>
      </c>
      <c r="O21" s="1">
        <v>0</v>
      </c>
      <c r="P21" s="1">
        <v>0</v>
      </c>
      <c r="Q21" s="1">
        <v>0</v>
      </c>
    </row>
    <row r="22" spans="1:17">
      <c r="A22" s="1" t="s">
        <v>640</v>
      </c>
      <c r="B22" s="1" t="s">
        <v>741</v>
      </c>
      <c r="D22" s="1">
        <v>0</v>
      </c>
      <c r="E22" s="1">
        <v>0</v>
      </c>
      <c r="F22" s="1">
        <v>0</v>
      </c>
      <c r="G22" s="1">
        <v>0</v>
      </c>
      <c r="H22" s="1">
        <v>0</v>
      </c>
      <c r="I22" s="1">
        <v>0</v>
      </c>
      <c r="J22" s="1">
        <v>0</v>
      </c>
      <c r="K22" s="1">
        <v>0</v>
      </c>
      <c r="L22" s="1">
        <v>0</v>
      </c>
      <c r="M22" s="1">
        <v>0</v>
      </c>
      <c r="N22" s="1">
        <v>0</v>
      </c>
      <c r="O22" s="1">
        <v>0</v>
      </c>
      <c r="P22" s="1">
        <v>0</v>
      </c>
      <c r="Q22" s="1">
        <v>0</v>
      </c>
    </row>
    <row r="23" spans="1:17">
      <c r="A23" s="1" t="s">
        <v>642</v>
      </c>
      <c r="B23" s="1" t="s">
        <v>742</v>
      </c>
      <c r="D23" s="1">
        <v>0</v>
      </c>
      <c r="E23" s="1">
        <v>0</v>
      </c>
      <c r="F23" s="1">
        <v>0</v>
      </c>
      <c r="G23" s="1">
        <v>0</v>
      </c>
      <c r="H23" s="1">
        <v>0</v>
      </c>
      <c r="I23" s="1">
        <v>0</v>
      </c>
      <c r="J23" s="1">
        <v>0</v>
      </c>
      <c r="K23" s="1">
        <v>0</v>
      </c>
      <c r="L23" s="1">
        <v>0</v>
      </c>
      <c r="M23" s="1">
        <v>0</v>
      </c>
      <c r="N23" s="1">
        <v>0</v>
      </c>
      <c r="O23" s="1">
        <v>0</v>
      </c>
      <c r="P23" s="1">
        <v>0</v>
      </c>
      <c r="Q23" s="1">
        <v>0</v>
      </c>
    </row>
    <row r="24" spans="1:17">
      <c r="A24" s="1" t="s">
        <v>618</v>
      </c>
      <c r="B24" s="1" t="s">
        <v>743</v>
      </c>
      <c r="D24" s="1">
        <v>0</v>
      </c>
      <c r="E24" s="1">
        <v>0</v>
      </c>
      <c r="F24" s="1">
        <v>0</v>
      </c>
      <c r="G24" s="1">
        <v>0</v>
      </c>
      <c r="H24" s="1">
        <v>0</v>
      </c>
      <c r="I24" s="1">
        <v>0</v>
      </c>
      <c r="J24" s="1">
        <v>0</v>
      </c>
      <c r="K24" s="1">
        <v>0</v>
      </c>
      <c r="L24" s="1">
        <v>0</v>
      </c>
      <c r="M24" s="1">
        <v>0</v>
      </c>
      <c r="N24" s="1">
        <v>0</v>
      </c>
      <c r="O24" s="1">
        <v>0</v>
      </c>
      <c r="P24" s="1">
        <v>0</v>
      </c>
      <c r="Q24" s="1">
        <v>0</v>
      </c>
    </row>
    <row r="25" spans="1:17">
      <c r="A25" s="1" t="s">
        <v>620</v>
      </c>
      <c r="B25" s="1" t="s">
        <v>744</v>
      </c>
      <c r="D25" s="1">
        <v>0</v>
      </c>
      <c r="E25" s="1">
        <v>0</v>
      </c>
      <c r="F25" s="1">
        <v>0</v>
      </c>
      <c r="G25" s="1">
        <v>0</v>
      </c>
      <c r="H25" s="1">
        <v>0</v>
      </c>
      <c r="I25" s="1">
        <v>0</v>
      </c>
      <c r="J25" s="1">
        <v>0</v>
      </c>
      <c r="K25" s="1">
        <v>0</v>
      </c>
      <c r="L25" s="1">
        <v>0</v>
      </c>
      <c r="M25" s="1">
        <v>0</v>
      </c>
      <c r="N25" s="1">
        <v>0</v>
      </c>
      <c r="O25" s="1">
        <v>0</v>
      </c>
      <c r="P25" s="1">
        <v>0</v>
      </c>
      <c r="Q25" s="1">
        <v>0</v>
      </c>
    </row>
    <row r="26" spans="1:17">
      <c r="A26" s="1" t="s">
        <v>622</v>
      </c>
      <c r="B26" s="1" t="s">
        <v>745</v>
      </c>
      <c r="D26" s="1">
        <v>0</v>
      </c>
      <c r="E26" s="1">
        <v>0</v>
      </c>
      <c r="F26" s="1">
        <v>0</v>
      </c>
      <c r="G26" s="1">
        <v>0</v>
      </c>
      <c r="H26" s="1">
        <v>0</v>
      </c>
      <c r="I26" s="1">
        <v>0</v>
      </c>
      <c r="J26" s="1">
        <v>0</v>
      </c>
      <c r="K26" s="1">
        <v>0</v>
      </c>
      <c r="L26" s="1">
        <v>0</v>
      </c>
      <c r="M26" s="1">
        <v>0</v>
      </c>
      <c r="N26" s="1">
        <v>0</v>
      </c>
      <c r="O26" s="1">
        <v>0</v>
      </c>
      <c r="P26" s="1">
        <v>0</v>
      </c>
      <c r="Q26" s="1">
        <v>0</v>
      </c>
    </row>
    <row r="27" spans="1:17">
      <c r="A27" s="1" t="s">
        <v>624</v>
      </c>
      <c r="B27" s="1" t="s">
        <v>746</v>
      </c>
      <c r="D27" s="1">
        <v>0</v>
      </c>
      <c r="E27" s="1">
        <v>0</v>
      </c>
      <c r="F27" s="1">
        <v>0</v>
      </c>
      <c r="G27" s="1">
        <v>0</v>
      </c>
      <c r="H27" s="1">
        <v>0</v>
      </c>
      <c r="I27" s="1">
        <v>0</v>
      </c>
      <c r="J27" s="1">
        <v>0</v>
      </c>
      <c r="K27" s="1">
        <v>0</v>
      </c>
      <c r="L27" s="1">
        <v>0</v>
      </c>
      <c r="M27" s="1">
        <v>0</v>
      </c>
      <c r="N27" s="1">
        <v>0</v>
      </c>
      <c r="O27" s="1">
        <v>0</v>
      </c>
      <c r="P27" s="1">
        <v>0</v>
      </c>
      <c r="Q27" s="1">
        <v>0</v>
      </c>
    </row>
    <row r="28" spans="1:17">
      <c r="A28" s="1" t="s">
        <v>730</v>
      </c>
      <c r="B28" s="1" t="s">
        <v>747</v>
      </c>
      <c r="D28" s="1">
        <v>0</v>
      </c>
      <c r="E28" s="1">
        <v>0</v>
      </c>
      <c r="F28" s="1">
        <v>0</v>
      </c>
      <c r="G28" s="1">
        <v>0</v>
      </c>
      <c r="H28" s="1">
        <v>0</v>
      </c>
      <c r="I28" s="1">
        <v>0</v>
      </c>
      <c r="J28" s="1">
        <v>0</v>
      </c>
      <c r="K28" s="1">
        <v>0</v>
      </c>
      <c r="L28" s="1">
        <v>0</v>
      </c>
      <c r="M28" s="1">
        <v>0</v>
      </c>
      <c r="N28" s="1">
        <v>0</v>
      </c>
      <c r="O28" s="1">
        <v>0</v>
      </c>
      <c r="P28" s="1">
        <v>0</v>
      </c>
      <c r="Q28" s="1">
        <v>0</v>
      </c>
    </row>
    <row r="29" spans="1:17">
      <c r="A29" s="1" t="s">
        <v>628</v>
      </c>
      <c r="B29" s="1" t="s">
        <v>748</v>
      </c>
      <c r="D29" s="1">
        <v>0</v>
      </c>
      <c r="E29" s="1">
        <v>0</v>
      </c>
      <c r="F29" s="1">
        <v>0</v>
      </c>
      <c r="G29" s="1">
        <v>0</v>
      </c>
      <c r="H29" s="1">
        <v>0</v>
      </c>
      <c r="I29" s="1">
        <v>0</v>
      </c>
      <c r="J29" s="1">
        <v>0</v>
      </c>
      <c r="K29" s="1">
        <v>0</v>
      </c>
      <c r="L29" s="1">
        <v>0</v>
      </c>
      <c r="M29" s="1">
        <v>0</v>
      </c>
      <c r="N29" s="1">
        <v>0</v>
      </c>
      <c r="O29" s="1">
        <v>0</v>
      </c>
      <c r="P29" s="1">
        <v>0</v>
      </c>
      <c r="Q29" s="1">
        <v>0</v>
      </c>
    </row>
    <row r="30" spans="1:17">
      <c r="A30" s="1" t="s">
        <v>733</v>
      </c>
      <c r="B30" s="1" t="s">
        <v>749</v>
      </c>
      <c r="D30" s="1">
        <v>0</v>
      </c>
      <c r="E30" s="1">
        <v>0</v>
      </c>
      <c r="F30" s="1">
        <v>0</v>
      </c>
      <c r="G30" s="1">
        <v>0</v>
      </c>
      <c r="H30" s="1">
        <v>0</v>
      </c>
      <c r="I30" s="1">
        <v>0</v>
      </c>
      <c r="J30" s="1">
        <v>0</v>
      </c>
      <c r="K30" s="1">
        <v>0</v>
      </c>
      <c r="L30" s="1">
        <v>0</v>
      </c>
      <c r="M30" s="1">
        <v>0</v>
      </c>
      <c r="N30" s="1">
        <v>0</v>
      </c>
      <c r="O30" s="1">
        <v>0</v>
      </c>
      <c r="P30" s="1">
        <v>0</v>
      </c>
      <c r="Q30" s="1">
        <v>0</v>
      </c>
    </row>
    <row r="31" spans="1:17">
      <c r="A31" s="1" t="s">
        <v>632</v>
      </c>
      <c r="B31" s="1" t="s">
        <v>750</v>
      </c>
      <c r="D31" s="1">
        <v>0</v>
      </c>
      <c r="E31" s="1">
        <v>0</v>
      </c>
      <c r="F31" s="1">
        <v>0</v>
      </c>
      <c r="G31" s="1">
        <v>0</v>
      </c>
      <c r="H31" s="1">
        <v>0</v>
      </c>
      <c r="I31" s="1">
        <v>0</v>
      </c>
      <c r="J31" s="1">
        <v>0</v>
      </c>
      <c r="K31" s="1">
        <v>0</v>
      </c>
      <c r="L31" s="1">
        <v>0</v>
      </c>
      <c r="M31" s="1">
        <v>0</v>
      </c>
      <c r="N31" s="1">
        <v>0</v>
      </c>
      <c r="O31" s="1">
        <v>0</v>
      </c>
      <c r="P31" s="1">
        <v>0</v>
      </c>
      <c r="Q31" s="1">
        <v>0</v>
      </c>
    </row>
    <row r="32" spans="1:17">
      <c r="A32" s="1" t="s">
        <v>736</v>
      </c>
      <c r="B32" s="1" t="s">
        <v>751</v>
      </c>
      <c r="D32" s="1">
        <v>0</v>
      </c>
      <c r="E32" s="1">
        <v>0</v>
      </c>
      <c r="F32" s="1">
        <v>0</v>
      </c>
      <c r="G32" s="1">
        <v>0</v>
      </c>
      <c r="H32" s="1">
        <v>0</v>
      </c>
      <c r="I32" s="1">
        <v>0</v>
      </c>
      <c r="J32" s="1">
        <v>0</v>
      </c>
      <c r="K32" s="1">
        <v>0</v>
      </c>
      <c r="L32" s="1">
        <v>0</v>
      </c>
      <c r="M32" s="1">
        <v>0</v>
      </c>
      <c r="N32" s="1">
        <v>0</v>
      </c>
      <c r="O32" s="1">
        <v>0</v>
      </c>
      <c r="P32" s="1">
        <v>0</v>
      </c>
      <c r="Q32" s="1">
        <v>0</v>
      </c>
    </row>
    <row r="33" spans="1:17">
      <c r="A33" s="1" t="s">
        <v>738</v>
      </c>
      <c r="B33" s="1" t="s">
        <v>752</v>
      </c>
      <c r="D33" s="1">
        <v>0</v>
      </c>
      <c r="E33" s="1">
        <v>0</v>
      </c>
      <c r="F33" s="1">
        <v>0</v>
      </c>
      <c r="G33" s="1">
        <v>0</v>
      </c>
      <c r="H33" s="1">
        <v>0</v>
      </c>
      <c r="I33" s="1">
        <v>0</v>
      </c>
      <c r="J33" s="1">
        <v>0</v>
      </c>
      <c r="K33" s="1">
        <v>0</v>
      </c>
      <c r="L33" s="1">
        <v>0</v>
      </c>
      <c r="M33" s="1">
        <v>0</v>
      </c>
      <c r="N33" s="1">
        <v>0</v>
      </c>
      <c r="O33" s="1">
        <v>0</v>
      </c>
      <c r="P33" s="1">
        <v>0</v>
      </c>
      <c r="Q33" s="1">
        <v>0</v>
      </c>
    </row>
    <row r="34" spans="1:17">
      <c r="A34" s="1" t="s">
        <v>638</v>
      </c>
      <c r="B34" s="1" t="s">
        <v>753</v>
      </c>
      <c r="D34" s="1">
        <v>0</v>
      </c>
      <c r="E34" s="1">
        <v>0</v>
      </c>
      <c r="F34" s="1">
        <v>0</v>
      </c>
      <c r="G34" s="1">
        <v>0</v>
      </c>
      <c r="H34" s="1">
        <v>0</v>
      </c>
      <c r="I34" s="1">
        <v>0</v>
      </c>
      <c r="J34" s="1">
        <v>0</v>
      </c>
      <c r="K34" s="1">
        <v>0</v>
      </c>
      <c r="L34" s="1">
        <v>0</v>
      </c>
      <c r="M34" s="1">
        <v>0</v>
      </c>
      <c r="N34" s="1">
        <v>0</v>
      </c>
      <c r="O34" s="1">
        <v>0</v>
      </c>
      <c r="P34" s="1">
        <v>0</v>
      </c>
      <c r="Q34" s="1">
        <v>0</v>
      </c>
    </row>
    <row r="35" spans="1:17">
      <c r="A35" s="1" t="s">
        <v>640</v>
      </c>
      <c r="B35" s="1" t="s">
        <v>754</v>
      </c>
      <c r="D35" s="1">
        <v>0</v>
      </c>
      <c r="E35" s="1">
        <v>0</v>
      </c>
      <c r="F35" s="1">
        <v>0</v>
      </c>
      <c r="G35" s="1">
        <v>0</v>
      </c>
      <c r="H35" s="1">
        <v>0</v>
      </c>
      <c r="I35" s="1">
        <v>0</v>
      </c>
      <c r="J35" s="1">
        <v>0</v>
      </c>
      <c r="K35" s="1">
        <v>0</v>
      </c>
      <c r="L35" s="1">
        <v>0</v>
      </c>
      <c r="M35" s="1">
        <v>0</v>
      </c>
      <c r="N35" s="1">
        <v>0</v>
      </c>
      <c r="O35" s="1">
        <v>0</v>
      </c>
      <c r="P35" s="1">
        <v>0</v>
      </c>
      <c r="Q35" s="1">
        <v>0</v>
      </c>
    </row>
    <row r="36" spans="1:17">
      <c r="A36" s="1" t="s">
        <v>642</v>
      </c>
      <c r="B36" s="1" t="s">
        <v>755</v>
      </c>
      <c r="D36" s="1">
        <v>0</v>
      </c>
      <c r="E36" s="1">
        <v>0</v>
      </c>
      <c r="F36" s="1">
        <v>0</v>
      </c>
      <c r="G36" s="1">
        <v>0</v>
      </c>
      <c r="H36" s="1">
        <v>0</v>
      </c>
      <c r="I36" s="1">
        <v>0</v>
      </c>
      <c r="J36" s="1">
        <v>0</v>
      </c>
      <c r="K36" s="1">
        <v>0</v>
      </c>
      <c r="L36" s="1">
        <v>0</v>
      </c>
      <c r="M36" s="1">
        <v>0</v>
      </c>
      <c r="N36" s="1">
        <v>0</v>
      </c>
      <c r="O36" s="1">
        <v>0</v>
      </c>
      <c r="P36" s="1">
        <v>0</v>
      </c>
      <c r="Q36" s="1">
        <v>0</v>
      </c>
    </row>
    <row r="37" spans="1:17">
      <c r="A37" s="1" t="s">
        <v>658</v>
      </c>
      <c r="B37" s="1" t="s">
        <v>756</v>
      </c>
      <c r="D37" s="1">
        <v>0</v>
      </c>
      <c r="E37" s="1">
        <v>0</v>
      </c>
      <c r="F37" s="1">
        <v>0</v>
      </c>
      <c r="G37" s="1">
        <v>0</v>
      </c>
      <c r="H37" s="1">
        <v>0</v>
      </c>
      <c r="I37" s="1">
        <v>0</v>
      </c>
      <c r="J37" s="1">
        <v>0</v>
      </c>
      <c r="K37" s="1">
        <v>0</v>
      </c>
      <c r="L37" s="1">
        <v>0</v>
      </c>
      <c r="M37" s="1">
        <v>0</v>
      </c>
      <c r="N37" s="1">
        <v>0</v>
      </c>
      <c r="O37" s="1">
        <v>0</v>
      </c>
      <c r="P37" s="1">
        <v>0</v>
      </c>
      <c r="Q37" s="1">
        <v>0</v>
      </c>
    </row>
    <row r="38" spans="1:17">
      <c r="A38" s="1" t="s">
        <v>660</v>
      </c>
      <c r="B38" s="1" t="s">
        <v>757</v>
      </c>
      <c r="D38" s="1">
        <v>0</v>
      </c>
      <c r="E38" s="1">
        <v>0</v>
      </c>
      <c r="F38" s="1">
        <v>0</v>
      </c>
      <c r="G38" s="1">
        <v>0</v>
      </c>
      <c r="H38" s="1">
        <v>0</v>
      </c>
      <c r="I38" s="1">
        <v>0</v>
      </c>
      <c r="J38" s="1">
        <v>0</v>
      </c>
      <c r="K38" s="1">
        <v>0</v>
      </c>
      <c r="L38" s="1">
        <v>0</v>
      </c>
      <c r="M38" s="1">
        <v>0</v>
      </c>
      <c r="N38" s="1">
        <v>0</v>
      </c>
      <c r="O38" s="1">
        <v>0</v>
      </c>
      <c r="P38" s="1">
        <v>0</v>
      </c>
      <c r="Q38" s="1">
        <v>0</v>
      </c>
    </row>
    <row r="39" spans="1:17">
      <c r="A39" s="1" t="s">
        <v>758</v>
      </c>
      <c r="B39" s="1" t="s">
        <v>759</v>
      </c>
      <c r="D39" s="1">
        <v>0</v>
      </c>
      <c r="E39" s="1">
        <v>0</v>
      </c>
      <c r="F39" s="1">
        <v>0</v>
      </c>
      <c r="G39" s="1">
        <v>0</v>
      </c>
      <c r="H39" s="1">
        <v>0</v>
      </c>
      <c r="I39" s="1">
        <v>0</v>
      </c>
      <c r="J39" s="1">
        <v>0</v>
      </c>
      <c r="K39" s="1">
        <v>0</v>
      </c>
      <c r="L39" s="1">
        <v>0</v>
      </c>
      <c r="M39" s="1">
        <v>0</v>
      </c>
      <c r="N39" s="1">
        <v>0</v>
      </c>
      <c r="O39" s="1">
        <v>0</v>
      </c>
      <c r="P39" s="1">
        <v>0</v>
      </c>
      <c r="Q39" s="1">
        <v>0</v>
      </c>
    </row>
    <row r="40" spans="1:17">
      <c r="A40" s="1" t="s">
        <v>664</v>
      </c>
      <c r="B40" s="1" t="s">
        <v>760</v>
      </c>
      <c r="D40" s="1">
        <v>0</v>
      </c>
      <c r="E40" s="1">
        <v>0</v>
      </c>
      <c r="F40" s="1">
        <v>0</v>
      </c>
      <c r="G40" s="1">
        <v>0</v>
      </c>
      <c r="H40" s="1">
        <v>0</v>
      </c>
      <c r="I40" s="1">
        <v>0</v>
      </c>
      <c r="J40" s="1">
        <v>0</v>
      </c>
      <c r="K40" s="1">
        <v>0</v>
      </c>
      <c r="L40" s="1">
        <v>0</v>
      </c>
      <c r="M40" s="1">
        <v>0</v>
      </c>
      <c r="N40" s="1">
        <v>0</v>
      </c>
      <c r="O40" s="1">
        <v>0</v>
      </c>
      <c r="P40" s="1">
        <v>0</v>
      </c>
      <c r="Q40" s="1">
        <v>0</v>
      </c>
    </row>
    <row r="41" spans="1:17">
      <c r="A41" s="1" t="s">
        <v>666</v>
      </c>
      <c r="B41" s="1" t="s">
        <v>761</v>
      </c>
      <c r="D41" s="1">
        <v>0</v>
      </c>
      <c r="E41" s="1">
        <v>0</v>
      </c>
      <c r="F41" s="1">
        <v>0</v>
      </c>
      <c r="G41" s="1">
        <v>0</v>
      </c>
      <c r="H41" s="1">
        <v>0</v>
      </c>
      <c r="I41" s="1">
        <v>0</v>
      </c>
      <c r="J41" s="1">
        <v>0</v>
      </c>
      <c r="K41" s="1">
        <v>0</v>
      </c>
      <c r="L41" s="1">
        <v>0</v>
      </c>
      <c r="M41" s="1">
        <v>0</v>
      </c>
      <c r="N41" s="1">
        <v>0</v>
      </c>
      <c r="O41" s="1">
        <v>0</v>
      </c>
      <c r="P41" s="1">
        <v>0</v>
      </c>
      <c r="Q41" s="1">
        <v>0</v>
      </c>
    </row>
    <row r="42" spans="1:17">
      <c r="A42" s="1" t="s">
        <v>668</v>
      </c>
      <c r="B42" s="1" t="s">
        <v>762</v>
      </c>
      <c r="D42" s="1">
        <v>0</v>
      </c>
      <c r="E42" s="1">
        <v>0</v>
      </c>
      <c r="F42" s="1">
        <v>0</v>
      </c>
      <c r="G42" s="1">
        <v>0</v>
      </c>
      <c r="H42" s="1">
        <v>0</v>
      </c>
      <c r="I42" s="1">
        <v>0</v>
      </c>
      <c r="J42" s="1">
        <v>0</v>
      </c>
      <c r="K42" s="1">
        <v>0</v>
      </c>
      <c r="L42" s="1">
        <v>0</v>
      </c>
      <c r="M42" s="1">
        <v>0</v>
      </c>
      <c r="N42" s="1">
        <v>0</v>
      </c>
      <c r="O42" s="1">
        <v>0</v>
      </c>
      <c r="P42" s="1">
        <v>0</v>
      </c>
      <c r="Q42" s="1">
        <v>0</v>
      </c>
    </row>
    <row r="43" spans="1:17">
      <c r="A43" s="1" t="s">
        <v>670</v>
      </c>
      <c r="B43" s="1" t="s">
        <v>763</v>
      </c>
      <c r="D43" s="1">
        <v>0</v>
      </c>
      <c r="E43" s="1">
        <v>0</v>
      </c>
      <c r="F43" s="1">
        <v>0</v>
      </c>
      <c r="G43" s="1">
        <v>0</v>
      </c>
      <c r="H43" s="1">
        <v>0</v>
      </c>
      <c r="I43" s="1">
        <v>0</v>
      </c>
      <c r="J43" s="1">
        <v>0</v>
      </c>
      <c r="K43" s="1">
        <v>0</v>
      </c>
      <c r="L43" s="1">
        <v>0</v>
      </c>
      <c r="M43" s="1">
        <v>0</v>
      </c>
      <c r="N43" s="1">
        <v>0</v>
      </c>
      <c r="O43" s="1">
        <v>0</v>
      </c>
      <c r="P43" s="1">
        <v>0</v>
      </c>
      <c r="Q43" s="1">
        <v>0</v>
      </c>
    </row>
    <row r="44" spans="1:17">
      <c r="A44" s="1" t="s">
        <v>764</v>
      </c>
      <c r="B44" s="1" t="s">
        <v>765</v>
      </c>
      <c r="D44" s="1">
        <v>0</v>
      </c>
      <c r="E44" s="1">
        <v>0</v>
      </c>
      <c r="F44" s="1">
        <v>0</v>
      </c>
      <c r="G44" s="1">
        <v>0</v>
      </c>
      <c r="H44" s="1">
        <v>0</v>
      </c>
      <c r="I44" s="1">
        <v>0</v>
      </c>
      <c r="J44" s="1">
        <v>0</v>
      </c>
      <c r="K44" s="1">
        <v>0</v>
      </c>
      <c r="L44" s="1">
        <v>0</v>
      </c>
      <c r="M44" s="1">
        <v>0</v>
      </c>
      <c r="N44" s="1">
        <v>0</v>
      </c>
      <c r="O44" s="1">
        <v>0</v>
      </c>
      <c r="P44" s="1">
        <v>0</v>
      </c>
      <c r="Q44" s="1">
        <v>0</v>
      </c>
    </row>
    <row r="45" spans="1:17">
      <c r="A45" s="1" t="s">
        <v>766</v>
      </c>
      <c r="B45" s="1" t="s">
        <v>767</v>
      </c>
      <c r="D45" s="1">
        <v>0</v>
      </c>
      <c r="E45" s="1">
        <v>0</v>
      </c>
      <c r="F45" s="1">
        <v>0</v>
      </c>
      <c r="G45" s="1">
        <v>0</v>
      </c>
      <c r="H45" s="1">
        <v>0</v>
      </c>
      <c r="I45" s="1">
        <v>0</v>
      </c>
      <c r="J45" s="1">
        <v>0</v>
      </c>
      <c r="K45" s="1">
        <v>0</v>
      </c>
      <c r="L45" s="1">
        <v>0</v>
      </c>
      <c r="M45" s="1">
        <v>0</v>
      </c>
      <c r="N45" s="1">
        <v>0</v>
      </c>
      <c r="O45" s="1">
        <v>0</v>
      </c>
      <c r="P45" s="1">
        <v>0</v>
      </c>
      <c r="Q45" s="1">
        <v>0</v>
      </c>
    </row>
    <row r="46" spans="1:17">
      <c r="A46" s="1" t="s">
        <v>658</v>
      </c>
      <c r="B46" s="1" t="s">
        <v>768</v>
      </c>
      <c r="D46" s="1">
        <v>0</v>
      </c>
      <c r="E46" s="1">
        <v>0</v>
      </c>
      <c r="F46" s="1">
        <v>0</v>
      </c>
      <c r="G46" s="1">
        <v>0</v>
      </c>
      <c r="H46" s="1">
        <v>0</v>
      </c>
      <c r="I46" s="1">
        <v>0</v>
      </c>
      <c r="J46" s="1">
        <v>0</v>
      </c>
      <c r="K46" s="1">
        <v>0</v>
      </c>
      <c r="L46" s="1">
        <v>0</v>
      </c>
      <c r="M46" s="1">
        <v>0</v>
      </c>
      <c r="N46" s="1">
        <v>0</v>
      </c>
      <c r="O46" s="1">
        <v>0</v>
      </c>
      <c r="P46" s="1">
        <v>0</v>
      </c>
      <c r="Q46" s="1">
        <v>0</v>
      </c>
    </row>
    <row r="47" spans="1:17">
      <c r="A47" s="1" t="s">
        <v>660</v>
      </c>
      <c r="B47" s="1" t="s">
        <v>769</v>
      </c>
      <c r="D47" s="1">
        <v>0</v>
      </c>
      <c r="E47" s="1">
        <v>0</v>
      </c>
      <c r="F47" s="1">
        <v>0</v>
      </c>
      <c r="G47" s="1">
        <v>0</v>
      </c>
      <c r="H47" s="1">
        <v>0</v>
      </c>
      <c r="I47" s="1">
        <v>0</v>
      </c>
      <c r="J47" s="1">
        <v>0</v>
      </c>
      <c r="K47" s="1">
        <v>0</v>
      </c>
      <c r="L47" s="1">
        <v>0</v>
      </c>
      <c r="M47" s="1">
        <v>0</v>
      </c>
      <c r="N47" s="1">
        <v>0</v>
      </c>
      <c r="O47" s="1">
        <v>0</v>
      </c>
      <c r="P47" s="1">
        <v>0</v>
      </c>
      <c r="Q47" s="1">
        <v>0</v>
      </c>
    </row>
    <row r="48" spans="1:17">
      <c r="A48" s="1" t="s">
        <v>758</v>
      </c>
      <c r="B48" s="1" t="s">
        <v>770</v>
      </c>
      <c r="D48" s="1">
        <v>0</v>
      </c>
      <c r="E48" s="1">
        <v>0</v>
      </c>
      <c r="F48" s="1">
        <v>0</v>
      </c>
      <c r="G48" s="1">
        <v>0</v>
      </c>
      <c r="H48" s="1">
        <v>0</v>
      </c>
      <c r="I48" s="1">
        <v>0</v>
      </c>
      <c r="J48" s="1">
        <v>0</v>
      </c>
      <c r="K48" s="1">
        <v>0</v>
      </c>
      <c r="L48" s="1">
        <v>0</v>
      </c>
      <c r="M48" s="1">
        <v>0</v>
      </c>
      <c r="N48" s="1">
        <v>0</v>
      </c>
      <c r="O48" s="1">
        <v>0</v>
      </c>
      <c r="P48" s="1">
        <v>0</v>
      </c>
      <c r="Q48" s="1">
        <v>0</v>
      </c>
    </row>
    <row r="49" spans="1:17">
      <c r="A49" s="1" t="s">
        <v>664</v>
      </c>
      <c r="B49" s="1" t="s">
        <v>771</v>
      </c>
      <c r="D49" s="1">
        <v>0</v>
      </c>
      <c r="E49" s="1">
        <v>0</v>
      </c>
      <c r="F49" s="1">
        <v>0</v>
      </c>
      <c r="G49" s="1">
        <v>0</v>
      </c>
      <c r="H49" s="1">
        <v>0</v>
      </c>
      <c r="I49" s="1">
        <v>0</v>
      </c>
      <c r="J49" s="1">
        <v>0</v>
      </c>
      <c r="K49" s="1">
        <v>0</v>
      </c>
      <c r="L49" s="1">
        <v>0</v>
      </c>
      <c r="M49" s="1">
        <v>0</v>
      </c>
      <c r="N49" s="1">
        <v>0</v>
      </c>
      <c r="O49" s="1">
        <v>0</v>
      </c>
      <c r="P49" s="1">
        <v>0</v>
      </c>
      <c r="Q49" s="1">
        <v>0</v>
      </c>
    </row>
    <row r="50" spans="1:17">
      <c r="A50" s="1" t="s">
        <v>666</v>
      </c>
      <c r="B50" s="1" t="s">
        <v>772</v>
      </c>
      <c r="D50" s="1">
        <v>0</v>
      </c>
      <c r="E50" s="1">
        <v>0</v>
      </c>
      <c r="F50" s="1">
        <v>0</v>
      </c>
      <c r="G50" s="1">
        <v>0</v>
      </c>
      <c r="H50" s="1">
        <v>0</v>
      </c>
      <c r="I50" s="1">
        <v>0</v>
      </c>
      <c r="J50" s="1">
        <v>0</v>
      </c>
      <c r="K50" s="1">
        <v>0</v>
      </c>
      <c r="L50" s="1">
        <v>0</v>
      </c>
      <c r="M50" s="1">
        <v>0</v>
      </c>
      <c r="N50" s="1">
        <v>0</v>
      </c>
      <c r="O50" s="1">
        <v>0</v>
      </c>
      <c r="P50" s="1">
        <v>0</v>
      </c>
      <c r="Q50" s="1">
        <v>0</v>
      </c>
    </row>
    <row r="51" spans="1:17">
      <c r="A51" s="1" t="s">
        <v>668</v>
      </c>
      <c r="B51" s="1" t="s">
        <v>773</v>
      </c>
      <c r="D51" s="1">
        <v>0</v>
      </c>
      <c r="E51" s="1">
        <v>0</v>
      </c>
      <c r="F51" s="1">
        <v>0</v>
      </c>
      <c r="G51" s="1">
        <v>0</v>
      </c>
      <c r="H51" s="1">
        <v>0</v>
      </c>
      <c r="I51" s="1">
        <v>0</v>
      </c>
      <c r="J51" s="1">
        <v>0</v>
      </c>
      <c r="K51" s="1">
        <v>0</v>
      </c>
      <c r="L51" s="1">
        <v>0</v>
      </c>
      <c r="M51" s="1">
        <v>0</v>
      </c>
      <c r="N51" s="1">
        <v>0</v>
      </c>
      <c r="O51" s="1">
        <v>0</v>
      </c>
      <c r="P51" s="1">
        <v>0</v>
      </c>
      <c r="Q51" s="1">
        <v>0</v>
      </c>
    </row>
    <row r="52" spans="1:17">
      <c r="A52" s="1" t="s">
        <v>670</v>
      </c>
      <c r="B52" s="1" t="s">
        <v>774</v>
      </c>
      <c r="D52" s="1">
        <v>0</v>
      </c>
      <c r="E52" s="1">
        <v>0</v>
      </c>
      <c r="F52" s="1">
        <v>0</v>
      </c>
      <c r="G52" s="1">
        <v>0</v>
      </c>
      <c r="H52" s="1">
        <v>0</v>
      </c>
      <c r="I52" s="1">
        <v>0</v>
      </c>
      <c r="J52" s="1">
        <v>0</v>
      </c>
      <c r="K52" s="1">
        <v>0</v>
      </c>
      <c r="L52" s="1">
        <v>0</v>
      </c>
      <c r="M52" s="1">
        <v>0</v>
      </c>
      <c r="N52" s="1">
        <v>0</v>
      </c>
      <c r="O52" s="1">
        <v>0</v>
      </c>
      <c r="P52" s="1">
        <v>0</v>
      </c>
      <c r="Q52" s="1">
        <v>0</v>
      </c>
    </row>
    <row r="53" spans="1:17">
      <c r="A53" s="1" t="s">
        <v>764</v>
      </c>
      <c r="B53" s="1" t="s">
        <v>775</v>
      </c>
      <c r="D53" s="1">
        <v>0</v>
      </c>
      <c r="E53" s="1">
        <v>0</v>
      </c>
      <c r="F53" s="1">
        <v>0</v>
      </c>
      <c r="G53" s="1">
        <v>0</v>
      </c>
      <c r="H53" s="1">
        <v>0</v>
      </c>
      <c r="I53" s="1">
        <v>0</v>
      </c>
      <c r="J53" s="1">
        <v>0</v>
      </c>
      <c r="K53" s="1">
        <v>0</v>
      </c>
      <c r="L53" s="1">
        <v>0</v>
      </c>
      <c r="M53" s="1">
        <v>0</v>
      </c>
      <c r="N53" s="1">
        <v>0</v>
      </c>
      <c r="O53" s="1">
        <v>0</v>
      </c>
      <c r="P53" s="1">
        <v>0</v>
      </c>
      <c r="Q53" s="1">
        <v>0</v>
      </c>
    </row>
    <row r="54" spans="1:17">
      <c r="A54" s="1" t="s">
        <v>766</v>
      </c>
      <c r="B54" s="1" t="s">
        <v>776</v>
      </c>
      <c r="D54" s="1">
        <v>0</v>
      </c>
      <c r="E54" s="1">
        <v>0</v>
      </c>
      <c r="F54" s="1">
        <v>0</v>
      </c>
      <c r="G54" s="1">
        <v>0</v>
      </c>
      <c r="H54" s="1">
        <v>0</v>
      </c>
      <c r="I54" s="1">
        <v>0</v>
      </c>
      <c r="J54" s="1">
        <v>0</v>
      </c>
      <c r="K54" s="1">
        <v>0</v>
      </c>
      <c r="L54" s="1">
        <v>0</v>
      </c>
      <c r="M54" s="1">
        <v>0</v>
      </c>
      <c r="N54" s="1">
        <v>0</v>
      </c>
      <c r="O54" s="1">
        <v>0</v>
      </c>
      <c r="P54" s="1">
        <v>0</v>
      </c>
      <c r="Q54" s="1">
        <v>0</v>
      </c>
    </row>
    <row r="55" spans="1:17">
      <c r="A55" s="1" t="s">
        <v>685</v>
      </c>
      <c r="B55" s="1" t="s">
        <v>777</v>
      </c>
      <c r="D55" s="1">
        <v>0</v>
      </c>
      <c r="E55" s="1">
        <v>0</v>
      </c>
      <c r="F55" s="1">
        <v>0</v>
      </c>
      <c r="G55" s="1">
        <v>0</v>
      </c>
      <c r="H55" s="1">
        <v>0</v>
      </c>
      <c r="I55" s="1">
        <v>0</v>
      </c>
      <c r="J55" s="1">
        <v>0</v>
      </c>
      <c r="K55" s="1">
        <v>0</v>
      </c>
      <c r="L55" s="1">
        <v>0</v>
      </c>
      <c r="M55" s="1">
        <v>0</v>
      </c>
      <c r="N55" s="1">
        <v>0</v>
      </c>
      <c r="O55" s="1">
        <v>0</v>
      </c>
      <c r="P55" s="1">
        <v>0</v>
      </c>
      <c r="Q55" s="1">
        <v>0</v>
      </c>
    </row>
    <row r="56" spans="1:17">
      <c r="A56" s="1" t="s">
        <v>687</v>
      </c>
      <c r="B56" s="1" t="s">
        <v>778</v>
      </c>
      <c r="D56" s="1">
        <v>0</v>
      </c>
      <c r="E56" s="1">
        <v>0</v>
      </c>
      <c r="F56" s="1">
        <v>0</v>
      </c>
      <c r="G56" s="1">
        <v>0</v>
      </c>
      <c r="H56" s="1">
        <v>0</v>
      </c>
      <c r="I56" s="1">
        <v>0</v>
      </c>
      <c r="J56" s="1">
        <v>0</v>
      </c>
      <c r="K56" s="1">
        <v>0</v>
      </c>
      <c r="L56" s="1">
        <v>0</v>
      </c>
      <c r="M56" s="1">
        <v>0</v>
      </c>
      <c r="N56" s="1">
        <v>0</v>
      </c>
      <c r="O56" s="1">
        <v>0</v>
      </c>
      <c r="P56" s="1">
        <v>0</v>
      </c>
      <c r="Q56" s="1">
        <v>0</v>
      </c>
    </row>
    <row r="57" spans="1:17">
      <c r="A57" s="1" t="s">
        <v>599</v>
      </c>
      <c r="B57" s="1" t="s">
        <v>779</v>
      </c>
      <c r="C57" s="499"/>
      <c r="D57" s="1">
        <v>0</v>
      </c>
      <c r="E57" s="1">
        <v>0</v>
      </c>
      <c r="F57" s="1">
        <v>0</v>
      </c>
      <c r="G57" s="1">
        <v>0</v>
      </c>
      <c r="H57" s="1">
        <v>0</v>
      </c>
      <c r="I57" s="1">
        <v>0</v>
      </c>
      <c r="J57" s="1">
        <v>0</v>
      </c>
      <c r="K57" s="1">
        <v>0</v>
      </c>
      <c r="L57" s="1">
        <v>0</v>
      </c>
      <c r="M57" s="1">
        <v>0</v>
      </c>
      <c r="N57" s="1">
        <v>0</v>
      </c>
      <c r="O57" s="1">
        <v>0</v>
      </c>
      <c r="P57" s="1">
        <v>0</v>
      </c>
      <c r="Q57" s="1">
        <v>0</v>
      </c>
    </row>
    <row r="58" spans="1:17">
      <c r="A58" s="1" t="s">
        <v>602</v>
      </c>
      <c r="B58" s="1" t="s">
        <v>780</v>
      </c>
      <c r="D58" s="1">
        <v>0</v>
      </c>
      <c r="E58" s="1">
        <v>0</v>
      </c>
      <c r="F58" s="1">
        <v>0</v>
      </c>
      <c r="G58" s="1">
        <v>0</v>
      </c>
      <c r="H58" s="1">
        <v>0</v>
      </c>
      <c r="I58" s="1">
        <v>0</v>
      </c>
      <c r="J58" s="1">
        <v>0</v>
      </c>
      <c r="K58" s="1">
        <v>0</v>
      </c>
      <c r="L58" s="1">
        <v>0</v>
      </c>
      <c r="M58" s="1">
        <v>0</v>
      </c>
      <c r="N58" s="1">
        <v>0</v>
      </c>
      <c r="O58" s="1">
        <v>0</v>
      </c>
      <c r="P58" s="1">
        <v>0</v>
      </c>
      <c r="Q58" s="1">
        <v>0</v>
      </c>
    </row>
    <row r="59" spans="1:17">
      <c r="A59" s="1" t="s">
        <v>604</v>
      </c>
      <c r="B59" s="1" t="s">
        <v>781</v>
      </c>
      <c r="D59" s="1">
        <v>0</v>
      </c>
      <c r="E59" s="1">
        <v>0</v>
      </c>
      <c r="F59" s="1">
        <v>0</v>
      </c>
      <c r="G59" s="1">
        <v>0</v>
      </c>
      <c r="H59" s="1">
        <v>0</v>
      </c>
      <c r="I59" s="1">
        <v>0</v>
      </c>
      <c r="J59" s="1">
        <v>0</v>
      </c>
      <c r="K59" s="1">
        <v>0</v>
      </c>
      <c r="L59" s="1">
        <v>0</v>
      </c>
      <c r="M59" s="1">
        <v>0</v>
      </c>
      <c r="N59" s="1">
        <v>0</v>
      </c>
      <c r="O59" s="1">
        <v>0</v>
      </c>
      <c r="P59" s="1">
        <v>0</v>
      </c>
      <c r="Q59" s="1">
        <v>0</v>
      </c>
    </row>
    <row r="60" spans="1:17">
      <c r="A60" s="1" t="s">
        <v>599</v>
      </c>
      <c r="B60" s="1" t="s">
        <v>782</v>
      </c>
      <c r="D60" s="1">
        <v>0</v>
      </c>
      <c r="E60" s="1">
        <v>0</v>
      </c>
      <c r="F60" s="1">
        <v>0</v>
      </c>
      <c r="G60" s="1">
        <v>0</v>
      </c>
      <c r="H60" s="1">
        <v>0</v>
      </c>
      <c r="I60" s="1">
        <v>0</v>
      </c>
      <c r="J60" s="1">
        <v>0</v>
      </c>
      <c r="K60" s="1">
        <v>0</v>
      </c>
      <c r="L60" s="1">
        <v>0</v>
      </c>
      <c r="M60" s="1">
        <v>0</v>
      </c>
      <c r="N60" s="1">
        <v>0</v>
      </c>
      <c r="O60" s="1">
        <v>0</v>
      </c>
      <c r="P60" s="1">
        <v>0</v>
      </c>
      <c r="Q60" s="1">
        <v>0</v>
      </c>
    </row>
    <row r="61" spans="1:17">
      <c r="A61" s="1" t="s">
        <v>602</v>
      </c>
      <c r="B61" s="1" t="s">
        <v>783</v>
      </c>
      <c r="D61" s="1">
        <v>0</v>
      </c>
      <c r="E61" s="1">
        <v>0</v>
      </c>
      <c r="F61" s="1">
        <v>0</v>
      </c>
      <c r="G61" s="1">
        <v>0</v>
      </c>
      <c r="H61" s="1">
        <v>0</v>
      </c>
      <c r="I61" s="1">
        <v>0</v>
      </c>
      <c r="J61" s="1">
        <v>0</v>
      </c>
      <c r="K61" s="1">
        <v>0</v>
      </c>
      <c r="L61" s="1">
        <v>0</v>
      </c>
      <c r="M61" s="1">
        <v>0</v>
      </c>
      <c r="N61" s="1">
        <v>0</v>
      </c>
      <c r="O61" s="1">
        <v>0</v>
      </c>
      <c r="P61" s="1">
        <v>0</v>
      </c>
      <c r="Q61" s="1">
        <v>0</v>
      </c>
    </row>
    <row r="62" spans="1:17">
      <c r="A62" s="1" t="s">
        <v>604</v>
      </c>
      <c r="B62" s="1" t="s">
        <v>784</v>
      </c>
      <c r="D62" s="1">
        <v>0</v>
      </c>
      <c r="E62" s="1">
        <v>0</v>
      </c>
      <c r="F62" s="1">
        <v>0</v>
      </c>
      <c r="G62" s="1">
        <v>0</v>
      </c>
      <c r="H62" s="1">
        <v>0</v>
      </c>
      <c r="I62" s="1">
        <v>0</v>
      </c>
      <c r="J62" s="1">
        <v>0</v>
      </c>
      <c r="K62" s="1">
        <v>0</v>
      </c>
      <c r="L62" s="1">
        <v>0</v>
      </c>
      <c r="M62" s="1">
        <v>0</v>
      </c>
      <c r="N62" s="1">
        <v>0</v>
      </c>
      <c r="O62" s="1">
        <v>0</v>
      </c>
      <c r="P62" s="1">
        <v>0</v>
      </c>
      <c r="Q62" s="1">
        <v>0</v>
      </c>
    </row>
    <row r="63" spans="1:17">
      <c r="A63" s="1" t="s">
        <v>720</v>
      </c>
      <c r="B63" s="1" t="s">
        <v>785</v>
      </c>
      <c r="D63" s="1">
        <v>0</v>
      </c>
      <c r="E63" s="1">
        <v>0</v>
      </c>
      <c r="F63" s="1">
        <v>0</v>
      </c>
      <c r="G63" s="1">
        <v>0</v>
      </c>
      <c r="H63" s="1">
        <v>0</v>
      </c>
      <c r="I63" s="1">
        <v>0</v>
      </c>
      <c r="J63" s="1">
        <v>0</v>
      </c>
      <c r="K63" s="1">
        <v>0</v>
      </c>
      <c r="L63" s="1">
        <v>0</v>
      </c>
      <c r="M63" s="1">
        <v>0</v>
      </c>
      <c r="N63" s="1">
        <v>0</v>
      </c>
      <c r="O63" s="1">
        <v>0</v>
      </c>
      <c r="P63" s="1">
        <v>0</v>
      </c>
      <c r="Q63" s="1">
        <v>0</v>
      </c>
    </row>
    <row r="64" spans="1:17">
      <c r="A64" s="1" t="s">
        <v>722</v>
      </c>
      <c r="B64" s="1" t="s">
        <v>786</v>
      </c>
      <c r="D64" s="1">
        <v>0</v>
      </c>
      <c r="E64" s="1">
        <v>0</v>
      </c>
      <c r="F64" s="1">
        <v>0</v>
      </c>
      <c r="G64" s="1">
        <v>0</v>
      </c>
      <c r="H64" s="1">
        <v>0</v>
      </c>
      <c r="I64" s="1">
        <v>0</v>
      </c>
      <c r="J64" s="1">
        <v>0</v>
      </c>
      <c r="K64" s="1">
        <v>0</v>
      </c>
      <c r="L64" s="1">
        <v>0</v>
      </c>
      <c r="M64" s="1">
        <v>0</v>
      </c>
      <c r="N64" s="1">
        <v>0</v>
      </c>
      <c r="O64" s="1">
        <v>0</v>
      </c>
      <c r="P64" s="1">
        <v>0</v>
      </c>
      <c r="Q64" s="1">
        <v>0</v>
      </c>
    </row>
    <row r="65" spans="1:17">
      <c r="A65" s="1" t="s">
        <v>724</v>
      </c>
      <c r="B65" s="1" t="s">
        <v>787</v>
      </c>
      <c r="D65" s="1">
        <v>0</v>
      </c>
      <c r="E65" s="1">
        <v>0</v>
      </c>
      <c r="F65" s="1">
        <v>0</v>
      </c>
      <c r="G65" s="1">
        <v>0</v>
      </c>
      <c r="H65" s="1">
        <v>0</v>
      </c>
      <c r="I65" s="1">
        <v>0</v>
      </c>
      <c r="J65" s="1">
        <v>0</v>
      </c>
      <c r="K65" s="1">
        <v>0</v>
      </c>
      <c r="L65" s="1">
        <v>0</v>
      </c>
      <c r="M65" s="1">
        <v>0</v>
      </c>
      <c r="N65" s="1">
        <v>0</v>
      </c>
      <c r="O65" s="1">
        <v>0</v>
      </c>
      <c r="P65" s="1">
        <v>0</v>
      </c>
      <c r="Q65" s="1">
        <v>0</v>
      </c>
    </row>
    <row r="66" spans="1:17">
      <c r="A66" s="1" t="s">
        <v>618</v>
      </c>
      <c r="B66" s="1" t="s">
        <v>788</v>
      </c>
      <c r="D66" s="1">
        <v>0</v>
      </c>
      <c r="E66" s="1">
        <v>0</v>
      </c>
      <c r="F66" s="1">
        <v>0</v>
      </c>
      <c r="G66" s="1">
        <v>0</v>
      </c>
      <c r="H66" s="1">
        <v>0</v>
      </c>
      <c r="I66" s="1">
        <v>0</v>
      </c>
      <c r="J66" s="1">
        <v>0</v>
      </c>
      <c r="K66" s="1">
        <v>0</v>
      </c>
      <c r="L66" s="1">
        <v>0</v>
      </c>
      <c r="M66" s="1">
        <v>0</v>
      </c>
      <c r="N66" s="1">
        <v>0</v>
      </c>
      <c r="O66" s="1">
        <v>0</v>
      </c>
      <c r="P66" s="1">
        <v>0</v>
      </c>
      <c r="Q66" s="1">
        <v>0</v>
      </c>
    </row>
    <row r="67" spans="1:17">
      <c r="A67" s="1" t="s">
        <v>620</v>
      </c>
      <c r="B67" s="1" t="s">
        <v>789</v>
      </c>
      <c r="D67" s="1">
        <v>0</v>
      </c>
      <c r="E67" s="1">
        <v>0</v>
      </c>
      <c r="F67" s="1">
        <v>0</v>
      </c>
      <c r="G67" s="1">
        <v>0</v>
      </c>
      <c r="H67" s="1">
        <v>0</v>
      </c>
      <c r="I67" s="1">
        <v>0</v>
      </c>
      <c r="J67" s="1">
        <v>0</v>
      </c>
      <c r="K67" s="1">
        <v>0</v>
      </c>
      <c r="L67" s="1">
        <v>0</v>
      </c>
      <c r="M67" s="1">
        <v>0</v>
      </c>
      <c r="N67" s="1">
        <v>0</v>
      </c>
      <c r="O67" s="1">
        <v>0</v>
      </c>
      <c r="P67" s="1">
        <v>0</v>
      </c>
      <c r="Q67" s="1">
        <v>0</v>
      </c>
    </row>
    <row r="68" spans="1:17">
      <c r="A68" s="1" t="s">
        <v>622</v>
      </c>
      <c r="B68" s="1" t="s">
        <v>790</v>
      </c>
      <c r="D68" s="1">
        <v>0</v>
      </c>
      <c r="E68" s="1">
        <v>0</v>
      </c>
      <c r="F68" s="1">
        <v>0</v>
      </c>
      <c r="G68" s="1">
        <v>0</v>
      </c>
      <c r="H68" s="1">
        <v>0</v>
      </c>
      <c r="I68" s="1">
        <v>0</v>
      </c>
      <c r="J68" s="1">
        <v>0</v>
      </c>
      <c r="K68" s="1">
        <v>0</v>
      </c>
      <c r="L68" s="1">
        <v>0</v>
      </c>
      <c r="M68" s="1">
        <v>0</v>
      </c>
      <c r="N68" s="1">
        <v>0</v>
      </c>
      <c r="O68" s="1">
        <v>0</v>
      </c>
      <c r="P68" s="1">
        <v>0</v>
      </c>
      <c r="Q68" s="1">
        <v>0</v>
      </c>
    </row>
    <row r="69" spans="1:17">
      <c r="A69" s="1" t="s">
        <v>624</v>
      </c>
      <c r="B69" s="1" t="s">
        <v>791</v>
      </c>
      <c r="D69" s="1">
        <v>0</v>
      </c>
      <c r="E69" s="1">
        <v>0</v>
      </c>
      <c r="F69" s="1">
        <v>0</v>
      </c>
      <c r="G69" s="1">
        <v>0</v>
      </c>
      <c r="H69" s="1">
        <v>0</v>
      </c>
      <c r="I69" s="1">
        <v>0</v>
      </c>
      <c r="J69" s="1">
        <v>0</v>
      </c>
      <c r="K69" s="1">
        <v>0</v>
      </c>
      <c r="L69" s="1">
        <v>0</v>
      </c>
      <c r="M69" s="1">
        <v>0</v>
      </c>
      <c r="N69" s="1">
        <v>0</v>
      </c>
      <c r="O69" s="1">
        <v>0</v>
      </c>
      <c r="P69" s="1">
        <v>0</v>
      </c>
      <c r="Q69" s="1">
        <v>0</v>
      </c>
    </row>
    <row r="70" spans="1:17">
      <c r="A70" s="1" t="s">
        <v>730</v>
      </c>
      <c r="B70" s="1" t="s">
        <v>792</v>
      </c>
      <c r="D70" s="1">
        <v>0</v>
      </c>
      <c r="E70" s="1">
        <v>0</v>
      </c>
      <c r="F70" s="1">
        <v>0</v>
      </c>
      <c r="G70" s="1">
        <v>0</v>
      </c>
      <c r="H70" s="1">
        <v>0</v>
      </c>
      <c r="I70" s="1">
        <v>0</v>
      </c>
      <c r="J70" s="1">
        <v>0</v>
      </c>
      <c r="K70" s="1">
        <v>0</v>
      </c>
      <c r="L70" s="1">
        <v>0</v>
      </c>
      <c r="M70" s="1">
        <v>0</v>
      </c>
      <c r="N70" s="1">
        <v>0</v>
      </c>
      <c r="O70" s="1">
        <v>0</v>
      </c>
      <c r="P70" s="1">
        <v>0</v>
      </c>
      <c r="Q70" s="1">
        <v>0</v>
      </c>
    </row>
    <row r="71" spans="1:17">
      <c r="A71" s="1" t="s">
        <v>628</v>
      </c>
      <c r="B71" s="1" t="s">
        <v>793</v>
      </c>
      <c r="D71" s="1">
        <v>0</v>
      </c>
      <c r="E71" s="1">
        <v>0</v>
      </c>
      <c r="F71" s="1">
        <v>0</v>
      </c>
      <c r="G71" s="1">
        <v>0</v>
      </c>
      <c r="H71" s="1">
        <v>0</v>
      </c>
      <c r="I71" s="1">
        <v>0</v>
      </c>
      <c r="J71" s="1">
        <v>0</v>
      </c>
      <c r="K71" s="1">
        <v>0</v>
      </c>
      <c r="L71" s="1">
        <v>0</v>
      </c>
      <c r="M71" s="1">
        <v>0</v>
      </c>
      <c r="N71" s="1">
        <v>0</v>
      </c>
      <c r="O71" s="1">
        <v>0</v>
      </c>
      <c r="P71" s="1">
        <v>0</v>
      </c>
      <c r="Q71" s="1">
        <v>0</v>
      </c>
    </row>
    <row r="72" spans="1:17">
      <c r="A72" s="1" t="s">
        <v>733</v>
      </c>
      <c r="B72" s="1" t="s">
        <v>794</v>
      </c>
      <c r="D72" s="1">
        <v>0</v>
      </c>
      <c r="E72" s="1">
        <v>0</v>
      </c>
      <c r="F72" s="1">
        <v>0</v>
      </c>
      <c r="G72" s="1">
        <v>0</v>
      </c>
      <c r="H72" s="1">
        <v>0</v>
      </c>
      <c r="I72" s="1">
        <v>0</v>
      </c>
      <c r="J72" s="1">
        <v>0</v>
      </c>
      <c r="K72" s="1">
        <v>0</v>
      </c>
      <c r="L72" s="1">
        <v>0</v>
      </c>
      <c r="M72" s="1">
        <v>0</v>
      </c>
      <c r="N72" s="1">
        <v>0</v>
      </c>
      <c r="O72" s="1">
        <v>0</v>
      </c>
      <c r="P72" s="1">
        <v>0</v>
      </c>
      <c r="Q72" s="1">
        <v>0</v>
      </c>
    </row>
    <row r="73" spans="1:17">
      <c r="A73" s="1" t="s">
        <v>632</v>
      </c>
      <c r="B73" s="1" t="s">
        <v>795</v>
      </c>
      <c r="D73" s="1">
        <v>0</v>
      </c>
      <c r="E73" s="1">
        <v>0</v>
      </c>
      <c r="F73" s="1">
        <v>0</v>
      </c>
      <c r="G73" s="1">
        <v>0</v>
      </c>
      <c r="H73" s="1">
        <v>0</v>
      </c>
      <c r="I73" s="1">
        <v>0</v>
      </c>
      <c r="J73" s="1">
        <v>0</v>
      </c>
      <c r="K73" s="1">
        <v>0</v>
      </c>
      <c r="L73" s="1">
        <v>0</v>
      </c>
      <c r="M73" s="1">
        <v>0</v>
      </c>
      <c r="N73" s="1">
        <v>0</v>
      </c>
      <c r="O73" s="1">
        <v>0</v>
      </c>
      <c r="P73" s="1">
        <v>0</v>
      </c>
      <c r="Q73" s="1">
        <v>0</v>
      </c>
    </row>
    <row r="74" spans="1:17">
      <c r="A74" s="1" t="s">
        <v>736</v>
      </c>
      <c r="B74" s="1" t="s">
        <v>796</v>
      </c>
      <c r="D74" s="1">
        <v>0</v>
      </c>
      <c r="E74" s="1">
        <v>0</v>
      </c>
      <c r="F74" s="1">
        <v>0</v>
      </c>
      <c r="G74" s="1">
        <v>0</v>
      </c>
      <c r="H74" s="1">
        <v>0</v>
      </c>
      <c r="I74" s="1">
        <v>0</v>
      </c>
      <c r="J74" s="1">
        <v>0</v>
      </c>
      <c r="K74" s="1">
        <v>0</v>
      </c>
      <c r="L74" s="1">
        <v>0</v>
      </c>
      <c r="M74" s="1">
        <v>0</v>
      </c>
      <c r="N74" s="1">
        <v>0</v>
      </c>
      <c r="O74" s="1">
        <v>0</v>
      </c>
      <c r="P74" s="1">
        <v>0</v>
      </c>
      <c r="Q74" s="1">
        <v>0</v>
      </c>
    </row>
    <row r="75" spans="1:17">
      <c r="A75" s="1" t="s">
        <v>738</v>
      </c>
      <c r="B75" s="1" t="s">
        <v>797</v>
      </c>
      <c r="D75" s="1">
        <v>0</v>
      </c>
      <c r="E75" s="1">
        <v>0</v>
      </c>
      <c r="F75" s="1">
        <v>0</v>
      </c>
      <c r="G75" s="1">
        <v>0</v>
      </c>
      <c r="H75" s="1">
        <v>0</v>
      </c>
      <c r="I75" s="1">
        <v>0</v>
      </c>
      <c r="J75" s="1">
        <v>0</v>
      </c>
      <c r="K75" s="1">
        <v>0</v>
      </c>
      <c r="L75" s="1">
        <v>0</v>
      </c>
      <c r="M75" s="1">
        <v>0</v>
      </c>
      <c r="N75" s="1">
        <v>0</v>
      </c>
      <c r="O75" s="1">
        <v>0</v>
      </c>
      <c r="P75" s="1">
        <v>0</v>
      </c>
      <c r="Q75" s="1">
        <v>0</v>
      </c>
    </row>
    <row r="76" spans="1:17">
      <c r="A76" s="1" t="s">
        <v>638</v>
      </c>
      <c r="B76" s="1" t="s">
        <v>798</v>
      </c>
      <c r="D76" s="1">
        <v>0</v>
      </c>
      <c r="E76" s="1">
        <v>0</v>
      </c>
      <c r="F76" s="1">
        <v>0</v>
      </c>
      <c r="G76" s="1">
        <v>0</v>
      </c>
      <c r="H76" s="1">
        <v>0</v>
      </c>
      <c r="I76" s="1">
        <v>0</v>
      </c>
      <c r="J76" s="1">
        <v>0</v>
      </c>
      <c r="K76" s="1">
        <v>0</v>
      </c>
      <c r="L76" s="1">
        <v>0</v>
      </c>
      <c r="M76" s="1">
        <v>0</v>
      </c>
      <c r="N76" s="1">
        <v>0</v>
      </c>
      <c r="O76" s="1">
        <v>0</v>
      </c>
      <c r="P76" s="1">
        <v>0</v>
      </c>
      <c r="Q76" s="1">
        <v>0</v>
      </c>
    </row>
    <row r="77" spans="1:17">
      <c r="A77" s="1" t="s">
        <v>640</v>
      </c>
      <c r="B77" s="1" t="s">
        <v>799</v>
      </c>
      <c r="D77" s="1">
        <v>0</v>
      </c>
      <c r="E77" s="1">
        <v>0</v>
      </c>
      <c r="F77" s="1">
        <v>0</v>
      </c>
      <c r="G77" s="1">
        <v>0</v>
      </c>
      <c r="H77" s="1">
        <v>0</v>
      </c>
      <c r="I77" s="1">
        <v>0</v>
      </c>
      <c r="J77" s="1">
        <v>0</v>
      </c>
      <c r="K77" s="1">
        <v>0</v>
      </c>
      <c r="L77" s="1">
        <v>0</v>
      </c>
      <c r="M77" s="1">
        <v>0</v>
      </c>
      <c r="N77" s="1">
        <v>0</v>
      </c>
      <c r="O77" s="1">
        <v>0</v>
      </c>
      <c r="P77" s="1">
        <v>0</v>
      </c>
      <c r="Q77" s="1">
        <v>0</v>
      </c>
    </row>
    <row r="78" spans="1:17">
      <c r="A78" s="1" t="s">
        <v>642</v>
      </c>
      <c r="B78" s="1" t="s">
        <v>800</v>
      </c>
      <c r="D78" s="1">
        <v>0</v>
      </c>
      <c r="E78" s="1">
        <v>0</v>
      </c>
      <c r="F78" s="1">
        <v>0</v>
      </c>
      <c r="G78" s="1">
        <v>0</v>
      </c>
      <c r="H78" s="1">
        <v>0</v>
      </c>
      <c r="I78" s="1">
        <v>0</v>
      </c>
      <c r="J78" s="1">
        <v>0</v>
      </c>
      <c r="K78" s="1">
        <v>0</v>
      </c>
      <c r="L78" s="1">
        <v>0</v>
      </c>
      <c r="M78" s="1">
        <v>0</v>
      </c>
      <c r="N78" s="1">
        <v>0</v>
      </c>
      <c r="O78" s="1">
        <v>0</v>
      </c>
      <c r="P78" s="1">
        <v>0</v>
      </c>
      <c r="Q78" s="1">
        <v>0</v>
      </c>
    </row>
    <row r="79" spans="1:17">
      <c r="A79" s="1" t="s">
        <v>618</v>
      </c>
      <c r="B79" s="1" t="s">
        <v>801</v>
      </c>
      <c r="D79" s="1">
        <v>0</v>
      </c>
      <c r="E79" s="1">
        <v>0</v>
      </c>
      <c r="F79" s="1">
        <v>0</v>
      </c>
      <c r="G79" s="1">
        <v>0</v>
      </c>
      <c r="H79" s="1">
        <v>0</v>
      </c>
      <c r="I79" s="1">
        <v>0</v>
      </c>
      <c r="J79" s="1">
        <v>0</v>
      </c>
      <c r="K79" s="1">
        <v>0</v>
      </c>
      <c r="L79" s="1">
        <v>0</v>
      </c>
      <c r="M79" s="1">
        <v>0</v>
      </c>
      <c r="N79" s="1">
        <v>0</v>
      </c>
      <c r="O79" s="1">
        <v>0</v>
      </c>
      <c r="P79" s="1">
        <v>0</v>
      </c>
      <c r="Q79" s="1">
        <v>0</v>
      </c>
    </row>
    <row r="80" spans="1:17">
      <c r="A80" s="1" t="s">
        <v>620</v>
      </c>
      <c r="B80" s="1" t="s">
        <v>802</v>
      </c>
      <c r="D80" s="1">
        <v>0</v>
      </c>
      <c r="E80" s="1">
        <v>0</v>
      </c>
      <c r="F80" s="1">
        <v>0</v>
      </c>
      <c r="G80" s="1">
        <v>0</v>
      </c>
      <c r="H80" s="1">
        <v>0</v>
      </c>
      <c r="I80" s="1">
        <v>0</v>
      </c>
      <c r="J80" s="1">
        <v>0</v>
      </c>
      <c r="K80" s="1">
        <v>0</v>
      </c>
      <c r="L80" s="1">
        <v>0</v>
      </c>
      <c r="M80" s="1">
        <v>0</v>
      </c>
      <c r="N80" s="1">
        <v>0</v>
      </c>
      <c r="O80" s="1">
        <v>0</v>
      </c>
      <c r="P80" s="1">
        <v>0</v>
      </c>
      <c r="Q80" s="1">
        <v>0</v>
      </c>
    </row>
    <row r="81" spans="1:17">
      <c r="A81" s="1" t="s">
        <v>622</v>
      </c>
      <c r="B81" s="1" t="s">
        <v>803</v>
      </c>
      <c r="D81" s="1">
        <v>0</v>
      </c>
      <c r="E81" s="1">
        <v>0</v>
      </c>
      <c r="F81" s="1">
        <v>0</v>
      </c>
      <c r="G81" s="1">
        <v>0</v>
      </c>
      <c r="H81" s="1">
        <v>0</v>
      </c>
      <c r="I81" s="1">
        <v>0</v>
      </c>
      <c r="J81" s="1">
        <v>0</v>
      </c>
      <c r="K81" s="1">
        <v>0</v>
      </c>
      <c r="L81" s="1">
        <v>0</v>
      </c>
      <c r="M81" s="1">
        <v>0</v>
      </c>
      <c r="N81" s="1">
        <v>0</v>
      </c>
      <c r="O81" s="1">
        <v>0</v>
      </c>
      <c r="P81" s="1">
        <v>0</v>
      </c>
      <c r="Q81" s="1">
        <v>0</v>
      </c>
    </row>
    <row r="82" spans="1:17">
      <c r="A82" s="1" t="s">
        <v>624</v>
      </c>
      <c r="B82" s="1" t="s">
        <v>804</v>
      </c>
      <c r="D82" s="1">
        <v>0</v>
      </c>
      <c r="E82" s="1">
        <v>0</v>
      </c>
      <c r="F82" s="1">
        <v>0</v>
      </c>
      <c r="G82" s="1">
        <v>0</v>
      </c>
      <c r="H82" s="1">
        <v>0</v>
      </c>
      <c r="I82" s="1">
        <v>0</v>
      </c>
      <c r="J82" s="1">
        <v>0</v>
      </c>
      <c r="K82" s="1">
        <v>0</v>
      </c>
      <c r="L82" s="1">
        <v>0</v>
      </c>
      <c r="M82" s="1">
        <v>0</v>
      </c>
      <c r="N82" s="1">
        <v>0</v>
      </c>
      <c r="O82" s="1">
        <v>0</v>
      </c>
      <c r="P82" s="1">
        <v>0</v>
      </c>
      <c r="Q82" s="1">
        <v>0</v>
      </c>
    </row>
    <row r="83" spans="1:17">
      <c r="A83" s="1" t="s">
        <v>730</v>
      </c>
      <c r="B83" s="1" t="s">
        <v>805</v>
      </c>
      <c r="D83" s="1">
        <v>0</v>
      </c>
      <c r="E83" s="1">
        <v>0</v>
      </c>
      <c r="F83" s="1">
        <v>0</v>
      </c>
      <c r="G83" s="1">
        <v>0</v>
      </c>
      <c r="H83" s="1">
        <v>0</v>
      </c>
      <c r="I83" s="1">
        <v>0</v>
      </c>
      <c r="J83" s="1">
        <v>0</v>
      </c>
      <c r="K83" s="1">
        <v>0</v>
      </c>
      <c r="L83" s="1">
        <v>0</v>
      </c>
      <c r="M83" s="1">
        <v>0</v>
      </c>
      <c r="N83" s="1">
        <v>0</v>
      </c>
      <c r="O83" s="1">
        <v>0</v>
      </c>
      <c r="P83" s="1">
        <v>0</v>
      </c>
      <c r="Q83" s="1">
        <v>0</v>
      </c>
    </row>
    <row r="84" spans="1:17">
      <c r="A84" s="1" t="s">
        <v>628</v>
      </c>
      <c r="B84" s="1" t="s">
        <v>806</v>
      </c>
      <c r="D84" s="1">
        <v>0</v>
      </c>
      <c r="E84" s="1">
        <v>0</v>
      </c>
      <c r="F84" s="1">
        <v>0</v>
      </c>
      <c r="G84" s="1">
        <v>0</v>
      </c>
      <c r="H84" s="1">
        <v>0</v>
      </c>
      <c r="I84" s="1">
        <v>0</v>
      </c>
      <c r="J84" s="1">
        <v>0</v>
      </c>
      <c r="K84" s="1">
        <v>0</v>
      </c>
      <c r="L84" s="1">
        <v>0</v>
      </c>
      <c r="M84" s="1">
        <v>0</v>
      </c>
      <c r="N84" s="1">
        <v>0</v>
      </c>
      <c r="O84" s="1">
        <v>0</v>
      </c>
      <c r="P84" s="1">
        <v>0</v>
      </c>
      <c r="Q84" s="1">
        <v>0</v>
      </c>
    </row>
    <row r="85" spans="1:17">
      <c r="A85" s="1" t="s">
        <v>733</v>
      </c>
      <c r="B85" s="1" t="s">
        <v>807</v>
      </c>
      <c r="D85" s="1">
        <v>0</v>
      </c>
      <c r="E85" s="1">
        <v>0</v>
      </c>
      <c r="F85" s="1">
        <v>0</v>
      </c>
      <c r="G85" s="1">
        <v>0</v>
      </c>
      <c r="H85" s="1">
        <v>0</v>
      </c>
      <c r="I85" s="1">
        <v>0</v>
      </c>
      <c r="J85" s="1">
        <v>0</v>
      </c>
      <c r="K85" s="1">
        <v>0</v>
      </c>
      <c r="L85" s="1">
        <v>0</v>
      </c>
      <c r="M85" s="1">
        <v>0</v>
      </c>
      <c r="N85" s="1">
        <v>0</v>
      </c>
      <c r="O85" s="1">
        <v>0</v>
      </c>
      <c r="P85" s="1">
        <v>0</v>
      </c>
      <c r="Q85" s="1">
        <v>0</v>
      </c>
    </row>
    <row r="86" spans="1:17">
      <c r="A86" s="1" t="s">
        <v>632</v>
      </c>
      <c r="B86" s="1" t="s">
        <v>808</v>
      </c>
      <c r="D86" s="1">
        <v>0</v>
      </c>
      <c r="E86" s="1">
        <v>0</v>
      </c>
      <c r="F86" s="1">
        <v>0</v>
      </c>
      <c r="G86" s="1">
        <v>0</v>
      </c>
      <c r="H86" s="1">
        <v>0</v>
      </c>
      <c r="I86" s="1">
        <v>0</v>
      </c>
      <c r="J86" s="1">
        <v>0</v>
      </c>
      <c r="K86" s="1">
        <v>0</v>
      </c>
      <c r="L86" s="1">
        <v>0</v>
      </c>
      <c r="M86" s="1">
        <v>0</v>
      </c>
      <c r="N86" s="1">
        <v>0</v>
      </c>
      <c r="O86" s="1">
        <v>0</v>
      </c>
      <c r="P86" s="1">
        <v>0</v>
      </c>
      <c r="Q86" s="1">
        <v>0</v>
      </c>
    </row>
    <row r="87" spans="1:17">
      <c r="A87" s="1" t="s">
        <v>736</v>
      </c>
      <c r="B87" s="1" t="s">
        <v>809</v>
      </c>
      <c r="D87" s="1">
        <v>0</v>
      </c>
      <c r="E87" s="1">
        <v>0</v>
      </c>
      <c r="F87" s="1">
        <v>0</v>
      </c>
      <c r="G87" s="1">
        <v>0</v>
      </c>
      <c r="H87" s="1">
        <v>0</v>
      </c>
      <c r="I87" s="1">
        <v>0</v>
      </c>
      <c r="J87" s="1">
        <v>0</v>
      </c>
      <c r="K87" s="1">
        <v>0</v>
      </c>
      <c r="L87" s="1">
        <v>0</v>
      </c>
      <c r="M87" s="1">
        <v>0</v>
      </c>
      <c r="N87" s="1">
        <v>0</v>
      </c>
      <c r="O87" s="1">
        <v>0</v>
      </c>
      <c r="P87" s="1">
        <v>0</v>
      </c>
      <c r="Q87" s="1">
        <v>0</v>
      </c>
    </row>
    <row r="88" spans="1:17">
      <c r="A88" s="1" t="s">
        <v>738</v>
      </c>
      <c r="B88" s="1" t="s">
        <v>810</v>
      </c>
      <c r="D88" s="1">
        <v>0</v>
      </c>
      <c r="E88" s="1">
        <v>0</v>
      </c>
      <c r="F88" s="1">
        <v>0</v>
      </c>
      <c r="G88" s="1">
        <v>0</v>
      </c>
      <c r="H88" s="1">
        <v>0</v>
      </c>
      <c r="I88" s="1">
        <v>0</v>
      </c>
      <c r="J88" s="1">
        <v>0</v>
      </c>
      <c r="K88" s="1">
        <v>0</v>
      </c>
      <c r="L88" s="1">
        <v>0</v>
      </c>
      <c r="M88" s="1">
        <v>0</v>
      </c>
      <c r="N88" s="1">
        <v>0</v>
      </c>
      <c r="O88" s="1">
        <v>0</v>
      </c>
      <c r="P88" s="1">
        <v>0</v>
      </c>
      <c r="Q88" s="1">
        <v>0</v>
      </c>
    </row>
    <row r="89" spans="1:17">
      <c r="A89" s="1" t="s">
        <v>638</v>
      </c>
      <c r="B89" s="1" t="s">
        <v>811</v>
      </c>
      <c r="D89" s="1">
        <v>0</v>
      </c>
      <c r="E89" s="1">
        <v>0</v>
      </c>
      <c r="F89" s="1">
        <v>0</v>
      </c>
      <c r="G89" s="1">
        <v>0</v>
      </c>
      <c r="H89" s="1">
        <v>0</v>
      </c>
      <c r="I89" s="1">
        <v>0</v>
      </c>
      <c r="J89" s="1">
        <v>0</v>
      </c>
      <c r="K89" s="1">
        <v>0</v>
      </c>
      <c r="L89" s="1">
        <v>0</v>
      </c>
      <c r="M89" s="1">
        <v>0</v>
      </c>
      <c r="N89" s="1">
        <v>0</v>
      </c>
      <c r="O89" s="1">
        <v>0</v>
      </c>
      <c r="P89" s="1">
        <v>0</v>
      </c>
      <c r="Q89" s="1">
        <v>0</v>
      </c>
    </row>
    <row r="90" spans="1:17">
      <c r="A90" s="1" t="s">
        <v>640</v>
      </c>
      <c r="B90" s="1" t="s">
        <v>812</v>
      </c>
      <c r="D90" s="1">
        <v>0</v>
      </c>
      <c r="E90" s="1">
        <v>0</v>
      </c>
      <c r="F90" s="1">
        <v>0</v>
      </c>
      <c r="G90" s="1">
        <v>0</v>
      </c>
      <c r="H90" s="1">
        <v>0</v>
      </c>
      <c r="I90" s="1">
        <v>0</v>
      </c>
      <c r="J90" s="1">
        <v>0</v>
      </c>
      <c r="K90" s="1">
        <v>0</v>
      </c>
      <c r="L90" s="1">
        <v>0</v>
      </c>
      <c r="M90" s="1">
        <v>0</v>
      </c>
      <c r="N90" s="1">
        <v>0</v>
      </c>
      <c r="O90" s="1">
        <v>0</v>
      </c>
      <c r="P90" s="1">
        <v>0</v>
      </c>
      <c r="Q90" s="1">
        <v>0</v>
      </c>
    </row>
    <row r="91" spans="1:17">
      <c r="A91" s="1" t="s">
        <v>642</v>
      </c>
      <c r="B91" s="1" t="s">
        <v>813</v>
      </c>
      <c r="D91" s="1">
        <v>0</v>
      </c>
      <c r="E91" s="1">
        <v>0</v>
      </c>
      <c r="F91" s="1">
        <v>0</v>
      </c>
      <c r="G91" s="1">
        <v>0</v>
      </c>
      <c r="H91" s="1">
        <v>0</v>
      </c>
      <c r="I91" s="1">
        <v>0</v>
      </c>
      <c r="J91" s="1">
        <v>0</v>
      </c>
      <c r="K91" s="1">
        <v>0</v>
      </c>
      <c r="L91" s="1">
        <v>0</v>
      </c>
      <c r="M91" s="1">
        <v>0</v>
      </c>
      <c r="N91" s="1">
        <v>0</v>
      </c>
      <c r="O91" s="1">
        <v>0</v>
      </c>
      <c r="P91" s="1">
        <v>0</v>
      </c>
      <c r="Q91" s="1">
        <v>0</v>
      </c>
    </row>
    <row r="92" spans="1:17">
      <c r="A92" s="1" t="s">
        <v>658</v>
      </c>
      <c r="B92" s="1" t="s">
        <v>814</v>
      </c>
      <c r="D92" s="1">
        <v>0</v>
      </c>
      <c r="E92" s="1">
        <v>0</v>
      </c>
      <c r="F92" s="1">
        <v>0</v>
      </c>
      <c r="G92" s="1">
        <v>0</v>
      </c>
      <c r="H92" s="1">
        <v>0</v>
      </c>
      <c r="I92" s="1">
        <v>0</v>
      </c>
      <c r="J92" s="1">
        <v>0</v>
      </c>
      <c r="K92" s="1">
        <v>0</v>
      </c>
      <c r="L92" s="1">
        <v>0</v>
      </c>
      <c r="M92" s="1">
        <v>0</v>
      </c>
      <c r="N92" s="1">
        <v>0</v>
      </c>
      <c r="O92" s="1">
        <v>0</v>
      </c>
      <c r="P92" s="1">
        <v>0</v>
      </c>
      <c r="Q92" s="1">
        <v>0</v>
      </c>
    </row>
    <row r="93" spans="1:17">
      <c r="A93" s="1" t="s">
        <v>660</v>
      </c>
      <c r="B93" s="1" t="s">
        <v>815</v>
      </c>
      <c r="D93" s="1">
        <v>0</v>
      </c>
      <c r="E93" s="1">
        <v>0</v>
      </c>
      <c r="F93" s="1">
        <v>0</v>
      </c>
      <c r="G93" s="1">
        <v>0</v>
      </c>
      <c r="H93" s="1">
        <v>0</v>
      </c>
      <c r="I93" s="1">
        <v>0</v>
      </c>
      <c r="J93" s="1">
        <v>0</v>
      </c>
      <c r="K93" s="1">
        <v>0</v>
      </c>
      <c r="L93" s="1">
        <v>0</v>
      </c>
      <c r="M93" s="1">
        <v>0</v>
      </c>
      <c r="N93" s="1">
        <v>0</v>
      </c>
      <c r="O93" s="1">
        <v>0</v>
      </c>
      <c r="P93" s="1">
        <v>0</v>
      </c>
      <c r="Q93" s="1">
        <v>0</v>
      </c>
    </row>
    <row r="94" spans="1:17">
      <c r="A94" s="1" t="s">
        <v>758</v>
      </c>
      <c r="B94" s="1" t="s">
        <v>816</v>
      </c>
      <c r="D94" s="1">
        <v>0</v>
      </c>
      <c r="E94" s="1">
        <v>0</v>
      </c>
      <c r="F94" s="1">
        <v>0</v>
      </c>
      <c r="G94" s="1">
        <v>0</v>
      </c>
      <c r="H94" s="1">
        <v>0</v>
      </c>
      <c r="I94" s="1">
        <v>0</v>
      </c>
      <c r="J94" s="1">
        <v>0</v>
      </c>
      <c r="K94" s="1">
        <v>0</v>
      </c>
      <c r="L94" s="1">
        <v>0</v>
      </c>
      <c r="M94" s="1">
        <v>0</v>
      </c>
      <c r="N94" s="1">
        <v>0</v>
      </c>
      <c r="O94" s="1">
        <v>0</v>
      </c>
      <c r="P94" s="1">
        <v>0</v>
      </c>
      <c r="Q94" s="1">
        <v>0</v>
      </c>
    </row>
    <row r="95" spans="1:17">
      <c r="A95" s="1" t="s">
        <v>664</v>
      </c>
      <c r="B95" s="1" t="s">
        <v>817</v>
      </c>
      <c r="D95" s="1">
        <v>0</v>
      </c>
      <c r="E95" s="1">
        <v>0</v>
      </c>
      <c r="F95" s="1">
        <v>0</v>
      </c>
      <c r="G95" s="1">
        <v>0</v>
      </c>
      <c r="H95" s="1">
        <v>0</v>
      </c>
      <c r="I95" s="1">
        <v>0</v>
      </c>
      <c r="J95" s="1">
        <v>0</v>
      </c>
      <c r="K95" s="1">
        <v>0</v>
      </c>
      <c r="L95" s="1">
        <v>0</v>
      </c>
      <c r="M95" s="1">
        <v>0</v>
      </c>
      <c r="N95" s="1">
        <v>0</v>
      </c>
      <c r="O95" s="1">
        <v>0</v>
      </c>
      <c r="P95" s="1">
        <v>0</v>
      </c>
      <c r="Q95" s="1">
        <v>0</v>
      </c>
    </row>
    <row r="96" spans="1:17">
      <c r="A96" s="1" t="s">
        <v>666</v>
      </c>
      <c r="B96" s="1" t="s">
        <v>818</v>
      </c>
      <c r="D96" s="1">
        <v>0</v>
      </c>
      <c r="E96" s="1">
        <v>0</v>
      </c>
      <c r="F96" s="1">
        <v>0</v>
      </c>
      <c r="G96" s="1">
        <v>0</v>
      </c>
      <c r="H96" s="1">
        <v>0</v>
      </c>
      <c r="I96" s="1">
        <v>0</v>
      </c>
      <c r="J96" s="1">
        <v>0</v>
      </c>
      <c r="K96" s="1">
        <v>0</v>
      </c>
      <c r="L96" s="1">
        <v>0</v>
      </c>
      <c r="M96" s="1">
        <v>0</v>
      </c>
      <c r="N96" s="1">
        <v>0</v>
      </c>
      <c r="O96" s="1">
        <v>0</v>
      </c>
      <c r="P96" s="1">
        <v>0</v>
      </c>
      <c r="Q96" s="1">
        <v>0</v>
      </c>
    </row>
    <row r="97" spans="1:17">
      <c r="A97" s="1" t="s">
        <v>668</v>
      </c>
      <c r="B97" s="1" t="s">
        <v>819</v>
      </c>
      <c r="D97" s="1">
        <v>0</v>
      </c>
      <c r="E97" s="1">
        <v>0</v>
      </c>
      <c r="F97" s="1">
        <v>0</v>
      </c>
      <c r="G97" s="1">
        <v>0</v>
      </c>
      <c r="H97" s="1">
        <v>0</v>
      </c>
      <c r="I97" s="1">
        <v>0</v>
      </c>
      <c r="J97" s="1">
        <v>0</v>
      </c>
      <c r="K97" s="1">
        <v>0</v>
      </c>
      <c r="L97" s="1">
        <v>0</v>
      </c>
      <c r="M97" s="1">
        <v>0</v>
      </c>
      <c r="N97" s="1">
        <v>0</v>
      </c>
      <c r="O97" s="1">
        <v>0</v>
      </c>
      <c r="P97" s="1">
        <v>0</v>
      </c>
      <c r="Q97" s="1">
        <v>0</v>
      </c>
    </row>
    <row r="98" spans="1:17">
      <c r="A98" s="1" t="s">
        <v>670</v>
      </c>
      <c r="B98" s="1" t="s">
        <v>820</v>
      </c>
      <c r="D98" s="1">
        <v>0</v>
      </c>
      <c r="E98" s="1">
        <v>0</v>
      </c>
      <c r="F98" s="1">
        <v>0</v>
      </c>
      <c r="G98" s="1">
        <v>0</v>
      </c>
      <c r="H98" s="1">
        <v>0</v>
      </c>
      <c r="I98" s="1">
        <v>0</v>
      </c>
      <c r="J98" s="1">
        <v>0</v>
      </c>
      <c r="K98" s="1">
        <v>0</v>
      </c>
      <c r="L98" s="1">
        <v>0</v>
      </c>
      <c r="M98" s="1">
        <v>0</v>
      </c>
      <c r="N98" s="1">
        <v>0</v>
      </c>
      <c r="O98" s="1">
        <v>0</v>
      </c>
      <c r="P98" s="1">
        <v>0</v>
      </c>
      <c r="Q98" s="1">
        <v>0</v>
      </c>
    </row>
    <row r="99" spans="1:17">
      <c r="A99" s="1" t="s">
        <v>764</v>
      </c>
      <c r="B99" s="1" t="s">
        <v>821</v>
      </c>
      <c r="D99" s="1">
        <v>0</v>
      </c>
      <c r="E99" s="1">
        <v>0</v>
      </c>
      <c r="F99" s="1">
        <v>0</v>
      </c>
      <c r="G99" s="1">
        <v>0</v>
      </c>
      <c r="H99" s="1">
        <v>0</v>
      </c>
      <c r="I99" s="1">
        <v>0</v>
      </c>
      <c r="J99" s="1">
        <v>0</v>
      </c>
      <c r="K99" s="1">
        <v>0</v>
      </c>
      <c r="L99" s="1">
        <v>0</v>
      </c>
      <c r="M99" s="1">
        <v>0</v>
      </c>
      <c r="N99" s="1">
        <v>0</v>
      </c>
      <c r="O99" s="1">
        <v>0</v>
      </c>
      <c r="P99" s="1">
        <v>0</v>
      </c>
      <c r="Q99" s="1">
        <v>0</v>
      </c>
    </row>
    <row r="100" spans="1:17">
      <c r="A100" s="1" t="s">
        <v>766</v>
      </c>
      <c r="B100" s="1" t="s">
        <v>822</v>
      </c>
      <c r="D100" s="1">
        <v>0</v>
      </c>
      <c r="E100" s="1">
        <v>0</v>
      </c>
      <c r="F100" s="1">
        <v>0</v>
      </c>
      <c r="G100" s="1">
        <v>0</v>
      </c>
      <c r="H100" s="1">
        <v>0</v>
      </c>
      <c r="I100" s="1">
        <v>0</v>
      </c>
      <c r="J100" s="1">
        <v>0</v>
      </c>
      <c r="K100" s="1">
        <v>0</v>
      </c>
      <c r="L100" s="1">
        <v>0</v>
      </c>
      <c r="M100" s="1">
        <v>0</v>
      </c>
      <c r="N100" s="1">
        <v>0</v>
      </c>
      <c r="O100" s="1">
        <v>0</v>
      </c>
      <c r="P100" s="1">
        <v>0</v>
      </c>
      <c r="Q100" s="1">
        <v>0</v>
      </c>
    </row>
    <row r="101" spans="1:17">
      <c r="A101" s="1" t="s">
        <v>658</v>
      </c>
      <c r="B101" s="1" t="s">
        <v>823</v>
      </c>
      <c r="D101" s="1">
        <v>0</v>
      </c>
      <c r="E101" s="1">
        <v>0</v>
      </c>
      <c r="F101" s="1">
        <v>0</v>
      </c>
      <c r="G101" s="1">
        <v>0</v>
      </c>
      <c r="H101" s="1">
        <v>0</v>
      </c>
      <c r="I101" s="1">
        <v>0</v>
      </c>
      <c r="J101" s="1">
        <v>0</v>
      </c>
      <c r="K101" s="1">
        <v>0</v>
      </c>
      <c r="L101" s="1">
        <v>0</v>
      </c>
      <c r="M101" s="1">
        <v>0</v>
      </c>
      <c r="N101" s="1">
        <v>0</v>
      </c>
      <c r="O101" s="1">
        <v>0</v>
      </c>
      <c r="P101" s="1">
        <v>0</v>
      </c>
      <c r="Q101" s="1">
        <v>0</v>
      </c>
    </row>
    <row r="102" spans="1:17">
      <c r="A102" s="1" t="s">
        <v>660</v>
      </c>
      <c r="B102" s="1" t="s">
        <v>824</v>
      </c>
      <c r="D102" s="1">
        <v>0</v>
      </c>
      <c r="E102" s="1">
        <v>0</v>
      </c>
      <c r="F102" s="1">
        <v>0</v>
      </c>
      <c r="G102" s="1">
        <v>0</v>
      </c>
      <c r="H102" s="1">
        <v>0</v>
      </c>
      <c r="I102" s="1">
        <v>0</v>
      </c>
      <c r="J102" s="1">
        <v>0</v>
      </c>
      <c r="K102" s="1">
        <v>0</v>
      </c>
      <c r="L102" s="1">
        <v>0</v>
      </c>
      <c r="M102" s="1">
        <v>0</v>
      </c>
      <c r="N102" s="1">
        <v>0</v>
      </c>
      <c r="O102" s="1">
        <v>0</v>
      </c>
      <c r="P102" s="1">
        <v>0</v>
      </c>
      <c r="Q102" s="1">
        <v>0</v>
      </c>
    </row>
    <row r="103" spans="1:17">
      <c r="A103" s="1" t="s">
        <v>758</v>
      </c>
      <c r="B103" s="1" t="s">
        <v>825</v>
      </c>
      <c r="D103" s="1">
        <v>0</v>
      </c>
      <c r="E103" s="1">
        <v>0</v>
      </c>
      <c r="F103" s="1">
        <v>0</v>
      </c>
      <c r="G103" s="1">
        <v>0</v>
      </c>
      <c r="H103" s="1">
        <v>0</v>
      </c>
      <c r="I103" s="1">
        <v>0</v>
      </c>
      <c r="J103" s="1">
        <v>0</v>
      </c>
      <c r="K103" s="1">
        <v>0</v>
      </c>
      <c r="L103" s="1">
        <v>0</v>
      </c>
      <c r="M103" s="1">
        <v>0</v>
      </c>
      <c r="N103" s="1">
        <v>0</v>
      </c>
      <c r="O103" s="1">
        <v>0</v>
      </c>
      <c r="P103" s="1">
        <v>0</v>
      </c>
      <c r="Q103" s="1">
        <v>0</v>
      </c>
    </row>
    <row r="104" spans="1:17">
      <c r="A104" s="1" t="s">
        <v>664</v>
      </c>
      <c r="B104" s="1" t="s">
        <v>826</v>
      </c>
      <c r="D104" s="1">
        <v>0</v>
      </c>
      <c r="E104" s="1">
        <v>0</v>
      </c>
      <c r="F104" s="1">
        <v>0</v>
      </c>
      <c r="G104" s="1">
        <v>0</v>
      </c>
      <c r="H104" s="1">
        <v>0</v>
      </c>
      <c r="I104" s="1">
        <v>0</v>
      </c>
      <c r="J104" s="1">
        <v>0</v>
      </c>
      <c r="K104" s="1">
        <v>0</v>
      </c>
      <c r="L104" s="1">
        <v>0</v>
      </c>
      <c r="M104" s="1">
        <v>0</v>
      </c>
      <c r="N104" s="1">
        <v>0</v>
      </c>
      <c r="O104" s="1">
        <v>0</v>
      </c>
      <c r="P104" s="1">
        <v>0</v>
      </c>
      <c r="Q104" s="1">
        <v>0</v>
      </c>
    </row>
    <row r="105" spans="1:17">
      <c r="A105" s="1" t="s">
        <v>666</v>
      </c>
      <c r="B105" s="1" t="s">
        <v>827</v>
      </c>
      <c r="D105" s="1">
        <v>0</v>
      </c>
      <c r="E105" s="1">
        <v>0</v>
      </c>
      <c r="F105" s="1">
        <v>0</v>
      </c>
      <c r="G105" s="1">
        <v>0</v>
      </c>
      <c r="H105" s="1">
        <v>0</v>
      </c>
      <c r="I105" s="1">
        <v>0</v>
      </c>
      <c r="J105" s="1">
        <v>0</v>
      </c>
      <c r="K105" s="1">
        <v>0</v>
      </c>
      <c r="L105" s="1">
        <v>0</v>
      </c>
      <c r="M105" s="1">
        <v>0</v>
      </c>
      <c r="N105" s="1">
        <v>0</v>
      </c>
      <c r="O105" s="1">
        <v>0</v>
      </c>
      <c r="P105" s="1">
        <v>0</v>
      </c>
      <c r="Q105" s="1">
        <v>0</v>
      </c>
    </row>
    <row r="106" spans="1:17">
      <c r="A106" s="1" t="s">
        <v>668</v>
      </c>
      <c r="B106" s="1" t="s">
        <v>828</v>
      </c>
      <c r="D106" s="1">
        <v>0</v>
      </c>
      <c r="E106" s="1">
        <v>0</v>
      </c>
      <c r="F106" s="1">
        <v>0</v>
      </c>
      <c r="G106" s="1">
        <v>0</v>
      </c>
      <c r="H106" s="1">
        <v>0</v>
      </c>
      <c r="I106" s="1">
        <v>0</v>
      </c>
      <c r="J106" s="1">
        <v>0</v>
      </c>
      <c r="K106" s="1">
        <v>0</v>
      </c>
      <c r="L106" s="1">
        <v>0</v>
      </c>
      <c r="M106" s="1">
        <v>0</v>
      </c>
      <c r="N106" s="1">
        <v>0</v>
      </c>
      <c r="O106" s="1">
        <v>0</v>
      </c>
      <c r="P106" s="1">
        <v>0</v>
      </c>
      <c r="Q106" s="1">
        <v>0</v>
      </c>
    </row>
    <row r="107" spans="1:17">
      <c r="A107" s="1" t="s">
        <v>670</v>
      </c>
      <c r="B107" s="1" t="s">
        <v>829</v>
      </c>
      <c r="D107" s="1">
        <v>0</v>
      </c>
      <c r="E107" s="1">
        <v>0</v>
      </c>
      <c r="F107" s="1">
        <v>0</v>
      </c>
      <c r="G107" s="1">
        <v>0</v>
      </c>
      <c r="H107" s="1">
        <v>0</v>
      </c>
      <c r="I107" s="1">
        <v>0</v>
      </c>
      <c r="J107" s="1">
        <v>0</v>
      </c>
      <c r="K107" s="1">
        <v>0</v>
      </c>
      <c r="L107" s="1">
        <v>0</v>
      </c>
      <c r="M107" s="1">
        <v>0</v>
      </c>
      <c r="N107" s="1">
        <v>0</v>
      </c>
      <c r="O107" s="1">
        <v>0</v>
      </c>
      <c r="P107" s="1">
        <v>0</v>
      </c>
      <c r="Q107" s="1">
        <v>0</v>
      </c>
    </row>
    <row r="108" spans="1:17">
      <c r="A108" s="1" t="s">
        <v>764</v>
      </c>
      <c r="B108" s="1" t="s">
        <v>830</v>
      </c>
      <c r="D108" s="1">
        <v>0</v>
      </c>
      <c r="E108" s="1">
        <v>0</v>
      </c>
      <c r="F108" s="1">
        <v>0</v>
      </c>
      <c r="G108" s="1">
        <v>0</v>
      </c>
      <c r="H108" s="1">
        <v>0</v>
      </c>
      <c r="I108" s="1">
        <v>0</v>
      </c>
      <c r="J108" s="1">
        <v>0</v>
      </c>
      <c r="K108" s="1">
        <v>0</v>
      </c>
      <c r="L108" s="1">
        <v>0</v>
      </c>
      <c r="M108" s="1">
        <v>0</v>
      </c>
      <c r="N108" s="1">
        <v>0</v>
      </c>
      <c r="O108" s="1">
        <v>0</v>
      </c>
      <c r="P108" s="1">
        <v>0</v>
      </c>
      <c r="Q108" s="1">
        <v>0</v>
      </c>
    </row>
    <row r="109" spans="1:17">
      <c r="A109" s="1" t="s">
        <v>766</v>
      </c>
      <c r="B109" s="1" t="s">
        <v>831</v>
      </c>
      <c r="D109" s="1">
        <v>0</v>
      </c>
      <c r="E109" s="1">
        <v>0</v>
      </c>
      <c r="F109" s="1">
        <v>0</v>
      </c>
      <c r="G109" s="1">
        <v>0</v>
      </c>
      <c r="H109" s="1">
        <v>0</v>
      </c>
      <c r="I109" s="1">
        <v>0</v>
      </c>
      <c r="J109" s="1">
        <v>0</v>
      </c>
      <c r="K109" s="1">
        <v>0</v>
      </c>
      <c r="L109" s="1">
        <v>0</v>
      </c>
      <c r="M109" s="1">
        <v>0</v>
      </c>
      <c r="N109" s="1">
        <v>0</v>
      </c>
      <c r="O109" s="1">
        <v>0</v>
      </c>
      <c r="P109" s="1">
        <v>0</v>
      </c>
      <c r="Q109" s="1">
        <v>0</v>
      </c>
    </row>
    <row r="110" spans="1:17">
      <c r="A110" s="1" t="s">
        <v>685</v>
      </c>
      <c r="B110" s="1" t="s">
        <v>832</v>
      </c>
      <c r="D110" s="1">
        <v>0</v>
      </c>
      <c r="E110" s="1">
        <v>0</v>
      </c>
      <c r="F110" s="1">
        <v>0</v>
      </c>
      <c r="G110" s="1">
        <v>0</v>
      </c>
      <c r="H110" s="1">
        <v>0</v>
      </c>
      <c r="I110" s="1">
        <v>0</v>
      </c>
      <c r="J110" s="1">
        <v>0</v>
      </c>
      <c r="K110" s="1">
        <v>0</v>
      </c>
      <c r="L110" s="1">
        <v>0</v>
      </c>
      <c r="M110" s="1">
        <v>0</v>
      </c>
      <c r="N110" s="1">
        <v>0</v>
      </c>
      <c r="O110" s="1">
        <v>0</v>
      </c>
      <c r="P110" s="1">
        <v>0</v>
      </c>
      <c r="Q110" s="1">
        <v>0</v>
      </c>
    </row>
    <row r="111" spans="1:17">
      <c r="A111" s="1" t="s">
        <v>687</v>
      </c>
      <c r="B111" s="1" t="s">
        <v>833</v>
      </c>
      <c r="D111" s="1">
        <v>0</v>
      </c>
      <c r="E111" s="1">
        <v>0</v>
      </c>
      <c r="F111" s="1">
        <v>0</v>
      </c>
      <c r="G111" s="1">
        <v>0</v>
      </c>
      <c r="H111" s="1">
        <v>0</v>
      </c>
      <c r="I111" s="1">
        <v>0</v>
      </c>
      <c r="J111" s="1">
        <v>0</v>
      </c>
      <c r="K111" s="1">
        <v>0</v>
      </c>
      <c r="L111" s="1">
        <v>0</v>
      </c>
      <c r="M111" s="1">
        <v>0</v>
      </c>
      <c r="N111" s="1">
        <v>0</v>
      </c>
      <c r="O111" s="1">
        <v>0</v>
      </c>
      <c r="P111" s="1">
        <v>0</v>
      </c>
      <c r="Q111" s="1">
        <v>0</v>
      </c>
    </row>
    <row r="112" spans="1:17">
      <c r="A112" s="1" t="s">
        <v>599</v>
      </c>
      <c r="B112" s="1" t="s">
        <v>834</v>
      </c>
      <c r="C112" s="499"/>
      <c r="D112" s="1">
        <v>0</v>
      </c>
      <c r="E112" s="1">
        <v>0</v>
      </c>
      <c r="F112" s="1">
        <v>0</v>
      </c>
      <c r="G112" s="1">
        <v>0</v>
      </c>
      <c r="H112" s="1">
        <v>0</v>
      </c>
      <c r="I112" s="1">
        <v>0</v>
      </c>
      <c r="J112" s="1">
        <v>0</v>
      </c>
      <c r="K112" s="1">
        <v>0</v>
      </c>
      <c r="L112" s="1">
        <v>0</v>
      </c>
      <c r="M112" s="1">
        <v>0</v>
      </c>
      <c r="N112" s="1">
        <v>0</v>
      </c>
      <c r="O112" s="1">
        <v>0</v>
      </c>
      <c r="P112" s="1">
        <v>0</v>
      </c>
      <c r="Q112" s="1">
        <v>0</v>
      </c>
    </row>
    <row r="113" spans="1:17">
      <c r="A113" s="1" t="s">
        <v>602</v>
      </c>
      <c r="B113" s="1" t="s">
        <v>835</v>
      </c>
      <c r="D113" s="1">
        <v>0</v>
      </c>
      <c r="E113" s="1">
        <v>0</v>
      </c>
      <c r="F113" s="1">
        <v>0</v>
      </c>
      <c r="G113" s="1">
        <v>0</v>
      </c>
      <c r="H113" s="1">
        <v>0</v>
      </c>
      <c r="I113" s="1">
        <v>0</v>
      </c>
      <c r="J113" s="1">
        <v>0</v>
      </c>
      <c r="K113" s="1">
        <v>0</v>
      </c>
      <c r="L113" s="1">
        <v>0</v>
      </c>
      <c r="M113" s="1">
        <v>0</v>
      </c>
      <c r="N113" s="1">
        <v>0</v>
      </c>
      <c r="O113" s="1">
        <v>0</v>
      </c>
      <c r="P113" s="1">
        <v>0</v>
      </c>
      <c r="Q113" s="1">
        <v>0</v>
      </c>
    </row>
    <row r="114" spans="1:17">
      <c r="A114" s="1" t="s">
        <v>604</v>
      </c>
      <c r="B114" s="1" t="s">
        <v>836</v>
      </c>
      <c r="D114" s="1">
        <v>0</v>
      </c>
      <c r="E114" s="1">
        <v>0</v>
      </c>
      <c r="F114" s="1">
        <v>0</v>
      </c>
      <c r="G114" s="1">
        <v>0</v>
      </c>
      <c r="H114" s="1">
        <v>0</v>
      </c>
      <c r="I114" s="1">
        <v>0</v>
      </c>
      <c r="J114" s="1">
        <v>0</v>
      </c>
      <c r="K114" s="1">
        <v>0</v>
      </c>
      <c r="L114" s="1">
        <v>0</v>
      </c>
      <c r="M114" s="1">
        <v>0</v>
      </c>
      <c r="N114" s="1">
        <v>0</v>
      </c>
      <c r="O114" s="1">
        <v>0</v>
      </c>
      <c r="P114" s="1">
        <v>0</v>
      </c>
      <c r="Q114" s="1">
        <v>0</v>
      </c>
    </row>
    <row r="115" spans="1:17">
      <c r="A115" s="1" t="s">
        <v>599</v>
      </c>
      <c r="B115" s="1" t="s">
        <v>837</v>
      </c>
      <c r="D115" s="1">
        <v>0</v>
      </c>
      <c r="E115" s="1">
        <v>0</v>
      </c>
      <c r="F115" s="1">
        <v>0</v>
      </c>
      <c r="G115" s="1">
        <v>0</v>
      </c>
      <c r="H115" s="1">
        <v>0</v>
      </c>
      <c r="I115" s="1">
        <v>0</v>
      </c>
      <c r="J115" s="1">
        <v>0</v>
      </c>
      <c r="K115" s="1">
        <v>0</v>
      </c>
      <c r="L115" s="1">
        <v>0</v>
      </c>
      <c r="M115" s="1">
        <v>0</v>
      </c>
      <c r="N115" s="1">
        <v>0</v>
      </c>
      <c r="O115" s="1">
        <v>0</v>
      </c>
      <c r="P115" s="1">
        <v>0</v>
      </c>
      <c r="Q115" s="1">
        <v>0</v>
      </c>
    </row>
    <row r="116" spans="1:17">
      <c r="A116" s="1" t="s">
        <v>602</v>
      </c>
      <c r="B116" s="1" t="s">
        <v>838</v>
      </c>
      <c r="D116" s="1">
        <v>0</v>
      </c>
      <c r="E116" s="1">
        <v>0</v>
      </c>
      <c r="F116" s="1">
        <v>0</v>
      </c>
      <c r="G116" s="1">
        <v>0</v>
      </c>
      <c r="H116" s="1">
        <v>0</v>
      </c>
      <c r="I116" s="1">
        <v>0</v>
      </c>
      <c r="J116" s="1">
        <v>0</v>
      </c>
      <c r="K116" s="1">
        <v>0</v>
      </c>
      <c r="L116" s="1">
        <v>0</v>
      </c>
      <c r="M116" s="1">
        <v>0</v>
      </c>
      <c r="N116" s="1">
        <v>0</v>
      </c>
      <c r="O116" s="1">
        <v>0</v>
      </c>
      <c r="P116" s="1">
        <v>0</v>
      </c>
      <c r="Q116" s="1">
        <v>0</v>
      </c>
    </row>
    <row r="117" spans="1:17">
      <c r="A117" s="1" t="s">
        <v>604</v>
      </c>
      <c r="B117" s="1" t="s">
        <v>839</v>
      </c>
      <c r="D117" s="1">
        <v>0</v>
      </c>
      <c r="E117" s="1">
        <v>0</v>
      </c>
      <c r="F117" s="1">
        <v>0</v>
      </c>
      <c r="G117" s="1">
        <v>0</v>
      </c>
      <c r="H117" s="1">
        <v>0</v>
      </c>
      <c r="I117" s="1">
        <v>0</v>
      </c>
      <c r="J117" s="1">
        <v>0</v>
      </c>
      <c r="K117" s="1">
        <v>0</v>
      </c>
      <c r="L117" s="1">
        <v>0</v>
      </c>
      <c r="M117" s="1">
        <v>0</v>
      </c>
      <c r="N117" s="1">
        <v>0</v>
      </c>
      <c r="O117" s="1">
        <v>0</v>
      </c>
      <c r="P117" s="1">
        <v>0</v>
      </c>
      <c r="Q117" s="1">
        <v>0</v>
      </c>
    </row>
    <row r="118" spans="1:17">
      <c r="A118" s="1" t="s">
        <v>720</v>
      </c>
      <c r="B118" s="1" t="s">
        <v>840</v>
      </c>
      <c r="D118" s="1">
        <v>0</v>
      </c>
      <c r="E118" s="1">
        <v>0</v>
      </c>
      <c r="F118" s="1">
        <v>0</v>
      </c>
      <c r="G118" s="1">
        <v>0</v>
      </c>
      <c r="H118" s="1">
        <v>0</v>
      </c>
      <c r="I118" s="1">
        <v>0</v>
      </c>
      <c r="J118" s="1">
        <v>0</v>
      </c>
      <c r="K118" s="1">
        <v>0</v>
      </c>
      <c r="L118" s="1">
        <v>0</v>
      </c>
      <c r="M118" s="1">
        <v>0</v>
      </c>
      <c r="N118" s="1">
        <v>0</v>
      </c>
      <c r="O118" s="1">
        <v>0</v>
      </c>
      <c r="P118" s="1">
        <v>0</v>
      </c>
      <c r="Q118" s="1">
        <v>0</v>
      </c>
    </row>
    <row r="119" spans="1:17">
      <c r="A119" s="1" t="s">
        <v>722</v>
      </c>
      <c r="B119" s="1" t="s">
        <v>841</v>
      </c>
      <c r="D119" s="1">
        <v>0</v>
      </c>
      <c r="E119" s="1">
        <v>0</v>
      </c>
      <c r="F119" s="1">
        <v>0</v>
      </c>
      <c r="G119" s="1">
        <v>0</v>
      </c>
      <c r="H119" s="1">
        <v>0</v>
      </c>
      <c r="I119" s="1">
        <v>0</v>
      </c>
      <c r="J119" s="1">
        <v>0</v>
      </c>
      <c r="K119" s="1">
        <v>0</v>
      </c>
      <c r="L119" s="1">
        <v>0</v>
      </c>
      <c r="M119" s="1">
        <v>0</v>
      </c>
      <c r="N119" s="1">
        <v>0</v>
      </c>
      <c r="O119" s="1">
        <v>0</v>
      </c>
      <c r="P119" s="1">
        <v>0</v>
      </c>
      <c r="Q119" s="1">
        <v>0</v>
      </c>
    </row>
    <row r="120" spans="1:17">
      <c r="A120" s="1" t="s">
        <v>724</v>
      </c>
      <c r="B120" s="1" t="s">
        <v>842</v>
      </c>
      <c r="D120" s="1">
        <v>0</v>
      </c>
      <c r="E120" s="1">
        <v>0</v>
      </c>
      <c r="F120" s="1">
        <v>0</v>
      </c>
      <c r="G120" s="1">
        <v>0</v>
      </c>
      <c r="H120" s="1">
        <v>0</v>
      </c>
      <c r="I120" s="1">
        <v>0</v>
      </c>
      <c r="J120" s="1">
        <v>0</v>
      </c>
      <c r="K120" s="1">
        <v>0</v>
      </c>
      <c r="L120" s="1">
        <v>0</v>
      </c>
      <c r="M120" s="1">
        <v>0</v>
      </c>
      <c r="N120" s="1">
        <v>0</v>
      </c>
      <c r="O120" s="1">
        <v>0</v>
      </c>
      <c r="P120" s="1">
        <v>0</v>
      </c>
      <c r="Q120" s="1">
        <v>0</v>
      </c>
    </row>
    <row r="121" spans="1:17">
      <c r="A121" s="1" t="s">
        <v>618</v>
      </c>
      <c r="B121" s="1" t="s">
        <v>843</v>
      </c>
      <c r="D121" s="1">
        <v>0</v>
      </c>
      <c r="E121" s="1">
        <v>0</v>
      </c>
      <c r="F121" s="1">
        <v>0</v>
      </c>
      <c r="G121" s="1">
        <v>0</v>
      </c>
      <c r="H121" s="1">
        <v>0</v>
      </c>
      <c r="I121" s="1">
        <v>0</v>
      </c>
      <c r="J121" s="1">
        <v>0</v>
      </c>
      <c r="K121" s="1">
        <v>0</v>
      </c>
      <c r="L121" s="1">
        <v>0</v>
      </c>
      <c r="M121" s="1">
        <v>0</v>
      </c>
      <c r="N121" s="1">
        <v>0</v>
      </c>
      <c r="O121" s="1">
        <v>0</v>
      </c>
      <c r="P121" s="1">
        <v>0</v>
      </c>
      <c r="Q121" s="1">
        <v>0</v>
      </c>
    </row>
    <row r="122" spans="1:17">
      <c r="A122" s="1" t="s">
        <v>620</v>
      </c>
      <c r="B122" s="1" t="s">
        <v>844</v>
      </c>
      <c r="D122" s="1">
        <v>0</v>
      </c>
      <c r="E122" s="1">
        <v>0</v>
      </c>
      <c r="F122" s="1">
        <v>0</v>
      </c>
      <c r="G122" s="1">
        <v>0</v>
      </c>
      <c r="H122" s="1">
        <v>0</v>
      </c>
      <c r="I122" s="1">
        <v>0</v>
      </c>
      <c r="J122" s="1">
        <v>0</v>
      </c>
      <c r="K122" s="1">
        <v>0</v>
      </c>
      <c r="L122" s="1">
        <v>0</v>
      </c>
      <c r="M122" s="1">
        <v>0</v>
      </c>
      <c r="N122" s="1">
        <v>0</v>
      </c>
      <c r="O122" s="1">
        <v>0</v>
      </c>
      <c r="P122" s="1">
        <v>0</v>
      </c>
      <c r="Q122" s="1">
        <v>0</v>
      </c>
    </row>
    <row r="123" spans="1:17">
      <c r="A123" s="1" t="s">
        <v>622</v>
      </c>
      <c r="B123" s="1" t="s">
        <v>845</v>
      </c>
      <c r="D123" s="1">
        <v>0</v>
      </c>
      <c r="E123" s="1">
        <v>0</v>
      </c>
      <c r="F123" s="1">
        <v>0</v>
      </c>
      <c r="G123" s="1">
        <v>0</v>
      </c>
      <c r="H123" s="1">
        <v>0</v>
      </c>
      <c r="I123" s="1">
        <v>0</v>
      </c>
      <c r="J123" s="1">
        <v>0</v>
      </c>
      <c r="K123" s="1">
        <v>0</v>
      </c>
      <c r="L123" s="1">
        <v>0</v>
      </c>
      <c r="M123" s="1">
        <v>0</v>
      </c>
      <c r="N123" s="1">
        <v>0</v>
      </c>
      <c r="O123" s="1">
        <v>0</v>
      </c>
      <c r="P123" s="1">
        <v>0</v>
      </c>
      <c r="Q123" s="1">
        <v>0</v>
      </c>
    </row>
    <row r="124" spans="1:17">
      <c r="A124" s="1" t="s">
        <v>624</v>
      </c>
      <c r="B124" s="1" t="s">
        <v>846</v>
      </c>
      <c r="D124" s="1">
        <v>0</v>
      </c>
      <c r="E124" s="1">
        <v>0</v>
      </c>
      <c r="F124" s="1">
        <v>0</v>
      </c>
      <c r="G124" s="1">
        <v>0</v>
      </c>
      <c r="H124" s="1">
        <v>0</v>
      </c>
      <c r="I124" s="1">
        <v>0</v>
      </c>
      <c r="J124" s="1">
        <v>0</v>
      </c>
      <c r="K124" s="1">
        <v>0</v>
      </c>
      <c r="L124" s="1">
        <v>0</v>
      </c>
      <c r="M124" s="1">
        <v>0</v>
      </c>
      <c r="N124" s="1">
        <v>0</v>
      </c>
      <c r="O124" s="1">
        <v>0</v>
      </c>
      <c r="P124" s="1">
        <v>0</v>
      </c>
      <c r="Q124" s="1">
        <v>0</v>
      </c>
    </row>
    <row r="125" spans="1:17">
      <c r="A125" s="1" t="s">
        <v>730</v>
      </c>
      <c r="B125" s="1" t="s">
        <v>847</v>
      </c>
      <c r="D125" s="1">
        <v>0</v>
      </c>
      <c r="E125" s="1">
        <v>0</v>
      </c>
      <c r="F125" s="1">
        <v>0</v>
      </c>
      <c r="G125" s="1">
        <v>0</v>
      </c>
      <c r="H125" s="1">
        <v>0</v>
      </c>
      <c r="I125" s="1">
        <v>0</v>
      </c>
      <c r="J125" s="1">
        <v>0</v>
      </c>
      <c r="K125" s="1">
        <v>0</v>
      </c>
      <c r="L125" s="1">
        <v>0</v>
      </c>
      <c r="M125" s="1">
        <v>0</v>
      </c>
      <c r="N125" s="1">
        <v>0</v>
      </c>
      <c r="O125" s="1">
        <v>0</v>
      </c>
      <c r="P125" s="1">
        <v>0</v>
      </c>
      <c r="Q125" s="1">
        <v>0</v>
      </c>
    </row>
    <row r="126" spans="1:17">
      <c r="A126" s="1" t="s">
        <v>628</v>
      </c>
      <c r="B126" s="1" t="s">
        <v>848</v>
      </c>
      <c r="D126" s="1">
        <v>0</v>
      </c>
      <c r="E126" s="1">
        <v>0</v>
      </c>
      <c r="F126" s="1">
        <v>0</v>
      </c>
      <c r="G126" s="1">
        <v>0</v>
      </c>
      <c r="H126" s="1">
        <v>0</v>
      </c>
      <c r="I126" s="1">
        <v>0</v>
      </c>
      <c r="J126" s="1">
        <v>0</v>
      </c>
      <c r="K126" s="1">
        <v>0</v>
      </c>
      <c r="L126" s="1">
        <v>0</v>
      </c>
      <c r="M126" s="1">
        <v>0</v>
      </c>
      <c r="N126" s="1">
        <v>0</v>
      </c>
      <c r="O126" s="1">
        <v>0</v>
      </c>
      <c r="P126" s="1">
        <v>0</v>
      </c>
      <c r="Q126" s="1">
        <v>0</v>
      </c>
    </row>
    <row r="127" spans="1:17">
      <c r="A127" s="1" t="s">
        <v>733</v>
      </c>
      <c r="B127" s="1" t="s">
        <v>849</v>
      </c>
      <c r="D127" s="1">
        <v>0</v>
      </c>
      <c r="E127" s="1">
        <v>0</v>
      </c>
      <c r="F127" s="1">
        <v>0</v>
      </c>
      <c r="G127" s="1">
        <v>0</v>
      </c>
      <c r="H127" s="1">
        <v>0</v>
      </c>
      <c r="I127" s="1">
        <v>0</v>
      </c>
      <c r="J127" s="1">
        <v>0</v>
      </c>
      <c r="K127" s="1">
        <v>0</v>
      </c>
      <c r="L127" s="1">
        <v>0</v>
      </c>
      <c r="M127" s="1">
        <v>0</v>
      </c>
      <c r="N127" s="1">
        <v>0</v>
      </c>
      <c r="O127" s="1">
        <v>0</v>
      </c>
      <c r="P127" s="1">
        <v>0</v>
      </c>
      <c r="Q127" s="1">
        <v>0</v>
      </c>
    </row>
    <row r="128" spans="1:17">
      <c r="A128" s="1" t="s">
        <v>632</v>
      </c>
      <c r="B128" s="1" t="s">
        <v>850</v>
      </c>
      <c r="D128" s="1">
        <v>0</v>
      </c>
      <c r="E128" s="1">
        <v>0</v>
      </c>
      <c r="F128" s="1">
        <v>0</v>
      </c>
      <c r="G128" s="1">
        <v>0</v>
      </c>
      <c r="H128" s="1">
        <v>0</v>
      </c>
      <c r="I128" s="1">
        <v>0</v>
      </c>
      <c r="J128" s="1">
        <v>0</v>
      </c>
      <c r="K128" s="1">
        <v>0</v>
      </c>
      <c r="L128" s="1">
        <v>0</v>
      </c>
      <c r="M128" s="1">
        <v>0</v>
      </c>
      <c r="N128" s="1">
        <v>0</v>
      </c>
      <c r="O128" s="1">
        <v>0</v>
      </c>
      <c r="P128" s="1">
        <v>0</v>
      </c>
      <c r="Q128" s="1">
        <v>0</v>
      </c>
    </row>
    <row r="129" spans="1:17">
      <c r="A129" s="1" t="s">
        <v>736</v>
      </c>
      <c r="B129" s="1" t="s">
        <v>851</v>
      </c>
      <c r="D129" s="1">
        <v>0</v>
      </c>
      <c r="E129" s="1">
        <v>0</v>
      </c>
      <c r="F129" s="1">
        <v>0</v>
      </c>
      <c r="G129" s="1">
        <v>0</v>
      </c>
      <c r="H129" s="1">
        <v>0</v>
      </c>
      <c r="I129" s="1">
        <v>0</v>
      </c>
      <c r="J129" s="1">
        <v>0</v>
      </c>
      <c r="K129" s="1">
        <v>0</v>
      </c>
      <c r="L129" s="1">
        <v>0</v>
      </c>
      <c r="M129" s="1">
        <v>0</v>
      </c>
      <c r="N129" s="1">
        <v>0</v>
      </c>
      <c r="O129" s="1">
        <v>0</v>
      </c>
      <c r="P129" s="1">
        <v>0</v>
      </c>
      <c r="Q129" s="1">
        <v>0</v>
      </c>
    </row>
    <row r="130" spans="1:17">
      <c r="A130" s="1" t="s">
        <v>738</v>
      </c>
      <c r="B130" s="1" t="s">
        <v>852</v>
      </c>
      <c r="D130" s="1">
        <v>0</v>
      </c>
      <c r="E130" s="1">
        <v>0</v>
      </c>
      <c r="F130" s="1">
        <v>0</v>
      </c>
      <c r="G130" s="1">
        <v>0</v>
      </c>
      <c r="H130" s="1">
        <v>0</v>
      </c>
      <c r="I130" s="1">
        <v>0</v>
      </c>
      <c r="J130" s="1">
        <v>0</v>
      </c>
      <c r="K130" s="1">
        <v>0</v>
      </c>
      <c r="L130" s="1">
        <v>0</v>
      </c>
      <c r="M130" s="1">
        <v>0</v>
      </c>
      <c r="N130" s="1">
        <v>0</v>
      </c>
      <c r="O130" s="1">
        <v>0</v>
      </c>
      <c r="P130" s="1">
        <v>0</v>
      </c>
      <c r="Q130" s="1">
        <v>0</v>
      </c>
    </row>
    <row r="131" spans="1:17">
      <c r="A131" s="1" t="s">
        <v>638</v>
      </c>
      <c r="B131" s="1" t="s">
        <v>853</v>
      </c>
      <c r="D131" s="1">
        <v>0</v>
      </c>
      <c r="E131" s="1">
        <v>0</v>
      </c>
      <c r="F131" s="1">
        <v>0</v>
      </c>
      <c r="G131" s="1">
        <v>0</v>
      </c>
      <c r="H131" s="1">
        <v>0</v>
      </c>
      <c r="I131" s="1">
        <v>0</v>
      </c>
      <c r="J131" s="1">
        <v>0</v>
      </c>
      <c r="K131" s="1">
        <v>0</v>
      </c>
      <c r="L131" s="1">
        <v>0</v>
      </c>
      <c r="M131" s="1">
        <v>0</v>
      </c>
      <c r="N131" s="1">
        <v>0</v>
      </c>
      <c r="O131" s="1">
        <v>0</v>
      </c>
      <c r="P131" s="1">
        <v>0</v>
      </c>
      <c r="Q131" s="1">
        <v>0</v>
      </c>
    </row>
    <row r="132" spans="1:17">
      <c r="A132" s="1" t="s">
        <v>640</v>
      </c>
      <c r="B132" s="1" t="s">
        <v>854</v>
      </c>
      <c r="D132" s="1">
        <v>0</v>
      </c>
      <c r="E132" s="1">
        <v>0</v>
      </c>
      <c r="F132" s="1">
        <v>0</v>
      </c>
      <c r="G132" s="1">
        <v>0</v>
      </c>
      <c r="H132" s="1">
        <v>0</v>
      </c>
      <c r="I132" s="1">
        <v>0</v>
      </c>
      <c r="J132" s="1">
        <v>0</v>
      </c>
      <c r="K132" s="1">
        <v>0</v>
      </c>
      <c r="L132" s="1">
        <v>0</v>
      </c>
      <c r="M132" s="1">
        <v>0</v>
      </c>
      <c r="N132" s="1">
        <v>0</v>
      </c>
      <c r="O132" s="1">
        <v>0</v>
      </c>
      <c r="P132" s="1">
        <v>0</v>
      </c>
      <c r="Q132" s="1">
        <v>0</v>
      </c>
    </row>
    <row r="133" spans="1:17">
      <c r="A133" s="1" t="s">
        <v>642</v>
      </c>
      <c r="B133" s="1" t="s">
        <v>855</v>
      </c>
      <c r="D133" s="1">
        <v>0</v>
      </c>
      <c r="E133" s="1">
        <v>0</v>
      </c>
      <c r="F133" s="1">
        <v>0</v>
      </c>
      <c r="G133" s="1">
        <v>0</v>
      </c>
      <c r="H133" s="1">
        <v>0</v>
      </c>
      <c r="I133" s="1">
        <v>0</v>
      </c>
      <c r="J133" s="1">
        <v>0</v>
      </c>
      <c r="K133" s="1">
        <v>0</v>
      </c>
      <c r="L133" s="1">
        <v>0</v>
      </c>
      <c r="M133" s="1">
        <v>0</v>
      </c>
      <c r="N133" s="1">
        <v>0</v>
      </c>
      <c r="O133" s="1">
        <v>0</v>
      </c>
      <c r="P133" s="1">
        <v>0</v>
      </c>
      <c r="Q133" s="1">
        <v>0</v>
      </c>
    </row>
    <row r="134" spans="1:17">
      <c r="A134" s="1" t="s">
        <v>618</v>
      </c>
      <c r="B134" s="1" t="s">
        <v>856</v>
      </c>
      <c r="D134" s="1">
        <v>0</v>
      </c>
      <c r="E134" s="1">
        <v>0</v>
      </c>
      <c r="F134" s="1">
        <v>0</v>
      </c>
      <c r="G134" s="1">
        <v>0</v>
      </c>
      <c r="H134" s="1">
        <v>0</v>
      </c>
      <c r="I134" s="1">
        <v>0</v>
      </c>
      <c r="J134" s="1">
        <v>0</v>
      </c>
      <c r="K134" s="1">
        <v>0</v>
      </c>
      <c r="L134" s="1">
        <v>0</v>
      </c>
      <c r="M134" s="1">
        <v>0</v>
      </c>
      <c r="N134" s="1">
        <v>0</v>
      </c>
      <c r="O134" s="1">
        <v>0</v>
      </c>
      <c r="P134" s="1">
        <v>0</v>
      </c>
      <c r="Q134" s="1">
        <v>0</v>
      </c>
    </row>
    <row r="135" spans="1:17">
      <c r="A135" s="1" t="s">
        <v>620</v>
      </c>
      <c r="B135" s="1" t="s">
        <v>857</v>
      </c>
      <c r="D135" s="1">
        <v>0</v>
      </c>
      <c r="E135" s="1">
        <v>0</v>
      </c>
      <c r="F135" s="1">
        <v>0</v>
      </c>
      <c r="G135" s="1">
        <v>0</v>
      </c>
      <c r="H135" s="1">
        <v>0</v>
      </c>
      <c r="I135" s="1">
        <v>0</v>
      </c>
      <c r="J135" s="1">
        <v>0</v>
      </c>
      <c r="K135" s="1">
        <v>0</v>
      </c>
      <c r="L135" s="1">
        <v>0</v>
      </c>
      <c r="M135" s="1">
        <v>0</v>
      </c>
      <c r="N135" s="1">
        <v>0</v>
      </c>
      <c r="O135" s="1">
        <v>0</v>
      </c>
      <c r="P135" s="1">
        <v>0</v>
      </c>
      <c r="Q135" s="1">
        <v>0</v>
      </c>
    </row>
    <row r="136" spans="1:17">
      <c r="A136" s="1" t="s">
        <v>622</v>
      </c>
      <c r="B136" s="1" t="s">
        <v>858</v>
      </c>
      <c r="D136" s="1">
        <v>0</v>
      </c>
      <c r="E136" s="1">
        <v>0</v>
      </c>
      <c r="F136" s="1">
        <v>0</v>
      </c>
      <c r="G136" s="1">
        <v>0</v>
      </c>
      <c r="H136" s="1">
        <v>0</v>
      </c>
      <c r="I136" s="1">
        <v>0</v>
      </c>
      <c r="J136" s="1">
        <v>0</v>
      </c>
      <c r="K136" s="1">
        <v>0</v>
      </c>
      <c r="L136" s="1">
        <v>0</v>
      </c>
      <c r="M136" s="1">
        <v>0</v>
      </c>
      <c r="N136" s="1">
        <v>0</v>
      </c>
      <c r="O136" s="1">
        <v>0</v>
      </c>
      <c r="P136" s="1">
        <v>0</v>
      </c>
      <c r="Q136" s="1">
        <v>0</v>
      </c>
    </row>
    <row r="137" spans="1:17">
      <c r="A137" s="1" t="s">
        <v>624</v>
      </c>
      <c r="B137" s="1" t="s">
        <v>859</v>
      </c>
      <c r="D137" s="1">
        <v>0</v>
      </c>
      <c r="E137" s="1">
        <v>0</v>
      </c>
      <c r="F137" s="1">
        <v>0</v>
      </c>
      <c r="G137" s="1">
        <v>0</v>
      </c>
      <c r="H137" s="1">
        <v>0</v>
      </c>
      <c r="I137" s="1">
        <v>0</v>
      </c>
      <c r="J137" s="1">
        <v>0</v>
      </c>
      <c r="K137" s="1">
        <v>0</v>
      </c>
      <c r="L137" s="1">
        <v>0</v>
      </c>
      <c r="M137" s="1">
        <v>0</v>
      </c>
      <c r="N137" s="1">
        <v>0</v>
      </c>
      <c r="O137" s="1">
        <v>0</v>
      </c>
      <c r="P137" s="1">
        <v>0</v>
      </c>
      <c r="Q137" s="1">
        <v>0</v>
      </c>
    </row>
    <row r="138" spans="1:17">
      <c r="A138" s="1" t="s">
        <v>730</v>
      </c>
      <c r="B138" s="1" t="s">
        <v>860</v>
      </c>
      <c r="D138" s="1">
        <v>0</v>
      </c>
      <c r="E138" s="1">
        <v>0</v>
      </c>
      <c r="F138" s="1">
        <v>0</v>
      </c>
      <c r="G138" s="1">
        <v>0</v>
      </c>
      <c r="H138" s="1">
        <v>0</v>
      </c>
      <c r="I138" s="1">
        <v>0</v>
      </c>
      <c r="J138" s="1">
        <v>0</v>
      </c>
      <c r="K138" s="1">
        <v>0</v>
      </c>
      <c r="L138" s="1">
        <v>0</v>
      </c>
      <c r="M138" s="1">
        <v>0</v>
      </c>
      <c r="N138" s="1">
        <v>0</v>
      </c>
      <c r="O138" s="1">
        <v>0</v>
      </c>
      <c r="P138" s="1">
        <v>0</v>
      </c>
      <c r="Q138" s="1">
        <v>0</v>
      </c>
    </row>
    <row r="139" spans="1:17">
      <c r="A139" s="1" t="s">
        <v>628</v>
      </c>
      <c r="B139" s="1" t="s">
        <v>861</v>
      </c>
      <c r="D139" s="1">
        <v>0</v>
      </c>
      <c r="E139" s="1">
        <v>0</v>
      </c>
      <c r="F139" s="1">
        <v>0</v>
      </c>
      <c r="G139" s="1">
        <v>0</v>
      </c>
      <c r="H139" s="1">
        <v>0</v>
      </c>
      <c r="I139" s="1">
        <v>0</v>
      </c>
      <c r="J139" s="1">
        <v>0</v>
      </c>
      <c r="K139" s="1">
        <v>0</v>
      </c>
      <c r="L139" s="1">
        <v>0</v>
      </c>
      <c r="M139" s="1">
        <v>0</v>
      </c>
      <c r="N139" s="1">
        <v>0</v>
      </c>
      <c r="O139" s="1">
        <v>0</v>
      </c>
      <c r="P139" s="1">
        <v>0</v>
      </c>
      <c r="Q139" s="1">
        <v>0</v>
      </c>
    </row>
    <row r="140" spans="1:17">
      <c r="A140" s="1" t="s">
        <v>733</v>
      </c>
      <c r="B140" s="1" t="s">
        <v>862</v>
      </c>
      <c r="D140" s="1">
        <v>0</v>
      </c>
      <c r="E140" s="1">
        <v>0</v>
      </c>
      <c r="F140" s="1">
        <v>0</v>
      </c>
      <c r="G140" s="1">
        <v>0</v>
      </c>
      <c r="H140" s="1">
        <v>0</v>
      </c>
      <c r="I140" s="1">
        <v>0</v>
      </c>
      <c r="J140" s="1">
        <v>0</v>
      </c>
      <c r="K140" s="1">
        <v>0</v>
      </c>
      <c r="L140" s="1">
        <v>0</v>
      </c>
      <c r="M140" s="1">
        <v>0</v>
      </c>
      <c r="N140" s="1">
        <v>0</v>
      </c>
      <c r="O140" s="1">
        <v>0</v>
      </c>
      <c r="P140" s="1">
        <v>0</v>
      </c>
      <c r="Q140" s="1">
        <v>0</v>
      </c>
    </row>
    <row r="141" spans="1:17">
      <c r="A141" s="1" t="s">
        <v>632</v>
      </c>
      <c r="B141" s="1" t="s">
        <v>863</v>
      </c>
      <c r="D141" s="1">
        <v>0</v>
      </c>
      <c r="E141" s="1">
        <v>0</v>
      </c>
      <c r="F141" s="1">
        <v>0</v>
      </c>
      <c r="G141" s="1">
        <v>0</v>
      </c>
      <c r="H141" s="1">
        <v>0</v>
      </c>
      <c r="I141" s="1">
        <v>0</v>
      </c>
      <c r="J141" s="1">
        <v>0</v>
      </c>
      <c r="K141" s="1">
        <v>0</v>
      </c>
      <c r="L141" s="1">
        <v>0</v>
      </c>
      <c r="M141" s="1">
        <v>0</v>
      </c>
      <c r="N141" s="1">
        <v>0</v>
      </c>
      <c r="O141" s="1">
        <v>0</v>
      </c>
      <c r="P141" s="1">
        <v>0</v>
      </c>
      <c r="Q141" s="1">
        <v>0</v>
      </c>
    </row>
    <row r="142" spans="1:17">
      <c r="A142" s="1" t="s">
        <v>736</v>
      </c>
      <c r="B142" s="1" t="s">
        <v>864</v>
      </c>
      <c r="D142" s="1">
        <v>0</v>
      </c>
      <c r="E142" s="1">
        <v>0</v>
      </c>
      <c r="F142" s="1">
        <v>0</v>
      </c>
      <c r="G142" s="1">
        <v>0</v>
      </c>
      <c r="H142" s="1">
        <v>0</v>
      </c>
      <c r="I142" s="1">
        <v>0</v>
      </c>
      <c r="J142" s="1">
        <v>0</v>
      </c>
      <c r="K142" s="1">
        <v>0</v>
      </c>
      <c r="L142" s="1">
        <v>0</v>
      </c>
      <c r="M142" s="1">
        <v>0</v>
      </c>
      <c r="N142" s="1">
        <v>0</v>
      </c>
      <c r="O142" s="1">
        <v>0</v>
      </c>
      <c r="P142" s="1">
        <v>0</v>
      </c>
      <c r="Q142" s="1">
        <v>0</v>
      </c>
    </row>
    <row r="143" spans="1:17">
      <c r="A143" s="1" t="s">
        <v>738</v>
      </c>
      <c r="B143" s="1" t="s">
        <v>865</v>
      </c>
      <c r="D143" s="1">
        <v>0</v>
      </c>
      <c r="E143" s="1">
        <v>0</v>
      </c>
      <c r="F143" s="1">
        <v>0</v>
      </c>
      <c r="G143" s="1">
        <v>0</v>
      </c>
      <c r="H143" s="1">
        <v>0</v>
      </c>
      <c r="I143" s="1">
        <v>0</v>
      </c>
      <c r="J143" s="1">
        <v>0</v>
      </c>
      <c r="K143" s="1">
        <v>0</v>
      </c>
      <c r="L143" s="1">
        <v>0</v>
      </c>
      <c r="M143" s="1">
        <v>0</v>
      </c>
      <c r="N143" s="1">
        <v>0</v>
      </c>
      <c r="O143" s="1">
        <v>0</v>
      </c>
      <c r="P143" s="1">
        <v>0</v>
      </c>
      <c r="Q143" s="1">
        <v>0</v>
      </c>
    </row>
    <row r="144" spans="1:17">
      <c r="A144" s="1" t="s">
        <v>638</v>
      </c>
      <c r="B144" s="1" t="s">
        <v>866</v>
      </c>
      <c r="D144" s="1">
        <v>0</v>
      </c>
      <c r="E144" s="1">
        <v>0</v>
      </c>
      <c r="F144" s="1">
        <v>0</v>
      </c>
      <c r="G144" s="1">
        <v>0</v>
      </c>
      <c r="H144" s="1">
        <v>0</v>
      </c>
      <c r="I144" s="1">
        <v>0</v>
      </c>
      <c r="J144" s="1">
        <v>0</v>
      </c>
      <c r="K144" s="1">
        <v>0</v>
      </c>
      <c r="L144" s="1">
        <v>0</v>
      </c>
      <c r="M144" s="1">
        <v>0</v>
      </c>
      <c r="N144" s="1">
        <v>0</v>
      </c>
      <c r="O144" s="1">
        <v>0</v>
      </c>
      <c r="P144" s="1">
        <v>0</v>
      </c>
      <c r="Q144" s="1">
        <v>0</v>
      </c>
    </row>
    <row r="145" spans="1:17">
      <c r="A145" s="1" t="s">
        <v>640</v>
      </c>
      <c r="B145" s="1" t="s">
        <v>867</v>
      </c>
      <c r="D145" s="1">
        <v>0</v>
      </c>
      <c r="E145" s="1">
        <v>0</v>
      </c>
      <c r="F145" s="1">
        <v>0</v>
      </c>
      <c r="G145" s="1">
        <v>0</v>
      </c>
      <c r="H145" s="1">
        <v>0</v>
      </c>
      <c r="I145" s="1">
        <v>0</v>
      </c>
      <c r="J145" s="1">
        <v>0</v>
      </c>
      <c r="K145" s="1">
        <v>0</v>
      </c>
      <c r="L145" s="1">
        <v>0</v>
      </c>
      <c r="M145" s="1">
        <v>0</v>
      </c>
      <c r="N145" s="1">
        <v>0</v>
      </c>
      <c r="O145" s="1">
        <v>0</v>
      </c>
      <c r="P145" s="1">
        <v>0</v>
      </c>
      <c r="Q145" s="1">
        <v>0</v>
      </c>
    </row>
    <row r="146" spans="1:17">
      <c r="A146" s="1" t="s">
        <v>642</v>
      </c>
      <c r="B146" s="1" t="s">
        <v>868</v>
      </c>
      <c r="D146" s="1">
        <v>0</v>
      </c>
      <c r="E146" s="1">
        <v>0</v>
      </c>
      <c r="F146" s="1">
        <v>0</v>
      </c>
      <c r="G146" s="1">
        <v>0</v>
      </c>
      <c r="H146" s="1">
        <v>0</v>
      </c>
      <c r="I146" s="1">
        <v>0</v>
      </c>
      <c r="J146" s="1">
        <v>0</v>
      </c>
      <c r="K146" s="1">
        <v>0</v>
      </c>
      <c r="L146" s="1">
        <v>0</v>
      </c>
      <c r="M146" s="1">
        <v>0</v>
      </c>
      <c r="N146" s="1">
        <v>0</v>
      </c>
      <c r="O146" s="1">
        <v>0</v>
      </c>
      <c r="P146" s="1">
        <v>0</v>
      </c>
      <c r="Q146" s="1">
        <v>0</v>
      </c>
    </row>
    <row r="147" spans="1:17">
      <c r="A147" s="1" t="s">
        <v>658</v>
      </c>
      <c r="B147" s="1" t="s">
        <v>869</v>
      </c>
      <c r="D147" s="1">
        <v>0</v>
      </c>
      <c r="E147" s="1">
        <v>0</v>
      </c>
      <c r="F147" s="1">
        <v>0</v>
      </c>
      <c r="G147" s="1">
        <v>0</v>
      </c>
      <c r="H147" s="1">
        <v>0</v>
      </c>
      <c r="I147" s="1">
        <v>0</v>
      </c>
      <c r="J147" s="1">
        <v>0</v>
      </c>
      <c r="K147" s="1">
        <v>0</v>
      </c>
      <c r="L147" s="1">
        <v>0</v>
      </c>
      <c r="M147" s="1">
        <v>0</v>
      </c>
      <c r="N147" s="1">
        <v>0</v>
      </c>
      <c r="O147" s="1">
        <v>0</v>
      </c>
      <c r="P147" s="1">
        <v>0</v>
      </c>
      <c r="Q147" s="1">
        <v>0</v>
      </c>
    </row>
    <row r="148" spans="1:17">
      <c r="A148" s="1" t="s">
        <v>660</v>
      </c>
      <c r="B148" s="1" t="s">
        <v>870</v>
      </c>
      <c r="D148" s="1">
        <v>0</v>
      </c>
      <c r="E148" s="1">
        <v>0</v>
      </c>
      <c r="F148" s="1">
        <v>0</v>
      </c>
      <c r="G148" s="1">
        <v>0</v>
      </c>
      <c r="H148" s="1">
        <v>0</v>
      </c>
      <c r="I148" s="1">
        <v>0</v>
      </c>
      <c r="J148" s="1">
        <v>0</v>
      </c>
      <c r="K148" s="1">
        <v>0</v>
      </c>
      <c r="L148" s="1">
        <v>0</v>
      </c>
      <c r="M148" s="1">
        <v>0</v>
      </c>
      <c r="N148" s="1">
        <v>0</v>
      </c>
      <c r="O148" s="1">
        <v>0</v>
      </c>
      <c r="P148" s="1">
        <v>0</v>
      </c>
      <c r="Q148" s="1">
        <v>0</v>
      </c>
    </row>
    <row r="149" spans="1:17">
      <c r="A149" s="1" t="s">
        <v>758</v>
      </c>
      <c r="B149" s="1" t="s">
        <v>871</v>
      </c>
      <c r="D149" s="1">
        <v>0</v>
      </c>
      <c r="E149" s="1">
        <v>0</v>
      </c>
      <c r="F149" s="1">
        <v>0</v>
      </c>
      <c r="G149" s="1">
        <v>0</v>
      </c>
      <c r="H149" s="1">
        <v>0</v>
      </c>
      <c r="I149" s="1">
        <v>0</v>
      </c>
      <c r="J149" s="1">
        <v>0</v>
      </c>
      <c r="K149" s="1">
        <v>0</v>
      </c>
      <c r="L149" s="1">
        <v>0</v>
      </c>
      <c r="M149" s="1">
        <v>0</v>
      </c>
      <c r="N149" s="1">
        <v>0</v>
      </c>
      <c r="O149" s="1">
        <v>0</v>
      </c>
      <c r="P149" s="1">
        <v>0</v>
      </c>
      <c r="Q149" s="1">
        <v>0</v>
      </c>
    </row>
    <row r="150" spans="1:17">
      <c r="A150" s="1" t="s">
        <v>664</v>
      </c>
      <c r="B150" s="1" t="s">
        <v>872</v>
      </c>
      <c r="D150" s="1">
        <v>0</v>
      </c>
      <c r="E150" s="1">
        <v>0</v>
      </c>
      <c r="F150" s="1">
        <v>0</v>
      </c>
      <c r="G150" s="1">
        <v>0</v>
      </c>
      <c r="H150" s="1">
        <v>0</v>
      </c>
      <c r="I150" s="1">
        <v>0</v>
      </c>
      <c r="J150" s="1">
        <v>0</v>
      </c>
      <c r="K150" s="1">
        <v>0</v>
      </c>
      <c r="L150" s="1">
        <v>0</v>
      </c>
      <c r="M150" s="1">
        <v>0</v>
      </c>
      <c r="N150" s="1">
        <v>0</v>
      </c>
      <c r="O150" s="1">
        <v>0</v>
      </c>
      <c r="P150" s="1">
        <v>0</v>
      </c>
      <c r="Q150" s="1">
        <v>0</v>
      </c>
    </row>
    <row r="151" spans="1:17">
      <c r="A151" s="1" t="s">
        <v>666</v>
      </c>
      <c r="B151" s="1" t="s">
        <v>873</v>
      </c>
      <c r="D151" s="1">
        <v>0</v>
      </c>
      <c r="E151" s="1">
        <v>0</v>
      </c>
      <c r="F151" s="1">
        <v>0</v>
      </c>
      <c r="G151" s="1">
        <v>0</v>
      </c>
      <c r="H151" s="1">
        <v>0</v>
      </c>
      <c r="I151" s="1">
        <v>0</v>
      </c>
      <c r="J151" s="1">
        <v>0</v>
      </c>
      <c r="K151" s="1">
        <v>0</v>
      </c>
      <c r="L151" s="1">
        <v>0</v>
      </c>
      <c r="M151" s="1">
        <v>0</v>
      </c>
      <c r="N151" s="1">
        <v>0</v>
      </c>
      <c r="O151" s="1">
        <v>0</v>
      </c>
      <c r="P151" s="1">
        <v>0</v>
      </c>
      <c r="Q151" s="1">
        <v>0</v>
      </c>
    </row>
    <row r="152" spans="1:17">
      <c r="A152" s="1" t="s">
        <v>668</v>
      </c>
      <c r="B152" s="1" t="s">
        <v>874</v>
      </c>
      <c r="D152" s="1">
        <v>0</v>
      </c>
      <c r="E152" s="1">
        <v>0</v>
      </c>
      <c r="F152" s="1">
        <v>0</v>
      </c>
      <c r="G152" s="1">
        <v>0</v>
      </c>
      <c r="H152" s="1">
        <v>0</v>
      </c>
      <c r="I152" s="1">
        <v>0</v>
      </c>
      <c r="J152" s="1">
        <v>0</v>
      </c>
      <c r="K152" s="1">
        <v>0</v>
      </c>
      <c r="L152" s="1">
        <v>0</v>
      </c>
      <c r="M152" s="1">
        <v>0</v>
      </c>
      <c r="N152" s="1">
        <v>0</v>
      </c>
      <c r="O152" s="1">
        <v>0</v>
      </c>
      <c r="P152" s="1">
        <v>0</v>
      </c>
      <c r="Q152" s="1">
        <v>0</v>
      </c>
    </row>
    <row r="153" spans="1:17">
      <c r="A153" s="1" t="s">
        <v>670</v>
      </c>
      <c r="B153" s="1" t="s">
        <v>875</v>
      </c>
      <c r="D153" s="1">
        <v>0</v>
      </c>
      <c r="E153" s="1">
        <v>0</v>
      </c>
      <c r="F153" s="1">
        <v>0</v>
      </c>
      <c r="G153" s="1">
        <v>0</v>
      </c>
      <c r="H153" s="1">
        <v>0</v>
      </c>
      <c r="I153" s="1">
        <v>0</v>
      </c>
      <c r="J153" s="1">
        <v>0</v>
      </c>
      <c r="K153" s="1">
        <v>0</v>
      </c>
      <c r="L153" s="1">
        <v>0</v>
      </c>
      <c r="M153" s="1">
        <v>0</v>
      </c>
      <c r="N153" s="1">
        <v>0</v>
      </c>
      <c r="O153" s="1">
        <v>0</v>
      </c>
      <c r="P153" s="1">
        <v>0</v>
      </c>
      <c r="Q153" s="1">
        <v>0</v>
      </c>
    </row>
    <row r="154" spans="1:17">
      <c r="A154" s="1" t="s">
        <v>764</v>
      </c>
      <c r="B154" s="1" t="s">
        <v>876</v>
      </c>
      <c r="D154" s="1">
        <v>0</v>
      </c>
      <c r="E154" s="1">
        <v>0</v>
      </c>
      <c r="F154" s="1">
        <v>0</v>
      </c>
      <c r="G154" s="1">
        <v>0</v>
      </c>
      <c r="H154" s="1">
        <v>0</v>
      </c>
      <c r="I154" s="1">
        <v>0</v>
      </c>
      <c r="J154" s="1">
        <v>0</v>
      </c>
      <c r="K154" s="1">
        <v>0</v>
      </c>
      <c r="L154" s="1">
        <v>0</v>
      </c>
      <c r="M154" s="1">
        <v>0</v>
      </c>
      <c r="N154" s="1">
        <v>0</v>
      </c>
      <c r="O154" s="1">
        <v>0</v>
      </c>
      <c r="P154" s="1">
        <v>0</v>
      </c>
      <c r="Q154" s="1">
        <v>0</v>
      </c>
    </row>
    <row r="155" spans="1:17">
      <c r="A155" s="1" t="s">
        <v>766</v>
      </c>
      <c r="B155" s="1" t="s">
        <v>877</v>
      </c>
      <c r="D155" s="1">
        <v>0</v>
      </c>
      <c r="E155" s="1">
        <v>0</v>
      </c>
      <c r="F155" s="1">
        <v>0</v>
      </c>
      <c r="G155" s="1">
        <v>0</v>
      </c>
      <c r="H155" s="1">
        <v>0</v>
      </c>
      <c r="I155" s="1">
        <v>0</v>
      </c>
      <c r="J155" s="1">
        <v>0</v>
      </c>
      <c r="K155" s="1">
        <v>0</v>
      </c>
      <c r="L155" s="1">
        <v>0</v>
      </c>
      <c r="M155" s="1">
        <v>0</v>
      </c>
      <c r="N155" s="1">
        <v>0</v>
      </c>
      <c r="O155" s="1">
        <v>0</v>
      </c>
      <c r="P155" s="1">
        <v>0</v>
      </c>
      <c r="Q155" s="1">
        <v>0</v>
      </c>
    </row>
    <row r="156" spans="1:17">
      <c r="A156" s="1" t="s">
        <v>658</v>
      </c>
      <c r="B156" s="1" t="s">
        <v>878</v>
      </c>
      <c r="D156" s="1">
        <v>0</v>
      </c>
      <c r="E156" s="1">
        <v>0</v>
      </c>
      <c r="F156" s="1">
        <v>0</v>
      </c>
      <c r="G156" s="1">
        <v>0</v>
      </c>
      <c r="H156" s="1">
        <v>0</v>
      </c>
      <c r="I156" s="1">
        <v>0</v>
      </c>
      <c r="J156" s="1">
        <v>0</v>
      </c>
      <c r="K156" s="1">
        <v>0</v>
      </c>
      <c r="L156" s="1">
        <v>0</v>
      </c>
      <c r="M156" s="1">
        <v>0</v>
      </c>
      <c r="N156" s="1">
        <v>0</v>
      </c>
      <c r="O156" s="1">
        <v>0</v>
      </c>
      <c r="P156" s="1">
        <v>0</v>
      </c>
      <c r="Q156" s="1">
        <v>0</v>
      </c>
    </row>
    <row r="157" spans="1:17">
      <c r="A157" s="1" t="s">
        <v>660</v>
      </c>
      <c r="B157" s="1" t="s">
        <v>879</v>
      </c>
      <c r="D157" s="1">
        <v>0</v>
      </c>
      <c r="E157" s="1">
        <v>0</v>
      </c>
      <c r="F157" s="1">
        <v>0</v>
      </c>
      <c r="G157" s="1">
        <v>0</v>
      </c>
      <c r="H157" s="1">
        <v>0</v>
      </c>
      <c r="I157" s="1">
        <v>0</v>
      </c>
      <c r="J157" s="1">
        <v>0</v>
      </c>
      <c r="K157" s="1">
        <v>0</v>
      </c>
      <c r="L157" s="1">
        <v>0</v>
      </c>
      <c r="M157" s="1">
        <v>0</v>
      </c>
      <c r="N157" s="1">
        <v>0</v>
      </c>
      <c r="O157" s="1">
        <v>0</v>
      </c>
      <c r="P157" s="1">
        <v>0</v>
      </c>
      <c r="Q157" s="1">
        <v>0</v>
      </c>
    </row>
    <row r="158" spans="1:17">
      <c r="A158" s="1" t="s">
        <v>758</v>
      </c>
      <c r="B158" s="1" t="s">
        <v>880</v>
      </c>
      <c r="D158" s="1">
        <v>0</v>
      </c>
      <c r="E158" s="1">
        <v>0</v>
      </c>
      <c r="F158" s="1">
        <v>0</v>
      </c>
      <c r="G158" s="1">
        <v>0</v>
      </c>
      <c r="H158" s="1">
        <v>0</v>
      </c>
      <c r="I158" s="1">
        <v>0</v>
      </c>
      <c r="J158" s="1">
        <v>0</v>
      </c>
      <c r="K158" s="1">
        <v>0</v>
      </c>
      <c r="L158" s="1">
        <v>0</v>
      </c>
      <c r="M158" s="1">
        <v>0</v>
      </c>
      <c r="N158" s="1">
        <v>0</v>
      </c>
      <c r="O158" s="1">
        <v>0</v>
      </c>
      <c r="P158" s="1">
        <v>0</v>
      </c>
      <c r="Q158" s="1">
        <v>0</v>
      </c>
    </row>
    <row r="159" spans="1:17">
      <c r="A159" s="1" t="s">
        <v>664</v>
      </c>
      <c r="B159" s="1" t="s">
        <v>881</v>
      </c>
      <c r="D159" s="1">
        <v>0</v>
      </c>
      <c r="E159" s="1">
        <v>0</v>
      </c>
      <c r="F159" s="1">
        <v>0</v>
      </c>
      <c r="G159" s="1">
        <v>0</v>
      </c>
      <c r="H159" s="1">
        <v>0</v>
      </c>
      <c r="I159" s="1">
        <v>0</v>
      </c>
      <c r="J159" s="1">
        <v>0</v>
      </c>
      <c r="K159" s="1">
        <v>0</v>
      </c>
      <c r="L159" s="1">
        <v>0</v>
      </c>
      <c r="M159" s="1">
        <v>0</v>
      </c>
      <c r="N159" s="1">
        <v>0</v>
      </c>
      <c r="O159" s="1">
        <v>0</v>
      </c>
      <c r="P159" s="1">
        <v>0</v>
      </c>
      <c r="Q159" s="1">
        <v>0</v>
      </c>
    </row>
    <row r="160" spans="1:17">
      <c r="A160" s="1" t="s">
        <v>666</v>
      </c>
      <c r="B160" s="1" t="s">
        <v>882</v>
      </c>
      <c r="D160" s="1">
        <v>0</v>
      </c>
      <c r="E160" s="1">
        <v>0</v>
      </c>
      <c r="F160" s="1">
        <v>0</v>
      </c>
      <c r="G160" s="1">
        <v>0</v>
      </c>
      <c r="H160" s="1">
        <v>0</v>
      </c>
      <c r="I160" s="1">
        <v>0</v>
      </c>
      <c r="J160" s="1">
        <v>0</v>
      </c>
      <c r="K160" s="1">
        <v>0</v>
      </c>
      <c r="L160" s="1">
        <v>0</v>
      </c>
      <c r="M160" s="1">
        <v>0</v>
      </c>
      <c r="N160" s="1">
        <v>0</v>
      </c>
      <c r="O160" s="1">
        <v>0</v>
      </c>
      <c r="P160" s="1">
        <v>0</v>
      </c>
      <c r="Q160" s="1">
        <v>0</v>
      </c>
    </row>
    <row r="161" spans="1:17">
      <c r="A161" s="1" t="s">
        <v>668</v>
      </c>
      <c r="B161" s="1" t="s">
        <v>883</v>
      </c>
      <c r="D161" s="1">
        <v>0</v>
      </c>
      <c r="E161" s="1">
        <v>0</v>
      </c>
      <c r="F161" s="1">
        <v>0</v>
      </c>
      <c r="G161" s="1">
        <v>0</v>
      </c>
      <c r="H161" s="1">
        <v>0</v>
      </c>
      <c r="I161" s="1">
        <v>0</v>
      </c>
      <c r="J161" s="1">
        <v>0</v>
      </c>
      <c r="K161" s="1">
        <v>0</v>
      </c>
      <c r="L161" s="1">
        <v>0</v>
      </c>
      <c r="M161" s="1">
        <v>0</v>
      </c>
      <c r="N161" s="1">
        <v>0</v>
      </c>
      <c r="O161" s="1">
        <v>0</v>
      </c>
      <c r="P161" s="1">
        <v>0</v>
      </c>
      <c r="Q161" s="1">
        <v>0</v>
      </c>
    </row>
    <row r="162" spans="1:17">
      <c r="A162" s="1" t="s">
        <v>670</v>
      </c>
      <c r="B162" s="1" t="s">
        <v>884</v>
      </c>
      <c r="D162" s="1">
        <v>0</v>
      </c>
      <c r="E162" s="1">
        <v>0</v>
      </c>
      <c r="F162" s="1">
        <v>0</v>
      </c>
      <c r="G162" s="1">
        <v>0</v>
      </c>
      <c r="H162" s="1">
        <v>0</v>
      </c>
      <c r="I162" s="1">
        <v>0</v>
      </c>
      <c r="J162" s="1">
        <v>0</v>
      </c>
      <c r="K162" s="1">
        <v>0</v>
      </c>
      <c r="L162" s="1">
        <v>0</v>
      </c>
      <c r="M162" s="1">
        <v>0</v>
      </c>
      <c r="N162" s="1">
        <v>0</v>
      </c>
      <c r="O162" s="1">
        <v>0</v>
      </c>
      <c r="P162" s="1">
        <v>0</v>
      </c>
      <c r="Q162" s="1">
        <v>0</v>
      </c>
    </row>
    <row r="163" spans="1:17">
      <c r="A163" s="1" t="s">
        <v>764</v>
      </c>
      <c r="B163" s="1" t="s">
        <v>885</v>
      </c>
      <c r="D163" s="1">
        <v>0</v>
      </c>
      <c r="E163" s="1">
        <v>0</v>
      </c>
      <c r="F163" s="1">
        <v>0</v>
      </c>
      <c r="G163" s="1">
        <v>0</v>
      </c>
      <c r="H163" s="1">
        <v>0</v>
      </c>
      <c r="I163" s="1">
        <v>0</v>
      </c>
      <c r="J163" s="1">
        <v>0</v>
      </c>
      <c r="K163" s="1">
        <v>0</v>
      </c>
      <c r="L163" s="1">
        <v>0</v>
      </c>
      <c r="M163" s="1">
        <v>0</v>
      </c>
      <c r="N163" s="1">
        <v>0</v>
      </c>
      <c r="O163" s="1">
        <v>0</v>
      </c>
      <c r="P163" s="1">
        <v>0</v>
      </c>
      <c r="Q163" s="1">
        <v>0</v>
      </c>
    </row>
    <row r="164" spans="1:17">
      <c r="A164" s="1" t="s">
        <v>766</v>
      </c>
      <c r="B164" s="1" t="s">
        <v>886</v>
      </c>
      <c r="D164" s="1">
        <v>0</v>
      </c>
      <c r="E164" s="1">
        <v>0</v>
      </c>
      <c r="F164" s="1">
        <v>0</v>
      </c>
      <c r="G164" s="1">
        <v>0</v>
      </c>
      <c r="H164" s="1">
        <v>0</v>
      </c>
      <c r="I164" s="1">
        <v>0</v>
      </c>
      <c r="J164" s="1">
        <v>0</v>
      </c>
      <c r="K164" s="1">
        <v>0</v>
      </c>
      <c r="L164" s="1">
        <v>0</v>
      </c>
      <c r="M164" s="1">
        <v>0</v>
      </c>
      <c r="N164" s="1">
        <v>0</v>
      </c>
      <c r="O164" s="1">
        <v>0</v>
      </c>
      <c r="P164" s="1">
        <v>0</v>
      </c>
      <c r="Q164" s="1">
        <v>0</v>
      </c>
    </row>
    <row r="165" spans="1:17">
      <c r="A165" s="1" t="s">
        <v>685</v>
      </c>
      <c r="B165" s="1" t="s">
        <v>887</v>
      </c>
      <c r="D165" s="1">
        <v>0</v>
      </c>
      <c r="E165" s="1">
        <v>0</v>
      </c>
      <c r="F165" s="1">
        <v>0</v>
      </c>
      <c r="G165" s="1">
        <v>0</v>
      </c>
      <c r="H165" s="1">
        <v>0</v>
      </c>
      <c r="I165" s="1">
        <v>0</v>
      </c>
      <c r="J165" s="1">
        <v>0</v>
      </c>
      <c r="K165" s="1">
        <v>0</v>
      </c>
      <c r="L165" s="1">
        <v>0</v>
      </c>
      <c r="M165" s="1">
        <v>0</v>
      </c>
      <c r="N165" s="1">
        <v>0</v>
      </c>
      <c r="O165" s="1">
        <v>0</v>
      </c>
      <c r="P165" s="1">
        <v>0</v>
      </c>
      <c r="Q165" s="1">
        <v>0</v>
      </c>
    </row>
    <row r="166" spans="1:17">
      <c r="A166" s="1" t="s">
        <v>687</v>
      </c>
      <c r="B166" s="1" t="s">
        <v>888</v>
      </c>
      <c r="D166" s="1">
        <v>0</v>
      </c>
      <c r="E166" s="1">
        <v>0</v>
      </c>
      <c r="F166" s="1">
        <v>0</v>
      </c>
      <c r="G166" s="1">
        <v>0</v>
      </c>
      <c r="H166" s="1">
        <v>0</v>
      </c>
      <c r="I166" s="1">
        <v>0</v>
      </c>
      <c r="J166" s="1">
        <v>0</v>
      </c>
      <c r="K166" s="1">
        <v>0</v>
      </c>
      <c r="L166" s="1">
        <v>0</v>
      </c>
      <c r="M166" s="1">
        <v>0</v>
      </c>
      <c r="N166" s="1">
        <v>0</v>
      </c>
      <c r="O166" s="1">
        <v>0</v>
      </c>
      <c r="P166" s="1">
        <v>0</v>
      </c>
      <c r="Q166" s="1">
        <v>0</v>
      </c>
    </row>
    <row r="167" spans="1:17">
      <c r="A167" s="1" t="s">
        <v>599</v>
      </c>
      <c r="B167" s="1" t="s">
        <v>889</v>
      </c>
      <c r="C167" s="499"/>
      <c r="D167" s="1">
        <v>0</v>
      </c>
      <c r="E167" s="1">
        <v>0</v>
      </c>
      <c r="F167" s="1">
        <v>0</v>
      </c>
      <c r="G167" s="1">
        <v>0</v>
      </c>
      <c r="H167" s="1">
        <v>0</v>
      </c>
      <c r="I167" s="1">
        <v>0</v>
      </c>
      <c r="J167" s="1">
        <v>0</v>
      </c>
      <c r="K167" s="1">
        <v>0</v>
      </c>
      <c r="L167" s="1">
        <v>0</v>
      </c>
      <c r="M167" s="1">
        <v>0</v>
      </c>
      <c r="N167" s="1">
        <v>0</v>
      </c>
      <c r="O167" s="1">
        <v>0</v>
      </c>
      <c r="P167" s="1">
        <v>0</v>
      </c>
      <c r="Q167" s="1">
        <v>0</v>
      </c>
    </row>
    <row r="168" spans="1:17">
      <c r="A168" s="1" t="s">
        <v>602</v>
      </c>
      <c r="B168" s="1" t="s">
        <v>890</v>
      </c>
      <c r="D168" s="1">
        <v>0</v>
      </c>
      <c r="E168" s="1">
        <v>0</v>
      </c>
      <c r="F168" s="1">
        <v>0</v>
      </c>
      <c r="G168" s="1">
        <v>0</v>
      </c>
      <c r="H168" s="1">
        <v>0</v>
      </c>
      <c r="I168" s="1">
        <v>0</v>
      </c>
      <c r="J168" s="1">
        <v>0</v>
      </c>
      <c r="K168" s="1">
        <v>0</v>
      </c>
      <c r="L168" s="1">
        <v>0</v>
      </c>
      <c r="M168" s="1">
        <v>0</v>
      </c>
      <c r="N168" s="1">
        <v>0</v>
      </c>
      <c r="O168" s="1">
        <v>0</v>
      </c>
      <c r="P168" s="1">
        <v>0</v>
      </c>
      <c r="Q168" s="1">
        <v>0</v>
      </c>
    </row>
    <row r="169" spans="1:17">
      <c r="A169" s="1" t="s">
        <v>604</v>
      </c>
      <c r="B169" s="1" t="s">
        <v>891</v>
      </c>
      <c r="D169" s="1">
        <v>0</v>
      </c>
      <c r="E169" s="1">
        <v>0</v>
      </c>
      <c r="F169" s="1">
        <v>0</v>
      </c>
      <c r="G169" s="1">
        <v>0</v>
      </c>
      <c r="H169" s="1">
        <v>0</v>
      </c>
      <c r="I169" s="1">
        <v>0</v>
      </c>
      <c r="J169" s="1">
        <v>0</v>
      </c>
      <c r="K169" s="1">
        <v>0</v>
      </c>
      <c r="L169" s="1">
        <v>0</v>
      </c>
      <c r="M169" s="1">
        <v>0</v>
      </c>
      <c r="N169" s="1">
        <v>0</v>
      </c>
      <c r="O169" s="1">
        <v>0</v>
      </c>
      <c r="P169" s="1">
        <v>0</v>
      </c>
      <c r="Q169" s="1">
        <v>0</v>
      </c>
    </row>
    <row r="170" spans="1:17">
      <c r="A170" s="1" t="s">
        <v>599</v>
      </c>
      <c r="B170" s="1" t="s">
        <v>892</v>
      </c>
      <c r="D170" s="1">
        <v>0</v>
      </c>
      <c r="E170" s="1">
        <v>0</v>
      </c>
      <c r="F170" s="1">
        <v>0</v>
      </c>
      <c r="G170" s="1">
        <v>0</v>
      </c>
      <c r="H170" s="1">
        <v>0</v>
      </c>
      <c r="I170" s="1">
        <v>0</v>
      </c>
      <c r="J170" s="1">
        <v>0</v>
      </c>
      <c r="K170" s="1">
        <v>0</v>
      </c>
      <c r="L170" s="1">
        <v>0</v>
      </c>
      <c r="M170" s="1">
        <v>0</v>
      </c>
      <c r="N170" s="1">
        <v>0</v>
      </c>
      <c r="O170" s="1">
        <v>0</v>
      </c>
      <c r="P170" s="1">
        <v>0</v>
      </c>
      <c r="Q170" s="1">
        <v>0</v>
      </c>
    </row>
    <row r="171" spans="1:17">
      <c r="A171" s="1" t="s">
        <v>602</v>
      </c>
      <c r="B171" s="1" t="s">
        <v>893</v>
      </c>
      <c r="D171" s="1">
        <v>0</v>
      </c>
      <c r="E171" s="1">
        <v>0</v>
      </c>
      <c r="F171" s="1">
        <v>0</v>
      </c>
      <c r="G171" s="1">
        <v>0</v>
      </c>
      <c r="H171" s="1">
        <v>0</v>
      </c>
      <c r="I171" s="1">
        <v>0</v>
      </c>
      <c r="J171" s="1">
        <v>0</v>
      </c>
      <c r="K171" s="1">
        <v>0</v>
      </c>
      <c r="L171" s="1">
        <v>0</v>
      </c>
      <c r="M171" s="1">
        <v>0</v>
      </c>
      <c r="N171" s="1">
        <v>0</v>
      </c>
      <c r="O171" s="1">
        <v>0</v>
      </c>
      <c r="P171" s="1">
        <v>0</v>
      </c>
      <c r="Q171" s="1">
        <v>0</v>
      </c>
    </row>
    <row r="172" spans="1:17">
      <c r="A172" s="1" t="s">
        <v>604</v>
      </c>
      <c r="B172" s="1" t="s">
        <v>894</v>
      </c>
      <c r="D172" s="1">
        <v>0</v>
      </c>
      <c r="E172" s="1">
        <v>0</v>
      </c>
      <c r="F172" s="1">
        <v>0</v>
      </c>
      <c r="G172" s="1">
        <v>0</v>
      </c>
      <c r="H172" s="1">
        <v>0</v>
      </c>
      <c r="I172" s="1">
        <v>0</v>
      </c>
      <c r="J172" s="1">
        <v>0</v>
      </c>
      <c r="K172" s="1">
        <v>0</v>
      </c>
      <c r="L172" s="1">
        <v>0</v>
      </c>
      <c r="M172" s="1">
        <v>0</v>
      </c>
      <c r="N172" s="1">
        <v>0</v>
      </c>
      <c r="O172" s="1">
        <v>0</v>
      </c>
      <c r="P172" s="1">
        <v>0</v>
      </c>
      <c r="Q172" s="1">
        <v>0</v>
      </c>
    </row>
    <row r="173" spans="1:17">
      <c r="A173" s="1" t="s">
        <v>720</v>
      </c>
      <c r="B173" s="1" t="s">
        <v>895</v>
      </c>
      <c r="D173" s="1">
        <v>0</v>
      </c>
      <c r="E173" s="1">
        <v>0</v>
      </c>
      <c r="F173" s="1">
        <v>0</v>
      </c>
      <c r="G173" s="1">
        <v>0</v>
      </c>
      <c r="H173" s="1">
        <v>0</v>
      </c>
      <c r="I173" s="1">
        <v>0</v>
      </c>
      <c r="J173" s="1">
        <v>0</v>
      </c>
      <c r="K173" s="1">
        <v>0</v>
      </c>
      <c r="L173" s="1">
        <v>0</v>
      </c>
      <c r="M173" s="1">
        <v>0</v>
      </c>
      <c r="N173" s="1">
        <v>0</v>
      </c>
      <c r="O173" s="1">
        <v>0</v>
      </c>
      <c r="P173" s="1">
        <v>0</v>
      </c>
      <c r="Q173" s="1">
        <v>0</v>
      </c>
    </row>
    <row r="174" spans="1:17">
      <c r="A174" s="1" t="s">
        <v>722</v>
      </c>
      <c r="B174" s="1" t="s">
        <v>896</v>
      </c>
      <c r="D174" s="1">
        <v>0</v>
      </c>
      <c r="E174" s="1">
        <v>0</v>
      </c>
      <c r="F174" s="1">
        <v>0</v>
      </c>
      <c r="G174" s="1">
        <v>0</v>
      </c>
      <c r="H174" s="1">
        <v>0</v>
      </c>
      <c r="I174" s="1">
        <v>0</v>
      </c>
      <c r="J174" s="1">
        <v>0</v>
      </c>
      <c r="K174" s="1">
        <v>0</v>
      </c>
      <c r="L174" s="1">
        <v>0</v>
      </c>
      <c r="M174" s="1">
        <v>0</v>
      </c>
      <c r="N174" s="1">
        <v>0</v>
      </c>
      <c r="O174" s="1">
        <v>0</v>
      </c>
      <c r="P174" s="1">
        <v>0</v>
      </c>
      <c r="Q174" s="1">
        <v>0</v>
      </c>
    </row>
    <row r="175" spans="1:17">
      <c r="A175" s="1" t="s">
        <v>724</v>
      </c>
      <c r="B175" s="1" t="s">
        <v>897</v>
      </c>
      <c r="D175" s="1">
        <v>0</v>
      </c>
      <c r="E175" s="1">
        <v>0</v>
      </c>
      <c r="F175" s="1">
        <v>0</v>
      </c>
      <c r="G175" s="1">
        <v>0</v>
      </c>
      <c r="H175" s="1">
        <v>0</v>
      </c>
      <c r="I175" s="1">
        <v>0</v>
      </c>
      <c r="J175" s="1">
        <v>0</v>
      </c>
      <c r="K175" s="1">
        <v>0</v>
      </c>
      <c r="L175" s="1">
        <v>0</v>
      </c>
      <c r="M175" s="1">
        <v>0</v>
      </c>
      <c r="N175" s="1">
        <v>0</v>
      </c>
      <c r="O175" s="1">
        <v>0</v>
      </c>
      <c r="P175" s="1">
        <v>0</v>
      </c>
      <c r="Q175" s="1">
        <v>0</v>
      </c>
    </row>
    <row r="176" spans="1:17">
      <c r="A176" s="1" t="s">
        <v>618</v>
      </c>
      <c r="B176" s="1" t="s">
        <v>898</v>
      </c>
      <c r="D176" s="1">
        <v>0</v>
      </c>
      <c r="E176" s="1">
        <v>0</v>
      </c>
      <c r="F176" s="1">
        <v>0</v>
      </c>
      <c r="G176" s="1">
        <v>0</v>
      </c>
      <c r="H176" s="1">
        <v>0</v>
      </c>
      <c r="I176" s="1">
        <v>0</v>
      </c>
      <c r="J176" s="1">
        <v>0</v>
      </c>
      <c r="K176" s="1">
        <v>0</v>
      </c>
      <c r="L176" s="1">
        <v>0</v>
      </c>
      <c r="M176" s="1">
        <v>0</v>
      </c>
      <c r="N176" s="1">
        <v>0</v>
      </c>
      <c r="O176" s="1">
        <v>0</v>
      </c>
      <c r="P176" s="1">
        <v>0</v>
      </c>
      <c r="Q176" s="1">
        <v>0</v>
      </c>
    </row>
    <row r="177" spans="1:17">
      <c r="A177" s="1" t="s">
        <v>620</v>
      </c>
      <c r="B177" s="1" t="s">
        <v>899</v>
      </c>
      <c r="D177" s="1">
        <v>0</v>
      </c>
      <c r="E177" s="1">
        <v>0</v>
      </c>
      <c r="F177" s="1">
        <v>0</v>
      </c>
      <c r="G177" s="1">
        <v>0</v>
      </c>
      <c r="H177" s="1">
        <v>0</v>
      </c>
      <c r="I177" s="1">
        <v>0</v>
      </c>
      <c r="J177" s="1">
        <v>0</v>
      </c>
      <c r="K177" s="1">
        <v>0</v>
      </c>
      <c r="L177" s="1">
        <v>0</v>
      </c>
      <c r="M177" s="1">
        <v>0</v>
      </c>
      <c r="N177" s="1">
        <v>0</v>
      </c>
      <c r="O177" s="1">
        <v>0</v>
      </c>
      <c r="P177" s="1">
        <v>0</v>
      </c>
      <c r="Q177" s="1">
        <v>0</v>
      </c>
    </row>
    <row r="178" spans="1:17">
      <c r="A178" s="1" t="s">
        <v>622</v>
      </c>
      <c r="B178" s="1" t="s">
        <v>900</v>
      </c>
      <c r="D178" s="1">
        <v>0</v>
      </c>
      <c r="E178" s="1">
        <v>0</v>
      </c>
      <c r="F178" s="1">
        <v>0</v>
      </c>
      <c r="G178" s="1">
        <v>0</v>
      </c>
      <c r="H178" s="1">
        <v>0</v>
      </c>
      <c r="I178" s="1">
        <v>0</v>
      </c>
      <c r="J178" s="1">
        <v>0</v>
      </c>
      <c r="K178" s="1">
        <v>0</v>
      </c>
      <c r="L178" s="1">
        <v>0</v>
      </c>
      <c r="M178" s="1">
        <v>0</v>
      </c>
      <c r="N178" s="1">
        <v>0</v>
      </c>
      <c r="O178" s="1">
        <v>0</v>
      </c>
      <c r="P178" s="1">
        <v>0</v>
      </c>
      <c r="Q178" s="1">
        <v>0</v>
      </c>
    </row>
    <row r="179" spans="1:17">
      <c r="A179" s="1" t="s">
        <v>624</v>
      </c>
      <c r="B179" s="1" t="s">
        <v>901</v>
      </c>
      <c r="D179" s="1">
        <v>0</v>
      </c>
      <c r="E179" s="1">
        <v>0</v>
      </c>
      <c r="F179" s="1">
        <v>0</v>
      </c>
      <c r="G179" s="1">
        <v>0</v>
      </c>
      <c r="H179" s="1">
        <v>0</v>
      </c>
      <c r="I179" s="1">
        <v>0</v>
      </c>
      <c r="J179" s="1">
        <v>0</v>
      </c>
      <c r="K179" s="1">
        <v>0</v>
      </c>
      <c r="L179" s="1">
        <v>0</v>
      </c>
      <c r="M179" s="1">
        <v>0</v>
      </c>
      <c r="N179" s="1">
        <v>0</v>
      </c>
      <c r="O179" s="1">
        <v>0</v>
      </c>
      <c r="P179" s="1">
        <v>0</v>
      </c>
      <c r="Q179" s="1">
        <v>0</v>
      </c>
    </row>
    <row r="180" spans="1:17">
      <c r="A180" s="1" t="s">
        <v>730</v>
      </c>
      <c r="B180" s="1" t="s">
        <v>902</v>
      </c>
      <c r="D180" s="1">
        <v>0</v>
      </c>
      <c r="E180" s="1">
        <v>0</v>
      </c>
      <c r="F180" s="1">
        <v>0</v>
      </c>
      <c r="G180" s="1">
        <v>0</v>
      </c>
      <c r="H180" s="1">
        <v>0</v>
      </c>
      <c r="I180" s="1">
        <v>0</v>
      </c>
      <c r="J180" s="1">
        <v>0</v>
      </c>
      <c r="K180" s="1">
        <v>0</v>
      </c>
      <c r="L180" s="1">
        <v>0</v>
      </c>
      <c r="M180" s="1">
        <v>0</v>
      </c>
      <c r="N180" s="1">
        <v>0</v>
      </c>
      <c r="O180" s="1">
        <v>0</v>
      </c>
      <c r="P180" s="1">
        <v>0</v>
      </c>
      <c r="Q180" s="1">
        <v>0</v>
      </c>
    </row>
    <row r="181" spans="1:17">
      <c r="A181" s="1" t="s">
        <v>628</v>
      </c>
      <c r="B181" s="1" t="s">
        <v>903</v>
      </c>
      <c r="D181" s="1">
        <v>0</v>
      </c>
      <c r="E181" s="1">
        <v>0</v>
      </c>
      <c r="F181" s="1">
        <v>0</v>
      </c>
      <c r="G181" s="1">
        <v>0</v>
      </c>
      <c r="H181" s="1">
        <v>0</v>
      </c>
      <c r="I181" s="1">
        <v>0</v>
      </c>
      <c r="J181" s="1">
        <v>0</v>
      </c>
      <c r="K181" s="1">
        <v>0</v>
      </c>
      <c r="L181" s="1">
        <v>0</v>
      </c>
      <c r="M181" s="1">
        <v>0</v>
      </c>
      <c r="N181" s="1">
        <v>0</v>
      </c>
      <c r="O181" s="1">
        <v>0</v>
      </c>
      <c r="P181" s="1">
        <v>0</v>
      </c>
      <c r="Q181" s="1">
        <v>0</v>
      </c>
    </row>
    <row r="182" spans="1:17">
      <c r="A182" s="1" t="s">
        <v>733</v>
      </c>
      <c r="B182" s="1" t="s">
        <v>904</v>
      </c>
      <c r="D182" s="1">
        <v>0</v>
      </c>
      <c r="E182" s="1">
        <v>0</v>
      </c>
      <c r="F182" s="1">
        <v>0</v>
      </c>
      <c r="G182" s="1">
        <v>0</v>
      </c>
      <c r="H182" s="1">
        <v>0</v>
      </c>
      <c r="I182" s="1">
        <v>0</v>
      </c>
      <c r="J182" s="1">
        <v>0</v>
      </c>
      <c r="K182" s="1">
        <v>0</v>
      </c>
      <c r="L182" s="1">
        <v>0</v>
      </c>
      <c r="M182" s="1">
        <v>0</v>
      </c>
      <c r="N182" s="1">
        <v>0</v>
      </c>
      <c r="O182" s="1">
        <v>0</v>
      </c>
      <c r="P182" s="1">
        <v>0</v>
      </c>
      <c r="Q182" s="1">
        <v>0</v>
      </c>
    </row>
    <row r="183" spans="1:17">
      <c r="A183" s="1" t="s">
        <v>632</v>
      </c>
      <c r="B183" s="1" t="s">
        <v>905</v>
      </c>
      <c r="D183" s="1">
        <v>0</v>
      </c>
      <c r="E183" s="1">
        <v>0</v>
      </c>
      <c r="F183" s="1">
        <v>0</v>
      </c>
      <c r="G183" s="1">
        <v>0</v>
      </c>
      <c r="H183" s="1">
        <v>0</v>
      </c>
      <c r="I183" s="1">
        <v>0</v>
      </c>
      <c r="J183" s="1">
        <v>0</v>
      </c>
      <c r="K183" s="1">
        <v>0</v>
      </c>
      <c r="L183" s="1">
        <v>0</v>
      </c>
      <c r="M183" s="1">
        <v>0</v>
      </c>
      <c r="N183" s="1">
        <v>0</v>
      </c>
      <c r="O183" s="1">
        <v>0</v>
      </c>
      <c r="P183" s="1">
        <v>0</v>
      </c>
      <c r="Q183" s="1">
        <v>0</v>
      </c>
    </row>
    <row r="184" spans="1:17">
      <c r="A184" s="1" t="s">
        <v>736</v>
      </c>
      <c r="B184" s="1" t="s">
        <v>906</v>
      </c>
      <c r="D184" s="1">
        <v>0</v>
      </c>
      <c r="E184" s="1">
        <v>0</v>
      </c>
      <c r="F184" s="1">
        <v>0</v>
      </c>
      <c r="G184" s="1">
        <v>0</v>
      </c>
      <c r="H184" s="1">
        <v>0</v>
      </c>
      <c r="I184" s="1">
        <v>0</v>
      </c>
      <c r="J184" s="1">
        <v>0</v>
      </c>
      <c r="K184" s="1">
        <v>0</v>
      </c>
      <c r="L184" s="1">
        <v>0</v>
      </c>
      <c r="M184" s="1">
        <v>0</v>
      </c>
      <c r="N184" s="1">
        <v>0</v>
      </c>
      <c r="O184" s="1">
        <v>0</v>
      </c>
      <c r="P184" s="1">
        <v>0</v>
      </c>
      <c r="Q184" s="1">
        <v>0</v>
      </c>
    </row>
    <row r="185" spans="1:17">
      <c r="A185" s="1" t="s">
        <v>738</v>
      </c>
      <c r="B185" s="1" t="s">
        <v>907</v>
      </c>
      <c r="D185" s="1">
        <v>0</v>
      </c>
      <c r="E185" s="1">
        <v>0</v>
      </c>
      <c r="F185" s="1">
        <v>0</v>
      </c>
      <c r="G185" s="1">
        <v>0</v>
      </c>
      <c r="H185" s="1">
        <v>0</v>
      </c>
      <c r="I185" s="1">
        <v>0</v>
      </c>
      <c r="J185" s="1">
        <v>0</v>
      </c>
      <c r="K185" s="1">
        <v>0</v>
      </c>
      <c r="L185" s="1">
        <v>0</v>
      </c>
      <c r="M185" s="1">
        <v>0</v>
      </c>
      <c r="N185" s="1">
        <v>0</v>
      </c>
      <c r="O185" s="1">
        <v>0</v>
      </c>
      <c r="P185" s="1">
        <v>0</v>
      </c>
      <c r="Q185" s="1">
        <v>0</v>
      </c>
    </row>
    <row r="186" spans="1:17">
      <c r="A186" s="1" t="s">
        <v>638</v>
      </c>
      <c r="B186" s="1" t="s">
        <v>908</v>
      </c>
      <c r="D186" s="1">
        <v>0</v>
      </c>
      <c r="E186" s="1">
        <v>0</v>
      </c>
      <c r="F186" s="1">
        <v>0</v>
      </c>
      <c r="G186" s="1">
        <v>0</v>
      </c>
      <c r="H186" s="1">
        <v>0</v>
      </c>
      <c r="I186" s="1">
        <v>0</v>
      </c>
      <c r="J186" s="1">
        <v>0</v>
      </c>
      <c r="K186" s="1">
        <v>0</v>
      </c>
      <c r="L186" s="1">
        <v>0</v>
      </c>
      <c r="M186" s="1">
        <v>0</v>
      </c>
      <c r="N186" s="1">
        <v>0</v>
      </c>
      <c r="O186" s="1">
        <v>0</v>
      </c>
      <c r="P186" s="1">
        <v>0</v>
      </c>
      <c r="Q186" s="1">
        <v>0</v>
      </c>
    </row>
    <row r="187" spans="1:17">
      <c r="A187" s="1" t="s">
        <v>640</v>
      </c>
      <c r="B187" s="1" t="s">
        <v>909</v>
      </c>
      <c r="D187" s="1">
        <v>0</v>
      </c>
      <c r="E187" s="1">
        <v>0</v>
      </c>
      <c r="F187" s="1">
        <v>0</v>
      </c>
      <c r="G187" s="1">
        <v>0</v>
      </c>
      <c r="H187" s="1">
        <v>0</v>
      </c>
      <c r="I187" s="1">
        <v>0</v>
      </c>
      <c r="J187" s="1">
        <v>0</v>
      </c>
      <c r="K187" s="1">
        <v>0</v>
      </c>
      <c r="L187" s="1">
        <v>0</v>
      </c>
      <c r="M187" s="1">
        <v>0</v>
      </c>
      <c r="N187" s="1">
        <v>0</v>
      </c>
      <c r="O187" s="1">
        <v>0</v>
      </c>
      <c r="P187" s="1">
        <v>0</v>
      </c>
      <c r="Q187" s="1">
        <v>0</v>
      </c>
    </row>
    <row r="188" spans="1:17">
      <c r="A188" s="1" t="s">
        <v>642</v>
      </c>
      <c r="B188" s="1" t="s">
        <v>910</v>
      </c>
      <c r="D188" s="1">
        <v>0</v>
      </c>
      <c r="E188" s="1">
        <v>0</v>
      </c>
      <c r="F188" s="1">
        <v>0</v>
      </c>
      <c r="G188" s="1">
        <v>0</v>
      </c>
      <c r="H188" s="1">
        <v>0</v>
      </c>
      <c r="I188" s="1">
        <v>0</v>
      </c>
      <c r="J188" s="1">
        <v>0</v>
      </c>
      <c r="K188" s="1">
        <v>0</v>
      </c>
      <c r="L188" s="1">
        <v>0</v>
      </c>
      <c r="M188" s="1">
        <v>0</v>
      </c>
      <c r="N188" s="1">
        <v>0</v>
      </c>
      <c r="O188" s="1">
        <v>0</v>
      </c>
      <c r="P188" s="1">
        <v>0</v>
      </c>
      <c r="Q188" s="1">
        <v>0</v>
      </c>
    </row>
    <row r="189" spans="1:17">
      <c r="A189" s="1" t="s">
        <v>618</v>
      </c>
      <c r="B189" s="1" t="s">
        <v>911</v>
      </c>
      <c r="D189" s="1">
        <v>0</v>
      </c>
      <c r="E189" s="1">
        <v>0</v>
      </c>
      <c r="F189" s="1">
        <v>0</v>
      </c>
      <c r="G189" s="1">
        <v>0</v>
      </c>
      <c r="H189" s="1">
        <v>0</v>
      </c>
      <c r="I189" s="1">
        <v>0</v>
      </c>
      <c r="J189" s="1">
        <v>0</v>
      </c>
      <c r="K189" s="1">
        <v>0</v>
      </c>
      <c r="L189" s="1">
        <v>0</v>
      </c>
      <c r="M189" s="1">
        <v>0</v>
      </c>
      <c r="N189" s="1">
        <v>0</v>
      </c>
      <c r="O189" s="1">
        <v>0</v>
      </c>
      <c r="P189" s="1">
        <v>0</v>
      </c>
      <c r="Q189" s="1">
        <v>0</v>
      </c>
    </row>
    <row r="190" spans="1:17">
      <c r="A190" s="1" t="s">
        <v>620</v>
      </c>
      <c r="B190" s="1" t="s">
        <v>912</v>
      </c>
      <c r="D190" s="1">
        <v>0</v>
      </c>
      <c r="E190" s="1">
        <v>0</v>
      </c>
      <c r="F190" s="1">
        <v>0</v>
      </c>
      <c r="G190" s="1">
        <v>0</v>
      </c>
      <c r="H190" s="1">
        <v>0</v>
      </c>
      <c r="I190" s="1">
        <v>0</v>
      </c>
      <c r="J190" s="1">
        <v>0</v>
      </c>
      <c r="K190" s="1">
        <v>0</v>
      </c>
      <c r="L190" s="1">
        <v>0</v>
      </c>
      <c r="M190" s="1">
        <v>0</v>
      </c>
      <c r="N190" s="1">
        <v>0</v>
      </c>
      <c r="O190" s="1">
        <v>0</v>
      </c>
      <c r="P190" s="1">
        <v>0</v>
      </c>
      <c r="Q190" s="1">
        <v>0</v>
      </c>
    </row>
    <row r="191" spans="1:17">
      <c r="A191" s="1" t="s">
        <v>622</v>
      </c>
      <c r="B191" s="1" t="s">
        <v>913</v>
      </c>
      <c r="D191" s="1">
        <v>0</v>
      </c>
      <c r="E191" s="1">
        <v>0</v>
      </c>
      <c r="F191" s="1">
        <v>0</v>
      </c>
      <c r="G191" s="1">
        <v>0</v>
      </c>
      <c r="H191" s="1">
        <v>0</v>
      </c>
      <c r="I191" s="1">
        <v>0</v>
      </c>
      <c r="J191" s="1">
        <v>0</v>
      </c>
      <c r="K191" s="1">
        <v>0</v>
      </c>
      <c r="L191" s="1">
        <v>0</v>
      </c>
      <c r="M191" s="1">
        <v>0</v>
      </c>
      <c r="N191" s="1">
        <v>0</v>
      </c>
      <c r="O191" s="1">
        <v>0</v>
      </c>
      <c r="P191" s="1">
        <v>0</v>
      </c>
      <c r="Q191" s="1">
        <v>0</v>
      </c>
    </row>
    <row r="192" spans="1:17">
      <c r="A192" s="1" t="s">
        <v>624</v>
      </c>
      <c r="B192" s="1" t="s">
        <v>914</v>
      </c>
      <c r="D192" s="1">
        <v>0</v>
      </c>
      <c r="E192" s="1">
        <v>0</v>
      </c>
      <c r="F192" s="1">
        <v>0</v>
      </c>
      <c r="G192" s="1">
        <v>0</v>
      </c>
      <c r="H192" s="1">
        <v>0</v>
      </c>
      <c r="I192" s="1">
        <v>0</v>
      </c>
      <c r="J192" s="1">
        <v>0</v>
      </c>
      <c r="K192" s="1">
        <v>0</v>
      </c>
      <c r="L192" s="1">
        <v>0</v>
      </c>
      <c r="M192" s="1">
        <v>0</v>
      </c>
      <c r="N192" s="1">
        <v>0</v>
      </c>
      <c r="O192" s="1">
        <v>0</v>
      </c>
      <c r="P192" s="1">
        <v>0</v>
      </c>
      <c r="Q192" s="1">
        <v>0</v>
      </c>
    </row>
    <row r="193" spans="1:17">
      <c r="A193" s="1" t="s">
        <v>730</v>
      </c>
      <c r="B193" s="1" t="s">
        <v>915</v>
      </c>
      <c r="D193" s="1">
        <v>0</v>
      </c>
      <c r="E193" s="1">
        <v>0</v>
      </c>
      <c r="F193" s="1">
        <v>0</v>
      </c>
      <c r="G193" s="1">
        <v>0</v>
      </c>
      <c r="H193" s="1">
        <v>0</v>
      </c>
      <c r="I193" s="1">
        <v>0</v>
      </c>
      <c r="J193" s="1">
        <v>0</v>
      </c>
      <c r="K193" s="1">
        <v>0</v>
      </c>
      <c r="L193" s="1">
        <v>0</v>
      </c>
      <c r="M193" s="1">
        <v>0</v>
      </c>
      <c r="N193" s="1">
        <v>0</v>
      </c>
      <c r="O193" s="1">
        <v>0</v>
      </c>
      <c r="P193" s="1">
        <v>0</v>
      </c>
      <c r="Q193" s="1">
        <v>0</v>
      </c>
    </row>
    <row r="194" spans="1:17">
      <c r="A194" s="1" t="s">
        <v>628</v>
      </c>
      <c r="B194" s="1" t="s">
        <v>916</v>
      </c>
      <c r="D194" s="1">
        <v>0</v>
      </c>
      <c r="E194" s="1">
        <v>0</v>
      </c>
      <c r="F194" s="1">
        <v>0</v>
      </c>
      <c r="G194" s="1">
        <v>0</v>
      </c>
      <c r="H194" s="1">
        <v>0</v>
      </c>
      <c r="I194" s="1">
        <v>0</v>
      </c>
      <c r="J194" s="1">
        <v>0</v>
      </c>
      <c r="K194" s="1">
        <v>0</v>
      </c>
      <c r="L194" s="1">
        <v>0</v>
      </c>
      <c r="M194" s="1">
        <v>0</v>
      </c>
      <c r="N194" s="1">
        <v>0</v>
      </c>
      <c r="O194" s="1">
        <v>0</v>
      </c>
      <c r="P194" s="1">
        <v>0</v>
      </c>
      <c r="Q194" s="1">
        <v>0</v>
      </c>
    </row>
    <row r="195" spans="1:17">
      <c r="A195" s="1" t="s">
        <v>733</v>
      </c>
      <c r="B195" s="1" t="s">
        <v>917</v>
      </c>
      <c r="D195" s="1">
        <v>0</v>
      </c>
      <c r="E195" s="1">
        <v>0</v>
      </c>
      <c r="F195" s="1">
        <v>0</v>
      </c>
      <c r="G195" s="1">
        <v>0</v>
      </c>
      <c r="H195" s="1">
        <v>0</v>
      </c>
      <c r="I195" s="1">
        <v>0</v>
      </c>
      <c r="J195" s="1">
        <v>0</v>
      </c>
      <c r="K195" s="1">
        <v>0</v>
      </c>
      <c r="L195" s="1">
        <v>0</v>
      </c>
      <c r="M195" s="1">
        <v>0</v>
      </c>
      <c r="N195" s="1">
        <v>0</v>
      </c>
      <c r="O195" s="1">
        <v>0</v>
      </c>
      <c r="P195" s="1">
        <v>0</v>
      </c>
      <c r="Q195" s="1">
        <v>0</v>
      </c>
    </row>
    <row r="196" spans="1:17">
      <c r="A196" s="1" t="s">
        <v>632</v>
      </c>
      <c r="B196" s="1" t="s">
        <v>918</v>
      </c>
      <c r="D196" s="1">
        <v>0</v>
      </c>
      <c r="E196" s="1">
        <v>0</v>
      </c>
      <c r="F196" s="1">
        <v>0</v>
      </c>
      <c r="G196" s="1">
        <v>0</v>
      </c>
      <c r="H196" s="1">
        <v>0</v>
      </c>
      <c r="I196" s="1">
        <v>0</v>
      </c>
      <c r="J196" s="1">
        <v>0</v>
      </c>
      <c r="K196" s="1">
        <v>0</v>
      </c>
      <c r="L196" s="1">
        <v>0</v>
      </c>
      <c r="M196" s="1">
        <v>0</v>
      </c>
      <c r="N196" s="1">
        <v>0</v>
      </c>
      <c r="O196" s="1">
        <v>0</v>
      </c>
      <c r="P196" s="1">
        <v>0</v>
      </c>
      <c r="Q196" s="1">
        <v>0</v>
      </c>
    </row>
    <row r="197" spans="1:17">
      <c r="A197" s="1" t="s">
        <v>736</v>
      </c>
      <c r="B197" s="1" t="s">
        <v>919</v>
      </c>
      <c r="D197" s="1">
        <v>0</v>
      </c>
      <c r="E197" s="1">
        <v>0</v>
      </c>
      <c r="F197" s="1">
        <v>0</v>
      </c>
      <c r="G197" s="1">
        <v>0</v>
      </c>
      <c r="H197" s="1">
        <v>0</v>
      </c>
      <c r="I197" s="1">
        <v>0</v>
      </c>
      <c r="J197" s="1">
        <v>0</v>
      </c>
      <c r="K197" s="1">
        <v>0</v>
      </c>
      <c r="L197" s="1">
        <v>0</v>
      </c>
      <c r="M197" s="1">
        <v>0</v>
      </c>
      <c r="N197" s="1">
        <v>0</v>
      </c>
      <c r="O197" s="1">
        <v>0</v>
      </c>
      <c r="P197" s="1">
        <v>0</v>
      </c>
      <c r="Q197" s="1">
        <v>0</v>
      </c>
    </row>
    <row r="198" spans="1:17">
      <c r="A198" s="1" t="s">
        <v>738</v>
      </c>
      <c r="B198" s="1" t="s">
        <v>920</v>
      </c>
      <c r="D198" s="1">
        <v>0</v>
      </c>
      <c r="E198" s="1">
        <v>0</v>
      </c>
      <c r="F198" s="1">
        <v>0</v>
      </c>
      <c r="G198" s="1">
        <v>0</v>
      </c>
      <c r="H198" s="1">
        <v>0</v>
      </c>
      <c r="I198" s="1">
        <v>0</v>
      </c>
      <c r="J198" s="1">
        <v>0</v>
      </c>
      <c r="K198" s="1">
        <v>0</v>
      </c>
      <c r="L198" s="1">
        <v>0</v>
      </c>
      <c r="M198" s="1">
        <v>0</v>
      </c>
      <c r="N198" s="1">
        <v>0</v>
      </c>
      <c r="O198" s="1">
        <v>0</v>
      </c>
      <c r="P198" s="1">
        <v>0</v>
      </c>
      <c r="Q198" s="1">
        <v>0</v>
      </c>
    </row>
    <row r="199" spans="1:17">
      <c r="A199" s="1" t="s">
        <v>638</v>
      </c>
      <c r="B199" s="1" t="s">
        <v>921</v>
      </c>
      <c r="D199" s="1">
        <v>0</v>
      </c>
      <c r="E199" s="1">
        <v>0</v>
      </c>
      <c r="F199" s="1">
        <v>0</v>
      </c>
      <c r="G199" s="1">
        <v>0</v>
      </c>
      <c r="H199" s="1">
        <v>0</v>
      </c>
      <c r="I199" s="1">
        <v>0</v>
      </c>
      <c r="J199" s="1">
        <v>0</v>
      </c>
      <c r="K199" s="1">
        <v>0</v>
      </c>
      <c r="L199" s="1">
        <v>0</v>
      </c>
      <c r="M199" s="1">
        <v>0</v>
      </c>
      <c r="N199" s="1">
        <v>0</v>
      </c>
      <c r="O199" s="1">
        <v>0</v>
      </c>
      <c r="P199" s="1">
        <v>0</v>
      </c>
      <c r="Q199" s="1">
        <v>0</v>
      </c>
    </row>
    <row r="200" spans="1:17">
      <c r="A200" s="1" t="s">
        <v>640</v>
      </c>
      <c r="B200" s="1" t="s">
        <v>922</v>
      </c>
      <c r="D200" s="1">
        <v>0</v>
      </c>
      <c r="E200" s="1">
        <v>0</v>
      </c>
      <c r="F200" s="1">
        <v>0</v>
      </c>
      <c r="G200" s="1">
        <v>0</v>
      </c>
      <c r="H200" s="1">
        <v>0</v>
      </c>
      <c r="I200" s="1">
        <v>0</v>
      </c>
      <c r="J200" s="1">
        <v>0</v>
      </c>
      <c r="K200" s="1">
        <v>0</v>
      </c>
      <c r="L200" s="1">
        <v>0</v>
      </c>
      <c r="M200" s="1">
        <v>0</v>
      </c>
      <c r="N200" s="1">
        <v>0</v>
      </c>
      <c r="O200" s="1">
        <v>0</v>
      </c>
      <c r="P200" s="1">
        <v>0</v>
      </c>
      <c r="Q200" s="1">
        <v>0</v>
      </c>
    </row>
    <row r="201" spans="1:17">
      <c r="A201" s="1" t="s">
        <v>642</v>
      </c>
      <c r="B201" s="1" t="s">
        <v>923</v>
      </c>
      <c r="D201" s="1">
        <v>0</v>
      </c>
      <c r="E201" s="1">
        <v>0</v>
      </c>
      <c r="F201" s="1">
        <v>0</v>
      </c>
      <c r="G201" s="1">
        <v>0</v>
      </c>
      <c r="H201" s="1">
        <v>0</v>
      </c>
      <c r="I201" s="1">
        <v>0</v>
      </c>
      <c r="J201" s="1">
        <v>0</v>
      </c>
      <c r="K201" s="1">
        <v>0</v>
      </c>
      <c r="L201" s="1">
        <v>0</v>
      </c>
      <c r="M201" s="1">
        <v>0</v>
      </c>
      <c r="N201" s="1">
        <v>0</v>
      </c>
      <c r="O201" s="1">
        <v>0</v>
      </c>
      <c r="P201" s="1">
        <v>0</v>
      </c>
      <c r="Q201" s="1">
        <v>0</v>
      </c>
    </row>
    <row r="202" spans="1:17">
      <c r="A202" s="1" t="s">
        <v>658</v>
      </c>
      <c r="B202" s="1" t="s">
        <v>924</v>
      </c>
      <c r="D202" s="1">
        <v>0</v>
      </c>
      <c r="E202" s="1">
        <v>0</v>
      </c>
      <c r="F202" s="1">
        <v>0</v>
      </c>
      <c r="G202" s="1">
        <v>0</v>
      </c>
      <c r="H202" s="1">
        <v>0</v>
      </c>
      <c r="I202" s="1">
        <v>0</v>
      </c>
      <c r="J202" s="1">
        <v>0</v>
      </c>
      <c r="K202" s="1">
        <v>0</v>
      </c>
      <c r="L202" s="1">
        <v>0</v>
      </c>
      <c r="M202" s="1">
        <v>0</v>
      </c>
      <c r="N202" s="1">
        <v>0</v>
      </c>
      <c r="O202" s="1">
        <v>0</v>
      </c>
      <c r="P202" s="1">
        <v>0</v>
      </c>
      <c r="Q202" s="1">
        <v>0</v>
      </c>
    </row>
    <row r="203" spans="1:17">
      <c r="A203" s="1" t="s">
        <v>660</v>
      </c>
      <c r="B203" s="1" t="s">
        <v>925</v>
      </c>
      <c r="D203" s="1">
        <v>0</v>
      </c>
      <c r="E203" s="1">
        <v>0</v>
      </c>
      <c r="F203" s="1">
        <v>0</v>
      </c>
      <c r="G203" s="1">
        <v>0</v>
      </c>
      <c r="H203" s="1">
        <v>0</v>
      </c>
      <c r="I203" s="1">
        <v>0</v>
      </c>
      <c r="J203" s="1">
        <v>0</v>
      </c>
      <c r="K203" s="1">
        <v>0</v>
      </c>
      <c r="L203" s="1">
        <v>0</v>
      </c>
      <c r="M203" s="1">
        <v>0</v>
      </c>
      <c r="N203" s="1">
        <v>0</v>
      </c>
      <c r="O203" s="1">
        <v>0</v>
      </c>
      <c r="P203" s="1">
        <v>0</v>
      </c>
      <c r="Q203" s="1">
        <v>0</v>
      </c>
    </row>
    <row r="204" spans="1:17">
      <c r="A204" s="1" t="s">
        <v>758</v>
      </c>
      <c r="B204" s="1" t="s">
        <v>926</v>
      </c>
      <c r="D204" s="1">
        <v>0</v>
      </c>
      <c r="E204" s="1">
        <v>0</v>
      </c>
      <c r="F204" s="1">
        <v>0</v>
      </c>
      <c r="G204" s="1">
        <v>0</v>
      </c>
      <c r="H204" s="1">
        <v>0</v>
      </c>
      <c r="I204" s="1">
        <v>0</v>
      </c>
      <c r="J204" s="1">
        <v>0</v>
      </c>
      <c r="K204" s="1">
        <v>0</v>
      </c>
      <c r="L204" s="1">
        <v>0</v>
      </c>
      <c r="M204" s="1">
        <v>0</v>
      </c>
      <c r="N204" s="1">
        <v>0</v>
      </c>
      <c r="O204" s="1">
        <v>0</v>
      </c>
      <c r="P204" s="1">
        <v>0</v>
      </c>
      <c r="Q204" s="1">
        <v>0</v>
      </c>
    </row>
    <row r="205" spans="1:17">
      <c r="A205" s="1" t="s">
        <v>664</v>
      </c>
      <c r="B205" s="1" t="s">
        <v>927</v>
      </c>
      <c r="D205" s="1">
        <v>0</v>
      </c>
      <c r="E205" s="1">
        <v>0</v>
      </c>
      <c r="F205" s="1">
        <v>0</v>
      </c>
      <c r="G205" s="1">
        <v>0</v>
      </c>
      <c r="H205" s="1">
        <v>0</v>
      </c>
      <c r="I205" s="1">
        <v>0</v>
      </c>
      <c r="J205" s="1">
        <v>0</v>
      </c>
      <c r="K205" s="1">
        <v>0</v>
      </c>
      <c r="L205" s="1">
        <v>0</v>
      </c>
      <c r="M205" s="1">
        <v>0</v>
      </c>
      <c r="N205" s="1">
        <v>0</v>
      </c>
      <c r="O205" s="1">
        <v>0</v>
      </c>
      <c r="P205" s="1">
        <v>0</v>
      </c>
      <c r="Q205" s="1">
        <v>0</v>
      </c>
    </row>
    <row r="206" spans="1:17">
      <c r="A206" s="1" t="s">
        <v>666</v>
      </c>
      <c r="B206" s="1" t="s">
        <v>928</v>
      </c>
      <c r="D206" s="1">
        <v>0</v>
      </c>
      <c r="E206" s="1">
        <v>0</v>
      </c>
      <c r="F206" s="1">
        <v>0</v>
      </c>
      <c r="G206" s="1">
        <v>0</v>
      </c>
      <c r="H206" s="1">
        <v>0</v>
      </c>
      <c r="I206" s="1">
        <v>0</v>
      </c>
      <c r="J206" s="1">
        <v>0</v>
      </c>
      <c r="K206" s="1">
        <v>0</v>
      </c>
      <c r="L206" s="1">
        <v>0</v>
      </c>
      <c r="M206" s="1">
        <v>0</v>
      </c>
      <c r="N206" s="1">
        <v>0</v>
      </c>
      <c r="O206" s="1">
        <v>0</v>
      </c>
      <c r="P206" s="1">
        <v>0</v>
      </c>
      <c r="Q206" s="1">
        <v>0</v>
      </c>
    </row>
    <row r="207" spans="1:17">
      <c r="A207" s="1" t="s">
        <v>668</v>
      </c>
      <c r="B207" s="1" t="s">
        <v>929</v>
      </c>
      <c r="D207" s="1">
        <v>0</v>
      </c>
      <c r="E207" s="1">
        <v>0</v>
      </c>
      <c r="F207" s="1">
        <v>0</v>
      </c>
      <c r="G207" s="1">
        <v>0</v>
      </c>
      <c r="H207" s="1">
        <v>0</v>
      </c>
      <c r="I207" s="1">
        <v>0</v>
      </c>
      <c r="J207" s="1">
        <v>0</v>
      </c>
      <c r="K207" s="1">
        <v>0</v>
      </c>
      <c r="L207" s="1">
        <v>0</v>
      </c>
      <c r="M207" s="1">
        <v>0</v>
      </c>
      <c r="N207" s="1">
        <v>0</v>
      </c>
      <c r="O207" s="1">
        <v>0</v>
      </c>
      <c r="P207" s="1">
        <v>0</v>
      </c>
      <c r="Q207" s="1">
        <v>0</v>
      </c>
    </row>
    <row r="208" spans="1:17">
      <c r="A208" s="1" t="s">
        <v>670</v>
      </c>
      <c r="B208" s="1" t="s">
        <v>930</v>
      </c>
      <c r="D208" s="1">
        <v>0</v>
      </c>
      <c r="E208" s="1">
        <v>0</v>
      </c>
      <c r="F208" s="1">
        <v>0</v>
      </c>
      <c r="G208" s="1">
        <v>0</v>
      </c>
      <c r="H208" s="1">
        <v>0</v>
      </c>
      <c r="I208" s="1">
        <v>0</v>
      </c>
      <c r="J208" s="1">
        <v>0</v>
      </c>
      <c r="K208" s="1">
        <v>0</v>
      </c>
      <c r="L208" s="1">
        <v>0</v>
      </c>
      <c r="M208" s="1">
        <v>0</v>
      </c>
      <c r="N208" s="1">
        <v>0</v>
      </c>
      <c r="O208" s="1">
        <v>0</v>
      </c>
      <c r="P208" s="1">
        <v>0</v>
      </c>
      <c r="Q208" s="1">
        <v>0</v>
      </c>
    </row>
    <row r="209" spans="1:17">
      <c r="A209" s="1" t="s">
        <v>764</v>
      </c>
      <c r="B209" s="1" t="s">
        <v>931</v>
      </c>
      <c r="D209" s="1">
        <v>0</v>
      </c>
      <c r="E209" s="1">
        <v>0</v>
      </c>
      <c r="F209" s="1">
        <v>0</v>
      </c>
      <c r="G209" s="1">
        <v>0</v>
      </c>
      <c r="H209" s="1">
        <v>0</v>
      </c>
      <c r="I209" s="1">
        <v>0</v>
      </c>
      <c r="J209" s="1">
        <v>0</v>
      </c>
      <c r="K209" s="1">
        <v>0</v>
      </c>
      <c r="L209" s="1">
        <v>0</v>
      </c>
      <c r="M209" s="1">
        <v>0</v>
      </c>
      <c r="N209" s="1">
        <v>0</v>
      </c>
      <c r="O209" s="1">
        <v>0</v>
      </c>
      <c r="P209" s="1">
        <v>0</v>
      </c>
      <c r="Q209" s="1">
        <v>0</v>
      </c>
    </row>
    <row r="210" spans="1:17">
      <c r="A210" s="1" t="s">
        <v>766</v>
      </c>
      <c r="B210" s="1" t="s">
        <v>932</v>
      </c>
      <c r="D210" s="1">
        <v>0</v>
      </c>
      <c r="E210" s="1">
        <v>0</v>
      </c>
      <c r="F210" s="1">
        <v>0</v>
      </c>
      <c r="G210" s="1">
        <v>0</v>
      </c>
      <c r="H210" s="1">
        <v>0</v>
      </c>
      <c r="I210" s="1">
        <v>0</v>
      </c>
      <c r="J210" s="1">
        <v>0</v>
      </c>
      <c r="K210" s="1">
        <v>0</v>
      </c>
      <c r="L210" s="1">
        <v>0</v>
      </c>
      <c r="M210" s="1">
        <v>0</v>
      </c>
      <c r="N210" s="1">
        <v>0</v>
      </c>
      <c r="O210" s="1">
        <v>0</v>
      </c>
      <c r="P210" s="1">
        <v>0</v>
      </c>
      <c r="Q210" s="1">
        <v>0</v>
      </c>
    </row>
    <row r="211" spans="1:17">
      <c r="A211" s="1" t="s">
        <v>658</v>
      </c>
      <c r="B211" s="1" t="s">
        <v>933</v>
      </c>
      <c r="D211" s="1">
        <v>0</v>
      </c>
      <c r="E211" s="1">
        <v>0</v>
      </c>
      <c r="F211" s="1">
        <v>0</v>
      </c>
      <c r="G211" s="1">
        <v>0</v>
      </c>
      <c r="H211" s="1">
        <v>0</v>
      </c>
      <c r="I211" s="1">
        <v>0</v>
      </c>
      <c r="J211" s="1">
        <v>0</v>
      </c>
      <c r="K211" s="1">
        <v>0</v>
      </c>
      <c r="L211" s="1">
        <v>0</v>
      </c>
      <c r="M211" s="1">
        <v>0</v>
      </c>
      <c r="N211" s="1">
        <v>0</v>
      </c>
      <c r="O211" s="1">
        <v>0</v>
      </c>
      <c r="P211" s="1">
        <v>0</v>
      </c>
      <c r="Q211" s="1">
        <v>0</v>
      </c>
    </row>
    <row r="212" spans="1:17">
      <c r="A212" s="1" t="s">
        <v>660</v>
      </c>
      <c r="B212" s="1" t="s">
        <v>934</v>
      </c>
      <c r="D212" s="1">
        <v>0</v>
      </c>
      <c r="E212" s="1">
        <v>0</v>
      </c>
      <c r="F212" s="1">
        <v>0</v>
      </c>
      <c r="G212" s="1">
        <v>0</v>
      </c>
      <c r="H212" s="1">
        <v>0</v>
      </c>
      <c r="I212" s="1">
        <v>0</v>
      </c>
      <c r="J212" s="1">
        <v>0</v>
      </c>
      <c r="K212" s="1">
        <v>0</v>
      </c>
      <c r="L212" s="1">
        <v>0</v>
      </c>
      <c r="M212" s="1">
        <v>0</v>
      </c>
      <c r="N212" s="1">
        <v>0</v>
      </c>
      <c r="O212" s="1">
        <v>0</v>
      </c>
      <c r="P212" s="1">
        <v>0</v>
      </c>
      <c r="Q212" s="1">
        <v>0</v>
      </c>
    </row>
    <row r="213" spans="1:17">
      <c r="A213" s="1" t="s">
        <v>758</v>
      </c>
      <c r="B213" s="1" t="s">
        <v>935</v>
      </c>
      <c r="D213" s="1">
        <v>0</v>
      </c>
      <c r="E213" s="1">
        <v>0</v>
      </c>
      <c r="F213" s="1">
        <v>0</v>
      </c>
      <c r="G213" s="1">
        <v>0</v>
      </c>
      <c r="H213" s="1">
        <v>0</v>
      </c>
      <c r="I213" s="1">
        <v>0</v>
      </c>
      <c r="J213" s="1">
        <v>0</v>
      </c>
      <c r="K213" s="1">
        <v>0</v>
      </c>
      <c r="L213" s="1">
        <v>0</v>
      </c>
      <c r="M213" s="1">
        <v>0</v>
      </c>
      <c r="N213" s="1">
        <v>0</v>
      </c>
      <c r="O213" s="1">
        <v>0</v>
      </c>
      <c r="P213" s="1">
        <v>0</v>
      </c>
      <c r="Q213" s="1">
        <v>0</v>
      </c>
    </row>
    <row r="214" spans="1:17">
      <c r="A214" s="1" t="s">
        <v>664</v>
      </c>
      <c r="B214" s="1" t="s">
        <v>936</v>
      </c>
      <c r="D214" s="1">
        <v>0</v>
      </c>
      <c r="E214" s="1">
        <v>0</v>
      </c>
      <c r="F214" s="1">
        <v>0</v>
      </c>
      <c r="G214" s="1">
        <v>0</v>
      </c>
      <c r="H214" s="1">
        <v>0</v>
      </c>
      <c r="I214" s="1">
        <v>0</v>
      </c>
      <c r="J214" s="1">
        <v>0</v>
      </c>
      <c r="K214" s="1">
        <v>0</v>
      </c>
      <c r="L214" s="1">
        <v>0</v>
      </c>
      <c r="M214" s="1">
        <v>0</v>
      </c>
      <c r="N214" s="1">
        <v>0</v>
      </c>
      <c r="O214" s="1">
        <v>0</v>
      </c>
      <c r="P214" s="1">
        <v>0</v>
      </c>
      <c r="Q214" s="1">
        <v>0</v>
      </c>
    </row>
    <row r="215" spans="1:17">
      <c r="A215" s="1" t="s">
        <v>666</v>
      </c>
      <c r="B215" s="1" t="s">
        <v>937</v>
      </c>
      <c r="D215" s="1">
        <v>0</v>
      </c>
      <c r="E215" s="1">
        <v>0</v>
      </c>
      <c r="F215" s="1">
        <v>0</v>
      </c>
      <c r="G215" s="1">
        <v>0</v>
      </c>
      <c r="H215" s="1">
        <v>0</v>
      </c>
      <c r="I215" s="1">
        <v>0</v>
      </c>
      <c r="J215" s="1">
        <v>0</v>
      </c>
      <c r="K215" s="1">
        <v>0</v>
      </c>
      <c r="L215" s="1">
        <v>0</v>
      </c>
      <c r="M215" s="1">
        <v>0</v>
      </c>
      <c r="N215" s="1">
        <v>0</v>
      </c>
      <c r="O215" s="1">
        <v>0</v>
      </c>
      <c r="P215" s="1">
        <v>0</v>
      </c>
      <c r="Q215" s="1">
        <v>0</v>
      </c>
    </row>
    <row r="216" spans="1:17">
      <c r="A216" s="1" t="s">
        <v>668</v>
      </c>
      <c r="B216" s="1" t="s">
        <v>938</v>
      </c>
      <c r="D216" s="1">
        <v>0</v>
      </c>
      <c r="E216" s="1">
        <v>0</v>
      </c>
      <c r="F216" s="1">
        <v>0</v>
      </c>
      <c r="G216" s="1">
        <v>0</v>
      </c>
      <c r="H216" s="1">
        <v>0</v>
      </c>
      <c r="I216" s="1">
        <v>0</v>
      </c>
      <c r="J216" s="1">
        <v>0</v>
      </c>
      <c r="K216" s="1">
        <v>0</v>
      </c>
      <c r="L216" s="1">
        <v>0</v>
      </c>
      <c r="M216" s="1">
        <v>0</v>
      </c>
      <c r="N216" s="1">
        <v>0</v>
      </c>
      <c r="O216" s="1">
        <v>0</v>
      </c>
      <c r="P216" s="1">
        <v>0</v>
      </c>
      <c r="Q216" s="1">
        <v>0</v>
      </c>
    </row>
    <row r="217" spans="1:17">
      <c r="A217" s="1" t="s">
        <v>670</v>
      </c>
      <c r="B217" s="1" t="s">
        <v>939</v>
      </c>
      <c r="D217" s="1">
        <v>0</v>
      </c>
      <c r="E217" s="1">
        <v>0</v>
      </c>
      <c r="F217" s="1">
        <v>0</v>
      </c>
      <c r="G217" s="1">
        <v>0</v>
      </c>
      <c r="H217" s="1">
        <v>0</v>
      </c>
      <c r="I217" s="1">
        <v>0</v>
      </c>
      <c r="J217" s="1">
        <v>0</v>
      </c>
      <c r="K217" s="1">
        <v>0</v>
      </c>
      <c r="L217" s="1">
        <v>0</v>
      </c>
      <c r="M217" s="1">
        <v>0</v>
      </c>
      <c r="N217" s="1">
        <v>0</v>
      </c>
      <c r="O217" s="1">
        <v>0</v>
      </c>
      <c r="P217" s="1">
        <v>0</v>
      </c>
      <c r="Q217" s="1">
        <v>0</v>
      </c>
    </row>
    <row r="218" spans="1:17">
      <c r="A218" s="1" t="s">
        <v>764</v>
      </c>
      <c r="B218" s="1" t="s">
        <v>940</v>
      </c>
      <c r="D218" s="1">
        <v>0</v>
      </c>
      <c r="E218" s="1">
        <v>0</v>
      </c>
      <c r="F218" s="1">
        <v>0</v>
      </c>
      <c r="G218" s="1">
        <v>0</v>
      </c>
      <c r="H218" s="1">
        <v>0</v>
      </c>
      <c r="I218" s="1">
        <v>0</v>
      </c>
      <c r="J218" s="1">
        <v>0</v>
      </c>
      <c r="K218" s="1">
        <v>0</v>
      </c>
      <c r="L218" s="1">
        <v>0</v>
      </c>
      <c r="M218" s="1">
        <v>0</v>
      </c>
      <c r="N218" s="1">
        <v>0</v>
      </c>
      <c r="O218" s="1">
        <v>0</v>
      </c>
      <c r="P218" s="1">
        <v>0</v>
      </c>
      <c r="Q218" s="1">
        <v>0</v>
      </c>
    </row>
    <row r="219" spans="1:17">
      <c r="A219" s="1" t="s">
        <v>766</v>
      </c>
      <c r="B219" s="1" t="s">
        <v>941</v>
      </c>
      <c r="D219" s="1">
        <v>0</v>
      </c>
      <c r="E219" s="1">
        <v>0</v>
      </c>
      <c r="F219" s="1">
        <v>0</v>
      </c>
      <c r="G219" s="1">
        <v>0</v>
      </c>
      <c r="H219" s="1">
        <v>0</v>
      </c>
      <c r="I219" s="1">
        <v>0</v>
      </c>
      <c r="J219" s="1">
        <v>0</v>
      </c>
      <c r="K219" s="1">
        <v>0</v>
      </c>
      <c r="L219" s="1">
        <v>0</v>
      </c>
      <c r="M219" s="1">
        <v>0</v>
      </c>
      <c r="N219" s="1">
        <v>0</v>
      </c>
      <c r="O219" s="1">
        <v>0</v>
      </c>
      <c r="P219" s="1">
        <v>0</v>
      </c>
      <c r="Q219" s="1">
        <v>0</v>
      </c>
    </row>
    <row r="220" spans="1:17">
      <c r="A220" s="1" t="s">
        <v>685</v>
      </c>
      <c r="B220" s="1" t="s">
        <v>942</v>
      </c>
      <c r="D220" s="1">
        <v>0</v>
      </c>
      <c r="E220" s="1">
        <v>0</v>
      </c>
      <c r="F220" s="1">
        <v>0</v>
      </c>
      <c r="G220" s="1">
        <v>0</v>
      </c>
      <c r="H220" s="1">
        <v>0</v>
      </c>
      <c r="I220" s="1">
        <v>0</v>
      </c>
      <c r="J220" s="1">
        <v>0</v>
      </c>
      <c r="K220" s="1">
        <v>0</v>
      </c>
      <c r="L220" s="1">
        <v>0</v>
      </c>
      <c r="M220" s="1">
        <v>0</v>
      </c>
      <c r="N220" s="1">
        <v>0</v>
      </c>
      <c r="O220" s="1">
        <v>0</v>
      </c>
      <c r="P220" s="1">
        <v>0</v>
      </c>
      <c r="Q220" s="1">
        <v>0</v>
      </c>
    </row>
    <row r="221" spans="1:17">
      <c r="A221" s="1" t="s">
        <v>687</v>
      </c>
      <c r="B221" s="1" t="s">
        <v>943</v>
      </c>
      <c r="D221" s="1">
        <v>0</v>
      </c>
      <c r="E221" s="1">
        <v>0</v>
      </c>
      <c r="F221" s="1">
        <v>0</v>
      </c>
      <c r="G221" s="1">
        <v>0</v>
      </c>
      <c r="H221" s="1">
        <v>0</v>
      </c>
      <c r="I221" s="1">
        <v>0</v>
      </c>
      <c r="J221" s="1">
        <v>0</v>
      </c>
      <c r="K221" s="1">
        <v>0</v>
      </c>
      <c r="L221" s="1">
        <v>0</v>
      </c>
      <c r="M221" s="1">
        <v>0</v>
      </c>
      <c r="N221" s="1">
        <v>0</v>
      </c>
      <c r="O221" s="1">
        <v>0</v>
      </c>
      <c r="P221" s="1">
        <v>0</v>
      </c>
      <c r="Q221" s="1">
        <v>0</v>
      </c>
    </row>
    <row r="222" spans="1:17">
      <c r="A222" s="1" t="s">
        <v>599</v>
      </c>
      <c r="B222" s="1" t="s">
        <v>944</v>
      </c>
      <c r="C222" s="499"/>
      <c r="D222" s="1">
        <v>0</v>
      </c>
      <c r="E222" s="1">
        <v>0</v>
      </c>
      <c r="F222" s="1">
        <v>0</v>
      </c>
      <c r="G222" s="1">
        <v>0</v>
      </c>
      <c r="H222" s="1">
        <v>0</v>
      </c>
      <c r="I222" s="1">
        <v>0</v>
      </c>
      <c r="J222" s="1">
        <v>0</v>
      </c>
      <c r="K222" s="1">
        <v>0</v>
      </c>
      <c r="L222" s="1">
        <v>0</v>
      </c>
      <c r="M222" s="1">
        <v>0</v>
      </c>
      <c r="N222" s="1">
        <v>0</v>
      </c>
      <c r="O222" s="1">
        <v>0</v>
      </c>
      <c r="P222" s="1">
        <v>0</v>
      </c>
      <c r="Q222" s="1">
        <v>0</v>
      </c>
    </row>
    <row r="223" spans="1:17">
      <c r="A223" s="1" t="s">
        <v>602</v>
      </c>
      <c r="B223" s="1" t="s">
        <v>945</v>
      </c>
      <c r="C223" s="499"/>
      <c r="D223" s="1">
        <v>0</v>
      </c>
      <c r="E223" s="1">
        <v>0</v>
      </c>
      <c r="F223" s="1">
        <v>0</v>
      </c>
      <c r="G223" s="1">
        <v>0</v>
      </c>
      <c r="H223" s="1">
        <v>0</v>
      </c>
      <c r="I223" s="1">
        <v>0</v>
      </c>
      <c r="J223" s="1">
        <v>0</v>
      </c>
      <c r="K223" s="1">
        <v>0</v>
      </c>
      <c r="L223" s="1">
        <v>0</v>
      </c>
      <c r="M223" s="1">
        <v>0</v>
      </c>
      <c r="N223" s="1">
        <v>0</v>
      </c>
      <c r="O223" s="1">
        <v>0</v>
      </c>
      <c r="P223" s="1">
        <v>0</v>
      </c>
      <c r="Q223" s="1">
        <v>0</v>
      </c>
    </row>
    <row r="224" spans="1:17">
      <c r="A224" s="1" t="s">
        <v>604</v>
      </c>
      <c r="B224" s="1" t="s">
        <v>946</v>
      </c>
      <c r="D224" s="1">
        <v>0</v>
      </c>
      <c r="E224" s="1">
        <v>0</v>
      </c>
      <c r="F224" s="1">
        <v>0</v>
      </c>
      <c r="G224" s="1">
        <v>0</v>
      </c>
      <c r="H224" s="1">
        <v>0</v>
      </c>
      <c r="I224" s="1">
        <v>0</v>
      </c>
      <c r="J224" s="1">
        <v>0</v>
      </c>
      <c r="K224" s="1">
        <v>0</v>
      </c>
      <c r="L224" s="1">
        <v>0</v>
      </c>
      <c r="M224" s="1">
        <v>0</v>
      </c>
      <c r="N224" s="1">
        <v>0</v>
      </c>
      <c r="O224" s="1">
        <v>0</v>
      </c>
      <c r="P224" s="1">
        <v>0</v>
      </c>
      <c r="Q224" s="1">
        <v>0</v>
      </c>
    </row>
    <row r="225" spans="1:17">
      <c r="A225" s="1" t="s">
        <v>599</v>
      </c>
      <c r="B225" s="1" t="s">
        <v>947</v>
      </c>
      <c r="D225" s="1">
        <v>0</v>
      </c>
      <c r="E225" s="1">
        <v>0</v>
      </c>
      <c r="F225" s="1">
        <v>0</v>
      </c>
      <c r="G225" s="1">
        <v>0</v>
      </c>
      <c r="H225" s="1">
        <v>0</v>
      </c>
      <c r="I225" s="1">
        <v>0</v>
      </c>
      <c r="J225" s="1">
        <v>0</v>
      </c>
      <c r="K225" s="1">
        <v>0</v>
      </c>
      <c r="L225" s="1">
        <v>0</v>
      </c>
      <c r="M225" s="1">
        <v>0</v>
      </c>
      <c r="N225" s="1">
        <v>0</v>
      </c>
      <c r="O225" s="1">
        <v>0</v>
      </c>
      <c r="P225" s="1">
        <v>0</v>
      </c>
      <c r="Q225" s="1">
        <v>0</v>
      </c>
    </row>
    <row r="226" spans="1:17">
      <c r="A226" s="1" t="s">
        <v>602</v>
      </c>
      <c r="B226" s="1" t="s">
        <v>948</v>
      </c>
      <c r="D226" s="1">
        <v>0</v>
      </c>
      <c r="E226" s="1">
        <v>0</v>
      </c>
      <c r="F226" s="1">
        <v>0</v>
      </c>
      <c r="G226" s="1">
        <v>0</v>
      </c>
      <c r="H226" s="1">
        <v>0</v>
      </c>
      <c r="I226" s="1">
        <v>0</v>
      </c>
      <c r="J226" s="1">
        <v>0</v>
      </c>
      <c r="K226" s="1">
        <v>0</v>
      </c>
      <c r="L226" s="1">
        <v>0</v>
      </c>
      <c r="M226" s="1">
        <v>0</v>
      </c>
      <c r="N226" s="1">
        <v>0</v>
      </c>
      <c r="O226" s="1">
        <v>0</v>
      </c>
      <c r="P226" s="1">
        <v>0</v>
      </c>
      <c r="Q226" s="1">
        <v>0</v>
      </c>
    </row>
    <row r="227" spans="1:17">
      <c r="A227" s="1" t="s">
        <v>604</v>
      </c>
      <c r="B227" s="1" t="s">
        <v>949</v>
      </c>
      <c r="D227" s="1">
        <v>0</v>
      </c>
      <c r="E227" s="1">
        <v>0</v>
      </c>
      <c r="F227" s="1">
        <v>0</v>
      </c>
      <c r="G227" s="1">
        <v>0</v>
      </c>
      <c r="H227" s="1">
        <v>0</v>
      </c>
      <c r="I227" s="1">
        <v>0</v>
      </c>
      <c r="J227" s="1">
        <v>0</v>
      </c>
      <c r="K227" s="1">
        <v>0</v>
      </c>
      <c r="L227" s="1">
        <v>0</v>
      </c>
      <c r="M227" s="1">
        <v>0</v>
      </c>
      <c r="N227" s="1">
        <v>0</v>
      </c>
      <c r="O227" s="1">
        <v>0</v>
      </c>
      <c r="P227" s="1">
        <v>0</v>
      </c>
      <c r="Q227" s="1">
        <v>0</v>
      </c>
    </row>
    <row r="228" spans="1:17">
      <c r="A228" s="1" t="s">
        <v>720</v>
      </c>
      <c r="B228" s="1" t="s">
        <v>950</v>
      </c>
      <c r="D228" s="1">
        <v>0</v>
      </c>
      <c r="E228" s="1">
        <v>0</v>
      </c>
      <c r="F228" s="1">
        <v>0</v>
      </c>
      <c r="G228" s="1">
        <v>0</v>
      </c>
      <c r="H228" s="1">
        <v>0</v>
      </c>
      <c r="I228" s="1">
        <v>0</v>
      </c>
      <c r="J228" s="1">
        <v>0</v>
      </c>
      <c r="K228" s="1">
        <v>0</v>
      </c>
      <c r="L228" s="1">
        <v>0</v>
      </c>
      <c r="M228" s="1">
        <v>0</v>
      </c>
      <c r="N228" s="1">
        <v>0</v>
      </c>
      <c r="O228" s="1">
        <v>0</v>
      </c>
      <c r="P228" s="1">
        <v>0</v>
      </c>
      <c r="Q228" s="1">
        <v>0</v>
      </c>
    </row>
    <row r="229" spans="1:17">
      <c r="A229" s="1" t="s">
        <v>722</v>
      </c>
      <c r="B229" s="1" t="s">
        <v>951</v>
      </c>
      <c r="D229" s="1">
        <v>0</v>
      </c>
      <c r="E229" s="1">
        <v>0</v>
      </c>
      <c r="F229" s="1">
        <v>0</v>
      </c>
      <c r="G229" s="1">
        <v>0</v>
      </c>
      <c r="H229" s="1">
        <v>0</v>
      </c>
      <c r="I229" s="1">
        <v>0</v>
      </c>
      <c r="J229" s="1">
        <v>0</v>
      </c>
      <c r="K229" s="1">
        <v>0</v>
      </c>
      <c r="L229" s="1">
        <v>0</v>
      </c>
      <c r="M229" s="1">
        <v>0</v>
      </c>
      <c r="N229" s="1">
        <v>0</v>
      </c>
      <c r="O229" s="1">
        <v>0</v>
      </c>
      <c r="P229" s="1">
        <v>0</v>
      </c>
      <c r="Q229" s="1">
        <v>0</v>
      </c>
    </row>
    <row r="230" spans="1:17">
      <c r="A230" s="1" t="s">
        <v>724</v>
      </c>
      <c r="B230" s="1" t="s">
        <v>952</v>
      </c>
      <c r="D230" s="1">
        <v>0</v>
      </c>
      <c r="E230" s="1">
        <v>0</v>
      </c>
      <c r="F230" s="1">
        <v>0</v>
      </c>
      <c r="G230" s="1">
        <v>0</v>
      </c>
      <c r="H230" s="1">
        <v>0</v>
      </c>
      <c r="I230" s="1">
        <v>0</v>
      </c>
      <c r="J230" s="1">
        <v>0</v>
      </c>
      <c r="K230" s="1">
        <v>0</v>
      </c>
      <c r="L230" s="1">
        <v>0</v>
      </c>
      <c r="M230" s="1">
        <v>0</v>
      </c>
      <c r="N230" s="1">
        <v>0</v>
      </c>
      <c r="O230" s="1">
        <v>0</v>
      </c>
      <c r="P230" s="1">
        <v>0</v>
      </c>
      <c r="Q230" s="1">
        <v>0</v>
      </c>
    </row>
    <row r="231" spans="1:17">
      <c r="A231" s="1" t="s">
        <v>618</v>
      </c>
      <c r="B231" s="1" t="s">
        <v>953</v>
      </c>
      <c r="D231" s="1">
        <v>0</v>
      </c>
      <c r="E231" s="1">
        <v>0</v>
      </c>
      <c r="F231" s="1">
        <v>0</v>
      </c>
      <c r="G231" s="1">
        <v>0</v>
      </c>
      <c r="H231" s="1">
        <v>0</v>
      </c>
      <c r="I231" s="1">
        <v>0</v>
      </c>
      <c r="J231" s="1">
        <v>0</v>
      </c>
      <c r="K231" s="1">
        <v>0</v>
      </c>
      <c r="L231" s="1">
        <v>0</v>
      </c>
      <c r="M231" s="1">
        <v>0</v>
      </c>
      <c r="N231" s="1">
        <v>0</v>
      </c>
      <c r="O231" s="1">
        <v>0</v>
      </c>
      <c r="P231" s="1">
        <v>0</v>
      </c>
      <c r="Q231" s="1">
        <v>0</v>
      </c>
    </row>
    <row r="232" spans="1:17">
      <c r="A232" s="1" t="s">
        <v>620</v>
      </c>
      <c r="B232" s="1" t="s">
        <v>954</v>
      </c>
      <c r="D232" s="1">
        <v>0</v>
      </c>
      <c r="E232" s="1">
        <v>0</v>
      </c>
      <c r="F232" s="1">
        <v>0</v>
      </c>
      <c r="G232" s="1">
        <v>0</v>
      </c>
      <c r="H232" s="1">
        <v>0</v>
      </c>
      <c r="I232" s="1">
        <v>0</v>
      </c>
      <c r="J232" s="1">
        <v>0</v>
      </c>
      <c r="K232" s="1">
        <v>0</v>
      </c>
      <c r="L232" s="1">
        <v>0</v>
      </c>
      <c r="M232" s="1">
        <v>0</v>
      </c>
      <c r="N232" s="1">
        <v>0</v>
      </c>
      <c r="O232" s="1">
        <v>0</v>
      </c>
      <c r="P232" s="1">
        <v>0</v>
      </c>
      <c r="Q232" s="1">
        <v>0</v>
      </c>
    </row>
    <row r="233" spans="1:17">
      <c r="A233" s="1" t="s">
        <v>622</v>
      </c>
      <c r="B233" s="1" t="s">
        <v>955</v>
      </c>
      <c r="D233" s="1">
        <v>0</v>
      </c>
      <c r="E233" s="1">
        <v>0</v>
      </c>
      <c r="F233" s="1">
        <v>0</v>
      </c>
      <c r="G233" s="1">
        <v>0</v>
      </c>
      <c r="H233" s="1">
        <v>0</v>
      </c>
      <c r="I233" s="1">
        <v>0</v>
      </c>
      <c r="J233" s="1">
        <v>0</v>
      </c>
      <c r="K233" s="1">
        <v>0</v>
      </c>
      <c r="L233" s="1">
        <v>0</v>
      </c>
      <c r="M233" s="1">
        <v>0</v>
      </c>
      <c r="N233" s="1">
        <v>0</v>
      </c>
      <c r="O233" s="1">
        <v>0</v>
      </c>
      <c r="P233" s="1">
        <v>0</v>
      </c>
      <c r="Q233" s="1">
        <v>0</v>
      </c>
    </row>
    <row r="234" spans="1:17">
      <c r="A234" s="1" t="s">
        <v>624</v>
      </c>
      <c r="B234" s="1" t="s">
        <v>956</v>
      </c>
      <c r="D234" s="1">
        <v>0</v>
      </c>
      <c r="E234" s="1">
        <v>0</v>
      </c>
      <c r="F234" s="1">
        <v>0</v>
      </c>
      <c r="G234" s="1">
        <v>0</v>
      </c>
      <c r="H234" s="1">
        <v>0</v>
      </c>
      <c r="I234" s="1">
        <v>0</v>
      </c>
      <c r="J234" s="1">
        <v>0</v>
      </c>
      <c r="K234" s="1">
        <v>0</v>
      </c>
      <c r="L234" s="1">
        <v>0</v>
      </c>
      <c r="M234" s="1">
        <v>0</v>
      </c>
      <c r="N234" s="1">
        <v>0</v>
      </c>
      <c r="O234" s="1">
        <v>0</v>
      </c>
      <c r="P234" s="1">
        <v>0</v>
      </c>
      <c r="Q234" s="1">
        <v>0</v>
      </c>
    </row>
    <row r="235" spans="1:17">
      <c r="A235" s="1" t="s">
        <v>730</v>
      </c>
      <c r="B235" s="1" t="s">
        <v>957</v>
      </c>
      <c r="D235" s="1">
        <v>0</v>
      </c>
      <c r="E235" s="1">
        <v>0</v>
      </c>
      <c r="F235" s="1">
        <v>0</v>
      </c>
      <c r="G235" s="1">
        <v>0</v>
      </c>
      <c r="H235" s="1">
        <v>0</v>
      </c>
      <c r="I235" s="1">
        <v>0</v>
      </c>
      <c r="J235" s="1">
        <v>0</v>
      </c>
      <c r="K235" s="1">
        <v>0</v>
      </c>
      <c r="L235" s="1">
        <v>0</v>
      </c>
      <c r="M235" s="1">
        <v>0</v>
      </c>
      <c r="N235" s="1">
        <v>0</v>
      </c>
      <c r="O235" s="1">
        <v>0</v>
      </c>
      <c r="P235" s="1">
        <v>0</v>
      </c>
      <c r="Q235" s="1">
        <v>0</v>
      </c>
    </row>
    <row r="236" spans="1:17">
      <c r="A236" s="1" t="s">
        <v>628</v>
      </c>
      <c r="B236" s="1" t="s">
        <v>958</v>
      </c>
      <c r="D236" s="1">
        <v>0</v>
      </c>
      <c r="E236" s="1">
        <v>0</v>
      </c>
      <c r="F236" s="1">
        <v>0</v>
      </c>
      <c r="G236" s="1">
        <v>0</v>
      </c>
      <c r="H236" s="1">
        <v>0</v>
      </c>
      <c r="I236" s="1">
        <v>0</v>
      </c>
      <c r="J236" s="1">
        <v>0</v>
      </c>
      <c r="K236" s="1">
        <v>0</v>
      </c>
      <c r="L236" s="1">
        <v>0</v>
      </c>
      <c r="M236" s="1">
        <v>0</v>
      </c>
      <c r="N236" s="1">
        <v>0</v>
      </c>
      <c r="O236" s="1">
        <v>0</v>
      </c>
      <c r="P236" s="1">
        <v>0</v>
      </c>
      <c r="Q236" s="1">
        <v>0</v>
      </c>
    </row>
    <row r="237" spans="1:17">
      <c r="A237" s="1" t="s">
        <v>733</v>
      </c>
      <c r="B237" s="1" t="s">
        <v>959</v>
      </c>
      <c r="D237" s="1">
        <v>0</v>
      </c>
      <c r="E237" s="1">
        <v>0</v>
      </c>
      <c r="F237" s="1">
        <v>0</v>
      </c>
      <c r="G237" s="1">
        <v>0</v>
      </c>
      <c r="H237" s="1">
        <v>0</v>
      </c>
      <c r="I237" s="1">
        <v>0</v>
      </c>
      <c r="J237" s="1">
        <v>0</v>
      </c>
      <c r="K237" s="1">
        <v>0</v>
      </c>
      <c r="L237" s="1">
        <v>0</v>
      </c>
      <c r="M237" s="1">
        <v>0</v>
      </c>
      <c r="N237" s="1">
        <v>0</v>
      </c>
      <c r="O237" s="1">
        <v>0</v>
      </c>
      <c r="P237" s="1">
        <v>0</v>
      </c>
      <c r="Q237" s="1">
        <v>0</v>
      </c>
    </row>
    <row r="238" spans="1:17">
      <c r="A238" s="1" t="s">
        <v>632</v>
      </c>
      <c r="B238" s="1" t="s">
        <v>960</v>
      </c>
      <c r="D238" s="1">
        <v>0</v>
      </c>
      <c r="E238" s="1">
        <v>0</v>
      </c>
      <c r="F238" s="1">
        <v>0</v>
      </c>
      <c r="G238" s="1">
        <v>0</v>
      </c>
      <c r="H238" s="1">
        <v>0</v>
      </c>
      <c r="I238" s="1">
        <v>0</v>
      </c>
      <c r="J238" s="1">
        <v>0</v>
      </c>
      <c r="K238" s="1">
        <v>0</v>
      </c>
      <c r="L238" s="1">
        <v>0</v>
      </c>
      <c r="M238" s="1">
        <v>0</v>
      </c>
      <c r="N238" s="1">
        <v>0</v>
      </c>
      <c r="O238" s="1">
        <v>0</v>
      </c>
      <c r="P238" s="1">
        <v>0</v>
      </c>
      <c r="Q238" s="1">
        <v>0</v>
      </c>
    </row>
    <row r="239" spans="1:17">
      <c r="A239" s="1" t="s">
        <v>736</v>
      </c>
      <c r="B239" s="1" t="s">
        <v>961</v>
      </c>
      <c r="D239" s="1">
        <v>0</v>
      </c>
      <c r="E239" s="1">
        <v>0</v>
      </c>
      <c r="F239" s="1">
        <v>0</v>
      </c>
      <c r="G239" s="1">
        <v>0</v>
      </c>
      <c r="H239" s="1">
        <v>0</v>
      </c>
      <c r="I239" s="1">
        <v>0</v>
      </c>
      <c r="J239" s="1">
        <v>0</v>
      </c>
      <c r="K239" s="1">
        <v>0</v>
      </c>
      <c r="L239" s="1">
        <v>0</v>
      </c>
      <c r="M239" s="1">
        <v>0</v>
      </c>
      <c r="N239" s="1">
        <v>0</v>
      </c>
      <c r="O239" s="1">
        <v>0</v>
      </c>
      <c r="P239" s="1">
        <v>0</v>
      </c>
      <c r="Q239" s="1">
        <v>0</v>
      </c>
    </row>
    <row r="240" spans="1:17">
      <c r="A240" s="1" t="s">
        <v>738</v>
      </c>
      <c r="B240" s="1" t="s">
        <v>962</v>
      </c>
      <c r="D240" s="1">
        <v>0</v>
      </c>
      <c r="E240" s="1">
        <v>0</v>
      </c>
      <c r="F240" s="1">
        <v>0</v>
      </c>
      <c r="G240" s="1">
        <v>0</v>
      </c>
      <c r="H240" s="1">
        <v>0</v>
      </c>
      <c r="I240" s="1">
        <v>0</v>
      </c>
      <c r="J240" s="1">
        <v>0</v>
      </c>
      <c r="K240" s="1">
        <v>0</v>
      </c>
      <c r="L240" s="1">
        <v>0</v>
      </c>
      <c r="M240" s="1">
        <v>0</v>
      </c>
      <c r="N240" s="1">
        <v>0</v>
      </c>
      <c r="O240" s="1">
        <v>0</v>
      </c>
      <c r="P240" s="1">
        <v>0</v>
      </c>
      <c r="Q240" s="1">
        <v>0</v>
      </c>
    </row>
    <row r="241" spans="1:17">
      <c r="A241" s="1" t="s">
        <v>638</v>
      </c>
      <c r="B241" s="1" t="s">
        <v>963</v>
      </c>
      <c r="D241" s="1">
        <v>0</v>
      </c>
      <c r="E241" s="1">
        <v>0</v>
      </c>
      <c r="F241" s="1">
        <v>0</v>
      </c>
      <c r="G241" s="1">
        <v>0</v>
      </c>
      <c r="H241" s="1">
        <v>0</v>
      </c>
      <c r="I241" s="1">
        <v>0</v>
      </c>
      <c r="J241" s="1">
        <v>0</v>
      </c>
      <c r="K241" s="1">
        <v>0</v>
      </c>
      <c r="L241" s="1">
        <v>0</v>
      </c>
      <c r="M241" s="1">
        <v>0</v>
      </c>
      <c r="N241" s="1">
        <v>0</v>
      </c>
      <c r="O241" s="1">
        <v>0</v>
      </c>
      <c r="P241" s="1">
        <v>0</v>
      </c>
      <c r="Q241" s="1">
        <v>0</v>
      </c>
    </row>
    <row r="242" spans="1:17">
      <c r="A242" s="1" t="s">
        <v>640</v>
      </c>
      <c r="B242" s="1" t="s">
        <v>964</v>
      </c>
      <c r="D242" s="1">
        <v>0</v>
      </c>
      <c r="E242" s="1">
        <v>0</v>
      </c>
      <c r="F242" s="1">
        <v>0</v>
      </c>
      <c r="G242" s="1">
        <v>0</v>
      </c>
      <c r="H242" s="1">
        <v>0</v>
      </c>
      <c r="I242" s="1">
        <v>0</v>
      </c>
      <c r="J242" s="1">
        <v>0</v>
      </c>
      <c r="K242" s="1">
        <v>0</v>
      </c>
      <c r="L242" s="1">
        <v>0</v>
      </c>
      <c r="M242" s="1">
        <v>0</v>
      </c>
      <c r="N242" s="1">
        <v>0</v>
      </c>
      <c r="O242" s="1">
        <v>0</v>
      </c>
      <c r="P242" s="1">
        <v>0</v>
      </c>
      <c r="Q242" s="1">
        <v>0</v>
      </c>
    </row>
    <row r="243" spans="1:17">
      <c r="A243" s="1" t="s">
        <v>642</v>
      </c>
      <c r="B243" s="1" t="s">
        <v>965</v>
      </c>
      <c r="D243" s="1">
        <v>0</v>
      </c>
      <c r="E243" s="1">
        <v>0</v>
      </c>
      <c r="F243" s="1">
        <v>0</v>
      </c>
      <c r="G243" s="1">
        <v>0</v>
      </c>
      <c r="H243" s="1">
        <v>0</v>
      </c>
      <c r="I243" s="1">
        <v>0</v>
      </c>
      <c r="J243" s="1">
        <v>0</v>
      </c>
      <c r="K243" s="1">
        <v>0</v>
      </c>
      <c r="L243" s="1">
        <v>0</v>
      </c>
      <c r="M243" s="1">
        <v>0</v>
      </c>
      <c r="N243" s="1">
        <v>0</v>
      </c>
      <c r="O243" s="1">
        <v>0</v>
      </c>
      <c r="P243" s="1">
        <v>0</v>
      </c>
      <c r="Q243" s="1">
        <v>0</v>
      </c>
    </row>
    <row r="244" spans="1:17">
      <c r="A244" s="1" t="s">
        <v>618</v>
      </c>
      <c r="B244" s="1" t="s">
        <v>966</v>
      </c>
      <c r="D244" s="1">
        <v>0</v>
      </c>
      <c r="E244" s="1">
        <v>0</v>
      </c>
      <c r="F244" s="1">
        <v>0</v>
      </c>
      <c r="G244" s="1">
        <v>0</v>
      </c>
      <c r="H244" s="1">
        <v>0</v>
      </c>
      <c r="I244" s="1">
        <v>0</v>
      </c>
      <c r="J244" s="1">
        <v>0</v>
      </c>
      <c r="K244" s="1">
        <v>0</v>
      </c>
      <c r="L244" s="1">
        <v>0</v>
      </c>
      <c r="M244" s="1">
        <v>0</v>
      </c>
      <c r="N244" s="1">
        <v>0</v>
      </c>
      <c r="O244" s="1">
        <v>0</v>
      </c>
      <c r="P244" s="1">
        <v>0</v>
      </c>
      <c r="Q244" s="1">
        <v>0</v>
      </c>
    </row>
    <row r="245" spans="1:17">
      <c r="A245" s="1" t="s">
        <v>620</v>
      </c>
      <c r="B245" s="1" t="s">
        <v>967</v>
      </c>
      <c r="D245" s="1">
        <v>0</v>
      </c>
      <c r="E245" s="1">
        <v>0</v>
      </c>
      <c r="F245" s="1">
        <v>0</v>
      </c>
      <c r="G245" s="1">
        <v>0</v>
      </c>
      <c r="H245" s="1">
        <v>0</v>
      </c>
      <c r="I245" s="1">
        <v>0</v>
      </c>
      <c r="J245" s="1">
        <v>0</v>
      </c>
      <c r="K245" s="1">
        <v>0</v>
      </c>
      <c r="L245" s="1">
        <v>0</v>
      </c>
      <c r="M245" s="1">
        <v>0</v>
      </c>
      <c r="N245" s="1">
        <v>0</v>
      </c>
      <c r="O245" s="1">
        <v>0</v>
      </c>
      <c r="P245" s="1">
        <v>0</v>
      </c>
      <c r="Q245" s="1">
        <v>0</v>
      </c>
    </row>
    <row r="246" spans="1:17">
      <c r="A246" s="1" t="s">
        <v>622</v>
      </c>
      <c r="B246" s="1" t="s">
        <v>968</v>
      </c>
      <c r="D246" s="1">
        <v>0</v>
      </c>
      <c r="E246" s="1">
        <v>0</v>
      </c>
      <c r="F246" s="1">
        <v>0</v>
      </c>
      <c r="G246" s="1">
        <v>0</v>
      </c>
      <c r="H246" s="1">
        <v>0</v>
      </c>
      <c r="I246" s="1">
        <v>0</v>
      </c>
      <c r="J246" s="1">
        <v>0</v>
      </c>
      <c r="K246" s="1">
        <v>0</v>
      </c>
      <c r="L246" s="1">
        <v>0</v>
      </c>
      <c r="M246" s="1">
        <v>0</v>
      </c>
      <c r="N246" s="1">
        <v>0</v>
      </c>
      <c r="O246" s="1">
        <v>0</v>
      </c>
      <c r="P246" s="1">
        <v>0</v>
      </c>
      <c r="Q246" s="1">
        <v>0</v>
      </c>
    </row>
    <row r="247" spans="1:17">
      <c r="A247" s="1" t="s">
        <v>624</v>
      </c>
      <c r="B247" s="1" t="s">
        <v>969</v>
      </c>
      <c r="D247" s="1">
        <v>0</v>
      </c>
      <c r="E247" s="1">
        <v>0</v>
      </c>
      <c r="F247" s="1">
        <v>0</v>
      </c>
      <c r="G247" s="1">
        <v>0</v>
      </c>
      <c r="H247" s="1">
        <v>0</v>
      </c>
      <c r="I247" s="1">
        <v>0</v>
      </c>
      <c r="J247" s="1">
        <v>0</v>
      </c>
      <c r="K247" s="1">
        <v>0</v>
      </c>
      <c r="L247" s="1">
        <v>0</v>
      </c>
      <c r="M247" s="1">
        <v>0</v>
      </c>
      <c r="N247" s="1">
        <v>0</v>
      </c>
      <c r="O247" s="1">
        <v>0</v>
      </c>
      <c r="P247" s="1">
        <v>0</v>
      </c>
      <c r="Q247" s="1">
        <v>0</v>
      </c>
    </row>
    <row r="248" spans="1:17">
      <c r="A248" s="1" t="s">
        <v>730</v>
      </c>
      <c r="B248" s="1" t="s">
        <v>970</v>
      </c>
      <c r="D248" s="1">
        <v>0</v>
      </c>
      <c r="E248" s="1">
        <v>0</v>
      </c>
      <c r="F248" s="1">
        <v>0</v>
      </c>
      <c r="G248" s="1">
        <v>0</v>
      </c>
      <c r="H248" s="1">
        <v>0</v>
      </c>
      <c r="I248" s="1">
        <v>0</v>
      </c>
      <c r="J248" s="1">
        <v>0</v>
      </c>
      <c r="K248" s="1">
        <v>0</v>
      </c>
      <c r="L248" s="1">
        <v>0</v>
      </c>
      <c r="M248" s="1">
        <v>0</v>
      </c>
      <c r="N248" s="1">
        <v>0</v>
      </c>
      <c r="O248" s="1">
        <v>0</v>
      </c>
      <c r="P248" s="1">
        <v>0</v>
      </c>
      <c r="Q248" s="1">
        <v>0</v>
      </c>
    </row>
    <row r="249" spans="1:17">
      <c r="A249" s="1" t="s">
        <v>628</v>
      </c>
      <c r="B249" s="1" t="s">
        <v>971</v>
      </c>
      <c r="D249" s="1">
        <v>0</v>
      </c>
      <c r="E249" s="1">
        <v>0</v>
      </c>
      <c r="F249" s="1">
        <v>0</v>
      </c>
      <c r="G249" s="1">
        <v>0</v>
      </c>
      <c r="H249" s="1">
        <v>0</v>
      </c>
      <c r="I249" s="1">
        <v>0</v>
      </c>
      <c r="J249" s="1">
        <v>0</v>
      </c>
      <c r="K249" s="1">
        <v>0</v>
      </c>
      <c r="L249" s="1">
        <v>0</v>
      </c>
      <c r="M249" s="1">
        <v>0</v>
      </c>
      <c r="N249" s="1">
        <v>0</v>
      </c>
      <c r="O249" s="1">
        <v>0</v>
      </c>
      <c r="P249" s="1">
        <v>0</v>
      </c>
      <c r="Q249" s="1">
        <v>0</v>
      </c>
    </row>
    <row r="250" spans="1:17">
      <c r="A250" s="1" t="s">
        <v>733</v>
      </c>
      <c r="B250" s="1" t="s">
        <v>972</v>
      </c>
      <c r="D250" s="1">
        <v>0</v>
      </c>
      <c r="E250" s="1">
        <v>0</v>
      </c>
      <c r="F250" s="1">
        <v>0</v>
      </c>
      <c r="G250" s="1">
        <v>0</v>
      </c>
      <c r="H250" s="1">
        <v>0</v>
      </c>
      <c r="I250" s="1">
        <v>0</v>
      </c>
      <c r="J250" s="1">
        <v>0</v>
      </c>
      <c r="K250" s="1">
        <v>0</v>
      </c>
      <c r="L250" s="1">
        <v>0</v>
      </c>
      <c r="M250" s="1">
        <v>0</v>
      </c>
      <c r="N250" s="1">
        <v>0</v>
      </c>
      <c r="O250" s="1">
        <v>0</v>
      </c>
      <c r="P250" s="1">
        <v>0</v>
      </c>
      <c r="Q250" s="1">
        <v>0</v>
      </c>
    </row>
    <row r="251" spans="1:17">
      <c r="A251" s="1" t="s">
        <v>632</v>
      </c>
      <c r="B251" s="1" t="s">
        <v>973</v>
      </c>
      <c r="D251" s="1">
        <v>0</v>
      </c>
      <c r="E251" s="1">
        <v>0</v>
      </c>
      <c r="F251" s="1">
        <v>0</v>
      </c>
      <c r="G251" s="1">
        <v>0</v>
      </c>
      <c r="H251" s="1">
        <v>0</v>
      </c>
      <c r="I251" s="1">
        <v>0</v>
      </c>
      <c r="J251" s="1">
        <v>0</v>
      </c>
      <c r="K251" s="1">
        <v>0</v>
      </c>
      <c r="L251" s="1">
        <v>0</v>
      </c>
      <c r="M251" s="1">
        <v>0</v>
      </c>
      <c r="N251" s="1">
        <v>0</v>
      </c>
      <c r="O251" s="1">
        <v>0</v>
      </c>
      <c r="P251" s="1">
        <v>0</v>
      </c>
      <c r="Q251" s="1">
        <v>0</v>
      </c>
    </row>
    <row r="252" spans="1:17">
      <c r="A252" s="1" t="s">
        <v>736</v>
      </c>
      <c r="B252" s="1" t="s">
        <v>974</v>
      </c>
      <c r="D252" s="1">
        <v>0</v>
      </c>
      <c r="E252" s="1">
        <v>0</v>
      </c>
      <c r="F252" s="1">
        <v>0</v>
      </c>
      <c r="G252" s="1">
        <v>0</v>
      </c>
      <c r="H252" s="1">
        <v>0</v>
      </c>
      <c r="I252" s="1">
        <v>0</v>
      </c>
      <c r="J252" s="1">
        <v>0</v>
      </c>
      <c r="K252" s="1">
        <v>0</v>
      </c>
      <c r="L252" s="1">
        <v>0</v>
      </c>
      <c r="M252" s="1">
        <v>0</v>
      </c>
      <c r="N252" s="1">
        <v>0</v>
      </c>
      <c r="O252" s="1">
        <v>0</v>
      </c>
      <c r="P252" s="1">
        <v>0</v>
      </c>
      <c r="Q252" s="1">
        <v>0</v>
      </c>
    </row>
    <row r="253" spans="1:17">
      <c r="A253" s="1" t="s">
        <v>738</v>
      </c>
      <c r="B253" s="1" t="s">
        <v>975</v>
      </c>
      <c r="D253" s="1">
        <v>0</v>
      </c>
      <c r="E253" s="1">
        <v>0</v>
      </c>
      <c r="F253" s="1">
        <v>0</v>
      </c>
      <c r="G253" s="1">
        <v>0</v>
      </c>
      <c r="H253" s="1">
        <v>0</v>
      </c>
      <c r="I253" s="1">
        <v>0</v>
      </c>
      <c r="J253" s="1">
        <v>0</v>
      </c>
      <c r="K253" s="1">
        <v>0</v>
      </c>
      <c r="L253" s="1">
        <v>0</v>
      </c>
      <c r="M253" s="1">
        <v>0</v>
      </c>
      <c r="N253" s="1">
        <v>0</v>
      </c>
      <c r="O253" s="1">
        <v>0</v>
      </c>
      <c r="P253" s="1">
        <v>0</v>
      </c>
      <c r="Q253" s="1">
        <v>0</v>
      </c>
    </row>
    <row r="254" spans="1:17">
      <c r="A254" s="1" t="s">
        <v>638</v>
      </c>
      <c r="B254" s="1" t="s">
        <v>976</v>
      </c>
      <c r="D254" s="1">
        <v>0</v>
      </c>
      <c r="E254" s="1">
        <v>0</v>
      </c>
      <c r="F254" s="1">
        <v>0</v>
      </c>
      <c r="G254" s="1">
        <v>0</v>
      </c>
      <c r="H254" s="1">
        <v>0</v>
      </c>
      <c r="I254" s="1">
        <v>0</v>
      </c>
      <c r="J254" s="1">
        <v>0</v>
      </c>
      <c r="K254" s="1">
        <v>0</v>
      </c>
      <c r="L254" s="1">
        <v>0</v>
      </c>
      <c r="M254" s="1">
        <v>0</v>
      </c>
      <c r="N254" s="1">
        <v>0</v>
      </c>
      <c r="O254" s="1">
        <v>0</v>
      </c>
      <c r="P254" s="1">
        <v>0</v>
      </c>
      <c r="Q254" s="1">
        <v>0</v>
      </c>
    </row>
    <row r="255" spans="1:17">
      <c r="A255" s="1" t="s">
        <v>640</v>
      </c>
      <c r="B255" s="1" t="s">
        <v>977</v>
      </c>
      <c r="D255" s="1">
        <v>0</v>
      </c>
      <c r="E255" s="1">
        <v>0</v>
      </c>
      <c r="F255" s="1">
        <v>0</v>
      </c>
      <c r="G255" s="1">
        <v>0</v>
      </c>
      <c r="H255" s="1">
        <v>0</v>
      </c>
      <c r="I255" s="1">
        <v>0</v>
      </c>
      <c r="J255" s="1">
        <v>0</v>
      </c>
      <c r="K255" s="1">
        <v>0</v>
      </c>
      <c r="L255" s="1">
        <v>0</v>
      </c>
      <c r="M255" s="1">
        <v>0</v>
      </c>
      <c r="N255" s="1">
        <v>0</v>
      </c>
      <c r="O255" s="1">
        <v>0</v>
      </c>
      <c r="P255" s="1">
        <v>0</v>
      </c>
      <c r="Q255" s="1">
        <v>0</v>
      </c>
    </row>
    <row r="256" spans="1:17">
      <c r="A256" s="1" t="s">
        <v>642</v>
      </c>
      <c r="B256" s="1" t="s">
        <v>978</v>
      </c>
      <c r="D256" s="1">
        <v>0</v>
      </c>
      <c r="E256" s="1">
        <v>0</v>
      </c>
      <c r="F256" s="1">
        <v>0</v>
      </c>
      <c r="G256" s="1">
        <v>0</v>
      </c>
      <c r="H256" s="1">
        <v>0</v>
      </c>
      <c r="I256" s="1">
        <v>0</v>
      </c>
      <c r="J256" s="1">
        <v>0</v>
      </c>
      <c r="K256" s="1">
        <v>0</v>
      </c>
      <c r="L256" s="1">
        <v>0</v>
      </c>
      <c r="M256" s="1">
        <v>0</v>
      </c>
      <c r="N256" s="1">
        <v>0</v>
      </c>
      <c r="O256" s="1">
        <v>0</v>
      </c>
      <c r="P256" s="1">
        <v>0</v>
      </c>
      <c r="Q256" s="1">
        <v>0</v>
      </c>
    </row>
    <row r="257" spans="1:17">
      <c r="A257" s="1" t="s">
        <v>658</v>
      </c>
      <c r="B257" s="1" t="s">
        <v>979</v>
      </c>
      <c r="D257" s="1">
        <v>0</v>
      </c>
      <c r="E257" s="1">
        <v>0</v>
      </c>
      <c r="F257" s="1">
        <v>0</v>
      </c>
      <c r="G257" s="1">
        <v>0</v>
      </c>
      <c r="H257" s="1">
        <v>0</v>
      </c>
      <c r="I257" s="1">
        <v>0</v>
      </c>
      <c r="J257" s="1">
        <v>0</v>
      </c>
      <c r="K257" s="1">
        <v>0</v>
      </c>
      <c r="L257" s="1">
        <v>0</v>
      </c>
      <c r="M257" s="1">
        <v>0</v>
      </c>
      <c r="N257" s="1">
        <v>0</v>
      </c>
      <c r="O257" s="1">
        <v>0</v>
      </c>
      <c r="P257" s="1">
        <v>0</v>
      </c>
      <c r="Q257" s="1">
        <v>0</v>
      </c>
    </row>
    <row r="258" spans="1:17">
      <c r="A258" s="1" t="s">
        <v>660</v>
      </c>
      <c r="B258" s="1" t="s">
        <v>980</v>
      </c>
      <c r="D258" s="1">
        <v>0</v>
      </c>
      <c r="E258" s="1">
        <v>0</v>
      </c>
      <c r="F258" s="1">
        <v>0</v>
      </c>
      <c r="G258" s="1">
        <v>0</v>
      </c>
      <c r="H258" s="1">
        <v>0</v>
      </c>
      <c r="I258" s="1">
        <v>0</v>
      </c>
      <c r="J258" s="1">
        <v>0</v>
      </c>
      <c r="K258" s="1">
        <v>0</v>
      </c>
      <c r="L258" s="1">
        <v>0</v>
      </c>
      <c r="M258" s="1">
        <v>0</v>
      </c>
      <c r="N258" s="1">
        <v>0</v>
      </c>
      <c r="O258" s="1">
        <v>0</v>
      </c>
      <c r="P258" s="1">
        <v>0</v>
      </c>
      <c r="Q258" s="1">
        <v>0</v>
      </c>
    </row>
    <row r="259" spans="1:17">
      <c r="A259" s="1" t="s">
        <v>758</v>
      </c>
      <c r="B259" s="1" t="s">
        <v>981</v>
      </c>
      <c r="D259" s="1">
        <v>0</v>
      </c>
      <c r="E259" s="1">
        <v>0</v>
      </c>
      <c r="F259" s="1">
        <v>0</v>
      </c>
      <c r="G259" s="1">
        <v>0</v>
      </c>
      <c r="H259" s="1">
        <v>0</v>
      </c>
      <c r="I259" s="1">
        <v>0</v>
      </c>
      <c r="J259" s="1">
        <v>0</v>
      </c>
      <c r="K259" s="1">
        <v>0</v>
      </c>
      <c r="L259" s="1">
        <v>0</v>
      </c>
      <c r="M259" s="1">
        <v>0</v>
      </c>
      <c r="N259" s="1">
        <v>0</v>
      </c>
      <c r="O259" s="1">
        <v>0</v>
      </c>
      <c r="P259" s="1">
        <v>0</v>
      </c>
      <c r="Q259" s="1">
        <v>0</v>
      </c>
    </row>
    <row r="260" spans="1:17">
      <c r="A260" s="1" t="s">
        <v>664</v>
      </c>
      <c r="B260" s="1" t="s">
        <v>982</v>
      </c>
      <c r="D260" s="1">
        <v>0</v>
      </c>
      <c r="E260" s="1">
        <v>0</v>
      </c>
      <c r="F260" s="1">
        <v>0</v>
      </c>
      <c r="G260" s="1">
        <v>0</v>
      </c>
      <c r="H260" s="1">
        <v>0</v>
      </c>
      <c r="I260" s="1">
        <v>0</v>
      </c>
      <c r="J260" s="1">
        <v>0</v>
      </c>
      <c r="K260" s="1">
        <v>0</v>
      </c>
      <c r="L260" s="1">
        <v>0</v>
      </c>
      <c r="M260" s="1">
        <v>0</v>
      </c>
      <c r="N260" s="1">
        <v>0</v>
      </c>
      <c r="O260" s="1">
        <v>0</v>
      </c>
      <c r="P260" s="1">
        <v>0</v>
      </c>
      <c r="Q260" s="1">
        <v>0</v>
      </c>
    </row>
    <row r="261" spans="1:17">
      <c r="A261" s="1" t="s">
        <v>666</v>
      </c>
      <c r="B261" s="1" t="s">
        <v>983</v>
      </c>
      <c r="D261" s="1">
        <v>0</v>
      </c>
      <c r="E261" s="1">
        <v>0</v>
      </c>
      <c r="F261" s="1">
        <v>0</v>
      </c>
      <c r="G261" s="1">
        <v>0</v>
      </c>
      <c r="H261" s="1">
        <v>0</v>
      </c>
      <c r="I261" s="1">
        <v>0</v>
      </c>
      <c r="J261" s="1">
        <v>0</v>
      </c>
      <c r="K261" s="1">
        <v>0</v>
      </c>
      <c r="L261" s="1">
        <v>0</v>
      </c>
      <c r="M261" s="1">
        <v>0</v>
      </c>
      <c r="N261" s="1">
        <v>0</v>
      </c>
      <c r="O261" s="1">
        <v>0</v>
      </c>
      <c r="P261" s="1">
        <v>0</v>
      </c>
      <c r="Q261" s="1">
        <v>0</v>
      </c>
    </row>
    <row r="262" spans="1:17">
      <c r="A262" s="1" t="s">
        <v>668</v>
      </c>
      <c r="B262" s="1" t="s">
        <v>984</v>
      </c>
      <c r="D262" s="1">
        <v>0</v>
      </c>
      <c r="E262" s="1">
        <v>0</v>
      </c>
      <c r="F262" s="1">
        <v>0</v>
      </c>
      <c r="G262" s="1">
        <v>0</v>
      </c>
      <c r="H262" s="1">
        <v>0</v>
      </c>
      <c r="I262" s="1">
        <v>0</v>
      </c>
      <c r="J262" s="1">
        <v>0</v>
      </c>
      <c r="K262" s="1">
        <v>0</v>
      </c>
      <c r="L262" s="1">
        <v>0</v>
      </c>
      <c r="M262" s="1">
        <v>0</v>
      </c>
      <c r="N262" s="1">
        <v>0</v>
      </c>
      <c r="O262" s="1">
        <v>0</v>
      </c>
      <c r="P262" s="1">
        <v>0</v>
      </c>
      <c r="Q262" s="1">
        <v>0</v>
      </c>
    </row>
    <row r="263" spans="1:17">
      <c r="A263" s="1" t="s">
        <v>670</v>
      </c>
      <c r="B263" s="1" t="s">
        <v>985</v>
      </c>
      <c r="D263" s="1">
        <v>0</v>
      </c>
      <c r="E263" s="1">
        <v>0</v>
      </c>
      <c r="F263" s="1">
        <v>0</v>
      </c>
      <c r="G263" s="1">
        <v>0</v>
      </c>
      <c r="H263" s="1">
        <v>0</v>
      </c>
      <c r="I263" s="1">
        <v>0</v>
      </c>
      <c r="J263" s="1">
        <v>0</v>
      </c>
      <c r="K263" s="1">
        <v>0</v>
      </c>
      <c r="L263" s="1">
        <v>0</v>
      </c>
      <c r="M263" s="1">
        <v>0</v>
      </c>
      <c r="N263" s="1">
        <v>0</v>
      </c>
      <c r="O263" s="1">
        <v>0</v>
      </c>
      <c r="P263" s="1">
        <v>0</v>
      </c>
      <c r="Q263" s="1">
        <v>0</v>
      </c>
    </row>
    <row r="264" spans="1:17">
      <c r="A264" s="1" t="s">
        <v>764</v>
      </c>
      <c r="B264" s="1" t="s">
        <v>986</v>
      </c>
      <c r="D264" s="1">
        <v>0</v>
      </c>
      <c r="E264" s="1">
        <v>0</v>
      </c>
      <c r="F264" s="1">
        <v>0</v>
      </c>
      <c r="G264" s="1">
        <v>0</v>
      </c>
      <c r="H264" s="1">
        <v>0</v>
      </c>
      <c r="I264" s="1">
        <v>0</v>
      </c>
      <c r="J264" s="1">
        <v>0</v>
      </c>
      <c r="K264" s="1">
        <v>0</v>
      </c>
      <c r="L264" s="1">
        <v>0</v>
      </c>
      <c r="M264" s="1">
        <v>0</v>
      </c>
      <c r="N264" s="1">
        <v>0</v>
      </c>
      <c r="O264" s="1">
        <v>0</v>
      </c>
      <c r="P264" s="1">
        <v>0</v>
      </c>
      <c r="Q264" s="1">
        <v>0</v>
      </c>
    </row>
    <row r="265" spans="1:17">
      <c r="A265" s="1" t="s">
        <v>766</v>
      </c>
      <c r="B265" s="1" t="s">
        <v>987</v>
      </c>
      <c r="D265" s="1">
        <v>0</v>
      </c>
      <c r="E265" s="1">
        <v>0</v>
      </c>
      <c r="F265" s="1">
        <v>0</v>
      </c>
      <c r="G265" s="1">
        <v>0</v>
      </c>
      <c r="H265" s="1">
        <v>0</v>
      </c>
      <c r="I265" s="1">
        <v>0</v>
      </c>
      <c r="J265" s="1">
        <v>0</v>
      </c>
      <c r="K265" s="1">
        <v>0</v>
      </c>
      <c r="L265" s="1">
        <v>0</v>
      </c>
      <c r="M265" s="1">
        <v>0</v>
      </c>
      <c r="N265" s="1">
        <v>0</v>
      </c>
      <c r="O265" s="1">
        <v>0</v>
      </c>
      <c r="P265" s="1">
        <v>0</v>
      </c>
      <c r="Q265" s="1">
        <v>0</v>
      </c>
    </row>
    <row r="266" spans="1:17">
      <c r="A266" s="1" t="s">
        <v>658</v>
      </c>
      <c r="B266" s="1" t="s">
        <v>988</v>
      </c>
      <c r="D266" s="1">
        <v>0</v>
      </c>
      <c r="E266" s="1">
        <v>0</v>
      </c>
      <c r="F266" s="1">
        <v>0</v>
      </c>
      <c r="G266" s="1">
        <v>0</v>
      </c>
      <c r="H266" s="1">
        <v>0</v>
      </c>
      <c r="I266" s="1">
        <v>0</v>
      </c>
      <c r="J266" s="1">
        <v>0</v>
      </c>
      <c r="K266" s="1">
        <v>0</v>
      </c>
      <c r="L266" s="1">
        <v>0</v>
      </c>
      <c r="M266" s="1">
        <v>0</v>
      </c>
      <c r="N266" s="1">
        <v>0</v>
      </c>
      <c r="O266" s="1">
        <v>0</v>
      </c>
      <c r="P266" s="1">
        <v>0</v>
      </c>
      <c r="Q266" s="1">
        <v>0</v>
      </c>
    </row>
    <row r="267" spans="1:17">
      <c r="A267" s="1" t="s">
        <v>660</v>
      </c>
      <c r="B267" s="1" t="s">
        <v>989</v>
      </c>
      <c r="D267" s="1">
        <v>0</v>
      </c>
      <c r="E267" s="1">
        <v>0</v>
      </c>
      <c r="F267" s="1">
        <v>0</v>
      </c>
      <c r="G267" s="1">
        <v>0</v>
      </c>
      <c r="H267" s="1">
        <v>0</v>
      </c>
      <c r="I267" s="1">
        <v>0</v>
      </c>
      <c r="J267" s="1">
        <v>0</v>
      </c>
      <c r="K267" s="1">
        <v>0</v>
      </c>
      <c r="L267" s="1">
        <v>0</v>
      </c>
      <c r="M267" s="1">
        <v>0</v>
      </c>
      <c r="N267" s="1">
        <v>0</v>
      </c>
      <c r="O267" s="1">
        <v>0</v>
      </c>
      <c r="P267" s="1">
        <v>0</v>
      </c>
      <c r="Q267" s="1">
        <v>0</v>
      </c>
    </row>
    <row r="268" spans="1:17">
      <c r="A268" s="1" t="s">
        <v>758</v>
      </c>
      <c r="B268" s="1" t="s">
        <v>990</v>
      </c>
      <c r="D268" s="1">
        <v>0</v>
      </c>
      <c r="E268" s="1">
        <v>0</v>
      </c>
      <c r="F268" s="1">
        <v>0</v>
      </c>
      <c r="G268" s="1">
        <v>0</v>
      </c>
      <c r="H268" s="1">
        <v>0</v>
      </c>
      <c r="I268" s="1">
        <v>0</v>
      </c>
      <c r="J268" s="1">
        <v>0</v>
      </c>
      <c r="K268" s="1">
        <v>0</v>
      </c>
      <c r="L268" s="1">
        <v>0</v>
      </c>
      <c r="M268" s="1">
        <v>0</v>
      </c>
      <c r="N268" s="1">
        <v>0</v>
      </c>
      <c r="O268" s="1">
        <v>0</v>
      </c>
      <c r="P268" s="1">
        <v>0</v>
      </c>
      <c r="Q268" s="1">
        <v>0</v>
      </c>
    </row>
    <row r="269" spans="1:17">
      <c r="A269" s="1" t="s">
        <v>664</v>
      </c>
      <c r="B269" s="1" t="s">
        <v>991</v>
      </c>
      <c r="D269" s="1">
        <v>0</v>
      </c>
      <c r="E269" s="1">
        <v>0</v>
      </c>
      <c r="F269" s="1">
        <v>0</v>
      </c>
      <c r="G269" s="1">
        <v>0</v>
      </c>
      <c r="H269" s="1">
        <v>0</v>
      </c>
      <c r="I269" s="1">
        <v>0</v>
      </c>
      <c r="J269" s="1">
        <v>0</v>
      </c>
      <c r="K269" s="1">
        <v>0</v>
      </c>
      <c r="L269" s="1">
        <v>0</v>
      </c>
      <c r="M269" s="1">
        <v>0</v>
      </c>
      <c r="N269" s="1">
        <v>0</v>
      </c>
      <c r="O269" s="1">
        <v>0</v>
      </c>
      <c r="P269" s="1">
        <v>0</v>
      </c>
      <c r="Q269" s="1">
        <v>0</v>
      </c>
    </row>
    <row r="270" spans="1:17">
      <c r="A270" s="1" t="s">
        <v>666</v>
      </c>
      <c r="B270" s="1" t="s">
        <v>992</v>
      </c>
      <c r="D270" s="1">
        <v>0</v>
      </c>
      <c r="E270" s="1">
        <v>0</v>
      </c>
      <c r="F270" s="1">
        <v>0</v>
      </c>
      <c r="G270" s="1">
        <v>0</v>
      </c>
      <c r="H270" s="1">
        <v>0</v>
      </c>
      <c r="I270" s="1">
        <v>0</v>
      </c>
      <c r="J270" s="1">
        <v>0</v>
      </c>
      <c r="K270" s="1">
        <v>0</v>
      </c>
      <c r="L270" s="1">
        <v>0</v>
      </c>
      <c r="M270" s="1">
        <v>0</v>
      </c>
      <c r="N270" s="1">
        <v>0</v>
      </c>
      <c r="O270" s="1">
        <v>0</v>
      </c>
      <c r="P270" s="1">
        <v>0</v>
      </c>
      <c r="Q270" s="1">
        <v>0</v>
      </c>
    </row>
    <row r="271" spans="1:17">
      <c r="A271" s="1" t="s">
        <v>668</v>
      </c>
      <c r="B271" s="1" t="s">
        <v>993</v>
      </c>
      <c r="D271" s="1">
        <v>0</v>
      </c>
      <c r="E271" s="1">
        <v>0</v>
      </c>
      <c r="F271" s="1">
        <v>0</v>
      </c>
      <c r="G271" s="1">
        <v>0</v>
      </c>
      <c r="H271" s="1">
        <v>0</v>
      </c>
      <c r="I271" s="1">
        <v>0</v>
      </c>
      <c r="J271" s="1">
        <v>0</v>
      </c>
      <c r="K271" s="1">
        <v>0</v>
      </c>
      <c r="L271" s="1">
        <v>0</v>
      </c>
      <c r="M271" s="1">
        <v>0</v>
      </c>
      <c r="N271" s="1">
        <v>0</v>
      </c>
      <c r="O271" s="1">
        <v>0</v>
      </c>
      <c r="P271" s="1">
        <v>0</v>
      </c>
      <c r="Q271" s="1">
        <v>0</v>
      </c>
    </row>
    <row r="272" spans="1:17">
      <c r="A272" s="1" t="s">
        <v>670</v>
      </c>
      <c r="B272" s="1" t="s">
        <v>994</v>
      </c>
      <c r="D272" s="1">
        <v>0</v>
      </c>
      <c r="E272" s="1">
        <v>0</v>
      </c>
      <c r="F272" s="1">
        <v>0</v>
      </c>
      <c r="G272" s="1">
        <v>0</v>
      </c>
      <c r="H272" s="1">
        <v>0</v>
      </c>
      <c r="I272" s="1">
        <v>0</v>
      </c>
      <c r="J272" s="1">
        <v>0</v>
      </c>
      <c r="K272" s="1">
        <v>0</v>
      </c>
      <c r="L272" s="1">
        <v>0</v>
      </c>
      <c r="M272" s="1">
        <v>0</v>
      </c>
      <c r="N272" s="1">
        <v>0</v>
      </c>
      <c r="O272" s="1">
        <v>0</v>
      </c>
      <c r="P272" s="1">
        <v>0</v>
      </c>
      <c r="Q272" s="1">
        <v>0</v>
      </c>
    </row>
    <row r="273" spans="1:17">
      <c r="A273" s="1" t="s">
        <v>764</v>
      </c>
      <c r="B273" s="1" t="s">
        <v>995</v>
      </c>
      <c r="D273" s="1">
        <v>0</v>
      </c>
      <c r="E273" s="1">
        <v>0</v>
      </c>
      <c r="F273" s="1">
        <v>0</v>
      </c>
      <c r="G273" s="1">
        <v>0</v>
      </c>
      <c r="H273" s="1">
        <v>0</v>
      </c>
      <c r="I273" s="1">
        <v>0</v>
      </c>
      <c r="J273" s="1">
        <v>0</v>
      </c>
      <c r="K273" s="1">
        <v>0</v>
      </c>
      <c r="L273" s="1">
        <v>0</v>
      </c>
      <c r="M273" s="1">
        <v>0</v>
      </c>
      <c r="N273" s="1">
        <v>0</v>
      </c>
      <c r="O273" s="1">
        <v>0</v>
      </c>
      <c r="P273" s="1">
        <v>0</v>
      </c>
      <c r="Q273" s="1">
        <v>0</v>
      </c>
    </row>
    <row r="274" spans="1:17">
      <c r="A274" s="1" t="s">
        <v>766</v>
      </c>
      <c r="B274" s="1" t="s">
        <v>996</v>
      </c>
      <c r="D274" s="1">
        <v>0</v>
      </c>
      <c r="E274" s="1">
        <v>0</v>
      </c>
      <c r="F274" s="1">
        <v>0</v>
      </c>
      <c r="G274" s="1">
        <v>0</v>
      </c>
      <c r="H274" s="1">
        <v>0</v>
      </c>
      <c r="I274" s="1">
        <v>0</v>
      </c>
      <c r="J274" s="1">
        <v>0</v>
      </c>
      <c r="K274" s="1">
        <v>0</v>
      </c>
      <c r="L274" s="1">
        <v>0</v>
      </c>
      <c r="M274" s="1">
        <v>0</v>
      </c>
      <c r="N274" s="1">
        <v>0</v>
      </c>
      <c r="O274" s="1">
        <v>0</v>
      </c>
      <c r="P274" s="1">
        <v>0</v>
      </c>
      <c r="Q274" s="1">
        <v>0</v>
      </c>
    </row>
    <row r="275" spans="1:17">
      <c r="A275" s="1" t="s">
        <v>685</v>
      </c>
      <c r="B275" s="1" t="s">
        <v>997</v>
      </c>
      <c r="D275" s="1">
        <v>0</v>
      </c>
      <c r="E275" s="1">
        <v>0</v>
      </c>
      <c r="F275" s="1">
        <v>0</v>
      </c>
      <c r="G275" s="1">
        <v>0</v>
      </c>
      <c r="H275" s="1">
        <v>0</v>
      </c>
      <c r="I275" s="1">
        <v>0</v>
      </c>
      <c r="J275" s="1">
        <v>0</v>
      </c>
      <c r="K275" s="1">
        <v>0</v>
      </c>
      <c r="L275" s="1">
        <v>0</v>
      </c>
      <c r="M275" s="1">
        <v>0</v>
      </c>
      <c r="N275" s="1">
        <v>0</v>
      </c>
      <c r="O275" s="1">
        <v>0</v>
      </c>
      <c r="P275" s="1">
        <v>0</v>
      </c>
      <c r="Q275" s="1">
        <v>0</v>
      </c>
    </row>
    <row r="276" spans="1:17">
      <c r="A276" s="1" t="s">
        <v>687</v>
      </c>
      <c r="B276" s="1" t="s">
        <v>998</v>
      </c>
      <c r="D276" s="1">
        <v>0</v>
      </c>
      <c r="E276" s="1">
        <v>0</v>
      </c>
      <c r="F276" s="1">
        <v>0</v>
      </c>
      <c r="G276" s="1">
        <v>0</v>
      </c>
      <c r="H276" s="1">
        <v>0</v>
      </c>
      <c r="I276" s="1">
        <v>0</v>
      </c>
      <c r="J276" s="1">
        <v>0</v>
      </c>
      <c r="K276" s="1">
        <v>0</v>
      </c>
      <c r="L276" s="1">
        <v>0</v>
      </c>
      <c r="M276" s="1">
        <v>0</v>
      </c>
      <c r="N276" s="1">
        <v>0</v>
      </c>
      <c r="O276" s="1">
        <v>0</v>
      </c>
      <c r="P276" s="1">
        <v>0</v>
      </c>
      <c r="Q276" s="1">
        <v>0</v>
      </c>
    </row>
    <row r="277" spans="1:17">
      <c r="A277" s="1" t="s">
        <v>599</v>
      </c>
      <c r="B277" s="1" t="s">
        <v>999</v>
      </c>
      <c r="C277" s="499"/>
      <c r="D277" s="1">
        <v>0</v>
      </c>
      <c r="E277" s="1">
        <v>0</v>
      </c>
      <c r="F277" s="1">
        <v>0</v>
      </c>
      <c r="G277" s="1">
        <v>0</v>
      </c>
      <c r="H277" s="1">
        <v>0</v>
      </c>
      <c r="I277" s="1">
        <v>0</v>
      </c>
      <c r="J277" s="1">
        <v>0</v>
      </c>
      <c r="K277" s="1">
        <v>0</v>
      </c>
      <c r="L277" s="1">
        <v>0</v>
      </c>
      <c r="M277" s="1">
        <v>0</v>
      </c>
      <c r="N277" s="1">
        <v>0</v>
      </c>
      <c r="O277" s="1">
        <v>0</v>
      </c>
      <c r="P277" s="1">
        <v>0</v>
      </c>
      <c r="Q277" s="1">
        <v>0</v>
      </c>
    </row>
    <row r="278" spans="1:17">
      <c r="A278" s="1" t="s">
        <v>602</v>
      </c>
      <c r="B278" s="1" t="s">
        <v>1000</v>
      </c>
      <c r="D278" s="1">
        <v>0</v>
      </c>
      <c r="E278" s="1">
        <v>0</v>
      </c>
      <c r="F278" s="1">
        <v>0</v>
      </c>
      <c r="G278" s="1">
        <v>0</v>
      </c>
      <c r="H278" s="1">
        <v>0</v>
      </c>
      <c r="I278" s="1">
        <v>0</v>
      </c>
      <c r="J278" s="1">
        <v>0</v>
      </c>
      <c r="K278" s="1">
        <v>0</v>
      </c>
      <c r="L278" s="1">
        <v>0</v>
      </c>
      <c r="M278" s="1">
        <v>0</v>
      </c>
      <c r="N278" s="1">
        <v>0</v>
      </c>
      <c r="O278" s="1">
        <v>0</v>
      </c>
      <c r="P278" s="1">
        <v>0</v>
      </c>
      <c r="Q278" s="1">
        <v>0</v>
      </c>
    </row>
    <row r="279" spans="1:17">
      <c r="A279" s="1" t="s">
        <v>604</v>
      </c>
      <c r="B279" s="1" t="s">
        <v>1001</v>
      </c>
      <c r="D279" s="1">
        <v>0</v>
      </c>
      <c r="E279" s="1">
        <v>0</v>
      </c>
      <c r="F279" s="1">
        <v>0</v>
      </c>
      <c r="G279" s="1">
        <v>0</v>
      </c>
      <c r="H279" s="1">
        <v>0</v>
      </c>
      <c r="I279" s="1">
        <v>0</v>
      </c>
      <c r="J279" s="1">
        <v>0</v>
      </c>
      <c r="K279" s="1">
        <v>0</v>
      </c>
      <c r="L279" s="1">
        <v>0</v>
      </c>
      <c r="M279" s="1">
        <v>0</v>
      </c>
      <c r="N279" s="1">
        <v>0</v>
      </c>
      <c r="O279" s="1">
        <v>0</v>
      </c>
      <c r="P279" s="1">
        <v>0</v>
      </c>
      <c r="Q279" s="1">
        <v>0</v>
      </c>
    </row>
    <row r="280" spans="1:17">
      <c r="A280" s="1" t="s">
        <v>599</v>
      </c>
      <c r="B280" s="1" t="s">
        <v>1002</v>
      </c>
      <c r="D280" s="1">
        <v>0</v>
      </c>
      <c r="E280" s="1">
        <v>0</v>
      </c>
      <c r="F280" s="1">
        <v>0</v>
      </c>
      <c r="G280" s="1">
        <v>0</v>
      </c>
      <c r="H280" s="1">
        <v>0</v>
      </c>
      <c r="I280" s="1">
        <v>0</v>
      </c>
      <c r="J280" s="1">
        <v>0</v>
      </c>
      <c r="K280" s="1">
        <v>0</v>
      </c>
      <c r="L280" s="1">
        <v>0</v>
      </c>
      <c r="M280" s="1">
        <v>0</v>
      </c>
      <c r="N280" s="1">
        <v>0</v>
      </c>
      <c r="O280" s="1">
        <v>0</v>
      </c>
      <c r="P280" s="1">
        <v>0</v>
      </c>
      <c r="Q280" s="1">
        <v>0</v>
      </c>
    </row>
    <row r="281" spans="1:17">
      <c r="A281" s="1" t="s">
        <v>602</v>
      </c>
      <c r="B281" s="1" t="s">
        <v>1003</v>
      </c>
      <c r="D281" s="1">
        <v>0</v>
      </c>
      <c r="E281" s="1">
        <v>0</v>
      </c>
      <c r="F281" s="1">
        <v>0</v>
      </c>
      <c r="G281" s="1">
        <v>0</v>
      </c>
      <c r="H281" s="1">
        <v>0</v>
      </c>
      <c r="I281" s="1">
        <v>0</v>
      </c>
      <c r="J281" s="1">
        <v>0</v>
      </c>
      <c r="K281" s="1">
        <v>0</v>
      </c>
      <c r="L281" s="1">
        <v>0</v>
      </c>
      <c r="M281" s="1">
        <v>0</v>
      </c>
      <c r="N281" s="1">
        <v>0</v>
      </c>
      <c r="O281" s="1">
        <v>0</v>
      </c>
      <c r="P281" s="1">
        <v>0</v>
      </c>
      <c r="Q281" s="1">
        <v>0</v>
      </c>
    </row>
    <row r="282" spans="1:17">
      <c r="A282" s="1" t="s">
        <v>604</v>
      </c>
      <c r="B282" s="1" t="s">
        <v>1004</v>
      </c>
      <c r="D282" s="1">
        <v>0</v>
      </c>
      <c r="E282" s="1">
        <v>0</v>
      </c>
      <c r="F282" s="1">
        <v>0</v>
      </c>
      <c r="G282" s="1">
        <v>0</v>
      </c>
      <c r="H282" s="1">
        <v>0</v>
      </c>
      <c r="I282" s="1">
        <v>0</v>
      </c>
      <c r="J282" s="1">
        <v>0</v>
      </c>
      <c r="K282" s="1">
        <v>0</v>
      </c>
      <c r="L282" s="1">
        <v>0</v>
      </c>
      <c r="M282" s="1">
        <v>0</v>
      </c>
      <c r="N282" s="1">
        <v>0</v>
      </c>
      <c r="O282" s="1">
        <v>0</v>
      </c>
      <c r="P282" s="1">
        <v>0</v>
      </c>
      <c r="Q282" s="1">
        <v>0</v>
      </c>
    </row>
    <row r="283" spans="1:17">
      <c r="A283" s="1" t="s">
        <v>720</v>
      </c>
      <c r="B283" s="1" t="s">
        <v>1005</v>
      </c>
      <c r="D283" s="1">
        <v>0</v>
      </c>
      <c r="E283" s="1">
        <v>0</v>
      </c>
      <c r="F283" s="1">
        <v>0</v>
      </c>
      <c r="G283" s="1">
        <v>0</v>
      </c>
      <c r="H283" s="1">
        <v>0</v>
      </c>
      <c r="I283" s="1">
        <v>0</v>
      </c>
      <c r="J283" s="1">
        <v>0</v>
      </c>
      <c r="K283" s="1">
        <v>0</v>
      </c>
      <c r="L283" s="1">
        <v>0</v>
      </c>
      <c r="M283" s="1">
        <v>0</v>
      </c>
      <c r="N283" s="1">
        <v>0</v>
      </c>
      <c r="O283" s="1">
        <v>0</v>
      </c>
      <c r="P283" s="1">
        <v>0</v>
      </c>
      <c r="Q283" s="1">
        <v>0</v>
      </c>
    </row>
    <row r="284" spans="1:17">
      <c r="A284" s="1" t="s">
        <v>722</v>
      </c>
      <c r="B284" s="1" t="s">
        <v>1006</v>
      </c>
      <c r="D284" s="1">
        <v>0</v>
      </c>
      <c r="E284" s="1">
        <v>0</v>
      </c>
      <c r="F284" s="1">
        <v>0</v>
      </c>
      <c r="G284" s="1">
        <v>0</v>
      </c>
      <c r="H284" s="1">
        <v>0</v>
      </c>
      <c r="I284" s="1">
        <v>0</v>
      </c>
      <c r="J284" s="1">
        <v>0</v>
      </c>
      <c r="K284" s="1">
        <v>0</v>
      </c>
      <c r="L284" s="1">
        <v>0</v>
      </c>
      <c r="M284" s="1">
        <v>0</v>
      </c>
      <c r="N284" s="1">
        <v>0</v>
      </c>
      <c r="O284" s="1">
        <v>0</v>
      </c>
      <c r="P284" s="1">
        <v>0</v>
      </c>
      <c r="Q284" s="1">
        <v>0</v>
      </c>
    </row>
    <row r="285" spans="1:17">
      <c r="A285" s="1" t="s">
        <v>724</v>
      </c>
      <c r="B285" s="1" t="s">
        <v>1007</v>
      </c>
      <c r="D285" s="1">
        <v>0</v>
      </c>
      <c r="E285" s="1">
        <v>0</v>
      </c>
      <c r="F285" s="1">
        <v>0</v>
      </c>
      <c r="G285" s="1">
        <v>0</v>
      </c>
      <c r="H285" s="1">
        <v>0</v>
      </c>
      <c r="I285" s="1">
        <v>0</v>
      </c>
      <c r="J285" s="1">
        <v>0</v>
      </c>
      <c r="K285" s="1">
        <v>0</v>
      </c>
      <c r="L285" s="1">
        <v>0</v>
      </c>
      <c r="M285" s="1">
        <v>0</v>
      </c>
      <c r="N285" s="1">
        <v>0</v>
      </c>
      <c r="O285" s="1">
        <v>0</v>
      </c>
      <c r="P285" s="1">
        <v>0</v>
      </c>
      <c r="Q285" s="1">
        <v>0</v>
      </c>
    </row>
    <row r="286" spans="1:17">
      <c r="A286" s="1" t="s">
        <v>618</v>
      </c>
      <c r="B286" s="1" t="s">
        <v>1008</v>
      </c>
      <c r="D286" s="1">
        <v>0</v>
      </c>
      <c r="E286" s="1">
        <v>0</v>
      </c>
      <c r="F286" s="1">
        <v>0</v>
      </c>
      <c r="G286" s="1">
        <v>0</v>
      </c>
      <c r="H286" s="1">
        <v>0</v>
      </c>
      <c r="I286" s="1">
        <v>0</v>
      </c>
      <c r="J286" s="1">
        <v>0</v>
      </c>
      <c r="K286" s="1">
        <v>0</v>
      </c>
      <c r="L286" s="1">
        <v>0</v>
      </c>
      <c r="M286" s="1">
        <v>0</v>
      </c>
      <c r="N286" s="1">
        <v>0</v>
      </c>
      <c r="O286" s="1">
        <v>0</v>
      </c>
      <c r="P286" s="1">
        <v>0</v>
      </c>
      <c r="Q286" s="1">
        <v>0</v>
      </c>
    </row>
    <row r="287" spans="1:17">
      <c r="A287" s="1" t="s">
        <v>620</v>
      </c>
      <c r="B287" s="1" t="s">
        <v>1009</v>
      </c>
      <c r="D287" s="1">
        <v>0</v>
      </c>
      <c r="E287" s="1">
        <v>0</v>
      </c>
      <c r="F287" s="1">
        <v>0</v>
      </c>
      <c r="G287" s="1">
        <v>0</v>
      </c>
      <c r="H287" s="1">
        <v>0</v>
      </c>
      <c r="I287" s="1">
        <v>0</v>
      </c>
      <c r="J287" s="1">
        <v>0</v>
      </c>
      <c r="K287" s="1">
        <v>0</v>
      </c>
      <c r="L287" s="1">
        <v>0</v>
      </c>
      <c r="M287" s="1">
        <v>0</v>
      </c>
      <c r="N287" s="1">
        <v>0</v>
      </c>
      <c r="O287" s="1">
        <v>0</v>
      </c>
      <c r="P287" s="1">
        <v>0</v>
      </c>
      <c r="Q287" s="1">
        <v>0</v>
      </c>
    </row>
    <row r="288" spans="1:17">
      <c r="A288" s="1" t="s">
        <v>622</v>
      </c>
      <c r="B288" s="1" t="s">
        <v>1010</v>
      </c>
      <c r="D288" s="1">
        <v>0</v>
      </c>
      <c r="E288" s="1">
        <v>0</v>
      </c>
      <c r="F288" s="1">
        <v>0</v>
      </c>
      <c r="G288" s="1">
        <v>0</v>
      </c>
      <c r="H288" s="1">
        <v>0</v>
      </c>
      <c r="I288" s="1">
        <v>0</v>
      </c>
      <c r="J288" s="1">
        <v>0</v>
      </c>
      <c r="K288" s="1">
        <v>0</v>
      </c>
      <c r="L288" s="1">
        <v>0</v>
      </c>
      <c r="M288" s="1">
        <v>0</v>
      </c>
      <c r="N288" s="1">
        <v>0</v>
      </c>
      <c r="O288" s="1">
        <v>0</v>
      </c>
      <c r="P288" s="1">
        <v>0</v>
      </c>
      <c r="Q288" s="1">
        <v>0</v>
      </c>
    </row>
    <row r="289" spans="1:17">
      <c r="A289" s="1" t="s">
        <v>624</v>
      </c>
      <c r="B289" s="1" t="s">
        <v>1011</v>
      </c>
      <c r="D289" s="1">
        <v>0</v>
      </c>
      <c r="E289" s="1">
        <v>0</v>
      </c>
      <c r="F289" s="1">
        <v>0</v>
      </c>
      <c r="G289" s="1">
        <v>0</v>
      </c>
      <c r="H289" s="1">
        <v>0</v>
      </c>
      <c r="I289" s="1">
        <v>0</v>
      </c>
      <c r="J289" s="1">
        <v>0</v>
      </c>
      <c r="K289" s="1">
        <v>0</v>
      </c>
      <c r="L289" s="1">
        <v>0</v>
      </c>
      <c r="M289" s="1">
        <v>0</v>
      </c>
      <c r="N289" s="1">
        <v>0</v>
      </c>
      <c r="O289" s="1">
        <v>0</v>
      </c>
      <c r="P289" s="1">
        <v>0</v>
      </c>
      <c r="Q289" s="1">
        <v>0</v>
      </c>
    </row>
    <row r="290" spans="1:17">
      <c r="A290" s="1" t="s">
        <v>730</v>
      </c>
      <c r="B290" s="1" t="s">
        <v>1012</v>
      </c>
      <c r="D290" s="1">
        <v>0</v>
      </c>
      <c r="E290" s="1">
        <v>0</v>
      </c>
      <c r="F290" s="1">
        <v>0</v>
      </c>
      <c r="G290" s="1">
        <v>0</v>
      </c>
      <c r="H290" s="1">
        <v>0</v>
      </c>
      <c r="I290" s="1">
        <v>0</v>
      </c>
      <c r="J290" s="1">
        <v>0</v>
      </c>
      <c r="K290" s="1">
        <v>0</v>
      </c>
      <c r="L290" s="1">
        <v>0</v>
      </c>
      <c r="M290" s="1">
        <v>0</v>
      </c>
      <c r="N290" s="1">
        <v>0</v>
      </c>
      <c r="O290" s="1">
        <v>0</v>
      </c>
      <c r="P290" s="1">
        <v>0</v>
      </c>
      <c r="Q290" s="1">
        <v>0</v>
      </c>
    </row>
    <row r="291" spans="1:17">
      <c r="A291" s="1" t="s">
        <v>628</v>
      </c>
      <c r="B291" s="1" t="s">
        <v>1013</v>
      </c>
      <c r="D291" s="1">
        <v>0</v>
      </c>
      <c r="E291" s="1">
        <v>0</v>
      </c>
      <c r="F291" s="1">
        <v>0</v>
      </c>
      <c r="G291" s="1">
        <v>0</v>
      </c>
      <c r="H291" s="1">
        <v>0</v>
      </c>
      <c r="I291" s="1">
        <v>0</v>
      </c>
      <c r="J291" s="1">
        <v>0</v>
      </c>
      <c r="K291" s="1">
        <v>0</v>
      </c>
      <c r="L291" s="1">
        <v>0</v>
      </c>
      <c r="M291" s="1">
        <v>0</v>
      </c>
      <c r="N291" s="1">
        <v>0</v>
      </c>
      <c r="O291" s="1">
        <v>0</v>
      </c>
      <c r="P291" s="1">
        <v>0</v>
      </c>
      <c r="Q291" s="1">
        <v>0</v>
      </c>
    </row>
    <row r="292" spans="1:17">
      <c r="A292" s="1" t="s">
        <v>733</v>
      </c>
      <c r="B292" s="1" t="s">
        <v>1014</v>
      </c>
      <c r="D292" s="1">
        <v>0</v>
      </c>
      <c r="E292" s="1">
        <v>0</v>
      </c>
      <c r="F292" s="1">
        <v>0</v>
      </c>
      <c r="G292" s="1">
        <v>0</v>
      </c>
      <c r="H292" s="1">
        <v>0</v>
      </c>
      <c r="I292" s="1">
        <v>0</v>
      </c>
      <c r="J292" s="1">
        <v>0</v>
      </c>
      <c r="K292" s="1">
        <v>0</v>
      </c>
      <c r="L292" s="1">
        <v>0</v>
      </c>
      <c r="M292" s="1">
        <v>0</v>
      </c>
      <c r="N292" s="1">
        <v>0</v>
      </c>
      <c r="O292" s="1">
        <v>0</v>
      </c>
      <c r="P292" s="1">
        <v>0</v>
      </c>
      <c r="Q292" s="1">
        <v>0</v>
      </c>
    </row>
    <row r="293" spans="1:17">
      <c r="A293" s="1" t="s">
        <v>632</v>
      </c>
      <c r="B293" s="1" t="s">
        <v>1015</v>
      </c>
      <c r="D293" s="1">
        <v>0</v>
      </c>
      <c r="E293" s="1">
        <v>0</v>
      </c>
      <c r="F293" s="1">
        <v>0</v>
      </c>
      <c r="G293" s="1">
        <v>0</v>
      </c>
      <c r="H293" s="1">
        <v>0</v>
      </c>
      <c r="I293" s="1">
        <v>0</v>
      </c>
      <c r="J293" s="1">
        <v>0</v>
      </c>
      <c r="K293" s="1">
        <v>0</v>
      </c>
      <c r="L293" s="1">
        <v>0</v>
      </c>
      <c r="M293" s="1">
        <v>0</v>
      </c>
      <c r="N293" s="1">
        <v>0</v>
      </c>
      <c r="O293" s="1">
        <v>0</v>
      </c>
      <c r="P293" s="1">
        <v>0</v>
      </c>
      <c r="Q293" s="1">
        <v>0</v>
      </c>
    </row>
    <row r="294" spans="1:17">
      <c r="A294" s="1" t="s">
        <v>736</v>
      </c>
      <c r="B294" s="1" t="s">
        <v>1016</v>
      </c>
      <c r="D294" s="1">
        <v>0</v>
      </c>
      <c r="E294" s="1">
        <v>0</v>
      </c>
      <c r="F294" s="1">
        <v>0</v>
      </c>
      <c r="G294" s="1">
        <v>0</v>
      </c>
      <c r="H294" s="1">
        <v>0</v>
      </c>
      <c r="I294" s="1">
        <v>0</v>
      </c>
      <c r="J294" s="1">
        <v>0</v>
      </c>
      <c r="K294" s="1">
        <v>0</v>
      </c>
      <c r="L294" s="1">
        <v>0</v>
      </c>
      <c r="M294" s="1">
        <v>0</v>
      </c>
      <c r="N294" s="1">
        <v>0</v>
      </c>
      <c r="O294" s="1">
        <v>0</v>
      </c>
      <c r="P294" s="1">
        <v>0</v>
      </c>
      <c r="Q294" s="1">
        <v>0</v>
      </c>
    </row>
    <row r="295" spans="1:17">
      <c r="A295" s="1" t="s">
        <v>738</v>
      </c>
      <c r="B295" s="1" t="s">
        <v>1017</v>
      </c>
      <c r="D295" s="1">
        <v>0</v>
      </c>
      <c r="E295" s="1">
        <v>0</v>
      </c>
      <c r="F295" s="1">
        <v>0</v>
      </c>
      <c r="G295" s="1">
        <v>0</v>
      </c>
      <c r="H295" s="1">
        <v>0</v>
      </c>
      <c r="I295" s="1">
        <v>0</v>
      </c>
      <c r="J295" s="1">
        <v>0</v>
      </c>
      <c r="K295" s="1">
        <v>0</v>
      </c>
      <c r="L295" s="1">
        <v>0</v>
      </c>
      <c r="M295" s="1">
        <v>0</v>
      </c>
      <c r="N295" s="1">
        <v>0</v>
      </c>
      <c r="O295" s="1">
        <v>0</v>
      </c>
      <c r="P295" s="1">
        <v>0</v>
      </c>
      <c r="Q295" s="1">
        <v>0</v>
      </c>
    </row>
    <row r="296" spans="1:17">
      <c r="A296" s="1" t="s">
        <v>638</v>
      </c>
      <c r="B296" s="1" t="s">
        <v>1018</v>
      </c>
      <c r="D296" s="1">
        <v>0</v>
      </c>
      <c r="E296" s="1">
        <v>0</v>
      </c>
      <c r="F296" s="1">
        <v>0</v>
      </c>
      <c r="G296" s="1">
        <v>0</v>
      </c>
      <c r="H296" s="1">
        <v>0</v>
      </c>
      <c r="I296" s="1">
        <v>0</v>
      </c>
      <c r="J296" s="1">
        <v>0</v>
      </c>
      <c r="K296" s="1">
        <v>0</v>
      </c>
      <c r="L296" s="1">
        <v>0</v>
      </c>
      <c r="M296" s="1">
        <v>0</v>
      </c>
      <c r="N296" s="1">
        <v>0</v>
      </c>
      <c r="O296" s="1">
        <v>0</v>
      </c>
      <c r="P296" s="1">
        <v>0</v>
      </c>
      <c r="Q296" s="1">
        <v>0</v>
      </c>
    </row>
    <row r="297" spans="1:17">
      <c r="A297" s="1" t="s">
        <v>640</v>
      </c>
      <c r="B297" s="1" t="s">
        <v>1019</v>
      </c>
      <c r="D297" s="1">
        <v>0</v>
      </c>
      <c r="E297" s="1">
        <v>0</v>
      </c>
      <c r="F297" s="1">
        <v>0</v>
      </c>
      <c r="G297" s="1">
        <v>0</v>
      </c>
      <c r="H297" s="1">
        <v>0</v>
      </c>
      <c r="I297" s="1">
        <v>0</v>
      </c>
      <c r="J297" s="1">
        <v>0</v>
      </c>
      <c r="K297" s="1">
        <v>0</v>
      </c>
      <c r="L297" s="1">
        <v>0</v>
      </c>
      <c r="M297" s="1">
        <v>0</v>
      </c>
      <c r="N297" s="1">
        <v>0</v>
      </c>
      <c r="O297" s="1">
        <v>0</v>
      </c>
      <c r="P297" s="1">
        <v>0</v>
      </c>
      <c r="Q297" s="1">
        <v>0</v>
      </c>
    </row>
    <row r="298" spans="1:17">
      <c r="A298" s="1" t="s">
        <v>642</v>
      </c>
      <c r="B298" s="1" t="s">
        <v>1020</v>
      </c>
      <c r="D298" s="1">
        <v>0</v>
      </c>
      <c r="E298" s="1">
        <v>0</v>
      </c>
      <c r="F298" s="1">
        <v>0</v>
      </c>
      <c r="G298" s="1">
        <v>0</v>
      </c>
      <c r="H298" s="1">
        <v>0</v>
      </c>
      <c r="I298" s="1">
        <v>0</v>
      </c>
      <c r="J298" s="1">
        <v>0</v>
      </c>
      <c r="K298" s="1">
        <v>0</v>
      </c>
      <c r="L298" s="1">
        <v>0</v>
      </c>
      <c r="M298" s="1">
        <v>0</v>
      </c>
      <c r="N298" s="1">
        <v>0</v>
      </c>
      <c r="O298" s="1">
        <v>0</v>
      </c>
      <c r="P298" s="1">
        <v>0</v>
      </c>
      <c r="Q298" s="1">
        <v>0</v>
      </c>
    </row>
    <row r="299" spans="1:17">
      <c r="A299" s="1" t="s">
        <v>618</v>
      </c>
      <c r="B299" s="1" t="s">
        <v>1021</v>
      </c>
      <c r="D299" s="1">
        <v>0</v>
      </c>
      <c r="E299" s="1">
        <v>0</v>
      </c>
      <c r="F299" s="1">
        <v>0</v>
      </c>
      <c r="G299" s="1">
        <v>0</v>
      </c>
      <c r="H299" s="1">
        <v>0</v>
      </c>
      <c r="I299" s="1">
        <v>0</v>
      </c>
      <c r="J299" s="1">
        <v>0</v>
      </c>
      <c r="K299" s="1">
        <v>0</v>
      </c>
      <c r="L299" s="1">
        <v>0</v>
      </c>
      <c r="M299" s="1">
        <v>0</v>
      </c>
      <c r="N299" s="1">
        <v>0</v>
      </c>
      <c r="O299" s="1">
        <v>0</v>
      </c>
      <c r="P299" s="1">
        <v>0</v>
      </c>
      <c r="Q299" s="1">
        <v>0</v>
      </c>
    </row>
    <row r="300" spans="1:17">
      <c r="A300" s="1" t="s">
        <v>620</v>
      </c>
      <c r="B300" s="1" t="s">
        <v>1022</v>
      </c>
      <c r="D300" s="1">
        <v>0</v>
      </c>
      <c r="E300" s="1">
        <v>0</v>
      </c>
      <c r="F300" s="1">
        <v>0</v>
      </c>
      <c r="G300" s="1">
        <v>0</v>
      </c>
      <c r="H300" s="1">
        <v>0</v>
      </c>
      <c r="I300" s="1">
        <v>0</v>
      </c>
      <c r="J300" s="1">
        <v>0</v>
      </c>
      <c r="K300" s="1">
        <v>0</v>
      </c>
      <c r="L300" s="1">
        <v>0</v>
      </c>
      <c r="M300" s="1">
        <v>0</v>
      </c>
      <c r="N300" s="1">
        <v>0</v>
      </c>
      <c r="O300" s="1">
        <v>0</v>
      </c>
      <c r="P300" s="1">
        <v>0</v>
      </c>
      <c r="Q300" s="1">
        <v>0</v>
      </c>
    </row>
    <row r="301" spans="1:17">
      <c r="A301" s="1" t="s">
        <v>622</v>
      </c>
      <c r="B301" s="1" t="s">
        <v>1023</v>
      </c>
      <c r="D301" s="1">
        <v>0</v>
      </c>
      <c r="E301" s="1">
        <v>0</v>
      </c>
      <c r="F301" s="1">
        <v>0</v>
      </c>
      <c r="G301" s="1">
        <v>0</v>
      </c>
      <c r="H301" s="1">
        <v>0</v>
      </c>
      <c r="I301" s="1">
        <v>0</v>
      </c>
      <c r="J301" s="1">
        <v>0</v>
      </c>
      <c r="K301" s="1">
        <v>0</v>
      </c>
      <c r="L301" s="1">
        <v>0</v>
      </c>
      <c r="M301" s="1">
        <v>0</v>
      </c>
      <c r="N301" s="1">
        <v>0</v>
      </c>
      <c r="O301" s="1">
        <v>0</v>
      </c>
      <c r="P301" s="1">
        <v>0</v>
      </c>
      <c r="Q301" s="1">
        <v>0</v>
      </c>
    </row>
    <row r="302" spans="1:17">
      <c r="A302" s="1" t="s">
        <v>624</v>
      </c>
      <c r="B302" s="1" t="s">
        <v>1024</v>
      </c>
      <c r="D302" s="1">
        <v>0</v>
      </c>
      <c r="E302" s="1">
        <v>0</v>
      </c>
      <c r="F302" s="1">
        <v>0</v>
      </c>
      <c r="G302" s="1">
        <v>0</v>
      </c>
      <c r="H302" s="1">
        <v>0</v>
      </c>
      <c r="I302" s="1">
        <v>0</v>
      </c>
      <c r="J302" s="1">
        <v>0</v>
      </c>
      <c r="K302" s="1">
        <v>0</v>
      </c>
      <c r="L302" s="1">
        <v>0</v>
      </c>
      <c r="M302" s="1">
        <v>0</v>
      </c>
      <c r="N302" s="1">
        <v>0</v>
      </c>
      <c r="O302" s="1">
        <v>0</v>
      </c>
      <c r="P302" s="1">
        <v>0</v>
      </c>
      <c r="Q302" s="1">
        <v>0</v>
      </c>
    </row>
    <row r="303" spans="1:17">
      <c r="A303" s="1" t="s">
        <v>730</v>
      </c>
      <c r="B303" s="1" t="s">
        <v>1025</v>
      </c>
      <c r="D303" s="1">
        <v>0</v>
      </c>
      <c r="E303" s="1">
        <v>0</v>
      </c>
      <c r="F303" s="1">
        <v>0</v>
      </c>
      <c r="G303" s="1">
        <v>0</v>
      </c>
      <c r="H303" s="1">
        <v>0</v>
      </c>
      <c r="I303" s="1">
        <v>0</v>
      </c>
      <c r="J303" s="1">
        <v>0</v>
      </c>
      <c r="K303" s="1">
        <v>0</v>
      </c>
      <c r="L303" s="1">
        <v>0</v>
      </c>
      <c r="M303" s="1">
        <v>0</v>
      </c>
      <c r="N303" s="1">
        <v>0</v>
      </c>
      <c r="O303" s="1">
        <v>0</v>
      </c>
      <c r="P303" s="1">
        <v>0</v>
      </c>
      <c r="Q303" s="1">
        <v>0</v>
      </c>
    </row>
    <row r="304" spans="1:17">
      <c r="A304" s="1" t="s">
        <v>628</v>
      </c>
      <c r="B304" s="1" t="s">
        <v>1026</v>
      </c>
      <c r="D304" s="1">
        <v>0</v>
      </c>
      <c r="E304" s="1">
        <v>0</v>
      </c>
      <c r="F304" s="1">
        <v>0</v>
      </c>
      <c r="G304" s="1">
        <v>0</v>
      </c>
      <c r="H304" s="1">
        <v>0</v>
      </c>
      <c r="I304" s="1">
        <v>0</v>
      </c>
      <c r="J304" s="1">
        <v>0</v>
      </c>
      <c r="K304" s="1">
        <v>0</v>
      </c>
      <c r="L304" s="1">
        <v>0</v>
      </c>
      <c r="M304" s="1">
        <v>0</v>
      </c>
      <c r="N304" s="1">
        <v>0</v>
      </c>
      <c r="O304" s="1">
        <v>0</v>
      </c>
      <c r="P304" s="1">
        <v>0</v>
      </c>
      <c r="Q304" s="1">
        <v>0</v>
      </c>
    </row>
    <row r="305" spans="1:17">
      <c r="A305" s="1" t="s">
        <v>733</v>
      </c>
      <c r="B305" s="1" t="s">
        <v>1027</v>
      </c>
      <c r="D305" s="1">
        <v>0</v>
      </c>
      <c r="E305" s="1">
        <v>0</v>
      </c>
      <c r="F305" s="1">
        <v>0</v>
      </c>
      <c r="G305" s="1">
        <v>0</v>
      </c>
      <c r="H305" s="1">
        <v>0</v>
      </c>
      <c r="I305" s="1">
        <v>0</v>
      </c>
      <c r="J305" s="1">
        <v>0</v>
      </c>
      <c r="K305" s="1">
        <v>0</v>
      </c>
      <c r="L305" s="1">
        <v>0</v>
      </c>
      <c r="M305" s="1">
        <v>0</v>
      </c>
      <c r="N305" s="1">
        <v>0</v>
      </c>
      <c r="O305" s="1">
        <v>0</v>
      </c>
      <c r="P305" s="1">
        <v>0</v>
      </c>
      <c r="Q305" s="1">
        <v>0</v>
      </c>
    </row>
    <row r="306" spans="1:17">
      <c r="A306" s="1" t="s">
        <v>632</v>
      </c>
      <c r="B306" s="1" t="s">
        <v>1028</v>
      </c>
      <c r="D306" s="1">
        <v>0</v>
      </c>
      <c r="E306" s="1">
        <v>0</v>
      </c>
      <c r="F306" s="1">
        <v>0</v>
      </c>
      <c r="G306" s="1">
        <v>0</v>
      </c>
      <c r="H306" s="1">
        <v>0</v>
      </c>
      <c r="I306" s="1">
        <v>0</v>
      </c>
      <c r="J306" s="1">
        <v>0</v>
      </c>
      <c r="K306" s="1">
        <v>0</v>
      </c>
      <c r="L306" s="1">
        <v>0</v>
      </c>
      <c r="M306" s="1">
        <v>0</v>
      </c>
      <c r="N306" s="1">
        <v>0</v>
      </c>
      <c r="O306" s="1">
        <v>0</v>
      </c>
      <c r="P306" s="1">
        <v>0</v>
      </c>
      <c r="Q306" s="1">
        <v>0</v>
      </c>
    </row>
    <row r="307" spans="1:17">
      <c r="A307" s="1" t="s">
        <v>736</v>
      </c>
      <c r="B307" s="1" t="s">
        <v>1029</v>
      </c>
      <c r="D307" s="1">
        <v>0</v>
      </c>
      <c r="E307" s="1">
        <v>0</v>
      </c>
      <c r="F307" s="1">
        <v>0</v>
      </c>
      <c r="G307" s="1">
        <v>0</v>
      </c>
      <c r="H307" s="1">
        <v>0</v>
      </c>
      <c r="I307" s="1">
        <v>0</v>
      </c>
      <c r="J307" s="1">
        <v>0</v>
      </c>
      <c r="K307" s="1">
        <v>0</v>
      </c>
      <c r="L307" s="1">
        <v>0</v>
      </c>
      <c r="M307" s="1">
        <v>0</v>
      </c>
      <c r="N307" s="1">
        <v>0</v>
      </c>
      <c r="O307" s="1">
        <v>0</v>
      </c>
      <c r="P307" s="1">
        <v>0</v>
      </c>
      <c r="Q307" s="1">
        <v>0</v>
      </c>
    </row>
    <row r="308" spans="1:17">
      <c r="A308" s="1" t="s">
        <v>738</v>
      </c>
      <c r="B308" s="1" t="s">
        <v>1030</v>
      </c>
      <c r="D308" s="1">
        <v>0</v>
      </c>
      <c r="E308" s="1">
        <v>0</v>
      </c>
      <c r="F308" s="1">
        <v>0</v>
      </c>
      <c r="G308" s="1">
        <v>0</v>
      </c>
      <c r="H308" s="1">
        <v>0</v>
      </c>
      <c r="I308" s="1">
        <v>0</v>
      </c>
      <c r="J308" s="1">
        <v>0</v>
      </c>
      <c r="K308" s="1">
        <v>0</v>
      </c>
      <c r="L308" s="1">
        <v>0</v>
      </c>
      <c r="M308" s="1">
        <v>0</v>
      </c>
      <c r="N308" s="1">
        <v>0</v>
      </c>
      <c r="O308" s="1">
        <v>0</v>
      </c>
      <c r="P308" s="1">
        <v>0</v>
      </c>
      <c r="Q308" s="1">
        <v>0</v>
      </c>
    </row>
    <row r="309" spans="1:17">
      <c r="A309" s="1" t="s">
        <v>638</v>
      </c>
      <c r="B309" s="1" t="s">
        <v>1031</v>
      </c>
      <c r="D309" s="1">
        <v>0</v>
      </c>
      <c r="E309" s="1">
        <v>0</v>
      </c>
      <c r="F309" s="1">
        <v>0</v>
      </c>
      <c r="G309" s="1">
        <v>0</v>
      </c>
      <c r="H309" s="1">
        <v>0</v>
      </c>
      <c r="I309" s="1">
        <v>0</v>
      </c>
      <c r="J309" s="1">
        <v>0</v>
      </c>
      <c r="K309" s="1">
        <v>0</v>
      </c>
      <c r="L309" s="1">
        <v>0</v>
      </c>
      <c r="M309" s="1">
        <v>0</v>
      </c>
      <c r="N309" s="1">
        <v>0</v>
      </c>
      <c r="O309" s="1">
        <v>0</v>
      </c>
      <c r="P309" s="1">
        <v>0</v>
      </c>
      <c r="Q309" s="1">
        <v>0</v>
      </c>
    </row>
    <row r="310" spans="1:17">
      <c r="A310" s="1" t="s">
        <v>640</v>
      </c>
      <c r="B310" s="1" t="s">
        <v>1032</v>
      </c>
      <c r="D310" s="1">
        <v>0</v>
      </c>
      <c r="E310" s="1">
        <v>0</v>
      </c>
      <c r="F310" s="1">
        <v>0</v>
      </c>
      <c r="G310" s="1">
        <v>0</v>
      </c>
      <c r="H310" s="1">
        <v>0</v>
      </c>
      <c r="I310" s="1">
        <v>0</v>
      </c>
      <c r="J310" s="1">
        <v>0</v>
      </c>
      <c r="K310" s="1">
        <v>0</v>
      </c>
      <c r="L310" s="1">
        <v>0</v>
      </c>
      <c r="M310" s="1">
        <v>0</v>
      </c>
      <c r="N310" s="1">
        <v>0</v>
      </c>
      <c r="O310" s="1">
        <v>0</v>
      </c>
      <c r="P310" s="1">
        <v>0</v>
      </c>
      <c r="Q310" s="1">
        <v>0</v>
      </c>
    </row>
    <row r="311" spans="1:17">
      <c r="A311" s="1" t="s">
        <v>642</v>
      </c>
      <c r="B311" s="1" t="s">
        <v>1033</v>
      </c>
      <c r="D311" s="1">
        <v>0</v>
      </c>
      <c r="E311" s="1">
        <v>0</v>
      </c>
      <c r="F311" s="1">
        <v>0</v>
      </c>
      <c r="G311" s="1">
        <v>0</v>
      </c>
      <c r="H311" s="1">
        <v>0</v>
      </c>
      <c r="I311" s="1">
        <v>0</v>
      </c>
      <c r="J311" s="1">
        <v>0</v>
      </c>
      <c r="K311" s="1">
        <v>0</v>
      </c>
      <c r="L311" s="1">
        <v>0</v>
      </c>
      <c r="M311" s="1">
        <v>0</v>
      </c>
      <c r="N311" s="1">
        <v>0</v>
      </c>
      <c r="O311" s="1">
        <v>0</v>
      </c>
      <c r="P311" s="1">
        <v>0</v>
      </c>
      <c r="Q311" s="1">
        <v>0</v>
      </c>
    </row>
    <row r="312" spans="1:17">
      <c r="A312" s="1" t="s">
        <v>658</v>
      </c>
      <c r="B312" s="1" t="s">
        <v>1034</v>
      </c>
      <c r="D312" s="1">
        <v>0</v>
      </c>
      <c r="E312" s="1">
        <v>0</v>
      </c>
      <c r="F312" s="1">
        <v>0</v>
      </c>
      <c r="G312" s="1">
        <v>0</v>
      </c>
      <c r="H312" s="1">
        <v>0</v>
      </c>
      <c r="I312" s="1">
        <v>0</v>
      </c>
      <c r="J312" s="1">
        <v>0</v>
      </c>
      <c r="K312" s="1">
        <v>0</v>
      </c>
      <c r="L312" s="1">
        <v>0</v>
      </c>
      <c r="M312" s="1">
        <v>0</v>
      </c>
      <c r="N312" s="1">
        <v>0</v>
      </c>
      <c r="O312" s="1">
        <v>0</v>
      </c>
      <c r="P312" s="1">
        <v>0</v>
      </c>
      <c r="Q312" s="1">
        <v>0</v>
      </c>
    </row>
    <row r="313" spans="1:17">
      <c r="A313" s="1" t="s">
        <v>660</v>
      </c>
      <c r="B313" s="1" t="s">
        <v>1035</v>
      </c>
      <c r="D313" s="1">
        <v>0</v>
      </c>
      <c r="E313" s="1">
        <v>0</v>
      </c>
      <c r="F313" s="1">
        <v>0</v>
      </c>
      <c r="G313" s="1">
        <v>0</v>
      </c>
      <c r="H313" s="1">
        <v>0</v>
      </c>
      <c r="I313" s="1">
        <v>0</v>
      </c>
      <c r="J313" s="1">
        <v>0</v>
      </c>
      <c r="K313" s="1">
        <v>0</v>
      </c>
      <c r="L313" s="1">
        <v>0</v>
      </c>
      <c r="M313" s="1">
        <v>0</v>
      </c>
      <c r="N313" s="1">
        <v>0</v>
      </c>
      <c r="O313" s="1">
        <v>0</v>
      </c>
      <c r="P313" s="1">
        <v>0</v>
      </c>
      <c r="Q313" s="1">
        <v>0</v>
      </c>
    </row>
    <row r="314" spans="1:17">
      <c r="A314" s="1" t="s">
        <v>758</v>
      </c>
      <c r="B314" s="1" t="s">
        <v>1036</v>
      </c>
      <c r="D314" s="1">
        <v>0</v>
      </c>
      <c r="E314" s="1">
        <v>0</v>
      </c>
      <c r="F314" s="1">
        <v>0</v>
      </c>
      <c r="G314" s="1">
        <v>0</v>
      </c>
      <c r="H314" s="1">
        <v>0</v>
      </c>
      <c r="I314" s="1">
        <v>0</v>
      </c>
      <c r="J314" s="1">
        <v>0</v>
      </c>
      <c r="K314" s="1">
        <v>0</v>
      </c>
      <c r="L314" s="1">
        <v>0</v>
      </c>
      <c r="M314" s="1">
        <v>0</v>
      </c>
      <c r="N314" s="1">
        <v>0</v>
      </c>
      <c r="O314" s="1">
        <v>0</v>
      </c>
      <c r="P314" s="1">
        <v>0</v>
      </c>
      <c r="Q314" s="1">
        <v>0</v>
      </c>
    </row>
    <row r="315" spans="1:17">
      <c r="A315" s="1" t="s">
        <v>664</v>
      </c>
      <c r="B315" s="1" t="s">
        <v>1037</v>
      </c>
      <c r="D315" s="1">
        <v>0</v>
      </c>
      <c r="E315" s="1">
        <v>0</v>
      </c>
      <c r="F315" s="1">
        <v>0</v>
      </c>
      <c r="G315" s="1">
        <v>0</v>
      </c>
      <c r="H315" s="1">
        <v>0</v>
      </c>
      <c r="I315" s="1">
        <v>0</v>
      </c>
      <c r="J315" s="1">
        <v>0</v>
      </c>
      <c r="K315" s="1">
        <v>0</v>
      </c>
      <c r="L315" s="1">
        <v>0</v>
      </c>
      <c r="M315" s="1">
        <v>0</v>
      </c>
      <c r="N315" s="1">
        <v>0</v>
      </c>
      <c r="O315" s="1">
        <v>0</v>
      </c>
      <c r="P315" s="1">
        <v>0</v>
      </c>
      <c r="Q315" s="1">
        <v>0</v>
      </c>
    </row>
    <row r="316" spans="1:17">
      <c r="A316" s="1" t="s">
        <v>666</v>
      </c>
      <c r="B316" s="1" t="s">
        <v>1038</v>
      </c>
      <c r="D316" s="1">
        <v>0</v>
      </c>
      <c r="E316" s="1">
        <v>0</v>
      </c>
      <c r="F316" s="1">
        <v>0</v>
      </c>
      <c r="G316" s="1">
        <v>0</v>
      </c>
      <c r="H316" s="1">
        <v>0</v>
      </c>
      <c r="I316" s="1">
        <v>0</v>
      </c>
      <c r="J316" s="1">
        <v>0</v>
      </c>
      <c r="K316" s="1">
        <v>0</v>
      </c>
      <c r="L316" s="1">
        <v>0</v>
      </c>
      <c r="M316" s="1">
        <v>0</v>
      </c>
      <c r="N316" s="1">
        <v>0</v>
      </c>
      <c r="O316" s="1">
        <v>0</v>
      </c>
      <c r="P316" s="1">
        <v>0</v>
      </c>
      <c r="Q316" s="1">
        <v>0</v>
      </c>
    </row>
    <row r="317" spans="1:17">
      <c r="A317" s="1" t="s">
        <v>668</v>
      </c>
      <c r="B317" s="1" t="s">
        <v>1039</v>
      </c>
      <c r="D317" s="1">
        <v>0</v>
      </c>
      <c r="E317" s="1">
        <v>0</v>
      </c>
      <c r="F317" s="1">
        <v>0</v>
      </c>
      <c r="G317" s="1">
        <v>0</v>
      </c>
      <c r="H317" s="1">
        <v>0</v>
      </c>
      <c r="I317" s="1">
        <v>0</v>
      </c>
      <c r="J317" s="1">
        <v>0</v>
      </c>
      <c r="K317" s="1">
        <v>0</v>
      </c>
      <c r="L317" s="1">
        <v>0</v>
      </c>
      <c r="M317" s="1">
        <v>0</v>
      </c>
      <c r="N317" s="1">
        <v>0</v>
      </c>
      <c r="O317" s="1">
        <v>0</v>
      </c>
      <c r="P317" s="1">
        <v>0</v>
      </c>
      <c r="Q317" s="1">
        <v>0</v>
      </c>
    </row>
    <row r="318" spans="1:17">
      <c r="A318" s="1" t="s">
        <v>670</v>
      </c>
      <c r="B318" s="1" t="s">
        <v>1040</v>
      </c>
      <c r="D318" s="1">
        <v>0</v>
      </c>
      <c r="E318" s="1">
        <v>0</v>
      </c>
      <c r="F318" s="1">
        <v>0</v>
      </c>
      <c r="G318" s="1">
        <v>0</v>
      </c>
      <c r="H318" s="1">
        <v>0</v>
      </c>
      <c r="I318" s="1">
        <v>0</v>
      </c>
      <c r="J318" s="1">
        <v>0</v>
      </c>
      <c r="K318" s="1">
        <v>0</v>
      </c>
      <c r="L318" s="1">
        <v>0</v>
      </c>
      <c r="M318" s="1">
        <v>0</v>
      </c>
      <c r="N318" s="1">
        <v>0</v>
      </c>
      <c r="O318" s="1">
        <v>0</v>
      </c>
      <c r="P318" s="1">
        <v>0</v>
      </c>
      <c r="Q318" s="1">
        <v>0</v>
      </c>
    </row>
    <row r="319" spans="1:17">
      <c r="A319" s="1" t="s">
        <v>764</v>
      </c>
      <c r="B319" s="1" t="s">
        <v>1041</v>
      </c>
      <c r="D319" s="1">
        <v>0</v>
      </c>
      <c r="E319" s="1">
        <v>0</v>
      </c>
      <c r="F319" s="1">
        <v>0</v>
      </c>
      <c r="G319" s="1">
        <v>0</v>
      </c>
      <c r="H319" s="1">
        <v>0</v>
      </c>
      <c r="I319" s="1">
        <v>0</v>
      </c>
      <c r="J319" s="1">
        <v>0</v>
      </c>
      <c r="K319" s="1">
        <v>0</v>
      </c>
      <c r="L319" s="1">
        <v>0</v>
      </c>
      <c r="M319" s="1">
        <v>0</v>
      </c>
      <c r="N319" s="1">
        <v>0</v>
      </c>
      <c r="O319" s="1">
        <v>0</v>
      </c>
      <c r="P319" s="1">
        <v>0</v>
      </c>
      <c r="Q319" s="1">
        <v>0</v>
      </c>
    </row>
    <row r="320" spans="1:17">
      <c r="A320" s="1" t="s">
        <v>766</v>
      </c>
      <c r="B320" s="1" t="s">
        <v>1042</v>
      </c>
      <c r="D320" s="1">
        <v>0</v>
      </c>
      <c r="E320" s="1">
        <v>0</v>
      </c>
      <c r="F320" s="1">
        <v>0</v>
      </c>
      <c r="G320" s="1">
        <v>0</v>
      </c>
      <c r="H320" s="1">
        <v>0</v>
      </c>
      <c r="I320" s="1">
        <v>0</v>
      </c>
      <c r="J320" s="1">
        <v>0</v>
      </c>
      <c r="K320" s="1">
        <v>0</v>
      </c>
      <c r="L320" s="1">
        <v>0</v>
      </c>
      <c r="M320" s="1">
        <v>0</v>
      </c>
      <c r="N320" s="1">
        <v>0</v>
      </c>
      <c r="O320" s="1">
        <v>0</v>
      </c>
      <c r="P320" s="1">
        <v>0</v>
      </c>
      <c r="Q320" s="1">
        <v>0</v>
      </c>
    </row>
    <row r="321" spans="1:17">
      <c r="A321" s="1" t="s">
        <v>658</v>
      </c>
      <c r="B321" s="1" t="s">
        <v>1043</v>
      </c>
      <c r="D321" s="1">
        <v>0</v>
      </c>
      <c r="E321" s="1">
        <v>0</v>
      </c>
      <c r="F321" s="1">
        <v>0</v>
      </c>
      <c r="G321" s="1">
        <v>0</v>
      </c>
      <c r="H321" s="1">
        <v>0</v>
      </c>
      <c r="I321" s="1">
        <v>0</v>
      </c>
      <c r="J321" s="1">
        <v>0</v>
      </c>
      <c r="K321" s="1">
        <v>0</v>
      </c>
      <c r="L321" s="1">
        <v>0</v>
      </c>
      <c r="M321" s="1">
        <v>0</v>
      </c>
      <c r="N321" s="1">
        <v>0</v>
      </c>
      <c r="O321" s="1">
        <v>0</v>
      </c>
      <c r="P321" s="1">
        <v>0</v>
      </c>
      <c r="Q321" s="1">
        <v>0</v>
      </c>
    </row>
    <row r="322" spans="1:17">
      <c r="A322" s="1" t="s">
        <v>660</v>
      </c>
      <c r="B322" s="1" t="s">
        <v>1044</v>
      </c>
      <c r="D322" s="1">
        <v>0</v>
      </c>
      <c r="E322" s="1">
        <v>0</v>
      </c>
      <c r="F322" s="1">
        <v>0</v>
      </c>
      <c r="G322" s="1">
        <v>0</v>
      </c>
      <c r="H322" s="1">
        <v>0</v>
      </c>
      <c r="I322" s="1">
        <v>0</v>
      </c>
      <c r="J322" s="1">
        <v>0</v>
      </c>
      <c r="K322" s="1">
        <v>0</v>
      </c>
      <c r="L322" s="1">
        <v>0</v>
      </c>
      <c r="M322" s="1">
        <v>0</v>
      </c>
      <c r="N322" s="1">
        <v>0</v>
      </c>
      <c r="O322" s="1">
        <v>0</v>
      </c>
      <c r="P322" s="1">
        <v>0</v>
      </c>
      <c r="Q322" s="1">
        <v>0</v>
      </c>
    </row>
    <row r="323" spans="1:17">
      <c r="A323" s="1" t="s">
        <v>758</v>
      </c>
      <c r="B323" s="1" t="s">
        <v>1045</v>
      </c>
      <c r="D323" s="1">
        <v>0</v>
      </c>
      <c r="E323" s="1">
        <v>0</v>
      </c>
      <c r="F323" s="1">
        <v>0</v>
      </c>
      <c r="G323" s="1">
        <v>0</v>
      </c>
      <c r="H323" s="1">
        <v>0</v>
      </c>
      <c r="I323" s="1">
        <v>0</v>
      </c>
      <c r="J323" s="1">
        <v>0</v>
      </c>
      <c r="K323" s="1">
        <v>0</v>
      </c>
      <c r="L323" s="1">
        <v>0</v>
      </c>
      <c r="M323" s="1">
        <v>0</v>
      </c>
      <c r="N323" s="1">
        <v>0</v>
      </c>
      <c r="O323" s="1">
        <v>0</v>
      </c>
      <c r="P323" s="1">
        <v>0</v>
      </c>
      <c r="Q323" s="1">
        <v>0</v>
      </c>
    </row>
    <row r="324" spans="1:17">
      <c r="A324" s="1" t="s">
        <v>664</v>
      </c>
      <c r="B324" s="1" t="s">
        <v>1046</v>
      </c>
      <c r="D324" s="1">
        <v>0</v>
      </c>
      <c r="E324" s="1">
        <v>0</v>
      </c>
      <c r="F324" s="1">
        <v>0</v>
      </c>
      <c r="G324" s="1">
        <v>0</v>
      </c>
      <c r="H324" s="1">
        <v>0</v>
      </c>
      <c r="I324" s="1">
        <v>0</v>
      </c>
      <c r="J324" s="1">
        <v>0</v>
      </c>
      <c r="K324" s="1">
        <v>0</v>
      </c>
      <c r="L324" s="1">
        <v>0</v>
      </c>
      <c r="M324" s="1">
        <v>0</v>
      </c>
      <c r="N324" s="1">
        <v>0</v>
      </c>
      <c r="O324" s="1">
        <v>0</v>
      </c>
      <c r="P324" s="1">
        <v>0</v>
      </c>
      <c r="Q324" s="1">
        <v>0</v>
      </c>
    </row>
    <row r="325" spans="1:17">
      <c r="A325" s="1" t="s">
        <v>666</v>
      </c>
      <c r="B325" s="1" t="s">
        <v>1047</v>
      </c>
      <c r="D325" s="1">
        <v>0</v>
      </c>
      <c r="E325" s="1">
        <v>0</v>
      </c>
      <c r="F325" s="1">
        <v>0</v>
      </c>
      <c r="G325" s="1">
        <v>0</v>
      </c>
      <c r="H325" s="1">
        <v>0</v>
      </c>
      <c r="I325" s="1">
        <v>0</v>
      </c>
      <c r="J325" s="1">
        <v>0</v>
      </c>
      <c r="K325" s="1">
        <v>0</v>
      </c>
      <c r="L325" s="1">
        <v>0</v>
      </c>
      <c r="M325" s="1">
        <v>0</v>
      </c>
      <c r="N325" s="1">
        <v>0</v>
      </c>
      <c r="O325" s="1">
        <v>0</v>
      </c>
      <c r="P325" s="1">
        <v>0</v>
      </c>
      <c r="Q325" s="1">
        <v>0</v>
      </c>
    </row>
    <row r="326" spans="1:17">
      <c r="A326" s="1" t="s">
        <v>668</v>
      </c>
      <c r="B326" s="1" t="s">
        <v>1048</v>
      </c>
      <c r="D326" s="1">
        <v>0</v>
      </c>
      <c r="E326" s="1">
        <v>0</v>
      </c>
      <c r="F326" s="1">
        <v>0</v>
      </c>
      <c r="G326" s="1">
        <v>0</v>
      </c>
      <c r="H326" s="1">
        <v>0</v>
      </c>
      <c r="I326" s="1">
        <v>0</v>
      </c>
      <c r="J326" s="1">
        <v>0</v>
      </c>
      <c r="K326" s="1">
        <v>0</v>
      </c>
      <c r="L326" s="1">
        <v>0</v>
      </c>
      <c r="M326" s="1">
        <v>0</v>
      </c>
      <c r="N326" s="1">
        <v>0</v>
      </c>
      <c r="O326" s="1">
        <v>0</v>
      </c>
      <c r="P326" s="1">
        <v>0</v>
      </c>
      <c r="Q326" s="1">
        <v>0</v>
      </c>
    </row>
    <row r="327" spans="1:17">
      <c r="A327" s="1" t="s">
        <v>670</v>
      </c>
      <c r="B327" s="1" t="s">
        <v>1049</v>
      </c>
      <c r="D327" s="1">
        <v>0</v>
      </c>
      <c r="E327" s="1">
        <v>0</v>
      </c>
      <c r="F327" s="1">
        <v>0</v>
      </c>
      <c r="G327" s="1">
        <v>0</v>
      </c>
      <c r="H327" s="1">
        <v>0</v>
      </c>
      <c r="I327" s="1">
        <v>0</v>
      </c>
      <c r="J327" s="1">
        <v>0</v>
      </c>
      <c r="K327" s="1">
        <v>0</v>
      </c>
      <c r="L327" s="1">
        <v>0</v>
      </c>
      <c r="M327" s="1">
        <v>0</v>
      </c>
      <c r="N327" s="1">
        <v>0</v>
      </c>
      <c r="O327" s="1">
        <v>0</v>
      </c>
      <c r="P327" s="1">
        <v>0</v>
      </c>
      <c r="Q327" s="1">
        <v>0</v>
      </c>
    </row>
    <row r="328" spans="1:17">
      <c r="A328" s="1" t="s">
        <v>764</v>
      </c>
      <c r="B328" s="1" t="s">
        <v>1050</v>
      </c>
      <c r="D328" s="1">
        <v>0</v>
      </c>
      <c r="E328" s="1">
        <v>0</v>
      </c>
      <c r="F328" s="1">
        <v>0</v>
      </c>
      <c r="G328" s="1">
        <v>0</v>
      </c>
      <c r="H328" s="1">
        <v>0</v>
      </c>
      <c r="I328" s="1">
        <v>0</v>
      </c>
      <c r="J328" s="1">
        <v>0</v>
      </c>
      <c r="K328" s="1">
        <v>0</v>
      </c>
      <c r="L328" s="1">
        <v>0</v>
      </c>
      <c r="M328" s="1">
        <v>0</v>
      </c>
      <c r="N328" s="1">
        <v>0</v>
      </c>
      <c r="O328" s="1">
        <v>0</v>
      </c>
      <c r="P328" s="1">
        <v>0</v>
      </c>
      <c r="Q328" s="1">
        <v>0</v>
      </c>
    </row>
    <row r="329" spans="1:17">
      <c r="A329" s="1" t="s">
        <v>766</v>
      </c>
      <c r="B329" s="1" t="s">
        <v>1051</v>
      </c>
      <c r="D329" s="1">
        <v>0</v>
      </c>
      <c r="E329" s="1">
        <v>0</v>
      </c>
      <c r="F329" s="1">
        <v>0</v>
      </c>
      <c r="G329" s="1">
        <v>0</v>
      </c>
      <c r="H329" s="1">
        <v>0</v>
      </c>
      <c r="I329" s="1">
        <v>0</v>
      </c>
      <c r="J329" s="1">
        <v>0</v>
      </c>
      <c r="K329" s="1">
        <v>0</v>
      </c>
      <c r="L329" s="1">
        <v>0</v>
      </c>
      <c r="M329" s="1">
        <v>0</v>
      </c>
      <c r="N329" s="1">
        <v>0</v>
      </c>
      <c r="O329" s="1">
        <v>0</v>
      </c>
      <c r="P329" s="1">
        <v>0</v>
      </c>
      <c r="Q329" s="1">
        <v>0</v>
      </c>
    </row>
    <row r="330" spans="1:17">
      <c r="A330" s="1" t="s">
        <v>685</v>
      </c>
      <c r="B330" s="1" t="s">
        <v>1052</v>
      </c>
      <c r="D330" s="1">
        <v>0</v>
      </c>
      <c r="E330" s="1">
        <v>0</v>
      </c>
      <c r="F330" s="1">
        <v>0</v>
      </c>
      <c r="G330" s="1">
        <v>0</v>
      </c>
      <c r="H330" s="1">
        <v>0</v>
      </c>
      <c r="I330" s="1">
        <v>0</v>
      </c>
      <c r="J330" s="1">
        <v>0</v>
      </c>
      <c r="K330" s="1">
        <v>0</v>
      </c>
      <c r="L330" s="1">
        <v>0</v>
      </c>
      <c r="M330" s="1">
        <v>0</v>
      </c>
      <c r="N330" s="1">
        <v>0</v>
      </c>
      <c r="O330" s="1">
        <v>0</v>
      </c>
      <c r="P330" s="1">
        <v>0</v>
      </c>
      <c r="Q330" s="1">
        <v>0</v>
      </c>
    </row>
    <row r="331" spans="1:17">
      <c r="A331" s="1" t="s">
        <v>687</v>
      </c>
      <c r="B331" s="1" t="s">
        <v>1053</v>
      </c>
      <c r="D331" s="1">
        <v>0</v>
      </c>
      <c r="E331" s="1">
        <v>0</v>
      </c>
      <c r="F331" s="1">
        <v>0</v>
      </c>
      <c r="G331" s="1">
        <v>0</v>
      </c>
      <c r="H331" s="1">
        <v>0</v>
      </c>
      <c r="I331" s="1">
        <v>0</v>
      </c>
      <c r="J331" s="1">
        <v>0</v>
      </c>
      <c r="K331" s="1">
        <v>0</v>
      </c>
      <c r="L331" s="1">
        <v>0</v>
      </c>
      <c r="M331" s="1">
        <v>0</v>
      </c>
      <c r="N331" s="1">
        <v>0</v>
      </c>
      <c r="O331" s="1">
        <v>0</v>
      </c>
      <c r="P331" s="1">
        <v>0</v>
      </c>
      <c r="Q331" s="1">
        <v>0</v>
      </c>
    </row>
    <row r="332" spans="1:17">
      <c r="A332" s="1" t="s">
        <v>599</v>
      </c>
      <c r="B332" s="1" t="s">
        <v>1054</v>
      </c>
      <c r="C332" s="499"/>
      <c r="D332" s="1">
        <v>0</v>
      </c>
      <c r="E332" s="1">
        <v>0</v>
      </c>
      <c r="F332" s="1">
        <v>0</v>
      </c>
      <c r="G332" s="1">
        <v>0</v>
      </c>
      <c r="H332" s="1">
        <v>0</v>
      </c>
      <c r="I332" s="1">
        <v>0</v>
      </c>
      <c r="J332" s="1">
        <v>0</v>
      </c>
      <c r="K332" s="1">
        <v>0</v>
      </c>
      <c r="L332" s="1">
        <v>0</v>
      </c>
      <c r="M332" s="1">
        <v>0</v>
      </c>
      <c r="N332" s="1">
        <v>0</v>
      </c>
      <c r="O332" s="1">
        <v>0</v>
      </c>
      <c r="P332" s="1">
        <v>0</v>
      </c>
      <c r="Q332" s="1">
        <v>0</v>
      </c>
    </row>
    <row r="333" spans="1:17">
      <c r="A333" s="1" t="s">
        <v>602</v>
      </c>
      <c r="B333" s="1" t="s">
        <v>1055</v>
      </c>
      <c r="D333" s="1">
        <v>0</v>
      </c>
      <c r="E333" s="1">
        <v>0</v>
      </c>
      <c r="F333" s="1">
        <v>0</v>
      </c>
      <c r="G333" s="1">
        <v>0</v>
      </c>
      <c r="H333" s="1">
        <v>0</v>
      </c>
      <c r="I333" s="1">
        <v>0</v>
      </c>
      <c r="J333" s="1">
        <v>0</v>
      </c>
      <c r="K333" s="1">
        <v>0</v>
      </c>
      <c r="L333" s="1">
        <v>0</v>
      </c>
      <c r="M333" s="1">
        <v>0</v>
      </c>
      <c r="N333" s="1">
        <v>0</v>
      </c>
      <c r="O333" s="1">
        <v>0</v>
      </c>
      <c r="P333" s="1">
        <v>0</v>
      </c>
      <c r="Q333" s="1">
        <v>0</v>
      </c>
    </row>
    <row r="334" spans="1:17">
      <c r="A334" s="1" t="s">
        <v>604</v>
      </c>
      <c r="B334" s="1" t="s">
        <v>1056</v>
      </c>
      <c r="D334" s="1">
        <v>0</v>
      </c>
      <c r="E334" s="1">
        <v>0</v>
      </c>
      <c r="F334" s="1">
        <v>0</v>
      </c>
      <c r="G334" s="1">
        <v>0</v>
      </c>
      <c r="H334" s="1">
        <v>0</v>
      </c>
      <c r="I334" s="1">
        <v>0</v>
      </c>
      <c r="J334" s="1">
        <v>0</v>
      </c>
      <c r="K334" s="1">
        <v>0</v>
      </c>
      <c r="L334" s="1">
        <v>0</v>
      </c>
      <c r="M334" s="1">
        <v>0</v>
      </c>
      <c r="N334" s="1">
        <v>0</v>
      </c>
      <c r="O334" s="1">
        <v>0</v>
      </c>
      <c r="P334" s="1">
        <v>0</v>
      </c>
      <c r="Q334" s="1">
        <v>0</v>
      </c>
    </row>
    <row r="335" spans="1:17">
      <c r="A335" s="1" t="s">
        <v>599</v>
      </c>
      <c r="B335" s="1" t="s">
        <v>1057</v>
      </c>
      <c r="D335" s="1">
        <v>0</v>
      </c>
      <c r="E335" s="1">
        <v>0</v>
      </c>
      <c r="F335" s="1">
        <v>0</v>
      </c>
      <c r="G335" s="1">
        <v>0</v>
      </c>
      <c r="H335" s="1">
        <v>0</v>
      </c>
      <c r="I335" s="1">
        <v>0</v>
      </c>
      <c r="J335" s="1">
        <v>0</v>
      </c>
      <c r="K335" s="1">
        <v>0</v>
      </c>
      <c r="L335" s="1">
        <v>0</v>
      </c>
      <c r="M335" s="1">
        <v>0</v>
      </c>
      <c r="N335" s="1">
        <v>0</v>
      </c>
      <c r="O335" s="1">
        <v>0</v>
      </c>
      <c r="P335" s="1">
        <v>0</v>
      </c>
      <c r="Q335" s="1">
        <v>0</v>
      </c>
    </row>
    <row r="336" spans="1:17">
      <c r="A336" s="1" t="s">
        <v>602</v>
      </c>
      <c r="B336" s="1" t="s">
        <v>1058</v>
      </c>
      <c r="D336" s="1">
        <v>0</v>
      </c>
      <c r="E336" s="1">
        <v>0</v>
      </c>
      <c r="F336" s="1">
        <v>0</v>
      </c>
      <c r="G336" s="1">
        <v>0</v>
      </c>
      <c r="H336" s="1">
        <v>0</v>
      </c>
      <c r="I336" s="1">
        <v>0</v>
      </c>
      <c r="J336" s="1">
        <v>0</v>
      </c>
      <c r="K336" s="1">
        <v>0</v>
      </c>
      <c r="L336" s="1">
        <v>0</v>
      </c>
      <c r="M336" s="1">
        <v>0</v>
      </c>
      <c r="N336" s="1">
        <v>0</v>
      </c>
      <c r="O336" s="1">
        <v>0</v>
      </c>
      <c r="P336" s="1">
        <v>0</v>
      </c>
      <c r="Q336" s="1">
        <v>0</v>
      </c>
    </row>
    <row r="337" spans="1:17">
      <c r="A337" s="1" t="s">
        <v>604</v>
      </c>
      <c r="B337" s="1" t="s">
        <v>1059</v>
      </c>
      <c r="D337" s="1">
        <v>0</v>
      </c>
      <c r="E337" s="1">
        <v>0</v>
      </c>
      <c r="F337" s="1">
        <v>0</v>
      </c>
      <c r="G337" s="1">
        <v>0</v>
      </c>
      <c r="H337" s="1">
        <v>0</v>
      </c>
      <c r="I337" s="1">
        <v>0</v>
      </c>
      <c r="J337" s="1">
        <v>0</v>
      </c>
      <c r="K337" s="1">
        <v>0</v>
      </c>
      <c r="L337" s="1">
        <v>0</v>
      </c>
      <c r="M337" s="1">
        <v>0</v>
      </c>
      <c r="N337" s="1">
        <v>0</v>
      </c>
      <c r="O337" s="1">
        <v>0</v>
      </c>
      <c r="P337" s="1">
        <v>0</v>
      </c>
      <c r="Q337" s="1">
        <v>0</v>
      </c>
    </row>
    <row r="338" spans="1:17">
      <c r="A338" s="1" t="s">
        <v>720</v>
      </c>
      <c r="B338" s="1" t="s">
        <v>1060</v>
      </c>
      <c r="D338" s="1">
        <v>0</v>
      </c>
      <c r="E338" s="1">
        <v>0</v>
      </c>
      <c r="F338" s="1">
        <v>0</v>
      </c>
      <c r="G338" s="1">
        <v>0</v>
      </c>
      <c r="H338" s="1">
        <v>0</v>
      </c>
      <c r="I338" s="1">
        <v>0</v>
      </c>
      <c r="J338" s="1">
        <v>0</v>
      </c>
      <c r="K338" s="1">
        <v>0</v>
      </c>
      <c r="L338" s="1">
        <v>0</v>
      </c>
      <c r="M338" s="1">
        <v>0</v>
      </c>
      <c r="N338" s="1">
        <v>0</v>
      </c>
      <c r="O338" s="1">
        <v>0</v>
      </c>
      <c r="P338" s="1">
        <v>0</v>
      </c>
      <c r="Q338" s="1">
        <v>0</v>
      </c>
    </row>
    <row r="339" spans="1:17">
      <c r="A339" s="1" t="s">
        <v>722</v>
      </c>
      <c r="B339" s="1" t="s">
        <v>1061</v>
      </c>
      <c r="D339" s="1">
        <v>0</v>
      </c>
      <c r="E339" s="1">
        <v>0</v>
      </c>
      <c r="F339" s="1">
        <v>0</v>
      </c>
      <c r="G339" s="1">
        <v>0</v>
      </c>
      <c r="H339" s="1">
        <v>0</v>
      </c>
      <c r="I339" s="1">
        <v>0</v>
      </c>
      <c r="J339" s="1">
        <v>0</v>
      </c>
      <c r="K339" s="1">
        <v>0</v>
      </c>
      <c r="L339" s="1">
        <v>0</v>
      </c>
      <c r="M339" s="1">
        <v>0</v>
      </c>
      <c r="N339" s="1">
        <v>0</v>
      </c>
      <c r="O339" s="1">
        <v>0</v>
      </c>
      <c r="P339" s="1">
        <v>0</v>
      </c>
      <c r="Q339" s="1">
        <v>0</v>
      </c>
    </row>
    <row r="340" spans="1:17">
      <c r="A340" s="1" t="s">
        <v>724</v>
      </c>
      <c r="B340" s="1" t="s">
        <v>1062</v>
      </c>
      <c r="D340" s="1">
        <v>0</v>
      </c>
      <c r="E340" s="1">
        <v>0</v>
      </c>
      <c r="F340" s="1">
        <v>0</v>
      </c>
      <c r="G340" s="1">
        <v>0</v>
      </c>
      <c r="H340" s="1">
        <v>0</v>
      </c>
      <c r="I340" s="1">
        <v>0</v>
      </c>
      <c r="J340" s="1">
        <v>0</v>
      </c>
      <c r="K340" s="1">
        <v>0</v>
      </c>
      <c r="L340" s="1">
        <v>0</v>
      </c>
      <c r="M340" s="1">
        <v>0</v>
      </c>
      <c r="N340" s="1">
        <v>0</v>
      </c>
      <c r="O340" s="1">
        <v>0</v>
      </c>
      <c r="P340" s="1">
        <v>0</v>
      </c>
      <c r="Q340" s="1">
        <v>0</v>
      </c>
    </row>
    <row r="341" spans="1:17">
      <c r="A341" s="1" t="s">
        <v>618</v>
      </c>
      <c r="B341" s="1" t="s">
        <v>1063</v>
      </c>
      <c r="D341" s="1">
        <v>0</v>
      </c>
      <c r="E341" s="1">
        <v>0</v>
      </c>
      <c r="F341" s="1">
        <v>0</v>
      </c>
      <c r="G341" s="1">
        <v>0</v>
      </c>
      <c r="H341" s="1">
        <v>0</v>
      </c>
      <c r="I341" s="1">
        <v>0</v>
      </c>
      <c r="J341" s="1">
        <v>0</v>
      </c>
      <c r="K341" s="1">
        <v>0</v>
      </c>
      <c r="L341" s="1">
        <v>0</v>
      </c>
      <c r="M341" s="1">
        <v>0</v>
      </c>
      <c r="N341" s="1">
        <v>0</v>
      </c>
      <c r="O341" s="1">
        <v>0</v>
      </c>
      <c r="P341" s="1">
        <v>0</v>
      </c>
      <c r="Q341" s="1">
        <v>0</v>
      </c>
    </row>
    <row r="342" spans="1:17">
      <c r="A342" s="1" t="s">
        <v>620</v>
      </c>
      <c r="B342" s="1" t="s">
        <v>1064</v>
      </c>
      <c r="D342" s="1">
        <v>0</v>
      </c>
      <c r="E342" s="1">
        <v>0</v>
      </c>
      <c r="F342" s="1">
        <v>0</v>
      </c>
      <c r="G342" s="1">
        <v>0</v>
      </c>
      <c r="H342" s="1">
        <v>0</v>
      </c>
      <c r="I342" s="1">
        <v>0</v>
      </c>
      <c r="J342" s="1">
        <v>0</v>
      </c>
      <c r="K342" s="1">
        <v>0</v>
      </c>
      <c r="L342" s="1">
        <v>0</v>
      </c>
      <c r="M342" s="1">
        <v>0</v>
      </c>
      <c r="N342" s="1">
        <v>0</v>
      </c>
      <c r="O342" s="1">
        <v>0</v>
      </c>
      <c r="P342" s="1">
        <v>0</v>
      </c>
      <c r="Q342" s="1">
        <v>0</v>
      </c>
    </row>
    <row r="343" spans="1:17">
      <c r="A343" s="1" t="s">
        <v>622</v>
      </c>
      <c r="B343" s="1" t="s">
        <v>1065</v>
      </c>
      <c r="D343" s="1">
        <v>0</v>
      </c>
      <c r="E343" s="1">
        <v>0</v>
      </c>
      <c r="F343" s="1">
        <v>0</v>
      </c>
      <c r="G343" s="1">
        <v>0</v>
      </c>
      <c r="H343" s="1">
        <v>0</v>
      </c>
      <c r="I343" s="1">
        <v>0</v>
      </c>
      <c r="J343" s="1">
        <v>0</v>
      </c>
      <c r="K343" s="1">
        <v>0</v>
      </c>
      <c r="L343" s="1">
        <v>0</v>
      </c>
      <c r="M343" s="1">
        <v>0</v>
      </c>
      <c r="N343" s="1">
        <v>0</v>
      </c>
      <c r="O343" s="1">
        <v>0</v>
      </c>
      <c r="P343" s="1">
        <v>0</v>
      </c>
      <c r="Q343" s="1">
        <v>0</v>
      </c>
    </row>
    <row r="344" spans="1:17">
      <c r="A344" s="1" t="s">
        <v>624</v>
      </c>
      <c r="B344" s="1" t="s">
        <v>1066</v>
      </c>
      <c r="D344" s="1">
        <v>0</v>
      </c>
      <c r="E344" s="1">
        <v>0</v>
      </c>
      <c r="F344" s="1">
        <v>0</v>
      </c>
      <c r="G344" s="1">
        <v>0</v>
      </c>
      <c r="H344" s="1">
        <v>0</v>
      </c>
      <c r="I344" s="1">
        <v>0</v>
      </c>
      <c r="J344" s="1">
        <v>0</v>
      </c>
      <c r="K344" s="1">
        <v>0</v>
      </c>
      <c r="L344" s="1">
        <v>0</v>
      </c>
      <c r="M344" s="1">
        <v>0</v>
      </c>
      <c r="N344" s="1">
        <v>0</v>
      </c>
      <c r="O344" s="1">
        <v>0</v>
      </c>
      <c r="P344" s="1">
        <v>0</v>
      </c>
      <c r="Q344" s="1">
        <v>0</v>
      </c>
    </row>
    <row r="345" spans="1:17">
      <c r="A345" s="1" t="s">
        <v>730</v>
      </c>
      <c r="B345" s="1" t="s">
        <v>1067</v>
      </c>
      <c r="D345" s="1">
        <v>0</v>
      </c>
      <c r="E345" s="1">
        <v>0</v>
      </c>
      <c r="F345" s="1">
        <v>0</v>
      </c>
      <c r="G345" s="1">
        <v>0</v>
      </c>
      <c r="H345" s="1">
        <v>0</v>
      </c>
      <c r="I345" s="1">
        <v>0</v>
      </c>
      <c r="J345" s="1">
        <v>0</v>
      </c>
      <c r="K345" s="1">
        <v>0</v>
      </c>
      <c r="L345" s="1">
        <v>0</v>
      </c>
      <c r="M345" s="1">
        <v>0</v>
      </c>
      <c r="N345" s="1">
        <v>0</v>
      </c>
      <c r="O345" s="1">
        <v>0</v>
      </c>
      <c r="P345" s="1">
        <v>0</v>
      </c>
      <c r="Q345" s="1">
        <v>0</v>
      </c>
    </row>
    <row r="346" spans="1:17">
      <c r="A346" s="1" t="s">
        <v>628</v>
      </c>
      <c r="B346" s="1" t="s">
        <v>1068</v>
      </c>
      <c r="D346" s="1">
        <v>0</v>
      </c>
      <c r="E346" s="1">
        <v>0</v>
      </c>
      <c r="F346" s="1">
        <v>0</v>
      </c>
      <c r="G346" s="1">
        <v>0</v>
      </c>
      <c r="H346" s="1">
        <v>0</v>
      </c>
      <c r="I346" s="1">
        <v>0</v>
      </c>
      <c r="J346" s="1">
        <v>0</v>
      </c>
      <c r="K346" s="1">
        <v>0</v>
      </c>
      <c r="L346" s="1">
        <v>0</v>
      </c>
      <c r="M346" s="1">
        <v>0</v>
      </c>
      <c r="N346" s="1">
        <v>0</v>
      </c>
      <c r="O346" s="1">
        <v>0</v>
      </c>
      <c r="P346" s="1">
        <v>0</v>
      </c>
      <c r="Q346" s="1">
        <v>0</v>
      </c>
    </row>
    <row r="347" spans="1:17">
      <c r="A347" s="1" t="s">
        <v>733</v>
      </c>
      <c r="B347" s="1" t="s">
        <v>1069</v>
      </c>
      <c r="D347" s="1">
        <v>0</v>
      </c>
      <c r="E347" s="1">
        <v>0</v>
      </c>
      <c r="F347" s="1">
        <v>0</v>
      </c>
      <c r="G347" s="1">
        <v>0</v>
      </c>
      <c r="H347" s="1">
        <v>0</v>
      </c>
      <c r="I347" s="1">
        <v>0</v>
      </c>
      <c r="J347" s="1">
        <v>0</v>
      </c>
      <c r="K347" s="1">
        <v>0</v>
      </c>
      <c r="L347" s="1">
        <v>0</v>
      </c>
      <c r="M347" s="1">
        <v>0</v>
      </c>
      <c r="N347" s="1">
        <v>0</v>
      </c>
      <c r="O347" s="1">
        <v>0</v>
      </c>
      <c r="P347" s="1">
        <v>0</v>
      </c>
      <c r="Q347" s="1">
        <v>0</v>
      </c>
    </row>
    <row r="348" spans="1:17">
      <c r="A348" s="1" t="s">
        <v>632</v>
      </c>
      <c r="B348" s="1" t="s">
        <v>1070</v>
      </c>
      <c r="D348" s="1">
        <v>0</v>
      </c>
      <c r="E348" s="1">
        <v>0</v>
      </c>
      <c r="F348" s="1">
        <v>0</v>
      </c>
      <c r="G348" s="1">
        <v>0</v>
      </c>
      <c r="H348" s="1">
        <v>0</v>
      </c>
      <c r="I348" s="1">
        <v>0</v>
      </c>
      <c r="J348" s="1">
        <v>0</v>
      </c>
      <c r="K348" s="1">
        <v>0</v>
      </c>
      <c r="L348" s="1">
        <v>0</v>
      </c>
      <c r="M348" s="1">
        <v>0</v>
      </c>
      <c r="N348" s="1">
        <v>0</v>
      </c>
      <c r="O348" s="1">
        <v>0</v>
      </c>
      <c r="P348" s="1">
        <v>0</v>
      </c>
      <c r="Q348" s="1">
        <v>0</v>
      </c>
    </row>
    <row r="349" spans="1:17">
      <c r="A349" s="1" t="s">
        <v>736</v>
      </c>
      <c r="B349" s="1" t="s">
        <v>1071</v>
      </c>
      <c r="D349" s="1">
        <v>0</v>
      </c>
      <c r="E349" s="1">
        <v>0</v>
      </c>
      <c r="F349" s="1">
        <v>0</v>
      </c>
      <c r="G349" s="1">
        <v>0</v>
      </c>
      <c r="H349" s="1">
        <v>0</v>
      </c>
      <c r="I349" s="1">
        <v>0</v>
      </c>
      <c r="J349" s="1">
        <v>0</v>
      </c>
      <c r="K349" s="1">
        <v>0</v>
      </c>
      <c r="L349" s="1">
        <v>0</v>
      </c>
      <c r="M349" s="1">
        <v>0</v>
      </c>
      <c r="N349" s="1">
        <v>0</v>
      </c>
      <c r="O349" s="1">
        <v>0</v>
      </c>
      <c r="P349" s="1">
        <v>0</v>
      </c>
      <c r="Q349" s="1">
        <v>0</v>
      </c>
    </row>
    <row r="350" spans="1:17">
      <c r="A350" s="1" t="s">
        <v>738</v>
      </c>
      <c r="B350" s="1" t="s">
        <v>1072</v>
      </c>
      <c r="D350" s="1">
        <v>0</v>
      </c>
      <c r="E350" s="1">
        <v>0</v>
      </c>
      <c r="F350" s="1">
        <v>0</v>
      </c>
      <c r="G350" s="1">
        <v>0</v>
      </c>
      <c r="H350" s="1">
        <v>0</v>
      </c>
      <c r="I350" s="1">
        <v>0</v>
      </c>
      <c r="J350" s="1">
        <v>0</v>
      </c>
      <c r="K350" s="1">
        <v>0</v>
      </c>
      <c r="L350" s="1">
        <v>0</v>
      </c>
      <c r="M350" s="1">
        <v>0</v>
      </c>
      <c r="N350" s="1">
        <v>0</v>
      </c>
      <c r="O350" s="1">
        <v>0</v>
      </c>
      <c r="P350" s="1">
        <v>0</v>
      </c>
      <c r="Q350" s="1">
        <v>0</v>
      </c>
    </row>
    <row r="351" spans="1:17">
      <c r="A351" s="1" t="s">
        <v>638</v>
      </c>
      <c r="B351" s="1" t="s">
        <v>1073</v>
      </c>
      <c r="D351" s="1">
        <v>0</v>
      </c>
      <c r="E351" s="1">
        <v>0</v>
      </c>
      <c r="F351" s="1">
        <v>0</v>
      </c>
      <c r="G351" s="1">
        <v>0</v>
      </c>
      <c r="H351" s="1">
        <v>0</v>
      </c>
      <c r="I351" s="1">
        <v>0</v>
      </c>
      <c r="J351" s="1">
        <v>0</v>
      </c>
      <c r="K351" s="1">
        <v>0</v>
      </c>
      <c r="L351" s="1">
        <v>0</v>
      </c>
      <c r="M351" s="1">
        <v>0</v>
      </c>
      <c r="N351" s="1">
        <v>0</v>
      </c>
      <c r="O351" s="1">
        <v>0</v>
      </c>
      <c r="P351" s="1">
        <v>0</v>
      </c>
      <c r="Q351" s="1">
        <v>0</v>
      </c>
    </row>
    <row r="352" spans="1:17">
      <c r="A352" s="1" t="s">
        <v>640</v>
      </c>
      <c r="B352" s="1" t="s">
        <v>1074</v>
      </c>
      <c r="D352" s="1">
        <v>0</v>
      </c>
      <c r="E352" s="1">
        <v>0</v>
      </c>
      <c r="F352" s="1">
        <v>0</v>
      </c>
      <c r="G352" s="1">
        <v>0</v>
      </c>
      <c r="H352" s="1">
        <v>0</v>
      </c>
      <c r="I352" s="1">
        <v>0</v>
      </c>
      <c r="J352" s="1">
        <v>0</v>
      </c>
      <c r="K352" s="1">
        <v>0</v>
      </c>
      <c r="L352" s="1">
        <v>0</v>
      </c>
      <c r="M352" s="1">
        <v>0</v>
      </c>
      <c r="N352" s="1">
        <v>0</v>
      </c>
      <c r="O352" s="1">
        <v>0</v>
      </c>
      <c r="P352" s="1">
        <v>0</v>
      </c>
      <c r="Q352" s="1">
        <v>0</v>
      </c>
    </row>
    <row r="353" spans="1:17">
      <c r="A353" s="1" t="s">
        <v>642</v>
      </c>
      <c r="B353" s="1" t="s">
        <v>1075</v>
      </c>
      <c r="D353" s="1">
        <v>0</v>
      </c>
      <c r="E353" s="1">
        <v>0</v>
      </c>
      <c r="F353" s="1">
        <v>0</v>
      </c>
      <c r="G353" s="1">
        <v>0</v>
      </c>
      <c r="H353" s="1">
        <v>0</v>
      </c>
      <c r="I353" s="1">
        <v>0</v>
      </c>
      <c r="J353" s="1">
        <v>0</v>
      </c>
      <c r="K353" s="1">
        <v>0</v>
      </c>
      <c r="L353" s="1">
        <v>0</v>
      </c>
      <c r="M353" s="1">
        <v>0</v>
      </c>
      <c r="N353" s="1">
        <v>0</v>
      </c>
      <c r="O353" s="1">
        <v>0</v>
      </c>
      <c r="P353" s="1">
        <v>0</v>
      </c>
      <c r="Q353" s="1">
        <v>0</v>
      </c>
    </row>
    <row r="354" spans="1:17">
      <c r="A354" s="1" t="s">
        <v>618</v>
      </c>
      <c r="B354" s="1" t="s">
        <v>1076</v>
      </c>
      <c r="D354" s="1">
        <v>0</v>
      </c>
      <c r="E354" s="1">
        <v>0</v>
      </c>
      <c r="F354" s="1">
        <v>0</v>
      </c>
      <c r="G354" s="1">
        <v>0</v>
      </c>
      <c r="H354" s="1">
        <v>0</v>
      </c>
      <c r="I354" s="1">
        <v>0</v>
      </c>
      <c r="J354" s="1">
        <v>0</v>
      </c>
      <c r="K354" s="1">
        <v>0</v>
      </c>
      <c r="L354" s="1">
        <v>0</v>
      </c>
      <c r="M354" s="1">
        <v>0</v>
      </c>
      <c r="N354" s="1">
        <v>0</v>
      </c>
      <c r="O354" s="1">
        <v>0</v>
      </c>
      <c r="P354" s="1">
        <v>0</v>
      </c>
      <c r="Q354" s="1">
        <v>0</v>
      </c>
    </row>
    <row r="355" spans="1:17">
      <c r="A355" s="1" t="s">
        <v>620</v>
      </c>
      <c r="B355" s="1" t="s">
        <v>1077</v>
      </c>
      <c r="D355" s="1">
        <v>0</v>
      </c>
      <c r="E355" s="1">
        <v>0</v>
      </c>
      <c r="F355" s="1">
        <v>0</v>
      </c>
      <c r="G355" s="1">
        <v>0</v>
      </c>
      <c r="H355" s="1">
        <v>0</v>
      </c>
      <c r="I355" s="1">
        <v>0</v>
      </c>
      <c r="J355" s="1">
        <v>0</v>
      </c>
      <c r="K355" s="1">
        <v>0</v>
      </c>
      <c r="L355" s="1">
        <v>0</v>
      </c>
      <c r="M355" s="1">
        <v>0</v>
      </c>
      <c r="N355" s="1">
        <v>0</v>
      </c>
      <c r="O355" s="1">
        <v>0</v>
      </c>
      <c r="P355" s="1">
        <v>0</v>
      </c>
      <c r="Q355" s="1">
        <v>0</v>
      </c>
    </row>
    <row r="356" spans="1:17">
      <c r="A356" s="1" t="s">
        <v>622</v>
      </c>
      <c r="B356" s="1" t="s">
        <v>1078</v>
      </c>
      <c r="D356" s="1">
        <v>0</v>
      </c>
      <c r="E356" s="1">
        <v>0</v>
      </c>
      <c r="F356" s="1">
        <v>0</v>
      </c>
      <c r="G356" s="1">
        <v>0</v>
      </c>
      <c r="H356" s="1">
        <v>0</v>
      </c>
      <c r="I356" s="1">
        <v>0</v>
      </c>
      <c r="J356" s="1">
        <v>0</v>
      </c>
      <c r="K356" s="1">
        <v>0</v>
      </c>
      <c r="L356" s="1">
        <v>0</v>
      </c>
      <c r="M356" s="1">
        <v>0</v>
      </c>
      <c r="N356" s="1">
        <v>0</v>
      </c>
      <c r="O356" s="1">
        <v>0</v>
      </c>
      <c r="P356" s="1">
        <v>0</v>
      </c>
      <c r="Q356" s="1">
        <v>0</v>
      </c>
    </row>
    <row r="357" spans="1:17">
      <c r="A357" s="1" t="s">
        <v>624</v>
      </c>
      <c r="B357" s="1" t="s">
        <v>1079</v>
      </c>
      <c r="D357" s="1">
        <v>0</v>
      </c>
      <c r="E357" s="1">
        <v>0</v>
      </c>
      <c r="F357" s="1">
        <v>0</v>
      </c>
      <c r="G357" s="1">
        <v>0</v>
      </c>
      <c r="H357" s="1">
        <v>0</v>
      </c>
      <c r="I357" s="1">
        <v>0</v>
      </c>
      <c r="J357" s="1">
        <v>0</v>
      </c>
      <c r="K357" s="1">
        <v>0</v>
      </c>
      <c r="L357" s="1">
        <v>0</v>
      </c>
      <c r="M357" s="1">
        <v>0</v>
      </c>
      <c r="N357" s="1">
        <v>0</v>
      </c>
      <c r="O357" s="1">
        <v>0</v>
      </c>
      <c r="P357" s="1">
        <v>0</v>
      </c>
      <c r="Q357" s="1">
        <v>0</v>
      </c>
    </row>
    <row r="358" spans="1:17">
      <c r="A358" s="1" t="s">
        <v>730</v>
      </c>
      <c r="B358" s="1" t="s">
        <v>1080</v>
      </c>
      <c r="D358" s="1">
        <v>0</v>
      </c>
      <c r="E358" s="1">
        <v>0</v>
      </c>
      <c r="F358" s="1">
        <v>0</v>
      </c>
      <c r="G358" s="1">
        <v>0</v>
      </c>
      <c r="H358" s="1">
        <v>0</v>
      </c>
      <c r="I358" s="1">
        <v>0</v>
      </c>
      <c r="J358" s="1">
        <v>0</v>
      </c>
      <c r="K358" s="1">
        <v>0</v>
      </c>
      <c r="L358" s="1">
        <v>0</v>
      </c>
      <c r="M358" s="1">
        <v>0</v>
      </c>
      <c r="N358" s="1">
        <v>0</v>
      </c>
      <c r="O358" s="1">
        <v>0</v>
      </c>
      <c r="P358" s="1">
        <v>0</v>
      </c>
      <c r="Q358" s="1">
        <v>0</v>
      </c>
    </row>
    <row r="359" spans="1:17">
      <c r="A359" s="1" t="s">
        <v>628</v>
      </c>
      <c r="B359" s="1" t="s">
        <v>1081</v>
      </c>
      <c r="D359" s="1">
        <v>0</v>
      </c>
      <c r="E359" s="1">
        <v>0</v>
      </c>
      <c r="F359" s="1">
        <v>0</v>
      </c>
      <c r="G359" s="1">
        <v>0</v>
      </c>
      <c r="H359" s="1">
        <v>0</v>
      </c>
      <c r="I359" s="1">
        <v>0</v>
      </c>
      <c r="J359" s="1">
        <v>0</v>
      </c>
      <c r="K359" s="1">
        <v>0</v>
      </c>
      <c r="L359" s="1">
        <v>0</v>
      </c>
      <c r="M359" s="1">
        <v>0</v>
      </c>
      <c r="N359" s="1">
        <v>0</v>
      </c>
      <c r="O359" s="1">
        <v>0</v>
      </c>
      <c r="P359" s="1">
        <v>0</v>
      </c>
      <c r="Q359" s="1">
        <v>0</v>
      </c>
    </row>
    <row r="360" spans="1:17">
      <c r="A360" s="1" t="s">
        <v>733</v>
      </c>
      <c r="B360" s="1" t="s">
        <v>1082</v>
      </c>
      <c r="D360" s="1">
        <v>0</v>
      </c>
      <c r="E360" s="1">
        <v>0</v>
      </c>
      <c r="F360" s="1">
        <v>0</v>
      </c>
      <c r="G360" s="1">
        <v>0</v>
      </c>
      <c r="H360" s="1">
        <v>0</v>
      </c>
      <c r="I360" s="1">
        <v>0</v>
      </c>
      <c r="J360" s="1">
        <v>0</v>
      </c>
      <c r="K360" s="1">
        <v>0</v>
      </c>
      <c r="L360" s="1">
        <v>0</v>
      </c>
      <c r="M360" s="1">
        <v>0</v>
      </c>
      <c r="N360" s="1">
        <v>0</v>
      </c>
      <c r="O360" s="1">
        <v>0</v>
      </c>
      <c r="P360" s="1">
        <v>0</v>
      </c>
      <c r="Q360" s="1">
        <v>0</v>
      </c>
    </row>
    <row r="361" spans="1:17">
      <c r="A361" s="1" t="s">
        <v>632</v>
      </c>
      <c r="B361" s="1" t="s">
        <v>1083</v>
      </c>
      <c r="D361" s="1">
        <v>0</v>
      </c>
      <c r="E361" s="1">
        <v>0</v>
      </c>
      <c r="F361" s="1">
        <v>0</v>
      </c>
      <c r="G361" s="1">
        <v>0</v>
      </c>
      <c r="H361" s="1">
        <v>0</v>
      </c>
      <c r="I361" s="1">
        <v>0</v>
      </c>
      <c r="J361" s="1">
        <v>0</v>
      </c>
      <c r="K361" s="1">
        <v>0</v>
      </c>
      <c r="L361" s="1">
        <v>0</v>
      </c>
      <c r="M361" s="1">
        <v>0</v>
      </c>
      <c r="N361" s="1">
        <v>0</v>
      </c>
      <c r="O361" s="1">
        <v>0</v>
      </c>
      <c r="P361" s="1">
        <v>0</v>
      </c>
      <c r="Q361" s="1">
        <v>0</v>
      </c>
    </row>
    <row r="362" spans="1:17">
      <c r="A362" s="1" t="s">
        <v>736</v>
      </c>
      <c r="B362" s="1" t="s">
        <v>1084</v>
      </c>
      <c r="D362" s="1">
        <v>0</v>
      </c>
      <c r="E362" s="1">
        <v>0</v>
      </c>
      <c r="F362" s="1">
        <v>0</v>
      </c>
      <c r="G362" s="1">
        <v>0</v>
      </c>
      <c r="H362" s="1">
        <v>0</v>
      </c>
      <c r="I362" s="1">
        <v>0</v>
      </c>
      <c r="J362" s="1">
        <v>0</v>
      </c>
      <c r="K362" s="1">
        <v>0</v>
      </c>
      <c r="L362" s="1">
        <v>0</v>
      </c>
      <c r="M362" s="1">
        <v>0</v>
      </c>
      <c r="N362" s="1">
        <v>0</v>
      </c>
      <c r="O362" s="1">
        <v>0</v>
      </c>
      <c r="P362" s="1">
        <v>0</v>
      </c>
      <c r="Q362" s="1">
        <v>0</v>
      </c>
    </row>
    <row r="363" spans="1:17">
      <c r="A363" s="1" t="s">
        <v>738</v>
      </c>
      <c r="B363" s="1" t="s">
        <v>1085</v>
      </c>
      <c r="D363" s="1">
        <v>0</v>
      </c>
      <c r="E363" s="1">
        <v>0</v>
      </c>
      <c r="F363" s="1">
        <v>0</v>
      </c>
      <c r="G363" s="1">
        <v>0</v>
      </c>
      <c r="H363" s="1">
        <v>0</v>
      </c>
      <c r="I363" s="1">
        <v>0</v>
      </c>
      <c r="J363" s="1">
        <v>0</v>
      </c>
      <c r="K363" s="1">
        <v>0</v>
      </c>
      <c r="L363" s="1">
        <v>0</v>
      </c>
      <c r="M363" s="1">
        <v>0</v>
      </c>
      <c r="N363" s="1">
        <v>0</v>
      </c>
      <c r="O363" s="1">
        <v>0</v>
      </c>
      <c r="P363" s="1">
        <v>0</v>
      </c>
      <c r="Q363" s="1">
        <v>0</v>
      </c>
    </row>
    <row r="364" spans="1:17">
      <c r="A364" s="1" t="s">
        <v>638</v>
      </c>
      <c r="B364" s="1" t="s">
        <v>1086</v>
      </c>
      <c r="D364" s="1">
        <v>0</v>
      </c>
      <c r="E364" s="1">
        <v>0</v>
      </c>
      <c r="F364" s="1">
        <v>0</v>
      </c>
      <c r="G364" s="1">
        <v>0</v>
      </c>
      <c r="H364" s="1">
        <v>0</v>
      </c>
      <c r="I364" s="1">
        <v>0</v>
      </c>
      <c r="J364" s="1">
        <v>0</v>
      </c>
      <c r="K364" s="1">
        <v>0</v>
      </c>
      <c r="L364" s="1">
        <v>0</v>
      </c>
      <c r="M364" s="1">
        <v>0</v>
      </c>
      <c r="N364" s="1">
        <v>0</v>
      </c>
      <c r="O364" s="1">
        <v>0</v>
      </c>
      <c r="P364" s="1">
        <v>0</v>
      </c>
      <c r="Q364" s="1">
        <v>0</v>
      </c>
    </row>
    <row r="365" spans="1:17">
      <c r="A365" s="1" t="s">
        <v>640</v>
      </c>
      <c r="B365" s="1" t="s">
        <v>1087</v>
      </c>
      <c r="D365" s="1">
        <v>0</v>
      </c>
      <c r="E365" s="1">
        <v>0</v>
      </c>
      <c r="F365" s="1">
        <v>0</v>
      </c>
      <c r="G365" s="1">
        <v>0</v>
      </c>
      <c r="H365" s="1">
        <v>0</v>
      </c>
      <c r="I365" s="1">
        <v>0</v>
      </c>
      <c r="J365" s="1">
        <v>0</v>
      </c>
      <c r="K365" s="1">
        <v>0</v>
      </c>
      <c r="L365" s="1">
        <v>0</v>
      </c>
      <c r="M365" s="1">
        <v>0</v>
      </c>
      <c r="N365" s="1">
        <v>0</v>
      </c>
      <c r="O365" s="1">
        <v>0</v>
      </c>
      <c r="P365" s="1">
        <v>0</v>
      </c>
      <c r="Q365" s="1">
        <v>0</v>
      </c>
    </row>
    <row r="366" spans="1:17">
      <c r="A366" s="1" t="s">
        <v>642</v>
      </c>
      <c r="B366" s="1" t="s">
        <v>1088</v>
      </c>
      <c r="D366" s="1">
        <v>0</v>
      </c>
      <c r="E366" s="1">
        <v>0</v>
      </c>
      <c r="F366" s="1">
        <v>0</v>
      </c>
      <c r="G366" s="1">
        <v>0</v>
      </c>
      <c r="H366" s="1">
        <v>0</v>
      </c>
      <c r="I366" s="1">
        <v>0</v>
      </c>
      <c r="J366" s="1">
        <v>0</v>
      </c>
      <c r="K366" s="1">
        <v>0</v>
      </c>
      <c r="L366" s="1">
        <v>0</v>
      </c>
      <c r="M366" s="1">
        <v>0</v>
      </c>
      <c r="N366" s="1">
        <v>0</v>
      </c>
      <c r="O366" s="1">
        <v>0</v>
      </c>
      <c r="P366" s="1">
        <v>0</v>
      </c>
      <c r="Q366" s="1">
        <v>0</v>
      </c>
    </row>
    <row r="367" spans="1:17">
      <c r="A367" s="1" t="s">
        <v>658</v>
      </c>
      <c r="B367" s="1" t="s">
        <v>1089</v>
      </c>
      <c r="D367" s="1">
        <v>0</v>
      </c>
      <c r="E367" s="1">
        <v>0</v>
      </c>
      <c r="F367" s="1">
        <v>0</v>
      </c>
      <c r="G367" s="1">
        <v>0</v>
      </c>
      <c r="H367" s="1">
        <v>0</v>
      </c>
      <c r="I367" s="1">
        <v>0</v>
      </c>
      <c r="J367" s="1">
        <v>0</v>
      </c>
      <c r="K367" s="1">
        <v>0</v>
      </c>
      <c r="L367" s="1">
        <v>0</v>
      </c>
      <c r="M367" s="1">
        <v>0</v>
      </c>
      <c r="N367" s="1">
        <v>0</v>
      </c>
      <c r="O367" s="1">
        <v>0</v>
      </c>
      <c r="P367" s="1">
        <v>0</v>
      </c>
      <c r="Q367" s="1">
        <v>0</v>
      </c>
    </row>
    <row r="368" spans="1:17">
      <c r="A368" s="1" t="s">
        <v>660</v>
      </c>
      <c r="B368" s="1" t="s">
        <v>1090</v>
      </c>
      <c r="D368" s="1">
        <v>0</v>
      </c>
      <c r="E368" s="1">
        <v>0</v>
      </c>
      <c r="F368" s="1">
        <v>0</v>
      </c>
      <c r="G368" s="1">
        <v>0</v>
      </c>
      <c r="H368" s="1">
        <v>0</v>
      </c>
      <c r="I368" s="1">
        <v>0</v>
      </c>
      <c r="J368" s="1">
        <v>0</v>
      </c>
      <c r="K368" s="1">
        <v>0</v>
      </c>
      <c r="L368" s="1">
        <v>0</v>
      </c>
      <c r="M368" s="1">
        <v>0</v>
      </c>
      <c r="N368" s="1">
        <v>0</v>
      </c>
      <c r="O368" s="1">
        <v>0</v>
      </c>
      <c r="P368" s="1">
        <v>0</v>
      </c>
      <c r="Q368" s="1">
        <v>0</v>
      </c>
    </row>
    <row r="369" spans="1:17">
      <c r="A369" s="1" t="s">
        <v>758</v>
      </c>
      <c r="B369" s="1" t="s">
        <v>1091</v>
      </c>
      <c r="D369" s="1">
        <v>0</v>
      </c>
      <c r="E369" s="1">
        <v>0</v>
      </c>
      <c r="F369" s="1">
        <v>0</v>
      </c>
      <c r="G369" s="1">
        <v>0</v>
      </c>
      <c r="H369" s="1">
        <v>0</v>
      </c>
      <c r="I369" s="1">
        <v>0</v>
      </c>
      <c r="J369" s="1">
        <v>0</v>
      </c>
      <c r="K369" s="1">
        <v>0</v>
      </c>
      <c r="L369" s="1">
        <v>0</v>
      </c>
      <c r="M369" s="1">
        <v>0</v>
      </c>
      <c r="N369" s="1">
        <v>0</v>
      </c>
      <c r="O369" s="1">
        <v>0</v>
      </c>
      <c r="P369" s="1">
        <v>0</v>
      </c>
      <c r="Q369" s="1">
        <v>0</v>
      </c>
    </row>
    <row r="370" spans="1:17">
      <c r="A370" s="1" t="s">
        <v>664</v>
      </c>
      <c r="B370" s="1" t="s">
        <v>1092</v>
      </c>
      <c r="D370" s="1">
        <v>0</v>
      </c>
      <c r="E370" s="1">
        <v>0</v>
      </c>
      <c r="F370" s="1">
        <v>0</v>
      </c>
      <c r="G370" s="1">
        <v>0</v>
      </c>
      <c r="H370" s="1">
        <v>0</v>
      </c>
      <c r="I370" s="1">
        <v>0</v>
      </c>
      <c r="J370" s="1">
        <v>0</v>
      </c>
      <c r="K370" s="1">
        <v>0</v>
      </c>
      <c r="L370" s="1">
        <v>0</v>
      </c>
      <c r="M370" s="1">
        <v>0</v>
      </c>
      <c r="N370" s="1">
        <v>0</v>
      </c>
      <c r="O370" s="1">
        <v>0</v>
      </c>
      <c r="P370" s="1">
        <v>0</v>
      </c>
      <c r="Q370" s="1">
        <v>0</v>
      </c>
    </row>
    <row r="371" spans="1:17">
      <c r="A371" s="1" t="s">
        <v>666</v>
      </c>
      <c r="B371" s="1" t="s">
        <v>1093</v>
      </c>
      <c r="D371" s="1">
        <v>0</v>
      </c>
      <c r="E371" s="1">
        <v>0</v>
      </c>
      <c r="F371" s="1">
        <v>0</v>
      </c>
      <c r="G371" s="1">
        <v>0</v>
      </c>
      <c r="H371" s="1">
        <v>0</v>
      </c>
      <c r="I371" s="1">
        <v>0</v>
      </c>
      <c r="J371" s="1">
        <v>0</v>
      </c>
      <c r="K371" s="1">
        <v>0</v>
      </c>
      <c r="L371" s="1">
        <v>0</v>
      </c>
      <c r="M371" s="1">
        <v>0</v>
      </c>
      <c r="N371" s="1">
        <v>0</v>
      </c>
      <c r="O371" s="1">
        <v>0</v>
      </c>
      <c r="P371" s="1">
        <v>0</v>
      </c>
      <c r="Q371" s="1">
        <v>0</v>
      </c>
    </row>
    <row r="372" spans="1:17">
      <c r="A372" s="1" t="s">
        <v>668</v>
      </c>
      <c r="B372" s="1" t="s">
        <v>1094</v>
      </c>
      <c r="D372" s="1">
        <v>0</v>
      </c>
      <c r="E372" s="1">
        <v>0</v>
      </c>
      <c r="F372" s="1">
        <v>0</v>
      </c>
      <c r="G372" s="1">
        <v>0</v>
      </c>
      <c r="H372" s="1">
        <v>0</v>
      </c>
      <c r="I372" s="1">
        <v>0</v>
      </c>
      <c r="J372" s="1">
        <v>0</v>
      </c>
      <c r="K372" s="1">
        <v>0</v>
      </c>
      <c r="L372" s="1">
        <v>0</v>
      </c>
      <c r="M372" s="1">
        <v>0</v>
      </c>
      <c r="N372" s="1">
        <v>0</v>
      </c>
      <c r="O372" s="1">
        <v>0</v>
      </c>
      <c r="P372" s="1">
        <v>0</v>
      </c>
      <c r="Q372" s="1">
        <v>0</v>
      </c>
    </row>
    <row r="373" spans="1:17">
      <c r="A373" s="1" t="s">
        <v>670</v>
      </c>
      <c r="B373" s="1" t="s">
        <v>1095</v>
      </c>
      <c r="D373" s="1">
        <v>0</v>
      </c>
      <c r="E373" s="1">
        <v>0</v>
      </c>
      <c r="F373" s="1">
        <v>0</v>
      </c>
      <c r="G373" s="1">
        <v>0</v>
      </c>
      <c r="H373" s="1">
        <v>0</v>
      </c>
      <c r="I373" s="1">
        <v>0</v>
      </c>
      <c r="J373" s="1">
        <v>0</v>
      </c>
      <c r="K373" s="1">
        <v>0</v>
      </c>
      <c r="L373" s="1">
        <v>0</v>
      </c>
      <c r="M373" s="1">
        <v>0</v>
      </c>
      <c r="N373" s="1">
        <v>0</v>
      </c>
      <c r="O373" s="1">
        <v>0</v>
      </c>
      <c r="P373" s="1">
        <v>0</v>
      </c>
      <c r="Q373" s="1">
        <v>0</v>
      </c>
    </row>
    <row r="374" spans="1:17">
      <c r="A374" s="1" t="s">
        <v>764</v>
      </c>
      <c r="B374" s="1" t="s">
        <v>1096</v>
      </c>
      <c r="D374" s="1">
        <v>0</v>
      </c>
      <c r="E374" s="1">
        <v>0</v>
      </c>
      <c r="F374" s="1">
        <v>0</v>
      </c>
      <c r="G374" s="1">
        <v>0</v>
      </c>
      <c r="H374" s="1">
        <v>0</v>
      </c>
      <c r="I374" s="1">
        <v>0</v>
      </c>
      <c r="J374" s="1">
        <v>0</v>
      </c>
      <c r="K374" s="1">
        <v>0</v>
      </c>
      <c r="L374" s="1">
        <v>0</v>
      </c>
      <c r="M374" s="1">
        <v>0</v>
      </c>
      <c r="N374" s="1">
        <v>0</v>
      </c>
      <c r="O374" s="1">
        <v>0</v>
      </c>
      <c r="P374" s="1">
        <v>0</v>
      </c>
      <c r="Q374" s="1">
        <v>0</v>
      </c>
    </row>
    <row r="375" spans="1:17">
      <c r="A375" s="1" t="s">
        <v>766</v>
      </c>
      <c r="B375" s="1" t="s">
        <v>1097</v>
      </c>
      <c r="D375" s="1">
        <v>0</v>
      </c>
      <c r="E375" s="1">
        <v>0</v>
      </c>
      <c r="F375" s="1">
        <v>0</v>
      </c>
      <c r="G375" s="1">
        <v>0</v>
      </c>
      <c r="H375" s="1">
        <v>0</v>
      </c>
      <c r="I375" s="1">
        <v>0</v>
      </c>
      <c r="J375" s="1">
        <v>0</v>
      </c>
      <c r="K375" s="1">
        <v>0</v>
      </c>
      <c r="L375" s="1">
        <v>0</v>
      </c>
      <c r="M375" s="1">
        <v>0</v>
      </c>
      <c r="N375" s="1">
        <v>0</v>
      </c>
      <c r="O375" s="1">
        <v>0</v>
      </c>
      <c r="P375" s="1">
        <v>0</v>
      </c>
      <c r="Q375" s="1">
        <v>0</v>
      </c>
    </row>
    <row r="376" spans="1:17">
      <c r="A376" s="1" t="s">
        <v>658</v>
      </c>
      <c r="B376" s="1" t="s">
        <v>1098</v>
      </c>
      <c r="D376" s="1">
        <v>0</v>
      </c>
      <c r="E376" s="1">
        <v>0</v>
      </c>
      <c r="F376" s="1">
        <v>0</v>
      </c>
      <c r="G376" s="1">
        <v>0</v>
      </c>
      <c r="H376" s="1">
        <v>0</v>
      </c>
      <c r="I376" s="1">
        <v>0</v>
      </c>
      <c r="J376" s="1">
        <v>0</v>
      </c>
      <c r="K376" s="1">
        <v>0</v>
      </c>
      <c r="L376" s="1">
        <v>0</v>
      </c>
      <c r="M376" s="1">
        <v>0</v>
      </c>
      <c r="N376" s="1">
        <v>0</v>
      </c>
      <c r="O376" s="1">
        <v>0</v>
      </c>
      <c r="P376" s="1">
        <v>0</v>
      </c>
      <c r="Q376" s="1">
        <v>0</v>
      </c>
    </row>
    <row r="377" spans="1:17">
      <c r="A377" s="1" t="s">
        <v>660</v>
      </c>
      <c r="B377" s="1" t="s">
        <v>1099</v>
      </c>
      <c r="D377" s="1">
        <v>0</v>
      </c>
      <c r="E377" s="1">
        <v>0</v>
      </c>
      <c r="F377" s="1">
        <v>0</v>
      </c>
      <c r="G377" s="1">
        <v>0</v>
      </c>
      <c r="H377" s="1">
        <v>0</v>
      </c>
      <c r="I377" s="1">
        <v>0</v>
      </c>
      <c r="J377" s="1">
        <v>0</v>
      </c>
      <c r="K377" s="1">
        <v>0</v>
      </c>
      <c r="L377" s="1">
        <v>0</v>
      </c>
      <c r="M377" s="1">
        <v>0</v>
      </c>
      <c r="N377" s="1">
        <v>0</v>
      </c>
      <c r="O377" s="1">
        <v>0</v>
      </c>
      <c r="P377" s="1">
        <v>0</v>
      </c>
      <c r="Q377" s="1">
        <v>0</v>
      </c>
    </row>
    <row r="378" spans="1:17">
      <c r="A378" s="1" t="s">
        <v>758</v>
      </c>
      <c r="B378" s="1" t="s">
        <v>1100</v>
      </c>
      <c r="D378" s="1">
        <v>0</v>
      </c>
      <c r="E378" s="1">
        <v>0</v>
      </c>
      <c r="F378" s="1">
        <v>0</v>
      </c>
      <c r="G378" s="1">
        <v>0</v>
      </c>
      <c r="H378" s="1">
        <v>0</v>
      </c>
      <c r="I378" s="1">
        <v>0</v>
      </c>
      <c r="J378" s="1">
        <v>0</v>
      </c>
      <c r="K378" s="1">
        <v>0</v>
      </c>
      <c r="L378" s="1">
        <v>0</v>
      </c>
      <c r="M378" s="1">
        <v>0</v>
      </c>
      <c r="N378" s="1">
        <v>0</v>
      </c>
      <c r="O378" s="1">
        <v>0</v>
      </c>
      <c r="P378" s="1">
        <v>0</v>
      </c>
      <c r="Q378" s="1">
        <v>0</v>
      </c>
    </row>
    <row r="379" spans="1:17">
      <c r="A379" s="1" t="s">
        <v>664</v>
      </c>
      <c r="B379" s="1" t="s">
        <v>1101</v>
      </c>
      <c r="D379" s="1">
        <v>0</v>
      </c>
      <c r="E379" s="1">
        <v>0</v>
      </c>
      <c r="F379" s="1">
        <v>0</v>
      </c>
      <c r="G379" s="1">
        <v>0</v>
      </c>
      <c r="H379" s="1">
        <v>0</v>
      </c>
      <c r="I379" s="1">
        <v>0</v>
      </c>
      <c r="J379" s="1">
        <v>0</v>
      </c>
      <c r="K379" s="1">
        <v>0</v>
      </c>
      <c r="L379" s="1">
        <v>0</v>
      </c>
      <c r="M379" s="1">
        <v>0</v>
      </c>
      <c r="N379" s="1">
        <v>0</v>
      </c>
      <c r="O379" s="1">
        <v>0</v>
      </c>
      <c r="P379" s="1">
        <v>0</v>
      </c>
      <c r="Q379" s="1">
        <v>0</v>
      </c>
    </row>
    <row r="380" spans="1:17">
      <c r="A380" s="1" t="s">
        <v>666</v>
      </c>
      <c r="B380" s="1" t="s">
        <v>1102</v>
      </c>
      <c r="D380" s="1">
        <v>0</v>
      </c>
      <c r="E380" s="1">
        <v>0</v>
      </c>
      <c r="F380" s="1">
        <v>0</v>
      </c>
      <c r="G380" s="1">
        <v>0</v>
      </c>
      <c r="H380" s="1">
        <v>0</v>
      </c>
      <c r="I380" s="1">
        <v>0</v>
      </c>
      <c r="J380" s="1">
        <v>0</v>
      </c>
      <c r="K380" s="1">
        <v>0</v>
      </c>
      <c r="L380" s="1">
        <v>0</v>
      </c>
      <c r="M380" s="1">
        <v>0</v>
      </c>
      <c r="N380" s="1">
        <v>0</v>
      </c>
      <c r="O380" s="1">
        <v>0</v>
      </c>
      <c r="P380" s="1">
        <v>0</v>
      </c>
      <c r="Q380" s="1">
        <v>0</v>
      </c>
    </row>
    <row r="381" spans="1:17">
      <c r="A381" s="1" t="s">
        <v>668</v>
      </c>
      <c r="B381" s="1" t="s">
        <v>1103</v>
      </c>
      <c r="D381" s="1">
        <v>0</v>
      </c>
      <c r="E381" s="1">
        <v>0</v>
      </c>
      <c r="F381" s="1">
        <v>0</v>
      </c>
      <c r="G381" s="1">
        <v>0</v>
      </c>
      <c r="H381" s="1">
        <v>0</v>
      </c>
      <c r="I381" s="1">
        <v>0</v>
      </c>
      <c r="J381" s="1">
        <v>0</v>
      </c>
      <c r="K381" s="1">
        <v>0</v>
      </c>
      <c r="L381" s="1">
        <v>0</v>
      </c>
      <c r="M381" s="1">
        <v>0</v>
      </c>
      <c r="N381" s="1">
        <v>0</v>
      </c>
      <c r="O381" s="1">
        <v>0</v>
      </c>
      <c r="P381" s="1">
        <v>0</v>
      </c>
      <c r="Q381" s="1">
        <v>0</v>
      </c>
    </row>
    <row r="382" spans="1:17">
      <c r="A382" s="1" t="s">
        <v>670</v>
      </c>
      <c r="B382" s="1" t="s">
        <v>1104</v>
      </c>
      <c r="D382" s="1">
        <v>0</v>
      </c>
      <c r="E382" s="1">
        <v>0</v>
      </c>
      <c r="F382" s="1">
        <v>0</v>
      </c>
      <c r="G382" s="1">
        <v>0</v>
      </c>
      <c r="H382" s="1">
        <v>0</v>
      </c>
      <c r="I382" s="1">
        <v>0</v>
      </c>
      <c r="J382" s="1">
        <v>0</v>
      </c>
      <c r="K382" s="1">
        <v>0</v>
      </c>
      <c r="L382" s="1">
        <v>0</v>
      </c>
      <c r="M382" s="1">
        <v>0</v>
      </c>
      <c r="N382" s="1">
        <v>0</v>
      </c>
      <c r="O382" s="1">
        <v>0</v>
      </c>
      <c r="P382" s="1">
        <v>0</v>
      </c>
      <c r="Q382" s="1">
        <v>0</v>
      </c>
    </row>
    <row r="383" spans="1:17">
      <c r="A383" s="1" t="s">
        <v>764</v>
      </c>
      <c r="B383" s="1" t="s">
        <v>1105</v>
      </c>
      <c r="D383" s="1">
        <v>0</v>
      </c>
      <c r="E383" s="1">
        <v>0</v>
      </c>
      <c r="F383" s="1">
        <v>0</v>
      </c>
      <c r="G383" s="1">
        <v>0</v>
      </c>
      <c r="H383" s="1">
        <v>0</v>
      </c>
      <c r="I383" s="1">
        <v>0</v>
      </c>
      <c r="J383" s="1">
        <v>0</v>
      </c>
      <c r="K383" s="1">
        <v>0</v>
      </c>
      <c r="L383" s="1">
        <v>0</v>
      </c>
      <c r="M383" s="1">
        <v>0</v>
      </c>
      <c r="N383" s="1">
        <v>0</v>
      </c>
      <c r="O383" s="1">
        <v>0</v>
      </c>
      <c r="P383" s="1">
        <v>0</v>
      </c>
      <c r="Q383" s="1">
        <v>0</v>
      </c>
    </row>
    <row r="384" spans="1:17">
      <c r="A384" s="1" t="s">
        <v>766</v>
      </c>
      <c r="B384" s="1" t="s">
        <v>1106</v>
      </c>
      <c r="D384" s="1">
        <v>0</v>
      </c>
      <c r="E384" s="1">
        <v>0</v>
      </c>
      <c r="F384" s="1">
        <v>0</v>
      </c>
      <c r="G384" s="1">
        <v>0</v>
      </c>
      <c r="H384" s="1">
        <v>0</v>
      </c>
      <c r="I384" s="1">
        <v>0</v>
      </c>
      <c r="J384" s="1">
        <v>0</v>
      </c>
      <c r="K384" s="1">
        <v>0</v>
      </c>
      <c r="L384" s="1">
        <v>0</v>
      </c>
      <c r="M384" s="1">
        <v>0</v>
      </c>
      <c r="N384" s="1">
        <v>0</v>
      </c>
      <c r="O384" s="1">
        <v>0</v>
      </c>
      <c r="P384" s="1">
        <v>0</v>
      </c>
      <c r="Q384" s="1">
        <v>0</v>
      </c>
    </row>
    <row r="385" spans="1:17">
      <c r="A385" s="1" t="s">
        <v>685</v>
      </c>
      <c r="B385" s="1" t="s">
        <v>1107</v>
      </c>
      <c r="D385" s="1">
        <v>0</v>
      </c>
      <c r="E385" s="1">
        <v>0</v>
      </c>
      <c r="F385" s="1">
        <v>0</v>
      </c>
      <c r="G385" s="1">
        <v>0</v>
      </c>
      <c r="H385" s="1">
        <v>0</v>
      </c>
      <c r="I385" s="1">
        <v>0</v>
      </c>
      <c r="J385" s="1">
        <v>0</v>
      </c>
      <c r="K385" s="1">
        <v>0</v>
      </c>
      <c r="L385" s="1">
        <v>0</v>
      </c>
      <c r="M385" s="1">
        <v>0</v>
      </c>
      <c r="N385" s="1">
        <v>0</v>
      </c>
      <c r="O385" s="1">
        <v>0</v>
      </c>
      <c r="P385" s="1">
        <v>0</v>
      </c>
      <c r="Q385" s="1">
        <v>0</v>
      </c>
    </row>
    <row r="386" spans="1:17">
      <c r="A386" s="1" t="s">
        <v>687</v>
      </c>
      <c r="B386" s="1" t="s">
        <v>1108</v>
      </c>
      <c r="D386" s="1">
        <v>0</v>
      </c>
      <c r="E386" s="1">
        <v>0</v>
      </c>
      <c r="F386" s="1">
        <v>0</v>
      </c>
      <c r="G386" s="1">
        <v>0</v>
      </c>
      <c r="H386" s="1">
        <v>0</v>
      </c>
      <c r="I386" s="1">
        <v>0</v>
      </c>
      <c r="J386" s="1">
        <v>0</v>
      </c>
      <c r="K386" s="1">
        <v>0</v>
      </c>
      <c r="L386" s="1">
        <v>0</v>
      </c>
      <c r="M386" s="1">
        <v>0</v>
      </c>
      <c r="N386" s="1">
        <v>0</v>
      </c>
      <c r="O386" s="1">
        <v>0</v>
      </c>
      <c r="P386" s="1">
        <v>0</v>
      </c>
      <c r="Q386" s="1">
        <v>0</v>
      </c>
    </row>
    <row r="387" spans="1:17">
      <c r="A387" s="1" t="s">
        <v>599</v>
      </c>
      <c r="B387" s="1" t="s">
        <v>1109</v>
      </c>
      <c r="C387" s="499"/>
      <c r="D387" s="1">
        <v>0</v>
      </c>
      <c r="E387" s="1">
        <v>0</v>
      </c>
      <c r="F387" s="1">
        <v>0</v>
      </c>
      <c r="G387" s="1">
        <v>0</v>
      </c>
      <c r="H387" s="1">
        <v>0</v>
      </c>
      <c r="I387" s="1">
        <v>0</v>
      </c>
      <c r="J387" s="1">
        <v>0</v>
      </c>
      <c r="K387" s="1">
        <v>0</v>
      </c>
      <c r="L387" s="1">
        <v>0</v>
      </c>
      <c r="M387" s="1">
        <v>0</v>
      </c>
      <c r="N387" s="1">
        <v>0</v>
      </c>
      <c r="O387" s="1">
        <v>0</v>
      </c>
      <c r="P387" s="1">
        <v>0</v>
      </c>
      <c r="Q387" s="1">
        <v>0</v>
      </c>
    </row>
    <row r="388" spans="1:17">
      <c r="A388" s="1" t="s">
        <v>602</v>
      </c>
      <c r="B388" s="1" t="s">
        <v>1110</v>
      </c>
      <c r="D388" s="1">
        <v>0</v>
      </c>
      <c r="E388" s="1">
        <v>0</v>
      </c>
      <c r="F388" s="1">
        <v>0</v>
      </c>
      <c r="G388" s="1">
        <v>0</v>
      </c>
      <c r="H388" s="1">
        <v>0</v>
      </c>
      <c r="I388" s="1">
        <v>0</v>
      </c>
      <c r="J388" s="1">
        <v>0</v>
      </c>
      <c r="K388" s="1">
        <v>0</v>
      </c>
      <c r="L388" s="1">
        <v>0</v>
      </c>
      <c r="M388" s="1">
        <v>0</v>
      </c>
      <c r="N388" s="1">
        <v>0</v>
      </c>
      <c r="O388" s="1">
        <v>0</v>
      </c>
      <c r="P388" s="1">
        <v>0</v>
      </c>
      <c r="Q388" s="1">
        <v>0</v>
      </c>
    </row>
    <row r="389" spans="1:17">
      <c r="A389" s="1" t="s">
        <v>604</v>
      </c>
      <c r="B389" s="1" t="s">
        <v>1111</v>
      </c>
      <c r="D389" s="1">
        <v>0</v>
      </c>
      <c r="E389" s="1">
        <v>0</v>
      </c>
      <c r="F389" s="1">
        <v>0</v>
      </c>
      <c r="G389" s="1">
        <v>0</v>
      </c>
      <c r="H389" s="1">
        <v>0</v>
      </c>
      <c r="I389" s="1">
        <v>0</v>
      </c>
      <c r="J389" s="1">
        <v>0</v>
      </c>
      <c r="K389" s="1">
        <v>0</v>
      </c>
      <c r="L389" s="1">
        <v>0</v>
      </c>
      <c r="M389" s="1">
        <v>0</v>
      </c>
      <c r="N389" s="1">
        <v>0</v>
      </c>
      <c r="O389" s="1">
        <v>0</v>
      </c>
      <c r="P389" s="1">
        <v>0</v>
      </c>
      <c r="Q389" s="1">
        <v>0</v>
      </c>
    </row>
    <row r="390" spans="1:17">
      <c r="A390" s="1" t="s">
        <v>599</v>
      </c>
      <c r="B390" s="1" t="s">
        <v>1112</v>
      </c>
      <c r="D390" s="1">
        <v>0</v>
      </c>
      <c r="E390" s="1">
        <v>0</v>
      </c>
      <c r="F390" s="1">
        <v>0</v>
      </c>
      <c r="G390" s="1">
        <v>0</v>
      </c>
      <c r="H390" s="1">
        <v>0</v>
      </c>
      <c r="I390" s="1">
        <v>0</v>
      </c>
      <c r="J390" s="1">
        <v>0</v>
      </c>
      <c r="K390" s="1">
        <v>0</v>
      </c>
      <c r="L390" s="1">
        <v>0</v>
      </c>
      <c r="M390" s="1">
        <v>0</v>
      </c>
      <c r="N390" s="1">
        <v>0</v>
      </c>
      <c r="O390" s="1">
        <v>0</v>
      </c>
      <c r="P390" s="1">
        <v>0</v>
      </c>
      <c r="Q390" s="1">
        <v>0</v>
      </c>
    </row>
    <row r="391" spans="1:17">
      <c r="A391" s="1" t="s">
        <v>602</v>
      </c>
      <c r="B391" s="1" t="s">
        <v>1113</v>
      </c>
      <c r="D391" s="1">
        <v>0</v>
      </c>
      <c r="E391" s="1">
        <v>0</v>
      </c>
      <c r="F391" s="1">
        <v>0</v>
      </c>
      <c r="G391" s="1">
        <v>0</v>
      </c>
      <c r="H391" s="1">
        <v>0</v>
      </c>
      <c r="I391" s="1">
        <v>0</v>
      </c>
      <c r="J391" s="1">
        <v>0</v>
      </c>
      <c r="K391" s="1">
        <v>0</v>
      </c>
      <c r="L391" s="1">
        <v>0</v>
      </c>
      <c r="M391" s="1">
        <v>0</v>
      </c>
      <c r="N391" s="1">
        <v>0</v>
      </c>
      <c r="O391" s="1">
        <v>0</v>
      </c>
      <c r="P391" s="1">
        <v>0</v>
      </c>
      <c r="Q391" s="1">
        <v>0</v>
      </c>
    </row>
    <row r="392" spans="1:17">
      <c r="A392" s="1" t="s">
        <v>604</v>
      </c>
      <c r="B392" s="1" t="s">
        <v>1114</v>
      </c>
      <c r="D392" s="1">
        <v>0</v>
      </c>
      <c r="E392" s="1">
        <v>0</v>
      </c>
      <c r="F392" s="1">
        <v>0</v>
      </c>
      <c r="G392" s="1">
        <v>0</v>
      </c>
      <c r="H392" s="1">
        <v>0</v>
      </c>
      <c r="I392" s="1">
        <v>0</v>
      </c>
      <c r="J392" s="1">
        <v>0</v>
      </c>
      <c r="K392" s="1">
        <v>0</v>
      </c>
      <c r="L392" s="1">
        <v>0</v>
      </c>
      <c r="M392" s="1">
        <v>0</v>
      </c>
      <c r="N392" s="1">
        <v>0</v>
      </c>
      <c r="O392" s="1">
        <v>0</v>
      </c>
      <c r="P392" s="1">
        <v>0</v>
      </c>
      <c r="Q392" s="1">
        <v>0</v>
      </c>
    </row>
    <row r="393" spans="1:17">
      <c r="A393" s="1" t="s">
        <v>720</v>
      </c>
      <c r="B393" s="1" t="s">
        <v>1115</v>
      </c>
      <c r="D393" s="1">
        <v>0</v>
      </c>
      <c r="E393" s="1">
        <v>0</v>
      </c>
      <c r="F393" s="1">
        <v>0</v>
      </c>
      <c r="G393" s="1">
        <v>0</v>
      </c>
      <c r="H393" s="1">
        <v>0</v>
      </c>
      <c r="I393" s="1">
        <v>0</v>
      </c>
      <c r="J393" s="1">
        <v>0</v>
      </c>
      <c r="K393" s="1">
        <v>0</v>
      </c>
      <c r="L393" s="1">
        <v>0</v>
      </c>
      <c r="M393" s="1">
        <v>0</v>
      </c>
      <c r="N393" s="1">
        <v>0</v>
      </c>
      <c r="O393" s="1">
        <v>0</v>
      </c>
      <c r="P393" s="1">
        <v>0</v>
      </c>
      <c r="Q393" s="1">
        <v>0</v>
      </c>
    </row>
    <row r="394" spans="1:17">
      <c r="A394" s="1" t="s">
        <v>722</v>
      </c>
      <c r="B394" s="1" t="s">
        <v>1116</v>
      </c>
      <c r="D394" s="1">
        <v>0</v>
      </c>
      <c r="E394" s="1">
        <v>0</v>
      </c>
      <c r="F394" s="1">
        <v>0</v>
      </c>
      <c r="G394" s="1">
        <v>0</v>
      </c>
      <c r="H394" s="1">
        <v>0</v>
      </c>
      <c r="I394" s="1">
        <v>0</v>
      </c>
      <c r="J394" s="1">
        <v>0</v>
      </c>
      <c r="K394" s="1">
        <v>0</v>
      </c>
      <c r="L394" s="1">
        <v>0</v>
      </c>
      <c r="M394" s="1">
        <v>0</v>
      </c>
      <c r="N394" s="1">
        <v>0</v>
      </c>
      <c r="O394" s="1">
        <v>0</v>
      </c>
      <c r="P394" s="1">
        <v>0</v>
      </c>
      <c r="Q394" s="1">
        <v>0</v>
      </c>
    </row>
    <row r="395" spans="1:17">
      <c r="A395" s="1" t="s">
        <v>724</v>
      </c>
      <c r="B395" s="1" t="s">
        <v>1117</v>
      </c>
      <c r="D395" s="1">
        <v>0</v>
      </c>
      <c r="E395" s="1">
        <v>0</v>
      </c>
      <c r="F395" s="1">
        <v>0</v>
      </c>
      <c r="G395" s="1">
        <v>0</v>
      </c>
      <c r="H395" s="1">
        <v>0</v>
      </c>
      <c r="I395" s="1">
        <v>0</v>
      </c>
      <c r="J395" s="1">
        <v>0</v>
      </c>
      <c r="K395" s="1">
        <v>0</v>
      </c>
      <c r="L395" s="1">
        <v>0</v>
      </c>
      <c r="M395" s="1">
        <v>0</v>
      </c>
      <c r="N395" s="1">
        <v>0</v>
      </c>
      <c r="O395" s="1">
        <v>0</v>
      </c>
      <c r="P395" s="1">
        <v>0</v>
      </c>
      <c r="Q395" s="1">
        <v>0</v>
      </c>
    </row>
    <row r="396" spans="1:17">
      <c r="A396" s="1" t="s">
        <v>618</v>
      </c>
      <c r="B396" s="1" t="s">
        <v>1118</v>
      </c>
      <c r="D396" s="1">
        <v>0</v>
      </c>
      <c r="E396" s="1">
        <v>0</v>
      </c>
      <c r="F396" s="1">
        <v>0</v>
      </c>
      <c r="G396" s="1">
        <v>0</v>
      </c>
      <c r="H396" s="1">
        <v>0</v>
      </c>
      <c r="I396" s="1">
        <v>0</v>
      </c>
      <c r="J396" s="1">
        <v>0</v>
      </c>
      <c r="K396" s="1">
        <v>0</v>
      </c>
      <c r="L396" s="1">
        <v>0</v>
      </c>
      <c r="M396" s="1">
        <v>0</v>
      </c>
      <c r="N396" s="1">
        <v>0</v>
      </c>
      <c r="O396" s="1">
        <v>0</v>
      </c>
      <c r="P396" s="1">
        <v>0</v>
      </c>
      <c r="Q396" s="1">
        <v>0</v>
      </c>
    </row>
    <row r="397" spans="1:17">
      <c r="A397" s="1" t="s">
        <v>620</v>
      </c>
      <c r="B397" s="1" t="s">
        <v>1119</v>
      </c>
      <c r="D397" s="1">
        <v>0</v>
      </c>
      <c r="E397" s="1">
        <v>0</v>
      </c>
      <c r="F397" s="1">
        <v>0</v>
      </c>
      <c r="G397" s="1">
        <v>0</v>
      </c>
      <c r="H397" s="1">
        <v>0</v>
      </c>
      <c r="I397" s="1">
        <v>0</v>
      </c>
      <c r="J397" s="1">
        <v>0</v>
      </c>
      <c r="K397" s="1">
        <v>0</v>
      </c>
      <c r="L397" s="1">
        <v>0</v>
      </c>
      <c r="M397" s="1">
        <v>0</v>
      </c>
      <c r="N397" s="1">
        <v>0</v>
      </c>
      <c r="O397" s="1">
        <v>0</v>
      </c>
      <c r="P397" s="1">
        <v>0</v>
      </c>
      <c r="Q397" s="1">
        <v>0</v>
      </c>
    </row>
    <row r="398" spans="1:17">
      <c r="A398" s="1" t="s">
        <v>622</v>
      </c>
      <c r="B398" s="1" t="s">
        <v>1120</v>
      </c>
      <c r="D398" s="1">
        <v>0</v>
      </c>
      <c r="E398" s="1">
        <v>0</v>
      </c>
      <c r="F398" s="1">
        <v>0</v>
      </c>
      <c r="G398" s="1">
        <v>0</v>
      </c>
      <c r="H398" s="1">
        <v>0</v>
      </c>
      <c r="I398" s="1">
        <v>0</v>
      </c>
      <c r="J398" s="1">
        <v>0</v>
      </c>
      <c r="K398" s="1">
        <v>0</v>
      </c>
      <c r="L398" s="1">
        <v>0</v>
      </c>
      <c r="M398" s="1">
        <v>0</v>
      </c>
      <c r="N398" s="1">
        <v>0</v>
      </c>
      <c r="O398" s="1">
        <v>0</v>
      </c>
      <c r="P398" s="1">
        <v>0</v>
      </c>
      <c r="Q398" s="1">
        <v>0</v>
      </c>
    </row>
    <row r="399" spans="1:17">
      <c r="A399" s="1" t="s">
        <v>624</v>
      </c>
      <c r="B399" s="1" t="s">
        <v>1121</v>
      </c>
      <c r="D399" s="1">
        <v>0</v>
      </c>
      <c r="E399" s="1">
        <v>0</v>
      </c>
      <c r="F399" s="1">
        <v>0</v>
      </c>
      <c r="G399" s="1">
        <v>0</v>
      </c>
      <c r="H399" s="1">
        <v>0</v>
      </c>
      <c r="I399" s="1">
        <v>0</v>
      </c>
      <c r="J399" s="1">
        <v>0</v>
      </c>
      <c r="K399" s="1">
        <v>0</v>
      </c>
      <c r="L399" s="1">
        <v>0</v>
      </c>
      <c r="M399" s="1">
        <v>0</v>
      </c>
      <c r="N399" s="1">
        <v>0</v>
      </c>
      <c r="O399" s="1">
        <v>0</v>
      </c>
      <c r="P399" s="1">
        <v>0</v>
      </c>
      <c r="Q399" s="1">
        <v>0</v>
      </c>
    </row>
    <row r="400" spans="1:17">
      <c r="A400" s="1" t="s">
        <v>730</v>
      </c>
      <c r="B400" s="1" t="s">
        <v>1122</v>
      </c>
      <c r="D400" s="1">
        <v>0</v>
      </c>
      <c r="E400" s="1">
        <v>0</v>
      </c>
      <c r="F400" s="1">
        <v>0</v>
      </c>
      <c r="G400" s="1">
        <v>0</v>
      </c>
      <c r="H400" s="1">
        <v>0</v>
      </c>
      <c r="I400" s="1">
        <v>0</v>
      </c>
      <c r="J400" s="1">
        <v>0</v>
      </c>
      <c r="K400" s="1">
        <v>0</v>
      </c>
      <c r="L400" s="1">
        <v>0</v>
      </c>
      <c r="M400" s="1">
        <v>0</v>
      </c>
      <c r="N400" s="1">
        <v>0</v>
      </c>
      <c r="O400" s="1">
        <v>0</v>
      </c>
      <c r="P400" s="1">
        <v>0</v>
      </c>
      <c r="Q400" s="1">
        <v>0</v>
      </c>
    </row>
    <row r="401" spans="1:17">
      <c r="A401" s="1" t="s">
        <v>628</v>
      </c>
      <c r="B401" s="1" t="s">
        <v>1123</v>
      </c>
      <c r="D401" s="1">
        <v>0</v>
      </c>
      <c r="E401" s="1">
        <v>0</v>
      </c>
      <c r="F401" s="1">
        <v>0</v>
      </c>
      <c r="G401" s="1">
        <v>0</v>
      </c>
      <c r="H401" s="1">
        <v>0</v>
      </c>
      <c r="I401" s="1">
        <v>0</v>
      </c>
      <c r="J401" s="1">
        <v>0</v>
      </c>
      <c r="K401" s="1">
        <v>0</v>
      </c>
      <c r="L401" s="1">
        <v>0</v>
      </c>
      <c r="M401" s="1">
        <v>0</v>
      </c>
      <c r="N401" s="1">
        <v>0</v>
      </c>
      <c r="O401" s="1">
        <v>0</v>
      </c>
      <c r="P401" s="1">
        <v>0</v>
      </c>
      <c r="Q401" s="1">
        <v>0</v>
      </c>
    </row>
    <row r="402" spans="1:17">
      <c r="A402" s="1" t="s">
        <v>733</v>
      </c>
      <c r="B402" s="1" t="s">
        <v>1124</v>
      </c>
      <c r="D402" s="1">
        <v>0</v>
      </c>
      <c r="E402" s="1">
        <v>0</v>
      </c>
      <c r="F402" s="1">
        <v>0</v>
      </c>
      <c r="G402" s="1">
        <v>0</v>
      </c>
      <c r="H402" s="1">
        <v>0</v>
      </c>
      <c r="I402" s="1">
        <v>0</v>
      </c>
      <c r="J402" s="1">
        <v>0</v>
      </c>
      <c r="K402" s="1">
        <v>0</v>
      </c>
      <c r="L402" s="1">
        <v>0</v>
      </c>
      <c r="M402" s="1">
        <v>0</v>
      </c>
      <c r="N402" s="1">
        <v>0</v>
      </c>
      <c r="O402" s="1">
        <v>0</v>
      </c>
      <c r="P402" s="1">
        <v>0</v>
      </c>
      <c r="Q402" s="1">
        <v>0</v>
      </c>
    </row>
    <row r="403" spans="1:17">
      <c r="A403" s="1" t="s">
        <v>632</v>
      </c>
      <c r="B403" s="1" t="s">
        <v>1125</v>
      </c>
      <c r="D403" s="1">
        <v>0</v>
      </c>
      <c r="E403" s="1">
        <v>0</v>
      </c>
      <c r="F403" s="1">
        <v>0</v>
      </c>
      <c r="G403" s="1">
        <v>0</v>
      </c>
      <c r="H403" s="1">
        <v>0</v>
      </c>
      <c r="I403" s="1">
        <v>0</v>
      </c>
      <c r="J403" s="1">
        <v>0</v>
      </c>
      <c r="K403" s="1">
        <v>0</v>
      </c>
      <c r="L403" s="1">
        <v>0</v>
      </c>
      <c r="M403" s="1">
        <v>0</v>
      </c>
      <c r="N403" s="1">
        <v>0</v>
      </c>
      <c r="O403" s="1">
        <v>0</v>
      </c>
      <c r="P403" s="1">
        <v>0</v>
      </c>
      <c r="Q403" s="1">
        <v>0</v>
      </c>
    </row>
    <row r="404" spans="1:17">
      <c r="A404" s="1" t="s">
        <v>736</v>
      </c>
      <c r="B404" s="1" t="s">
        <v>1126</v>
      </c>
      <c r="D404" s="1">
        <v>0</v>
      </c>
      <c r="E404" s="1">
        <v>0</v>
      </c>
      <c r="F404" s="1">
        <v>0</v>
      </c>
      <c r="G404" s="1">
        <v>0</v>
      </c>
      <c r="H404" s="1">
        <v>0</v>
      </c>
      <c r="I404" s="1">
        <v>0</v>
      </c>
      <c r="J404" s="1">
        <v>0</v>
      </c>
      <c r="K404" s="1">
        <v>0</v>
      </c>
      <c r="L404" s="1">
        <v>0</v>
      </c>
      <c r="M404" s="1">
        <v>0</v>
      </c>
      <c r="N404" s="1">
        <v>0</v>
      </c>
      <c r="O404" s="1">
        <v>0</v>
      </c>
      <c r="P404" s="1">
        <v>0</v>
      </c>
      <c r="Q404" s="1">
        <v>0</v>
      </c>
    </row>
    <row r="405" spans="1:17">
      <c r="A405" s="1" t="s">
        <v>738</v>
      </c>
      <c r="B405" s="1" t="s">
        <v>1127</v>
      </c>
      <c r="D405" s="1">
        <v>0</v>
      </c>
      <c r="E405" s="1">
        <v>0</v>
      </c>
      <c r="F405" s="1">
        <v>0</v>
      </c>
      <c r="G405" s="1">
        <v>0</v>
      </c>
      <c r="H405" s="1">
        <v>0</v>
      </c>
      <c r="I405" s="1">
        <v>0</v>
      </c>
      <c r="J405" s="1">
        <v>0</v>
      </c>
      <c r="K405" s="1">
        <v>0</v>
      </c>
      <c r="L405" s="1">
        <v>0</v>
      </c>
      <c r="M405" s="1">
        <v>0</v>
      </c>
      <c r="N405" s="1">
        <v>0</v>
      </c>
      <c r="O405" s="1">
        <v>0</v>
      </c>
      <c r="P405" s="1">
        <v>0</v>
      </c>
      <c r="Q405" s="1">
        <v>0</v>
      </c>
    </row>
    <row r="406" spans="1:17">
      <c r="A406" s="1" t="s">
        <v>638</v>
      </c>
      <c r="B406" s="1" t="s">
        <v>1128</v>
      </c>
      <c r="D406" s="1">
        <v>0</v>
      </c>
      <c r="E406" s="1">
        <v>0</v>
      </c>
      <c r="F406" s="1">
        <v>0</v>
      </c>
      <c r="G406" s="1">
        <v>0</v>
      </c>
      <c r="H406" s="1">
        <v>0</v>
      </c>
      <c r="I406" s="1">
        <v>0</v>
      </c>
      <c r="J406" s="1">
        <v>0</v>
      </c>
      <c r="K406" s="1">
        <v>0</v>
      </c>
      <c r="L406" s="1">
        <v>0</v>
      </c>
      <c r="M406" s="1">
        <v>0</v>
      </c>
      <c r="N406" s="1">
        <v>0</v>
      </c>
      <c r="O406" s="1">
        <v>0</v>
      </c>
      <c r="P406" s="1">
        <v>0</v>
      </c>
      <c r="Q406" s="1">
        <v>0</v>
      </c>
    </row>
    <row r="407" spans="1:17">
      <c r="A407" s="1" t="s">
        <v>640</v>
      </c>
      <c r="B407" s="1" t="s">
        <v>1129</v>
      </c>
      <c r="D407" s="1">
        <v>0</v>
      </c>
      <c r="E407" s="1">
        <v>0</v>
      </c>
      <c r="F407" s="1">
        <v>0</v>
      </c>
      <c r="G407" s="1">
        <v>0</v>
      </c>
      <c r="H407" s="1">
        <v>0</v>
      </c>
      <c r="I407" s="1">
        <v>0</v>
      </c>
      <c r="J407" s="1">
        <v>0</v>
      </c>
      <c r="K407" s="1">
        <v>0</v>
      </c>
      <c r="L407" s="1">
        <v>0</v>
      </c>
      <c r="M407" s="1">
        <v>0</v>
      </c>
      <c r="N407" s="1">
        <v>0</v>
      </c>
      <c r="O407" s="1">
        <v>0</v>
      </c>
      <c r="P407" s="1">
        <v>0</v>
      </c>
      <c r="Q407" s="1">
        <v>0</v>
      </c>
    </row>
    <row r="408" spans="1:17">
      <c r="A408" s="1" t="s">
        <v>642</v>
      </c>
      <c r="B408" s="1" t="s">
        <v>1130</v>
      </c>
      <c r="D408" s="1">
        <v>0</v>
      </c>
      <c r="E408" s="1">
        <v>0</v>
      </c>
      <c r="F408" s="1">
        <v>0</v>
      </c>
      <c r="G408" s="1">
        <v>0</v>
      </c>
      <c r="H408" s="1">
        <v>0</v>
      </c>
      <c r="I408" s="1">
        <v>0</v>
      </c>
      <c r="J408" s="1">
        <v>0</v>
      </c>
      <c r="K408" s="1">
        <v>0</v>
      </c>
      <c r="L408" s="1">
        <v>0</v>
      </c>
      <c r="M408" s="1">
        <v>0</v>
      </c>
      <c r="N408" s="1">
        <v>0</v>
      </c>
      <c r="O408" s="1">
        <v>0</v>
      </c>
      <c r="P408" s="1">
        <v>0</v>
      </c>
      <c r="Q408" s="1">
        <v>0</v>
      </c>
    </row>
    <row r="409" spans="1:17">
      <c r="A409" s="1" t="s">
        <v>618</v>
      </c>
      <c r="B409" s="1" t="s">
        <v>1131</v>
      </c>
      <c r="D409" s="1">
        <v>0</v>
      </c>
      <c r="E409" s="1">
        <v>0</v>
      </c>
      <c r="F409" s="1">
        <v>0</v>
      </c>
      <c r="G409" s="1">
        <v>0</v>
      </c>
      <c r="H409" s="1">
        <v>0</v>
      </c>
      <c r="I409" s="1">
        <v>0</v>
      </c>
      <c r="J409" s="1">
        <v>0</v>
      </c>
      <c r="K409" s="1">
        <v>0</v>
      </c>
      <c r="L409" s="1">
        <v>0</v>
      </c>
      <c r="M409" s="1">
        <v>0</v>
      </c>
      <c r="N409" s="1">
        <v>0</v>
      </c>
      <c r="O409" s="1">
        <v>0</v>
      </c>
      <c r="P409" s="1">
        <v>0</v>
      </c>
      <c r="Q409" s="1">
        <v>0</v>
      </c>
    </row>
    <row r="410" spans="1:17">
      <c r="A410" s="1" t="s">
        <v>620</v>
      </c>
      <c r="B410" s="1" t="s">
        <v>1132</v>
      </c>
      <c r="D410" s="1">
        <v>0</v>
      </c>
      <c r="E410" s="1">
        <v>0</v>
      </c>
      <c r="F410" s="1">
        <v>0</v>
      </c>
      <c r="G410" s="1">
        <v>0</v>
      </c>
      <c r="H410" s="1">
        <v>0</v>
      </c>
      <c r="I410" s="1">
        <v>0</v>
      </c>
      <c r="J410" s="1">
        <v>0</v>
      </c>
      <c r="K410" s="1">
        <v>0</v>
      </c>
      <c r="L410" s="1">
        <v>0</v>
      </c>
      <c r="M410" s="1">
        <v>0</v>
      </c>
      <c r="N410" s="1">
        <v>0</v>
      </c>
      <c r="O410" s="1">
        <v>0</v>
      </c>
      <c r="P410" s="1">
        <v>0</v>
      </c>
      <c r="Q410" s="1">
        <v>0</v>
      </c>
    </row>
    <row r="411" spans="1:17">
      <c r="A411" s="1" t="s">
        <v>622</v>
      </c>
      <c r="B411" s="1" t="s">
        <v>1133</v>
      </c>
      <c r="D411" s="1">
        <v>0</v>
      </c>
      <c r="E411" s="1">
        <v>0</v>
      </c>
      <c r="F411" s="1">
        <v>0</v>
      </c>
      <c r="G411" s="1">
        <v>0</v>
      </c>
      <c r="H411" s="1">
        <v>0</v>
      </c>
      <c r="I411" s="1">
        <v>0</v>
      </c>
      <c r="J411" s="1">
        <v>0</v>
      </c>
      <c r="K411" s="1">
        <v>0</v>
      </c>
      <c r="L411" s="1">
        <v>0</v>
      </c>
      <c r="M411" s="1">
        <v>0</v>
      </c>
      <c r="N411" s="1">
        <v>0</v>
      </c>
      <c r="O411" s="1">
        <v>0</v>
      </c>
      <c r="P411" s="1">
        <v>0</v>
      </c>
      <c r="Q411" s="1">
        <v>0</v>
      </c>
    </row>
    <row r="412" spans="1:17">
      <c r="A412" s="1" t="s">
        <v>624</v>
      </c>
      <c r="B412" s="1" t="s">
        <v>1134</v>
      </c>
      <c r="D412" s="1">
        <v>0</v>
      </c>
      <c r="E412" s="1">
        <v>0</v>
      </c>
      <c r="F412" s="1">
        <v>0</v>
      </c>
      <c r="G412" s="1">
        <v>0</v>
      </c>
      <c r="H412" s="1">
        <v>0</v>
      </c>
      <c r="I412" s="1">
        <v>0</v>
      </c>
      <c r="J412" s="1">
        <v>0</v>
      </c>
      <c r="K412" s="1">
        <v>0</v>
      </c>
      <c r="L412" s="1">
        <v>0</v>
      </c>
      <c r="M412" s="1">
        <v>0</v>
      </c>
      <c r="N412" s="1">
        <v>0</v>
      </c>
      <c r="O412" s="1">
        <v>0</v>
      </c>
      <c r="P412" s="1">
        <v>0</v>
      </c>
      <c r="Q412" s="1">
        <v>0</v>
      </c>
    </row>
    <row r="413" spans="1:17">
      <c r="A413" s="1" t="s">
        <v>730</v>
      </c>
      <c r="B413" s="1" t="s">
        <v>1135</v>
      </c>
      <c r="D413" s="1">
        <v>0</v>
      </c>
      <c r="E413" s="1">
        <v>0</v>
      </c>
      <c r="F413" s="1">
        <v>0</v>
      </c>
      <c r="G413" s="1">
        <v>0</v>
      </c>
      <c r="H413" s="1">
        <v>0</v>
      </c>
      <c r="I413" s="1">
        <v>0</v>
      </c>
      <c r="J413" s="1">
        <v>0</v>
      </c>
      <c r="K413" s="1">
        <v>0</v>
      </c>
      <c r="L413" s="1">
        <v>0</v>
      </c>
      <c r="M413" s="1">
        <v>0</v>
      </c>
      <c r="N413" s="1">
        <v>0</v>
      </c>
      <c r="O413" s="1">
        <v>0</v>
      </c>
      <c r="P413" s="1">
        <v>0</v>
      </c>
      <c r="Q413" s="1">
        <v>0</v>
      </c>
    </row>
    <row r="414" spans="1:17">
      <c r="A414" s="1" t="s">
        <v>628</v>
      </c>
      <c r="B414" s="1" t="s">
        <v>1136</v>
      </c>
      <c r="D414" s="1">
        <v>0</v>
      </c>
      <c r="E414" s="1">
        <v>0</v>
      </c>
      <c r="F414" s="1">
        <v>0</v>
      </c>
      <c r="G414" s="1">
        <v>0</v>
      </c>
      <c r="H414" s="1">
        <v>0</v>
      </c>
      <c r="I414" s="1">
        <v>0</v>
      </c>
      <c r="J414" s="1">
        <v>0</v>
      </c>
      <c r="K414" s="1">
        <v>0</v>
      </c>
      <c r="L414" s="1">
        <v>0</v>
      </c>
      <c r="M414" s="1">
        <v>0</v>
      </c>
      <c r="N414" s="1">
        <v>0</v>
      </c>
      <c r="O414" s="1">
        <v>0</v>
      </c>
      <c r="P414" s="1">
        <v>0</v>
      </c>
      <c r="Q414" s="1">
        <v>0</v>
      </c>
    </row>
    <row r="415" spans="1:17">
      <c r="A415" s="1" t="s">
        <v>733</v>
      </c>
      <c r="B415" s="1" t="s">
        <v>1137</v>
      </c>
      <c r="D415" s="1">
        <v>0</v>
      </c>
      <c r="E415" s="1">
        <v>0</v>
      </c>
      <c r="F415" s="1">
        <v>0</v>
      </c>
      <c r="G415" s="1">
        <v>0</v>
      </c>
      <c r="H415" s="1">
        <v>0</v>
      </c>
      <c r="I415" s="1">
        <v>0</v>
      </c>
      <c r="J415" s="1">
        <v>0</v>
      </c>
      <c r="K415" s="1">
        <v>0</v>
      </c>
      <c r="L415" s="1">
        <v>0</v>
      </c>
      <c r="M415" s="1">
        <v>0</v>
      </c>
      <c r="N415" s="1">
        <v>0</v>
      </c>
      <c r="O415" s="1">
        <v>0</v>
      </c>
      <c r="P415" s="1">
        <v>0</v>
      </c>
      <c r="Q415" s="1">
        <v>0</v>
      </c>
    </row>
    <row r="416" spans="1:17">
      <c r="A416" s="1" t="s">
        <v>632</v>
      </c>
      <c r="B416" s="1" t="s">
        <v>1138</v>
      </c>
      <c r="D416" s="1">
        <v>0</v>
      </c>
      <c r="E416" s="1">
        <v>0</v>
      </c>
      <c r="F416" s="1">
        <v>0</v>
      </c>
      <c r="G416" s="1">
        <v>0</v>
      </c>
      <c r="H416" s="1">
        <v>0</v>
      </c>
      <c r="I416" s="1">
        <v>0</v>
      </c>
      <c r="J416" s="1">
        <v>0</v>
      </c>
      <c r="K416" s="1">
        <v>0</v>
      </c>
      <c r="L416" s="1">
        <v>0</v>
      </c>
      <c r="M416" s="1">
        <v>0</v>
      </c>
      <c r="N416" s="1">
        <v>0</v>
      </c>
      <c r="O416" s="1">
        <v>0</v>
      </c>
      <c r="P416" s="1">
        <v>0</v>
      </c>
      <c r="Q416" s="1">
        <v>0</v>
      </c>
    </row>
    <row r="417" spans="1:17">
      <c r="A417" s="1" t="s">
        <v>736</v>
      </c>
      <c r="B417" s="1" t="s">
        <v>1139</v>
      </c>
      <c r="D417" s="1">
        <v>0</v>
      </c>
      <c r="E417" s="1">
        <v>0</v>
      </c>
      <c r="F417" s="1">
        <v>0</v>
      </c>
      <c r="G417" s="1">
        <v>0</v>
      </c>
      <c r="H417" s="1">
        <v>0</v>
      </c>
      <c r="I417" s="1">
        <v>0</v>
      </c>
      <c r="J417" s="1">
        <v>0</v>
      </c>
      <c r="K417" s="1">
        <v>0</v>
      </c>
      <c r="L417" s="1">
        <v>0</v>
      </c>
      <c r="M417" s="1">
        <v>0</v>
      </c>
      <c r="N417" s="1">
        <v>0</v>
      </c>
      <c r="O417" s="1">
        <v>0</v>
      </c>
      <c r="P417" s="1">
        <v>0</v>
      </c>
      <c r="Q417" s="1">
        <v>0</v>
      </c>
    </row>
    <row r="418" spans="1:17">
      <c r="A418" s="1" t="s">
        <v>738</v>
      </c>
      <c r="B418" s="1" t="s">
        <v>1140</v>
      </c>
      <c r="D418" s="1">
        <v>0</v>
      </c>
      <c r="E418" s="1">
        <v>0</v>
      </c>
      <c r="F418" s="1">
        <v>0</v>
      </c>
      <c r="G418" s="1">
        <v>0</v>
      </c>
      <c r="H418" s="1">
        <v>0</v>
      </c>
      <c r="I418" s="1">
        <v>0</v>
      </c>
      <c r="J418" s="1">
        <v>0</v>
      </c>
      <c r="K418" s="1">
        <v>0</v>
      </c>
      <c r="L418" s="1">
        <v>0</v>
      </c>
      <c r="M418" s="1">
        <v>0</v>
      </c>
      <c r="N418" s="1">
        <v>0</v>
      </c>
      <c r="O418" s="1">
        <v>0</v>
      </c>
      <c r="P418" s="1">
        <v>0</v>
      </c>
      <c r="Q418" s="1">
        <v>0</v>
      </c>
    </row>
    <row r="419" spans="1:17">
      <c r="A419" s="1" t="s">
        <v>638</v>
      </c>
      <c r="B419" s="1" t="s">
        <v>1141</v>
      </c>
      <c r="D419" s="1">
        <v>0</v>
      </c>
      <c r="E419" s="1">
        <v>0</v>
      </c>
      <c r="F419" s="1">
        <v>0</v>
      </c>
      <c r="G419" s="1">
        <v>0</v>
      </c>
      <c r="H419" s="1">
        <v>0</v>
      </c>
      <c r="I419" s="1">
        <v>0</v>
      </c>
      <c r="J419" s="1">
        <v>0</v>
      </c>
      <c r="K419" s="1">
        <v>0</v>
      </c>
      <c r="L419" s="1">
        <v>0</v>
      </c>
      <c r="M419" s="1">
        <v>0</v>
      </c>
      <c r="N419" s="1">
        <v>0</v>
      </c>
      <c r="O419" s="1">
        <v>0</v>
      </c>
      <c r="P419" s="1">
        <v>0</v>
      </c>
      <c r="Q419" s="1">
        <v>0</v>
      </c>
    </row>
    <row r="420" spans="1:17">
      <c r="A420" s="1" t="s">
        <v>640</v>
      </c>
      <c r="B420" s="1" t="s">
        <v>1142</v>
      </c>
      <c r="D420" s="1">
        <v>0</v>
      </c>
      <c r="E420" s="1">
        <v>0</v>
      </c>
      <c r="F420" s="1">
        <v>0</v>
      </c>
      <c r="G420" s="1">
        <v>0</v>
      </c>
      <c r="H420" s="1">
        <v>0</v>
      </c>
      <c r="I420" s="1">
        <v>0</v>
      </c>
      <c r="J420" s="1">
        <v>0</v>
      </c>
      <c r="K420" s="1">
        <v>0</v>
      </c>
      <c r="L420" s="1">
        <v>0</v>
      </c>
      <c r="M420" s="1">
        <v>0</v>
      </c>
      <c r="N420" s="1">
        <v>0</v>
      </c>
      <c r="O420" s="1">
        <v>0</v>
      </c>
      <c r="P420" s="1">
        <v>0</v>
      </c>
      <c r="Q420" s="1">
        <v>0</v>
      </c>
    </row>
    <row r="421" spans="1:17">
      <c r="A421" s="1" t="s">
        <v>642</v>
      </c>
      <c r="B421" s="1" t="s">
        <v>1143</v>
      </c>
      <c r="D421" s="1">
        <v>0</v>
      </c>
      <c r="E421" s="1">
        <v>0</v>
      </c>
      <c r="F421" s="1">
        <v>0</v>
      </c>
      <c r="G421" s="1">
        <v>0</v>
      </c>
      <c r="H421" s="1">
        <v>0</v>
      </c>
      <c r="I421" s="1">
        <v>0</v>
      </c>
      <c r="J421" s="1">
        <v>0</v>
      </c>
      <c r="K421" s="1">
        <v>0</v>
      </c>
      <c r="L421" s="1">
        <v>0</v>
      </c>
      <c r="M421" s="1">
        <v>0</v>
      </c>
      <c r="N421" s="1">
        <v>0</v>
      </c>
      <c r="O421" s="1">
        <v>0</v>
      </c>
      <c r="P421" s="1">
        <v>0</v>
      </c>
      <c r="Q421" s="1">
        <v>0</v>
      </c>
    </row>
    <row r="422" spans="1:17">
      <c r="A422" s="1" t="s">
        <v>658</v>
      </c>
      <c r="B422" s="1" t="s">
        <v>1144</v>
      </c>
      <c r="D422" s="1">
        <v>0</v>
      </c>
      <c r="E422" s="1">
        <v>0</v>
      </c>
      <c r="F422" s="1">
        <v>0</v>
      </c>
      <c r="G422" s="1">
        <v>0</v>
      </c>
      <c r="H422" s="1">
        <v>0</v>
      </c>
      <c r="I422" s="1">
        <v>0</v>
      </c>
      <c r="J422" s="1">
        <v>0</v>
      </c>
      <c r="K422" s="1">
        <v>0</v>
      </c>
      <c r="L422" s="1">
        <v>0</v>
      </c>
      <c r="M422" s="1">
        <v>0</v>
      </c>
      <c r="N422" s="1">
        <v>0</v>
      </c>
      <c r="O422" s="1">
        <v>0</v>
      </c>
      <c r="P422" s="1">
        <v>0</v>
      </c>
      <c r="Q422" s="1">
        <v>0</v>
      </c>
    </row>
    <row r="423" spans="1:17">
      <c r="A423" s="1" t="s">
        <v>660</v>
      </c>
      <c r="B423" s="1" t="s">
        <v>1145</v>
      </c>
      <c r="D423" s="1">
        <v>0</v>
      </c>
      <c r="E423" s="1">
        <v>0</v>
      </c>
      <c r="F423" s="1">
        <v>0</v>
      </c>
      <c r="G423" s="1">
        <v>0</v>
      </c>
      <c r="H423" s="1">
        <v>0</v>
      </c>
      <c r="I423" s="1">
        <v>0</v>
      </c>
      <c r="J423" s="1">
        <v>0</v>
      </c>
      <c r="K423" s="1">
        <v>0</v>
      </c>
      <c r="L423" s="1">
        <v>0</v>
      </c>
      <c r="M423" s="1">
        <v>0</v>
      </c>
      <c r="N423" s="1">
        <v>0</v>
      </c>
      <c r="O423" s="1">
        <v>0</v>
      </c>
      <c r="P423" s="1">
        <v>0</v>
      </c>
      <c r="Q423" s="1">
        <v>0</v>
      </c>
    </row>
    <row r="424" spans="1:17">
      <c r="A424" s="1" t="s">
        <v>758</v>
      </c>
      <c r="B424" s="1" t="s">
        <v>1146</v>
      </c>
      <c r="D424" s="1">
        <v>0</v>
      </c>
      <c r="E424" s="1">
        <v>0</v>
      </c>
      <c r="F424" s="1">
        <v>0</v>
      </c>
      <c r="G424" s="1">
        <v>0</v>
      </c>
      <c r="H424" s="1">
        <v>0</v>
      </c>
      <c r="I424" s="1">
        <v>0</v>
      </c>
      <c r="J424" s="1">
        <v>0</v>
      </c>
      <c r="K424" s="1">
        <v>0</v>
      </c>
      <c r="L424" s="1">
        <v>0</v>
      </c>
      <c r="M424" s="1">
        <v>0</v>
      </c>
      <c r="N424" s="1">
        <v>0</v>
      </c>
      <c r="O424" s="1">
        <v>0</v>
      </c>
      <c r="P424" s="1">
        <v>0</v>
      </c>
      <c r="Q424" s="1">
        <v>0</v>
      </c>
    </row>
    <row r="425" spans="1:17">
      <c r="A425" s="1" t="s">
        <v>664</v>
      </c>
      <c r="B425" s="1" t="s">
        <v>1147</v>
      </c>
      <c r="D425" s="1">
        <v>0</v>
      </c>
      <c r="E425" s="1">
        <v>0</v>
      </c>
      <c r="F425" s="1">
        <v>0</v>
      </c>
      <c r="G425" s="1">
        <v>0</v>
      </c>
      <c r="H425" s="1">
        <v>0</v>
      </c>
      <c r="I425" s="1">
        <v>0</v>
      </c>
      <c r="J425" s="1">
        <v>0</v>
      </c>
      <c r="K425" s="1">
        <v>0</v>
      </c>
      <c r="L425" s="1">
        <v>0</v>
      </c>
      <c r="M425" s="1">
        <v>0</v>
      </c>
      <c r="N425" s="1">
        <v>0</v>
      </c>
      <c r="O425" s="1">
        <v>0</v>
      </c>
      <c r="P425" s="1">
        <v>0</v>
      </c>
      <c r="Q425" s="1">
        <v>0</v>
      </c>
    </row>
    <row r="426" spans="1:17">
      <c r="A426" s="1" t="s">
        <v>666</v>
      </c>
      <c r="B426" s="1" t="s">
        <v>1148</v>
      </c>
      <c r="D426" s="1">
        <v>0</v>
      </c>
      <c r="E426" s="1">
        <v>0</v>
      </c>
      <c r="F426" s="1">
        <v>0</v>
      </c>
      <c r="G426" s="1">
        <v>0</v>
      </c>
      <c r="H426" s="1">
        <v>0</v>
      </c>
      <c r="I426" s="1">
        <v>0</v>
      </c>
      <c r="J426" s="1">
        <v>0</v>
      </c>
      <c r="K426" s="1">
        <v>0</v>
      </c>
      <c r="L426" s="1">
        <v>0</v>
      </c>
      <c r="M426" s="1">
        <v>0</v>
      </c>
      <c r="N426" s="1">
        <v>0</v>
      </c>
      <c r="O426" s="1">
        <v>0</v>
      </c>
      <c r="P426" s="1">
        <v>0</v>
      </c>
      <c r="Q426" s="1">
        <v>0</v>
      </c>
    </row>
    <row r="427" spans="1:17">
      <c r="A427" s="1" t="s">
        <v>668</v>
      </c>
      <c r="B427" s="1" t="s">
        <v>1149</v>
      </c>
      <c r="D427" s="1">
        <v>0</v>
      </c>
      <c r="E427" s="1">
        <v>0</v>
      </c>
      <c r="F427" s="1">
        <v>0</v>
      </c>
      <c r="G427" s="1">
        <v>0</v>
      </c>
      <c r="H427" s="1">
        <v>0</v>
      </c>
      <c r="I427" s="1">
        <v>0</v>
      </c>
      <c r="J427" s="1">
        <v>0</v>
      </c>
      <c r="K427" s="1">
        <v>0</v>
      </c>
      <c r="L427" s="1">
        <v>0</v>
      </c>
      <c r="M427" s="1">
        <v>0</v>
      </c>
      <c r="N427" s="1">
        <v>0</v>
      </c>
      <c r="O427" s="1">
        <v>0</v>
      </c>
      <c r="P427" s="1">
        <v>0</v>
      </c>
      <c r="Q427" s="1">
        <v>0</v>
      </c>
    </row>
    <row r="428" spans="1:17">
      <c r="A428" s="1" t="s">
        <v>670</v>
      </c>
      <c r="B428" s="1" t="s">
        <v>1150</v>
      </c>
      <c r="D428" s="1">
        <v>0</v>
      </c>
      <c r="E428" s="1">
        <v>0</v>
      </c>
      <c r="F428" s="1">
        <v>0</v>
      </c>
      <c r="G428" s="1">
        <v>0</v>
      </c>
      <c r="H428" s="1">
        <v>0</v>
      </c>
      <c r="I428" s="1">
        <v>0</v>
      </c>
      <c r="J428" s="1">
        <v>0</v>
      </c>
      <c r="K428" s="1">
        <v>0</v>
      </c>
      <c r="L428" s="1">
        <v>0</v>
      </c>
      <c r="M428" s="1">
        <v>0</v>
      </c>
      <c r="N428" s="1">
        <v>0</v>
      </c>
      <c r="O428" s="1">
        <v>0</v>
      </c>
      <c r="P428" s="1">
        <v>0</v>
      </c>
      <c r="Q428" s="1">
        <v>0</v>
      </c>
    </row>
    <row r="429" spans="1:17">
      <c r="A429" s="1" t="s">
        <v>764</v>
      </c>
      <c r="B429" s="1" t="s">
        <v>1151</v>
      </c>
      <c r="D429" s="1">
        <v>0</v>
      </c>
      <c r="E429" s="1">
        <v>0</v>
      </c>
      <c r="F429" s="1">
        <v>0</v>
      </c>
      <c r="G429" s="1">
        <v>0</v>
      </c>
      <c r="H429" s="1">
        <v>0</v>
      </c>
      <c r="I429" s="1">
        <v>0</v>
      </c>
      <c r="J429" s="1">
        <v>0</v>
      </c>
      <c r="K429" s="1">
        <v>0</v>
      </c>
      <c r="L429" s="1">
        <v>0</v>
      </c>
      <c r="M429" s="1">
        <v>0</v>
      </c>
      <c r="N429" s="1">
        <v>0</v>
      </c>
      <c r="O429" s="1">
        <v>0</v>
      </c>
      <c r="P429" s="1">
        <v>0</v>
      </c>
      <c r="Q429" s="1">
        <v>0</v>
      </c>
    </row>
    <row r="430" spans="1:17">
      <c r="A430" s="1" t="s">
        <v>766</v>
      </c>
      <c r="B430" s="1" t="s">
        <v>1152</v>
      </c>
      <c r="D430" s="1">
        <v>0</v>
      </c>
      <c r="E430" s="1">
        <v>0</v>
      </c>
      <c r="F430" s="1">
        <v>0</v>
      </c>
      <c r="G430" s="1">
        <v>0</v>
      </c>
      <c r="H430" s="1">
        <v>0</v>
      </c>
      <c r="I430" s="1">
        <v>0</v>
      </c>
      <c r="J430" s="1">
        <v>0</v>
      </c>
      <c r="K430" s="1">
        <v>0</v>
      </c>
      <c r="L430" s="1">
        <v>0</v>
      </c>
      <c r="M430" s="1">
        <v>0</v>
      </c>
      <c r="N430" s="1">
        <v>0</v>
      </c>
      <c r="O430" s="1">
        <v>0</v>
      </c>
      <c r="P430" s="1">
        <v>0</v>
      </c>
      <c r="Q430" s="1">
        <v>0</v>
      </c>
    </row>
    <row r="431" spans="1:17">
      <c r="A431" s="1" t="s">
        <v>658</v>
      </c>
      <c r="B431" s="1" t="s">
        <v>1153</v>
      </c>
      <c r="D431" s="1">
        <v>0</v>
      </c>
      <c r="E431" s="1">
        <v>0</v>
      </c>
      <c r="F431" s="1">
        <v>0</v>
      </c>
      <c r="G431" s="1">
        <v>0</v>
      </c>
      <c r="H431" s="1">
        <v>0</v>
      </c>
      <c r="I431" s="1">
        <v>0</v>
      </c>
      <c r="J431" s="1">
        <v>0</v>
      </c>
      <c r="K431" s="1">
        <v>0</v>
      </c>
      <c r="L431" s="1">
        <v>0</v>
      </c>
      <c r="M431" s="1">
        <v>0</v>
      </c>
      <c r="N431" s="1">
        <v>0</v>
      </c>
      <c r="O431" s="1">
        <v>0</v>
      </c>
      <c r="P431" s="1">
        <v>0</v>
      </c>
      <c r="Q431" s="1">
        <v>0</v>
      </c>
    </row>
    <row r="432" spans="1:17">
      <c r="A432" s="1" t="s">
        <v>660</v>
      </c>
      <c r="B432" s="1" t="s">
        <v>1154</v>
      </c>
      <c r="D432" s="1">
        <v>0</v>
      </c>
      <c r="E432" s="1">
        <v>0</v>
      </c>
      <c r="F432" s="1">
        <v>0</v>
      </c>
      <c r="G432" s="1">
        <v>0</v>
      </c>
      <c r="H432" s="1">
        <v>0</v>
      </c>
      <c r="I432" s="1">
        <v>0</v>
      </c>
      <c r="J432" s="1">
        <v>0</v>
      </c>
      <c r="K432" s="1">
        <v>0</v>
      </c>
      <c r="L432" s="1">
        <v>0</v>
      </c>
      <c r="M432" s="1">
        <v>0</v>
      </c>
      <c r="N432" s="1">
        <v>0</v>
      </c>
      <c r="O432" s="1">
        <v>0</v>
      </c>
      <c r="P432" s="1">
        <v>0</v>
      </c>
      <c r="Q432" s="1">
        <v>0</v>
      </c>
    </row>
    <row r="433" spans="1:17">
      <c r="A433" s="1" t="s">
        <v>758</v>
      </c>
      <c r="B433" s="1" t="s">
        <v>1155</v>
      </c>
      <c r="D433" s="1">
        <v>0</v>
      </c>
      <c r="E433" s="1">
        <v>0</v>
      </c>
      <c r="F433" s="1">
        <v>0</v>
      </c>
      <c r="G433" s="1">
        <v>0</v>
      </c>
      <c r="H433" s="1">
        <v>0</v>
      </c>
      <c r="I433" s="1">
        <v>0</v>
      </c>
      <c r="J433" s="1">
        <v>0</v>
      </c>
      <c r="K433" s="1">
        <v>0</v>
      </c>
      <c r="L433" s="1">
        <v>0</v>
      </c>
      <c r="M433" s="1">
        <v>0</v>
      </c>
      <c r="N433" s="1">
        <v>0</v>
      </c>
      <c r="O433" s="1">
        <v>0</v>
      </c>
      <c r="P433" s="1">
        <v>0</v>
      </c>
      <c r="Q433" s="1">
        <v>0</v>
      </c>
    </row>
    <row r="434" spans="1:17">
      <c r="A434" s="1" t="s">
        <v>664</v>
      </c>
      <c r="B434" s="1" t="s">
        <v>1156</v>
      </c>
      <c r="D434" s="1">
        <v>0</v>
      </c>
      <c r="E434" s="1">
        <v>0</v>
      </c>
      <c r="F434" s="1">
        <v>0</v>
      </c>
      <c r="G434" s="1">
        <v>0</v>
      </c>
      <c r="H434" s="1">
        <v>0</v>
      </c>
      <c r="I434" s="1">
        <v>0</v>
      </c>
      <c r="J434" s="1">
        <v>0</v>
      </c>
      <c r="K434" s="1">
        <v>0</v>
      </c>
      <c r="L434" s="1">
        <v>0</v>
      </c>
      <c r="M434" s="1">
        <v>0</v>
      </c>
      <c r="N434" s="1">
        <v>0</v>
      </c>
      <c r="O434" s="1">
        <v>0</v>
      </c>
      <c r="P434" s="1">
        <v>0</v>
      </c>
      <c r="Q434" s="1">
        <v>0</v>
      </c>
    </row>
    <row r="435" spans="1:17">
      <c r="A435" s="1" t="s">
        <v>666</v>
      </c>
      <c r="B435" s="1" t="s">
        <v>1157</v>
      </c>
      <c r="D435" s="1">
        <v>0</v>
      </c>
      <c r="E435" s="1">
        <v>0</v>
      </c>
      <c r="F435" s="1">
        <v>0</v>
      </c>
      <c r="G435" s="1">
        <v>0</v>
      </c>
      <c r="H435" s="1">
        <v>0</v>
      </c>
      <c r="I435" s="1">
        <v>0</v>
      </c>
      <c r="J435" s="1">
        <v>0</v>
      </c>
      <c r="K435" s="1">
        <v>0</v>
      </c>
      <c r="L435" s="1">
        <v>0</v>
      </c>
      <c r="M435" s="1">
        <v>0</v>
      </c>
      <c r="N435" s="1">
        <v>0</v>
      </c>
      <c r="O435" s="1">
        <v>0</v>
      </c>
      <c r="P435" s="1">
        <v>0</v>
      </c>
      <c r="Q435" s="1">
        <v>0</v>
      </c>
    </row>
    <row r="436" spans="1:17">
      <c r="A436" s="1" t="s">
        <v>668</v>
      </c>
      <c r="B436" s="1" t="s">
        <v>1158</v>
      </c>
      <c r="D436" s="1">
        <v>0</v>
      </c>
      <c r="E436" s="1">
        <v>0</v>
      </c>
      <c r="F436" s="1">
        <v>0</v>
      </c>
      <c r="G436" s="1">
        <v>0</v>
      </c>
      <c r="H436" s="1">
        <v>0</v>
      </c>
      <c r="I436" s="1">
        <v>0</v>
      </c>
      <c r="J436" s="1">
        <v>0</v>
      </c>
      <c r="K436" s="1">
        <v>0</v>
      </c>
      <c r="L436" s="1">
        <v>0</v>
      </c>
      <c r="M436" s="1">
        <v>0</v>
      </c>
      <c r="N436" s="1">
        <v>0</v>
      </c>
      <c r="O436" s="1">
        <v>0</v>
      </c>
      <c r="P436" s="1">
        <v>0</v>
      </c>
      <c r="Q436" s="1">
        <v>0</v>
      </c>
    </row>
    <row r="437" spans="1:17">
      <c r="A437" s="1" t="s">
        <v>670</v>
      </c>
      <c r="B437" s="1" t="s">
        <v>1159</v>
      </c>
      <c r="D437" s="1">
        <v>0</v>
      </c>
      <c r="E437" s="1">
        <v>0</v>
      </c>
      <c r="F437" s="1">
        <v>0</v>
      </c>
      <c r="G437" s="1">
        <v>0</v>
      </c>
      <c r="H437" s="1">
        <v>0</v>
      </c>
      <c r="I437" s="1">
        <v>0</v>
      </c>
      <c r="J437" s="1">
        <v>0</v>
      </c>
      <c r="K437" s="1">
        <v>0</v>
      </c>
      <c r="L437" s="1">
        <v>0</v>
      </c>
      <c r="M437" s="1">
        <v>0</v>
      </c>
      <c r="N437" s="1">
        <v>0</v>
      </c>
      <c r="O437" s="1">
        <v>0</v>
      </c>
      <c r="P437" s="1">
        <v>0</v>
      </c>
      <c r="Q437" s="1">
        <v>0</v>
      </c>
    </row>
    <row r="438" spans="1:17">
      <c r="A438" s="1" t="s">
        <v>764</v>
      </c>
      <c r="B438" s="1" t="s">
        <v>1160</v>
      </c>
      <c r="D438" s="1">
        <v>0</v>
      </c>
      <c r="E438" s="1">
        <v>0</v>
      </c>
      <c r="F438" s="1">
        <v>0</v>
      </c>
      <c r="G438" s="1">
        <v>0</v>
      </c>
      <c r="H438" s="1">
        <v>0</v>
      </c>
      <c r="I438" s="1">
        <v>0</v>
      </c>
      <c r="J438" s="1">
        <v>0</v>
      </c>
      <c r="K438" s="1">
        <v>0</v>
      </c>
      <c r="L438" s="1">
        <v>0</v>
      </c>
      <c r="M438" s="1">
        <v>0</v>
      </c>
      <c r="N438" s="1">
        <v>0</v>
      </c>
      <c r="O438" s="1">
        <v>0</v>
      </c>
      <c r="P438" s="1">
        <v>0</v>
      </c>
      <c r="Q438" s="1">
        <v>0</v>
      </c>
    </row>
    <row r="439" spans="1:17">
      <c r="A439" s="1" t="s">
        <v>766</v>
      </c>
      <c r="B439" s="1" t="s">
        <v>1161</v>
      </c>
      <c r="D439" s="1">
        <v>0</v>
      </c>
      <c r="E439" s="1">
        <v>0</v>
      </c>
      <c r="F439" s="1">
        <v>0</v>
      </c>
      <c r="G439" s="1">
        <v>0</v>
      </c>
      <c r="H439" s="1">
        <v>0</v>
      </c>
      <c r="I439" s="1">
        <v>0</v>
      </c>
      <c r="J439" s="1">
        <v>0</v>
      </c>
      <c r="K439" s="1">
        <v>0</v>
      </c>
      <c r="L439" s="1">
        <v>0</v>
      </c>
      <c r="M439" s="1">
        <v>0</v>
      </c>
      <c r="N439" s="1">
        <v>0</v>
      </c>
      <c r="O439" s="1">
        <v>0</v>
      </c>
      <c r="P439" s="1">
        <v>0</v>
      </c>
      <c r="Q439" s="1">
        <v>0</v>
      </c>
    </row>
    <row r="440" spans="1:17">
      <c r="A440" s="1" t="s">
        <v>685</v>
      </c>
      <c r="B440" s="1" t="s">
        <v>1162</v>
      </c>
      <c r="D440" s="1">
        <v>0</v>
      </c>
      <c r="E440" s="1">
        <v>0</v>
      </c>
      <c r="F440" s="1">
        <v>0</v>
      </c>
      <c r="G440" s="1">
        <v>0</v>
      </c>
      <c r="H440" s="1">
        <v>0</v>
      </c>
      <c r="I440" s="1">
        <v>0</v>
      </c>
      <c r="J440" s="1">
        <v>0</v>
      </c>
      <c r="K440" s="1">
        <v>0</v>
      </c>
      <c r="L440" s="1">
        <v>0</v>
      </c>
      <c r="M440" s="1">
        <v>0</v>
      </c>
      <c r="N440" s="1">
        <v>0</v>
      </c>
      <c r="O440" s="1">
        <v>0</v>
      </c>
      <c r="P440" s="1">
        <v>0</v>
      </c>
      <c r="Q440" s="1">
        <v>0</v>
      </c>
    </row>
    <row r="441" spans="1:17">
      <c r="A441" s="1" t="s">
        <v>687</v>
      </c>
      <c r="B441" s="1" t="s">
        <v>1163</v>
      </c>
      <c r="D441" s="1">
        <v>0</v>
      </c>
      <c r="E441" s="1">
        <v>0</v>
      </c>
      <c r="F441" s="1">
        <v>0</v>
      </c>
      <c r="G441" s="1">
        <v>0</v>
      </c>
      <c r="H441" s="1">
        <v>0</v>
      </c>
      <c r="I441" s="1">
        <v>0</v>
      </c>
      <c r="J441" s="1">
        <v>0</v>
      </c>
      <c r="K441" s="1">
        <v>0</v>
      </c>
      <c r="L441" s="1">
        <v>0</v>
      </c>
      <c r="M441" s="1">
        <v>0</v>
      </c>
      <c r="N441" s="1">
        <v>0</v>
      </c>
      <c r="O441" s="1">
        <v>0</v>
      </c>
      <c r="P441" s="1">
        <v>0</v>
      </c>
      <c r="Q441" s="1">
        <v>0</v>
      </c>
    </row>
    <row r="442" spans="1:17">
      <c r="A442" s="1" t="s">
        <v>599</v>
      </c>
      <c r="B442" s="1" t="s">
        <v>1164</v>
      </c>
      <c r="C442" s="499"/>
      <c r="D442" s="1">
        <v>0</v>
      </c>
      <c r="E442" s="1">
        <v>0</v>
      </c>
      <c r="F442" s="1">
        <v>0</v>
      </c>
      <c r="G442" s="1">
        <v>0</v>
      </c>
      <c r="H442" s="1">
        <v>0</v>
      </c>
      <c r="I442" s="1">
        <v>0</v>
      </c>
      <c r="J442" s="1">
        <v>0</v>
      </c>
      <c r="K442" s="1">
        <v>0</v>
      </c>
      <c r="L442" s="1">
        <v>0</v>
      </c>
      <c r="M442" s="1">
        <v>0</v>
      </c>
      <c r="N442" s="1">
        <v>0</v>
      </c>
      <c r="O442" s="1">
        <v>0</v>
      </c>
      <c r="P442" s="1">
        <v>0</v>
      </c>
      <c r="Q442" s="1">
        <v>0</v>
      </c>
    </row>
    <row r="443" spans="1:17">
      <c r="A443" s="1" t="s">
        <v>602</v>
      </c>
      <c r="B443" s="1" t="s">
        <v>1165</v>
      </c>
      <c r="D443" s="1">
        <v>0</v>
      </c>
      <c r="E443" s="1">
        <v>0</v>
      </c>
      <c r="F443" s="1">
        <v>0</v>
      </c>
      <c r="G443" s="1">
        <v>0</v>
      </c>
      <c r="H443" s="1">
        <v>0</v>
      </c>
      <c r="I443" s="1">
        <v>0</v>
      </c>
      <c r="J443" s="1">
        <v>0</v>
      </c>
      <c r="K443" s="1">
        <v>0</v>
      </c>
      <c r="L443" s="1">
        <v>0</v>
      </c>
      <c r="M443" s="1">
        <v>0</v>
      </c>
      <c r="N443" s="1">
        <v>0</v>
      </c>
      <c r="O443" s="1">
        <v>0</v>
      </c>
      <c r="P443" s="1">
        <v>0</v>
      </c>
      <c r="Q443" s="1">
        <v>0</v>
      </c>
    </row>
    <row r="444" spans="1:17">
      <c r="A444" s="1" t="s">
        <v>604</v>
      </c>
      <c r="B444" s="1" t="s">
        <v>1166</v>
      </c>
      <c r="D444" s="1">
        <v>0</v>
      </c>
      <c r="E444" s="1">
        <v>0</v>
      </c>
      <c r="F444" s="1">
        <v>0</v>
      </c>
      <c r="G444" s="1">
        <v>0</v>
      </c>
      <c r="H444" s="1">
        <v>0</v>
      </c>
      <c r="I444" s="1">
        <v>0</v>
      </c>
      <c r="J444" s="1">
        <v>0</v>
      </c>
      <c r="K444" s="1">
        <v>0</v>
      </c>
      <c r="L444" s="1">
        <v>0</v>
      </c>
      <c r="M444" s="1">
        <v>0</v>
      </c>
      <c r="N444" s="1">
        <v>0</v>
      </c>
      <c r="O444" s="1">
        <v>0</v>
      </c>
      <c r="P444" s="1">
        <v>0</v>
      </c>
      <c r="Q444" s="1">
        <v>0</v>
      </c>
    </row>
    <row r="445" spans="1:17">
      <c r="A445" s="1" t="s">
        <v>599</v>
      </c>
      <c r="B445" s="1" t="s">
        <v>1167</v>
      </c>
      <c r="D445" s="1">
        <v>0</v>
      </c>
      <c r="E445" s="1">
        <v>0</v>
      </c>
      <c r="F445" s="1">
        <v>0</v>
      </c>
      <c r="G445" s="1">
        <v>0</v>
      </c>
      <c r="H445" s="1">
        <v>0</v>
      </c>
      <c r="I445" s="1">
        <v>0</v>
      </c>
      <c r="J445" s="1">
        <v>0</v>
      </c>
      <c r="K445" s="1">
        <v>0</v>
      </c>
      <c r="L445" s="1">
        <v>0</v>
      </c>
      <c r="M445" s="1">
        <v>0</v>
      </c>
      <c r="N445" s="1">
        <v>0</v>
      </c>
      <c r="O445" s="1">
        <v>0</v>
      </c>
      <c r="P445" s="1">
        <v>0</v>
      </c>
      <c r="Q445" s="1">
        <v>0</v>
      </c>
    </row>
    <row r="446" spans="1:17">
      <c r="A446" s="1" t="s">
        <v>602</v>
      </c>
      <c r="B446" s="1" t="s">
        <v>1168</v>
      </c>
      <c r="D446" s="1">
        <v>0</v>
      </c>
      <c r="E446" s="1">
        <v>0</v>
      </c>
      <c r="F446" s="1">
        <v>0</v>
      </c>
      <c r="G446" s="1">
        <v>0</v>
      </c>
      <c r="H446" s="1">
        <v>0</v>
      </c>
      <c r="I446" s="1">
        <v>0</v>
      </c>
      <c r="J446" s="1">
        <v>0</v>
      </c>
      <c r="K446" s="1">
        <v>0</v>
      </c>
      <c r="L446" s="1">
        <v>0</v>
      </c>
      <c r="M446" s="1">
        <v>0</v>
      </c>
      <c r="N446" s="1">
        <v>0</v>
      </c>
      <c r="O446" s="1">
        <v>0</v>
      </c>
      <c r="P446" s="1">
        <v>0</v>
      </c>
      <c r="Q446" s="1">
        <v>0</v>
      </c>
    </row>
    <row r="447" spans="1:17">
      <c r="A447" s="1" t="s">
        <v>604</v>
      </c>
      <c r="B447" s="1" t="s">
        <v>1169</v>
      </c>
      <c r="D447" s="1">
        <v>0</v>
      </c>
      <c r="E447" s="1">
        <v>0</v>
      </c>
      <c r="F447" s="1">
        <v>0</v>
      </c>
      <c r="G447" s="1">
        <v>0</v>
      </c>
      <c r="H447" s="1">
        <v>0</v>
      </c>
      <c r="I447" s="1">
        <v>0</v>
      </c>
      <c r="J447" s="1">
        <v>0</v>
      </c>
      <c r="K447" s="1">
        <v>0</v>
      </c>
      <c r="L447" s="1">
        <v>0</v>
      </c>
      <c r="M447" s="1">
        <v>0</v>
      </c>
      <c r="N447" s="1">
        <v>0</v>
      </c>
      <c r="O447" s="1">
        <v>0</v>
      </c>
      <c r="P447" s="1">
        <v>0</v>
      </c>
      <c r="Q447" s="1">
        <v>0</v>
      </c>
    </row>
    <row r="448" spans="1:17">
      <c r="A448" s="1" t="s">
        <v>720</v>
      </c>
      <c r="B448" s="1" t="s">
        <v>1170</v>
      </c>
      <c r="D448" s="1">
        <v>0</v>
      </c>
      <c r="E448" s="1">
        <v>0</v>
      </c>
      <c r="F448" s="1">
        <v>0</v>
      </c>
      <c r="G448" s="1">
        <v>0</v>
      </c>
      <c r="H448" s="1">
        <v>0</v>
      </c>
      <c r="I448" s="1">
        <v>0</v>
      </c>
      <c r="J448" s="1">
        <v>0</v>
      </c>
      <c r="K448" s="1">
        <v>0</v>
      </c>
      <c r="L448" s="1">
        <v>0</v>
      </c>
      <c r="M448" s="1">
        <v>0</v>
      </c>
      <c r="N448" s="1">
        <v>0</v>
      </c>
      <c r="O448" s="1">
        <v>0</v>
      </c>
      <c r="P448" s="1">
        <v>0</v>
      </c>
      <c r="Q448" s="1">
        <v>0</v>
      </c>
    </row>
    <row r="449" spans="1:17">
      <c r="A449" s="1" t="s">
        <v>722</v>
      </c>
      <c r="B449" s="1" t="s">
        <v>1171</v>
      </c>
      <c r="D449" s="1">
        <v>0</v>
      </c>
      <c r="E449" s="1">
        <v>0</v>
      </c>
      <c r="F449" s="1">
        <v>0</v>
      </c>
      <c r="G449" s="1">
        <v>0</v>
      </c>
      <c r="H449" s="1">
        <v>0</v>
      </c>
      <c r="I449" s="1">
        <v>0</v>
      </c>
      <c r="J449" s="1">
        <v>0</v>
      </c>
      <c r="K449" s="1">
        <v>0</v>
      </c>
      <c r="L449" s="1">
        <v>0</v>
      </c>
      <c r="M449" s="1">
        <v>0</v>
      </c>
      <c r="N449" s="1">
        <v>0</v>
      </c>
      <c r="O449" s="1">
        <v>0</v>
      </c>
      <c r="P449" s="1">
        <v>0</v>
      </c>
      <c r="Q449" s="1">
        <v>0</v>
      </c>
    </row>
    <row r="450" spans="1:17">
      <c r="A450" s="1" t="s">
        <v>724</v>
      </c>
      <c r="B450" s="1" t="s">
        <v>1172</v>
      </c>
      <c r="D450" s="1">
        <v>0</v>
      </c>
      <c r="E450" s="1">
        <v>0</v>
      </c>
      <c r="F450" s="1">
        <v>0</v>
      </c>
      <c r="G450" s="1">
        <v>0</v>
      </c>
      <c r="H450" s="1">
        <v>0</v>
      </c>
      <c r="I450" s="1">
        <v>0</v>
      </c>
      <c r="J450" s="1">
        <v>0</v>
      </c>
      <c r="K450" s="1">
        <v>0</v>
      </c>
      <c r="L450" s="1">
        <v>0</v>
      </c>
      <c r="M450" s="1">
        <v>0</v>
      </c>
      <c r="N450" s="1">
        <v>0</v>
      </c>
      <c r="O450" s="1">
        <v>0</v>
      </c>
      <c r="P450" s="1">
        <v>0</v>
      </c>
      <c r="Q450" s="1">
        <v>0</v>
      </c>
    </row>
    <row r="451" spans="1:17">
      <c r="A451" s="1" t="s">
        <v>618</v>
      </c>
      <c r="B451" s="1" t="s">
        <v>1173</v>
      </c>
      <c r="D451" s="1">
        <v>0</v>
      </c>
      <c r="E451" s="1">
        <v>0</v>
      </c>
      <c r="F451" s="1">
        <v>0</v>
      </c>
      <c r="G451" s="1">
        <v>0</v>
      </c>
      <c r="H451" s="1">
        <v>0</v>
      </c>
      <c r="I451" s="1">
        <v>0</v>
      </c>
      <c r="J451" s="1">
        <v>0</v>
      </c>
      <c r="K451" s="1">
        <v>0</v>
      </c>
      <c r="L451" s="1">
        <v>0</v>
      </c>
      <c r="M451" s="1">
        <v>0</v>
      </c>
      <c r="N451" s="1">
        <v>0</v>
      </c>
      <c r="O451" s="1">
        <v>0</v>
      </c>
      <c r="P451" s="1">
        <v>0</v>
      </c>
      <c r="Q451" s="1">
        <v>0</v>
      </c>
    </row>
    <row r="452" spans="1:17">
      <c r="A452" s="1" t="s">
        <v>620</v>
      </c>
      <c r="B452" s="1" t="s">
        <v>1174</v>
      </c>
      <c r="D452" s="1">
        <v>0</v>
      </c>
      <c r="E452" s="1">
        <v>0</v>
      </c>
      <c r="F452" s="1">
        <v>0</v>
      </c>
      <c r="G452" s="1">
        <v>0</v>
      </c>
      <c r="H452" s="1">
        <v>0</v>
      </c>
      <c r="I452" s="1">
        <v>0</v>
      </c>
      <c r="J452" s="1">
        <v>0</v>
      </c>
      <c r="K452" s="1">
        <v>0</v>
      </c>
      <c r="L452" s="1">
        <v>0</v>
      </c>
      <c r="M452" s="1">
        <v>0</v>
      </c>
      <c r="N452" s="1">
        <v>0</v>
      </c>
      <c r="O452" s="1">
        <v>0</v>
      </c>
      <c r="P452" s="1">
        <v>0</v>
      </c>
      <c r="Q452" s="1">
        <v>0</v>
      </c>
    </row>
    <row r="453" spans="1:17">
      <c r="A453" s="1" t="s">
        <v>622</v>
      </c>
      <c r="B453" s="1" t="s">
        <v>1175</v>
      </c>
      <c r="D453" s="1">
        <v>0</v>
      </c>
      <c r="E453" s="1">
        <v>0</v>
      </c>
      <c r="F453" s="1">
        <v>0</v>
      </c>
      <c r="G453" s="1">
        <v>0</v>
      </c>
      <c r="H453" s="1">
        <v>0</v>
      </c>
      <c r="I453" s="1">
        <v>0</v>
      </c>
      <c r="J453" s="1">
        <v>0</v>
      </c>
      <c r="K453" s="1">
        <v>0</v>
      </c>
      <c r="L453" s="1">
        <v>0</v>
      </c>
      <c r="M453" s="1">
        <v>0</v>
      </c>
      <c r="N453" s="1">
        <v>0</v>
      </c>
      <c r="O453" s="1">
        <v>0</v>
      </c>
      <c r="P453" s="1">
        <v>0</v>
      </c>
      <c r="Q453" s="1">
        <v>0</v>
      </c>
    </row>
    <row r="454" spans="1:17">
      <c r="A454" s="1" t="s">
        <v>624</v>
      </c>
      <c r="B454" s="1" t="s">
        <v>1176</v>
      </c>
      <c r="D454" s="1">
        <v>0</v>
      </c>
      <c r="E454" s="1">
        <v>0</v>
      </c>
      <c r="F454" s="1">
        <v>0</v>
      </c>
      <c r="G454" s="1">
        <v>0</v>
      </c>
      <c r="H454" s="1">
        <v>0</v>
      </c>
      <c r="I454" s="1">
        <v>0</v>
      </c>
      <c r="J454" s="1">
        <v>0</v>
      </c>
      <c r="K454" s="1">
        <v>0</v>
      </c>
      <c r="L454" s="1">
        <v>0</v>
      </c>
      <c r="M454" s="1">
        <v>0</v>
      </c>
      <c r="N454" s="1">
        <v>0</v>
      </c>
      <c r="O454" s="1">
        <v>0</v>
      </c>
      <c r="P454" s="1">
        <v>0</v>
      </c>
      <c r="Q454" s="1">
        <v>0</v>
      </c>
    </row>
    <row r="455" spans="1:17">
      <c r="A455" s="1" t="s">
        <v>730</v>
      </c>
      <c r="B455" s="1" t="s">
        <v>1177</v>
      </c>
      <c r="D455" s="1">
        <v>0</v>
      </c>
      <c r="E455" s="1">
        <v>0</v>
      </c>
      <c r="F455" s="1">
        <v>0</v>
      </c>
      <c r="G455" s="1">
        <v>0</v>
      </c>
      <c r="H455" s="1">
        <v>0</v>
      </c>
      <c r="I455" s="1">
        <v>0</v>
      </c>
      <c r="J455" s="1">
        <v>0</v>
      </c>
      <c r="K455" s="1">
        <v>0</v>
      </c>
      <c r="L455" s="1">
        <v>0</v>
      </c>
      <c r="M455" s="1">
        <v>0</v>
      </c>
      <c r="N455" s="1">
        <v>0</v>
      </c>
      <c r="O455" s="1">
        <v>0</v>
      </c>
      <c r="P455" s="1">
        <v>0</v>
      </c>
      <c r="Q455" s="1">
        <v>0</v>
      </c>
    </row>
    <row r="456" spans="1:17">
      <c r="A456" s="1" t="s">
        <v>628</v>
      </c>
      <c r="B456" s="1" t="s">
        <v>1178</v>
      </c>
      <c r="D456" s="1">
        <v>0</v>
      </c>
      <c r="E456" s="1">
        <v>0</v>
      </c>
      <c r="F456" s="1">
        <v>0</v>
      </c>
      <c r="G456" s="1">
        <v>0</v>
      </c>
      <c r="H456" s="1">
        <v>0</v>
      </c>
      <c r="I456" s="1">
        <v>0</v>
      </c>
      <c r="J456" s="1">
        <v>0</v>
      </c>
      <c r="K456" s="1">
        <v>0</v>
      </c>
      <c r="L456" s="1">
        <v>0</v>
      </c>
      <c r="M456" s="1">
        <v>0</v>
      </c>
      <c r="N456" s="1">
        <v>0</v>
      </c>
      <c r="O456" s="1">
        <v>0</v>
      </c>
      <c r="P456" s="1">
        <v>0</v>
      </c>
      <c r="Q456" s="1">
        <v>0</v>
      </c>
    </row>
    <row r="457" spans="1:17">
      <c r="A457" s="1" t="s">
        <v>733</v>
      </c>
      <c r="B457" s="1" t="s">
        <v>1179</v>
      </c>
      <c r="D457" s="1">
        <v>0</v>
      </c>
      <c r="E457" s="1">
        <v>0</v>
      </c>
      <c r="F457" s="1">
        <v>0</v>
      </c>
      <c r="G457" s="1">
        <v>0</v>
      </c>
      <c r="H457" s="1">
        <v>0</v>
      </c>
      <c r="I457" s="1">
        <v>0</v>
      </c>
      <c r="J457" s="1">
        <v>0</v>
      </c>
      <c r="K457" s="1">
        <v>0</v>
      </c>
      <c r="L457" s="1">
        <v>0</v>
      </c>
      <c r="M457" s="1">
        <v>0</v>
      </c>
      <c r="N457" s="1">
        <v>0</v>
      </c>
      <c r="O457" s="1">
        <v>0</v>
      </c>
      <c r="P457" s="1">
        <v>0</v>
      </c>
      <c r="Q457" s="1">
        <v>0</v>
      </c>
    </row>
    <row r="458" spans="1:17">
      <c r="A458" s="1" t="s">
        <v>632</v>
      </c>
      <c r="B458" s="1" t="s">
        <v>1180</v>
      </c>
      <c r="D458" s="1">
        <v>0</v>
      </c>
      <c r="E458" s="1">
        <v>0</v>
      </c>
      <c r="F458" s="1">
        <v>0</v>
      </c>
      <c r="G458" s="1">
        <v>0</v>
      </c>
      <c r="H458" s="1">
        <v>0</v>
      </c>
      <c r="I458" s="1">
        <v>0</v>
      </c>
      <c r="J458" s="1">
        <v>0</v>
      </c>
      <c r="K458" s="1">
        <v>0</v>
      </c>
      <c r="L458" s="1">
        <v>0</v>
      </c>
      <c r="M458" s="1">
        <v>0</v>
      </c>
      <c r="N458" s="1">
        <v>0</v>
      </c>
      <c r="O458" s="1">
        <v>0</v>
      </c>
      <c r="P458" s="1">
        <v>0</v>
      </c>
      <c r="Q458" s="1">
        <v>0</v>
      </c>
    </row>
    <row r="459" spans="1:17">
      <c r="A459" s="1" t="s">
        <v>736</v>
      </c>
      <c r="B459" s="1" t="s">
        <v>1181</v>
      </c>
      <c r="D459" s="1">
        <v>0</v>
      </c>
      <c r="E459" s="1">
        <v>0</v>
      </c>
      <c r="F459" s="1">
        <v>0</v>
      </c>
      <c r="G459" s="1">
        <v>0</v>
      </c>
      <c r="H459" s="1">
        <v>0</v>
      </c>
      <c r="I459" s="1">
        <v>0</v>
      </c>
      <c r="J459" s="1">
        <v>0</v>
      </c>
      <c r="K459" s="1">
        <v>0</v>
      </c>
      <c r="L459" s="1">
        <v>0</v>
      </c>
      <c r="M459" s="1">
        <v>0</v>
      </c>
      <c r="N459" s="1">
        <v>0</v>
      </c>
      <c r="O459" s="1">
        <v>0</v>
      </c>
      <c r="P459" s="1">
        <v>0</v>
      </c>
      <c r="Q459" s="1">
        <v>0</v>
      </c>
    </row>
    <row r="460" spans="1:17">
      <c r="A460" s="1" t="s">
        <v>738</v>
      </c>
      <c r="B460" s="1" t="s">
        <v>1182</v>
      </c>
      <c r="D460" s="1">
        <v>0</v>
      </c>
      <c r="E460" s="1">
        <v>0</v>
      </c>
      <c r="F460" s="1">
        <v>0</v>
      </c>
      <c r="G460" s="1">
        <v>0</v>
      </c>
      <c r="H460" s="1">
        <v>0</v>
      </c>
      <c r="I460" s="1">
        <v>0</v>
      </c>
      <c r="J460" s="1">
        <v>0</v>
      </c>
      <c r="K460" s="1">
        <v>0</v>
      </c>
      <c r="L460" s="1">
        <v>0</v>
      </c>
      <c r="M460" s="1">
        <v>0</v>
      </c>
      <c r="N460" s="1">
        <v>0</v>
      </c>
      <c r="O460" s="1">
        <v>0</v>
      </c>
      <c r="P460" s="1">
        <v>0</v>
      </c>
      <c r="Q460" s="1">
        <v>0</v>
      </c>
    </row>
    <row r="461" spans="1:17">
      <c r="A461" s="1" t="s">
        <v>638</v>
      </c>
      <c r="B461" s="1" t="s">
        <v>1183</v>
      </c>
      <c r="D461" s="1">
        <v>0</v>
      </c>
      <c r="E461" s="1">
        <v>0</v>
      </c>
      <c r="F461" s="1">
        <v>0</v>
      </c>
      <c r="G461" s="1">
        <v>0</v>
      </c>
      <c r="H461" s="1">
        <v>0</v>
      </c>
      <c r="I461" s="1">
        <v>0</v>
      </c>
      <c r="J461" s="1">
        <v>0</v>
      </c>
      <c r="K461" s="1">
        <v>0</v>
      </c>
      <c r="L461" s="1">
        <v>0</v>
      </c>
      <c r="M461" s="1">
        <v>0</v>
      </c>
      <c r="N461" s="1">
        <v>0</v>
      </c>
      <c r="O461" s="1">
        <v>0</v>
      </c>
      <c r="P461" s="1">
        <v>0</v>
      </c>
      <c r="Q461" s="1">
        <v>0</v>
      </c>
    </row>
    <row r="462" spans="1:17">
      <c r="A462" s="1" t="s">
        <v>640</v>
      </c>
      <c r="B462" s="1" t="s">
        <v>1184</v>
      </c>
      <c r="D462" s="1">
        <v>0</v>
      </c>
      <c r="E462" s="1">
        <v>0</v>
      </c>
      <c r="F462" s="1">
        <v>0</v>
      </c>
      <c r="G462" s="1">
        <v>0</v>
      </c>
      <c r="H462" s="1">
        <v>0</v>
      </c>
      <c r="I462" s="1">
        <v>0</v>
      </c>
      <c r="J462" s="1">
        <v>0</v>
      </c>
      <c r="K462" s="1">
        <v>0</v>
      </c>
      <c r="L462" s="1">
        <v>0</v>
      </c>
      <c r="M462" s="1">
        <v>0</v>
      </c>
      <c r="N462" s="1">
        <v>0</v>
      </c>
      <c r="O462" s="1">
        <v>0</v>
      </c>
      <c r="P462" s="1">
        <v>0</v>
      </c>
      <c r="Q462" s="1">
        <v>0</v>
      </c>
    </row>
    <row r="463" spans="1:17">
      <c r="A463" s="1" t="s">
        <v>642</v>
      </c>
      <c r="B463" s="1" t="s">
        <v>1185</v>
      </c>
      <c r="D463" s="1">
        <v>0</v>
      </c>
      <c r="E463" s="1">
        <v>0</v>
      </c>
      <c r="F463" s="1">
        <v>0</v>
      </c>
      <c r="G463" s="1">
        <v>0</v>
      </c>
      <c r="H463" s="1">
        <v>0</v>
      </c>
      <c r="I463" s="1">
        <v>0</v>
      </c>
      <c r="J463" s="1">
        <v>0</v>
      </c>
      <c r="K463" s="1">
        <v>0</v>
      </c>
      <c r="L463" s="1">
        <v>0</v>
      </c>
      <c r="M463" s="1">
        <v>0</v>
      </c>
      <c r="N463" s="1">
        <v>0</v>
      </c>
      <c r="O463" s="1">
        <v>0</v>
      </c>
      <c r="P463" s="1">
        <v>0</v>
      </c>
      <c r="Q463" s="1">
        <v>0</v>
      </c>
    </row>
    <row r="464" spans="1:17">
      <c r="A464" s="1" t="s">
        <v>618</v>
      </c>
      <c r="B464" s="1" t="s">
        <v>1186</v>
      </c>
      <c r="D464" s="1">
        <v>0</v>
      </c>
      <c r="E464" s="1">
        <v>0</v>
      </c>
      <c r="F464" s="1">
        <v>0</v>
      </c>
      <c r="G464" s="1">
        <v>0</v>
      </c>
      <c r="H464" s="1">
        <v>0</v>
      </c>
      <c r="I464" s="1">
        <v>0</v>
      </c>
      <c r="J464" s="1">
        <v>0</v>
      </c>
      <c r="K464" s="1">
        <v>0</v>
      </c>
      <c r="L464" s="1">
        <v>0</v>
      </c>
      <c r="M464" s="1">
        <v>0</v>
      </c>
      <c r="N464" s="1">
        <v>0</v>
      </c>
      <c r="O464" s="1">
        <v>0</v>
      </c>
      <c r="P464" s="1">
        <v>0</v>
      </c>
      <c r="Q464" s="1">
        <v>0</v>
      </c>
    </row>
    <row r="465" spans="1:17">
      <c r="A465" s="1" t="s">
        <v>620</v>
      </c>
      <c r="B465" s="1" t="s">
        <v>1187</v>
      </c>
      <c r="D465" s="1">
        <v>0</v>
      </c>
      <c r="E465" s="1">
        <v>0</v>
      </c>
      <c r="F465" s="1">
        <v>0</v>
      </c>
      <c r="G465" s="1">
        <v>0</v>
      </c>
      <c r="H465" s="1">
        <v>0</v>
      </c>
      <c r="I465" s="1">
        <v>0</v>
      </c>
      <c r="J465" s="1">
        <v>0</v>
      </c>
      <c r="K465" s="1">
        <v>0</v>
      </c>
      <c r="L465" s="1">
        <v>0</v>
      </c>
      <c r="M465" s="1">
        <v>0</v>
      </c>
      <c r="N465" s="1">
        <v>0</v>
      </c>
      <c r="O465" s="1">
        <v>0</v>
      </c>
      <c r="P465" s="1">
        <v>0</v>
      </c>
      <c r="Q465" s="1">
        <v>0</v>
      </c>
    </row>
    <row r="466" spans="1:17">
      <c r="A466" s="1" t="s">
        <v>622</v>
      </c>
      <c r="B466" s="1" t="s">
        <v>1188</v>
      </c>
      <c r="D466" s="1">
        <v>0</v>
      </c>
      <c r="E466" s="1">
        <v>0</v>
      </c>
      <c r="F466" s="1">
        <v>0</v>
      </c>
      <c r="G466" s="1">
        <v>0</v>
      </c>
      <c r="H466" s="1">
        <v>0</v>
      </c>
      <c r="I466" s="1">
        <v>0</v>
      </c>
      <c r="J466" s="1">
        <v>0</v>
      </c>
      <c r="K466" s="1">
        <v>0</v>
      </c>
      <c r="L466" s="1">
        <v>0</v>
      </c>
      <c r="M466" s="1">
        <v>0</v>
      </c>
      <c r="N466" s="1">
        <v>0</v>
      </c>
      <c r="O466" s="1">
        <v>0</v>
      </c>
      <c r="P466" s="1">
        <v>0</v>
      </c>
      <c r="Q466" s="1">
        <v>0</v>
      </c>
    </row>
    <row r="467" spans="1:17">
      <c r="A467" s="1" t="s">
        <v>624</v>
      </c>
      <c r="B467" s="1" t="s">
        <v>1189</v>
      </c>
      <c r="D467" s="1">
        <v>0</v>
      </c>
      <c r="E467" s="1">
        <v>0</v>
      </c>
      <c r="F467" s="1">
        <v>0</v>
      </c>
      <c r="G467" s="1">
        <v>0</v>
      </c>
      <c r="H467" s="1">
        <v>0</v>
      </c>
      <c r="I467" s="1">
        <v>0</v>
      </c>
      <c r="J467" s="1">
        <v>0</v>
      </c>
      <c r="K467" s="1">
        <v>0</v>
      </c>
      <c r="L467" s="1">
        <v>0</v>
      </c>
      <c r="M467" s="1">
        <v>0</v>
      </c>
      <c r="N467" s="1">
        <v>0</v>
      </c>
      <c r="O467" s="1">
        <v>0</v>
      </c>
      <c r="P467" s="1">
        <v>0</v>
      </c>
      <c r="Q467" s="1">
        <v>0</v>
      </c>
    </row>
    <row r="468" spans="1:17">
      <c r="A468" s="1" t="s">
        <v>730</v>
      </c>
      <c r="B468" s="1" t="s">
        <v>1190</v>
      </c>
      <c r="D468" s="1">
        <v>0</v>
      </c>
      <c r="E468" s="1">
        <v>0</v>
      </c>
      <c r="F468" s="1">
        <v>0</v>
      </c>
      <c r="G468" s="1">
        <v>0</v>
      </c>
      <c r="H468" s="1">
        <v>0</v>
      </c>
      <c r="I468" s="1">
        <v>0</v>
      </c>
      <c r="J468" s="1">
        <v>0</v>
      </c>
      <c r="K468" s="1">
        <v>0</v>
      </c>
      <c r="L468" s="1">
        <v>0</v>
      </c>
      <c r="M468" s="1">
        <v>0</v>
      </c>
      <c r="N468" s="1">
        <v>0</v>
      </c>
      <c r="O468" s="1">
        <v>0</v>
      </c>
      <c r="P468" s="1">
        <v>0</v>
      </c>
      <c r="Q468" s="1">
        <v>0</v>
      </c>
    </row>
    <row r="469" spans="1:17">
      <c r="A469" s="1" t="s">
        <v>628</v>
      </c>
      <c r="B469" s="1" t="s">
        <v>1191</v>
      </c>
      <c r="D469" s="1">
        <v>0</v>
      </c>
      <c r="E469" s="1">
        <v>0</v>
      </c>
      <c r="F469" s="1">
        <v>0</v>
      </c>
      <c r="G469" s="1">
        <v>0</v>
      </c>
      <c r="H469" s="1">
        <v>0</v>
      </c>
      <c r="I469" s="1">
        <v>0</v>
      </c>
      <c r="J469" s="1">
        <v>0</v>
      </c>
      <c r="K469" s="1">
        <v>0</v>
      </c>
      <c r="L469" s="1">
        <v>0</v>
      </c>
      <c r="M469" s="1">
        <v>0</v>
      </c>
      <c r="N469" s="1">
        <v>0</v>
      </c>
      <c r="O469" s="1">
        <v>0</v>
      </c>
      <c r="P469" s="1">
        <v>0</v>
      </c>
      <c r="Q469" s="1">
        <v>0</v>
      </c>
    </row>
    <row r="470" spans="1:17">
      <c r="A470" s="1" t="s">
        <v>733</v>
      </c>
      <c r="B470" s="1" t="s">
        <v>1192</v>
      </c>
      <c r="D470" s="1">
        <v>0</v>
      </c>
      <c r="E470" s="1">
        <v>0</v>
      </c>
      <c r="F470" s="1">
        <v>0</v>
      </c>
      <c r="G470" s="1">
        <v>0</v>
      </c>
      <c r="H470" s="1">
        <v>0</v>
      </c>
      <c r="I470" s="1">
        <v>0</v>
      </c>
      <c r="J470" s="1">
        <v>0</v>
      </c>
      <c r="K470" s="1">
        <v>0</v>
      </c>
      <c r="L470" s="1">
        <v>0</v>
      </c>
      <c r="M470" s="1">
        <v>0</v>
      </c>
      <c r="N470" s="1">
        <v>0</v>
      </c>
      <c r="O470" s="1">
        <v>0</v>
      </c>
      <c r="P470" s="1">
        <v>0</v>
      </c>
      <c r="Q470" s="1">
        <v>0</v>
      </c>
    </row>
    <row r="471" spans="1:17">
      <c r="A471" s="1" t="s">
        <v>632</v>
      </c>
      <c r="B471" s="1" t="s">
        <v>1193</v>
      </c>
      <c r="D471" s="1">
        <v>0</v>
      </c>
      <c r="E471" s="1">
        <v>0</v>
      </c>
      <c r="F471" s="1">
        <v>0</v>
      </c>
      <c r="G471" s="1">
        <v>0</v>
      </c>
      <c r="H471" s="1">
        <v>0</v>
      </c>
      <c r="I471" s="1">
        <v>0</v>
      </c>
      <c r="J471" s="1">
        <v>0</v>
      </c>
      <c r="K471" s="1">
        <v>0</v>
      </c>
      <c r="L471" s="1">
        <v>0</v>
      </c>
      <c r="M471" s="1">
        <v>0</v>
      </c>
      <c r="N471" s="1">
        <v>0</v>
      </c>
      <c r="O471" s="1">
        <v>0</v>
      </c>
      <c r="P471" s="1">
        <v>0</v>
      </c>
      <c r="Q471" s="1">
        <v>0</v>
      </c>
    </row>
    <row r="472" spans="1:17">
      <c r="A472" s="1" t="s">
        <v>736</v>
      </c>
      <c r="B472" s="1" t="s">
        <v>1194</v>
      </c>
      <c r="D472" s="1">
        <v>0</v>
      </c>
      <c r="E472" s="1">
        <v>0</v>
      </c>
      <c r="F472" s="1">
        <v>0</v>
      </c>
      <c r="G472" s="1">
        <v>0</v>
      </c>
      <c r="H472" s="1">
        <v>0</v>
      </c>
      <c r="I472" s="1">
        <v>0</v>
      </c>
      <c r="J472" s="1">
        <v>0</v>
      </c>
      <c r="K472" s="1">
        <v>0</v>
      </c>
      <c r="L472" s="1">
        <v>0</v>
      </c>
      <c r="M472" s="1">
        <v>0</v>
      </c>
      <c r="N472" s="1">
        <v>0</v>
      </c>
      <c r="O472" s="1">
        <v>0</v>
      </c>
      <c r="P472" s="1">
        <v>0</v>
      </c>
      <c r="Q472" s="1">
        <v>0</v>
      </c>
    </row>
    <row r="473" spans="1:17">
      <c r="A473" s="1" t="s">
        <v>738</v>
      </c>
      <c r="B473" s="1" t="s">
        <v>1195</v>
      </c>
      <c r="D473" s="1">
        <v>0</v>
      </c>
      <c r="E473" s="1">
        <v>0</v>
      </c>
      <c r="F473" s="1">
        <v>0</v>
      </c>
      <c r="G473" s="1">
        <v>0</v>
      </c>
      <c r="H473" s="1">
        <v>0</v>
      </c>
      <c r="I473" s="1">
        <v>0</v>
      </c>
      <c r="J473" s="1">
        <v>0</v>
      </c>
      <c r="K473" s="1">
        <v>0</v>
      </c>
      <c r="L473" s="1">
        <v>0</v>
      </c>
      <c r="M473" s="1">
        <v>0</v>
      </c>
      <c r="N473" s="1">
        <v>0</v>
      </c>
      <c r="O473" s="1">
        <v>0</v>
      </c>
      <c r="P473" s="1">
        <v>0</v>
      </c>
      <c r="Q473" s="1">
        <v>0</v>
      </c>
    </row>
    <row r="474" spans="1:17">
      <c r="A474" s="1" t="s">
        <v>638</v>
      </c>
      <c r="B474" s="1" t="s">
        <v>1196</v>
      </c>
      <c r="D474" s="1">
        <v>0</v>
      </c>
      <c r="E474" s="1">
        <v>0</v>
      </c>
      <c r="F474" s="1">
        <v>0</v>
      </c>
      <c r="G474" s="1">
        <v>0</v>
      </c>
      <c r="H474" s="1">
        <v>0</v>
      </c>
      <c r="I474" s="1">
        <v>0</v>
      </c>
      <c r="J474" s="1">
        <v>0</v>
      </c>
      <c r="K474" s="1">
        <v>0</v>
      </c>
      <c r="L474" s="1">
        <v>0</v>
      </c>
      <c r="M474" s="1">
        <v>0</v>
      </c>
      <c r="N474" s="1">
        <v>0</v>
      </c>
      <c r="O474" s="1">
        <v>0</v>
      </c>
      <c r="P474" s="1">
        <v>0</v>
      </c>
      <c r="Q474" s="1">
        <v>0</v>
      </c>
    </row>
    <row r="475" spans="1:17">
      <c r="A475" s="1" t="s">
        <v>640</v>
      </c>
      <c r="B475" s="1" t="s">
        <v>1197</v>
      </c>
      <c r="D475" s="1">
        <v>0</v>
      </c>
      <c r="E475" s="1">
        <v>0</v>
      </c>
      <c r="F475" s="1">
        <v>0</v>
      </c>
      <c r="G475" s="1">
        <v>0</v>
      </c>
      <c r="H475" s="1">
        <v>0</v>
      </c>
      <c r="I475" s="1">
        <v>0</v>
      </c>
      <c r="J475" s="1">
        <v>0</v>
      </c>
      <c r="K475" s="1">
        <v>0</v>
      </c>
      <c r="L475" s="1">
        <v>0</v>
      </c>
      <c r="M475" s="1">
        <v>0</v>
      </c>
      <c r="N475" s="1">
        <v>0</v>
      </c>
      <c r="O475" s="1">
        <v>0</v>
      </c>
      <c r="P475" s="1">
        <v>0</v>
      </c>
      <c r="Q475" s="1">
        <v>0</v>
      </c>
    </row>
    <row r="476" spans="1:17">
      <c r="A476" s="1" t="s">
        <v>642</v>
      </c>
      <c r="B476" s="1" t="s">
        <v>1198</v>
      </c>
      <c r="D476" s="1">
        <v>0</v>
      </c>
      <c r="E476" s="1">
        <v>0</v>
      </c>
      <c r="F476" s="1">
        <v>0</v>
      </c>
      <c r="G476" s="1">
        <v>0</v>
      </c>
      <c r="H476" s="1">
        <v>0</v>
      </c>
      <c r="I476" s="1">
        <v>0</v>
      </c>
      <c r="J476" s="1">
        <v>0</v>
      </c>
      <c r="K476" s="1">
        <v>0</v>
      </c>
      <c r="L476" s="1">
        <v>0</v>
      </c>
      <c r="M476" s="1">
        <v>0</v>
      </c>
      <c r="N476" s="1">
        <v>0</v>
      </c>
      <c r="O476" s="1">
        <v>0</v>
      </c>
      <c r="P476" s="1">
        <v>0</v>
      </c>
      <c r="Q476" s="1">
        <v>0</v>
      </c>
    </row>
    <row r="477" spans="1:17">
      <c r="A477" s="1" t="s">
        <v>658</v>
      </c>
      <c r="B477" s="1" t="s">
        <v>1199</v>
      </c>
      <c r="D477" s="1">
        <v>0</v>
      </c>
      <c r="E477" s="1">
        <v>0</v>
      </c>
      <c r="F477" s="1">
        <v>0</v>
      </c>
      <c r="G477" s="1">
        <v>0</v>
      </c>
      <c r="H477" s="1">
        <v>0</v>
      </c>
      <c r="I477" s="1">
        <v>0</v>
      </c>
      <c r="J477" s="1">
        <v>0</v>
      </c>
      <c r="K477" s="1">
        <v>0</v>
      </c>
      <c r="L477" s="1">
        <v>0</v>
      </c>
      <c r="M477" s="1">
        <v>0</v>
      </c>
      <c r="N477" s="1">
        <v>0</v>
      </c>
      <c r="O477" s="1">
        <v>0</v>
      </c>
      <c r="P477" s="1">
        <v>0</v>
      </c>
      <c r="Q477" s="1">
        <v>0</v>
      </c>
    </row>
    <row r="478" spans="1:17">
      <c r="A478" s="1" t="s">
        <v>660</v>
      </c>
      <c r="B478" s="1" t="s">
        <v>1200</v>
      </c>
      <c r="D478" s="1">
        <v>0</v>
      </c>
      <c r="E478" s="1">
        <v>0</v>
      </c>
      <c r="F478" s="1">
        <v>0</v>
      </c>
      <c r="G478" s="1">
        <v>0</v>
      </c>
      <c r="H478" s="1">
        <v>0</v>
      </c>
      <c r="I478" s="1">
        <v>0</v>
      </c>
      <c r="J478" s="1">
        <v>0</v>
      </c>
      <c r="K478" s="1">
        <v>0</v>
      </c>
      <c r="L478" s="1">
        <v>0</v>
      </c>
      <c r="M478" s="1">
        <v>0</v>
      </c>
      <c r="N478" s="1">
        <v>0</v>
      </c>
      <c r="O478" s="1">
        <v>0</v>
      </c>
      <c r="P478" s="1">
        <v>0</v>
      </c>
      <c r="Q478" s="1">
        <v>0</v>
      </c>
    </row>
    <row r="479" spans="1:17">
      <c r="A479" s="1" t="s">
        <v>758</v>
      </c>
      <c r="B479" s="1" t="s">
        <v>1201</v>
      </c>
      <c r="D479" s="1">
        <v>0</v>
      </c>
      <c r="E479" s="1">
        <v>0</v>
      </c>
      <c r="F479" s="1">
        <v>0</v>
      </c>
      <c r="G479" s="1">
        <v>0</v>
      </c>
      <c r="H479" s="1">
        <v>0</v>
      </c>
      <c r="I479" s="1">
        <v>0</v>
      </c>
      <c r="J479" s="1">
        <v>0</v>
      </c>
      <c r="K479" s="1">
        <v>0</v>
      </c>
      <c r="L479" s="1">
        <v>0</v>
      </c>
      <c r="M479" s="1">
        <v>0</v>
      </c>
      <c r="N479" s="1">
        <v>0</v>
      </c>
      <c r="O479" s="1">
        <v>0</v>
      </c>
      <c r="P479" s="1">
        <v>0</v>
      </c>
      <c r="Q479" s="1">
        <v>0</v>
      </c>
    </row>
    <row r="480" spans="1:17">
      <c r="A480" s="1" t="s">
        <v>664</v>
      </c>
      <c r="B480" s="1" t="s">
        <v>1202</v>
      </c>
      <c r="D480" s="1">
        <v>0</v>
      </c>
      <c r="E480" s="1">
        <v>0</v>
      </c>
      <c r="F480" s="1">
        <v>0</v>
      </c>
      <c r="G480" s="1">
        <v>0</v>
      </c>
      <c r="H480" s="1">
        <v>0</v>
      </c>
      <c r="I480" s="1">
        <v>0</v>
      </c>
      <c r="J480" s="1">
        <v>0</v>
      </c>
      <c r="K480" s="1">
        <v>0</v>
      </c>
      <c r="L480" s="1">
        <v>0</v>
      </c>
      <c r="M480" s="1">
        <v>0</v>
      </c>
      <c r="N480" s="1">
        <v>0</v>
      </c>
      <c r="O480" s="1">
        <v>0</v>
      </c>
      <c r="P480" s="1">
        <v>0</v>
      </c>
      <c r="Q480" s="1">
        <v>0</v>
      </c>
    </row>
    <row r="481" spans="1:17">
      <c r="A481" s="1" t="s">
        <v>666</v>
      </c>
      <c r="B481" s="1" t="s">
        <v>1203</v>
      </c>
      <c r="D481" s="1">
        <v>0</v>
      </c>
      <c r="E481" s="1">
        <v>0</v>
      </c>
      <c r="F481" s="1">
        <v>0</v>
      </c>
      <c r="G481" s="1">
        <v>0</v>
      </c>
      <c r="H481" s="1">
        <v>0</v>
      </c>
      <c r="I481" s="1">
        <v>0</v>
      </c>
      <c r="J481" s="1">
        <v>0</v>
      </c>
      <c r="K481" s="1">
        <v>0</v>
      </c>
      <c r="L481" s="1">
        <v>0</v>
      </c>
      <c r="M481" s="1">
        <v>0</v>
      </c>
      <c r="N481" s="1">
        <v>0</v>
      </c>
      <c r="O481" s="1">
        <v>0</v>
      </c>
      <c r="P481" s="1">
        <v>0</v>
      </c>
      <c r="Q481" s="1">
        <v>0</v>
      </c>
    </row>
    <row r="482" spans="1:17">
      <c r="A482" s="1" t="s">
        <v>668</v>
      </c>
      <c r="B482" s="1" t="s">
        <v>1204</v>
      </c>
      <c r="D482" s="1">
        <v>0</v>
      </c>
      <c r="E482" s="1">
        <v>0</v>
      </c>
      <c r="F482" s="1">
        <v>0</v>
      </c>
      <c r="G482" s="1">
        <v>0</v>
      </c>
      <c r="H482" s="1">
        <v>0</v>
      </c>
      <c r="I482" s="1">
        <v>0</v>
      </c>
      <c r="J482" s="1">
        <v>0</v>
      </c>
      <c r="K482" s="1">
        <v>0</v>
      </c>
      <c r="L482" s="1">
        <v>0</v>
      </c>
      <c r="M482" s="1">
        <v>0</v>
      </c>
      <c r="N482" s="1">
        <v>0</v>
      </c>
      <c r="O482" s="1">
        <v>0</v>
      </c>
      <c r="P482" s="1">
        <v>0</v>
      </c>
      <c r="Q482" s="1">
        <v>0</v>
      </c>
    </row>
    <row r="483" spans="1:17">
      <c r="A483" s="1" t="s">
        <v>670</v>
      </c>
      <c r="B483" s="1" t="s">
        <v>1205</v>
      </c>
      <c r="D483" s="1">
        <v>0</v>
      </c>
      <c r="E483" s="1">
        <v>0</v>
      </c>
      <c r="F483" s="1">
        <v>0</v>
      </c>
      <c r="G483" s="1">
        <v>0</v>
      </c>
      <c r="H483" s="1">
        <v>0</v>
      </c>
      <c r="I483" s="1">
        <v>0</v>
      </c>
      <c r="J483" s="1">
        <v>0</v>
      </c>
      <c r="K483" s="1">
        <v>0</v>
      </c>
      <c r="L483" s="1">
        <v>0</v>
      </c>
      <c r="M483" s="1">
        <v>0</v>
      </c>
      <c r="N483" s="1">
        <v>0</v>
      </c>
      <c r="O483" s="1">
        <v>0</v>
      </c>
      <c r="P483" s="1">
        <v>0</v>
      </c>
      <c r="Q483" s="1">
        <v>0</v>
      </c>
    </row>
    <row r="484" spans="1:17">
      <c r="A484" s="1" t="s">
        <v>764</v>
      </c>
      <c r="B484" s="1" t="s">
        <v>1206</v>
      </c>
      <c r="D484" s="1">
        <v>0</v>
      </c>
      <c r="E484" s="1">
        <v>0</v>
      </c>
      <c r="F484" s="1">
        <v>0</v>
      </c>
      <c r="G484" s="1">
        <v>0</v>
      </c>
      <c r="H484" s="1">
        <v>0</v>
      </c>
      <c r="I484" s="1">
        <v>0</v>
      </c>
      <c r="J484" s="1">
        <v>0</v>
      </c>
      <c r="K484" s="1">
        <v>0</v>
      </c>
      <c r="L484" s="1">
        <v>0</v>
      </c>
      <c r="M484" s="1">
        <v>0</v>
      </c>
      <c r="N484" s="1">
        <v>0</v>
      </c>
      <c r="O484" s="1">
        <v>0</v>
      </c>
      <c r="P484" s="1">
        <v>0</v>
      </c>
      <c r="Q484" s="1">
        <v>0</v>
      </c>
    </row>
    <row r="485" spans="1:17">
      <c r="A485" s="1" t="s">
        <v>766</v>
      </c>
      <c r="B485" s="1" t="s">
        <v>1207</v>
      </c>
      <c r="D485" s="1">
        <v>0</v>
      </c>
      <c r="E485" s="1">
        <v>0</v>
      </c>
      <c r="F485" s="1">
        <v>0</v>
      </c>
      <c r="G485" s="1">
        <v>0</v>
      </c>
      <c r="H485" s="1">
        <v>0</v>
      </c>
      <c r="I485" s="1">
        <v>0</v>
      </c>
      <c r="J485" s="1">
        <v>0</v>
      </c>
      <c r="K485" s="1">
        <v>0</v>
      </c>
      <c r="L485" s="1">
        <v>0</v>
      </c>
      <c r="M485" s="1">
        <v>0</v>
      </c>
      <c r="N485" s="1">
        <v>0</v>
      </c>
      <c r="O485" s="1">
        <v>0</v>
      </c>
      <c r="P485" s="1">
        <v>0</v>
      </c>
      <c r="Q485" s="1">
        <v>0</v>
      </c>
    </row>
    <row r="486" spans="1:17">
      <c r="A486" s="1" t="s">
        <v>658</v>
      </c>
      <c r="B486" s="1" t="s">
        <v>1208</v>
      </c>
      <c r="D486" s="1">
        <v>0</v>
      </c>
      <c r="E486" s="1">
        <v>0</v>
      </c>
      <c r="F486" s="1">
        <v>0</v>
      </c>
      <c r="G486" s="1">
        <v>0</v>
      </c>
      <c r="H486" s="1">
        <v>0</v>
      </c>
      <c r="I486" s="1">
        <v>0</v>
      </c>
      <c r="J486" s="1">
        <v>0</v>
      </c>
      <c r="K486" s="1">
        <v>0</v>
      </c>
      <c r="L486" s="1">
        <v>0</v>
      </c>
      <c r="M486" s="1">
        <v>0</v>
      </c>
      <c r="N486" s="1">
        <v>0</v>
      </c>
      <c r="O486" s="1">
        <v>0</v>
      </c>
      <c r="P486" s="1">
        <v>0</v>
      </c>
      <c r="Q486" s="1">
        <v>0</v>
      </c>
    </row>
    <row r="487" spans="1:17">
      <c r="A487" s="1" t="s">
        <v>660</v>
      </c>
      <c r="B487" s="1" t="s">
        <v>1209</v>
      </c>
      <c r="D487" s="1">
        <v>0</v>
      </c>
      <c r="E487" s="1">
        <v>0</v>
      </c>
      <c r="F487" s="1">
        <v>0</v>
      </c>
      <c r="G487" s="1">
        <v>0</v>
      </c>
      <c r="H487" s="1">
        <v>0</v>
      </c>
      <c r="I487" s="1">
        <v>0</v>
      </c>
      <c r="J487" s="1">
        <v>0</v>
      </c>
      <c r="K487" s="1">
        <v>0</v>
      </c>
      <c r="L487" s="1">
        <v>0</v>
      </c>
      <c r="M487" s="1">
        <v>0</v>
      </c>
      <c r="N487" s="1">
        <v>0</v>
      </c>
      <c r="O487" s="1">
        <v>0</v>
      </c>
      <c r="P487" s="1">
        <v>0</v>
      </c>
      <c r="Q487" s="1">
        <v>0</v>
      </c>
    </row>
    <row r="488" spans="1:17">
      <c r="A488" s="1" t="s">
        <v>758</v>
      </c>
      <c r="B488" s="1" t="s">
        <v>1210</v>
      </c>
      <c r="D488" s="1">
        <v>0</v>
      </c>
      <c r="E488" s="1">
        <v>0</v>
      </c>
      <c r="F488" s="1">
        <v>0</v>
      </c>
      <c r="G488" s="1">
        <v>0</v>
      </c>
      <c r="H488" s="1">
        <v>0</v>
      </c>
      <c r="I488" s="1">
        <v>0</v>
      </c>
      <c r="J488" s="1">
        <v>0</v>
      </c>
      <c r="K488" s="1">
        <v>0</v>
      </c>
      <c r="L488" s="1">
        <v>0</v>
      </c>
      <c r="M488" s="1">
        <v>0</v>
      </c>
      <c r="N488" s="1">
        <v>0</v>
      </c>
      <c r="O488" s="1">
        <v>0</v>
      </c>
      <c r="P488" s="1">
        <v>0</v>
      </c>
      <c r="Q488" s="1">
        <v>0</v>
      </c>
    </row>
    <row r="489" spans="1:17">
      <c r="A489" s="1" t="s">
        <v>664</v>
      </c>
      <c r="B489" s="1" t="s">
        <v>1211</v>
      </c>
      <c r="D489" s="1">
        <v>0</v>
      </c>
      <c r="E489" s="1">
        <v>0</v>
      </c>
      <c r="F489" s="1">
        <v>0</v>
      </c>
      <c r="G489" s="1">
        <v>0</v>
      </c>
      <c r="H489" s="1">
        <v>0</v>
      </c>
      <c r="I489" s="1">
        <v>0</v>
      </c>
      <c r="J489" s="1">
        <v>0</v>
      </c>
      <c r="K489" s="1">
        <v>0</v>
      </c>
      <c r="L489" s="1">
        <v>0</v>
      </c>
      <c r="M489" s="1">
        <v>0</v>
      </c>
      <c r="N489" s="1">
        <v>0</v>
      </c>
      <c r="O489" s="1">
        <v>0</v>
      </c>
      <c r="P489" s="1">
        <v>0</v>
      </c>
      <c r="Q489" s="1">
        <v>0</v>
      </c>
    </row>
    <row r="490" spans="1:17">
      <c r="A490" s="1" t="s">
        <v>666</v>
      </c>
      <c r="B490" s="1" t="s">
        <v>1212</v>
      </c>
      <c r="D490" s="1">
        <v>0</v>
      </c>
      <c r="E490" s="1">
        <v>0</v>
      </c>
      <c r="F490" s="1">
        <v>0</v>
      </c>
      <c r="G490" s="1">
        <v>0</v>
      </c>
      <c r="H490" s="1">
        <v>0</v>
      </c>
      <c r="I490" s="1">
        <v>0</v>
      </c>
      <c r="J490" s="1">
        <v>0</v>
      </c>
      <c r="K490" s="1">
        <v>0</v>
      </c>
      <c r="L490" s="1">
        <v>0</v>
      </c>
      <c r="M490" s="1">
        <v>0</v>
      </c>
      <c r="N490" s="1">
        <v>0</v>
      </c>
      <c r="O490" s="1">
        <v>0</v>
      </c>
      <c r="P490" s="1">
        <v>0</v>
      </c>
      <c r="Q490" s="1">
        <v>0</v>
      </c>
    </row>
    <row r="491" spans="1:17">
      <c r="A491" s="1" t="s">
        <v>668</v>
      </c>
      <c r="B491" s="1" t="s">
        <v>1213</v>
      </c>
      <c r="D491" s="1">
        <v>0</v>
      </c>
      <c r="E491" s="1">
        <v>0</v>
      </c>
      <c r="F491" s="1">
        <v>0</v>
      </c>
      <c r="G491" s="1">
        <v>0</v>
      </c>
      <c r="H491" s="1">
        <v>0</v>
      </c>
      <c r="I491" s="1">
        <v>0</v>
      </c>
      <c r="J491" s="1">
        <v>0</v>
      </c>
      <c r="K491" s="1">
        <v>0</v>
      </c>
      <c r="L491" s="1">
        <v>0</v>
      </c>
      <c r="M491" s="1">
        <v>0</v>
      </c>
      <c r="N491" s="1">
        <v>0</v>
      </c>
      <c r="O491" s="1">
        <v>0</v>
      </c>
      <c r="P491" s="1">
        <v>0</v>
      </c>
      <c r="Q491" s="1">
        <v>0</v>
      </c>
    </row>
    <row r="492" spans="1:17">
      <c r="A492" s="1" t="s">
        <v>670</v>
      </c>
      <c r="B492" s="1" t="s">
        <v>1214</v>
      </c>
      <c r="D492" s="1">
        <v>0</v>
      </c>
      <c r="E492" s="1">
        <v>0</v>
      </c>
      <c r="F492" s="1">
        <v>0</v>
      </c>
      <c r="G492" s="1">
        <v>0</v>
      </c>
      <c r="H492" s="1">
        <v>0</v>
      </c>
      <c r="I492" s="1">
        <v>0</v>
      </c>
      <c r="J492" s="1">
        <v>0</v>
      </c>
      <c r="K492" s="1">
        <v>0</v>
      </c>
      <c r="L492" s="1">
        <v>0</v>
      </c>
      <c r="M492" s="1">
        <v>0</v>
      </c>
      <c r="N492" s="1">
        <v>0</v>
      </c>
      <c r="O492" s="1">
        <v>0</v>
      </c>
      <c r="P492" s="1">
        <v>0</v>
      </c>
      <c r="Q492" s="1">
        <v>0</v>
      </c>
    </row>
    <row r="493" spans="1:17">
      <c r="A493" s="1" t="s">
        <v>764</v>
      </c>
      <c r="B493" s="1" t="s">
        <v>1215</v>
      </c>
      <c r="D493" s="1">
        <v>0</v>
      </c>
      <c r="E493" s="1">
        <v>0</v>
      </c>
      <c r="F493" s="1">
        <v>0</v>
      </c>
      <c r="G493" s="1">
        <v>0</v>
      </c>
      <c r="H493" s="1">
        <v>0</v>
      </c>
      <c r="I493" s="1">
        <v>0</v>
      </c>
      <c r="J493" s="1">
        <v>0</v>
      </c>
      <c r="K493" s="1">
        <v>0</v>
      </c>
      <c r="L493" s="1">
        <v>0</v>
      </c>
      <c r="M493" s="1">
        <v>0</v>
      </c>
      <c r="N493" s="1">
        <v>0</v>
      </c>
      <c r="O493" s="1">
        <v>0</v>
      </c>
      <c r="P493" s="1">
        <v>0</v>
      </c>
      <c r="Q493" s="1">
        <v>0</v>
      </c>
    </row>
    <row r="494" spans="1:17">
      <c r="A494" s="1" t="s">
        <v>766</v>
      </c>
      <c r="B494" s="1" t="s">
        <v>1216</v>
      </c>
      <c r="D494" s="1">
        <v>0</v>
      </c>
      <c r="E494" s="1">
        <v>0</v>
      </c>
      <c r="F494" s="1">
        <v>0</v>
      </c>
      <c r="G494" s="1">
        <v>0</v>
      </c>
      <c r="H494" s="1">
        <v>0</v>
      </c>
      <c r="I494" s="1">
        <v>0</v>
      </c>
      <c r="J494" s="1">
        <v>0</v>
      </c>
      <c r="K494" s="1">
        <v>0</v>
      </c>
      <c r="L494" s="1">
        <v>0</v>
      </c>
      <c r="M494" s="1">
        <v>0</v>
      </c>
      <c r="N494" s="1">
        <v>0</v>
      </c>
      <c r="O494" s="1">
        <v>0</v>
      </c>
      <c r="P494" s="1">
        <v>0</v>
      </c>
      <c r="Q494" s="1">
        <v>0</v>
      </c>
    </row>
    <row r="495" spans="1:17">
      <c r="A495" s="1" t="s">
        <v>685</v>
      </c>
      <c r="B495" s="1" t="s">
        <v>1217</v>
      </c>
      <c r="D495" s="1">
        <v>0</v>
      </c>
      <c r="E495" s="1">
        <v>0</v>
      </c>
      <c r="F495" s="1">
        <v>0</v>
      </c>
      <c r="G495" s="1">
        <v>0</v>
      </c>
      <c r="H495" s="1">
        <v>0</v>
      </c>
      <c r="I495" s="1">
        <v>0</v>
      </c>
      <c r="J495" s="1">
        <v>0</v>
      </c>
      <c r="K495" s="1">
        <v>0</v>
      </c>
      <c r="L495" s="1">
        <v>0</v>
      </c>
      <c r="M495" s="1">
        <v>0</v>
      </c>
      <c r="N495" s="1">
        <v>0</v>
      </c>
      <c r="O495" s="1">
        <v>0</v>
      </c>
      <c r="P495" s="1">
        <v>0</v>
      </c>
      <c r="Q495" s="1">
        <v>0</v>
      </c>
    </row>
    <row r="496" spans="1:17">
      <c r="A496" s="1" t="s">
        <v>687</v>
      </c>
      <c r="B496" s="1" t="s">
        <v>1218</v>
      </c>
      <c r="D496" s="1">
        <v>0</v>
      </c>
      <c r="E496" s="1">
        <v>0</v>
      </c>
      <c r="F496" s="1">
        <v>0</v>
      </c>
      <c r="G496" s="1">
        <v>0</v>
      </c>
      <c r="H496" s="1">
        <v>0</v>
      </c>
      <c r="I496" s="1">
        <v>0</v>
      </c>
      <c r="J496" s="1">
        <v>0</v>
      </c>
      <c r="K496" s="1">
        <v>0</v>
      </c>
      <c r="L496" s="1">
        <v>0</v>
      </c>
      <c r="M496" s="1">
        <v>0</v>
      </c>
      <c r="N496" s="1">
        <v>0</v>
      </c>
      <c r="O496" s="1">
        <v>0</v>
      </c>
      <c r="P496" s="1">
        <v>0</v>
      </c>
      <c r="Q496" s="1">
        <v>0</v>
      </c>
    </row>
  </sheetData>
  <pageMargins left="0.75" right="0.75" top="1" bottom="1" header="0.5" footer="0.5"/>
  <headerFooter alignWithMargins="0">
    <oddHeader>&amp;A</oddHeader>
    <oddFooter>Page &amp;P</oddFooter>
  </headerFooter>
</worksheet>
</file>

<file path=xl/worksheets/sheet12.xml><?xml version="1.0" encoding="utf-8"?>
<worksheet xmlns="http://schemas.openxmlformats.org/spreadsheetml/2006/main" xmlns:r="http://schemas.openxmlformats.org/officeDocument/2006/relationships">
  <sheetPr codeName="Foglio44">
    <pageSetUpPr fitToPage="1"/>
  </sheetPr>
  <dimension ref="A1:Q420"/>
  <sheetViews>
    <sheetView showGridLines="0" zoomScaleNormal="100" workbookViewId="0">
      <pane xSplit="2" ySplit="6" topLeftCell="D28" activePane="bottomRight" state="frozen"/>
      <selection activeCell="C8" sqref="C8"/>
      <selection pane="topRight" activeCell="C8" sqref="C8"/>
      <selection pane="bottomLeft" activeCell="C8" sqref="C8"/>
      <selection pane="bottomRight" activeCell="E9" sqref="E9:L22"/>
    </sheetView>
  </sheetViews>
  <sheetFormatPr defaultColWidth="11.42578125" defaultRowHeight="15"/>
  <cols>
    <col min="1" max="1" width="42.28515625" style="596" customWidth="1"/>
    <col min="2" max="2" width="7" style="690" bestFit="1" customWidth="1"/>
    <col min="3" max="3" width="7.140625" style="690" hidden="1" customWidth="1"/>
    <col min="4" max="4" width="12.7109375" style="1568" customWidth="1"/>
    <col min="5" max="12" width="10" style="596" customWidth="1"/>
    <col min="13" max="14" width="10.28515625" style="596" customWidth="1"/>
    <col min="15" max="16384" width="11.42578125" style="596"/>
  </cols>
  <sheetData>
    <row r="1" spans="1:17" s="595" customFormat="1" ht="16.5" customHeight="1">
      <c r="A1" s="595" t="str">
        <f>'t1'!A1</f>
        <v>COMPARTO SERVIZIO SANITARIO NAZIONALE - anno 2017</v>
      </c>
      <c r="B1" s="629"/>
      <c r="C1" s="629"/>
      <c r="D1" s="1560"/>
      <c r="F1" s="1814" t="str">
        <f>IF(STRUTTURE!A2=0,"",STRUTTURE!A2)</f>
        <v/>
      </c>
      <c r="G1" s="1814" t="str">
        <f>IF(STRUTTURE!A3=0,"",STRUTTURE!A3)</f>
        <v>030922</v>
      </c>
      <c r="H1" s="1814" t="str">
        <f>IF(STRUTTURE!A4=0,"",STRUTTURE!A4)</f>
        <v/>
      </c>
      <c r="I1" s="1814" t="str">
        <f>IF(STRUTTURE!A5=0,"",STRUTTURE!A5)</f>
        <v/>
      </c>
      <c r="J1" s="1814" t="str">
        <f>IF(STRUTTURE!A6=0,"",STRUTTURE!A6)</f>
        <v/>
      </c>
      <c r="K1" s="1814" t="str">
        <f>IF(STRUTTURE!A7=0,"",STRUTTURE!A7)</f>
        <v/>
      </c>
      <c r="L1" s="1814" t="str">
        <f>IF(STRUTTURE!A8=0,"",STRUTTURE!A8)</f>
        <v/>
      </c>
      <c r="M1" s="1814" t="str">
        <f>IF(STRUTTURE!A9=0,"",STRUTTURE!A9)</f>
        <v/>
      </c>
      <c r="N1" s="1814" t="str">
        <f>IF(STRUTTURE!A10=0,"",STRUTTURE!A10)</f>
        <v/>
      </c>
      <c r="O1" s="1814" t="str">
        <f>IF(STRUTTURE!A11=0,"",STRUTTURE!A11)</f>
        <v/>
      </c>
      <c r="P1" s="1814" t="str">
        <f>IF(STRUTTURE!A12=0,"",STRUTTURE!A12)</f>
        <v/>
      </c>
      <c r="Q1" s="1814" t="str">
        <f>IF(STRUTTURE!A13=0,"",STRUTTURE!A13)</f>
        <v/>
      </c>
    </row>
    <row r="2" spans="1:17" ht="70.5" customHeight="1">
      <c r="B2" s="630"/>
      <c r="C2" s="630"/>
      <c r="D2" s="1561"/>
    </row>
    <row r="3" spans="1:17" ht="51" customHeight="1" thickBot="1">
      <c r="A3" s="631" t="s">
        <v>1219</v>
      </c>
      <c r="B3" s="630"/>
      <c r="C3" s="630"/>
      <c r="D3" s="1561"/>
      <c r="E3" s="632"/>
      <c r="F3" s="632"/>
      <c r="M3" s="632"/>
      <c r="N3" s="632"/>
    </row>
    <row r="4" spans="1:17" ht="15.75" thickBot="1">
      <c r="A4" s="633" t="s">
        <v>1220</v>
      </c>
      <c r="B4" s="634" t="s">
        <v>587</v>
      </c>
      <c r="C4" s="635"/>
      <c r="D4" s="1562" t="s">
        <v>588</v>
      </c>
      <c r="E4" s="636" t="s">
        <v>589</v>
      </c>
      <c r="F4" s="637"/>
      <c r="G4" s="638"/>
      <c r="H4" s="638"/>
      <c r="I4" s="637" t="s">
        <v>590</v>
      </c>
      <c r="J4" s="637"/>
      <c r="K4" s="639"/>
      <c r="L4" s="639"/>
      <c r="M4" s="2496" t="s">
        <v>593</v>
      </c>
      <c r="N4" s="2497"/>
    </row>
    <row r="5" spans="1:17" ht="15.75" thickBot="1">
      <c r="A5" s="640" t="s">
        <v>32</v>
      </c>
      <c r="B5" s="641"/>
      <c r="C5" s="642"/>
      <c r="D5" s="1563"/>
      <c r="E5" s="2498" t="s">
        <v>594</v>
      </c>
      <c r="F5" s="2499"/>
      <c r="G5" s="2500" t="s">
        <v>595</v>
      </c>
      <c r="H5" s="2499"/>
      <c r="I5" s="2500" t="s">
        <v>1221</v>
      </c>
      <c r="J5" s="2499"/>
      <c r="K5" s="2500" t="s">
        <v>1222</v>
      </c>
      <c r="L5" s="2499"/>
      <c r="M5" s="2501" t="str">
        <f>"AL 31/12/"&amp;'t1'!M1</f>
        <v>AL 31/12/2017</v>
      </c>
      <c r="N5" s="2502"/>
    </row>
    <row r="6" spans="1:17" ht="15.75" thickBot="1">
      <c r="A6" s="640" t="s">
        <v>32</v>
      </c>
      <c r="B6" s="643"/>
      <c r="C6" s="642"/>
      <c r="D6" s="1563"/>
      <c r="E6" s="644" t="s">
        <v>279</v>
      </c>
      <c r="F6" s="645" t="s">
        <v>280</v>
      </c>
      <c r="G6" s="599" t="s">
        <v>279</v>
      </c>
      <c r="H6" s="645" t="s">
        <v>280</v>
      </c>
      <c r="I6" s="599" t="s">
        <v>279</v>
      </c>
      <c r="J6" s="645" t="s">
        <v>280</v>
      </c>
      <c r="K6" s="599" t="s">
        <v>279</v>
      </c>
      <c r="L6" s="645" t="s">
        <v>280</v>
      </c>
      <c r="M6" s="599" t="s">
        <v>279</v>
      </c>
      <c r="N6" s="646" t="s">
        <v>280</v>
      </c>
    </row>
    <row r="7" spans="1:17" ht="15" customHeight="1" thickBot="1">
      <c r="A7" s="647" t="s">
        <v>1223</v>
      </c>
      <c r="B7" s="648"/>
      <c r="C7" s="649"/>
      <c r="D7" s="1564"/>
      <c r="E7" s="650" t="s">
        <v>32</v>
      </c>
      <c r="F7" s="651" t="s">
        <v>32</v>
      </c>
      <c r="G7" s="651" t="s">
        <v>32</v>
      </c>
      <c r="H7" s="651" t="s">
        <v>32</v>
      </c>
      <c r="I7" s="651" t="s">
        <v>32</v>
      </c>
      <c r="J7" s="651" t="s">
        <v>32</v>
      </c>
      <c r="K7" s="651" t="s">
        <v>32</v>
      </c>
      <c r="L7" s="651" t="s">
        <v>32</v>
      </c>
      <c r="M7" s="651"/>
      <c r="N7" s="652"/>
    </row>
    <row r="8" spans="1:17" ht="15" hidden="1" customHeight="1" thickBot="1">
      <c r="A8" s="1474"/>
      <c r="B8" s="648"/>
      <c r="C8" s="649"/>
      <c r="D8" s="1564"/>
      <c r="E8" s="650">
        <v>0</v>
      </c>
      <c r="F8" s="651">
        <v>0</v>
      </c>
      <c r="G8" s="651">
        <v>0</v>
      </c>
      <c r="H8" s="651">
        <v>0</v>
      </c>
      <c r="I8" s="651">
        <v>0</v>
      </c>
      <c r="J8" s="651">
        <v>0</v>
      </c>
      <c r="K8" s="651">
        <v>0</v>
      </c>
      <c r="L8" s="651">
        <v>0</v>
      </c>
      <c r="M8" s="651">
        <v>0</v>
      </c>
      <c r="N8" s="652">
        <v>0</v>
      </c>
    </row>
    <row r="9" spans="1:17" s="658" customFormat="1" ht="15" customHeight="1">
      <c r="A9" s="653" t="s">
        <v>1224</v>
      </c>
      <c r="B9" s="654" t="s">
        <v>1225</v>
      </c>
      <c r="C9" s="655">
        <v>1</v>
      </c>
      <c r="D9" s="1565" t="s">
        <v>2629</v>
      </c>
      <c r="E9" s="741">
        <v>10</v>
      </c>
      <c r="F9" s="741">
        <v>2</v>
      </c>
      <c r="G9" s="741">
        <v>0</v>
      </c>
      <c r="H9" s="741">
        <v>0</v>
      </c>
      <c r="I9" s="741">
        <v>0</v>
      </c>
      <c r="J9" s="741">
        <v>0</v>
      </c>
      <c r="K9" s="741">
        <v>0</v>
      </c>
      <c r="L9" s="741">
        <v>0</v>
      </c>
      <c r="M9" s="656">
        <f>E9+G9</f>
        <v>10</v>
      </c>
      <c r="N9" s="657">
        <f>F9+H9</f>
        <v>2</v>
      </c>
    </row>
    <row r="10" spans="1:17" s="658" customFormat="1" ht="15" customHeight="1">
      <c r="A10" s="659" t="s">
        <v>1226</v>
      </c>
      <c r="B10" s="660" t="s">
        <v>1227</v>
      </c>
      <c r="C10" s="661">
        <v>1</v>
      </c>
      <c r="D10" s="1566" t="str">
        <f>CONCATENATE(D$9)</f>
        <v>030922</v>
      </c>
      <c r="E10" s="744">
        <v>0</v>
      </c>
      <c r="F10" s="744">
        <v>0</v>
      </c>
      <c r="G10" s="743">
        <v>0</v>
      </c>
      <c r="H10" s="744">
        <v>0</v>
      </c>
      <c r="I10" s="743">
        <v>0</v>
      </c>
      <c r="J10" s="744">
        <v>0</v>
      </c>
      <c r="K10" s="743">
        <v>0</v>
      </c>
      <c r="L10" s="744">
        <v>0</v>
      </c>
      <c r="M10" s="662">
        <f t="shared" ref="M10:N50" si="0">E10+G10</f>
        <v>0</v>
      </c>
      <c r="N10" s="663">
        <f t="shared" si="0"/>
        <v>0</v>
      </c>
    </row>
    <row r="11" spans="1:17" s="658" customFormat="1" ht="15" customHeight="1">
      <c r="A11" s="659" t="s">
        <v>1228</v>
      </c>
      <c r="B11" s="660" t="s">
        <v>1229</v>
      </c>
      <c r="C11" s="664">
        <v>1</v>
      </c>
      <c r="D11" s="1566" t="str">
        <f t="shared" ref="D11:D22" si="1">CONCATENATE(D$9)</f>
        <v>030922</v>
      </c>
      <c r="E11" s="744">
        <v>0</v>
      </c>
      <c r="F11" s="744">
        <v>0</v>
      </c>
      <c r="G11" s="743">
        <v>0</v>
      </c>
      <c r="H11" s="744">
        <v>0</v>
      </c>
      <c r="I11" s="743">
        <v>0</v>
      </c>
      <c r="J11" s="744">
        <v>0</v>
      </c>
      <c r="K11" s="743">
        <v>0</v>
      </c>
      <c r="L11" s="744">
        <v>0</v>
      </c>
      <c r="M11" s="662">
        <f t="shared" si="0"/>
        <v>0</v>
      </c>
      <c r="N11" s="663">
        <f t="shared" si="0"/>
        <v>0</v>
      </c>
    </row>
    <row r="12" spans="1:17" s="658" customFormat="1" ht="15" customHeight="1">
      <c r="A12" s="659" t="s">
        <v>1230</v>
      </c>
      <c r="B12" s="660" t="s">
        <v>1231</v>
      </c>
      <c r="C12" s="664">
        <v>1</v>
      </c>
      <c r="D12" s="1566" t="str">
        <f t="shared" si="1"/>
        <v>030922</v>
      </c>
      <c r="E12" s="744">
        <v>0</v>
      </c>
      <c r="F12" s="744">
        <v>0</v>
      </c>
      <c r="G12" s="743">
        <v>0</v>
      </c>
      <c r="H12" s="744">
        <v>0</v>
      </c>
      <c r="I12" s="743">
        <v>0</v>
      </c>
      <c r="J12" s="744">
        <v>0</v>
      </c>
      <c r="K12" s="743">
        <v>0</v>
      </c>
      <c r="L12" s="744">
        <v>0</v>
      </c>
      <c r="M12" s="662">
        <f t="shared" si="0"/>
        <v>0</v>
      </c>
      <c r="N12" s="663">
        <f t="shared" si="0"/>
        <v>0</v>
      </c>
    </row>
    <row r="13" spans="1:17" s="658" customFormat="1" ht="15" customHeight="1">
      <c r="A13" s="659" t="s">
        <v>1232</v>
      </c>
      <c r="B13" s="660" t="s">
        <v>1233</v>
      </c>
      <c r="C13" s="664">
        <v>1</v>
      </c>
      <c r="D13" s="1566" t="str">
        <f t="shared" si="1"/>
        <v>030922</v>
      </c>
      <c r="E13" s="744">
        <v>1</v>
      </c>
      <c r="F13" s="744">
        <v>0</v>
      </c>
      <c r="G13" s="743">
        <v>0</v>
      </c>
      <c r="H13" s="744">
        <v>0</v>
      </c>
      <c r="I13" s="743">
        <v>0</v>
      </c>
      <c r="J13" s="744">
        <v>0</v>
      </c>
      <c r="K13" s="743">
        <v>0</v>
      </c>
      <c r="L13" s="744">
        <v>0</v>
      </c>
      <c r="M13" s="662">
        <f t="shared" si="0"/>
        <v>1</v>
      </c>
      <c r="N13" s="663">
        <f t="shared" si="0"/>
        <v>0</v>
      </c>
    </row>
    <row r="14" spans="1:17" s="658" customFormat="1" ht="15" customHeight="1">
      <c r="A14" s="659" t="s">
        <v>1234</v>
      </c>
      <c r="B14" s="660" t="s">
        <v>1235</v>
      </c>
      <c r="C14" s="664">
        <v>1</v>
      </c>
      <c r="D14" s="1566" t="str">
        <f t="shared" si="1"/>
        <v>030922</v>
      </c>
      <c r="E14" s="744">
        <v>0</v>
      </c>
      <c r="F14" s="744">
        <v>0</v>
      </c>
      <c r="G14" s="743">
        <v>0</v>
      </c>
      <c r="H14" s="744">
        <v>0</v>
      </c>
      <c r="I14" s="743">
        <v>0</v>
      </c>
      <c r="J14" s="744">
        <v>0</v>
      </c>
      <c r="K14" s="743">
        <v>0</v>
      </c>
      <c r="L14" s="744">
        <v>0</v>
      </c>
      <c r="M14" s="662">
        <f t="shared" si="0"/>
        <v>0</v>
      </c>
      <c r="N14" s="663">
        <f t="shared" si="0"/>
        <v>0</v>
      </c>
    </row>
    <row r="15" spans="1:17" s="658" customFormat="1" ht="15" customHeight="1">
      <c r="A15" s="659" t="s">
        <v>1236</v>
      </c>
      <c r="B15" s="660" t="s">
        <v>1237</v>
      </c>
      <c r="C15" s="664">
        <v>1</v>
      </c>
      <c r="D15" s="1566" t="str">
        <f t="shared" si="1"/>
        <v>030922</v>
      </c>
      <c r="E15" s="744">
        <v>0</v>
      </c>
      <c r="F15" s="744">
        <v>0</v>
      </c>
      <c r="G15" s="743">
        <v>0</v>
      </c>
      <c r="H15" s="744">
        <v>0</v>
      </c>
      <c r="I15" s="743">
        <v>0</v>
      </c>
      <c r="J15" s="744">
        <v>0</v>
      </c>
      <c r="K15" s="743">
        <v>0</v>
      </c>
      <c r="L15" s="744">
        <v>0</v>
      </c>
      <c r="M15" s="662">
        <f t="shared" si="0"/>
        <v>0</v>
      </c>
      <c r="N15" s="663">
        <f t="shared" si="0"/>
        <v>0</v>
      </c>
    </row>
    <row r="16" spans="1:17" s="658" customFormat="1" ht="15" customHeight="1">
      <c r="A16" s="659" t="s">
        <v>1238</v>
      </c>
      <c r="B16" s="660" t="s">
        <v>1239</v>
      </c>
      <c r="C16" s="664">
        <v>1</v>
      </c>
      <c r="D16" s="1566" t="str">
        <f t="shared" si="1"/>
        <v>030922</v>
      </c>
      <c r="E16" s="744">
        <v>0</v>
      </c>
      <c r="F16" s="744">
        <v>0</v>
      </c>
      <c r="G16" s="743">
        <v>0</v>
      </c>
      <c r="H16" s="744">
        <v>0</v>
      </c>
      <c r="I16" s="743">
        <v>0</v>
      </c>
      <c r="J16" s="744">
        <v>0</v>
      </c>
      <c r="K16" s="743">
        <v>0</v>
      </c>
      <c r="L16" s="744">
        <v>0</v>
      </c>
      <c r="M16" s="662">
        <f t="shared" si="0"/>
        <v>0</v>
      </c>
      <c r="N16" s="663">
        <f t="shared" si="0"/>
        <v>0</v>
      </c>
    </row>
    <row r="17" spans="1:14" s="658" customFormat="1" ht="15" customHeight="1">
      <c r="A17" s="659" t="s">
        <v>1240</v>
      </c>
      <c r="B17" s="660" t="s">
        <v>1241</v>
      </c>
      <c r="C17" s="664">
        <v>1</v>
      </c>
      <c r="D17" s="1566" t="str">
        <f t="shared" si="1"/>
        <v>030922</v>
      </c>
      <c r="E17" s="744">
        <v>0</v>
      </c>
      <c r="F17" s="744">
        <v>0</v>
      </c>
      <c r="G17" s="743">
        <v>0</v>
      </c>
      <c r="H17" s="744">
        <v>0</v>
      </c>
      <c r="I17" s="743">
        <v>0</v>
      </c>
      <c r="J17" s="744">
        <v>0</v>
      </c>
      <c r="K17" s="743">
        <v>0</v>
      </c>
      <c r="L17" s="744">
        <v>0</v>
      </c>
      <c r="M17" s="662">
        <f t="shared" si="0"/>
        <v>0</v>
      </c>
      <c r="N17" s="663">
        <f t="shared" si="0"/>
        <v>0</v>
      </c>
    </row>
    <row r="18" spans="1:14" s="658" customFormat="1" ht="15" customHeight="1">
      <c r="A18" s="659" t="s">
        <v>1242</v>
      </c>
      <c r="B18" s="660" t="s">
        <v>1243</v>
      </c>
      <c r="C18" s="664">
        <v>1</v>
      </c>
      <c r="D18" s="1566" t="str">
        <f t="shared" si="1"/>
        <v>030922</v>
      </c>
      <c r="E18" s="744">
        <v>0</v>
      </c>
      <c r="F18" s="744">
        <v>0</v>
      </c>
      <c r="G18" s="743">
        <v>0</v>
      </c>
      <c r="H18" s="744">
        <v>0</v>
      </c>
      <c r="I18" s="743">
        <v>0</v>
      </c>
      <c r="J18" s="744">
        <v>0</v>
      </c>
      <c r="K18" s="743">
        <v>0</v>
      </c>
      <c r="L18" s="744">
        <v>0</v>
      </c>
      <c r="M18" s="662">
        <f t="shared" si="0"/>
        <v>0</v>
      </c>
      <c r="N18" s="663">
        <f t="shared" si="0"/>
        <v>0</v>
      </c>
    </row>
    <row r="19" spans="1:14" s="658" customFormat="1" ht="15" customHeight="1">
      <c r="A19" s="659" t="s">
        <v>1244</v>
      </c>
      <c r="B19" s="660" t="s">
        <v>1245</v>
      </c>
      <c r="C19" s="664">
        <v>1</v>
      </c>
      <c r="D19" s="1566" t="str">
        <f t="shared" si="1"/>
        <v>030922</v>
      </c>
      <c r="E19" s="744">
        <v>0</v>
      </c>
      <c r="F19" s="744">
        <v>0</v>
      </c>
      <c r="G19" s="743">
        <v>0</v>
      </c>
      <c r="H19" s="744">
        <v>0</v>
      </c>
      <c r="I19" s="743">
        <v>0</v>
      </c>
      <c r="J19" s="744">
        <v>0</v>
      </c>
      <c r="K19" s="743">
        <v>0</v>
      </c>
      <c r="L19" s="744">
        <v>0</v>
      </c>
      <c r="M19" s="662">
        <f t="shared" si="0"/>
        <v>0</v>
      </c>
      <c r="N19" s="663">
        <f t="shared" si="0"/>
        <v>0</v>
      </c>
    </row>
    <row r="20" spans="1:14" s="658" customFormat="1" ht="15" customHeight="1">
      <c r="A20" s="659" t="s">
        <v>1246</v>
      </c>
      <c r="B20" s="660" t="s">
        <v>1247</v>
      </c>
      <c r="C20" s="664">
        <v>1</v>
      </c>
      <c r="D20" s="1566" t="str">
        <f t="shared" si="1"/>
        <v>030922</v>
      </c>
      <c r="E20" s="744">
        <v>0</v>
      </c>
      <c r="F20" s="744">
        <v>0</v>
      </c>
      <c r="G20" s="743">
        <v>0</v>
      </c>
      <c r="H20" s="744">
        <v>0</v>
      </c>
      <c r="I20" s="743">
        <v>0</v>
      </c>
      <c r="J20" s="744">
        <v>0</v>
      </c>
      <c r="K20" s="743">
        <v>0</v>
      </c>
      <c r="L20" s="744">
        <v>0</v>
      </c>
      <c r="M20" s="662">
        <f t="shared" si="0"/>
        <v>0</v>
      </c>
      <c r="N20" s="663">
        <f t="shared" si="0"/>
        <v>0</v>
      </c>
    </row>
    <row r="21" spans="1:14" s="658" customFormat="1" ht="15" customHeight="1">
      <c r="A21" s="659" t="s">
        <v>1248</v>
      </c>
      <c r="B21" s="660" t="s">
        <v>1249</v>
      </c>
      <c r="C21" s="665">
        <v>1</v>
      </c>
      <c r="D21" s="1566" t="str">
        <f t="shared" si="1"/>
        <v>030922</v>
      </c>
      <c r="E21" s="744">
        <v>0</v>
      </c>
      <c r="F21" s="744">
        <v>0</v>
      </c>
      <c r="G21" s="743">
        <v>0</v>
      </c>
      <c r="H21" s="744">
        <v>0</v>
      </c>
      <c r="I21" s="743">
        <v>0</v>
      </c>
      <c r="J21" s="744">
        <v>0</v>
      </c>
      <c r="K21" s="743">
        <v>0</v>
      </c>
      <c r="L21" s="744">
        <v>0</v>
      </c>
      <c r="M21" s="662">
        <f t="shared" si="0"/>
        <v>0</v>
      </c>
      <c r="N21" s="663">
        <f t="shared" si="0"/>
        <v>0</v>
      </c>
    </row>
    <row r="22" spans="1:14" s="658" customFormat="1" ht="15" customHeight="1" thickBot="1">
      <c r="A22" s="659" t="s">
        <v>1250</v>
      </c>
      <c r="B22" s="665" t="s">
        <v>1251</v>
      </c>
      <c r="C22" s="655">
        <v>1</v>
      </c>
      <c r="D22" s="1566" t="str">
        <f t="shared" si="1"/>
        <v>030922</v>
      </c>
      <c r="E22" s="744">
        <v>0</v>
      </c>
      <c r="F22" s="746">
        <v>0</v>
      </c>
      <c r="G22" s="745">
        <v>0</v>
      </c>
      <c r="H22" s="746">
        <v>0</v>
      </c>
      <c r="I22" s="745">
        <v>0</v>
      </c>
      <c r="J22" s="746">
        <v>0</v>
      </c>
      <c r="K22" s="745">
        <v>0</v>
      </c>
      <c r="L22" s="746">
        <v>0</v>
      </c>
      <c r="M22" s="666">
        <f t="shared" si="0"/>
        <v>0</v>
      </c>
      <c r="N22" s="667">
        <f t="shared" si="0"/>
        <v>0</v>
      </c>
    </row>
    <row r="23" spans="1:14" s="658" customFormat="1" ht="15" customHeight="1" thickBot="1">
      <c r="A23" s="668" t="s">
        <v>1252</v>
      </c>
      <c r="B23" s="669"/>
      <c r="C23" s="670"/>
      <c r="D23" s="1566"/>
      <c r="E23" s="747"/>
      <c r="F23" s="602"/>
      <c r="G23" s="602"/>
      <c r="H23" s="602"/>
      <c r="I23" s="602"/>
      <c r="J23" s="602"/>
      <c r="K23" s="602"/>
      <c r="L23" s="602"/>
      <c r="M23" s="671"/>
      <c r="N23" s="672"/>
    </row>
    <row r="24" spans="1:14" s="658" customFormat="1" ht="15" customHeight="1">
      <c r="A24" s="653" t="s">
        <v>1253</v>
      </c>
      <c r="B24" s="654" t="s">
        <v>1254</v>
      </c>
      <c r="C24" s="655">
        <v>1</v>
      </c>
      <c r="D24" s="1566" t="str">
        <f t="shared" ref="D24:D29" si="2">CONCATENATE(D$9)</f>
        <v>030922</v>
      </c>
      <c r="E24" s="741">
        <f>IF(ISERROR(VLOOKUP(CONCATENATE($B24,"-",$C24),IN_1B!$B$2:$U$2962,3,FALSE))=TRUE,"",VLOOKUP(CONCATENATE($B24,"-",$C24),IN_1B!$B$2:$U$2962,3,FALSE))</f>
        <v>0</v>
      </c>
      <c r="F24" s="742">
        <f>IF(ISERROR(VLOOKUP(CONCATENATE($B24,"-",$C24),IN_1B!$B$2:$U$2962,4,FALSE))=TRUE,"",VLOOKUP(CONCATENATE($B24,"-",$C24),IN_1B!$B$2:$U$2962,4,FALSE))</f>
        <v>0</v>
      </c>
      <c r="G24" s="741">
        <f>IF(ISERROR(VLOOKUP(CONCATENATE($B24,"-",$C24),IN_1B!$B$2:$U$2962,5,FALSE))=TRUE,"",VLOOKUP(CONCATENATE($B24,"-",$C24),IN_1B!$B$2:$U$2962,5,FALSE))</f>
        <v>0</v>
      </c>
      <c r="H24" s="742">
        <f>IF(ISERROR(VLOOKUP(CONCATENATE($B24,"-",$C24),IN_1B!$B$2:$U$2962,6,FALSE))=TRUE,"",VLOOKUP(CONCATENATE($B24,"-",$C24),IN_1B!$B$2:$U$2962,6,FALSE))</f>
        <v>0</v>
      </c>
      <c r="I24" s="741">
        <f>IF(ISERROR(VLOOKUP(CONCATENATE($B24,"-",$C24),IN_1B!$B$2:$U$2962,7,FALSE))=TRUE,"",VLOOKUP(CONCATENATE($B24,"-",$C24),IN_1B!$B$2:$U$2962,7,FALSE))</f>
        <v>0</v>
      </c>
      <c r="J24" s="742">
        <f>IF(ISERROR(VLOOKUP(CONCATENATE($B24,"-",$C24),IN_1B!$B$2:$U$2962,8,FALSE))=TRUE,"",VLOOKUP(CONCATENATE($B24,"-",$C24),IN_1B!$B$2:$U$2962,8,FALSE))</f>
        <v>0</v>
      </c>
      <c r="K24" s="741">
        <f>IF(ISERROR(VLOOKUP(CONCATENATE($B24,"-",$C24),IN_1B!$B$2:$U$2962,9,FALSE))=TRUE,"",VLOOKUP(CONCATENATE($B24,"-",$C24),IN_1B!$B$2:$U$2962,9,FALSE))</f>
        <v>0</v>
      </c>
      <c r="L24" s="742">
        <f>IF(ISERROR(VLOOKUP(CONCATENATE($B24,"-",$C24),IN_1B!$B$2:$U$2962,10,FALSE))=TRUE,"",VLOOKUP(CONCATENATE($B24,"-",$C24),IN_1B!$B$2:$U$2962,10,FALSE))</f>
        <v>0</v>
      </c>
      <c r="M24" s="656">
        <f t="shared" si="0"/>
        <v>0</v>
      </c>
      <c r="N24" s="657">
        <f t="shared" si="0"/>
        <v>0</v>
      </c>
    </row>
    <row r="25" spans="1:14" s="658" customFormat="1" ht="15" customHeight="1">
      <c r="A25" s="659" t="s">
        <v>1255</v>
      </c>
      <c r="B25" s="660" t="s">
        <v>1256</v>
      </c>
      <c r="C25" s="661">
        <v>1</v>
      </c>
      <c r="D25" s="1566" t="str">
        <f t="shared" si="2"/>
        <v>030922</v>
      </c>
      <c r="E25" s="743">
        <f>IF(ISERROR(VLOOKUP(CONCATENATE($B25,"-",$C25),IN_1B!$B$2:$U$2962,3,FALSE))=TRUE,"",VLOOKUP(CONCATENATE($B25,"-",$C25),IN_1B!$B$2:$U$2962,3,FALSE))</f>
        <v>0</v>
      </c>
      <c r="F25" s="744">
        <f>IF(ISERROR(VLOOKUP(CONCATENATE($B25,"-",$C25),IN_1B!$B$2:$U$2962,4,FALSE))=TRUE,"",VLOOKUP(CONCATENATE($B25,"-",$C25),IN_1B!$B$2:$U$2962,4,FALSE))</f>
        <v>0</v>
      </c>
      <c r="G25" s="743">
        <f>IF(ISERROR(VLOOKUP(CONCATENATE($B25,"-",$C25),IN_1B!$B$2:$U$2962,5,FALSE))=TRUE,"",VLOOKUP(CONCATENATE($B25,"-",$C25),IN_1B!$B$2:$U$2962,5,FALSE))</f>
        <v>0</v>
      </c>
      <c r="H25" s="744">
        <f>IF(ISERROR(VLOOKUP(CONCATENATE($B25,"-",$C25),IN_1B!$B$2:$U$2962,6,FALSE))=TRUE,"",VLOOKUP(CONCATENATE($B25,"-",$C25),IN_1B!$B$2:$U$2962,6,FALSE))</f>
        <v>0</v>
      </c>
      <c r="I25" s="743">
        <f>IF(ISERROR(VLOOKUP(CONCATENATE($B25,"-",$C25),IN_1B!$B$2:$U$2962,7,FALSE))=TRUE,"",VLOOKUP(CONCATENATE($B25,"-",$C25),IN_1B!$B$2:$U$2962,7,FALSE))</f>
        <v>0</v>
      </c>
      <c r="J25" s="744">
        <f>IF(ISERROR(VLOOKUP(CONCATENATE($B25,"-",$C25),IN_1B!$B$2:$U$2962,8,FALSE))=TRUE,"",VLOOKUP(CONCATENATE($B25,"-",$C25),IN_1B!$B$2:$U$2962,8,FALSE))</f>
        <v>0</v>
      </c>
      <c r="K25" s="743">
        <f>IF(ISERROR(VLOOKUP(CONCATENATE($B25,"-",$C25),IN_1B!$B$2:$U$2962,9,FALSE))=TRUE,"",VLOOKUP(CONCATENATE($B25,"-",$C25),IN_1B!$B$2:$U$2962,9,FALSE))</f>
        <v>0</v>
      </c>
      <c r="L25" s="744">
        <f>IF(ISERROR(VLOOKUP(CONCATENATE($B25,"-",$C25),IN_1B!$B$2:$U$2962,10,FALSE))=TRUE,"",VLOOKUP(CONCATENATE($B25,"-",$C25),IN_1B!$B$2:$U$2962,10,FALSE))</f>
        <v>0</v>
      </c>
      <c r="M25" s="662">
        <f t="shared" si="0"/>
        <v>0</v>
      </c>
      <c r="N25" s="663">
        <f t="shared" si="0"/>
        <v>0</v>
      </c>
    </row>
    <row r="26" spans="1:14" s="658" customFormat="1" ht="15" customHeight="1">
      <c r="A26" s="659" t="s">
        <v>1257</v>
      </c>
      <c r="B26" s="660" t="s">
        <v>1258</v>
      </c>
      <c r="C26" s="664">
        <v>1</v>
      </c>
      <c r="D26" s="1566" t="str">
        <f t="shared" si="2"/>
        <v>030922</v>
      </c>
      <c r="E26" s="743">
        <f>IF(ISERROR(VLOOKUP(CONCATENATE($B26,"-",$C26),IN_1B!$B$2:$U$2962,3,FALSE))=TRUE,"",VLOOKUP(CONCATENATE($B26,"-",$C26),IN_1B!$B$2:$U$2962,3,FALSE))</f>
        <v>0</v>
      </c>
      <c r="F26" s="744">
        <f>IF(ISERROR(VLOOKUP(CONCATENATE($B26,"-",$C26),IN_1B!$B$2:$U$2962,4,FALSE))=TRUE,"",VLOOKUP(CONCATENATE($B26,"-",$C26),IN_1B!$B$2:$U$2962,4,FALSE))</f>
        <v>0</v>
      </c>
      <c r="G26" s="743">
        <f>IF(ISERROR(VLOOKUP(CONCATENATE($B26,"-",$C26),IN_1B!$B$2:$U$2962,5,FALSE))=TRUE,"",VLOOKUP(CONCATENATE($B26,"-",$C26),IN_1B!$B$2:$U$2962,5,FALSE))</f>
        <v>0</v>
      </c>
      <c r="H26" s="744">
        <f>IF(ISERROR(VLOOKUP(CONCATENATE($B26,"-",$C26),IN_1B!$B$2:$U$2962,6,FALSE))=TRUE,"",VLOOKUP(CONCATENATE($B26,"-",$C26),IN_1B!$B$2:$U$2962,6,FALSE))</f>
        <v>0</v>
      </c>
      <c r="I26" s="743">
        <f>IF(ISERROR(VLOOKUP(CONCATENATE($B26,"-",$C26),IN_1B!$B$2:$U$2962,7,FALSE))=TRUE,"",VLOOKUP(CONCATENATE($B26,"-",$C26),IN_1B!$B$2:$U$2962,7,FALSE))</f>
        <v>0</v>
      </c>
      <c r="J26" s="744">
        <f>IF(ISERROR(VLOOKUP(CONCATENATE($B26,"-",$C26),IN_1B!$B$2:$U$2962,8,FALSE))=TRUE,"",VLOOKUP(CONCATENATE($B26,"-",$C26),IN_1B!$B$2:$U$2962,8,FALSE))</f>
        <v>0</v>
      </c>
      <c r="K26" s="743">
        <f>IF(ISERROR(VLOOKUP(CONCATENATE($B26,"-",$C26),IN_1B!$B$2:$U$2962,9,FALSE))=TRUE,"",VLOOKUP(CONCATENATE($B26,"-",$C26),IN_1B!$B$2:$U$2962,9,FALSE))</f>
        <v>0</v>
      </c>
      <c r="L26" s="744">
        <f>IF(ISERROR(VLOOKUP(CONCATENATE($B26,"-",$C26),IN_1B!$B$2:$U$2962,10,FALSE))=TRUE,"",VLOOKUP(CONCATENATE($B26,"-",$C26),IN_1B!$B$2:$U$2962,10,FALSE))</f>
        <v>0</v>
      </c>
      <c r="M26" s="662">
        <f t="shared" si="0"/>
        <v>0</v>
      </c>
      <c r="N26" s="663">
        <f t="shared" si="0"/>
        <v>0</v>
      </c>
    </row>
    <row r="27" spans="1:14" s="658" customFormat="1" ht="15" customHeight="1">
      <c r="A27" s="659" t="s">
        <v>1259</v>
      </c>
      <c r="B27" s="660" t="s">
        <v>1260</v>
      </c>
      <c r="C27" s="664">
        <v>1</v>
      </c>
      <c r="D27" s="1566" t="str">
        <f t="shared" si="2"/>
        <v>030922</v>
      </c>
      <c r="E27" s="743">
        <f>IF(ISERROR(VLOOKUP(CONCATENATE($B27,"-",$C27),IN_1B!$B$2:$U$2962,3,FALSE))=TRUE,"",VLOOKUP(CONCATENATE($B27,"-",$C27),IN_1B!$B$2:$U$2962,3,FALSE))</f>
        <v>0</v>
      </c>
      <c r="F27" s="744">
        <f>IF(ISERROR(VLOOKUP(CONCATENATE($B27,"-",$C27),IN_1B!$B$2:$U$2962,4,FALSE))=TRUE,"",VLOOKUP(CONCATENATE($B27,"-",$C27),IN_1B!$B$2:$U$2962,4,FALSE))</f>
        <v>0</v>
      </c>
      <c r="G27" s="743">
        <f>IF(ISERROR(VLOOKUP(CONCATENATE($B27,"-",$C27),IN_1B!$B$2:$U$2962,5,FALSE))=TRUE,"",VLOOKUP(CONCATENATE($B27,"-",$C27),IN_1B!$B$2:$U$2962,5,FALSE))</f>
        <v>0</v>
      </c>
      <c r="H27" s="744">
        <f>IF(ISERROR(VLOOKUP(CONCATENATE($B27,"-",$C27),IN_1B!$B$2:$U$2962,6,FALSE))=TRUE,"",VLOOKUP(CONCATENATE($B27,"-",$C27),IN_1B!$B$2:$U$2962,6,FALSE))</f>
        <v>0</v>
      </c>
      <c r="I27" s="743">
        <f>IF(ISERROR(VLOOKUP(CONCATENATE($B27,"-",$C27),IN_1B!$B$2:$U$2962,7,FALSE))=TRUE,"",VLOOKUP(CONCATENATE($B27,"-",$C27),IN_1B!$B$2:$U$2962,7,FALSE))</f>
        <v>0</v>
      </c>
      <c r="J27" s="744">
        <f>IF(ISERROR(VLOOKUP(CONCATENATE($B27,"-",$C27),IN_1B!$B$2:$U$2962,8,FALSE))=TRUE,"",VLOOKUP(CONCATENATE($B27,"-",$C27),IN_1B!$B$2:$U$2962,8,FALSE))</f>
        <v>0</v>
      </c>
      <c r="K27" s="743">
        <f>IF(ISERROR(VLOOKUP(CONCATENATE($B27,"-",$C27),IN_1B!$B$2:$U$2962,9,FALSE))=TRUE,"",VLOOKUP(CONCATENATE($B27,"-",$C27),IN_1B!$B$2:$U$2962,9,FALSE))</f>
        <v>0</v>
      </c>
      <c r="L27" s="744">
        <f>IF(ISERROR(VLOOKUP(CONCATENATE($B27,"-",$C27),IN_1B!$B$2:$U$2962,10,FALSE))=TRUE,"",VLOOKUP(CONCATENATE($B27,"-",$C27),IN_1B!$B$2:$U$2962,10,FALSE))</f>
        <v>0</v>
      </c>
      <c r="M27" s="662">
        <f t="shared" si="0"/>
        <v>0</v>
      </c>
      <c r="N27" s="663">
        <f t="shared" si="0"/>
        <v>0</v>
      </c>
    </row>
    <row r="28" spans="1:14" s="658" customFormat="1" ht="15" customHeight="1">
      <c r="A28" s="659" t="s">
        <v>1261</v>
      </c>
      <c r="B28" s="660" t="s">
        <v>1262</v>
      </c>
      <c r="C28" s="664">
        <v>1</v>
      </c>
      <c r="D28" s="1566" t="str">
        <f t="shared" si="2"/>
        <v>030922</v>
      </c>
      <c r="E28" s="743">
        <f>IF(ISERROR(VLOOKUP(CONCATENATE($B28,"-",$C28),IN_1B!$B$2:$U$2962,3,FALSE))=TRUE,"",VLOOKUP(CONCATENATE($B28,"-",$C28),IN_1B!$B$2:$U$2962,3,FALSE))</f>
        <v>0</v>
      </c>
      <c r="F28" s="744">
        <f>IF(ISERROR(VLOOKUP(CONCATENATE($B28,"-",$C28),IN_1B!$B$2:$U$2962,4,FALSE))=TRUE,"",VLOOKUP(CONCATENATE($B28,"-",$C28),IN_1B!$B$2:$U$2962,4,FALSE))</f>
        <v>0</v>
      </c>
      <c r="G28" s="743">
        <f>IF(ISERROR(VLOOKUP(CONCATENATE($B28,"-",$C28),IN_1B!$B$2:$U$2962,5,FALSE))=TRUE,"",VLOOKUP(CONCATENATE($B28,"-",$C28),IN_1B!$B$2:$U$2962,5,FALSE))</f>
        <v>0</v>
      </c>
      <c r="H28" s="744">
        <f>IF(ISERROR(VLOOKUP(CONCATENATE($B28,"-",$C28),IN_1B!$B$2:$U$2962,6,FALSE))=TRUE,"",VLOOKUP(CONCATENATE($B28,"-",$C28),IN_1B!$B$2:$U$2962,6,FALSE))</f>
        <v>0</v>
      </c>
      <c r="I28" s="743">
        <f>IF(ISERROR(VLOOKUP(CONCATENATE($B28,"-",$C28),IN_1B!$B$2:$U$2962,7,FALSE))=TRUE,"",VLOOKUP(CONCATENATE($B28,"-",$C28),IN_1B!$B$2:$U$2962,7,FALSE))</f>
        <v>0</v>
      </c>
      <c r="J28" s="744">
        <f>IF(ISERROR(VLOOKUP(CONCATENATE($B28,"-",$C28),IN_1B!$B$2:$U$2962,8,FALSE))=TRUE,"",VLOOKUP(CONCATENATE($B28,"-",$C28),IN_1B!$B$2:$U$2962,8,FALSE))</f>
        <v>0</v>
      </c>
      <c r="K28" s="743">
        <f>IF(ISERROR(VLOOKUP(CONCATENATE($B28,"-",$C28),IN_1B!$B$2:$U$2962,9,FALSE))=TRUE,"",VLOOKUP(CONCATENATE($B28,"-",$C28),IN_1B!$B$2:$U$2962,9,FALSE))</f>
        <v>0</v>
      </c>
      <c r="L28" s="744">
        <f>IF(ISERROR(VLOOKUP(CONCATENATE($B28,"-",$C28),IN_1B!$B$2:$U$2962,10,FALSE))=TRUE,"",VLOOKUP(CONCATENATE($B28,"-",$C28),IN_1B!$B$2:$U$2962,10,FALSE))</f>
        <v>0</v>
      </c>
      <c r="M28" s="662">
        <f t="shared" si="0"/>
        <v>0</v>
      </c>
      <c r="N28" s="663">
        <f t="shared" si="0"/>
        <v>0</v>
      </c>
    </row>
    <row r="29" spans="1:14" s="658" customFormat="1" ht="15" customHeight="1" thickBot="1">
      <c r="A29" s="659" t="s">
        <v>1263</v>
      </c>
      <c r="B29" s="673" t="s">
        <v>1264</v>
      </c>
      <c r="C29" s="665">
        <v>1</v>
      </c>
      <c r="D29" s="1566" t="str">
        <f t="shared" si="2"/>
        <v>030922</v>
      </c>
      <c r="E29" s="745">
        <f>IF(ISERROR(VLOOKUP(CONCATENATE($B29,"-",$C29),IN_1B!$B$2:$U$2962,3,FALSE))=TRUE,"",VLOOKUP(CONCATENATE($B29,"-",$C29),IN_1B!$B$2:$U$2962,3,FALSE))</f>
        <v>0</v>
      </c>
      <c r="F29" s="746">
        <f>IF(ISERROR(VLOOKUP(CONCATENATE($B29,"-",$C29),IN_1B!$B$2:$U$2962,4,FALSE))=TRUE,"",VLOOKUP(CONCATENATE($B29,"-",$C29),IN_1B!$B$2:$U$2962,4,FALSE))</f>
        <v>0</v>
      </c>
      <c r="G29" s="745">
        <f>IF(ISERROR(VLOOKUP(CONCATENATE($B29,"-",$C29),IN_1B!$B$2:$U$2962,5,FALSE))=TRUE,"",VLOOKUP(CONCATENATE($B29,"-",$C29),IN_1B!$B$2:$U$2962,5,FALSE))</f>
        <v>0</v>
      </c>
      <c r="H29" s="746">
        <f>IF(ISERROR(VLOOKUP(CONCATENATE($B29,"-",$C29),IN_1B!$B$2:$U$2962,6,FALSE))=TRUE,"",VLOOKUP(CONCATENATE($B29,"-",$C29),IN_1B!$B$2:$U$2962,6,FALSE))</f>
        <v>0</v>
      </c>
      <c r="I29" s="745">
        <f>IF(ISERROR(VLOOKUP(CONCATENATE($B29,"-",$C29),IN_1B!$B$2:$U$2962,7,FALSE))=TRUE,"",VLOOKUP(CONCATENATE($B29,"-",$C29),IN_1B!$B$2:$U$2962,7,FALSE))</f>
        <v>0</v>
      </c>
      <c r="J29" s="746">
        <f>IF(ISERROR(VLOOKUP(CONCATENATE($B29,"-",$C29),IN_1B!$B$2:$U$2962,8,FALSE))=TRUE,"",VLOOKUP(CONCATENATE($B29,"-",$C29),IN_1B!$B$2:$U$2962,8,FALSE))</f>
        <v>0</v>
      </c>
      <c r="K29" s="745">
        <f>IF(ISERROR(VLOOKUP(CONCATENATE($B29,"-",$C29),IN_1B!$B$2:$U$2962,9,FALSE))=TRUE,"",VLOOKUP(CONCATENATE($B29,"-",$C29),IN_1B!$B$2:$U$2962,9,FALSE))</f>
        <v>0</v>
      </c>
      <c r="L29" s="746">
        <f>IF(ISERROR(VLOOKUP(CONCATENATE($B29,"-",$C29),IN_1B!$B$2:$U$2962,10,FALSE))=TRUE,"",VLOOKUP(CONCATENATE($B29,"-",$C29),IN_1B!$B$2:$U$2962,10,FALSE))</f>
        <v>0</v>
      </c>
      <c r="M29" s="666">
        <f t="shared" si="0"/>
        <v>0</v>
      </c>
      <c r="N29" s="667">
        <f t="shared" si="0"/>
        <v>0</v>
      </c>
    </row>
    <row r="30" spans="1:14" s="658" customFormat="1" ht="15" customHeight="1" thickBot="1">
      <c r="A30" s="674" t="s">
        <v>1265</v>
      </c>
      <c r="B30" s="675"/>
      <c r="C30" s="676"/>
      <c r="D30" s="1566"/>
      <c r="E30" s="747"/>
      <c r="F30" s="602"/>
      <c r="G30" s="602"/>
      <c r="H30" s="602"/>
      <c r="I30" s="602"/>
      <c r="J30" s="602"/>
      <c r="K30" s="602"/>
      <c r="L30" s="602"/>
      <c r="M30" s="671"/>
      <c r="N30" s="672"/>
    </row>
    <row r="31" spans="1:14" s="658" customFormat="1" ht="15" customHeight="1">
      <c r="A31" s="653" t="s">
        <v>1266</v>
      </c>
      <c r="B31" s="677" t="s">
        <v>1267</v>
      </c>
      <c r="C31" s="661">
        <v>1</v>
      </c>
      <c r="D31" s="1566" t="str">
        <f t="shared" ref="D31:D41" si="3">CONCATENATE(D$9)</f>
        <v>030922</v>
      </c>
      <c r="E31" s="741">
        <f>IF(ISERROR(VLOOKUP(CONCATENATE($B31,"-",$C31),IN_1B!$B$2:$U$2962,3,FALSE))=TRUE,"",VLOOKUP(CONCATENATE($B31,"-",$C31),IN_1B!$B$2:$U$2962,3,FALSE))</f>
        <v>0</v>
      </c>
      <c r="F31" s="742">
        <f>IF(ISERROR(VLOOKUP(CONCATENATE($B31,"-",$C31),IN_1B!$B$2:$U$2962,4,FALSE))=TRUE,"",VLOOKUP(CONCATENATE($B31,"-",$C31),IN_1B!$B$2:$U$2962,4,FALSE))</f>
        <v>0</v>
      </c>
      <c r="G31" s="741">
        <f>IF(ISERROR(VLOOKUP(CONCATENATE($B31,"-",$C31),IN_1B!$B$2:$U$2962,5,FALSE))=TRUE,"",VLOOKUP(CONCATENATE($B31,"-",$C31),IN_1B!$B$2:$U$2962,5,FALSE))</f>
        <v>0</v>
      </c>
      <c r="H31" s="742">
        <f>IF(ISERROR(VLOOKUP(CONCATENATE($B31,"-",$C31),IN_1B!$B$2:$U$2962,6,FALSE))=TRUE,"",VLOOKUP(CONCATENATE($B31,"-",$C31),IN_1B!$B$2:$U$2962,6,FALSE))</f>
        <v>0</v>
      </c>
      <c r="I31" s="741">
        <f>IF(ISERROR(VLOOKUP(CONCATENATE($B31,"-",$C31),IN_1B!$B$2:$U$2962,7,FALSE))=TRUE,"",VLOOKUP(CONCATENATE($B31,"-",$C31),IN_1B!$B$2:$U$2962,7,FALSE))</f>
        <v>0</v>
      </c>
      <c r="J31" s="742">
        <f>IF(ISERROR(VLOOKUP(CONCATENATE($B31,"-",$C31),IN_1B!$B$2:$U$2962,8,FALSE))=TRUE,"",VLOOKUP(CONCATENATE($B31,"-",$C31),IN_1B!$B$2:$U$2962,8,FALSE))</f>
        <v>0</v>
      </c>
      <c r="K31" s="741">
        <f>IF(ISERROR(VLOOKUP(CONCATENATE($B31,"-",$C31),IN_1B!$B$2:$U$2962,9,FALSE))=TRUE,"",VLOOKUP(CONCATENATE($B31,"-",$C31),IN_1B!$B$2:$U$2962,9,FALSE))</f>
        <v>0</v>
      </c>
      <c r="L31" s="742">
        <f>IF(ISERROR(VLOOKUP(CONCATENATE($B31,"-",$C31),IN_1B!$B$2:$U$2962,10,FALSE))=TRUE,"",VLOOKUP(CONCATENATE($B31,"-",$C31),IN_1B!$B$2:$U$2962,10,FALSE))</f>
        <v>0</v>
      </c>
      <c r="M31" s="656">
        <f t="shared" si="0"/>
        <v>0</v>
      </c>
      <c r="N31" s="657">
        <f t="shared" si="0"/>
        <v>0</v>
      </c>
    </row>
    <row r="32" spans="1:14" s="658" customFormat="1" ht="15" customHeight="1">
      <c r="A32" s="659" t="s">
        <v>1268</v>
      </c>
      <c r="B32" s="660" t="s">
        <v>1269</v>
      </c>
      <c r="C32" s="664">
        <v>1</v>
      </c>
      <c r="D32" s="1566" t="str">
        <f t="shared" si="3"/>
        <v>030922</v>
      </c>
      <c r="E32" s="743">
        <f>IF(ISERROR(VLOOKUP(CONCATENATE($B32,"-",$C32),IN_1B!$B$2:$U$2962,3,FALSE))=TRUE,"",VLOOKUP(CONCATENATE($B32,"-",$C32),IN_1B!$B$2:$U$2962,3,FALSE))</f>
        <v>0</v>
      </c>
      <c r="F32" s="744">
        <f>IF(ISERROR(VLOOKUP(CONCATENATE($B32,"-",$C32),IN_1B!$B$2:$U$2962,4,FALSE))=TRUE,"",VLOOKUP(CONCATENATE($B32,"-",$C32),IN_1B!$B$2:$U$2962,4,FALSE))</f>
        <v>0</v>
      </c>
      <c r="G32" s="743">
        <f>IF(ISERROR(VLOOKUP(CONCATENATE($B32,"-",$C32),IN_1B!$B$2:$U$2962,5,FALSE))=TRUE,"",VLOOKUP(CONCATENATE($B32,"-",$C32),IN_1B!$B$2:$U$2962,5,FALSE))</f>
        <v>0</v>
      </c>
      <c r="H32" s="744">
        <f>IF(ISERROR(VLOOKUP(CONCATENATE($B32,"-",$C32),IN_1B!$B$2:$U$2962,6,FALSE))=TRUE,"",VLOOKUP(CONCATENATE($B32,"-",$C32),IN_1B!$B$2:$U$2962,6,FALSE))</f>
        <v>0</v>
      </c>
      <c r="I32" s="743">
        <f>IF(ISERROR(VLOOKUP(CONCATENATE($B32,"-",$C32),IN_1B!$B$2:$U$2962,7,FALSE))=TRUE,"",VLOOKUP(CONCATENATE($B32,"-",$C32),IN_1B!$B$2:$U$2962,7,FALSE))</f>
        <v>0</v>
      </c>
      <c r="J32" s="744">
        <f>IF(ISERROR(VLOOKUP(CONCATENATE($B32,"-",$C32),IN_1B!$B$2:$U$2962,8,FALSE))=TRUE,"",VLOOKUP(CONCATENATE($B32,"-",$C32),IN_1B!$B$2:$U$2962,8,FALSE))</f>
        <v>0</v>
      </c>
      <c r="K32" s="743">
        <f>IF(ISERROR(VLOOKUP(CONCATENATE($B32,"-",$C32),IN_1B!$B$2:$U$2962,9,FALSE))=TRUE,"",VLOOKUP(CONCATENATE($B32,"-",$C32),IN_1B!$B$2:$U$2962,9,FALSE))</f>
        <v>0</v>
      </c>
      <c r="L32" s="744">
        <f>IF(ISERROR(VLOOKUP(CONCATENATE($B32,"-",$C32),IN_1B!$B$2:$U$2962,10,FALSE))=TRUE,"",VLOOKUP(CONCATENATE($B32,"-",$C32),IN_1B!$B$2:$U$2962,10,FALSE))</f>
        <v>0</v>
      </c>
      <c r="M32" s="662">
        <f t="shared" si="0"/>
        <v>0</v>
      </c>
      <c r="N32" s="663">
        <f t="shared" si="0"/>
        <v>0</v>
      </c>
    </row>
    <row r="33" spans="1:14" s="658" customFormat="1" ht="15" customHeight="1">
      <c r="A33" s="659" t="s">
        <v>1270</v>
      </c>
      <c r="B33" s="660" t="s">
        <v>1271</v>
      </c>
      <c r="C33" s="664">
        <v>1</v>
      </c>
      <c r="D33" s="1566" t="str">
        <f t="shared" si="3"/>
        <v>030922</v>
      </c>
      <c r="E33" s="743">
        <f>IF(ISERROR(VLOOKUP(CONCATENATE($B33,"-",$C33),IN_1B!$B$2:$U$2962,3,FALSE))=TRUE,"",VLOOKUP(CONCATENATE($B33,"-",$C33),IN_1B!$B$2:$U$2962,3,FALSE))</f>
        <v>0</v>
      </c>
      <c r="F33" s="744">
        <f>IF(ISERROR(VLOOKUP(CONCATENATE($B33,"-",$C33),IN_1B!$B$2:$U$2962,4,FALSE))=TRUE,"",VLOOKUP(CONCATENATE($B33,"-",$C33),IN_1B!$B$2:$U$2962,4,FALSE))</f>
        <v>0</v>
      </c>
      <c r="G33" s="743">
        <f>IF(ISERROR(VLOOKUP(CONCATENATE($B33,"-",$C33),IN_1B!$B$2:$U$2962,5,FALSE))=TRUE,"",VLOOKUP(CONCATENATE($B33,"-",$C33),IN_1B!$B$2:$U$2962,5,FALSE))</f>
        <v>0</v>
      </c>
      <c r="H33" s="744">
        <f>IF(ISERROR(VLOOKUP(CONCATENATE($B33,"-",$C33),IN_1B!$B$2:$U$2962,6,FALSE))=TRUE,"",VLOOKUP(CONCATENATE($B33,"-",$C33),IN_1B!$B$2:$U$2962,6,FALSE))</f>
        <v>0</v>
      </c>
      <c r="I33" s="743">
        <f>IF(ISERROR(VLOOKUP(CONCATENATE($B33,"-",$C33),IN_1B!$B$2:$U$2962,7,FALSE))=TRUE,"",VLOOKUP(CONCATENATE($B33,"-",$C33),IN_1B!$B$2:$U$2962,7,FALSE))</f>
        <v>0</v>
      </c>
      <c r="J33" s="744">
        <f>IF(ISERROR(VLOOKUP(CONCATENATE($B33,"-",$C33),IN_1B!$B$2:$U$2962,8,FALSE))=TRUE,"",VLOOKUP(CONCATENATE($B33,"-",$C33),IN_1B!$B$2:$U$2962,8,FALSE))</f>
        <v>0</v>
      </c>
      <c r="K33" s="743">
        <f>IF(ISERROR(VLOOKUP(CONCATENATE($B33,"-",$C33),IN_1B!$B$2:$U$2962,9,FALSE))=TRUE,"",VLOOKUP(CONCATENATE($B33,"-",$C33),IN_1B!$B$2:$U$2962,9,FALSE))</f>
        <v>0</v>
      </c>
      <c r="L33" s="744">
        <f>IF(ISERROR(VLOOKUP(CONCATENATE($B33,"-",$C33),IN_1B!$B$2:$U$2962,10,FALSE))=TRUE,"",VLOOKUP(CONCATENATE($B33,"-",$C33),IN_1B!$B$2:$U$2962,10,FALSE))</f>
        <v>0</v>
      </c>
      <c r="M33" s="662">
        <f t="shared" si="0"/>
        <v>0</v>
      </c>
      <c r="N33" s="663">
        <f t="shared" si="0"/>
        <v>0</v>
      </c>
    </row>
    <row r="34" spans="1:14" s="658" customFormat="1" ht="15" customHeight="1">
      <c r="A34" s="659" t="s">
        <v>1272</v>
      </c>
      <c r="B34" s="660" t="s">
        <v>1273</v>
      </c>
      <c r="C34" s="664">
        <v>1</v>
      </c>
      <c r="D34" s="1566" t="str">
        <f t="shared" si="3"/>
        <v>030922</v>
      </c>
      <c r="E34" s="743">
        <f>IF(ISERROR(VLOOKUP(CONCATENATE($B34,"-",$C34),IN_1B!$B$2:$U$2962,3,FALSE))=TRUE,"",VLOOKUP(CONCATENATE($B34,"-",$C34),IN_1B!$B$2:$U$2962,3,FALSE))</f>
        <v>0</v>
      </c>
      <c r="F34" s="744">
        <f>IF(ISERROR(VLOOKUP(CONCATENATE($B34,"-",$C34),IN_1B!$B$2:$U$2962,4,FALSE))=TRUE,"",VLOOKUP(CONCATENATE($B34,"-",$C34),IN_1B!$B$2:$U$2962,4,FALSE))</f>
        <v>0</v>
      </c>
      <c r="G34" s="743">
        <f>IF(ISERROR(VLOOKUP(CONCATENATE($B34,"-",$C34),IN_1B!$B$2:$U$2962,5,FALSE))=TRUE,"",VLOOKUP(CONCATENATE($B34,"-",$C34),IN_1B!$B$2:$U$2962,5,FALSE))</f>
        <v>0</v>
      </c>
      <c r="H34" s="744">
        <f>IF(ISERROR(VLOOKUP(CONCATENATE($B34,"-",$C34),IN_1B!$B$2:$U$2962,6,FALSE))=TRUE,"",VLOOKUP(CONCATENATE($B34,"-",$C34),IN_1B!$B$2:$U$2962,6,FALSE))</f>
        <v>0</v>
      </c>
      <c r="I34" s="743">
        <f>IF(ISERROR(VLOOKUP(CONCATENATE($B34,"-",$C34),IN_1B!$B$2:$U$2962,7,FALSE))=TRUE,"",VLOOKUP(CONCATENATE($B34,"-",$C34),IN_1B!$B$2:$U$2962,7,FALSE))</f>
        <v>0</v>
      </c>
      <c r="J34" s="744">
        <f>IF(ISERROR(VLOOKUP(CONCATENATE($B34,"-",$C34),IN_1B!$B$2:$U$2962,8,FALSE))=TRUE,"",VLOOKUP(CONCATENATE($B34,"-",$C34),IN_1B!$B$2:$U$2962,8,FALSE))</f>
        <v>0</v>
      </c>
      <c r="K34" s="743">
        <f>IF(ISERROR(VLOOKUP(CONCATENATE($B34,"-",$C34),IN_1B!$B$2:$U$2962,9,FALSE))=TRUE,"",VLOOKUP(CONCATENATE($B34,"-",$C34),IN_1B!$B$2:$U$2962,9,FALSE))</f>
        <v>0</v>
      </c>
      <c r="L34" s="744">
        <f>IF(ISERROR(VLOOKUP(CONCATENATE($B34,"-",$C34),IN_1B!$B$2:$U$2962,10,FALSE))=TRUE,"",VLOOKUP(CONCATENATE($B34,"-",$C34),IN_1B!$B$2:$U$2962,10,FALSE))</f>
        <v>0</v>
      </c>
      <c r="M34" s="662">
        <f t="shared" si="0"/>
        <v>0</v>
      </c>
      <c r="N34" s="663">
        <f t="shared" si="0"/>
        <v>0</v>
      </c>
    </row>
    <row r="35" spans="1:14" s="658" customFormat="1" ht="15" customHeight="1">
      <c r="A35" s="659" t="s">
        <v>1274</v>
      </c>
      <c r="B35" s="660" t="s">
        <v>1275</v>
      </c>
      <c r="C35" s="664">
        <v>1</v>
      </c>
      <c r="D35" s="1566" t="str">
        <f t="shared" si="3"/>
        <v>030922</v>
      </c>
      <c r="E35" s="743">
        <f>IF(ISERROR(VLOOKUP(CONCATENATE($B35,"-",$C35),IN_1B!$B$2:$U$2962,3,FALSE))=TRUE,"",VLOOKUP(CONCATENATE($B35,"-",$C35),IN_1B!$B$2:$U$2962,3,FALSE))</f>
        <v>0</v>
      </c>
      <c r="F35" s="744">
        <f>IF(ISERROR(VLOOKUP(CONCATENATE($B35,"-",$C35),IN_1B!$B$2:$U$2962,4,FALSE))=TRUE,"",VLOOKUP(CONCATENATE($B35,"-",$C35),IN_1B!$B$2:$U$2962,4,FALSE))</f>
        <v>0</v>
      </c>
      <c r="G35" s="743">
        <f>IF(ISERROR(VLOOKUP(CONCATENATE($B35,"-",$C35),IN_1B!$B$2:$U$2962,5,FALSE))=TRUE,"",VLOOKUP(CONCATENATE($B35,"-",$C35),IN_1B!$B$2:$U$2962,5,FALSE))</f>
        <v>0</v>
      </c>
      <c r="H35" s="744">
        <f>IF(ISERROR(VLOOKUP(CONCATENATE($B35,"-",$C35),IN_1B!$B$2:$U$2962,6,FALSE))=TRUE,"",VLOOKUP(CONCATENATE($B35,"-",$C35),IN_1B!$B$2:$U$2962,6,FALSE))</f>
        <v>0</v>
      </c>
      <c r="I35" s="743">
        <f>IF(ISERROR(VLOOKUP(CONCATENATE($B35,"-",$C35),IN_1B!$B$2:$U$2962,7,FALSE))=TRUE,"",VLOOKUP(CONCATENATE($B35,"-",$C35),IN_1B!$B$2:$U$2962,7,FALSE))</f>
        <v>0</v>
      </c>
      <c r="J35" s="744">
        <f>IF(ISERROR(VLOOKUP(CONCATENATE($B35,"-",$C35),IN_1B!$B$2:$U$2962,8,FALSE))=TRUE,"",VLOOKUP(CONCATENATE($B35,"-",$C35),IN_1B!$B$2:$U$2962,8,FALSE))</f>
        <v>0</v>
      </c>
      <c r="K35" s="743">
        <f>IF(ISERROR(VLOOKUP(CONCATENATE($B35,"-",$C35),IN_1B!$B$2:$U$2962,9,FALSE))=TRUE,"",VLOOKUP(CONCATENATE($B35,"-",$C35),IN_1B!$B$2:$U$2962,9,FALSE))</f>
        <v>0</v>
      </c>
      <c r="L35" s="744">
        <f>IF(ISERROR(VLOOKUP(CONCATENATE($B35,"-",$C35),IN_1B!$B$2:$U$2962,10,FALSE))=TRUE,"",VLOOKUP(CONCATENATE($B35,"-",$C35),IN_1B!$B$2:$U$2962,10,FALSE))</f>
        <v>0</v>
      </c>
      <c r="M35" s="662">
        <f t="shared" si="0"/>
        <v>0</v>
      </c>
      <c r="N35" s="663">
        <f t="shared" si="0"/>
        <v>0</v>
      </c>
    </row>
    <row r="36" spans="1:14" s="658" customFormat="1" ht="15" customHeight="1">
      <c r="A36" s="659" t="s">
        <v>1276</v>
      </c>
      <c r="B36" s="660" t="s">
        <v>1277</v>
      </c>
      <c r="C36" s="664">
        <v>1</v>
      </c>
      <c r="D36" s="1566" t="str">
        <f t="shared" si="3"/>
        <v>030922</v>
      </c>
      <c r="E36" s="743">
        <f>IF(ISERROR(VLOOKUP(CONCATENATE($B36,"-",$C36),IN_1B!$B$2:$U$2962,3,FALSE))=TRUE,"",VLOOKUP(CONCATENATE($B36,"-",$C36),IN_1B!$B$2:$U$2962,3,FALSE))</f>
        <v>0</v>
      </c>
      <c r="F36" s="744">
        <f>IF(ISERROR(VLOOKUP(CONCATENATE($B36,"-",$C36),IN_1B!$B$2:$U$2962,4,FALSE))=TRUE,"",VLOOKUP(CONCATENATE($B36,"-",$C36),IN_1B!$B$2:$U$2962,4,FALSE))</f>
        <v>0</v>
      </c>
      <c r="G36" s="743">
        <f>IF(ISERROR(VLOOKUP(CONCATENATE($B36,"-",$C36),IN_1B!$B$2:$U$2962,5,FALSE))=TRUE,"",VLOOKUP(CONCATENATE($B36,"-",$C36),IN_1B!$B$2:$U$2962,5,FALSE))</f>
        <v>0</v>
      </c>
      <c r="H36" s="744">
        <f>IF(ISERROR(VLOOKUP(CONCATENATE($B36,"-",$C36),IN_1B!$B$2:$U$2962,6,FALSE))=TRUE,"",VLOOKUP(CONCATENATE($B36,"-",$C36),IN_1B!$B$2:$U$2962,6,FALSE))</f>
        <v>0</v>
      </c>
      <c r="I36" s="743">
        <f>IF(ISERROR(VLOOKUP(CONCATENATE($B36,"-",$C36),IN_1B!$B$2:$U$2962,7,FALSE))=TRUE,"",VLOOKUP(CONCATENATE($B36,"-",$C36),IN_1B!$B$2:$U$2962,7,FALSE))</f>
        <v>0</v>
      </c>
      <c r="J36" s="744">
        <f>IF(ISERROR(VLOOKUP(CONCATENATE($B36,"-",$C36),IN_1B!$B$2:$U$2962,8,FALSE))=TRUE,"",VLOOKUP(CONCATENATE($B36,"-",$C36),IN_1B!$B$2:$U$2962,8,FALSE))</f>
        <v>0</v>
      </c>
      <c r="K36" s="743">
        <f>IF(ISERROR(VLOOKUP(CONCATENATE($B36,"-",$C36),IN_1B!$B$2:$U$2962,9,FALSE))=TRUE,"",VLOOKUP(CONCATENATE($B36,"-",$C36),IN_1B!$B$2:$U$2962,9,FALSE))</f>
        <v>0</v>
      </c>
      <c r="L36" s="744">
        <f>IF(ISERROR(VLOOKUP(CONCATENATE($B36,"-",$C36),IN_1B!$B$2:$U$2962,10,FALSE))=TRUE,"",VLOOKUP(CONCATENATE($B36,"-",$C36),IN_1B!$B$2:$U$2962,10,FALSE))</f>
        <v>0</v>
      </c>
      <c r="M36" s="662">
        <f t="shared" si="0"/>
        <v>0</v>
      </c>
      <c r="N36" s="663">
        <f t="shared" si="0"/>
        <v>0</v>
      </c>
    </row>
    <row r="37" spans="1:14" s="658" customFormat="1" ht="15" customHeight="1">
      <c r="A37" s="659" t="s">
        <v>1278</v>
      </c>
      <c r="B37" s="660" t="s">
        <v>1279</v>
      </c>
      <c r="C37" s="664">
        <v>1</v>
      </c>
      <c r="D37" s="1566" t="str">
        <f t="shared" si="3"/>
        <v>030922</v>
      </c>
      <c r="E37" s="743">
        <f>IF(ISERROR(VLOOKUP(CONCATENATE($B37,"-",$C37),IN_1B!$B$2:$U$2962,3,FALSE))=TRUE,"",VLOOKUP(CONCATENATE($B37,"-",$C37),IN_1B!$B$2:$U$2962,3,FALSE))</f>
        <v>0</v>
      </c>
      <c r="F37" s="744">
        <f>IF(ISERROR(VLOOKUP(CONCATENATE($B37,"-",$C37),IN_1B!$B$2:$U$2962,4,FALSE))=TRUE,"",VLOOKUP(CONCATENATE($B37,"-",$C37),IN_1B!$B$2:$U$2962,4,FALSE))</f>
        <v>0</v>
      </c>
      <c r="G37" s="743">
        <f>IF(ISERROR(VLOOKUP(CONCATENATE($B37,"-",$C37),IN_1B!$B$2:$U$2962,5,FALSE))=TRUE,"",VLOOKUP(CONCATENATE($B37,"-",$C37),IN_1B!$B$2:$U$2962,5,FALSE))</f>
        <v>0</v>
      </c>
      <c r="H37" s="744">
        <f>IF(ISERROR(VLOOKUP(CONCATENATE($B37,"-",$C37),IN_1B!$B$2:$U$2962,6,FALSE))=TRUE,"",VLOOKUP(CONCATENATE($B37,"-",$C37),IN_1B!$B$2:$U$2962,6,FALSE))</f>
        <v>0</v>
      </c>
      <c r="I37" s="743">
        <f>IF(ISERROR(VLOOKUP(CONCATENATE($B37,"-",$C37),IN_1B!$B$2:$U$2962,7,FALSE))=TRUE,"",VLOOKUP(CONCATENATE($B37,"-",$C37),IN_1B!$B$2:$U$2962,7,FALSE))</f>
        <v>0</v>
      </c>
      <c r="J37" s="744">
        <f>IF(ISERROR(VLOOKUP(CONCATENATE($B37,"-",$C37),IN_1B!$B$2:$U$2962,8,FALSE))=TRUE,"",VLOOKUP(CONCATENATE($B37,"-",$C37),IN_1B!$B$2:$U$2962,8,FALSE))</f>
        <v>0</v>
      </c>
      <c r="K37" s="743">
        <f>IF(ISERROR(VLOOKUP(CONCATENATE($B37,"-",$C37),IN_1B!$B$2:$U$2962,9,FALSE))=TRUE,"",VLOOKUP(CONCATENATE($B37,"-",$C37),IN_1B!$B$2:$U$2962,9,FALSE))</f>
        <v>0</v>
      </c>
      <c r="L37" s="744">
        <f>IF(ISERROR(VLOOKUP(CONCATENATE($B37,"-",$C37),IN_1B!$B$2:$U$2962,10,FALSE))=TRUE,"",VLOOKUP(CONCATENATE($B37,"-",$C37),IN_1B!$B$2:$U$2962,10,FALSE))</f>
        <v>0</v>
      </c>
      <c r="M37" s="662">
        <f t="shared" si="0"/>
        <v>0</v>
      </c>
      <c r="N37" s="663">
        <f t="shared" si="0"/>
        <v>0</v>
      </c>
    </row>
    <row r="38" spans="1:14" s="658" customFormat="1" ht="15" customHeight="1">
      <c r="A38" s="659" t="s">
        <v>1280</v>
      </c>
      <c r="B38" s="660" t="s">
        <v>1281</v>
      </c>
      <c r="C38" s="664">
        <v>1</v>
      </c>
      <c r="D38" s="1566" t="str">
        <f t="shared" si="3"/>
        <v>030922</v>
      </c>
      <c r="E38" s="743">
        <f>IF(ISERROR(VLOOKUP(CONCATENATE($B38,"-",$C38),IN_1B!$B$2:$U$2962,3,FALSE))=TRUE,"",VLOOKUP(CONCATENATE($B38,"-",$C38),IN_1B!$B$2:$U$2962,3,FALSE))</f>
        <v>0</v>
      </c>
      <c r="F38" s="744">
        <f>IF(ISERROR(VLOOKUP(CONCATENATE($B38,"-",$C38),IN_1B!$B$2:$U$2962,4,FALSE))=TRUE,"",VLOOKUP(CONCATENATE($B38,"-",$C38),IN_1B!$B$2:$U$2962,4,FALSE))</f>
        <v>0</v>
      </c>
      <c r="G38" s="743">
        <f>IF(ISERROR(VLOOKUP(CONCATENATE($B38,"-",$C38),IN_1B!$B$2:$U$2962,5,FALSE))=TRUE,"",VLOOKUP(CONCATENATE($B38,"-",$C38),IN_1B!$B$2:$U$2962,5,FALSE))</f>
        <v>0</v>
      </c>
      <c r="H38" s="744">
        <f>IF(ISERROR(VLOOKUP(CONCATENATE($B38,"-",$C38),IN_1B!$B$2:$U$2962,6,FALSE))=TRUE,"",VLOOKUP(CONCATENATE($B38,"-",$C38),IN_1B!$B$2:$U$2962,6,FALSE))</f>
        <v>0</v>
      </c>
      <c r="I38" s="743">
        <f>IF(ISERROR(VLOOKUP(CONCATENATE($B38,"-",$C38),IN_1B!$B$2:$U$2962,7,FALSE))=TRUE,"",VLOOKUP(CONCATENATE($B38,"-",$C38),IN_1B!$B$2:$U$2962,7,FALSE))</f>
        <v>0</v>
      </c>
      <c r="J38" s="744">
        <f>IF(ISERROR(VLOOKUP(CONCATENATE($B38,"-",$C38),IN_1B!$B$2:$U$2962,8,FALSE))=TRUE,"",VLOOKUP(CONCATENATE($B38,"-",$C38),IN_1B!$B$2:$U$2962,8,FALSE))</f>
        <v>0</v>
      </c>
      <c r="K38" s="743">
        <f>IF(ISERROR(VLOOKUP(CONCATENATE($B38,"-",$C38),IN_1B!$B$2:$U$2962,9,FALSE))=TRUE,"",VLOOKUP(CONCATENATE($B38,"-",$C38),IN_1B!$B$2:$U$2962,9,FALSE))</f>
        <v>0</v>
      </c>
      <c r="L38" s="744">
        <f>IF(ISERROR(VLOOKUP(CONCATENATE($B38,"-",$C38),IN_1B!$B$2:$U$2962,10,FALSE))=TRUE,"",VLOOKUP(CONCATENATE($B38,"-",$C38),IN_1B!$B$2:$U$2962,10,FALSE))</f>
        <v>0</v>
      </c>
      <c r="M38" s="662">
        <f t="shared" si="0"/>
        <v>0</v>
      </c>
      <c r="N38" s="663">
        <f t="shared" si="0"/>
        <v>0</v>
      </c>
    </row>
    <row r="39" spans="1:14" s="658" customFormat="1" ht="15" customHeight="1">
      <c r="A39" s="659" t="s">
        <v>1282</v>
      </c>
      <c r="B39" s="660" t="s">
        <v>1283</v>
      </c>
      <c r="C39" s="664">
        <v>1</v>
      </c>
      <c r="D39" s="1566" t="str">
        <f t="shared" si="3"/>
        <v>030922</v>
      </c>
      <c r="E39" s="743">
        <f>IF(ISERROR(VLOOKUP(CONCATENATE($B39,"-",$C39),IN_1B!$B$2:$U$2962,3,FALSE))=TRUE,"",VLOOKUP(CONCATENATE($B39,"-",$C39),IN_1B!$B$2:$U$2962,3,FALSE))</f>
        <v>0</v>
      </c>
      <c r="F39" s="744">
        <f>IF(ISERROR(VLOOKUP(CONCATENATE($B39,"-",$C39),IN_1B!$B$2:$U$2962,4,FALSE))=TRUE,"",VLOOKUP(CONCATENATE($B39,"-",$C39),IN_1B!$B$2:$U$2962,4,FALSE))</f>
        <v>0</v>
      </c>
      <c r="G39" s="743">
        <f>IF(ISERROR(VLOOKUP(CONCATENATE($B39,"-",$C39),IN_1B!$B$2:$U$2962,5,FALSE))=TRUE,"",VLOOKUP(CONCATENATE($B39,"-",$C39),IN_1B!$B$2:$U$2962,5,FALSE))</f>
        <v>0</v>
      </c>
      <c r="H39" s="744">
        <f>IF(ISERROR(VLOOKUP(CONCATENATE($B39,"-",$C39),IN_1B!$B$2:$U$2962,6,FALSE))=TRUE,"",VLOOKUP(CONCATENATE($B39,"-",$C39),IN_1B!$B$2:$U$2962,6,FALSE))</f>
        <v>0</v>
      </c>
      <c r="I39" s="743">
        <f>IF(ISERROR(VLOOKUP(CONCATENATE($B39,"-",$C39),IN_1B!$B$2:$U$2962,7,FALSE))=TRUE,"",VLOOKUP(CONCATENATE($B39,"-",$C39),IN_1B!$B$2:$U$2962,7,FALSE))</f>
        <v>0</v>
      </c>
      <c r="J39" s="744">
        <f>IF(ISERROR(VLOOKUP(CONCATENATE($B39,"-",$C39),IN_1B!$B$2:$U$2962,8,FALSE))=TRUE,"",VLOOKUP(CONCATENATE($B39,"-",$C39),IN_1B!$B$2:$U$2962,8,FALSE))</f>
        <v>0</v>
      </c>
      <c r="K39" s="743">
        <f>IF(ISERROR(VLOOKUP(CONCATENATE($B39,"-",$C39),IN_1B!$B$2:$U$2962,9,FALSE))=TRUE,"",VLOOKUP(CONCATENATE($B39,"-",$C39),IN_1B!$B$2:$U$2962,9,FALSE))</f>
        <v>0</v>
      </c>
      <c r="L39" s="744">
        <f>IF(ISERROR(VLOOKUP(CONCATENATE($B39,"-",$C39),IN_1B!$B$2:$U$2962,10,FALSE))=TRUE,"",VLOOKUP(CONCATENATE($B39,"-",$C39),IN_1B!$B$2:$U$2962,10,FALSE))</f>
        <v>0</v>
      </c>
      <c r="M39" s="662">
        <f t="shared" si="0"/>
        <v>0</v>
      </c>
      <c r="N39" s="663">
        <f t="shared" si="0"/>
        <v>0</v>
      </c>
    </row>
    <row r="40" spans="1:14" s="658" customFormat="1" ht="15" customHeight="1">
      <c r="A40" s="659" t="s">
        <v>1284</v>
      </c>
      <c r="B40" s="660" t="s">
        <v>1285</v>
      </c>
      <c r="C40" s="664">
        <v>1</v>
      </c>
      <c r="D40" s="1566" t="str">
        <f t="shared" si="3"/>
        <v>030922</v>
      </c>
      <c r="E40" s="743">
        <f>IF(ISERROR(VLOOKUP(CONCATENATE($B40,"-",$C40),IN_1B!$B$2:$U$2962,3,FALSE))=TRUE,"",VLOOKUP(CONCATENATE($B40,"-",$C40),IN_1B!$B$2:$U$2962,3,FALSE))</f>
        <v>0</v>
      </c>
      <c r="F40" s="744">
        <f>IF(ISERROR(VLOOKUP(CONCATENATE($B40,"-",$C40),IN_1B!$B$2:$U$2962,4,FALSE))=TRUE,"",VLOOKUP(CONCATENATE($B40,"-",$C40),IN_1B!$B$2:$U$2962,4,FALSE))</f>
        <v>0</v>
      </c>
      <c r="G40" s="743">
        <f>IF(ISERROR(VLOOKUP(CONCATENATE($B40,"-",$C40),IN_1B!$B$2:$U$2962,5,FALSE))=TRUE,"",VLOOKUP(CONCATENATE($B40,"-",$C40),IN_1B!$B$2:$U$2962,5,FALSE))</f>
        <v>0</v>
      </c>
      <c r="H40" s="744">
        <f>IF(ISERROR(VLOOKUP(CONCATENATE($B40,"-",$C40),IN_1B!$B$2:$U$2962,6,FALSE))=TRUE,"",VLOOKUP(CONCATENATE($B40,"-",$C40),IN_1B!$B$2:$U$2962,6,FALSE))</f>
        <v>0</v>
      </c>
      <c r="I40" s="743">
        <f>IF(ISERROR(VLOOKUP(CONCATENATE($B40,"-",$C40),IN_1B!$B$2:$U$2962,7,FALSE))=TRUE,"",VLOOKUP(CONCATENATE($B40,"-",$C40),IN_1B!$B$2:$U$2962,7,FALSE))</f>
        <v>0</v>
      </c>
      <c r="J40" s="744">
        <f>IF(ISERROR(VLOOKUP(CONCATENATE($B40,"-",$C40),IN_1B!$B$2:$U$2962,8,FALSE))=TRUE,"",VLOOKUP(CONCATENATE($B40,"-",$C40),IN_1B!$B$2:$U$2962,8,FALSE))</f>
        <v>0</v>
      </c>
      <c r="K40" s="743">
        <f>IF(ISERROR(VLOOKUP(CONCATENATE($B40,"-",$C40),IN_1B!$B$2:$U$2962,9,FALSE))=TRUE,"",VLOOKUP(CONCATENATE($B40,"-",$C40),IN_1B!$B$2:$U$2962,9,FALSE))</f>
        <v>0</v>
      </c>
      <c r="L40" s="744">
        <f>IF(ISERROR(VLOOKUP(CONCATENATE($B40,"-",$C40),IN_1B!$B$2:$U$2962,10,FALSE))=TRUE,"",VLOOKUP(CONCATENATE($B40,"-",$C40),IN_1B!$B$2:$U$2962,10,FALSE))</f>
        <v>0</v>
      </c>
      <c r="M40" s="662">
        <f t="shared" si="0"/>
        <v>0</v>
      </c>
      <c r="N40" s="663">
        <f t="shared" si="0"/>
        <v>0</v>
      </c>
    </row>
    <row r="41" spans="1:14" s="658" customFormat="1" ht="15" customHeight="1" thickBot="1">
      <c r="A41" s="678" t="s">
        <v>1286</v>
      </c>
      <c r="B41" s="679" t="s">
        <v>1287</v>
      </c>
      <c r="C41" s="680">
        <v>1</v>
      </c>
      <c r="D41" s="1566" t="str">
        <f t="shared" si="3"/>
        <v>030922</v>
      </c>
      <c r="E41" s="745">
        <f>IF(ISERROR(VLOOKUP(CONCATENATE($B41,"-",$C41),IN_1B!$B$2:$U$2962,3,FALSE))=TRUE,"",VLOOKUP(CONCATENATE($B41,"-",$C41),IN_1B!$B$2:$U$2962,3,FALSE))</f>
        <v>0</v>
      </c>
      <c r="F41" s="746">
        <f>IF(ISERROR(VLOOKUP(CONCATENATE($B41,"-",$C41),IN_1B!$B$2:$U$2962,4,FALSE))=TRUE,"",VLOOKUP(CONCATENATE($B41,"-",$C41),IN_1B!$B$2:$U$2962,4,FALSE))</f>
        <v>0</v>
      </c>
      <c r="G41" s="745">
        <f>IF(ISERROR(VLOOKUP(CONCATENATE($B41,"-",$C41),IN_1B!$B$2:$U$2962,5,FALSE))=TRUE,"",VLOOKUP(CONCATENATE($B41,"-",$C41),IN_1B!$B$2:$U$2962,5,FALSE))</f>
        <v>0</v>
      </c>
      <c r="H41" s="746">
        <f>IF(ISERROR(VLOOKUP(CONCATENATE($B41,"-",$C41),IN_1B!$B$2:$U$2962,6,FALSE))=TRUE,"",VLOOKUP(CONCATENATE($B41,"-",$C41),IN_1B!$B$2:$U$2962,6,FALSE))</f>
        <v>0</v>
      </c>
      <c r="I41" s="745">
        <f>IF(ISERROR(VLOOKUP(CONCATENATE($B41,"-",$C41),IN_1B!$B$2:$U$2962,7,FALSE))=TRUE,"",VLOOKUP(CONCATENATE($B41,"-",$C41),IN_1B!$B$2:$U$2962,7,FALSE))</f>
        <v>0</v>
      </c>
      <c r="J41" s="746">
        <f>IF(ISERROR(VLOOKUP(CONCATENATE($B41,"-",$C41),IN_1B!$B$2:$U$2962,8,FALSE))=TRUE,"",VLOOKUP(CONCATENATE($B41,"-",$C41),IN_1B!$B$2:$U$2962,8,FALSE))</f>
        <v>0</v>
      </c>
      <c r="K41" s="745">
        <f>IF(ISERROR(VLOOKUP(CONCATENATE($B41,"-",$C41),IN_1B!$B$2:$U$2962,9,FALSE))=TRUE,"",VLOOKUP(CONCATENATE($B41,"-",$C41),IN_1B!$B$2:$U$2962,9,FALSE))</f>
        <v>0</v>
      </c>
      <c r="L41" s="746">
        <f>IF(ISERROR(VLOOKUP(CONCATENATE($B41,"-",$C41),IN_1B!$B$2:$U$2962,10,FALSE))=TRUE,"",VLOOKUP(CONCATENATE($B41,"-",$C41),IN_1B!$B$2:$U$2962,10,FALSE))</f>
        <v>0</v>
      </c>
      <c r="M41" s="666">
        <f t="shared" si="0"/>
        <v>0</v>
      </c>
      <c r="N41" s="667">
        <f t="shared" si="0"/>
        <v>0</v>
      </c>
    </row>
    <row r="42" spans="1:14" s="658" customFormat="1" ht="15" customHeight="1" thickBot="1">
      <c r="A42" s="681" t="s">
        <v>1288</v>
      </c>
      <c r="B42" s="676"/>
      <c r="C42" s="676"/>
      <c r="D42" s="1566"/>
      <c r="E42" s="747"/>
      <c r="F42" s="602"/>
      <c r="G42" s="602"/>
      <c r="H42" s="602"/>
      <c r="I42" s="602"/>
      <c r="J42" s="602"/>
      <c r="K42" s="602"/>
      <c r="L42" s="602"/>
      <c r="M42" s="671"/>
      <c r="N42" s="672"/>
    </row>
    <row r="43" spans="1:14" s="658" customFormat="1" ht="15" customHeight="1">
      <c r="A43" s="653" t="s">
        <v>1289</v>
      </c>
      <c r="B43" s="677" t="s">
        <v>1290</v>
      </c>
      <c r="C43" s="661">
        <v>1</v>
      </c>
      <c r="D43" s="1566" t="str">
        <f t="shared" ref="D43:D48" si="4">CONCATENATE(D$9)</f>
        <v>030922</v>
      </c>
      <c r="E43" s="741">
        <f>IF(ISERROR(VLOOKUP(CONCATENATE($B43,"-",$C43),IN_1B!$B$2:$U$2962,3,FALSE))=TRUE,"",VLOOKUP(CONCATENATE($B43,"-",$C43),IN_1B!$B$2:$U$2962,3,FALSE))</f>
        <v>0</v>
      </c>
      <c r="F43" s="742">
        <f>IF(ISERROR(VLOOKUP(CONCATENATE($B43,"-",$C43),IN_1B!$B$2:$U$2962,4,FALSE))=TRUE,"",VLOOKUP(CONCATENATE($B43,"-",$C43),IN_1B!$B$2:$U$2962,4,FALSE))</f>
        <v>0</v>
      </c>
      <c r="G43" s="741">
        <f>IF(ISERROR(VLOOKUP(CONCATENATE($B43,"-",$C43),IN_1B!$B$2:$U$2962,5,FALSE))=TRUE,"",VLOOKUP(CONCATENATE($B43,"-",$C43),IN_1B!$B$2:$U$2962,5,FALSE))</f>
        <v>0</v>
      </c>
      <c r="H43" s="742">
        <f>IF(ISERROR(VLOOKUP(CONCATENATE($B43,"-",$C43),IN_1B!$B$2:$U$2962,6,FALSE))=TRUE,"",VLOOKUP(CONCATENATE($B43,"-",$C43),IN_1B!$B$2:$U$2962,6,FALSE))</f>
        <v>0</v>
      </c>
      <c r="I43" s="741">
        <f>IF(ISERROR(VLOOKUP(CONCATENATE($B43,"-",$C43),IN_1B!$B$2:$U$2962,7,FALSE))=TRUE,"",VLOOKUP(CONCATENATE($B43,"-",$C43),IN_1B!$B$2:$U$2962,7,FALSE))</f>
        <v>0</v>
      </c>
      <c r="J43" s="742">
        <f>IF(ISERROR(VLOOKUP(CONCATENATE($B43,"-",$C43),IN_1B!$B$2:$U$2962,8,FALSE))=TRUE,"",VLOOKUP(CONCATENATE($B43,"-",$C43),IN_1B!$B$2:$U$2962,8,FALSE))</f>
        <v>0</v>
      </c>
      <c r="K43" s="741">
        <f>IF(ISERROR(VLOOKUP(CONCATENATE($B43,"-",$C43),IN_1B!$B$2:$U$2962,9,FALSE))=TRUE,"",VLOOKUP(CONCATENATE($B43,"-",$C43),IN_1B!$B$2:$U$2962,9,FALSE))</f>
        <v>0</v>
      </c>
      <c r="L43" s="742">
        <f>IF(ISERROR(VLOOKUP(CONCATENATE($B43,"-",$C43),IN_1B!$B$2:$U$2962,10,FALSE))=TRUE,"",VLOOKUP(CONCATENATE($B43,"-",$C43),IN_1B!$B$2:$U$2962,10,FALSE))</f>
        <v>0</v>
      </c>
      <c r="M43" s="656">
        <f t="shared" si="0"/>
        <v>0</v>
      </c>
      <c r="N43" s="657">
        <f t="shared" si="0"/>
        <v>0</v>
      </c>
    </row>
    <row r="44" spans="1:14" s="658" customFormat="1" ht="15" customHeight="1">
      <c r="A44" s="659" t="s">
        <v>1291</v>
      </c>
      <c r="B44" s="660" t="s">
        <v>1292</v>
      </c>
      <c r="C44" s="664">
        <v>1</v>
      </c>
      <c r="D44" s="1566" t="str">
        <f t="shared" si="4"/>
        <v>030922</v>
      </c>
      <c r="E44" s="743">
        <f>IF(ISERROR(VLOOKUP(CONCATENATE($B44,"-",$C44),IN_1B!$B$2:$U$2962,3,FALSE))=TRUE,"",VLOOKUP(CONCATENATE($B44,"-",$C44),IN_1B!$B$2:$U$2962,3,FALSE))</f>
        <v>0</v>
      </c>
      <c r="F44" s="744">
        <f>IF(ISERROR(VLOOKUP(CONCATENATE($B44,"-",$C44),IN_1B!$B$2:$U$2962,4,FALSE))=TRUE,"",VLOOKUP(CONCATENATE($B44,"-",$C44),IN_1B!$B$2:$U$2962,4,FALSE))</f>
        <v>0</v>
      </c>
      <c r="G44" s="743">
        <f>IF(ISERROR(VLOOKUP(CONCATENATE($B44,"-",$C44),IN_1B!$B$2:$U$2962,5,FALSE))=TRUE,"",VLOOKUP(CONCATENATE($B44,"-",$C44),IN_1B!$B$2:$U$2962,5,FALSE))</f>
        <v>0</v>
      </c>
      <c r="H44" s="744">
        <f>IF(ISERROR(VLOOKUP(CONCATENATE($B44,"-",$C44),IN_1B!$B$2:$U$2962,6,FALSE))=TRUE,"",VLOOKUP(CONCATENATE($B44,"-",$C44),IN_1B!$B$2:$U$2962,6,FALSE))</f>
        <v>0</v>
      </c>
      <c r="I44" s="743">
        <f>IF(ISERROR(VLOOKUP(CONCATENATE($B44,"-",$C44),IN_1B!$B$2:$U$2962,7,FALSE))=TRUE,"",VLOOKUP(CONCATENATE($B44,"-",$C44),IN_1B!$B$2:$U$2962,7,FALSE))</f>
        <v>0</v>
      </c>
      <c r="J44" s="744">
        <f>IF(ISERROR(VLOOKUP(CONCATENATE($B44,"-",$C44),IN_1B!$B$2:$U$2962,8,FALSE))=TRUE,"",VLOOKUP(CONCATENATE($B44,"-",$C44),IN_1B!$B$2:$U$2962,8,FALSE))</f>
        <v>0</v>
      </c>
      <c r="K44" s="743">
        <f>IF(ISERROR(VLOOKUP(CONCATENATE($B44,"-",$C44),IN_1B!$B$2:$U$2962,9,FALSE))=TRUE,"",VLOOKUP(CONCATENATE($B44,"-",$C44),IN_1B!$B$2:$U$2962,9,FALSE))</f>
        <v>0</v>
      </c>
      <c r="L44" s="744">
        <f>IF(ISERROR(VLOOKUP(CONCATENATE($B44,"-",$C44),IN_1B!$B$2:$U$2962,10,FALSE))=TRUE,"",VLOOKUP(CONCATENATE($B44,"-",$C44),IN_1B!$B$2:$U$2962,10,FALSE))</f>
        <v>0</v>
      </c>
      <c r="M44" s="662">
        <f t="shared" si="0"/>
        <v>0</v>
      </c>
      <c r="N44" s="663">
        <f t="shared" si="0"/>
        <v>0</v>
      </c>
    </row>
    <row r="45" spans="1:14" s="658" customFormat="1" ht="15" customHeight="1">
      <c r="A45" s="659" t="s">
        <v>1293</v>
      </c>
      <c r="B45" s="660" t="s">
        <v>1294</v>
      </c>
      <c r="C45" s="664">
        <v>1</v>
      </c>
      <c r="D45" s="1566" t="str">
        <f t="shared" si="4"/>
        <v>030922</v>
      </c>
      <c r="E45" s="743">
        <f>IF(ISERROR(VLOOKUP(CONCATENATE($B45,"-",$C45),IN_1B!$B$2:$U$2962,3,FALSE))=TRUE,"",VLOOKUP(CONCATENATE($B45,"-",$C45),IN_1B!$B$2:$U$2962,3,FALSE))</f>
        <v>0</v>
      </c>
      <c r="F45" s="744">
        <f>IF(ISERROR(VLOOKUP(CONCATENATE($B45,"-",$C45),IN_1B!$B$2:$U$2962,4,FALSE))=TRUE,"",VLOOKUP(CONCATENATE($B45,"-",$C45),IN_1B!$B$2:$U$2962,4,FALSE))</f>
        <v>0</v>
      </c>
      <c r="G45" s="743">
        <f>IF(ISERROR(VLOOKUP(CONCATENATE($B45,"-",$C45),IN_1B!$B$2:$U$2962,5,FALSE))=TRUE,"",VLOOKUP(CONCATENATE($B45,"-",$C45),IN_1B!$B$2:$U$2962,5,FALSE))</f>
        <v>0</v>
      </c>
      <c r="H45" s="744">
        <f>IF(ISERROR(VLOOKUP(CONCATENATE($B45,"-",$C45),IN_1B!$B$2:$U$2962,6,FALSE))=TRUE,"",VLOOKUP(CONCATENATE($B45,"-",$C45),IN_1B!$B$2:$U$2962,6,FALSE))</f>
        <v>0</v>
      </c>
      <c r="I45" s="743">
        <f>IF(ISERROR(VLOOKUP(CONCATENATE($B45,"-",$C45),IN_1B!$B$2:$U$2962,7,FALSE))=TRUE,"",VLOOKUP(CONCATENATE($B45,"-",$C45),IN_1B!$B$2:$U$2962,7,FALSE))</f>
        <v>0</v>
      </c>
      <c r="J45" s="744">
        <f>IF(ISERROR(VLOOKUP(CONCATENATE($B45,"-",$C45),IN_1B!$B$2:$U$2962,8,FALSE))=TRUE,"",VLOOKUP(CONCATENATE($B45,"-",$C45),IN_1B!$B$2:$U$2962,8,FALSE))</f>
        <v>0</v>
      </c>
      <c r="K45" s="743">
        <f>IF(ISERROR(VLOOKUP(CONCATENATE($B45,"-",$C45),IN_1B!$B$2:$U$2962,9,FALSE))=TRUE,"",VLOOKUP(CONCATENATE($B45,"-",$C45),IN_1B!$B$2:$U$2962,9,FALSE))</f>
        <v>0</v>
      </c>
      <c r="L45" s="744">
        <f>IF(ISERROR(VLOOKUP(CONCATENATE($B45,"-",$C45),IN_1B!$B$2:$U$2962,10,FALSE))=TRUE,"",VLOOKUP(CONCATENATE($B45,"-",$C45),IN_1B!$B$2:$U$2962,10,FALSE))</f>
        <v>0</v>
      </c>
      <c r="M45" s="662">
        <f t="shared" si="0"/>
        <v>0</v>
      </c>
      <c r="N45" s="663">
        <f t="shared" si="0"/>
        <v>0</v>
      </c>
    </row>
    <row r="46" spans="1:14" s="658" customFormat="1" ht="15" customHeight="1">
      <c r="A46" s="659" t="s">
        <v>1295</v>
      </c>
      <c r="B46" s="660" t="s">
        <v>1296</v>
      </c>
      <c r="C46" s="664">
        <v>1</v>
      </c>
      <c r="D46" s="1566" t="str">
        <f t="shared" si="4"/>
        <v>030922</v>
      </c>
      <c r="E46" s="743">
        <f>IF(ISERROR(VLOOKUP(CONCATENATE($B46,"-",$C46),IN_1B!$B$2:$U$2962,3,FALSE))=TRUE,"",VLOOKUP(CONCATENATE($B46,"-",$C46),IN_1B!$B$2:$U$2962,3,FALSE))</f>
        <v>0</v>
      </c>
      <c r="F46" s="744">
        <f>IF(ISERROR(VLOOKUP(CONCATENATE($B46,"-",$C46),IN_1B!$B$2:$U$2962,4,FALSE))=TRUE,"",VLOOKUP(CONCATENATE($B46,"-",$C46),IN_1B!$B$2:$U$2962,4,FALSE))</f>
        <v>0</v>
      </c>
      <c r="G46" s="743">
        <f>IF(ISERROR(VLOOKUP(CONCATENATE($B46,"-",$C46),IN_1B!$B$2:$U$2962,5,FALSE))=TRUE,"",VLOOKUP(CONCATENATE($B46,"-",$C46),IN_1B!$B$2:$U$2962,5,FALSE))</f>
        <v>0</v>
      </c>
      <c r="H46" s="744">
        <f>IF(ISERROR(VLOOKUP(CONCATENATE($B46,"-",$C46),IN_1B!$B$2:$U$2962,6,FALSE))=TRUE,"",VLOOKUP(CONCATENATE($B46,"-",$C46),IN_1B!$B$2:$U$2962,6,FALSE))</f>
        <v>0</v>
      </c>
      <c r="I46" s="743">
        <f>IF(ISERROR(VLOOKUP(CONCATENATE($B46,"-",$C46),IN_1B!$B$2:$U$2962,7,FALSE))=TRUE,"",VLOOKUP(CONCATENATE($B46,"-",$C46),IN_1B!$B$2:$U$2962,7,FALSE))</f>
        <v>0</v>
      </c>
      <c r="J46" s="744">
        <f>IF(ISERROR(VLOOKUP(CONCATENATE($B46,"-",$C46),IN_1B!$B$2:$U$2962,8,FALSE))=TRUE,"",VLOOKUP(CONCATENATE($B46,"-",$C46),IN_1B!$B$2:$U$2962,8,FALSE))</f>
        <v>0</v>
      </c>
      <c r="K46" s="743">
        <f>IF(ISERROR(VLOOKUP(CONCATENATE($B46,"-",$C46),IN_1B!$B$2:$U$2962,9,FALSE))=TRUE,"",VLOOKUP(CONCATENATE($B46,"-",$C46),IN_1B!$B$2:$U$2962,9,FALSE))</f>
        <v>0</v>
      </c>
      <c r="L46" s="744">
        <f>IF(ISERROR(VLOOKUP(CONCATENATE($B46,"-",$C46),IN_1B!$B$2:$U$2962,10,FALSE))=TRUE,"",VLOOKUP(CONCATENATE($B46,"-",$C46),IN_1B!$B$2:$U$2962,10,FALSE))</f>
        <v>0</v>
      </c>
      <c r="M46" s="662">
        <f t="shared" si="0"/>
        <v>0</v>
      </c>
      <c r="N46" s="663">
        <f t="shared" si="0"/>
        <v>0</v>
      </c>
    </row>
    <row r="47" spans="1:14" s="658" customFormat="1" ht="15" customHeight="1">
      <c r="A47" s="659" t="s">
        <v>1297</v>
      </c>
      <c r="B47" s="660" t="s">
        <v>1298</v>
      </c>
      <c r="C47" s="664">
        <v>1</v>
      </c>
      <c r="D47" s="1566" t="str">
        <f t="shared" si="4"/>
        <v>030922</v>
      </c>
      <c r="E47" s="743">
        <f>IF(ISERROR(VLOOKUP(CONCATENATE($B47,"-",$C47),IN_1B!$B$2:$U$2962,3,FALSE))=TRUE,"",VLOOKUP(CONCATENATE($B47,"-",$C47),IN_1B!$B$2:$U$2962,3,FALSE))</f>
        <v>0</v>
      </c>
      <c r="F47" s="744">
        <f>IF(ISERROR(VLOOKUP(CONCATENATE($B47,"-",$C47),IN_1B!$B$2:$U$2962,4,FALSE))=TRUE,"",VLOOKUP(CONCATENATE($B47,"-",$C47),IN_1B!$B$2:$U$2962,4,FALSE))</f>
        <v>0</v>
      </c>
      <c r="G47" s="743">
        <f>IF(ISERROR(VLOOKUP(CONCATENATE($B47,"-",$C47),IN_1B!$B$2:$U$2962,5,FALSE))=TRUE,"",VLOOKUP(CONCATENATE($B47,"-",$C47),IN_1B!$B$2:$U$2962,5,FALSE))</f>
        <v>0</v>
      </c>
      <c r="H47" s="744">
        <f>IF(ISERROR(VLOOKUP(CONCATENATE($B47,"-",$C47),IN_1B!$B$2:$U$2962,6,FALSE))=TRUE,"",VLOOKUP(CONCATENATE($B47,"-",$C47),IN_1B!$B$2:$U$2962,6,FALSE))</f>
        <v>0</v>
      </c>
      <c r="I47" s="743">
        <f>IF(ISERROR(VLOOKUP(CONCATENATE($B47,"-",$C47),IN_1B!$B$2:$U$2962,7,FALSE))=TRUE,"",VLOOKUP(CONCATENATE($B47,"-",$C47),IN_1B!$B$2:$U$2962,7,FALSE))</f>
        <v>0</v>
      </c>
      <c r="J47" s="744">
        <f>IF(ISERROR(VLOOKUP(CONCATENATE($B47,"-",$C47),IN_1B!$B$2:$U$2962,8,FALSE))=TRUE,"",VLOOKUP(CONCATENATE($B47,"-",$C47),IN_1B!$B$2:$U$2962,8,FALSE))</f>
        <v>0</v>
      </c>
      <c r="K47" s="743">
        <f>IF(ISERROR(VLOOKUP(CONCATENATE($B47,"-",$C47),IN_1B!$B$2:$U$2962,9,FALSE))=TRUE,"",VLOOKUP(CONCATENATE($B47,"-",$C47),IN_1B!$B$2:$U$2962,9,FALSE))</f>
        <v>0</v>
      </c>
      <c r="L47" s="744">
        <f>IF(ISERROR(VLOOKUP(CONCATENATE($B47,"-",$C47),IN_1B!$B$2:$U$2962,10,FALSE))=TRUE,"",VLOOKUP(CONCATENATE($B47,"-",$C47),IN_1B!$B$2:$U$2962,10,FALSE))</f>
        <v>0</v>
      </c>
      <c r="M47" s="662">
        <f t="shared" si="0"/>
        <v>0</v>
      </c>
      <c r="N47" s="663">
        <f t="shared" si="0"/>
        <v>0</v>
      </c>
    </row>
    <row r="48" spans="1:14" s="658" customFormat="1" ht="15" customHeight="1" thickBot="1">
      <c r="A48" s="659" t="s">
        <v>1299</v>
      </c>
      <c r="B48" s="682" t="s">
        <v>1300</v>
      </c>
      <c r="C48" s="683">
        <v>1</v>
      </c>
      <c r="D48" s="1566" t="str">
        <f t="shared" si="4"/>
        <v>030922</v>
      </c>
      <c r="E48" s="745">
        <f>IF(ISERROR(VLOOKUP(CONCATENATE($B48,"-",$C48),IN_1B!$B$2:$U$2962,3,FALSE))=TRUE,"",VLOOKUP(CONCATENATE($B48,"-",$C48),IN_1B!$B$2:$U$2962,3,FALSE))</f>
        <v>0</v>
      </c>
      <c r="F48" s="746">
        <f>IF(ISERROR(VLOOKUP(CONCATENATE($B48,"-",$C48),IN_1B!$B$2:$U$2962,4,FALSE))=TRUE,"",VLOOKUP(CONCATENATE($B48,"-",$C48),IN_1B!$B$2:$U$2962,4,FALSE))</f>
        <v>0</v>
      </c>
      <c r="G48" s="745">
        <f>IF(ISERROR(VLOOKUP(CONCATENATE($B48,"-",$C48),IN_1B!$B$2:$U$2962,5,FALSE))=TRUE,"",VLOOKUP(CONCATENATE($B48,"-",$C48),IN_1B!$B$2:$U$2962,5,FALSE))</f>
        <v>0</v>
      </c>
      <c r="H48" s="746">
        <f>IF(ISERROR(VLOOKUP(CONCATENATE($B48,"-",$C48),IN_1B!$B$2:$U$2962,6,FALSE))=TRUE,"",VLOOKUP(CONCATENATE($B48,"-",$C48),IN_1B!$B$2:$U$2962,6,FALSE))</f>
        <v>0</v>
      </c>
      <c r="I48" s="745">
        <f>IF(ISERROR(VLOOKUP(CONCATENATE($B48,"-",$C48),IN_1B!$B$2:$U$2962,7,FALSE))=TRUE,"",VLOOKUP(CONCATENATE($B48,"-",$C48),IN_1B!$B$2:$U$2962,7,FALSE))</f>
        <v>0</v>
      </c>
      <c r="J48" s="746">
        <f>IF(ISERROR(VLOOKUP(CONCATENATE($B48,"-",$C48),IN_1B!$B$2:$U$2962,8,FALSE))=TRUE,"",VLOOKUP(CONCATENATE($B48,"-",$C48),IN_1B!$B$2:$U$2962,8,FALSE))</f>
        <v>0</v>
      </c>
      <c r="K48" s="745">
        <f>IF(ISERROR(VLOOKUP(CONCATENATE($B48,"-",$C48),IN_1B!$B$2:$U$2962,9,FALSE))=TRUE,"",VLOOKUP(CONCATENATE($B48,"-",$C48),IN_1B!$B$2:$U$2962,9,FALSE))</f>
        <v>0</v>
      </c>
      <c r="L48" s="746">
        <f>IF(ISERROR(VLOOKUP(CONCATENATE($B48,"-",$C48),IN_1B!$B$2:$U$2962,10,FALSE))=TRUE,"",VLOOKUP(CONCATENATE($B48,"-",$C48),IN_1B!$B$2:$U$2962,10,FALSE))</f>
        <v>0</v>
      </c>
      <c r="M48" s="666">
        <f t="shared" si="0"/>
        <v>0</v>
      </c>
      <c r="N48" s="667">
        <f t="shared" si="0"/>
        <v>0</v>
      </c>
    </row>
    <row r="49" spans="1:14" s="658" customFormat="1" ht="15" customHeight="1" thickBot="1">
      <c r="A49" s="681" t="s">
        <v>1301</v>
      </c>
      <c r="B49" s="676"/>
      <c r="C49" s="684"/>
      <c r="D49" s="1566"/>
      <c r="E49" s="747"/>
      <c r="F49" s="602"/>
      <c r="G49" s="602"/>
      <c r="H49" s="602"/>
      <c r="I49" s="602"/>
      <c r="J49" s="602"/>
      <c r="K49" s="602"/>
      <c r="L49" s="602"/>
      <c r="M49" s="671"/>
      <c r="N49" s="672"/>
    </row>
    <row r="50" spans="1:14" s="658" customFormat="1" ht="15" customHeight="1" thickBot="1">
      <c r="A50" s="653" t="s">
        <v>1302</v>
      </c>
      <c r="B50" s="654" t="s">
        <v>1303</v>
      </c>
      <c r="C50" s="655">
        <v>1</v>
      </c>
      <c r="D50" s="1566" t="str">
        <f>CONCATENATE(D$9)</f>
        <v>030922</v>
      </c>
      <c r="E50" s="741">
        <f>IF(ISERROR(VLOOKUP(CONCATENATE($B50,"-",$C50),IN_1B!$B$2:$U$2962,3,FALSE))=TRUE,"",VLOOKUP(CONCATENATE($B50,"-",$C50),IN_1B!$B$2:$U$2962,3,FALSE))</f>
        <v>0</v>
      </c>
      <c r="F50" s="741">
        <f>IF(ISERROR(VLOOKUP(CONCATENATE($B50,"-",$C50),IN_1B!$B$2:$U$2962,4,FALSE))=TRUE,"",VLOOKUP(CONCATENATE($B50,"-",$C50),IN_1B!$B$2:$U$2962,4,FALSE))</f>
        <v>0</v>
      </c>
      <c r="G50" s="741">
        <f>IF(ISERROR(VLOOKUP(CONCATENATE($B50,"-",$C50),IN_1B!$B$2:$U$2962,5,FALSE))=TRUE,"",VLOOKUP(CONCATENATE($B50,"-",$C50),IN_1B!$B$2:$U$2962,5,FALSE))</f>
        <v>0</v>
      </c>
      <c r="H50" s="741">
        <f>IF(ISERROR(VLOOKUP(CONCATENATE($B50,"-",$C50),IN_1B!$B$2:$U$2962,6,FALSE))=TRUE,"",VLOOKUP(CONCATENATE($B50,"-",$C50),IN_1B!$B$2:$U$2962,6,FALSE))</f>
        <v>0</v>
      </c>
      <c r="I50" s="741">
        <f>IF(ISERROR(VLOOKUP(CONCATENATE($B50,"-",$C50),IN_1B!$B$2:$U$2962,7,FALSE))=TRUE,"",VLOOKUP(CONCATENATE($B50,"-",$C50),IN_1B!$B$2:$U$2962,7,FALSE))</f>
        <v>0</v>
      </c>
      <c r="J50" s="741">
        <f>IF(ISERROR(VLOOKUP(CONCATENATE($B50,"-",$C50),IN_1B!$B$2:$U$2962,8,FALSE))=TRUE,"",VLOOKUP(CONCATENATE($B50,"-",$C50),IN_1B!$B$2:$U$2962,8,FALSE))</f>
        <v>0</v>
      </c>
      <c r="K50" s="741">
        <f>IF(ISERROR(VLOOKUP(CONCATENATE($B50,"-",$C50),IN_1B!$B$2:$U$2962,9,FALSE))=TRUE,"",VLOOKUP(CONCATENATE($B50,"-",$C50),IN_1B!$B$2:$U$2962,9,FALSE))</f>
        <v>0</v>
      </c>
      <c r="L50" s="741">
        <f>IF(ISERROR(VLOOKUP(CONCATENATE($B50,"-",$C50),IN_1B!$B$2:$U$2962,10,FALSE))=TRUE,"",VLOOKUP(CONCATENATE($B50,"-",$C50),IN_1B!$B$2:$U$2962,10,FALSE))</f>
        <v>0</v>
      </c>
      <c r="M50" s="656">
        <f t="shared" si="0"/>
        <v>0</v>
      </c>
      <c r="N50" s="657">
        <f t="shared" si="0"/>
        <v>0</v>
      </c>
    </row>
    <row r="51" spans="1:14" s="658" customFormat="1" ht="15" customHeight="1" thickBot="1">
      <c r="A51" s="685" t="s">
        <v>555</v>
      </c>
      <c r="B51" s="686"/>
      <c r="C51" s="687"/>
      <c r="D51" s="1567" t="str">
        <f>CONCATENATE(D$9)</f>
        <v>030922</v>
      </c>
      <c r="E51" s="688">
        <f t="shared" ref="E51:N51" si="5">SUM(E9:E22,E24:E29,E31:E41,E43:E48,E50)</f>
        <v>11</v>
      </c>
      <c r="F51" s="689">
        <f t="shared" si="5"/>
        <v>2</v>
      </c>
      <c r="G51" s="688">
        <f t="shared" si="5"/>
        <v>0</v>
      </c>
      <c r="H51" s="689">
        <f t="shared" si="5"/>
        <v>0</v>
      </c>
      <c r="I51" s="688">
        <f t="shared" si="5"/>
        <v>0</v>
      </c>
      <c r="J51" s="689">
        <f t="shared" si="5"/>
        <v>0</v>
      </c>
      <c r="K51" s="688">
        <f t="shared" si="5"/>
        <v>0</v>
      </c>
      <c r="L51" s="689">
        <f t="shared" si="5"/>
        <v>0</v>
      </c>
      <c r="M51" s="688">
        <f t="shared" si="5"/>
        <v>11</v>
      </c>
      <c r="N51" s="689">
        <f t="shared" si="5"/>
        <v>2</v>
      </c>
    </row>
    <row r="52" spans="1:14" s="604" customFormat="1" ht="43.5" customHeight="1">
      <c r="A52" s="2494" t="s">
        <v>1304</v>
      </c>
      <c r="B52" s="2494"/>
      <c r="C52" s="2494"/>
      <c r="D52" s="2494"/>
      <c r="E52" s="2494"/>
      <c r="F52" s="2494"/>
      <c r="G52" s="2494"/>
      <c r="H52" s="2494"/>
      <c r="I52" s="2494"/>
      <c r="J52" s="2494"/>
      <c r="K52" s="2494"/>
      <c r="L52" s="2494"/>
    </row>
    <row r="53" spans="1:14" ht="15.75" thickBot="1"/>
    <row r="54" spans="1:14" ht="15.75" thickBot="1">
      <c r="A54" s="691" t="s">
        <v>1223</v>
      </c>
      <c r="B54" s="692"/>
      <c r="C54" s="693"/>
      <c r="D54" s="1569"/>
      <c r="E54" s="694" t="s">
        <v>32</v>
      </c>
      <c r="F54" s="694" t="s">
        <v>32</v>
      </c>
      <c r="G54" s="694" t="s">
        <v>32</v>
      </c>
      <c r="H54" s="694" t="s">
        <v>32</v>
      </c>
      <c r="I54" s="694" t="s">
        <v>32</v>
      </c>
      <c r="J54" s="694" t="s">
        <v>32</v>
      </c>
      <c r="K54" s="695" t="s">
        <v>32</v>
      </c>
      <c r="L54" s="695" t="s">
        <v>32</v>
      </c>
      <c r="M54" s="696"/>
      <c r="N54" s="697"/>
    </row>
    <row r="55" spans="1:14">
      <c r="A55" s="698" t="s">
        <v>1224</v>
      </c>
      <c r="B55" s="699" t="s">
        <v>1225</v>
      </c>
      <c r="C55" s="700">
        <v>2</v>
      </c>
      <c r="D55" s="1570"/>
      <c r="E55" s="748">
        <f>IF(ISERROR(VLOOKUP(CONCATENATE($B55,"-",$C55),IN_1B!$B$2:$U$2962,3,FALSE))=TRUE,"",VLOOKUP(CONCATENATE($B55,"-",$C55),IN_1B!$B$2:$U$2962,3,FALSE))</f>
        <v>0</v>
      </c>
      <c r="F55" s="749">
        <f>IF(ISERROR(VLOOKUP(CONCATENATE($B55,"-",$C55),IN_1B!$B$2:$U$2962,4,FALSE))=TRUE,"",VLOOKUP(CONCATENATE($B55,"-",$C55),IN_1B!$B$2:$U$2962,4,FALSE))</f>
        <v>0</v>
      </c>
      <c r="G55" s="748">
        <f>IF(ISERROR(VLOOKUP(CONCATENATE($B55,"-",$C55),IN_1B!$B$2:$U$2962,5,FALSE))=TRUE,"",VLOOKUP(CONCATENATE($B55,"-",$C55),IN_1B!$B$2:$U$2962,5,FALSE))</f>
        <v>0</v>
      </c>
      <c r="H55" s="749">
        <f>IF(ISERROR(VLOOKUP(CONCATENATE($B55,"-",$C55),IN_1B!$B$2:$U$2962,6,FALSE))=TRUE,"",VLOOKUP(CONCATENATE($B55,"-",$C55),IN_1B!$B$2:$U$2962,6,FALSE))</f>
        <v>0</v>
      </c>
      <c r="I55" s="748">
        <f>IF(ISERROR(VLOOKUP(CONCATENATE($B55,"-",$C55),IN_1B!$B$2:$U$2962,7,FALSE))=TRUE,"",VLOOKUP(CONCATENATE($B55,"-",$C55),IN_1B!$B$2:$U$2962,7,FALSE))</f>
        <v>0</v>
      </c>
      <c r="J55" s="749">
        <f>IF(ISERROR(VLOOKUP(CONCATENATE($B55,"-",$C55),IN_1B!$B$2:$U$2962,8,FALSE))=TRUE,"",VLOOKUP(CONCATENATE($B55,"-",$C55),IN_1B!$B$2:$U$2962,8,FALSE))</f>
        <v>0</v>
      </c>
      <c r="K55" s="748">
        <f>IF(ISERROR(VLOOKUP(CONCATENATE($B55,"-",$C55),IN_1B!$B$2:$U$2962,9,FALSE))=TRUE,"",VLOOKUP(CONCATENATE($B55,"-",$C55),IN_1B!$B$2:$U$2962,9,FALSE))</f>
        <v>0</v>
      </c>
      <c r="L55" s="749">
        <f>IF(ISERROR(VLOOKUP(CONCATENATE($B55,"-",$C55),IN_1B!$B$2:$U$2962,10,FALSE))=TRUE,"",VLOOKUP(CONCATENATE($B55,"-",$C55),IN_1B!$B$2:$U$2962,10,FALSE))</f>
        <v>0</v>
      </c>
      <c r="M55" s="701">
        <f t="shared" ref="M55:N68" si="6">E55+G55</f>
        <v>0</v>
      </c>
      <c r="N55" s="702">
        <f t="shared" si="6"/>
        <v>0</v>
      </c>
    </row>
    <row r="56" spans="1:14">
      <c r="A56" s="703" t="s">
        <v>1226</v>
      </c>
      <c r="B56" s="704" t="s">
        <v>1227</v>
      </c>
      <c r="C56" s="705">
        <v>2</v>
      </c>
      <c r="D56" s="1571" t="str">
        <f>CONCATENATE(D$55)</f>
        <v/>
      </c>
      <c r="E56" s="750">
        <f>IF(ISERROR(VLOOKUP(CONCATENATE($B56,"-",$C56),IN_1B!$B$2:$U$2962,3,FALSE))=TRUE,"",VLOOKUP(CONCATENATE($B56,"-",$C56),IN_1B!$B$2:$U$2962,3,FALSE))</f>
        <v>0</v>
      </c>
      <c r="F56" s="751">
        <f>IF(ISERROR(VLOOKUP(CONCATENATE($B56,"-",$C56),IN_1B!$B$2:$U$2962,4,FALSE))=TRUE,"",VLOOKUP(CONCATENATE($B56,"-",$C56),IN_1B!$B$2:$U$2962,4,FALSE))</f>
        <v>0</v>
      </c>
      <c r="G56" s="750">
        <f>IF(ISERROR(VLOOKUP(CONCATENATE($B56,"-",$C56),IN_1B!$B$2:$U$2962,5,FALSE))=TRUE,"",VLOOKUP(CONCATENATE($B56,"-",$C56),IN_1B!$B$2:$U$2962,5,FALSE))</f>
        <v>0</v>
      </c>
      <c r="H56" s="751">
        <f>IF(ISERROR(VLOOKUP(CONCATENATE($B56,"-",$C56),IN_1B!$B$2:$U$2962,6,FALSE))=TRUE,"",VLOOKUP(CONCATENATE($B56,"-",$C56),IN_1B!$B$2:$U$2962,6,FALSE))</f>
        <v>0</v>
      </c>
      <c r="I56" s="750">
        <f>IF(ISERROR(VLOOKUP(CONCATENATE($B56,"-",$C56),IN_1B!$B$2:$U$2962,7,FALSE))=TRUE,"",VLOOKUP(CONCATENATE($B56,"-",$C56),IN_1B!$B$2:$U$2962,7,FALSE))</f>
        <v>0</v>
      </c>
      <c r="J56" s="751">
        <f>IF(ISERROR(VLOOKUP(CONCATENATE($B56,"-",$C56),IN_1B!$B$2:$U$2962,8,FALSE))=TRUE,"",VLOOKUP(CONCATENATE($B56,"-",$C56),IN_1B!$B$2:$U$2962,8,FALSE))</f>
        <v>0</v>
      </c>
      <c r="K56" s="750">
        <f>IF(ISERROR(VLOOKUP(CONCATENATE($B56,"-",$C56),IN_1B!$B$2:$U$2962,9,FALSE))=TRUE,"",VLOOKUP(CONCATENATE($B56,"-",$C56),IN_1B!$B$2:$U$2962,9,FALSE))</f>
        <v>0</v>
      </c>
      <c r="L56" s="751">
        <f>IF(ISERROR(VLOOKUP(CONCATENATE($B56,"-",$C56),IN_1B!$B$2:$U$2962,10,FALSE))=TRUE,"",VLOOKUP(CONCATENATE($B56,"-",$C56),IN_1B!$B$2:$U$2962,10,FALSE))</f>
        <v>0</v>
      </c>
      <c r="M56" s="706">
        <f t="shared" si="6"/>
        <v>0</v>
      </c>
      <c r="N56" s="707">
        <f t="shared" si="6"/>
        <v>0</v>
      </c>
    </row>
    <row r="57" spans="1:14">
      <c r="A57" s="703" t="s">
        <v>1228</v>
      </c>
      <c r="B57" s="704" t="s">
        <v>1229</v>
      </c>
      <c r="C57" s="708">
        <v>2</v>
      </c>
      <c r="D57" s="1571" t="str">
        <f t="shared" ref="D57:D68" si="7">CONCATENATE(D$55)</f>
        <v/>
      </c>
      <c r="E57" s="750">
        <f>IF(ISERROR(VLOOKUP(CONCATENATE($B57,"-",$C57),IN_1B!$B$2:$U$2962,3,FALSE))=TRUE,"",VLOOKUP(CONCATENATE($B57,"-",$C57),IN_1B!$B$2:$U$2962,3,FALSE))</f>
        <v>0</v>
      </c>
      <c r="F57" s="751">
        <f>IF(ISERROR(VLOOKUP(CONCATENATE($B57,"-",$C57),IN_1B!$B$2:$U$2962,4,FALSE))=TRUE,"",VLOOKUP(CONCATENATE($B57,"-",$C57),IN_1B!$B$2:$U$2962,4,FALSE))</f>
        <v>0</v>
      </c>
      <c r="G57" s="750">
        <f>IF(ISERROR(VLOOKUP(CONCATENATE($B57,"-",$C57),IN_1B!$B$2:$U$2962,5,FALSE))=TRUE,"",VLOOKUP(CONCATENATE($B57,"-",$C57),IN_1B!$B$2:$U$2962,5,FALSE))</f>
        <v>0</v>
      </c>
      <c r="H57" s="751">
        <f>IF(ISERROR(VLOOKUP(CONCATENATE($B57,"-",$C57),IN_1B!$B$2:$U$2962,6,FALSE))=TRUE,"",VLOOKUP(CONCATENATE($B57,"-",$C57),IN_1B!$B$2:$U$2962,6,FALSE))</f>
        <v>0</v>
      </c>
      <c r="I57" s="750">
        <f>IF(ISERROR(VLOOKUP(CONCATENATE($B57,"-",$C57),IN_1B!$B$2:$U$2962,7,FALSE))=TRUE,"",VLOOKUP(CONCATENATE($B57,"-",$C57),IN_1B!$B$2:$U$2962,7,FALSE))</f>
        <v>0</v>
      </c>
      <c r="J57" s="751">
        <f>IF(ISERROR(VLOOKUP(CONCATENATE($B57,"-",$C57),IN_1B!$B$2:$U$2962,8,FALSE))=TRUE,"",VLOOKUP(CONCATENATE($B57,"-",$C57),IN_1B!$B$2:$U$2962,8,FALSE))</f>
        <v>0</v>
      </c>
      <c r="K57" s="750">
        <f>IF(ISERROR(VLOOKUP(CONCATENATE($B57,"-",$C57),IN_1B!$B$2:$U$2962,9,FALSE))=TRUE,"",VLOOKUP(CONCATENATE($B57,"-",$C57),IN_1B!$B$2:$U$2962,9,FALSE))</f>
        <v>0</v>
      </c>
      <c r="L57" s="751">
        <f>IF(ISERROR(VLOOKUP(CONCATENATE($B57,"-",$C57),IN_1B!$B$2:$U$2962,10,FALSE))=TRUE,"",VLOOKUP(CONCATENATE($B57,"-",$C57),IN_1B!$B$2:$U$2962,10,FALSE))</f>
        <v>0</v>
      </c>
      <c r="M57" s="706">
        <f t="shared" si="6"/>
        <v>0</v>
      </c>
      <c r="N57" s="707">
        <f t="shared" si="6"/>
        <v>0</v>
      </c>
    </row>
    <row r="58" spans="1:14">
      <c r="A58" s="703" t="s">
        <v>1230</v>
      </c>
      <c r="B58" s="704" t="s">
        <v>1231</v>
      </c>
      <c r="C58" s="708">
        <v>2</v>
      </c>
      <c r="D58" s="1571" t="str">
        <f t="shared" si="7"/>
        <v/>
      </c>
      <c r="E58" s="750">
        <f>IF(ISERROR(VLOOKUP(CONCATENATE($B58,"-",$C58),IN_1B!$B$2:$U$2962,3,FALSE))=TRUE,"",VLOOKUP(CONCATENATE($B58,"-",$C58),IN_1B!$B$2:$U$2962,3,FALSE))</f>
        <v>0</v>
      </c>
      <c r="F58" s="751">
        <f>IF(ISERROR(VLOOKUP(CONCATENATE($B58,"-",$C58),IN_1B!$B$2:$U$2962,4,FALSE))=TRUE,"",VLOOKUP(CONCATENATE($B58,"-",$C58),IN_1B!$B$2:$U$2962,4,FALSE))</f>
        <v>0</v>
      </c>
      <c r="G58" s="750">
        <f>IF(ISERROR(VLOOKUP(CONCATENATE($B58,"-",$C58),IN_1B!$B$2:$U$2962,5,FALSE))=TRUE,"",VLOOKUP(CONCATENATE($B58,"-",$C58),IN_1B!$B$2:$U$2962,5,FALSE))</f>
        <v>0</v>
      </c>
      <c r="H58" s="751">
        <f>IF(ISERROR(VLOOKUP(CONCATENATE($B58,"-",$C58),IN_1B!$B$2:$U$2962,6,FALSE))=TRUE,"",VLOOKUP(CONCATENATE($B58,"-",$C58),IN_1B!$B$2:$U$2962,6,FALSE))</f>
        <v>0</v>
      </c>
      <c r="I58" s="750">
        <f>IF(ISERROR(VLOOKUP(CONCATENATE($B58,"-",$C58),IN_1B!$B$2:$U$2962,7,FALSE))=TRUE,"",VLOOKUP(CONCATENATE($B58,"-",$C58),IN_1B!$B$2:$U$2962,7,FALSE))</f>
        <v>0</v>
      </c>
      <c r="J58" s="751">
        <f>IF(ISERROR(VLOOKUP(CONCATENATE($B58,"-",$C58),IN_1B!$B$2:$U$2962,8,FALSE))=TRUE,"",VLOOKUP(CONCATENATE($B58,"-",$C58),IN_1B!$B$2:$U$2962,8,FALSE))</f>
        <v>0</v>
      </c>
      <c r="K58" s="750">
        <f>IF(ISERROR(VLOOKUP(CONCATENATE($B58,"-",$C58),IN_1B!$B$2:$U$2962,9,FALSE))=TRUE,"",VLOOKUP(CONCATENATE($B58,"-",$C58),IN_1B!$B$2:$U$2962,9,FALSE))</f>
        <v>0</v>
      </c>
      <c r="L58" s="751">
        <f>IF(ISERROR(VLOOKUP(CONCATENATE($B58,"-",$C58),IN_1B!$B$2:$U$2962,10,FALSE))=TRUE,"",VLOOKUP(CONCATENATE($B58,"-",$C58),IN_1B!$B$2:$U$2962,10,FALSE))</f>
        <v>0</v>
      </c>
      <c r="M58" s="706">
        <f t="shared" si="6"/>
        <v>0</v>
      </c>
      <c r="N58" s="707">
        <f t="shared" si="6"/>
        <v>0</v>
      </c>
    </row>
    <row r="59" spans="1:14">
      <c r="A59" s="703" t="s">
        <v>1232</v>
      </c>
      <c r="B59" s="704" t="s">
        <v>1233</v>
      </c>
      <c r="C59" s="708">
        <v>2</v>
      </c>
      <c r="D59" s="1571" t="str">
        <f t="shared" si="7"/>
        <v/>
      </c>
      <c r="E59" s="750">
        <f>IF(ISERROR(VLOOKUP(CONCATENATE($B59,"-",$C59),IN_1B!$B$2:$U$2962,3,FALSE))=TRUE,"",VLOOKUP(CONCATENATE($B59,"-",$C59),IN_1B!$B$2:$U$2962,3,FALSE))</f>
        <v>0</v>
      </c>
      <c r="F59" s="751">
        <f>IF(ISERROR(VLOOKUP(CONCATENATE($B59,"-",$C59),IN_1B!$B$2:$U$2962,4,FALSE))=TRUE,"",VLOOKUP(CONCATENATE($B59,"-",$C59),IN_1B!$B$2:$U$2962,4,FALSE))</f>
        <v>0</v>
      </c>
      <c r="G59" s="750">
        <f>IF(ISERROR(VLOOKUP(CONCATENATE($B59,"-",$C59),IN_1B!$B$2:$U$2962,5,FALSE))=TRUE,"",VLOOKUP(CONCATENATE($B59,"-",$C59),IN_1B!$B$2:$U$2962,5,FALSE))</f>
        <v>0</v>
      </c>
      <c r="H59" s="751">
        <f>IF(ISERROR(VLOOKUP(CONCATENATE($B59,"-",$C59),IN_1B!$B$2:$U$2962,6,FALSE))=TRUE,"",VLOOKUP(CONCATENATE($B59,"-",$C59),IN_1B!$B$2:$U$2962,6,FALSE))</f>
        <v>0</v>
      </c>
      <c r="I59" s="750">
        <f>IF(ISERROR(VLOOKUP(CONCATENATE($B59,"-",$C59),IN_1B!$B$2:$U$2962,7,FALSE))=TRUE,"",VLOOKUP(CONCATENATE($B59,"-",$C59),IN_1B!$B$2:$U$2962,7,FALSE))</f>
        <v>0</v>
      </c>
      <c r="J59" s="751">
        <f>IF(ISERROR(VLOOKUP(CONCATENATE($B59,"-",$C59),IN_1B!$B$2:$U$2962,8,FALSE))=TRUE,"",VLOOKUP(CONCATENATE($B59,"-",$C59),IN_1B!$B$2:$U$2962,8,FALSE))</f>
        <v>0</v>
      </c>
      <c r="K59" s="750">
        <f>IF(ISERROR(VLOOKUP(CONCATENATE($B59,"-",$C59),IN_1B!$B$2:$U$2962,9,FALSE))=TRUE,"",VLOOKUP(CONCATENATE($B59,"-",$C59),IN_1B!$B$2:$U$2962,9,FALSE))</f>
        <v>0</v>
      </c>
      <c r="L59" s="751">
        <f>IF(ISERROR(VLOOKUP(CONCATENATE($B59,"-",$C59),IN_1B!$B$2:$U$2962,10,FALSE))=TRUE,"",VLOOKUP(CONCATENATE($B59,"-",$C59),IN_1B!$B$2:$U$2962,10,FALSE))</f>
        <v>0</v>
      </c>
      <c r="M59" s="706">
        <f t="shared" si="6"/>
        <v>0</v>
      </c>
      <c r="N59" s="707">
        <f t="shared" si="6"/>
        <v>0</v>
      </c>
    </row>
    <row r="60" spans="1:14">
      <c r="A60" s="703" t="s">
        <v>1234</v>
      </c>
      <c r="B60" s="704" t="s">
        <v>1235</v>
      </c>
      <c r="C60" s="708">
        <v>2</v>
      </c>
      <c r="D60" s="1571" t="str">
        <f t="shared" si="7"/>
        <v/>
      </c>
      <c r="E60" s="750">
        <f>IF(ISERROR(VLOOKUP(CONCATENATE($B60,"-",$C60),IN_1B!$B$2:$U$2962,3,FALSE))=TRUE,"",VLOOKUP(CONCATENATE($B60,"-",$C60),IN_1B!$B$2:$U$2962,3,FALSE))</f>
        <v>0</v>
      </c>
      <c r="F60" s="751">
        <f>IF(ISERROR(VLOOKUP(CONCATENATE($B60,"-",$C60),IN_1B!$B$2:$U$2962,4,FALSE))=TRUE,"",VLOOKUP(CONCATENATE($B60,"-",$C60),IN_1B!$B$2:$U$2962,4,FALSE))</f>
        <v>0</v>
      </c>
      <c r="G60" s="750">
        <f>IF(ISERROR(VLOOKUP(CONCATENATE($B60,"-",$C60),IN_1B!$B$2:$U$2962,5,FALSE))=TRUE,"",VLOOKUP(CONCATENATE($B60,"-",$C60),IN_1B!$B$2:$U$2962,5,FALSE))</f>
        <v>0</v>
      </c>
      <c r="H60" s="751">
        <f>IF(ISERROR(VLOOKUP(CONCATENATE($B60,"-",$C60),IN_1B!$B$2:$U$2962,6,FALSE))=TRUE,"",VLOOKUP(CONCATENATE($B60,"-",$C60),IN_1B!$B$2:$U$2962,6,FALSE))</f>
        <v>0</v>
      </c>
      <c r="I60" s="750">
        <f>IF(ISERROR(VLOOKUP(CONCATENATE($B60,"-",$C60),IN_1B!$B$2:$U$2962,7,FALSE))=TRUE,"",VLOOKUP(CONCATENATE($B60,"-",$C60),IN_1B!$B$2:$U$2962,7,FALSE))</f>
        <v>0</v>
      </c>
      <c r="J60" s="751">
        <f>IF(ISERROR(VLOOKUP(CONCATENATE($B60,"-",$C60),IN_1B!$B$2:$U$2962,8,FALSE))=TRUE,"",VLOOKUP(CONCATENATE($B60,"-",$C60),IN_1B!$B$2:$U$2962,8,FALSE))</f>
        <v>0</v>
      </c>
      <c r="K60" s="750">
        <f>IF(ISERROR(VLOOKUP(CONCATENATE($B60,"-",$C60),IN_1B!$B$2:$U$2962,9,FALSE))=TRUE,"",VLOOKUP(CONCATENATE($B60,"-",$C60),IN_1B!$B$2:$U$2962,9,FALSE))</f>
        <v>0</v>
      </c>
      <c r="L60" s="751">
        <f>IF(ISERROR(VLOOKUP(CONCATENATE($B60,"-",$C60),IN_1B!$B$2:$U$2962,10,FALSE))=TRUE,"",VLOOKUP(CONCATENATE($B60,"-",$C60),IN_1B!$B$2:$U$2962,10,FALSE))</f>
        <v>0</v>
      </c>
      <c r="M60" s="706">
        <f t="shared" si="6"/>
        <v>0</v>
      </c>
      <c r="N60" s="707">
        <f t="shared" si="6"/>
        <v>0</v>
      </c>
    </row>
    <row r="61" spans="1:14">
      <c r="A61" s="703" t="s">
        <v>1236</v>
      </c>
      <c r="B61" s="704" t="s">
        <v>1237</v>
      </c>
      <c r="C61" s="708">
        <v>2</v>
      </c>
      <c r="D61" s="1571" t="str">
        <f t="shared" si="7"/>
        <v/>
      </c>
      <c r="E61" s="750">
        <f>IF(ISERROR(VLOOKUP(CONCATENATE($B61,"-",$C61),IN_1B!$B$2:$U$2962,3,FALSE))=TRUE,"",VLOOKUP(CONCATENATE($B61,"-",$C61),IN_1B!$B$2:$U$2962,3,FALSE))</f>
        <v>0</v>
      </c>
      <c r="F61" s="751">
        <f>IF(ISERROR(VLOOKUP(CONCATENATE($B61,"-",$C61),IN_1B!$B$2:$U$2962,4,FALSE))=TRUE,"",VLOOKUP(CONCATENATE($B61,"-",$C61),IN_1B!$B$2:$U$2962,4,FALSE))</f>
        <v>0</v>
      </c>
      <c r="G61" s="750">
        <f>IF(ISERROR(VLOOKUP(CONCATENATE($B61,"-",$C61),IN_1B!$B$2:$U$2962,5,FALSE))=TRUE,"",VLOOKUP(CONCATENATE($B61,"-",$C61),IN_1B!$B$2:$U$2962,5,FALSE))</f>
        <v>0</v>
      </c>
      <c r="H61" s="751">
        <f>IF(ISERROR(VLOOKUP(CONCATENATE($B61,"-",$C61),IN_1B!$B$2:$U$2962,6,FALSE))=TRUE,"",VLOOKUP(CONCATENATE($B61,"-",$C61),IN_1B!$B$2:$U$2962,6,FALSE))</f>
        <v>0</v>
      </c>
      <c r="I61" s="750">
        <f>IF(ISERROR(VLOOKUP(CONCATENATE($B61,"-",$C61),IN_1B!$B$2:$U$2962,7,FALSE))=TRUE,"",VLOOKUP(CONCATENATE($B61,"-",$C61),IN_1B!$B$2:$U$2962,7,FALSE))</f>
        <v>0</v>
      </c>
      <c r="J61" s="751">
        <f>IF(ISERROR(VLOOKUP(CONCATENATE($B61,"-",$C61),IN_1B!$B$2:$U$2962,8,FALSE))=TRUE,"",VLOOKUP(CONCATENATE($B61,"-",$C61),IN_1B!$B$2:$U$2962,8,FALSE))</f>
        <v>0</v>
      </c>
      <c r="K61" s="750">
        <f>IF(ISERROR(VLOOKUP(CONCATENATE($B61,"-",$C61),IN_1B!$B$2:$U$2962,9,FALSE))=TRUE,"",VLOOKUP(CONCATENATE($B61,"-",$C61),IN_1B!$B$2:$U$2962,9,FALSE))</f>
        <v>0</v>
      </c>
      <c r="L61" s="751">
        <f>IF(ISERROR(VLOOKUP(CONCATENATE($B61,"-",$C61),IN_1B!$B$2:$U$2962,10,FALSE))=TRUE,"",VLOOKUP(CONCATENATE($B61,"-",$C61),IN_1B!$B$2:$U$2962,10,FALSE))</f>
        <v>0</v>
      </c>
      <c r="M61" s="706">
        <f t="shared" si="6"/>
        <v>0</v>
      </c>
      <c r="N61" s="707">
        <f t="shared" si="6"/>
        <v>0</v>
      </c>
    </row>
    <row r="62" spans="1:14">
      <c r="A62" s="703" t="s">
        <v>1238</v>
      </c>
      <c r="B62" s="704" t="s">
        <v>1239</v>
      </c>
      <c r="C62" s="708">
        <v>2</v>
      </c>
      <c r="D62" s="1571" t="str">
        <f t="shared" si="7"/>
        <v/>
      </c>
      <c r="E62" s="750">
        <f>IF(ISERROR(VLOOKUP(CONCATENATE($B62,"-",$C62),IN_1B!$B$2:$U$2962,3,FALSE))=TRUE,"",VLOOKUP(CONCATENATE($B62,"-",$C62),IN_1B!$B$2:$U$2962,3,FALSE))</f>
        <v>0</v>
      </c>
      <c r="F62" s="751">
        <f>IF(ISERROR(VLOOKUP(CONCATENATE($B62,"-",$C62),IN_1B!$B$2:$U$2962,4,FALSE))=TRUE,"",VLOOKUP(CONCATENATE($B62,"-",$C62),IN_1B!$B$2:$U$2962,4,FALSE))</f>
        <v>0</v>
      </c>
      <c r="G62" s="750">
        <f>IF(ISERROR(VLOOKUP(CONCATENATE($B62,"-",$C62),IN_1B!$B$2:$U$2962,5,FALSE))=TRUE,"",VLOOKUP(CONCATENATE($B62,"-",$C62),IN_1B!$B$2:$U$2962,5,FALSE))</f>
        <v>0</v>
      </c>
      <c r="H62" s="751">
        <f>IF(ISERROR(VLOOKUP(CONCATENATE($B62,"-",$C62),IN_1B!$B$2:$U$2962,6,FALSE))=TRUE,"",VLOOKUP(CONCATENATE($B62,"-",$C62),IN_1B!$B$2:$U$2962,6,FALSE))</f>
        <v>0</v>
      </c>
      <c r="I62" s="750">
        <f>IF(ISERROR(VLOOKUP(CONCATENATE($B62,"-",$C62),IN_1B!$B$2:$U$2962,7,FALSE))=TRUE,"",VLOOKUP(CONCATENATE($B62,"-",$C62),IN_1B!$B$2:$U$2962,7,FALSE))</f>
        <v>0</v>
      </c>
      <c r="J62" s="751">
        <f>IF(ISERROR(VLOOKUP(CONCATENATE($B62,"-",$C62),IN_1B!$B$2:$U$2962,8,FALSE))=TRUE,"",VLOOKUP(CONCATENATE($B62,"-",$C62),IN_1B!$B$2:$U$2962,8,FALSE))</f>
        <v>0</v>
      </c>
      <c r="K62" s="750">
        <f>IF(ISERROR(VLOOKUP(CONCATENATE($B62,"-",$C62),IN_1B!$B$2:$U$2962,9,FALSE))=TRUE,"",VLOOKUP(CONCATENATE($B62,"-",$C62),IN_1B!$B$2:$U$2962,9,FALSE))</f>
        <v>0</v>
      </c>
      <c r="L62" s="751">
        <f>IF(ISERROR(VLOOKUP(CONCATENATE($B62,"-",$C62),IN_1B!$B$2:$U$2962,10,FALSE))=TRUE,"",VLOOKUP(CONCATENATE($B62,"-",$C62),IN_1B!$B$2:$U$2962,10,FALSE))</f>
        <v>0</v>
      </c>
      <c r="M62" s="706">
        <f t="shared" si="6"/>
        <v>0</v>
      </c>
      <c r="N62" s="707">
        <f t="shared" si="6"/>
        <v>0</v>
      </c>
    </row>
    <row r="63" spans="1:14">
      <c r="A63" s="703" t="s">
        <v>1240</v>
      </c>
      <c r="B63" s="704" t="s">
        <v>1241</v>
      </c>
      <c r="C63" s="708">
        <v>2</v>
      </c>
      <c r="D63" s="1571" t="str">
        <f t="shared" si="7"/>
        <v/>
      </c>
      <c r="E63" s="750">
        <f>IF(ISERROR(VLOOKUP(CONCATENATE($B63,"-",$C63),IN_1B!$B$2:$U$2962,3,FALSE))=TRUE,"",VLOOKUP(CONCATENATE($B63,"-",$C63),IN_1B!$B$2:$U$2962,3,FALSE))</f>
        <v>0</v>
      </c>
      <c r="F63" s="751">
        <f>IF(ISERROR(VLOOKUP(CONCATENATE($B63,"-",$C63),IN_1B!$B$2:$U$2962,4,FALSE))=TRUE,"",VLOOKUP(CONCATENATE($B63,"-",$C63),IN_1B!$B$2:$U$2962,4,FALSE))</f>
        <v>0</v>
      </c>
      <c r="G63" s="750">
        <f>IF(ISERROR(VLOOKUP(CONCATENATE($B63,"-",$C63),IN_1B!$B$2:$U$2962,5,FALSE))=TRUE,"",VLOOKUP(CONCATENATE($B63,"-",$C63),IN_1B!$B$2:$U$2962,5,FALSE))</f>
        <v>0</v>
      </c>
      <c r="H63" s="751">
        <f>IF(ISERROR(VLOOKUP(CONCATENATE($B63,"-",$C63),IN_1B!$B$2:$U$2962,6,FALSE))=TRUE,"",VLOOKUP(CONCATENATE($B63,"-",$C63),IN_1B!$B$2:$U$2962,6,FALSE))</f>
        <v>0</v>
      </c>
      <c r="I63" s="750">
        <f>IF(ISERROR(VLOOKUP(CONCATENATE($B63,"-",$C63),IN_1B!$B$2:$U$2962,7,FALSE))=TRUE,"",VLOOKUP(CONCATENATE($B63,"-",$C63),IN_1B!$B$2:$U$2962,7,FALSE))</f>
        <v>0</v>
      </c>
      <c r="J63" s="751">
        <f>IF(ISERROR(VLOOKUP(CONCATENATE($B63,"-",$C63),IN_1B!$B$2:$U$2962,8,FALSE))=TRUE,"",VLOOKUP(CONCATENATE($B63,"-",$C63),IN_1B!$B$2:$U$2962,8,FALSE))</f>
        <v>0</v>
      </c>
      <c r="K63" s="750">
        <f>IF(ISERROR(VLOOKUP(CONCATENATE($B63,"-",$C63),IN_1B!$B$2:$U$2962,9,FALSE))=TRUE,"",VLOOKUP(CONCATENATE($B63,"-",$C63),IN_1B!$B$2:$U$2962,9,FALSE))</f>
        <v>0</v>
      </c>
      <c r="L63" s="751">
        <f>IF(ISERROR(VLOOKUP(CONCATENATE($B63,"-",$C63),IN_1B!$B$2:$U$2962,10,FALSE))=TRUE,"",VLOOKUP(CONCATENATE($B63,"-",$C63),IN_1B!$B$2:$U$2962,10,FALSE))</f>
        <v>0</v>
      </c>
      <c r="M63" s="706">
        <f t="shared" si="6"/>
        <v>0</v>
      </c>
      <c r="N63" s="707">
        <f t="shared" si="6"/>
        <v>0</v>
      </c>
    </row>
    <row r="64" spans="1:14">
      <c r="A64" s="703" t="s">
        <v>1242</v>
      </c>
      <c r="B64" s="704" t="s">
        <v>1243</v>
      </c>
      <c r="C64" s="708">
        <v>2</v>
      </c>
      <c r="D64" s="1571" t="str">
        <f t="shared" si="7"/>
        <v/>
      </c>
      <c r="E64" s="750">
        <f>IF(ISERROR(VLOOKUP(CONCATENATE($B64,"-",$C64),IN_1B!$B$2:$U$2962,3,FALSE))=TRUE,"",VLOOKUP(CONCATENATE($B64,"-",$C64),IN_1B!$B$2:$U$2962,3,FALSE))</f>
        <v>0</v>
      </c>
      <c r="F64" s="751">
        <f>IF(ISERROR(VLOOKUP(CONCATENATE($B64,"-",$C64),IN_1B!$B$2:$U$2962,4,FALSE))=TRUE,"",VLOOKUP(CONCATENATE($B64,"-",$C64),IN_1B!$B$2:$U$2962,4,FALSE))</f>
        <v>0</v>
      </c>
      <c r="G64" s="750">
        <f>IF(ISERROR(VLOOKUP(CONCATENATE($B64,"-",$C64),IN_1B!$B$2:$U$2962,5,FALSE))=TRUE,"",VLOOKUP(CONCATENATE($B64,"-",$C64),IN_1B!$B$2:$U$2962,5,FALSE))</f>
        <v>0</v>
      </c>
      <c r="H64" s="751">
        <f>IF(ISERROR(VLOOKUP(CONCATENATE($B64,"-",$C64),IN_1B!$B$2:$U$2962,6,FALSE))=TRUE,"",VLOOKUP(CONCATENATE($B64,"-",$C64),IN_1B!$B$2:$U$2962,6,FALSE))</f>
        <v>0</v>
      </c>
      <c r="I64" s="750">
        <f>IF(ISERROR(VLOOKUP(CONCATENATE($B64,"-",$C64),IN_1B!$B$2:$U$2962,7,FALSE))=TRUE,"",VLOOKUP(CONCATENATE($B64,"-",$C64),IN_1B!$B$2:$U$2962,7,FALSE))</f>
        <v>0</v>
      </c>
      <c r="J64" s="751">
        <f>IF(ISERROR(VLOOKUP(CONCATENATE($B64,"-",$C64),IN_1B!$B$2:$U$2962,8,FALSE))=TRUE,"",VLOOKUP(CONCATENATE($B64,"-",$C64),IN_1B!$B$2:$U$2962,8,FALSE))</f>
        <v>0</v>
      </c>
      <c r="K64" s="750">
        <f>IF(ISERROR(VLOOKUP(CONCATENATE($B64,"-",$C64),IN_1B!$B$2:$U$2962,9,FALSE))=TRUE,"",VLOOKUP(CONCATENATE($B64,"-",$C64),IN_1B!$B$2:$U$2962,9,FALSE))</f>
        <v>0</v>
      </c>
      <c r="L64" s="751">
        <f>IF(ISERROR(VLOOKUP(CONCATENATE($B64,"-",$C64),IN_1B!$B$2:$U$2962,10,FALSE))=TRUE,"",VLOOKUP(CONCATENATE($B64,"-",$C64),IN_1B!$B$2:$U$2962,10,FALSE))</f>
        <v>0</v>
      </c>
      <c r="M64" s="706">
        <f t="shared" si="6"/>
        <v>0</v>
      </c>
      <c r="N64" s="707">
        <f t="shared" si="6"/>
        <v>0</v>
      </c>
    </row>
    <row r="65" spans="1:14">
      <c r="A65" s="703" t="s">
        <v>1244</v>
      </c>
      <c r="B65" s="704" t="s">
        <v>1245</v>
      </c>
      <c r="C65" s="708">
        <v>2</v>
      </c>
      <c r="D65" s="1571" t="str">
        <f t="shared" si="7"/>
        <v/>
      </c>
      <c r="E65" s="750">
        <f>IF(ISERROR(VLOOKUP(CONCATENATE($B65,"-",$C65),IN_1B!$B$2:$U$2962,3,FALSE))=TRUE,"",VLOOKUP(CONCATENATE($B65,"-",$C65),IN_1B!$B$2:$U$2962,3,FALSE))</f>
        <v>0</v>
      </c>
      <c r="F65" s="751">
        <f>IF(ISERROR(VLOOKUP(CONCATENATE($B65,"-",$C65),IN_1B!$B$2:$U$2962,4,FALSE))=TRUE,"",VLOOKUP(CONCATENATE($B65,"-",$C65),IN_1B!$B$2:$U$2962,4,FALSE))</f>
        <v>0</v>
      </c>
      <c r="G65" s="750">
        <f>IF(ISERROR(VLOOKUP(CONCATENATE($B65,"-",$C65),IN_1B!$B$2:$U$2962,5,FALSE))=TRUE,"",VLOOKUP(CONCATENATE($B65,"-",$C65),IN_1B!$B$2:$U$2962,5,FALSE))</f>
        <v>0</v>
      </c>
      <c r="H65" s="751">
        <f>IF(ISERROR(VLOOKUP(CONCATENATE($B65,"-",$C65),IN_1B!$B$2:$U$2962,6,FALSE))=TRUE,"",VLOOKUP(CONCATENATE($B65,"-",$C65),IN_1B!$B$2:$U$2962,6,FALSE))</f>
        <v>0</v>
      </c>
      <c r="I65" s="750">
        <f>IF(ISERROR(VLOOKUP(CONCATENATE($B65,"-",$C65),IN_1B!$B$2:$U$2962,7,FALSE))=TRUE,"",VLOOKUP(CONCATENATE($B65,"-",$C65),IN_1B!$B$2:$U$2962,7,FALSE))</f>
        <v>0</v>
      </c>
      <c r="J65" s="751">
        <f>IF(ISERROR(VLOOKUP(CONCATENATE($B65,"-",$C65),IN_1B!$B$2:$U$2962,8,FALSE))=TRUE,"",VLOOKUP(CONCATENATE($B65,"-",$C65),IN_1B!$B$2:$U$2962,8,FALSE))</f>
        <v>0</v>
      </c>
      <c r="K65" s="750">
        <f>IF(ISERROR(VLOOKUP(CONCATENATE($B65,"-",$C65),IN_1B!$B$2:$U$2962,9,FALSE))=TRUE,"",VLOOKUP(CONCATENATE($B65,"-",$C65),IN_1B!$B$2:$U$2962,9,FALSE))</f>
        <v>0</v>
      </c>
      <c r="L65" s="751">
        <f>IF(ISERROR(VLOOKUP(CONCATENATE($B65,"-",$C65),IN_1B!$B$2:$U$2962,10,FALSE))=TRUE,"",VLOOKUP(CONCATENATE($B65,"-",$C65),IN_1B!$B$2:$U$2962,10,FALSE))</f>
        <v>0</v>
      </c>
      <c r="M65" s="706">
        <f t="shared" si="6"/>
        <v>0</v>
      </c>
      <c r="N65" s="707">
        <f t="shared" si="6"/>
        <v>0</v>
      </c>
    </row>
    <row r="66" spans="1:14">
      <c r="A66" s="703" t="s">
        <v>1246</v>
      </c>
      <c r="B66" s="704" t="s">
        <v>1247</v>
      </c>
      <c r="C66" s="708">
        <v>2</v>
      </c>
      <c r="D66" s="1571" t="str">
        <f t="shared" si="7"/>
        <v/>
      </c>
      <c r="E66" s="750">
        <f>IF(ISERROR(VLOOKUP(CONCATENATE($B66,"-",$C66),IN_1B!$B$2:$U$2962,3,FALSE))=TRUE,"",VLOOKUP(CONCATENATE($B66,"-",$C66),IN_1B!$B$2:$U$2962,3,FALSE))</f>
        <v>0</v>
      </c>
      <c r="F66" s="751">
        <f>IF(ISERROR(VLOOKUP(CONCATENATE($B66,"-",$C66),IN_1B!$B$2:$U$2962,4,FALSE))=TRUE,"",VLOOKUP(CONCATENATE($B66,"-",$C66),IN_1B!$B$2:$U$2962,4,FALSE))</f>
        <v>0</v>
      </c>
      <c r="G66" s="750">
        <f>IF(ISERROR(VLOOKUP(CONCATENATE($B66,"-",$C66),IN_1B!$B$2:$U$2962,5,FALSE))=TRUE,"",VLOOKUP(CONCATENATE($B66,"-",$C66),IN_1B!$B$2:$U$2962,5,FALSE))</f>
        <v>0</v>
      </c>
      <c r="H66" s="751">
        <f>IF(ISERROR(VLOOKUP(CONCATENATE($B66,"-",$C66),IN_1B!$B$2:$U$2962,6,FALSE))=TRUE,"",VLOOKUP(CONCATENATE($B66,"-",$C66),IN_1B!$B$2:$U$2962,6,FALSE))</f>
        <v>0</v>
      </c>
      <c r="I66" s="750">
        <f>IF(ISERROR(VLOOKUP(CONCATENATE($B66,"-",$C66),IN_1B!$B$2:$U$2962,7,FALSE))=TRUE,"",VLOOKUP(CONCATENATE($B66,"-",$C66),IN_1B!$B$2:$U$2962,7,FALSE))</f>
        <v>0</v>
      </c>
      <c r="J66" s="751">
        <f>IF(ISERROR(VLOOKUP(CONCATENATE($B66,"-",$C66),IN_1B!$B$2:$U$2962,8,FALSE))=TRUE,"",VLOOKUP(CONCATENATE($B66,"-",$C66),IN_1B!$B$2:$U$2962,8,FALSE))</f>
        <v>0</v>
      </c>
      <c r="K66" s="750">
        <f>IF(ISERROR(VLOOKUP(CONCATENATE($B66,"-",$C66),IN_1B!$B$2:$U$2962,9,FALSE))=TRUE,"",VLOOKUP(CONCATENATE($B66,"-",$C66),IN_1B!$B$2:$U$2962,9,FALSE))</f>
        <v>0</v>
      </c>
      <c r="L66" s="751">
        <f>IF(ISERROR(VLOOKUP(CONCATENATE($B66,"-",$C66),IN_1B!$B$2:$U$2962,10,FALSE))=TRUE,"",VLOOKUP(CONCATENATE($B66,"-",$C66),IN_1B!$B$2:$U$2962,10,FALSE))</f>
        <v>0</v>
      </c>
      <c r="M66" s="706">
        <f t="shared" si="6"/>
        <v>0</v>
      </c>
      <c r="N66" s="707">
        <f t="shared" si="6"/>
        <v>0</v>
      </c>
    </row>
    <row r="67" spans="1:14">
      <c r="A67" s="703" t="s">
        <v>1248</v>
      </c>
      <c r="B67" s="704" t="s">
        <v>1249</v>
      </c>
      <c r="C67" s="709">
        <v>2</v>
      </c>
      <c r="D67" s="1571" t="str">
        <f t="shared" si="7"/>
        <v/>
      </c>
      <c r="E67" s="750">
        <f>IF(ISERROR(VLOOKUP(CONCATENATE($B67,"-",$C67),IN_1B!$B$2:$U$2962,3,FALSE))=TRUE,"",VLOOKUP(CONCATENATE($B67,"-",$C67),IN_1B!$B$2:$U$2962,3,FALSE))</f>
        <v>0</v>
      </c>
      <c r="F67" s="751">
        <f>IF(ISERROR(VLOOKUP(CONCATENATE($B67,"-",$C67),IN_1B!$B$2:$U$2962,4,FALSE))=TRUE,"",VLOOKUP(CONCATENATE($B67,"-",$C67),IN_1B!$B$2:$U$2962,4,FALSE))</f>
        <v>0</v>
      </c>
      <c r="G67" s="750">
        <f>IF(ISERROR(VLOOKUP(CONCATENATE($B67,"-",$C67),IN_1B!$B$2:$U$2962,5,FALSE))=TRUE,"",VLOOKUP(CONCATENATE($B67,"-",$C67),IN_1B!$B$2:$U$2962,5,FALSE))</f>
        <v>0</v>
      </c>
      <c r="H67" s="751">
        <f>IF(ISERROR(VLOOKUP(CONCATENATE($B67,"-",$C67),IN_1B!$B$2:$U$2962,6,FALSE))=TRUE,"",VLOOKUP(CONCATENATE($B67,"-",$C67),IN_1B!$B$2:$U$2962,6,FALSE))</f>
        <v>0</v>
      </c>
      <c r="I67" s="750">
        <f>IF(ISERROR(VLOOKUP(CONCATENATE($B67,"-",$C67),IN_1B!$B$2:$U$2962,7,FALSE))=TRUE,"",VLOOKUP(CONCATENATE($B67,"-",$C67),IN_1B!$B$2:$U$2962,7,FALSE))</f>
        <v>0</v>
      </c>
      <c r="J67" s="751">
        <f>IF(ISERROR(VLOOKUP(CONCATENATE($B67,"-",$C67),IN_1B!$B$2:$U$2962,8,FALSE))=TRUE,"",VLOOKUP(CONCATENATE($B67,"-",$C67),IN_1B!$B$2:$U$2962,8,FALSE))</f>
        <v>0</v>
      </c>
      <c r="K67" s="750">
        <f>IF(ISERROR(VLOOKUP(CONCATENATE($B67,"-",$C67),IN_1B!$B$2:$U$2962,9,FALSE))=TRUE,"",VLOOKUP(CONCATENATE($B67,"-",$C67),IN_1B!$B$2:$U$2962,9,FALSE))</f>
        <v>0</v>
      </c>
      <c r="L67" s="751">
        <f>IF(ISERROR(VLOOKUP(CONCATENATE($B67,"-",$C67),IN_1B!$B$2:$U$2962,10,FALSE))=TRUE,"",VLOOKUP(CONCATENATE($B67,"-",$C67),IN_1B!$B$2:$U$2962,10,FALSE))</f>
        <v>0</v>
      </c>
      <c r="M67" s="706">
        <f t="shared" si="6"/>
        <v>0</v>
      </c>
      <c r="N67" s="707">
        <f t="shared" si="6"/>
        <v>0</v>
      </c>
    </row>
    <row r="68" spans="1:14" ht="15.75" thickBot="1">
      <c r="A68" s="703" t="s">
        <v>1250</v>
      </c>
      <c r="B68" s="709" t="s">
        <v>1251</v>
      </c>
      <c r="C68" s="700">
        <v>2</v>
      </c>
      <c r="D68" s="1571" t="str">
        <f t="shared" si="7"/>
        <v/>
      </c>
      <c r="E68" s="752">
        <f>IF(ISERROR(VLOOKUP(CONCATENATE($B68,"-",$C68),IN_1B!$B$2:$U$2962,3,FALSE))=TRUE,"",VLOOKUP(CONCATENATE($B68,"-",$C68),IN_1B!$B$2:$U$2962,3,FALSE))</f>
        <v>0</v>
      </c>
      <c r="F68" s="753">
        <f>IF(ISERROR(VLOOKUP(CONCATENATE($B68,"-",$C68),IN_1B!$B$2:$U$2962,4,FALSE))=TRUE,"",VLOOKUP(CONCATENATE($B68,"-",$C68),IN_1B!$B$2:$U$2962,4,FALSE))</f>
        <v>0</v>
      </c>
      <c r="G68" s="752">
        <f>IF(ISERROR(VLOOKUP(CONCATENATE($B68,"-",$C68),IN_1B!$B$2:$U$2962,5,FALSE))=TRUE,"",VLOOKUP(CONCATENATE($B68,"-",$C68),IN_1B!$B$2:$U$2962,5,FALSE))</f>
        <v>0</v>
      </c>
      <c r="H68" s="753">
        <f>IF(ISERROR(VLOOKUP(CONCATENATE($B68,"-",$C68),IN_1B!$B$2:$U$2962,6,FALSE))=TRUE,"",VLOOKUP(CONCATENATE($B68,"-",$C68),IN_1B!$B$2:$U$2962,6,FALSE))</f>
        <v>0</v>
      </c>
      <c r="I68" s="752">
        <f>IF(ISERROR(VLOOKUP(CONCATENATE($B68,"-",$C68),IN_1B!$B$2:$U$2962,7,FALSE))=TRUE,"",VLOOKUP(CONCATENATE($B68,"-",$C68),IN_1B!$B$2:$U$2962,7,FALSE))</f>
        <v>0</v>
      </c>
      <c r="J68" s="753">
        <f>IF(ISERROR(VLOOKUP(CONCATENATE($B68,"-",$C68),IN_1B!$B$2:$U$2962,8,FALSE))=TRUE,"",VLOOKUP(CONCATENATE($B68,"-",$C68),IN_1B!$B$2:$U$2962,8,FALSE))</f>
        <v>0</v>
      </c>
      <c r="K68" s="752">
        <f>IF(ISERROR(VLOOKUP(CONCATENATE($B68,"-",$C68),IN_1B!$B$2:$U$2962,9,FALSE))=TRUE,"",VLOOKUP(CONCATENATE($B68,"-",$C68),IN_1B!$B$2:$U$2962,9,FALSE))</f>
        <v>0</v>
      </c>
      <c r="L68" s="753">
        <f>IF(ISERROR(VLOOKUP(CONCATENATE($B68,"-",$C68),IN_1B!$B$2:$U$2962,10,FALSE))=TRUE,"",VLOOKUP(CONCATENATE($B68,"-",$C68),IN_1B!$B$2:$U$2962,10,FALSE))</f>
        <v>0</v>
      </c>
      <c r="M68" s="710">
        <f t="shared" si="6"/>
        <v>0</v>
      </c>
      <c r="N68" s="711">
        <f t="shared" si="6"/>
        <v>0</v>
      </c>
    </row>
    <row r="69" spans="1:14" ht="15.75" thickBot="1">
      <c r="A69" s="712" t="s">
        <v>1252</v>
      </c>
      <c r="B69" s="713"/>
      <c r="C69" s="700"/>
      <c r="D69" s="1571"/>
      <c r="E69" s="754"/>
      <c r="F69" s="603"/>
      <c r="G69" s="603"/>
      <c r="H69" s="603"/>
      <c r="I69" s="603"/>
      <c r="J69" s="603"/>
      <c r="K69" s="603"/>
      <c r="L69" s="603"/>
      <c r="M69" s="714"/>
      <c r="N69" s="715"/>
    </row>
    <row r="70" spans="1:14">
      <c r="A70" s="698" t="s">
        <v>1253</v>
      </c>
      <c r="B70" s="699" t="s">
        <v>1254</v>
      </c>
      <c r="C70" s="700">
        <v>2</v>
      </c>
      <c r="D70" s="1571" t="str">
        <f t="shared" ref="D70:D75" si="8">CONCATENATE(D$55)</f>
        <v/>
      </c>
      <c r="E70" s="748">
        <f>IF(ISERROR(VLOOKUP(CONCATENATE($B70,"-",$C70),IN_1B!$B$2:$U$2962,3,FALSE))=TRUE,"",VLOOKUP(CONCATENATE($B70,"-",$C70),IN_1B!$B$2:$U$2962,3,FALSE))</f>
        <v>0</v>
      </c>
      <c r="F70" s="749">
        <f>IF(ISERROR(VLOOKUP(CONCATENATE($B70,"-",$C70),IN_1B!$B$2:$U$2962,4,FALSE))=TRUE,"",VLOOKUP(CONCATENATE($B70,"-",$C70),IN_1B!$B$2:$U$2962,4,FALSE))</f>
        <v>0</v>
      </c>
      <c r="G70" s="748">
        <f>IF(ISERROR(VLOOKUP(CONCATENATE($B70,"-",$C70),IN_1B!$B$2:$U$2962,5,FALSE))=TRUE,"",VLOOKUP(CONCATENATE($B70,"-",$C70),IN_1B!$B$2:$U$2962,5,FALSE))</f>
        <v>0</v>
      </c>
      <c r="H70" s="749">
        <f>IF(ISERROR(VLOOKUP(CONCATENATE($B70,"-",$C70),IN_1B!$B$2:$U$2962,6,FALSE))=TRUE,"",VLOOKUP(CONCATENATE($B70,"-",$C70),IN_1B!$B$2:$U$2962,6,FALSE))</f>
        <v>0</v>
      </c>
      <c r="I70" s="748">
        <f>IF(ISERROR(VLOOKUP(CONCATENATE($B70,"-",$C70),IN_1B!$B$2:$U$2962,7,FALSE))=TRUE,"",VLOOKUP(CONCATENATE($B70,"-",$C70),IN_1B!$B$2:$U$2962,7,FALSE))</f>
        <v>0</v>
      </c>
      <c r="J70" s="749">
        <f>IF(ISERROR(VLOOKUP(CONCATENATE($B70,"-",$C70),IN_1B!$B$2:$U$2962,8,FALSE))=TRUE,"",VLOOKUP(CONCATENATE($B70,"-",$C70),IN_1B!$B$2:$U$2962,8,FALSE))</f>
        <v>0</v>
      </c>
      <c r="K70" s="748">
        <f>IF(ISERROR(VLOOKUP(CONCATENATE($B70,"-",$C70),IN_1B!$B$2:$U$2962,9,FALSE))=TRUE,"",VLOOKUP(CONCATENATE($B70,"-",$C70),IN_1B!$B$2:$U$2962,9,FALSE))</f>
        <v>0</v>
      </c>
      <c r="L70" s="749">
        <f>IF(ISERROR(VLOOKUP(CONCATENATE($B70,"-",$C70),IN_1B!$B$2:$U$2962,10,FALSE))=TRUE,"",VLOOKUP(CONCATENATE($B70,"-",$C70),IN_1B!$B$2:$U$2962,10,FALSE))</f>
        <v>0</v>
      </c>
      <c r="M70" s="701">
        <f t="shared" ref="M70:N75" si="9">E70+G70</f>
        <v>0</v>
      </c>
      <c r="N70" s="702">
        <f t="shared" si="9"/>
        <v>0</v>
      </c>
    </row>
    <row r="71" spans="1:14">
      <c r="A71" s="703" t="s">
        <v>1255</v>
      </c>
      <c r="B71" s="704" t="s">
        <v>1256</v>
      </c>
      <c r="C71" s="705">
        <v>2</v>
      </c>
      <c r="D71" s="1571" t="str">
        <f t="shared" si="8"/>
        <v/>
      </c>
      <c r="E71" s="750">
        <f>IF(ISERROR(VLOOKUP(CONCATENATE($B71,"-",$C71),IN_1B!$B$2:$U$2962,3,FALSE))=TRUE,"",VLOOKUP(CONCATENATE($B71,"-",$C71),IN_1B!$B$2:$U$2962,3,FALSE))</f>
        <v>0</v>
      </c>
      <c r="F71" s="751">
        <f>IF(ISERROR(VLOOKUP(CONCATENATE($B71,"-",$C71),IN_1B!$B$2:$U$2962,4,FALSE))=TRUE,"",VLOOKUP(CONCATENATE($B71,"-",$C71),IN_1B!$B$2:$U$2962,4,FALSE))</f>
        <v>0</v>
      </c>
      <c r="G71" s="750">
        <f>IF(ISERROR(VLOOKUP(CONCATENATE($B71,"-",$C71),IN_1B!$B$2:$U$2962,5,FALSE))=TRUE,"",VLOOKUP(CONCATENATE($B71,"-",$C71),IN_1B!$B$2:$U$2962,5,FALSE))</f>
        <v>0</v>
      </c>
      <c r="H71" s="751">
        <f>IF(ISERROR(VLOOKUP(CONCATENATE($B71,"-",$C71),IN_1B!$B$2:$U$2962,6,FALSE))=TRUE,"",VLOOKUP(CONCATENATE($B71,"-",$C71),IN_1B!$B$2:$U$2962,6,FALSE))</f>
        <v>0</v>
      </c>
      <c r="I71" s="750">
        <f>IF(ISERROR(VLOOKUP(CONCATENATE($B71,"-",$C71),IN_1B!$B$2:$U$2962,7,FALSE))=TRUE,"",VLOOKUP(CONCATENATE($B71,"-",$C71),IN_1B!$B$2:$U$2962,7,FALSE))</f>
        <v>0</v>
      </c>
      <c r="J71" s="751">
        <f>IF(ISERROR(VLOOKUP(CONCATENATE($B71,"-",$C71),IN_1B!$B$2:$U$2962,8,FALSE))=TRUE,"",VLOOKUP(CONCATENATE($B71,"-",$C71),IN_1B!$B$2:$U$2962,8,FALSE))</f>
        <v>0</v>
      </c>
      <c r="K71" s="750">
        <f>IF(ISERROR(VLOOKUP(CONCATENATE($B71,"-",$C71),IN_1B!$B$2:$U$2962,9,FALSE))=TRUE,"",VLOOKUP(CONCATENATE($B71,"-",$C71),IN_1B!$B$2:$U$2962,9,FALSE))</f>
        <v>0</v>
      </c>
      <c r="L71" s="751">
        <f>IF(ISERROR(VLOOKUP(CONCATENATE($B71,"-",$C71),IN_1B!$B$2:$U$2962,10,FALSE))=TRUE,"",VLOOKUP(CONCATENATE($B71,"-",$C71),IN_1B!$B$2:$U$2962,10,FALSE))</f>
        <v>0</v>
      </c>
      <c r="M71" s="706">
        <f t="shared" si="9"/>
        <v>0</v>
      </c>
      <c r="N71" s="707">
        <f t="shared" si="9"/>
        <v>0</v>
      </c>
    </row>
    <row r="72" spans="1:14">
      <c r="A72" s="703" t="s">
        <v>1257</v>
      </c>
      <c r="B72" s="704" t="s">
        <v>1258</v>
      </c>
      <c r="C72" s="708">
        <v>2</v>
      </c>
      <c r="D72" s="1571" t="str">
        <f t="shared" si="8"/>
        <v/>
      </c>
      <c r="E72" s="750">
        <f>IF(ISERROR(VLOOKUP(CONCATENATE($B72,"-",$C72),IN_1B!$B$2:$U$2962,3,FALSE))=TRUE,"",VLOOKUP(CONCATENATE($B72,"-",$C72),IN_1B!$B$2:$U$2962,3,FALSE))</f>
        <v>0</v>
      </c>
      <c r="F72" s="751">
        <f>IF(ISERROR(VLOOKUP(CONCATENATE($B72,"-",$C72),IN_1B!$B$2:$U$2962,4,FALSE))=TRUE,"",VLOOKUP(CONCATENATE($B72,"-",$C72),IN_1B!$B$2:$U$2962,4,FALSE))</f>
        <v>0</v>
      </c>
      <c r="G72" s="750">
        <f>IF(ISERROR(VLOOKUP(CONCATENATE($B72,"-",$C72),IN_1B!$B$2:$U$2962,5,FALSE))=TRUE,"",VLOOKUP(CONCATENATE($B72,"-",$C72),IN_1B!$B$2:$U$2962,5,FALSE))</f>
        <v>0</v>
      </c>
      <c r="H72" s="751">
        <f>IF(ISERROR(VLOOKUP(CONCATENATE($B72,"-",$C72),IN_1B!$B$2:$U$2962,6,FALSE))=TRUE,"",VLOOKUP(CONCATENATE($B72,"-",$C72),IN_1B!$B$2:$U$2962,6,FALSE))</f>
        <v>0</v>
      </c>
      <c r="I72" s="750">
        <f>IF(ISERROR(VLOOKUP(CONCATENATE($B72,"-",$C72),IN_1B!$B$2:$U$2962,7,FALSE))=TRUE,"",VLOOKUP(CONCATENATE($B72,"-",$C72),IN_1B!$B$2:$U$2962,7,FALSE))</f>
        <v>0</v>
      </c>
      <c r="J72" s="751">
        <f>IF(ISERROR(VLOOKUP(CONCATENATE($B72,"-",$C72),IN_1B!$B$2:$U$2962,8,FALSE))=TRUE,"",VLOOKUP(CONCATENATE($B72,"-",$C72),IN_1B!$B$2:$U$2962,8,FALSE))</f>
        <v>0</v>
      </c>
      <c r="K72" s="750">
        <f>IF(ISERROR(VLOOKUP(CONCATENATE($B72,"-",$C72),IN_1B!$B$2:$U$2962,9,FALSE))=TRUE,"",VLOOKUP(CONCATENATE($B72,"-",$C72),IN_1B!$B$2:$U$2962,9,FALSE))</f>
        <v>0</v>
      </c>
      <c r="L72" s="751">
        <f>IF(ISERROR(VLOOKUP(CONCATENATE($B72,"-",$C72),IN_1B!$B$2:$U$2962,10,FALSE))=TRUE,"",VLOOKUP(CONCATENATE($B72,"-",$C72),IN_1B!$B$2:$U$2962,10,FALSE))</f>
        <v>0</v>
      </c>
      <c r="M72" s="706">
        <f t="shared" si="9"/>
        <v>0</v>
      </c>
      <c r="N72" s="707">
        <f t="shared" si="9"/>
        <v>0</v>
      </c>
    </row>
    <row r="73" spans="1:14">
      <c r="A73" s="703" t="s">
        <v>1259</v>
      </c>
      <c r="B73" s="704" t="s">
        <v>1260</v>
      </c>
      <c r="C73" s="708">
        <v>2</v>
      </c>
      <c r="D73" s="1571" t="str">
        <f t="shared" si="8"/>
        <v/>
      </c>
      <c r="E73" s="750">
        <f>IF(ISERROR(VLOOKUP(CONCATENATE($B73,"-",$C73),IN_1B!$B$2:$U$2962,3,FALSE))=TRUE,"",VLOOKUP(CONCATENATE($B73,"-",$C73),IN_1B!$B$2:$U$2962,3,FALSE))</f>
        <v>0</v>
      </c>
      <c r="F73" s="751">
        <f>IF(ISERROR(VLOOKUP(CONCATENATE($B73,"-",$C73),IN_1B!$B$2:$U$2962,4,FALSE))=TRUE,"",VLOOKUP(CONCATENATE($B73,"-",$C73),IN_1B!$B$2:$U$2962,4,FALSE))</f>
        <v>0</v>
      </c>
      <c r="G73" s="750">
        <f>IF(ISERROR(VLOOKUP(CONCATENATE($B73,"-",$C73),IN_1B!$B$2:$U$2962,5,FALSE))=TRUE,"",VLOOKUP(CONCATENATE($B73,"-",$C73),IN_1B!$B$2:$U$2962,5,FALSE))</f>
        <v>0</v>
      </c>
      <c r="H73" s="751">
        <f>IF(ISERROR(VLOOKUP(CONCATENATE($B73,"-",$C73),IN_1B!$B$2:$U$2962,6,FALSE))=TRUE,"",VLOOKUP(CONCATENATE($B73,"-",$C73),IN_1B!$B$2:$U$2962,6,FALSE))</f>
        <v>0</v>
      </c>
      <c r="I73" s="750">
        <f>IF(ISERROR(VLOOKUP(CONCATENATE($B73,"-",$C73),IN_1B!$B$2:$U$2962,7,FALSE))=TRUE,"",VLOOKUP(CONCATENATE($B73,"-",$C73),IN_1B!$B$2:$U$2962,7,FALSE))</f>
        <v>0</v>
      </c>
      <c r="J73" s="751">
        <f>IF(ISERROR(VLOOKUP(CONCATENATE($B73,"-",$C73),IN_1B!$B$2:$U$2962,8,FALSE))=TRUE,"",VLOOKUP(CONCATENATE($B73,"-",$C73),IN_1B!$B$2:$U$2962,8,FALSE))</f>
        <v>0</v>
      </c>
      <c r="K73" s="750">
        <f>IF(ISERROR(VLOOKUP(CONCATENATE($B73,"-",$C73),IN_1B!$B$2:$U$2962,9,FALSE))=TRUE,"",VLOOKUP(CONCATENATE($B73,"-",$C73),IN_1B!$B$2:$U$2962,9,FALSE))</f>
        <v>0</v>
      </c>
      <c r="L73" s="751">
        <f>IF(ISERROR(VLOOKUP(CONCATENATE($B73,"-",$C73),IN_1B!$B$2:$U$2962,10,FALSE))=TRUE,"",VLOOKUP(CONCATENATE($B73,"-",$C73),IN_1B!$B$2:$U$2962,10,FALSE))</f>
        <v>0</v>
      </c>
      <c r="M73" s="706">
        <f t="shared" si="9"/>
        <v>0</v>
      </c>
      <c r="N73" s="707">
        <f t="shared" si="9"/>
        <v>0</v>
      </c>
    </row>
    <row r="74" spans="1:14">
      <c r="A74" s="703" t="s">
        <v>1261</v>
      </c>
      <c r="B74" s="704" t="s">
        <v>1262</v>
      </c>
      <c r="C74" s="708">
        <v>2</v>
      </c>
      <c r="D74" s="1571" t="str">
        <f t="shared" si="8"/>
        <v/>
      </c>
      <c r="E74" s="750">
        <f>IF(ISERROR(VLOOKUP(CONCATENATE($B74,"-",$C74),IN_1B!$B$2:$U$2962,3,FALSE))=TRUE,"",VLOOKUP(CONCATENATE($B74,"-",$C74),IN_1B!$B$2:$U$2962,3,FALSE))</f>
        <v>0</v>
      </c>
      <c r="F74" s="751">
        <f>IF(ISERROR(VLOOKUP(CONCATENATE($B74,"-",$C74),IN_1B!$B$2:$U$2962,4,FALSE))=TRUE,"",VLOOKUP(CONCATENATE($B74,"-",$C74),IN_1B!$B$2:$U$2962,4,FALSE))</f>
        <v>0</v>
      </c>
      <c r="G74" s="750">
        <f>IF(ISERROR(VLOOKUP(CONCATENATE($B74,"-",$C74),IN_1B!$B$2:$U$2962,5,FALSE))=TRUE,"",VLOOKUP(CONCATENATE($B74,"-",$C74),IN_1B!$B$2:$U$2962,5,FALSE))</f>
        <v>0</v>
      </c>
      <c r="H74" s="751">
        <f>IF(ISERROR(VLOOKUP(CONCATENATE($B74,"-",$C74),IN_1B!$B$2:$U$2962,6,FALSE))=TRUE,"",VLOOKUP(CONCATENATE($B74,"-",$C74),IN_1B!$B$2:$U$2962,6,FALSE))</f>
        <v>0</v>
      </c>
      <c r="I74" s="750">
        <f>IF(ISERROR(VLOOKUP(CONCATENATE($B74,"-",$C74),IN_1B!$B$2:$U$2962,7,FALSE))=TRUE,"",VLOOKUP(CONCATENATE($B74,"-",$C74),IN_1B!$B$2:$U$2962,7,FALSE))</f>
        <v>0</v>
      </c>
      <c r="J74" s="751">
        <f>IF(ISERROR(VLOOKUP(CONCATENATE($B74,"-",$C74),IN_1B!$B$2:$U$2962,8,FALSE))=TRUE,"",VLOOKUP(CONCATENATE($B74,"-",$C74),IN_1B!$B$2:$U$2962,8,FALSE))</f>
        <v>0</v>
      </c>
      <c r="K74" s="750">
        <f>IF(ISERROR(VLOOKUP(CONCATENATE($B74,"-",$C74),IN_1B!$B$2:$U$2962,9,FALSE))=TRUE,"",VLOOKUP(CONCATENATE($B74,"-",$C74),IN_1B!$B$2:$U$2962,9,FALSE))</f>
        <v>0</v>
      </c>
      <c r="L74" s="751">
        <f>IF(ISERROR(VLOOKUP(CONCATENATE($B74,"-",$C74),IN_1B!$B$2:$U$2962,10,FALSE))=TRUE,"",VLOOKUP(CONCATENATE($B74,"-",$C74),IN_1B!$B$2:$U$2962,10,FALSE))</f>
        <v>0</v>
      </c>
      <c r="M74" s="706">
        <f t="shared" si="9"/>
        <v>0</v>
      </c>
      <c r="N74" s="707">
        <f t="shared" si="9"/>
        <v>0</v>
      </c>
    </row>
    <row r="75" spans="1:14" ht="15.75" thickBot="1">
      <c r="A75" s="703" t="s">
        <v>1263</v>
      </c>
      <c r="B75" s="716" t="s">
        <v>1264</v>
      </c>
      <c r="C75" s="709">
        <v>2</v>
      </c>
      <c r="D75" s="1571" t="str">
        <f t="shared" si="8"/>
        <v/>
      </c>
      <c r="E75" s="752">
        <f>IF(ISERROR(VLOOKUP(CONCATENATE($B75,"-",$C75),IN_1B!$B$2:$U$2962,3,FALSE))=TRUE,"",VLOOKUP(CONCATENATE($B75,"-",$C75),IN_1B!$B$2:$U$2962,3,FALSE))</f>
        <v>0</v>
      </c>
      <c r="F75" s="753">
        <f>IF(ISERROR(VLOOKUP(CONCATENATE($B75,"-",$C75),IN_1B!$B$2:$U$2962,4,FALSE))=TRUE,"",VLOOKUP(CONCATENATE($B75,"-",$C75),IN_1B!$B$2:$U$2962,4,FALSE))</f>
        <v>0</v>
      </c>
      <c r="G75" s="752">
        <f>IF(ISERROR(VLOOKUP(CONCATENATE($B75,"-",$C75),IN_1B!$B$2:$U$2962,5,FALSE))=TRUE,"",VLOOKUP(CONCATENATE($B75,"-",$C75),IN_1B!$B$2:$U$2962,5,FALSE))</f>
        <v>0</v>
      </c>
      <c r="H75" s="753">
        <f>IF(ISERROR(VLOOKUP(CONCATENATE($B75,"-",$C75),IN_1B!$B$2:$U$2962,6,FALSE))=TRUE,"",VLOOKUP(CONCATENATE($B75,"-",$C75),IN_1B!$B$2:$U$2962,6,FALSE))</f>
        <v>0</v>
      </c>
      <c r="I75" s="752">
        <f>IF(ISERROR(VLOOKUP(CONCATENATE($B75,"-",$C75),IN_1B!$B$2:$U$2962,7,FALSE))=TRUE,"",VLOOKUP(CONCATENATE($B75,"-",$C75),IN_1B!$B$2:$U$2962,7,FALSE))</f>
        <v>0</v>
      </c>
      <c r="J75" s="753">
        <f>IF(ISERROR(VLOOKUP(CONCATENATE($B75,"-",$C75),IN_1B!$B$2:$U$2962,8,FALSE))=TRUE,"",VLOOKUP(CONCATENATE($B75,"-",$C75),IN_1B!$B$2:$U$2962,8,FALSE))</f>
        <v>0</v>
      </c>
      <c r="K75" s="752">
        <f>IF(ISERROR(VLOOKUP(CONCATENATE($B75,"-",$C75),IN_1B!$B$2:$U$2962,9,FALSE))=TRUE,"",VLOOKUP(CONCATENATE($B75,"-",$C75),IN_1B!$B$2:$U$2962,9,FALSE))</f>
        <v>0</v>
      </c>
      <c r="L75" s="753">
        <f>IF(ISERROR(VLOOKUP(CONCATENATE($B75,"-",$C75),IN_1B!$B$2:$U$2962,10,FALSE))=TRUE,"",VLOOKUP(CONCATENATE($B75,"-",$C75),IN_1B!$B$2:$U$2962,10,FALSE))</f>
        <v>0</v>
      </c>
      <c r="M75" s="710">
        <f t="shared" si="9"/>
        <v>0</v>
      </c>
      <c r="N75" s="711">
        <f t="shared" si="9"/>
        <v>0</v>
      </c>
    </row>
    <row r="76" spans="1:14" ht="15.75" thickBot="1">
      <c r="A76" s="712" t="s">
        <v>1265</v>
      </c>
      <c r="B76" s="713"/>
      <c r="C76" s="717"/>
      <c r="D76" s="1571"/>
      <c r="E76" s="754"/>
      <c r="F76" s="603"/>
      <c r="G76" s="603"/>
      <c r="H76" s="603"/>
      <c r="I76" s="603"/>
      <c r="J76" s="603"/>
      <c r="K76" s="603"/>
      <c r="L76" s="603"/>
      <c r="M76" s="714"/>
      <c r="N76" s="715"/>
    </row>
    <row r="77" spans="1:14">
      <c r="A77" s="698" t="s">
        <v>1266</v>
      </c>
      <c r="B77" s="718" t="s">
        <v>1267</v>
      </c>
      <c r="C77" s="705">
        <v>2</v>
      </c>
      <c r="D77" s="1571" t="str">
        <f t="shared" ref="D77:D87" si="10">CONCATENATE(D$55)</f>
        <v/>
      </c>
      <c r="E77" s="748">
        <f>IF(ISERROR(VLOOKUP(CONCATENATE($B77,"-",$C77),IN_1B!$B$2:$U$2962,3,FALSE))=TRUE,"",VLOOKUP(CONCATENATE($B77,"-",$C77),IN_1B!$B$2:$U$2962,3,FALSE))</f>
        <v>0</v>
      </c>
      <c r="F77" s="749">
        <f>IF(ISERROR(VLOOKUP(CONCATENATE($B77,"-",$C77),IN_1B!$B$2:$U$2962,4,FALSE))=TRUE,"",VLOOKUP(CONCATENATE($B77,"-",$C77),IN_1B!$B$2:$U$2962,4,FALSE))</f>
        <v>0</v>
      </c>
      <c r="G77" s="748">
        <f>IF(ISERROR(VLOOKUP(CONCATENATE($B77,"-",$C77),IN_1B!$B$2:$U$2962,5,FALSE))=TRUE,"",VLOOKUP(CONCATENATE($B77,"-",$C77),IN_1B!$B$2:$U$2962,5,FALSE))</f>
        <v>0</v>
      </c>
      <c r="H77" s="749">
        <f>IF(ISERROR(VLOOKUP(CONCATENATE($B77,"-",$C77),IN_1B!$B$2:$U$2962,6,FALSE))=TRUE,"",VLOOKUP(CONCATENATE($B77,"-",$C77),IN_1B!$B$2:$U$2962,6,FALSE))</f>
        <v>0</v>
      </c>
      <c r="I77" s="748">
        <f>IF(ISERROR(VLOOKUP(CONCATENATE($B77,"-",$C77),IN_1B!$B$2:$U$2962,7,FALSE))=TRUE,"",VLOOKUP(CONCATENATE($B77,"-",$C77),IN_1B!$B$2:$U$2962,7,FALSE))</f>
        <v>0</v>
      </c>
      <c r="J77" s="749">
        <f>IF(ISERROR(VLOOKUP(CONCATENATE($B77,"-",$C77),IN_1B!$B$2:$U$2962,8,FALSE))=TRUE,"",VLOOKUP(CONCATENATE($B77,"-",$C77),IN_1B!$B$2:$U$2962,8,FALSE))</f>
        <v>0</v>
      </c>
      <c r="K77" s="748">
        <f>IF(ISERROR(VLOOKUP(CONCATENATE($B77,"-",$C77),IN_1B!$B$2:$U$2962,9,FALSE))=TRUE,"",VLOOKUP(CONCATENATE($B77,"-",$C77),IN_1B!$B$2:$U$2962,9,FALSE))</f>
        <v>0</v>
      </c>
      <c r="L77" s="749">
        <f>IF(ISERROR(VLOOKUP(CONCATENATE($B77,"-",$C77),IN_1B!$B$2:$U$2962,10,FALSE))=TRUE,"",VLOOKUP(CONCATENATE($B77,"-",$C77),IN_1B!$B$2:$U$2962,10,FALSE))</f>
        <v>0</v>
      </c>
      <c r="M77" s="701">
        <f t="shared" ref="M77:N87" si="11">E77+G77</f>
        <v>0</v>
      </c>
      <c r="N77" s="702">
        <f t="shared" si="11"/>
        <v>0</v>
      </c>
    </row>
    <row r="78" spans="1:14">
      <c r="A78" s="703" t="s">
        <v>1268</v>
      </c>
      <c r="B78" s="704" t="s">
        <v>1269</v>
      </c>
      <c r="C78" s="708">
        <v>2</v>
      </c>
      <c r="D78" s="1571" t="str">
        <f t="shared" si="10"/>
        <v/>
      </c>
      <c r="E78" s="750">
        <f>IF(ISERROR(VLOOKUP(CONCATENATE($B78,"-",$C78),IN_1B!$B$2:$U$2962,3,FALSE))=TRUE,"",VLOOKUP(CONCATENATE($B78,"-",$C78),IN_1B!$B$2:$U$2962,3,FALSE))</f>
        <v>0</v>
      </c>
      <c r="F78" s="751">
        <f>IF(ISERROR(VLOOKUP(CONCATENATE($B78,"-",$C78),IN_1B!$B$2:$U$2962,4,FALSE))=TRUE,"",VLOOKUP(CONCATENATE($B78,"-",$C78),IN_1B!$B$2:$U$2962,4,FALSE))</f>
        <v>0</v>
      </c>
      <c r="G78" s="750">
        <f>IF(ISERROR(VLOOKUP(CONCATENATE($B78,"-",$C78),IN_1B!$B$2:$U$2962,5,FALSE))=TRUE,"",VLOOKUP(CONCATENATE($B78,"-",$C78),IN_1B!$B$2:$U$2962,5,FALSE))</f>
        <v>0</v>
      </c>
      <c r="H78" s="751">
        <f>IF(ISERROR(VLOOKUP(CONCATENATE($B78,"-",$C78),IN_1B!$B$2:$U$2962,6,FALSE))=TRUE,"",VLOOKUP(CONCATENATE($B78,"-",$C78),IN_1B!$B$2:$U$2962,6,FALSE))</f>
        <v>0</v>
      </c>
      <c r="I78" s="750">
        <f>IF(ISERROR(VLOOKUP(CONCATENATE($B78,"-",$C78),IN_1B!$B$2:$U$2962,7,FALSE))=TRUE,"",VLOOKUP(CONCATENATE($B78,"-",$C78),IN_1B!$B$2:$U$2962,7,FALSE))</f>
        <v>0</v>
      </c>
      <c r="J78" s="751">
        <f>IF(ISERROR(VLOOKUP(CONCATENATE($B78,"-",$C78),IN_1B!$B$2:$U$2962,8,FALSE))=TRUE,"",VLOOKUP(CONCATENATE($B78,"-",$C78),IN_1B!$B$2:$U$2962,8,FALSE))</f>
        <v>0</v>
      </c>
      <c r="K78" s="750">
        <f>IF(ISERROR(VLOOKUP(CONCATENATE($B78,"-",$C78),IN_1B!$B$2:$U$2962,9,FALSE))=TRUE,"",VLOOKUP(CONCATENATE($B78,"-",$C78),IN_1B!$B$2:$U$2962,9,FALSE))</f>
        <v>0</v>
      </c>
      <c r="L78" s="751">
        <f>IF(ISERROR(VLOOKUP(CONCATENATE($B78,"-",$C78),IN_1B!$B$2:$U$2962,10,FALSE))=TRUE,"",VLOOKUP(CONCATENATE($B78,"-",$C78),IN_1B!$B$2:$U$2962,10,FALSE))</f>
        <v>0</v>
      </c>
      <c r="M78" s="706">
        <f t="shared" si="11"/>
        <v>0</v>
      </c>
      <c r="N78" s="707">
        <f t="shared" si="11"/>
        <v>0</v>
      </c>
    </row>
    <row r="79" spans="1:14">
      <c r="A79" s="703" t="s">
        <v>1270</v>
      </c>
      <c r="B79" s="704" t="s">
        <v>1271</v>
      </c>
      <c r="C79" s="708">
        <v>2</v>
      </c>
      <c r="D79" s="1571" t="str">
        <f t="shared" si="10"/>
        <v/>
      </c>
      <c r="E79" s="750">
        <f>IF(ISERROR(VLOOKUP(CONCATENATE($B79,"-",$C79),IN_1B!$B$2:$U$2962,3,FALSE))=TRUE,"",VLOOKUP(CONCATENATE($B79,"-",$C79),IN_1B!$B$2:$U$2962,3,FALSE))</f>
        <v>0</v>
      </c>
      <c r="F79" s="751">
        <f>IF(ISERROR(VLOOKUP(CONCATENATE($B79,"-",$C79),IN_1B!$B$2:$U$2962,4,FALSE))=TRUE,"",VLOOKUP(CONCATENATE($B79,"-",$C79),IN_1B!$B$2:$U$2962,4,FALSE))</f>
        <v>0</v>
      </c>
      <c r="G79" s="750">
        <f>IF(ISERROR(VLOOKUP(CONCATENATE($B79,"-",$C79),IN_1B!$B$2:$U$2962,5,FALSE))=TRUE,"",VLOOKUP(CONCATENATE($B79,"-",$C79),IN_1B!$B$2:$U$2962,5,FALSE))</f>
        <v>0</v>
      </c>
      <c r="H79" s="751">
        <f>IF(ISERROR(VLOOKUP(CONCATENATE($B79,"-",$C79),IN_1B!$B$2:$U$2962,6,FALSE))=TRUE,"",VLOOKUP(CONCATENATE($B79,"-",$C79),IN_1B!$B$2:$U$2962,6,FALSE))</f>
        <v>0</v>
      </c>
      <c r="I79" s="750">
        <f>IF(ISERROR(VLOOKUP(CONCATENATE($B79,"-",$C79),IN_1B!$B$2:$U$2962,7,FALSE))=TRUE,"",VLOOKUP(CONCATENATE($B79,"-",$C79),IN_1B!$B$2:$U$2962,7,FALSE))</f>
        <v>0</v>
      </c>
      <c r="J79" s="751">
        <f>IF(ISERROR(VLOOKUP(CONCATENATE($B79,"-",$C79),IN_1B!$B$2:$U$2962,8,FALSE))=TRUE,"",VLOOKUP(CONCATENATE($B79,"-",$C79),IN_1B!$B$2:$U$2962,8,FALSE))</f>
        <v>0</v>
      </c>
      <c r="K79" s="750">
        <f>IF(ISERROR(VLOOKUP(CONCATENATE($B79,"-",$C79),IN_1B!$B$2:$U$2962,9,FALSE))=TRUE,"",VLOOKUP(CONCATENATE($B79,"-",$C79),IN_1B!$B$2:$U$2962,9,FALSE))</f>
        <v>0</v>
      </c>
      <c r="L79" s="751">
        <f>IF(ISERROR(VLOOKUP(CONCATENATE($B79,"-",$C79),IN_1B!$B$2:$U$2962,10,FALSE))=TRUE,"",VLOOKUP(CONCATENATE($B79,"-",$C79),IN_1B!$B$2:$U$2962,10,FALSE))</f>
        <v>0</v>
      </c>
      <c r="M79" s="706">
        <f t="shared" si="11"/>
        <v>0</v>
      </c>
      <c r="N79" s="707">
        <f t="shared" si="11"/>
        <v>0</v>
      </c>
    </row>
    <row r="80" spans="1:14">
      <c r="A80" s="703" t="s">
        <v>1272</v>
      </c>
      <c r="B80" s="704" t="s">
        <v>1273</v>
      </c>
      <c r="C80" s="708">
        <v>2</v>
      </c>
      <c r="D80" s="1571" t="str">
        <f t="shared" si="10"/>
        <v/>
      </c>
      <c r="E80" s="750">
        <f>IF(ISERROR(VLOOKUP(CONCATENATE($B80,"-",$C80),IN_1B!$B$2:$U$2962,3,FALSE))=TRUE,"",VLOOKUP(CONCATENATE($B80,"-",$C80),IN_1B!$B$2:$U$2962,3,FALSE))</f>
        <v>0</v>
      </c>
      <c r="F80" s="751">
        <f>IF(ISERROR(VLOOKUP(CONCATENATE($B80,"-",$C80),IN_1B!$B$2:$U$2962,4,FALSE))=TRUE,"",VLOOKUP(CONCATENATE($B80,"-",$C80),IN_1B!$B$2:$U$2962,4,FALSE))</f>
        <v>0</v>
      </c>
      <c r="G80" s="750">
        <f>IF(ISERROR(VLOOKUP(CONCATENATE($B80,"-",$C80),IN_1B!$B$2:$U$2962,5,FALSE))=TRUE,"",VLOOKUP(CONCATENATE($B80,"-",$C80),IN_1B!$B$2:$U$2962,5,FALSE))</f>
        <v>0</v>
      </c>
      <c r="H80" s="751">
        <f>IF(ISERROR(VLOOKUP(CONCATENATE($B80,"-",$C80),IN_1B!$B$2:$U$2962,6,FALSE))=TRUE,"",VLOOKUP(CONCATENATE($B80,"-",$C80),IN_1B!$B$2:$U$2962,6,FALSE))</f>
        <v>0</v>
      </c>
      <c r="I80" s="750">
        <f>IF(ISERROR(VLOOKUP(CONCATENATE($B80,"-",$C80),IN_1B!$B$2:$U$2962,7,FALSE))=TRUE,"",VLOOKUP(CONCATENATE($B80,"-",$C80),IN_1B!$B$2:$U$2962,7,FALSE))</f>
        <v>0</v>
      </c>
      <c r="J80" s="751">
        <f>IF(ISERROR(VLOOKUP(CONCATENATE($B80,"-",$C80),IN_1B!$B$2:$U$2962,8,FALSE))=TRUE,"",VLOOKUP(CONCATENATE($B80,"-",$C80),IN_1B!$B$2:$U$2962,8,FALSE))</f>
        <v>0</v>
      </c>
      <c r="K80" s="750">
        <f>IF(ISERROR(VLOOKUP(CONCATENATE($B80,"-",$C80),IN_1B!$B$2:$U$2962,9,FALSE))=TRUE,"",VLOOKUP(CONCATENATE($B80,"-",$C80),IN_1B!$B$2:$U$2962,9,FALSE))</f>
        <v>0</v>
      </c>
      <c r="L80" s="751">
        <f>IF(ISERROR(VLOOKUP(CONCATENATE($B80,"-",$C80),IN_1B!$B$2:$U$2962,10,FALSE))=TRUE,"",VLOOKUP(CONCATENATE($B80,"-",$C80),IN_1B!$B$2:$U$2962,10,FALSE))</f>
        <v>0</v>
      </c>
      <c r="M80" s="706">
        <f t="shared" si="11"/>
        <v>0</v>
      </c>
      <c r="N80" s="707">
        <f t="shared" si="11"/>
        <v>0</v>
      </c>
    </row>
    <row r="81" spans="1:14">
      <c r="A81" s="703" t="s">
        <v>1274</v>
      </c>
      <c r="B81" s="704" t="s">
        <v>1275</v>
      </c>
      <c r="C81" s="708">
        <v>2</v>
      </c>
      <c r="D81" s="1571" t="str">
        <f t="shared" si="10"/>
        <v/>
      </c>
      <c r="E81" s="750">
        <f>IF(ISERROR(VLOOKUP(CONCATENATE($B81,"-",$C81),IN_1B!$B$2:$U$2962,3,FALSE))=TRUE,"",VLOOKUP(CONCATENATE($B81,"-",$C81),IN_1B!$B$2:$U$2962,3,FALSE))</f>
        <v>0</v>
      </c>
      <c r="F81" s="751">
        <f>IF(ISERROR(VLOOKUP(CONCATENATE($B81,"-",$C81),IN_1B!$B$2:$U$2962,4,FALSE))=TRUE,"",VLOOKUP(CONCATENATE($B81,"-",$C81),IN_1B!$B$2:$U$2962,4,FALSE))</f>
        <v>0</v>
      </c>
      <c r="G81" s="750">
        <f>IF(ISERROR(VLOOKUP(CONCATENATE($B81,"-",$C81),IN_1B!$B$2:$U$2962,5,FALSE))=TRUE,"",VLOOKUP(CONCATENATE($B81,"-",$C81),IN_1B!$B$2:$U$2962,5,FALSE))</f>
        <v>0</v>
      </c>
      <c r="H81" s="751">
        <f>IF(ISERROR(VLOOKUP(CONCATENATE($B81,"-",$C81),IN_1B!$B$2:$U$2962,6,FALSE))=TRUE,"",VLOOKUP(CONCATENATE($B81,"-",$C81),IN_1B!$B$2:$U$2962,6,FALSE))</f>
        <v>0</v>
      </c>
      <c r="I81" s="750">
        <f>IF(ISERROR(VLOOKUP(CONCATENATE($B81,"-",$C81),IN_1B!$B$2:$U$2962,7,FALSE))=TRUE,"",VLOOKUP(CONCATENATE($B81,"-",$C81),IN_1B!$B$2:$U$2962,7,FALSE))</f>
        <v>0</v>
      </c>
      <c r="J81" s="751">
        <f>IF(ISERROR(VLOOKUP(CONCATENATE($B81,"-",$C81),IN_1B!$B$2:$U$2962,8,FALSE))=TRUE,"",VLOOKUP(CONCATENATE($B81,"-",$C81),IN_1B!$B$2:$U$2962,8,FALSE))</f>
        <v>0</v>
      </c>
      <c r="K81" s="750">
        <f>IF(ISERROR(VLOOKUP(CONCATENATE($B81,"-",$C81),IN_1B!$B$2:$U$2962,9,FALSE))=TRUE,"",VLOOKUP(CONCATENATE($B81,"-",$C81),IN_1B!$B$2:$U$2962,9,FALSE))</f>
        <v>0</v>
      </c>
      <c r="L81" s="751">
        <f>IF(ISERROR(VLOOKUP(CONCATENATE($B81,"-",$C81),IN_1B!$B$2:$U$2962,10,FALSE))=TRUE,"",VLOOKUP(CONCATENATE($B81,"-",$C81),IN_1B!$B$2:$U$2962,10,FALSE))</f>
        <v>0</v>
      </c>
      <c r="M81" s="706">
        <f t="shared" si="11"/>
        <v>0</v>
      </c>
      <c r="N81" s="707">
        <f t="shared" si="11"/>
        <v>0</v>
      </c>
    </row>
    <row r="82" spans="1:14">
      <c r="A82" s="703" t="s">
        <v>1276</v>
      </c>
      <c r="B82" s="704" t="s">
        <v>1277</v>
      </c>
      <c r="C82" s="708">
        <v>2</v>
      </c>
      <c r="D82" s="1571" t="str">
        <f t="shared" si="10"/>
        <v/>
      </c>
      <c r="E82" s="750">
        <f>IF(ISERROR(VLOOKUP(CONCATENATE($B82,"-",$C82),IN_1B!$B$2:$U$2962,3,FALSE))=TRUE,"",VLOOKUP(CONCATENATE($B82,"-",$C82),IN_1B!$B$2:$U$2962,3,FALSE))</f>
        <v>0</v>
      </c>
      <c r="F82" s="751">
        <f>IF(ISERROR(VLOOKUP(CONCATENATE($B82,"-",$C82),IN_1B!$B$2:$U$2962,4,FALSE))=TRUE,"",VLOOKUP(CONCATENATE($B82,"-",$C82),IN_1B!$B$2:$U$2962,4,FALSE))</f>
        <v>0</v>
      </c>
      <c r="G82" s="750">
        <f>IF(ISERROR(VLOOKUP(CONCATENATE($B82,"-",$C82),IN_1B!$B$2:$U$2962,5,FALSE))=TRUE,"",VLOOKUP(CONCATENATE($B82,"-",$C82),IN_1B!$B$2:$U$2962,5,FALSE))</f>
        <v>0</v>
      </c>
      <c r="H82" s="751">
        <f>IF(ISERROR(VLOOKUP(CONCATENATE($B82,"-",$C82),IN_1B!$B$2:$U$2962,6,FALSE))=TRUE,"",VLOOKUP(CONCATENATE($B82,"-",$C82),IN_1B!$B$2:$U$2962,6,FALSE))</f>
        <v>0</v>
      </c>
      <c r="I82" s="750">
        <f>IF(ISERROR(VLOOKUP(CONCATENATE($B82,"-",$C82),IN_1B!$B$2:$U$2962,7,FALSE))=TRUE,"",VLOOKUP(CONCATENATE($B82,"-",$C82),IN_1B!$B$2:$U$2962,7,FALSE))</f>
        <v>0</v>
      </c>
      <c r="J82" s="751">
        <f>IF(ISERROR(VLOOKUP(CONCATENATE($B82,"-",$C82),IN_1B!$B$2:$U$2962,8,FALSE))=TRUE,"",VLOOKUP(CONCATENATE($B82,"-",$C82),IN_1B!$B$2:$U$2962,8,FALSE))</f>
        <v>0</v>
      </c>
      <c r="K82" s="750">
        <f>IF(ISERROR(VLOOKUP(CONCATENATE($B82,"-",$C82),IN_1B!$B$2:$U$2962,9,FALSE))=TRUE,"",VLOOKUP(CONCATENATE($B82,"-",$C82),IN_1B!$B$2:$U$2962,9,FALSE))</f>
        <v>0</v>
      </c>
      <c r="L82" s="751">
        <f>IF(ISERROR(VLOOKUP(CONCATENATE($B82,"-",$C82),IN_1B!$B$2:$U$2962,10,FALSE))=TRUE,"",VLOOKUP(CONCATENATE($B82,"-",$C82),IN_1B!$B$2:$U$2962,10,FALSE))</f>
        <v>0</v>
      </c>
      <c r="M82" s="706">
        <f t="shared" si="11"/>
        <v>0</v>
      </c>
      <c r="N82" s="707">
        <f t="shared" si="11"/>
        <v>0</v>
      </c>
    </row>
    <row r="83" spans="1:14">
      <c r="A83" s="703" t="s">
        <v>1278</v>
      </c>
      <c r="B83" s="704" t="s">
        <v>1279</v>
      </c>
      <c r="C83" s="708">
        <v>2</v>
      </c>
      <c r="D83" s="1571" t="str">
        <f t="shared" si="10"/>
        <v/>
      </c>
      <c r="E83" s="750">
        <f>IF(ISERROR(VLOOKUP(CONCATENATE($B83,"-",$C83),IN_1B!$B$2:$U$2962,3,FALSE))=TRUE,"",VLOOKUP(CONCATENATE($B83,"-",$C83),IN_1B!$B$2:$U$2962,3,FALSE))</f>
        <v>0</v>
      </c>
      <c r="F83" s="751">
        <f>IF(ISERROR(VLOOKUP(CONCATENATE($B83,"-",$C83),IN_1B!$B$2:$U$2962,4,FALSE))=TRUE,"",VLOOKUP(CONCATENATE($B83,"-",$C83),IN_1B!$B$2:$U$2962,4,FALSE))</f>
        <v>0</v>
      </c>
      <c r="G83" s="750">
        <f>IF(ISERROR(VLOOKUP(CONCATENATE($B83,"-",$C83),IN_1B!$B$2:$U$2962,5,FALSE))=TRUE,"",VLOOKUP(CONCATENATE($B83,"-",$C83),IN_1B!$B$2:$U$2962,5,FALSE))</f>
        <v>0</v>
      </c>
      <c r="H83" s="751">
        <f>IF(ISERROR(VLOOKUP(CONCATENATE($B83,"-",$C83),IN_1B!$B$2:$U$2962,6,FALSE))=TRUE,"",VLOOKUP(CONCATENATE($B83,"-",$C83),IN_1B!$B$2:$U$2962,6,FALSE))</f>
        <v>0</v>
      </c>
      <c r="I83" s="750">
        <f>IF(ISERROR(VLOOKUP(CONCATENATE($B83,"-",$C83),IN_1B!$B$2:$U$2962,7,FALSE))=TRUE,"",VLOOKUP(CONCATENATE($B83,"-",$C83),IN_1B!$B$2:$U$2962,7,FALSE))</f>
        <v>0</v>
      </c>
      <c r="J83" s="751">
        <f>IF(ISERROR(VLOOKUP(CONCATENATE($B83,"-",$C83),IN_1B!$B$2:$U$2962,8,FALSE))=TRUE,"",VLOOKUP(CONCATENATE($B83,"-",$C83),IN_1B!$B$2:$U$2962,8,FALSE))</f>
        <v>0</v>
      </c>
      <c r="K83" s="750">
        <f>IF(ISERROR(VLOOKUP(CONCATENATE($B83,"-",$C83),IN_1B!$B$2:$U$2962,9,FALSE))=TRUE,"",VLOOKUP(CONCATENATE($B83,"-",$C83),IN_1B!$B$2:$U$2962,9,FALSE))</f>
        <v>0</v>
      </c>
      <c r="L83" s="751">
        <f>IF(ISERROR(VLOOKUP(CONCATENATE($B83,"-",$C83),IN_1B!$B$2:$U$2962,10,FALSE))=TRUE,"",VLOOKUP(CONCATENATE($B83,"-",$C83),IN_1B!$B$2:$U$2962,10,FALSE))</f>
        <v>0</v>
      </c>
      <c r="M83" s="706">
        <f t="shared" si="11"/>
        <v>0</v>
      </c>
      <c r="N83" s="707">
        <f t="shared" si="11"/>
        <v>0</v>
      </c>
    </row>
    <row r="84" spans="1:14">
      <c r="A84" s="703" t="s">
        <v>1280</v>
      </c>
      <c r="B84" s="704" t="s">
        <v>1281</v>
      </c>
      <c r="C84" s="708">
        <v>2</v>
      </c>
      <c r="D84" s="1571" t="str">
        <f t="shared" si="10"/>
        <v/>
      </c>
      <c r="E84" s="750">
        <f>IF(ISERROR(VLOOKUP(CONCATENATE($B84,"-",$C84),IN_1B!$B$2:$U$2962,3,FALSE))=TRUE,"",VLOOKUP(CONCATENATE($B84,"-",$C84),IN_1B!$B$2:$U$2962,3,FALSE))</f>
        <v>0</v>
      </c>
      <c r="F84" s="751">
        <f>IF(ISERROR(VLOOKUP(CONCATENATE($B84,"-",$C84),IN_1B!$B$2:$U$2962,4,FALSE))=TRUE,"",VLOOKUP(CONCATENATE($B84,"-",$C84),IN_1B!$B$2:$U$2962,4,FALSE))</f>
        <v>0</v>
      </c>
      <c r="G84" s="750">
        <f>IF(ISERROR(VLOOKUP(CONCATENATE($B84,"-",$C84),IN_1B!$B$2:$U$2962,5,FALSE))=TRUE,"",VLOOKUP(CONCATENATE($B84,"-",$C84),IN_1B!$B$2:$U$2962,5,FALSE))</f>
        <v>0</v>
      </c>
      <c r="H84" s="751">
        <f>IF(ISERROR(VLOOKUP(CONCATENATE($B84,"-",$C84),IN_1B!$B$2:$U$2962,6,FALSE))=TRUE,"",VLOOKUP(CONCATENATE($B84,"-",$C84),IN_1B!$B$2:$U$2962,6,FALSE))</f>
        <v>0</v>
      </c>
      <c r="I84" s="750">
        <f>IF(ISERROR(VLOOKUP(CONCATENATE($B84,"-",$C84),IN_1B!$B$2:$U$2962,7,FALSE))=TRUE,"",VLOOKUP(CONCATENATE($B84,"-",$C84),IN_1B!$B$2:$U$2962,7,FALSE))</f>
        <v>0</v>
      </c>
      <c r="J84" s="751">
        <f>IF(ISERROR(VLOOKUP(CONCATENATE($B84,"-",$C84),IN_1B!$B$2:$U$2962,8,FALSE))=TRUE,"",VLOOKUP(CONCATENATE($B84,"-",$C84),IN_1B!$B$2:$U$2962,8,FALSE))</f>
        <v>0</v>
      </c>
      <c r="K84" s="750">
        <f>IF(ISERROR(VLOOKUP(CONCATENATE($B84,"-",$C84),IN_1B!$B$2:$U$2962,9,FALSE))=TRUE,"",VLOOKUP(CONCATENATE($B84,"-",$C84),IN_1B!$B$2:$U$2962,9,FALSE))</f>
        <v>0</v>
      </c>
      <c r="L84" s="751">
        <f>IF(ISERROR(VLOOKUP(CONCATENATE($B84,"-",$C84),IN_1B!$B$2:$U$2962,10,FALSE))=TRUE,"",VLOOKUP(CONCATENATE($B84,"-",$C84),IN_1B!$B$2:$U$2962,10,FALSE))</f>
        <v>0</v>
      </c>
      <c r="M84" s="706">
        <f t="shared" si="11"/>
        <v>0</v>
      </c>
      <c r="N84" s="707">
        <f t="shared" si="11"/>
        <v>0</v>
      </c>
    </row>
    <row r="85" spans="1:14">
      <c r="A85" s="703" t="s">
        <v>1282</v>
      </c>
      <c r="B85" s="704" t="s">
        <v>1283</v>
      </c>
      <c r="C85" s="708">
        <v>2</v>
      </c>
      <c r="D85" s="1571" t="str">
        <f t="shared" si="10"/>
        <v/>
      </c>
      <c r="E85" s="750">
        <f>IF(ISERROR(VLOOKUP(CONCATENATE($B85,"-",$C85),IN_1B!$B$2:$U$2962,3,FALSE))=TRUE,"",VLOOKUP(CONCATENATE($B85,"-",$C85),IN_1B!$B$2:$U$2962,3,FALSE))</f>
        <v>0</v>
      </c>
      <c r="F85" s="751">
        <f>IF(ISERROR(VLOOKUP(CONCATENATE($B85,"-",$C85),IN_1B!$B$2:$U$2962,4,FALSE))=TRUE,"",VLOOKUP(CONCATENATE($B85,"-",$C85),IN_1B!$B$2:$U$2962,4,FALSE))</f>
        <v>0</v>
      </c>
      <c r="G85" s="750">
        <f>IF(ISERROR(VLOOKUP(CONCATENATE($B85,"-",$C85),IN_1B!$B$2:$U$2962,5,FALSE))=TRUE,"",VLOOKUP(CONCATENATE($B85,"-",$C85),IN_1B!$B$2:$U$2962,5,FALSE))</f>
        <v>0</v>
      </c>
      <c r="H85" s="751">
        <f>IF(ISERROR(VLOOKUP(CONCATENATE($B85,"-",$C85),IN_1B!$B$2:$U$2962,6,FALSE))=TRUE,"",VLOOKUP(CONCATENATE($B85,"-",$C85),IN_1B!$B$2:$U$2962,6,FALSE))</f>
        <v>0</v>
      </c>
      <c r="I85" s="750">
        <f>IF(ISERROR(VLOOKUP(CONCATENATE($B85,"-",$C85),IN_1B!$B$2:$U$2962,7,FALSE))=TRUE,"",VLOOKUP(CONCATENATE($B85,"-",$C85),IN_1B!$B$2:$U$2962,7,FALSE))</f>
        <v>0</v>
      </c>
      <c r="J85" s="751">
        <f>IF(ISERROR(VLOOKUP(CONCATENATE($B85,"-",$C85),IN_1B!$B$2:$U$2962,8,FALSE))=TRUE,"",VLOOKUP(CONCATENATE($B85,"-",$C85),IN_1B!$B$2:$U$2962,8,FALSE))</f>
        <v>0</v>
      </c>
      <c r="K85" s="750">
        <f>IF(ISERROR(VLOOKUP(CONCATENATE($B85,"-",$C85),IN_1B!$B$2:$U$2962,9,FALSE))=TRUE,"",VLOOKUP(CONCATENATE($B85,"-",$C85),IN_1B!$B$2:$U$2962,9,FALSE))</f>
        <v>0</v>
      </c>
      <c r="L85" s="751">
        <f>IF(ISERROR(VLOOKUP(CONCATENATE($B85,"-",$C85),IN_1B!$B$2:$U$2962,10,FALSE))=TRUE,"",VLOOKUP(CONCATENATE($B85,"-",$C85),IN_1B!$B$2:$U$2962,10,FALSE))</f>
        <v>0</v>
      </c>
      <c r="M85" s="706">
        <f t="shared" si="11"/>
        <v>0</v>
      </c>
      <c r="N85" s="707">
        <f t="shared" si="11"/>
        <v>0</v>
      </c>
    </row>
    <row r="86" spans="1:14">
      <c r="A86" s="703" t="s">
        <v>1284</v>
      </c>
      <c r="B86" s="704" t="s">
        <v>1285</v>
      </c>
      <c r="C86" s="708">
        <v>2</v>
      </c>
      <c r="D86" s="1571" t="str">
        <f t="shared" si="10"/>
        <v/>
      </c>
      <c r="E86" s="750">
        <f>IF(ISERROR(VLOOKUP(CONCATENATE($B86,"-",$C86),IN_1B!$B$2:$U$2962,3,FALSE))=TRUE,"",VLOOKUP(CONCATENATE($B86,"-",$C86),IN_1B!$B$2:$U$2962,3,FALSE))</f>
        <v>0</v>
      </c>
      <c r="F86" s="751">
        <f>IF(ISERROR(VLOOKUP(CONCATENATE($B86,"-",$C86),IN_1B!$B$2:$U$2962,4,FALSE))=TRUE,"",VLOOKUP(CONCATENATE($B86,"-",$C86),IN_1B!$B$2:$U$2962,4,FALSE))</f>
        <v>0</v>
      </c>
      <c r="G86" s="750">
        <f>IF(ISERROR(VLOOKUP(CONCATENATE($B86,"-",$C86),IN_1B!$B$2:$U$2962,5,FALSE))=TRUE,"",VLOOKUP(CONCATENATE($B86,"-",$C86),IN_1B!$B$2:$U$2962,5,FALSE))</f>
        <v>0</v>
      </c>
      <c r="H86" s="751">
        <f>IF(ISERROR(VLOOKUP(CONCATENATE($B86,"-",$C86),IN_1B!$B$2:$U$2962,6,FALSE))=TRUE,"",VLOOKUP(CONCATENATE($B86,"-",$C86),IN_1B!$B$2:$U$2962,6,FALSE))</f>
        <v>0</v>
      </c>
      <c r="I86" s="750">
        <f>IF(ISERROR(VLOOKUP(CONCATENATE($B86,"-",$C86),IN_1B!$B$2:$U$2962,7,FALSE))=TRUE,"",VLOOKUP(CONCATENATE($B86,"-",$C86),IN_1B!$B$2:$U$2962,7,FALSE))</f>
        <v>0</v>
      </c>
      <c r="J86" s="751">
        <f>IF(ISERROR(VLOOKUP(CONCATENATE($B86,"-",$C86),IN_1B!$B$2:$U$2962,8,FALSE))=TRUE,"",VLOOKUP(CONCATENATE($B86,"-",$C86),IN_1B!$B$2:$U$2962,8,FALSE))</f>
        <v>0</v>
      </c>
      <c r="K86" s="750">
        <f>IF(ISERROR(VLOOKUP(CONCATENATE($B86,"-",$C86),IN_1B!$B$2:$U$2962,9,FALSE))=TRUE,"",VLOOKUP(CONCATENATE($B86,"-",$C86),IN_1B!$B$2:$U$2962,9,FALSE))</f>
        <v>0</v>
      </c>
      <c r="L86" s="751">
        <f>IF(ISERROR(VLOOKUP(CONCATENATE($B86,"-",$C86),IN_1B!$B$2:$U$2962,10,FALSE))=TRUE,"",VLOOKUP(CONCATENATE($B86,"-",$C86),IN_1B!$B$2:$U$2962,10,FALSE))</f>
        <v>0</v>
      </c>
      <c r="M86" s="706">
        <f t="shared" si="11"/>
        <v>0</v>
      </c>
      <c r="N86" s="707">
        <f t="shared" si="11"/>
        <v>0</v>
      </c>
    </row>
    <row r="87" spans="1:14" ht="15.75" thickBot="1">
      <c r="A87" s="719" t="s">
        <v>1286</v>
      </c>
      <c r="B87" s="720" t="s">
        <v>1287</v>
      </c>
      <c r="C87" s="721">
        <v>2</v>
      </c>
      <c r="D87" s="1571" t="str">
        <f t="shared" si="10"/>
        <v/>
      </c>
      <c r="E87" s="752">
        <f>IF(ISERROR(VLOOKUP(CONCATENATE($B87,"-",$C87),IN_1B!$B$2:$U$2962,3,FALSE))=TRUE,"",VLOOKUP(CONCATENATE($B87,"-",$C87),IN_1B!$B$2:$U$2962,3,FALSE))</f>
        <v>0</v>
      </c>
      <c r="F87" s="753">
        <f>IF(ISERROR(VLOOKUP(CONCATENATE($B87,"-",$C87),IN_1B!$B$2:$U$2962,4,FALSE))=TRUE,"",VLOOKUP(CONCATENATE($B87,"-",$C87),IN_1B!$B$2:$U$2962,4,FALSE))</f>
        <v>0</v>
      </c>
      <c r="G87" s="752">
        <f>IF(ISERROR(VLOOKUP(CONCATENATE($B87,"-",$C87),IN_1B!$B$2:$U$2962,5,FALSE))=TRUE,"",VLOOKUP(CONCATENATE($B87,"-",$C87),IN_1B!$B$2:$U$2962,5,FALSE))</f>
        <v>0</v>
      </c>
      <c r="H87" s="753">
        <f>IF(ISERROR(VLOOKUP(CONCATENATE($B87,"-",$C87),IN_1B!$B$2:$U$2962,6,FALSE))=TRUE,"",VLOOKUP(CONCATENATE($B87,"-",$C87),IN_1B!$B$2:$U$2962,6,FALSE))</f>
        <v>0</v>
      </c>
      <c r="I87" s="752">
        <f>IF(ISERROR(VLOOKUP(CONCATENATE($B87,"-",$C87),IN_1B!$B$2:$U$2962,7,FALSE))=TRUE,"",VLOOKUP(CONCATENATE($B87,"-",$C87),IN_1B!$B$2:$U$2962,7,FALSE))</f>
        <v>0</v>
      </c>
      <c r="J87" s="753">
        <f>IF(ISERROR(VLOOKUP(CONCATENATE($B87,"-",$C87),IN_1B!$B$2:$U$2962,8,FALSE))=TRUE,"",VLOOKUP(CONCATENATE($B87,"-",$C87),IN_1B!$B$2:$U$2962,8,FALSE))</f>
        <v>0</v>
      </c>
      <c r="K87" s="752">
        <f>IF(ISERROR(VLOOKUP(CONCATENATE($B87,"-",$C87),IN_1B!$B$2:$U$2962,9,FALSE))=TRUE,"",VLOOKUP(CONCATENATE($B87,"-",$C87),IN_1B!$B$2:$U$2962,9,FALSE))</f>
        <v>0</v>
      </c>
      <c r="L87" s="753">
        <f>IF(ISERROR(VLOOKUP(CONCATENATE($B87,"-",$C87),IN_1B!$B$2:$U$2962,10,FALSE))=TRUE,"",VLOOKUP(CONCATENATE($B87,"-",$C87),IN_1B!$B$2:$U$2962,10,FALSE))</f>
        <v>0</v>
      </c>
      <c r="M87" s="710">
        <f t="shared" si="11"/>
        <v>0</v>
      </c>
      <c r="N87" s="711">
        <f t="shared" si="11"/>
        <v>0</v>
      </c>
    </row>
    <row r="88" spans="1:14" ht="15.75" thickBot="1">
      <c r="A88" s="722" t="s">
        <v>1288</v>
      </c>
      <c r="B88" s="717"/>
      <c r="C88" s="717"/>
      <c r="D88" s="1571"/>
      <c r="E88" s="754"/>
      <c r="F88" s="603"/>
      <c r="G88" s="603"/>
      <c r="H88" s="603"/>
      <c r="I88" s="603"/>
      <c r="J88" s="603"/>
      <c r="K88" s="603"/>
      <c r="L88" s="603"/>
      <c r="M88" s="714"/>
      <c r="N88" s="715"/>
    </row>
    <row r="89" spans="1:14">
      <c r="A89" s="698" t="s">
        <v>1289</v>
      </c>
      <c r="B89" s="718" t="s">
        <v>1290</v>
      </c>
      <c r="C89" s="705">
        <v>2</v>
      </c>
      <c r="D89" s="1571" t="str">
        <f t="shared" ref="D89:D94" si="12">CONCATENATE(D$55)</f>
        <v/>
      </c>
      <c r="E89" s="748">
        <f>IF(ISERROR(VLOOKUP(CONCATENATE($B89,"-",$C89),IN_1B!$B$2:$U$2962,3,FALSE))=TRUE,"",VLOOKUP(CONCATENATE($B89,"-",$C89),IN_1B!$B$2:$U$2962,3,FALSE))</f>
        <v>0</v>
      </c>
      <c r="F89" s="749">
        <f>IF(ISERROR(VLOOKUP(CONCATENATE($B89,"-",$C89),IN_1B!$B$2:$U$2962,4,FALSE))=TRUE,"",VLOOKUP(CONCATENATE($B89,"-",$C89),IN_1B!$B$2:$U$2962,4,FALSE))</f>
        <v>0</v>
      </c>
      <c r="G89" s="748">
        <f>IF(ISERROR(VLOOKUP(CONCATENATE($B89,"-",$C89),IN_1B!$B$2:$U$2962,5,FALSE))=TRUE,"",VLOOKUP(CONCATENATE($B89,"-",$C89),IN_1B!$B$2:$U$2962,5,FALSE))</f>
        <v>0</v>
      </c>
      <c r="H89" s="749">
        <f>IF(ISERROR(VLOOKUP(CONCATENATE($B89,"-",$C89),IN_1B!$B$2:$U$2962,6,FALSE))=TRUE,"",VLOOKUP(CONCATENATE($B89,"-",$C89),IN_1B!$B$2:$U$2962,6,FALSE))</f>
        <v>0</v>
      </c>
      <c r="I89" s="748">
        <f>IF(ISERROR(VLOOKUP(CONCATENATE($B89,"-",$C89),IN_1B!$B$2:$U$2962,7,FALSE))=TRUE,"",VLOOKUP(CONCATENATE($B89,"-",$C89),IN_1B!$B$2:$U$2962,7,FALSE))</f>
        <v>0</v>
      </c>
      <c r="J89" s="749">
        <f>IF(ISERROR(VLOOKUP(CONCATENATE($B89,"-",$C89),IN_1B!$B$2:$U$2962,8,FALSE))=TRUE,"",VLOOKUP(CONCATENATE($B89,"-",$C89),IN_1B!$B$2:$U$2962,8,FALSE))</f>
        <v>0</v>
      </c>
      <c r="K89" s="748">
        <f>IF(ISERROR(VLOOKUP(CONCATENATE($B89,"-",$C89),IN_1B!$B$2:$U$2962,9,FALSE))=TRUE,"",VLOOKUP(CONCATENATE($B89,"-",$C89),IN_1B!$B$2:$U$2962,9,FALSE))</f>
        <v>0</v>
      </c>
      <c r="L89" s="749">
        <f>IF(ISERROR(VLOOKUP(CONCATENATE($B89,"-",$C89),IN_1B!$B$2:$U$2962,10,FALSE))=TRUE,"",VLOOKUP(CONCATENATE($B89,"-",$C89),IN_1B!$B$2:$U$2962,10,FALSE))</f>
        <v>0</v>
      </c>
      <c r="M89" s="701">
        <f t="shared" ref="M89:N94" si="13">E89+G89</f>
        <v>0</v>
      </c>
      <c r="N89" s="702">
        <f t="shared" si="13"/>
        <v>0</v>
      </c>
    </row>
    <row r="90" spans="1:14">
      <c r="A90" s="703" t="s">
        <v>1291</v>
      </c>
      <c r="B90" s="704" t="s">
        <v>1292</v>
      </c>
      <c r="C90" s="708">
        <v>2</v>
      </c>
      <c r="D90" s="1571" t="str">
        <f t="shared" si="12"/>
        <v/>
      </c>
      <c r="E90" s="750">
        <f>IF(ISERROR(VLOOKUP(CONCATENATE($B90,"-",$C90),IN_1B!$B$2:$U$2962,3,FALSE))=TRUE,"",VLOOKUP(CONCATENATE($B90,"-",$C90),IN_1B!$B$2:$U$2962,3,FALSE))</f>
        <v>0</v>
      </c>
      <c r="F90" s="751">
        <f>IF(ISERROR(VLOOKUP(CONCATENATE($B90,"-",$C90),IN_1B!$B$2:$U$2962,4,FALSE))=TRUE,"",VLOOKUP(CONCATENATE($B90,"-",$C90),IN_1B!$B$2:$U$2962,4,FALSE))</f>
        <v>0</v>
      </c>
      <c r="G90" s="750">
        <f>IF(ISERROR(VLOOKUP(CONCATENATE($B90,"-",$C90),IN_1B!$B$2:$U$2962,5,FALSE))=TRUE,"",VLOOKUP(CONCATENATE($B90,"-",$C90),IN_1B!$B$2:$U$2962,5,FALSE))</f>
        <v>0</v>
      </c>
      <c r="H90" s="751">
        <f>IF(ISERROR(VLOOKUP(CONCATENATE($B90,"-",$C90),IN_1B!$B$2:$U$2962,6,FALSE))=TRUE,"",VLOOKUP(CONCATENATE($B90,"-",$C90),IN_1B!$B$2:$U$2962,6,FALSE))</f>
        <v>0</v>
      </c>
      <c r="I90" s="750">
        <f>IF(ISERROR(VLOOKUP(CONCATENATE($B90,"-",$C90),IN_1B!$B$2:$U$2962,7,FALSE))=TRUE,"",VLOOKUP(CONCATENATE($B90,"-",$C90),IN_1B!$B$2:$U$2962,7,FALSE))</f>
        <v>0</v>
      </c>
      <c r="J90" s="751">
        <f>IF(ISERROR(VLOOKUP(CONCATENATE($B90,"-",$C90),IN_1B!$B$2:$U$2962,8,FALSE))=TRUE,"",VLOOKUP(CONCATENATE($B90,"-",$C90),IN_1B!$B$2:$U$2962,8,FALSE))</f>
        <v>0</v>
      </c>
      <c r="K90" s="750">
        <f>IF(ISERROR(VLOOKUP(CONCATENATE($B90,"-",$C90),IN_1B!$B$2:$U$2962,9,FALSE))=TRUE,"",VLOOKUP(CONCATENATE($B90,"-",$C90),IN_1B!$B$2:$U$2962,9,FALSE))</f>
        <v>0</v>
      </c>
      <c r="L90" s="751">
        <f>IF(ISERROR(VLOOKUP(CONCATENATE($B90,"-",$C90),IN_1B!$B$2:$U$2962,10,FALSE))=TRUE,"",VLOOKUP(CONCATENATE($B90,"-",$C90),IN_1B!$B$2:$U$2962,10,FALSE))</f>
        <v>0</v>
      </c>
      <c r="M90" s="706">
        <f t="shared" si="13"/>
        <v>0</v>
      </c>
      <c r="N90" s="707">
        <f t="shared" si="13"/>
        <v>0</v>
      </c>
    </row>
    <row r="91" spans="1:14">
      <c r="A91" s="703" t="s">
        <v>1293</v>
      </c>
      <c r="B91" s="704" t="s">
        <v>1294</v>
      </c>
      <c r="C91" s="708">
        <v>2</v>
      </c>
      <c r="D91" s="1571" t="str">
        <f t="shared" si="12"/>
        <v/>
      </c>
      <c r="E91" s="750">
        <f>IF(ISERROR(VLOOKUP(CONCATENATE($B91,"-",$C91),IN_1B!$B$2:$U$2962,3,FALSE))=TRUE,"",VLOOKUP(CONCATENATE($B91,"-",$C91),IN_1B!$B$2:$U$2962,3,FALSE))</f>
        <v>0</v>
      </c>
      <c r="F91" s="751">
        <f>IF(ISERROR(VLOOKUP(CONCATENATE($B91,"-",$C91),IN_1B!$B$2:$U$2962,4,FALSE))=TRUE,"",VLOOKUP(CONCATENATE($B91,"-",$C91),IN_1B!$B$2:$U$2962,4,FALSE))</f>
        <v>0</v>
      </c>
      <c r="G91" s="750">
        <f>IF(ISERROR(VLOOKUP(CONCATENATE($B91,"-",$C91),IN_1B!$B$2:$U$2962,5,FALSE))=TRUE,"",VLOOKUP(CONCATENATE($B91,"-",$C91),IN_1B!$B$2:$U$2962,5,FALSE))</f>
        <v>0</v>
      </c>
      <c r="H91" s="751">
        <f>IF(ISERROR(VLOOKUP(CONCATENATE($B91,"-",$C91),IN_1B!$B$2:$U$2962,6,FALSE))=TRUE,"",VLOOKUP(CONCATENATE($B91,"-",$C91),IN_1B!$B$2:$U$2962,6,FALSE))</f>
        <v>0</v>
      </c>
      <c r="I91" s="750">
        <f>IF(ISERROR(VLOOKUP(CONCATENATE($B91,"-",$C91),IN_1B!$B$2:$U$2962,7,FALSE))=TRUE,"",VLOOKUP(CONCATENATE($B91,"-",$C91),IN_1B!$B$2:$U$2962,7,FALSE))</f>
        <v>0</v>
      </c>
      <c r="J91" s="751">
        <f>IF(ISERROR(VLOOKUP(CONCATENATE($B91,"-",$C91),IN_1B!$B$2:$U$2962,8,FALSE))=TRUE,"",VLOOKUP(CONCATENATE($B91,"-",$C91),IN_1B!$B$2:$U$2962,8,FALSE))</f>
        <v>0</v>
      </c>
      <c r="K91" s="750">
        <f>IF(ISERROR(VLOOKUP(CONCATENATE($B91,"-",$C91),IN_1B!$B$2:$U$2962,9,FALSE))=TRUE,"",VLOOKUP(CONCATENATE($B91,"-",$C91),IN_1B!$B$2:$U$2962,9,FALSE))</f>
        <v>0</v>
      </c>
      <c r="L91" s="751">
        <f>IF(ISERROR(VLOOKUP(CONCATENATE($B91,"-",$C91),IN_1B!$B$2:$U$2962,10,FALSE))=TRUE,"",VLOOKUP(CONCATENATE($B91,"-",$C91),IN_1B!$B$2:$U$2962,10,FALSE))</f>
        <v>0</v>
      </c>
      <c r="M91" s="706">
        <f t="shared" si="13"/>
        <v>0</v>
      </c>
      <c r="N91" s="707">
        <f t="shared" si="13"/>
        <v>0</v>
      </c>
    </row>
    <row r="92" spans="1:14">
      <c r="A92" s="703" t="s">
        <v>1295</v>
      </c>
      <c r="B92" s="704" t="s">
        <v>1296</v>
      </c>
      <c r="C92" s="708">
        <v>2</v>
      </c>
      <c r="D92" s="1571" t="str">
        <f t="shared" si="12"/>
        <v/>
      </c>
      <c r="E92" s="750">
        <f>IF(ISERROR(VLOOKUP(CONCATENATE($B92,"-",$C92),IN_1B!$B$2:$U$2962,3,FALSE))=TRUE,"",VLOOKUP(CONCATENATE($B92,"-",$C92),IN_1B!$B$2:$U$2962,3,FALSE))</f>
        <v>0</v>
      </c>
      <c r="F92" s="751">
        <f>IF(ISERROR(VLOOKUP(CONCATENATE($B92,"-",$C92),IN_1B!$B$2:$U$2962,4,FALSE))=TRUE,"",VLOOKUP(CONCATENATE($B92,"-",$C92),IN_1B!$B$2:$U$2962,4,FALSE))</f>
        <v>0</v>
      </c>
      <c r="G92" s="750">
        <f>IF(ISERROR(VLOOKUP(CONCATENATE($B92,"-",$C92),IN_1B!$B$2:$U$2962,5,FALSE))=TRUE,"",VLOOKUP(CONCATENATE($B92,"-",$C92),IN_1B!$B$2:$U$2962,5,FALSE))</f>
        <v>0</v>
      </c>
      <c r="H92" s="751">
        <f>IF(ISERROR(VLOOKUP(CONCATENATE($B92,"-",$C92),IN_1B!$B$2:$U$2962,6,FALSE))=TRUE,"",VLOOKUP(CONCATENATE($B92,"-",$C92),IN_1B!$B$2:$U$2962,6,FALSE))</f>
        <v>0</v>
      </c>
      <c r="I92" s="750">
        <f>IF(ISERROR(VLOOKUP(CONCATENATE($B92,"-",$C92),IN_1B!$B$2:$U$2962,7,FALSE))=TRUE,"",VLOOKUP(CONCATENATE($B92,"-",$C92),IN_1B!$B$2:$U$2962,7,FALSE))</f>
        <v>0</v>
      </c>
      <c r="J92" s="751">
        <f>IF(ISERROR(VLOOKUP(CONCATENATE($B92,"-",$C92),IN_1B!$B$2:$U$2962,8,FALSE))=TRUE,"",VLOOKUP(CONCATENATE($B92,"-",$C92),IN_1B!$B$2:$U$2962,8,FALSE))</f>
        <v>0</v>
      </c>
      <c r="K92" s="750">
        <f>IF(ISERROR(VLOOKUP(CONCATENATE($B92,"-",$C92),IN_1B!$B$2:$U$2962,9,FALSE))=TRUE,"",VLOOKUP(CONCATENATE($B92,"-",$C92),IN_1B!$B$2:$U$2962,9,FALSE))</f>
        <v>0</v>
      </c>
      <c r="L92" s="751">
        <f>IF(ISERROR(VLOOKUP(CONCATENATE($B92,"-",$C92),IN_1B!$B$2:$U$2962,10,FALSE))=TRUE,"",VLOOKUP(CONCATENATE($B92,"-",$C92),IN_1B!$B$2:$U$2962,10,FALSE))</f>
        <v>0</v>
      </c>
      <c r="M92" s="706">
        <f t="shared" si="13"/>
        <v>0</v>
      </c>
      <c r="N92" s="707">
        <f t="shared" si="13"/>
        <v>0</v>
      </c>
    </row>
    <row r="93" spans="1:14">
      <c r="A93" s="703" t="s">
        <v>1297</v>
      </c>
      <c r="B93" s="704" t="s">
        <v>1298</v>
      </c>
      <c r="C93" s="708">
        <v>2</v>
      </c>
      <c r="D93" s="1571" t="str">
        <f t="shared" si="12"/>
        <v/>
      </c>
      <c r="E93" s="750">
        <f>IF(ISERROR(VLOOKUP(CONCATENATE($B93,"-",$C93),IN_1B!$B$2:$U$2962,3,FALSE))=TRUE,"",VLOOKUP(CONCATENATE($B93,"-",$C93),IN_1B!$B$2:$U$2962,3,FALSE))</f>
        <v>0</v>
      </c>
      <c r="F93" s="751">
        <f>IF(ISERROR(VLOOKUP(CONCATENATE($B93,"-",$C93),IN_1B!$B$2:$U$2962,4,FALSE))=TRUE,"",VLOOKUP(CONCATENATE($B93,"-",$C93),IN_1B!$B$2:$U$2962,4,FALSE))</f>
        <v>0</v>
      </c>
      <c r="G93" s="750">
        <f>IF(ISERROR(VLOOKUP(CONCATENATE($B93,"-",$C93),IN_1B!$B$2:$U$2962,5,FALSE))=TRUE,"",VLOOKUP(CONCATENATE($B93,"-",$C93),IN_1B!$B$2:$U$2962,5,FALSE))</f>
        <v>0</v>
      </c>
      <c r="H93" s="751">
        <f>IF(ISERROR(VLOOKUP(CONCATENATE($B93,"-",$C93),IN_1B!$B$2:$U$2962,6,FALSE))=TRUE,"",VLOOKUP(CONCATENATE($B93,"-",$C93),IN_1B!$B$2:$U$2962,6,FALSE))</f>
        <v>0</v>
      </c>
      <c r="I93" s="750">
        <f>IF(ISERROR(VLOOKUP(CONCATENATE($B93,"-",$C93),IN_1B!$B$2:$U$2962,7,FALSE))=TRUE,"",VLOOKUP(CONCATENATE($B93,"-",$C93),IN_1B!$B$2:$U$2962,7,FALSE))</f>
        <v>0</v>
      </c>
      <c r="J93" s="751">
        <f>IF(ISERROR(VLOOKUP(CONCATENATE($B93,"-",$C93),IN_1B!$B$2:$U$2962,8,FALSE))=TRUE,"",VLOOKUP(CONCATENATE($B93,"-",$C93),IN_1B!$B$2:$U$2962,8,FALSE))</f>
        <v>0</v>
      </c>
      <c r="K93" s="750">
        <f>IF(ISERROR(VLOOKUP(CONCATENATE($B93,"-",$C93),IN_1B!$B$2:$U$2962,9,FALSE))=TRUE,"",VLOOKUP(CONCATENATE($B93,"-",$C93),IN_1B!$B$2:$U$2962,9,FALSE))</f>
        <v>0</v>
      </c>
      <c r="L93" s="751">
        <f>IF(ISERROR(VLOOKUP(CONCATENATE($B93,"-",$C93),IN_1B!$B$2:$U$2962,10,FALSE))=TRUE,"",VLOOKUP(CONCATENATE($B93,"-",$C93),IN_1B!$B$2:$U$2962,10,FALSE))</f>
        <v>0</v>
      </c>
      <c r="M93" s="706">
        <f t="shared" si="13"/>
        <v>0</v>
      </c>
      <c r="N93" s="707">
        <f t="shared" si="13"/>
        <v>0</v>
      </c>
    </row>
    <row r="94" spans="1:14" ht="15.75" thickBot="1">
      <c r="A94" s="703" t="s">
        <v>1299</v>
      </c>
      <c r="B94" s="723" t="s">
        <v>1300</v>
      </c>
      <c r="C94" s="724">
        <v>2</v>
      </c>
      <c r="D94" s="1571" t="str">
        <f t="shared" si="12"/>
        <v/>
      </c>
      <c r="E94" s="752">
        <f>IF(ISERROR(VLOOKUP(CONCATENATE($B94,"-",$C94),IN_1B!$B$2:$U$2962,3,FALSE))=TRUE,"",VLOOKUP(CONCATENATE($B94,"-",$C94),IN_1B!$B$2:$U$2962,3,FALSE))</f>
        <v>0</v>
      </c>
      <c r="F94" s="753">
        <f>IF(ISERROR(VLOOKUP(CONCATENATE($B94,"-",$C94),IN_1B!$B$2:$U$2962,4,FALSE))=TRUE,"",VLOOKUP(CONCATENATE($B94,"-",$C94),IN_1B!$B$2:$U$2962,4,FALSE))</f>
        <v>0</v>
      </c>
      <c r="G94" s="752">
        <f>IF(ISERROR(VLOOKUP(CONCATENATE($B94,"-",$C94),IN_1B!$B$2:$U$2962,5,FALSE))=TRUE,"",VLOOKUP(CONCATENATE($B94,"-",$C94),IN_1B!$B$2:$U$2962,5,FALSE))</f>
        <v>0</v>
      </c>
      <c r="H94" s="753">
        <f>IF(ISERROR(VLOOKUP(CONCATENATE($B94,"-",$C94),IN_1B!$B$2:$U$2962,6,FALSE))=TRUE,"",VLOOKUP(CONCATENATE($B94,"-",$C94),IN_1B!$B$2:$U$2962,6,FALSE))</f>
        <v>0</v>
      </c>
      <c r="I94" s="752">
        <f>IF(ISERROR(VLOOKUP(CONCATENATE($B94,"-",$C94),IN_1B!$B$2:$U$2962,7,FALSE))=TRUE,"",VLOOKUP(CONCATENATE($B94,"-",$C94),IN_1B!$B$2:$U$2962,7,FALSE))</f>
        <v>0</v>
      </c>
      <c r="J94" s="753">
        <f>IF(ISERROR(VLOOKUP(CONCATENATE($B94,"-",$C94),IN_1B!$B$2:$U$2962,8,FALSE))=TRUE,"",VLOOKUP(CONCATENATE($B94,"-",$C94),IN_1B!$B$2:$U$2962,8,FALSE))</f>
        <v>0</v>
      </c>
      <c r="K94" s="752">
        <f>IF(ISERROR(VLOOKUP(CONCATENATE($B94,"-",$C94),IN_1B!$B$2:$U$2962,9,FALSE))=TRUE,"",VLOOKUP(CONCATENATE($B94,"-",$C94),IN_1B!$B$2:$U$2962,9,FALSE))</f>
        <v>0</v>
      </c>
      <c r="L94" s="753">
        <f>IF(ISERROR(VLOOKUP(CONCATENATE($B94,"-",$C94),IN_1B!$B$2:$U$2962,10,FALSE))=TRUE,"",VLOOKUP(CONCATENATE($B94,"-",$C94),IN_1B!$B$2:$U$2962,10,FALSE))</f>
        <v>0</v>
      </c>
      <c r="M94" s="710">
        <f t="shared" si="13"/>
        <v>0</v>
      </c>
      <c r="N94" s="711">
        <f t="shared" si="13"/>
        <v>0</v>
      </c>
    </row>
    <row r="95" spans="1:14" ht="15.75" thickBot="1">
      <c r="A95" s="722" t="s">
        <v>1301</v>
      </c>
      <c r="B95" s="717"/>
      <c r="C95" s="700"/>
      <c r="D95" s="1571"/>
      <c r="E95" s="754"/>
      <c r="F95" s="603"/>
      <c r="G95" s="603"/>
      <c r="H95" s="603"/>
      <c r="I95" s="603"/>
      <c r="J95" s="603"/>
      <c r="K95" s="603"/>
      <c r="L95" s="603"/>
      <c r="M95" s="714"/>
      <c r="N95" s="715"/>
    </row>
    <row r="96" spans="1:14" ht="15.75" thickBot="1">
      <c r="A96" s="698" t="s">
        <v>1302</v>
      </c>
      <c r="B96" s="699" t="s">
        <v>1303</v>
      </c>
      <c r="C96" s="700">
        <v>2</v>
      </c>
      <c r="D96" s="1571" t="str">
        <f>CONCATENATE(D$55)</f>
        <v/>
      </c>
      <c r="E96" s="748">
        <f>IF(ISERROR(VLOOKUP(CONCATENATE($B96,"-",$C96),IN_1B!$B$2:$U$2962,3,FALSE))=TRUE,"",VLOOKUP(CONCATENATE($B96,"-",$C96),IN_1B!$B$2:$U$2962,3,FALSE))</f>
        <v>0</v>
      </c>
      <c r="F96" s="749">
        <f>IF(ISERROR(VLOOKUP(CONCATENATE($B96,"-",$C96),IN_1B!$B$2:$U$2962,4,FALSE))=TRUE,"",VLOOKUP(CONCATENATE($B96,"-",$C96),IN_1B!$B$2:$U$2962,4,FALSE))</f>
        <v>0</v>
      </c>
      <c r="G96" s="748">
        <f>IF(ISERROR(VLOOKUP(CONCATENATE($B96,"-",$C96),IN_1B!$B$2:$U$2962,5,FALSE))=TRUE,"",VLOOKUP(CONCATENATE($B96,"-",$C96),IN_1B!$B$2:$U$2962,5,FALSE))</f>
        <v>0</v>
      </c>
      <c r="H96" s="749">
        <f>IF(ISERROR(VLOOKUP(CONCATENATE($B96,"-",$C96),IN_1B!$B$2:$U$2962,6,FALSE))=TRUE,"",VLOOKUP(CONCATENATE($B96,"-",$C96),IN_1B!$B$2:$U$2962,6,FALSE))</f>
        <v>0</v>
      </c>
      <c r="I96" s="748">
        <f>IF(ISERROR(VLOOKUP(CONCATENATE($B96,"-",$C96),IN_1B!$B$2:$U$2962,7,FALSE))=TRUE,"",VLOOKUP(CONCATENATE($B96,"-",$C96),IN_1B!$B$2:$U$2962,7,FALSE))</f>
        <v>0</v>
      </c>
      <c r="J96" s="749">
        <f>IF(ISERROR(VLOOKUP(CONCATENATE($B96,"-",$C96),IN_1B!$B$2:$U$2962,8,FALSE))=TRUE,"",VLOOKUP(CONCATENATE($B96,"-",$C96),IN_1B!$B$2:$U$2962,8,FALSE))</f>
        <v>0</v>
      </c>
      <c r="K96" s="748">
        <f>IF(ISERROR(VLOOKUP(CONCATENATE($B96,"-",$C96),IN_1B!$B$2:$U$2962,9,FALSE))=TRUE,"",VLOOKUP(CONCATENATE($B96,"-",$C96),IN_1B!$B$2:$U$2962,9,FALSE))</f>
        <v>0</v>
      </c>
      <c r="L96" s="749">
        <f>IF(ISERROR(VLOOKUP(CONCATENATE($B96,"-",$C96),IN_1B!$B$2:$U$2962,10,FALSE))=TRUE,"",VLOOKUP(CONCATENATE($B96,"-",$C96),IN_1B!$B$2:$U$2962,10,FALSE))</f>
        <v>0</v>
      </c>
      <c r="M96" s="701">
        <f>E96+G96</f>
        <v>0</v>
      </c>
      <c r="N96" s="702">
        <f>F96+H96</f>
        <v>0</v>
      </c>
    </row>
    <row r="97" spans="1:14" ht="15.75" thickBot="1">
      <c r="A97" s="725" t="s">
        <v>555</v>
      </c>
      <c r="B97" s="726"/>
      <c r="C97" s="693"/>
      <c r="D97" s="1571" t="str">
        <f>CONCATENATE(D$55)</f>
        <v/>
      </c>
      <c r="E97" s="727">
        <f t="shared" ref="E97:N97" si="14">SUM(E55:E68,E70:E75,E77:E87,E89:E94,E96)</f>
        <v>0</v>
      </c>
      <c r="F97" s="728">
        <f t="shared" si="14"/>
        <v>0</v>
      </c>
      <c r="G97" s="727">
        <f t="shared" si="14"/>
        <v>0</v>
      </c>
      <c r="H97" s="728">
        <f t="shared" si="14"/>
        <v>0</v>
      </c>
      <c r="I97" s="727">
        <f t="shared" si="14"/>
        <v>0</v>
      </c>
      <c r="J97" s="728">
        <f t="shared" si="14"/>
        <v>0</v>
      </c>
      <c r="K97" s="727">
        <f t="shared" si="14"/>
        <v>0</v>
      </c>
      <c r="L97" s="728">
        <f t="shared" si="14"/>
        <v>0</v>
      </c>
      <c r="M97" s="727">
        <f t="shared" si="14"/>
        <v>0</v>
      </c>
      <c r="N97" s="728">
        <f t="shared" si="14"/>
        <v>0</v>
      </c>
    </row>
    <row r="98" spans="1:14" ht="30.75" customHeight="1">
      <c r="A98" s="2495" t="s">
        <v>1304</v>
      </c>
      <c r="B98" s="2495"/>
      <c r="C98" s="2495"/>
      <c r="D98" s="2495"/>
      <c r="E98" s="2495"/>
      <c r="F98" s="2495"/>
      <c r="G98" s="2495"/>
      <c r="H98" s="2495"/>
      <c r="I98" s="2495"/>
      <c r="J98" s="2495"/>
      <c r="K98" s="2495"/>
      <c r="L98" s="2495"/>
      <c r="M98" s="729"/>
      <c r="N98" s="729"/>
    </row>
    <row r="99" spans="1:14" ht="15.75" thickBot="1"/>
    <row r="100" spans="1:14" ht="15.75" thickBot="1">
      <c r="A100" s="647" t="s">
        <v>1223</v>
      </c>
      <c r="B100" s="648"/>
      <c r="C100" s="730"/>
      <c r="D100" s="1572"/>
      <c r="E100" s="731" t="s">
        <v>32</v>
      </c>
      <c r="F100" s="731" t="s">
        <v>32</v>
      </c>
      <c r="G100" s="731" t="s">
        <v>32</v>
      </c>
      <c r="H100" s="731" t="s">
        <v>32</v>
      </c>
      <c r="I100" s="731" t="s">
        <v>32</v>
      </c>
      <c r="J100" s="731" t="s">
        <v>32</v>
      </c>
      <c r="K100" s="732" t="s">
        <v>32</v>
      </c>
      <c r="L100" s="732" t="s">
        <v>32</v>
      </c>
      <c r="M100" s="733"/>
      <c r="N100" s="734"/>
    </row>
    <row r="101" spans="1:14">
      <c r="A101" s="653" t="s">
        <v>1224</v>
      </c>
      <c r="B101" s="654" t="s">
        <v>1225</v>
      </c>
      <c r="C101" s="735">
        <v>3</v>
      </c>
      <c r="D101" s="1573"/>
      <c r="E101" s="741">
        <f>IF(ISERROR(VLOOKUP(CONCATENATE($B101,"-",$C101),IN_1B!$B$2:$U$2962,3,FALSE))=TRUE,"",VLOOKUP(CONCATENATE($B101,"-",$C101),IN_1B!$B$2:$U$2962,3,FALSE))</f>
        <v>0</v>
      </c>
      <c r="F101" s="742">
        <f>IF(ISERROR(VLOOKUP(CONCATENATE($B101,"-",$C101),IN_1B!$B$2:$U$2962,4,FALSE))=TRUE,"",VLOOKUP(CONCATENATE($B101,"-",$C101),IN_1B!$B$2:$U$2962,4,FALSE))</f>
        <v>0</v>
      </c>
      <c r="G101" s="741">
        <f>IF(ISERROR(VLOOKUP(CONCATENATE($B101,"-",$C101),IN_1B!$B$2:$U$2962,5,FALSE))=TRUE,"",VLOOKUP(CONCATENATE($B101,"-",$C101),IN_1B!$B$2:$U$2962,5,FALSE))</f>
        <v>0</v>
      </c>
      <c r="H101" s="742">
        <f>IF(ISERROR(VLOOKUP(CONCATENATE($B101,"-",$C101),IN_1B!$B$2:$U$2962,6,FALSE))=TRUE,"",VLOOKUP(CONCATENATE($B101,"-",$C101),IN_1B!$B$2:$U$2962,6,FALSE))</f>
        <v>0</v>
      </c>
      <c r="I101" s="741">
        <f>IF(ISERROR(VLOOKUP(CONCATENATE($B101,"-",$C101),IN_1B!$B$2:$U$2962,7,FALSE))=TRUE,"",VLOOKUP(CONCATENATE($B101,"-",$C101),IN_1B!$B$2:$U$2962,7,FALSE))</f>
        <v>0</v>
      </c>
      <c r="J101" s="742">
        <f>IF(ISERROR(VLOOKUP(CONCATENATE($B101,"-",$C101),IN_1B!$B$2:$U$2962,8,FALSE))=TRUE,"",VLOOKUP(CONCATENATE($B101,"-",$C101),IN_1B!$B$2:$U$2962,8,FALSE))</f>
        <v>0</v>
      </c>
      <c r="K101" s="741">
        <f>IF(ISERROR(VLOOKUP(CONCATENATE($B101,"-",$C101),IN_1B!$B$2:$U$2962,9,FALSE))=TRUE,"",VLOOKUP(CONCATENATE($B101,"-",$C101),IN_1B!$B$2:$U$2962,9,FALSE))</f>
        <v>0</v>
      </c>
      <c r="L101" s="742">
        <f>IF(ISERROR(VLOOKUP(CONCATENATE($B101,"-",$C101),IN_1B!$B$2:$U$2962,10,FALSE))=TRUE,"",VLOOKUP(CONCATENATE($B101,"-",$C101),IN_1B!$B$2:$U$2962,10,FALSE))</f>
        <v>0</v>
      </c>
      <c r="M101" s="656">
        <f t="shared" ref="M101:N114" si="15">E101+G101</f>
        <v>0</v>
      </c>
      <c r="N101" s="657">
        <f t="shared" si="15"/>
        <v>0</v>
      </c>
    </row>
    <row r="102" spans="1:14">
      <c r="A102" s="659" t="s">
        <v>1226</v>
      </c>
      <c r="B102" s="660" t="s">
        <v>1227</v>
      </c>
      <c r="C102" s="661">
        <v>3</v>
      </c>
      <c r="D102" s="1571" t="str">
        <f>CONCATENATE(D$101)</f>
        <v/>
      </c>
      <c r="E102" s="743">
        <f>IF(ISERROR(VLOOKUP(CONCATENATE($B102,"-",$C102),IN_1B!$B$2:$U$2962,3,FALSE))=TRUE,"",VLOOKUP(CONCATENATE($B102,"-",$C102),IN_1B!$B$2:$U$2962,3,FALSE))</f>
        <v>0</v>
      </c>
      <c r="F102" s="744">
        <f>IF(ISERROR(VLOOKUP(CONCATENATE($B102,"-",$C102),IN_1B!$B$2:$U$2962,4,FALSE))=TRUE,"",VLOOKUP(CONCATENATE($B102,"-",$C102),IN_1B!$B$2:$U$2962,4,FALSE))</f>
        <v>0</v>
      </c>
      <c r="G102" s="743">
        <f>IF(ISERROR(VLOOKUP(CONCATENATE($B102,"-",$C102),IN_1B!$B$2:$U$2962,5,FALSE))=TRUE,"",VLOOKUP(CONCATENATE($B102,"-",$C102),IN_1B!$B$2:$U$2962,5,FALSE))</f>
        <v>0</v>
      </c>
      <c r="H102" s="744">
        <f>IF(ISERROR(VLOOKUP(CONCATENATE($B102,"-",$C102),IN_1B!$B$2:$U$2962,6,FALSE))=TRUE,"",VLOOKUP(CONCATENATE($B102,"-",$C102),IN_1B!$B$2:$U$2962,6,FALSE))</f>
        <v>0</v>
      </c>
      <c r="I102" s="743">
        <f>IF(ISERROR(VLOOKUP(CONCATENATE($B102,"-",$C102),IN_1B!$B$2:$U$2962,7,FALSE))=TRUE,"",VLOOKUP(CONCATENATE($B102,"-",$C102),IN_1B!$B$2:$U$2962,7,FALSE))</f>
        <v>0</v>
      </c>
      <c r="J102" s="744">
        <f>IF(ISERROR(VLOOKUP(CONCATENATE($B102,"-",$C102),IN_1B!$B$2:$U$2962,8,FALSE))=TRUE,"",VLOOKUP(CONCATENATE($B102,"-",$C102),IN_1B!$B$2:$U$2962,8,FALSE))</f>
        <v>0</v>
      </c>
      <c r="K102" s="743">
        <f>IF(ISERROR(VLOOKUP(CONCATENATE($B102,"-",$C102),IN_1B!$B$2:$U$2962,9,FALSE))=TRUE,"",VLOOKUP(CONCATENATE($B102,"-",$C102),IN_1B!$B$2:$U$2962,9,FALSE))</f>
        <v>0</v>
      </c>
      <c r="L102" s="744">
        <f>IF(ISERROR(VLOOKUP(CONCATENATE($B102,"-",$C102),IN_1B!$B$2:$U$2962,10,FALSE))=TRUE,"",VLOOKUP(CONCATENATE($B102,"-",$C102),IN_1B!$B$2:$U$2962,10,FALSE))</f>
        <v>0</v>
      </c>
      <c r="M102" s="662">
        <f t="shared" si="15"/>
        <v>0</v>
      </c>
      <c r="N102" s="663">
        <f t="shared" si="15"/>
        <v>0</v>
      </c>
    </row>
    <row r="103" spans="1:14">
      <c r="A103" s="659" t="s">
        <v>1228</v>
      </c>
      <c r="B103" s="660" t="s">
        <v>1229</v>
      </c>
      <c r="C103" s="664">
        <v>3</v>
      </c>
      <c r="D103" s="1571" t="str">
        <f t="shared" ref="D103:D114" si="16">CONCATENATE(D$101)</f>
        <v/>
      </c>
      <c r="E103" s="743">
        <f>IF(ISERROR(VLOOKUP(CONCATENATE($B103,"-",$C103),IN_1B!$B$2:$U$2962,3,FALSE))=TRUE,"",VLOOKUP(CONCATENATE($B103,"-",$C103),IN_1B!$B$2:$U$2962,3,FALSE))</f>
        <v>0</v>
      </c>
      <c r="F103" s="744">
        <f>IF(ISERROR(VLOOKUP(CONCATENATE($B103,"-",$C103),IN_1B!$B$2:$U$2962,4,FALSE))=TRUE,"",VLOOKUP(CONCATENATE($B103,"-",$C103),IN_1B!$B$2:$U$2962,4,FALSE))</f>
        <v>0</v>
      </c>
      <c r="G103" s="743">
        <f>IF(ISERROR(VLOOKUP(CONCATENATE($B103,"-",$C103),IN_1B!$B$2:$U$2962,5,FALSE))=TRUE,"",VLOOKUP(CONCATENATE($B103,"-",$C103),IN_1B!$B$2:$U$2962,5,FALSE))</f>
        <v>0</v>
      </c>
      <c r="H103" s="744">
        <f>IF(ISERROR(VLOOKUP(CONCATENATE($B103,"-",$C103),IN_1B!$B$2:$U$2962,6,FALSE))=TRUE,"",VLOOKUP(CONCATENATE($B103,"-",$C103),IN_1B!$B$2:$U$2962,6,FALSE))</f>
        <v>0</v>
      </c>
      <c r="I103" s="743">
        <f>IF(ISERROR(VLOOKUP(CONCATENATE($B103,"-",$C103),IN_1B!$B$2:$U$2962,7,FALSE))=TRUE,"",VLOOKUP(CONCATENATE($B103,"-",$C103),IN_1B!$B$2:$U$2962,7,FALSE))</f>
        <v>0</v>
      </c>
      <c r="J103" s="744">
        <f>IF(ISERROR(VLOOKUP(CONCATENATE($B103,"-",$C103),IN_1B!$B$2:$U$2962,8,FALSE))=TRUE,"",VLOOKUP(CONCATENATE($B103,"-",$C103),IN_1B!$B$2:$U$2962,8,FALSE))</f>
        <v>0</v>
      </c>
      <c r="K103" s="743">
        <f>IF(ISERROR(VLOOKUP(CONCATENATE($B103,"-",$C103),IN_1B!$B$2:$U$2962,9,FALSE))=TRUE,"",VLOOKUP(CONCATENATE($B103,"-",$C103),IN_1B!$B$2:$U$2962,9,FALSE))</f>
        <v>0</v>
      </c>
      <c r="L103" s="744">
        <f>IF(ISERROR(VLOOKUP(CONCATENATE($B103,"-",$C103),IN_1B!$B$2:$U$2962,10,FALSE))=TRUE,"",VLOOKUP(CONCATENATE($B103,"-",$C103),IN_1B!$B$2:$U$2962,10,FALSE))</f>
        <v>0</v>
      </c>
      <c r="M103" s="662">
        <f t="shared" si="15"/>
        <v>0</v>
      </c>
      <c r="N103" s="663">
        <f t="shared" si="15"/>
        <v>0</v>
      </c>
    </row>
    <row r="104" spans="1:14">
      <c r="A104" s="659" t="s">
        <v>1230</v>
      </c>
      <c r="B104" s="660" t="s">
        <v>1231</v>
      </c>
      <c r="C104" s="664">
        <v>3</v>
      </c>
      <c r="D104" s="1571" t="str">
        <f t="shared" si="16"/>
        <v/>
      </c>
      <c r="E104" s="743">
        <f>IF(ISERROR(VLOOKUP(CONCATENATE($B104,"-",$C104),IN_1B!$B$2:$U$2962,3,FALSE))=TRUE,"",VLOOKUP(CONCATENATE($B104,"-",$C104),IN_1B!$B$2:$U$2962,3,FALSE))</f>
        <v>0</v>
      </c>
      <c r="F104" s="744">
        <f>IF(ISERROR(VLOOKUP(CONCATENATE($B104,"-",$C104),IN_1B!$B$2:$U$2962,4,FALSE))=TRUE,"",VLOOKUP(CONCATENATE($B104,"-",$C104),IN_1B!$B$2:$U$2962,4,FALSE))</f>
        <v>0</v>
      </c>
      <c r="G104" s="743">
        <f>IF(ISERROR(VLOOKUP(CONCATENATE($B104,"-",$C104),IN_1B!$B$2:$U$2962,5,FALSE))=TRUE,"",VLOOKUP(CONCATENATE($B104,"-",$C104),IN_1B!$B$2:$U$2962,5,FALSE))</f>
        <v>0</v>
      </c>
      <c r="H104" s="744">
        <f>IF(ISERROR(VLOOKUP(CONCATENATE($B104,"-",$C104),IN_1B!$B$2:$U$2962,6,FALSE))=TRUE,"",VLOOKUP(CONCATENATE($B104,"-",$C104),IN_1B!$B$2:$U$2962,6,FALSE))</f>
        <v>0</v>
      </c>
      <c r="I104" s="743">
        <f>IF(ISERROR(VLOOKUP(CONCATENATE($B104,"-",$C104),IN_1B!$B$2:$U$2962,7,FALSE))=TRUE,"",VLOOKUP(CONCATENATE($B104,"-",$C104),IN_1B!$B$2:$U$2962,7,FALSE))</f>
        <v>0</v>
      </c>
      <c r="J104" s="744">
        <f>IF(ISERROR(VLOOKUP(CONCATENATE($B104,"-",$C104),IN_1B!$B$2:$U$2962,8,FALSE))=TRUE,"",VLOOKUP(CONCATENATE($B104,"-",$C104),IN_1B!$B$2:$U$2962,8,FALSE))</f>
        <v>0</v>
      </c>
      <c r="K104" s="743">
        <f>IF(ISERROR(VLOOKUP(CONCATENATE($B104,"-",$C104),IN_1B!$B$2:$U$2962,9,FALSE))=TRUE,"",VLOOKUP(CONCATENATE($B104,"-",$C104),IN_1B!$B$2:$U$2962,9,FALSE))</f>
        <v>0</v>
      </c>
      <c r="L104" s="744">
        <f>IF(ISERROR(VLOOKUP(CONCATENATE($B104,"-",$C104),IN_1B!$B$2:$U$2962,10,FALSE))=TRUE,"",VLOOKUP(CONCATENATE($B104,"-",$C104),IN_1B!$B$2:$U$2962,10,FALSE))</f>
        <v>0</v>
      </c>
      <c r="M104" s="662">
        <f t="shared" si="15"/>
        <v>0</v>
      </c>
      <c r="N104" s="663">
        <f t="shared" si="15"/>
        <v>0</v>
      </c>
    </row>
    <row r="105" spans="1:14">
      <c r="A105" s="659" t="s">
        <v>1232</v>
      </c>
      <c r="B105" s="660" t="s">
        <v>1233</v>
      </c>
      <c r="C105" s="664">
        <v>3</v>
      </c>
      <c r="D105" s="1571" t="str">
        <f t="shared" si="16"/>
        <v/>
      </c>
      <c r="E105" s="743">
        <f>IF(ISERROR(VLOOKUP(CONCATENATE($B105,"-",$C105),IN_1B!$B$2:$U$2962,3,FALSE))=TRUE,"",VLOOKUP(CONCATENATE($B105,"-",$C105),IN_1B!$B$2:$U$2962,3,FALSE))</f>
        <v>0</v>
      </c>
      <c r="F105" s="744">
        <f>IF(ISERROR(VLOOKUP(CONCATENATE($B105,"-",$C105),IN_1B!$B$2:$U$2962,4,FALSE))=TRUE,"",VLOOKUP(CONCATENATE($B105,"-",$C105),IN_1B!$B$2:$U$2962,4,FALSE))</f>
        <v>0</v>
      </c>
      <c r="G105" s="743">
        <f>IF(ISERROR(VLOOKUP(CONCATENATE($B105,"-",$C105),IN_1B!$B$2:$U$2962,5,FALSE))=TRUE,"",VLOOKUP(CONCATENATE($B105,"-",$C105),IN_1B!$B$2:$U$2962,5,FALSE))</f>
        <v>0</v>
      </c>
      <c r="H105" s="744">
        <f>IF(ISERROR(VLOOKUP(CONCATENATE($B105,"-",$C105),IN_1B!$B$2:$U$2962,6,FALSE))=TRUE,"",VLOOKUP(CONCATENATE($B105,"-",$C105),IN_1B!$B$2:$U$2962,6,FALSE))</f>
        <v>0</v>
      </c>
      <c r="I105" s="743">
        <f>IF(ISERROR(VLOOKUP(CONCATENATE($B105,"-",$C105),IN_1B!$B$2:$U$2962,7,FALSE))=TRUE,"",VLOOKUP(CONCATENATE($B105,"-",$C105),IN_1B!$B$2:$U$2962,7,FALSE))</f>
        <v>0</v>
      </c>
      <c r="J105" s="744">
        <f>IF(ISERROR(VLOOKUP(CONCATENATE($B105,"-",$C105),IN_1B!$B$2:$U$2962,8,FALSE))=TRUE,"",VLOOKUP(CONCATENATE($B105,"-",$C105),IN_1B!$B$2:$U$2962,8,FALSE))</f>
        <v>0</v>
      </c>
      <c r="K105" s="743">
        <f>IF(ISERROR(VLOOKUP(CONCATENATE($B105,"-",$C105),IN_1B!$B$2:$U$2962,9,FALSE))=TRUE,"",VLOOKUP(CONCATENATE($B105,"-",$C105),IN_1B!$B$2:$U$2962,9,FALSE))</f>
        <v>0</v>
      </c>
      <c r="L105" s="744">
        <f>IF(ISERROR(VLOOKUP(CONCATENATE($B105,"-",$C105),IN_1B!$B$2:$U$2962,10,FALSE))=TRUE,"",VLOOKUP(CONCATENATE($B105,"-",$C105),IN_1B!$B$2:$U$2962,10,FALSE))</f>
        <v>0</v>
      </c>
      <c r="M105" s="662">
        <f t="shared" si="15"/>
        <v>0</v>
      </c>
      <c r="N105" s="663">
        <f t="shared" si="15"/>
        <v>0</v>
      </c>
    </row>
    <row r="106" spans="1:14">
      <c r="A106" s="659" t="s">
        <v>1234</v>
      </c>
      <c r="B106" s="660" t="s">
        <v>1235</v>
      </c>
      <c r="C106" s="664">
        <v>3</v>
      </c>
      <c r="D106" s="1571" t="str">
        <f t="shared" si="16"/>
        <v/>
      </c>
      <c r="E106" s="743">
        <f>IF(ISERROR(VLOOKUP(CONCATENATE($B106,"-",$C106),IN_1B!$B$2:$U$2962,3,FALSE))=TRUE,"",VLOOKUP(CONCATENATE($B106,"-",$C106),IN_1B!$B$2:$U$2962,3,FALSE))</f>
        <v>0</v>
      </c>
      <c r="F106" s="744">
        <f>IF(ISERROR(VLOOKUP(CONCATENATE($B106,"-",$C106),IN_1B!$B$2:$U$2962,4,FALSE))=TRUE,"",VLOOKUP(CONCATENATE($B106,"-",$C106),IN_1B!$B$2:$U$2962,4,FALSE))</f>
        <v>0</v>
      </c>
      <c r="G106" s="743">
        <f>IF(ISERROR(VLOOKUP(CONCATENATE($B106,"-",$C106),IN_1B!$B$2:$U$2962,5,FALSE))=TRUE,"",VLOOKUP(CONCATENATE($B106,"-",$C106),IN_1B!$B$2:$U$2962,5,FALSE))</f>
        <v>0</v>
      </c>
      <c r="H106" s="744">
        <f>IF(ISERROR(VLOOKUP(CONCATENATE($B106,"-",$C106),IN_1B!$B$2:$U$2962,6,FALSE))=TRUE,"",VLOOKUP(CONCATENATE($B106,"-",$C106),IN_1B!$B$2:$U$2962,6,FALSE))</f>
        <v>0</v>
      </c>
      <c r="I106" s="743">
        <f>IF(ISERROR(VLOOKUP(CONCATENATE($B106,"-",$C106),IN_1B!$B$2:$U$2962,7,FALSE))=TRUE,"",VLOOKUP(CONCATENATE($B106,"-",$C106),IN_1B!$B$2:$U$2962,7,FALSE))</f>
        <v>0</v>
      </c>
      <c r="J106" s="744">
        <f>IF(ISERROR(VLOOKUP(CONCATENATE($B106,"-",$C106),IN_1B!$B$2:$U$2962,8,FALSE))=TRUE,"",VLOOKUP(CONCATENATE($B106,"-",$C106),IN_1B!$B$2:$U$2962,8,FALSE))</f>
        <v>0</v>
      </c>
      <c r="K106" s="743">
        <f>IF(ISERROR(VLOOKUP(CONCATENATE($B106,"-",$C106),IN_1B!$B$2:$U$2962,9,FALSE))=TRUE,"",VLOOKUP(CONCATENATE($B106,"-",$C106),IN_1B!$B$2:$U$2962,9,FALSE))</f>
        <v>0</v>
      </c>
      <c r="L106" s="744">
        <f>IF(ISERROR(VLOOKUP(CONCATENATE($B106,"-",$C106),IN_1B!$B$2:$U$2962,10,FALSE))=TRUE,"",VLOOKUP(CONCATENATE($B106,"-",$C106),IN_1B!$B$2:$U$2962,10,FALSE))</f>
        <v>0</v>
      </c>
      <c r="M106" s="662">
        <f t="shared" si="15"/>
        <v>0</v>
      </c>
      <c r="N106" s="663">
        <f t="shared" si="15"/>
        <v>0</v>
      </c>
    </row>
    <row r="107" spans="1:14">
      <c r="A107" s="659" t="s">
        <v>1236</v>
      </c>
      <c r="B107" s="660" t="s">
        <v>1237</v>
      </c>
      <c r="C107" s="664">
        <v>3</v>
      </c>
      <c r="D107" s="1571" t="str">
        <f t="shared" si="16"/>
        <v/>
      </c>
      <c r="E107" s="743">
        <f>IF(ISERROR(VLOOKUP(CONCATENATE($B107,"-",$C107),IN_1B!$B$2:$U$2962,3,FALSE))=TRUE,"",VLOOKUP(CONCATENATE($B107,"-",$C107),IN_1B!$B$2:$U$2962,3,FALSE))</f>
        <v>0</v>
      </c>
      <c r="F107" s="744">
        <f>IF(ISERROR(VLOOKUP(CONCATENATE($B107,"-",$C107),IN_1B!$B$2:$U$2962,4,FALSE))=TRUE,"",VLOOKUP(CONCATENATE($B107,"-",$C107),IN_1B!$B$2:$U$2962,4,FALSE))</f>
        <v>0</v>
      </c>
      <c r="G107" s="743">
        <f>IF(ISERROR(VLOOKUP(CONCATENATE($B107,"-",$C107),IN_1B!$B$2:$U$2962,5,FALSE))=TRUE,"",VLOOKUP(CONCATENATE($B107,"-",$C107),IN_1B!$B$2:$U$2962,5,FALSE))</f>
        <v>0</v>
      </c>
      <c r="H107" s="744">
        <f>IF(ISERROR(VLOOKUP(CONCATENATE($B107,"-",$C107),IN_1B!$B$2:$U$2962,6,FALSE))=TRUE,"",VLOOKUP(CONCATENATE($B107,"-",$C107),IN_1B!$B$2:$U$2962,6,FALSE))</f>
        <v>0</v>
      </c>
      <c r="I107" s="743">
        <f>IF(ISERROR(VLOOKUP(CONCATENATE($B107,"-",$C107),IN_1B!$B$2:$U$2962,7,FALSE))=TRUE,"",VLOOKUP(CONCATENATE($B107,"-",$C107),IN_1B!$B$2:$U$2962,7,FALSE))</f>
        <v>0</v>
      </c>
      <c r="J107" s="744">
        <f>IF(ISERROR(VLOOKUP(CONCATENATE($B107,"-",$C107),IN_1B!$B$2:$U$2962,8,FALSE))=TRUE,"",VLOOKUP(CONCATENATE($B107,"-",$C107),IN_1B!$B$2:$U$2962,8,FALSE))</f>
        <v>0</v>
      </c>
      <c r="K107" s="743">
        <f>IF(ISERROR(VLOOKUP(CONCATENATE($B107,"-",$C107),IN_1B!$B$2:$U$2962,9,FALSE))=TRUE,"",VLOOKUP(CONCATENATE($B107,"-",$C107),IN_1B!$B$2:$U$2962,9,FALSE))</f>
        <v>0</v>
      </c>
      <c r="L107" s="744">
        <f>IF(ISERROR(VLOOKUP(CONCATENATE($B107,"-",$C107),IN_1B!$B$2:$U$2962,10,FALSE))=TRUE,"",VLOOKUP(CONCATENATE($B107,"-",$C107),IN_1B!$B$2:$U$2962,10,FALSE))</f>
        <v>0</v>
      </c>
      <c r="M107" s="662">
        <f t="shared" si="15"/>
        <v>0</v>
      </c>
      <c r="N107" s="663">
        <f t="shared" si="15"/>
        <v>0</v>
      </c>
    </row>
    <row r="108" spans="1:14">
      <c r="A108" s="659" t="s">
        <v>1238</v>
      </c>
      <c r="B108" s="660" t="s">
        <v>1239</v>
      </c>
      <c r="C108" s="664">
        <v>3</v>
      </c>
      <c r="D108" s="1571" t="str">
        <f t="shared" si="16"/>
        <v/>
      </c>
      <c r="E108" s="743">
        <f>IF(ISERROR(VLOOKUP(CONCATENATE($B108,"-",$C108),IN_1B!$B$2:$U$2962,3,FALSE))=TRUE,"",VLOOKUP(CONCATENATE($B108,"-",$C108),IN_1B!$B$2:$U$2962,3,FALSE))</f>
        <v>0</v>
      </c>
      <c r="F108" s="744">
        <f>IF(ISERROR(VLOOKUP(CONCATENATE($B108,"-",$C108),IN_1B!$B$2:$U$2962,4,FALSE))=TRUE,"",VLOOKUP(CONCATENATE($B108,"-",$C108),IN_1B!$B$2:$U$2962,4,FALSE))</f>
        <v>0</v>
      </c>
      <c r="G108" s="743">
        <f>IF(ISERROR(VLOOKUP(CONCATENATE($B108,"-",$C108),IN_1B!$B$2:$U$2962,5,FALSE))=TRUE,"",VLOOKUP(CONCATENATE($B108,"-",$C108),IN_1B!$B$2:$U$2962,5,FALSE))</f>
        <v>0</v>
      </c>
      <c r="H108" s="744">
        <f>IF(ISERROR(VLOOKUP(CONCATENATE($B108,"-",$C108),IN_1B!$B$2:$U$2962,6,FALSE))=TRUE,"",VLOOKUP(CONCATENATE($B108,"-",$C108),IN_1B!$B$2:$U$2962,6,FALSE))</f>
        <v>0</v>
      </c>
      <c r="I108" s="743">
        <f>IF(ISERROR(VLOOKUP(CONCATENATE($B108,"-",$C108),IN_1B!$B$2:$U$2962,7,FALSE))=TRUE,"",VLOOKUP(CONCATENATE($B108,"-",$C108),IN_1B!$B$2:$U$2962,7,FALSE))</f>
        <v>0</v>
      </c>
      <c r="J108" s="744">
        <f>IF(ISERROR(VLOOKUP(CONCATENATE($B108,"-",$C108),IN_1B!$B$2:$U$2962,8,FALSE))=TRUE,"",VLOOKUP(CONCATENATE($B108,"-",$C108),IN_1B!$B$2:$U$2962,8,FALSE))</f>
        <v>0</v>
      </c>
      <c r="K108" s="743">
        <f>IF(ISERROR(VLOOKUP(CONCATENATE($B108,"-",$C108),IN_1B!$B$2:$U$2962,9,FALSE))=TRUE,"",VLOOKUP(CONCATENATE($B108,"-",$C108),IN_1B!$B$2:$U$2962,9,FALSE))</f>
        <v>0</v>
      </c>
      <c r="L108" s="744">
        <f>IF(ISERROR(VLOOKUP(CONCATENATE($B108,"-",$C108),IN_1B!$B$2:$U$2962,10,FALSE))=TRUE,"",VLOOKUP(CONCATENATE($B108,"-",$C108),IN_1B!$B$2:$U$2962,10,FALSE))</f>
        <v>0</v>
      </c>
      <c r="M108" s="662">
        <f t="shared" si="15"/>
        <v>0</v>
      </c>
      <c r="N108" s="663">
        <f t="shared" si="15"/>
        <v>0</v>
      </c>
    </row>
    <row r="109" spans="1:14">
      <c r="A109" s="659" t="s">
        <v>1240</v>
      </c>
      <c r="B109" s="660" t="s">
        <v>1241</v>
      </c>
      <c r="C109" s="664">
        <v>3</v>
      </c>
      <c r="D109" s="1571" t="str">
        <f t="shared" si="16"/>
        <v/>
      </c>
      <c r="E109" s="743">
        <f>IF(ISERROR(VLOOKUP(CONCATENATE($B109,"-",$C109),IN_1B!$B$2:$U$2962,3,FALSE))=TRUE,"",VLOOKUP(CONCATENATE($B109,"-",$C109),IN_1B!$B$2:$U$2962,3,FALSE))</f>
        <v>0</v>
      </c>
      <c r="F109" s="744">
        <f>IF(ISERROR(VLOOKUP(CONCATENATE($B109,"-",$C109),IN_1B!$B$2:$U$2962,4,FALSE))=TRUE,"",VLOOKUP(CONCATENATE($B109,"-",$C109),IN_1B!$B$2:$U$2962,4,FALSE))</f>
        <v>0</v>
      </c>
      <c r="G109" s="743">
        <f>IF(ISERROR(VLOOKUP(CONCATENATE($B109,"-",$C109),IN_1B!$B$2:$U$2962,5,FALSE))=TRUE,"",VLOOKUP(CONCATENATE($B109,"-",$C109),IN_1B!$B$2:$U$2962,5,FALSE))</f>
        <v>0</v>
      </c>
      <c r="H109" s="744">
        <f>IF(ISERROR(VLOOKUP(CONCATENATE($B109,"-",$C109),IN_1B!$B$2:$U$2962,6,FALSE))=TRUE,"",VLOOKUP(CONCATENATE($B109,"-",$C109),IN_1B!$B$2:$U$2962,6,FALSE))</f>
        <v>0</v>
      </c>
      <c r="I109" s="743">
        <f>IF(ISERROR(VLOOKUP(CONCATENATE($B109,"-",$C109),IN_1B!$B$2:$U$2962,7,FALSE))=TRUE,"",VLOOKUP(CONCATENATE($B109,"-",$C109),IN_1B!$B$2:$U$2962,7,FALSE))</f>
        <v>0</v>
      </c>
      <c r="J109" s="744">
        <f>IF(ISERROR(VLOOKUP(CONCATENATE($B109,"-",$C109),IN_1B!$B$2:$U$2962,8,FALSE))=TRUE,"",VLOOKUP(CONCATENATE($B109,"-",$C109),IN_1B!$B$2:$U$2962,8,FALSE))</f>
        <v>0</v>
      </c>
      <c r="K109" s="743">
        <f>IF(ISERROR(VLOOKUP(CONCATENATE($B109,"-",$C109),IN_1B!$B$2:$U$2962,9,FALSE))=TRUE,"",VLOOKUP(CONCATENATE($B109,"-",$C109),IN_1B!$B$2:$U$2962,9,FALSE))</f>
        <v>0</v>
      </c>
      <c r="L109" s="744">
        <f>IF(ISERROR(VLOOKUP(CONCATENATE($B109,"-",$C109),IN_1B!$B$2:$U$2962,10,FALSE))=TRUE,"",VLOOKUP(CONCATENATE($B109,"-",$C109),IN_1B!$B$2:$U$2962,10,FALSE))</f>
        <v>0</v>
      </c>
      <c r="M109" s="662">
        <f t="shared" si="15"/>
        <v>0</v>
      </c>
      <c r="N109" s="663">
        <f t="shared" si="15"/>
        <v>0</v>
      </c>
    </row>
    <row r="110" spans="1:14">
      <c r="A110" s="659" t="s">
        <v>1242</v>
      </c>
      <c r="B110" s="660" t="s">
        <v>1243</v>
      </c>
      <c r="C110" s="664">
        <v>3</v>
      </c>
      <c r="D110" s="1571" t="str">
        <f t="shared" si="16"/>
        <v/>
      </c>
      <c r="E110" s="743">
        <f>IF(ISERROR(VLOOKUP(CONCATENATE($B110,"-",$C110),IN_1B!$B$2:$U$2962,3,FALSE))=TRUE,"",VLOOKUP(CONCATENATE($B110,"-",$C110),IN_1B!$B$2:$U$2962,3,FALSE))</f>
        <v>0</v>
      </c>
      <c r="F110" s="744">
        <f>IF(ISERROR(VLOOKUP(CONCATENATE($B110,"-",$C110),IN_1B!$B$2:$U$2962,4,FALSE))=TRUE,"",VLOOKUP(CONCATENATE($B110,"-",$C110),IN_1B!$B$2:$U$2962,4,FALSE))</f>
        <v>0</v>
      </c>
      <c r="G110" s="743">
        <f>IF(ISERROR(VLOOKUP(CONCATENATE($B110,"-",$C110),IN_1B!$B$2:$U$2962,5,FALSE))=TRUE,"",VLOOKUP(CONCATENATE($B110,"-",$C110),IN_1B!$B$2:$U$2962,5,FALSE))</f>
        <v>0</v>
      </c>
      <c r="H110" s="744">
        <f>IF(ISERROR(VLOOKUP(CONCATENATE($B110,"-",$C110),IN_1B!$B$2:$U$2962,6,FALSE))=TRUE,"",VLOOKUP(CONCATENATE($B110,"-",$C110),IN_1B!$B$2:$U$2962,6,FALSE))</f>
        <v>0</v>
      </c>
      <c r="I110" s="743">
        <f>IF(ISERROR(VLOOKUP(CONCATENATE($B110,"-",$C110),IN_1B!$B$2:$U$2962,7,FALSE))=TRUE,"",VLOOKUP(CONCATENATE($B110,"-",$C110),IN_1B!$B$2:$U$2962,7,FALSE))</f>
        <v>0</v>
      </c>
      <c r="J110" s="744">
        <f>IF(ISERROR(VLOOKUP(CONCATENATE($B110,"-",$C110),IN_1B!$B$2:$U$2962,8,FALSE))=TRUE,"",VLOOKUP(CONCATENATE($B110,"-",$C110),IN_1B!$B$2:$U$2962,8,FALSE))</f>
        <v>0</v>
      </c>
      <c r="K110" s="743">
        <f>IF(ISERROR(VLOOKUP(CONCATENATE($B110,"-",$C110),IN_1B!$B$2:$U$2962,9,FALSE))=TRUE,"",VLOOKUP(CONCATENATE($B110,"-",$C110),IN_1B!$B$2:$U$2962,9,FALSE))</f>
        <v>0</v>
      </c>
      <c r="L110" s="744">
        <f>IF(ISERROR(VLOOKUP(CONCATENATE($B110,"-",$C110),IN_1B!$B$2:$U$2962,10,FALSE))=TRUE,"",VLOOKUP(CONCATENATE($B110,"-",$C110),IN_1B!$B$2:$U$2962,10,FALSE))</f>
        <v>0</v>
      </c>
      <c r="M110" s="662">
        <f t="shared" si="15"/>
        <v>0</v>
      </c>
      <c r="N110" s="663">
        <f t="shared" si="15"/>
        <v>0</v>
      </c>
    </row>
    <row r="111" spans="1:14">
      <c r="A111" s="659" t="s">
        <v>1244</v>
      </c>
      <c r="B111" s="660" t="s">
        <v>1245</v>
      </c>
      <c r="C111" s="664">
        <v>3</v>
      </c>
      <c r="D111" s="1571" t="str">
        <f t="shared" si="16"/>
        <v/>
      </c>
      <c r="E111" s="743">
        <f>IF(ISERROR(VLOOKUP(CONCATENATE($B111,"-",$C111),IN_1B!$B$2:$U$2962,3,FALSE))=TRUE,"",VLOOKUP(CONCATENATE($B111,"-",$C111),IN_1B!$B$2:$U$2962,3,FALSE))</f>
        <v>0</v>
      </c>
      <c r="F111" s="744">
        <f>IF(ISERROR(VLOOKUP(CONCATENATE($B111,"-",$C111),IN_1B!$B$2:$U$2962,4,FALSE))=TRUE,"",VLOOKUP(CONCATENATE($B111,"-",$C111),IN_1B!$B$2:$U$2962,4,FALSE))</f>
        <v>0</v>
      </c>
      <c r="G111" s="743">
        <f>IF(ISERROR(VLOOKUP(CONCATENATE($B111,"-",$C111),IN_1B!$B$2:$U$2962,5,FALSE))=TRUE,"",VLOOKUP(CONCATENATE($B111,"-",$C111),IN_1B!$B$2:$U$2962,5,FALSE))</f>
        <v>0</v>
      </c>
      <c r="H111" s="744">
        <f>IF(ISERROR(VLOOKUP(CONCATENATE($B111,"-",$C111),IN_1B!$B$2:$U$2962,6,FALSE))=TRUE,"",VLOOKUP(CONCATENATE($B111,"-",$C111),IN_1B!$B$2:$U$2962,6,FALSE))</f>
        <v>0</v>
      </c>
      <c r="I111" s="743">
        <f>IF(ISERROR(VLOOKUP(CONCATENATE($B111,"-",$C111),IN_1B!$B$2:$U$2962,7,FALSE))=TRUE,"",VLOOKUP(CONCATENATE($B111,"-",$C111),IN_1B!$B$2:$U$2962,7,FALSE))</f>
        <v>0</v>
      </c>
      <c r="J111" s="744">
        <f>IF(ISERROR(VLOOKUP(CONCATENATE($B111,"-",$C111),IN_1B!$B$2:$U$2962,8,FALSE))=TRUE,"",VLOOKUP(CONCATENATE($B111,"-",$C111),IN_1B!$B$2:$U$2962,8,FALSE))</f>
        <v>0</v>
      </c>
      <c r="K111" s="743">
        <f>IF(ISERROR(VLOOKUP(CONCATENATE($B111,"-",$C111),IN_1B!$B$2:$U$2962,9,FALSE))=TRUE,"",VLOOKUP(CONCATENATE($B111,"-",$C111),IN_1B!$B$2:$U$2962,9,FALSE))</f>
        <v>0</v>
      </c>
      <c r="L111" s="744">
        <f>IF(ISERROR(VLOOKUP(CONCATENATE($B111,"-",$C111),IN_1B!$B$2:$U$2962,10,FALSE))=TRUE,"",VLOOKUP(CONCATENATE($B111,"-",$C111),IN_1B!$B$2:$U$2962,10,FALSE))</f>
        <v>0</v>
      </c>
      <c r="M111" s="662">
        <f t="shared" si="15"/>
        <v>0</v>
      </c>
      <c r="N111" s="663">
        <f t="shared" si="15"/>
        <v>0</v>
      </c>
    </row>
    <row r="112" spans="1:14">
      <c r="A112" s="659" t="s">
        <v>1246</v>
      </c>
      <c r="B112" s="660" t="s">
        <v>1247</v>
      </c>
      <c r="C112" s="664">
        <v>3</v>
      </c>
      <c r="D112" s="1571" t="str">
        <f t="shared" si="16"/>
        <v/>
      </c>
      <c r="E112" s="743">
        <f>IF(ISERROR(VLOOKUP(CONCATENATE($B112,"-",$C112),IN_1B!$B$2:$U$2962,3,FALSE))=TRUE,"",VLOOKUP(CONCATENATE($B112,"-",$C112),IN_1B!$B$2:$U$2962,3,FALSE))</f>
        <v>0</v>
      </c>
      <c r="F112" s="744">
        <f>IF(ISERROR(VLOOKUP(CONCATENATE($B112,"-",$C112),IN_1B!$B$2:$U$2962,4,FALSE))=TRUE,"",VLOOKUP(CONCATENATE($B112,"-",$C112),IN_1B!$B$2:$U$2962,4,FALSE))</f>
        <v>0</v>
      </c>
      <c r="G112" s="743">
        <f>IF(ISERROR(VLOOKUP(CONCATENATE($B112,"-",$C112),IN_1B!$B$2:$U$2962,5,FALSE))=TRUE,"",VLOOKUP(CONCATENATE($B112,"-",$C112),IN_1B!$B$2:$U$2962,5,FALSE))</f>
        <v>0</v>
      </c>
      <c r="H112" s="744">
        <f>IF(ISERROR(VLOOKUP(CONCATENATE($B112,"-",$C112),IN_1B!$B$2:$U$2962,6,FALSE))=TRUE,"",VLOOKUP(CONCATENATE($B112,"-",$C112),IN_1B!$B$2:$U$2962,6,FALSE))</f>
        <v>0</v>
      </c>
      <c r="I112" s="743">
        <f>IF(ISERROR(VLOOKUP(CONCATENATE($B112,"-",$C112),IN_1B!$B$2:$U$2962,7,FALSE))=TRUE,"",VLOOKUP(CONCATENATE($B112,"-",$C112),IN_1B!$B$2:$U$2962,7,FALSE))</f>
        <v>0</v>
      </c>
      <c r="J112" s="744">
        <f>IF(ISERROR(VLOOKUP(CONCATENATE($B112,"-",$C112),IN_1B!$B$2:$U$2962,8,FALSE))=TRUE,"",VLOOKUP(CONCATENATE($B112,"-",$C112),IN_1B!$B$2:$U$2962,8,FALSE))</f>
        <v>0</v>
      </c>
      <c r="K112" s="743">
        <f>IF(ISERROR(VLOOKUP(CONCATENATE($B112,"-",$C112),IN_1B!$B$2:$U$2962,9,FALSE))=TRUE,"",VLOOKUP(CONCATENATE($B112,"-",$C112),IN_1B!$B$2:$U$2962,9,FALSE))</f>
        <v>0</v>
      </c>
      <c r="L112" s="744">
        <f>IF(ISERROR(VLOOKUP(CONCATENATE($B112,"-",$C112),IN_1B!$B$2:$U$2962,10,FALSE))=TRUE,"",VLOOKUP(CONCATENATE($B112,"-",$C112),IN_1B!$B$2:$U$2962,10,FALSE))</f>
        <v>0</v>
      </c>
      <c r="M112" s="662">
        <f t="shared" si="15"/>
        <v>0</v>
      </c>
      <c r="N112" s="663">
        <f t="shared" si="15"/>
        <v>0</v>
      </c>
    </row>
    <row r="113" spans="1:14">
      <c r="A113" s="659" t="s">
        <v>1248</v>
      </c>
      <c r="B113" s="660" t="s">
        <v>1249</v>
      </c>
      <c r="C113" s="665">
        <v>3</v>
      </c>
      <c r="D113" s="1571" t="str">
        <f t="shared" si="16"/>
        <v/>
      </c>
      <c r="E113" s="743">
        <f>IF(ISERROR(VLOOKUP(CONCATENATE($B113,"-",$C113),IN_1B!$B$2:$U$2962,3,FALSE))=TRUE,"",VLOOKUP(CONCATENATE($B113,"-",$C113),IN_1B!$B$2:$U$2962,3,FALSE))</f>
        <v>0</v>
      </c>
      <c r="F113" s="744">
        <f>IF(ISERROR(VLOOKUP(CONCATENATE($B113,"-",$C113),IN_1B!$B$2:$U$2962,4,FALSE))=TRUE,"",VLOOKUP(CONCATENATE($B113,"-",$C113),IN_1B!$B$2:$U$2962,4,FALSE))</f>
        <v>0</v>
      </c>
      <c r="G113" s="743">
        <f>IF(ISERROR(VLOOKUP(CONCATENATE($B113,"-",$C113),IN_1B!$B$2:$U$2962,5,FALSE))=TRUE,"",VLOOKUP(CONCATENATE($B113,"-",$C113),IN_1B!$B$2:$U$2962,5,FALSE))</f>
        <v>0</v>
      </c>
      <c r="H113" s="744">
        <f>IF(ISERROR(VLOOKUP(CONCATENATE($B113,"-",$C113),IN_1B!$B$2:$U$2962,6,FALSE))=TRUE,"",VLOOKUP(CONCATENATE($B113,"-",$C113),IN_1B!$B$2:$U$2962,6,FALSE))</f>
        <v>0</v>
      </c>
      <c r="I113" s="743">
        <f>IF(ISERROR(VLOOKUP(CONCATENATE($B113,"-",$C113),IN_1B!$B$2:$U$2962,7,FALSE))=TRUE,"",VLOOKUP(CONCATENATE($B113,"-",$C113),IN_1B!$B$2:$U$2962,7,FALSE))</f>
        <v>0</v>
      </c>
      <c r="J113" s="744">
        <f>IF(ISERROR(VLOOKUP(CONCATENATE($B113,"-",$C113),IN_1B!$B$2:$U$2962,8,FALSE))=TRUE,"",VLOOKUP(CONCATENATE($B113,"-",$C113),IN_1B!$B$2:$U$2962,8,FALSE))</f>
        <v>0</v>
      </c>
      <c r="K113" s="743">
        <f>IF(ISERROR(VLOOKUP(CONCATENATE($B113,"-",$C113),IN_1B!$B$2:$U$2962,9,FALSE))=TRUE,"",VLOOKUP(CONCATENATE($B113,"-",$C113),IN_1B!$B$2:$U$2962,9,FALSE))</f>
        <v>0</v>
      </c>
      <c r="L113" s="744">
        <f>IF(ISERROR(VLOOKUP(CONCATENATE($B113,"-",$C113),IN_1B!$B$2:$U$2962,10,FALSE))=TRUE,"",VLOOKUP(CONCATENATE($B113,"-",$C113),IN_1B!$B$2:$U$2962,10,FALSE))</f>
        <v>0</v>
      </c>
      <c r="M113" s="662">
        <f t="shared" si="15"/>
        <v>0</v>
      </c>
      <c r="N113" s="663">
        <f t="shared" si="15"/>
        <v>0</v>
      </c>
    </row>
    <row r="114" spans="1:14" ht="15.75" thickBot="1">
      <c r="A114" s="659" t="s">
        <v>1250</v>
      </c>
      <c r="B114" s="665" t="s">
        <v>1251</v>
      </c>
      <c r="C114" s="735">
        <v>3</v>
      </c>
      <c r="D114" s="1571" t="str">
        <f t="shared" si="16"/>
        <v/>
      </c>
      <c r="E114" s="745">
        <f>IF(ISERROR(VLOOKUP(CONCATENATE($B114,"-",$C114),IN_1B!$B$2:$U$2962,3,FALSE))=TRUE,"",VLOOKUP(CONCATENATE($B114,"-",$C114),IN_1B!$B$2:$U$2962,3,FALSE))</f>
        <v>0</v>
      </c>
      <c r="F114" s="746">
        <f>IF(ISERROR(VLOOKUP(CONCATENATE($B114,"-",$C114),IN_1B!$B$2:$U$2962,4,FALSE))=TRUE,"",VLOOKUP(CONCATENATE($B114,"-",$C114),IN_1B!$B$2:$U$2962,4,FALSE))</f>
        <v>0</v>
      </c>
      <c r="G114" s="745">
        <f>IF(ISERROR(VLOOKUP(CONCATENATE($B114,"-",$C114),IN_1B!$B$2:$U$2962,5,FALSE))=TRUE,"",VLOOKUP(CONCATENATE($B114,"-",$C114),IN_1B!$B$2:$U$2962,5,FALSE))</f>
        <v>0</v>
      </c>
      <c r="H114" s="746">
        <f>IF(ISERROR(VLOOKUP(CONCATENATE($B114,"-",$C114),IN_1B!$B$2:$U$2962,6,FALSE))=TRUE,"",VLOOKUP(CONCATENATE($B114,"-",$C114),IN_1B!$B$2:$U$2962,6,FALSE))</f>
        <v>0</v>
      </c>
      <c r="I114" s="745">
        <f>IF(ISERROR(VLOOKUP(CONCATENATE($B114,"-",$C114),IN_1B!$B$2:$U$2962,7,FALSE))=TRUE,"",VLOOKUP(CONCATENATE($B114,"-",$C114),IN_1B!$B$2:$U$2962,7,FALSE))</f>
        <v>0</v>
      </c>
      <c r="J114" s="746">
        <f>IF(ISERROR(VLOOKUP(CONCATENATE($B114,"-",$C114),IN_1B!$B$2:$U$2962,8,FALSE))=TRUE,"",VLOOKUP(CONCATENATE($B114,"-",$C114),IN_1B!$B$2:$U$2962,8,FALSE))</f>
        <v>0</v>
      </c>
      <c r="K114" s="745">
        <f>IF(ISERROR(VLOOKUP(CONCATENATE($B114,"-",$C114),IN_1B!$B$2:$U$2962,9,FALSE))=TRUE,"",VLOOKUP(CONCATENATE($B114,"-",$C114),IN_1B!$B$2:$U$2962,9,FALSE))</f>
        <v>0</v>
      </c>
      <c r="L114" s="746">
        <f>IF(ISERROR(VLOOKUP(CONCATENATE($B114,"-",$C114),IN_1B!$B$2:$U$2962,10,FALSE))=TRUE,"",VLOOKUP(CONCATENATE($B114,"-",$C114),IN_1B!$B$2:$U$2962,10,FALSE))</f>
        <v>0</v>
      </c>
      <c r="M114" s="666">
        <f t="shared" si="15"/>
        <v>0</v>
      </c>
      <c r="N114" s="667">
        <f t="shared" si="15"/>
        <v>0</v>
      </c>
    </row>
    <row r="115" spans="1:14" ht="15.75" thickBot="1">
      <c r="A115" s="668" t="s">
        <v>1252</v>
      </c>
      <c r="B115" s="669"/>
      <c r="C115" s="736"/>
      <c r="D115" s="1571"/>
      <c r="E115" s="747"/>
      <c r="F115" s="602"/>
      <c r="G115" s="602"/>
      <c r="H115" s="602"/>
      <c r="I115" s="602"/>
      <c r="J115" s="602"/>
      <c r="K115" s="602"/>
      <c r="L115" s="602"/>
      <c r="M115" s="671"/>
      <c r="N115" s="672"/>
    </row>
    <row r="116" spans="1:14">
      <c r="A116" s="653" t="s">
        <v>1253</v>
      </c>
      <c r="B116" s="654" t="s">
        <v>1254</v>
      </c>
      <c r="C116" s="735">
        <v>3</v>
      </c>
      <c r="D116" s="1571" t="str">
        <f t="shared" ref="D116:D121" si="17">CONCATENATE(D$101)</f>
        <v/>
      </c>
      <c r="E116" s="741">
        <f>IF(ISERROR(VLOOKUP(CONCATENATE($B116,"-",$C116),IN_1B!$B$2:$U$2962,3,FALSE))=TRUE,"",VLOOKUP(CONCATENATE($B116,"-",$C116),IN_1B!$B$2:$U$2962,3,FALSE))</f>
        <v>0</v>
      </c>
      <c r="F116" s="742">
        <f>IF(ISERROR(VLOOKUP(CONCATENATE($B116,"-",$C116),IN_1B!$B$2:$U$2962,4,FALSE))=TRUE,"",VLOOKUP(CONCATENATE($B116,"-",$C116),IN_1B!$B$2:$U$2962,4,FALSE))</f>
        <v>0</v>
      </c>
      <c r="G116" s="741">
        <f>IF(ISERROR(VLOOKUP(CONCATENATE($B116,"-",$C116),IN_1B!$B$2:$U$2962,5,FALSE))=TRUE,"",VLOOKUP(CONCATENATE($B116,"-",$C116),IN_1B!$B$2:$U$2962,5,FALSE))</f>
        <v>0</v>
      </c>
      <c r="H116" s="742">
        <f>IF(ISERROR(VLOOKUP(CONCATENATE($B116,"-",$C116),IN_1B!$B$2:$U$2962,6,FALSE))=TRUE,"",VLOOKUP(CONCATENATE($B116,"-",$C116),IN_1B!$B$2:$U$2962,6,FALSE))</f>
        <v>0</v>
      </c>
      <c r="I116" s="741">
        <f>IF(ISERROR(VLOOKUP(CONCATENATE($B116,"-",$C116),IN_1B!$B$2:$U$2962,7,FALSE))=TRUE,"",VLOOKUP(CONCATENATE($B116,"-",$C116),IN_1B!$B$2:$U$2962,7,FALSE))</f>
        <v>0</v>
      </c>
      <c r="J116" s="742">
        <f>IF(ISERROR(VLOOKUP(CONCATENATE($B116,"-",$C116),IN_1B!$B$2:$U$2962,8,FALSE))=TRUE,"",VLOOKUP(CONCATENATE($B116,"-",$C116),IN_1B!$B$2:$U$2962,8,FALSE))</f>
        <v>0</v>
      </c>
      <c r="K116" s="741">
        <f>IF(ISERROR(VLOOKUP(CONCATENATE($B116,"-",$C116),IN_1B!$B$2:$U$2962,9,FALSE))=TRUE,"",VLOOKUP(CONCATENATE($B116,"-",$C116),IN_1B!$B$2:$U$2962,9,FALSE))</f>
        <v>0</v>
      </c>
      <c r="L116" s="742">
        <f>IF(ISERROR(VLOOKUP(CONCATENATE($B116,"-",$C116),IN_1B!$B$2:$U$2962,10,FALSE))=TRUE,"",VLOOKUP(CONCATENATE($B116,"-",$C116),IN_1B!$B$2:$U$2962,10,FALSE))</f>
        <v>0</v>
      </c>
      <c r="M116" s="656">
        <f t="shared" ref="M116:N121" si="18">E116+G116</f>
        <v>0</v>
      </c>
      <c r="N116" s="657">
        <f t="shared" si="18"/>
        <v>0</v>
      </c>
    </row>
    <row r="117" spans="1:14">
      <c r="A117" s="659" t="s">
        <v>1255</v>
      </c>
      <c r="B117" s="660" t="s">
        <v>1256</v>
      </c>
      <c r="C117" s="661">
        <v>3</v>
      </c>
      <c r="D117" s="1571" t="str">
        <f t="shared" si="17"/>
        <v/>
      </c>
      <c r="E117" s="743">
        <f>IF(ISERROR(VLOOKUP(CONCATENATE($B117,"-",$C117),IN_1B!$B$2:$U$2962,3,FALSE))=TRUE,"",VLOOKUP(CONCATENATE($B117,"-",$C117),IN_1B!$B$2:$U$2962,3,FALSE))</f>
        <v>0</v>
      </c>
      <c r="F117" s="744">
        <f>IF(ISERROR(VLOOKUP(CONCATENATE($B117,"-",$C117),IN_1B!$B$2:$U$2962,4,FALSE))=TRUE,"",VLOOKUP(CONCATENATE($B117,"-",$C117),IN_1B!$B$2:$U$2962,4,FALSE))</f>
        <v>0</v>
      </c>
      <c r="G117" s="743">
        <f>IF(ISERROR(VLOOKUP(CONCATENATE($B117,"-",$C117),IN_1B!$B$2:$U$2962,5,FALSE))=TRUE,"",VLOOKUP(CONCATENATE($B117,"-",$C117),IN_1B!$B$2:$U$2962,5,FALSE))</f>
        <v>0</v>
      </c>
      <c r="H117" s="744">
        <f>IF(ISERROR(VLOOKUP(CONCATENATE($B117,"-",$C117),IN_1B!$B$2:$U$2962,6,FALSE))=TRUE,"",VLOOKUP(CONCATENATE($B117,"-",$C117),IN_1B!$B$2:$U$2962,6,FALSE))</f>
        <v>0</v>
      </c>
      <c r="I117" s="743">
        <f>IF(ISERROR(VLOOKUP(CONCATENATE($B117,"-",$C117),IN_1B!$B$2:$U$2962,7,FALSE))=TRUE,"",VLOOKUP(CONCATENATE($B117,"-",$C117),IN_1B!$B$2:$U$2962,7,FALSE))</f>
        <v>0</v>
      </c>
      <c r="J117" s="744">
        <f>IF(ISERROR(VLOOKUP(CONCATENATE($B117,"-",$C117),IN_1B!$B$2:$U$2962,8,FALSE))=TRUE,"",VLOOKUP(CONCATENATE($B117,"-",$C117),IN_1B!$B$2:$U$2962,8,FALSE))</f>
        <v>0</v>
      </c>
      <c r="K117" s="743">
        <f>IF(ISERROR(VLOOKUP(CONCATENATE($B117,"-",$C117),IN_1B!$B$2:$U$2962,9,FALSE))=TRUE,"",VLOOKUP(CONCATENATE($B117,"-",$C117),IN_1B!$B$2:$U$2962,9,FALSE))</f>
        <v>0</v>
      </c>
      <c r="L117" s="744">
        <f>IF(ISERROR(VLOOKUP(CONCATENATE($B117,"-",$C117),IN_1B!$B$2:$U$2962,10,FALSE))=TRUE,"",VLOOKUP(CONCATENATE($B117,"-",$C117),IN_1B!$B$2:$U$2962,10,FALSE))</f>
        <v>0</v>
      </c>
      <c r="M117" s="662">
        <f t="shared" si="18"/>
        <v>0</v>
      </c>
      <c r="N117" s="663">
        <f t="shared" si="18"/>
        <v>0</v>
      </c>
    </row>
    <row r="118" spans="1:14">
      <c r="A118" s="659" t="s">
        <v>1257</v>
      </c>
      <c r="B118" s="660" t="s">
        <v>1258</v>
      </c>
      <c r="C118" s="664">
        <v>3</v>
      </c>
      <c r="D118" s="1571" t="str">
        <f t="shared" si="17"/>
        <v/>
      </c>
      <c r="E118" s="743">
        <f>IF(ISERROR(VLOOKUP(CONCATENATE($B118,"-",$C118),IN_1B!$B$2:$U$2962,3,FALSE))=TRUE,"",VLOOKUP(CONCATENATE($B118,"-",$C118),IN_1B!$B$2:$U$2962,3,FALSE))</f>
        <v>0</v>
      </c>
      <c r="F118" s="744">
        <f>IF(ISERROR(VLOOKUP(CONCATENATE($B118,"-",$C118),IN_1B!$B$2:$U$2962,4,FALSE))=TRUE,"",VLOOKUP(CONCATENATE($B118,"-",$C118),IN_1B!$B$2:$U$2962,4,FALSE))</f>
        <v>0</v>
      </c>
      <c r="G118" s="743">
        <f>IF(ISERROR(VLOOKUP(CONCATENATE($B118,"-",$C118),IN_1B!$B$2:$U$2962,5,FALSE))=TRUE,"",VLOOKUP(CONCATENATE($B118,"-",$C118),IN_1B!$B$2:$U$2962,5,FALSE))</f>
        <v>0</v>
      </c>
      <c r="H118" s="744">
        <f>IF(ISERROR(VLOOKUP(CONCATENATE($B118,"-",$C118),IN_1B!$B$2:$U$2962,6,FALSE))=TRUE,"",VLOOKUP(CONCATENATE($B118,"-",$C118),IN_1B!$B$2:$U$2962,6,FALSE))</f>
        <v>0</v>
      </c>
      <c r="I118" s="743">
        <f>IF(ISERROR(VLOOKUP(CONCATENATE($B118,"-",$C118),IN_1B!$B$2:$U$2962,7,FALSE))=TRUE,"",VLOOKUP(CONCATENATE($B118,"-",$C118),IN_1B!$B$2:$U$2962,7,FALSE))</f>
        <v>0</v>
      </c>
      <c r="J118" s="744">
        <f>IF(ISERROR(VLOOKUP(CONCATENATE($B118,"-",$C118),IN_1B!$B$2:$U$2962,8,FALSE))=TRUE,"",VLOOKUP(CONCATENATE($B118,"-",$C118),IN_1B!$B$2:$U$2962,8,FALSE))</f>
        <v>0</v>
      </c>
      <c r="K118" s="743">
        <f>IF(ISERROR(VLOOKUP(CONCATENATE($B118,"-",$C118),IN_1B!$B$2:$U$2962,9,FALSE))=TRUE,"",VLOOKUP(CONCATENATE($B118,"-",$C118),IN_1B!$B$2:$U$2962,9,FALSE))</f>
        <v>0</v>
      </c>
      <c r="L118" s="744">
        <f>IF(ISERROR(VLOOKUP(CONCATENATE($B118,"-",$C118),IN_1B!$B$2:$U$2962,10,FALSE))=TRUE,"",VLOOKUP(CONCATENATE($B118,"-",$C118),IN_1B!$B$2:$U$2962,10,FALSE))</f>
        <v>0</v>
      </c>
      <c r="M118" s="662">
        <f t="shared" si="18"/>
        <v>0</v>
      </c>
      <c r="N118" s="663">
        <f t="shared" si="18"/>
        <v>0</v>
      </c>
    </row>
    <row r="119" spans="1:14">
      <c r="A119" s="659" t="s">
        <v>1259</v>
      </c>
      <c r="B119" s="660" t="s">
        <v>1260</v>
      </c>
      <c r="C119" s="664">
        <v>3</v>
      </c>
      <c r="D119" s="1571" t="str">
        <f t="shared" si="17"/>
        <v/>
      </c>
      <c r="E119" s="743">
        <f>IF(ISERROR(VLOOKUP(CONCATENATE($B119,"-",$C119),IN_1B!$B$2:$U$2962,3,FALSE))=TRUE,"",VLOOKUP(CONCATENATE($B119,"-",$C119),IN_1B!$B$2:$U$2962,3,FALSE))</f>
        <v>0</v>
      </c>
      <c r="F119" s="744">
        <f>IF(ISERROR(VLOOKUP(CONCATENATE($B119,"-",$C119),IN_1B!$B$2:$U$2962,4,FALSE))=TRUE,"",VLOOKUP(CONCATENATE($B119,"-",$C119),IN_1B!$B$2:$U$2962,4,FALSE))</f>
        <v>0</v>
      </c>
      <c r="G119" s="743">
        <f>IF(ISERROR(VLOOKUP(CONCATENATE($B119,"-",$C119),IN_1B!$B$2:$U$2962,5,FALSE))=TRUE,"",VLOOKUP(CONCATENATE($B119,"-",$C119),IN_1B!$B$2:$U$2962,5,FALSE))</f>
        <v>0</v>
      </c>
      <c r="H119" s="744">
        <f>IF(ISERROR(VLOOKUP(CONCATENATE($B119,"-",$C119),IN_1B!$B$2:$U$2962,6,FALSE))=TRUE,"",VLOOKUP(CONCATENATE($B119,"-",$C119),IN_1B!$B$2:$U$2962,6,FALSE))</f>
        <v>0</v>
      </c>
      <c r="I119" s="743">
        <f>IF(ISERROR(VLOOKUP(CONCATENATE($B119,"-",$C119),IN_1B!$B$2:$U$2962,7,FALSE))=TRUE,"",VLOOKUP(CONCATENATE($B119,"-",$C119),IN_1B!$B$2:$U$2962,7,FALSE))</f>
        <v>0</v>
      </c>
      <c r="J119" s="744">
        <f>IF(ISERROR(VLOOKUP(CONCATENATE($B119,"-",$C119),IN_1B!$B$2:$U$2962,8,FALSE))=TRUE,"",VLOOKUP(CONCATENATE($B119,"-",$C119),IN_1B!$B$2:$U$2962,8,FALSE))</f>
        <v>0</v>
      </c>
      <c r="K119" s="743">
        <f>IF(ISERROR(VLOOKUP(CONCATENATE($B119,"-",$C119),IN_1B!$B$2:$U$2962,9,FALSE))=TRUE,"",VLOOKUP(CONCATENATE($B119,"-",$C119),IN_1B!$B$2:$U$2962,9,FALSE))</f>
        <v>0</v>
      </c>
      <c r="L119" s="744">
        <f>IF(ISERROR(VLOOKUP(CONCATENATE($B119,"-",$C119),IN_1B!$B$2:$U$2962,10,FALSE))=TRUE,"",VLOOKUP(CONCATENATE($B119,"-",$C119),IN_1B!$B$2:$U$2962,10,FALSE))</f>
        <v>0</v>
      </c>
      <c r="M119" s="662">
        <f t="shared" si="18"/>
        <v>0</v>
      </c>
      <c r="N119" s="663">
        <f t="shared" si="18"/>
        <v>0</v>
      </c>
    </row>
    <row r="120" spans="1:14">
      <c r="A120" s="659" t="s">
        <v>1261</v>
      </c>
      <c r="B120" s="660" t="s">
        <v>1262</v>
      </c>
      <c r="C120" s="664">
        <v>3</v>
      </c>
      <c r="D120" s="1571" t="str">
        <f t="shared" si="17"/>
        <v/>
      </c>
      <c r="E120" s="743">
        <f>IF(ISERROR(VLOOKUP(CONCATENATE($B120,"-",$C120),IN_1B!$B$2:$U$2962,3,FALSE))=TRUE,"",VLOOKUP(CONCATENATE($B120,"-",$C120),IN_1B!$B$2:$U$2962,3,FALSE))</f>
        <v>0</v>
      </c>
      <c r="F120" s="744">
        <f>IF(ISERROR(VLOOKUP(CONCATENATE($B120,"-",$C120),IN_1B!$B$2:$U$2962,4,FALSE))=TRUE,"",VLOOKUP(CONCATENATE($B120,"-",$C120),IN_1B!$B$2:$U$2962,4,FALSE))</f>
        <v>0</v>
      </c>
      <c r="G120" s="743">
        <f>IF(ISERROR(VLOOKUP(CONCATENATE($B120,"-",$C120),IN_1B!$B$2:$U$2962,5,FALSE))=TRUE,"",VLOOKUP(CONCATENATE($B120,"-",$C120),IN_1B!$B$2:$U$2962,5,FALSE))</f>
        <v>0</v>
      </c>
      <c r="H120" s="744">
        <f>IF(ISERROR(VLOOKUP(CONCATENATE($B120,"-",$C120),IN_1B!$B$2:$U$2962,6,FALSE))=TRUE,"",VLOOKUP(CONCATENATE($B120,"-",$C120),IN_1B!$B$2:$U$2962,6,FALSE))</f>
        <v>0</v>
      </c>
      <c r="I120" s="743">
        <f>IF(ISERROR(VLOOKUP(CONCATENATE($B120,"-",$C120),IN_1B!$B$2:$U$2962,7,FALSE))=TRUE,"",VLOOKUP(CONCATENATE($B120,"-",$C120),IN_1B!$B$2:$U$2962,7,FALSE))</f>
        <v>0</v>
      </c>
      <c r="J120" s="744">
        <f>IF(ISERROR(VLOOKUP(CONCATENATE($B120,"-",$C120),IN_1B!$B$2:$U$2962,8,FALSE))=TRUE,"",VLOOKUP(CONCATENATE($B120,"-",$C120),IN_1B!$B$2:$U$2962,8,FALSE))</f>
        <v>0</v>
      </c>
      <c r="K120" s="743">
        <f>IF(ISERROR(VLOOKUP(CONCATENATE($B120,"-",$C120),IN_1B!$B$2:$U$2962,9,FALSE))=TRUE,"",VLOOKUP(CONCATENATE($B120,"-",$C120),IN_1B!$B$2:$U$2962,9,FALSE))</f>
        <v>0</v>
      </c>
      <c r="L120" s="744">
        <f>IF(ISERROR(VLOOKUP(CONCATENATE($B120,"-",$C120),IN_1B!$B$2:$U$2962,10,FALSE))=TRUE,"",VLOOKUP(CONCATENATE($B120,"-",$C120),IN_1B!$B$2:$U$2962,10,FALSE))</f>
        <v>0</v>
      </c>
      <c r="M120" s="662">
        <f t="shared" si="18"/>
        <v>0</v>
      </c>
      <c r="N120" s="663">
        <f t="shared" si="18"/>
        <v>0</v>
      </c>
    </row>
    <row r="121" spans="1:14" ht="15.75" thickBot="1">
      <c r="A121" s="659" t="s">
        <v>1263</v>
      </c>
      <c r="B121" s="673" t="s">
        <v>1264</v>
      </c>
      <c r="C121" s="665">
        <v>3</v>
      </c>
      <c r="D121" s="1571" t="str">
        <f t="shared" si="17"/>
        <v/>
      </c>
      <c r="E121" s="745">
        <f>IF(ISERROR(VLOOKUP(CONCATENATE($B121,"-",$C121),IN_1B!$B$2:$U$2962,3,FALSE))=TRUE,"",VLOOKUP(CONCATENATE($B121,"-",$C121),IN_1B!$B$2:$U$2962,3,FALSE))</f>
        <v>0</v>
      </c>
      <c r="F121" s="746">
        <f>IF(ISERROR(VLOOKUP(CONCATENATE($B121,"-",$C121),IN_1B!$B$2:$U$2962,4,FALSE))=TRUE,"",VLOOKUP(CONCATENATE($B121,"-",$C121),IN_1B!$B$2:$U$2962,4,FALSE))</f>
        <v>0</v>
      </c>
      <c r="G121" s="745">
        <f>IF(ISERROR(VLOOKUP(CONCATENATE($B121,"-",$C121),IN_1B!$B$2:$U$2962,5,FALSE))=TRUE,"",VLOOKUP(CONCATENATE($B121,"-",$C121),IN_1B!$B$2:$U$2962,5,FALSE))</f>
        <v>0</v>
      </c>
      <c r="H121" s="746">
        <f>IF(ISERROR(VLOOKUP(CONCATENATE($B121,"-",$C121),IN_1B!$B$2:$U$2962,6,FALSE))=TRUE,"",VLOOKUP(CONCATENATE($B121,"-",$C121),IN_1B!$B$2:$U$2962,6,FALSE))</f>
        <v>0</v>
      </c>
      <c r="I121" s="745">
        <f>IF(ISERROR(VLOOKUP(CONCATENATE($B121,"-",$C121),IN_1B!$B$2:$U$2962,7,FALSE))=TRUE,"",VLOOKUP(CONCATENATE($B121,"-",$C121),IN_1B!$B$2:$U$2962,7,FALSE))</f>
        <v>0</v>
      </c>
      <c r="J121" s="746">
        <f>IF(ISERROR(VLOOKUP(CONCATENATE($B121,"-",$C121),IN_1B!$B$2:$U$2962,8,FALSE))=TRUE,"",VLOOKUP(CONCATENATE($B121,"-",$C121),IN_1B!$B$2:$U$2962,8,FALSE))</f>
        <v>0</v>
      </c>
      <c r="K121" s="745">
        <f>IF(ISERROR(VLOOKUP(CONCATENATE($B121,"-",$C121),IN_1B!$B$2:$U$2962,9,FALSE))=TRUE,"",VLOOKUP(CONCATENATE($B121,"-",$C121),IN_1B!$B$2:$U$2962,9,FALSE))</f>
        <v>0</v>
      </c>
      <c r="L121" s="746">
        <f>IF(ISERROR(VLOOKUP(CONCATENATE($B121,"-",$C121),IN_1B!$B$2:$U$2962,10,FALSE))=TRUE,"",VLOOKUP(CONCATENATE($B121,"-",$C121),IN_1B!$B$2:$U$2962,10,FALSE))</f>
        <v>0</v>
      </c>
      <c r="M121" s="666">
        <f t="shared" si="18"/>
        <v>0</v>
      </c>
      <c r="N121" s="667">
        <f t="shared" si="18"/>
        <v>0</v>
      </c>
    </row>
    <row r="122" spans="1:14" ht="15.75" thickBot="1">
      <c r="A122" s="674" t="s">
        <v>1265</v>
      </c>
      <c r="B122" s="675"/>
      <c r="C122" s="676"/>
      <c r="D122" s="1571"/>
      <c r="E122" s="747"/>
      <c r="F122" s="602"/>
      <c r="G122" s="602"/>
      <c r="H122" s="602"/>
      <c r="I122" s="602"/>
      <c r="J122" s="602"/>
      <c r="K122" s="602"/>
      <c r="L122" s="602"/>
      <c r="M122" s="671"/>
      <c r="N122" s="672"/>
    </row>
    <row r="123" spans="1:14">
      <c r="A123" s="653" t="s">
        <v>1266</v>
      </c>
      <c r="B123" s="677" t="s">
        <v>1267</v>
      </c>
      <c r="C123" s="661">
        <v>3</v>
      </c>
      <c r="D123" s="1571" t="str">
        <f t="shared" ref="D123:D133" si="19">CONCATENATE(D$101)</f>
        <v/>
      </c>
      <c r="E123" s="741">
        <f>IF(ISERROR(VLOOKUP(CONCATENATE($B123,"-",$C123),IN_1B!$B$2:$U$2962,3,FALSE))=TRUE,"",VLOOKUP(CONCATENATE($B123,"-",$C123),IN_1B!$B$2:$U$2962,3,FALSE))</f>
        <v>0</v>
      </c>
      <c r="F123" s="742">
        <f>IF(ISERROR(VLOOKUP(CONCATENATE($B123,"-",$C123),IN_1B!$B$2:$U$2962,4,FALSE))=TRUE,"",VLOOKUP(CONCATENATE($B123,"-",$C123),IN_1B!$B$2:$U$2962,4,FALSE))</f>
        <v>0</v>
      </c>
      <c r="G123" s="741">
        <f>IF(ISERROR(VLOOKUP(CONCATENATE($B123,"-",$C123),IN_1B!$B$2:$U$2962,5,FALSE))=TRUE,"",VLOOKUP(CONCATENATE($B123,"-",$C123),IN_1B!$B$2:$U$2962,5,FALSE))</f>
        <v>0</v>
      </c>
      <c r="H123" s="742">
        <f>IF(ISERROR(VLOOKUP(CONCATENATE($B123,"-",$C123),IN_1B!$B$2:$U$2962,6,FALSE))=TRUE,"",VLOOKUP(CONCATENATE($B123,"-",$C123),IN_1B!$B$2:$U$2962,6,FALSE))</f>
        <v>0</v>
      </c>
      <c r="I123" s="741">
        <f>IF(ISERROR(VLOOKUP(CONCATENATE($B123,"-",$C123),IN_1B!$B$2:$U$2962,7,FALSE))=TRUE,"",VLOOKUP(CONCATENATE($B123,"-",$C123),IN_1B!$B$2:$U$2962,7,FALSE))</f>
        <v>0</v>
      </c>
      <c r="J123" s="742">
        <f>IF(ISERROR(VLOOKUP(CONCATENATE($B123,"-",$C123),IN_1B!$B$2:$U$2962,8,FALSE))=TRUE,"",VLOOKUP(CONCATENATE($B123,"-",$C123),IN_1B!$B$2:$U$2962,8,FALSE))</f>
        <v>0</v>
      </c>
      <c r="K123" s="741">
        <f>IF(ISERROR(VLOOKUP(CONCATENATE($B123,"-",$C123),IN_1B!$B$2:$U$2962,9,FALSE))=TRUE,"",VLOOKUP(CONCATENATE($B123,"-",$C123),IN_1B!$B$2:$U$2962,9,FALSE))</f>
        <v>0</v>
      </c>
      <c r="L123" s="742">
        <f>IF(ISERROR(VLOOKUP(CONCATENATE($B123,"-",$C123),IN_1B!$B$2:$U$2962,10,FALSE))=TRUE,"",VLOOKUP(CONCATENATE($B123,"-",$C123),IN_1B!$B$2:$U$2962,10,FALSE))</f>
        <v>0</v>
      </c>
      <c r="M123" s="656">
        <f t="shared" ref="M123:N133" si="20">E123+G123</f>
        <v>0</v>
      </c>
      <c r="N123" s="657">
        <f t="shared" si="20"/>
        <v>0</v>
      </c>
    </row>
    <row r="124" spans="1:14">
      <c r="A124" s="659" t="s">
        <v>1268</v>
      </c>
      <c r="B124" s="660" t="s">
        <v>1269</v>
      </c>
      <c r="C124" s="664">
        <v>3</v>
      </c>
      <c r="D124" s="1571" t="str">
        <f t="shared" si="19"/>
        <v/>
      </c>
      <c r="E124" s="743">
        <f>IF(ISERROR(VLOOKUP(CONCATENATE($B124,"-",$C124),IN_1B!$B$2:$U$2962,3,FALSE))=TRUE,"",VLOOKUP(CONCATENATE($B124,"-",$C124),IN_1B!$B$2:$U$2962,3,FALSE))</f>
        <v>0</v>
      </c>
      <c r="F124" s="744">
        <f>IF(ISERROR(VLOOKUP(CONCATENATE($B124,"-",$C124),IN_1B!$B$2:$U$2962,4,FALSE))=TRUE,"",VLOOKUP(CONCATENATE($B124,"-",$C124),IN_1B!$B$2:$U$2962,4,FALSE))</f>
        <v>0</v>
      </c>
      <c r="G124" s="743">
        <f>IF(ISERROR(VLOOKUP(CONCATENATE($B124,"-",$C124),IN_1B!$B$2:$U$2962,5,FALSE))=TRUE,"",VLOOKUP(CONCATENATE($B124,"-",$C124),IN_1B!$B$2:$U$2962,5,FALSE))</f>
        <v>0</v>
      </c>
      <c r="H124" s="744">
        <f>IF(ISERROR(VLOOKUP(CONCATENATE($B124,"-",$C124),IN_1B!$B$2:$U$2962,6,FALSE))=TRUE,"",VLOOKUP(CONCATENATE($B124,"-",$C124),IN_1B!$B$2:$U$2962,6,FALSE))</f>
        <v>0</v>
      </c>
      <c r="I124" s="743">
        <f>IF(ISERROR(VLOOKUP(CONCATENATE($B124,"-",$C124),IN_1B!$B$2:$U$2962,7,FALSE))=TRUE,"",VLOOKUP(CONCATENATE($B124,"-",$C124),IN_1B!$B$2:$U$2962,7,FALSE))</f>
        <v>0</v>
      </c>
      <c r="J124" s="744">
        <f>IF(ISERROR(VLOOKUP(CONCATENATE($B124,"-",$C124),IN_1B!$B$2:$U$2962,8,FALSE))=TRUE,"",VLOOKUP(CONCATENATE($B124,"-",$C124),IN_1B!$B$2:$U$2962,8,FALSE))</f>
        <v>0</v>
      </c>
      <c r="K124" s="743">
        <f>IF(ISERROR(VLOOKUP(CONCATENATE($B124,"-",$C124),IN_1B!$B$2:$U$2962,9,FALSE))=TRUE,"",VLOOKUP(CONCATENATE($B124,"-",$C124),IN_1B!$B$2:$U$2962,9,FALSE))</f>
        <v>0</v>
      </c>
      <c r="L124" s="744">
        <f>IF(ISERROR(VLOOKUP(CONCATENATE($B124,"-",$C124),IN_1B!$B$2:$U$2962,10,FALSE))=TRUE,"",VLOOKUP(CONCATENATE($B124,"-",$C124),IN_1B!$B$2:$U$2962,10,FALSE))</f>
        <v>0</v>
      </c>
      <c r="M124" s="662">
        <f t="shared" si="20"/>
        <v>0</v>
      </c>
      <c r="N124" s="663">
        <f t="shared" si="20"/>
        <v>0</v>
      </c>
    </row>
    <row r="125" spans="1:14">
      <c r="A125" s="659" t="s">
        <v>1270</v>
      </c>
      <c r="B125" s="660" t="s">
        <v>1271</v>
      </c>
      <c r="C125" s="664">
        <v>3</v>
      </c>
      <c r="D125" s="1571" t="str">
        <f t="shared" si="19"/>
        <v/>
      </c>
      <c r="E125" s="743">
        <f>IF(ISERROR(VLOOKUP(CONCATENATE($B125,"-",$C125),IN_1B!$B$2:$U$2962,3,FALSE))=TRUE,"",VLOOKUP(CONCATENATE($B125,"-",$C125),IN_1B!$B$2:$U$2962,3,FALSE))</f>
        <v>0</v>
      </c>
      <c r="F125" s="744">
        <f>IF(ISERROR(VLOOKUP(CONCATENATE($B125,"-",$C125),IN_1B!$B$2:$U$2962,4,FALSE))=TRUE,"",VLOOKUP(CONCATENATE($B125,"-",$C125),IN_1B!$B$2:$U$2962,4,FALSE))</f>
        <v>0</v>
      </c>
      <c r="G125" s="743">
        <f>IF(ISERROR(VLOOKUP(CONCATENATE($B125,"-",$C125),IN_1B!$B$2:$U$2962,5,FALSE))=TRUE,"",VLOOKUP(CONCATENATE($B125,"-",$C125),IN_1B!$B$2:$U$2962,5,FALSE))</f>
        <v>0</v>
      </c>
      <c r="H125" s="744">
        <f>IF(ISERROR(VLOOKUP(CONCATENATE($B125,"-",$C125),IN_1B!$B$2:$U$2962,6,FALSE))=TRUE,"",VLOOKUP(CONCATENATE($B125,"-",$C125),IN_1B!$B$2:$U$2962,6,FALSE))</f>
        <v>0</v>
      </c>
      <c r="I125" s="743">
        <f>IF(ISERROR(VLOOKUP(CONCATENATE($B125,"-",$C125),IN_1B!$B$2:$U$2962,7,FALSE))=TRUE,"",VLOOKUP(CONCATENATE($B125,"-",$C125),IN_1B!$B$2:$U$2962,7,FALSE))</f>
        <v>0</v>
      </c>
      <c r="J125" s="744">
        <f>IF(ISERROR(VLOOKUP(CONCATENATE($B125,"-",$C125),IN_1B!$B$2:$U$2962,8,FALSE))=TRUE,"",VLOOKUP(CONCATENATE($B125,"-",$C125),IN_1B!$B$2:$U$2962,8,FALSE))</f>
        <v>0</v>
      </c>
      <c r="K125" s="743">
        <f>IF(ISERROR(VLOOKUP(CONCATENATE($B125,"-",$C125),IN_1B!$B$2:$U$2962,9,FALSE))=TRUE,"",VLOOKUP(CONCATENATE($B125,"-",$C125),IN_1B!$B$2:$U$2962,9,FALSE))</f>
        <v>0</v>
      </c>
      <c r="L125" s="744">
        <f>IF(ISERROR(VLOOKUP(CONCATENATE($B125,"-",$C125),IN_1B!$B$2:$U$2962,10,FALSE))=TRUE,"",VLOOKUP(CONCATENATE($B125,"-",$C125),IN_1B!$B$2:$U$2962,10,FALSE))</f>
        <v>0</v>
      </c>
      <c r="M125" s="662">
        <f t="shared" si="20"/>
        <v>0</v>
      </c>
      <c r="N125" s="663">
        <f t="shared" si="20"/>
        <v>0</v>
      </c>
    </row>
    <row r="126" spans="1:14">
      <c r="A126" s="659" t="s">
        <v>1272</v>
      </c>
      <c r="B126" s="660" t="s">
        <v>1273</v>
      </c>
      <c r="C126" s="664">
        <v>3</v>
      </c>
      <c r="D126" s="1571" t="str">
        <f t="shared" si="19"/>
        <v/>
      </c>
      <c r="E126" s="743">
        <f>IF(ISERROR(VLOOKUP(CONCATENATE($B126,"-",$C126),IN_1B!$B$2:$U$2962,3,FALSE))=TRUE,"",VLOOKUP(CONCATENATE($B126,"-",$C126),IN_1B!$B$2:$U$2962,3,FALSE))</f>
        <v>0</v>
      </c>
      <c r="F126" s="744">
        <f>IF(ISERROR(VLOOKUP(CONCATENATE($B126,"-",$C126),IN_1B!$B$2:$U$2962,4,FALSE))=TRUE,"",VLOOKUP(CONCATENATE($B126,"-",$C126),IN_1B!$B$2:$U$2962,4,FALSE))</f>
        <v>0</v>
      </c>
      <c r="G126" s="743">
        <f>IF(ISERROR(VLOOKUP(CONCATENATE($B126,"-",$C126),IN_1B!$B$2:$U$2962,5,FALSE))=TRUE,"",VLOOKUP(CONCATENATE($B126,"-",$C126),IN_1B!$B$2:$U$2962,5,FALSE))</f>
        <v>0</v>
      </c>
      <c r="H126" s="744">
        <f>IF(ISERROR(VLOOKUP(CONCATENATE($B126,"-",$C126),IN_1B!$B$2:$U$2962,6,FALSE))=TRUE,"",VLOOKUP(CONCATENATE($B126,"-",$C126),IN_1B!$B$2:$U$2962,6,FALSE))</f>
        <v>0</v>
      </c>
      <c r="I126" s="743">
        <f>IF(ISERROR(VLOOKUP(CONCATENATE($B126,"-",$C126),IN_1B!$B$2:$U$2962,7,FALSE))=TRUE,"",VLOOKUP(CONCATENATE($B126,"-",$C126),IN_1B!$B$2:$U$2962,7,FALSE))</f>
        <v>0</v>
      </c>
      <c r="J126" s="744">
        <f>IF(ISERROR(VLOOKUP(CONCATENATE($B126,"-",$C126),IN_1B!$B$2:$U$2962,8,FALSE))=TRUE,"",VLOOKUP(CONCATENATE($B126,"-",$C126),IN_1B!$B$2:$U$2962,8,FALSE))</f>
        <v>0</v>
      </c>
      <c r="K126" s="743">
        <f>IF(ISERROR(VLOOKUP(CONCATENATE($B126,"-",$C126),IN_1B!$B$2:$U$2962,9,FALSE))=TRUE,"",VLOOKUP(CONCATENATE($B126,"-",$C126),IN_1B!$B$2:$U$2962,9,FALSE))</f>
        <v>0</v>
      </c>
      <c r="L126" s="744">
        <f>IF(ISERROR(VLOOKUP(CONCATENATE($B126,"-",$C126),IN_1B!$B$2:$U$2962,10,FALSE))=TRUE,"",VLOOKUP(CONCATENATE($B126,"-",$C126),IN_1B!$B$2:$U$2962,10,FALSE))</f>
        <v>0</v>
      </c>
      <c r="M126" s="662">
        <f t="shared" si="20"/>
        <v>0</v>
      </c>
      <c r="N126" s="663">
        <f t="shared" si="20"/>
        <v>0</v>
      </c>
    </row>
    <row r="127" spans="1:14">
      <c r="A127" s="659" t="s">
        <v>1274</v>
      </c>
      <c r="B127" s="660" t="s">
        <v>1275</v>
      </c>
      <c r="C127" s="664">
        <v>3</v>
      </c>
      <c r="D127" s="1571" t="str">
        <f t="shared" si="19"/>
        <v/>
      </c>
      <c r="E127" s="743">
        <f>IF(ISERROR(VLOOKUP(CONCATENATE($B127,"-",$C127),IN_1B!$B$2:$U$2962,3,FALSE))=TRUE,"",VLOOKUP(CONCATENATE($B127,"-",$C127),IN_1B!$B$2:$U$2962,3,FALSE))</f>
        <v>0</v>
      </c>
      <c r="F127" s="744">
        <f>IF(ISERROR(VLOOKUP(CONCATENATE($B127,"-",$C127),IN_1B!$B$2:$U$2962,4,FALSE))=TRUE,"",VLOOKUP(CONCATENATE($B127,"-",$C127),IN_1B!$B$2:$U$2962,4,FALSE))</f>
        <v>0</v>
      </c>
      <c r="G127" s="743">
        <f>IF(ISERROR(VLOOKUP(CONCATENATE($B127,"-",$C127),IN_1B!$B$2:$U$2962,5,FALSE))=TRUE,"",VLOOKUP(CONCATENATE($B127,"-",$C127),IN_1B!$B$2:$U$2962,5,FALSE))</f>
        <v>0</v>
      </c>
      <c r="H127" s="744">
        <f>IF(ISERROR(VLOOKUP(CONCATENATE($B127,"-",$C127),IN_1B!$B$2:$U$2962,6,FALSE))=TRUE,"",VLOOKUP(CONCATENATE($B127,"-",$C127),IN_1B!$B$2:$U$2962,6,FALSE))</f>
        <v>0</v>
      </c>
      <c r="I127" s="743">
        <f>IF(ISERROR(VLOOKUP(CONCATENATE($B127,"-",$C127),IN_1B!$B$2:$U$2962,7,FALSE))=TRUE,"",VLOOKUP(CONCATENATE($B127,"-",$C127),IN_1B!$B$2:$U$2962,7,FALSE))</f>
        <v>0</v>
      </c>
      <c r="J127" s="744">
        <f>IF(ISERROR(VLOOKUP(CONCATENATE($B127,"-",$C127),IN_1B!$B$2:$U$2962,8,FALSE))=TRUE,"",VLOOKUP(CONCATENATE($B127,"-",$C127),IN_1B!$B$2:$U$2962,8,FALSE))</f>
        <v>0</v>
      </c>
      <c r="K127" s="743">
        <f>IF(ISERROR(VLOOKUP(CONCATENATE($B127,"-",$C127),IN_1B!$B$2:$U$2962,9,FALSE))=TRUE,"",VLOOKUP(CONCATENATE($B127,"-",$C127),IN_1B!$B$2:$U$2962,9,FALSE))</f>
        <v>0</v>
      </c>
      <c r="L127" s="744">
        <f>IF(ISERROR(VLOOKUP(CONCATENATE($B127,"-",$C127),IN_1B!$B$2:$U$2962,10,FALSE))=TRUE,"",VLOOKUP(CONCATENATE($B127,"-",$C127),IN_1B!$B$2:$U$2962,10,FALSE))</f>
        <v>0</v>
      </c>
      <c r="M127" s="662">
        <f t="shared" si="20"/>
        <v>0</v>
      </c>
      <c r="N127" s="663">
        <f t="shared" si="20"/>
        <v>0</v>
      </c>
    </row>
    <row r="128" spans="1:14">
      <c r="A128" s="659" t="s">
        <v>1276</v>
      </c>
      <c r="B128" s="660" t="s">
        <v>1277</v>
      </c>
      <c r="C128" s="664">
        <v>3</v>
      </c>
      <c r="D128" s="1571" t="str">
        <f t="shared" si="19"/>
        <v/>
      </c>
      <c r="E128" s="743">
        <f>IF(ISERROR(VLOOKUP(CONCATENATE($B128,"-",$C128),IN_1B!$B$2:$U$2962,3,FALSE))=TRUE,"",VLOOKUP(CONCATENATE($B128,"-",$C128),IN_1B!$B$2:$U$2962,3,FALSE))</f>
        <v>0</v>
      </c>
      <c r="F128" s="744">
        <f>IF(ISERROR(VLOOKUP(CONCATENATE($B128,"-",$C128),IN_1B!$B$2:$U$2962,4,FALSE))=TRUE,"",VLOOKUP(CONCATENATE($B128,"-",$C128),IN_1B!$B$2:$U$2962,4,FALSE))</f>
        <v>0</v>
      </c>
      <c r="G128" s="743">
        <f>IF(ISERROR(VLOOKUP(CONCATENATE($B128,"-",$C128),IN_1B!$B$2:$U$2962,5,FALSE))=TRUE,"",VLOOKUP(CONCATENATE($B128,"-",$C128),IN_1B!$B$2:$U$2962,5,FALSE))</f>
        <v>0</v>
      </c>
      <c r="H128" s="744">
        <f>IF(ISERROR(VLOOKUP(CONCATENATE($B128,"-",$C128),IN_1B!$B$2:$U$2962,6,FALSE))=TRUE,"",VLOOKUP(CONCATENATE($B128,"-",$C128),IN_1B!$B$2:$U$2962,6,FALSE))</f>
        <v>0</v>
      </c>
      <c r="I128" s="743">
        <f>IF(ISERROR(VLOOKUP(CONCATENATE($B128,"-",$C128),IN_1B!$B$2:$U$2962,7,FALSE))=TRUE,"",VLOOKUP(CONCATENATE($B128,"-",$C128),IN_1B!$B$2:$U$2962,7,FALSE))</f>
        <v>0</v>
      </c>
      <c r="J128" s="744">
        <f>IF(ISERROR(VLOOKUP(CONCATENATE($B128,"-",$C128),IN_1B!$B$2:$U$2962,8,FALSE))=TRUE,"",VLOOKUP(CONCATENATE($B128,"-",$C128),IN_1B!$B$2:$U$2962,8,FALSE))</f>
        <v>0</v>
      </c>
      <c r="K128" s="743">
        <f>IF(ISERROR(VLOOKUP(CONCATENATE($B128,"-",$C128),IN_1B!$B$2:$U$2962,9,FALSE))=TRUE,"",VLOOKUP(CONCATENATE($B128,"-",$C128),IN_1B!$B$2:$U$2962,9,FALSE))</f>
        <v>0</v>
      </c>
      <c r="L128" s="744">
        <f>IF(ISERROR(VLOOKUP(CONCATENATE($B128,"-",$C128),IN_1B!$B$2:$U$2962,10,FALSE))=TRUE,"",VLOOKUP(CONCATENATE($B128,"-",$C128),IN_1B!$B$2:$U$2962,10,FALSE))</f>
        <v>0</v>
      </c>
      <c r="M128" s="662">
        <f t="shared" si="20"/>
        <v>0</v>
      </c>
      <c r="N128" s="663">
        <f t="shared" si="20"/>
        <v>0</v>
      </c>
    </row>
    <row r="129" spans="1:14">
      <c r="A129" s="659" t="s">
        <v>1278</v>
      </c>
      <c r="B129" s="660" t="s">
        <v>1279</v>
      </c>
      <c r="C129" s="664">
        <v>3</v>
      </c>
      <c r="D129" s="1571" t="str">
        <f t="shared" si="19"/>
        <v/>
      </c>
      <c r="E129" s="743">
        <f>IF(ISERROR(VLOOKUP(CONCATENATE($B129,"-",$C129),IN_1B!$B$2:$U$2962,3,FALSE))=TRUE,"",VLOOKUP(CONCATENATE($B129,"-",$C129),IN_1B!$B$2:$U$2962,3,FALSE))</f>
        <v>0</v>
      </c>
      <c r="F129" s="744">
        <f>IF(ISERROR(VLOOKUP(CONCATENATE($B129,"-",$C129),IN_1B!$B$2:$U$2962,4,FALSE))=TRUE,"",VLOOKUP(CONCATENATE($B129,"-",$C129),IN_1B!$B$2:$U$2962,4,FALSE))</f>
        <v>0</v>
      </c>
      <c r="G129" s="743">
        <f>IF(ISERROR(VLOOKUP(CONCATENATE($B129,"-",$C129),IN_1B!$B$2:$U$2962,5,FALSE))=TRUE,"",VLOOKUP(CONCATENATE($B129,"-",$C129),IN_1B!$B$2:$U$2962,5,FALSE))</f>
        <v>0</v>
      </c>
      <c r="H129" s="744">
        <f>IF(ISERROR(VLOOKUP(CONCATENATE($B129,"-",$C129),IN_1B!$B$2:$U$2962,6,FALSE))=TRUE,"",VLOOKUP(CONCATENATE($B129,"-",$C129),IN_1B!$B$2:$U$2962,6,FALSE))</f>
        <v>0</v>
      </c>
      <c r="I129" s="743">
        <f>IF(ISERROR(VLOOKUP(CONCATENATE($B129,"-",$C129),IN_1B!$B$2:$U$2962,7,FALSE))=TRUE,"",VLOOKUP(CONCATENATE($B129,"-",$C129),IN_1B!$B$2:$U$2962,7,FALSE))</f>
        <v>0</v>
      </c>
      <c r="J129" s="744">
        <f>IF(ISERROR(VLOOKUP(CONCATENATE($B129,"-",$C129),IN_1B!$B$2:$U$2962,8,FALSE))=TRUE,"",VLOOKUP(CONCATENATE($B129,"-",$C129),IN_1B!$B$2:$U$2962,8,FALSE))</f>
        <v>0</v>
      </c>
      <c r="K129" s="743">
        <f>IF(ISERROR(VLOOKUP(CONCATENATE($B129,"-",$C129),IN_1B!$B$2:$U$2962,9,FALSE))=TRUE,"",VLOOKUP(CONCATENATE($B129,"-",$C129),IN_1B!$B$2:$U$2962,9,FALSE))</f>
        <v>0</v>
      </c>
      <c r="L129" s="744">
        <f>IF(ISERROR(VLOOKUP(CONCATENATE($B129,"-",$C129),IN_1B!$B$2:$U$2962,10,FALSE))=TRUE,"",VLOOKUP(CONCATENATE($B129,"-",$C129),IN_1B!$B$2:$U$2962,10,FALSE))</f>
        <v>0</v>
      </c>
      <c r="M129" s="662">
        <f t="shared" si="20"/>
        <v>0</v>
      </c>
      <c r="N129" s="663">
        <f t="shared" si="20"/>
        <v>0</v>
      </c>
    </row>
    <row r="130" spans="1:14">
      <c r="A130" s="659" t="s">
        <v>1280</v>
      </c>
      <c r="B130" s="660" t="s">
        <v>1281</v>
      </c>
      <c r="C130" s="664">
        <v>3</v>
      </c>
      <c r="D130" s="1571" t="str">
        <f t="shared" si="19"/>
        <v/>
      </c>
      <c r="E130" s="743">
        <f>IF(ISERROR(VLOOKUP(CONCATENATE($B130,"-",$C130),IN_1B!$B$2:$U$2962,3,FALSE))=TRUE,"",VLOOKUP(CONCATENATE($B130,"-",$C130),IN_1B!$B$2:$U$2962,3,FALSE))</f>
        <v>0</v>
      </c>
      <c r="F130" s="744">
        <f>IF(ISERROR(VLOOKUP(CONCATENATE($B130,"-",$C130),IN_1B!$B$2:$U$2962,4,FALSE))=TRUE,"",VLOOKUP(CONCATENATE($B130,"-",$C130),IN_1B!$B$2:$U$2962,4,FALSE))</f>
        <v>0</v>
      </c>
      <c r="G130" s="743">
        <f>IF(ISERROR(VLOOKUP(CONCATENATE($B130,"-",$C130),IN_1B!$B$2:$U$2962,5,FALSE))=TRUE,"",VLOOKUP(CONCATENATE($B130,"-",$C130),IN_1B!$B$2:$U$2962,5,FALSE))</f>
        <v>0</v>
      </c>
      <c r="H130" s="744">
        <f>IF(ISERROR(VLOOKUP(CONCATENATE($B130,"-",$C130),IN_1B!$B$2:$U$2962,6,FALSE))=TRUE,"",VLOOKUP(CONCATENATE($B130,"-",$C130),IN_1B!$B$2:$U$2962,6,FALSE))</f>
        <v>0</v>
      </c>
      <c r="I130" s="743">
        <f>IF(ISERROR(VLOOKUP(CONCATENATE($B130,"-",$C130),IN_1B!$B$2:$U$2962,7,FALSE))=TRUE,"",VLOOKUP(CONCATENATE($B130,"-",$C130),IN_1B!$B$2:$U$2962,7,FALSE))</f>
        <v>0</v>
      </c>
      <c r="J130" s="744">
        <f>IF(ISERROR(VLOOKUP(CONCATENATE($B130,"-",$C130),IN_1B!$B$2:$U$2962,8,FALSE))=TRUE,"",VLOOKUP(CONCATENATE($B130,"-",$C130),IN_1B!$B$2:$U$2962,8,FALSE))</f>
        <v>0</v>
      </c>
      <c r="K130" s="743">
        <f>IF(ISERROR(VLOOKUP(CONCATENATE($B130,"-",$C130),IN_1B!$B$2:$U$2962,9,FALSE))=TRUE,"",VLOOKUP(CONCATENATE($B130,"-",$C130),IN_1B!$B$2:$U$2962,9,FALSE))</f>
        <v>0</v>
      </c>
      <c r="L130" s="744">
        <f>IF(ISERROR(VLOOKUP(CONCATENATE($B130,"-",$C130),IN_1B!$B$2:$U$2962,10,FALSE))=TRUE,"",VLOOKUP(CONCATENATE($B130,"-",$C130),IN_1B!$B$2:$U$2962,10,FALSE))</f>
        <v>0</v>
      </c>
      <c r="M130" s="662">
        <f t="shared" si="20"/>
        <v>0</v>
      </c>
      <c r="N130" s="663">
        <f t="shared" si="20"/>
        <v>0</v>
      </c>
    </row>
    <row r="131" spans="1:14">
      <c r="A131" s="659" t="s">
        <v>1282</v>
      </c>
      <c r="B131" s="660" t="s">
        <v>1283</v>
      </c>
      <c r="C131" s="664">
        <v>3</v>
      </c>
      <c r="D131" s="1571" t="str">
        <f t="shared" si="19"/>
        <v/>
      </c>
      <c r="E131" s="743">
        <f>IF(ISERROR(VLOOKUP(CONCATENATE($B131,"-",$C131),IN_1B!$B$2:$U$2962,3,FALSE))=TRUE,"",VLOOKUP(CONCATENATE($B131,"-",$C131),IN_1B!$B$2:$U$2962,3,FALSE))</f>
        <v>0</v>
      </c>
      <c r="F131" s="744">
        <f>IF(ISERROR(VLOOKUP(CONCATENATE($B131,"-",$C131),IN_1B!$B$2:$U$2962,4,FALSE))=TRUE,"",VLOOKUP(CONCATENATE($B131,"-",$C131),IN_1B!$B$2:$U$2962,4,FALSE))</f>
        <v>0</v>
      </c>
      <c r="G131" s="743">
        <f>IF(ISERROR(VLOOKUP(CONCATENATE($B131,"-",$C131),IN_1B!$B$2:$U$2962,5,FALSE))=TRUE,"",VLOOKUP(CONCATENATE($B131,"-",$C131),IN_1B!$B$2:$U$2962,5,FALSE))</f>
        <v>0</v>
      </c>
      <c r="H131" s="744">
        <f>IF(ISERROR(VLOOKUP(CONCATENATE($B131,"-",$C131),IN_1B!$B$2:$U$2962,6,FALSE))=TRUE,"",VLOOKUP(CONCATENATE($B131,"-",$C131),IN_1B!$B$2:$U$2962,6,FALSE))</f>
        <v>0</v>
      </c>
      <c r="I131" s="743">
        <f>IF(ISERROR(VLOOKUP(CONCATENATE($B131,"-",$C131),IN_1B!$B$2:$U$2962,7,FALSE))=TRUE,"",VLOOKUP(CONCATENATE($B131,"-",$C131),IN_1B!$B$2:$U$2962,7,FALSE))</f>
        <v>0</v>
      </c>
      <c r="J131" s="744">
        <f>IF(ISERROR(VLOOKUP(CONCATENATE($B131,"-",$C131),IN_1B!$B$2:$U$2962,8,FALSE))=TRUE,"",VLOOKUP(CONCATENATE($B131,"-",$C131),IN_1B!$B$2:$U$2962,8,FALSE))</f>
        <v>0</v>
      </c>
      <c r="K131" s="743">
        <f>IF(ISERROR(VLOOKUP(CONCATENATE($B131,"-",$C131),IN_1B!$B$2:$U$2962,9,FALSE))=TRUE,"",VLOOKUP(CONCATENATE($B131,"-",$C131),IN_1B!$B$2:$U$2962,9,FALSE))</f>
        <v>0</v>
      </c>
      <c r="L131" s="744">
        <f>IF(ISERROR(VLOOKUP(CONCATENATE($B131,"-",$C131),IN_1B!$B$2:$U$2962,10,FALSE))=TRUE,"",VLOOKUP(CONCATENATE($B131,"-",$C131),IN_1B!$B$2:$U$2962,10,FALSE))</f>
        <v>0</v>
      </c>
      <c r="M131" s="662">
        <f t="shared" si="20"/>
        <v>0</v>
      </c>
      <c r="N131" s="663">
        <f t="shared" si="20"/>
        <v>0</v>
      </c>
    </row>
    <row r="132" spans="1:14">
      <c r="A132" s="659" t="s">
        <v>1284</v>
      </c>
      <c r="B132" s="660" t="s">
        <v>1285</v>
      </c>
      <c r="C132" s="664">
        <v>3</v>
      </c>
      <c r="D132" s="1571" t="str">
        <f t="shared" si="19"/>
        <v/>
      </c>
      <c r="E132" s="743">
        <f>IF(ISERROR(VLOOKUP(CONCATENATE($B132,"-",$C132),IN_1B!$B$2:$U$2962,3,FALSE))=TRUE,"",VLOOKUP(CONCATENATE($B132,"-",$C132),IN_1B!$B$2:$U$2962,3,FALSE))</f>
        <v>0</v>
      </c>
      <c r="F132" s="744">
        <f>IF(ISERROR(VLOOKUP(CONCATENATE($B132,"-",$C132),IN_1B!$B$2:$U$2962,4,FALSE))=TRUE,"",VLOOKUP(CONCATENATE($B132,"-",$C132),IN_1B!$B$2:$U$2962,4,FALSE))</f>
        <v>0</v>
      </c>
      <c r="G132" s="743">
        <f>IF(ISERROR(VLOOKUP(CONCATENATE($B132,"-",$C132),IN_1B!$B$2:$U$2962,5,FALSE))=TRUE,"",VLOOKUP(CONCATENATE($B132,"-",$C132),IN_1B!$B$2:$U$2962,5,FALSE))</f>
        <v>0</v>
      </c>
      <c r="H132" s="744">
        <f>IF(ISERROR(VLOOKUP(CONCATENATE($B132,"-",$C132),IN_1B!$B$2:$U$2962,6,FALSE))=TRUE,"",VLOOKUP(CONCATENATE($B132,"-",$C132),IN_1B!$B$2:$U$2962,6,FALSE))</f>
        <v>0</v>
      </c>
      <c r="I132" s="743">
        <f>IF(ISERROR(VLOOKUP(CONCATENATE($B132,"-",$C132),IN_1B!$B$2:$U$2962,7,FALSE))=TRUE,"",VLOOKUP(CONCATENATE($B132,"-",$C132),IN_1B!$B$2:$U$2962,7,FALSE))</f>
        <v>0</v>
      </c>
      <c r="J132" s="744">
        <f>IF(ISERROR(VLOOKUP(CONCATENATE($B132,"-",$C132),IN_1B!$B$2:$U$2962,8,FALSE))=TRUE,"",VLOOKUP(CONCATENATE($B132,"-",$C132),IN_1B!$B$2:$U$2962,8,FALSE))</f>
        <v>0</v>
      </c>
      <c r="K132" s="743">
        <f>IF(ISERROR(VLOOKUP(CONCATENATE($B132,"-",$C132),IN_1B!$B$2:$U$2962,9,FALSE))=TRUE,"",VLOOKUP(CONCATENATE($B132,"-",$C132),IN_1B!$B$2:$U$2962,9,FALSE))</f>
        <v>0</v>
      </c>
      <c r="L132" s="744">
        <f>IF(ISERROR(VLOOKUP(CONCATENATE($B132,"-",$C132),IN_1B!$B$2:$U$2962,10,FALSE))=TRUE,"",VLOOKUP(CONCATENATE($B132,"-",$C132),IN_1B!$B$2:$U$2962,10,FALSE))</f>
        <v>0</v>
      </c>
      <c r="M132" s="662">
        <f t="shared" si="20"/>
        <v>0</v>
      </c>
      <c r="N132" s="663">
        <f t="shared" si="20"/>
        <v>0</v>
      </c>
    </row>
    <row r="133" spans="1:14" ht="15.75" thickBot="1">
      <c r="A133" s="678" t="s">
        <v>1286</v>
      </c>
      <c r="B133" s="679" t="s">
        <v>1287</v>
      </c>
      <c r="C133" s="680">
        <v>3</v>
      </c>
      <c r="D133" s="1571" t="str">
        <f t="shared" si="19"/>
        <v/>
      </c>
      <c r="E133" s="745">
        <f>IF(ISERROR(VLOOKUP(CONCATENATE($B133,"-",$C133),IN_1B!$B$2:$U$2962,3,FALSE))=TRUE,"",VLOOKUP(CONCATENATE($B133,"-",$C133),IN_1B!$B$2:$U$2962,3,FALSE))</f>
        <v>0</v>
      </c>
      <c r="F133" s="746">
        <f>IF(ISERROR(VLOOKUP(CONCATENATE($B133,"-",$C133),IN_1B!$B$2:$U$2962,4,FALSE))=TRUE,"",VLOOKUP(CONCATENATE($B133,"-",$C133),IN_1B!$B$2:$U$2962,4,FALSE))</f>
        <v>0</v>
      </c>
      <c r="G133" s="745">
        <f>IF(ISERROR(VLOOKUP(CONCATENATE($B133,"-",$C133),IN_1B!$B$2:$U$2962,5,FALSE))=TRUE,"",VLOOKUP(CONCATENATE($B133,"-",$C133),IN_1B!$B$2:$U$2962,5,FALSE))</f>
        <v>0</v>
      </c>
      <c r="H133" s="746">
        <f>IF(ISERROR(VLOOKUP(CONCATENATE($B133,"-",$C133),IN_1B!$B$2:$U$2962,6,FALSE))=TRUE,"",VLOOKUP(CONCATENATE($B133,"-",$C133),IN_1B!$B$2:$U$2962,6,FALSE))</f>
        <v>0</v>
      </c>
      <c r="I133" s="745">
        <f>IF(ISERROR(VLOOKUP(CONCATENATE($B133,"-",$C133),IN_1B!$B$2:$U$2962,7,FALSE))=TRUE,"",VLOOKUP(CONCATENATE($B133,"-",$C133),IN_1B!$B$2:$U$2962,7,FALSE))</f>
        <v>0</v>
      </c>
      <c r="J133" s="746">
        <f>IF(ISERROR(VLOOKUP(CONCATENATE($B133,"-",$C133),IN_1B!$B$2:$U$2962,8,FALSE))=TRUE,"",VLOOKUP(CONCATENATE($B133,"-",$C133),IN_1B!$B$2:$U$2962,8,FALSE))</f>
        <v>0</v>
      </c>
      <c r="K133" s="745">
        <f>IF(ISERROR(VLOOKUP(CONCATENATE($B133,"-",$C133),IN_1B!$B$2:$U$2962,9,FALSE))=TRUE,"",VLOOKUP(CONCATENATE($B133,"-",$C133),IN_1B!$B$2:$U$2962,9,FALSE))</f>
        <v>0</v>
      </c>
      <c r="L133" s="746">
        <f>IF(ISERROR(VLOOKUP(CONCATENATE($B133,"-",$C133),IN_1B!$B$2:$U$2962,10,FALSE))=TRUE,"",VLOOKUP(CONCATENATE($B133,"-",$C133),IN_1B!$B$2:$U$2962,10,FALSE))</f>
        <v>0</v>
      </c>
      <c r="M133" s="666">
        <f t="shared" si="20"/>
        <v>0</v>
      </c>
      <c r="N133" s="667">
        <f t="shared" si="20"/>
        <v>0</v>
      </c>
    </row>
    <row r="134" spans="1:14" ht="15.75" thickBot="1">
      <c r="A134" s="681" t="s">
        <v>1288</v>
      </c>
      <c r="B134" s="676"/>
      <c r="C134" s="676"/>
      <c r="D134" s="1571"/>
      <c r="E134" s="747"/>
      <c r="F134" s="602"/>
      <c r="G134" s="602"/>
      <c r="H134" s="602"/>
      <c r="I134" s="602"/>
      <c r="J134" s="602"/>
      <c r="K134" s="602"/>
      <c r="L134" s="602"/>
      <c r="M134" s="671"/>
      <c r="N134" s="672"/>
    </row>
    <row r="135" spans="1:14">
      <c r="A135" s="653" t="s">
        <v>1289</v>
      </c>
      <c r="B135" s="677" t="s">
        <v>1290</v>
      </c>
      <c r="C135" s="661">
        <v>3</v>
      </c>
      <c r="D135" s="1571" t="str">
        <f t="shared" ref="D135:D140" si="21">CONCATENATE(D$101)</f>
        <v/>
      </c>
      <c r="E135" s="741">
        <f>IF(ISERROR(VLOOKUP(CONCATENATE($B135,"-",$C135),IN_1B!$B$2:$U$2962,3,FALSE))=TRUE,"",VLOOKUP(CONCATENATE($B135,"-",$C135),IN_1B!$B$2:$U$2962,3,FALSE))</f>
        <v>0</v>
      </c>
      <c r="F135" s="742">
        <f>IF(ISERROR(VLOOKUP(CONCATENATE($B135,"-",$C135),IN_1B!$B$2:$U$2962,4,FALSE))=TRUE,"",VLOOKUP(CONCATENATE($B135,"-",$C135),IN_1B!$B$2:$U$2962,4,FALSE))</f>
        <v>0</v>
      </c>
      <c r="G135" s="741">
        <f>IF(ISERROR(VLOOKUP(CONCATENATE($B135,"-",$C135),IN_1B!$B$2:$U$2962,5,FALSE))=TRUE,"",VLOOKUP(CONCATENATE($B135,"-",$C135),IN_1B!$B$2:$U$2962,5,FALSE))</f>
        <v>0</v>
      </c>
      <c r="H135" s="742">
        <f>IF(ISERROR(VLOOKUP(CONCATENATE($B135,"-",$C135),IN_1B!$B$2:$U$2962,6,FALSE))=TRUE,"",VLOOKUP(CONCATENATE($B135,"-",$C135),IN_1B!$B$2:$U$2962,6,FALSE))</f>
        <v>0</v>
      </c>
      <c r="I135" s="741">
        <f>IF(ISERROR(VLOOKUP(CONCATENATE($B135,"-",$C135),IN_1B!$B$2:$U$2962,7,FALSE))=TRUE,"",VLOOKUP(CONCATENATE($B135,"-",$C135),IN_1B!$B$2:$U$2962,7,FALSE))</f>
        <v>0</v>
      </c>
      <c r="J135" s="742">
        <f>IF(ISERROR(VLOOKUP(CONCATENATE($B135,"-",$C135),IN_1B!$B$2:$U$2962,8,FALSE))=TRUE,"",VLOOKUP(CONCATENATE($B135,"-",$C135),IN_1B!$B$2:$U$2962,8,FALSE))</f>
        <v>0</v>
      </c>
      <c r="K135" s="741">
        <f>IF(ISERROR(VLOOKUP(CONCATENATE($B135,"-",$C135),IN_1B!$B$2:$U$2962,9,FALSE))=TRUE,"",VLOOKUP(CONCATENATE($B135,"-",$C135),IN_1B!$B$2:$U$2962,9,FALSE))</f>
        <v>0</v>
      </c>
      <c r="L135" s="742">
        <f>IF(ISERROR(VLOOKUP(CONCATENATE($B135,"-",$C135),IN_1B!$B$2:$U$2962,10,FALSE))=TRUE,"",VLOOKUP(CONCATENATE($B135,"-",$C135),IN_1B!$B$2:$U$2962,10,FALSE))</f>
        <v>0</v>
      </c>
      <c r="M135" s="656">
        <f t="shared" ref="M135:N140" si="22">E135+G135</f>
        <v>0</v>
      </c>
      <c r="N135" s="657">
        <f t="shared" si="22"/>
        <v>0</v>
      </c>
    </row>
    <row r="136" spans="1:14">
      <c r="A136" s="659" t="s">
        <v>1291</v>
      </c>
      <c r="B136" s="660" t="s">
        <v>1292</v>
      </c>
      <c r="C136" s="664">
        <v>3</v>
      </c>
      <c r="D136" s="1571" t="str">
        <f t="shared" si="21"/>
        <v/>
      </c>
      <c r="E136" s="743">
        <f>IF(ISERROR(VLOOKUP(CONCATENATE($B136,"-",$C136),IN_1B!$B$2:$U$2962,3,FALSE))=TRUE,"",VLOOKUP(CONCATENATE($B136,"-",$C136),IN_1B!$B$2:$U$2962,3,FALSE))</f>
        <v>0</v>
      </c>
      <c r="F136" s="744">
        <f>IF(ISERROR(VLOOKUP(CONCATENATE($B136,"-",$C136),IN_1B!$B$2:$U$2962,4,FALSE))=TRUE,"",VLOOKUP(CONCATENATE($B136,"-",$C136),IN_1B!$B$2:$U$2962,4,FALSE))</f>
        <v>0</v>
      </c>
      <c r="G136" s="743">
        <f>IF(ISERROR(VLOOKUP(CONCATENATE($B136,"-",$C136),IN_1B!$B$2:$U$2962,5,FALSE))=TRUE,"",VLOOKUP(CONCATENATE($B136,"-",$C136),IN_1B!$B$2:$U$2962,5,FALSE))</f>
        <v>0</v>
      </c>
      <c r="H136" s="744">
        <f>IF(ISERROR(VLOOKUP(CONCATENATE($B136,"-",$C136),IN_1B!$B$2:$U$2962,6,FALSE))=TRUE,"",VLOOKUP(CONCATENATE($B136,"-",$C136),IN_1B!$B$2:$U$2962,6,FALSE))</f>
        <v>0</v>
      </c>
      <c r="I136" s="743">
        <f>IF(ISERROR(VLOOKUP(CONCATENATE($B136,"-",$C136),IN_1B!$B$2:$U$2962,7,FALSE))=TRUE,"",VLOOKUP(CONCATENATE($B136,"-",$C136),IN_1B!$B$2:$U$2962,7,FALSE))</f>
        <v>0</v>
      </c>
      <c r="J136" s="744">
        <f>IF(ISERROR(VLOOKUP(CONCATENATE($B136,"-",$C136),IN_1B!$B$2:$U$2962,8,FALSE))=TRUE,"",VLOOKUP(CONCATENATE($B136,"-",$C136),IN_1B!$B$2:$U$2962,8,FALSE))</f>
        <v>0</v>
      </c>
      <c r="K136" s="743">
        <f>IF(ISERROR(VLOOKUP(CONCATENATE($B136,"-",$C136),IN_1B!$B$2:$U$2962,9,FALSE))=TRUE,"",VLOOKUP(CONCATENATE($B136,"-",$C136),IN_1B!$B$2:$U$2962,9,FALSE))</f>
        <v>0</v>
      </c>
      <c r="L136" s="744">
        <f>IF(ISERROR(VLOOKUP(CONCATENATE($B136,"-",$C136),IN_1B!$B$2:$U$2962,10,FALSE))=TRUE,"",VLOOKUP(CONCATENATE($B136,"-",$C136),IN_1B!$B$2:$U$2962,10,FALSE))</f>
        <v>0</v>
      </c>
      <c r="M136" s="662">
        <f t="shared" si="22"/>
        <v>0</v>
      </c>
      <c r="N136" s="663">
        <f t="shared" si="22"/>
        <v>0</v>
      </c>
    </row>
    <row r="137" spans="1:14">
      <c r="A137" s="659" t="s">
        <v>1293</v>
      </c>
      <c r="B137" s="660" t="s">
        <v>1294</v>
      </c>
      <c r="C137" s="664">
        <v>3</v>
      </c>
      <c r="D137" s="1571" t="str">
        <f t="shared" si="21"/>
        <v/>
      </c>
      <c r="E137" s="743">
        <f>IF(ISERROR(VLOOKUP(CONCATENATE($B137,"-",$C137),IN_1B!$B$2:$U$2962,3,FALSE))=TRUE,"",VLOOKUP(CONCATENATE($B137,"-",$C137),IN_1B!$B$2:$U$2962,3,FALSE))</f>
        <v>0</v>
      </c>
      <c r="F137" s="744">
        <f>IF(ISERROR(VLOOKUP(CONCATENATE($B137,"-",$C137),IN_1B!$B$2:$U$2962,4,FALSE))=TRUE,"",VLOOKUP(CONCATENATE($B137,"-",$C137),IN_1B!$B$2:$U$2962,4,FALSE))</f>
        <v>0</v>
      </c>
      <c r="G137" s="743">
        <f>IF(ISERROR(VLOOKUP(CONCATENATE($B137,"-",$C137),IN_1B!$B$2:$U$2962,5,FALSE))=TRUE,"",VLOOKUP(CONCATENATE($B137,"-",$C137),IN_1B!$B$2:$U$2962,5,FALSE))</f>
        <v>0</v>
      </c>
      <c r="H137" s="744">
        <f>IF(ISERROR(VLOOKUP(CONCATENATE($B137,"-",$C137),IN_1B!$B$2:$U$2962,6,FALSE))=TRUE,"",VLOOKUP(CONCATENATE($B137,"-",$C137),IN_1B!$B$2:$U$2962,6,FALSE))</f>
        <v>0</v>
      </c>
      <c r="I137" s="743">
        <f>IF(ISERROR(VLOOKUP(CONCATENATE($B137,"-",$C137),IN_1B!$B$2:$U$2962,7,FALSE))=TRUE,"",VLOOKUP(CONCATENATE($B137,"-",$C137),IN_1B!$B$2:$U$2962,7,FALSE))</f>
        <v>0</v>
      </c>
      <c r="J137" s="744">
        <f>IF(ISERROR(VLOOKUP(CONCATENATE($B137,"-",$C137),IN_1B!$B$2:$U$2962,8,FALSE))=TRUE,"",VLOOKUP(CONCATENATE($B137,"-",$C137),IN_1B!$B$2:$U$2962,8,FALSE))</f>
        <v>0</v>
      </c>
      <c r="K137" s="743">
        <f>IF(ISERROR(VLOOKUP(CONCATENATE($B137,"-",$C137),IN_1B!$B$2:$U$2962,9,FALSE))=TRUE,"",VLOOKUP(CONCATENATE($B137,"-",$C137),IN_1B!$B$2:$U$2962,9,FALSE))</f>
        <v>0</v>
      </c>
      <c r="L137" s="744">
        <f>IF(ISERROR(VLOOKUP(CONCATENATE($B137,"-",$C137),IN_1B!$B$2:$U$2962,10,FALSE))=TRUE,"",VLOOKUP(CONCATENATE($B137,"-",$C137),IN_1B!$B$2:$U$2962,10,FALSE))</f>
        <v>0</v>
      </c>
      <c r="M137" s="662">
        <f t="shared" si="22"/>
        <v>0</v>
      </c>
      <c r="N137" s="663">
        <f t="shared" si="22"/>
        <v>0</v>
      </c>
    </row>
    <row r="138" spans="1:14">
      <c r="A138" s="659" t="s">
        <v>1295</v>
      </c>
      <c r="B138" s="660" t="s">
        <v>1296</v>
      </c>
      <c r="C138" s="664">
        <v>3</v>
      </c>
      <c r="D138" s="1571" t="str">
        <f t="shared" si="21"/>
        <v/>
      </c>
      <c r="E138" s="743">
        <f>IF(ISERROR(VLOOKUP(CONCATENATE($B138,"-",$C138),IN_1B!$B$2:$U$2962,3,FALSE))=TRUE,"",VLOOKUP(CONCATENATE($B138,"-",$C138),IN_1B!$B$2:$U$2962,3,FALSE))</f>
        <v>0</v>
      </c>
      <c r="F138" s="744">
        <f>IF(ISERROR(VLOOKUP(CONCATENATE($B138,"-",$C138),IN_1B!$B$2:$U$2962,4,FALSE))=TRUE,"",VLOOKUP(CONCATENATE($B138,"-",$C138),IN_1B!$B$2:$U$2962,4,FALSE))</f>
        <v>0</v>
      </c>
      <c r="G138" s="743">
        <f>IF(ISERROR(VLOOKUP(CONCATENATE($B138,"-",$C138),IN_1B!$B$2:$U$2962,5,FALSE))=TRUE,"",VLOOKUP(CONCATENATE($B138,"-",$C138),IN_1B!$B$2:$U$2962,5,FALSE))</f>
        <v>0</v>
      </c>
      <c r="H138" s="744">
        <f>IF(ISERROR(VLOOKUP(CONCATENATE($B138,"-",$C138),IN_1B!$B$2:$U$2962,6,FALSE))=TRUE,"",VLOOKUP(CONCATENATE($B138,"-",$C138),IN_1B!$B$2:$U$2962,6,FALSE))</f>
        <v>0</v>
      </c>
      <c r="I138" s="743">
        <f>IF(ISERROR(VLOOKUP(CONCATENATE($B138,"-",$C138),IN_1B!$B$2:$U$2962,7,FALSE))=TRUE,"",VLOOKUP(CONCATENATE($B138,"-",$C138),IN_1B!$B$2:$U$2962,7,FALSE))</f>
        <v>0</v>
      </c>
      <c r="J138" s="744">
        <f>IF(ISERROR(VLOOKUP(CONCATENATE($B138,"-",$C138),IN_1B!$B$2:$U$2962,8,FALSE))=TRUE,"",VLOOKUP(CONCATENATE($B138,"-",$C138),IN_1B!$B$2:$U$2962,8,FALSE))</f>
        <v>0</v>
      </c>
      <c r="K138" s="743">
        <f>IF(ISERROR(VLOOKUP(CONCATENATE($B138,"-",$C138),IN_1B!$B$2:$U$2962,9,FALSE))=TRUE,"",VLOOKUP(CONCATENATE($B138,"-",$C138),IN_1B!$B$2:$U$2962,9,FALSE))</f>
        <v>0</v>
      </c>
      <c r="L138" s="744">
        <f>IF(ISERROR(VLOOKUP(CONCATENATE($B138,"-",$C138),IN_1B!$B$2:$U$2962,10,FALSE))=TRUE,"",VLOOKUP(CONCATENATE($B138,"-",$C138),IN_1B!$B$2:$U$2962,10,FALSE))</f>
        <v>0</v>
      </c>
      <c r="M138" s="662">
        <f t="shared" si="22"/>
        <v>0</v>
      </c>
      <c r="N138" s="663">
        <f t="shared" si="22"/>
        <v>0</v>
      </c>
    </row>
    <row r="139" spans="1:14">
      <c r="A139" s="659" t="s">
        <v>1297</v>
      </c>
      <c r="B139" s="660" t="s">
        <v>1298</v>
      </c>
      <c r="C139" s="664">
        <v>3</v>
      </c>
      <c r="D139" s="1571" t="str">
        <f t="shared" si="21"/>
        <v/>
      </c>
      <c r="E139" s="743">
        <f>IF(ISERROR(VLOOKUP(CONCATENATE($B139,"-",$C139),IN_1B!$B$2:$U$2962,3,FALSE))=TRUE,"",VLOOKUP(CONCATENATE($B139,"-",$C139),IN_1B!$B$2:$U$2962,3,FALSE))</f>
        <v>0</v>
      </c>
      <c r="F139" s="744">
        <f>IF(ISERROR(VLOOKUP(CONCATENATE($B139,"-",$C139),IN_1B!$B$2:$U$2962,4,FALSE))=TRUE,"",VLOOKUP(CONCATENATE($B139,"-",$C139),IN_1B!$B$2:$U$2962,4,FALSE))</f>
        <v>0</v>
      </c>
      <c r="G139" s="743">
        <f>IF(ISERROR(VLOOKUP(CONCATENATE($B139,"-",$C139),IN_1B!$B$2:$U$2962,5,FALSE))=TRUE,"",VLOOKUP(CONCATENATE($B139,"-",$C139),IN_1B!$B$2:$U$2962,5,FALSE))</f>
        <v>0</v>
      </c>
      <c r="H139" s="744">
        <f>IF(ISERROR(VLOOKUP(CONCATENATE($B139,"-",$C139),IN_1B!$B$2:$U$2962,6,FALSE))=TRUE,"",VLOOKUP(CONCATENATE($B139,"-",$C139),IN_1B!$B$2:$U$2962,6,FALSE))</f>
        <v>0</v>
      </c>
      <c r="I139" s="743">
        <f>IF(ISERROR(VLOOKUP(CONCATENATE($B139,"-",$C139),IN_1B!$B$2:$U$2962,7,FALSE))=TRUE,"",VLOOKUP(CONCATENATE($B139,"-",$C139),IN_1B!$B$2:$U$2962,7,FALSE))</f>
        <v>0</v>
      </c>
      <c r="J139" s="744">
        <f>IF(ISERROR(VLOOKUP(CONCATENATE($B139,"-",$C139),IN_1B!$B$2:$U$2962,8,FALSE))=TRUE,"",VLOOKUP(CONCATENATE($B139,"-",$C139),IN_1B!$B$2:$U$2962,8,FALSE))</f>
        <v>0</v>
      </c>
      <c r="K139" s="743">
        <f>IF(ISERROR(VLOOKUP(CONCATENATE($B139,"-",$C139),IN_1B!$B$2:$U$2962,9,FALSE))=TRUE,"",VLOOKUP(CONCATENATE($B139,"-",$C139),IN_1B!$B$2:$U$2962,9,FALSE))</f>
        <v>0</v>
      </c>
      <c r="L139" s="744">
        <f>IF(ISERROR(VLOOKUP(CONCATENATE($B139,"-",$C139),IN_1B!$B$2:$U$2962,10,FALSE))=TRUE,"",VLOOKUP(CONCATENATE($B139,"-",$C139),IN_1B!$B$2:$U$2962,10,FALSE))</f>
        <v>0</v>
      </c>
      <c r="M139" s="662">
        <f t="shared" si="22"/>
        <v>0</v>
      </c>
      <c r="N139" s="663">
        <f t="shared" si="22"/>
        <v>0</v>
      </c>
    </row>
    <row r="140" spans="1:14" ht="15.75" thickBot="1">
      <c r="A140" s="659" t="s">
        <v>1299</v>
      </c>
      <c r="B140" s="682" t="s">
        <v>1300</v>
      </c>
      <c r="C140" s="683">
        <v>3</v>
      </c>
      <c r="D140" s="1571" t="str">
        <f t="shared" si="21"/>
        <v/>
      </c>
      <c r="E140" s="745">
        <f>IF(ISERROR(VLOOKUP(CONCATENATE($B140,"-",$C140),IN_1B!$B$2:$U$2962,3,FALSE))=TRUE,"",VLOOKUP(CONCATENATE($B140,"-",$C140),IN_1B!$B$2:$U$2962,3,FALSE))</f>
        <v>0</v>
      </c>
      <c r="F140" s="746">
        <f>IF(ISERROR(VLOOKUP(CONCATENATE($B140,"-",$C140),IN_1B!$B$2:$U$2962,4,FALSE))=TRUE,"",VLOOKUP(CONCATENATE($B140,"-",$C140),IN_1B!$B$2:$U$2962,4,FALSE))</f>
        <v>0</v>
      </c>
      <c r="G140" s="745">
        <f>IF(ISERROR(VLOOKUP(CONCATENATE($B140,"-",$C140),IN_1B!$B$2:$U$2962,5,FALSE))=TRUE,"",VLOOKUP(CONCATENATE($B140,"-",$C140),IN_1B!$B$2:$U$2962,5,FALSE))</f>
        <v>0</v>
      </c>
      <c r="H140" s="746">
        <f>IF(ISERROR(VLOOKUP(CONCATENATE($B140,"-",$C140),IN_1B!$B$2:$U$2962,6,FALSE))=TRUE,"",VLOOKUP(CONCATENATE($B140,"-",$C140),IN_1B!$B$2:$U$2962,6,FALSE))</f>
        <v>0</v>
      </c>
      <c r="I140" s="745">
        <f>IF(ISERROR(VLOOKUP(CONCATENATE($B140,"-",$C140),IN_1B!$B$2:$U$2962,7,FALSE))=TRUE,"",VLOOKUP(CONCATENATE($B140,"-",$C140),IN_1B!$B$2:$U$2962,7,FALSE))</f>
        <v>0</v>
      </c>
      <c r="J140" s="746">
        <f>IF(ISERROR(VLOOKUP(CONCATENATE($B140,"-",$C140),IN_1B!$B$2:$U$2962,8,FALSE))=TRUE,"",VLOOKUP(CONCATENATE($B140,"-",$C140),IN_1B!$B$2:$U$2962,8,FALSE))</f>
        <v>0</v>
      </c>
      <c r="K140" s="745">
        <f>IF(ISERROR(VLOOKUP(CONCATENATE($B140,"-",$C140),IN_1B!$B$2:$U$2962,9,FALSE))=TRUE,"",VLOOKUP(CONCATENATE($B140,"-",$C140),IN_1B!$B$2:$U$2962,9,FALSE))</f>
        <v>0</v>
      </c>
      <c r="L140" s="746">
        <f>IF(ISERROR(VLOOKUP(CONCATENATE($B140,"-",$C140),IN_1B!$B$2:$U$2962,10,FALSE))=TRUE,"",VLOOKUP(CONCATENATE($B140,"-",$C140),IN_1B!$B$2:$U$2962,10,FALSE))</f>
        <v>0</v>
      </c>
      <c r="M140" s="666">
        <f t="shared" si="22"/>
        <v>0</v>
      </c>
      <c r="N140" s="667">
        <f t="shared" si="22"/>
        <v>0</v>
      </c>
    </row>
    <row r="141" spans="1:14" ht="15.75" thickBot="1">
      <c r="A141" s="681" t="s">
        <v>1301</v>
      </c>
      <c r="B141" s="676"/>
      <c r="C141" s="737"/>
      <c r="D141" s="1571"/>
      <c r="E141" s="747"/>
      <c r="F141" s="602"/>
      <c r="G141" s="602"/>
      <c r="H141" s="602"/>
      <c r="I141" s="602"/>
      <c r="J141" s="602"/>
      <c r="K141" s="602"/>
      <c r="L141" s="602"/>
      <c r="M141" s="671"/>
      <c r="N141" s="672"/>
    </row>
    <row r="142" spans="1:14" ht="15.75" thickBot="1">
      <c r="A142" s="653" t="s">
        <v>1302</v>
      </c>
      <c r="B142" s="654" t="s">
        <v>1303</v>
      </c>
      <c r="C142" s="735">
        <v>3</v>
      </c>
      <c r="D142" s="1571" t="str">
        <f>CONCATENATE(D$101)</f>
        <v/>
      </c>
      <c r="E142" s="741">
        <f>IF(ISERROR(VLOOKUP(CONCATENATE($B142,"-",$C142),IN_1B!$B$2:$U$2962,3,FALSE))=TRUE,"",VLOOKUP(CONCATENATE($B142,"-",$C142),IN_1B!$B$2:$U$2962,3,FALSE))</f>
        <v>0</v>
      </c>
      <c r="F142" s="742">
        <f>IF(ISERROR(VLOOKUP(CONCATENATE($B142,"-",$C142),IN_1B!$B$2:$U$2962,4,FALSE))=TRUE,"",VLOOKUP(CONCATENATE($B142,"-",$C142),IN_1B!$B$2:$U$2962,4,FALSE))</f>
        <v>0</v>
      </c>
      <c r="G142" s="741">
        <f>IF(ISERROR(VLOOKUP(CONCATENATE($B142,"-",$C142),IN_1B!$B$2:$U$2962,5,FALSE))=TRUE,"",VLOOKUP(CONCATENATE($B142,"-",$C142),IN_1B!$B$2:$U$2962,5,FALSE))</f>
        <v>0</v>
      </c>
      <c r="H142" s="742">
        <f>IF(ISERROR(VLOOKUP(CONCATENATE($B142,"-",$C142),IN_1B!$B$2:$U$2962,6,FALSE))=TRUE,"",VLOOKUP(CONCATENATE($B142,"-",$C142),IN_1B!$B$2:$U$2962,6,FALSE))</f>
        <v>0</v>
      </c>
      <c r="I142" s="741">
        <f>IF(ISERROR(VLOOKUP(CONCATENATE($B142,"-",$C142),IN_1B!$B$2:$U$2962,7,FALSE))=TRUE,"",VLOOKUP(CONCATENATE($B142,"-",$C142),IN_1B!$B$2:$U$2962,7,FALSE))</f>
        <v>0</v>
      </c>
      <c r="J142" s="742">
        <f>IF(ISERROR(VLOOKUP(CONCATENATE($B142,"-",$C142),IN_1B!$B$2:$U$2962,8,FALSE))=TRUE,"",VLOOKUP(CONCATENATE($B142,"-",$C142),IN_1B!$B$2:$U$2962,8,FALSE))</f>
        <v>0</v>
      </c>
      <c r="K142" s="741">
        <f>IF(ISERROR(VLOOKUP(CONCATENATE($B142,"-",$C142),IN_1B!$B$2:$U$2962,9,FALSE))=TRUE,"",VLOOKUP(CONCATENATE($B142,"-",$C142),IN_1B!$B$2:$U$2962,9,FALSE))</f>
        <v>0</v>
      </c>
      <c r="L142" s="742">
        <f>IF(ISERROR(VLOOKUP(CONCATENATE($B142,"-",$C142),IN_1B!$B$2:$U$2962,10,FALSE))=TRUE,"",VLOOKUP(CONCATENATE($B142,"-",$C142),IN_1B!$B$2:$U$2962,10,FALSE))</f>
        <v>0</v>
      </c>
      <c r="M142" s="656">
        <f>E142+G142</f>
        <v>0</v>
      </c>
      <c r="N142" s="657">
        <f>F142+H142</f>
        <v>0</v>
      </c>
    </row>
    <row r="143" spans="1:14" ht="15.75" thickBot="1">
      <c r="A143" s="685" t="s">
        <v>555</v>
      </c>
      <c r="B143" s="686"/>
      <c r="C143" s="738"/>
      <c r="D143" s="1571" t="str">
        <f>CONCATENATE(D$101)</f>
        <v/>
      </c>
      <c r="E143" s="688">
        <f t="shared" ref="E143:N143" si="23">SUM(E101:E114,E116:E121,E123:E133,E135:E140,E142)</f>
        <v>0</v>
      </c>
      <c r="F143" s="689">
        <f t="shared" si="23"/>
        <v>0</v>
      </c>
      <c r="G143" s="688">
        <f t="shared" si="23"/>
        <v>0</v>
      </c>
      <c r="H143" s="689">
        <f t="shared" si="23"/>
        <v>0</v>
      </c>
      <c r="I143" s="688">
        <f t="shared" si="23"/>
        <v>0</v>
      </c>
      <c r="J143" s="689">
        <f t="shared" si="23"/>
        <v>0</v>
      </c>
      <c r="K143" s="688">
        <f t="shared" si="23"/>
        <v>0</v>
      </c>
      <c r="L143" s="689">
        <f t="shared" si="23"/>
        <v>0</v>
      </c>
      <c r="M143" s="688">
        <f t="shared" si="23"/>
        <v>0</v>
      </c>
      <c r="N143" s="689">
        <f t="shared" si="23"/>
        <v>0</v>
      </c>
    </row>
    <row r="144" spans="1:14" ht="25.5" customHeight="1">
      <c r="A144" s="2494" t="s">
        <v>1304</v>
      </c>
      <c r="B144" s="2494"/>
      <c r="C144" s="2494"/>
      <c r="D144" s="2494"/>
      <c r="E144" s="2494"/>
      <c r="F144" s="2494"/>
      <c r="G144" s="2494"/>
      <c r="H144" s="2494"/>
      <c r="I144" s="2494"/>
      <c r="J144" s="2494"/>
      <c r="K144" s="2494"/>
      <c r="L144" s="2494"/>
      <c r="M144" s="604"/>
      <c r="N144" s="604"/>
    </row>
    <row r="145" spans="1:14" ht="15.75" thickBot="1"/>
    <row r="146" spans="1:14" ht="15.75" thickBot="1">
      <c r="A146" s="691" t="s">
        <v>1223</v>
      </c>
      <c r="B146" s="692"/>
      <c r="C146" s="693"/>
      <c r="D146" s="1569"/>
      <c r="E146" s="694" t="s">
        <v>32</v>
      </c>
      <c r="F146" s="694" t="s">
        <v>32</v>
      </c>
      <c r="G146" s="694" t="s">
        <v>32</v>
      </c>
      <c r="H146" s="694" t="s">
        <v>32</v>
      </c>
      <c r="I146" s="694" t="s">
        <v>32</v>
      </c>
      <c r="J146" s="694" t="s">
        <v>32</v>
      </c>
      <c r="K146" s="695" t="s">
        <v>32</v>
      </c>
      <c r="L146" s="695" t="s">
        <v>32</v>
      </c>
      <c r="M146" s="696"/>
      <c r="N146" s="697"/>
    </row>
    <row r="147" spans="1:14">
      <c r="A147" s="698" t="s">
        <v>1224</v>
      </c>
      <c r="B147" s="699" t="s">
        <v>1225</v>
      </c>
      <c r="C147" s="700">
        <v>4</v>
      </c>
      <c r="D147" s="1570"/>
      <c r="E147" s="748">
        <f>IF(ISERROR(VLOOKUP(CONCATENATE($B147,"-",$C147),IN_1B!$B$2:$U$2962,3,FALSE))=TRUE,"",VLOOKUP(CONCATENATE($B147,"-",$C147),IN_1B!$B$2:$U$2962,3,FALSE))</f>
        <v>0</v>
      </c>
      <c r="F147" s="749">
        <f>IF(ISERROR(VLOOKUP(CONCATENATE($B147,"-",$C147),IN_1B!$B$2:$U$2962,4,FALSE))=TRUE,"",VLOOKUP(CONCATENATE($B147,"-",$C147),IN_1B!$B$2:$U$2962,4,FALSE))</f>
        <v>0</v>
      </c>
      <c r="G147" s="748">
        <f>IF(ISERROR(VLOOKUP(CONCATENATE($B147,"-",$C147),IN_1B!$B$2:$U$2962,5,FALSE))=TRUE,"",VLOOKUP(CONCATENATE($B147,"-",$C147),IN_1B!$B$2:$U$2962,5,FALSE))</f>
        <v>0</v>
      </c>
      <c r="H147" s="749">
        <f>IF(ISERROR(VLOOKUP(CONCATENATE($B147,"-",$C147),IN_1B!$B$2:$U$2962,6,FALSE))=TRUE,"",VLOOKUP(CONCATENATE($B147,"-",$C147),IN_1B!$B$2:$U$2962,6,FALSE))</f>
        <v>0</v>
      </c>
      <c r="I147" s="748">
        <f>IF(ISERROR(VLOOKUP(CONCATENATE($B147,"-",$C147),IN_1B!$B$2:$U$2962,7,FALSE))=TRUE,"",VLOOKUP(CONCATENATE($B147,"-",$C147),IN_1B!$B$2:$U$2962,7,FALSE))</f>
        <v>0</v>
      </c>
      <c r="J147" s="749">
        <f>IF(ISERROR(VLOOKUP(CONCATENATE($B147,"-",$C147),IN_1B!$B$2:$U$2962,8,FALSE))=TRUE,"",VLOOKUP(CONCATENATE($B147,"-",$C147),IN_1B!$B$2:$U$2962,8,FALSE))</f>
        <v>0</v>
      </c>
      <c r="K147" s="748">
        <f>IF(ISERROR(VLOOKUP(CONCATENATE($B147,"-",$C147),IN_1B!$B$2:$U$2962,9,FALSE))=TRUE,"",VLOOKUP(CONCATENATE($B147,"-",$C147),IN_1B!$B$2:$U$2962,9,FALSE))</f>
        <v>0</v>
      </c>
      <c r="L147" s="749">
        <f>IF(ISERROR(VLOOKUP(CONCATENATE($B147,"-",$C147),IN_1B!$B$2:$U$2962,10,FALSE))=TRUE,"",VLOOKUP(CONCATENATE($B147,"-",$C147),IN_1B!$B$2:$U$2962,10,FALSE))</f>
        <v>0</v>
      </c>
      <c r="M147" s="701">
        <f t="shared" ref="M147:N160" si="24">E147+G147</f>
        <v>0</v>
      </c>
      <c r="N147" s="702">
        <f t="shared" si="24"/>
        <v>0</v>
      </c>
    </row>
    <row r="148" spans="1:14">
      <c r="A148" s="703" t="s">
        <v>1226</v>
      </c>
      <c r="B148" s="704" t="s">
        <v>1227</v>
      </c>
      <c r="C148" s="705">
        <v>4</v>
      </c>
      <c r="D148" s="1571" t="str">
        <f>CONCATENATE(D$147)</f>
        <v/>
      </c>
      <c r="E148" s="750">
        <f>IF(ISERROR(VLOOKUP(CONCATENATE($B148,"-",$C148),IN_1B!$B$2:$U$2962,3,FALSE))=TRUE,"",VLOOKUP(CONCATENATE($B148,"-",$C148),IN_1B!$B$2:$U$2962,3,FALSE))</f>
        <v>0</v>
      </c>
      <c r="F148" s="751">
        <f>IF(ISERROR(VLOOKUP(CONCATENATE($B148,"-",$C148),IN_1B!$B$2:$U$2962,4,FALSE))=TRUE,"",VLOOKUP(CONCATENATE($B148,"-",$C148),IN_1B!$B$2:$U$2962,4,FALSE))</f>
        <v>0</v>
      </c>
      <c r="G148" s="750">
        <f>IF(ISERROR(VLOOKUP(CONCATENATE($B148,"-",$C148),IN_1B!$B$2:$U$2962,5,FALSE))=TRUE,"",VLOOKUP(CONCATENATE($B148,"-",$C148),IN_1B!$B$2:$U$2962,5,FALSE))</f>
        <v>0</v>
      </c>
      <c r="H148" s="751">
        <f>IF(ISERROR(VLOOKUP(CONCATENATE($B148,"-",$C148),IN_1B!$B$2:$U$2962,6,FALSE))=TRUE,"",VLOOKUP(CONCATENATE($B148,"-",$C148),IN_1B!$B$2:$U$2962,6,FALSE))</f>
        <v>0</v>
      </c>
      <c r="I148" s="750">
        <f>IF(ISERROR(VLOOKUP(CONCATENATE($B148,"-",$C148),IN_1B!$B$2:$U$2962,7,FALSE))=TRUE,"",VLOOKUP(CONCATENATE($B148,"-",$C148),IN_1B!$B$2:$U$2962,7,FALSE))</f>
        <v>0</v>
      </c>
      <c r="J148" s="751">
        <f>IF(ISERROR(VLOOKUP(CONCATENATE($B148,"-",$C148),IN_1B!$B$2:$U$2962,8,FALSE))=TRUE,"",VLOOKUP(CONCATENATE($B148,"-",$C148),IN_1B!$B$2:$U$2962,8,FALSE))</f>
        <v>0</v>
      </c>
      <c r="K148" s="750">
        <f>IF(ISERROR(VLOOKUP(CONCATENATE($B148,"-",$C148),IN_1B!$B$2:$U$2962,9,FALSE))=TRUE,"",VLOOKUP(CONCATENATE($B148,"-",$C148),IN_1B!$B$2:$U$2962,9,FALSE))</f>
        <v>0</v>
      </c>
      <c r="L148" s="751">
        <f>IF(ISERROR(VLOOKUP(CONCATENATE($B148,"-",$C148),IN_1B!$B$2:$U$2962,10,FALSE))=TRUE,"",VLOOKUP(CONCATENATE($B148,"-",$C148),IN_1B!$B$2:$U$2962,10,FALSE))</f>
        <v>0</v>
      </c>
      <c r="M148" s="706">
        <f t="shared" si="24"/>
        <v>0</v>
      </c>
      <c r="N148" s="707">
        <f t="shared" si="24"/>
        <v>0</v>
      </c>
    </row>
    <row r="149" spans="1:14">
      <c r="A149" s="703" t="s">
        <v>1228</v>
      </c>
      <c r="B149" s="704" t="s">
        <v>1229</v>
      </c>
      <c r="C149" s="708">
        <v>4</v>
      </c>
      <c r="D149" s="1571" t="str">
        <f t="shared" ref="D149:D160" si="25">CONCATENATE(D$147)</f>
        <v/>
      </c>
      <c r="E149" s="750">
        <f>IF(ISERROR(VLOOKUP(CONCATENATE($B149,"-",$C149),IN_1B!$B$2:$U$2962,3,FALSE))=TRUE,"",VLOOKUP(CONCATENATE($B149,"-",$C149),IN_1B!$B$2:$U$2962,3,FALSE))</f>
        <v>0</v>
      </c>
      <c r="F149" s="751">
        <f>IF(ISERROR(VLOOKUP(CONCATENATE($B149,"-",$C149),IN_1B!$B$2:$U$2962,4,FALSE))=TRUE,"",VLOOKUP(CONCATENATE($B149,"-",$C149),IN_1B!$B$2:$U$2962,4,FALSE))</f>
        <v>0</v>
      </c>
      <c r="G149" s="750">
        <f>IF(ISERROR(VLOOKUP(CONCATENATE($B149,"-",$C149),IN_1B!$B$2:$U$2962,5,FALSE))=TRUE,"",VLOOKUP(CONCATENATE($B149,"-",$C149),IN_1B!$B$2:$U$2962,5,FALSE))</f>
        <v>0</v>
      </c>
      <c r="H149" s="751">
        <f>IF(ISERROR(VLOOKUP(CONCATENATE($B149,"-",$C149),IN_1B!$B$2:$U$2962,6,FALSE))=TRUE,"",VLOOKUP(CONCATENATE($B149,"-",$C149),IN_1B!$B$2:$U$2962,6,FALSE))</f>
        <v>0</v>
      </c>
      <c r="I149" s="750">
        <f>IF(ISERROR(VLOOKUP(CONCATENATE($B149,"-",$C149),IN_1B!$B$2:$U$2962,7,FALSE))=TRUE,"",VLOOKUP(CONCATENATE($B149,"-",$C149),IN_1B!$B$2:$U$2962,7,FALSE))</f>
        <v>0</v>
      </c>
      <c r="J149" s="751">
        <f>IF(ISERROR(VLOOKUP(CONCATENATE($B149,"-",$C149),IN_1B!$B$2:$U$2962,8,FALSE))=TRUE,"",VLOOKUP(CONCATENATE($B149,"-",$C149),IN_1B!$B$2:$U$2962,8,FALSE))</f>
        <v>0</v>
      </c>
      <c r="K149" s="750">
        <f>IF(ISERROR(VLOOKUP(CONCATENATE($B149,"-",$C149),IN_1B!$B$2:$U$2962,9,FALSE))=TRUE,"",VLOOKUP(CONCATENATE($B149,"-",$C149),IN_1B!$B$2:$U$2962,9,FALSE))</f>
        <v>0</v>
      </c>
      <c r="L149" s="751">
        <f>IF(ISERROR(VLOOKUP(CONCATENATE($B149,"-",$C149),IN_1B!$B$2:$U$2962,10,FALSE))=TRUE,"",VLOOKUP(CONCATENATE($B149,"-",$C149),IN_1B!$B$2:$U$2962,10,FALSE))</f>
        <v>0</v>
      </c>
      <c r="M149" s="706">
        <f t="shared" si="24"/>
        <v>0</v>
      </c>
      <c r="N149" s="707">
        <f t="shared" si="24"/>
        <v>0</v>
      </c>
    </row>
    <row r="150" spans="1:14">
      <c r="A150" s="703" t="s">
        <v>1230</v>
      </c>
      <c r="B150" s="704" t="s">
        <v>1231</v>
      </c>
      <c r="C150" s="708">
        <v>4</v>
      </c>
      <c r="D150" s="1571" t="str">
        <f t="shared" si="25"/>
        <v/>
      </c>
      <c r="E150" s="750">
        <f>IF(ISERROR(VLOOKUP(CONCATENATE($B150,"-",$C150),IN_1B!$B$2:$U$2962,3,FALSE))=TRUE,"",VLOOKUP(CONCATENATE($B150,"-",$C150),IN_1B!$B$2:$U$2962,3,FALSE))</f>
        <v>0</v>
      </c>
      <c r="F150" s="751">
        <f>IF(ISERROR(VLOOKUP(CONCATENATE($B150,"-",$C150),IN_1B!$B$2:$U$2962,4,FALSE))=TRUE,"",VLOOKUP(CONCATENATE($B150,"-",$C150),IN_1B!$B$2:$U$2962,4,FALSE))</f>
        <v>0</v>
      </c>
      <c r="G150" s="750">
        <f>IF(ISERROR(VLOOKUP(CONCATENATE($B150,"-",$C150),IN_1B!$B$2:$U$2962,5,FALSE))=TRUE,"",VLOOKUP(CONCATENATE($B150,"-",$C150),IN_1B!$B$2:$U$2962,5,FALSE))</f>
        <v>0</v>
      </c>
      <c r="H150" s="751">
        <f>IF(ISERROR(VLOOKUP(CONCATENATE($B150,"-",$C150),IN_1B!$B$2:$U$2962,6,FALSE))=TRUE,"",VLOOKUP(CONCATENATE($B150,"-",$C150),IN_1B!$B$2:$U$2962,6,FALSE))</f>
        <v>0</v>
      </c>
      <c r="I150" s="750">
        <f>IF(ISERROR(VLOOKUP(CONCATENATE($B150,"-",$C150),IN_1B!$B$2:$U$2962,7,FALSE))=TRUE,"",VLOOKUP(CONCATENATE($B150,"-",$C150),IN_1B!$B$2:$U$2962,7,FALSE))</f>
        <v>0</v>
      </c>
      <c r="J150" s="751">
        <f>IF(ISERROR(VLOOKUP(CONCATENATE($B150,"-",$C150),IN_1B!$B$2:$U$2962,8,FALSE))=TRUE,"",VLOOKUP(CONCATENATE($B150,"-",$C150),IN_1B!$B$2:$U$2962,8,FALSE))</f>
        <v>0</v>
      </c>
      <c r="K150" s="750">
        <f>IF(ISERROR(VLOOKUP(CONCATENATE($B150,"-",$C150),IN_1B!$B$2:$U$2962,9,FALSE))=TRUE,"",VLOOKUP(CONCATENATE($B150,"-",$C150),IN_1B!$B$2:$U$2962,9,FALSE))</f>
        <v>0</v>
      </c>
      <c r="L150" s="751">
        <f>IF(ISERROR(VLOOKUP(CONCATENATE($B150,"-",$C150),IN_1B!$B$2:$U$2962,10,FALSE))=TRUE,"",VLOOKUP(CONCATENATE($B150,"-",$C150),IN_1B!$B$2:$U$2962,10,FALSE))</f>
        <v>0</v>
      </c>
      <c r="M150" s="706">
        <f t="shared" si="24"/>
        <v>0</v>
      </c>
      <c r="N150" s="707">
        <f t="shared" si="24"/>
        <v>0</v>
      </c>
    </row>
    <row r="151" spans="1:14">
      <c r="A151" s="703" t="s">
        <v>1232</v>
      </c>
      <c r="B151" s="704" t="s">
        <v>1233</v>
      </c>
      <c r="C151" s="708">
        <v>4</v>
      </c>
      <c r="D151" s="1571" t="str">
        <f t="shared" si="25"/>
        <v/>
      </c>
      <c r="E151" s="750">
        <f>IF(ISERROR(VLOOKUP(CONCATENATE($B151,"-",$C151),IN_1B!$B$2:$U$2962,3,FALSE))=TRUE,"",VLOOKUP(CONCATENATE($B151,"-",$C151),IN_1B!$B$2:$U$2962,3,FALSE))</f>
        <v>0</v>
      </c>
      <c r="F151" s="751">
        <f>IF(ISERROR(VLOOKUP(CONCATENATE($B151,"-",$C151),IN_1B!$B$2:$U$2962,4,FALSE))=TRUE,"",VLOOKUP(CONCATENATE($B151,"-",$C151),IN_1B!$B$2:$U$2962,4,FALSE))</f>
        <v>0</v>
      </c>
      <c r="G151" s="750">
        <f>IF(ISERROR(VLOOKUP(CONCATENATE($B151,"-",$C151),IN_1B!$B$2:$U$2962,5,FALSE))=TRUE,"",VLOOKUP(CONCATENATE($B151,"-",$C151),IN_1B!$B$2:$U$2962,5,FALSE))</f>
        <v>0</v>
      </c>
      <c r="H151" s="751">
        <f>IF(ISERROR(VLOOKUP(CONCATENATE($B151,"-",$C151),IN_1B!$B$2:$U$2962,6,FALSE))=TRUE,"",VLOOKUP(CONCATENATE($B151,"-",$C151),IN_1B!$B$2:$U$2962,6,FALSE))</f>
        <v>0</v>
      </c>
      <c r="I151" s="750">
        <f>IF(ISERROR(VLOOKUP(CONCATENATE($B151,"-",$C151),IN_1B!$B$2:$U$2962,7,FALSE))=TRUE,"",VLOOKUP(CONCATENATE($B151,"-",$C151),IN_1B!$B$2:$U$2962,7,FALSE))</f>
        <v>0</v>
      </c>
      <c r="J151" s="751">
        <f>IF(ISERROR(VLOOKUP(CONCATENATE($B151,"-",$C151),IN_1B!$B$2:$U$2962,8,FALSE))=TRUE,"",VLOOKUP(CONCATENATE($B151,"-",$C151),IN_1B!$B$2:$U$2962,8,FALSE))</f>
        <v>0</v>
      </c>
      <c r="K151" s="750">
        <f>IF(ISERROR(VLOOKUP(CONCATENATE($B151,"-",$C151),IN_1B!$B$2:$U$2962,9,FALSE))=TRUE,"",VLOOKUP(CONCATENATE($B151,"-",$C151),IN_1B!$B$2:$U$2962,9,FALSE))</f>
        <v>0</v>
      </c>
      <c r="L151" s="751">
        <f>IF(ISERROR(VLOOKUP(CONCATENATE($B151,"-",$C151),IN_1B!$B$2:$U$2962,10,FALSE))=TRUE,"",VLOOKUP(CONCATENATE($B151,"-",$C151),IN_1B!$B$2:$U$2962,10,FALSE))</f>
        <v>0</v>
      </c>
      <c r="M151" s="706">
        <f t="shared" si="24"/>
        <v>0</v>
      </c>
      <c r="N151" s="707">
        <f t="shared" si="24"/>
        <v>0</v>
      </c>
    </row>
    <row r="152" spans="1:14">
      <c r="A152" s="703" t="s">
        <v>1234</v>
      </c>
      <c r="B152" s="704" t="s">
        <v>1235</v>
      </c>
      <c r="C152" s="708">
        <v>4</v>
      </c>
      <c r="D152" s="1571" t="str">
        <f t="shared" si="25"/>
        <v/>
      </c>
      <c r="E152" s="750">
        <f>IF(ISERROR(VLOOKUP(CONCATENATE($B152,"-",$C152),IN_1B!$B$2:$U$2962,3,FALSE))=TRUE,"",VLOOKUP(CONCATENATE($B152,"-",$C152),IN_1B!$B$2:$U$2962,3,FALSE))</f>
        <v>0</v>
      </c>
      <c r="F152" s="751">
        <f>IF(ISERROR(VLOOKUP(CONCATENATE($B152,"-",$C152),IN_1B!$B$2:$U$2962,4,FALSE))=TRUE,"",VLOOKUP(CONCATENATE($B152,"-",$C152),IN_1B!$B$2:$U$2962,4,FALSE))</f>
        <v>0</v>
      </c>
      <c r="G152" s="750">
        <f>IF(ISERROR(VLOOKUP(CONCATENATE($B152,"-",$C152),IN_1B!$B$2:$U$2962,5,FALSE))=TRUE,"",VLOOKUP(CONCATENATE($B152,"-",$C152),IN_1B!$B$2:$U$2962,5,FALSE))</f>
        <v>0</v>
      </c>
      <c r="H152" s="751">
        <f>IF(ISERROR(VLOOKUP(CONCATENATE($B152,"-",$C152),IN_1B!$B$2:$U$2962,6,FALSE))=TRUE,"",VLOOKUP(CONCATENATE($B152,"-",$C152),IN_1B!$B$2:$U$2962,6,FALSE))</f>
        <v>0</v>
      </c>
      <c r="I152" s="750">
        <f>IF(ISERROR(VLOOKUP(CONCATENATE($B152,"-",$C152),IN_1B!$B$2:$U$2962,7,FALSE))=TRUE,"",VLOOKUP(CONCATENATE($B152,"-",$C152),IN_1B!$B$2:$U$2962,7,FALSE))</f>
        <v>0</v>
      </c>
      <c r="J152" s="751">
        <f>IF(ISERROR(VLOOKUP(CONCATENATE($B152,"-",$C152),IN_1B!$B$2:$U$2962,8,FALSE))=TRUE,"",VLOOKUP(CONCATENATE($B152,"-",$C152),IN_1B!$B$2:$U$2962,8,FALSE))</f>
        <v>0</v>
      </c>
      <c r="K152" s="750">
        <f>IF(ISERROR(VLOOKUP(CONCATENATE($B152,"-",$C152),IN_1B!$B$2:$U$2962,9,FALSE))=TRUE,"",VLOOKUP(CONCATENATE($B152,"-",$C152),IN_1B!$B$2:$U$2962,9,FALSE))</f>
        <v>0</v>
      </c>
      <c r="L152" s="751">
        <f>IF(ISERROR(VLOOKUP(CONCATENATE($B152,"-",$C152),IN_1B!$B$2:$U$2962,10,FALSE))=TRUE,"",VLOOKUP(CONCATENATE($B152,"-",$C152),IN_1B!$B$2:$U$2962,10,FALSE))</f>
        <v>0</v>
      </c>
      <c r="M152" s="706">
        <f t="shared" si="24"/>
        <v>0</v>
      </c>
      <c r="N152" s="707">
        <f t="shared" si="24"/>
        <v>0</v>
      </c>
    </row>
    <row r="153" spans="1:14">
      <c r="A153" s="703" t="s">
        <v>1236</v>
      </c>
      <c r="B153" s="704" t="s">
        <v>1237</v>
      </c>
      <c r="C153" s="708">
        <v>4</v>
      </c>
      <c r="D153" s="1571" t="str">
        <f t="shared" si="25"/>
        <v/>
      </c>
      <c r="E153" s="750">
        <f>IF(ISERROR(VLOOKUP(CONCATENATE($B153,"-",$C153),IN_1B!$B$2:$U$2962,3,FALSE))=TRUE,"",VLOOKUP(CONCATENATE($B153,"-",$C153),IN_1B!$B$2:$U$2962,3,FALSE))</f>
        <v>0</v>
      </c>
      <c r="F153" s="751">
        <f>IF(ISERROR(VLOOKUP(CONCATENATE($B153,"-",$C153),IN_1B!$B$2:$U$2962,4,FALSE))=TRUE,"",VLOOKUP(CONCATENATE($B153,"-",$C153),IN_1B!$B$2:$U$2962,4,FALSE))</f>
        <v>0</v>
      </c>
      <c r="G153" s="750">
        <f>IF(ISERROR(VLOOKUP(CONCATENATE($B153,"-",$C153),IN_1B!$B$2:$U$2962,5,FALSE))=TRUE,"",VLOOKUP(CONCATENATE($B153,"-",$C153),IN_1B!$B$2:$U$2962,5,FALSE))</f>
        <v>0</v>
      </c>
      <c r="H153" s="751">
        <f>IF(ISERROR(VLOOKUP(CONCATENATE($B153,"-",$C153),IN_1B!$B$2:$U$2962,6,FALSE))=TRUE,"",VLOOKUP(CONCATENATE($B153,"-",$C153),IN_1B!$B$2:$U$2962,6,FALSE))</f>
        <v>0</v>
      </c>
      <c r="I153" s="750">
        <f>IF(ISERROR(VLOOKUP(CONCATENATE($B153,"-",$C153),IN_1B!$B$2:$U$2962,7,FALSE))=TRUE,"",VLOOKUP(CONCATENATE($B153,"-",$C153),IN_1B!$B$2:$U$2962,7,FALSE))</f>
        <v>0</v>
      </c>
      <c r="J153" s="751">
        <f>IF(ISERROR(VLOOKUP(CONCATENATE($B153,"-",$C153),IN_1B!$B$2:$U$2962,8,FALSE))=TRUE,"",VLOOKUP(CONCATENATE($B153,"-",$C153),IN_1B!$B$2:$U$2962,8,FALSE))</f>
        <v>0</v>
      </c>
      <c r="K153" s="750">
        <f>IF(ISERROR(VLOOKUP(CONCATENATE($B153,"-",$C153),IN_1B!$B$2:$U$2962,9,FALSE))=TRUE,"",VLOOKUP(CONCATENATE($B153,"-",$C153),IN_1B!$B$2:$U$2962,9,FALSE))</f>
        <v>0</v>
      </c>
      <c r="L153" s="751">
        <f>IF(ISERROR(VLOOKUP(CONCATENATE($B153,"-",$C153),IN_1B!$B$2:$U$2962,10,FALSE))=TRUE,"",VLOOKUP(CONCATENATE($B153,"-",$C153),IN_1B!$B$2:$U$2962,10,FALSE))</f>
        <v>0</v>
      </c>
      <c r="M153" s="706">
        <f t="shared" si="24"/>
        <v>0</v>
      </c>
      <c r="N153" s="707">
        <f t="shared" si="24"/>
        <v>0</v>
      </c>
    </row>
    <row r="154" spans="1:14">
      <c r="A154" s="703" t="s">
        <v>1238</v>
      </c>
      <c r="B154" s="704" t="s">
        <v>1239</v>
      </c>
      <c r="C154" s="708">
        <v>4</v>
      </c>
      <c r="D154" s="1571" t="str">
        <f t="shared" si="25"/>
        <v/>
      </c>
      <c r="E154" s="750">
        <f>IF(ISERROR(VLOOKUP(CONCATENATE($B154,"-",$C154),IN_1B!$B$2:$U$2962,3,FALSE))=TRUE,"",VLOOKUP(CONCATENATE($B154,"-",$C154),IN_1B!$B$2:$U$2962,3,FALSE))</f>
        <v>0</v>
      </c>
      <c r="F154" s="751">
        <f>IF(ISERROR(VLOOKUP(CONCATENATE($B154,"-",$C154),IN_1B!$B$2:$U$2962,4,FALSE))=TRUE,"",VLOOKUP(CONCATENATE($B154,"-",$C154),IN_1B!$B$2:$U$2962,4,FALSE))</f>
        <v>0</v>
      </c>
      <c r="G154" s="750">
        <f>IF(ISERROR(VLOOKUP(CONCATENATE($B154,"-",$C154),IN_1B!$B$2:$U$2962,5,FALSE))=TRUE,"",VLOOKUP(CONCATENATE($B154,"-",$C154),IN_1B!$B$2:$U$2962,5,FALSE))</f>
        <v>0</v>
      </c>
      <c r="H154" s="751">
        <f>IF(ISERROR(VLOOKUP(CONCATENATE($B154,"-",$C154),IN_1B!$B$2:$U$2962,6,FALSE))=TRUE,"",VLOOKUP(CONCATENATE($B154,"-",$C154),IN_1B!$B$2:$U$2962,6,FALSE))</f>
        <v>0</v>
      </c>
      <c r="I154" s="750">
        <f>IF(ISERROR(VLOOKUP(CONCATENATE($B154,"-",$C154),IN_1B!$B$2:$U$2962,7,FALSE))=TRUE,"",VLOOKUP(CONCATENATE($B154,"-",$C154),IN_1B!$B$2:$U$2962,7,FALSE))</f>
        <v>0</v>
      </c>
      <c r="J154" s="751">
        <f>IF(ISERROR(VLOOKUP(CONCATENATE($B154,"-",$C154),IN_1B!$B$2:$U$2962,8,FALSE))=TRUE,"",VLOOKUP(CONCATENATE($B154,"-",$C154),IN_1B!$B$2:$U$2962,8,FALSE))</f>
        <v>0</v>
      </c>
      <c r="K154" s="750">
        <f>IF(ISERROR(VLOOKUP(CONCATENATE($B154,"-",$C154),IN_1B!$B$2:$U$2962,9,FALSE))=TRUE,"",VLOOKUP(CONCATENATE($B154,"-",$C154),IN_1B!$B$2:$U$2962,9,FALSE))</f>
        <v>0</v>
      </c>
      <c r="L154" s="751">
        <f>IF(ISERROR(VLOOKUP(CONCATENATE($B154,"-",$C154),IN_1B!$B$2:$U$2962,10,FALSE))=TRUE,"",VLOOKUP(CONCATENATE($B154,"-",$C154),IN_1B!$B$2:$U$2962,10,FALSE))</f>
        <v>0</v>
      </c>
      <c r="M154" s="706">
        <f t="shared" si="24"/>
        <v>0</v>
      </c>
      <c r="N154" s="707">
        <f t="shared" si="24"/>
        <v>0</v>
      </c>
    </row>
    <row r="155" spans="1:14">
      <c r="A155" s="703" t="s">
        <v>1240</v>
      </c>
      <c r="B155" s="704" t="s">
        <v>1241</v>
      </c>
      <c r="C155" s="708">
        <v>4</v>
      </c>
      <c r="D155" s="1571" t="str">
        <f t="shared" si="25"/>
        <v/>
      </c>
      <c r="E155" s="750">
        <f>IF(ISERROR(VLOOKUP(CONCATENATE($B155,"-",$C155),IN_1B!$B$2:$U$2962,3,FALSE))=TRUE,"",VLOOKUP(CONCATENATE($B155,"-",$C155),IN_1B!$B$2:$U$2962,3,FALSE))</f>
        <v>0</v>
      </c>
      <c r="F155" s="751">
        <f>IF(ISERROR(VLOOKUP(CONCATENATE($B155,"-",$C155),IN_1B!$B$2:$U$2962,4,FALSE))=TRUE,"",VLOOKUP(CONCATENATE($B155,"-",$C155),IN_1B!$B$2:$U$2962,4,FALSE))</f>
        <v>0</v>
      </c>
      <c r="G155" s="750">
        <f>IF(ISERROR(VLOOKUP(CONCATENATE($B155,"-",$C155),IN_1B!$B$2:$U$2962,5,FALSE))=TRUE,"",VLOOKUP(CONCATENATE($B155,"-",$C155),IN_1B!$B$2:$U$2962,5,FALSE))</f>
        <v>0</v>
      </c>
      <c r="H155" s="751">
        <f>IF(ISERROR(VLOOKUP(CONCATENATE($B155,"-",$C155),IN_1B!$B$2:$U$2962,6,FALSE))=TRUE,"",VLOOKUP(CONCATENATE($B155,"-",$C155),IN_1B!$B$2:$U$2962,6,FALSE))</f>
        <v>0</v>
      </c>
      <c r="I155" s="750">
        <f>IF(ISERROR(VLOOKUP(CONCATENATE($B155,"-",$C155),IN_1B!$B$2:$U$2962,7,FALSE))=TRUE,"",VLOOKUP(CONCATENATE($B155,"-",$C155),IN_1B!$B$2:$U$2962,7,FALSE))</f>
        <v>0</v>
      </c>
      <c r="J155" s="751">
        <f>IF(ISERROR(VLOOKUP(CONCATENATE($B155,"-",$C155),IN_1B!$B$2:$U$2962,8,FALSE))=TRUE,"",VLOOKUP(CONCATENATE($B155,"-",$C155),IN_1B!$B$2:$U$2962,8,FALSE))</f>
        <v>0</v>
      </c>
      <c r="K155" s="750">
        <f>IF(ISERROR(VLOOKUP(CONCATENATE($B155,"-",$C155),IN_1B!$B$2:$U$2962,9,FALSE))=TRUE,"",VLOOKUP(CONCATENATE($B155,"-",$C155),IN_1B!$B$2:$U$2962,9,FALSE))</f>
        <v>0</v>
      </c>
      <c r="L155" s="751">
        <f>IF(ISERROR(VLOOKUP(CONCATENATE($B155,"-",$C155),IN_1B!$B$2:$U$2962,10,FALSE))=TRUE,"",VLOOKUP(CONCATENATE($B155,"-",$C155),IN_1B!$B$2:$U$2962,10,FALSE))</f>
        <v>0</v>
      </c>
      <c r="M155" s="706">
        <f t="shared" si="24"/>
        <v>0</v>
      </c>
      <c r="N155" s="707">
        <f t="shared" si="24"/>
        <v>0</v>
      </c>
    </row>
    <row r="156" spans="1:14">
      <c r="A156" s="703" t="s">
        <v>1242</v>
      </c>
      <c r="B156" s="704" t="s">
        <v>1243</v>
      </c>
      <c r="C156" s="708">
        <v>4</v>
      </c>
      <c r="D156" s="1571" t="str">
        <f t="shared" si="25"/>
        <v/>
      </c>
      <c r="E156" s="750">
        <f>IF(ISERROR(VLOOKUP(CONCATENATE($B156,"-",$C156),IN_1B!$B$2:$U$2962,3,FALSE))=TRUE,"",VLOOKUP(CONCATENATE($B156,"-",$C156),IN_1B!$B$2:$U$2962,3,FALSE))</f>
        <v>0</v>
      </c>
      <c r="F156" s="751">
        <f>IF(ISERROR(VLOOKUP(CONCATENATE($B156,"-",$C156),IN_1B!$B$2:$U$2962,4,FALSE))=TRUE,"",VLOOKUP(CONCATENATE($B156,"-",$C156),IN_1B!$B$2:$U$2962,4,FALSE))</f>
        <v>0</v>
      </c>
      <c r="G156" s="750">
        <f>IF(ISERROR(VLOOKUP(CONCATENATE($B156,"-",$C156),IN_1B!$B$2:$U$2962,5,FALSE))=TRUE,"",VLOOKUP(CONCATENATE($B156,"-",$C156),IN_1B!$B$2:$U$2962,5,FALSE))</f>
        <v>0</v>
      </c>
      <c r="H156" s="751">
        <f>IF(ISERROR(VLOOKUP(CONCATENATE($B156,"-",$C156),IN_1B!$B$2:$U$2962,6,FALSE))=TRUE,"",VLOOKUP(CONCATENATE($B156,"-",$C156),IN_1B!$B$2:$U$2962,6,FALSE))</f>
        <v>0</v>
      </c>
      <c r="I156" s="750">
        <f>IF(ISERROR(VLOOKUP(CONCATENATE($B156,"-",$C156),IN_1B!$B$2:$U$2962,7,FALSE))=TRUE,"",VLOOKUP(CONCATENATE($B156,"-",$C156),IN_1B!$B$2:$U$2962,7,FALSE))</f>
        <v>0</v>
      </c>
      <c r="J156" s="751">
        <f>IF(ISERROR(VLOOKUP(CONCATENATE($B156,"-",$C156),IN_1B!$B$2:$U$2962,8,FALSE))=TRUE,"",VLOOKUP(CONCATENATE($B156,"-",$C156),IN_1B!$B$2:$U$2962,8,FALSE))</f>
        <v>0</v>
      </c>
      <c r="K156" s="750">
        <f>IF(ISERROR(VLOOKUP(CONCATENATE($B156,"-",$C156),IN_1B!$B$2:$U$2962,9,FALSE))=TRUE,"",VLOOKUP(CONCATENATE($B156,"-",$C156),IN_1B!$B$2:$U$2962,9,FALSE))</f>
        <v>0</v>
      </c>
      <c r="L156" s="751">
        <f>IF(ISERROR(VLOOKUP(CONCATENATE($B156,"-",$C156),IN_1B!$B$2:$U$2962,10,FALSE))=TRUE,"",VLOOKUP(CONCATENATE($B156,"-",$C156),IN_1B!$B$2:$U$2962,10,FALSE))</f>
        <v>0</v>
      </c>
      <c r="M156" s="706">
        <f t="shared" si="24"/>
        <v>0</v>
      </c>
      <c r="N156" s="707">
        <f t="shared" si="24"/>
        <v>0</v>
      </c>
    </row>
    <row r="157" spans="1:14">
      <c r="A157" s="703" t="s">
        <v>1244</v>
      </c>
      <c r="B157" s="704" t="s">
        <v>1245</v>
      </c>
      <c r="C157" s="708">
        <v>4</v>
      </c>
      <c r="D157" s="1571" t="str">
        <f t="shared" si="25"/>
        <v/>
      </c>
      <c r="E157" s="750">
        <f>IF(ISERROR(VLOOKUP(CONCATENATE($B157,"-",$C157),IN_1B!$B$2:$U$2962,3,FALSE))=TRUE,"",VLOOKUP(CONCATENATE($B157,"-",$C157),IN_1B!$B$2:$U$2962,3,FALSE))</f>
        <v>0</v>
      </c>
      <c r="F157" s="751">
        <f>IF(ISERROR(VLOOKUP(CONCATENATE($B157,"-",$C157),IN_1B!$B$2:$U$2962,4,FALSE))=TRUE,"",VLOOKUP(CONCATENATE($B157,"-",$C157),IN_1B!$B$2:$U$2962,4,FALSE))</f>
        <v>0</v>
      </c>
      <c r="G157" s="750">
        <f>IF(ISERROR(VLOOKUP(CONCATENATE($B157,"-",$C157),IN_1B!$B$2:$U$2962,5,FALSE))=TRUE,"",VLOOKUP(CONCATENATE($B157,"-",$C157),IN_1B!$B$2:$U$2962,5,FALSE))</f>
        <v>0</v>
      </c>
      <c r="H157" s="751">
        <f>IF(ISERROR(VLOOKUP(CONCATENATE($B157,"-",$C157),IN_1B!$B$2:$U$2962,6,FALSE))=TRUE,"",VLOOKUP(CONCATENATE($B157,"-",$C157),IN_1B!$B$2:$U$2962,6,FALSE))</f>
        <v>0</v>
      </c>
      <c r="I157" s="750">
        <f>IF(ISERROR(VLOOKUP(CONCATENATE($B157,"-",$C157),IN_1B!$B$2:$U$2962,7,FALSE))=TRUE,"",VLOOKUP(CONCATENATE($B157,"-",$C157),IN_1B!$B$2:$U$2962,7,FALSE))</f>
        <v>0</v>
      </c>
      <c r="J157" s="751">
        <f>IF(ISERROR(VLOOKUP(CONCATENATE($B157,"-",$C157),IN_1B!$B$2:$U$2962,8,FALSE))=TRUE,"",VLOOKUP(CONCATENATE($B157,"-",$C157),IN_1B!$B$2:$U$2962,8,FALSE))</f>
        <v>0</v>
      </c>
      <c r="K157" s="750">
        <f>IF(ISERROR(VLOOKUP(CONCATENATE($B157,"-",$C157),IN_1B!$B$2:$U$2962,9,FALSE))=TRUE,"",VLOOKUP(CONCATENATE($B157,"-",$C157),IN_1B!$B$2:$U$2962,9,FALSE))</f>
        <v>0</v>
      </c>
      <c r="L157" s="751">
        <f>IF(ISERROR(VLOOKUP(CONCATENATE($B157,"-",$C157),IN_1B!$B$2:$U$2962,10,FALSE))=TRUE,"",VLOOKUP(CONCATENATE($B157,"-",$C157),IN_1B!$B$2:$U$2962,10,FALSE))</f>
        <v>0</v>
      </c>
      <c r="M157" s="706">
        <f t="shared" si="24"/>
        <v>0</v>
      </c>
      <c r="N157" s="707">
        <f t="shared" si="24"/>
        <v>0</v>
      </c>
    </row>
    <row r="158" spans="1:14">
      <c r="A158" s="703" t="s">
        <v>1246</v>
      </c>
      <c r="B158" s="704" t="s">
        <v>1247</v>
      </c>
      <c r="C158" s="708">
        <v>4</v>
      </c>
      <c r="D158" s="1571" t="str">
        <f t="shared" si="25"/>
        <v/>
      </c>
      <c r="E158" s="750">
        <f>IF(ISERROR(VLOOKUP(CONCATENATE($B158,"-",$C158),IN_1B!$B$2:$U$2962,3,FALSE))=TRUE,"",VLOOKUP(CONCATENATE($B158,"-",$C158),IN_1B!$B$2:$U$2962,3,FALSE))</f>
        <v>0</v>
      </c>
      <c r="F158" s="751">
        <f>IF(ISERROR(VLOOKUP(CONCATENATE($B158,"-",$C158),IN_1B!$B$2:$U$2962,4,FALSE))=TRUE,"",VLOOKUP(CONCATENATE($B158,"-",$C158),IN_1B!$B$2:$U$2962,4,FALSE))</f>
        <v>0</v>
      </c>
      <c r="G158" s="750">
        <f>IF(ISERROR(VLOOKUP(CONCATENATE($B158,"-",$C158),IN_1B!$B$2:$U$2962,5,FALSE))=TRUE,"",VLOOKUP(CONCATENATE($B158,"-",$C158),IN_1B!$B$2:$U$2962,5,FALSE))</f>
        <v>0</v>
      </c>
      <c r="H158" s="751">
        <f>IF(ISERROR(VLOOKUP(CONCATENATE($B158,"-",$C158),IN_1B!$B$2:$U$2962,6,FALSE))=TRUE,"",VLOOKUP(CONCATENATE($B158,"-",$C158),IN_1B!$B$2:$U$2962,6,FALSE))</f>
        <v>0</v>
      </c>
      <c r="I158" s="750">
        <f>IF(ISERROR(VLOOKUP(CONCATENATE($B158,"-",$C158),IN_1B!$B$2:$U$2962,7,FALSE))=TRUE,"",VLOOKUP(CONCATENATE($B158,"-",$C158),IN_1B!$B$2:$U$2962,7,FALSE))</f>
        <v>0</v>
      </c>
      <c r="J158" s="751">
        <f>IF(ISERROR(VLOOKUP(CONCATENATE($B158,"-",$C158),IN_1B!$B$2:$U$2962,8,FALSE))=TRUE,"",VLOOKUP(CONCATENATE($B158,"-",$C158),IN_1B!$B$2:$U$2962,8,FALSE))</f>
        <v>0</v>
      </c>
      <c r="K158" s="750">
        <f>IF(ISERROR(VLOOKUP(CONCATENATE($B158,"-",$C158),IN_1B!$B$2:$U$2962,9,FALSE))=TRUE,"",VLOOKUP(CONCATENATE($B158,"-",$C158),IN_1B!$B$2:$U$2962,9,FALSE))</f>
        <v>0</v>
      </c>
      <c r="L158" s="751">
        <f>IF(ISERROR(VLOOKUP(CONCATENATE($B158,"-",$C158),IN_1B!$B$2:$U$2962,10,FALSE))=TRUE,"",VLOOKUP(CONCATENATE($B158,"-",$C158),IN_1B!$B$2:$U$2962,10,FALSE))</f>
        <v>0</v>
      </c>
      <c r="M158" s="706">
        <f t="shared" si="24"/>
        <v>0</v>
      </c>
      <c r="N158" s="707">
        <f t="shared" si="24"/>
        <v>0</v>
      </c>
    </row>
    <row r="159" spans="1:14">
      <c r="A159" s="703" t="s">
        <v>1248</v>
      </c>
      <c r="B159" s="704" t="s">
        <v>1249</v>
      </c>
      <c r="C159" s="709">
        <v>4</v>
      </c>
      <c r="D159" s="1571" t="str">
        <f t="shared" si="25"/>
        <v/>
      </c>
      <c r="E159" s="750">
        <f>IF(ISERROR(VLOOKUP(CONCATENATE($B159,"-",$C159),IN_1B!$B$2:$U$2962,3,FALSE))=TRUE,"",VLOOKUP(CONCATENATE($B159,"-",$C159),IN_1B!$B$2:$U$2962,3,FALSE))</f>
        <v>0</v>
      </c>
      <c r="F159" s="751">
        <f>IF(ISERROR(VLOOKUP(CONCATENATE($B159,"-",$C159),IN_1B!$B$2:$U$2962,4,FALSE))=TRUE,"",VLOOKUP(CONCATENATE($B159,"-",$C159),IN_1B!$B$2:$U$2962,4,FALSE))</f>
        <v>0</v>
      </c>
      <c r="G159" s="750">
        <f>IF(ISERROR(VLOOKUP(CONCATENATE($B159,"-",$C159),IN_1B!$B$2:$U$2962,5,FALSE))=TRUE,"",VLOOKUP(CONCATENATE($B159,"-",$C159),IN_1B!$B$2:$U$2962,5,FALSE))</f>
        <v>0</v>
      </c>
      <c r="H159" s="751">
        <f>IF(ISERROR(VLOOKUP(CONCATENATE($B159,"-",$C159),IN_1B!$B$2:$U$2962,6,FALSE))=TRUE,"",VLOOKUP(CONCATENATE($B159,"-",$C159),IN_1B!$B$2:$U$2962,6,FALSE))</f>
        <v>0</v>
      </c>
      <c r="I159" s="750">
        <f>IF(ISERROR(VLOOKUP(CONCATENATE($B159,"-",$C159),IN_1B!$B$2:$U$2962,7,FALSE))=TRUE,"",VLOOKUP(CONCATENATE($B159,"-",$C159),IN_1B!$B$2:$U$2962,7,FALSE))</f>
        <v>0</v>
      </c>
      <c r="J159" s="751">
        <f>IF(ISERROR(VLOOKUP(CONCATENATE($B159,"-",$C159),IN_1B!$B$2:$U$2962,8,FALSE))=TRUE,"",VLOOKUP(CONCATENATE($B159,"-",$C159),IN_1B!$B$2:$U$2962,8,FALSE))</f>
        <v>0</v>
      </c>
      <c r="K159" s="750">
        <f>IF(ISERROR(VLOOKUP(CONCATENATE($B159,"-",$C159),IN_1B!$B$2:$U$2962,9,FALSE))=TRUE,"",VLOOKUP(CONCATENATE($B159,"-",$C159),IN_1B!$B$2:$U$2962,9,FALSE))</f>
        <v>0</v>
      </c>
      <c r="L159" s="751">
        <f>IF(ISERROR(VLOOKUP(CONCATENATE($B159,"-",$C159),IN_1B!$B$2:$U$2962,10,FALSE))=TRUE,"",VLOOKUP(CONCATENATE($B159,"-",$C159),IN_1B!$B$2:$U$2962,10,FALSE))</f>
        <v>0</v>
      </c>
      <c r="M159" s="706">
        <f t="shared" si="24"/>
        <v>0</v>
      </c>
      <c r="N159" s="707">
        <f t="shared" si="24"/>
        <v>0</v>
      </c>
    </row>
    <row r="160" spans="1:14" ht="15.75" thickBot="1">
      <c r="A160" s="703" t="s">
        <v>1250</v>
      </c>
      <c r="B160" s="709" t="s">
        <v>1251</v>
      </c>
      <c r="C160" s="700">
        <v>4</v>
      </c>
      <c r="D160" s="1571" t="str">
        <f t="shared" si="25"/>
        <v/>
      </c>
      <c r="E160" s="752">
        <f>IF(ISERROR(VLOOKUP(CONCATENATE($B160,"-",$C160),IN_1B!$B$2:$U$2962,3,FALSE))=TRUE,"",VLOOKUP(CONCATENATE($B160,"-",$C160),IN_1B!$B$2:$U$2962,3,FALSE))</f>
        <v>0</v>
      </c>
      <c r="F160" s="753">
        <f>IF(ISERROR(VLOOKUP(CONCATENATE($B160,"-",$C160),IN_1B!$B$2:$U$2962,4,FALSE))=TRUE,"",VLOOKUP(CONCATENATE($B160,"-",$C160),IN_1B!$B$2:$U$2962,4,FALSE))</f>
        <v>0</v>
      </c>
      <c r="G160" s="752">
        <f>IF(ISERROR(VLOOKUP(CONCATENATE($B160,"-",$C160),IN_1B!$B$2:$U$2962,5,FALSE))=TRUE,"",VLOOKUP(CONCATENATE($B160,"-",$C160),IN_1B!$B$2:$U$2962,5,FALSE))</f>
        <v>0</v>
      </c>
      <c r="H160" s="753">
        <f>IF(ISERROR(VLOOKUP(CONCATENATE($B160,"-",$C160),IN_1B!$B$2:$U$2962,6,FALSE))=TRUE,"",VLOOKUP(CONCATENATE($B160,"-",$C160),IN_1B!$B$2:$U$2962,6,FALSE))</f>
        <v>0</v>
      </c>
      <c r="I160" s="752">
        <f>IF(ISERROR(VLOOKUP(CONCATENATE($B160,"-",$C160),IN_1B!$B$2:$U$2962,7,FALSE))=TRUE,"",VLOOKUP(CONCATENATE($B160,"-",$C160),IN_1B!$B$2:$U$2962,7,FALSE))</f>
        <v>0</v>
      </c>
      <c r="J160" s="753">
        <f>IF(ISERROR(VLOOKUP(CONCATENATE($B160,"-",$C160),IN_1B!$B$2:$U$2962,8,FALSE))=TRUE,"",VLOOKUP(CONCATENATE($B160,"-",$C160),IN_1B!$B$2:$U$2962,8,FALSE))</f>
        <v>0</v>
      </c>
      <c r="K160" s="752">
        <f>IF(ISERROR(VLOOKUP(CONCATENATE($B160,"-",$C160),IN_1B!$B$2:$U$2962,9,FALSE))=TRUE,"",VLOOKUP(CONCATENATE($B160,"-",$C160),IN_1B!$B$2:$U$2962,9,FALSE))</f>
        <v>0</v>
      </c>
      <c r="L160" s="753">
        <f>IF(ISERROR(VLOOKUP(CONCATENATE($B160,"-",$C160),IN_1B!$B$2:$U$2962,10,FALSE))=TRUE,"",VLOOKUP(CONCATENATE($B160,"-",$C160),IN_1B!$B$2:$U$2962,10,FALSE))</f>
        <v>0</v>
      </c>
      <c r="M160" s="710">
        <f t="shared" si="24"/>
        <v>0</v>
      </c>
      <c r="N160" s="711">
        <f t="shared" si="24"/>
        <v>0</v>
      </c>
    </row>
    <row r="161" spans="1:14" ht="15.75" thickBot="1">
      <c r="A161" s="712" t="s">
        <v>1252</v>
      </c>
      <c r="B161" s="713"/>
      <c r="C161" s="700"/>
      <c r="D161" s="1571"/>
      <c r="E161" s="754"/>
      <c r="F161" s="603"/>
      <c r="G161" s="603"/>
      <c r="H161" s="603"/>
      <c r="I161" s="603"/>
      <c r="J161" s="603"/>
      <c r="K161" s="603"/>
      <c r="L161" s="603"/>
      <c r="M161" s="714"/>
      <c r="N161" s="715"/>
    </row>
    <row r="162" spans="1:14">
      <c r="A162" s="698" t="s">
        <v>1253</v>
      </c>
      <c r="B162" s="699" t="s">
        <v>1254</v>
      </c>
      <c r="C162" s="700">
        <v>4</v>
      </c>
      <c r="D162" s="1571" t="str">
        <f t="shared" ref="D162:D167" si="26">CONCATENATE(D$147)</f>
        <v/>
      </c>
      <c r="E162" s="748">
        <f>IF(ISERROR(VLOOKUP(CONCATENATE($B162,"-",$C162),IN_1B!$B$2:$U$2962,3,FALSE))=TRUE,"",VLOOKUP(CONCATENATE($B162,"-",$C162),IN_1B!$B$2:$U$2962,3,FALSE))</f>
        <v>0</v>
      </c>
      <c r="F162" s="749">
        <f>IF(ISERROR(VLOOKUP(CONCATENATE($B162,"-",$C162),IN_1B!$B$2:$U$2962,4,FALSE))=TRUE,"",VLOOKUP(CONCATENATE($B162,"-",$C162),IN_1B!$B$2:$U$2962,4,FALSE))</f>
        <v>0</v>
      </c>
      <c r="G162" s="748">
        <f>IF(ISERROR(VLOOKUP(CONCATENATE($B162,"-",$C162),IN_1B!$B$2:$U$2962,5,FALSE))=TRUE,"",VLOOKUP(CONCATENATE($B162,"-",$C162),IN_1B!$B$2:$U$2962,5,FALSE))</f>
        <v>0</v>
      </c>
      <c r="H162" s="749">
        <f>IF(ISERROR(VLOOKUP(CONCATENATE($B162,"-",$C162),IN_1B!$B$2:$U$2962,6,FALSE))=TRUE,"",VLOOKUP(CONCATENATE($B162,"-",$C162),IN_1B!$B$2:$U$2962,6,FALSE))</f>
        <v>0</v>
      </c>
      <c r="I162" s="748">
        <f>IF(ISERROR(VLOOKUP(CONCATENATE($B162,"-",$C162),IN_1B!$B$2:$U$2962,7,FALSE))=TRUE,"",VLOOKUP(CONCATENATE($B162,"-",$C162),IN_1B!$B$2:$U$2962,7,FALSE))</f>
        <v>0</v>
      </c>
      <c r="J162" s="749">
        <f>IF(ISERROR(VLOOKUP(CONCATENATE($B162,"-",$C162),IN_1B!$B$2:$U$2962,8,FALSE))=TRUE,"",VLOOKUP(CONCATENATE($B162,"-",$C162),IN_1B!$B$2:$U$2962,8,FALSE))</f>
        <v>0</v>
      </c>
      <c r="K162" s="748">
        <f>IF(ISERROR(VLOOKUP(CONCATENATE($B162,"-",$C162),IN_1B!$B$2:$U$2962,9,FALSE))=TRUE,"",VLOOKUP(CONCATENATE($B162,"-",$C162),IN_1B!$B$2:$U$2962,9,FALSE))</f>
        <v>0</v>
      </c>
      <c r="L162" s="749">
        <f>IF(ISERROR(VLOOKUP(CONCATENATE($B162,"-",$C162),IN_1B!$B$2:$U$2962,10,FALSE))=TRUE,"",VLOOKUP(CONCATENATE($B162,"-",$C162),IN_1B!$B$2:$U$2962,10,FALSE))</f>
        <v>0</v>
      </c>
      <c r="M162" s="701">
        <f t="shared" ref="M162:N167" si="27">E162+G162</f>
        <v>0</v>
      </c>
      <c r="N162" s="702">
        <f t="shared" si="27"/>
        <v>0</v>
      </c>
    </row>
    <row r="163" spans="1:14">
      <c r="A163" s="703" t="s">
        <v>1255</v>
      </c>
      <c r="B163" s="704" t="s">
        <v>1256</v>
      </c>
      <c r="C163" s="705">
        <v>4</v>
      </c>
      <c r="D163" s="1571" t="str">
        <f t="shared" si="26"/>
        <v/>
      </c>
      <c r="E163" s="750">
        <f>IF(ISERROR(VLOOKUP(CONCATENATE($B163,"-",$C163),IN_1B!$B$2:$U$2962,3,FALSE))=TRUE,"",VLOOKUP(CONCATENATE($B163,"-",$C163),IN_1B!$B$2:$U$2962,3,FALSE))</f>
        <v>0</v>
      </c>
      <c r="F163" s="751">
        <f>IF(ISERROR(VLOOKUP(CONCATENATE($B163,"-",$C163),IN_1B!$B$2:$U$2962,4,FALSE))=TRUE,"",VLOOKUP(CONCATENATE($B163,"-",$C163),IN_1B!$B$2:$U$2962,4,FALSE))</f>
        <v>0</v>
      </c>
      <c r="G163" s="750">
        <f>IF(ISERROR(VLOOKUP(CONCATENATE($B163,"-",$C163),IN_1B!$B$2:$U$2962,5,FALSE))=TRUE,"",VLOOKUP(CONCATENATE($B163,"-",$C163),IN_1B!$B$2:$U$2962,5,FALSE))</f>
        <v>0</v>
      </c>
      <c r="H163" s="751">
        <f>IF(ISERROR(VLOOKUP(CONCATENATE($B163,"-",$C163),IN_1B!$B$2:$U$2962,6,FALSE))=TRUE,"",VLOOKUP(CONCATENATE($B163,"-",$C163),IN_1B!$B$2:$U$2962,6,FALSE))</f>
        <v>0</v>
      </c>
      <c r="I163" s="750">
        <f>IF(ISERROR(VLOOKUP(CONCATENATE($B163,"-",$C163),IN_1B!$B$2:$U$2962,7,FALSE))=TRUE,"",VLOOKUP(CONCATENATE($B163,"-",$C163),IN_1B!$B$2:$U$2962,7,FALSE))</f>
        <v>0</v>
      </c>
      <c r="J163" s="751">
        <f>IF(ISERROR(VLOOKUP(CONCATENATE($B163,"-",$C163),IN_1B!$B$2:$U$2962,8,FALSE))=TRUE,"",VLOOKUP(CONCATENATE($B163,"-",$C163),IN_1B!$B$2:$U$2962,8,FALSE))</f>
        <v>0</v>
      </c>
      <c r="K163" s="750">
        <f>IF(ISERROR(VLOOKUP(CONCATENATE($B163,"-",$C163),IN_1B!$B$2:$U$2962,9,FALSE))=TRUE,"",VLOOKUP(CONCATENATE($B163,"-",$C163),IN_1B!$B$2:$U$2962,9,FALSE))</f>
        <v>0</v>
      </c>
      <c r="L163" s="751">
        <f>IF(ISERROR(VLOOKUP(CONCATENATE($B163,"-",$C163),IN_1B!$B$2:$U$2962,10,FALSE))=TRUE,"",VLOOKUP(CONCATENATE($B163,"-",$C163),IN_1B!$B$2:$U$2962,10,FALSE))</f>
        <v>0</v>
      </c>
      <c r="M163" s="706">
        <f t="shared" si="27"/>
        <v>0</v>
      </c>
      <c r="N163" s="707">
        <f t="shared" si="27"/>
        <v>0</v>
      </c>
    </row>
    <row r="164" spans="1:14">
      <c r="A164" s="703" t="s">
        <v>1257</v>
      </c>
      <c r="B164" s="704" t="s">
        <v>1258</v>
      </c>
      <c r="C164" s="708">
        <v>4</v>
      </c>
      <c r="D164" s="1571" t="str">
        <f t="shared" si="26"/>
        <v/>
      </c>
      <c r="E164" s="750">
        <f>IF(ISERROR(VLOOKUP(CONCATENATE($B164,"-",$C164),IN_1B!$B$2:$U$2962,3,FALSE))=TRUE,"",VLOOKUP(CONCATENATE($B164,"-",$C164),IN_1B!$B$2:$U$2962,3,FALSE))</f>
        <v>0</v>
      </c>
      <c r="F164" s="751">
        <f>IF(ISERROR(VLOOKUP(CONCATENATE($B164,"-",$C164),IN_1B!$B$2:$U$2962,4,FALSE))=TRUE,"",VLOOKUP(CONCATENATE($B164,"-",$C164),IN_1B!$B$2:$U$2962,4,FALSE))</f>
        <v>0</v>
      </c>
      <c r="G164" s="750">
        <f>IF(ISERROR(VLOOKUP(CONCATENATE($B164,"-",$C164),IN_1B!$B$2:$U$2962,5,FALSE))=TRUE,"",VLOOKUP(CONCATENATE($B164,"-",$C164),IN_1B!$B$2:$U$2962,5,FALSE))</f>
        <v>0</v>
      </c>
      <c r="H164" s="751">
        <f>IF(ISERROR(VLOOKUP(CONCATENATE($B164,"-",$C164),IN_1B!$B$2:$U$2962,6,FALSE))=TRUE,"",VLOOKUP(CONCATENATE($B164,"-",$C164),IN_1B!$B$2:$U$2962,6,FALSE))</f>
        <v>0</v>
      </c>
      <c r="I164" s="750">
        <f>IF(ISERROR(VLOOKUP(CONCATENATE($B164,"-",$C164),IN_1B!$B$2:$U$2962,7,FALSE))=TRUE,"",VLOOKUP(CONCATENATE($B164,"-",$C164),IN_1B!$B$2:$U$2962,7,FALSE))</f>
        <v>0</v>
      </c>
      <c r="J164" s="751">
        <f>IF(ISERROR(VLOOKUP(CONCATENATE($B164,"-",$C164),IN_1B!$B$2:$U$2962,8,FALSE))=TRUE,"",VLOOKUP(CONCATENATE($B164,"-",$C164),IN_1B!$B$2:$U$2962,8,FALSE))</f>
        <v>0</v>
      </c>
      <c r="K164" s="750">
        <f>IF(ISERROR(VLOOKUP(CONCATENATE($B164,"-",$C164),IN_1B!$B$2:$U$2962,9,FALSE))=TRUE,"",VLOOKUP(CONCATENATE($B164,"-",$C164),IN_1B!$B$2:$U$2962,9,FALSE))</f>
        <v>0</v>
      </c>
      <c r="L164" s="751">
        <f>IF(ISERROR(VLOOKUP(CONCATENATE($B164,"-",$C164),IN_1B!$B$2:$U$2962,10,FALSE))=TRUE,"",VLOOKUP(CONCATENATE($B164,"-",$C164),IN_1B!$B$2:$U$2962,10,FALSE))</f>
        <v>0</v>
      </c>
      <c r="M164" s="706">
        <f t="shared" si="27"/>
        <v>0</v>
      </c>
      <c r="N164" s="707">
        <f t="shared" si="27"/>
        <v>0</v>
      </c>
    </row>
    <row r="165" spans="1:14">
      <c r="A165" s="703" t="s">
        <v>1259</v>
      </c>
      <c r="B165" s="704" t="s">
        <v>1260</v>
      </c>
      <c r="C165" s="708">
        <v>4</v>
      </c>
      <c r="D165" s="1571" t="str">
        <f t="shared" si="26"/>
        <v/>
      </c>
      <c r="E165" s="750">
        <f>IF(ISERROR(VLOOKUP(CONCATENATE($B165,"-",$C165),IN_1B!$B$2:$U$2962,3,FALSE))=TRUE,"",VLOOKUP(CONCATENATE($B165,"-",$C165),IN_1B!$B$2:$U$2962,3,FALSE))</f>
        <v>0</v>
      </c>
      <c r="F165" s="751">
        <f>IF(ISERROR(VLOOKUP(CONCATENATE($B165,"-",$C165),IN_1B!$B$2:$U$2962,4,FALSE))=TRUE,"",VLOOKUP(CONCATENATE($B165,"-",$C165),IN_1B!$B$2:$U$2962,4,FALSE))</f>
        <v>0</v>
      </c>
      <c r="G165" s="750">
        <f>IF(ISERROR(VLOOKUP(CONCATENATE($B165,"-",$C165),IN_1B!$B$2:$U$2962,5,FALSE))=TRUE,"",VLOOKUP(CONCATENATE($B165,"-",$C165),IN_1B!$B$2:$U$2962,5,FALSE))</f>
        <v>0</v>
      </c>
      <c r="H165" s="751">
        <f>IF(ISERROR(VLOOKUP(CONCATENATE($B165,"-",$C165),IN_1B!$B$2:$U$2962,6,FALSE))=TRUE,"",VLOOKUP(CONCATENATE($B165,"-",$C165),IN_1B!$B$2:$U$2962,6,FALSE))</f>
        <v>0</v>
      </c>
      <c r="I165" s="750">
        <f>IF(ISERROR(VLOOKUP(CONCATENATE($B165,"-",$C165),IN_1B!$B$2:$U$2962,7,FALSE))=TRUE,"",VLOOKUP(CONCATENATE($B165,"-",$C165),IN_1B!$B$2:$U$2962,7,FALSE))</f>
        <v>0</v>
      </c>
      <c r="J165" s="751">
        <f>IF(ISERROR(VLOOKUP(CONCATENATE($B165,"-",$C165),IN_1B!$B$2:$U$2962,8,FALSE))=TRUE,"",VLOOKUP(CONCATENATE($B165,"-",$C165),IN_1B!$B$2:$U$2962,8,FALSE))</f>
        <v>0</v>
      </c>
      <c r="K165" s="750">
        <f>IF(ISERROR(VLOOKUP(CONCATENATE($B165,"-",$C165),IN_1B!$B$2:$U$2962,9,FALSE))=TRUE,"",VLOOKUP(CONCATENATE($B165,"-",$C165),IN_1B!$B$2:$U$2962,9,FALSE))</f>
        <v>0</v>
      </c>
      <c r="L165" s="751">
        <f>IF(ISERROR(VLOOKUP(CONCATENATE($B165,"-",$C165),IN_1B!$B$2:$U$2962,10,FALSE))=TRUE,"",VLOOKUP(CONCATENATE($B165,"-",$C165),IN_1B!$B$2:$U$2962,10,FALSE))</f>
        <v>0</v>
      </c>
      <c r="M165" s="706">
        <f t="shared" si="27"/>
        <v>0</v>
      </c>
      <c r="N165" s="707">
        <f t="shared" si="27"/>
        <v>0</v>
      </c>
    </row>
    <row r="166" spans="1:14">
      <c r="A166" s="703" t="s">
        <v>1261</v>
      </c>
      <c r="B166" s="704" t="s">
        <v>1262</v>
      </c>
      <c r="C166" s="708">
        <v>4</v>
      </c>
      <c r="D166" s="1571" t="str">
        <f t="shared" si="26"/>
        <v/>
      </c>
      <c r="E166" s="750">
        <f>IF(ISERROR(VLOOKUP(CONCATENATE($B166,"-",$C166),IN_1B!$B$2:$U$2962,3,FALSE))=TRUE,"",VLOOKUP(CONCATENATE($B166,"-",$C166),IN_1B!$B$2:$U$2962,3,FALSE))</f>
        <v>0</v>
      </c>
      <c r="F166" s="751">
        <f>IF(ISERROR(VLOOKUP(CONCATENATE($B166,"-",$C166),IN_1B!$B$2:$U$2962,4,FALSE))=TRUE,"",VLOOKUP(CONCATENATE($B166,"-",$C166),IN_1B!$B$2:$U$2962,4,FALSE))</f>
        <v>0</v>
      </c>
      <c r="G166" s="750">
        <f>IF(ISERROR(VLOOKUP(CONCATENATE($B166,"-",$C166),IN_1B!$B$2:$U$2962,5,FALSE))=TRUE,"",VLOOKUP(CONCATENATE($B166,"-",$C166),IN_1B!$B$2:$U$2962,5,FALSE))</f>
        <v>0</v>
      </c>
      <c r="H166" s="751">
        <f>IF(ISERROR(VLOOKUP(CONCATENATE($B166,"-",$C166),IN_1B!$B$2:$U$2962,6,FALSE))=TRUE,"",VLOOKUP(CONCATENATE($B166,"-",$C166),IN_1B!$B$2:$U$2962,6,FALSE))</f>
        <v>0</v>
      </c>
      <c r="I166" s="750">
        <f>IF(ISERROR(VLOOKUP(CONCATENATE($B166,"-",$C166),IN_1B!$B$2:$U$2962,7,FALSE))=TRUE,"",VLOOKUP(CONCATENATE($B166,"-",$C166),IN_1B!$B$2:$U$2962,7,FALSE))</f>
        <v>0</v>
      </c>
      <c r="J166" s="751">
        <f>IF(ISERROR(VLOOKUP(CONCATENATE($B166,"-",$C166),IN_1B!$B$2:$U$2962,8,FALSE))=TRUE,"",VLOOKUP(CONCATENATE($B166,"-",$C166),IN_1B!$B$2:$U$2962,8,FALSE))</f>
        <v>0</v>
      </c>
      <c r="K166" s="750">
        <f>IF(ISERROR(VLOOKUP(CONCATENATE($B166,"-",$C166),IN_1B!$B$2:$U$2962,9,FALSE))=TRUE,"",VLOOKUP(CONCATENATE($B166,"-",$C166),IN_1B!$B$2:$U$2962,9,FALSE))</f>
        <v>0</v>
      </c>
      <c r="L166" s="751">
        <f>IF(ISERROR(VLOOKUP(CONCATENATE($B166,"-",$C166),IN_1B!$B$2:$U$2962,10,FALSE))=TRUE,"",VLOOKUP(CONCATENATE($B166,"-",$C166),IN_1B!$B$2:$U$2962,10,FALSE))</f>
        <v>0</v>
      </c>
      <c r="M166" s="706">
        <f t="shared" si="27"/>
        <v>0</v>
      </c>
      <c r="N166" s="707">
        <f t="shared" si="27"/>
        <v>0</v>
      </c>
    </row>
    <row r="167" spans="1:14" ht="15.75" thickBot="1">
      <c r="A167" s="703" t="s">
        <v>1263</v>
      </c>
      <c r="B167" s="716" t="s">
        <v>1264</v>
      </c>
      <c r="C167" s="709">
        <v>4</v>
      </c>
      <c r="D167" s="1571" t="str">
        <f t="shared" si="26"/>
        <v/>
      </c>
      <c r="E167" s="752">
        <f>IF(ISERROR(VLOOKUP(CONCATENATE($B167,"-",$C167),IN_1B!$B$2:$U$2962,3,FALSE))=TRUE,"",VLOOKUP(CONCATENATE($B167,"-",$C167),IN_1B!$B$2:$U$2962,3,FALSE))</f>
        <v>0</v>
      </c>
      <c r="F167" s="753">
        <f>IF(ISERROR(VLOOKUP(CONCATENATE($B167,"-",$C167),IN_1B!$B$2:$U$2962,4,FALSE))=TRUE,"",VLOOKUP(CONCATENATE($B167,"-",$C167),IN_1B!$B$2:$U$2962,4,FALSE))</f>
        <v>0</v>
      </c>
      <c r="G167" s="752">
        <f>IF(ISERROR(VLOOKUP(CONCATENATE($B167,"-",$C167),IN_1B!$B$2:$U$2962,5,FALSE))=TRUE,"",VLOOKUP(CONCATENATE($B167,"-",$C167),IN_1B!$B$2:$U$2962,5,FALSE))</f>
        <v>0</v>
      </c>
      <c r="H167" s="753">
        <f>IF(ISERROR(VLOOKUP(CONCATENATE($B167,"-",$C167),IN_1B!$B$2:$U$2962,6,FALSE))=TRUE,"",VLOOKUP(CONCATENATE($B167,"-",$C167),IN_1B!$B$2:$U$2962,6,FALSE))</f>
        <v>0</v>
      </c>
      <c r="I167" s="752">
        <f>IF(ISERROR(VLOOKUP(CONCATENATE($B167,"-",$C167),IN_1B!$B$2:$U$2962,7,FALSE))=TRUE,"",VLOOKUP(CONCATENATE($B167,"-",$C167),IN_1B!$B$2:$U$2962,7,FALSE))</f>
        <v>0</v>
      </c>
      <c r="J167" s="753">
        <f>IF(ISERROR(VLOOKUP(CONCATENATE($B167,"-",$C167),IN_1B!$B$2:$U$2962,8,FALSE))=TRUE,"",VLOOKUP(CONCATENATE($B167,"-",$C167),IN_1B!$B$2:$U$2962,8,FALSE))</f>
        <v>0</v>
      </c>
      <c r="K167" s="752">
        <f>IF(ISERROR(VLOOKUP(CONCATENATE($B167,"-",$C167),IN_1B!$B$2:$U$2962,9,FALSE))=TRUE,"",VLOOKUP(CONCATENATE($B167,"-",$C167),IN_1B!$B$2:$U$2962,9,FALSE))</f>
        <v>0</v>
      </c>
      <c r="L167" s="753">
        <f>IF(ISERROR(VLOOKUP(CONCATENATE($B167,"-",$C167),IN_1B!$B$2:$U$2962,10,FALSE))=TRUE,"",VLOOKUP(CONCATENATE($B167,"-",$C167),IN_1B!$B$2:$U$2962,10,FALSE))</f>
        <v>0</v>
      </c>
      <c r="M167" s="710">
        <f t="shared" si="27"/>
        <v>0</v>
      </c>
      <c r="N167" s="711">
        <f t="shared" si="27"/>
        <v>0</v>
      </c>
    </row>
    <row r="168" spans="1:14" ht="15.75" thickBot="1">
      <c r="A168" s="712" t="s">
        <v>1265</v>
      </c>
      <c r="B168" s="713"/>
      <c r="C168" s="717"/>
      <c r="D168" s="1571"/>
      <c r="E168" s="754"/>
      <c r="F168" s="603"/>
      <c r="G168" s="603"/>
      <c r="H168" s="603"/>
      <c r="I168" s="603"/>
      <c r="J168" s="603"/>
      <c r="K168" s="603"/>
      <c r="L168" s="603"/>
      <c r="M168" s="714"/>
      <c r="N168" s="715"/>
    </row>
    <row r="169" spans="1:14">
      <c r="A169" s="698" t="s">
        <v>1266</v>
      </c>
      <c r="B169" s="718" t="s">
        <v>1267</v>
      </c>
      <c r="C169" s="705">
        <v>4</v>
      </c>
      <c r="D169" s="1571" t="str">
        <f t="shared" ref="D169:D179" si="28">CONCATENATE(D$147)</f>
        <v/>
      </c>
      <c r="E169" s="748">
        <f>IF(ISERROR(VLOOKUP(CONCATENATE($B169,"-",$C169),IN_1B!$B$2:$U$2962,3,FALSE))=TRUE,"",VLOOKUP(CONCATENATE($B169,"-",$C169),IN_1B!$B$2:$U$2962,3,FALSE))</f>
        <v>0</v>
      </c>
      <c r="F169" s="749">
        <f>IF(ISERROR(VLOOKUP(CONCATENATE($B169,"-",$C169),IN_1B!$B$2:$U$2962,4,FALSE))=TRUE,"",VLOOKUP(CONCATENATE($B169,"-",$C169),IN_1B!$B$2:$U$2962,4,FALSE))</f>
        <v>0</v>
      </c>
      <c r="G169" s="748">
        <f>IF(ISERROR(VLOOKUP(CONCATENATE($B169,"-",$C169),IN_1B!$B$2:$U$2962,5,FALSE))=TRUE,"",VLOOKUP(CONCATENATE($B169,"-",$C169),IN_1B!$B$2:$U$2962,5,FALSE))</f>
        <v>0</v>
      </c>
      <c r="H169" s="749">
        <f>IF(ISERROR(VLOOKUP(CONCATENATE($B169,"-",$C169),IN_1B!$B$2:$U$2962,6,FALSE))=TRUE,"",VLOOKUP(CONCATENATE($B169,"-",$C169),IN_1B!$B$2:$U$2962,6,FALSE))</f>
        <v>0</v>
      </c>
      <c r="I169" s="748">
        <f>IF(ISERROR(VLOOKUP(CONCATENATE($B169,"-",$C169),IN_1B!$B$2:$U$2962,7,FALSE))=TRUE,"",VLOOKUP(CONCATENATE($B169,"-",$C169),IN_1B!$B$2:$U$2962,7,FALSE))</f>
        <v>0</v>
      </c>
      <c r="J169" s="749">
        <f>IF(ISERROR(VLOOKUP(CONCATENATE($B169,"-",$C169),IN_1B!$B$2:$U$2962,8,FALSE))=TRUE,"",VLOOKUP(CONCATENATE($B169,"-",$C169),IN_1B!$B$2:$U$2962,8,FALSE))</f>
        <v>0</v>
      </c>
      <c r="K169" s="748">
        <f>IF(ISERROR(VLOOKUP(CONCATENATE($B169,"-",$C169),IN_1B!$B$2:$U$2962,9,FALSE))=TRUE,"",VLOOKUP(CONCATENATE($B169,"-",$C169),IN_1B!$B$2:$U$2962,9,FALSE))</f>
        <v>0</v>
      </c>
      <c r="L169" s="749">
        <f>IF(ISERROR(VLOOKUP(CONCATENATE($B169,"-",$C169),IN_1B!$B$2:$U$2962,10,FALSE))=TRUE,"",VLOOKUP(CONCATENATE($B169,"-",$C169),IN_1B!$B$2:$U$2962,10,FALSE))</f>
        <v>0</v>
      </c>
      <c r="M169" s="701">
        <f t="shared" ref="M169:N179" si="29">E169+G169</f>
        <v>0</v>
      </c>
      <c r="N169" s="702">
        <f t="shared" si="29"/>
        <v>0</v>
      </c>
    </row>
    <row r="170" spans="1:14">
      <c r="A170" s="703" t="s">
        <v>1268</v>
      </c>
      <c r="B170" s="704" t="s">
        <v>1269</v>
      </c>
      <c r="C170" s="708">
        <v>4</v>
      </c>
      <c r="D170" s="1571" t="str">
        <f t="shared" si="28"/>
        <v/>
      </c>
      <c r="E170" s="750">
        <f>IF(ISERROR(VLOOKUP(CONCATENATE($B170,"-",$C170),IN_1B!$B$2:$U$2962,3,FALSE))=TRUE,"",VLOOKUP(CONCATENATE($B170,"-",$C170),IN_1B!$B$2:$U$2962,3,FALSE))</f>
        <v>0</v>
      </c>
      <c r="F170" s="751">
        <f>IF(ISERROR(VLOOKUP(CONCATENATE($B170,"-",$C170),IN_1B!$B$2:$U$2962,4,FALSE))=TRUE,"",VLOOKUP(CONCATENATE($B170,"-",$C170),IN_1B!$B$2:$U$2962,4,FALSE))</f>
        <v>0</v>
      </c>
      <c r="G170" s="750">
        <f>IF(ISERROR(VLOOKUP(CONCATENATE($B170,"-",$C170),IN_1B!$B$2:$U$2962,5,FALSE))=TRUE,"",VLOOKUP(CONCATENATE($B170,"-",$C170),IN_1B!$B$2:$U$2962,5,FALSE))</f>
        <v>0</v>
      </c>
      <c r="H170" s="751">
        <f>IF(ISERROR(VLOOKUP(CONCATENATE($B170,"-",$C170),IN_1B!$B$2:$U$2962,6,FALSE))=TRUE,"",VLOOKUP(CONCATENATE($B170,"-",$C170),IN_1B!$B$2:$U$2962,6,FALSE))</f>
        <v>0</v>
      </c>
      <c r="I170" s="750">
        <f>IF(ISERROR(VLOOKUP(CONCATENATE($B170,"-",$C170),IN_1B!$B$2:$U$2962,7,FALSE))=TRUE,"",VLOOKUP(CONCATENATE($B170,"-",$C170),IN_1B!$B$2:$U$2962,7,FALSE))</f>
        <v>0</v>
      </c>
      <c r="J170" s="751">
        <f>IF(ISERROR(VLOOKUP(CONCATENATE($B170,"-",$C170),IN_1B!$B$2:$U$2962,8,FALSE))=TRUE,"",VLOOKUP(CONCATENATE($B170,"-",$C170),IN_1B!$B$2:$U$2962,8,FALSE))</f>
        <v>0</v>
      </c>
      <c r="K170" s="750">
        <f>IF(ISERROR(VLOOKUP(CONCATENATE($B170,"-",$C170),IN_1B!$B$2:$U$2962,9,FALSE))=TRUE,"",VLOOKUP(CONCATENATE($B170,"-",$C170),IN_1B!$B$2:$U$2962,9,FALSE))</f>
        <v>0</v>
      </c>
      <c r="L170" s="751">
        <f>IF(ISERROR(VLOOKUP(CONCATENATE($B170,"-",$C170),IN_1B!$B$2:$U$2962,10,FALSE))=TRUE,"",VLOOKUP(CONCATENATE($B170,"-",$C170),IN_1B!$B$2:$U$2962,10,FALSE))</f>
        <v>0</v>
      </c>
      <c r="M170" s="706">
        <f t="shared" si="29"/>
        <v>0</v>
      </c>
      <c r="N170" s="707">
        <f t="shared" si="29"/>
        <v>0</v>
      </c>
    </row>
    <row r="171" spans="1:14">
      <c r="A171" s="703" t="s">
        <v>1270</v>
      </c>
      <c r="B171" s="704" t="s">
        <v>1271</v>
      </c>
      <c r="C171" s="708">
        <v>4</v>
      </c>
      <c r="D171" s="1571" t="str">
        <f t="shared" si="28"/>
        <v/>
      </c>
      <c r="E171" s="750">
        <f>IF(ISERROR(VLOOKUP(CONCATENATE($B171,"-",$C171),IN_1B!$B$2:$U$2962,3,FALSE))=TRUE,"",VLOOKUP(CONCATENATE($B171,"-",$C171),IN_1B!$B$2:$U$2962,3,FALSE))</f>
        <v>0</v>
      </c>
      <c r="F171" s="751">
        <f>IF(ISERROR(VLOOKUP(CONCATENATE($B171,"-",$C171),IN_1B!$B$2:$U$2962,4,FALSE))=TRUE,"",VLOOKUP(CONCATENATE($B171,"-",$C171),IN_1B!$B$2:$U$2962,4,FALSE))</f>
        <v>0</v>
      </c>
      <c r="G171" s="750">
        <f>IF(ISERROR(VLOOKUP(CONCATENATE($B171,"-",$C171),IN_1B!$B$2:$U$2962,5,FALSE))=TRUE,"",VLOOKUP(CONCATENATE($B171,"-",$C171),IN_1B!$B$2:$U$2962,5,FALSE))</f>
        <v>0</v>
      </c>
      <c r="H171" s="751">
        <f>IF(ISERROR(VLOOKUP(CONCATENATE($B171,"-",$C171),IN_1B!$B$2:$U$2962,6,FALSE))=TRUE,"",VLOOKUP(CONCATENATE($B171,"-",$C171),IN_1B!$B$2:$U$2962,6,FALSE))</f>
        <v>0</v>
      </c>
      <c r="I171" s="750">
        <f>IF(ISERROR(VLOOKUP(CONCATENATE($B171,"-",$C171),IN_1B!$B$2:$U$2962,7,FALSE))=TRUE,"",VLOOKUP(CONCATENATE($B171,"-",$C171),IN_1B!$B$2:$U$2962,7,FALSE))</f>
        <v>0</v>
      </c>
      <c r="J171" s="751">
        <f>IF(ISERROR(VLOOKUP(CONCATENATE($B171,"-",$C171),IN_1B!$B$2:$U$2962,8,FALSE))=TRUE,"",VLOOKUP(CONCATENATE($B171,"-",$C171),IN_1B!$B$2:$U$2962,8,FALSE))</f>
        <v>0</v>
      </c>
      <c r="K171" s="750">
        <f>IF(ISERROR(VLOOKUP(CONCATENATE($B171,"-",$C171),IN_1B!$B$2:$U$2962,9,FALSE))=TRUE,"",VLOOKUP(CONCATENATE($B171,"-",$C171),IN_1B!$B$2:$U$2962,9,FALSE))</f>
        <v>0</v>
      </c>
      <c r="L171" s="751">
        <f>IF(ISERROR(VLOOKUP(CONCATENATE($B171,"-",$C171),IN_1B!$B$2:$U$2962,10,FALSE))=TRUE,"",VLOOKUP(CONCATENATE($B171,"-",$C171),IN_1B!$B$2:$U$2962,10,FALSE))</f>
        <v>0</v>
      </c>
      <c r="M171" s="706">
        <f t="shared" si="29"/>
        <v>0</v>
      </c>
      <c r="N171" s="707">
        <f t="shared" si="29"/>
        <v>0</v>
      </c>
    </row>
    <row r="172" spans="1:14">
      <c r="A172" s="703" t="s">
        <v>1272</v>
      </c>
      <c r="B172" s="704" t="s">
        <v>1273</v>
      </c>
      <c r="C172" s="708">
        <v>4</v>
      </c>
      <c r="D172" s="1571" t="str">
        <f t="shared" si="28"/>
        <v/>
      </c>
      <c r="E172" s="750">
        <f>IF(ISERROR(VLOOKUP(CONCATENATE($B172,"-",$C172),IN_1B!$B$2:$U$2962,3,FALSE))=TRUE,"",VLOOKUP(CONCATENATE($B172,"-",$C172),IN_1B!$B$2:$U$2962,3,FALSE))</f>
        <v>0</v>
      </c>
      <c r="F172" s="751">
        <f>IF(ISERROR(VLOOKUP(CONCATENATE($B172,"-",$C172),IN_1B!$B$2:$U$2962,4,FALSE))=TRUE,"",VLOOKUP(CONCATENATE($B172,"-",$C172),IN_1B!$B$2:$U$2962,4,FALSE))</f>
        <v>0</v>
      </c>
      <c r="G172" s="750">
        <f>IF(ISERROR(VLOOKUP(CONCATENATE($B172,"-",$C172),IN_1B!$B$2:$U$2962,5,FALSE))=TRUE,"",VLOOKUP(CONCATENATE($B172,"-",$C172),IN_1B!$B$2:$U$2962,5,FALSE))</f>
        <v>0</v>
      </c>
      <c r="H172" s="751">
        <f>IF(ISERROR(VLOOKUP(CONCATENATE($B172,"-",$C172),IN_1B!$B$2:$U$2962,6,FALSE))=TRUE,"",VLOOKUP(CONCATENATE($B172,"-",$C172),IN_1B!$B$2:$U$2962,6,FALSE))</f>
        <v>0</v>
      </c>
      <c r="I172" s="750">
        <f>IF(ISERROR(VLOOKUP(CONCATENATE($B172,"-",$C172),IN_1B!$B$2:$U$2962,7,FALSE))=TRUE,"",VLOOKUP(CONCATENATE($B172,"-",$C172),IN_1B!$B$2:$U$2962,7,FALSE))</f>
        <v>0</v>
      </c>
      <c r="J172" s="751">
        <f>IF(ISERROR(VLOOKUP(CONCATENATE($B172,"-",$C172),IN_1B!$B$2:$U$2962,8,FALSE))=TRUE,"",VLOOKUP(CONCATENATE($B172,"-",$C172),IN_1B!$B$2:$U$2962,8,FALSE))</f>
        <v>0</v>
      </c>
      <c r="K172" s="750">
        <f>IF(ISERROR(VLOOKUP(CONCATENATE($B172,"-",$C172),IN_1B!$B$2:$U$2962,9,FALSE))=TRUE,"",VLOOKUP(CONCATENATE($B172,"-",$C172),IN_1B!$B$2:$U$2962,9,FALSE))</f>
        <v>0</v>
      </c>
      <c r="L172" s="751">
        <f>IF(ISERROR(VLOOKUP(CONCATENATE($B172,"-",$C172),IN_1B!$B$2:$U$2962,10,FALSE))=TRUE,"",VLOOKUP(CONCATENATE($B172,"-",$C172),IN_1B!$B$2:$U$2962,10,FALSE))</f>
        <v>0</v>
      </c>
      <c r="M172" s="706">
        <f t="shared" si="29"/>
        <v>0</v>
      </c>
      <c r="N172" s="707">
        <f t="shared" si="29"/>
        <v>0</v>
      </c>
    </row>
    <row r="173" spans="1:14">
      <c r="A173" s="703" t="s">
        <v>1274</v>
      </c>
      <c r="B173" s="704" t="s">
        <v>1275</v>
      </c>
      <c r="C173" s="708">
        <v>4</v>
      </c>
      <c r="D173" s="1571" t="str">
        <f t="shared" si="28"/>
        <v/>
      </c>
      <c r="E173" s="750">
        <f>IF(ISERROR(VLOOKUP(CONCATENATE($B173,"-",$C173),IN_1B!$B$2:$U$2962,3,FALSE))=TRUE,"",VLOOKUP(CONCATENATE($B173,"-",$C173),IN_1B!$B$2:$U$2962,3,FALSE))</f>
        <v>0</v>
      </c>
      <c r="F173" s="751">
        <f>IF(ISERROR(VLOOKUP(CONCATENATE($B173,"-",$C173),IN_1B!$B$2:$U$2962,4,FALSE))=TRUE,"",VLOOKUP(CONCATENATE($B173,"-",$C173),IN_1B!$B$2:$U$2962,4,FALSE))</f>
        <v>0</v>
      </c>
      <c r="G173" s="750">
        <f>IF(ISERROR(VLOOKUP(CONCATENATE($B173,"-",$C173),IN_1B!$B$2:$U$2962,5,FALSE))=TRUE,"",VLOOKUP(CONCATENATE($B173,"-",$C173),IN_1B!$B$2:$U$2962,5,FALSE))</f>
        <v>0</v>
      </c>
      <c r="H173" s="751">
        <f>IF(ISERROR(VLOOKUP(CONCATENATE($B173,"-",$C173),IN_1B!$B$2:$U$2962,6,FALSE))=TRUE,"",VLOOKUP(CONCATENATE($B173,"-",$C173),IN_1B!$B$2:$U$2962,6,FALSE))</f>
        <v>0</v>
      </c>
      <c r="I173" s="750">
        <f>IF(ISERROR(VLOOKUP(CONCATENATE($B173,"-",$C173),IN_1B!$B$2:$U$2962,7,FALSE))=TRUE,"",VLOOKUP(CONCATENATE($B173,"-",$C173),IN_1B!$B$2:$U$2962,7,FALSE))</f>
        <v>0</v>
      </c>
      <c r="J173" s="751">
        <f>IF(ISERROR(VLOOKUP(CONCATENATE($B173,"-",$C173),IN_1B!$B$2:$U$2962,8,FALSE))=TRUE,"",VLOOKUP(CONCATENATE($B173,"-",$C173),IN_1B!$B$2:$U$2962,8,FALSE))</f>
        <v>0</v>
      </c>
      <c r="K173" s="750">
        <f>IF(ISERROR(VLOOKUP(CONCATENATE($B173,"-",$C173),IN_1B!$B$2:$U$2962,9,FALSE))=TRUE,"",VLOOKUP(CONCATENATE($B173,"-",$C173),IN_1B!$B$2:$U$2962,9,FALSE))</f>
        <v>0</v>
      </c>
      <c r="L173" s="751">
        <f>IF(ISERROR(VLOOKUP(CONCATENATE($B173,"-",$C173),IN_1B!$B$2:$U$2962,10,FALSE))=TRUE,"",VLOOKUP(CONCATENATE($B173,"-",$C173),IN_1B!$B$2:$U$2962,10,FALSE))</f>
        <v>0</v>
      </c>
      <c r="M173" s="706">
        <f t="shared" si="29"/>
        <v>0</v>
      </c>
      <c r="N173" s="707">
        <f t="shared" si="29"/>
        <v>0</v>
      </c>
    </row>
    <row r="174" spans="1:14">
      <c r="A174" s="703" t="s">
        <v>1276</v>
      </c>
      <c r="B174" s="704" t="s">
        <v>1277</v>
      </c>
      <c r="C174" s="708">
        <v>4</v>
      </c>
      <c r="D174" s="1571" t="str">
        <f t="shared" si="28"/>
        <v/>
      </c>
      <c r="E174" s="750">
        <f>IF(ISERROR(VLOOKUP(CONCATENATE($B174,"-",$C174),IN_1B!$B$2:$U$2962,3,FALSE))=TRUE,"",VLOOKUP(CONCATENATE($B174,"-",$C174),IN_1B!$B$2:$U$2962,3,FALSE))</f>
        <v>0</v>
      </c>
      <c r="F174" s="751">
        <f>IF(ISERROR(VLOOKUP(CONCATENATE($B174,"-",$C174),IN_1B!$B$2:$U$2962,4,FALSE))=TRUE,"",VLOOKUP(CONCATENATE($B174,"-",$C174),IN_1B!$B$2:$U$2962,4,FALSE))</f>
        <v>0</v>
      </c>
      <c r="G174" s="750">
        <f>IF(ISERROR(VLOOKUP(CONCATENATE($B174,"-",$C174),IN_1B!$B$2:$U$2962,5,FALSE))=TRUE,"",VLOOKUP(CONCATENATE($B174,"-",$C174),IN_1B!$B$2:$U$2962,5,FALSE))</f>
        <v>0</v>
      </c>
      <c r="H174" s="751">
        <f>IF(ISERROR(VLOOKUP(CONCATENATE($B174,"-",$C174),IN_1B!$B$2:$U$2962,6,FALSE))=TRUE,"",VLOOKUP(CONCATENATE($B174,"-",$C174),IN_1B!$B$2:$U$2962,6,FALSE))</f>
        <v>0</v>
      </c>
      <c r="I174" s="750">
        <f>IF(ISERROR(VLOOKUP(CONCATENATE($B174,"-",$C174),IN_1B!$B$2:$U$2962,7,FALSE))=TRUE,"",VLOOKUP(CONCATENATE($B174,"-",$C174),IN_1B!$B$2:$U$2962,7,FALSE))</f>
        <v>0</v>
      </c>
      <c r="J174" s="751">
        <f>IF(ISERROR(VLOOKUP(CONCATENATE($B174,"-",$C174),IN_1B!$B$2:$U$2962,8,FALSE))=TRUE,"",VLOOKUP(CONCATENATE($B174,"-",$C174),IN_1B!$B$2:$U$2962,8,FALSE))</f>
        <v>0</v>
      </c>
      <c r="K174" s="750">
        <f>IF(ISERROR(VLOOKUP(CONCATENATE($B174,"-",$C174),IN_1B!$B$2:$U$2962,9,FALSE))=TRUE,"",VLOOKUP(CONCATENATE($B174,"-",$C174),IN_1B!$B$2:$U$2962,9,FALSE))</f>
        <v>0</v>
      </c>
      <c r="L174" s="751">
        <f>IF(ISERROR(VLOOKUP(CONCATENATE($B174,"-",$C174),IN_1B!$B$2:$U$2962,10,FALSE))=TRUE,"",VLOOKUP(CONCATENATE($B174,"-",$C174),IN_1B!$B$2:$U$2962,10,FALSE))</f>
        <v>0</v>
      </c>
      <c r="M174" s="706">
        <f t="shared" si="29"/>
        <v>0</v>
      </c>
      <c r="N174" s="707">
        <f t="shared" si="29"/>
        <v>0</v>
      </c>
    </row>
    <row r="175" spans="1:14">
      <c r="A175" s="703" t="s">
        <v>1278</v>
      </c>
      <c r="B175" s="704" t="s">
        <v>1279</v>
      </c>
      <c r="C175" s="708">
        <v>4</v>
      </c>
      <c r="D175" s="1571" t="str">
        <f t="shared" si="28"/>
        <v/>
      </c>
      <c r="E175" s="750">
        <f>IF(ISERROR(VLOOKUP(CONCATENATE($B175,"-",$C175),IN_1B!$B$2:$U$2962,3,FALSE))=TRUE,"",VLOOKUP(CONCATENATE($B175,"-",$C175),IN_1B!$B$2:$U$2962,3,FALSE))</f>
        <v>0</v>
      </c>
      <c r="F175" s="751">
        <f>IF(ISERROR(VLOOKUP(CONCATENATE($B175,"-",$C175),IN_1B!$B$2:$U$2962,4,FALSE))=TRUE,"",VLOOKUP(CONCATENATE($B175,"-",$C175),IN_1B!$B$2:$U$2962,4,FALSE))</f>
        <v>0</v>
      </c>
      <c r="G175" s="750">
        <f>IF(ISERROR(VLOOKUP(CONCATENATE($B175,"-",$C175),IN_1B!$B$2:$U$2962,5,FALSE))=TRUE,"",VLOOKUP(CONCATENATE($B175,"-",$C175),IN_1B!$B$2:$U$2962,5,FALSE))</f>
        <v>0</v>
      </c>
      <c r="H175" s="751">
        <f>IF(ISERROR(VLOOKUP(CONCATENATE($B175,"-",$C175),IN_1B!$B$2:$U$2962,6,FALSE))=TRUE,"",VLOOKUP(CONCATENATE($B175,"-",$C175),IN_1B!$B$2:$U$2962,6,FALSE))</f>
        <v>0</v>
      </c>
      <c r="I175" s="750">
        <f>IF(ISERROR(VLOOKUP(CONCATENATE($B175,"-",$C175),IN_1B!$B$2:$U$2962,7,FALSE))=TRUE,"",VLOOKUP(CONCATENATE($B175,"-",$C175),IN_1B!$B$2:$U$2962,7,FALSE))</f>
        <v>0</v>
      </c>
      <c r="J175" s="751">
        <f>IF(ISERROR(VLOOKUP(CONCATENATE($B175,"-",$C175),IN_1B!$B$2:$U$2962,8,FALSE))=TRUE,"",VLOOKUP(CONCATENATE($B175,"-",$C175),IN_1B!$B$2:$U$2962,8,FALSE))</f>
        <v>0</v>
      </c>
      <c r="K175" s="750">
        <f>IF(ISERROR(VLOOKUP(CONCATENATE($B175,"-",$C175),IN_1B!$B$2:$U$2962,9,FALSE))=TRUE,"",VLOOKUP(CONCATENATE($B175,"-",$C175),IN_1B!$B$2:$U$2962,9,FALSE))</f>
        <v>0</v>
      </c>
      <c r="L175" s="751">
        <f>IF(ISERROR(VLOOKUP(CONCATENATE($B175,"-",$C175),IN_1B!$B$2:$U$2962,10,FALSE))=TRUE,"",VLOOKUP(CONCATENATE($B175,"-",$C175),IN_1B!$B$2:$U$2962,10,FALSE))</f>
        <v>0</v>
      </c>
      <c r="M175" s="706">
        <f t="shared" si="29"/>
        <v>0</v>
      </c>
      <c r="N175" s="707">
        <f t="shared" si="29"/>
        <v>0</v>
      </c>
    </row>
    <row r="176" spans="1:14">
      <c r="A176" s="703" t="s">
        <v>1280</v>
      </c>
      <c r="B176" s="704" t="s">
        <v>1281</v>
      </c>
      <c r="C176" s="708">
        <v>4</v>
      </c>
      <c r="D176" s="1571" t="str">
        <f t="shared" si="28"/>
        <v/>
      </c>
      <c r="E176" s="750">
        <f>IF(ISERROR(VLOOKUP(CONCATENATE($B176,"-",$C176),IN_1B!$B$2:$U$2962,3,FALSE))=TRUE,"",VLOOKUP(CONCATENATE($B176,"-",$C176),IN_1B!$B$2:$U$2962,3,FALSE))</f>
        <v>0</v>
      </c>
      <c r="F176" s="751">
        <f>IF(ISERROR(VLOOKUP(CONCATENATE($B176,"-",$C176),IN_1B!$B$2:$U$2962,4,FALSE))=TRUE,"",VLOOKUP(CONCATENATE($B176,"-",$C176),IN_1B!$B$2:$U$2962,4,FALSE))</f>
        <v>0</v>
      </c>
      <c r="G176" s="750">
        <f>IF(ISERROR(VLOOKUP(CONCATENATE($B176,"-",$C176),IN_1B!$B$2:$U$2962,5,FALSE))=TRUE,"",VLOOKUP(CONCATENATE($B176,"-",$C176),IN_1B!$B$2:$U$2962,5,FALSE))</f>
        <v>0</v>
      </c>
      <c r="H176" s="751">
        <f>IF(ISERROR(VLOOKUP(CONCATENATE($B176,"-",$C176),IN_1B!$B$2:$U$2962,6,FALSE))=TRUE,"",VLOOKUP(CONCATENATE($B176,"-",$C176),IN_1B!$B$2:$U$2962,6,FALSE))</f>
        <v>0</v>
      </c>
      <c r="I176" s="750">
        <f>IF(ISERROR(VLOOKUP(CONCATENATE($B176,"-",$C176),IN_1B!$B$2:$U$2962,7,FALSE))=TRUE,"",VLOOKUP(CONCATENATE($B176,"-",$C176),IN_1B!$B$2:$U$2962,7,FALSE))</f>
        <v>0</v>
      </c>
      <c r="J176" s="751">
        <f>IF(ISERROR(VLOOKUP(CONCATENATE($B176,"-",$C176),IN_1B!$B$2:$U$2962,8,FALSE))=TRUE,"",VLOOKUP(CONCATENATE($B176,"-",$C176),IN_1B!$B$2:$U$2962,8,FALSE))</f>
        <v>0</v>
      </c>
      <c r="K176" s="750">
        <f>IF(ISERROR(VLOOKUP(CONCATENATE($B176,"-",$C176),IN_1B!$B$2:$U$2962,9,FALSE))=TRUE,"",VLOOKUP(CONCATENATE($B176,"-",$C176),IN_1B!$B$2:$U$2962,9,FALSE))</f>
        <v>0</v>
      </c>
      <c r="L176" s="751">
        <f>IF(ISERROR(VLOOKUP(CONCATENATE($B176,"-",$C176),IN_1B!$B$2:$U$2962,10,FALSE))=TRUE,"",VLOOKUP(CONCATENATE($B176,"-",$C176),IN_1B!$B$2:$U$2962,10,FALSE))</f>
        <v>0</v>
      </c>
      <c r="M176" s="706">
        <f t="shared" si="29"/>
        <v>0</v>
      </c>
      <c r="N176" s="707">
        <f t="shared" si="29"/>
        <v>0</v>
      </c>
    </row>
    <row r="177" spans="1:14">
      <c r="A177" s="703" t="s">
        <v>1282</v>
      </c>
      <c r="B177" s="704" t="s">
        <v>1283</v>
      </c>
      <c r="C177" s="708">
        <v>4</v>
      </c>
      <c r="D177" s="1571" t="str">
        <f t="shared" si="28"/>
        <v/>
      </c>
      <c r="E177" s="750">
        <f>IF(ISERROR(VLOOKUP(CONCATENATE($B177,"-",$C177),IN_1B!$B$2:$U$2962,3,FALSE))=TRUE,"",VLOOKUP(CONCATENATE($B177,"-",$C177),IN_1B!$B$2:$U$2962,3,FALSE))</f>
        <v>0</v>
      </c>
      <c r="F177" s="751">
        <f>IF(ISERROR(VLOOKUP(CONCATENATE($B177,"-",$C177),IN_1B!$B$2:$U$2962,4,FALSE))=TRUE,"",VLOOKUP(CONCATENATE($B177,"-",$C177),IN_1B!$B$2:$U$2962,4,FALSE))</f>
        <v>0</v>
      </c>
      <c r="G177" s="750">
        <f>IF(ISERROR(VLOOKUP(CONCATENATE($B177,"-",$C177),IN_1B!$B$2:$U$2962,5,FALSE))=TRUE,"",VLOOKUP(CONCATENATE($B177,"-",$C177),IN_1B!$B$2:$U$2962,5,FALSE))</f>
        <v>0</v>
      </c>
      <c r="H177" s="751">
        <f>IF(ISERROR(VLOOKUP(CONCATENATE($B177,"-",$C177),IN_1B!$B$2:$U$2962,6,FALSE))=TRUE,"",VLOOKUP(CONCATENATE($B177,"-",$C177),IN_1B!$B$2:$U$2962,6,FALSE))</f>
        <v>0</v>
      </c>
      <c r="I177" s="750">
        <f>IF(ISERROR(VLOOKUP(CONCATENATE($B177,"-",$C177),IN_1B!$B$2:$U$2962,7,FALSE))=TRUE,"",VLOOKUP(CONCATENATE($B177,"-",$C177),IN_1B!$B$2:$U$2962,7,FALSE))</f>
        <v>0</v>
      </c>
      <c r="J177" s="751">
        <f>IF(ISERROR(VLOOKUP(CONCATENATE($B177,"-",$C177),IN_1B!$B$2:$U$2962,8,FALSE))=TRUE,"",VLOOKUP(CONCATENATE($B177,"-",$C177),IN_1B!$B$2:$U$2962,8,FALSE))</f>
        <v>0</v>
      </c>
      <c r="K177" s="750">
        <f>IF(ISERROR(VLOOKUP(CONCATENATE($B177,"-",$C177),IN_1B!$B$2:$U$2962,9,FALSE))=TRUE,"",VLOOKUP(CONCATENATE($B177,"-",$C177),IN_1B!$B$2:$U$2962,9,FALSE))</f>
        <v>0</v>
      </c>
      <c r="L177" s="751">
        <f>IF(ISERROR(VLOOKUP(CONCATENATE($B177,"-",$C177),IN_1B!$B$2:$U$2962,10,FALSE))=TRUE,"",VLOOKUP(CONCATENATE($B177,"-",$C177),IN_1B!$B$2:$U$2962,10,FALSE))</f>
        <v>0</v>
      </c>
      <c r="M177" s="706">
        <f t="shared" si="29"/>
        <v>0</v>
      </c>
      <c r="N177" s="707">
        <f t="shared" si="29"/>
        <v>0</v>
      </c>
    </row>
    <row r="178" spans="1:14">
      <c r="A178" s="703" t="s">
        <v>1284</v>
      </c>
      <c r="B178" s="704" t="s">
        <v>1285</v>
      </c>
      <c r="C178" s="708">
        <v>4</v>
      </c>
      <c r="D178" s="1571" t="str">
        <f t="shared" si="28"/>
        <v/>
      </c>
      <c r="E178" s="750">
        <f>IF(ISERROR(VLOOKUP(CONCATENATE($B178,"-",$C178),IN_1B!$B$2:$U$2962,3,FALSE))=TRUE,"",VLOOKUP(CONCATENATE($B178,"-",$C178),IN_1B!$B$2:$U$2962,3,FALSE))</f>
        <v>0</v>
      </c>
      <c r="F178" s="751">
        <f>IF(ISERROR(VLOOKUP(CONCATENATE($B178,"-",$C178),IN_1B!$B$2:$U$2962,4,FALSE))=TRUE,"",VLOOKUP(CONCATENATE($B178,"-",$C178),IN_1B!$B$2:$U$2962,4,FALSE))</f>
        <v>0</v>
      </c>
      <c r="G178" s="750">
        <f>IF(ISERROR(VLOOKUP(CONCATENATE($B178,"-",$C178),IN_1B!$B$2:$U$2962,5,FALSE))=TRUE,"",VLOOKUP(CONCATENATE($B178,"-",$C178),IN_1B!$B$2:$U$2962,5,FALSE))</f>
        <v>0</v>
      </c>
      <c r="H178" s="751">
        <f>IF(ISERROR(VLOOKUP(CONCATENATE($B178,"-",$C178),IN_1B!$B$2:$U$2962,6,FALSE))=TRUE,"",VLOOKUP(CONCATENATE($B178,"-",$C178),IN_1B!$B$2:$U$2962,6,FALSE))</f>
        <v>0</v>
      </c>
      <c r="I178" s="750">
        <f>IF(ISERROR(VLOOKUP(CONCATENATE($B178,"-",$C178),IN_1B!$B$2:$U$2962,7,FALSE))=TRUE,"",VLOOKUP(CONCATENATE($B178,"-",$C178),IN_1B!$B$2:$U$2962,7,FALSE))</f>
        <v>0</v>
      </c>
      <c r="J178" s="751">
        <f>IF(ISERROR(VLOOKUP(CONCATENATE($B178,"-",$C178),IN_1B!$B$2:$U$2962,8,FALSE))=TRUE,"",VLOOKUP(CONCATENATE($B178,"-",$C178),IN_1B!$B$2:$U$2962,8,FALSE))</f>
        <v>0</v>
      </c>
      <c r="K178" s="750">
        <f>IF(ISERROR(VLOOKUP(CONCATENATE($B178,"-",$C178),IN_1B!$B$2:$U$2962,9,FALSE))=TRUE,"",VLOOKUP(CONCATENATE($B178,"-",$C178),IN_1B!$B$2:$U$2962,9,FALSE))</f>
        <v>0</v>
      </c>
      <c r="L178" s="751">
        <f>IF(ISERROR(VLOOKUP(CONCATENATE($B178,"-",$C178),IN_1B!$B$2:$U$2962,10,FALSE))=TRUE,"",VLOOKUP(CONCATENATE($B178,"-",$C178),IN_1B!$B$2:$U$2962,10,FALSE))</f>
        <v>0</v>
      </c>
      <c r="M178" s="706">
        <f t="shared" si="29"/>
        <v>0</v>
      </c>
      <c r="N178" s="707">
        <f t="shared" si="29"/>
        <v>0</v>
      </c>
    </row>
    <row r="179" spans="1:14" ht="15.75" thickBot="1">
      <c r="A179" s="719" t="s">
        <v>1286</v>
      </c>
      <c r="B179" s="720" t="s">
        <v>1287</v>
      </c>
      <c r="C179" s="721">
        <v>4</v>
      </c>
      <c r="D179" s="1571" t="str">
        <f t="shared" si="28"/>
        <v/>
      </c>
      <c r="E179" s="752">
        <f>IF(ISERROR(VLOOKUP(CONCATENATE($B179,"-",$C179),IN_1B!$B$2:$U$2962,3,FALSE))=TRUE,"",VLOOKUP(CONCATENATE($B179,"-",$C179),IN_1B!$B$2:$U$2962,3,FALSE))</f>
        <v>0</v>
      </c>
      <c r="F179" s="753">
        <f>IF(ISERROR(VLOOKUP(CONCATENATE($B179,"-",$C179),IN_1B!$B$2:$U$2962,4,FALSE))=TRUE,"",VLOOKUP(CONCATENATE($B179,"-",$C179),IN_1B!$B$2:$U$2962,4,FALSE))</f>
        <v>0</v>
      </c>
      <c r="G179" s="752">
        <f>IF(ISERROR(VLOOKUP(CONCATENATE($B179,"-",$C179),IN_1B!$B$2:$U$2962,5,FALSE))=TRUE,"",VLOOKUP(CONCATENATE($B179,"-",$C179),IN_1B!$B$2:$U$2962,5,FALSE))</f>
        <v>0</v>
      </c>
      <c r="H179" s="753">
        <f>IF(ISERROR(VLOOKUP(CONCATENATE($B179,"-",$C179),IN_1B!$B$2:$U$2962,6,FALSE))=TRUE,"",VLOOKUP(CONCATENATE($B179,"-",$C179),IN_1B!$B$2:$U$2962,6,FALSE))</f>
        <v>0</v>
      </c>
      <c r="I179" s="752">
        <f>IF(ISERROR(VLOOKUP(CONCATENATE($B179,"-",$C179),IN_1B!$B$2:$U$2962,7,FALSE))=TRUE,"",VLOOKUP(CONCATENATE($B179,"-",$C179),IN_1B!$B$2:$U$2962,7,FALSE))</f>
        <v>0</v>
      </c>
      <c r="J179" s="753">
        <f>IF(ISERROR(VLOOKUP(CONCATENATE($B179,"-",$C179),IN_1B!$B$2:$U$2962,8,FALSE))=TRUE,"",VLOOKUP(CONCATENATE($B179,"-",$C179),IN_1B!$B$2:$U$2962,8,FALSE))</f>
        <v>0</v>
      </c>
      <c r="K179" s="752">
        <f>IF(ISERROR(VLOOKUP(CONCATENATE($B179,"-",$C179),IN_1B!$B$2:$U$2962,9,FALSE))=TRUE,"",VLOOKUP(CONCATENATE($B179,"-",$C179),IN_1B!$B$2:$U$2962,9,FALSE))</f>
        <v>0</v>
      </c>
      <c r="L179" s="753">
        <f>IF(ISERROR(VLOOKUP(CONCATENATE($B179,"-",$C179),IN_1B!$B$2:$U$2962,10,FALSE))=TRUE,"",VLOOKUP(CONCATENATE($B179,"-",$C179),IN_1B!$B$2:$U$2962,10,FALSE))</f>
        <v>0</v>
      </c>
      <c r="M179" s="710">
        <f t="shared" si="29"/>
        <v>0</v>
      </c>
      <c r="N179" s="711">
        <f t="shared" si="29"/>
        <v>0</v>
      </c>
    </row>
    <row r="180" spans="1:14" ht="15.75" thickBot="1">
      <c r="A180" s="722" t="s">
        <v>1288</v>
      </c>
      <c r="B180" s="717"/>
      <c r="C180" s="717"/>
      <c r="D180" s="1571"/>
      <c r="E180" s="754"/>
      <c r="F180" s="603"/>
      <c r="G180" s="603"/>
      <c r="H180" s="603"/>
      <c r="I180" s="603"/>
      <c r="J180" s="603"/>
      <c r="K180" s="603"/>
      <c r="L180" s="603"/>
      <c r="M180" s="714"/>
      <c r="N180" s="715"/>
    </row>
    <row r="181" spans="1:14">
      <c r="A181" s="698" t="s">
        <v>1289</v>
      </c>
      <c r="B181" s="718" t="s">
        <v>1290</v>
      </c>
      <c r="C181" s="705">
        <v>4</v>
      </c>
      <c r="D181" s="1571" t="str">
        <f t="shared" ref="D181:D186" si="30">CONCATENATE(D$147)</f>
        <v/>
      </c>
      <c r="E181" s="748">
        <f>IF(ISERROR(VLOOKUP(CONCATENATE($B181,"-",$C181),IN_1B!$B$2:$U$2962,3,FALSE))=TRUE,"",VLOOKUP(CONCATENATE($B181,"-",$C181),IN_1B!$B$2:$U$2962,3,FALSE))</f>
        <v>0</v>
      </c>
      <c r="F181" s="749">
        <f>IF(ISERROR(VLOOKUP(CONCATENATE($B181,"-",$C181),IN_1B!$B$2:$U$2962,4,FALSE))=TRUE,"",VLOOKUP(CONCATENATE($B181,"-",$C181),IN_1B!$B$2:$U$2962,4,FALSE))</f>
        <v>0</v>
      </c>
      <c r="G181" s="748">
        <f>IF(ISERROR(VLOOKUP(CONCATENATE($B181,"-",$C181),IN_1B!$B$2:$U$2962,5,FALSE))=TRUE,"",VLOOKUP(CONCATENATE($B181,"-",$C181),IN_1B!$B$2:$U$2962,5,FALSE))</f>
        <v>0</v>
      </c>
      <c r="H181" s="749">
        <f>IF(ISERROR(VLOOKUP(CONCATENATE($B181,"-",$C181),IN_1B!$B$2:$U$2962,6,FALSE))=TRUE,"",VLOOKUP(CONCATENATE($B181,"-",$C181),IN_1B!$B$2:$U$2962,6,FALSE))</f>
        <v>0</v>
      </c>
      <c r="I181" s="748">
        <f>IF(ISERROR(VLOOKUP(CONCATENATE($B181,"-",$C181),IN_1B!$B$2:$U$2962,7,FALSE))=TRUE,"",VLOOKUP(CONCATENATE($B181,"-",$C181),IN_1B!$B$2:$U$2962,7,FALSE))</f>
        <v>0</v>
      </c>
      <c r="J181" s="749">
        <f>IF(ISERROR(VLOOKUP(CONCATENATE($B181,"-",$C181),IN_1B!$B$2:$U$2962,8,FALSE))=TRUE,"",VLOOKUP(CONCATENATE($B181,"-",$C181),IN_1B!$B$2:$U$2962,8,FALSE))</f>
        <v>0</v>
      </c>
      <c r="K181" s="748">
        <f>IF(ISERROR(VLOOKUP(CONCATENATE($B181,"-",$C181),IN_1B!$B$2:$U$2962,9,FALSE))=TRUE,"",VLOOKUP(CONCATENATE($B181,"-",$C181),IN_1B!$B$2:$U$2962,9,FALSE))</f>
        <v>0</v>
      </c>
      <c r="L181" s="749">
        <f>IF(ISERROR(VLOOKUP(CONCATENATE($B181,"-",$C181),IN_1B!$B$2:$U$2962,10,FALSE))=TRUE,"",VLOOKUP(CONCATENATE($B181,"-",$C181),IN_1B!$B$2:$U$2962,10,FALSE))</f>
        <v>0</v>
      </c>
      <c r="M181" s="701">
        <f t="shared" ref="M181:N186" si="31">E181+G181</f>
        <v>0</v>
      </c>
      <c r="N181" s="702">
        <f t="shared" si="31"/>
        <v>0</v>
      </c>
    </row>
    <row r="182" spans="1:14">
      <c r="A182" s="703" t="s">
        <v>1291</v>
      </c>
      <c r="B182" s="704" t="s">
        <v>1292</v>
      </c>
      <c r="C182" s="708">
        <v>4</v>
      </c>
      <c r="D182" s="1571" t="str">
        <f t="shared" si="30"/>
        <v/>
      </c>
      <c r="E182" s="750">
        <f>IF(ISERROR(VLOOKUP(CONCATENATE($B182,"-",$C182),IN_1B!$B$2:$U$2962,3,FALSE))=TRUE,"",VLOOKUP(CONCATENATE($B182,"-",$C182),IN_1B!$B$2:$U$2962,3,FALSE))</f>
        <v>0</v>
      </c>
      <c r="F182" s="751">
        <f>IF(ISERROR(VLOOKUP(CONCATENATE($B182,"-",$C182),IN_1B!$B$2:$U$2962,4,FALSE))=TRUE,"",VLOOKUP(CONCATENATE($B182,"-",$C182),IN_1B!$B$2:$U$2962,4,FALSE))</f>
        <v>0</v>
      </c>
      <c r="G182" s="750">
        <f>IF(ISERROR(VLOOKUP(CONCATENATE($B182,"-",$C182),IN_1B!$B$2:$U$2962,5,FALSE))=TRUE,"",VLOOKUP(CONCATENATE($B182,"-",$C182),IN_1B!$B$2:$U$2962,5,FALSE))</f>
        <v>0</v>
      </c>
      <c r="H182" s="751">
        <f>IF(ISERROR(VLOOKUP(CONCATENATE($B182,"-",$C182),IN_1B!$B$2:$U$2962,6,FALSE))=TRUE,"",VLOOKUP(CONCATENATE($B182,"-",$C182),IN_1B!$B$2:$U$2962,6,FALSE))</f>
        <v>0</v>
      </c>
      <c r="I182" s="750">
        <f>IF(ISERROR(VLOOKUP(CONCATENATE($B182,"-",$C182),IN_1B!$B$2:$U$2962,7,FALSE))=TRUE,"",VLOOKUP(CONCATENATE($B182,"-",$C182),IN_1B!$B$2:$U$2962,7,FALSE))</f>
        <v>0</v>
      </c>
      <c r="J182" s="751">
        <f>IF(ISERROR(VLOOKUP(CONCATENATE($B182,"-",$C182),IN_1B!$B$2:$U$2962,8,FALSE))=TRUE,"",VLOOKUP(CONCATENATE($B182,"-",$C182),IN_1B!$B$2:$U$2962,8,FALSE))</f>
        <v>0</v>
      </c>
      <c r="K182" s="750">
        <f>IF(ISERROR(VLOOKUP(CONCATENATE($B182,"-",$C182),IN_1B!$B$2:$U$2962,9,FALSE))=TRUE,"",VLOOKUP(CONCATENATE($B182,"-",$C182),IN_1B!$B$2:$U$2962,9,FALSE))</f>
        <v>0</v>
      </c>
      <c r="L182" s="751">
        <f>IF(ISERROR(VLOOKUP(CONCATENATE($B182,"-",$C182),IN_1B!$B$2:$U$2962,10,FALSE))=TRUE,"",VLOOKUP(CONCATENATE($B182,"-",$C182),IN_1B!$B$2:$U$2962,10,FALSE))</f>
        <v>0</v>
      </c>
      <c r="M182" s="706">
        <f t="shared" si="31"/>
        <v>0</v>
      </c>
      <c r="N182" s="707">
        <f t="shared" si="31"/>
        <v>0</v>
      </c>
    </row>
    <row r="183" spans="1:14">
      <c r="A183" s="703" t="s">
        <v>1293</v>
      </c>
      <c r="B183" s="704" t="s">
        <v>1294</v>
      </c>
      <c r="C183" s="708">
        <v>4</v>
      </c>
      <c r="D183" s="1571" t="str">
        <f t="shared" si="30"/>
        <v/>
      </c>
      <c r="E183" s="750">
        <f>IF(ISERROR(VLOOKUP(CONCATENATE($B183,"-",$C183),IN_1B!$B$2:$U$2962,3,FALSE))=TRUE,"",VLOOKUP(CONCATENATE($B183,"-",$C183),IN_1B!$B$2:$U$2962,3,FALSE))</f>
        <v>0</v>
      </c>
      <c r="F183" s="751">
        <f>IF(ISERROR(VLOOKUP(CONCATENATE($B183,"-",$C183),IN_1B!$B$2:$U$2962,4,FALSE))=TRUE,"",VLOOKUP(CONCATENATE($B183,"-",$C183),IN_1B!$B$2:$U$2962,4,FALSE))</f>
        <v>0</v>
      </c>
      <c r="G183" s="750">
        <f>IF(ISERROR(VLOOKUP(CONCATENATE($B183,"-",$C183),IN_1B!$B$2:$U$2962,5,FALSE))=TRUE,"",VLOOKUP(CONCATENATE($B183,"-",$C183),IN_1B!$B$2:$U$2962,5,FALSE))</f>
        <v>0</v>
      </c>
      <c r="H183" s="751">
        <f>IF(ISERROR(VLOOKUP(CONCATENATE($B183,"-",$C183),IN_1B!$B$2:$U$2962,6,FALSE))=TRUE,"",VLOOKUP(CONCATENATE($B183,"-",$C183),IN_1B!$B$2:$U$2962,6,FALSE))</f>
        <v>0</v>
      </c>
      <c r="I183" s="750">
        <f>IF(ISERROR(VLOOKUP(CONCATENATE($B183,"-",$C183),IN_1B!$B$2:$U$2962,7,FALSE))=TRUE,"",VLOOKUP(CONCATENATE($B183,"-",$C183),IN_1B!$B$2:$U$2962,7,FALSE))</f>
        <v>0</v>
      </c>
      <c r="J183" s="751">
        <f>IF(ISERROR(VLOOKUP(CONCATENATE($B183,"-",$C183),IN_1B!$B$2:$U$2962,8,FALSE))=TRUE,"",VLOOKUP(CONCATENATE($B183,"-",$C183),IN_1B!$B$2:$U$2962,8,FALSE))</f>
        <v>0</v>
      </c>
      <c r="K183" s="750">
        <f>IF(ISERROR(VLOOKUP(CONCATENATE($B183,"-",$C183),IN_1B!$B$2:$U$2962,9,FALSE))=TRUE,"",VLOOKUP(CONCATENATE($B183,"-",$C183),IN_1B!$B$2:$U$2962,9,FALSE))</f>
        <v>0</v>
      </c>
      <c r="L183" s="751">
        <f>IF(ISERROR(VLOOKUP(CONCATENATE($B183,"-",$C183),IN_1B!$B$2:$U$2962,10,FALSE))=TRUE,"",VLOOKUP(CONCATENATE($B183,"-",$C183),IN_1B!$B$2:$U$2962,10,FALSE))</f>
        <v>0</v>
      </c>
      <c r="M183" s="706">
        <f t="shared" si="31"/>
        <v>0</v>
      </c>
      <c r="N183" s="707">
        <f t="shared" si="31"/>
        <v>0</v>
      </c>
    </row>
    <row r="184" spans="1:14">
      <c r="A184" s="703" t="s">
        <v>1295</v>
      </c>
      <c r="B184" s="704" t="s">
        <v>1296</v>
      </c>
      <c r="C184" s="708">
        <v>4</v>
      </c>
      <c r="D184" s="1571" t="str">
        <f t="shared" si="30"/>
        <v/>
      </c>
      <c r="E184" s="750">
        <f>IF(ISERROR(VLOOKUP(CONCATENATE($B184,"-",$C184),IN_1B!$B$2:$U$2962,3,FALSE))=TRUE,"",VLOOKUP(CONCATENATE($B184,"-",$C184),IN_1B!$B$2:$U$2962,3,FALSE))</f>
        <v>0</v>
      </c>
      <c r="F184" s="751">
        <f>IF(ISERROR(VLOOKUP(CONCATENATE($B184,"-",$C184),IN_1B!$B$2:$U$2962,4,FALSE))=TRUE,"",VLOOKUP(CONCATENATE($B184,"-",$C184),IN_1B!$B$2:$U$2962,4,FALSE))</f>
        <v>0</v>
      </c>
      <c r="G184" s="750">
        <f>IF(ISERROR(VLOOKUP(CONCATENATE($B184,"-",$C184),IN_1B!$B$2:$U$2962,5,FALSE))=TRUE,"",VLOOKUP(CONCATENATE($B184,"-",$C184),IN_1B!$B$2:$U$2962,5,FALSE))</f>
        <v>0</v>
      </c>
      <c r="H184" s="751">
        <f>IF(ISERROR(VLOOKUP(CONCATENATE($B184,"-",$C184),IN_1B!$B$2:$U$2962,6,FALSE))=TRUE,"",VLOOKUP(CONCATENATE($B184,"-",$C184),IN_1B!$B$2:$U$2962,6,FALSE))</f>
        <v>0</v>
      </c>
      <c r="I184" s="750">
        <f>IF(ISERROR(VLOOKUP(CONCATENATE($B184,"-",$C184),IN_1B!$B$2:$U$2962,7,FALSE))=TRUE,"",VLOOKUP(CONCATENATE($B184,"-",$C184),IN_1B!$B$2:$U$2962,7,FALSE))</f>
        <v>0</v>
      </c>
      <c r="J184" s="751">
        <f>IF(ISERROR(VLOOKUP(CONCATENATE($B184,"-",$C184),IN_1B!$B$2:$U$2962,8,FALSE))=TRUE,"",VLOOKUP(CONCATENATE($B184,"-",$C184),IN_1B!$B$2:$U$2962,8,FALSE))</f>
        <v>0</v>
      </c>
      <c r="K184" s="750">
        <f>IF(ISERROR(VLOOKUP(CONCATENATE($B184,"-",$C184),IN_1B!$B$2:$U$2962,9,FALSE))=TRUE,"",VLOOKUP(CONCATENATE($B184,"-",$C184),IN_1B!$B$2:$U$2962,9,FALSE))</f>
        <v>0</v>
      </c>
      <c r="L184" s="751">
        <f>IF(ISERROR(VLOOKUP(CONCATENATE($B184,"-",$C184),IN_1B!$B$2:$U$2962,10,FALSE))=TRUE,"",VLOOKUP(CONCATENATE($B184,"-",$C184),IN_1B!$B$2:$U$2962,10,FALSE))</f>
        <v>0</v>
      </c>
      <c r="M184" s="706">
        <f t="shared" si="31"/>
        <v>0</v>
      </c>
      <c r="N184" s="707">
        <f t="shared" si="31"/>
        <v>0</v>
      </c>
    </row>
    <row r="185" spans="1:14">
      <c r="A185" s="703" t="s">
        <v>1297</v>
      </c>
      <c r="B185" s="704" t="s">
        <v>1298</v>
      </c>
      <c r="C185" s="708">
        <v>4</v>
      </c>
      <c r="D185" s="1571" t="str">
        <f t="shared" si="30"/>
        <v/>
      </c>
      <c r="E185" s="750">
        <f>IF(ISERROR(VLOOKUP(CONCATENATE($B185,"-",$C185),IN_1B!$B$2:$U$2962,3,FALSE))=TRUE,"",VLOOKUP(CONCATENATE($B185,"-",$C185),IN_1B!$B$2:$U$2962,3,FALSE))</f>
        <v>0</v>
      </c>
      <c r="F185" s="751">
        <f>IF(ISERROR(VLOOKUP(CONCATENATE($B185,"-",$C185),IN_1B!$B$2:$U$2962,4,FALSE))=TRUE,"",VLOOKUP(CONCATENATE($B185,"-",$C185),IN_1B!$B$2:$U$2962,4,FALSE))</f>
        <v>0</v>
      </c>
      <c r="G185" s="750">
        <f>IF(ISERROR(VLOOKUP(CONCATENATE($B185,"-",$C185),IN_1B!$B$2:$U$2962,5,FALSE))=TRUE,"",VLOOKUP(CONCATENATE($B185,"-",$C185),IN_1B!$B$2:$U$2962,5,FALSE))</f>
        <v>0</v>
      </c>
      <c r="H185" s="751">
        <f>IF(ISERROR(VLOOKUP(CONCATENATE($B185,"-",$C185),IN_1B!$B$2:$U$2962,6,FALSE))=TRUE,"",VLOOKUP(CONCATENATE($B185,"-",$C185),IN_1B!$B$2:$U$2962,6,FALSE))</f>
        <v>0</v>
      </c>
      <c r="I185" s="750">
        <f>IF(ISERROR(VLOOKUP(CONCATENATE($B185,"-",$C185),IN_1B!$B$2:$U$2962,7,FALSE))=TRUE,"",VLOOKUP(CONCATENATE($B185,"-",$C185),IN_1B!$B$2:$U$2962,7,FALSE))</f>
        <v>0</v>
      </c>
      <c r="J185" s="751">
        <f>IF(ISERROR(VLOOKUP(CONCATENATE($B185,"-",$C185),IN_1B!$B$2:$U$2962,8,FALSE))=TRUE,"",VLOOKUP(CONCATENATE($B185,"-",$C185),IN_1B!$B$2:$U$2962,8,FALSE))</f>
        <v>0</v>
      </c>
      <c r="K185" s="750">
        <f>IF(ISERROR(VLOOKUP(CONCATENATE($B185,"-",$C185),IN_1B!$B$2:$U$2962,9,FALSE))=TRUE,"",VLOOKUP(CONCATENATE($B185,"-",$C185),IN_1B!$B$2:$U$2962,9,FALSE))</f>
        <v>0</v>
      </c>
      <c r="L185" s="751">
        <f>IF(ISERROR(VLOOKUP(CONCATENATE($B185,"-",$C185),IN_1B!$B$2:$U$2962,10,FALSE))=TRUE,"",VLOOKUP(CONCATENATE($B185,"-",$C185),IN_1B!$B$2:$U$2962,10,FALSE))</f>
        <v>0</v>
      </c>
      <c r="M185" s="706">
        <f t="shared" si="31"/>
        <v>0</v>
      </c>
      <c r="N185" s="707">
        <f t="shared" si="31"/>
        <v>0</v>
      </c>
    </row>
    <row r="186" spans="1:14" ht="15.75" thickBot="1">
      <c r="A186" s="703" t="s">
        <v>1299</v>
      </c>
      <c r="B186" s="723" t="s">
        <v>1300</v>
      </c>
      <c r="C186" s="724">
        <v>4</v>
      </c>
      <c r="D186" s="1571" t="str">
        <f t="shared" si="30"/>
        <v/>
      </c>
      <c r="E186" s="752">
        <f>IF(ISERROR(VLOOKUP(CONCATENATE($B186,"-",$C186),IN_1B!$B$2:$U$2962,3,FALSE))=TRUE,"",VLOOKUP(CONCATENATE($B186,"-",$C186),IN_1B!$B$2:$U$2962,3,FALSE))</f>
        <v>0</v>
      </c>
      <c r="F186" s="753">
        <f>IF(ISERROR(VLOOKUP(CONCATENATE($B186,"-",$C186),IN_1B!$B$2:$U$2962,4,FALSE))=TRUE,"",VLOOKUP(CONCATENATE($B186,"-",$C186),IN_1B!$B$2:$U$2962,4,FALSE))</f>
        <v>0</v>
      </c>
      <c r="G186" s="752">
        <f>IF(ISERROR(VLOOKUP(CONCATENATE($B186,"-",$C186),IN_1B!$B$2:$U$2962,5,FALSE))=TRUE,"",VLOOKUP(CONCATENATE($B186,"-",$C186),IN_1B!$B$2:$U$2962,5,FALSE))</f>
        <v>0</v>
      </c>
      <c r="H186" s="753">
        <f>IF(ISERROR(VLOOKUP(CONCATENATE($B186,"-",$C186),IN_1B!$B$2:$U$2962,6,FALSE))=TRUE,"",VLOOKUP(CONCATENATE($B186,"-",$C186),IN_1B!$B$2:$U$2962,6,FALSE))</f>
        <v>0</v>
      </c>
      <c r="I186" s="752">
        <f>IF(ISERROR(VLOOKUP(CONCATENATE($B186,"-",$C186),IN_1B!$B$2:$U$2962,7,FALSE))=TRUE,"",VLOOKUP(CONCATENATE($B186,"-",$C186),IN_1B!$B$2:$U$2962,7,FALSE))</f>
        <v>0</v>
      </c>
      <c r="J186" s="753">
        <f>IF(ISERROR(VLOOKUP(CONCATENATE($B186,"-",$C186),IN_1B!$B$2:$U$2962,8,FALSE))=TRUE,"",VLOOKUP(CONCATENATE($B186,"-",$C186),IN_1B!$B$2:$U$2962,8,FALSE))</f>
        <v>0</v>
      </c>
      <c r="K186" s="752">
        <f>IF(ISERROR(VLOOKUP(CONCATENATE($B186,"-",$C186),IN_1B!$B$2:$U$2962,9,FALSE))=TRUE,"",VLOOKUP(CONCATENATE($B186,"-",$C186),IN_1B!$B$2:$U$2962,9,FALSE))</f>
        <v>0</v>
      </c>
      <c r="L186" s="753">
        <f>IF(ISERROR(VLOOKUP(CONCATENATE($B186,"-",$C186),IN_1B!$B$2:$U$2962,10,FALSE))=TRUE,"",VLOOKUP(CONCATENATE($B186,"-",$C186),IN_1B!$B$2:$U$2962,10,FALSE))</f>
        <v>0</v>
      </c>
      <c r="M186" s="710">
        <f t="shared" si="31"/>
        <v>0</v>
      </c>
      <c r="N186" s="711">
        <f t="shared" si="31"/>
        <v>0</v>
      </c>
    </row>
    <row r="187" spans="1:14" ht="15.75" thickBot="1">
      <c r="A187" s="722" t="s">
        <v>1301</v>
      </c>
      <c r="B187" s="717"/>
      <c r="C187" s="700"/>
      <c r="D187" s="1571"/>
      <c r="E187" s="754"/>
      <c r="F187" s="603"/>
      <c r="G187" s="603"/>
      <c r="H187" s="603"/>
      <c r="I187" s="603"/>
      <c r="J187" s="603"/>
      <c r="K187" s="603"/>
      <c r="L187" s="603"/>
      <c r="M187" s="714"/>
      <c r="N187" s="715"/>
    </row>
    <row r="188" spans="1:14" ht="15.75" thickBot="1">
      <c r="A188" s="698" t="s">
        <v>1302</v>
      </c>
      <c r="B188" s="699" t="s">
        <v>1303</v>
      </c>
      <c r="C188" s="700">
        <v>4</v>
      </c>
      <c r="D188" s="1571" t="str">
        <f>CONCATENATE(D$147)</f>
        <v/>
      </c>
      <c r="E188" s="748">
        <f>IF(ISERROR(VLOOKUP(CONCATENATE($B188,"-",$C188),IN_1B!$B$2:$U$2962,3,FALSE))=TRUE,"",VLOOKUP(CONCATENATE($B188,"-",$C188),IN_1B!$B$2:$U$2962,3,FALSE))</f>
        <v>0</v>
      </c>
      <c r="F188" s="749">
        <f>IF(ISERROR(VLOOKUP(CONCATENATE($B188,"-",$C188),IN_1B!$B$2:$U$2962,4,FALSE))=TRUE,"",VLOOKUP(CONCATENATE($B188,"-",$C188),IN_1B!$B$2:$U$2962,4,FALSE))</f>
        <v>0</v>
      </c>
      <c r="G188" s="748">
        <f>IF(ISERROR(VLOOKUP(CONCATENATE($B188,"-",$C188),IN_1B!$B$2:$U$2962,5,FALSE))=TRUE,"",VLOOKUP(CONCATENATE($B188,"-",$C188),IN_1B!$B$2:$U$2962,5,FALSE))</f>
        <v>0</v>
      </c>
      <c r="H188" s="749">
        <f>IF(ISERROR(VLOOKUP(CONCATENATE($B188,"-",$C188),IN_1B!$B$2:$U$2962,6,FALSE))=TRUE,"",VLOOKUP(CONCATENATE($B188,"-",$C188),IN_1B!$B$2:$U$2962,6,FALSE))</f>
        <v>0</v>
      </c>
      <c r="I188" s="748">
        <f>IF(ISERROR(VLOOKUP(CONCATENATE($B188,"-",$C188),IN_1B!$B$2:$U$2962,7,FALSE))=TRUE,"",VLOOKUP(CONCATENATE($B188,"-",$C188),IN_1B!$B$2:$U$2962,7,FALSE))</f>
        <v>0</v>
      </c>
      <c r="J188" s="749">
        <f>IF(ISERROR(VLOOKUP(CONCATENATE($B188,"-",$C188),IN_1B!$B$2:$U$2962,8,FALSE))=TRUE,"",VLOOKUP(CONCATENATE($B188,"-",$C188),IN_1B!$B$2:$U$2962,8,FALSE))</f>
        <v>0</v>
      </c>
      <c r="K188" s="748">
        <f>IF(ISERROR(VLOOKUP(CONCATENATE($B188,"-",$C188),IN_1B!$B$2:$U$2962,9,FALSE))=TRUE,"",VLOOKUP(CONCATENATE($B188,"-",$C188),IN_1B!$B$2:$U$2962,9,FALSE))</f>
        <v>0</v>
      </c>
      <c r="L188" s="749">
        <f>IF(ISERROR(VLOOKUP(CONCATENATE($B188,"-",$C188),IN_1B!$B$2:$U$2962,10,FALSE))=TRUE,"",VLOOKUP(CONCATENATE($B188,"-",$C188),IN_1B!$B$2:$U$2962,10,FALSE))</f>
        <v>0</v>
      </c>
      <c r="M188" s="701">
        <f>E188+G188</f>
        <v>0</v>
      </c>
      <c r="N188" s="702">
        <f>F188+H188</f>
        <v>0</v>
      </c>
    </row>
    <row r="189" spans="1:14" ht="15.75" thickBot="1">
      <c r="A189" s="725" t="s">
        <v>555</v>
      </c>
      <c r="B189" s="726"/>
      <c r="C189" s="693"/>
      <c r="D189" s="1571" t="str">
        <f>CONCATENATE(D$147)</f>
        <v/>
      </c>
      <c r="E189" s="727">
        <f t="shared" ref="E189:N189" si="32">SUM(E147:E160,E162:E167,E169:E179,E181:E186,E188)</f>
        <v>0</v>
      </c>
      <c r="F189" s="728">
        <f t="shared" si="32"/>
        <v>0</v>
      </c>
      <c r="G189" s="727">
        <f t="shared" si="32"/>
        <v>0</v>
      </c>
      <c r="H189" s="728">
        <f t="shared" si="32"/>
        <v>0</v>
      </c>
      <c r="I189" s="727">
        <f t="shared" si="32"/>
        <v>0</v>
      </c>
      <c r="J189" s="728">
        <f t="shared" si="32"/>
        <v>0</v>
      </c>
      <c r="K189" s="727">
        <f t="shared" si="32"/>
        <v>0</v>
      </c>
      <c r="L189" s="728">
        <f t="shared" si="32"/>
        <v>0</v>
      </c>
      <c r="M189" s="727">
        <f t="shared" si="32"/>
        <v>0</v>
      </c>
      <c r="N189" s="728">
        <f t="shared" si="32"/>
        <v>0</v>
      </c>
    </row>
    <row r="190" spans="1:14" ht="30.75" customHeight="1">
      <c r="A190" s="2495" t="s">
        <v>1304</v>
      </c>
      <c r="B190" s="2495"/>
      <c r="C190" s="2495"/>
      <c r="D190" s="2495"/>
      <c r="E190" s="2495"/>
      <c r="F190" s="2495"/>
      <c r="G190" s="2495"/>
      <c r="H190" s="2495"/>
      <c r="I190" s="2495"/>
      <c r="J190" s="2495"/>
      <c r="K190" s="2495"/>
      <c r="L190" s="2495"/>
      <c r="M190" s="729"/>
      <c r="N190" s="729"/>
    </row>
    <row r="191" spans="1:14" ht="15.75" thickBot="1"/>
    <row r="192" spans="1:14" ht="15.75" thickBot="1">
      <c r="A192" s="647" t="s">
        <v>1223</v>
      </c>
      <c r="B192" s="648"/>
      <c r="C192" s="730"/>
      <c r="D192" s="1572"/>
      <c r="E192" s="731" t="s">
        <v>32</v>
      </c>
      <c r="F192" s="731" t="s">
        <v>32</v>
      </c>
      <c r="G192" s="731" t="s">
        <v>32</v>
      </c>
      <c r="H192" s="731" t="s">
        <v>32</v>
      </c>
      <c r="I192" s="731" t="s">
        <v>32</v>
      </c>
      <c r="J192" s="731" t="s">
        <v>32</v>
      </c>
      <c r="K192" s="732" t="s">
        <v>32</v>
      </c>
      <c r="L192" s="732" t="s">
        <v>32</v>
      </c>
      <c r="M192" s="733"/>
      <c r="N192" s="734"/>
    </row>
    <row r="193" spans="1:14">
      <c r="A193" s="653" t="s">
        <v>1224</v>
      </c>
      <c r="B193" s="654" t="s">
        <v>1225</v>
      </c>
      <c r="C193" s="735">
        <v>5</v>
      </c>
      <c r="D193" s="1573"/>
      <c r="E193" s="741">
        <f>IF(ISERROR(VLOOKUP(CONCATENATE($B193,"-",$C193),IN_1B!$B$2:$U$2962,3,FALSE))=TRUE,"",VLOOKUP(CONCATENATE($B193,"-",$C193),IN_1B!$B$2:$U$2962,3,FALSE))</f>
        <v>0</v>
      </c>
      <c r="F193" s="742">
        <f>IF(ISERROR(VLOOKUP(CONCATENATE($B193,"-",$C193),IN_1B!$B$2:$U$2962,4,FALSE))=TRUE,"",VLOOKUP(CONCATENATE($B193,"-",$C193),IN_1B!$B$2:$U$2962,4,FALSE))</f>
        <v>0</v>
      </c>
      <c r="G193" s="741">
        <f>IF(ISERROR(VLOOKUP(CONCATENATE($B193,"-",$C193),IN_1B!$B$2:$U$2962,5,FALSE))=TRUE,"",VLOOKUP(CONCATENATE($B193,"-",$C193),IN_1B!$B$2:$U$2962,5,FALSE))</f>
        <v>0</v>
      </c>
      <c r="H193" s="742">
        <f>IF(ISERROR(VLOOKUP(CONCATENATE($B193,"-",$C193),IN_1B!$B$2:$U$2962,6,FALSE))=TRUE,"",VLOOKUP(CONCATENATE($B193,"-",$C193),IN_1B!$B$2:$U$2962,6,FALSE))</f>
        <v>0</v>
      </c>
      <c r="I193" s="741">
        <f>IF(ISERROR(VLOOKUP(CONCATENATE($B193,"-",$C193),IN_1B!$B$2:$U$2962,7,FALSE))=TRUE,"",VLOOKUP(CONCATENATE($B193,"-",$C193),IN_1B!$B$2:$U$2962,7,FALSE))</f>
        <v>0</v>
      </c>
      <c r="J193" s="742">
        <f>IF(ISERROR(VLOOKUP(CONCATENATE($B193,"-",$C193),IN_1B!$B$2:$U$2962,8,FALSE))=TRUE,"",VLOOKUP(CONCATENATE($B193,"-",$C193),IN_1B!$B$2:$U$2962,8,FALSE))</f>
        <v>0</v>
      </c>
      <c r="K193" s="741">
        <f>IF(ISERROR(VLOOKUP(CONCATENATE($B193,"-",$C193),IN_1B!$B$2:$U$2962,9,FALSE))=TRUE,"",VLOOKUP(CONCATENATE($B193,"-",$C193),IN_1B!$B$2:$U$2962,9,FALSE))</f>
        <v>0</v>
      </c>
      <c r="L193" s="742">
        <f>IF(ISERROR(VLOOKUP(CONCATENATE($B193,"-",$C193),IN_1B!$B$2:$U$2962,10,FALSE))=TRUE,"",VLOOKUP(CONCATENATE($B193,"-",$C193),IN_1B!$B$2:$U$2962,10,FALSE))</f>
        <v>0</v>
      </c>
      <c r="M193" s="656">
        <f t="shared" ref="M193:N206" si="33">E193+G193</f>
        <v>0</v>
      </c>
      <c r="N193" s="657">
        <f t="shared" si="33"/>
        <v>0</v>
      </c>
    </row>
    <row r="194" spans="1:14">
      <c r="A194" s="659" t="s">
        <v>1226</v>
      </c>
      <c r="B194" s="660" t="s">
        <v>1227</v>
      </c>
      <c r="C194" s="661">
        <v>5</v>
      </c>
      <c r="D194" s="1571" t="str">
        <f>CONCATENATE(D$193)</f>
        <v/>
      </c>
      <c r="E194" s="743">
        <f>IF(ISERROR(VLOOKUP(CONCATENATE($B194,"-",$C194),IN_1B!$B$2:$U$2962,3,FALSE))=TRUE,"",VLOOKUP(CONCATENATE($B194,"-",$C194),IN_1B!$B$2:$U$2962,3,FALSE))</f>
        <v>0</v>
      </c>
      <c r="F194" s="744">
        <f>IF(ISERROR(VLOOKUP(CONCATENATE($B194,"-",$C194),IN_1B!$B$2:$U$2962,4,FALSE))=TRUE,"",VLOOKUP(CONCATENATE($B194,"-",$C194),IN_1B!$B$2:$U$2962,4,FALSE))</f>
        <v>0</v>
      </c>
      <c r="G194" s="743">
        <f>IF(ISERROR(VLOOKUP(CONCATENATE($B194,"-",$C194),IN_1B!$B$2:$U$2962,5,FALSE))=TRUE,"",VLOOKUP(CONCATENATE($B194,"-",$C194),IN_1B!$B$2:$U$2962,5,FALSE))</f>
        <v>0</v>
      </c>
      <c r="H194" s="744">
        <f>IF(ISERROR(VLOOKUP(CONCATENATE($B194,"-",$C194),IN_1B!$B$2:$U$2962,6,FALSE))=TRUE,"",VLOOKUP(CONCATENATE($B194,"-",$C194),IN_1B!$B$2:$U$2962,6,FALSE))</f>
        <v>0</v>
      </c>
      <c r="I194" s="743">
        <f>IF(ISERROR(VLOOKUP(CONCATENATE($B194,"-",$C194),IN_1B!$B$2:$U$2962,7,FALSE))=TRUE,"",VLOOKUP(CONCATENATE($B194,"-",$C194),IN_1B!$B$2:$U$2962,7,FALSE))</f>
        <v>0</v>
      </c>
      <c r="J194" s="744">
        <f>IF(ISERROR(VLOOKUP(CONCATENATE($B194,"-",$C194),IN_1B!$B$2:$U$2962,8,FALSE))=TRUE,"",VLOOKUP(CONCATENATE($B194,"-",$C194),IN_1B!$B$2:$U$2962,8,FALSE))</f>
        <v>0</v>
      </c>
      <c r="K194" s="743">
        <f>IF(ISERROR(VLOOKUP(CONCATENATE($B194,"-",$C194),IN_1B!$B$2:$U$2962,9,FALSE))=TRUE,"",VLOOKUP(CONCATENATE($B194,"-",$C194),IN_1B!$B$2:$U$2962,9,FALSE))</f>
        <v>0</v>
      </c>
      <c r="L194" s="744">
        <f>IF(ISERROR(VLOOKUP(CONCATENATE($B194,"-",$C194),IN_1B!$B$2:$U$2962,10,FALSE))=TRUE,"",VLOOKUP(CONCATENATE($B194,"-",$C194),IN_1B!$B$2:$U$2962,10,FALSE))</f>
        <v>0</v>
      </c>
      <c r="M194" s="662">
        <f t="shared" si="33"/>
        <v>0</v>
      </c>
      <c r="N194" s="663">
        <f t="shared" si="33"/>
        <v>0</v>
      </c>
    </row>
    <row r="195" spans="1:14">
      <c r="A195" s="659" t="s">
        <v>1228</v>
      </c>
      <c r="B195" s="660" t="s">
        <v>1229</v>
      </c>
      <c r="C195" s="664">
        <v>5</v>
      </c>
      <c r="D195" s="1571" t="str">
        <f t="shared" ref="D195:D206" si="34">CONCATENATE(D$193)</f>
        <v/>
      </c>
      <c r="E195" s="743">
        <f>IF(ISERROR(VLOOKUP(CONCATENATE($B195,"-",$C195),IN_1B!$B$2:$U$2962,3,FALSE))=TRUE,"",VLOOKUP(CONCATENATE($B195,"-",$C195),IN_1B!$B$2:$U$2962,3,FALSE))</f>
        <v>0</v>
      </c>
      <c r="F195" s="744">
        <f>IF(ISERROR(VLOOKUP(CONCATENATE($B195,"-",$C195),IN_1B!$B$2:$U$2962,4,FALSE))=TRUE,"",VLOOKUP(CONCATENATE($B195,"-",$C195),IN_1B!$B$2:$U$2962,4,FALSE))</f>
        <v>0</v>
      </c>
      <c r="G195" s="743">
        <f>IF(ISERROR(VLOOKUP(CONCATENATE($B195,"-",$C195),IN_1B!$B$2:$U$2962,5,FALSE))=TRUE,"",VLOOKUP(CONCATENATE($B195,"-",$C195),IN_1B!$B$2:$U$2962,5,FALSE))</f>
        <v>0</v>
      </c>
      <c r="H195" s="744">
        <f>IF(ISERROR(VLOOKUP(CONCATENATE($B195,"-",$C195),IN_1B!$B$2:$U$2962,6,FALSE))=TRUE,"",VLOOKUP(CONCATENATE($B195,"-",$C195),IN_1B!$B$2:$U$2962,6,FALSE))</f>
        <v>0</v>
      </c>
      <c r="I195" s="743">
        <f>IF(ISERROR(VLOOKUP(CONCATENATE($B195,"-",$C195),IN_1B!$B$2:$U$2962,7,FALSE))=TRUE,"",VLOOKUP(CONCATENATE($B195,"-",$C195),IN_1B!$B$2:$U$2962,7,FALSE))</f>
        <v>0</v>
      </c>
      <c r="J195" s="744">
        <f>IF(ISERROR(VLOOKUP(CONCATENATE($B195,"-",$C195),IN_1B!$B$2:$U$2962,8,FALSE))=TRUE,"",VLOOKUP(CONCATENATE($B195,"-",$C195),IN_1B!$B$2:$U$2962,8,FALSE))</f>
        <v>0</v>
      </c>
      <c r="K195" s="743">
        <f>IF(ISERROR(VLOOKUP(CONCATENATE($B195,"-",$C195),IN_1B!$B$2:$U$2962,9,FALSE))=TRUE,"",VLOOKUP(CONCATENATE($B195,"-",$C195),IN_1B!$B$2:$U$2962,9,FALSE))</f>
        <v>0</v>
      </c>
      <c r="L195" s="744">
        <f>IF(ISERROR(VLOOKUP(CONCATENATE($B195,"-",$C195),IN_1B!$B$2:$U$2962,10,FALSE))=TRUE,"",VLOOKUP(CONCATENATE($B195,"-",$C195),IN_1B!$B$2:$U$2962,10,FALSE))</f>
        <v>0</v>
      </c>
      <c r="M195" s="662">
        <f t="shared" si="33"/>
        <v>0</v>
      </c>
      <c r="N195" s="663">
        <f t="shared" si="33"/>
        <v>0</v>
      </c>
    </row>
    <row r="196" spans="1:14">
      <c r="A196" s="659" t="s">
        <v>1230</v>
      </c>
      <c r="B196" s="660" t="s">
        <v>1231</v>
      </c>
      <c r="C196" s="664">
        <v>5</v>
      </c>
      <c r="D196" s="1571" t="str">
        <f t="shared" si="34"/>
        <v/>
      </c>
      <c r="E196" s="743">
        <f>IF(ISERROR(VLOOKUP(CONCATENATE($B196,"-",$C196),IN_1B!$B$2:$U$2962,3,FALSE))=TRUE,"",VLOOKUP(CONCATENATE($B196,"-",$C196),IN_1B!$B$2:$U$2962,3,FALSE))</f>
        <v>0</v>
      </c>
      <c r="F196" s="744">
        <f>IF(ISERROR(VLOOKUP(CONCATENATE($B196,"-",$C196),IN_1B!$B$2:$U$2962,4,FALSE))=TRUE,"",VLOOKUP(CONCATENATE($B196,"-",$C196),IN_1B!$B$2:$U$2962,4,FALSE))</f>
        <v>0</v>
      </c>
      <c r="G196" s="743">
        <f>IF(ISERROR(VLOOKUP(CONCATENATE($B196,"-",$C196),IN_1B!$B$2:$U$2962,5,FALSE))=TRUE,"",VLOOKUP(CONCATENATE($B196,"-",$C196),IN_1B!$B$2:$U$2962,5,FALSE))</f>
        <v>0</v>
      </c>
      <c r="H196" s="744">
        <f>IF(ISERROR(VLOOKUP(CONCATENATE($B196,"-",$C196),IN_1B!$B$2:$U$2962,6,FALSE))=TRUE,"",VLOOKUP(CONCATENATE($B196,"-",$C196),IN_1B!$B$2:$U$2962,6,FALSE))</f>
        <v>0</v>
      </c>
      <c r="I196" s="743">
        <f>IF(ISERROR(VLOOKUP(CONCATENATE($B196,"-",$C196),IN_1B!$B$2:$U$2962,7,FALSE))=TRUE,"",VLOOKUP(CONCATENATE($B196,"-",$C196),IN_1B!$B$2:$U$2962,7,FALSE))</f>
        <v>0</v>
      </c>
      <c r="J196" s="744">
        <f>IF(ISERROR(VLOOKUP(CONCATENATE($B196,"-",$C196),IN_1B!$B$2:$U$2962,8,FALSE))=TRUE,"",VLOOKUP(CONCATENATE($B196,"-",$C196),IN_1B!$B$2:$U$2962,8,FALSE))</f>
        <v>0</v>
      </c>
      <c r="K196" s="743">
        <f>IF(ISERROR(VLOOKUP(CONCATENATE($B196,"-",$C196),IN_1B!$B$2:$U$2962,9,FALSE))=TRUE,"",VLOOKUP(CONCATENATE($B196,"-",$C196),IN_1B!$B$2:$U$2962,9,FALSE))</f>
        <v>0</v>
      </c>
      <c r="L196" s="744">
        <f>IF(ISERROR(VLOOKUP(CONCATENATE($B196,"-",$C196),IN_1B!$B$2:$U$2962,10,FALSE))=TRUE,"",VLOOKUP(CONCATENATE($B196,"-",$C196),IN_1B!$B$2:$U$2962,10,FALSE))</f>
        <v>0</v>
      </c>
      <c r="M196" s="662">
        <f t="shared" si="33"/>
        <v>0</v>
      </c>
      <c r="N196" s="663">
        <f t="shared" si="33"/>
        <v>0</v>
      </c>
    </row>
    <row r="197" spans="1:14">
      <c r="A197" s="659" t="s">
        <v>1232</v>
      </c>
      <c r="B197" s="660" t="s">
        <v>1233</v>
      </c>
      <c r="C197" s="664">
        <v>5</v>
      </c>
      <c r="D197" s="1571" t="str">
        <f t="shared" si="34"/>
        <v/>
      </c>
      <c r="E197" s="743">
        <f>IF(ISERROR(VLOOKUP(CONCATENATE($B197,"-",$C197),IN_1B!$B$2:$U$2962,3,FALSE))=TRUE,"",VLOOKUP(CONCATENATE($B197,"-",$C197),IN_1B!$B$2:$U$2962,3,FALSE))</f>
        <v>0</v>
      </c>
      <c r="F197" s="744">
        <f>IF(ISERROR(VLOOKUP(CONCATENATE($B197,"-",$C197),IN_1B!$B$2:$U$2962,4,FALSE))=TRUE,"",VLOOKUP(CONCATENATE($B197,"-",$C197),IN_1B!$B$2:$U$2962,4,FALSE))</f>
        <v>0</v>
      </c>
      <c r="G197" s="743">
        <f>IF(ISERROR(VLOOKUP(CONCATENATE($B197,"-",$C197),IN_1B!$B$2:$U$2962,5,FALSE))=TRUE,"",VLOOKUP(CONCATENATE($B197,"-",$C197),IN_1B!$B$2:$U$2962,5,FALSE))</f>
        <v>0</v>
      </c>
      <c r="H197" s="744">
        <f>IF(ISERROR(VLOOKUP(CONCATENATE($B197,"-",$C197),IN_1B!$B$2:$U$2962,6,FALSE))=TRUE,"",VLOOKUP(CONCATENATE($B197,"-",$C197),IN_1B!$B$2:$U$2962,6,FALSE))</f>
        <v>0</v>
      </c>
      <c r="I197" s="743">
        <f>IF(ISERROR(VLOOKUP(CONCATENATE($B197,"-",$C197),IN_1B!$B$2:$U$2962,7,FALSE))=TRUE,"",VLOOKUP(CONCATENATE($B197,"-",$C197),IN_1B!$B$2:$U$2962,7,FALSE))</f>
        <v>0</v>
      </c>
      <c r="J197" s="744">
        <f>IF(ISERROR(VLOOKUP(CONCATENATE($B197,"-",$C197),IN_1B!$B$2:$U$2962,8,FALSE))=TRUE,"",VLOOKUP(CONCATENATE($B197,"-",$C197),IN_1B!$B$2:$U$2962,8,FALSE))</f>
        <v>0</v>
      </c>
      <c r="K197" s="743">
        <f>IF(ISERROR(VLOOKUP(CONCATENATE($B197,"-",$C197),IN_1B!$B$2:$U$2962,9,FALSE))=TRUE,"",VLOOKUP(CONCATENATE($B197,"-",$C197),IN_1B!$B$2:$U$2962,9,FALSE))</f>
        <v>0</v>
      </c>
      <c r="L197" s="744">
        <f>IF(ISERROR(VLOOKUP(CONCATENATE($B197,"-",$C197),IN_1B!$B$2:$U$2962,10,FALSE))=TRUE,"",VLOOKUP(CONCATENATE($B197,"-",$C197),IN_1B!$B$2:$U$2962,10,FALSE))</f>
        <v>0</v>
      </c>
      <c r="M197" s="662">
        <f t="shared" si="33"/>
        <v>0</v>
      </c>
      <c r="N197" s="663">
        <f t="shared" si="33"/>
        <v>0</v>
      </c>
    </row>
    <row r="198" spans="1:14">
      <c r="A198" s="659" t="s">
        <v>1234</v>
      </c>
      <c r="B198" s="660" t="s">
        <v>1235</v>
      </c>
      <c r="C198" s="664">
        <v>5</v>
      </c>
      <c r="D198" s="1571" t="str">
        <f t="shared" si="34"/>
        <v/>
      </c>
      <c r="E198" s="743">
        <f>IF(ISERROR(VLOOKUP(CONCATENATE($B198,"-",$C198),IN_1B!$B$2:$U$2962,3,FALSE))=TRUE,"",VLOOKUP(CONCATENATE($B198,"-",$C198),IN_1B!$B$2:$U$2962,3,FALSE))</f>
        <v>0</v>
      </c>
      <c r="F198" s="744">
        <f>IF(ISERROR(VLOOKUP(CONCATENATE($B198,"-",$C198),IN_1B!$B$2:$U$2962,4,FALSE))=TRUE,"",VLOOKUP(CONCATENATE($B198,"-",$C198),IN_1B!$B$2:$U$2962,4,FALSE))</f>
        <v>0</v>
      </c>
      <c r="G198" s="743">
        <f>IF(ISERROR(VLOOKUP(CONCATENATE($B198,"-",$C198),IN_1B!$B$2:$U$2962,5,FALSE))=TRUE,"",VLOOKUP(CONCATENATE($B198,"-",$C198),IN_1B!$B$2:$U$2962,5,FALSE))</f>
        <v>0</v>
      </c>
      <c r="H198" s="744">
        <f>IF(ISERROR(VLOOKUP(CONCATENATE($B198,"-",$C198),IN_1B!$B$2:$U$2962,6,FALSE))=TRUE,"",VLOOKUP(CONCATENATE($B198,"-",$C198),IN_1B!$B$2:$U$2962,6,FALSE))</f>
        <v>0</v>
      </c>
      <c r="I198" s="743">
        <f>IF(ISERROR(VLOOKUP(CONCATENATE($B198,"-",$C198),IN_1B!$B$2:$U$2962,7,FALSE))=TRUE,"",VLOOKUP(CONCATENATE($B198,"-",$C198),IN_1B!$B$2:$U$2962,7,FALSE))</f>
        <v>0</v>
      </c>
      <c r="J198" s="744">
        <f>IF(ISERROR(VLOOKUP(CONCATENATE($B198,"-",$C198),IN_1B!$B$2:$U$2962,8,FALSE))=TRUE,"",VLOOKUP(CONCATENATE($B198,"-",$C198),IN_1B!$B$2:$U$2962,8,FALSE))</f>
        <v>0</v>
      </c>
      <c r="K198" s="743">
        <f>IF(ISERROR(VLOOKUP(CONCATENATE($B198,"-",$C198),IN_1B!$B$2:$U$2962,9,FALSE))=TRUE,"",VLOOKUP(CONCATENATE($B198,"-",$C198),IN_1B!$B$2:$U$2962,9,FALSE))</f>
        <v>0</v>
      </c>
      <c r="L198" s="744">
        <f>IF(ISERROR(VLOOKUP(CONCATENATE($B198,"-",$C198),IN_1B!$B$2:$U$2962,10,FALSE))=TRUE,"",VLOOKUP(CONCATENATE($B198,"-",$C198),IN_1B!$B$2:$U$2962,10,FALSE))</f>
        <v>0</v>
      </c>
      <c r="M198" s="662">
        <f t="shared" si="33"/>
        <v>0</v>
      </c>
      <c r="N198" s="663">
        <f t="shared" si="33"/>
        <v>0</v>
      </c>
    </row>
    <row r="199" spans="1:14">
      <c r="A199" s="659" t="s">
        <v>1236</v>
      </c>
      <c r="B199" s="660" t="s">
        <v>1237</v>
      </c>
      <c r="C199" s="664">
        <v>5</v>
      </c>
      <c r="D199" s="1571" t="str">
        <f t="shared" si="34"/>
        <v/>
      </c>
      <c r="E199" s="743">
        <f>IF(ISERROR(VLOOKUP(CONCATENATE($B199,"-",$C199),IN_1B!$B$2:$U$2962,3,FALSE))=TRUE,"",VLOOKUP(CONCATENATE($B199,"-",$C199),IN_1B!$B$2:$U$2962,3,FALSE))</f>
        <v>0</v>
      </c>
      <c r="F199" s="744">
        <f>IF(ISERROR(VLOOKUP(CONCATENATE($B199,"-",$C199),IN_1B!$B$2:$U$2962,4,FALSE))=TRUE,"",VLOOKUP(CONCATENATE($B199,"-",$C199),IN_1B!$B$2:$U$2962,4,FALSE))</f>
        <v>0</v>
      </c>
      <c r="G199" s="743">
        <f>IF(ISERROR(VLOOKUP(CONCATENATE($B199,"-",$C199),IN_1B!$B$2:$U$2962,5,FALSE))=TRUE,"",VLOOKUP(CONCATENATE($B199,"-",$C199),IN_1B!$B$2:$U$2962,5,FALSE))</f>
        <v>0</v>
      </c>
      <c r="H199" s="744">
        <f>IF(ISERROR(VLOOKUP(CONCATENATE($B199,"-",$C199),IN_1B!$B$2:$U$2962,6,FALSE))=TRUE,"",VLOOKUP(CONCATENATE($B199,"-",$C199),IN_1B!$B$2:$U$2962,6,FALSE))</f>
        <v>0</v>
      </c>
      <c r="I199" s="743">
        <f>IF(ISERROR(VLOOKUP(CONCATENATE($B199,"-",$C199),IN_1B!$B$2:$U$2962,7,FALSE))=TRUE,"",VLOOKUP(CONCATENATE($B199,"-",$C199),IN_1B!$B$2:$U$2962,7,FALSE))</f>
        <v>0</v>
      </c>
      <c r="J199" s="744">
        <f>IF(ISERROR(VLOOKUP(CONCATENATE($B199,"-",$C199),IN_1B!$B$2:$U$2962,8,FALSE))=TRUE,"",VLOOKUP(CONCATENATE($B199,"-",$C199),IN_1B!$B$2:$U$2962,8,FALSE))</f>
        <v>0</v>
      </c>
      <c r="K199" s="743">
        <f>IF(ISERROR(VLOOKUP(CONCATENATE($B199,"-",$C199),IN_1B!$B$2:$U$2962,9,FALSE))=TRUE,"",VLOOKUP(CONCATENATE($B199,"-",$C199),IN_1B!$B$2:$U$2962,9,FALSE))</f>
        <v>0</v>
      </c>
      <c r="L199" s="744">
        <f>IF(ISERROR(VLOOKUP(CONCATENATE($B199,"-",$C199),IN_1B!$B$2:$U$2962,10,FALSE))=TRUE,"",VLOOKUP(CONCATENATE($B199,"-",$C199),IN_1B!$B$2:$U$2962,10,FALSE))</f>
        <v>0</v>
      </c>
      <c r="M199" s="662">
        <f t="shared" si="33"/>
        <v>0</v>
      </c>
      <c r="N199" s="663">
        <f t="shared" si="33"/>
        <v>0</v>
      </c>
    </row>
    <row r="200" spans="1:14">
      <c r="A200" s="659" t="s">
        <v>1238</v>
      </c>
      <c r="B200" s="660" t="s">
        <v>1239</v>
      </c>
      <c r="C200" s="664">
        <v>5</v>
      </c>
      <c r="D200" s="1571" t="str">
        <f t="shared" si="34"/>
        <v/>
      </c>
      <c r="E200" s="743">
        <f>IF(ISERROR(VLOOKUP(CONCATENATE($B200,"-",$C200),IN_1B!$B$2:$U$2962,3,FALSE))=TRUE,"",VLOOKUP(CONCATENATE($B200,"-",$C200),IN_1B!$B$2:$U$2962,3,FALSE))</f>
        <v>0</v>
      </c>
      <c r="F200" s="744">
        <f>IF(ISERROR(VLOOKUP(CONCATENATE($B200,"-",$C200),IN_1B!$B$2:$U$2962,4,FALSE))=TRUE,"",VLOOKUP(CONCATENATE($B200,"-",$C200),IN_1B!$B$2:$U$2962,4,FALSE))</f>
        <v>0</v>
      </c>
      <c r="G200" s="743">
        <f>IF(ISERROR(VLOOKUP(CONCATENATE($B200,"-",$C200),IN_1B!$B$2:$U$2962,5,FALSE))=TRUE,"",VLOOKUP(CONCATENATE($B200,"-",$C200),IN_1B!$B$2:$U$2962,5,FALSE))</f>
        <v>0</v>
      </c>
      <c r="H200" s="744">
        <f>IF(ISERROR(VLOOKUP(CONCATENATE($B200,"-",$C200),IN_1B!$B$2:$U$2962,6,FALSE))=TRUE,"",VLOOKUP(CONCATENATE($B200,"-",$C200),IN_1B!$B$2:$U$2962,6,FALSE))</f>
        <v>0</v>
      </c>
      <c r="I200" s="743">
        <f>IF(ISERROR(VLOOKUP(CONCATENATE($B200,"-",$C200),IN_1B!$B$2:$U$2962,7,FALSE))=TRUE,"",VLOOKUP(CONCATENATE($B200,"-",$C200),IN_1B!$B$2:$U$2962,7,FALSE))</f>
        <v>0</v>
      </c>
      <c r="J200" s="744">
        <f>IF(ISERROR(VLOOKUP(CONCATENATE($B200,"-",$C200),IN_1B!$B$2:$U$2962,8,FALSE))=TRUE,"",VLOOKUP(CONCATENATE($B200,"-",$C200),IN_1B!$B$2:$U$2962,8,FALSE))</f>
        <v>0</v>
      </c>
      <c r="K200" s="743">
        <f>IF(ISERROR(VLOOKUP(CONCATENATE($B200,"-",$C200),IN_1B!$B$2:$U$2962,9,FALSE))=TRUE,"",VLOOKUP(CONCATENATE($B200,"-",$C200),IN_1B!$B$2:$U$2962,9,FALSE))</f>
        <v>0</v>
      </c>
      <c r="L200" s="744">
        <f>IF(ISERROR(VLOOKUP(CONCATENATE($B200,"-",$C200),IN_1B!$B$2:$U$2962,10,FALSE))=TRUE,"",VLOOKUP(CONCATENATE($B200,"-",$C200),IN_1B!$B$2:$U$2962,10,FALSE))</f>
        <v>0</v>
      </c>
      <c r="M200" s="662">
        <f t="shared" si="33"/>
        <v>0</v>
      </c>
      <c r="N200" s="663">
        <f t="shared" si="33"/>
        <v>0</v>
      </c>
    </row>
    <row r="201" spans="1:14">
      <c r="A201" s="659" t="s">
        <v>1240</v>
      </c>
      <c r="B201" s="660" t="s">
        <v>1241</v>
      </c>
      <c r="C201" s="664">
        <v>5</v>
      </c>
      <c r="D201" s="1571" t="str">
        <f t="shared" si="34"/>
        <v/>
      </c>
      <c r="E201" s="743">
        <f>IF(ISERROR(VLOOKUP(CONCATENATE($B201,"-",$C201),IN_1B!$B$2:$U$2962,3,FALSE))=TRUE,"",VLOOKUP(CONCATENATE($B201,"-",$C201),IN_1B!$B$2:$U$2962,3,FALSE))</f>
        <v>0</v>
      </c>
      <c r="F201" s="744">
        <f>IF(ISERROR(VLOOKUP(CONCATENATE($B201,"-",$C201),IN_1B!$B$2:$U$2962,4,FALSE))=TRUE,"",VLOOKUP(CONCATENATE($B201,"-",$C201),IN_1B!$B$2:$U$2962,4,FALSE))</f>
        <v>0</v>
      </c>
      <c r="G201" s="743">
        <f>IF(ISERROR(VLOOKUP(CONCATENATE($B201,"-",$C201),IN_1B!$B$2:$U$2962,5,FALSE))=TRUE,"",VLOOKUP(CONCATENATE($B201,"-",$C201),IN_1B!$B$2:$U$2962,5,FALSE))</f>
        <v>0</v>
      </c>
      <c r="H201" s="744">
        <f>IF(ISERROR(VLOOKUP(CONCATENATE($B201,"-",$C201),IN_1B!$B$2:$U$2962,6,FALSE))=TRUE,"",VLOOKUP(CONCATENATE($B201,"-",$C201),IN_1B!$B$2:$U$2962,6,FALSE))</f>
        <v>0</v>
      </c>
      <c r="I201" s="743">
        <f>IF(ISERROR(VLOOKUP(CONCATENATE($B201,"-",$C201),IN_1B!$B$2:$U$2962,7,FALSE))=TRUE,"",VLOOKUP(CONCATENATE($B201,"-",$C201),IN_1B!$B$2:$U$2962,7,FALSE))</f>
        <v>0</v>
      </c>
      <c r="J201" s="744">
        <f>IF(ISERROR(VLOOKUP(CONCATENATE($B201,"-",$C201),IN_1B!$B$2:$U$2962,8,FALSE))=TRUE,"",VLOOKUP(CONCATENATE($B201,"-",$C201),IN_1B!$B$2:$U$2962,8,FALSE))</f>
        <v>0</v>
      </c>
      <c r="K201" s="743">
        <f>IF(ISERROR(VLOOKUP(CONCATENATE($B201,"-",$C201),IN_1B!$B$2:$U$2962,9,FALSE))=TRUE,"",VLOOKUP(CONCATENATE($B201,"-",$C201),IN_1B!$B$2:$U$2962,9,FALSE))</f>
        <v>0</v>
      </c>
      <c r="L201" s="744">
        <f>IF(ISERROR(VLOOKUP(CONCATENATE($B201,"-",$C201),IN_1B!$B$2:$U$2962,10,FALSE))=TRUE,"",VLOOKUP(CONCATENATE($B201,"-",$C201),IN_1B!$B$2:$U$2962,10,FALSE))</f>
        <v>0</v>
      </c>
      <c r="M201" s="662">
        <f t="shared" si="33"/>
        <v>0</v>
      </c>
      <c r="N201" s="663">
        <f t="shared" si="33"/>
        <v>0</v>
      </c>
    </row>
    <row r="202" spans="1:14">
      <c r="A202" s="659" t="s">
        <v>1242</v>
      </c>
      <c r="B202" s="660" t="s">
        <v>1243</v>
      </c>
      <c r="C202" s="664">
        <v>5</v>
      </c>
      <c r="D202" s="1571" t="str">
        <f t="shared" si="34"/>
        <v/>
      </c>
      <c r="E202" s="743">
        <f>IF(ISERROR(VLOOKUP(CONCATENATE($B202,"-",$C202),IN_1B!$B$2:$U$2962,3,FALSE))=TRUE,"",VLOOKUP(CONCATENATE($B202,"-",$C202),IN_1B!$B$2:$U$2962,3,FALSE))</f>
        <v>0</v>
      </c>
      <c r="F202" s="744">
        <f>IF(ISERROR(VLOOKUP(CONCATENATE($B202,"-",$C202),IN_1B!$B$2:$U$2962,4,FALSE))=TRUE,"",VLOOKUP(CONCATENATE($B202,"-",$C202),IN_1B!$B$2:$U$2962,4,FALSE))</f>
        <v>0</v>
      </c>
      <c r="G202" s="743">
        <f>IF(ISERROR(VLOOKUP(CONCATENATE($B202,"-",$C202),IN_1B!$B$2:$U$2962,5,FALSE))=TRUE,"",VLOOKUP(CONCATENATE($B202,"-",$C202),IN_1B!$B$2:$U$2962,5,FALSE))</f>
        <v>0</v>
      </c>
      <c r="H202" s="744">
        <f>IF(ISERROR(VLOOKUP(CONCATENATE($B202,"-",$C202),IN_1B!$B$2:$U$2962,6,FALSE))=TRUE,"",VLOOKUP(CONCATENATE($B202,"-",$C202),IN_1B!$B$2:$U$2962,6,FALSE))</f>
        <v>0</v>
      </c>
      <c r="I202" s="743">
        <f>IF(ISERROR(VLOOKUP(CONCATENATE($B202,"-",$C202),IN_1B!$B$2:$U$2962,7,FALSE))=TRUE,"",VLOOKUP(CONCATENATE($B202,"-",$C202),IN_1B!$B$2:$U$2962,7,FALSE))</f>
        <v>0</v>
      </c>
      <c r="J202" s="744">
        <f>IF(ISERROR(VLOOKUP(CONCATENATE($B202,"-",$C202),IN_1B!$B$2:$U$2962,8,FALSE))=TRUE,"",VLOOKUP(CONCATENATE($B202,"-",$C202),IN_1B!$B$2:$U$2962,8,FALSE))</f>
        <v>0</v>
      </c>
      <c r="K202" s="743">
        <f>IF(ISERROR(VLOOKUP(CONCATENATE($B202,"-",$C202),IN_1B!$B$2:$U$2962,9,FALSE))=TRUE,"",VLOOKUP(CONCATENATE($B202,"-",$C202),IN_1B!$B$2:$U$2962,9,FALSE))</f>
        <v>0</v>
      </c>
      <c r="L202" s="744">
        <f>IF(ISERROR(VLOOKUP(CONCATENATE($B202,"-",$C202),IN_1B!$B$2:$U$2962,10,FALSE))=TRUE,"",VLOOKUP(CONCATENATE($B202,"-",$C202),IN_1B!$B$2:$U$2962,10,FALSE))</f>
        <v>0</v>
      </c>
      <c r="M202" s="662">
        <f t="shared" si="33"/>
        <v>0</v>
      </c>
      <c r="N202" s="663">
        <f t="shared" si="33"/>
        <v>0</v>
      </c>
    </row>
    <row r="203" spans="1:14">
      <c r="A203" s="659" t="s">
        <v>1244</v>
      </c>
      <c r="B203" s="660" t="s">
        <v>1245</v>
      </c>
      <c r="C203" s="664">
        <v>5</v>
      </c>
      <c r="D203" s="1571" t="str">
        <f t="shared" si="34"/>
        <v/>
      </c>
      <c r="E203" s="743">
        <f>IF(ISERROR(VLOOKUP(CONCATENATE($B203,"-",$C203),IN_1B!$B$2:$U$2962,3,FALSE))=TRUE,"",VLOOKUP(CONCATENATE($B203,"-",$C203),IN_1B!$B$2:$U$2962,3,FALSE))</f>
        <v>0</v>
      </c>
      <c r="F203" s="744">
        <f>IF(ISERROR(VLOOKUP(CONCATENATE($B203,"-",$C203),IN_1B!$B$2:$U$2962,4,FALSE))=TRUE,"",VLOOKUP(CONCATENATE($B203,"-",$C203),IN_1B!$B$2:$U$2962,4,FALSE))</f>
        <v>0</v>
      </c>
      <c r="G203" s="743">
        <f>IF(ISERROR(VLOOKUP(CONCATENATE($B203,"-",$C203),IN_1B!$B$2:$U$2962,5,FALSE))=TRUE,"",VLOOKUP(CONCATENATE($B203,"-",$C203),IN_1B!$B$2:$U$2962,5,FALSE))</f>
        <v>0</v>
      </c>
      <c r="H203" s="744">
        <f>IF(ISERROR(VLOOKUP(CONCATENATE($B203,"-",$C203),IN_1B!$B$2:$U$2962,6,FALSE))=TRUE,"",VLOOKUP(CONCATENATE($B203,"-",$C203),IN_1B!$B$2:$U$2962,6,FALSE))</f>
        <v>0</v>
      </c>
      <c r="I203" s="743">
        <f>IF(ISERROR(VLOOKUP(CONCATENATE($B203,"-",$C203),IN_1B!$B$2:$U$2962,7,FALSE))=TRUE,"",VLOOKUP(CONCATENATE($B203,"-",$C203),IN_1B!$B$2:$U$2962,7,FALSE))</f>
        <v>0</v>
      </c>
      <c r="J203" s="744">
        <f>IF(ISERROR(VLOOKUP(CONCATENATE($B203,"-",$C203),IN_1B!$B$2:$U$2962,8,FALSE))=TRUE,"",VLOOKUP(CONCATENATE($B203,"-",$C203),IN_1B!$B$2:$U$2962,8,FALSE))</f>
        <v>0</v>
      </c>
      <c r="K203" s="743">
        <f>IF(ISERROR(VLOOKUP(CONCATENATE($B203,"-",$C203),IN_1B!$B$2:$U$2962,9,FALSE))=TRUE,"",VLOOKUP(CONCATENATE($B203,"-",$C203),IN_1B!$B$2:$U$2962,9,FALSE))</f>
        <v>0</v>
      </c>
      <c r="L203" s="744">
        <f>IF(ISERROR(VLOOKUP(CONCATENATE($B203,"-",$C203),IN_1B!$B$2:$U$2962,10,FALSE))=TRUE,"",VLOOKUP(CONCATENATE($B203,"-",$C203),IN_1B!$B$2:$U$2962,10,FALSE))</f>
        <v>0</v>
      </c>
      <c r="M203" s="662">
        <f t="shared" si="33"/>
        <v>0</v>
      </c>
      <c r="N203" s="663">
        <f t="shared" si="33"/>
        <v>0</v>
      </c>
    </row>
    <row r="204" spans="1:14">
      <c r="A204" s="659" t="s">
        <v>1246</v>
      </c>
      <c r="B204" s="660" t="s">
        <v>1247</v>
      </c>
      <c r="C204" s="664">
        <v>5</v>
      </c>
      <c r="D204" s="1571" t="str">
        <f t="shared" si="34"/>
        <v/>
      </c>
      <c r="E204" s="743">
        <f>IF(ISERROR(VLOOKUP(CONCATENATE($B204,"-",$C204),IN_1B!$B$2:$U$2962,3,FALSE))=TRUE,"",VLOOKUP(CONCATENATE($B204,"-",$C204),IN_1B!$B$2:$U$2962,3,FALSE))</f>
        <v>0</v>
      </c>
      <c r="F204" s="744">
        <f>IF(ISERROR(VLOOKUP(CONCATENATE($B204,"-",$C204),IN_1B!$B$2:$U$2962,4,FALSE))=TRUE,"",VLOOKUP(CONCATENATE($B204,"-",$C204),IN_1B!$B$2:$U$2962,4,FALSE))</f>
        <v>0</v>
      </c>
      <c r="G204" s="743">
        <f>IF(ISERROR(VLOOKUP(CONCATENATE($B204,"-",$C204),IN_1B!$B$2:$U$2962,5,FALSE))=TRUE,"",VLOOKUP(CONCATENATE($B204,"-",$C204),IN_1B!$B$2:$U$2962,5,FALSE))</f>
        <v>0</v>
      </c>
      <c r="H204" s="744">
        <f>IF(ISERROR(VLOOKUP(CONCATENATE($B204,"-",$C204),IN_1B!$B$2:$U$2962,6,FALSE))=TRUE,"",VLOOKUP(CONCATENATE($B204,"-",$C204),IN_1B!$B$2:$U$2962,6,FALSE))</f>
        <v>0</v>
      </c>
      <c r="I204" s="743">
        <f>IF(ISERROR(VLOOKUP(CONCATENATE($B204,"-",$C204),IN_1B!$B$2:$U$2962,7,FALSE))=TRUE,"",VLOOKUP(CONCATENATE($B204,"-",$C204),IN_1B!$B$2:$U$2962,7,FALSE))</f>
        <v>0</v>
      </c>
      <c r="J204" s="744">
        <f>IF(ISERROR(VLOOKUP(CONCATENATE($B204,"-",$C204),IN_1B!$B$2:$U$2962,8,FALSE))=TRUE,"",VLOOKUP(CONCATENATE($B204,"-",$C204),IN_1B!$B$2:$U$2962,8,FALSE))</f>
        <v>0</v>
      </c>
      <c r="K204" s="743">
        <f>IF(ISERROR(VLOOKUP(CONCATENATE($B204,"-",$C204),IN_1B!$B$2:$U$2962,9,FALSE))=TRUE,"",VLOOKUP(CONCATENATE($B204,"-",$C204),IN_1B!$B$2:$U$2962,9,FALSE))</f>
        <v>0</v>
      </c>
      <c r="L204" s="744">
        <f>IF(ISERROR(VLOOKUP(CONCATENATE($B204,"-",$C204),IN_1B!$B$2:$U$2962,10,FALSE))=TRUE,"",VLOOKUP(CONCATENATE($B204,"-",$C204),IN_1B!$B$2:$U$2962,10,FALSE))</f>
        <v>0</v>
      </c>
      <c r="M204" s="662">
        <f t="shared" si="33"/>
        <v>0</v>
      </c>
      <c r="N204" s="663">
        <f t="shared" si="33"/>
        <v>0</v>
      </c>
    </row>
    <row r="205" spans="1:14">
      <c r="A205" s="659" t="s">
        <v>1248</v>
      </c>
      <c r="B205" s="660" t="s">
        <v>1249</v>
      </c>
      <c r="C205" s="665">
        <v>5</v>
      </c>
      <c r="D205" s="1571" t="str">
        <f t="shared" si="34"/>
        <v/>
      </c>
      <c r="E205" s="743">
        <f>IF(ISERROR(VLOOKUP(CONCATENATE($B205,"-",$C205),IN_1B!$B$2:$U$2962,3,FALSE))=TRUE,"",VLOOKUP(CONCATENATE($B205,"-",$C205),IN_1B!$B$2:$U$2962,3,FALSE))</f>
        <v>0</v>
      </c>
      <c r="F205" s="744">
        <f>IF(ISERROR(VLOOKUP(CONCATENATE($B205,"-",$C205),IN_1B!$B$2:$U$2962,4,FALSE))=TRUE,"",VLOOKUP(CONCATENATE($B205,"-",$C205),IN_1B!$B$2:$U$2962,4,FALSE))</f>
        <v>0</v>
      </c>
      <c r="G205" s="743">
        <f>IF(ISERROR(VLOOKUP(CONCATENATE($B205,"-",$C205),IN_1B!$B$2:$U$2962,5,FALSE))=TRUE,"",VLOOKUP(CONCATENATE($B205,"-",$C205),IN_1B!$B$2:$U$2962,5,FALSE))</f>
        <v>0</v>
      </c>
      <c r="H205" s="744">
        <f>IF(ISERROR(VLOOKUP(CONCATENATE($B205,"-",$C205),IN_1B!$B$2:$U$2962,6,FALSE))=TRUE,"",VLOOKUP(CONCATENATE($B205,"-",$C205),IN_1B!$B$2:$U$2962,6,FALSE))</f>
        <v>0</v>
      </c>
      <c r="I205" s="743">
        <f>IF(ISERROR(VLOOKUP(CONCATENATE($B205,"-",$C205),IN_1B!$B$2:$U$2962,7,FALSE))=TRUE,"",VLOOKUP(CONCATENATE($B205,"-",$C205),IN_1B!$B$2:$U$2962,7,FALSE))</f>
        <v>0</v>
      </c>
      <c r="J205" s="744">
        <f>IF(ISERROR(VLOOKUP(CONCATENATE($B205,"-",$C205),IN_1B!$B$2:$U$2962,8,FALSE))=TRUE,"",VLOOKUP(CONCATENATE($B205,"-",$C205),IN_1B!$B$2:$U$2962,8,FALSE))</f>
        <v>0</v>
      </c>
      <c r="K205" s="743">
        <f>IF(ISERROR(VLOOKUP(CONCATENATE($B205,"-",$C205),IN_1B!$B$2:$U$2962,9,FALSE))=TRUE,"",VLOOKUP(CONCATENATE($B205,"-",$C205),IN_1B!$B$2:$U$2962,9,FALSE))</f>
        <v>0</v>
      </c>
      <c r="L205" s="744">
        <f>IF(ISERROR(VLOOKUP(CONCATENATE($B205,"-",$C205),IN_1B!$B$2:$U$2962,10,FALSE))=TRUE,"",VLOOKUP(CONCATENATE($B205,"-",$C205),IN_1B!$B$2:$U$2962,10,FALSE))</f>
        <v>0</v>
      </c>
      <c r="M205" s="662">
        <f t="shared" si="33"/>
        <v>0</v>
      </c>
      <c r="N205" s="663">
        <f t="shared" si="33"/>
        <v>0</v>
      </c>
    </row>
    <row r="206" spans="1:14" ht="15.75" thickBot="1">
      <c r="A206" s="659" t="s">
        <v>1250</v>
      </c>
      <c r="B206" s="665" t="s">
        <v>1251</v>
      </c>
      <c r="C206" s="735">
        <v>5</v>
      </c>
      <c r="D206" s="1571" t="str">
        <f t="shared" si="34"/>
        <v/>
      </c>
      <c r="E206" s="745">
        <f>IF(ISERROR(VLOOKUP(CONCATENATE($B206,"-",$C206),IN_1B!$B$2:$U$2962,3,FALSE))=TRUE,"",VLOOKUP(CONCATENATE($B206,"-",$C206),IN_1B!$B$2:$U$2962,3,FALSE))</f>
        <v>0</v>
      </c>
      <c r="F206" s="746">
        <f>IF(ISERROR(VLOOKUP(CONCATENATE($B206,"-",$C206),IN_1B!$B$2:$U$2962,4,FALSE))=TRUE,"",VLOOKUP(CONCATENATE($B206,"-",$C206),IN_1B!$B$2:$U$2962,4,FALSE))</f>
        <v>0</v>
      </c>
      <c r="G206" s="745">
        <f>IF(ISERROR(VLOOKUP(CONCATENATE($B206,"-",$C206),IN_1B!$B$2:$U$2962,5,FALSE))=TRUE,"",VLOOKUP(CONCATENATE($B206,"-",$C206),IN_1B!$B$2:$U$2962,5,FALSE))</f>
        <v>0</v>
      </c>
      <c r="H206" s="746">
        <f>IF(ISERROR(VLOOKUP(CONCATENATE($B206,"-",$C206),IN_1B!$B$2:$U$2962,6,FALSE))=TRUE,"",VLOOKUP(CONCATENATE($B206,"-",$C206),IN_1B!$B$2:$U$2962,6,FALSE))</f>
        <v>0</v>
      </c>
      <c r="I206" s="745">
        <f>IF(ISERROR(VLOOKUP(CONCATENATE($B206,"-",$C206),IN_1B!$B$2:$U$2962,7,FALSE))=TRUE,"",VLOOKUP(CONCATENATE($B206,"-",$C206),IN_1B!$B$2:$U$2962,7,FALSE))</f>
        <v>0</v>
      </c>
      <c r="J206" s="746">
        <f>IF(ISERROR(VLOOKUP(CONCATENATE($B206,"-",$C206),IN_1B!$B$2:$U$2962,8,FALSE))=TRUE,"",VLOOKUP(CONCATENATE($B206,"-",$C206),IN_1B!$B$2:$U$2962,8,FALSE))</f>
        <v>0</v>
      </c>
      <c r="K206" s="745">
        <f>IF(ISERROR(VLOOKUP(CONCATENATE($B206,"-",$C206),IN_1B!$B$2:$U$2962,9,FALSE))=TRUE,"",VLOOKUP(CONCATENATE($B206,"-",$C206),IN_1B!$B$2:$U$2962,9,FALSE))</f>
        <v>0</v>
      </c>
      <c r="L206" s="746">
        <f>IF(ISERROR(VLOOKUP(CONCATENATE($B206,"-",$C206),IN_1B!$B$2:$U$2962,10,FALSE))=TRUE,"",VLOOKUP(CONCATENATE($B206,"-",$C206),IN_1B!$B$2:$U$2962,10,FALSE))</f>
        <v>0</v>
      </c>
      <c r="M206" s="666">
        <f t="shared" si="33"/>
        <v>0</v>
      </c>
      <c r="N206" s="667">
        <f t="shared" si="33"/>
        <v>0</v>
      </c>
    </row>
    <row r="207" spans="1:14" ht="15.75" thickBot="1">
      <c r="A207" s="668" t="s">
        <v>1252</v>
      </c>
      <c r="B207" s="669"/>
      <c r="C207" s="736"/>
      <c r="D207" s="1571"/>
      <c r="E207" s="747"/>
      <c r="F207" s="602"/>
      <c r="G207" s="602"/>
      <c r="H207" s="602"/>
      <c r="I207" s="602"/>
      <c r="J207" s="602"/>
      <c r="K207" s="602"/>
      <c r="L207" s="602"/>
      <c r="M207" s="671"/>
      <c r="N207" s="672"/>
    </row>
    <row r="208" spans="1:14">
      <c r="A208" s="653" t="s">
        <v>1253</v>
      </c>
      <c r="B208" s="654" t="s">
        <v>1254</v>
      </c>
      <c r="C208" s="735">
        <v>5</v>
      </c>
      <c r="D208" s="1571" t="str">
        <f t="shared" ref="D208:D213" si="35">CONCATENATE(D$193)</f>
        <v/>
      </c>
      <c r="E208" s="741">
        <f>IF(ISERROR(VLOOKUP(CONCATENATE($B208,"-",$C208),IN_1B!$B$2:$U$2962,3,FALSE))=TRUE,"",VLOOKUP(CONCATENATE($B208,"-",$C208),IN_1B!$B$2:$U$2962,3,FALSE))</f>
        <v>0</v>
      </c>
      <c r="F208" s="742">
        <f>IF(ISERROR(VLOOKUP(CONCATENATE($B208,"-",$C208),IN_1B!$B$2:$U$2962,4,FALSE))=TRUE,"",VLOOKUP(CONCATENATE($B208,"-",$C208),IN_1B!$B$2:$U$2962,4,FALSE))</f>
        <v>0</v>
      </c>
      <c r="G208" s="741">
        <f>IF(ISERROR(VLOOKUP(CONCATENATE($B208,"-",$C208),IN_1B!$B$2:$U$2962,5,FALSE))=TRUE,"",VLOOKUP(CONCATENATE($B208,"-",$C208),IN_1B!$B$2:$U$2962,5,FALSE))</f>
        <v>0</v>
      </c>
      <c r="H208" s="742">
        <f>IF(ISERROR(VLOOKUP(CONCATENATE($B208,"-",$C208),IN_1B!$B$2:$U$2962,6,FALSE))=TRUE,"",VLOOKUP(CONCATENATE($B208,"-",$C208),IN_1B!$B$2:$U$2962,6,FALSE))</f>
        <v>0</v>
      </c>
      <c r="I208" s="741">
        <f>IF(ISERROR(VLOOKUP(CONCATENATE($B208,"-",$C208),IN_1B!$B$2:$U$2962,7,FALSE))=TRUE,"",VLOOKUP(CONCATENATE($B208,"-",$C208),IN_1B!$B$2:$U$2962,7,FALSE))</f>
        <v>0</v>
      </c>
      <c r="J208" s="742">
        <f>IF(ISERROR(VLOOKUP(CONCATENATE($B208,"-",$C208),IN_1B!$B$2:$U$2962,8,FALSE))=TRUE,"",VLOOKUP(CONCATENATE($B208,"-",$C208),IN_1B!$B$2:$U$2962,8,FALSE))</f>
        <v>0</v>
      </c>
      <c r="K208" s="741">
        <f>IF(ISERROR(VLOOKUP(CONCATENATE($B208,"-",$C208),IN_1B!$B$2:$U$2962,9,FALSE))=TRUE,"",VLOOKUP(CONCATENATE($B208,"-",$C208),IN_1B!$B$2:$U$2962,9,FALSE))</f>
        <v>0</v>
      </c>
      <c r="L208" s="742">
        <f>IF(ISERROR(VLOOKUP(CONCATENATE($B208,"-",$C208),IN_1B!$B$2:$U$2962,10,FALSE))=TRUE,"",VLOOKUP(CONCATENATE($B208,"-",$C208),IN_1B!$B$2:$U$2962,10,FALSE))</f>
        <v>0</v>
      </c>
      <c r="M208" s="656">
        <f t="shared" ref="M208:N213" si="36">E208+G208</f>
        <v>0</v>
      </c>
      <c r="N208" s="657">
        <f t="shared" si="36"/>
        <v>0</v>
      </c>
    </row>
    <row r="209" spans="1:14">
      <c r="A209" s="659" t="s">
        <v>1255</v>
      </c>
      <c r="B209" s="660" t="s">
        <v>1256</v>
      </c>
      <c r="C209" s="661">
        <v>5</v>
      </c>
      <c r="D209" s="1571" t="str">
        <f t="shared" si="35"/>
        <v/>
      </c>
      <c r="E209" s="743">
        <f>IF(ISERROR(VLOOKUP(CONCATENATE($B209,"-",$C209),IN_1B!$B$2:$U$2962,3,FALSE))=TRUE,"",VLOOKUP(CONCATENATE($B209,"-",$C209),IN_1B!$B$2:$U$2962,3,FALSE))</f>
        <v>0</v>
      </c>
      <c r="F209" s="744">
        <f>IF(ISERROR(VLOOKUP(CONCATENATE($B209,"-",$C209),IN_1B!$B$2:$U$2962,4,FALSE))=TRUE,"",VLOOKUP(CONCATENATE($B209,"-",$C209),IN_1B!$B$2:$U$2962,4,FALSE))</f>
        <v>0</v>
      </c>
      <c r="G209" s="743">
        <f>IF(ISERROR(VLOOKUP(CONCATENATE($B209,"-",$C209),IN_1B!$B$2:$U$2962,5,FALSE))=TRUE,"",VLOOKUP(CONCATENATE($B209,"-",$C209),IN_1B!$B$2:$U$2962,5,FALSE))</f>
        <v>0</v>
      </c>
      <c r="H209" s="744">
        <f>IF(ISERROR(VLOOKUP(CONCATENATE($B209,"-",$C209),IN_1B!$B$2:$U$2962,6,FALSE))=TRUE,"",VLOOKUP(CONCATENATE($B209,"-",$C209),IN_1B!$B$2:$U$2962,6,FALSE))</f>
        <v>0</v>
      </c>
      <c r="I209" s="743">
        <f>IF(ISERROR(VLOOKUP(CONCATENATE($B209,"-",$C209),IN_1B!$B$2:$U$2962,7,FALSE))=TRUE,"",VLOOKUP(CONCATENATE($B209,"-",$C209),IN_1B!$B$2:$U$2962,7,FALSE))</f>
        <v>0</v>
      </c>
      <c r="J209" s="744">
        <f>IF(ISERROR(VLOOKUP(CONCATENATE($B209,"-",$C209),IN_1B!$B$2:$U$2962,8,FALSE))=TRUE,"",VLOOKUP(CONCATENATE($B209,"-",$C209),IN_1B!$B$2:$U$2962,8,FALSE))</f>
        <v>0</v>
      </c>
      <c r="K209" s="743">
        <f>IF(ISERROR(VLOOKUP(CONCATENATE($B209,"-",$C209),IN_1B!$B$2:$U$2962,9,FALSE))=TRUE,"",VLOOKUP(CONCATENATE($B209,"-",$C209),IN_1B!$B$2:$U$2962,9,FALSE))</f>
        <v>0</v>
      </c>
      <c r="L209" s="744">
        <f>IF(ISERROR(VLOOKUP(CONCATENATE($B209,"-",$C209),IN_1B!$B$2:$U$2962,10,FALSE))=TRUE,"",VLOOKUP(CONCATENATE($B209,"-",$C209),IN_1B!$B$2:$U$2962,10,FALSE))</f>
        <v>0</v>
      </c>
      <c r="M209" s="662">
        <f t="shared" si="36"/>
        <v>0</v>
      </c>
      <c r="N209" s="663">
        <f t="shared" si="36"/>
        <v>0</v>
      </c>
    </row>
    <row r="210" spans="1:14">
      <c r="A210" s="659" t="s">
        <v>1257</v>
      </c>
      <c r="B210" s="660" t="s">
        <v>1258</v>
      </c>
      <c r="C210" s="664">
        <v>5</v>
      </c>
      <c r="D210" s="1571" t="str">
        <f t="shared" si="35"/>
        <v/>
      </c>
      <c r="E210" s="743">
        <f>IF(ISERROR(VLOOKUP(CONCATENATE($B210,"-",$C210),IN_1B!$B$2:$U$2962,3,FALSE))=TRUE,"",VLOOKUP(CONCATENATE($B210,"-",$C210),IN_1B!$B$2:$U$2962,3,FALSE))</f>
        <v>0</v>
      </c>
      <c r="F210" s="744">
        <f>IF(ISERROR(VLOOKUP(CONCATENATE($B210,"-",$C210),IN_1B!$B$2:$U$2962,4,FALSE))=TRUE,"",VLOOKUP(CONCATENATE($B210,"-",$C210),IN_1B!$B$2:$U$2962,4,FALSE))</f>
        <v>0</v>
      </c>
      <c r="G210" s="743">
        <f>IF(ISERROR(VLOOKUP(CONCATENATE($B210,"-",$C210),IN_1B!$B$2:$U$2962,5,FALSE))=TRUE,"",VLOOKUP(CONCATENATE($B210,"-",$C210),IN_1B!$B$2:$U$2962,5,FALSE))</f>
        <v>0</v>
      </c>
      <c r="H210" s="744">
        <f>IF(ISERROR(VLOOKUP(CONCATENATE($B210,"-",$C210),IN_1B!$B$2:$U$2962,6,FALSE))=TRUE,"",VLOOKUP(CONCATENATE($B210,"-",$C210),IN_1B!$B$2:$U$2962,6,FALSE))</f>
        <v>0</v>
      </c>
      <c r="I210" s="743">
        <f>IF(ISERROR(VLOOKUP(CONCATENATE($B210,"-",$C210),IN_1B!$B$2:$U$2962,7,FALSE))=TRUE,"",VLOOKUP(CONCATENATE($B210,"-",$C210),IN_1B!$B$2:$U$2962,7,FALSE))</f>
        <v>0</v>
      </c>
      <c r="J210" s="744">
        <f>IF(ISERROR(VLOOKUP(CONCATENATE($B210,"-",$C210),IN_1B!$B$2:$U$2962,8,FALSE))=TRUE,"",VLOOKUP(CONCATENATE($B210,"-",$C210),IN_1B!$B$2:$U$2962,8,FALSE))</f>
        <v>0</v>
      </c>
      <c r="K210" s="743">
        <f>IF(ISERROR(VLOOKUP(CONCATENATE($B210,"-",$C210),IN_1B!$B$2:$U$2962,9,FALSE))=TRUE,"",VLOOKUP(CONCATENATE($B210,"-",$C210),IN_1B!$B$2:$U$2962,9,FALSE))</f>
        <v>0</v>
      </c>
      <c r="L210" s="744">
        <f>IF(ISERROR(VLOOKUP(CONCATENATE($B210,"-",$C210),IN_1B!$B$2:$U$2962,10,FALSE))=TRUE,"",VLOOKUP(CONCATENATE($B210,"-",$C210),IN_1B!$B$2:$U$2962,10,FALSE))</f>
        <v>0</v>
      </c>
      <c r="M210" s="662">
        <f t="shared" si="36"/>
        <v>0</v>
      </c>
      <c r="N210" s="663">
        <f t="shared" si="36"/>
        <v>0</v>
      </c>
    </row>
    <row r="211" spans="1:14">
      <c r="A211" s="659" t="s">
        <v>1259</v>
      </c>
      <c r="B211" s="660" t="s">
        <v>1260</v>
      </c>
      <c r="C211" s="664">
        <v>5</v>
      </c>
      <c r="D211" s="1571" t="str">
        <f t="shared" si="35"/>
        <v/>
      </c>
      <c r="E211" s="743">
        <f>IF(ISERROR(VLOOKUP(CONCATENATE($B211,"-",$C211),IN_1B!$B$2:$U$2962,3,FALSE))=TRUE,"",VLOOKUP(CONCATENATE($B211,"-",$C211),IN_1B!$B$2:$U$2962,3,FALSE))</f>
        <v>0</v>
      </c>
      <c r="F211" s="744">
        <f>IF(ISERROR(VLOOKUP(CONCATENATE($B211,"-",$C211),IN_1B!$B$2:$U$2962,4,FALSE))=TRUE,"",VLOOKUP(CONCATENATE($B211,"-",$C211),IN_1B!$B$2:$U$2962,4,FALSE))</f>
        <v>0</v>
      </c>
      <c r="G211" s="743">
        <f>IF(ISERROR(VLOOKUP(CONCATENATE($B211,"-",$C211),IN_1B!$B$2:$U$2962,5,FALSE))=TRUE,"",VLOOKUP(CONCATENATE($B211,"-",$C211),IN_1B!$B$2:$U$2962,5,FALSE))</f>
        <v>0</v>
      </c>
      <c r="H211" s="744">
        <f>IF(ISERROR(VLOOKUP(CONCATENATE($B211,"-",$C211),IN_1B!$B$2:$U$2962,6,FALSE))=TRUE,"",VLOOKUP(CONCATENATE($B211,"-",$C211),IN_1B!$B$2:$U$2962,6,FALSE))</f>
        <v>0</v>
      </c>
      <c r="I211" s="743">
        <f>IF(ISERROR(VLOOKUP(CONCATENATE($B211,"-",$C211),IN_1B!$B$2:$U$2962,7,FALSE))=TRUE,"",VLOOKUP(CONCATENATE($B211,"-",$C211),IN_1B!$B$2:$U$2962,7,FALSE))</f>
        <v>0</v>
      </c>
      <c r="J211" s="744">
        <f>IF(ISERROR(VLOOKUP(CONCATENATE($B211,"-",$C211),IN_1B!$B$2:$U$2962,8,FALSE))=TRUE,"",VLOOKUP(CONCATENATE($B211,"-",$C211),IN_1B!$B$2:$U$2962,8,FALSE))</f>
        <v>0</v>
      </c>
      <c r="K211" s="743">
        <f>IF(ISERROR(VLOOKUP(CONCATENATE($B211,"-",$C211),IN_1B!$B$2:$U$2962,9,FALSE))=TRUE,"",VLOOKUP(CONCATENATE($B211,"-",$C211),IN_1B!$B$2:$U$2962,9,FALSE))</f>
        <v>0</v>
      </c>
      <c r="L211" s="744">
        <f>IF(ISERROR(VLOOKUP(CONCATENATE($B211,"-",$C211),IN_1B!$B$2:$U$2962,10,FALSE))=TRUE,"",VLOOKUP(CONCATENATE($B211,"-",$C211),IN_1B!$B$2:$U$2962,10,FALSE))</f>
        <v>0</v>
      </c>
      <c r="M211" s="662">
        <f t="shared" si="36"/>
        <v>0</v>
      </c>
      <c r="N211" s="663">
        <f t="shared" si="36"/>
        <v>0</v>
      </c>
    </row>
    <row r="212" spans="1:14">
      <c r="A212" s="659" t="s">
        <v>1261</v>
      </c>
      <c r="B212" s="660" t="s">
        <v>1262</v>
      </c>
      <c r="C212" s="664">
        <v>5</v>
      </c>
      <c r="D212" s="1571" t="str">
        <f t="shared" si="35"/>
        <v/>
      </c>
      <c r="E212" s="743">
        <f>IF(ISERROR(VLOOKUP(CONCATENATE($B212,"-",$C212),IN_1B!$B$2:$U$2962,3,FALSE))=TRUE,"",VLOOKUP(CONCATENATE($B212,"-",$C212),IN_1B!$B$2:$U$2962,3,FALSE))</f>
        <v>0</v>
      </c>
      <c r="F212" s="744">
        <f>IF(ISERROR(VLOOKUP(CONCATENATE($B212,"-",$C212),IN_1B!$B$2:$U$2962,4,FALSE))=TRUE,"",VLOOKUP(CONCATENATE($B212,"-",$C212),IN_1B!$B$2:$U$2962,4,FALSE))</f>
        <v>0</v>
      </c>
      <c r="G212" s="743">
        <f>IF(ISERROR(VLOOKUP(CONCATENATE($B212,"-",$C212),IN_1B!$B$2:$U$2962,5,FALSE))=TRUE,"",VLOOKUP(CONCATENATE($B212,"-",$C212),IN_1B!$B$2:$U$2962,5,FALSE))</f>
        <v>0</v>
      </c>
      <c r="H212" s="744">
        <f>IF(ISERROR(VLOOKUP(CONCATENATE($B212,"-",$C212),IN_1B!$B$2:$U$2962,6,FALSE))=TRUE,"",VLOOKUP(CONCATENATE($B212,"-",$C212),IN_1B!$B$2:$U$2962,6,FALSE))</f>
        <v>0</v>
      </c>
      <c r="I212" s="743">
        <f>IF(ISERROR(VLOOKUP(CONCATENATE($B212,"-",$C212),IN_1B!$B$2:$U$2962,7,FALSE))=TRUE,"",VLOOKUP(CONCATENATE($B212,"-",$C212),IN_1B!$B$2:$U$2962,7,FALSE))</f>
        <v>0</v>
      </c>
      <c r="J212" s="744">
        <f>IF(ISERROR(VLOOKUP(CONCATENATE($B212,"-",$C212),IN_1B!$B$2:$U$2962,8,FALSE))=TRUE,"",VLOOKUP(CONCATENATE($B212,"-",$C212),IN_1B!$B$2:$U$2962,8,FALSE))</f>
        <v>0</v>
      </c>
      <c r="K212" s="743">
        <f>IF(ISERROR(VLOOKUP(CONCATENATE($B212,"-",$C212),IN_1B!$B$2:$U$2962,9,FALSE))=TRUE,"",VLOOKUP(CONCATENATE($B212,"-",$C212),IN_1B!$B$2:$U$2962,9,FALSE))</f>
        <v>0</v>
      </c>
      <c r="L212" s="744">
        <f>IF(ISERROR(VLOOKUP(CONCATENATE($B212,"-",$C212),IN_1B!$B$2:$U$2962,10,FALSE))=TRUE,"",VLOOKUP(CONCATENATE($B212,"-",$C212),IN_1B!$B$2:$U$2962,10,FALSE))</f>
        <v>0</v>
      </c>
      <c r="M212" s="662">
        <f t="shared" si="36"/>
        <v>0</v>
      </c>
      <c r="N212" s="663">
        <f t="shared" si="36"/>
        <v>0</v>
      </c>
    </row>
    <row r="213" spans="1:14" ht="15.75" thickBot="1">
      <c r="A213" s="659" t="s">
        <v>1263</v>
      </c>
      <c r="B213" s="673" t="s">
        <v>1264</v>
      </c>
      <c r="C213" s="665">
        <v>5</v>
      </c>
      <c r="D213" s="1571" t="str">
        <f t="shared" si="35"/>
        <v/>
      </c>
      <c r="E213" s="745">
        <f>IF(ISERROR(VLOOKUP(CONCATENATE($B213,"-",$C213),IN_1B!$B$2:$U$2962,3,FALSE))=TRUE,"",VLOOKUP(CONCATENATE($B213,"-",$C213),IN_1B!$B$2:$U$2962,3,FALSE))</f>
        <v>0</v>
      </c>
      <c r="F213" s="746">
        <f>IF(ISERROR(VLOOKUP(CONCATENATE($B213,"-",$C213),IN_1B!$B$2:$U$2962,4,FALSE))=TRUE,"",VLOOKUP(CONCATENATE($B213,"-",$C213),IN_1B!$B$2:$U$2962,4,FALSE))</f>
        <v>0</v>
      </c>
      <c r="G213" s="745">
        <f>IF(ISERROR(VLOOKUP(CONCATENATE($B213,"-",$C213),IN_1B!$B$2:$U$2962,5,FALSE))=TRUE,"",VLOOKUP(CONCATENATE($B213,"-",$C213),IN_1B!$B$2:$U$2962,5,FALSE))</f>
        <v>0</v>
      </c>
      <c r="H213" s="746">
        <f>IF(ISERROR(VLOOKUP(CONCATENATE($B213,"-",$C213),IN_1B!$B$2:$U$2962,6,FALSE))=TRUE,"",VLOOKUP(CONCATENATE($B213,"-",$C213),IN_1B!$B$2:$U$2962,6,FALSE))</f>
        <v>0</v>
      </c>
      <c r="I213" s="745">
        <f>IF(ISERROR(VLOOKUP(CONCATENATE($B213,"-",$C213),IN_1B!$B$2:$U$2962,7,FALSE))=TRUE,"",VLOOKUP(CONCATENATE($B213,"-",$C213),IN_1B!$B$2:$U$2962,7,FALSE))</f>
        <v>0</v>
      </c>
      <c r="J213" s="746">
        <f>IF(ISERROR(VLOOKUP(CONCATENATE($B213,"-",$C213),IN_1B!$B$2:$U$2962,8,FALSE))=TRUE,"",VLOOKUP(CONCATENATE($B213,"-",$C213),IN_1B!$B$2:$U$2962,8,FALSE))</f>
        <v>0</v>
      </c>
      <c r="K213" s="745">
        <f>IF(ISERROR(VLOOKUP(CONCATENATE($B213,"-",$C213),IN_1B!$B$2:$U$2962,9,FALSE))=TRUE,"",VLOOKUP(CONCATENATE($B213,"-",$C213),IN_1B!$B$2:$U$2962,9,FALSE))</f>
        <v>0</v>
      </c>
      <c r="L213" s="746">
        <f>IF(ISERROR(VLOOKUP(CONCATENATE($B213,"-",$C213),IN_1B!$B$2:$U$2962,10,FALSE))=TRUE,"",VLOOKUP(CONCATENATE($B213,"-",$C213),IN_1B!$B$2:$U$2962,10,FALSE))</f>
        <v>0</v>
      </c>
      <c r="M213" s="666">
        <f t="shared" si="36"/>
        <v>0</v>
      </c>
      <c r="N213" s="667">
        <f t="shared" si="36"/>
        <v>0</v>
      </c>
    </row>
    <row r="214" spans="1:14" ht="15.75" thickBot="1">
      <c r="A214" s="674" t="s">
        <v>1265</v>
      </c>
      <c r="B214" s="675"/>
      <c r="C214" s="676"/>
      <c r="D214" s="1571"/>
      <c r="E214" s="747"/>
      <c r="F214" s="602"/>
      <c r="G214" s="602"/>
      <c r="H214" s="602"/>
      <c r="I214" s="602"/>
      <c r="J214" s="602"/>
      <c r="K214" s="602"/>
      <c r="L214" s="602"/>
      <c r="M214" s="671"/>
      <c r="N214" s="672"/>
    </row>
    <row r="215" spans="1:14">
      <c r="A215" s="653" t="s">
        <v>1266</v>
      </c>
      <c r="B215" s="677" t="s">
        <v>1267</v>
      </c>
      <c r="C215" s="661">
        <v>5</v>
      </c>
      <c r="D215" s="1571" t="str">
        <f t="shared" ref="D215:D225" si="37">CONCATENATE(D$193)</f>
        <v/>
      </c>
      <c r="E215" s="741">
        <f>IF(ISERROR(VLOOKUP(CONCATENATE($B215,"-",$C215),IN_1B!$B$2:$U$2962,3,FALSE))=TRUE,"",VLOOKUP(CONCATENATE($B215,"-",$C215),IN_1B!$B$2:$U$2962,3,FALSE))</f>
        <v>0</v>
      </c>
      <c r="F215" s="742">
        <f>IF(ISERROR(VLOOKUP(CONCATENATE($B215,"-",$C215),IN_1B!$B$2:$U$2962,4,FALSE))=TRUE,"",VLOOKUP(CONCATENATE($B215,"-",$C215),IN_1B!$B$2:$U$2962,4,FALSE))</f>
        <v>0</v>
      </c>
      <c r="G215" s="741">
        <f>IF(ISERROR(VLOOKUP(CONCATENATE($B215,"-",$C215),IN_1B!$B$2:$U$2962,5,FALSE))=TRUE,"",VLOOKUP(CONCATENATE($B215,"-",$C215),IN_1B!$B$2:$U$2962,5,FALSE))</f>
        <v>0</v>
      </c>
      <c r="H215" s="742">
        <f>IF(ISERROR(VLOOKUP(CONCATENATE($B215,"-",$C215),IN_1B!$B$2:$U$2962,6,FALSE))=TRUE,"",VLOOKUP(CONCATENATE($B215,"-",$C215),IN_1B!$B$2:$U$2962,6,FALSE))</f>
        <v>0</v>
      </c>
      <c r="I215" s="741">
        <f>IF(ISERROR(VLOOKUP(CONCATENATE($B215,"-",$C215),IN_1B!$B$2:$U$2962,7,FALSE))=TRUE,"",VLOOKUP(CONCATENATE($B215,"-",$C215),IN_1B!$B$2:$U$2962,7,FALSE))</f>
        <v>0</v>
      </c>
      <c r="J215" s="742">
        <f>IF(ISERROR(VLOOKUP(CONCATENATE($B215,"-",$C215),IN_1B!$B$2:$U$2962,8,FALSE))=TRUE,"",VLOOKUP(CONCATENATE($B215,"-",$C215),IN_1B!$B$2:$U$2962,8,FALSE))</f>
        <v>0</v>
      </c>
      <c r="K215" s="741">
        <f>IF(ISERROR(VLOOKUP(CONCATENATE($B215,"-",$C215),IN_1B!$B$2:$U$2962,9,FALSE))=TRUE,"",VLOOKUP(CONCATENATE($B215,"-",$C215),IN_1B!$B$2:$U$2962,9,FALSE))</f>
        <v>0</v>
      </c>
      <c r="L215" s="742">
        <f>IF(ISERROR(VLOOKUP(CONCATENATE($B215,"-",$C215),IN_1B!$B$2:$U$2962,10,FALSE))=TRUE,"",VLOOKUP(CONCATENATE($B215,"-",$C215),IN_1B!$B$2:$U$2962,10,FALSE))</f>
        <v>0</v>
      </c>
      <c r="M215" s="656">
        <f t="shared" ref="M215:N225" si="38">E215+G215</f>
        <v>0</v>
      </c>
      <c r="N215" s="657">
        <f t="shared" si="38"/>
        <v>0</v>
      </c>
    </row>
    <row r="216" spans="1:14">
      <c r="A216" s="659" t="s">
        <v>1268</v>
      </c>
      <c r="B216" s="660" t="s">
        <v>1269</v>
      </c>
      <c r="C216" s="664">
        <v>5</v>
      </c>
      <c r="D216" s="1571" t="str">
        <f t="shared" si="37"/>
        <v/>
      </c>
      <c r="E216" s="743">
        <f>IF(ISERROR(VLOOKUP(CONCATENATE($B216,"-",$C216),IN_1B!$B$2:$U$2962,3,FALSE))=TRUE,"",VLOOKUP(CONCATENATE($B216,"-",$C216),IN_1B!$B$2:$U$2962,3,FALSE))</f>
        <v>0</v>
      </c>
      <c r="F216" s="744">
        <f>IF(ISERROR(VLOOKUP(CONCATENATE($B216,"-",$C216),IN_1B!$B$2:$U$2962,4,FALSE))=TRUE,"",VLOOKUP(CONCATENATE($B216,"-",$C216),IN_1B!$B$2:$U$2962,4,FALSE))</f>
        <v>0</v>
      </c>
      <c r="G216" s="743">
        <f>IF(ISERROR(VLOOKUP(CONCATENATE($B216,"-",$C216),IN_1B!$B$2:$U$2962,5,FALSE))=TRUE,"",VLOOKUP(CONCATENATE($B216,"-",$C216),IN_1B!$B$2:$U$2962,5,FALSE))</f>
        <v>0</v>
      </c>
      <c r="H216" s="744">
        <f>IF(ISERROR(VLOOKUP(CONCATENATE($B216,"-",$C216),IN_1B!$B$2:$U$2962,6,FALSE))=TRUE,"",VLOOKUP(CONCATENATE($B216,"-",$C216),IN_1B!$B$2:$U$2962,6,FALSE))</f>
        <v>0</v>
      </c>
      <c r="I216" s="743">
        <f>IF(ISERROR(VLOOKUP(CONCATENATE($B216,"-",$C216),IN_1B!$B$2:$U$2962,7,FALSE))=TRUE,"",VLOOKUP(CONCATENATE($B216,"-",$C216),IN_1B!$B$2:$U$2962,7,FALSE))</f>
        <v>0</v>
      </c>
      <c r="J216" s="744">
        <f>IF(ISERROR(VLOOKUP(CONCATENATE($B216,"-",$C216),IN_1B!$B$2:$U$2962,8,FALSE))=TRUE,"",VLOOKUP(CONCATENATE($B216,"-",$C216),IN_1B!$B$2:$U$2962,8,FALSE))</f>
        <v>0</v>
      </c>
      <c r="K216" s="743">
        <f>IF(ISERROR(VLOOKUP(CONCATENATE($B216,"-",$C216),IN_1B!$B$2:$U$2962,9,FALSE))=TRUE,"",VLOOKUP(CONCATENATE($B216,"-",$C216),IN_1B!$B$2:$U$2962,9,FALSE))</f>
        <v>0</v>
      </c>
      <c r="L216" s="744">
        <f>IF(ISERROR(VLOOKUP(CONCATENATE($B216,"-",$C216),IN_1B!$B$2:$U$2962,10,FALSE))=TRUE,"",VLOOKUP(CONCATENATE($B216,"-",$C216),IN_1B!$B$2:$U$2962,10,FALSE))</f>
        <v>0</v>
      </c>
      <c r="M216" s="662">
        <f t="shared" si="38"/>
        <v>0</v>
      </c>
      <c r="N216" s="663">
        <f t="shared" si="38"/>
        <v>0</v>
      </c>
    </row>
    <row r="217" spans="1:14">
      <c r="A217" s="659" t="s">
        <v>1270</v>
      </c>
      <c r="B217" s="660" t="s">
        <v>1271</v>
      </c>
      <c r="C217" s="664">
        <v>5</v>
      </c>
      <c r="D217" s="1571" t="str">
        <f t="shared" si="37"/>
        <v/>
      </c>
      <c r="E217" s="743">
        <f>IF(ISERROR(VLOOKUP(CONCATENATE($B217,"-",$C217),IN_1B!$B$2:$U$2962,3,FALSE))=TRUE,"",VLOOKUP(CONCATENATE($B217,"-",$C217),IN_1B!$B$2:$U$2962,3,FALSE))</f>
        <v>0</v>
      </c>
      <c r="F217" s="744">
        <f>IF(ISERROR(VLOOKUP(CONCATENATE($B217,"-",$C217),IN_1B!$B$2:$U$2962,4,FALSE))=TRUE,"",VLOOKUP(CONCATENATE($B217,"-",$C217),IN_1B!$B$2:$U$2962,4,FALSE))</f>
        <v>0</v>
      </c>
      <c r="G217" s="743">
        <f>IF(ISERROR(VLOOKUP(CONCATENATE($B217,"-",$C217),IN_1B!$B$2:$U$2962,5,FALSE))=TRUE,"",VLOOKUP(CONCATENATE($B217,"-",$C217),IN_1B!$B$2:$U$2962,5,FALSE))</f>
        <v>0</v>
      </c>
      <c r="H217" s="744">
        <f>IF(ISERROR(VLOOKUP(CONCATENATE($B217,"-",$C217),IN_1B!$B$2:$U$2962,6,FALSE))=TRUE,"",VLOOKUP(CONCATENATE($B217,"-",$C217),IN_1B!$B$2:$U$2962,6,FALSE))</f>
        <v>0</v>
      </c>
      <c r="I217" s="743">
        <f>IF(ISERROR(VLOOKUP(CONCATENATE($B217,"-",$C217),IN_1B!$B$2:$U$2962,7,FALSE))=TRUE,"",VLOOKUP(CONCATENATE($B217,"-",$C217),IN_1B!$B$2:$U$2962,7,FALSE))</f>
        <v>0</v>
      </c>
      <c r="J217" s="744">
        <f>IF(ISERROR(VLOOKUP(CONCATENATE($B217,"-",$C217),IN_1B!$B$2:$U$2962,8,FALSE))=TRUE,"",VLOOKUP(CONCATENATE($B217,"-",$C217),IN_1B!$B$2:$U$2962,8,FALSE))</f>
        <v>0</v>
      </c>
      <c r="K217" s="743">
        <f>IF(ISERROR(VLOOKUP(CONCATENATE($B217,"-",$C217),IN_1B!$B$2:$U$2962,9,FALSE))=TRUE,"",VLOOKUP(CONCATENATE($B217,"-",$C217),IN_1B!$B$2:$U$2962,9,FALSE))</f>
        <v>0</v>
      </c>
      <c r="L217" s="744">
        <f>IF(ISERROR(VLOOKUP(CONCATENATE($B217,"-",$C217),IN_1B!$B$2:$U$2962,10,FALSE))=TRUE,"",VLOOKUP(CONCATENATE($B217,"-",$C217),IN_1B!$B$2:$U$2962,10,FALSE))</f>
        <v>0</v>
      </c>
      <c r="M217" s="662">
        <f t="shared" si="38"/>
        <v>0</v>
      </c>
      <c r="N217" s="663">
        <f t="shared" si="38"/>
        <v>0</v>
      </c>
    </row>
    <row r="218" spans="1:14">
      <c r="A218" s="659" t="s">
        <v>1272</v>
      </c>
      <c r="B218" s="660" t="s">
        <v>1273</v>
      </c>
      <c r="C218" s="664">
        <v>5</v>
      </c>
      <c r="D218" s="1571" t="str">
        <f t="shared" si="37"/>
        <v/>
      </c>
      <c r="E218" s="743">
        <f>IF(ISERROR(VLOOKUP(CONCATENATE($B218,"-",$C218),IN_1B!$B$2:$U$2962,3,FALSE))=TRUE,"",VLOOKUP(CONCATENATE($B218,"-",$C218),IN_1B!$B$2:$U$2962,3,FALSE))</f>
        <v>0</v>
      </c>
      <c r="F218" s="744">
        <f>IF(ISERROR(VLOOKUP(CONCATENATE($B218,"-",$C218),IN_1B!$B$2:$U$2962,4,FALSE))=TRUE,"",VLOOKUP(CONCATENATE($B218,"-",$C218),IN_1B!$B$2:$U$2962,4,FALSE))</f>
        <v>0</v>
      </c>
      <c r="G218" s="743">
        <f>IF(ISERROR(VLOOKUP(CONCATENATE($B218,"-",$C218),IN_1B!$B$2:$U$2962,5,FALSE))=TRUE,"",VLOOKUP(CONCATENATE($B218,"-",$C218),IN_1B!$B$2:$U$2962,5,FALSE))</f>
        <v>0</v>
      </c>
      <c r="H218" s="744">
        <f>IF(ISERROR(VLOOKUP(CONCATENATE($B218,"-",$C218),IN_1B!$B$2:$U$2962,6,FALSE))=TRUE,"",VLOOKUP(CONCATENATE($B218,"-",$C218),IN_1B!$B$2:$U$2962,6,FALSE))</f>
        <v>0</v>
      </c>
      <c r="I218" s="743">
        <f>IF(ISERROR(VLOOKUP(CONCATENATE($B218,"-",$C218),IN_1B!$B$2:$U$2962,7,FALSE))=TRUE,"",VLOOKUP(CONCATENATE($B218,"-",$C218),IN_1B!$B$2:$U$2962,7,FALSE))</f>
        <v>0</v>
      </c>
      <c r="J218" s="744">
        <f>IF(ISERROR(VLOOKUP(CONCATENATE($B218,"-",$C218),IN_1B!$B$2:$U$2962,8,FALSE))=TRUE,"",VLOOKUP(CONCATENATE($B218,"-",$C218),IN_1B!$B$2:$U$2962,8,FALSE))</f>
        <v>0</v>
      </c>
      <c r="K218" s="743">
        <f>IF(ISERROR(VLOOKUP(CONCATENATE($B218,"-",$C218),IN_1B!$B$2:$U$2962,9,FALSE))=TRUE,"",VLOOKUP(CONCATENATE($B218,"-",$C218),IN_1B!$B$2:$U$2962,9,FALSE))</f>
        <v>0</v>
      </c>
      <c r="L218" s="744">
        <f>IF(ISERROR(VLOOKUP(CONCATENATE($B218,"-",$C218),IN_1B!$B$2:$U$2962,10,FALSE))=TRUE,"",VLOOKUP(CONCATENATE($B218,"-",$C218),IN_1B!$B$2:$U$2962,10,FALSE))</f>
        <v>0</v>
      </c>
      <c r="M218" s="662">
        <f t="shared" si="38"/>
        <v>0</v>
      </c>
      <c r="N218" s="663">
        <f t="shared" si="38"/>
        <v>0</v>
      </c>
    </row>
    <row r="219" spans="1:14">
      <c r="A219" s="659" t="s">
        <v>1274</v>
      </c>
      <c r="B219" s="660" t="s">
        <v>1275</v>
      </c>
      <c r="C219" s="664">
        <v>5</v>
      </c>
      <c r="D219" s="1571" t="str">
        <f t="shared" si="37"/>
        <v/>
      </c>
      <c r="E219" s="743">
        <f>IF(ISERROR(VLOOKUP(CONCATENATE($B219,"-",$C219),IN_1B!$B$2:$U$2962,3,FALSE))=TRUE,"",VLOOKUP(CONCATENATE($B219,"-",$C219),IN_1B!$B$2:$U$2962,3,FALSE))</f>
        <v>0</v>
      </c>
      <c r="F219" s="744">
        <f>IF(ISERROR(VLOOKUP(CONCATENATE($B219,"-",$C219),IN_1B!$B$2:$U$2962,4,FALSE))=TRUE,"",VLOOKUP(CONCATENATE($B219,"-",$C219),IN_1B!$B$2:$U$2962,4,FALSE))</f>
        <v>0</v>
      </c>
      <c r="G219" s="743">
        <f>IF(ISERROR(VLOOKUP(CONCATENATE($B219,"-",$C219),IN_1B!$B$2:$U$2962,5,FALSE))=TRUE,"",VLOOKUP(CONCATENATE($B219,"-",$C219),IN_1B!$B$2:$U$2962,5,FALSE))</f>
        <v>0</v>
      </c>
      <c r="H219" s="744">
        <f>IF(ISERROR(VLOOKUP(CONCATENATE($B219,"-",$C219),IN_1B!$B$2:$U$2962,6,FALSE))=TRUE,"",VLOOKUP(CONCATENATE($B219,"-",$C219),IN_1B!$B$2:$U$2962,6,FALSE))</f>
        <v>0</v>
      </c>
      <c r="I219" s="743">
        <f>IF(ISERROR(VLOOKUP(CONCATENATE($B219,"-",$C219),IN_1B!$B$2:$U$2962,7,FALSE))=TRUE,"",VLOOKUP(CONCATENATE($B219,"-",$C219),IN_1B!$B$2:$U$2962,7,FALSE))</f>
        <v>0</v>
      </c>
      <c r="J219" s="744">
        <f>IF(ISERROR(VLOOKUP(CONCATENATE($B219,"-",$C219),IN_1B!$B$2:$U$2962,8,FALSE))=TRUE,"",VLOOKUP(CONCATENATE($B219,"-",$C219),IN_1B!$B$2:$U$2962,8,FALSE))</f>
        <v>0</v>
      </c>
      <c r="K219" s="743">
        <f>IF(ISERROR(VLOOKUP(CONCATENATE($B219,"-",$C219),IN_1B!$B$2:$U$2962,9,FALSE))=TRUE,"",VLOOKUP(CONCATENATE($B219,"-",$C219),IN_1B!$B$2:$U$2962,9,FALSE))</f>
        <v>0</v>
      </c>
      <c r="L219" s="744">
        <f>IF(ISERROR(VLOOKUP(CONCATENATE($B219,"-",$C219),IN_1B!$B$2:$U$2962,10,FALSE))=TRUE,"",VLOOKUP(CONCATENATE($B219,"-",$C219),IN_1B!$B$2:$U$2962,10,FALSE))</f>
        <v>0</v>
      </c>
      <c r="M219" s="662">
        <f t="shared" si="38"/>
        <v>0</v>
      </c>
      <c r="N219" s="663">
        <f t="shared" si="38"/>
        <v>0</v>
      </c>
    </row>
    <row r="220" spans="1:14">
      <c r="A220" s="659" t="s">
        <v>1276</v>
      </c>
      <c r="B220" s="660" t="s">
        <v>1277</v>
      </c>
      <c r="C220" s="664">
        <v>5</v>
      </c>
      <c r="D220" s="1571" t="str">
        <f t="shared" si="37"/>
        <v/>
      </c>
      <c r="E220" s="743">
        <f>IF(ISERROR(VLOOKUP(CONCATENATE($B220,"-",$C220),IN_1B!$B$2:$U$2962,3,FALSE))=TRUE,"",VLOOKUP(CONCATENATE($B220,"-",$C220),IN_1B!$B$2:$U$2962,3,FALSE))</f>
        <v>0</v>
      </c>
      <c r="F220" s="744">
        <f>IF(ISERROR(VLOOKUP(CONCATENATE($B220,"-",$C220),IN_1B!$B$2:$U$2962,4,FALSE))=TRUE,"",VLOOKUP(CONCATENATE($B220,"-",$C220),IN_1B!$B$2:$U$2962,4,FALSE))</f>
        <v>0</v>
      </c>
      <c r="G220" s="743">
        <f>IF(ISERROR(VLOOKUP(CONCATENATE($B220,"-",$C220),IN_1B!$B$2:$U$2962,5,FALSE))=TRUE,"",VLOOKUP(CONCATENATE($B220,"-",$C220),IN_1B!$B$2:$U$2962,5,FALSE))</f>
        <v>0</v>
      </c>
      <c r="H220" s="744">
        <f>IF(ISERROR(VLOOKUP(CONCATENATE($B220,"-",$C220),IN_1B!$B$2:$U$2962,6,FALSE))=TRUE,"",VLOOKUP(CONCATENATE($B220,"-",$C220),IN_1B!$B$2:$U$2962,6,FALSE))</f>
        <v>0</v>
      </c>
      <c r="I220" s="743">
        <f>IF(ISERROR(VLOOKUP(CONCATENATE($B220,"-",$C220),IN_1B!$B$2:$U$2962,7,FALSE))=TRUE,"",VLOOKUP(CONCATENATE($B220,"-",$C220),IN_1B!$B$2:$U$2962,7,FALSE))</f>
        <v>0</v>
      </c>
      <c r="J220" s="744">
        <f>IF(ISERROR(VLOOKUP(CONCATENATE($B220,"-",$C220),IN_1B!$B$2:$U$2962,8,FALSE))=TRUE,"",VLOOKUP(CONCATENATE($B220,"-",$C220),IN_1B!$B$2:$U$2962,8,FALSE))</f>
        <v>0</v>
      </c>
      <c r="K220" s="743">
        <f>IF(ISERROR(VLOOKUP(CONCATENATE($B220,"-",$C220),IN_1B!$B$2:$U$2962,9,FALSE))=TRUE,"",VLOOKUP(CONCATENATE($B220,"-",$C220),IN_1B!$B$2:$U$2962,9,FALSE))</f>
        <v>0</v>
      </c>
      <c r="L220" s="744">
        <f>IF(ISERROR(VLOOKUP(CONCATENATE($B220,"-",$C220),IN_1B!$B$2:$U$2962,10,FALSE))=TRUE,"",VLOOKUP(CONCATENATE($B220,"-",$C220),IN_1B!$B$2:$U$2962,10,FALSE))</f>
        <v>0</v>
      </c>
      <c r="M220" s="662">
        <f t="shared" si="38"/>
        <v>0</v>
      </c>
      <c r="N220" s="663">
        <f t="shared" si="38"/>
        <v>0</v>
      </c>
    </row>
    <row r="221" spans="1:14">
      <c r="A221" s="659" t="s">
        <v>1278</v>
      </c>
      <c r="B221" s="660" t="s">
        <v>1279</v>
      </c>
      <c r="C221" s="664">
        <v>5</v>
      </c>
      <c r="D221" s="1571" t="str">
        <f t="shared" si="37"/>
        <v/>
      </c>
      <c r="E221" s="743">
        <f>IF(ISERROR(VLOOKUP(CONCATENATE($B221,"-",$C221),IN_1B!$B$2:$U$2962,3,FALSE))=TRUE,"",VLOOKUP(CONCATENATE($B221,"-",$C221),IN_1B!$B$2:$U$2962,3,FALSE))</f>
        <v>0</v>
      </c>
      <c r="F221" s="744">
        <f>IF(ISERROR(VLOOKUP(CONCATENATE($B221,"-",$C221),IN_1B!$B$2:$U$2962,4,FALSE))=TRUE,"",VLOOKUP(CONCATENATE($B221,"-",$C221),IN_1B!$B$2:$U$2962,4,FALSE))</f>
        <v>0</v>
      </c>
      <c r="G221" s="743">
        <f>IF(ISERROR(VLOOKUP(CONCATENATE($B221,"-",$C221),IN_1B!$B$2:$U$2962,5,FALSE))=TRUE,"",VLOOKUP(CONCATENATE($B221,"-",$C221),IN_1B!$B$2:$U$2962,5,FALSE))</f>
        <v>0</v>
      </c>
      <c r="H221" s="744">
        <f>IF(ISERROR(VLOOKUP(CONCATENATE($B221,"-",$C221),IN_1B!$B$2:$U$2962,6,FALSE))=TRUE,"",VLOOKUP(CONCATENATE($B221,"-",$C221),IN_1B!$B$2:$U$2962,6,FALSE))</f>
        <v>0</v>
      </c>
      <c r="I221" s="743">
        <f>IF(ISERROR(VLOOKUP(CONCATENATE($B221,"-",$C221),IN_1B!$B$2:$U$2962,7,FALSE))=TRUE,"",VLOOKUP(CONCATENATE($B221,"-",$C221),IN_1B!$B$2:$U$2962,7,FALSE))</f>
        <v>0</v>
      </c>
      <c r="J221" s="744">
        <f>IF(ISERROR(VLOOKUP(CONCATENATE($B221,"-",$C221),IN_1B!$B$2:$U$2962,8,FALSE))=TRUE,"",VLOOKUP(CONCATENATE($B221,"-",$C221),IN_1B!$B$2:$U$2962,8,FALSE))</f>
        <v>0</v>
      </c>
      <c r="K221" s="743">
        <f>IF(ISERROR(VLOOKUP(CONCATENATE($B221,"-",$C221),IN_1B!$B$2:$U$2962,9,FALSE))=TRUE,"",VLOOKUP(CONCATENATE($B221,"-",$C221),IN_1B!$B$2:$U$2962,9,FALSE))</f>
        <v>0</v>
      </c>
      <c r="L221" s="744">
        <f>IF(ISERROR(VLOOKUP(CONCATENATE($B221,"-",$C221),IN_1B!$B$2:$U$2962,10,FALSE))=TRUE,"",VLOOKUP(CONCATENATE($B221,"-",$C221),IN_1B!$B$2:$U$2962,10,FALSE))</f>
        <v>0</v>
      </c>
      <c r="M221" s="662">
        <f t="shared" si="38"/>
        <v>0</v>
      </c>
      <c r="N221" s="663">
        <f t="shared" si="38"/>
        <v>0</v>
      </c>
    </row>
    <row r="222" spans="1:14">
      <c r="A222" s="659" t="s">
        <v>1280</v>
      </c>
      <c r="B222" s="660" t="s">
        <v>1281</v>
      </c>
      <c r="C222" s="664">
        <v>5</v>
      </c>
      <c r="D222" s="1571" t="str">
        <f t="shared" si="37"/>
        <v/>
      </c>
      <c r="E222" s="743">
        <f>IF(ISERROR(VLOOKUP(CONCATENATE($B222,"-",$C222),IN_1B!$B$2:$U$2962,3,FALSE))=TRUE,"",VLOOKUP(CONCATENATE($B222,"-",$C222),IN_1B!$B$2:$U$2962,3,FALSE))</f>
        <v>0</v>
      </c>
      <c r="F222" s="744">
        <f>IF(ISERROR(VLOOKUP(CONCATENATE($B222,"-",$C222),IN_1B!$B$2:$U$2962,4,FALSE))=TRUE,"",VLOOKUP(CONCATENATE($B222,"-",$C222),IN_1B!$B$2:$U$2962,4,FALSE))</f>
        <v>0</v>
      </c>
      <c r="G222" s="743">
        <f>IF(ISERROR(VLOOKUP(CONCATENATE($B222,"-",$C222),IN_1B!$B$2:$U$2962,5,FALSE))=TRUE,"",VLOOKUP(CONCATENATE($B222,"-",$C222),IN_1B!$B$2:$U$2962,5,FALSE))</f>
        <v>0</v>
      </c>
      <c r="H222" s="744">
        <f>IF(ISERROR(VLOOKUP(CONCATENATE($B222,"-",$C222),IN_1B!$B$2:$U$2962,6,FALSE))=TRUE,"",VLOOKUP(CONCATENATE($B222,"-",$C222),IN_1B!$B$2:$U$2962,6,FALSE))</f>
        <v>0</v>
      </c>
      <c r="I222" s="743">
        <f>IF(ISERROR(VLOOKUP(CONCATENATE($B222,"-",$C222),IN_1B!$B$2:$U$2962,7,FALSE))=TRUE,"",VLOOKUP(CONCATENATE($B222,"-",$C222),IN_1B!$B$2:$U$2962,7,FALSE))</f>
        <v>0</v>
      </c>
      <c r="J222" s="744">
        <f>IF(ISERROR(VLOOKUP(CONCATENATE($B222,"-",$C222),IN_1B!$B$2:$U$2962,8,FALSE))=TRUE,"",VLOOKUP(CONCATENATE($B222,"-",$C222),IN_1B!$B$2:$U$2962,8,FALSE))</f>
        <v>0</v>
      </c>
      <c r="K222" s="743">
        <f>IF(ISERROR(VLOOKUP(CONCATENATE($B222,"-",$C222),IN_1B!$B$2:$U$2962,9,FALSE))=TRUE,"",VLOOKUP(CONCATENATE($B222,"-",$C222),IN_1B!$B$2:$U$2962,9,FALSE))</f>
        <v>0</v>
      </c>
      <c r="L222" s="744">
        <f>IF(ISERROR(VLOOKUP(CONCATENATE($B222,"-",$C222),IN_1B!$B$2:$U$2962,10,FALSE))=TRUE,"",VLOOKUP(CONCATENATE($B222,"-",$C222),IN_1B!$B$2:$U$2962,10,FALSE))</f>
        <v>0</v>
      </c>
      <c r="M222" s="662">
        <f t="shared" si="38"/>
        <v>0</v>
      </c>
      <c r="N222" s="663">
        <f t="shared" si="38"/>
        <v>0</v>
      </c>
    </row>
    <row r="223" spans="1:14">
      <c r="A223" s="659" t="s">
        <v>1282</v>
      </c>
      <c r="B223" s="660" t="s">
        <v>1283</v>
      </c>
      <c r="C223" s="664">
        <v>5</v>
      </c>
      <c r="D223" s="1571" t="str">
        <f t="shared" si="37"/>
        <v/>
      </c>
      <c r="E223" s="743">
        <f>IF(ISERROR(VLOOKUP(CONCATENATE($B223,"-",$C223),IN_1B!$B$2:$U$2962,3,FALSE))=TRUE,"",VLOOKUP(CONCATENATE($B223,"-",$C223),IN_1B!$B$2:$U$2962,3,FALSE))</f>
        <v>0</v>
      </c>
      <c r="F223" s="744">
        <f>IF(ISERROR(VLOOKUP(CONCATENATE($B223,"-",$C223),IN_1B!$B$2:$U$2962,4,FALSE))=TRUE,"",VLOOKUP(CONCATENATE($B223,"-",$C223),IN_1B!$B$2:$U$2962,4,FALSE))</f>
        <v>0</v>
      </c>
      <c r="G223" s="743">
        <f>IF(ISERROR(VLOOKUP(CONCATENATE($B223,"-",$C223),IN_1B!$B$2:$U$2962,5,FALSE))=TRUE,"",VLOOKUP(CONCATENATE($B223,"-",$C223),IN_1B!$B$2:$U$2962,5,FALSE))</f>
        <v>0</v>
      </c>
      <c r="H223" s="744">
        <f>IF(ISERROR(VLOOKUP(CONCATENATE($B223,"-",$C223),IN_1B!$B$2:$U$2962,6,FALSE))=TRUE,"",VLOOKUP(CONCATENATE($B223,"-",$C223),IN_1B!$B$2:$U$2962,6,FALSE))</f>
        <v>0</v>
      </c>
      <c r="I223" s="743">
        <f>IF(ISERROR(VLOOKUP(CONCATENATE($B223,"-",$C223),IN_1B!$B$2:$U$2962,7,FALSE))=TRUE,"",VLOOKUP(CONCATENATE($B223,"-",$C223),IN_1B!$B$2:$U$2962,7,FALSE))</f>
        <v>0</v>
      </c>
      <c r="J223" s="744">
        <f>IF(ISERROR(VLOOKUP(CONCATENATE($B223,"-",$C223),IN_1B!$B$2:$U$2962,8,FALSE))=TRUE,"",VLOOKUP(CONCATENATE($B223,"-",$C223),IN_1B!$B$2:$U$2962,8,FALSE))</f>
        <v>0</v>
      </c>
      <c r="K223" s="743">
        <f>IF(ISERROR(VLOOKUP(CONCATENATE($B223,"-",$C223),IN_1B!$B$2:$U$2962,9,FALSE))=TRUE,"",VLOOKUP(CONCATENATE($B223,"-",$C223),IN_1B!$B$2:$U$2962,9,FALSE))</f>
        <v>0</v>
      </c>
      <c r="L223" s="744">
        <f>IF(ISERROR(VLOOKUP(CONCATENATE($B223,"-",$C223),IN_1B!$B$2:$U$2962,10,FALSE))=TRUE,"",VLOOKUP(CONCATENATE($B223,"-",$C223),IN_1B!$B$2:$U$2962,10,FALSE))</f>
        <v>0</v>
      </c>
      <c r="M223" s="662">
        <f t="shared" si="38"/>
        <v>0</v>
      </c>
      <c r="N223" s="663">
        <f t="shared" si="38"/>
        <v>0</v>
      </c>
    </row>
    <row r="224" spans="1:14">
      <c r="A224" s="659" t="s">
        <v>1284</v>
      </c>
      <c r="B224" s="660" t="s">
        <v>1285</v>
      </c>
      <c r="C224" s="664">
        <v>5</v>
      </c>
      <c r="D224" s="1571" t="str">
        <f t="shared" si="37"/>
        <v/>
      </c>
      <c r="E224" s="743">
        <f>IF(ISERROR(VLOOKUP(CONCATENATE($B224,"-",$C224),IN_1B!$B$2:$U$2962,3,FALSE))=TRUE,"",VLOOKUP(CONCATENATE($B224,"-",$C224),IN_1B!$B$2:$U$2962,3,FALSE))</f>
        <v>0</v>
      </c>
      <c r="F224" s="744">
        <f>IF(ISERROR(VLOOKUP(CONCATENATE($B224,"-",$C224),IN_1B!$B$2:$U$2962,4,FALSE))=TRUE,"",VLOOKUP(CONCATENATE($B224,"-",$C224),IN_1B!$B$2:$U$2962,4,FALSE))</f>
        <v>0</v>
      </c>
      <c r="G224" s="743">
        <f>IF(ISERROR(VLOOKUP(CONCATENATE($B224,"-",$C224),IN_1B!$B$2:$U$2962,5,FALSE))=TRUE,"",VLOOKUP(CONCATENATE($B224,"-",$C224),IN_1B!$B$2:$U$2962,5,FALSE))</f>
        <v>0</v>
      </c>
      <c r="H224" s="744">
        <f>IF(ISERROR(VLOOKUP(CONCATENATE($B224,"-",$C224),IN_1B!$B$2:$U$2962,6,FALSE))=TRUE,"",VLOOKUP(CONCATENATE($B224,"-",$C224),IN_1B!$B$2:$U$2962,6,FALSE))</f>
        <v>0</v>
      </c>
      <c r="I224" s="743">
        <f>IF(ISERROR(VLOOKUP(CONCATENATE($B224,"-",$C224),IN_1B!$B$2:$U$2962,7,FALSE))=TRUE,"",VLOOKUP(CONCATENATE($B224,"-",$C224),IN_1B!$B$2:$U$2962,7,FALSE))</f>
        <v>0</v>
      </c>
      <c r="J224" s="744">
        <f>IF(ISERROR(VLOOKUP(CONCATENATE($B224,"-",$C224),IN_1B!$B$2:$U$2962,8,FALSE))=TRUE,"",VLOOKUP(CONCATENATE($B224,"-",$C224),IN_1B!$B$2:$U$2962,8,FALSE))</f>
        <v>0</v>
      </c>
      <c r="K224" s="743">
        <f>IF(ISERROR(VLOOKUP(CONCATENATE($B224,"-",$C224),IN_1B!$B$2:$U$2962,9,FALSE))=TRUE,"",VLOOKUP(CONCATENATE($B224,"-",$C224),IN_1B!$B$2:$U$2962,9,FALSE))</f>
        <v>0</v>
      </c>
      <c r="L224" s="744">
        <f>IF(ISERROR(VLOOKUP(CONCATENATE($B224,"-",$C224),IN_1B!$B$2:$U$2962,10,FALSE))=TRUE,"",VLOOKUP(CONCATENATE($B224,"-",$C224),IN_1B!$B$2:$U$2962,10,FALSE))</f>
        <v>0</v>
      </c>
      <c r="M224" s="662">
        <f t="shared" si="38"/>
        <v>0</v>
      </c>
      <c r="N224" s="663">
        <f t="shared" si="38"/>
        <v>0</v>
      </c>
    </row>
    <row r="225" spans="1:14" ht="15.75" thickBot="1">
      <c r="A225" s="678" t="s">
        <v>1286</v>
      </c>
      <c r="B225" s="679" t="s">
        <v>1287</v>
      </c>
      <c r="C225" s="680">
        <v>5</v>
      </c>
      <c r="D225" s="1571" t="str">
        <f t="shared" si="37"/>
        <v/>
      </c>
      <c r="E225" s="745">
        <f>IF(ISERROR(VLOOKUP(CONCATENATE($B225,"-",$C225),IN_1B!$B$2:$U$2962,3,FALSE))=TRUE,"",VLOOKUP(CONCATENATE($B225,"-",$C225),IN_1B!$B$2:$U$2962,3,FALSE))</f>
        <v>0</v>
      </c>
      <c r="F225" s="746">
        <f>IF(ISERROR(VLOOKUP(CONCATENATE($B225,"-",$C225),IN_1B!$B$2:$U$2962,4,FALSE))=TRUE,"",VLOOKUP(CONCATENATE($B225,"-",$C225),IN_1B!$B$2:$U$2962,4,FALSE))</f>
        <v>0</v>
      </c>
      <c r="G225" s="745">
        <f>IF(ISERROR(VLOOKUP(CONCATENATE($B225,"-",$C225),IN_1B!$B$2:$U$2962,5,FALSE))=TRUE,"",VLOOKUP(CONCATENATE($B225,"-",$C225),IN_1B!$B$2:$U$2962,5,FALSE))</f>
        <v>0</v>
      </c>
      <c r="H225" s="746">
        <f>IF(ISERROR(VLOOKUP(CONCATENATE($B225,"-",$C225),IN_1B!$B$2:$U$2962,6,FALSE))=TRUE,"",VLOOKUP(CONCATENATE($B225,"-",$C225),IN_1B!$B$2:$U$2962,6,FALSE))</f>
        <v>0</v>
      </c>
      <c r="I225" s="745">
        <f>IF(ISERROR(VLOOKUP(CONCATENATE($B225,"-",$C225),IN_1B!$B$2:$U$2962,7,FALSE))=TRUE,"",VLOOKUP(CONCATENATE($B225,"-",$C225),IN_1B!$B$2:$U$2962,7,FALSE))</f>
        <v>0</v>
      </c>
      <c r="J225" s="746">
        <f>IF(ISERROR(VLOOKUP(CONCATENATE($B225,"-",$C225),IN_1B!$B$2:$U$2962,8,FALSE))=TRUE,"",VLOOKUP(CONCATENATE($B225,"-",$C225),IN_1B!$B$2:$U$2962,8,FALSE))</f>
        <v>0</v>
      </c>
      <c r="K225" s="745">
        <f>IF(ISERROR(VLOOKUP(CONCATENATE($B225,"-",$C225),IN_1B!$B$2:$U$2962,9,FALSE))=TRUE,"",VLOOKUP(CONCATENATE($B225,"-",$C225),IN_1B!$B$2:$U$2962,9,FALSE))</f>
        <v>0</v>
      </c>
      <c r="L225" s="746">
        <f>IF(ISERROR(VLOOKUP(CONCATENATE($B225,"-",$C225),IN_1B!$B$2:$U$2962,10,FALSE))=TRUE,"",VLOOKUP(CONCATENATE($B225,"-",$C225),IN_1B!$B$2:$U$2962,10,FALSE))</f>
        <v>0</v>
      </c>
      <c r="M225" s="666">
        <f t="shared" si="38"/>
        <v>0</v>
      </c>
      <c r="N225" s="667">
        <f t="shared" si="38"/>
        <v>0</v>
      </c>
    </row>
    <row r="226" spans="1:14" ht="15.75" thickBot="1">
      <c r="A226" s="681" t="s">
        <v>1288</v>
      </c>
      <c r="B226" s="676"/>
      <c r="C226" s="676"/>
      <c r="D226" s="1571"/>
      <c r="E226" s="747"/>
      <c r="F226" s="602"/>
      <c r="G226" s="602"/>
      <c r="H226" s="602"/>
      <c r="I226" s="602"/>
      <c r="J226" s="602"/>
      <c r="K226" s="602"/>
      <c r="L226" s="602"/>
      <c r="M226" s="671"/>
      <c r="N226" s="672"/>
    </row>
    <row r="227" spans="1:14">
      <c r="A227" s="653" t="s">
        <v>1289</v>
      </c>
      <c r="B227" s="677" t="s">
        <v>1290</v>
      </c>
      <c r="C227" s="661">
        <v>5</v>
      </c>
      <c r="D227" s="1571" t="str">
        <f t="shared" ref="D227:D232" si="39">CONCATENATE(D$193)</f>
        <v/>
      </c>
      <c r="E227" s="741">
        <f>IF(ISERROR(VLOOKUP(CONCATENATE($B227,"-",$C227),IN_1B!$B$2:$U$2962,3,FALSE))=TRUE,"",VLOOKUP(CONCATENATE($B227,"-",$C227),IN_1B!$B$2:$U$2962,3,FALSE))</f>
        <v>0</v>
      </c>
      <c r="F227" s="742">
        <f>IF(ISERROR(VLOOKUP(CONCATENATE($B227,"-",$C227),IN_1B!$B$2:$U$2962,4,FALSE))=TRUE,"",VLOOKUP(CONCATENATE($B227,"-",$C227),IN_1B!$B$2:$U$2962,4,FALSE))</f>
        <v>0</v>
      </c>
      <c r="G227" s="741">
        <f>IF(ISERROR(VLOOKUP(CONCATENATE($B227,"-",$C227),IN_1B!$B$2:$U$2962,5,FALSE))=TRUE,"",VLOOKUP(CONCATENATE($B227,"-",$C227),IN_1B!$B$2:$U$2962,5,FALSE))</f>
        <v>0</v>
      </c>
      <c r="H227" s="742">
        <f>IF(ISERROR(VLOOKUP(CONCATENATE($B227,"-",$C227),IN_1B!$B$2:$U$2962,6,FALSE))=TRUE,"",VLOOKUP(CONCATENATE($B227,"-",$C227),IN_1B!$B$2:$U$2962,6,FALSE))</f>
        <v>0</v>
      </c>
      <c r="I227" s="741">
        <f>IF(ISERROR(VLOOKUP(CONCATENATE($B227,"-",$C227),IN_1B!$B$2:$U$2962,7,FALSE))=TRUE,"",VLOOKUP(CONCATENATE($B227,"-",$C227),IN_1B!$B$2:$U$2962,7,FALSE))</f>
        <v>0</v>
      </c>
      <c r="J227" s="742">
        <f>IF(ISERROR(VLOOKUP(CONCATENATE($B227,"-",$C227),IN_1B!$B$2:$U$2962,8,FALSE))=TRUE,"",VLOOKUP(CONCATENATE($B227,"-",$C227),IN_1B!$B$2:$U$2962,8,FALSE))</f>
        <v>0</v>
      </c>
      <c r="K227" s="741">
        <f>IF(ISERROR(VLOOKUP(CONCATENATE($B227,"-",$C227),IN_1B!$B$2:$U$2962,9,FALSE))=TRUE,"",VLOOKUP(CONCATENATE($B227,"-",$C227),IN_1B!$B$2:$U$2962,9,FALSE))</f>
        <v>0</v>
      </c>
      <c r="L227" s="742">
        <f>IF(ISERROR(VLOOKUP(CONCATENATE($B227,"-",$C227),IN_1B!$B$2:$U$2962,10,FALSE))=TRUE,"",VLOOKUP(CONCATENATE($B227,"-",$C227),IN_1B!$B$2:$U$2962,10,FALSE))</f>
        <v>0</v>
      </c>
      <c r="M227" s="656">
        <f t="shared" ref="M227:N232" si="40">E227+G227</f>
        <v>0</v>
      </c>
      <c r="N227" s="657">
        <f t="shared" si="40"/>
        <v>0</v>
      </c>
    </row>
    <row r="228" spans="1:14">
      <c r="A228" s="659" t="s">
        <v>1291</v>
      </c>
      <c r="B228" s="660" t="s">
        <v>1292</v>
      </c>
      <c r="C228" s="664">
        <v>5</v>
      </c>
      <c r="D228" s="1571" t="str">
        <f t="shared" si="39"/>
        <v/>
      </c>
      <c r="E228" s="743">
        <f>IF(ISERROR(VLOOKUP(CONCATENATE($B228,"-",$C228),IN_1B!$B$2:$U$2962,3,FALSE))=TRUE,"",VLOOKUP(CONCATENATE($B228,"-",$C228),IN_1B!$B$2:$U$2962,3,FALSE))</f>
        <v>0</v>
      </c>
      <c r="F228" s="744">
        <f>IF(ISERROR(VLOOKUP(CONCATENATE($B228,"-",$C228),IN_1B!$B$2:$U$2962,4,FALSE))=TRUE,"",VLOOKUP(CONCATENATE($B228,"-",$C228),IN_1B!$B$2:$U$2962,4,FALSE))</f>
        <v>0</v>
      </c>
      <c r="G228" s="743">
        <f>IF(ISERROR(VLOOKUP(CONCATENATE($B228,"-",$C228),IN_1B!$B$2:$U$2962,5,FALSE))=TRUE,"",VLOOKUP(CONCATENATE($B228,"-",$C228),IN_1B!$B$2:$U$2962,5,FALSE))</f>
        <v>0</v>
      </c>
      <c r="H228" s="744">
        <f>IF(ISERROR(VLOOKUP(CONCATENATE($B228,"-",$C228),IN_1B!$B$2:$U$2962,6,FALSE))=TRUE,"",VLOOKUP(CONCATENATE($B228,"-",$C228),IN_1B!$B$2:$U$2962,6,FALSE))</f>
        <v>0</v>
      </c>
      <c r="I228" s="743">
        <f>IF(ISERROR(VLOOKUP(CONCATENATE($B228,"-",$C228),IN_1B!$B$2:$U$2962,7,FALSE))=TRUE,"",VLOOKUP(CONCATENATE($B228,"-",$C228),IN_1B!$B$2:$U$2962,7,FALSE))</f>
        <v>0</v>
      </c>
      <c r="J228" s="744">
        <f>IF(ISERROR(VLOOKUP(CONCATENATE($B228,"-",$C228),IN_1B!$B$2:$U$2962,8,FALSE))=TRUE,"",VLOOKUP(CONCATENATE($B228,"-",$C228),IN_1B!$B$2:$U$2962,8,FALSE))</f>
        <v>0</v>
      </c>
      <c r="K228" s="743">
        <f>IF(ISERROR(VLOOKUP(CONCATENATE($B228,"-",$C228),IN_1B!$B$2:$U$2962,9,FALSE))=TRUE,"",VLOOKUP(CONCATENATE($B228,"-",$C228),IN_1B!$B$2:$U$2962,9,FALSE))</f>
        <v>0</v>
      </c>
      <c r="L228" s="744">
        <f>IF(ISERROR(VLOOKUP(CONCATENATE($B228,"-",$C228),IN_1B!$B$2:$U$2962,10,FALSE))=TRUE,"",VLOOKUP(CONCATENATE($B228,"-",$C228),IN_1B!$B$2:$U$2962,10,FALSE))</f>
        <v>0</v>
      </c>
      <c r="M228" s="662">
        <f t="shared" si="40"/>
        <v>0</v>
      </c>
      <c r="N228" s="663">
        <f t="shared" si="40"/>
        <v>0</v>
      </c>
    </row>
    <row r="229" spans="1:14">
      <c r="A229" s="659" t="s">
        <v>1293</v>
      </c>
      <c r="B229" s="660" t="s">
        <v>1294</v>
      </c>
      <c r="C229" s="664">
        <v>5</v>
      </c>
      <c r="D229" s="1571" t="str">
        <f t="shared" si="39"/>
        <v/>
      </c>
      <c r="E229" s="743">
        <f>IF(ISERROR(VLOOKUP(CONCATENATE($B229,"-",$C229),IN_1B!$B$2:$U$2962,3,FALSE))=TRUE,"",VLOOKUP(CONCATENATE($B229,"-",$C229),IN_1B!$B$2:$U$2962,3,FALSE))</f>
        <v>0</v>
      </c>
      <c r="F229" s="744">
        <f>IF(ISERROR(VLOOKUP(CONCATENATE($B229,"-",$C229),IN_1B!$B$2:$U$2962,4,FALSE))=TRUE,"",VLOOKUP(CONCATENATE($B229,"-",$C229),IN_1B!$B$2:$U$2962,4,FALSE))</f>
        <v>0</v>
      </c>
      <c r="G229" s="743">
        <f>IF(ISERROR(VLOOKUP(CONCATENATE($B229,"-",$C229),IN_1B!$B$2:$U$2962,5,FALSE))=TRUE,"",VLOOKUP(CONCATENATE($B229,"-",$C229),IN_1B!$B$2:$U$2962,5,FALSE))</f>
        <v>0</v>
      </c>
      <c r="H229" s="744">
        <f>IF(ISERROR(VLOOKUP(CONCATENATE($B229,"-",$C229),IN_1B!$B$2:$U$2962,6,FALSE))=TRUE,"",VLOOKUP(CONCATENATE($B229,"-",$C229),IN_1B!$B$2:$U$2962,6,FALSE))</f>
        <v>0</v>
      </c>
      <c r="I229" s="743">
        <f>IF(ISERROR(VLOOKUP(CONCATENATE($B229,"-",$C229),IN_1B!$B$2:$U$2962,7,FALSE))=TRUE,"",VLOOKUP(CONCATENATE($B229,"-",$C229),IN_1B!$B$2:$U$2962,7,FALSE))</f>
        <v>0</v>
      </c>
      <c r="J229" s="744">
        <f>IF(ISERROR(VLOOKUP(CONCATENATE($B229,"-",$C229),IN_1B!$B$2:$U$2962,8,FALSE))=TRUE,"",VLOOKUP(CONCATENATE($B229,"-",$C229),IN_1B!$B$2:$U$2962,8,FALSE))</f>
        <v>0</v>
      </c>
      <c r="K229" s="743">
        <f>IF(ISERROR(VLOOKUP(CONCATENATE($B229,"-",$C229),IN_1B!$B$2:$U$2962,9,FALSE))=TRUE,"",VLOOKUP(CONCATENATE($B229,"-",$C229),IN_1B!$B$2:$U$2962,9,FALSE))</f>
        <v>0</v>
      </c>
      <c r="L229" s="744">
        <f>IF(ISERROR(VLOOKUP(CONCATENATE($B229,"-",$C229),IN_1B!$B$2:$U$2962,10,FALSE))=TRUE,"",VLOOKUP(CONCATENATE($B229,"-",$C229),IN_1B!$B$2:$U$2962,10,FALSE))</f>
        <v>0</v>
      </c>
      <c r="M229" s="662">
        <f t="shared" si="40"/>
        <v>0</v>
      </c>
      <c r="N229" s="663">
        <f t="shared" si="40"/>
        <v>0</v>
      </c>
    </row>
    <row r="230" spans="1:14">
      <c r="A230" s="659" t="s">
        <v>1295</v>
      </c>
      <c r="B230" s="660" t="s">
        <v>1296</v>
      </c>
      <c r="C230" s="664">
        <v>5</v>
      </c>
      <c r="D230" s="1571" t="str">
        <f t="shared" si="39"/>
        <v/>
      </c>
      <c r="E230" s="743">
        <f>IF(ISERROR(VLOOKUP(CONCATENATE($B230,"-",$C230),IN_1B!$B$2:$U$2962,3,FALSE))=TRUE,"",VLOOKUP(CONCATENATE($B230,"-",$C230),IN_1B!$B$2:$U$2962,3,FALSE))</f>
        <v>0</v>
      </c>
      <c r="F230" s="744">
        <f>IF(ISERROR(VLOOKUP(CONCATENATE($B230,"-",$C230),IN_1B!$B$2:$U$2962,4,FALSE))=TRUE,"",VLOOKUP(CONCATENATE($B230,"-",$C230),IN_1B!$B$2:$U$2962,4,FALSE))</f>
        <v>0</v>
      </c>
      <c r="G230" s="743">
        <f>IF(ISERROR(VLOOKUP(CONCATENATE($B230,"-",$C230),IN_1B!$B$2:$U$2962,5,FALSE))=TRUE,"",VLOOKUP(CONCATENATE($B230,"-",$C230),IN_1B!$B$2:$U$2962,5,FALSE))</f>
        <v>0</v>
      </c>
      <c r="H230" s="744">
        <f>IF(ISERROR(VLOOKUP(CONCATENATE($B230,"-",$C230),IN_1B!$B$2:$U$2962,6,FALSE))=TRUE,"",VLOOKUP(CONCATENATE($B230,"-",$C230),IN_1B!$B$2:$U$2962,6,FALSE))</f>
        <v>0</v>
      </c>
      <c r="I230" s="743">
        <f>IF(ISERROR(VLOOKUP(CONCATENATE($B230,"-",$C230),IN_1B!$B$2:$U$2962,7,FALSE))=TRUE,"",VLOOKUP(CONCATENATE($B230,"-",$C230),IN_1B!$B$2:$U$2962,7,FALSE))</f>
        <v>0</v>
      </c>
      <c r="J230" s="744">
        <f>IF(ISERROR(VLOOKUP(CONCATENATE($B230,"-",$C230),IN_1B!$B$2:$U$2962,8,FALSE))=TRUE,"",VLOOKUP(CONCATENATE($B230,"-",$C230),IN_1B!$B$2:$U$2962,8,FALSE))</f>
        <v>0</v>
      </c>
      <c r="K230" s="743">
        <f>IF(ISERROR(VLOOKUP(CONCATENATE($B230,"-",$C230),IN_1B!$B$2:$U$2962,9,FALSE))=TRUE,"",VLOOKUP(CONCATENATE($B230,"-",$C230),IN_1B!$B$2:$U$2962,9,FALSE))</f>
        <v>0</v>
      </c>
      <c r="L230" s="744">
        <f>IF(ISERROR(VLOOKUP(CONCATENATE($B230,"-",$C230),IN_1B!$B$2:$U$2962,10,FALSE))=TRUE,"",VLOOKUP(CONCATENATE($B230,"-",$C230),IN_1B!$B$2:$U$2962,10,FALSE))</f>
        <v>0</v>
      </c>
      <c r="M230" s="662">
        <f t="shared" si="40"/>
        <v>0</v>
      </c>
      <c r="N230" s="663">
        <f t="shared" si="40"/>
        <v>0</v>
      </c>
    </row>
    <row r="231" spans="1:14">
      <c r="A231" s="659" t="s">
        <v>1297</v>
      </c>
      <c r="B231" s="660" t="s">
        <v>1298</v>
      </c>
      <c r="C231" s="664">
        <v>5</v>
      </c>
      <c r="D231" s="1571" t="str">
        <f t="shared" si="39"/>
        <v/>
      </c>
      <c r="E231" s="743">
        <f>IF(ISERROR(VLOOKUP(CONCATENATE($B231,"-",$C231),IN_1B!$B$2:$U$2962,3,FALSE))=TRUE,"",VLOOKUP(CONCATENATE($B231,"-",$C231),IN_1B!$B$2:$U$2962,3,FALSE))</f>
        <v>0</v>
      </c>
      <c r="F231" s="744">
        <f>IF(ISERROR(VLOOKUP(CONCATENATE($B231,"-",$C231),IN_1B!$B$2:$U$2962,4,FALSE))=TRUE,"",VLOOKUP(CONCATENATE($B231,"-",$C231),IN_1B!$B$2:$U$2962,4,FALSE))</f>
        <v>0</v>
      </c>
      <c r="G231" s="743">
        <f>IF(ISERROR(VLOOKUP(CONCATENATE($B231,"-",$C231),IN_1B!$B$2:$U$2962,5,FALSE))=TRUE,"",VLOOKUP(CONCATENATE($B231,"-",$C231),IN_1B!$B$2:$U$2962,5,FALSE))</f>
        <v>0</v>
      </c>
      <c r="H231" s="744">
        <f>IF(ISERROR(VLOOKUP(CONCATENATE($B231,"-",$C231),IN_1B!$B$2:$U$2962,6,FALSE))=TRUE,"",VLOOKUP(CONCATENATE($B231,"-",$C231),IN_1B!$B$2:$U$2962,6,FALSE))</f>
        <v>0</v>
      </c>
      <c r="I231" s="743">
        <f>IF(ISERROR(VLOOKUP(CONCATENATE($B231,"-",$C231),IN_1B!$B$2:$U$2962,7,FALSE))=TRUE,"",VLOOKUP(CONCATENATE($B231,"-",$C231),IN_1B!$B$2:$U$2962,7,FALSE))</f>
        <v>0</v>
      </c>
      <c r="J231" s="744">
        <f>IF(ISERROR(VLOOKUP(CONCATENATE($B231,"-",$C231),IN_1B!$B$2:$U$2962,8,FALSE))=TRUE,"",VLOOKUP(CONCATENATE($B231,"-",$C231),IN_1B!$B$2:$U$2962,8,FALSE))</f>
        <v>0</v>
      </c>
      <c r="K231" s="743">
        <f>IF(ISERROR(VLOOKUP(CONCATENATE($B231,"-",$C231),IN_1B!$B$2:$U$2962,9,FALSE))=TRUE,"",VLOOKUP(CONCATENATE($B231,"-",$C231),IN_1B!$B$2:$U$2962,9,FALSE))</f>
        <v>0</v>
      </c>
      <c r="L231" s="744">
        <f>IF(ISERROR(VLOOKUP(CONCATENATE($B231,"-",$C231),IN_1B!$B$2:$U$2962,10,FALSE))=TRUE,"",VLOOKUP(CONCATENATE($B231,"-",$C231),IN_1B!$B$2:$U$2962,10,FALSE))</f>
        <v>0</v>
      </c>
      <c r="M231" s="662">
        <f t="shared" si="40"/>
        <v>0</v>
      </c>
      <c r="N231" s="663">
        <f t="shared" si="40"/>
        <v>0</v>
      </c>
    </row>
    <row r="232" spans="1:14" ht="15.75" thickBot="1">
      <c r="A232" s="659" t="s">
        <v>1299</v>
      </c>
      <c r="B232" s="682" t="s">
        <v>1300</v>
      </c>
      <c r="C232" s="683">
        <v>5</v>
      </c>
      <c r="D232" s="1571" t="str">
        <f t="shared" si="39"/>
        <v/>
      </c>
      <c r="E232" s="745">
        <f>IF(ISERROR(VLOOKUP(CONCATENATE($B232,"-",$C232),IN_1B!$B$2:$U$2962,3,FALSE))=TRUE,"",VLOOKUP(CONCATENATE($B232,"-",$C232),IN_1B!$B$2:$U$2962,3,FALSE))</f>
        <v>0</v>
      </c>
      <c r="F232" s="746">
        <f>IF(ISERROR(VLOOKUP(CONCATENATE($B232,"-",$C232),IN_1B!$B$2:$U$2962,4,FALSE))=TRUE,"",VLOOKUP(CONCATENATE($B232,"-",$C232),IN_1B!$B$2:$U$2962,4,FALSE))</f>
        <v>0</v>
      </c>
      <c r="G232" s="745">
        <f>IF(ISERROR(VLOOKUP(CONCATENATE($B232,"-",$C232),IN_1B!$B$2:$U$2962,5,FALSE))=TRUE,"",VLOOKUP(CONCATENATE($B232,"-",$C232),IN_1B!$B$2:$U$2962,5,FALSE))</f>
        <v>0</v>
      </c>
      <c r="H232" s="746">
        <f>IF(ISERROR(VLOOKUP(CONCATENATE($B232,"-",$C232),IN_1B!$B$2:$U$2962,6,FALSE))=TRUE,"",VLOOKUP(CONCATENATE($B232,"-",$C232),IN_1B!$B$2:$U$2962,6,FALSE))</f>
        <v>0</v>
      </c>
      <c r="I232" s="745">
        <f>IF(ISERROR(VLOOKUP(CONCATENATE($B232,"-",$C232),IN_1B!$B$2:$U$2962,7,FALSE))=TRUE,"",VLOOKUP(CONCATENATE($B232,"-",$C232),IN_1B!$B$2:$U$2962,7,FALSE))</f>
        <v>0</v>
      </c>
      <c r="J232" s="746">
        <f>IF(ISERROR(VLOOKUP(CONCATENATE($B232,"-",$C232),IN_1B!$B$2:$U$2962,8,FALSE))=TRUE,"",VLOOKUP(CONCATENATE($B232,"-",$C232),IN_1B!$B$2:$U$2962,8,FALSE))</f>
        <v>0</v>
      </c>
      <c r="K232" s="745">
        <f>IF(ISERROR(VLOOKUP(CONCATENATE($B232,"-",$C232),IN_1B!$B$2:$U$2962,9,FALSE))=TRUE,"",VLOOKUP(CONCATENATE($B232,"-",$C232),IN_1B!$B$2:$U$2962,9,FALSE))</f>
        <v>0</v>
      </c>
      <c r="L232" s="746">
        <f>IF(ISERROR(VLOOKUP(CONCATENATE($B232,"-",$C232),IN_1B!$B$2:$U$2962,10,FALSE))=TRUE,"",VLOOKUP(CONCATENATE($B232,"-",$C232),IN_1B!$B$2:$U$2962,10,FALSE))</f>
        <v>0</v>
      </c>
      <c r="M232" s="666">
        <f t="shared" si="40"/>
        <v>0</v>
      </c>
      <c r="N232" s="667">
        <f t="shared" si="40"/>
        <v>0</v>
      </c>
    </row>
    <row r="233" spans="1:14" ht="15.75" thickBot="1">
      <c r="A233" s="681" t="s">
        <v>1301</v>
      </c>
      <c r="B233" s="676"/>
      <c r="C233" s="737"/>
      <c r="D233" s="1571"/>
      <c r="E233" s="747"/>
      <c r="F233" s="602"/>
      <c r="G233" s="602"/>
      <c r="H233" s="602"/>
      <c r="I233" s="602"/>
      <c r="J233" s="602"/>
      <c r="K233" s="602"/>
      <c r="L233" s="602"/>
      <c r="M233" s="671"/>
      <c r="N233" s="672"/>
    </row>
    <row r="234" spans="1:14" ht="15.75" thickBot="1">
      <c r="A234" s="653" t="s">
        <v>1302</v>
      </c>
      <c r="B234" s="654" t="s">
        <v>1303</v>
      </c>
      <c r="C234" s="735">
        <v>5</v>
      </c>
      <c r="D234" s="1571" t="str">
        <f>CONCATENATE(D$193)</f>
        <v/>
      </c>
      <c r="E234" s="741">
        <f>IF(ISERROR(VLOOKUP(CONCATENATE($B234,"-",$C234),IN_1B!$B$2:$U$2962,3,FALSE))=TRUE,"",VLOOKUP(CONCATENATE($B234,"-",$C234),IN_1B!$B$2:$U$2962,3,FALSE))</f>
        <v>0</v>
      </c>
      <c r="F234" s="742">
        <f>IF(ISERROR(VLOOKUP(CONCATENATE($B234,"-",$C234),IN_1B!$B$2:$U$2962,4,FALSE))=TRUE,"",VLOOKUP(CONCATENATE($B234,"-",$C234),IN_1B!$B$2:$U$2962,4,FALSE))</f>
        <v>0</v>
      </c>
      <c r="G234" s="741">
        <f>IF(ISERROR(VLOOKUP(CONCATENATE($B234,"-",$C234),IN_1B!$B$2:$U$2962,5,FALSE))=TRUE,"",VLOOKUP(CONCATENATE($B234,"-",$C234),IN_1B!$B$2:$U$2962,5,FALSE))</f>
        <v>0</v>
      </c>
      <c r="H234" s="742">
        <f>IF(ISERROR(VLOOKUP(CONCATENATE($B234,"-",$C234),IN_1B!$B$2:$U$2962,6,FALSE))=TRUE,"",VLOOKUP(CONCATENATE($B234,"-",$C234),IN_1B!$B$2:$U$2962,6,FALSE))</f>
        <v>0</v>
      </c>
      <c r="I234" s="741">
        <f>IF(ISERROR(VLOOKUP(CONCATENATE($B234,"-",$C234),IN_1B!$B$2:$U$2962,7,FALSE))=TRUE,"",VLOOKUP(CONCATENATE($B234,"-",$C234),IN_1B!$B$2:$U$2962,7,FALSE))</f>
        <v>0</v>
      </c>
      <c r="J234" s="742">
        <f>IF(ISERROR(VLOOKUP(CONCATENATE($B234,"-",$C234),IN_1B!$B$2:$U$2962,8,FALSE))=TRUE,"",VLOOKUP(CONCATENATE($B234,"-",$C234),IN_1B!$B$2:$U$2962,8,FALSE))</f>
        <v>0</v>
      </c>
      <c r="K234" s="741">
        <f>IF(ISERROR(VLOOKUP(CONCATENATE($B234,"-",$C234),IN_1B!$B$2:$U$2962,9,FALSE))=TRUE,"",VLOOKUP(CONCATENATE($B234,"-",$C234),IN_1B!$B$2:$U$2962,9,FALSE))</f>
        <v>0</v>
      </c>
      <c r="L234" s="742">
        <f>IF(ISERROR(VLOOKUP(CONCATENATE($B234,"-",$C234),IN_1B!$B$2:$U$2962,10,FALSE))=TRUE,"",VLOOKUP(CONCATENATE($B234,"-",$C234),IN_1B!$B$2:$U$2962,10,FALSE))</f>
        <v>0</v>
      </c>
      <c r="M234" s="656">
        <f>E234+G234</f>
        <v>0</v>
      </c>
      <c r="N234" s="657">
        <f>F234+H234</f>
        <v>0</v>
      </c>
    </row>
    <row r="235" spans="1:14" ht="15.75" thickBot="1">
      <c r="A235" s="685" t="s">
        <v>555</v>
      </c>
      <c r="B235" s="686"/>
      <c r="C235" s="738"/>
      <c r="D235" s="1571" t="str">
        <f>CONCATENATE(D$193)</f>
        <v/>
      </c>
      <c r="E235" s="688">
        <f t="shared" ref="E235:N235" si="41">SUM(E193:E206,E208:E213,E215:E225,E227:E232,E234)</f>
        <v>0</v>
      </c>
      <c r="F235" s="689">
        <f t="shared" si="41"/>
        <v>0</v>
      </c>
      <c r="G235" s="688">
        <f t="shared" si="41"/>
        <v>0</v>
      </c>
      <c r="H235" s="689">
        <f t="shared" si="41"/>
        <v>0</v>
      </c>
      <c r="I235" s="688">
        <f t="shared" si="41"/>
        <v>0</v>
      </c>
      <c r="J235" s="689">
        <f t="shared" si="41"/>
        <v>0</v>
      </c>
      <c r="K235" s="688">
        <f t="shared" si="41"/>
        <v>0</v>
      </c>
      <c r="L235" s="689">
        <f t="shared" si="41"/>
        <v>0</v>
      </c>
      <c r="M235" s="688">
        <f t="shared" si="41"/>
        <v>0</v>
      </c>
      <c r="N235" s="689">
        <f t="shared" si="41"/>
        <v>0</v>
      </c>
    </row>
    <row r="236" spans="1:14" ht="25.5" customHeight="1">
      <c r="A236" s="2494" t="s">
        <v>1304</v>
      </c>
      <c r="B236" s="2494"/>
      <c r="C236" s="2494"/>
      <c r="D236" s="2494"/>
      <c r="E236" s="2494"/>
      <c r="F236" s="2494"/>
      <c r="G236" s="2494"/>
      <c r="H236" s="2494"/>
      <c r="I236" s="2494"/>
      <c r="J236" s="2494"/>
      <c r="K236" s="2494"/>
      <c r="L236" s="2494"/>
      <c r="M236" s="604"/>
      <c r="N236" s="604"/>
    </row>
    <row r="237" spans="1:14" ht="15.75" thickBot="1"/>
    <row r="238" spans="1:14" ht="15.75" thickBot="1">
      <c r="A238" s="691" t="s">
        <v>1223</v>
      </c>
      <c r="B238" s="692"/>
      <c r="C238" s="693"/>
      <c r="D238" s="1569"/>
      <c r="E238" s="694" t="s">
        <v>32</v>
      </c>
      <c r="F238" s="694" t="s">
        <v>32</v>
      </c>
      <c r="G238" s="694" t="s">
        <v>32</v>
      </c>
      <c r="H238" s="694" t="s">
        <v>32</v>
      </c>
      <c r="I238" s="694" t="s">
        <v>32</v>
      </c>
      <c r="J238" s="694" t="s">
        <v>32</v>
      </c>
      <c r="K238" s="695" t="s">
        <v>32</v>
      </c>
      <c r="L238" s="695" t="s">
        <v>32</v>
      </c>
      <c r="M238" s="696"/>
      <c r="N238" s="697"/>
    </row>
    <row r="239" spans="1:14">
      <c r="A239" s="698" t="s">
        <v>1224</v>
      </c>
      <c r="B239" s="699" t="s">
        <v>1225</v>
      </c>
      <c r="C239" s="700">
        <v>6</v>
      </c>
      <c r="D239" s="1570"/>
      <c r="E239" s="748">
        <f>IF(ISERROR(VLOOKUP(CONCATENATE($B239,"-",$C239),IN_1B!$B$2:$U$2962,3,FALSE))=TRUE,"",VLOOKUP(CONCATENATE($B239,"-",$C239),IN_1B!$B$2:$U$2962,3,FALSE))</f>
        <v>0</v>
      </c>
      <c r="F239" s="749">
        <f>IF(ISERROR(VLOOKUP(CONCATENATE($B239,"-",$C239),IN_1B!$B$2:$U$2962,4,FALSE))=TRUE,"",VLOOKUP(CONCATENATE($B239,"-",$C239),IN_1B!$B$2:$U$2962,4,FALSE))</f>
        <v>0</v>
      </c>
      <c r="G239" s="748">
        <f>IF(ISERROR(VLOOKUP(CONCATENATE($B239,"-",$C239),IN_1B!$B$2:$U$2962,5,FALSE))=TRUE,"",VLOOKUP(CONCATENATE($B239,"-",$C239),IN_1B!$B$2:$U$2962,5,FALSE))</f>
        <v>0</v>
      </c>
      <c r="H239" s="749">
        <f>IF(ISERROR(VLOOKUP(CONCATENATE($B239,"-",$C239),IN_1B!$B$2:$U$2962,6,FALSE))=TRUE,"",VLOOKUP(CONCATENATE($B239,"-",$C239),IN_1B!$B$2:$U$2962,6,FALSE))</f>
        <v>0</v>
      </c>
      <c r="I239" s="748">
        <f>IF(ISERROR(VLOOKUP(CONCATENATE($B239,"-",$C239),IN_1B!$B$2:$U$2962,7,FALSE))=TRUE,"",VLOOKUP(CONCATENATE($B239,"-",$C239),IN_1B!$B$2:$U$2962,7,FALSE))</f>
        <v>0</v>
      </c>
      <c r="J239" s="749">
        <f>IF(ISERROR(VLOOKUP(CONCATENATE($B239,"-",$C239),IN_1B!$B$2:$U$2962,8,FALSE))=TRUE,"",VLOOKUP(CONCATENATE($B239,"-",$C239),IN_1B!$B$2:$U$2962,8,FALSE))</f>
        <v>0</v>
      </c>
      <c r="K239" s="748">
        <f>IF(ISERROR(VLOOKUP(CONCATENATE($B239,"-",$C239),IN_1B!$B$2:$U$2962,9,FALSE))=TRUE,"",VLOOKUP(CONCATENATE($B239,"-",$C239),IN_1B!$B$2:$U$2962,9,FALSE))</f>
        <v>0</v>
      </c>
      <c r="L239" s="749">
        <f>IF(ISERROR(VLOOKUP(CONCATENATE($B239,"-",$C239),IN_1B!$B$2:$U$2962,10,FALSE))=TRUE,"",VLOOKUP(CONCATENATE($B239,"-",$C239),IN_1B!$B$2:$U$2962,10,FALSE))</f>
        <v>0</v>
      </c>
      <c r="M239" s="701">
        <f t="shared" ref="M239:N252" si="42">E239+G239</f>
        <v>0</v>
      </c>
      <c r="N239" s="702">
        <f t="shared" si="42"/>
        <v>0</v>
      </c>
    </row>
    <row r="240" spans="1:14">
      <c r="A240" s="703" t="s">
        <v>1226</v>
      </c>
      <c r="B240" s="704" t="s">
        <v>1227</v>
      </c>
      <c r="C240" s="705">
        <v>6</v>
      </c>
      <c r="D240" s="1571" t="str">
        <f>CONCATENATE(D$239)</f>
        <v/>
      </c>
      <c r="E240" s="750">
        <f>IF(ISERROR(VLOOKUP(CONCATENATE($B240,"-",$C240),IN_1B!$B$2:$U$2962,3,FALSE))=TRUE,"",VLOOKUP(CONCATENATE($B240,"-",$C240),IN_1B!$B$2:$U$2962,3,FALSE))</f>
        <v>0</v>
      </c>
      <c r="F240" s="751">
        <f>IF(ISERROR(VLOOKUP(CONCATENATE($B240,"-",$C240),IN_1B!$B$2:$U$2962,4,FALSE))=TRUE,"",VLOOKUP(CONCATENATE($B240,"-",$C240),IN_1B!$B$2:$U$2962,4,FALSE))</f>
        <v>0</v>
      </c>
      <c r="G240" s="750">
        <f>IF(ISERROR(VLOOKUP(CONCATENATE($B240,"-",$C240),IN_1B!$B$2:$U$2962,5,FALSE))=TRUE,"",VLOOKUP(CONCATENATE($B240,"-",$C240),IN_1B!$B$2:$U$2962,5,FALSE))</f>
        <v>0</v>
      </c>
      <c r="H240" s="751">
        <f>IF(ISERROR(VLOOKUP(CONCATENATE($B240,"-",$C240),IN_1B!$B$2:$U$2962,6,FALSE))=TRUE,"",VLOOKUP(CONCATENATE($B240,"-",$C240),IN_1B!$B$2:$U$2962,6,FALSE))</f>
        <v>0</v>
      </c>
      <c r="I240" s="750">
        <f>IF(ISERROR(VLOOKUP(CONCATENATE($B240,"-",$C240),IN_1B!$B$2:$U$2962,7,FALSE))=TRUE,"",VLOOKUP(CONCATENATE($B240,"-",$C240),IN_1B!$B$2:$U$2962,7,FALSE))</f>
        <v>0</v>
      </c>
      <c r="J240" s="751">
        <f>IF(ISERROR(VLOOKUP(CONCATENATE($B240,"-",$C240),IN_1B!$B$2:$U$2962,8,FALSE))=TRUE,"",VLOOKUP(CONCATENATE($B240,"-",$C240),IN_1B!$B$2:$U$2962,8,FALSE))</f>
        <v>0</v>
      </c>
      <c r="K240" s="750">
        <f>IF(ISERROR(VLOOKUP(CONCATENATE($B240,"-",$C240),IN_1B!$B$2:$U$2962,9,FALSE))=TRUE,"",VLOOKUP(CONCATENATE($B240,"-",$C240),IN_1B!$B$2:$U$2962,9,FALSE))</f>
        <v>0</v>
      </c>
      <c r="L240" s="751">
        <f>IF(ISERROR(VLOOKUP(CONCATENATE($B240,"-",$C240),IN_1B!$B$2:$U$2962,10,FALSE))=TRUE,"",VLOOKUP(CONCATENATE($B240,"-",$C240),IN_1B!$B$2:$U$2962,10,FALSE))</f>
        <v>0</v>
      </c>
      <c r="M240" s="706">
        <f t="shared" si="42"/>
        <v>0</v>
      </c>
      <c r="N240" s="707">
        <f t="shared" si="42"/>
        <v>0</v>
      </c>
    </row>
    <row r="241" spans="1:14">
      <c r="A241" s="703" t="s">
        <v>1228</v>
      </c>
      <c r="B241" s="704" t="s">
        <v>1229</v>
      </c>
      <c r="C241" s="708">
        <v>6</v>
      </c>
      <c r="D241" s="1571" t="str">
        <f t="shared" ref="D241:D252" si="43">CONCATENATE(D$239)</f>
        <v/>
      </c>
      <c r="E241" s="750">
        <f>IF(ISERROR(VLOOKUP(CONCATENATE($B241,"-",$C241),IN_1B!$B$2:$U$2962,3,FALSE))=TRUE,"",VLOOKUP(CONCATENATE($B241,"-",$C241),IN_1B!$B$2:$U$2962,3,FALSE))</f>
        <v>0</v>
      </c>
      <c r="F241" s="751">
        <f>IF(ISERROR(VLOOKUP(CONCATENATE($B241,"-",$C241),IN_1B!$B$2:$U$2962,4,FALSE))=TRUE,"",VLOOKUP(CONCATENATE($B241,"-",$C241),IN_1B!$B$2:$U$2962,4,FALSE))</f>
        <v>0</v>
      </c>
      <c r="G241" s="750">
        <f>IF(ISERROR(VLOOKUP(CONCATENATE($B241,"-",$C241),IN_1B!$B$2:$U$2962,5,FALSE))=TRUE,"",VLOOKUP(CONCATENATE($B241,"-",$C241),IN_1B!$B$2:$U$2962,5,FALSE))</f>
        <v>0</v>
      </c>
      <c r="H241" s="751">
        <f>IF(ISERROR(VLOOKUP(CONCATENATE($B241,"-",$C241),IN_1B!$B$2:$U$2962,6,FALSE))=TRUE,"",VLOOKUP(CONCATENATE($B241,"-",$C241),IN_1B!$B$2:$U$2962,6,FALSE))</f>
        <v>0</v>
      </c>
      <c r="I241" s="750">
        <f>IF(ISERROR(VLOOKUP(CONCATENATE($B241,"-",$C241),IN_1B!$B$2:$U$2962,7,FALSE))=TRUE,"",VLOOKUP(CONCATENATE($B241,"-",$C241),IN_1B!$B$2:$U$2962,7,FALSE))</f>
        <v>0</v>
      </c>
      <c r="J241" s="751">
        <f>IF(ISERROR(VLOOKUP(CONCATENATE($B241,"-",$C241),IN_1B!$B$2:$U$2962,8,FALSE))=TRUE,"",VLOOKUP(CONCATENATE($B241,"-",$C241),IN_1B!$B$2:$U$2962,8,FALSE))</f>
        <v>0</v>
      </c>
      <c r="K241" s="750">
        <f>IF(ISERROR(VLOOKUP(CONCATENATE($B241,"-",$C241),IN_1B!$B$2:$U$2962,9,FALSE))=TRUE,"",VLOOKUP(CONCATENATE($B241,"-",$C241),IN_1B!$B$2:$U$2962,9,FALSE))</f>
        <v>0</v>
      </c>
      <c r="L241" s="751">
        <f>IF(ISERROR(VLOOKUP(CONCATENATE($B241,"-",$C241),IN_1B!$B$2:$U$2962,10,FALSE))=TRUE,"",VLOOKUP(CONCATENATE($B241,"-",$C241),IN_1B!$B$2:$U$2962,10,FALSE))</f>
        <v>0</v>
      </c>
      <c r="M241" s="706">
        <f t="shared" si="42"/>
        <v>0</v>
      </c>
      <c r="N241" s="707">
        <f t="shared" si="42"/>
        <v>0</v>
      </c>
    </row>
    <row r="242" spans="1:14">
      <c r="A242" s="703" t="s">
        <v>1230</v>
      </c>
      <c r="B242" s="704" t="s">
        <v>1231</v>
      </c>
      <c r="C242" s="708">
        <v>6</v>
      </c>
      <c r="D242" s="1571" t="str">
        <f t="shared" si="43"/>
        <v/>
      </c>
      <c r="E242" s="750">
        <f>IF(ISERROR(VLOOKUP(CONCATENATE($B242,"-",$C242),IN_1B!$B$2:$U$2962,3,FALSE))=TRUE,"",VLOOKUP(CONCATENATE($B242,"-",$C242),IN_1B!$B$2:$U$2962,3,FALSE))</f>
        <v>0</v>
      </c>
      <c r="F242" s="751">
        <f>IF(ISERROR(VLOOKUP(CONCATENATE($B242,"-",$C242),IN_1B!$B$2:$U$2962,4,FALSE))=TRUE,"",VLOOKUP(CONCATENATE($B242,"-",$C242),IN_1B!$B$2:$U$2962,4,FALSE))</f>
        <v>0</v>
      </c>
      <c r="G242" s="750">
        <f>IF(ISERROR(VLOOKUP(CONCATENATE($B242,"-",$C242),IN_1B!$B$2:$U$2962,5,FALSE))=TRUE,"",VLOOKUP(CONCATENATE($B242,"-",$C242),IN_1B!$B$2:$U$2962,5,FALSE))</f>
        <v>0</v>
      </c>
      <c r="H242" s="751">
        <f>IF(ISERROR(VLOOKUP(CONCATENATE($B242,"-",$C242),IN_1B!$B$2:$U$2962,6,FALSE))=TRUE,"",VLOOKUP(CONCATENATE($B242,"-",$C242),IN_1B!$B$2:$U$2962,6,FALSE))</f>
        <v>0</v>
      </c>
      <c r="I242" s="750">
        <f>IF(ISERROR(VLOOKUP(CONCATENATE($B242,"-",$C242),IN_1B!$B$2:$U$2962,7,FALSE))=TRUE,"",VLOOKUP(CONCATENATE($B242,"-",$C242),IN_1B!$B$2:$U$2962,7,FALSE))</f>
        <v>0</v>
      </c>
      <c r="J242" s="751">
        <f>IF(ISERROR(VLOOKUP(CONCATENATE($B242,"-",$C242),IN_1B!$B$2:$U$2962,8,FALSE))=TRUE,"",VLOOKUP(CONCATENATE($B242,"-",$C242),IN_1B!$B$2:$U$2962,8,FALSE))</f>
        <v>0</v>
      </c>
      <c r="K242" s="750">
        <f>IF(ISERROR(VLOOKUP(CONCATENATE($B242,"-",$C242),IN_1B!$B$2:$U$2962,9,FALSE))=TRUE,"",VLOOKUP(CONCATENATE($B242,"-",$C242),IN_1B!$B$2:$U$2962,9,FALSE))</f>
        <v>0</v>
      </c>
      <c r="L242" s="751">
        <f>IF(ISERROR(VLOOKUP(CONCATENATE($B242,"-",$C242),IN_1B!$B$2:$U$2962,10,FALSE))=TRUE,"",VLOOKUP(CONCATENATE($B242,"-",$C242),IN_1B!$B$2:$U$2962,10,FALSE))</f>
        <v>0</v>
      </c>
      <c r="M242" s="706">
        <f t="shared" si="42"/>
        <v>0</v>
      </c>
      <c r="N242" s="707">
        <f t="shared" si="42"/>
        <v>0</v>
      </c>
    </row>
    <row r="243" spans="1:14">
      <c r="A243" s="703" t="s">
        <v>1232</v>
      </c>
      <c r="B243" s="704" t="s">
        <v>1233</v>
      </c>
      <c r="C243" s="708">
        <v>6</v>
      </c>
      <c r="D243" s="1571" t="str">
        <f t="shared" si="43"/>
        <v/>
      </c>
      <c r="E243" s="750">
        <f>IF(ISERROR(VLOOKUP(CONCATENATE($B243,"-",$C243),IN_1B!$B$2:$U$2962,3,FALSE))=TRUE,"",VLOOKUP(CONCATENATE($B243,"-",$C243),IN_1B!$B$2:$U$2962,3,FALSE))</f>
        <v>0</v>
      </c>
      <c r="F243" s="751">
        <f>IF(ISERROR(VLOOKUP(CONCATENATE($B243,"-",$C243),IN_1B!$B$2:$U$2962,4,FALSE))=TRUE,"",VLOOKUP(CONCATENATE($B243,"-",$C243),IN_1B!$B$2:$U$2962,4,FALSE))</f>
        <v>0</v>
      </c>
      <c r="G243" s="750">
        <f>IF(ISERROR(VLOOKUP(CONCATENATE($B243,"-",$C243),IN_1B!$B$2:$U$2962,5,FALSE))=TRUE,"",VLOOKUP(CONCATENATE($B243,"-",$C243),IN_1B!$B$2:$U$2962,5,FALSE))</f>
        <v>0</v>
      </c>
      <c r="H243" s="751">
        <f>IF(ISERROR(VLOOKUP(CONCATENATE($B243,"-",$C243),IN_1B!$B$2:$U$2962,6,FALSE))=TRUE,"",VLOOKUP(CONCATENATE($B243,"-",$C243),IN_1B!$B$2:$U$2962,6,FALSE))</f>
        <v>0</v>
      </c>
      <c r="I243" s="750">
        <f>IF(ISERROR(VLOOKUP(CONCATENATE($B243,"-",$C243),IN_1B!$B$2:$U$2962,7,FALSE))=TRUE,"",VLOOKUP(CONCATENATE($B243,"-",$C243),IN_1B!$B$2:$U$2962,7,FALSE))</f>
        <v>0</v>
      </c>
      <c r="J243" s="751">
        <f>IF(ISERROR(VLOOKUP(CONCATENATE($B243,"-",$C243),IN_1B!$B$2:$U$2962,8,FALSE))=TRUE,"",VLOOKUP(CONCATENATE($B243,"-",$C243),IN_1B!$B$2:$U$2962,8,FALSE))</f>
        <v>0</v>
      </c>
      <c r="K243" s="750">
        <f>IF(ISERROR(VLOOKUP(CONCATENATE($B243,"-",$C243),IN_1B!$B$2:$U$2962,9,FALSE))=TRUE,"",VLOOKUP(CONCATENATE($B243,"-",$C243),IN_1B!$B$2:$U$2962,9,FALSE))</f>
        <v>0</v>
      </c>
      <c r="L243" s="751">
        <f>IF(ISERROR(VLOOKUP(CONCATENATE($B243,"-",$C243),IN_1B!$B$2:$U$2962,10,FALSE))=TRUE,"",VLOOKUP(CONCATENATE($B243,"-",$C243),IN_1B!$B$2:$U$2962,10,FALSE))</f>
        <v>0</v>
      </c>
      <c r="M243" s="706">
        <f t="shared" si="42"/>
        <v>0</v>
      </c>
      <c r="N243" s="707">
        <f t="shared" si="42"/>
        <v>0</v>
      </c>
    </row>
    <row r="244" spans="1:14">
      <c r="A244" s="703" t="s">
        <v>1234</v>
      </c>
      <c r="B244" s="704" t="s">
        <v>1235</v>
      </c>
      <c r="C244" s="708">
        <v>6</v>
      </c>
      <c r="D244" s="1571" t="str">
        <f t="shared" si="43"/>
        <v/>
      </c>
      <c r="E244" s="750">
        <f>IF(ISERROR(VLOOKUP(CONCATENATE($B244,"-",$C244),IN_1B!$B$2:$U$2962,3,FALSE))=TRUE,"",VLOOKUP(CONCATENATE($B244,"-",$C244),IN_1B!$B$2:$U$2962,3,FALSE))</f>
        <v>0</v>
      </c>
      <c r="F244" s="751">
        <f>IF(ISERROR(VLOOKUP(CONCATENATE($B244,"-",$C244),IN_1B!$B$2:$U$2962,4,FALSE))=TRUE,"",VLOOKUP(CONCATENATE($B244,"-",$C244),IN_1B!$B$2:$U$2962,4,FALSE))</f>
        <v>0</v>
      </c>
      <c r="G244" s="750">
        <f>IF(ISERROR(VLOOKUP(CONCATENATE($B244,"-",$C244),IN_1B!$B$2:$U$2962,5,FALSE))=TRUE,"",VLOOKUP(CONCATENATE($B244,"-",$C244),IN_1B!$B$2:$U$2962,5,FALSE))</f>
        <v>0</v>
      </c>
      <c r="H244" s="751">
        <f>IF(ISERROR(VLOOKUP(CONCATENATE($B244,"-",$C244),IN_1B!$B$2:$U$2962,6,FALSE))=TRUE,"",VLOOKUP(CONCATENATE($B244,"-",$C244),IN_1B!$B$2:$U$2962,6,FALSE))</f>
        <v>0</v>
      </c>
      <c r="I244" s="750">
        <f>IF(ISERROR(VLOOKUP(CONCATENATE($B244,"-",$C244),IN_1B!$B$2:$U$2962,7,FALSE))=TRUE,"",VLOOKUP(CONCATENATE($B244,"-",$C244),IN_1B!$B$2:$U$2962,7,FALSE))</f>
        <v>0</v>
      </c>
      <c r="J244" s="751">
        <f>IF(ISERROR(VLOOKUP(CONCATENATE($B244,"-",$C244),IN_1B!$B$2:$U$2962,8,FALSE))=TRUE,"",VLOOKUP(CONCATENATE($B244,"-",$C244),IN_1B!$B$2:$U$2962,8,FALSE))</f>
        <v>0</v>
      </c>
      <c r="K244" s="750">
        <f>IF(ISERROR(VLOOKUP(CONCATENATE($B244,"-",$C244),IN_1B!$B$2:$U$2962,9,FALSE))=TRUE,"",VLOOKUP(CONCATENATE($B244,"-",$C244),IN_1B!$B$2:$U$2962,9,FALSE))</f>
        <v>0</v>
      </c>
      <c r="L244" s="751">
        <f>IF(ISERROR(VLOOKUP(CONCATENATE($B244,"-",$C244),IN_1B!$B$2:$U$2962,10,FALSE))=TRUE,"",VLOOKUP(CONCATENATE($B244,"-",$C244),IN_1B!$B$2:$U$2962,10,FALSE))</f>
        <v>0</v>
      </c>
      <c r="M244" s="706">
        <f t="shared" si="42"/>
        <v>0</v>
      </c>
      <c r="N244" s="707">
        <f t="shared" si="42"/>
        <v>0</v>
      </c>
    </row>
    <row r="245" spans="1:14">
      <c r="A245" s="703" t="s">
        <v>1236</v>
      </c>
      <c r="B245" s="704" t="s">
        <v>1237</v>
      </c>
      <c r="C245" s="708">
        <v>6</v>
      </c>
      <c r="D245" s="1571" t="str">
        <f t="shared" si="43"/>
        <v/>
      </c>
      <c r="E245" s="750">
        <f>IF(ISERROR(VLOOKUP(CONCATENATE($B245,"-",$C245),IN_1B!$B$2:$U$2962,3,FALSE))=TRUE,"",VLOOKUP(CONCATENATE($B245,"-",$C245),IN_1B!$B$2:$U$2962,3,FALSE))</f>
        <v>0</v>
      </c>
      <c r="F245" s="751">
        <f>IF(ISERROR(VLOOKUP(CONCATENATE($B245,"-",$C245),IN_1B!$B$2:$U$2962,4,FALSE))=TRUE,"",VLOOKUP(CONCATENATE($B245,"-",$C245),IN_1B!$B$2:$U$2962,4,FALSE))</f>
        <v>0</v>
      </c>
      <c r="G245" s="750">
        <f>IF(ISERROR(VLOOKUP(CONCATENATE($B245,"-",$C245),IN_1B!$B$2:$U$2962,5,FALSE))=TRUE,"",VLOOKUP(CONCATENATE($B245,"-",$C245),IN_1B!$B$2:$U$2962,5,FALSE))</f>
        <v>0</v>
      </c>
      <c r="H245" s="751">
        <f>IF(ISERROR(VLOOKUP(CONCATENATE($B245,"-",$C245),IN_1B!$B$2:$U$2962,6,FALSE))=TRUE,"",VLOOKUP(CONCATENATE($B245,"-",$C245),IN_1B!$B$2:$U$2962,6,FALSE))</f>
        <v>0</v>
      </c>
      <c r="I245" s="750">
        <f>IF(ISERROR(VLOOKUP(CONCATENATE($B245,"-",$C245),IN_1B!$B$2:$U$2962,7,FALSE))=TRUE,"",VLOOKUP(CONCATENATE($B245,"-",$C245),IN_1B!$B$2:$U$2962,7,FALSE))</f>
        <v>0</v>
      </c>
      <c r="J245" s="751">
        <f>IF(ISERROR(VLOOKUP(CONCATENATE($B245,"-",$C245),IN_1B!$B$2:$U$2962,8,FALSE))=TRUE,"",VLOOKUP(CONCATENATE($B245,"-",$C245),IN_1B!$B$2:$U$2962,8,FALSE))</f>
        <v>0</v>
      </c>
      <c r="K245" s="750">
        <f>IF(ISERROR(VLOOKUP(CONCATENATE($B245,"-",$C245),IN_1B!$B$2:$U$2962,9,FALSE))=TRUE,"",VLOOKUP(CONCATENATE($B245,"-",$C245),IN_1B!$B$2:$U$2962,9,FALSE))</f>
        <v>0</v>
      </c>
      <c r="L245" s="751">
        <f>IF(ISERROR(VLOOKUP(CONCATENATE($B245,"-",$C245),IN_1B!$B$2:$U$2962,10,FALSE))=TRUE,"",VLOOKUP(CONCATENATE($B245,"-",$C245),IN_1B!$B$2:$U$2962,10,FALSE))</f>
        <v>0</v>
      </c>
      <c r="M245" s="706">
        <f t="shared" si="42"/>
        <v>0</v>
      </c>
      <c r="N245" s="707">
        <f t="shared" si="42"/>
        <v>0</v>
      </c>
    </row>
    <row r="246" spans="1:14">
      <c r="A246" s="703" t="s">
        <v>1238</v>
      </c>
      <c r="B246" s="704" t="s">
        <v>1239</v>
      </c>
      <c r="C246" s="708">
        <v>6</v>
      </c>
      <c r="D246" s="1571" t="str">
        <f t="shared" si="43"/>
        <v/>
      </c>
      <c r="E246" s="750">
        <f>IF(ISERROR(VLOOKUP(CONCATENATE($B246,"-",$C246),IN_1B!$B$2:$U$2962,3,FALSE))=TRUE,"",VLOOKUP(CONCATENATE($B246,"-",$C246),IN_1B!$B$2:$U$2962,3,FALSE))</f>
        <v>0</v>
      </c>
      <c r="F246" s="751">
        <f>IF(ISERROR(VLOOKUP(CONCATENATE($B246,"-",$C246),IN_1B!$B$2:$U$2962,4,FALSE))=TRUE,"",VLOOKUP(CONCATENATE($B246,"-",$C246),IN_1B!$B$2:$U$2962,4,FALSE))</f>
        <v>0</v>
      </c>
      <c r="G246" s="750">
        <f>IF(ISERROR(VLOOKUP(CONCATENATE($B246,"-",$C246),IN_1B!$B$2:$U$2962,5,FALSE))=TRUE,"",VLOOKUP(CONCATENATE($B246,"-",$C246),IN_1B!$B$2:$U$2962,5,FALSE))</f>
        <v>0</v>
      </c>
      <c r="H246" s="751">
        <f>IF(ISERROR(VLOOKUP(CONCATENATE($B246,"-",$C246),IN_1B!$B$2:$U$2962,6,FALSE))=TRUE,"",VLOOKUP(CONCATENATE($B246,"-",$C246),IN_1B!$B$2:$U$2962,6,FALSE))</f>
        <v>0</v>
      </c>
      <c r="I246" s="750">
        <f>IF(ISERROR(VLOOKUP(CONCATENATE($B246,"-",$C246),IN_1B!$B$2:$U$2962,7,FALSE))=TRUE,"",VLOOKUP(CONCATENATE($B246,"-",$C246),IN_1B!$B$2:$U$2962,7,FALSE))</f>
        <v>0</v>
      </c>
      <c r="J246" s="751">
        <f>IF(ISERROR(VLOOKUP(CONCATENATE($B246,"-",$C246),IN_1B!$B$2:$U$2962,8,FALSE))=TRUE,"",VLOOKUP(CONCATENATE($B246,"-",$C246),IN_1B!$B$2:$U$2962,8,FALSE))</f>
        <v>0</v>
      </c>
      <c r="K246" s="750">
        <f>IF(ISERROR(VLOOKUP(CONCATENATE($B246,"-",$C246),IN_1B!$B$2:$U$2962,9,FALSE))=TRUE,"",VLOOKUP(CONCATENATE($B246,"-",$C246),IN_1B!$B$2:$U$2962,9,FALSE))</f>
        <v>0</v>
      </c>
      <c r="L246" s="751">
        <f>IF(ISERROR(VLOOKUP(CONCATENATE($B246,"-",$C246),IN_1B!$B$2:$U$2962,10,FALSE))=TRUE,"",VLOOKUP(CONCATENATE($B246,"-",$C246),IN_1B!$B$2:$U$2962,10,FALSE))</f>
        <v>0</v>
      </c>
      <c r="M246" s="706">
        <f t="shared" si="42"/>
        <v>0</v>
      </c>
      <c r="N246" s="707">
        <f t="shared" si="42"/>
        <v>0</v>
      </c>
    </row>
    <row r="247" spans="1:14">
      <c r="A247" s="703" t="s">
        <v>1240</v>
      </c>
      <c r="B247" s="704" t="s">
        <v>1241</v>
      </c>
      <c r="C247" s="708">
        <v>6</v>
      </c>
      <c r="D247" s="1571" t="str">
        <f t="shared" si="43"/>
        <v/>
      </c>
      <c r="E247" s="750">
        <f>IF(ISERROR(VLOOKUP(CONCATENATE($B247,"-",$C247),IN_1B!$B$2:$U$2962,3,FALSE))=TRUE,"",VLOOKUP(CONCATENATE($B247,"-",$C247),IN_1B!$B$2:$U$2962,3,FALSE))</f>
        <v>0</v>
      </c>
      <c r="F247" s="751">
        <f>IF(ISERROR(VLOOKUP(CONCATENATE($B247,"-",$C247),IN_1B!$B$2:$U$2962,4,FALSE))=TRUE,"",VLOOKUP(CONCATENATE($B247,"-",$C247),IN_1B!$B$2:$U$2962,4,FALSE))</f>
        <v>0</v>
      </c>
      <c r="G247" s="750">
        <f>IF(ISERROR(VLOOKUP(CONCATENATE($B247,"-",$C247),IN_1B!$B$2:$U$2962,5,FALSE))=TRUE,"",VLOOKUP(CONCATENATE($B247,"-",$C247),IN_1B!$B$2:$U$2962,5,FALSE))</f>
        <v>0</v>
      </c>
      <c r="H247" s="751">
        <f>IF(ISERROR(VLOOKUP(CONCATENATE($B247,"-",$C247),IN_1B!$B$2:$U$2962,6,FALSE))=TRUE,"",VLOOKUP(CONCATENATE($B247,"-",$C247),IN_1B!$B$2:$U$2962,6,FALSE))</f>
        <v>0</v>
      </c>
      <c r="I247" s="750">
        <f>IF(ISERROR(VLOOKUP(CONCATENATE($B247,"-",$C247),IN_1B!$B$2:$U$2962,7,FALSE))=TRUE,"",VLOOKUP(CONCATENATE($B247,"-",$C247),IN_1B!$B$2:$U$2962,7,FALSE))</f>
        <v>0</v>
      </c>
      <c r="J247" s="751">
        <f>IF(ISERROR(VLOOKUP(CONCATENATE($B247,"-",$C247),IN_1B!$B$2:$U$2962,8,FALSE))=TRUE,"",VLOOKUP(CONCATENATE($B247,"-",$C247),IN_1B!$B$2:$U$2962,8,FALSE))</f>
        <v>0</v>
      </c>
      <c r="K247" s="750">
        <f>IF(ISERROR(VLOOKUP(CONCATENATE($B247,"-",$C247),IN_1B!$B$2:$U$2962,9,FALSE))=TRUE,"",VLOOKUP(CONCATENATE($B247,"-",$C247),IN_1B!$B$2:$U$2962,9,FALSE))</f>
        <v>0</v>
      </c>
      <c r="L247" s="751">
        <f>IF(ISERROR(VLOOKUP(CONCATENATE($B247,"-",$C247),IN_1B!$B$2:$U$2962,10,FALSE))=TRUE,"",VLOOKUP(CONCATENATE($B247,"-",$C247),IN_1B!$B$2:$U$2962,10,FALSE))</f>
        <v>0</v>
      </c>
      <c r="M247" s="706">
        <f t="shared" si="42"/>
        <v>0</v>
      </c>
      <c r="N247" s="707">
        <f t="shared" si="42"/>
        <v>0</v>
      </c>
    </row>
    <row r="248" spans="1:14">
      <c r="A248" s="703" t="s">
        <v>1242</v>
      </c>
      <c r="B248" s="704" t="s">
        <v>1243</v>
      </c>
      <c r="C248" s="708">
        <v>6</v>
      </c>
      <c r="D248" s="1571" t="str">
        <f t="shared" si="43"/>
        <v/>
      </c>
      <c r="E248" s="750">
        <f>IF(ISERROR(VLOOKUP(CONCATENATE($B248,"-",$C248),IN_1B!$B$2:$U$2962,3,FALSE))=TRUE,"",VLOOKUP(CONCATENATE($B248,"-",$C248),IN_1B!$B$2:$U$2962,3,FALSE))</f>
        <v>0</v>
      </c>
      <c r="F248" s="751">
        <f>IF(ISERROR(VLOOKUP(CONCATENATE($B248,"-",$C248),IN_1B!$B$2:$U$2962,4,FALSE))=TRUE,"",VLOOKUP(CONCATENATE($B248,"-",$C248),IN_1B!$B$2:$U$2962,4,FALSE))</f>
        <v>0</v>
      </c>
      <c r="G248" s="750">
        <f>IF(ISERROR(VLOOKUP(CONCATENATE($B248,"-",$C248),IN_1B!$B$2:$U$2962,5,FALSE))=TRUE,"",VLOOKUP(CONCATENATE($B248,"-",$C248),IN_1B!$B$2:$U$2962,5,FALSE))</f>
        <v>0</v>
      </c>
      <c r="H248" s="751">
        <f>IF(ISERROR(VLOOKUP(CONCATENATE($B248,"-",$C248),IN_1B!$B$2:$U$2962,6,FALSE))=TRUE,"",VLOOKUP(CONCATENATE($B248,"-",$C248),IN_1B!$B$2:$U$2962,6,FALSE))</f>
        <v>0</v>
      </c>
      <c r="I248" s="750">
        <f>IF(ISERROR(VLOOKUP(CONCATENATE($B248,"-",$C248),IN_1B!$B$2:$U$2962,7,FALSE))=TRUE,"",VLOOKUP(CONCATENATE($B248,"-",$C248),IN_1B!$B$2:$U$2962,7,FALSE))</f>
        <v>0</v>
      </c>
      <c r="J248" s="751">
        <f>IF(ISERROR(VLOOKUP(CONCATENATE($B248,"-",$C248),IN_1B!$B$2:$U$2962,8,FALSE))=TRUE,"",VLOOKUP(CONCATENATE($B248,"-",$C248),IN_1B!$B$2:$U$2962,8,FALSE))</f>
        <v>0</v>
      </c>
      <c r="K248" s="750">
        <f>IF(ISERROR(VLOOKUP(CONCATENATE($B248,"-",$C248),IN_1B!$B$2:$U$2962,9,FALSE))=TRUE,"",VLOOKUP(CONCATENATE($B248,"-",$C248),IN_1B!$B$2:$U$2962,9,FALSE))</f>
        <v>0</v>
      </c>
      <c r="L248" s="751">
        <f>IF(ISERROR(VLOOKUP(CONCATENATE($B248,"-",$C248),IN_1B!$B$2:$U$2962,10,FALSE))=TRUE,"",VLOOKUP(CONCATENATE($B248,"-",$C248),IN_1B!$B$2:$U$2962,10,FALSE))</f>
        <v>0</v>
      </c>
      <c r="M248" s="706">
        <f t="shared" si="42"/>
        <v>0</v>
      </c>
      <c r="N248" s="707">
        <f t="shared" si="42"/>
        <v>0</v>
      </c>
    </row>
    <row r="249" spans="1:14">
      <c r="A249" s="703" t="s">
        <v>1244</v>
      </c>
      <c r="B249" s="704" t="s">
        <v>1245</v>
      </c>
      <c r="C249" s="708">
        <v>6</v>
      </c>
      <c r="D249" s="1571" t="str">
        <f t="shared" si="43"/>
        <v/>
      </c>
      <c r="E249" s="750">
        <f>IF(ISERROR(VLOOKUP(CONCATENATE($B249,"-",$C249),IN_1B!$B$2:$U$2962,3,FALSE))=TRUE,"",VLOOKUP(CONCATENATE($B249,"-",$C249),IN_1B!$B$2:$U$2962,3,FALSE))</f>
        <v>0</v>
      </c>
      <c r="F249" s="751">
        <f>IF(ISERROR(VLOOKUP(CONCATENATE($B249,"-",$C249),IN_1B!$B$2:$U$2962,4,FALSE))=TRUE,"",VLOOKUP(CONCATENATE($B249,"-",$C249),IN_1B!$B$2:$U$2962,4,FALSE))</f>
        <v>0</v>
      </c>
      <c r="G249" s="750">
        <f>IF(ISERROR(VLOOKUP(CONCATENATE($B249,"-",$C249),IN_1B!$B$2:$U$2962,5,FALSE))=TRUE,"",VLOOKUP(CONCATENATE($B249,"-",$C249),IN_1B!$B$2:$U$2962,5,FALSE))</f>
        <v>0</v>
      </c>
      <c r="H249" s="751">
        <f>IF(ISERROR(VLOOKUP(CONCATENATE($B249,"-",$C249),IN_1B!$B$2:$U$2962,6,FALSE))=TRUE,"",VLOOKUP(CONCATENATE($B249,"-",$C249),IN_1B!$B$2:$U$2962,6,FALSE))</f>
        <v>0</v>
      </c>
      <c r="I249" s="750">
        <f>IF(ISERROR(VLOOKUP(CONCATENATE($B249,"-",$C249),IN_1B!$B$2:$U$2962,7,FALSE))=TRUE,"",VLOOKUP(CONCATENATE($B249,"-",$C249),IN_1B!$B$2:$U$2962,7,FALSE))</f>
        <v>0</v>
      </c>
      <c r="J249" s="751">
        <f>IF(ISERROR(VLOOKUP(CONCATENATE($B249,"-",$C249),IN_1B!$B$2:$U$2962,8,FALSE))=TRUE,"",VLOOKUP(CONCATENATE($B249,"-",$C249),IN_1B!$B$2:$U$2962,8,FALSE))</f>
        <v>0</v>
      </c>
      <c r="K249" s="750">
        <f>IF(ISERROR(VLOOKUP(CONCATENATE($B249,"-",$C249),IN_1B!$B$2:$U$2962,9,FALSE))=TRUE,"",VLOOKUP(CONCATENATE($B249,"-",$C249),IN_1B!$B$2:$U$2962,9,FALSE))</f>
        <v>0</v>
      </c>
      <c r="L249" s="751">
        <f>IF(ISERROR(VLOOKUP(CONCATENATE($B249,"-",$C249),IN_1B!$B$2:$U$2962,10,FALSE))=TRUE,"",VLOOKUP(CONCATENATE($B249,"-",$C249),IN_1B!$B$2:$U$2962,10,FALSE))</f>
        <v>0</v>
      </c>
      <c r="M249" s="706">
        <f t="shared" si="42"/>
        <v>0</v>
      </c>
      <c r="N249" s="707">
        <f t="shared" si="42"/>
        <v>0</v>
      </c>
    </row>
    <row r="250" spans="1:14">
      <c r="A250" s="703" t="s">
        <v>1246</v>
      </c>
      <c r="B250" s="704" t="s">
        <v>1247</v>
      </c>
      <c r="C250" s="708">
        <v>6</v>
      </c>
      <c r="D250" s="1571" t="str">
        <f t="shared" si="43"/>
        <v/>
      </c>
      <c r="E250" s="750">
        <f>IF(ISERROR(VLOOKUP(CONCATENATE($B250,"-",$C250),IN_1B!$B$2:$U$2962,3,FALSE))=TRUE,"",VLOOKUP(CONCATENATE($B250,"-",$C250),IN_1B!$B$2:$U$2962,3,FALSE))</f>
        <v>0</v>
      </c>
      <c r="F250" s="751">
        <f>IF(ISERROR(VLOOKUP(CONCATENATE($B250,"-",$C250),IN_1B!$B$2:$U$2962,4,FALSE))=TRUE,"",VLOOKUP(CONCATENATE($B250,"-",$C250),IN_1B!$B$2:$U$2962,4,FALSE))</f>
        <v>0</v>
      </c>
      <c r="G250" s="750">
        <f>IF(ISERROR(VLOOKUP(CONCATENATE($B250,"-",$C250),IN_1B!$B$2:$U$2962,5,FALSE))=TRUE,"",VLOOKUP(CONCATENATE($B250,"-",$C250),IN_1B!$B$2:$U$2962,5,FALSE))</f>
        <v>0</v>
      </c>
      <c r="H250" s="751">
        <f>IF(ISERROR(VLOOKUP(CONCATENATE($B250,"-",$C250),IN_1B!$B$2:$U$2962,6,FALSE))=TRUE,"",VLOOKUP(CONCATENATE($B250,"-",$C250),IN_1B!$B$2:$U$2962,6,FALSE))</f>
        <v>0</v>
      </c>
      <c r="I250" s="750">
        <f>IF(ISERROR(VLOOKUP(CONCATENATE($B250,"-",$C250),IN_1B!$B$2:$U$2962,7,FALSE))=TRUE,"",VLOOKUP(CONCATENATE($B250,"-",$C250),IN_1B!$B$2:$U$2962,7,FALSE))</f>
        <v>0</v>
      </c>
      <c r="J250" s="751">
        <f>IF(ISERROR(VLOOKUP(CONCATENATE($B250,"-",$C250),IN_1B!$B$2:$U$2962,8,FALSE))=TRUE,"",VLOOKUP(CONCATENATE($B250,"-",$C250),IN_1B!$B$2:$U$2962,8,FALSE))</f>
        <v>0</v>
      </c>
      <c r="K250" s="750">
        <f>IF(ISERROR(VLOOKUP(CONCATENATE($B250,"-",$C250),IN_1B!$B$2:$U$2962,9,FALSE))=TRUE,"",VLOOKUP(CONCATENATE($B250,"-",$C250),IN_1B!$B$2:$U$2962,9,FALSE))</f>
        <v>0</v>
      </c>
      <c r="L250" s="751">
        <f>IF(ISERROR(VLOOKUP(CONCATENATE($B250,"-",$C250),IN_1B!$B$2:$U$2962,10,FALSE))=TRUE,"",VLOOKUP(CONCATENATE($B250,"-",$C250),IN_1B!$B$2:$U$2962,10,FALSE))</f>
        <v>0</v>
      </c>
      <c r="M250" s="706">
        <f t="shared" si="42"/>
        <v>0</v>
      </c>
      <c r="N250" s="707">
        <f t="shared" si="42"/>
        <v>0</v>
      </c>
    </row>
    <row r="251" spans="1:14">
      <c r="A251" s="703" t="s">
        <v>1248</v>
      </c>
      <c r="B251" s="704" t="s">
        <v>1249</v>
      </c>
      <c r="C251" s="709">
        <v>6</v>
      </c>
      <c r="D251" s="1571" t="str">
        <f t="shared" si="43"/>
        <v/>
      </c>
      <c r="E251" s="750">
        <f>IF(ISERROR(VLOOKUP(CONCATENATE($B251,"-",$C251),IN_1B!$B$2:$U$2962,3,FALSE))=TRUE,"",VLOOKUP(CONCATENATE($B251,"-",$C251),IN_1B!$B$2:$U$2962,3,FALSE))</f>
        <v>0</v>
      </c>
      <c r="F251" s="751">
        <f>IF(ISERROR(VLOOKUP(CONCATENATE($B251,"-",$C251),IN_1B!$B$2:$U$2962,4,FALSE))=TRUE,"",VLOOKUP(CONCATENATE($B251,"-",$C251),IN_1B!$B$2:$U$2962,4,FALSE))</f>
        <v>0</v>
      </c>
      <c r="G251" s="750">
        <f>IF(ISERROR(VLOOKUP(CONCATENATE($B251,"-",$C251),IN_1B!$B$2:$U$2962,5,FALSE))=TRUE,"",VLOOKUP(CONCATENATE($B251,"-",$C251),IN_1B!$B$2:$U$2962,5,FALSE))</f>
        <v>0</v>
      </c>
      <c r="H251" s="751">
        <f>IF(ISERROR(VLOOKUP(CONCATENATE($B251,"-",$C251),IN_1B!$B$2:$U$2962,6,FALSE))=TRUE,"",VLOOKUP(CONCATENATE($B251,"-",$C251),IN_1B!$B$2:$U$2962,6,FALSE))</f>
        <v>0</v>
      </c>
      <c r="I251" s="750">
        <f>IF(ISERROR(VLOOKUP(CONCATENATE($B251,"-",$C251),IN_1B!$B$2:$U$2962,7,FALSE))=TRUE,"",VLOOKUP(CONCATENATE($B251,"-",$C251),IN_1B!$B$2:$U$2962,7,FALSE))</f>
        <v>0</v>
      </c>
      <c r="J251" s="751">
        <f>IF(ISERROR(VLOOKUP(CONCATENATE($B251,"-",$C251),IN_1B!$B$2:$U$2962,8,FALSE))=TRUE,"",VLOOKUP(CONCATENATE($B251,"-",$C251),IN_1B!$B$2:$U$2962,8,FALSE))</f>
        <v>0</v>
      </c>
      <c r="K251" s="750">
        <f>IF(ISERROR(VLOOKUP(CONCATENATE($B251,"-",$C251),IN_1B!$B$2:$U$2962,9,FALSE))=TRUE,"",VLOOKUP(CONCATENATE($B251,"-",$C251),IN_1B!$B$2:$U$2962,9,FALSE))</f>
        <v>0</v>
      </c>
      <c r="L251" s="751">
        <f>IF(ISERROR(VLOOKUP(CONCATENATE($B251,"-",$C251),IN_1B!$B$2:$U$2962,10,FALSE))=TRUE,"",VLOOKUP(CONCATENATE($B251,"-",$C251),IN_1B!$B$2:$U$2962,10,FALSE))</f>
        <v>0</v>
      </c>
      <c r="M251" s="706">
        <f t="shared" si="42"/>
        <v>0</v>
      </c>
      <c r="N251" s="707">
        <f t="shared" si="42"/>
        <v>0</v>
      </c>
    </row>
    <row r="252" spans="1:14" ht="15.75" thickBot="1">
      <c r="A252" s="703" t="s">
        <v>1250</v>
      </c>
      <c r="B252" s="709" t="s">
        <v>1251</v>
      </c>
      <c r="C252" s="700">
        <v>6</v>
      </c>
      <c r="D252" s="1571" t="str">
        <f t="shared" si="43"/>
        <v/>
      </c>
      <c r="E252" s="752">
        <f>IF(ISERROR(VLOOKUP(CONCATENATE($B252,"-",$C252),IN_1B!$B$2:$U$2962,3,FALSE))=TRUE,"",VLOOKUP(CONCATENATE($B252,"-",$C252),IN_1B!$B$2:$U$2962,3,FALSE))</f>
        <v>0</v>
      </c>
      <c r="F252" s="753">
        <f>IF(ISERROR(VLOOKUP(CONCATENATE($B252,"-",$C252),IN_1B!$B$2:$U$2962,4,FALSE))=TRUE,"",VLOOKUP(CONCATENATE($B252,"-",$C252),IN_1B!$B$2:$U$2962,4,FALSE))</f>
        <v>0</v>
      </c>
      <c r="G252" s="752">
        <f>IF(ISERROR(VLOOKUP(CONCATENATE($B252,"-",$C252),IN_1B!$B$2:$U$2962,5,FALSE))=TRUE,"",VLOOKUP(CONCATENATE($B252,"-",$C252),IN_1B!$B$2:$U$2962,5,FALSE))</f>
        <v>0</v>
      </c>
      <c r="H252" s="753">
        <f>IF(ISERROR(VLOOKUP(CONCATENATE($B252,"-",$C252),IN_1B!$B$2:$U$2962,6,FALSE))=TRUE,"",VLOOKUP(CONCATENATE($B252,"-",$C252),IN_1B!$B$2:$U$2962,6,FALSE))</f>
        <v>0</v>
      </c>
      <c r="I252" s="752">
        <f>IF(ISERROR(VLOOKUP(CONCATENATE($B252,"-",$C252),IN_1B!$B$2:$U$2962,7,FALSE))=TRUE,"",VLOOKUP(CONCATENATE($B252,"-",$C252),IN_1B!$B$2:$U$2962,7,FALSE))</f>
        <v>0</v>
      </c>
      <c r="J252" s="753">
        <f>IF(ISERROR(VLOOKUP(CONCATENATE($B252,"-",$C252),IN_1B!$B$2:$U$2962,8,FALSE))=TRUE,"",VLOOKUP(CONCATENATE($B252,"-",$C252),IN_1B!$B$2:$U$2962,8,FALSE))</f>
        <v>0</v>
      </c>
      <c r="K252" s="752">
        <f>IF(ISERROR(VLOOKUP(CONCATENATE($B252,"-",$C252),IN_1B!$B$2:$U$2962,9,FALSE))=TRUE,"",VLOOKUP(CONCATENATE($B252,"-",$C252),IN_1B!$B$2:$U$2962,9,FALSE))</f>
        <v>0</v>
      </c>
      <c r="L252" s="753">
        <f>IF(ISERROR(VLOOKUP(CONCATENATE($B252,"-",$C252),IN_1B!$B$2:$U$2962,10,FALSE))=TRUE,"",VLOOKUP(CONCATENATE($B252,"-",$C252),IN_1B!$B$2:$U$2962,10,FALSE))</f>
        <v>0</v>
      </c>
      <c r="M252" s="710">
        <f t="shared" si="42"/>
        <v>0</v>
      </c>
      <c r="N252" s="711">
        <f t="shared" si="42"/>
        <v>0</v>
      </c>
    </row>
    <row r="253" spans="1:14" ht="15.75" thickBot="1">
      <c r="A253" s="712" t="s">
        <v>1252</v>
      </c>
      <c r="B253" s="713"/>
      <c r="C253" s="700"/>
      <c r="D253" s="1571"/>
      <c r="E253" s="754"/>
      <c r="F253" s="603"/>
      <c r="G253" s="603"/>
      <c r="H253" s="603"/>
      <c r="I253" s="603"/>
      <c r="J253" s="603"/>
      <c r="K253" s="603"/>
      <c r="L253" s="603"/>
      <c r="M253" s="714"/>
      <c r="N253" s="715"/>
    </row>
    <row r="254" spans="1:14">
      <c r="A254" s="698" t="s">
        <v>1253</v>
      </c>
      <c r="B254" s="699" t="s">
        <v>1254</v>
      </c>
      <c r="C254" s="700">
        <v>6</v>
      </c>
      <c r="D254" s="1571" t="str">
        <f t="shared" ref="D254:D259" si="44">CONCATENATE(D$239)</f>
        <v/>
      </c>
      <c r="E254" s="748">
        <f>IF(ISERROR(VLOOKUP(CONCATENATE($B254,"-",$C254),IN_1B!$B$2:$U$2962,3,FALSE))=TRUE,"",VLOOKUP(CONCATENATE($B254,"-",$C254),IN_1B!$B$2:$U$2962,3,FALSE))</f>
        <v>0</v>
      </c>
      <c r="F254" s="749">
        <f>IF(ISERROR(VLOOKUP(CONCATENATE($B254,"-",$C254),IN_1B!$B$2:$U$2962,4,FALSE))=TRUE,"",VLOOKUP(CONCATENATE($B254,"-",$C254),IN_1B!$B$2:$U$2962,4,FALSE))</f>
        <v>0</v>
      </c>
      <c r="G254" s="748">
        <f>IF(ISERROR(VLOOKUP(CONCATENATE($B254,"-",$C254),IN_1B!$B$2:$U$2962,5,FALSE))=TRUE,"",VLOOKUP(CONCATENATE($B254,"-",$C254),IN_1B!$B$2:$U$2962,5,FALSE))</f>
        <v>0</v>
      </c>
      <c r="H254" s="749">
        <f>IF(ISERROR(VLOOKUP(CONCATENATE($B254,"-",$C254),IN_1B!$B$2:$U$2962,6,FALSE))=TRUE,"",VLOOKUP(CONCATENATE($B254,"-",$C254),IN_1B!$B$2:$U$2962,6,FALSE))</f>
        <v>0</v>
      </c>
      <c r="I254" s="748">
        <f>IF(ISERROR(VLOOKUP(CONCATENATE($B254,"-",$C254),IN_1B!$B$2:$U$2962,7,FALSE))=TRUE,"",VLOOKUP(CONCATENATE($B254,"-",$C254),IN_1B!$B$2:$U$2962,7,FALSE))</f>
        <v>0</v>
      </c>
      <c r="J254" s="749">
        <f>IF(ISERROR(VLOOKUP(CONCATENATE($B254,"-",$C254),IN_1B!$B$2:$U$2962,8,FALSE))=TRUE,"",VLOOKUP(CONCATENATE($B254,"-",$C254),IN_1B!$B$2:$U$2962,8,FALSE))</f>
        <v>0</v>
      </c>
      <c r="K254" s="748">
        <f>IF(ISERROR(VLOOKUP(CONCATENATE($B254,"-",$C254),IN_1B!$B$2:$U$2962,9,FALSE))=TRUE,"",VLOOKUP(CONCATENATE($B254,"-",$C254),IN_1B!$B$2:$U$2962,9,FALSE))</f>
        <v>0</v>
      </c>
      <c r="L254" s="749">
        <f>IF(ISERROR(VLOOKUP(CONCATENATE($B254,"-",$C254),IN_1B!$B$2:$U$2962,10,FALSE))=TRUE,"",VLOOKUP(CONCATENATE($B254,"-",$C254),IN_1B!$B$2:$U$2962,10,FALSE))</f>
        <v>0</v>
      </c>
      <c r="M254" s="701">
        <f t="shared" ref="M254:N259" si="45">E254+G254</f>
        <v>0</v>
      </c>
      <c r="N254" s="702">
        <f t="shared" si="45"/>
        <v>0</v>
      </c>
    </row>
    <row r="255" spans="1:14">
      <c r="A255" s="703" t="s">
        <v>1255</v>
      </c>
      <c r="B255" s="704" t="s">
        <v>1256</v>
      </c>
      <c r="C255" s="705">
        <v>6</v>
      </c>
      <c r="D255" s="1571" t="str">
        <f t="shared" si="44"/>
        <v/>
      </c>
      <c r="E255" s="750">
        <f>IF(ISERROR(VLOOKUP(CONCATENATE($B255,"-",$C255),IN_1B!$B$2:$U$2962,3,FALSE))=TRUE,"",VLOOKUP(CONCATENATE($B255,"-",$C255),IN_1B!$B$2:$U$2962,3,FALSE))</f>
        <v>0</v>
      </c>
      <c r="F255" s="751">
        <f>IF(ISERROR(VLOOKUP(CONCATENATE($B255,"-",$C255),IN_1B!$B$2:$U$2962,4,FALSE))=TRUE,"",VLOOKUP(CONCATENATE($B255,"-",$C255),IN_1B!$B$2:$U$2962,4,FALSE))</f>
        <v>0</v>
      </c>
      <c r="G255" s="750">
        <f>IF(ISERROR(VLOOKUP(CONCATENATE($B255,"-",$C255),IN_1B!$B$2:$U$2962,5,FALSE))=TRUE,"",VLOOKUP(CONCATENATE($B255,"-",$C255),IN_1B!$B$2:$U$2962,5,FALSE))</f>
        <v>0</v>
      </c>
      <c r="H255" s="751">
        <f>IF(ISERROR(VLOOKUP(CONCATENATE($B255,"-",$C255),IN_1B!$B$2:$U$2962,6,FALSE))=TRUE,"",VLOOKUP(CONCATENATE($B255,"-",$C255),IN_1B!$B$2:$U$2962,6,FALSE))</f>
        <v>0</v>
      </c>
      <c r="I255" s="750">
        <f>IF(ISERROR(VLOOKUP(CONCATENATE($B255,"-",$C255),IN_1B!$B$2:$U$2962,7,FALSE))=TRUE,"",VLOOKUP(CONCATENATE($B255,"-",$C255),IN_1B!$B$2:$U$2962,7,FALSE))</f>
        <v>0</v>
      </c>
      <c r="J255" s="751">
        <f>IF(ISERROR(VLOOKUP(CONCATENATE($B255,"-",$C255),IN_1B!$B$2:$U$2962,8,FALSE))=TRUE,"",VLOOKUP(CONCATENATE($B255,"-",$C255),IN_1B!$B$2:$U$2962,8,FALSE))</f>
        <v>0</v>
      </c>
      <c r="K255" s="750">
        <f>IF(ISERROR(VLOOKUP(CONCATENATE($B255,"-",$C255),IN_1B!$B$2:$U$2962,9,FALSE))=TRUE,"",VLOOKUP(CONCATENATE($B255,"-",$C255),IN_1B!$B$2:$U$2962,9,FALSE))</f>
        <v>0</v>
      </c>
      <c r="L255" s="751">
        <f>IF(ISERROR(VLOOKUP(CONCATENATE($B255,"-",$C255),IN_1B!$B$2:$U$2962,10,FALSE))=TRUE,"",VLOOKUP(CONCATENATE($B255,"-",$C255),IN_1B!$B$2:$U$2962,10,FALSE))</f>
        <v>0</v>
      </c>
      <c r="M255" s="706">
        <f t="shared" si="45"/>
        <v>0</v>
      </c>
      <c r="N255" s="707">
        <f t="shared" si="45"/>
        <v>0</v>
      </c>
    </row>
    <row r="256" spans="1:14">
      <c r="A256" s="703" t="s">
        <v>1257</v>
      </c>
      <c r="B256" s="704" t="s">
        <v>1258</v>
      </c>
      <c r="C256" s="708">
        <v>6</v>
      </c>
      <c r="D256" s="1571" t="str">
        <f t="shared" si="44"/>
        <v/>
      </c>
      <c r="E256" s="750">
        <f>IF(ISERROR(VLOOKUP(CONCATENATE($B256,"-",$C256),IN_1B!$B$2:$U$2962,3,FALSE))=TRUE,"",VLOOKUP(CONCATENATE($B256,"-",$C256),IN_1B!$B$2:$U$2962,3,FALSE))</f>
        <v>0</v>
      </c>
      <c r="F256" s="751">
        <f>IF(ISERROR(VLOOKUP(CONCATENATE($B256,"-",$C256),IN_1B!$B$2:$U$2962,4,FALSE))=TRUE,"",VLOOKUP(CONCATENATE($B256,"-",$C256),IN_1B!$B$2:$U$2962,4,FALSE))</f>
        <v>0</v>
      </c>
      <c r="G256" s="750">
        <f>IF(ISERROR(VLOOKUP(CONCATENATE($B256,"-",$C256),IN_1B!$B$2:$U$2962,5,FALSE))=TRUE,"",VLOOKUP(CONCATENATE($B256,"-",$C256),IN_1B!$B$2:$U$2962,5,FALSE))</f>
        <v>0</v>
      </c>
      <c r="H256" s="751">
        <f>IF(ISERROR(VLOOKUP(CONCATENATE($B256,"-",$C256),IN_1B!$B$2:$U$2962,6,FALSE))=TRUE,"",VLOOKUP(CONCATENATE($B256,"-",$C256),IN_1B!$B$2:$U$2962,6,FALSE))</f>
        <v>0</v>
      </c>
      <c r="I256" s="750">
        <f>IF(ISERROR(VLOOKUP(CONCATENATE($B256,"-",$C256),IN_1B!$B$2:$U$2962,7,FALSE))=TRUE,"",VLOOKUP(CONCATENATE($B256,"-",$C256),IN_1B!$B$2:$U$2962,7,FALSE))</f>
        <v>0</v>
      </c>
      <c r="J256" s="751">
        <f>IF(ISERROR(VLOOKUP(CONCATENATE($B256,"-",$C256),IN_1B!$B$2:$U$2962,8,FALSE))=TRUE,"",VLOOKUP(CONCATENATE($B256,"-",$C256),IN_1B!$B$2:$U$2962,8,FALSE))</f>
        <v>0</v>
      </c>
      <c r="K256" s="750">
        <f>IF(ISERROR(VLOOKUP(CONCATENATE($B256,"-",$C256),IN_1B!$B$2:$U$2962,9,FALSE))=TRUE,"",VLOOKUP(CONCATENATE($B256,"-",$C256),IN_1B!$B$2:$U$2962,9,FALSE))</f>
        <v>0</v>
      </c>
      <c r="L256" s="751">
        <f>IF(ISERROR(VLOOKUP(CONCATENATE($B256,"-",$C256),IN_1B!$B$2:$U$2962,10,FALSE))=TRUE,"",VLOOKUP(CONCATENATE($B256,"-",$C256),IN_1B!$B$2:$U$2962,10,FALSE))</f>
        <v>0</v>
      </c>
      <c r="M256" s="706">
        <f t="shared" si="45"/>
        <v>0</v>
      </c>
      <c r="N256" s="707">
        <f t="shared" si="45"/>
        <v>0</v>
      </c>
    </row>
    <row r="257" spans="1:14">
      <c r="A257" s="703" t="s">
        <v>1259</v>
      </c>
      <c r="B257" s="704" t="s">
        <v>1260</v>
      </c>
      <c r="C257" s="708">
        <v>6</v>
      </c>
      <c r="D257" s="1571" t="str">
        <f t="shared" si="44"/>
        <v/>
      </c>
      <c r="E257" s="750">
        <f>IF(ISERROR(VLOOKUP(CONCATENATE($B257,"-",$C257),IN_1B!$B$2:$U$2962,3,FALSE))=TRUE,"",VLOOKUP(CONCATENATE($B257,"-",$C257),IN_1B!$B$2:$U$2962,3,FALSE))</f>
        <v>0</v>
      </c>
      <c r="F257" s="751">
        <f>IF(ISERROR(VLOOKUP(CONCATENATE($B257,"-",$C257),IN_1B!$B$2:$U$2962,4,FALSE))=TRUE,"",VLOOKUP(CONCATENATE($B257,"-",$C257),IN_1B!$B$2:$U$2962,4,FALSE))</f>
        <v>0</v>
      </c>
      <c r="G257" s="750">
        <f>IF(ISERROR(VLOOKUP(CONCATENATE($B257,"-",$C257),IN_1B!$B$2:$U$2962,5,FALSE))=TRUE,"",VLOOKUP(CONCATENATE($B257,"-",$C257),IN_1B!$B$2:$U$2962,5,FALSE))</f>
        <v>0</v>
      </c>
      <c r="H257" s="751">
        <f>IF(ISERROR(VLOOKUP(CONCATENATE($B257,"-",$C257),IN_1B!$B$2:$U$2962,6,FALSE))=TRUE,"",VLOOKUP(CONCATENATE($B257,"-",$C257),IN_1B!$B$2:$U$2962,6,FALSE))</f>
        <v>0</v>
      </c>
      <c r="I257" s="750">
        <f>IF(ISERROR(VLOOKUP(CONCATENATE($B257,"-",$C257),IN_1B!$B$2:$U$2962,7,FALSE))=TRUE,"",VLOOKUP(CONCATENATE($B257,"-",$C257),IN_1B!$B$2:$U$2962,7,FALSE))</f>
        <v>0</v>
      </c>
      <c r="J257" s="751">
        <f>IF(ISERROR(VLOOKUP(CONCATENATE($B257,"-",$C257),IN_1B!$B$2:$U$2962,8,FALSE))=TRUE,"",VLOOKUP(CONCATENATE($B257,"-",$C257),IN_1B!$B$2:$U$2962,8,FALSE))</f>
        <v>0</v>
      </c>
      <c r="K257" s="750">
        <f>IF(ISERROR(VLOOKUP(CONCATENATE($B257,"-",$C257),IN_1B!$B$2:$U$2962,9,FALSE))=TRUE,"",VLOOKUP(CONCATENATE($B257,"-",$C257),IN_1B!$B$2:$U$2962,9,FALSE))</f>
        <v>0</v>
      </c>
      <c r="L257" s="751">
        <f>IF(ISERROR(VLOOKUP(CONCATENATE($B257,"-",$C257),IN_1B!$B$2:$U$2962,10,FALSE))=TRUE,"",VLOOKUP(CONCATENATE($B257,"-",$C257),IN_1B!$B$2:$U$2962,10,FALSE))</f>
        <v>0</v>
      </c>
      <c r="M257" s="706">
        <f t="shared" si="45"/>
        <v>0</v>
      </c>
      <c r="N257" s="707">
        <f t="shared" si="45"/>
        <v>0</v>
      </c>
    </row>
    <row r="258" spans="1:14">
      <c r="A258" s="703" t="s">
        <v>1261</v>
      </c>
      <c r="B258" s="704" t="s">
        <v>1262</v>
      </c>
      <c r="C258" s="708">
        <v>6</v>
      </c>
      <c r="D258" s="1571" t="str">
        <f t="shared" si="44"/>
        <v/>
      </c>
      <c r="E258" s="750">
        <f>IF(ISERROR(VLOOKUP(CONCATENATE($B258,"-",$C258),IN_1B!$B$2:$U$2962,3,FALSE))=TRUE,"",VLOOKUP(CONCATENATE($B258,"-",$C258),IN_1B!$B$2:$U$2962,3,FALSE))</f>
        <v>0</v>
      </c>
      <c r="F258" s="751">
        <f>IF(ISERROR(VLOOKUP(CONCATENATE($B258,"-",$C258),IN_1B!$B$2:$U$2962,4,FALSE))=TRUE,"",VLOOKUP(CONCATENATE($B258,"-",$C258),IN_1B!$B$2:$U$2962,4,FALSE))</f>
        <v>0</v>
      </c>
      <c r="G258" s="750">
        <f>IF(ISERROR(VLOOKUP(CONCATENATE($B258,"-",$C258),IN_1B!$B$2:$U$2962,5,FALSE))=TRUE,"",VLOOKUP(CONCATENATE($B258,"-",$C258),IN_1B!$B$2:$U$2962,5,FALSE))</f>
        <v>0</v>
      </c>
      <c r="H258" s="751">
        <f>IF(ISERROR(VLOOKUP(CONCATENATE($B258,"-",$C258),IN_1B!$B$2:$U$2962,6,FALSE))=TRUE,"",VLOOKUP(CONCATENATE($B258,"-",$C258),IN_1B!$B$2:$U$2962,6,FALSE))</f>
        <v>0</v>
      </c>
      <c r="I258" s="750">
        <f>IF(ISERROR(VLOOKUP(CONCATENATE($B258,"-",$C258),IN_1B!$B$2:$U$2962,7,FALSE))=TRUE,"",VLOOKUP(CONCATENATE($B258,"-",$C258),IN_1B!$B$2:$U$2962,7,FALSE))</f>
        <v>0</v>
      </c>
      <c r="J258" s="751">
        <f>IF(ISERROR(VLOOKUP(CONCATENATE($B258,"-",$C258),IN_1B!$B$2:$U$2962,8,FALSE))=TRUE,"",VLOOKUP(CONCATENATE($B258,"-",$C258),IN_1B!$B$2:$U$2962,8,FALSE))</f>
        <v>0</v>
      </c>
      <c r="K258" s="750">
        <f>IF(ISERROR(VLOOKUP(CONCATENATE($B258,"-",$C258),IN_1B!$B$2:$U$2962,9,FALSE))=TRUE,"",VLOOKUP(CONCATENATE($B258,"-",$C258),IN_1B!$B$2:$U$2962,9,FALSE))</f>
        <v>0</v>
      </c>
      <c r="L258" s="751">
        <f>IF(ISERROR(VLOOKUP(CONCATENATE($B258,"-",$C258),IN_1B!$B$2:$U$2962,10,FALSE))=TRUE,"",VLOOKUP(CONCATENATE($B258,"-",$C258),IN_1B!$B$2:$U$2962,10,FALSE))</f>
        <v>0</v>
      </c>
      <c r="M258" s="706">
        <f t="shared" si="45"/>
        <v>0</v>
      </c>
      <c r="N258" s="707">
        <f t="shared" si="45"/>
        <v>0</v>
      </c>
    </row>
    <row r="259" spans="1:14" ht="15.75" thickBot="1">
      <c r="A259" s="703" t="s">
        <v>1263</v>
      </c>
      <c r="B259" s="716" t="s">
        <v>1264</v>
      </c>
      <c r="C259" s="709">
        <v>6</v>
      </c>
      <c r="D259" s="1571" t="str">
        <f t="shared" si="44"/>
        <v/>
      </c>
      <c r="E259" s="752">
        <f>IF(ISERROR(VLOOKUP(CONCATENATE($B259,"-",$C259),IN_1B!$B$2:$U$2962,3,FALSE))=TRUE,"",VLOOKUP(CONCATENATE($B259,"-",$C259),IN_1B!$B$2:$U$2962,3,FALSE))</f>
        <v>0</v>
      </c>
      <c r="F259" s="753">
        <f>IF(ISERROR(VLOOKUP(CONCATENATE($B259,"-",$C259),IN_1B!$B$2:$U$2962,4,FALSE))=TRUE,"",VLOOKUP(CONCATENATE($B259,"-",$C259),IN_1B!$B$2:$U$2962,4,FALSE))</f>
        <v>0</v>
      </c>
      <c r="G259" s="752">
        <f>IF(ISERROR(VLOOKUP(CONCATENATE($B259,"-",$C259),IN_1B!$B$2:$U$2962,5,FALSE))=TRUE,"",VLOOKUP(CONCATENATE($B259,"-",$C259),IN_1B!$B$2:$U$2962,5,FALSE))</f>
        <v>0</v>
      </c>
      <c r="H259" s="753">
        <f>IF(ISERROR(VLOOKUP(CONCATENATE($B259,"-",$C259),IN_1B!$B$2:$U$2962,6,FALSE))=TRUE,"",VLOOKUP(CONCATENATE($B259,"-",$C259),IN_1B!$B$2:$U$2962,6,FALSE))</f>
        <v>0</v>
      </c>
      <c r="I259" s="752">
        <f>IF(ISERROR(VLOOKUP(CONCATENATE($B259,"-",$C259),IN_1B!$B$2:$U$2962,7,FALSE))=TRUE,"",VLOOKUP(CONCATENATE($B259,"-",$C259),IN_1B!$B$2:$U$2962,7,FALSE))</f>
        <v>0</v>
      </c>
      <c r="J259" s="753">
        <f>IF(ISERROR(VLOOKUP(CONCATENATE($B259,"-",$C259),IN_1B!$B$2:$U$2962,8,FALSE))=TRUE,"",VLOOKUP(CONCATENATE($B259,"-",$C259),IN_1B!$B$2:$U$2962,8,FALSE))</f>
        <v>0</v>
      </c>
      <c r="K259" s="752">
        <f>IF(ISERROR(VLOOKUP(CONCATENATE($B259,"-",$C259),IN_1B!$B$2:$U$2962,9,FALSE))=TRUE,"",VLOOKUP(CONCATENATE($B259,"-",$C259),IN_1B!$B$2:$U$2962,9,FALSE))</f>
        <v>0</v>
      </c>
      <c r="L259" s="753">
        <f>IF(ISERROR(VLOOKUP(CONCATENATE($B259,"-",$C259),IN_1B!$B$2:$U$2962,10,FALSE))=TRUE,"",VLOOKUP(CONCATENATE($B259,"-",$C259),IN_1B!$B$2:$U$2962,10,FALSE))</f>
        <v>0</v>
      </c>
      <c r="M259" s="710">
        <f t="shared" si="45"/>
        <v>0</v>
      </c>
      <c r="N259" s="711">
        <f t="shared" si="45"/>
        <v>0</v>
      </c>
    </row>
    <row r="260" spans="1:14" ht="15.75" thickBot="1">
      <c r="A260" s="712" t="s">
        <v>1265</v>
      </c>
      <c r="B260" s="713"/>
      <c r="C260" s="717"/>
      <c r="D260" s="1571"/>
      <c r="E260" s="754"/>
      <c r="F260" s="603"/>
      <c r="G260" s="603"/>
      <c r="H260" s="603"/>
      <c r="I260" s="603"/>
      <c r="J260" s="603"/>
      <c r="K260" s="603"/>
      <c r="L260" s="603"/>
      <c r="M260" s="714"/>
      <c r="N260" s="715"/>
    </row>
    <row r="261" spans="1:14">
      <c r="A261" s="698" t="s">
        <v>1266</v>
      </c>
      <c r="B261" s="718" t="s">
        <v>1267</v>
      </c>
      <c r="C261" s="705">
        <v>6</v>
      </c>
      <c r="D261" s="1571" t="str">
        <f t="shared" ref="D261:D271" si="46">CONCATENATE(D$239)</f>
        <v/>
      </c>
      <c r="E261" s="748">
        <f>IF(ISERROR(VLOOKUP(CONCATENATE($B261,"-",$C261),IN_1B!$B$2:$U$2962,3,FALSE))=TRUE,"",VLOOKUP(CONCATENATE($B261,"-",$C261),IN_1B!$B$2:$U$2962,3,FALSE))</f>
        <v>0</v>
      </c>
      <c r="F261" s="749">
        <f>IF(ISERROR(VLOOKUP(CONCATENATE($B261,"-",$C261),IN_1B!$B$2:$U$2962,4,FALSE))=TRUE,"",VLOOKUP(CONCATENATE($B261,"-",$C261),IN_1B!$B$2:$U$2962,4,FALSE))</f>
        <v>0</v>
      </c>
      <c r="G261" s="748">
        <f>IF(ISERROR(VLOOKUP(CONCATENATE($B261,"-",$C261),IN_1B!$B$2:$U$2962,5,FALSE))=TRUE,"",VLOOKUP(CONCATENATE($B261,"-",$C261),IN_1B!$B$2:$U$2962,5,FALSE))</f>
        <v>0</v>
      </c>
      <c r="H261" s="749">
        <f>IF(ISERROR(VLOOKUP(CONCATENATE($B261,"-",$C261),IN_1B!$B$2:$U$2962,6,FALSE))=TRUE,"",VLOOKUP(CONCATENATE($B261,"-",$C261),IN_1B!$B$2:$U$2962,6,FALSE))</f>
        <v>0</v>
      </c>
      <c r="I261" s="748">
        <f>IF(ISERROR(VLOOKUP(CONCATENATE($B261,"-",$C261),IN_1B!$B$2:$U$2962,7,FALSE))=TRUE,"",VLOOKUP(CONCATENATE($B261,"-",$C261),IN_1B!$B$2:$U$2962,7,FALSE))</f>
        <v>0</v>
      </c>
      <c r="J261" s="749">
        <f>IF(ISERROR(VLOOKUP(CONCATENATE($B261,"-",$C261),IN_1B!$B$2:$U$2962,8,FALSE))=TRUE,"",VLOOKUP(CONCATENATE($B261,"-",$C261),IN_1B!$B$2:$U$2962,8,FALSE))</f>
        <v>0</v>
      </c>
      <c r="K261" s="748">
        <f>IF(ISERROR(VLOOKUP(CONCATENATE($B261,"-",$C261),IN_1B!$B$2:$U$2962,9,FALSE))=TRUE,"",VLOOKUP(CONCATENATE($B261,"-",$C261),IN_1B!$B$2:$U$2962,9,FALSE))</f>
        <v>0</v>
      </c>
      <c r="L261" s="749">
        <f>IF(ISERROR(VLOOKUP(CONCATENATE($B261,"-",$C261),IN_1B!$B$2:$U$2962,10,FALSE))=TRUE,"",VLOOKUP(CONCATENATE($B261,"-",$C261),IN_1B!$B$2:$U$2962,10,FALSE))</f>
        <v>0</v>
      </c>
      <c r="M261" s="701">
        <f t="shared" ref="M261:N271" si="47">E261+G261</f>
        <v>0</v>
      </c>
      <c r="N261" s="702">
        <f t="shared" si="47"/>
        <v>0</v>
      </c>
    </row>
    <row r="262" spans="1:14">
      <c r="A262" s="703" t="s">
        <v>1268</v>
      </c>
      <c r="B262" s="704" t="s">
        <v>1269</v>
      </c>
      <c r="C262" s="708">
        <v>6</v>
      </c>
      <c r="D262" s="1571" t="str">
        <f t="shared" si="46"/>
        <v/>
      </c>
      <c r="E262" s="750">
        <f>IF(ISERROR(VLOOKUP(CONCATENATE($B262,"-",$C262),IN_1B!$B$2:$U$2962,3,FALSE))=TRUE,"",VLOOKUP(CONCATENATE($B262,"-",$C262),IN_1B!$B$2:$U$2962,3,FALSE))</f>
        <v>0</v>
      </c>
      <c r="F262" s="751">
        <f>IF(ISERROR(VLOOKUP(CONCATENATE($B262,"-",$C262),IN_1B!$B$2:$U$2962,4,FALSE))=TRUE,"",VLOOKUP(CONCATENATE($B262,"-",$C262),IN_1B!$B$2:$U$2962,4,FALSE))</f>
        <v>0</v>
      </c>
      <c r="G262" s="750">
        <f>IF(ISERROR(VLOOKUP(CONCATENATE($B262,"-",$C262),IN_1B!$B$2:$U$2962,5,FALSE))=TRUE,"",VLOOKUP(CONCATENATE($B262,"-",$C262),IN_1B!$B$2:$U$2962,5,FALSE))</f>
        <v>0</v>
      </c>
      <c r="H262" s="751">
        <f>IF(ISERROR(VLOOKUP(CONCATENATE($B262,"-",$C262),IN_1B!$B$2:$U$2962,6,FALSE))=TRUE,"",VLOOKUP(CONCATENATE($B262,"-",$C262),IN_1B!$B$2:$U$2962,6,FALSE))</f>
        <v>0</v>
      </c>
      <c r="I262" s="750">
        <f>IF(ISERROR(VLOOKUP(CONCATENATE($B262,"-",$C262),IN_1B!$B$2:$U$2962,7,FALSE))=TRUE,"",VLOOKUP(CONCATENATE($B262,"-",$C262),IN_1B!$B$2:$U$2962,7,FALSE))</f>
        <v>0</v>
      </c>
      <c r="J262" s="751">
        <f>IF(ISERROR(VLOOKUP(CONCATENATE($B262,"-",$C262),IN_1B!$B$2:$U$2962,8,FALSE))=TRUE,"",VLOOKUP(CONCATENATE($B262,"-",$C262),IN_1B!$B$2:$U$2962,8,FALSE))</f>
        <v>0</v>
      </c>
      <c r="K262" s="750">
        <f>IF(ISERROR(VLOOKUP(CONCATENATE($B262,"-",$C262),IN_1B!$B$2:$U$2962,9,FALSE))=TRUE,"",VLOOKUP(CONCATENATE($B262,"-",$C262),IN_1B!$B$2:$U$2962,9,FALSE))</f>
        <v>0</v>
      </c>
      <c r="L262" s="751">
        <f>IF(ISERROR(VLOOKUP(CONCATENATE($B262,"-",$C262),IN_1B!$B$2:$U$2962,10,FALSE))=TRUE,"",VLOOKUP(CONCATENATE($B262,"-",$C262),IN_1B!$B$2:$U$2962,10,FALSE))</f>
        <v>0</v>
      </c>
      <c r="M262" s="706">
        <f t="shared" si="47"/>
        <v>0</v>
      </c>
      <c r="N262" s="707">
        <f t="shared" si="47"/>
        <v>0</v>
      </c>
    </row>
    <row r="263" spans="1:14">
      <c r="A263" s="703" t="s">
        <v>1270</v>
      </c>
      <c r="B263" s="704" t="s">
        <v>1271</v>
      </c>
      <c r="C263" s="708">
        <v>6</v>
      </c>
      <c r="D263" s="1571" t="str">
        <f t="shared" si="46"/>
        <v/>
      </c>
      <c r="E263" s="750">
        <f>IF(ISERROR(VLOOKUP(CONCATENATE($B263,"-",$C263),IN_1B!$B$2:$U$2962,3,FALSE))=TRUE,"",VLOOKUP(CONCATENATE($B263,"-",$C263),IN_1B!$B$2:$U$2962,3,FALSE))</f>
        <v>0</v>
      </c>
      <c r="F263" s="751">
        <f>IF(ISERROR(VLOOKUP(CONCATENATE($B263,"-",$C263),IN_1B!$B$2:$U$2962,4,FALSE))=TRUE,"",VLOOKUP(CONCATENATE($B263,"-",$C263),IN_1B!$B$2:$U$2962,4,FALSE))</f>
        <v>0</v>
      </c>
      <c r="G263" s="750">
        <f>IF(ISERROR(VLOOKUP(CONCATENATE($B263,"-",$C263),IN_1B!$B$2:$U$2962,5,FALSE))=TRUE,"",VLOOKUP(CONCATENATE($B263,"-",$C263),IN_1B!$B$2:$U$2962,5,FALSE))</f>
        <v>0</v>
      </c>
      <c r="H263" s="751">
        <f>IF(ISERROR(VLOOKUP(CONCATENATE($B263,"-",$C263),IN_1B!$B$2:$U$2962,6,FALSE))=TRUE,"",VLOOKUP(CONCATENATE($B263,"-",$C263),IN_1B!$B$2:$U$2962,6,FALSE))</f>
        <v>0</v>
      </c>
      <c r="I263" s="750">
        <f>IF(ISERROR(VLOOKUP(CONCATENATE($B263,"-",$C263),IN_1B!$B$2:$U$2962,7,FALSE))=TRUE,"",VLOOKUP(CONCATENATE($B263,"-",$C263),IN_1B!$B$2:$U$2962,7,FALSE))</f>
        <v>0</v>
      </c>
      <c r="J263" s="751">
        <f>IF(ISERROR(VLOOKUP(CONCATENATE($B263,"-",$C263),IN_1B!$B$2:$U$2962,8,FALSE))=TRUE,"",VLOOKUP(CONCATENATE($B263,"-",$C263),IN_1B!$B$2:$U$2962,8,FALSE))</f>
        <v>0</v>
      </c>
      <c r="K263" s="750">
        <f>IF(ISERROR(VLOOKUP(CONCATENATE($B263,"-",$C263),IN_1B!$B$2:$U$2962,9,FALSE))=TRUE,"",VLOOKUP(CONCATENATE($B263,"-",$C263),IN_1B!$B$2:$U$2962,9,FALSE))</f>
        <v>0</v>
      </c>
      <c r="L263" s="751">
        <f>IF(ISERROR(VLOOKUP(CONCATENATE($B263,"-",$C263),IN_1B!$B$2:$U$2962,10,FALSE))=TRUE,"",VLOOKUP(CONCATENATE($B263,"-",$C263),IN_1B!$B$2:$U$2962,10,FALSE))</f>
        <v>0</v>
      </c>
      <c r="M263" s="706">
        <f t="shared" si="47"/>
        <v>0</v>
      </c>
      <c r="N263" s="707">
        <f t="shared" si="47"/>
        <v>0</v>
      </c>
    </row>
    <row r="264" spans="1:14">
      <c r="A264" s="703" t="s">
        <v>1272</v>
      </c>
      <c r="B264" s="704" t="s">
        <v>1273</v>
      </c>
      <c r="C264" s="708">
        <v>6</v>
      </c>
      <c r="D264" s="1571" t="str">
        <f t="shared" si="46"/>
        <v/>
      </c>
      <c r="E264" s="750">
        <f>IF(ISERROR(VLOOKUP(CONCATENATE($B264,"-",$C264),IN_1B!$B$2:$U$2962,3,FALSE))=TRUE,"",VLOOKUP(CONCATENATE($B264,"-",$C264),IN_1B!$B$2:$U$2962,3,FALSE))</f>
        <v>0</v>
      </c>
      <c r="F264" s="751">
        <f>IF(ISERROR(VLOOKUP(CONCATENATE($B264,"-",$C264),IN_1B!$B$2:$U$2962,4,FALSE))=TRUE,"",VLOOKUP(CONCATENATE($B264,"-",$C264),IN_1B!$B$2:$U$2962,4,FALSE))</f>
        <v>0</v>
      </c>
      <c r="G264" s="750">
        <f>IF(ISERROR(VLOOKUP(CONCATENATE($B264,"-",$C264),IN_1B!$B$2:$U$2962,5,FALSE))=TRUE,"",VLOOKUP(CONCATENATE($B264,"-",$C264),IN_1B!$B$2:$U$2962,5,FALSE))</f>
        <v>0</v>
      </c>
      <c r="H264" s="751">
        <f>IF(ISERROR(VLOOKUP(CONCATENATE($B264,"-",$C264),IN_1B!$B$2:$U$2962,6,FALSE))=TRUE,"",VLOOKUP(CONCATENATE($B264,"-",$C264),IN_1B!$B$2:$U$2962,6,FALSE))</f>
        <v>0</v>
      </c>
      <c r="I264" s="750">
        <f>IF(ISERROR(VLOOKUP(CONCATENATE($B264,"-",$C264),IN_1B!$B$2:$U$2962,7,FALSE))=TRUE,"",VLOOKUP(CONCATENATE($B264,"-",$C264),IN_1B!$B$2:$U$2962,7,FALSE))</f>
        <v>0</v>
      </c>
      <c r="J264" s="751">
        <f>IF(ISERROR(VLOOKUP(CONCATENATE($B264,"-",$C264),IN_1B!$B$2:$U$2962,8,FALSE))=TRUE,"",VLOOKUP(CONCATENATE($B264,"-",$C264),IN_1B!$B$2:$U$2962,8,FALSE))</f>
        <v>0</v>
      </c>
      <c r="K264" s="750">
        <f>IF(ISERROR(VLOOKUP(CONCATENATE($B264,"-",$C264),IN_1B!$B$2:$U$2962,9,FALSE))=TRUE,"",VLOOKUP(CONCATENATE($B264,"-",$C264),IN_1B!$B$2:$U$2962,9,FALSE))</f>
        <v>0</v>
      </c>
      <c r="L264" s="751">
        <f>IF(ISERROR(VLOOKUP(CONCATENATE($B264,"-",$C264),IN_1B!$B$2:$U$2962,10,FALSE))=TRUE,"",VLOOKUP(CONCATENATE($B264,"-",$C264),IN_1B!$B$2:$U$2962,10,FALSE))</f>
        <v>0</v>
      </c>
      <c r="M264" s="706">
        <f t="shared" si="47"/>
        <v>0</v>
      </c>
      <c r="N264" s="707">
        <f t="shared" si="47"/>
        <v>0</v>
      </c>
    </row>
    <row r="265" spans="1:14">
      <c r="A265" s="703" t="s">
        <v>1274</v>
      </c>
      <c r="B265" s="704" t="s">
        <v>1275</v>
      </c>
      <c r="C265" s="708">
        <v>6</v>
      </c>
      <c r="D265" s="1571" t="str">
        <f t="shared" si="46"/>
        <v/>
      </c>
      <c r="E265" s="750">
        <f>IF(ISERROR(VLOOKUP(CONCATENATE($B265,"-",$C265),IN_1B!$B$2:$U$2962,3,FALSE))=TRUE,"",VLOOKUP(CONCATENATE($B265,"-",$C265),IN_1B!$B$2:$U$2962,3,FALSE))</f>
        <v>0</v>
      </c>
      <c r="F265" s="751">
        <f>IF(ISERROR(VLOOKUP(CONCATENATE($B265,"-",$C265),IN_1B!$B$2:$U$2962,4,FALSE))=TRUE,"",VLOOKUP(CONCATENATE($B265,"-",$C265),IN_1B!$B$2:$U$2962,4,FALSE))</f>
        <v>0</v>
      </c>
      <c r="G265" s="750">
        <f>IF(ISERROR(VLOOKUP(CONCATENATE($B265,"-",$C265),IN_1B!$B$2:$U$2962,5,FALSE))=TRUE,"",VLOOKUP(CONCATENATE($B265,"-",$C265),IN_1B!$B$2:$U$2962,5,FALSE))</f>
        <v>0</v>
      </c>
      <c r="H265" s="751">
        <f>IF(ISERROR(VLOOKUP(CONCATENATE($B265,"-",$C265),IN_1B!$B$2:$U$2962,6,FALSE))=TRUE,"",VLOOKUP(CONCATENATE($B265,"-",$C265),IN_1B!$B$2:$U$2962,6,FALSE))</f>
        <v>0</v>
      </c>
      <c r="I265" s="750">
        <f>IF(ISERROR(VLOOKUP(CONCATENATE($B265,"-",$C265),IN_1B!$B$2:$U$2962,7,FALSE))=TRUE,"",VLOOKUP(CONCATENATE($B265,"-",$C265),IN_1B!$B$2:$U$2962,7,FALSE))</f>
        <v>0</v>
      </c>
      <c r="J265" s="751">
        <f>IF(ISERROR(VLOOKUP(CONCATENATE($B265,"-",$C265),IN_1B!$B$2:$U$2962,8,FALSE))=TRUE,"",VLOOKUP(CONCATENATE($B265,"-",$C265),IN_1B!$B$2:$U$2962,8,FALSE))</f>
        <v>0</v>
      </c>
      <c r="K265" s="750">
        <f>IF(ISERROR(VLOOKUP(CONCATENATE($B265,"-",$C265),IN_1B!$B$2:$U$2962,9,FALSE))=TRUE,"",VLOOKUP(CONCATENATE($B265,"-",$C265),IN_1B!$B$2:$U$2962,9,FALSE))</f>
        <v>0</v>
      </c>
      <c r="L265" s="751">
        <f>IF(ISERROR(VLOOKUP(CONCATENATE($B265,"-",$C265),IN_1B!$B$2:$U$2962,10,FALSE))=TRUE,"",VLOOKUP(CONCATENATE($B265,"-",$C265),IN_1B!$B$2:$U$2962,10,FALSE))</f>
        <v>0</v>
      </c>
      <c r="M265" s="706">
        <f t="shared" si="47"/>
        <v>0</v>
      </c>
      <c r="N265" s="707">
        <f t="shared" si="47"/>
        <v>0</v>
      </c>
    </row>
    <row r="266" spans="1:14">
      <c r="A266" s="703" t="s">
        <v>1276</v>
      </c>
      <c r="B266" s="704" t="s">
        <v>1277</v>
      </c>
      <c r="C266" s="708">
        <v>6</v>
      </c>
      <c r="D266" s="1571" t="str">
        <f t="shared" si="46"/>
        <v/>
      </c>
      <c r="E266" s="750">
        <f>IF(ISERROR(VLOOKUP(CONCATENATE($B266,"-",$C266),IN_1B!$B$2:$U$2962,3,FALSE))=TRUE,"",VLOOKUP(CONCATENATE($B266,"-",$C266),IN_1B!$B$2:$U$2962,3,FALSE))</f>
        <v>0</v>
      </c>
      <c r="F266" s="751">
        <f>IF(ISERROR(VLOOKUP(CONCATENATE($B266,"-",$C266),IN_1B!$B$2:$U$2962,4,FALSE))=TRUE,"",VLOOKUP(CONCATENATE($B266,"-",$C266),IN_1B!$B$2:$U$2962,4,FALSE))</f>
        <v>0</v>
      </c>
      <c r="G266" s="750">
        <f>IF(ISERROR(VLOOKUP(CONCATENATE($B266,"-",$C266),IN_1B!$B$2:$U$2962,5,FALSE))=TRUE,"",VLOOKUP(CONCATENATE($B266,"-",$C266),IN_1B!$B$2:$U$2962,5,FALSE))</f>
        <v>0</v>
      </c>
      <c r="H266" s="751">
        <f>IF(ISERROR(VLOOKUP(CONCATENATE($B266,"-",$C266),IN_1B!$B$2:$U$2962,6,FALSE))=TRUE,"",VLOOKUP(CONCATENATE($B266,"-",$C266),IN_1B!$B$2:$U$2962,6,FALSE))</f>
        <v>0</v>
      </c>
      <c r="I266" s="750">
        <f>IF(ISERROR(VLOOKUP(CONCATENATE($B266,"-",$C266),IN_1B!$B$2:$U$2962,7,FALSE))=TRUE,"",VLOOKUP(CONCATENATE($B266,"-",$C266),IN_1B!$B$2:$U$2962,7,FALSE))</f>
        <v>0</v>
      </c>
      <c r="J266" s="751">
        <f>IF(ISERROR(VLOOKUP(CONCATENATE($B266,"-",$C266),IN_1B!$B$2:$U$2962,8,FALSE))=TRUE,"",VLOOKUP(CONCATENATE($B266,"-",$C266),IN_1B!$B$2:$U$2962,8,FALSE))</f>
        <v>0</v>
      </c>
      <c r="K266" s="750">
        <f>IF(ISERROR(VLOOKUP(CONCATENATE($B266,"-",$C266),IN_1B!$B$2:$U$2962,9,FALSE))=TRUE,"",VLOOKUP(CONCATENATE($B266,"-",$C266),IN_1B!$B$2:$U$2962,9,FALSE))</f>
        <v>0</v>
      </c>
      <c r="L266" s="751">
        <f>IF(ISERROR(VLOOKUP(CONCATENATE($B266,"-",$C266),IN_1B!$B$2:$U$2962,10,FALSE))=TRUE,"",VLOOKUP(CONCATENATE($B266,"-",$C266),IN_1B!$B$2:$U$2962,10,FALSE))</f>
        <v>0</v>
      </c>
      <c r="M266" s="706">
        <f t="shared" si="47"/>
        <v>0</v>
      </c>
      <c r="N266" s="707">
        <f t="shared" si="47"/>
        <v>0</v>
      </c>
    </row>
    <row r="267" spans="1:14">
      <c r="A267" s="703" t="s">
        <v>1278</v>
      </c>
      <c r="B267" s="704" t="s">
        <v>1279</v>
      </c>
      <c r="C267" s="708">
        <v>6</v>
      </c>
      <c r="D267" s="1571" t="str">
        <f t="shared" si="46"/>
        <v/>
      </c>
      <c r="E267" s="750">
        <f>IF(ISERROR(VLOOKUP(CONCATENATE($B267,"-",$C267),IN_1B!$B$2:$U$2962,3,FALSE))=TRUE,"",VLOOKUP(CONCATENATE($B267,"-",$C267),IN_1B!$B$2:$U$2962,3,FALSE))</f>
        <v>0</v>
      </c>
      <c r="F267" s="751">
        <f>IF(ISERROR(VLOOKUP(CONCATENATE($B267,"-",$C267),IN_1B!$B$2:$U$2962,4,FALSE))=TRUE,"",VLOOKUP(CONCATENATE($B267,"-",$C267),IN_1B!$B$2:$U$2962,4,FALSE))</f>
        <v>0</v>
      </c>
      <c r="G267" s="750">
        <f>IF(ISERROR(VLOOKUP(CONCATENATE($B267,"-",$C267),IN_1B!$B$2:$U$2962,5,FALSE))=TRUE,"",VLOOKUP(CONCATENATE($B267,"-",$C267),IN_1B!$B$2:$U$2962,5,FALSE))</f>
        <v>0</v>
      </c>
      <c r="H267" s="751">
        <f>IF(ISERROR(VLOOKUP(CONCATENATE($B267,"-",$C267),IN_1B!$B$2:$U$2962,6,FALSE))=TRUE,"",VLOOKUP(CONCATENATE($B267,"-",$C267),IN_1B!$B$2:$U$2962,6,FALSE))</f>
        <v>0</v>
      </c>
      <c r="I267" s="750">
        <f>IF(ISERROR(VLOOKUP(CONCATENATE($B267,"-",$C267),IN_1B!$B$2:$U$2962,7,FALSE))=TRUE,"",VLOOKUP(CONCATENATE($B267,"-",$C267),IN_1B!$B$2:$U$2962,7,FALSE))</f>
        <v>0</v>
      </c>
      <c r="J267" s="751">
        <f>IF(ISERROR(VLOOKUP(CONCATENATE($B267,"-",$C267),IN_1B!$B$2:$U$2962,8,FALSE))=TRUE,"",VLOOKUP(CONCATENATE($B267,"-",$C267),IN_1B!$B$2:$U$2962,8,FALSE))</f>
        <v>0</v>
      </c>
      <c r="K267" s="750">
        <f>IF(ISERROR(VLOOKUP(CONCATENATE($B267,"-",$C267),IN_1B!$B$2:$U$2962,9,FALSE))=TRUE,"",VLOOKUP(CONCATENATE($B267,"-",$C267),IN_1B!$B$2:$U$2962,9,FALSE))</f>
        <v>0</v>
      </c>
      <c r="L267" s="751">
        <f>IF(ISERROR(VLOOKUP(CONCATENATE($B267,"-",$C267),IN_1B!$B$2:$U$2962,10,FALSE))=TRUE,"",VLOOKUP(CONCATENATE($B267,"-",$C267),IN_1B!$B$2:$U$2962,10,FALSE))</f>
        <v>0</v>
      </c>
      <c r="M267" s="706">
        <f t="shared" si="47"/>
        <v>0</v>
      </c>
      <c r="N267" s="707">
        <f t="shared" si="47"/>
        <v>0</v>
      </c>
    </row>
    <row r="268" spans="1:14">
      <c r="A268" s="703" t="s">
        <v>1280</v>
      </c>
      <c r="B268" s="704" t="s">
        <v>1281</v>
      </c>
      <c r="C268" s="708">
        <v>6</v>
      </c>
      <c r="D268" s="1571" t="str">
        <f t="shared" si="46"/>
        <v/>
      </c>
      <c r="E268" s="750">
        <f>IF(ISERROR(VLOOKUP(CONCATENATE($B268,"-",$C268),IN_1B!$B$2:$U$2962,3,FALSE))=TRUE,"",VLOOKUP(CONCATENATE($B268,"-",$C268),IN_1B!$B$2:$U$2962,3,FALSE))</f>
        <v>0</v>
      </c>
      <c r="F268" s="751">
        <f>IF(ISERROR(VLOOKUP(CONCATENATE($B268,"-",$C268),IN_1B!$B$2:$U$2962,4,FALSE))=TRUE,"",VLOOKUP(CONCATENATE($B268,"-",$C268),IN_1B!$B$2:$U$2962,4,FALSE))</f>
        <v>0</v>
      </c>
      <c r="G268" s="750">
        <f>IF(ISERROR(VLOOKUP(CONCATENATE($B268,"-",$C268),IN_1B!$B$2:$U$2962,5,FALSE))=TRUE,"",VLOOKUP(CONCATENATE($B268,"-",$C268),IN_1B!$B$2:$U$2962,5,FALSE))</f>
        <v>0</v>
      </c>
      <c r="H268" s="751">
        <f>IF(ISERROR(VLOOKUP(CONCATENATE($B268,"-",$C268),IN_1B!$B$2:$U$2962,6,FALSE))=TRUE,"",VLOOKUP(CONCATENATE($B268,"-",$C268),IN_1B!$B$2:$U$2962,6,FALSE))</f>
        <v>0</v>
      </c>
      <c r="I268" s="750">
        <f>IF(ISERROR(VLOOKUP(CONCATENATE($B268,"-",$C268),IN_1B!$B$2:$U$2962,7,FALSE))=TRUE,"",VLOOKUP(CONCATENATE($B268,"-",$C268),IN_1B!$B$2:$U$2962,7,FALSE))</f>
        <v>0</v>
      </c>
      <c r="J268" s="751">
        <f>IF(ISERROR(VLOOKUP(CONCATENATE($B268,"-",$C268),IN_1B!$B$2:$U$2962,8,FALSE))=TRUE,"",VLOOKUP(CONCATENATE($B268,"-",$C268),IN_1B!$B$2:$U$2962,8,FALSE))</f>
        <v>0</v>
      </c>
      <c r="K268" s="750">
        <f>IF(ISERROR(VLOOKUP(CONCATENATE($B268,"-",$C268),IN_1B!$B$2:$U$2962,9,FALSE))=TRUE,"",VLOOKUP(CONCATENATE($B268,"-",$C268),IN_1B!$B$2:$U$2962,9,FALSE))</f>
        <v>0</v>
      </c>
      <c r="L268" s="751">
        <f>IF(ISERROR(VLOOKUP(CONCATENATE($B268,"-",$C268),IN_1B!$B$2:$U$2962,10,FALSE))=TRUE,"",VLOOKUP(CONCATENATE($B268,"-",$C268),IN_1B!$B$2:$U$2962,10,FALSE))</f>
        <v>0</v>
      </c>
      <c r="M268" s="706">
        <f t="shared" si="47"/>
        <v>0</v>
      </c>
      <c r="N268" s="707">
        <f t="shared" si="47"/>
        <v>0</v>
      </c>
    </row>
    <row r="269" spans="1:14">
      <c r="A269" s="703" t="s">
        <v>1282</v>
      </c>
      <c r="B269" s="704" t="s">
        <v>1283</v>
      </c>
      <c r="C269" s="708">
        <v>6</v>
      </c>
      <c r="D269" s="1571" t="str">
        <f t="shared" si="46"/>
        <v/>
      </c>
      <c r="E269" s="750">
        <f>IF(ISERROR(VLOOKUP(CONCATENATE($B269,"-",$C269),IN_1B!$B$2:$U$2962,3,FALSE))=TRUE,"",VLOOKUP(CONCATENATE($B269,"-",$C269),IN_1B!$B$2:$U$2962,3,FALSE))</f>
        <v>0</v>
      </c>
      <c r="F269" s="751">
        <f>IF(ISERROR(VLOOKUP(CONCATENATE($B269,"-",$C269),IN_1B!$B$2:$U$2962,4,FALSE))=TRUE,"",VLOOKUP(CONCATENATE($B269,"-",$C269),IN_1B!$B$2:$U$2962,4,FALSE))</f>
        <v>0</v>
      </c>
      <c r="G269" s="750">
        <f>IF(ISERROR(VLOOKUP(CONCATENATE($B269,"-",$C269),IN_1B!$B$2:$U$2962,5,FALSE))=TRUE,"",VLOOKUP(CONCATENATE($B269,"-",$C269),IN_1B!$B$2:$U$2962,5,FALSE))</f>
        <v>0</v>
      </c>
      <c r="H269" s="751">
        <f>IF(ISERROR(VLOOKUP(CONCATENATE($B269,"-",$C269),IN_1B!$B$2:$U$2962,6,FALSE))=TRUE,"",VLOOKUP(CONCATENATE($B269,"-",$C269),IN_1B!$B$2:$U$2962,6,FALSE))</f>
        <v>0</v>
      </c>
      <c r="I269" s="750">
        <f>IF(ISERROR(VLOOKUP(CONCATENATE($B269,"-",$C269),IN_1B!$B$2:$U$2962,7,FALSE))=TRUE,"",VLOOKUP(CONCATENATE($B269,"-",$C269),IN_1B!$B$2:$U$2962,7,FALSE))</f>
        <v>0</v>
      </c>
      <c r="J269" s="751">
        <f>IF(ISERROR(VLOOKUP(CONCATENATE($B269,"-",$C269),IN_1B!$B$2:$U$2962,8,FALSE))=TRUE,"",VLOOKUP(CONCATENATE($B269,"-",$C269),IN_1B!$B$2:$U$2962,8,FALSE))</f>
        <v>0</v>
      </c>
      <c r="K269" s="750">
        <f>IF(ISERROR(VLOOKUP(CONCATENATE($B269,"-",$C269),IN_1B!$B$2:$U$2962,9,FALSE))=TRUE,"",VLOOKUP(CONCATENATE($B269,"-",$C269),IN_1B!$B$2:$U$2962,9,FALSE))</f>
        <v>0</v>
      </c>
      <c r="L269" s="751">
        <f>IF(ISERROR(VLOOKUP(CONCATENATE($B269,"-",$C269),IN_1B!$B$2:$U$2962,10,FALSE))=TRUE,"",VLOOKUP(CONCATENATE($B269,"-",$C269),IN_1B!$B$2:$U$2962,10,FALSE))</f>
        <v>0</v>
      </c>
      <c r="M269" s="706">
        <f t="shared" si="47"/>
        <v>0</v>
      </c>
      <c r="N269" s="707">
        <f t="shared" si="47"/>
        <v>0</v>
      </c>
    </row>
    <row r="270" spans="1:14">
      <c r="A270" s="703" t="s">
        <v>1284</v>
      </c>
      <c r="B270" s="704" t="s">
        <v>1285</v>
      </c>
      <c r="C270" s="708">
        <v>6</v>
      </c>
      <c r="D270" s="1571" t="str">
        <f t="shared" si="46"/>
        <v/>
      </c>
      <c r="E270" s="750">
        <f>IF(ISERROR(VLOOKUP(CONCATENATE($B270,"-",$C270),IN_1B!$B$2:$U$2962,3,FALSE))=TRUE,"",VLOOKUP(CONCATENATE($B270,"-",$C270),IN_1B!$B$2:$U$2962,3,FALSE))</f>
        <v>0</v>
      </c>
      <c r="F270" s="751">
        <f>IF(ISERROR(VLOOKUP(CONCATENATE($B270,"-",$C270),IN_1B!$B$2:$U$2962,4,FALSE))=TRUE,"",VLOOKUP(CONCATENATE($B270,"-",$C270),IN_1B!$B$2:$U$2962,4,FALSE))</f>
        <v>0</v>
      </c>
      <c r="G270" s="750">
        <f>IF(ISERROR(VLOOKUP(CONCATENATE($B270,"-",$C270),IN_1B!$B$2:$U$2962,5,FALSE))=TRUE,"",VLOOKUP(CONCATENATE($B270,"-",$C270),IN_1B!$B$2:$U$2962,5,FALSE))</f>
        <v>0</v>
      </c>
      <c r="H270" s="751">
        <f>IF(ISERROR(VLOOKUP(CONCATENATE($B270,"-",$C270),IN_1B!$B$2:$U$2962,6,FALSE))=TRUE,"",VLOOKUP(CONCATENATE($B270,"-",$C270),IN_1B!$B$2:$U$2962,6,FALSE))</f>
        <v>0</v>
      </c>
      <c r="I270" s="750">
        <f>IF(ISERROR(VLOOKUP(CONCATENATE($B270,"-",$C270),IN_1B!$B$2:$U$2962,7,FALSE))=TRUE,"",VLOOKUP(CONCATENATE($B270,"-",$C270),IN_1B!$B$2:$U$2962,7,FALSE))</f>
        <v>0</v>
      </c>
      <c r="J270" s="751">
        <f>IF(ISERROR(VLOOKUP(CONCATENATE($B270,"-",$C270),IN_1B!$B$2:$U$2962,8,FALSE))=TRUE,"",VLOOKUP(CONCATENATE($B270,"-",$C270),IN_1B!$B$2:$U$2962,8,FALSE))</f>
        <v>0</v>
      </c>
      <c r="K270" s="750">
        <f>IF(ISERROR(VLOOKUP(CONCATENATE($B270,"-",$C270),IN_1B!$B$2:$U$2962,9,FALSE))=TRUE,"",VLOOKUP(CONCATENATE($B270,"-",$C270),IN_1B!$B$2:$U$2962,9,FALSE))</f>
        <v>0</v>
      </c>
      <c r="L270" s="751">
        <f>IF(ISERROR(VLOOKUP(CONCATENATE($B270,"-",$C270),IN_1B!$B$2:$U$2962,10,FALSE))=TRUE,"",VLOOKUP(CONCATENATE($B270,"-",$C270),IN_1B!$B$2:$U$2962,10,FALSE))</f>
        <v>0</v>
      </c>
      <c r="M270" s="706">
        <f t="shared" si="47"/>
        <v>0</v>
      </c>
      <c r="N270" s="707">
        <f t="shared" si="47"/>
        <v>0</v>
      </c>
    </row>
    <row r="271" spans="1:14" ht="15.75" thickBot="1">
      <c r="A271" s="719" t="s">
        <v>1286</v>
      </c>
      <c r="B271" s="720" t="s">
        <v>1287</v>
      </c>
      <c r="C271" s="721">
        <v>6</v>
      </c>
      <c r="D271" s="1571" t="str">
        <f t="shared" si="46"/>
        <v/>
      </c>
      <c r="E271" s="752">
        <f>IF(ISERROR(VLOOKUP(CONCATENATE($B271,"-",$C271),IN_1B!$B$2:$U$2962,3,FALSE))=TRUE,"",VLOOKUP(CONCATENATE($B271,"-",$C271),IN_1B!$B$2:$U$2962,3,FALSE))</f>
        <v>0</v>
      </c>
      <c r="F271" s="753">
        <f>IF(ISERROR(VLOOKUP(CONCATENATE($B271,"-",$C271),IN_1B!$B$2:$U$2962,4,FALSE))=TRUE,"",VLOOKUP(CONCATENATE($B271,"-",$C271),IN_1B!$B$2:$U$2962,4,FALSE))</f>
        <v>0</v>
      </c>
      <c r="G271" s="752">
        <f>IF(ISERROR(VLOOKUP(CONCATENATE($B271,"-",$C271),IN_1B!$B$2:$U$2962,5,FALSE))=TRUE,"",VLOOKUP(CONCATENATE($B271,"-",$C271),IN_1B!$B$2:$U$2962,5,FALSE))</f>
        <v>0</v>
      </c>
      <c r="H271" s="753">
        <f>IF(ISERROR(VLOOKUP(CONCATENATE($B271,"-",$C271),IN_1B!$B$2:$U$2962,6,FALSE))=TRUE,"",VLOOKUP(CONCATENATE($B271,"-",$C271),IN_1B!$B$2:$U$2962,6,FALSE))</f>
        <v>0</v>
      </c>
      <c r="I271" s="752">
        <f>IF(ISERROR(VLOOKUP(CONCATENATE($B271,"-",$C271),IN_1B!$B$2:$U$2962,7,FALSE))=TRUE,"",VLOOKUP(CONCATENATE($B271,"-",$C271),IN_1B!$B$2:$U$2962,7,FALSE))</f>
        <v>0</v>
      </c>
      <c r="J271" s="753">
        <f>IF(ISERROR(VLOOKUP(CONCATENATE($B271,"-",$C271),IN_1B!$B$2:$U$2962,8,FALSE))=TRUE,"",VLOOKUP(CONCATENATE($B271,"-",$C271),IN_1B!$B$2:$U$2962,8,FALSE))</f>
        <v>0</v>
      </c>
      <c r="K271" s="752">
        <f>IF(ISERROR(VLOOKUP(CONCATENATE($B271,"-",$C271),IN_1B!$B$2:$U$2962,9,FALSE))=TRUE,"",VLOOKUP(CONCATENATE($B271,"-",$C271),IN_1B!$B$2:$U$2962,9,FALSE))</f>
        <v>0</v>
      </c>
      <c r="L271" s="753">
        <f>IF(ISERROR(VLOOKUP(CONCATENATE($B271,"-",$C271),IN_1B!$B$2:$U$2962,10,FALSE))=TRUE,"",VLOOKUP(CONCATENATE($B271,"-",$C271),IN_1B!$B$2:$U$2962,10,FALSE))</f>
        <v>0</v>
      </c>
      <c r="M271" s="710">
        <f t="shared" si="47"/>
        <v>0</v>
      </c>
      <c r="N271" s="711">
        <f t="shared" si="47"/>
        <v>0</v>
      </c>
    </row>
    <row r="272" spans="1:14" ht="15.75" thickBot="1">
      <c r="A272" s="722" t="s">
        <v>1288</v>
      </c>
      <c r="B272" s="717"/>
      <c r="C272" s="717"/>
      <c r="D272" s="1571"/>
      <c r="E272" s="754"/>
      <c r="F272" s="603"/>
      <c r="G272" s="603"/>
      <c r="H272" s="603"/>
      <c r="I272" s="603"/>
      <c r="J272" s="603"/>
      <c r="K272" s="603"/>
      <c r="L272" s="603"/>
      <c r="M272" s="714"/>
      <c r="N272" s="715"/>
    </row>
    <row r="273" spans="1:14">
      <c r="A273" s="698" t="s">
        <v>1289</v>
      </c>
      <c r="B273" s="718" t="s">
        <v>1290</v>
      </c>
      <c r="C273" s="705">
        <v>6</v>
      </c>
      <c r="D273" s="1571" t="str">
        <f t="shared" ref="D273:D278" si="48">CONCATENATE(D$239)</f>
        <v/>
      </c>
      <c r="E273" s="748">
        <f>IF(ISERROR(VLOOKUP(CONCATENATE($B273,"-",$C273),IN_1B!$B$2:$U$2962,3,FALSE))=TRUE,"",VLOOKUP(CONCATENATE($B273,"-",$C273),IN_1B!$B$2:$U$2962,3,FALSE))</f>
        <v>0</v>
      </c>
      <c r="F273" s="749">
        <f>IF(ISERROR(VLOOKUP(CONCATENATE($B273,"-",$C273),IN_1B!$B$2:$U$2962,4,FALSE))=TRUE,"",VLOOKUP(CONCATENATE($B273,"-",$C273),IN_1B!$B$2:$U$2962,4,FALSE))</f>
        <v>0</v>
      </c>
      <c r="G273" s="748">
        <f>IF(ISERROR(VLOOKUP(CONCATENATE($B273,"-",$C273),IN_1B!$B$2:$U$2962,5,FALSE))=TRUE,"",VLOOKUP(CONCATENATE($B273,"-",$C273),IN_1B!$B$2:$U$2962,5,FALSE))</f>
        <v>0</v>
      </c>
      <c r="H273" s="749">
        <f>IF(ISERROR(VLOOKUP(CONCATENATE($B273,"-",$C273),IN_1B!$B$2:$U$2962,6,FALSE))=TRUE,"",VLOOKUP(CONCATENATE($B273,"-",$C273),IN_1B!$B$2:$U$2962,6,FALSE))</f>
        <v>0</v>
      </c>
      <c r="I273" s="748">
        <f>IF(ISERROR(VLOOKUP(CONCATENATE($B273,"-",$C273),IN_1B!$B$2:$U$2962,7,FALSE))=TRUE,"",VLOOKUP(CONCATENATE($B273,"-",$C273),IN_1B!$B$2:$U$2962,7,FALSE))</f>
        <v>0</v>
      </c>
      <c r="J273" s="749">
        <f>IF(ISERROR(VLOOKUP(CONCATENATE($B273,"-",$C273),IN_1B!$B$2:$U$2962,8,FALSE))=TRUE,"",VLOOKUP(CONCATENATE($B273,"-",$C273),IN_1B!$B$2:$U$2962,8,FALSE))</f>
        <v>0</v>
      </c>
      <c r="K273" s="748">
        <f>IF(ISERROR(VLOOKUP(CONCATENATE($B273,"-",$C273),IN_1B!$B$2:$U$2962,9,FALSE))=TRUE,"",VLOOKUP(CONCATENATE($B273,"-",$C273),IN_1B!$B$2:$U$2962,9,FALSE))</f>
        <v>0</v>
      </c>
      <c r="L273" s="749">
        <f>IF(ISERROR(VLOOKUP(CONCATENATE($B273,"-",$C273),IN_1B!$B$2:$U$2962,10,FALSE))=TRUE,"",VLOOKUP(CONCATENATE($B273,"-",$C273),IN_1B!$B$2:$U$2962,10,FALSE))</f>
        <v>0</v>
      </c>
      <c r="M273" s="701">
        <f t="shared" ref="M273:N278" si="49">E273+G273</f>
        <v>0</v>
      </c>
      <c r="N273" s="702">
        <f t="shared" si="49"/>
        <v>0</v>
      </c>
    </row>
    <row r="274" spans="1:14">
      <c r="A274" s="703" t="s">
        <v>1291</v>
      </c>
      <c r="B274" s="704" t="s">
        <v>1292</v>
      </c>
      <c r="C274" s="708">
        <v>6</v>
      </c>
      <c r="D274" s="1571" t="str">
        <f t="shared" si="48"/>
        <v/>
      </c>
      <c r="E274" s="750">
        <f>IF(ISERROR(VLOOKUP(CONCATENATE($B274,"-",$C274),IN_1B!$B$2:$U$2962,3,FALSE))=TRUE,"",VLOOKUP(CONCATENATE($B274,"-",$C274),IN_1B!$B$2:$U$2962,3,FALSE))</f>
        <v>0</v>
      </c>
      <c r="F274" s="751">
        <f>IF(ISERROR(VLOOKUP(CONCATENATE($B274,"-",$C274),IN_1B!$B$2:$U$2962,4,FALSE))=TRUE,"",VLOOKUP(CONCATENATE($B274,"-",$C274),IN_1B!$B$2:$U$2962,4,FALSE))</f>
        <v>0</v>
      </c>
      <c r="G274" s="750">
        <f>IF(ISERROR(VLOOKUP(CONCATENATE($B274,"-",$C274),IN_1B!$B$2:$U$2962,5,FALSE))=TRUE,"",VLOOKUP(CONCATENATE($B274,"-",$C274),IN_1B!$B$2:$U$2962,5,FALSE))</f>
        <v>0</v>
      </c>
      <c r="H274" s="751">
        <f>IF(ISERROR(VLOOKUP(CONCATENATE($B274,"-",$C274),IN_1B!$B$2:$U$2962,6,FALSE))=TRUE,"",VLOOKUP(CONCATENATE($B274,"-",$C274),IN_1B!$B$2:$U$2962,6,FALSE))</f>
        <v>0</v>
      </c>
      <c r="I274" s="750">
        <f>IF(ISERROR(VLOOKUP(CONCATENATE($B274,"-",$C274),IN_1B!$B$2:$U$2962,7,FALSE))=TRUE,"",VLOOKUP(CONCATENATE($B274,"-",$C274),IN_1B!$B$2:$U$2962,7,FALSE))</f>
        <v>0</v>
      </c>
      <c r="J274" s="751">
        <f>IF(ISERROR(VLOOKUP(CONCATENATE($B274,"-",$C274),IN_1B!$B$2:$U$2962,8,FALSE))=TRUE,"",VLOOKUP(CONCATENATE($B274,"-",$C274),IN_1B!$B$2:$U$2962,8,FALSE))</f>
        <v>0</v>
      </c>
      <c r="K274" s="750">
        <f>IF(ISERROR(VLOOKUP(CONCATENATE($B274,"-",$C274),IN_1B!$B$2:$U$2962,9,FALSE))=TRUE,"",VLOOKUP(CONCATENATE($B274,"-",$C274),IN_1B!$B$2:$U$2962,9,FALSE))</f>
        <v>0</v>
      </c>
      <c r="L274" s="751">
        <f>IF(ISERROR(VLOOKUP(CONCATENATE($B274,"-",$C274),IN_1B!$B$2:$U$2962,10,FALSE))=TRUE,"",VLOOKUP(CONCATENATE($B274,"-",$C274),IN_1B!$B$2:$U$2962,10,FALSE))</f>
        <v>0</v>
      </c>
      <c r="M274" s="706">
        <f t="shared" si="49"/>
        <v>0</v>
      </c>
      <c r="N274" s="707">
        <f t="shared" si="49"/>
        <v>0</v>
      </c>
    </row>
    <row r="275" spans="1:14">
      <c r="A275" s="703" t="s">
        <v>1293</v>
      </c>
      <c r="B275" s="704" t="s">
        <v>1294</v>
      </c>
      <c r="C275" s="708">
        <v>6</v>
      </c>
      <c r="D275" s="1571" t="str">
        <f t="shared" si="48"/>
        <v/>
      </c>
      <c r="E275" s="750">
        <f>IF(ISERROR(VLOOKUP(CONCATENATE($B275,"-",$C275),IN_1B!$B$2:$U$2962,3,FALSE))=TRUE,"",VLOOKUP(CONCATENATE($B275,"-",$C275),IN_1B!$B$2:$U$2962,3,FALSE))</f>
        <v>0</v>
      </c>
      <c r="F275" s="751">
        <f>IF(ISERROR(VLOOKUP(CONCATENATE($B275,"-",$C275),IN_1B!$B$2:$U$2962,4,FALSE))=TRUE,"",VLOOKUP(CONCATENATE($B275,"-",$C275),IN_1B!$B$2:$U$2962,4,FALSE))</f>
        <v>0</v>
      </c>
      <c r="G275" s="750">
        <f>IF(ISERROR(VLOOKUP(CONCATENATE($B275,"-",$C275),IN_1B!$B$2:$U$2962,5,FALSE))=TRUE,"",VLOOKUP(CONCATENATE($B275,"-",$C275),IN_1B!$B$2:$U$2962,5,FALSE))</f>
        <v>0</v>
      </c>
      <c r="H275" s="751">
        <f>IF(ISERROR(VLOOKUP(CONCATENATE($B275,"-",$C275),IN_1B!$B$2:$U$2962,6,FALSE))=TRUE,"",VLOOKUP(CONCATENATE($B275,"-",$C275),IN_1B!$B$2:$U$2962,6,FALSE))</f>
        <v>0</v>
      </c>
      <c r="I275" s="750">
        <f>IF(ISERROR(VLOOKUP(CONCATENATE($B275,"-",$C275),IN_1B!$B$2:$U$2962,7,FALSE))=TRUE,"",VLOOKUP(CONCATENATE($B275,"-",$C275),IN_1B!$B$2:$U$2962,7,FALSE))</f>
        <v>0</v>
      </c>
      <c r="J275" s="751">
        <f>IF(ISERROR(VLOOKUP(CONCATENATE($B275,"-",$C275),IN_1B!$B$2:$U$2962,8,FALSE))=TRUE,"",VLOOKUP(CONCATENATE($B275,"-",$C275),IN_1B!$B$2:$U$2962,8,FALSE))</f>
        <v>0</v>
      </c>
      <c r="K275" s="750">
        <f>IF(ISERROR(VLOOKUP(CONCATENATE($B275,"-",$C275),IN_1B!$B$2:$U$2962,9,FALSE))=TRUE,"",VLOOKUP(CONCATENATE($B275,"-",$C275),IN_1B!$B$2:$U$2962,9,FALSE))</f>
        <v>0</v>
      </c>
      <c r="L275" s="751">
        <f>IF(ISERROR(VLOOKUP(CONCATENATE($B275,"-",$C275),IN_1B!$B$2:$U$2962,10,FALSE))=TRUE,"",VLOOKUP(CONCATENATE($B275,"-",$C275),IN_1B!$B$2:$U$2962,10,FALSE))</f>
        <v>0</v>
      </c>
      <c r="M275" s="706">
        <f t="shared" si="49"/>
        <v>0</v>
      </c>
      <c r="N275" s="707">
        <f t="shared" si="49"/>
        <v>0</v>
      </c>
    </row>
    <row r="276" spans="1:14">
      <c r="A276" s="703" t="s">
        <v>1295</v>
      </c>
      <c r="B276" s="704" t="s">
        <v>1296</v>
      </c>
      <c r="C276" s="708">
        <v>6</v>
      </c>
      <c r="D276" s="1571" t="str">
        <f t="shared" si="48"/>
        <v/>
      </c>
      <c r="E276" s="750">
        <f>IF(ISERROR(VLOOKUP(CONCATENATE($B276,"-",$C276),IN_1B!$B$2:$U$2962,3,FALSE))=TRUE,"",VLOOKUP(CONCATENATE($B276,"-",$C276),IN_1B!$B$2:$U$2962,3,FALSE))</f>
        <v>0</v>
      </c>
      <c r="F276" s="751">
        <f>IF(ISERROR(VLOOKUP(CONCATENATE($B276,"-",$C276),IN_1B!$B$2:$U$2962,4,FALSE))=TRUE,"",VLOOKUP(CONCATENATE($B276,"-",$C276),IN_1B!$B$2:$U$2962,4,FALSE))</f>
        <v>0</v>
      </c>
      <c r="G276" s="750">
        <f>IF(ISERROR(VLOOKUP(CONCATENATE($B276,"-",$C276),IN_1B!$B$2:$U$2962,5,FALSE))=TRUE,"",VLOOKUP(CONCATENATE($B276,"-",$C276),IN_1B!$B$2:$U$2962,5,FALSE))</f>
        <v>0</v>
      </c>
      <c r="H276" s="751">
        <f>IF(ISERROR(VLOOKUP(CONCATENATE($B276,"-",$C276),IN_1B!$B$2:$U$2962,6,FALSE))=TRUE,"",VLOOKUP(CONCATENATE($B276,"-",$C276),IN_1B!$B$2:$U$2962,6,FALSE))</f>
        <v>0</v>
      </c>
      <c r="I276" s="750">
        <f>IF(ISERROR(VLOOKUP(CONCATENATE($B276,"-",$C276),IN_1B!$B$2:$U$2962,7,FALSE))=TRUE,"",VLOOKUP(CONCATENATE($B276,"-",$C276),IN_1B!$B$2:$U$2962,7,FALSE))</f>
        <v>0</v>
      </c>
      <c r="J276" s="751">
        <f>IF(ISERROR(VLOOKUP(CONCATENATE($B276,"-",$C276),IN_1B!$B$2:$U$2962,8,FALSE))=TRUE,"",VLOOKUP(CONCATENATE($B276,"-",$C276),IN_1B!$B$2:$U$2962,8,FALSE))</f>
        <v>0</v>
      </c>
      <c r="K276" s="750">
        <f>IF(ISERROR(VLOOKUP(CONCATENATE($B276,"-",$C276),IN_1B!$B$2:$U$2962,9,FALSE))=TRUE,"",VLOOKUP(CONCATENATE($B276,"-",$C276),IN_1B!$B$2:$U$2962,9,FALSE))</f>
        <v>0</v>
      </c>
      <c r="L276" s="751">
        <f>IF(ISERROR(VLOOKUP(CONCATENATE($B276,"-",$C276),IN_1B!$B$2:$U$2962,10,FALSE))=TRUE,"",VLOOKUP(CONCATENATE($B276,"-",$C276),IN_1B!$B$2:$U$2962,10,FALSE))</f>
        <v>0</v>
      </c>
      <c r="M276" s="706">
        <f t="shared" si="49"/>
        <v>0</v>
      </c>
      <c r="N276" s="707">
        <f t="shared" si="49"/>
        <v>0</v>
      </c>
    </row>
    <row r="277" spans="1:14">
      <c r="A277" s="703" t="s">
        <v>1297</v>
      </c>
      <c r="B277" s="704" t="s">
        <v>1298</v>
      </c>
      <c r="C277" s="708">
        <v>6</v>
      </c>
      <c r="D277" s="1571" t="str">
        <f t="shared" si="48"/>
        <v/>
      </c>
      <c r="E277" s="750">
        <f>IF(ISERROR(VLOOKUP(CONCATENATE($B277,"-",$C277),IN_1B!$B$2:$U$2962,3,FALSE))=TRUE,"",VLOOKUP(CONCATENATE($B277,"-",$C277),IN_1B!$B$2:$U$2962,3,FALSE))</f>
        <v>0</v>
      </c>
      <c r="F277" s="751">
        <f>IF(ISERROR(VLOOKUP(CONCATENATE($B277,"-",$C277),IN_1B!$B$2:$U$2962,4,FALSE))=TRUE,"",VLOOKUP(CONCATENATE($B277,"-",$C277),IN_1B!$B$2:$U$2962,4,FALSE))</f>
        <v>0</v>
      </c>
      <c r="G277" s="750">
        <f>IF(ISERROR(VLOOKUP(CONCATENATE($B277,"-",$C277),IN_1B!$B$2:$U$2962,5,FALSE))=TRUE,"",VLOOKUP(CONCATENATE($B277,"-",$C277),IN_1B!$B$2:$U$2962,5,FALSE))</f>
        <v>0</v>
      </c>
      <c r="H277" s="751">
        <f>IF(ISERROR(VLOOKUP(CONCATENATE($B277,"-",$C277),IN_1B!$B$2:$U$2962,6,FALSE))=TRUE,"",VLOOKUP(CONCATENATE($B277,"-",$C277),IN_1B!$B$2:$U$2962,6,FALSE))</f>
        <v>0</v>
      </c>
      <c r="I277" s="750">
        <f>IF(ISERROR(VLOOKUP(CONCATENATE($B277,"-",$C277),IN_1B!$B$2:$U$2962,7,FALSE))=TRUE,"",VLOOKUP(CONCATENATE($B277,"-",$C277),IN_1B!$B$2:$U$2962,7,FALSE))</f>
        <v>0</v>
      </c>
      <c r="J277" s="751">
        <f>IF(ISERROR(VLOOKUP(CONCATENATE($B277,"-",$C277),IN_1B!$B$2:$U$2962,8,FALSE))=TRUE,"",VLOOKUP(CONCATENATE($B277,"-",$C277),IN_1B!$B$2:$U$2962,8,FALSE))</f>
        <v>0</v>
      </c>
      <c r="K277" s="750">
        <f>IF(ISERROR(VLOOKUP(CONCATENATE($B277,"-",$C277),IN_1B!$B$2:$U$2962,9,FALSE))=TRUE,"",VLOOKUP(CONCATENATE($B277,"-",$C277),IN_1B!$B$2:$U$2962,9,FALSE))</f>
        <v>0</v>
      </c>
      <c r="L277" s="751">
        <f>IF(ISERROR(VLOOKUP(CONCATENATE($B277,"-",$C277),IN_1B!$B$2:$U$2962,10,FALSE))=TRUE,"",VLOOKUP(CONCATENATE($B277,"-",$C277),IN_1B!$B$2:$U$2962,10,FALSE))</f>
        <v>0</v>
      </c>
      <c r="M277" s="706">
        <f t="shared" si="49"/>
        <v>0</v>
      </c>
      <c r="N277" s="707">
        <f t="shared" si="49"/>
        <v>0</v>
      </c>
    </row>
    <row r="278" spans="1:14" ht="15.75" thickBot="1">
      <c r="A278" s="703" t="s">
        <v>1299</v>
      </c>
      <c r="B278" s="723" t="s">
        <v>1300</v>
      </c>
      <c r="C278" s="724">
        <v>6</v>
      </c>
      <c r="D278" s="1571" t="str">
        <f t="shared" si="48"/>
        <v/>
      </c>
      <c r="E278" s="752">
        <f>IF(ISERROR(VLOOKUP(CONCATENATE($B278,"-",$C278),IN_1B!$B$2:$U$2962,3,FALSE))=TRUE,"",VLOOKUP(CONCATENATE($B278,"-",$C278),IN_1B!$B$2:$U$2962,3,FALSE))</f>
        <v>0</v>
      </c>
      <c r="F278" s="753">
        <f>IF(ISERROR(VLOOKUP(CONCATENATE($B278,"-",$C278),IN_1B!$B$2:$U$2962,4,FALSE))=TRUE,"",VLOOKUP(CONCATENATE($B278,"-",$C278),IN_1B!$B$2:$U$2962,4,FALSE))</f>
        <v>0</v>
      </c>
      <c r="G278" s="752">
        <f>IF(ISERROR(VLOOKUP(CONCATENATE($B278,"-",$C278),IN_1B!$B$2:$U$2962,5,FALSE))=TRUE,"",VLOOKUP(CONCATENATE($B278,"-",$C278),IN_1B!$B$2:$U$2962,5,FALSE))</f>
        <v>0</v>
      </c>
      <c r="H278" s="753">
        <f>IF(ISERROR(VLOOKUP(CONCATENATE($B278,"-",$C278),IN_1B!$B$2:$U$2962,6,FALSE))=TRUE,"",VLOOKUP(CONCATENATE($B278,"-",$C278),IN_1B!$B$2:$U$2962,6,FALSE))</f>
        <v>0</v>
      </c>
      <c r="I278" s="752">
        <f>IF(ISERROR(VLOOKUP(CONCATENATE($B278,"-",$C278),IN_1B!$B$2:$U$2962,7,FALSE))=TRUE,"",VLOOKUP(CONCATENATE($B278,"-",$C278),IN_1B!$B$2:$U$2962,7,FALSE))</f>
        <v>0</v>
      </c>
      <c r="J278" s="753">
        <f>IF(ISERROR(VLOOKUP(CONCATENATE($B278,"-",$C278),IN_1B!$B$2:$U$2962,8,FALSE))=TRUE,"",VLOOKUP(CONCATENATE($B278,"-",$C278),IN_1B!$B$2:$U$2962,8,FALSE))</f>
        <v>0</v>
      </c>
      <c r="K278" s="752">
        <f>IF(ISERROR(VLOOKUP(CONCATENATE($B278,"-",$C278),IN_1B!$B$2:$U$2962,9,FALSE))=TRUE,"",VLOOKUP(CONCATENATE($B278,"-",$C278),IN_1B!$B$2:$U$2962,9,FALSE))</f>
        <v>0</v>
      </c>
      <c r="L278" s="753">
        <f>IF(ISERROR(VLOOKUP(CONCATENATE($B278,"-",$C278),IN_1B!$B$2:$U$2962,10,FALSE))=TRUE,"",VLOOKUP(CONCATENATE($B278,"-",$C278),IN_1B!$B$2:$U$2962,10,FALSE))</f>
        <v>0</v>
      </c>
      <c r="M278" s="710">
        <f t="shared" si="49"/>
        <v>0</v>
      </c>
      <c r="N278" s="711">
        <f t="shared" si="49"/>
        <v>0</v>
      </c>
    </row>
    <row r="279" spans="1:14" ht="15.75" thickBot="1">
      <c r="A279" s="722" t="s">
        <v>1301</v>
      </c>
      <c r="B279" s="717"/>
      <c r="C279" s="700"/>
      <c r="D279" s="1571"/>
      <c r="E279" s="754"/>
      <c r="F279" s="603"/>
      <c r="G279" s="603"/>
      <c r="H279" s="603"/>
      <c r="I279" s="603"/>
      <c r="J279" s="603"/>
      <c r="K279" s="603"/>
      <c r="L279" s="603"/>
      <c r="M279" s="714"/>
      <c r="N279" s="715"/>
    </row>
    <row r="280" spans="1:14" ht="15.75" thickBot="1">
      <c r="A280" s="698" t="s">
        <v>1302</v>
      </c>
      <c r="B280" s="699" t="s">
        <v>1303</v>
      </c>
      <c r="C280" s="700">
        <v>6</v>
      </c>
      <c r="D280" s="1571" t="str">
        <f>CONCATENATE(D$239)</f>
        <v/>
      </c>
      <c r="E280" s="748">
        <f>IF(ISERROR(VLOOKUP(CONCATENATE($B280,"-",$C280),IN_1B!$B$2:$U$2962,3,FALSE))=TRUE,"",VLOOKUP(CONCATENATE($B280,"-",$C280),IN_1B!$B$2:$U$2962,3,FALSE))</f>
        <v>0</v>
      </c>
      <c r="F280" s="749">
        <f>IF(ISERROR(VLOOKUP(CONCATENATE($B280,"-",$C280),IN_1B!$B$2:$U$2962,4,FALSE))=TRUE,"",VLOOKUP(CONCATENATE($B280,"-",$C280),IN_1B!$B$2:$U$2962,4,FALSE))</f>
        <v>0</v>
      </c>
      <c r="G280" s="748">
        <f>IF(ISERROR(VLOOKUP(CONCATENATE($B280,"-",$C280),IN_1B!$B$2:$U$2962,5,FALSE))=TRUE,"",VLOOKUP(CONCATENATE($B280,"-",$C280),IN_1B!$B$2:$U$2962,5,FALSE))</f>
        <v>0</v>
      </c>
      <c r="H280" s="749">
        <f>IF(ISERROR(VLOOKUP(CONCATENATE($B280,"-",$C280),IN_1B!$B$2:$U$2962,6,FALSE))=TRUE,"",VLOOKUP(CONCATENATE($B280,"-",$C280),IN_1B!$B$2:$U$2962,6,FALSE))</f>
        <v>0</v>
      </c>
      <c r="I280" s="748">
        <f>IF(ISERROR(VLOOKUP(CONCATENATE($B280,"-",$C280),IN_1B!$B$2:$U$2962,7,FALSE))=TRUE,"",VLOOKUP(CONCATENATE($B280,"-",$C280),IN_1B!$B$2:$U$2962,7,FALSE))</f>
        <v>0</v>
      </c>
      <c r="J280" s="749">
        <f>IF(ISERROR(VLOOKUP(CONCATENATE($B280,"-",$C280),IN_1B!$B$2:$U$2962,8,FALSE))=TRUE,"",VLOOKUP(CONCATENATE($B280,"-",$C280),IN_1B!$B$2:$U$2962,8,FALSE))</f>
        <v>0</v>
      </c>
      <c r="K280" s="748">
        <f>IF(ISERROR(VLOOKUP(CONCATENATE($B280,"-",$C280),IN_1B!$B$2:$U$2962,9,FALSE))=TRUE,"",VLOOKUP(CONCATENATE($B280,"-",$C280),IN_1B!$B$2:$U$2962,9,FALSE))</f>
        <v>0</v>
      </c>
      <c r="L280" s="749">
        <f>IF(ISERROR(VLOOKUP(CONCATENATE($B280,"-",$C280),IN_1B!$B$2:$U$2962,10,FALSE))=TRUE,"",VLOOKUP(CONCATENATE($B280,"-",$C280),IN_1B!$B$2:$U$2962,10,FALSE))</f>
        <v>0</v>
      </c>
      <c r="M280" s="701">
        <f>E280+G280</f>
        <v>0</v>
      </c>
      <c r="N280" s="702">
        <f>F280+H280</f>
        <v>0</v>
      </c>
    </row>
    <row r="281" spans="1:14" ht="15.75" thickBot="1">
      <c r="A281" s="725" t="s">
        <v>555</v>
      </c>
      <c r="B281" s="726"/>
      <c r="C281" s="693"/>
      <c r="D281" s="1571" t="str">
        <f>CONCATENATE(D$239)</f>
        <v/>
      </c>
      <c r="E281" s="727">
        <f t="shared" ref="E281:N281" si="50">SUM(E239:E252,E254:E259,E261:E271,E273:E278,E280)</f>
        <v>0</v>
      </c>
      <c r="F281" s="728">
        <f t="shared" si="50"/>
        <v>0</v>
      </c>
      <c r="G281" s="727">
        <f t="shared" si="50"/>
        <v>0</v>
      </c>
      <c r="H281" s="728">
        <f t="shared" si="50"/>
        <v>0</v>
      </c>
      <c r="I281" s="727">
        <f t="shared" si="50"/>
        <v>0</v>
      </c>
      <c r="J281" s="728">
        <f t="shared" si="50"/>
        <v>0</v>
      </c>
      <c r="K281" s="727">
        <f t="shared" si="50"/>
        <v>0</v>
      </c>
      <c r="L281" s="728">
        <f t="shared" si="50"/>
        <v>0</v>
      </c>
      <c r="M281" s="727">
        <f t="shared" si="50"/>
        <v>0</v>
      </c>
      <c r="N281" s="728">
        <f t="shared" si="50"/>
        <v>0</v>
      </c>
    </row>
    <row r="282" spans="1:14" ht="25.5" customHeight="1">
      <c r="A282" s="2495" t="s">
        <v>1304</v>
      </c>
      <c r="B282" s="2495"/>
      <c r="C282" s="2495"/>
      <c r="D282" s="2495"/>
      <c r="E282" s="2495"/>
      <c r="F282" s="2495"/>
      <c r="G282" s="2495"/>
      <c r="H282" s="2495"/>
      <c r="I282" s="2495"/>
      <c r="J282" s="2495"/>
      <c r="K282" s="2495"/>
      <c r="L282" s="2495"/>
      <c r="M282" s="729"/>
      <c r="N282" s="729"/>
    </row>
    <row r="283" spans="1:14" ht="15.75" thickBot="1"/>
    <row r="284" spans="1:14" ht="15.75" thickBot="1">
      <c r="A284" s="647" t="s">
        <v>1223</v>
      </c>
      <c r="B284" s="648"/>
      <c r="C284" s="730"/>
      <c r="D284" s="1572"/>
      <c r="E284" s="731" t="s">
        <v>32</v>
      </c>
      <c r="F284" s="731" t="s">
        <v>32</v>
      </c>
      <c r="G284" s="731" t="s">
        <v>32</v>
      </c>
      <c r="H284" s="731" t="s">
        <v>32</v>
      </c>
      <c r="I284" s="731" t="s">
        <v>32</v>
      </c>
      <c r="J284" s="731" t="s">
        <v>32</v>
      </c>
      <c r="K284" s="732" t="s">
        <v>32</v>
      </c>
      <c r="L284" s="732" t="s">
        <v>32</v>
      </c>
      <c r="M284" s="733"/>
      <c r="N284" s="734"/>
    </row>
    <row r="285" spans="1:14">
      <c r="A285" s="653" t="s">
        <v>1224</v>
      </c>
      <c r="B285" s="654" t="s">
        <v>1225</v>
      </c>
      <c r="C285" s="735">
        <v>7</v>
      </c>
      <c r="D285" s="1573"/>
      <c r="E285" s="741">
        <f>IF(ISERROR(VLOOKUP(CONCATENATE($B285,"-",$C285),IN_1B!$B$2:$U$2962,3,FALSE))=TRUE,"",VLOOKUP(CONCATENATE($B285,"-",$C285),IN_1B!$B$2:$U$2962,3,FALSE))</f>
        <v>0</v>
      </c>
      <c r="F285" s="742">
        <f>IF(ISERROR(VLOOKUP(CONCATENATE($B285,"-",$C285),IN_1B!$B$2:$U$2962,4,FALSE))=TRUE,"",VLOOKUP(CONCATENATE($B285,"-",$C285),IN_1B!$B$2:$U$2962,4,FALSE))</f>
        <v>0</v>
      </c>
      <c r="G285" s="741">
        <f>IF(ISERROR(VLOOKUP(CONCATENATE($B285,"-",$C285),IN_1B!$B$2:$U$2962,5,FALSE))=TRUE,"",VLOOKUP(CONCATENATE($B285,"-",$C285),IN_1B!$B$2:$U$2962,5,FALSE))</f>
        <v>0</v>
      </c>
      <c r="H285" s="742">
        <f>IF(ISERROR(VLOOKUP(CONCATENATE($B285,"-",$C285),IN_1B!$B$2:$U$2962,6,FALSE))=TRUE,"",VLOOKUP(CONCATENATE($B285,"-",$C285),IN_1B!$B$2:$U$2962,6,FALSE))</f>
        <v>0</v>
      </c>
      <c r="I285" s="741">
        <f>IF(ISERROR(VLOOKUP(CONCATENATE($B285,"-",$C285),IN_1B!$B$2:$U$2962,7,FALSE))=TRUE,"",VLOOKUP(CONCATENATE($B285,"-",$C285),IN_1B!$B$2:$U$2962,7,FALSE))</f>
        <v>0</v>
      </c>
      <c r="J285" s="742">
        <f>IF(ISERROR(VLOOKUP(CONCATENATE($B285,"-",$C285),IN_1B!$B$2:$U$2962,8,FALSE))=TRUE,"",VLOOKUP(CONCATENATE($B285,"-",$C285),IN_1B!$B$2:$U$2962,8,FALSE))</f>
        <v>0</v>
      </c>
      <c r="K285" s="741">
        <f>IF(ISERROR(VLOOKUP(CONCATENATE($B285,"-",$C285),IN_1B!$B$2:$U$2962,9,FALSE))=TRUE,"",VLOOKUP(CONCATENATE($B285,"-",$C285),IN_1B!$B$2:$U$2962,9,FALSE))</f>
        <v>0</v>
      </c>
      <c r="L285" s="742">
        <f>IF(ISERROR(VLOOKUP(CONCATENATE($B285,"-",$C285),IN_1B!$B$2:$U$2962,10,FALSE))=TRUE,"",VLOOKUP(CONCATENATE($B285,"-",$C285),IN_1B!$B$2:$U$2962,10,FALSE))</f>
        <v>0</v>
      </c>
      <c r="M285" s="656">
        <f t="shared" ref="M285:N298" si="51">E285+G285</f>
        <v>0</v>
      </c>
      <c r="N285" s="657">
        <f t="shared" si="51"/>
        <v>0</v>
      </c>
    </row>
    <row r="286" spans="1:14">
      <c r="A286" s="659" t="s">
        <v>1226</v>
      </c>
      <c r="B286" s="660" t="s">
        <v>1227</v>
      </c>
      <c r="C286" s="661">
        <v>7</v>
      </c>
      <c r="D286" s="1571" t="str">
        <f>CONCATENATE(D$285)</f>
        <v/>
      </c>
      <c r="E286" s="743">
        <f>IF(ISERROR(VLOOKUP(CONCATENATE($B286,"-",$C286),IN_1B!$B$2:$U$2962,3,FALSE))=TRUE,"",VLOOKUP(CONCATENATE($B286,"-",$C286),IN_1B!$B$2:$U$2962,3,FALSE))</f>
        <v>0</v>
      </c>
      <c r="F286" s="744">
        <f>IF(ISERROR(VLOOKUP(CONCATENATE($B286,"-",$C286),IN_1B!$B$2:$U$2962,4,FALSE))=TRUE,"",VLOOKUP(CONCATENATE($B286,"-",$C286),IN_1B!$B$2:$U$2962,4,FALSE))</f>
        <v>0</v>
      </c>
      <c r="G286" s="743">
        <f>IF(ISERROR(VLOOKUP(CONCATENATE($B286,"-",$C286),IN_1B!$B$2:$U$2962,5,FALSE))=TRUE,"",VLOOKUP(CONCATENATE($B286,"-",$C286),IN_1B!$B$2:$U$2962,5,FALSE))</f>
        <v>0</v>
      </c>
      <c r="H286" s="744">
        <f>IF(ISERROR(VLOOKUP(CONCATENATE($B286,"-",$C286),IN_1B!$B$2:$U$2962,6,FALSE))=TRUE,"",VLOOKUP(CONCATENATE($B286,"-",$C286),IN_1B!$B$2:$U$2962,6,FALSE))</f>
        <v>0</v>
      </c>
      <c r="I286" s="743">
        <f>IF(ISERROR(VLOOKUP(CONCATENATE($B286,"-",$C286),IN_1B!$B$2:$U$2962,7,FALSE))=TRUE,"",VLOOKUP(CONCATENATE($B286,"-",$C286),IN_1B!$B$2:$U$2962,7,FALSE))</f>
        <v>0</v>
      </c>
      <c r="J286" s="744">
        <f>IF(ISERROR(VLOOKUP(CONCATENATE($B286,"-",$C286),IN_1B!$B$2:$U$2962,8,FALSE))=TRUE,"",VLOOKUP(CONCATENATE($B286,"-",$C286),IN_1B!$B$2:$U$2962,8,FALSE))</f>
        <v>0</v>
      </c>
      <c r="K286" s="743">
        <f>IF(ISERROR(VLOOKUP(CONCATENATE($B286,"-",$C286),IN_1B!$B$2:$U$2962,9,FALSE))=TRUE,"",VLOOKUP(CONCATENATE($B286,"-",$C286),IN_1B!$B$2:$U$2962,9,FALSE))</f>
        <v>0</v>
      </c>
      <c r="L286" s="744">
        <f>IF(ISERROR(VLOOKUP(CONCATENATE($B286,"-",$C286),IN_1B!$B$2:$U$2962,10,FALSE))=TRUE,"",VLOOKUP(CONCATENATE($B286,"-",$C286),IN_1B!$B$2:$U$2962,10,FALSE))</f>
        <v>0</v>
      </c>
      <c r="M286" s="662">
        <f t="shared" si="51"/>
        <v>0</v>
      </c>
      <c r="N286" s="663">
        <f t="shared" si="51"/>
        <v>0</v>
      </c>
    </row>
    <row r="287" spans="1:14">
      <c r="A287" s="659" t="s">
        <v>1228</v>
      </c>
      <c r="B287" s="660" t="s">
        <v>1229</v>
      </c>
      <c r="C287" s="664">
        <v>7</v>
      </c>
      <c r="D287" s="1571" t="str">
        <f t="shared" ref="D287:D298" si="52">CONCATENATE(D$285)</f>
        <v/>
      </c>
      <c r="E287" s="743">
        <f>IF(ISERROR(VLOOKUP(CONCATENATE($B287,"-",$C287),IN_1B!$B$2:$U$2962,3,FALSE))=TRUE,"",VLOOKUP(CONCATENATE($B287,"-",$C287),IN_1B!$B$2:$U$2962,3,FALSE))</f>
        <v>0</v>
      </c>
      <c r="F287" s="744">
        <f>IF(ISERROR(VLOOKUP(CONCATENATE($B287,"-",$C287),IN_1B!$B$2:$U$2962,4,FALSE))=TRUE,"",VLOOKUP(CONCATENATE($B287,"-",$C287),IN_1B!$B$2:$U$2962,4,FALSE))</f>
        <v>0</v>
      </c>
      <c r="G287" s="743">
        <f>IF(ISERROR(VLOOKUP(CONCATENATE($B287,"-",$C287),IN_1B!$B$2:$U$2962,5,FALSE))=TRUE,"",VLOOKUP(CONCATENATE($B287,"-",$C287),IN_1B!$B$2:$U$2962,5,FALSE))</f>
        <v>0</v>
      </c>
      <c r="H287" s="744">
        <f>IF(ISERROR(VLOOKUP(CONCATENATE($B287,"-",$C287),IN_1B!$B$2:$U$2962,6,FALSE))=TRUE,"",VLOOKUP(CONCATENATE($B287,"-",$C287),IN_1B!$B$2:$U$2962,6,FALSE))</f>
        <v>0</v>
      </c>
      <c r="I287" s="743">
        <f>IF(ISERROR(VLOOKUP(CONCATENATE($B287,"-",$C287),IN_1B!$B$2:$U$2962,7,FALSE))=TRUE,"",VLOOKUP(CONCATENATE($B287,"-",$C287),IN_1B!$B$2:$U$2962,7,FALSE))</f>
        <v>0</v>
      </c>
      <c r="J287" s="744">
        <f>IF(ISERROR(VLOOKUP(CONCATENATE($B287,"-",$C287),IN_1B!$B$2:$U$2962,8,FALSE))=TRUE,"",VLOOKUP(CONCATENATE($B287,"-",$C287),IN_1B!$B$2:$U$2962,8,FALSE))</f>
        <v>0</v>
      </c>
      <c r="K287" s="743">
        <f>IF(ISERROR(VLOOKUP(CONCATENATE($B287,"-",$C287),IN_1B!$B$2:$U$2962,9,FALSE))=TRUE,"",VLOOKUP(CONCATENATE($B287,"-",$C287),IN_1B!$B$2:$U$2962,9,FALSE))</f>
        <v>0</v>
      </c>
      <c r="L287" s="744">
        <f>IF(ISERROR(VLOOKUP(CONCATENATE($B287,"-",$C287),IN_1B!$B$2:$U$2962,10,FALSE))=TRUE,"",VLOOKUP(CONCATENATE($B287,"-",$C287),IN_1B!$B$2:$U$2962,10,FALSE))</f>
        <v>0</v>
      </c>
      <c r="M287" s="662">
        <f t="shared" si="51"/>
        <v>0</v>
      </c>
      <c r="N287" s="663">
        <f t="shared" si="51"/>
        <v>0</v>
      </c>
    </row>
    <row r="288" spans="1:14">
      <c r="A288" s="659" t="s">
        <v>1230</v>
      </c>
      <c r="B288" s="660" t="s">
        <v>1231</v>
      </c>
      <c r="C288" s="664">
        <v>7</v>
      </c>
      <c r="D288" s="1571" t="str">
        <f t="shared" si="52"/>
        <v/>
      </c>
      <c r="E288" s="743">
        <f>IF(ISERROR(VLOOKUP(CONCATENATE($B288,"-",$C288),IN_1B!$B$2:$U$2962,3,FALSE))=TRUE,"",VLOOKUP(CONCATENATE($B288,"-",$C288),IN_1B!$B$2:$U$2962,3,FALSE))</f>
        <v>0</v>
      </c>
      <c r="F288" s="744">
        <f>IF(ISERROR(VLOOKUP(CONCATENATE($B288,"-",$C288),IN_1B!$B$2:$U$2962,4,FALSE))=TRUE,"",VLOOKUP(CONCATENATE($B288,"-",$C288),IN_1B!$B$2:$U$2962,4,FALSE))</f>
        <v>0</v>
      </c>
      <c r="G288" s="743">
        <f>IF(ISERROR(VLOOKUP(CONCATENATE($B288,"-",$C288),IN_1B!$B$2:$U$2962,5,FALSE))=TRUE,"",VLOOKUP(CONCATENATE($B288,"-",$C288),IN_1B!$B$2:$U$2962,5,FALSE))</f>
        <v>0</v>
      </c>
      <c r="H288" s="744">
        <f>IF(ISERROR(VLOOKUP(CONCATENATE($B288,"-",$C288),IN_1B!$B$2:$U$2962,6,FALSE))=TRUE,"",VLOOKUP(CONCATENATE($B288,"-",$C288),IN_1B!$B$2:$U$2962,6,FALSE))</f>
        <v>0</v>
      </c>
      <c r="I288" s="743">
        <f>IF(ISERROR(VLOOKUP(CONCATENATE($B288,"-",$C288),IN_1B!$B$2:$U$2962,7,FALSE))=TRUE,"",VLOOKUP(CONCATENATE($B288,"-",$C288),IN_1B!$B$2:$U$2962,7,FALSE))</f>
        <v>0</v>
      </c>
      <c r="J288" s="744">
        <f>IF(ISERROR(VLOOKUP(CONCATENATE($B288,"-",$C288),IN_1B!$B$2:$U$2962,8,FALSE))=TRUE,"",VLOOKUP(CONCATENATE($B288,"-",$C288),IN_1B!$B$2:$U$2962,8,FALSE))</f>
        <v>0</v>
      </c>
      <c r="K288" s="743">
        <f>IF(ISERROR(VLOOKUP(CONCATENATE($B288,"-",$C288),IN_1B!$B$2:$U$2962,9,FALSE))=TRUE,"",VLOOKUP(CONCATENATE($B288,"-",$C288),IN_1B!$B$2:$U$2962,9,FALSE))</f>
        <v>0</v>
      </c>
      <c r="L288" s="744">
        <f>IF(ISERROR(VLOOKUP(CONCATENATE($B288,"-",$C288),IN_1B!$B$2:$U$2962,10,FALSE))=TRUE,"",VLOOKUP(CONCATENATE($B288,"-",$C288),IN_1B!$B$2:$U$2962,10,FALSE))</f>
        <v>0</v>
      </c>
      <c r="M288" s="662">
        <f t="shared" si="51"/>
        <v>0</v>
      </c>
      <c r="N288" s="663">
        <f t="shared" si="51"/>
        <v>0</v>
      </c>
    </row>
    <row r="289" spans="1:14">
      <c r="A289" s="659" t="s">
        <v>1232</v>
      </c>
      <c r="B289" s="660" t="s">
        <v>1233</v>
      </c>
      <c r="C289" s="664">
        <v>7</v>
      </c>
      <c r="D289" s="1571" t="str">
        <f t="shared" si="52"/>
        <v/>
      </c>
      <c r="E289" s="743">
        <f>IF(ISERROR(VLOOKUP(CONCATENATE($B289,"-",$C289),IN_1B!$B$2:$U$2962,3,FALSE))=TRUE,"",VLOOKUP(CONCATENATE($B289,"-",$C289),IN_1B!$B$2:$U$2962,3,FALSE))</f>
        <v>0</v>
      </c>
      <c r="F289" s="744">
        <f>IF(ISERROR(VLOOKUP(CONCATENATE($B289,"-",$C289),IN_1B!$B$2:$U$2962,4,FALSE))=TRUE,"",VLOOKUP(CONCATENATE($B289,"-",$C289),IN_1B!$B$2:$U$2962,4,FALSE))</f>
        <v>0</v>
      </c>
      <c r="G289" s="743">
        <f>IF(ISERROR(VLOOKUP(CONCATENATE($B289,"-",$C289),IN_1B!$B$2:$U$2962,5,FALSE))=TRUE,"",VLOOKUP(CONCATENATE($B289,"-",$C289),IN_1B!$B$2:$U$2962,5,FALSE))</f>
        <v>0</v>
      </c>
      <c r="H289" s="744">
        <f>IF(ISERROR(VLOOKUP(CONCATENATE($B289,"-",$C289),IN_1B!$B$2:$U$2962,6,FALSE))=TRUE,"",VLOOKUP(CONCATENATE($B289,"-",$C289),IN_1B!$B$2:$U$2962,6,FALSE))</f>
        <v>0</v>
      </c>
      <c r="I289" s="743">
        <f>IF(ISERROR(VLOOKUP(CONCATENATE($B289,"-",$C289),IN_1B!$B$2:$U$2962,7,FALSE))=TRUE,"",VLOOKUP(CONCATENATE($B289,"-",$C289),IN_1B!$B$2:$U$2962,7,FALSE))</f>
        <v>0</v>
      </c>
      <c r="J289" s="744">
        <f>IF(ISERROR(VLOOKUP(CONCATENATE($B289,"-",$C289),IN_1B!$B$2:$U$2962,8,FALSE))=TRUE,"",VLOOKUP(CONCATENATE($B289,"-",$C289),IN_1B!$B$2:$U$2962,8,FALSE))</f>
        <v>0</v>
      </c>
      <c r="K289" s="743">
        <f>IF(ISERROR(VLOOKUP(CONCATENATE($B289,"-",$C289),IN_1B!$B$2:$U$2962,9,FALSE))=TRUE,"",VLOOKUP(CONCATENATE($B289,"-",$C289),IN_1B!$B$2:$U$2962,9,FALSE))</f>
        <v>0</v>
      </c>
      <c r="L289" s="744">
        <f>IF(ISERROR(VLOOKUP(CONCATENATE($B289,"-",$C289),IN_1B!$B$2:$U$2962,10,FALSE))=TRUE,"",VLOOKUP(CONCATENATE($B289,"-",$C289),IN_1B!$B$2:$U$2962,10,FALSE))</f>
        <v>0</v>
      </c>
      <c r="M289" s="662">
        <f t="shared" si="51"/>
        <v>0</v>
      </c>
      <c r="N289" s="663">
        <f t="shared" si="51"/>
        <v>0</v>
      </c>
    </row>
    <row r="290" spans="1:14">
      <c r="A290" s="659" t="s">
        <v>1234</v>
      </c>
      <c r="B290" s="660" t="s">
        <v>1235</v>
      </c>
      <c r="C290" s="664">
        <v>7</v>
      </c>
      <c r="D290" s="1571" t="str">
        <f t="shared" si="52"/>
        <v/>
      </c>
      <c r="E290" s="743">
        <f>IF(ISERROR(VLOOKUP(CONCATENATE($B290,"-",$C290),IN_1B!$B$2:$U$2962,3,FALSE))=TRUE,"",VLOOKUP(CONCATENATE($B290,"-",$C290),IN_1B!$B$2:$U$2962,3,FALSE))</f>
        <v>0</v>
      </c>
      <c r="F290" s="744">
        <f>IF(ISERROR(VLOOKUP(CONCATENATE($B290,"-",$C290),IN_1B!$B$2:$U$2962,4,FALSE))=TRUE,"",VLOOKUP(CONCATENATE($B290,"-",$C290),IN_1B!$B$2:$U$2962,4,FALSE))</f>
        <v>0</v>
      </c>
      <c r="G290" s="743">
        <f>IF(ISERROR(VLOOKUP(CONCATENATE($B290,"-",$C290),IN_1B!$B$2:$U$2962,5,FALSE))=TRUE,"",VLOOKUP(CONCATENATE($B290,"-",$C290),IN_1B!$B$2:$U$2962,5,FALSE))</f>
        <v>0</v>
      </c>
      <c r="H290" s="744">
        <f>IF(ISERROR(VLOOKUP(CONCATENATE($B290,"-",$C290),IN_1B!$B$2:$U$2962,6,FALSE))=TRUE,"",VLOOKUP(CONCATENATE($B290,"-",$C290),IN_1B!$B$2:$U$2962,6,FALSE))</f>
        <v>0</v>
      </c>
      <c r="I290" s="743">
        <f>IF(ISERROR(VLOOKUP(CONCATENATE($B290,"-",$C290),IN_1B!$B$2:$U$2962,7,FALSE))=TRUE,"",VLOOKUP(CONCATENATE($B290,"-",$C290),IN_1B!$B$2:$U$2962,7,FALSE))</f>
        <v>0</v>
      </c>
      <c r="J290" s="744">
        <f>IF(ISERROR(VLOOKUP(CONCATENATE($B290,"-",$C290),IN_1B!$B$2:$U$2962,8,FALSE))=TRUE,"",VLOOKUP(CONCATENATE($B290,"-",$C290),IN_1B!$B$2:$U$2962,8,FALSE))</f>
        <v>0</v>
      </c>
      <c r="K290" s="743">
        <f>IF(ISERROR(VLOOKUP(CONCATENATE($B290,"-",$C290),IN_1B!$B$2:$U$2962,9,FALSE))=TRUE,"",VLOOKUP(CONCATENATE($B290,"-",$C290),IN_1B!$B$2:$U$2962,9,FALSE))</f>
        <v>0</v>
      </c>
      <c r="L290" s="744">
        <f>IF(ISERROR(VLOOKUP(CONCATENATE($B290,"-",$C290),IN_1B!$B$2:$U$2962,10,FALSE))=TRUE,"",VLOOKUP(CONCATENATE($B290,"-",$C290),IN_1B!$B$2:$U$2962,10,FALSE))</f>
        <v>0</v>
      </c>
      <c r="M290" s="662">
        <f t="shared" si="51"/>
        <v>0</v>
      </c>
      <c r="N290" s="663">
        <f t="shared" si="51"/>
        <v>0</v>
      </c>
    </row>
    <row r="291" spans="1:14">
      <c r="A291" s="659" t="s">
        <v>1236</v>
      </c>
      <c r="B291" s="660" t="s">
        <v>1237</v>
      </c>
      <c r="C291" s="664">
        <v>7</v>
      </c>
      <c r="D291" s="1571" t="str">
        <f t="shared" si="52"/>
        <v/>
      </c>
      <c r="E291" s="743">
        <f>IF(ISERROR(VLOOKUP(CONCATENATE($B291,"-",$C291),IN_1B!$B$2:$U$2962,3,FALSE))=TRUE,"",VLOOKUP(CONCATENATE($B291,"-",$C291),IN_1B!$B$2:$U$2962,3,FALSE))</f>
        <v>0</v>
      </c>
      <c r="F291" s="744">
        <f>IF(ISERROR(VLOOKUP(CONCATENATE($B291,"-",$C291),IN_1B!$B$2:$U$2962,4,FALSE))=TRUE,"",VLOOKUP(CONCATENATE($B291,"-",$C291),IN_1B!$B$2:$U$2962,4,FALSE))</f>
        <v>0</v>
      </c>
      <c r="G291" s="743">
        <f>IF(ISERROR(VLOOKUP(CONCATENATE($B291,"-",$C291),IN_1B!$B$2:$U$2962,5,FALSE))=TRUE,"",VLOOKUP(CONCATENATE($B291,"-",$C291),IN_1B!$B$2:$U$2962,5,FALSE))</f>
        <v>0</v>
      </c>
      <c r="H291" s="744">
        <f>IF(ISERROR(VLOOKUP(CONCATENATE($B291,"-",$C291),IN_1B!$B$2:$U$2962,6,FALSE))=TRUE,"",VLOOKUP(CONCATENATE($B291,"-",$C291),IN_1B!$B$2:$U$2962,6,FALSE))</f>
        <v>0</v>
      </c>
      <c r="I291" s="743">
        <f>IF(ISERROR(VLOOKUP(CONCATENATE($B291,"-",$C291),IN_1B!$B$2:$U$2962,7,FALSE))=TRUE,"",VLOOKUP(CONCATENATE($B291,"-",$C291),IN_1B!$B$2:$U$2962,7,FALSE))</f>
        <v>0</v>
      </c>
      <c r="J291" s="744">
        <f>IF(ISERROR(VLOOKUP(CONCATENATE($B291,"-",$C291),IN_1B!$B$2:$U$2962,8,FALSE))=TRUE,"",VLOOKUP(CONCATENATE($B291,"-",$C291),IN_1B!$B$2:$U$2962,8,FALSE))</f>
        <v>0</v>
      </c>
      <c r="K291" s="743">
        <f>IF(ISERROR(VLOOKUP(CONCATENATE($B291,"-",$C291),IN_1B!$B$2:$U$2962,9,FALSE))=TRUE,"",VLOOKUP(CONCATENATE($B291,"-",$C291),IN_1B!$B$2:$U$2962,9,FALSE))</f>
        <v>0</v>
      </c>
      <c r="L291" s="744">
        <f>IF(ISERROR(VLOOKUP(CONCATENATE($B291,"-",$C291),IN_1B!$B$2:$U$2962,10,FALSE))=TRUE,"",VLOOKUP(CONCATENATE($B291,"-",$C291),IN_1B!$B$2:$U$2962,10,FALSE))</f>
        <v>0</v>
      </c>
      <c r="M291" s="662">
        <f t="shared" si="51"/>
        <v>0</v>
      </c>
      <c r="N291" s="663">
        <f t="shared" si="51"/>
        <v>0</v>
      </c>
    </row>
    <row r="292" spans="1:14">
      <c r="A292" s="659" t="s">
        <v>1238</v>
      </c>
      <c r="B292" s="660" t="s">
        <v>1239</v>
      </c>
      <c r="C292" s="664">
        <v>7</v>
      </c>
      <c r="D292" s="1571" t="str">
        <f t="shared" si="52"/>
        <v/>
      </c>
      <c r="E292" s="743">
        <f>IF(ISERROR(VLOOKUP(CONCATENATE($B292,"-",$C292),IN_1B!$B$2:$U$2962,3,FALSE))=TRUE,"",VLOOKUP(CONCATENATE($B292,"-",$C292),IN_1B!$B$2:$U$2962,3,FALSE))</f>
        <v>0</v>
      </c>
      <c r="F292" s="744">
        <f>IF(ISERROR(VLOOKUP(CONCATENATE($B292,"-",$C292),IN_1B!$B$2:$U$2962,4,FALSE))=TRUE,"",VLOOKUP(CONCATENATE($B292,"-",$C292),IN_1B!$B$2:$U$2962,4,FALSE))</f>
        <v>0</v>
      </c>
      <c r="G292" s="743">
        <f>IF(ISERROR(VLOOKUP(CONCATENATE($B292,"-",$C292),IN_1B!$B$2:$U$2962,5,FALSE))=TRUE,"",VLOOKUP(CONCATENATE($B292,"-",$C292),IN_1B!$B$2:$U$2962,5,FALSE))</f>
        <v>0</v>
      </c>
      <c r="H292" s="744">
        <f>IF(ISERROR(VLOOKUP(CONCATENATE($B292,"-",$C292),IN_1B!$B$2:$U$2962,6,FALSE))=TRUE,"",VLOOKUP(CONCATENATE($B292,"-",$C292),IN_1B!$B$2:$U$2962,6,FALSE))</f>
        <v>0</v>
      </c>
      <c r="I292" s="743">
        <f>IF(ISERROR(VLOOKUP(CONCATENATE($B292,"-",$C292),IN_1B!$B$2:$U$2962,7,FALSE))=TRUE,"",VLOOKUP(CONCATENATE($B292,"-",$C292),IN_1B!$B$2:$U$2962,7,FALSE))</f>
        <v>0</v>
      </c>
      <c r="J292" s="744">
        <f>IF(ISERROR(VLOOKUP(CONCATENATE($B292,"-",$C292),IN_1B!$B$2:$U$2962,8,FALSE))=TRUE,"",VLOOKUP(CONCATENATE($B292,"-",$C292),IN_1B!$B$2:$U$2962,8,FALSE))</f>
        <v>0</v>
      </c>
      <c r="K292" s="743">
        <f>IF(ISERROR(VLOOKUP(CONCATENATE($B292,"-",$C292),IN_1B!$B$2:$U$2962,9,FALSE))=TRUE,"",VLOOKUP(CONCATENATE($B292,"-",$C292),IN_1B!$B$2:$U$2962,9,FALSE))</f>
        <v>0</v>
      </c>
      <c r="L292" s="744">
        <f>IF(ISERROR(VLOOKUP(CONCATENATE($B292,"-",$C292),IN_1B!$B$2:$U$2962,10,FALSE))=TRUE,"",VLOOKUP(CONCATENATE($B292,"-",$C292),IN_1B!$B$2:$U$2962,10,FALSE))</f>
        <v>0</v>
      </c>
      <c r="M292" s="662">
        <f t="shared" si="51"/>
        <v>0</v>
      </c>
      <c r="N292" s="663">
        <f t="shared" si="51"/>
        <v>0</v>
      </c>
    </row>
    <row r="293" spans="1:14">
      <c r="A293" s="659" t="s">
        <v>1240</v>
      </c>
      <c r="B293" s="660" t="s">
        <v>1241</v>
      </c>
      <c r="C293" s="664">
        <v>7</v>
      </c>
      <c r="D293" s="1571" t="str">
        <f t="shared" si="52"/>
        <v/>
      </c>
      <c r="E293" s="743">
        <f>IF(ISERROR(VLOOKUP(CONCATENATE($B293,"-",$C293),IN_1B!$B$2:$U$2962,3,FALSE))=TRUE,"",VLOOKUP(CONCATENATE($B293,"-",$C293),IN_1B!$B$2:$U$2962,3,FALSE))</f>
        <v>0</v>
      </c>
      <c r="F293" s="744">
        <f>IF(ISERROR(VLOOKUP(CONCATENATE($B293,"-",$C293),IN_1B!$B$2:$U$2962,4,FALSE))=TRUE,"",VLOOKUP(CONCATENATE($B293,"-",$C293),IN_1B!$B$2:$U$2962,4,FALSE))</f>
        <v>0</v>
      </c>
      <c r="G293" s="743">
        <f>IF(ISERROR(VLOOKUP(CONCATENATE($B293,"-",$C293),IN_1B!$B$2:$U$2962,5,FALSE))=TRUE,"",VLOOKUP(CONCATENATE($B293,"-",$C293),IN_1B!$B$2:$U$2962,5,FALSE))</f>
        <v>0</v>
      </c>
      <c r="H293" s="744">
        <f>IF(ISERROR(VLOOKUP(CONCATENATE($B293,"-",$C293),IN_1B!$B$2:$U$2962,6,FALSE))=TRUE,"",VLOOKUP(CONCATENATE($B293,"-",$C293),IN_1B!$B$2:$U$2962,6,FALSE))</f>
        <v>0</v>
      </c>
      <c r="I293" s="743">
        <f>IF(ISERROR(VLOOKUP(CONCATENATE($B293,"-",$C293),IN_1B!$B$2:$U$2962,7,FALSE))=TRUE,"",VLOOKUP(CONCATENATE($B293,"-",$C293),IN_1B!$B$2:$U$2962,7,FALSE))</f>
        <v>0</v>
      </c>
      <c r="J293" s="744">
        <f>IF(ISERROR(VLOOKUP(CONCATENATE($B293,"-",$C293),IN_1B!$B$2:$U$2962,8,FALSE))=TRUE,"",VLOOKUP(CONCATENATE($B293,"-",$C293),IN_1B!$B$2:$U$2962,8,FALSE))</f>
        <v>0</v>
      </c>
      <c r="K293" s="743">
        <f>IF(ISERROR(VLOOKUP(CONCATENATE($B293,"-",$C293),IN_1B!$B$2:$U$2962,9,FALSE))=TRUE,"",VLOOKUP(CONCATENATE($B293,"-",$C293),IN_1B!$B$2:$U$2962,9,FALSE))</f>
        <v>0</v>
      </c>
      <c r="L293" s="744">
        <f>IF(ISERROR(VLOOKUP(CONCATENATE($B293,"-",$C293),IN_1B!$B$2:$U$2962,10,FALSE))=TRUE,"",VLOOKUP(CONCATENATE($B293,"-",$C293),IN_1B!$B$2:$U$2962,10,FALSE))</f>
        <v>0</v>
      </c>
      <c r="M293" s="662">
        <f t="shared" si="51"/>
        <v>0</v>
      </c>
      <c r="N293" s="663">
        <f t="shared" si="51"/>
        <v>0</v>
      </c>
    </row>
    <row r="294" spans="1:14">
      <c r="A294" s="659" t="s">
        <v>1242</v>
      </c>
      <c r="B294" s="660" t="s">
        <v>1243</v>
      </c>
      <c r="C294" s="664">
        <v>7</v>
      </c>
      <c r="D294" s="1571" t="str">
        <f t="shared" si="52"/>
        <v/>
      </c>
      <c r="E294" s="743">
        <f>IF(ISERROR(VLOOKUP(CONCATENATE($B294,"-",$C294),IN_1B!$B$2:$U$2962,3,FALSE))=TRUE,"",VLOOKUP(CONCATENATE($B294,"-",$C294),IN_1B!$B$2:$U$2962,3,FALSE))</f>
        <v>0</v>
      </c>
      <c r="F294" s="744">
        <f>IF(ISERROR(VLOOKUP(CONCATENATE($B294,"-",$C294),IN_1B!$B$2:$U$2962,4,FALSE))=TRUE,"",VLOOKUP(CONCATENATE($B294,"-",$C294),IN_1B!$B$2:$U$2962,4,FALSE))</f>
        <v>0</v>
      </c>
      <c r="G294" s="743">
        <f>IF(ISERROR(VLOOKUP(CONCATENATE($B294,"-",$C294),IN_1B!$B$2:$U$2962,5,FALSE))=TRUE,"",VLOOKUP(CONCATENATE($B294,"-",$C294),IN_1B!$B$2:$U$2962,5,FALSE))</f>
        <v>0</v>
      </c>
      <c r="H294" s="744">
        <f>IF(ISERROR(VLOOKUP(CONCATENATE($B294,"-",$C294),IN_1B!$B$2:$U$2962,6,FALSE))=TRUE,"",VLOOKUP(CONCATENATE($B294,"-",$C294),IN_1B!$B$2:$U$2962,6,FALSE))</f>
        <v>0</v>
      </c>
      <c r="I294" s="743">
        <f>IF(ISERROR(VLOOKUP(CONCATENATE($B294,"-",$C294),IN_1B!$B$2:$U$2962,7,FALSE))=TRUE,"",VLOOKUP(CONCATENATE($B294,"-",$C294),IN_1B!$B$2:$U$2962,7,FALSE))</f>
        <v>0</v>
      </c>
      <c r="J294" s="744">
        <f>IF(ISERROR(VLOOKUP(CONCATENATE($B294,"-",$C294),IN_1B!$B$2:$U$2962,8,FALSE))=TRUE,"",VLOOKUP(CONCATENATE($B294,"-",$C294),IN_1B!$B$2:$U$2962,8,FALSE))</f>
        <v>0</v>
      </c>
      <c r="K294" s="743">
        <f>IF(ISERROR(VLOOKUP(CONCATENATE($B294,"-",$C294),IN_1B!$B$2:$U$2962,9,FALSE))=TRUE,"",VLOOKUP(CONCATENATE($B294,"-",$C294),IN_1B!$B$2:$U$2962,9,FALSE))</f>
        <v>0</v>
      </c>
      <c r="L294" s="744">
        <f>IF(ISERROR(VLOOKUP(CONCATENATE($B294,"-",$C294),IN_1B!$B$2:$U$2962,10,FALSE))=TRUE,"",VLOOKUP(CONCATENATE($B294,"-",$C294),IN_1B!$B$2:$U$2962,10,FALSE))</f>
        <v>0</v>
      </c>
      <c r="M294" s="662">
        <f t="shared" si="51"/>
        <v>0</v>
      </c>
      <c r="N294" s="663">
        <f t="shared" si="51"/>
        <v>0</v>
      </c>
    </row>
    <row r="295" spans="1:14">
      <c r="A295" s="659" t="s">
        <v>1244</v>
      </c>
      <c r="B295" s="660" t="s">
        <v>1245</v>
      </c>
      <c r="C295" s="664">
        <v>7</v>
      </c>
      <c r="D295" s="1571" t="str">
        <f t="shared" si="52"/>
        <v/>
      </c>
      <c r="E295" s="743">
        <f>IF(ISERROR(VLOOKUP(CONCATENATE($B295,"-",$C295),IN_1B!$B$2:$U$2962,3,FALSE))=TRUE,"",VLOOKUP(CONCATENATE($B295,"-",$C295),IN_1B!$B$2:$U$2962,3,FALSE))</f>
        <v>0</v>
      </c>
      <c r="F295" s="744">
        <f>IF(ISERROR(VLOOKUP(CONCATENATE($B295,"-",$C295),IN_1B!$B$2:$U$2962,4,FALSE))=TRUE,"",VLOOKUP(CONCATENATE($B295,"-",$C295),IN_1B!$B$2:$U$2962,4,FALSE))</f>
        <v>0</v>
      </c>
      <c r="G295" s="743">
        <f>IF(ISERROR(VLOOKUP(CONCATENATE($B295,"-",$C295),IN_1B!$B$2:$U$2962,5,FALSE))=TRUE,"",VLOOKUP(CONCATENATE($B295,"-",$C295),IN_1B!$B$2:$U$2962,5,FALSE))</f>
        <v>0</v>
      </c>
      <c r="H295" s="744">
        <f>IF(ISERROR(VLOOKUP(CONCATENATE($B295,"-",$C295),IN_1B!$B$2:$U$2962,6,FALSE))=TRUE,"",VLOOKUP(CONCATENATE($B295,"-",$C295),IN_1B!$B$2:$U$2962,6,FALSE))</f>
        <v>0</v>
      </c>
      <c r="I295" s="743">
        <f>IF(ISERROR(VLOOKUP(CONCATENATE($B295,"-",$C295),IN_1B!$B$2:$U$2962,7,FALSE))=TRUE,"",VLOOKUP(CONCATENATE($B295,"-",$C295),IN_1B!$B$2:$U$2962,7,FALSE))</f>
        <v>0</v>
      </c>
      <c r="J295" s="744">
        <f>IF(ISERROR(VLOOKUP(CONCATENATE($B295,"-",$C295),IN_1B!$B$2:$U$2962,8,FALSE))=TRUE,"",VLOOKUP(CONCATENATE($B295,"-",$C295),IN_1B!$B$2:$U$2962,8,FALSE))</f>
        <v>0</v>
      </c>
      <c r="K295" s="743">
        <f>IF(ISERROR(VLOOKUP(CONCATENATE($B295,"-",$C295),IN_1B!$B$2:$U$2962,9,FALSE))=TRUE,"",VLOOKUP(CONCATENATE($B295,"-",$C295),IN_1B!$B$2:$U$2962,9,FALSE))</f>
        <v>0</v>
      </c>
      <c r="L295" s="744">
        <f>IF(ISERROR(VLOOKUP(CONCATENATE($B295,"-",$C295),IN_1B!$B$2:$U$2962,10,FALSE))=TRUE,"",VLOOKUP(CONCATENATE($B295,"-",$C295),IN_1B!$B$2:$U$2962,10,FALSE))</f>
        <v>0</v>
      </c>
      <c r="M295" s="662">
        <f t="shared" si="51"/>
        <v>0</v>
      </c>
      <c r="N295" s="663">
        <f t="shared" si="51"/>
        <v>0</v>
      </c>
    </row>
    <row r="296" spans="1:14">
      <c r="A296" s="659" t="s">
        <v>1246</v>
      </c>
      <c r="B296" s="660" t="s">
        <v>1247</v>
      </c>
      <c r="C296" s="664">
        <v>7</v>
      </c>
      <c r="D296" s="1571" t="str">
        <f t="shared" si="52"/>
        <v/>
      </c>
      <c r="E296" s="743">
        <f>IF(ISERROR(VLOOKUP(CONCATENATE($B296,"-",$C296),IN_1B!$B$2:$U$2962,3,FALSE))=TRUE,"",VLOOKUP(CONCATENATE($B296,"-",$C296),IN_1B!$B$2:$U$2962,3,FALSE))</f>
        <v>0</v>
      </c>
      <c r="F296" s="744">
        <f>IF(ISERROR(VLOOKUP(CONCATENATE($B296,"-",$C296),IN_1B!$B$2:$U$2962,4,FALSE))=TRUE,"",VLOOKUP(CONCATENATE($B296,"-",$C296),IN_1B!$B$2:$U$2962,4,FALSE))</f>
        <v>0</v>
      </c>
      <c r="G296" s="743">
        <f>IF(ISERROR(VLOOKUP(CONCATENATE($B296,"-",$C296),IN_1B!$B$2:$U$2962,5,FALSE))=TRUE,"",VLOOKUP(CONCATENATE($B296,"-",$C296),IN_1B!$B$2:$U$2962,5,FALSE))</f>
        <v>0</v>
      </c>
      <c r="H296" s="744">
        <f>IF(ISERROR(VLOOKUP(CONCATENATE($B296,"-",$C296),IN_1B!$B$2:$U$2962,6,FALSE))=TRUE,"",VLOOKUP(CONCATENATE($B296,"-",$C296),IN_1B!$B$2:$U$2962,6,FALSE))</f>
        <v>0</v>
      </c>
      <c r="I296" s="743">
        <f>IF(ISERROR(VLOOKUP(CONCATENATE($B296,"-",$C296),IN_1B!$B$2:$U$2962,7,FALSE))=TRUE,"",VLOOKUP(CONCATENATE($B296,"-",$C296),IN_1B!$B$2:$U$2962,7,FALSE))</f>
        <v>0</v>
      </c>
      <c r="J296" s="744">
        <f>IF(ISERROR(VLOOKUP(CONCATENATE($B296,"-",$C296),IN_1B!$B$2:$U$2962,8,FALSE))=TRUE,"",VLOOKUP(CONCATENATE($B296,"-",$C296),IN_1B!$B$2:$U$2962,8,FALSE))</f>
        <v>0</v>
      </c>
      <c r="K296" s="743">
        <f>IF(ISERROR(VLOOKUP(CONCATENATE($B296,"-",$C296),IN_1B!$B$2:$U$2962,9,FALSE))=TRUE,"",VLOOKUP(CONCATENATE($B296,"-",$C296),IN_1B!$B$2:$U$2962,9,FALSE))</f>
        <v>0</v>
      </c>
      <c r="L296" s="744">
        <f>IF(ISERROR(VLOOKUP(CONCATENATE($B296,"-",$C296),IN_1B!$B$2:$U$2962,10,FALSE))=TRUE,"",VLOOKUP(CONCATENATE($B296,"-",$C296),IN_1B!$B$2:$U$2962,10,FALSE))</f>
        <v>0</v>
      </c>
      <c r="M296" s="662">
        <f t="shared" si="51"/>
        <v>0</v>
      </c>
      <c r="N296" s="663">
        <f t="shared" si="51"/>
        <v>0</v>
      </c>
    </row>
    <row r="297" spans="1:14">
      <c r="A297" s="659" t="s">
        <v>1248</v>
      </c>
      <c r="B297" s="660" t="s">
        <v>1249</v>
      </c>
      <c r="C297" s="665">
        <v>7</v>
      </c>
      <c r="D297" s="1571" t="str">
        <f t="shared" si="52"/>
        <v/>
      </c>
      <c r="E297" s="743">
        <f>IF(ISERROR(VLOOKUP(CONCATENATE($B297,"-",$C297),IN_1B!$B$2:$U$2962,3,FALSE))=TRUE,"",VLOOKUP(CONCATENATE($B297,"-",$C297),IN_1B!$B$2:$U$2962,3,FALSE))</f>
        <v>0</v>
      </c>
      <c r="F297" s="744">
        <f>IF(ISERROR(VLOOKUP(CONCATENATE($B297,"-",$C297),IN_1B!$B$2:$U$2962,4,FALSE))=TRUE,"",VLOOKUP(CONCATENATE($B297,"-",$C297),IN_1B!$B$2:$U$2962,4,FALSE))</f>
        <v>0</v>
      </c>
      <c r="G297" s="743">
        <f>IF(ISERROR(VLOOKUP(CONCATENATE($B297,"-",$C297),IN_1B!$B$2:$U$2962,5,FALSE))=TRUE,"",VLOOKUP(CONCATENATE($B297,"-",$C297),IN_1B!$B$2:$U$2962,5,FALSE))</f>
        <v>0</v>
      </c>
      <c r="H297" s="744">
        <f>IF(ISERROR(VLOOKUP(CONCATENATE($B297,"-",$C297),IN_1B!$B$2:$U$2962,6,FALSE))=TRUE,"",VLOOKUP(CONCATENATE($B297,"-",$C297),IN_1B!$B$2:$U$2962,6,FALSE))</f>
        <v>0</v>
      </c>
      <c r="I297" s="743">
        <f>IF(ISERROR(VLOOKUP(CONCATENATE($B297,"-",$C297),IN_1B!$B$2:$U$2962,7,FALSE))=TRUE,"",VLOOKUP(CONCATENATE($B297,"-",$C297),IN_1B!$B$2:$U$2962,7,FALSE))</f>
        <v>0</v>
      </c>
      <c r="J297" s="744">
        <f>IF(ISERROR(VLOOKUP(CONCATENATE($B297,"-",$C297),IN_1B!$B$2:$U$2962,8,FALSE))=TRUE,"",VLOOKUP(CONCATENATE($B297,"-",$C297),IN_1B!$B$2:$U$2962,8,FALSE))</f>
        <v>0</v>
      </c>
      <c r="K297" s="743">
        <f>IF(ISERROR(VLOOKUP(CONCATENATE($B297,"-",$C297),IN_1B!$B$2:$U$2962,9,FALSE))=TRUE,"",VLOOKUP(CONCATENATE($B297,"-",$C297),IN_1B!$B$2:$U$2962,9,FALSE))</f>
        <v>0</v>
      </c>
      <c r="L297" s="744">
        <f>IF(ISERROR(VLOOKUP(CONCATENATE($B297,"-",$C297),IN_1B!$B$2:$U$2962,10,FALSE))=TRUE,"",VLOOKUP(CONCATENATE($B297,"-",$C297),IN_1B!$B$2:$U$2962,10,FALSE))</f>
        <v>0</v>
      </c>
      <c r="M297" s="662">
        <f t="shared" si="51"/>
        <v>0</v>
      </c>
      <c r="N297" s="663">
        <f t="shared" si="51"/>
        <v>0</v>
      </c>
    </row>
    <row r="298" spans="1:14" ht="15.75" thickBot="1">
      <c r="A298" s="659" t="s">
        <v>1250</v>
      </c>
      <c r="B298" s="665" t="s">
        <v>1251</v>
      </c>
      <c r="C298" s="735">
        <v>7</v>
      </c>
      <c r="D298" s="1571" t="str">
        <f t="shared" si="52"/>
        <v/>
      </c>
      <c r="E298" s="745">
        <f>IF(ISERROR(VLOOKUP(CONCATENATE($B298,"-",$C298),IN_1B!$B$2:$U$2962,3,FALSE))=TRUE,"",VLOOKUP(CONCATENATE($B298,"-",$C298),IN_1B!$B$2:$U$2962,3,FALSE))</f>
        <v>0</v>
      </c>
      <c r="F298" s="746">
        <f>IF(ISERROR(VLOOKUP(CONCATENATE($B298,"-",$C298),IN_1B!$B$2:$U$2962,4,FALSE))=TRUE,"",VLOOKUP(CONCATENATE($B298,"-",$C298),IN_1B!$B$2:$U$2962,4,FALSE))</f>
        <v>0</v>
      </c>
      <c r="G298" s="745">
        <f>IF(ISERROR(VLOOKUP(CONCATENATE($B298,"-",$C298),IN_1B!$B$2:$U$2962,5,FALSE))=TRUE,"",VLOOKUP(CONCATENATE($B298,"-",$C298),IN_1B!$B$2:$U$2962,5,FALSE))</f>
        <v>0</v>
      </c>
      <c r="H298" s="746">
        <f>IF(ISERROR(VLOOKUP(CONCATENATE($B298,"-",$C298),IN_1B!$B$2:$U$2962,6,FALSE))=TRUE,"",VLOOKUP(CONCATENATE($B298,"-",$C298),IN_1B!$B$2:$U$2962,6,FALSE))</f>
        <v>0</v>
      </c>
      <c r="I298" s="745">
        <f>IF(ISERROR(VLOOKUP(CONCATENATE($B298,"-",$C298),IN_1B!$B$2:$U$2962,7,FALSE))=TRUE,"",VLOOKUP(CONCATENATE($B298,"-",$C298),IN_1B!$B$2:$U$2962,7,FALSE))</f>
        <v>0</v>
      </c>
      <c r="J298" s="746">
        <f>IF(ISERROR(VLOOKUP(CONCATENATE($B298,"-",$C298),IN_1B!$B$2:$U$2962,8,FALSE))=TRUE,"",VLOOKUP(CONCATENATE($B298,"-",$C298),IN_1B!$B$2:$U$2962,8,FALSE))</f>
        <v>0</v>
      </c>
      <c r="K298" s="745">
        <f>IF(ISERROR(VLOOKUP(CONCATENATE($B298,"-",$C298),IN_1B!$B$2:$U$2962,9,FALSE))=TRUE,"",VLOOKUP(CONCATENATE($B298,"-",$C298),IN_1B!$B$2:$U$2962,9,FALSE))</f>
        <v>0</v>
      </c>
      <c r="L298" s="746">
        <f>IF(ISERROR(VLOOKUP(CONCATENATE($B298,"-",$C298),IN_1B!$B$2:$U$2962,10,FALSE))=TRUE,"",VLOOKUP(CONCATENATE($B298,"-",$C298),IN_1B!$B$2:$U$2962,10,FALSE))</f>
        <v>0</v>
      </c>
      <c r="M298" s="666">
        <f t="shared" si="51"/>
        <v>0</v>
      </c>
      <c r="N298" s="667">
        <f t="shared" si="51"/>
        <v>0</v>
      </c>
    </row>
    <row r="299" spans="1:14" ht="15.75" thickBot="1">
      <c r="A299" s="668" t="s">
        <v>1252</v>
      </c>
      <c r="B299" s="669"/>
      <c r="C299" s="736"/>
      <c r="D299" s="1571"/>
      <c r="E299" s="747"/>
      <c r="F299" s="602"/>
      <c r="G299" s="602"/>
      <c r="H299" s="602"/>
      <c r="I299" s="602"/>
      <c r="J299" s="602"/>
      <c r="K299" s="602"/>
      <c r="L299" s="602"/>
      <c r="M299" s="671"/>
      <c r="N299" s="672"/>
    </row>
    <row r="300" spans="1:14">
      <c r="A300" s="653" t="s">
        <v>1253</v>
      </c>
      <c r="B300" s="654" t="s">
        <v>1254</v>
      </c>
      <c r="C300" s="735">
        <v>7</v>
      </c>
      <c r="D300" s="1571" t="str">
        <f t="shared" ref="D300:D305" si="53">CONCATENATE(D$285)</f>
        <v/>
      </c>
      <c r="E300" s="741">
        <f>IF(ISERROR(VLOOKUP(CONCATENATE($B300,"-",$C300),IN_1B!$B$2:$U$2962,3,FALSE))=TRUE,"",VLOOKUP(CONCATENATE($B300,"-",$C300),IN_1B!$B$2:$U$2962,3,FALSE))</f>
        <v>0</v>
      </c>
      <c r="F300" s="742">
        <f>IF(ISERROR(VLOOKUP(CONCATENATE($B300,"-",$C300),IN_1B!$B$2:$U$2962,4,FALSE))=TRUE,"",VLOOKUP(CONCATENATE($B300,"-",$C300),IN_1B!$B$2:$U$2962,4,FALSE))</f>
        <v>0</v>
      </c>
      <c r="G300" s="741">
        <f>IF(ISERROR(VLOOKUP(CONCATENATE($B300,"-",$C300),IN_1B!$B$2:$U$2962,5,FALSE))=TRUE,"",VLOOKUP(CONCATENATE($B300,"-",$C300),IN_1B!$B$2:$U$2962,5,FALSE))</f>
        <v>0</v>
      </c>
      <c r="H300" s="742">
        <f>IF(ISERROR(VLOOKUP(CONCATENATE($B300,"-",$C300),IN_1B!$B$2:$U$2962,6,FALSE))=TRUE,"",VLOOKUP(CONCATENATE($B300,"-",$C300),IN_1B!$B$2:$U$2962,6,FALSE))</f>
        <v>0</v>
      </c>
      <c r="I300" s="741">
        <f>IF(ISERROR(VLOOKUP(CONCATENATE($B300,"-",$C300),IN_1B!$B$2:$U$2962,7,FALSE))=TRUE,"",VLOOKUP(CONCATENATE($B300,"-",$C300),IN_1B!$B$2:$U$2962,7,FALSE))</f>
        <v>0</v>
      </c>
      <c r="J300" s="742">
        <f>IF(ISERROR(VLOOKUP(CONCATENATE($B300,"-",$C300),IN_1B!$B$2:$U$2962,8,FALSE))=TRUE,"",VLOOKUP(CONCATENATE($B300,"-",$C300),IN_1B!$B$2:$U$2962,8,FALSE))</f>
        <v>0</v>
      </c>
      <c r="K300" s="741">
        <f>IF(ISERROR(VLOOKUP(CONCATENATE($B300,"-",$C300),IN_1B!$B$2:$U$2962,9,FALSE))=TRUE,"",VLOOKUP(CONCATENATE($B300,"-",$C300),IN_1B!$B$2:$U$2962,9,FALSE))</f>
        <v>0</v>
      </c>
      <c r="L300" s="742">
        <f>IF(ISERROR(VLOOKUP(CONCATENATE($B300,"-",$C300),IN_1B!$B$2:$U$2962,10,FALSE))=TRUE,"",VLOOKUP(CONCATENATE($B300,"-",$C300),IN_1B!$B$2:$U$2962,10,FALSE))</f>
        <v>0</v>
      </c>
      <c r="M300" s="656">
        <f t="shared" ref="M300:N305" si="54">E300+G300</f>
        <v>0</v>
      </c>
      <c r="N300" s="657">
        <f t="shared" si="54"/>
        <v>0</v>
      </c>
    </row>
    <row r="301" spans="1:14">
      <c r="A301" s="659" t="s">
        <v>1255</v>
      </c>
      <c r="B301" s="660" t="s">
        <v>1256</v>
      </c>
      <c r="C301" s="661">
        <v>7</v>
      </c>
      <c r="D301" s="1571" t="str">
        <f t="shared" si="53"/>
        <v/>
      </c>
      <c r="E301" s="743">
        <f>IF(ISERROR(VLOOKUP(CONCATENATE($B301,"-",$C301),IN_1B!$B$2:$U$2962,3,FALSE))=TRUE,"",VLOOKUP(CONCATENATE($B301,"-",$C301),IN_1B!$B$2:$U$2962,3,FALSE))</f>
        <v>0</v>
      </c>
      <c r="F301" s="744">
        <f>IF(ISERROR(VLOOKUP(CONCATENATE($B301,"-",$C301),IN_1B!$B$2:$U$2962,4,FALSE))=TRUE,"",VLOOKUP(CONCATENATE($B301,"-",$C301),IN_1B!$B$2:$U$2962,4,FALSE))</f>
        <v>0</v>
      </c>
      <c r="G301" s="743">
        <f>IF(ISERROR(VLOOKUP(CONCATENATE($B301,"-",$C301),IN_1B!$B$2:$U$2962,5,FALSE))=TRUE,"",VLOOKUP(CONCATENATE($B301,"-",$C301),IN_1B!$B$2:$U$2962,5,FALSE))</f>
        <v>0</v>
      </c>
      <c r="H301" s="744">
        <f>IF(ISERROR(VLOOKUP(CONCATENATE($B301,"-",$C301),IN_1B!$B$2:$U$2962,6,FALSE))=TRUE,"",VLOOKUP(CONCATENATE($B301,"-",$C301),IN_1B!$B$2:$U$2962,6,FALSE))</f>
        <v>0</v>
      </c>
      <c r="I301" s="743">
        <f>IF(ISERROR(VLOOKUP(CONCATENATE($B301,"-",$C301),IN_1B!$B$2:$U$2962,7,FALSE))=TRUE,"",VLOOKUP(CONCATENATE($B301,"-",$C301),IN_1B!$B$2:$U$2962,7,FALSE))</f>
        <v>0</v>
      </c>
      <c r="J301" s="744">
        <f>IF(ISERROR(VLOOKUP(CONCATENATE($B301,"-",$C301),IN_1B!$B$2:$U$2962,8,FALSE))=TRUE,"",VLOOKUP(CONCATENATE($B301,"-",$C301),IN_1B!$B$2:$U$2962,8,FALSE))</f>
        <v>0</v>
      </c>
      <c r="K301" s="743">
        <f>IF(ISERROR(VLOOKUP(CONCATENATE($B301,"-",$C301),IN_1B!$B$2:$U$2962,9,FALSE))=TRUE,"",VLOOKUP(CONCATENATE($B301,"-",$C301),IN_1B!$B$2:$U$2962,9,FALSE))</f>
        <v>0</v>
      </c>
      <c r="L301" s="744">
        <f>IF(ISERROR(VLOOKUP(CONCATENATE($B301,"-",$C301),IN_1B!$B$2:$U$2962,10,FALSE))=TRUE,"",VLOOKUP(CONCATENATE($B301,"-",$C301),IN_1B!$B$2:$U$2962,10,FALSE))</f>
        <v>0</v>
      </c>
      <c r="M301" s="662">
        <f t="shared" si="54"/>
        <v>0</v>
      </c>
      <c r="N301" s="663">
        <f t="shared" si="54"/>
        <v>0</v>
      </c>
    </row>
    <row r="302" spans="1:14">
      <c r="A302" s="659" t="s">
        <v>1257</v>
      </c>
      <c r="B302" s="660" t="s">
        <v>1258</v>
      </c>
      <c r="C302" s="664">
        <v>7</v>
      </c>
      <c r="D302" s="1571" t="str">
        <f t="shared" si="53"/>
        <v/>
      </c>
      <c r="E302" s="743">
        <f>IF(ISERROR(VLOOKUP(CONCATENATE($B302,"-",$C302),IN_1B!$B$2:$U$2962,3,FALSE))=TRUE,"",VLOOKUP(CONCATENATE($B302,"-",$C302),IN_1B!$B$2:$U$2962,3,FALSE))</f>
        <v>0</v>
      </c>
      <c r="F302" s="744">
        <f>IF(ISERROR(VLOOKUP(CONCATENATE($B302,"-",$C302),IN_1B!$B$2:$U$2962,4,FALSE))=TRUE,"",VLOOKUP(CONCATENATE($B302,"-",$C302),IN_1B!$B$2:$U$2962,4,FALSE))</f>
        <v>0</v>
      </c>
      <c r="G302" s="743">
        <f>IF(ISERROR(VLOOKUP(CONCATENATE($B302,"-",$C302),IN_1B!$B$2:$U$2962,5,FALSE))=TRUE,"",VLOOKUP(CONCATENATE($B302,"-",$C302),IN_1B!$B$2:$U$2962,5,FALSE))</f>
        <v>0</v>
      </c>
      <c r="H302" s="744">
        <f>IF(ISERROR(VLOOKUP(CONCATENATE($B302,"-",$C302),IN_1B!$B$2:$U$2962,6,FALSE))=TRUE,"",VLOOKUP(CONCATENATE($B302,"-",$C302),IN_1B!$B$2:$U$2962,6,FALSE))</f>
        <v>0</v>
      </c>
      <c r="I302" s="743">
        <f>IF(ISERROR(VLOOKUP(CONCATENATE($B302,"-",$C302),IN_1B!$B$2:$U$2962,7,FALSE))=TRUE,"",VLOOKUP(CONCATENATE($B302,"-",$C302),IN_1B!$B$2:$U$2962,7,FALSE))</f>
        <v>0</v>
      </c>
      <c r="J302" s="744">
        <f>IF(ISERROR(VLOOKUP(CONCATENATE($B302,"-",$C302),IN_1B!$B$2:$U$2962,8,FALSE))=TRUE,"",VLOOKUP(CONCATENATE($B302,"-",$C302),IN_1B!$B$2:$U$2962,8,FALSE))</f>
        <v>0</v>
      </c>
      <c r="K302" s="743">
        <f>IF(ISERROR(VLOOKUP(CONCATENATE($B302,"-",$C302),IN_1B!$B$2:$U$2962,9,FALSE))=TRUE,"",VLOOKUP(CONCATENATE($B302,"-",$C302),IN_1B!$B$2:$U$2962,9,FALSE))</f>
        <v>0</v>
      </c>
      <c r="L302" s="744">
        <f>IF(ISERROR(VLOOKUP(CONCATENATE($B302,"-",$C302),IN_1B!$B$2:$U$2962,10,FALSE))=TRUE,"",VLOOKUP(CONCATENATE($B302,"-",$C302),IN_1B!$B$2:$U$2962,10,FALSE))</f>
        <v>0</v>
      </c>
      <c r="M302" s="662">
        <f t="shared" si="54"/>
        <v>0</v>
      </c>
      <c r="N302" s="663">
        <f t="shared" si="54"/>
        <v>0</v>
      </c>
    </row>
    <row r="303" spans="1:14">
      <c r="A303" s="659" t="s">
        <v>1259</v>
      </c>
      <c r="B303" s="660" t="s">
        <v>1260</v>
      </c>
      <c r="C303" s="664">
        <v>7</v>
      </c>
      <c r="D303" s="1571" t="str">
        <f t="shared" si="53"/>
        <v/>
      </c>
      <c r="E303" s="743">
        <f>IF(ISERROR(VLOOKUP(CONCATENATE($B303,"-",$C303),IN_1B!$B$2:$U$2962,3,FALSE))=TRUE,"",VLOOKUP(CONCATENATE($B303,"-",$C303),IN_1B!$B$2:$U$2962,3,FALSE))</f>
        <v>0</v>
      </c>
      <c r="F303" s="744">
        <f>IF(ISERROR(VLOOKUP(CONCATENATE($B303,"-",$C303),IN_1B!$B$2:$U$2962,4,FALSE))=TRUE,"",VLOOKUP(CONCATENATE($B303,"-",$C303),IN_1B!$B$2:$U$2962,4,FALSE))</f>
        <v>0</v>
      </c>
      <c r="G303" s="743">
        <f>IF(ISERROR(VLOOKUP(CONCATENATE($B303,"-",$C303),IN_1B!$B$2:$U$2962,5,FALSE))=TRUE,"",VLOOKUP(CONCATENATE($B303,"-",$C303),IN_1B!$B$2:$U$2962,5,FALSE))</f>
        <v>0</v>
      </c>
      <c r="H303" s="744">
        <f>IF(ISERROR(VLOOKUP(CONCATENATE($B303,"-",$C303),IN_1B!$B$2:$U$2962,6,FALSE))=TRUE,"",VLOOKUP(CONCATENATE($B303,"-",$C303),IN_1B!$B$2:$U$2962,6,FALSE))</f>
        <v>0</v>
      </c>
      <c r="I303" s="743">
        <f>IF(ISERROR(VLOOKUP(CONCATENATE($B303,"-",$C303),IN_1B!$B$2:$U$2962,7,FALSE))=TRUE,"",VLOOKUP(CONCATENATE($B303,"-",$C303),IN_1B!$B$2:$U$2962,7,FALSE))</f>
        <v>0</v>
      </c>
      <c r="J303" s="744">
        <f>IF(ISERROR(VLOOKUP(CONCATENATE($B303,"-",$C303),IN_1B!$B$2:$U$2962,8,FALSE))=TRUE,"",VLOOKUP(CONCATENATE($B303,"-",$C303),IN_1B!$B$2:$U$2962,8,FALSE))</f>
        <v>0</v>
      </c>
      <c r="K303" s="743">
        <f>IF(ISERROR(VLOOKUP(CONCATENATE($B303,"-",$C303),IN_1B!$B$2:$U$2962,9,FALSE))=TRUE,"",VLOOKUP(CONCATENATE($B303,"-",$C303),IN_1B!$B$2:$U$2962,9,FALSE))</f>
        <v>0</v>
      </c>
      <c r="L303" s="744">
        <f>IF(ISERROR(VLOOKUP(CONCATENATE($B303,"-",$C303),IN_1B!$B$2:$U$2962,10,FALSE))=TRUE,"",VLOOKUP(CONCATENATE($B303,"-",$C303),IN_1B!$B$2:$U$2962,10,FALSE))</f>
        <v>0</v>
      </c>
      <c r="M303" s="662">
        <f t="shared" si="54"/>
        <v>0</v>
      </c>
      <c r="N303" s="663">
        <f t="shared" si="54"/>
        <v>0</v>
      </c>
    </row>
    <row r="304" spans="1:14">
      <c r="A304" s="659" t="s">
        <v>1261</v>
      </c>
      <c r="B304" s="660" t="s">
        <v>1262</v>
      </c>
      <c r="C304" s="664">
        <v>7</v>
      </c>
      <c r="D304" s="1571" t="str">
        <f t="shared" si="53"/>
        <v/>
      </c>
      <c r="E304" s="743">
        <f>IF(ISERROR(VLOOKUP(CONCATENATE($B304,"-",$C304),IN_1B!$B$2:$U$2962,3,FALSE))=TRUE,"",VLOOKUP(CONCATENATE($B304,"-",$C304),IN_1B!$B$2:$U$2962,3,FALSE))</f>
        <v>0</v>
      </c>
      <c r="F304" s="744">
        <f>IF(ISERROR(VLOOKUP(CONCATENATE($B304,"-",$C304),IN_1B!$B$2:$U$2962,4,FALSE))=TRUE,"",VLOOKUP(CONCATENATE($B304,"-",$C304),IN_1B!$B$2:$U$2962,4,FALSE))</f>
        <v>0</v>
      </c>
      <c r="G304" s="743">
        <f>IF(ISERROR(VLOOKUP(CONCATENATE($B304,"-",$C304),IN_1B!$B$2:$U$2962,5,FALSE))=TRUE,"",VLOOKUP(CONCATENATE($B304,"-",$C304),IN_1B!$B$2:$U$2962,5,FALSE))</f>
        <v>0</v>
      </c>
      <c r="H304" s="744">
        <f>IF(ISERROR(VLOOKUP(CONCATENATE($B304,"-",$C304),IN_1B!$B$2:$U$2962,6,FALSE))=TRUE,"",VLOOKUP(CONCATENATE($B304,"-",$C304),IN_1B!$B$2:$U$2962,6,FALSE))</f>
        <v>0</v>
      </c>
      <c r="I304" s="743">
        <f>IF(ISERROR(VLOOKUP(CONCATENATE($B304,"-",$C304),IN_1B!$B$2:$U$2962,7,FALSE))=TRUE,"",VLOOKUP(CONCATENATE($B304,"-",$C304),IN_1B!$B$2:$U$2962,7,FALSE))</f>
        <v>0</v>
      </c>
      <c r="J304" s="744">
        <f>IF(ISERROR(VLOOKUP(CONCATENATE($B304,"-",$C304),IN_1B!$B$2:$U$2962,8,FALSE))=TRUE,"",VLOOKUP(CONCATENATE($B304,"-",$C304),IN_1B!$B$2:$U$2962,8,FALSE))</f>
        <v>0</v>
      </c>
      <c r="K304" s="743">
        <f>IF(ISERROR(VLOOKUP(CONCATENATE($B304,"-",$C304),IN_1B!$B$2:$U$2962,9,FALSE))=TRUE,"",VLOOKUP(CONCATENATE($B304,"-",$C304),IN_1B!$B$2:$U$2962,9,FALSE))</f>
        <v>0</v>
      </c>
      <c r="L304" s="744">
        <f>IF(ISERROR(VLOOKUP(CONCATENATE($B304,"-",$C304),IN_1B!$B$2:$U$2962,10,FALSE))=TRUE,"",VLOOKUP(CONCATENATE($B304,"-",$C304),IN_1B!$B$2:$U$2962,10,FALSE))</f>
        <v>0</v>
      </c>
      <c r="M304" s="662">
        <f t="shared" si="54"/>
        <v>0</v>
      </c>
      <c r="N304" s="663">
        <f t="shared" si="54"/>
        <v>0</v>
      </c>
    </row>
    <row r="305" spans="1:14" ht="15.75" thickBot="1">
      <c r="A305" s="659" t="s">
        <v>1263</v>
      </c>
      <c r="B305" s="673" t="s">
        <v>1264</v>
      </c>
      <c r="C305" s="665">
        <v>7</v>
      </c>
      <c r="D305" s="1571" t="str">
        <f t="shared" si="53"/>
        <v/>
      </c>
      <c r="E305" s="745">
        <f>IF(ISERROR(VLOOKUP(CONCATENATE($B305,"-",$C305),IN_1B!$B$2:$U$2962,3,FALSE))=TRUE,"",VLOOKUP(CONCATENATE($B305,"-",$C305),IN_1B!$B$2:$U$2962,3,FALSE))</f>
        <v>0</v>
      </c>
      <c r="F305" s="746">
        <f>IF(ISERROR(VLOOKUP(CONCATENATE($B305,"-",$C305),IN_1B!$B$2:$U$2962,4,FALSE))=TRUE,"",VLOOKUP(CONCATENATE($B305,"-",$C305),IN_1B!$B$2:$U$2962,4,FALSE))</f>
        <v>0</v>
      </c>
      <c r="G305" s="745">
        <f>IF(ISERROR(VLOOKUP(CONCATENATE($B305,"-",$C305),IN_1B!$B$2:$U$2962,5,FALSE))=TRUE,"",VLOOKUP(CONCATENATE($B305,"-",$C305),IN_1B!$B$2:$U$2962,5,FALSE))</f>
        <v>0</v>
      </c>
      <c r="H305" s="746">
        <f>IF(ISERROR(VLOOKUP(CONCATENATE($B305,"-",$C305),IN_1B!$B$2:$U$2962,6,FALSE))=TRUE,"",VLOOKUP(CONCATENATE($B305,"-",$C305),IN_1B!$B$2:$U$2962,6,FALSE))</f>
        <v>0</v>
      </c>
      <c r="I305" s="745">
        <f>IF(ISERROR(VLOOKUP(CONCATENATE($B305,"-",$C305),IN_1B!$B$2:$U$2962,7,FALSE))=TRUE,"",VLOOKUP(CONCATENATE($B305,"-",$C305),IN_1B!$B$2:$U$2962,7,FALSE))</f>
        <v>0</v>
      </c>
      <c r="J305" s="746">
        <f>IF(ISERROR(VLOOKUP(CONCATENATE($B305,"-",$C305),IN_1B!$B$2:$U$2962,8,FALSE))=TRUE,"",VLOOKUP(CONCATENATE($B305,"-",$C305),IN_1B!$B$2:$U$2962,8,FALSE))</f>
        <v>0</v>
      </c>
      <c r="K305" s="745">
        <f>IF(ISERROR(VLOOKUP(CONCATENATE($B305,"-",$C305),IN_1B!$B$2:$U$2962,9,FALSE))=TRUE,"",VLOOKUP(CONCATENATE($B305,"-",$C305),IN_1B!$B$2:$U$2962,9,FALSE))</f>
        <v>0</v>
      </c>
      <c r="L305" s="746">
        <f>IF(ISERROR(VLOOKUP(CONCATENATE($B305,"-",$C305),IN_1B!$B$2:$U$2962,10,FALSE))=TRUE,"",VLOOKUP(CONCATENATE($B305,"-",$C305),IN_1B!$B$2:$U$2962,10,FALSE))</f>
        <v>0</v>
      </c>
      <c r="M305" s="666">
        <f t="shared" si="54"/>
        <v>0</v>
      </c>
      <c r="N305" s="667">
        <f t="shared" si="54"/>
        <v>0</v>
      </c>
    </row>
    <row r="306" spans="1:14" ht="15.75" thickBot="1">
      <c r="A306" s="674" t="s">
        <v>1265</v>
      </c>
      <c r="B306" s="675"/>
      <c r="C306" s="676"/>
      <c r="D306" s="1571"/>
      <c r="E306" s="747"/>
      <c r="F306" s="602"/>
      <c r="G306" s="602"/>
      <c r="H306" s="602"/>
      <c r="I306" s="602"/>
      <c r="J306" s="602"/>
      <c r="K306" s="602"/>
      <c r="L306" s="602"/>
      <c r="M306" s="671"/>
      <c r="N306" s="672"/>
    </row>
    <row r="307" spans="1:14">
      <c r="A307" s="653" t="s">
        <v>1266</v>
      </c>
      <c r="B307" s="677" t="s">
        <v>1267</v>
      </c>
      <c r="C307" s="661">
        <v>7</v>
      </c>
      <c r="D307" s="1571" t="str">
        <f t="shared" ref="D307:D317" si="55">CONCATENATE(D$285)</f>
        <v/>
      </c>
      <c r="E307" s="741">
        <f>IF(ISERROR(VLOOKUP(CONCATENATE($B307,"-",$C307),IN_1B!$B$2:$U$2962,3,FALSE))=TRUE,"",VLOOKUP(CONCATENATE($B307,"-",$C307),IN_1B!$B$2:$U$2962,3,FALSE))</f>
        <v>0</v>
      </c>
      <c r="F307" s="742">
        <f>IF(ISERROR(VLOOKUP(CONCATENATE($B307,"-",$C307),IN_1B!$B$2:$U$2962,4,FALSE))=TRUE,"",VLOOKUP(CONCATENATE($B307,"-",$C307),IN_1B!$B$2:$U$2962,4,FALSE))</f>
        <v>0</v>
      </c>
      <c r="G307" s="741">
        <f>IF(ISERROR(VLOOKUP(CONCATENATE($B307,"-",$C307),IN_1B!$B$2:$U$2962,5,FALSE))=TRUE,"",VLOOKUP(CONCATENATE($B307,"-",$C307),IN_1B!$B$2:$U$2962,5,FALSE))</f>
        <v>0</v>
      </c>
      <c r="H307" s="742">
        <f>IF(ISERROR(VLOOKUP(CONCATENATE($B307,"-",$C307),IN_1B!$B$2:$U$2962,6,FALSE))=TRUE,"",VLOOKUP(CONCATENATE($B307,"-",$C307),IN_1B!$B$2:$U$2962,6,FALSE))</f>
        <v>0</v>
      </c>
      <c r="I307" s="741">
        <f>IF(ISERROR(VLOOKUP(CONCATENATE($B307,"-",$C307),IN_1B!$B$2:$U$2962,7,FALSE))=TRUE,"",VLOOKUP(CONCATENATE($B307,"-",$C307),IN_1B!$B$2:$U$2962,7,FALSE))</f>
        <v>0</v>
      </c>
      <c r="J307" s="742">
        <f>IF(ISERROR(VLOOKUP(CONCATENATE($B307,"-",$C307),IN_1B!$B$2:$U$2962,8,FALSE))=TRUE,"",VLOOKUP(CONCATENATE($B307,"-",$C307),IN_1B!$B$2:$U$2962,8,FALSE))</f>
        <v>0</v>
      </c>
      <c r="K307" s="741">
        <f>IF(ISERROR(VLOOKUP(CONCATENATE($B307,"-",$C307),IN_1B!$B$2:$U$2962,9,FALSE))=TRUE,"",VLOOKUP(CONCATENATE($B307,"-",$C307),IN_1B!$B$2:$U$2962,9,FALSE))</f>
        <v>0</v>
      </c>
      <c r="L307" s="742">
        <f>IF(ISERROR(VLOOKUP(CONCATENATE($B307,"-",$C307),IN_1B!$B$2:$U$2962,10,FALSE))=TRUE,"",VLOOKUP(CONCATENATE($B307,"-",$C307),IN_1B!$B$2:$U$2962,10,FALSE))</f>
        <v>0</v>
      </c>
      <c r="M307" s="656">
        <f t="shared" ref="M307:N317" si="56">E307+G307</f>
        <v>0</v>
      </c>
      <c r="N307" s="657">
        <f t="shared" si="56"/>
        <v>0</v>
      </c>
    </row>
    <row r="308" spans="1:14">
      <c r="A308" s="659" t="s">
        <v>1268</v>
      </c>
      <c r="B308" s="660" t="s">
        <v>1269</v>
      </c>
      <c r="C308" s="664">
        <v>7</v>
      </c>
      <c r="D308" s="1571" t="str">
        <f t="shared" si="55"/>
        <v/>
      </c>
      <c r="E308" s="743">
        <f>IF(ISERROR(VLOOKUP(CONCATENATE($B308,"-",$C308),IN_1B!$B$2:$U$2962,3,FALSE))=TRUE,"",VLOOKUP(CONCATENATE($B308,"-",$C308),IN_1B!$B$2:$U$2962,3,FALSE))</f>
        <v>0</v>
      </c>
      <c r="F308" s="744">
        <f>IF(ISERROR(VLOOKUP(CONCATENATE($B308,"-",$C308),IN_1B!$B$2:$U$2962,4,FALSE))=TRUE,"",VLOOKUP(CONCATENATE($B308,"-",$C308),IN_1B!$B$2:$U$2962,4,FALSE))</f>
        <v>0</v>
      </c>
      <c r="G308" s="743">
        <f>IF(ISERROR(VLOOKUP(CONCATENATE($B308,"-",$C308),IN_1B!$B$2:$U$2962,5,FALSE))=TRUE,"",VLOOKUP(CONCATENATE($B308,"-",$C308),IN_1B!$B$2:$U$2962,5,FALSE))</f>
        <v>0</v>
      </c>
      <c r="H308" s="744">
        <f>IF(ISERROR(VLOOKUP(CONCATENATE($B308,"-",$C308),IN_1B!$B$2:$U$2962,6,FALSE))=TRUE,"",VLOOKUP(CONCATENATE($B308,"-",$C308),IN_1B!$B$2:$U$2962,6,FALSE))</f>
        <v>0</v>
      </c>
      <c r="I308" s="743">
        <f>IF(ISERROR(VLOOKUP(CONCATENATE($B308,"-",$C308),IN_1B!$B$2:$U$2962,7,FALSE))=TRUE,"",VLOOKUP(CONCATENATE($B308,"-",$C308),IN_1B!$B$2:$U$2962,7,FALSE))</f>
        <v>0</v>
      </c>
      <c r="J308" s="744">
        <f>IF(ISERROR(VLOOKUP(CONCATENATE($B308,"-",$C308),IN_1B!$B$2:$U$2962,8,FALSE))=TRUE,"",VLOOKUP(CONCATENATE($B308,"-",$C308),IN_1B!$B$2:$U$2962,8,FALSE))</f>
        <v>0</v>
      </c>
      <c r="K308" s="743">
        <f>IF(ISERROR(VLOOKUP(CONCATENATE($B308,"-",$C308),IN_1B!$B$2:$U$2962,9,FALSE))=TRUE,"",VLOOKUP(CONCATENATE($B308,"-",$C308),IN_1B!$B$2:$U$2962,9,FALSE))</f>
        <v>0</v>
      </c>
      <c r="L308" s="744">
        <f>IF(ISERROR(VLOOKUP(CONCATENATE($B308,"-",$C308),IN_1B!$B$2:$U$2962,10,FALSE))=TRUE,"",VLOOKUP(CONCATENATE($B308,"-",$C308),IN_1B!$B$2:$U$2962,10,FALSE))</f>
        <v>0</v>
      </c>
      <c r="M308" s="662">
        <f t="shared" si="56"/>
        <v>0</v>
      </c>
      <c r="N308" s="663">
        <f t="shared" si="56"/>
        <v>0</v>
      </c>
    </row>
    <row r="309" spans="1:14">
      <c r="A309" s="659" t="s">
        <v>1270</v>
      </c>
      <c r="B309" s="660" t="s">
        <v>1271</v>
      </c>
      <c r="C309" s="664">
        <v>7</v>
      </c>
      <c r="D309" s="1571" t="str">
        <f t="shared" si="55"/>
        <v/>
      </c>
      <c r="E309" s="743">
        <f>IF(ISERROR(VLOOKUP(CONCATENATE($B309,"-",$C309),IN_1B!$B$2:$U$2962,3,FALSE))=TRUE,"",VLOOKUP(CONCATENATE($B309,"-",$C309),IN_1B!$B$2:$U$2962,3,FALSE))</f>
        <v>0</v>
      </c>
      <c r="F309" s="744">
        <f>IF(ISERROR(VLOOKUP(CONCATENATE($B309,"-",$C309),IN_1B!$B$2:$U$2962,4,FALSE))=TRUE,"",VLOOKUP(CONCATENATE($B309,"-",$C309),IN_1B!$B$2:$U$2962,4,FALSE))</f>
        <v>0</v>
      </c>
      <c r="G309" s="743">
        <f>IF(ISERROR(VLOOKUP(CONCATENATE($B309,"-",$C309),IN_1B!$B$2:$U$2962,5,FALSE))=TRUE,"",VLOOKUP(CONCATENATE($B309,"-",$C309),IN_1B!$B$2:$U$2962,5,FALSE))</f>
        <v>0</v>
      </c>
      <c r="H309" s="744">
        <f>IF(ISERROR(VLOOKUP(CONCATENATE($B309,"-",$C309),IN_1B!$B$2:$U$2962,6,FALSE))=TRUE,"",VLOOKUP(CONCATENATE($B309,"-",$C309),IN_1B!$B$2:$U$2962,6,FALSE))</f>
        <v>0</v>
      </c>
      <c r="I309" s="743">
        <f>IF(ISERROR(VLOOKUP(CONCATENATE($B309,"-",$C309),IN_1B!$B$2:$U$2962,7,FALSE))=TRUE,"",VLOOKUP(CONCATENATE($B309,"-",$C309),IN_1B!$B$2:$U$2962,7,FALSE))</f>
        <v>0</v>
      </c>
      <c r="J309" s="744">
        <f>IF(ISERROR(VLOOKUP(CONCATENATE($B309,"-",$C309),IN_1B!$B$2:$U$2962,8,FALSE))=TRUE,"",VLOOKUP(CONCATENATE($B309,"-",$C309),IN_1B!$B$2:$U$2962,8,FALSE))</f>
        <v>0</v>
      </c>
      <c r="K309" s="743">
        <f>IF(ISERROR(VLOOKUP(CONCATENATE($B309,"-",$C309),IN_1B!$B$2:$U$2962,9,FALSE))=TRUE,"",VLOOKUP(CONCATENATE($B309,"-",$C309),IN_1B!$B$2:$U$2962,9,FALSE))</f>
        <v>0</v>
      </c>
      <c r="L309" s="744">
        <f>IF(ISERROR(VLOOKUP(CONCATENATE($B309,"-",$C309),IN_1B!$B$2:$U$2962,10,FALSE))=TRUE,"",VLOOKUP(CONCATENATE($B309,"-",$C309),IN_1B!$B$2:$U$2962,10,FALSE))</f>
        <v>0</v>
      </c>
      <c r="M309" s="662">
        <f t="shared" si="56"/>
        <v>0</v>
      </c>
      <c r="N309" s="663">
        <f t="shared" si="56"/>
        <v>0</v>
      </c>
    </row>
    <row r="310" spans="1:14">
      <c r="A310" s="659" t="s">
        <v>1272</v>
      </c>
      <c r="B310" s="660" t="s">
        <v>1273</v>
      </c>
      <c r="C310" s="664">
        <v>7</v>
      </c>
      <c r="D310" s="1571" t="str">
        <f t="shared" si="55"/>
        <v/>
      </c>
      <c r="E310" s="743">
        <f>IF(ISERROR(VLOOKUP(CONCATENATE($B310,"-",$C310),IN_1B!$B$2:$U$2962,3,FALSE))=TRUE,"",VLOOKUP(CONCATENATE($B310,"-",$C310),IN_1B!$B$2:$U$2962,3,FALSE))</f>
        <v>0</v>
      </c>
      <c r="F310" s="744">
        <f>IF(ISERROR(VLOOKUP(CONCATENATE($B310,"-",$C310),IN_1B!$B$2:$U$2962,4,FALSE))=TRUE,"",VLOOKUP(CONCATENATE($B310,"-",$C310),IN_1B!$B$2:$U$2962,4,FALSE))</f>
        <v>0</v>
      </c>
      <c r="G310" s="743">
        <f>IF(ISERROR(VLOOKUP(CONCATENATE($B310,"-",$C310),IN_1B!$B$2:$U$2962,5,FALSE))=TRUE,"",VLOOKUP(CONCATENATE($B310,"-",$C310),IN_1B!$B$2:$U$2962,5,FALSE))</f>
        <v>0</v>
      </c>
      <c r="H310" s="744">
        <f>IF(ISERROR(VLOOKUP(CONCATENATE($B310,"-",$C310),IN_1B!$B$2:$U$2962,6,FALSE))=TRUE,"",VLOOKUP(CONCATENATE($B310,"-",$C310),IN_1B!$B$2:$U$2962,6,FALSE))</f>
        <v>0</v>
      </c>
      <c r="I310" s="743">
        <f>IF(ISERROR(VLOOKUP(CONCATENATE($B310,"-",$C310),IN_1B!$B$2:$U$2962,7,FALSE))=TRUE,"",VLOOKUP(CONCATENATE($B310,"-",$C310),IN_1B!$B$2:$U$2962,7,FALSE))</f>
        <v>0</v>
      </c>
      <c r="J310" s="744">
        <f>IF(ISERROR(VLOOKUP(CONCATENATE($B310,"-",$C310),IN_1B!$B$2:$U$2962,8,FALSE))=TRUE,"",VLOOKUP(CONCATENATE($B310,"-",$C310),IN_1B!$B$2:$U$2962,8,FALSE))</f>
        <v>0</v>
      </c>
      <c r="K310" s="743">
        <f>IF(ISERROR(VLOOKUP(CONCATENATE($B310,"-",$C310),IN_1B!$B$2:$U$2962,9,FALSE))=TRUE,"",VLOOKUP(CONCATENATE($B310,"-",$C310),IN_1B!$B$2:$U$2962,9,FALSE))</f>
        <v>0</v>
      </c>
      <c r="L310" s="744">
        <f>IF(ISERROR(VLOOKUP(CONCATENATE($B310,"-",$C310),IN_1B!$B$2:$U$2962,10,FALSE))=TRUE,"",VLOOKUP(CONCATENATE($B310,"-",$C310),IN_1B!$B$2:$U$2962,10,FALSE))</f>
        <v>0</v>
      </c>
      <c r="M310" s="662">
        <f t="shared" si="56"/>
        <v>0</v>
      </c>
      <c r="N310" s="663">
        <f t="shared" si="56"/>
        <v>0</v>
      </c>
    </row>
    <row r="311" spans="1:14">
      <c r="A311" s="659" t="s">
        <v>1274</v>
      </c>
      <c r="B311" s="660" t="s">
        <v>1275</v>
      </c>
      <c r="C311" s="664">
        <v>7</v>
      </c>
      <c r="D311" s="1571" t="str">
        <f t="shared" si="55"/>
        <v/>
      </c>
      <c r="E311" s="743">
        <f>IF(ISERROR(VLOOKUP(CONCATENATE($B311,"-",$C311),IN_1B!$B$2:$U$2962,3,FALSE))=TRUE,"",VLOOKUP(CONCATENATE($B311,"-",$C311),IN_1B!$B$2:$U$2962,3,FALSE))</f>
        <v>0</v>
      </c>
      <c r="F311" s="744">
        <f>IF(ISERROR(VLOOKUP(CONCATENATE($B311,"-",$C311),IN_1B!$B$2:$U$2962,4,FALSE))=TRUE,"",VLOOKUP(CONCATENATE($B311,"-",$C311),IN_1B!$B$2:$U$2962,4,FALSE))</f>
        <v>0</v>
      </c>
      <c r="G311" s="743">
        <f>IF(ISERROR(VLOOKUP(CONCATENATE($B311,"-",$C311),IN_1B!$B$2:$U$2962,5,FALSE))=TRUE,"",VLOOKUP(CONCATENATE($B311,"-",$C311),IN_1B!$B$2:$U$2962,5,FALSE))</f>
        <v>0</v>
      </c>
      <c r="H311" s="744">
        <f>IF(ISERROR(VLOOKUP(CONCATENATE($B311,"-",$C311),IN_1B!$B$2:$U$2962,6,FALSE))=TRUE,"",VLOOKUP(CONCATENATE($B311,"-",$C311),IN_1B!$B$2:$U$2962,6,FALSE))</f>
        <v>0</v>
      </c>
      <c r="I311" s="743">
        <f>IF(ISERROR(VLOOKUP(CONCATENATE($B311,"-",$C311),IN_1B!$B$2:$U$2962,7,FALSE))=TRUE,"",VLOOKUP(CONCATENATE($B311,"-",$C311),IN_1B!$B$2:$U$2962,7,FALSE))</f>
        <v>0</v>
      </c>
      <c r="J311" s="744">
        <f>IF(ISERROR(VLOOKUP(CONCATENATE($B311,"-",$C311),IN_1B!$B$2:$U$2962,8,FALSE))=TRUE,"",VLOOKUP(CONCATENATE($B311,"-",$C311),IN_1B!$B$2:$U$2962,8,FALSE))</f>
        <v>0</v>
      </c>
      <c r="K311" s="743">
        <f>IF(ISERROR(VLOOKUP(CONCATENATE($B311,"-",$C311),IN_1B!$B$2:$U$2962,9,FALSE))=TRUE,"",VLOOKUP(CONCATENATE($B311,"-",$C311),IN_1B!$B$2:$U$2962,9,FALSE))</f>
        <v>0</v>
      </c>
      <c r="L311" s="744">
        <f>IF(ISERROR(VLOOKUP(CONCATENATE($B311,"-",$C311),IN_1B!$B$2:$U$2962,10,FALSE))=TRUE,"",VLOOKUP(CONCATENATE($B311,"-",$C311),IN_1B!$B$2:$U$2962,10,FALSE))</f>
        <v>0</v>
      </c>
      <c r="M311" s="662">
        <f t="shared" si="56"/>
        <v>0</v>
      </c>
      <c r="N311" s="663">
        <f t="shared" si="56"/>
        <v>0</v>
      </c>
    </row>
    <row r="312" spans="1:14">
      <c r="A312" s="659" t="s">
        <v>1276</v>
      </c>
      <c r="B312" s="660" t="s">
        <v>1277</v>
      </c>
      <c r="C312" s="664">
        <v>7</v>
      </c>
      <c r="D312" s="1571" t="str">
        <f t="shared" si="55"/>
        <v/>
      </c>
      <c r="E312" s="743">
        <f>IF(ISERROR(VLOOKUP(CONCATENATE($B312,"-",$C312),IN_1B!$B$2:$U$2962,3,FALSE))=TRUE,"",VLOOKUP(CONCATENATE($B312,"-",$C312),IN_1B!$B$2:$U$2962,3,FALSE))</f>
        <v>0</v>
      </c>
      <c r="F312" s="744">
        <f>IF(ISERROR(VLOOKUP(CONCATENATE($B312,"-",$C312),IN_1B!$B$2:$U$2962,4,FALSE))=TRUE,"",VLOOKUP(CONCATENATE($B312,"-",$C312),IN_1B!$B$2:$U$2962,4,FALSE))</f>
        <v>0</v>
      </c>
      <c r="G312" s="743">
        <f>IF(ISERROR(VLOOKUP(CONCATENATE($B312,"-",$C312),IN_1B!$B$2:$U$2962,5,FALSE))=TRUE,"",VLOOKUP(CONCATENATE($B312,"-",$C312),IN_1B!$B$2:$U$2962,5,FALSE))</f>
        <v>0</v>
      </c>
      <c r="H312" s="744">
        <f>IF(ISERROR(VLOOKUP(CONCATENATE($B312,"-",$C312),IN_1B!$B$2:$U$2962,6,FALSE))=TRUE,"",VLOOKUP(CONCATENATE($B312,"-",$C312),IN_1B!$B$2:$U$2962,6,FALSE))</f>
        <v>0</v>
      </c>
      <c r="I312" s="743">
        <f>IF(ISERROR(VLOOKUP(CONCATENATE($B312,"-",$C312),IN_1B!$B$2:$U$2962,7,FALSE))=TRUE,"",VLOOKUP(CONCATENATE($B312,"-",$C312),IN_1B!$B$2:$U$2962,7,FALSE))</f>
        <v>0</v>
      </c>
      <c r="J312" s="744">
        <f>IF(ISERROR(VLOOKUP(CONCATENATE($B312,"-",$C312),IN_1B!$B$2:$U$2962,8,FALSE))=TRUE,"",VLOOKUP(CONCATENATE($B312,"-",$C312),IN_1B!$B$2:$U$2962,8,FALSE))</f>
        <v>0</v>
      </c>
      <c r="K312" s="743">
        <f>IF(ISERROR(VLOOKUP(CONCATENATE($B312,"-",$C312),IN_1B!$B$2:$U$2962,9,FALSE))=TRUE,"",VLOOKUP(CONCATENATE($B312,"-",$C312),IN_1B!$B$2:$U$2962,9,FALSE))</f>
        <v>0</v>
      </c>
      <c r="L312" s="744">
        <f>IF(ISERROR(VLOOKUP(CONCATENATE($B312,"-",$C312),IN_1B!$B$2:$U$2962,10,FALSE))=TRUE,"",VLOOKUP(CONCATENATE($B312,"-",$C312),IN_1B!$B$2:$U$2962,10,FALSE))</f>
        <v>0</v>
      </c>
      <c r="M312" s="662">
        <f t="shared" si="56"/>
        <v>0</v>
      </c>
      <c r="N312" s="663">
        <f t="shared" si="56"/>
        <v>0</v>
      </c>
    </row>
    <row r="313" spans="1:14">
      <c r="A313" s="659" t="s">
        <v>1278</v>
      </c>
      <c r="B313" s="660" t="s">
        <v>1279</v>
      </c>
      <c r="C313" s="664">
        <v>7</v>
      </c>
      <c r="D313" s="1571" t="str">
        <f t="shared" si="55"/>
        <v/>
      </c>
      <c r="E313" s="743">
        <f>IF(ISERROR(VLOOKUP(CONCATENATE($B313,"-",$C313),IN_1B!$B$2:$U$2962,3,FALSE))=TRUE,"",VLOOKUP(CONCATENATE($B313,"-",$C313),IN_1B!$B$2:$U$2962,3,FALSE))</f>
        <v>0</v>
      </c>
      <c r="F313" s="744">
        <f>IF(ISERROR(VLOOKUP(CONCATENATE($B313,"-",$C313),IN_1B!$B$2:$U$2962,4,FALSE))=TRUE,"",VLOOKUP(CONCATENATE($B313,"-",$C313),IN_1B!$B$2:$U$2962,4,FALSE))</f>
        <v>0</v>
      </c>
      <c r="G313" s="743">
        <f>IF(ISERROR(VLOOKUP(CONCATENATE($B313,"-",$C313),IN_1B!$B$2:$U$2962,5,FALSE))=TRUE,"",VLOOKUP(CONCATENATE($B313,"-",$C313),IN_1B!$B$2:$U$2962,5,FALSE))</f>
        <v>0</v>
      </c>
      <c r="H313" s="744">
        <f>IF(ISERROR(VLOOKUP(CONCATENATE($B313,"-",$C313),IN_1B!$B$2:$U$2962,6,FALSE))=TRUE,"",VLOOKUP(CONCATENATE($B313,"-",$C313),IN_1B!$B$2:$U$2962,6,FALSE))</f>
        <v>0</v>
      </c>
      <c r="I313" s="743">
        <f>IF(ISERROR(VLOOKUP(CONCATENATE($B313,"-",$C313),IN_1B!$B$2:$U$2962,7,FALSE))=TRUE,"",VLOOKUP(CONCATENATE($B313,"-",$C313),IN_1B!$B$2:$U$2962,7,FALSE))</f>
        <v>0</v>
      </c>
      <c r="J313" s="744">
        <f>IF(ISERROR(VLOOKUP(CONCATENATE($B313,"-",$C313),IN_1B!$B$2:$U$2962,8,FALSE))=TRUE,"",VLOOKUP(CONCATENATE($B313,"-",$C313),IN_1B!$B$2:$U$2962,8,FALSE))</f>
        <v>0</v>
      </c>
      <c r="K313" s="743">
        <f>IF(ISERROR(VLOOKUP(CONCATENATE($B313,"-",$C313),IN_1B!$B$2:$U$2962,9,FALSE))=TRUE,"",VLOOKUP(CONCATENATE($B313,"-",$C313),IN_1B!$B$2:$U$2962,9,FALSE))</f>
        <v>0</v>
      </c>
      <c r="L313" s="744">
        <f>IF(ISERROR(VLOOKUP(CONCATENATE($B313,"-",$C313),IN_1B!$B$2:$U$2962,10,FALSE))=TRUE,"",VLOOKUP(CONCATENATE($B313,"-",$C313),IN_1B!$B$2:$U$2962,10,FALSE))</f>
        <v>0</v>
      </c>
      <c r="M313" s="662">
        <f t="shared" si="56"/>
        <v>0</v>
      </c>
      <c r="N313" s="663">
        <f t="shared" si="56"/>
        <v>0</v>
      </c>
    </row>
    <row r="314" spans="1:14">
      <c r="A314" s="659" t="s">
        <v>1280</v>
      </c>
      <c r="B314" s="660" t="s">
        <v>1281</v>
      </c>
      <c r="C314" s="664">
        <v>7</v>
      </c>
      <c r="D314" s="1571" t="str">
        <f t="shared" si="55"/>
        <v/>
      </c>
      <c r="E314" s="743">
        <f>IF(ISERROR(VLOOKUP(CONCATENATE($B314,"-",$C314),IN_1B!$B$2:$U$2962,3,FALSE))=TRUE,"",VLOOKUP(CONCATENATE($B314,"-",$C314),IN_1B!$B$2:$U$2962,3,FALSE))</f>
        <v>0</v>
      </c>
      <c r="F314" s="744">
        <f>IF(ISERROR(VLOOKUP(CONCATENATE($B314,"-",$C314),IN_1B!$B$2:$U$2962,4,FALSE))=TRUE,"",VLOOKUP(CONCATENATE($B314,"-",$C314),IN_1B!$B$2:$U$2962,4,FALSE))</f>
        <v>0</v>
      </c>
      <c r="G314" s="743">
        <f>IF(ISERROR(VLOOKUP(CONCATENATE($B314,"-",$C314),IN_1B!$B$2:$U$2962,5,FALSE))=TRUE,"",VLOOKUP(CONCATENATE($B314,"-",$C314),IN_1B!$B$2:$U$2962,5,FALSE))</f>
        <v>0</v>
      </c>
      <c r="H314" s="744">
        <f>IF(ISERROR(VLOOKUP(CONCATENATE($B314,"-",$C314),IN_1B!$B$2:$U$2962,6,FALSE))=TRUE,"",VLOOKUP(CONCATENATE($B314,"-",$C314),IN_1B!$B$2:$U$2962,6,FALSE))</f>
        <v>0</v>
      </c>
      <c r="I314" s="743">
        <f>IF(ISERROR(VLOOKUP(CONCATENATE($B314,"-",$C314),IN_1B!$B$2:$U$2962,7,FALSE))=TRUE,"",VLOOKUP(CONCATENATE($B314,"-",$C314),IN_1B!$B$2:$U$2962,7,FALSE))</f>
        <v>0</v>
      </c>
      <c r="J314" s="744">
        <f>IF(ISERROR(VLOOKUP(CONCATENATE($B314,"-",$C314),IN_1B!$B$2:$U$2962,8,FALSE))=TRUE,"",VLOOKUP(CONCATENATE($B314,"-",$C314),IN_1B!$B$2:$U$2962,8,FALSE))</f>
        <v>0</v>
      </c>
      <c r="K314" s="743">
        <f>IF(ISERROR(VLOOKUP(CONCATENATE($B314,"-",$C314),IN_1B!$B$2:$U$2962,9,FALSE))=TRUE,"",VLOOKUP(CONCATENATE($B314,"-",$C314),IN_1B!$B$2:$U$2962,9,FALSE))</f>
        <v>0</v>
      </c>
      <c r="L314" s="744">
        <f>IF(ISERROR(VLOOKUP(CONCATENATE($B314,"-",$C314),IN_1B!$B$2:$U$2962,10,FALSE))=TRUE,"",VLOOKUP(CONCATENATE($B314,"-",$C314),IN_1B!$B$2:$U$2962,10,FALSE))</f>
        <v>0</v>
      </c>
      <c r="M314" s="662">
        <f t="shared" si="56"/>
        <v>0</v>
      </c>
      <c r="N314" s="663">
        <f t="shared" si="56"/>
        <v>0</v>
      </c>
    </row>
    <row r="315" spans="1:14">
      <c r="A315" s="659" t="s">
        <v>1282</v>
      </c>
      <c r="B315" s="660" t="s">
        <v>1283</v>
      </c>
      <c r="C315" s="664">
        <v>7</v>
      </c>
      <c r="D315" s="1571" t="str">
        <f t="shared" si="55"/>
        <v/>
      </c>
      <c r="E315" s="743">
        <f>IF(ISERROR(VLOOKUP(CONCATENATE($B315,"-",$C315),IN_1B!$B$2:$U$2962,3,FALSE))=TRUE,"",VLOOKUP(CONCATENATE($B315,"-",$C315),IN_1B!$B$2:$U$2962,3,FALSE))</f>
        <v>0</v>
      </c>
      <c r="F315" s="744">
        <f>IF(ISERROR(VLOOKUP(CONCATENATE($B315,"-",$C315),IN_1B!$B$2:$U$2962,4,FALSE))=TRUE,"",VLOOKUP(CONCATENATE($B315,"-",$C315),IN_1B!$B$2:$U$2962,4,FALSE))</f>
        <v>0</v>
      </c>
      <c r="G315" s="743">
        <f>IF(ISERROR(VLOOKUP(CONCATENATE($B315,"-",$C315),IN_1B!$B$2:$U$2962,5,FALSE))=TRUE,"",VLOOKUP(CONCATENATE($B315,"-",$C315),IN_1B!$B$2:$U$2962,5,FALSE))</f>
        <v>0</v>
      </c>
      <c r="H315" s="744">
        <f>IF(ISERROR(VLOOKUP(CONCATENATE($B315,"-",$C315),IN_1B!$B$2:$U$2962,6,FALSE))=TRUE,"",VLOOKUP(CONCATENATE($B315,"-",$C315),IN_1B!$B$2:$U$2962,6,FALSE))</f>
        <v>0</v>
      </c>
      <c r="I315" s="743">
        <f>IF(ISERROR(VLOOKUP(CONCATENATE($B315,"-",$C315),IN_1B!$B$2:$U$2962,7,FALSE))=TRUE,"",VLOOKUP(CONCATENATE($B315,"-",$C315),IN_1B!$B$2:$U$2962,7,FALSE))</f>
        <v>0</v>
      </c>
      <c r="J315" s="744">
        <f>IF(ISERROR(VLOOKUP(CONCATENATE($B315,"-",$C315),IN_1B!$B$2:$U$2962,8,FALSE))=TRUE,"",VLOOKUP(CONCATENATE($B315,"-",$C315),IN_1B!$B$2:$U$2962,8,FALSE))</f>
        <v>0</v>
      </c>
      <c r="K315" s="743">
        <f>IF(ISERROR(VLOOKUP(CONCATENATE($B315,"-",$C315),IN_1B!$B$2:$U$2962,9,FALSE))=TRUE,"",VLOOKUP(CONCATENATE($B315,"-",$C315),IN_1B!$B$2:$U$2962,9,FALSE))</f>
        <v>0</v>
      </c>
      <c r="L315" s="744">
        <f>IF(ISERROR(VLOOKUP(CONCATENATE($B315,"-",$C315),IN_1B!$B$2:$U$2962,10,FALSE))=TRUE,"",VLOOKUP(CONCATENATE($B315,"-",$C315),IN_1B!$B$2:$U$2962,10,FALSE))</f>
        <v>0</v>
      </c>
      <c r="M315" s="662">
        <f t="shared" si="56"/>
        <v>0</v>
      </c>
      <c r="N315" s="663">
        <f t="shared" si="56"/>
        <v>0</v>
      </c>
    </row>
    <row r="316" spans="1:14">
      <c r="A316" s="659" t="s">
        <v>1284</v>
      </c>
      <c r="B316" s="660" t="s">
        <v>1285</v>
      </c>
      <c r="C316" s="664">
        <v>7</v>
      </c>
      <c r="D316" s="1571" t="str">
        <f t="shared" si="55"/>
        <v/>
      </c>
      <c r="E316" s="743">
        <f>IF(ISERROR(VLOOKUP(CONCATENATE($B316,"-",$C316),IN_1B!$B$2:$U$2962,3,FALSE))=TRUE,"",VLOOKUP(CONCATENATE($B316,"-",$C316),IN_1B!$B$2:$U$2962,3,FALSE))</f>
        <v>0</v>
      </c>
      <c r="F316" s="744">
        <f>IF(ISERROR(VLOOKUP(CONCATENATE($B316,"-",$C316),IN_1B!$B$2:$U$2962,4,FALSE))=TRUE,"",VLOOKUP(CONCATENATE($B316,"-",$C316),IN_1B!$B$2:$U$2962,4,FALSE))</f>
        <v>0</v>
      </c>
      <c r="G316" s="743">
        <f>IF(ISERROR(VLOOKUP(CONCATENATE($B316,"-",$C316),IN_1B!$B$2:$U$2962,5,FALSE))=TRUE,"",VLOOKUP(CONCATENATE($B316,"-",$C316),IN_1B!$B$2:$U$2962,5,FALSE))</f>
        <v>0</v>
      </c>
      <c r="H316" s="744">
        <f>IF(ISERROR(VLOOKUP(CONCATENATE($B316,"-",$C316),IN_1B!$B$2:$U$2962,6,FALSE))=TRUE,"",VLOOKUP(CONCATENATE($B316,"-",$C316),IN_1B!$B$2:$U$2962,6,FALSE))</f>
        <v>0</v>
      </c>
      <c r="I316" s="743">
        <f>IF(ISERROR(VLOOKUP(CONCATENATE($B316,"-",$C316),IN_1B!$B$2:$U$2962,7,FALSE))=TRUE,"",VLOOKUP(CONCATENATE($B316,"-",$C316),IN_1B!$B$2:$U$2962,7,FALSE))</f>
        <v>0</v>
      </c>
      <c r="J316" s="744">
        <f>IF(ISERROR(VLOOKUP(CONCATENATE($B316,"-",$C316),IN_1B!$B$2:$U$2962,8,FALSE))=TRUE,"",VLOOKUP(CONCATENATE($B316,"-",$C316),IN_1B!$B$2:$U$2962,8,FALSE))</f>
        <v>0</v>
      </c>
      <c r="K316" s="743">
        <f>IF(ISERROR(VLOOKUP(CONCATENATE($B316,"-",$C316),IN_1B!$B$2:$U$2962,9,FALSE))=TRUE,"",VLOOKUP(CONCATENATE($B316,"-",$C316),IN_1B!$B$2:$U$2962,9,FALSE))</f>
        <v>0</v>
      </c>
      <c r="L316" s="744">
        <f>IF(ISERROR(VLOOKUP(CONCATENATE($B316,"-",$C316),IN_1B!$B$2:$U$2962,10,FALSE))=TRUE,"",VLOOKUP(CONCATENATE($B316,"-",$C316),IN_1B!$B$2:$U$2962,10,FALSE))</f>
        <v>0</v>
      </c>
      <c r="M316" s="662">
        <f t="shared" si="56"/>
        <v>0</v>
      </c>
      <c r="N316" s="663">
        <f t="shared" si="56"/>
        <v>0</v>
      </c>
    </row>
    <row r="317" spans="1:14" ht="15.75" thickBot="1">
      <c r="A317" s="678" t="s">
        <v>1286</v>
      </c>
      <c r="B317" s="679" t="s">
        <v>1287</v>
      </c>
      <c r="C317" s="680">
        <v>7</v>
      </c>
      <c r="D317" s="1571" t="str">
        <f t="shared" si="55"/>
        <v/>
      </c>
      <c r="E317" s="745">
        <f>IF(ISERROR(VLOOKUP(CONCATENATE($B317,"-",$C317),IN_1B!$B$2:$U$2962,3,FALSE))=TRUE,"",VLOOKUP(CONCATENATE($B317,"-",$C317),IN_1B!$B$2:$U$2962,3,FALSE))</f>
        <v>0</v>
      </c>
      <c r="F317" s="746">
        <f>IF(ISERROR(VLOOKUP(CONCATENATE($B317,"-",$C317),IN_1B!$B$2:$U$2962,4,FALSE))=TRUE,"",VLOOKUP(CONCATENATE($B317,"-",$C317),IN_1B!$B$2:$U$2962,4,FALSE))</f>
        <v>0</v>
      </c>
      <c r="G317" s="745">
        <f>IF(ISERROR(VLOOKUP(CONCATENATE($B317,"-",$C317),IN_1B!$B$2:$U$2962,5,FALSE))=TRUE,"",VLOOKUP(CONCATENATE($B317,"-",$C317),IN_1B!$B$2:$U$2962,5,FALSE))</f>
        <v>0</v>
      </c>
      <c r="H317" s="746">
        <f>IF(ISERROR(VLOOKUP(CONCATENATE($B317,"-",$C317),IN_1B!$B$2:$U$2962,6,FALSE))=TRUE,"",VLOOKUP(CONCATENATE($B317,"-",$C317),IN_1B!$B$2:$U$2962,6,FALSE))</f>
        <v>0</v>
      </c>
      <c r="I317" s="745">
        <f>IF(ISERROR(VLOOKUP(CONCATENATE($B317,"-",$C317),IN_1B!$B$2:$U$2962,7,FALSE))=TRUE,"",VLOOKUP(CONCATENATE($B317,"-",$C317),IN_1B!$B$2:$U$2962,7,FALSE))</f>
        <v>0</v>
      </c>
      <c r="J317" s="746">
        <f>IF(ISERROR(VLOOKUP(CONCATENATE($B317,"-",$C317),IN_1B!$B$2:$U$2962,8,FALSE))=TRUE,"",VLOOKUP(CONCATENATE($B317,"-",$C317),IN_1B!$B$2:$U$2962,8,FALSE))</f>
        <v>0</v>
      </c>
      <c r="K317" s="745">
        <f>IF(ISERROR(VLOOKUP(CONCATENATE($B317,"-",$C317),IN_1B!$B$2:$U$2962,9,FALSE))=TRUE,"",VLOOKUP(CONCATENATE($B317,"-",$C317),IN_1B!$B$2:$U$2962,9,FALSE))</f>
        <v>0</v>
      </c>
      <c r="L317" s="746">
        <f>IF(ISERROR(VLOOKUP(CONCATENATE($B317,"-",$C317),IN_1B!$B$2:$U$2962,10,FALSE))=TRUE,"",VLOOKUP(CONCATENATE($B317,"-",$C317),IN_1B!$B$2:$U$2962,10,FALSE))</f>
        <v>0</v>
      </c>
      <c r="M317" s="666">
        <f t="shared" si="56"/>
        <v>0</v>
      </c>
      <c r="N317" s="667">
        <f t="shared" si="56"/>
        <v>0</v>
      </c>
    </row>
    <row r="318" spans="1:14" ht="15.75" thickBot="1">
      <c r="A318" s="681" t="s">
        <v>1288</v>
      </c>
      <c r="B318" s="676"/>
      <c r="C318" s="676"/>
      <c r="D318" s="1571"/>
      <c r="E318" s="747"/>
      <c r="F318" s="602"/>
      <c r="G318" s="602"/>
      <c r="H318" s="602"/>
      <c r="I318" s="602"/>
      <c r="J318" s="602"/>
      <c r="K318" s="602"/>
      <c r="L318" s="602"/>
      <c r="M318" s="671"/>
      <c r="N318" s="672"/>
    </row>
    <row r="319" spans="1:14">
      <c r="A319" s="653" t="s">
        <v>1289</v>
      </c>
      <c r="B319" s="677" t="s">
        <v>1290</v>
      </c>
      <c r="C319" s="661">
        <v>7</v>
      </c>
      <c r="D319" s="1571" t="str">
        <f t="shared" ref="D319:D324" si="57">CONCATENATE(D$285)</f>
        <v/>
      </c>
      <c r="E319" s="741">
        <f>IF(ISERROR(VLOOKUP(CONCATENATE($B319,"-",$C319),IN_1B!$B$2:$U$2962,3,FALSE))=TRUE,"",VLOOKUP(CONCATENATE($B319,"-",$C319),IN_1B!$B$2:$U$2962,3,FALSE))</f>
        <v>0</v>
      </c>
      <c r="F319" s="742">
        <f>IF(ISERROR(VLOOKUP(CONCATENATE($B319,"-",$C319),IN_1B!$B$2:$U$2962,4,FALSE))=TRUE,"",VLOOKUP(CONCATENATE($B319,"-",$C319),IN_1B!$B$2:$U$2962,4,FALSE))</f>
        <v>0</v>
      </c>
      <c r="G319" s="741">
        <f>IF(ISERROR(VLOOKUP(CONCATENATE($B319,"-",$C319),IN_1B!$B$2:$U$2962,5,FALSE))=TRUE,"",VLOOKUP(CONCATENATE($B319,"-",$C319),IN_1B!$B$2:$U$2962,5,FALSE))</f>
        <v>0</v>
      </c>
      <c r="H319" s="742">
        <f>IF(ISERROR(VLOOKUP(CONCATENATE($B319,"-",$C319),IN_1B!$B$2:$U$2962,6,FALSE))=TRUE,"",VLOOKUP(CONCATENATE($B319,"-",$C319),IN_1B!$B$2:$U$2962,6,FALSE))</f>
        <v>0</v>
      </c>
      <c r="I319" s="741">
        <f>IF(ISERROR(VLOOKUP(CONCATENATE($B319,"-",$C319),IN_1B!$B$2:$U$2962,7,FALSE))=TRUE,"",VLOOKUP(CONCATENATE($B319,"-",$C319),IN_1B!$B$2:$U$2962,7,FALSE))</f>
        <v>0</v>
      </c>
      <c r="J319" s="742">
        <f>IF(ISERROR(VLOOKUP(CONCATENATE($B319,"-",$C319),IN_1B!$B$2:$U$2962,8,FALSE))=TRUE,"",VLOOKUP(CONCATENATE($B319,"-",$C319),IN_1B!$B$2:$U$2962,8,FALSE))</f>
        <v>0</v>
      </c>
      <c r="K319" s="741">
        <f>IF(ISERROR(VLOOKUP(CONCATENATE($B319,"-",$C319),IN_1B!$B$2:$U$2962,9,FALSE))=TRUE,"",VLOOKUP(CONCATENATE($B319,"-",$C319),IN_1B!$B$2:$U$2962,9,FALSE))</f>
        <v>0</v>
      </c>
      <c r="L319" s="742">
        <f>IF(ISERROR(VLOOKUP(CONCATENATE($B319,"-",$C319),IN_1B!$B$2:$U$2962,10,FALSE))=TRUE,"",VLOOKUP(CONCATENATE($B319,"-",$C319),IN_1B!$B$2:$U$2962,10,FALSE))</f>
        <v>0</v>
      </c>
      <c r="M319" s="656">
        <f t="shared" ref="M319:N324" si="58">E319+G319</f>
        <v>0</v>
      </c>
      <c r="N319" s="657">
        <f t="shared" si="58"/>
        <v>0</v>
      </c>
    </row>
    <row r="320" spans="1:14">
      <c r="A320" s="659" t="s">
        <v>1291</v>
      </c>
      <c r="B320" s="660" t="s">
        <v>1292</v>
      </c>
      <c r="C320" s="664">
        <v>7</v>
      </c>
      <c r="D320" s="1571" t="str">
        <f t="shared" si="57"/>
        <v/>
      </c>
      <c r="E320" s="743">
        <f>IF(ISERROR(VLOOKUP(CONCATENATE($B320,"-",$C320),IN_1B!$B$2:$U$2962,3,FALSE))=TRUE,"",VLOOKUP(CONCATENATE($B320,"-",$C320),IN_1B!$B$2:$U$2962,3,FALSE))</f>
        <v>0</v>
      </c>
      <c r="F320" s="744">
        <f>IF(ISERROR(VLOOKUP(CONCATENATE($B320,"-",$C320),IN_1B!$B$2:$U$2962,4,FALSE))=TRUE,"",VLOOKUP(CONCATENATE($B320,"-",$C320),IN_1B!$B$2:$U$2962,4,FALSE))</f>
        <v>0</v>
      </c>
      <c r="G320" s="743">
        <f>IF(ISERROR(VLOOKUP(CONCATENATE($B320,"-",$C320),IN_1B!$B$2:$U$2962,5,FALSE))=TRUE,"",VLOOKUP(CONCATENATE($B320,"-",$C320),IN_1B!$B$2:$U$2962,5,FALSE))</f>
        <v>0</v>
      </c>
      <c r="H320" s="744">
        <f>IF(ISERROR(VLOOKUP(CONCATENATE($B320,"-",$C320),IN_1B!$B$2:$U$2962,6,FALSE))=TRUE,"",VLOOKUP(CONCATENATE($B320,"-",$C320),IN_1B!$B$2:$U$2962,6,FALSE))</f>
        <v>0</v>
      </c>
      <c r="I320" s="743">
        <f>IF(ISERROR(VLOOKUP(CONCATENATE($B320,"-",$C320),IN_1B!$B$2:$U$2962,7,FALSE))=TRUE,"",VLOOKUP(CONCATENATE($B320,"-",$C320),IN_1B!$B$2:$U$2962,7,FALSE))</f>
        <v>0</v>
      </c>
      <c r="J320" s="744">
        <f>IF(ISERROR(VLOOKUP(CONCATENATE($B320,"-",$C320),IN_1B!$B$2:$U$2962,8,FALSE))=TRUE,"",VLOOKUP(CONCATENATE($B320,"-",$C320),IN_1B!$B$2:$U$2962,8,FALSE))</f>
        <v>0</v>
      </c>
      <c r="K320" s="743">
        <f>IF(ISERROR(VLOOKUP(CONCATENATE($B320,"-",$C320),IN_1B!$B$2:$U$2962,9,FALSE))=TRUE,"",VLOOKUP(CONCATENATE($B320,"-",$C320),IN_1B!$B$2:$U$2962,9,FALSE))</f>
        <v>0</v>
      </c>
      <c r="L320" s="744">
        <f>IF(ISERROR(VLOOKUP(CONCATENATE($B320,"-",$C320),IN_1B!$B$2:$U$2962,10,FALSE))=TRUE,"",VLOOKUP(CONCATENATE($B320,"-",$C320),IN_1B!$B$2:$U$2962,10,FALSE))</f>
        <v>0</v>
      </c>
      <c r="M320" s="662">
        <f t="shared" si="58"/>
        <v>0</v>
      </c>
      <c r="N320" s="663">
        <f t="shared" si="58"/>
        <v>0</v>
      </c>
    </row>
    <row r="321" spans="1:14">
      <c r="A321" s="659" t="s">
        <v>1293</v>
      </c>
      <c r="B321" s="660" t="s">
        <v>1294</v>
      </c>
      <c r="C321" s="664">
        <v>7</v>
      </c>
      <c r="D321" s="1571" t="str">
        <f t="shared" si="57"/>
        <v/>
      </c>
      <c r="E321" s="743">
        <f>IF(ISERROR(VLOOKUP(CONCATENATE($B321,"-",$C321),IN_1B!$B$2:$U$2962,3,FALSE))=TRUE,"",VLOOKUP(CONCATENATE($B321,"-",$C321),IN_1B!$B$2:$U$2962,3,FALSE))</f>
        <v>0</v>
      </c>
      <c r="F321" s="744">
        <f>IF(ISERROR(VLOOKUP(CONCATENATE($B321,"-",$C321),IN_1B!$B$2:$U$2962,4,FALSE))=TRUE,"",VLOOKUP(CONCATENATE($B321,"-",$C321),IN_1B!$B$2:$U$2962,4,FALSE))</f>
        <v>0</v>
      </c>
      <c r="G321" s="743">
        <f>IF(ISERROR(VLOOKUP(CONCATENATE($B321,"-",$C321),IN_1B!$B$2:$U$2962,5,FALSE))=TRUE,"",VLOOKUP(CONCATENATE($B321,"-",$C321),IN_1B!$B$2:$U$2962,5,FALSE))</f>
        <v>0</v>
      </c>
      <c r="H321" s="744">
        <f>IF(ISERROR(VLOOKUP(CONCATENATE($B321,"-",$C321),IN_1B!$B$2:$U$2962,6,FALSE))=TRUE,"",VLOOKUP(CONCATENATE($B321,"-",$C321),IN_1B!$B$2:$U$2962,6,FALSE))</f>
        <v>0</v>
      </c>
      <c r="I321" s="743">
        <f>IF(ISERROR(VLOOKUP(CONCATENATE($B321,"-",$C321),IN_1B!$B$2:$U$2962,7,FALSE))=TRUE,"",VLOOKUP(CONCATENATE($B321,"-",$C321),IN_1B!$B$2:$U$2962,7,FALSE))</f>
        <v>0</v>
      </c>
      <c r="J321" s="744">
        <f>IF(ISERROR(VLOOKUP(CONCATENATE($B321,"-",$C321),IN_1B!$B$2:$U$2962,8,FALSE))=TRUE,"",VLOOKUP(CONCATENATE($B321,"-",$C321),IN_1B!$B$2:$U$2962,8,FALSE))</f>
        <v>0</v>
      </c>
      <c r="K321" s="743">
        <f>IF(ISERROR(VLOOKUP(CONCATENATE($B321,"-",$C321),IN_1B!$B$2:$U$2962,9,FALSE))=TRUE,"",VLOOKUP(CONCATENATE($B321,"-",$C321),IN_1B!$B$2:$U$2962,9,FALSE))</f>
        <v>0</v>
      </c>
      <c r="L321" s="744">
        <f>IF(ISERROR(VLOOKUP(CONCATENATE($B321,"-",$C321),IN_1B!$B$2:$U$2962,10,FALSE))=TRUE,"",VLOOKUP(CONCATENATE($B321,"-",$C321),IN_1B!$B$2:$U$2962,10,FALSE))</f>
        <v>0</v>
      </c>
      <c r="M321" s="662">
        <f t="shared" si="58"/>
        <v>0</v>
      </c>
      <c r="N321" s="663">
        <f t="shared" si="58"/>
        <v>0</v>
      </c>
    </row>
    <row r="322" spans="1:14">
      <c r="A322" s="659" t="s">
        <v>1295</v>
      </c>
      <c r="B322" s="660" t="s">
        <v>1296</v>
      </c>
      <c r="C322" s="664">
        <v>7</v>
      </c>
      <c r="D322" s="1571" t="str">
        <f t="shared" si="57"/>
        <v/>
      </c>
      <c r="E322" s="743">
        <f>IF(ISERROR(VLOOKUP(CONCATENATE($B322,"-",$C322),IN_1B!$B$2:$U$2962,3,FALSE))=TRUE,"",VLOOKUP(CONCATENATE($B322,"-",$C322),IN_1B!$B$2:$U$2962,3,FALSE))</f>
        <v>0</v>
      </c>
      <c r="F322" s="744">
        <f>IF(ISERROR(VLOOKUP(CONCATENATE($B322,"-",$C322),IN_1B!$B$2:$U$2962,4,FALSE))=TRUE,"",VLOOKUP(CONCATENATE($B322,"-",$C322),IN_1B!$B$2:$U$2962,4,FALSE))</f>
        <v>0</v>
      </c>
      <c r="G322" s="743">
        <f>IF(ISERROR(VLOOKUP(CONCATENATE($B322,"-",$C322),IN_1B!$B$2:$U$2962,5,FALSE))=TRUE,"",VLOOKUP(CONCATENATE($B322,"-",$C322),IN_1B!$B$2:$U$2962,5,FALSE))</f>
        <v>0</v>
      </c>
      <c r="H322" s="744">
        <f>IF(ISERROR(VLOOKUP(CONCATENATE($B322,"-",$C322),IN_1B!$B$2:$U$2962,6,FALSE))=TRUE,"",VLOOKUP(CONCATENATE($B322,"-",$C322),IN_1B!$B$2:$U$2962,6,FALSE))</f>
        <v>0</v>
      </c>
      <c r="I322" s="743">
        <f>IF(ISERROR(VLOOKUP(CONCATENATE($B322,"-",$C322),IN_1B!$B$2:$U$2962,7,FALSE))=TRUE,"",VLOOKUP(CONCATENATE($B322,"-",$C322),IN_1B!$B$2:$U$2962,7,FALSE))</f>
        <v>0</v>
      </c>
      <c r="J322" s="744">
        <f>IF(ISERROR(VLOOKUP(CONCATENATE($B322,"-",$C322),IN_1B!$B$2:$U$2962,8,FALSE))=TRUE,"",VLOOKUP(CONCATENATE($B322,"-",$C322),IN_1B!$B$2:$U$2962,8,FALSE))</f>
        <v>0</v>
      </c>
      <c r="K322" s="743">
        <f>IF(ISERROR(VLOOKUP(CONCATENATE($B322,"-",$C322),IN_1B!$B$2:$U$2962,9,FALSE))=TRUE,"",VLOOKUP(CONCATENATE($B322,"-",$C322),IN_1B!$B$2:$U$2962,9,FALSE))</f>
        <v>0</v>
      </c>
      <c r="L322" s="744">
        <f>IF(ISERROR(VLOOKUP(CONCATENATE($B322,"-",$C322),IN_1B!$B$2:$U$2962,10,FALSE))=TRUE,"",VLOOKUP(CONCATENATE($B322,"-",$C322),IN_1B!$B$2:$U$2962,10,FALSE))</f>
        <v>0</v>
      </c>
      <c r="M322" s="662">
        <f t="shared" si="58"/>
        <v>0</v>
      </c>
      <c r="N322" s="663">
        <f t="shared" si="58"/>
        <v>0</v>
      </c>
    </row>
    <row r="323" spans="1:14">
      <c r="A323" s="659" t="s">
        <v>1297</v>
      </c>
      <c r="B323" s="660" t="s">
        <v>1298</v>
      </c>
      <c r="C323" s="664">
        <v>7</v>
      </c>
      <c r="D323" s="1571" t="str">
        <f t="shared" si="57"/>
        <v/>
      </c>
      <c r="E323" s="743">
        <f>IF(ISERROR(VLOOKUP(CONCATENATE($B323,"-",$C323),IN_1B!$B$2:$U$2962,3,FALSE))=TRUE,"",VLOOKUP(CONCATENATE($B323,"-",$C323),IN_1B!$B$2:$U$2962,3,FALSE))</f>
        <v>0</v>
      </c>
      <c r="F323" s="744">
        <f>IF(ISERROR(VLOOKUP(CONCATENATE($B323,"-",$C323),IN_1B!$B$2:$U$2962,4,FALSE))=TRUE,"",VLOOKUP(CONCATENATE($B323,"-",$C323),IN_1B!$B$2:$U$2962,4,FALSE))</f>
        <v>0</v>
      </c>
      <c r="G323" s="743">
        <f>IF(ISERROR(VLOOKUP(CONCATENATE($B323,"-",$C323),IN_1B!$B$2:$U$2962,5,FALSE))=TRUE,"",VLOOKUP(CONCATENATE($B323,"-",$C323),IN_1B!$B$2:$U$2962,5,FALSE))</f>
        <v>0</v>
      </c>
      <c r="H323" s="744">
        <f>IF(ISERROR(VLOOKUP(CONCATENATE($B323,"-",$C323),IN_1B!$B$2:$U$2962,6,FALSE))=TRUE,"",VLOOKUP(CONCATENATE($B323,"-",$C323),IN_1B!$B$2:$U$2962,6,FALSE))</f>
        <v>0</v>
      </c>
      <c r="I323" s="743">
        <f>IF(ISERROR(VLOOKUP(CONCATENATE($B323,"-",$C323),IN_1B!$B$2:$U$2962,7,FALSE))=TRUE,"",VLOOKUP(CONCATENATE($B323,"-",$C323),IN_1B!$B$2:$U$2962,7,FALSE))</f>
        <v>0</v>
      </c>
      <c r="J323" s="744">
        <f>IF(ISERROR(VLOOKUP(CONCATENATE($B323,"-",$C323),IN_1B!$B$2:$U$2962,8,FALSE))=TRUE,"",VLOOKUP(CONCATENATE($B323,"-",$C323),IN_1B!$B$2:$U$2962,8,FALSE))</f>
        <v>0</v>
      </c>
      <c r="K323" s="743">
        <f>IF(ISERROR(VLOOKUP(CONCATENATE($B323,"-",$C323),IN_1B!$B$2:$U$2962,9,FALSE))=TRUE,"",VLOOKUP(CONCATENATE($B323,"-",$C323),IN_1B!$B$2:$U$2962,9,FALSE))</f>
        <v>0</v>
      </c>
      <c r="L323" s="744">
        <f>IF(ISERROR(VLOOKUP(CONCATENATE($B323,"-",$C323),IN_1B!$B$2:$U$2962,10,FALSE))=TRUE,"",VLOOKUP(CONCATENATE($B323,"-",$C323),IN_1B!$B$2:$U$2962,10,FALSE))</f>
        <v>0</v>
      </c>
      <c r="M323" s="662">
        <f t="shared" si="58"/>
        <v>0</v>
      </c>
      <c r="N323" s="663">
        <f t="shared" si="58"/>
        <v>0</v>
      </c>
    </row>
    <row r="324" spans="1:14" ht="15.75" thickBot="1">
      <c r="A324" s="659" t="s">
        <v>1299</v>
      </c>
      <c r="B324" s="682" t="s">
        <v>1300</v>
      </c>
      <c r="C324" s="683">
        <v>7</v>
      </c>
      <c r="D324" s="1571" t="str">
        <f t="shared" si="57"/>
        <v/>
      </c>
      <c r="E324" s="745">
        <f>IF(ISERROR(VLOOKUP(CONCATENATE($B324,"-",$C324),IN_1B!$B$2:$U$2962,3,FALSE))=TRUE,"",VLOOKUP(CONCATENATE($B324,"-",$C324),IN_1B!$B$2:$U$2962,3,FALSE))</f>
        <v>0</v>
      </c>
      <c r="F324" s="746">
        <f>IF(ISERROR(VLOOKUP(CONCATENATE($B324,"-",$C324),IN_1B!$B$2:$U$2962,4,FALSE))=TRUE,"",VLOOKUP(CONCATENATE($B324,"-",$C324),IN_1B!$B$2:$U$2962,4,FALSE))</f>
        <v>0</v>
      </c>
      <c r="G324" s="745">
        <f>IF(ISERROR(VLOOKUP(CONCATENATE($B324,"-",$C324),IN_1B!$B$2:$U$2962,5,FALSE))=TRUE,"",VLOOKUP(CONCATENATE($B324,"-",$C324),IN_1B!$B$2:$U$2962,5,FALSE))</f>
        <v>0</v>
      </c>
      <c r="H324" s="746">
        <f>IF(ISERROR(VLOOKUP(CONCATENATE($B324,"-",$C324),IN_1B!$B$2:$U$2962,6,FALSE))=TRUE,"",VLOOKUP(CONCATENATE($B324,"-",$C324),IN_1B!$B$2:$U$2962,6,FALSE))</f>
        <v>0</v>
      </c>
      <c r="I324" s="745">
        <f>IF(ISERROR(VLOOKUP(CONCATENATE($B324,"-",$C324),IN_1B!$B$2:$U$2962,7,FALSE))=TRUE,"",VLOOKUP(CONCATENATE($B324,"-",$C324),IN_1B!$B$2:$U$2962,7,FALSE))</f>
        <v>0</v>
      </c>
      <c r="J324" s="746">
        <f>IF(ISERROR(VLOOKUP(CONCATENATE($B324,"-",$C324),IN_1B!$B$2:$U$2962,8,FALSE))=TRUE,"",VLOOKUP(CONCATENATE($B324,"-",$C324),IN_1B!$B$2:$U$2962,8,FALSE))</f>
        <v>0</v>
      </c>
      <c r="K324" s="745">
        <f>IF(ISERROR(VLOOKUP(CONCATENATE($B324,"-",$C324),IN_1B!$B$2:$U$2962,9,FALSE))=TRUE,"",VLOOKUP(CONCATENATE($B324,"-",$C324),IN_1B!$B$2:$U$2962,9,FALSE))</f>
        <v>0</v>
      </c>
      <c r="L324" s="746">
        <f>IF(ISERROR(VLOOKUP(CONCATENATE($B324,"-",$C324),IN_1B!$B$2:$U$2962,10,FALSE))=TRUE,"",VLOOKUP(CONCATENATE($B324,"-",$C324),IN_1B!$B$2:$U$2962,10,FALSE))</f>
        <v>0</v>
      </c>
      <c r="M324" s="666">
        <f t="shared" si="58"/>
        <v>0</v>
      </c>
      <c r="N324" s="667">
        <f t="shared" si="58"/>
        <v>0</v>
      </c>
    </row>
    <row r="325" spans="1:14" ht="15.75" thickBot="1">
      <c r="A325" s="681" t="s">
        <v>1301</v>
      </c>
      <c r="B325" s="676"/>
      <c r="C325" s="737"/>
      <c r="D325" s="1571"/>
      <c r="E325" s="747"/>
      <c r="F325" s="602"/>
      <c r="G325" s="602"/>
      <c r="H325" s="602"/>
      <c r="I325" s="602"/>
      <c r="J325" s="602"/>
      <c r="K325" s="602"/>
      <c r="L325" s="602"/>
      <c r="M325" s="671"/>
      <c r="N325" s="672"/>
    </row>
    <row r="326" spans="1:14" ht="15.75" thickBot="1">
      <c r="A326" s="653" t="s">
        <v>1302</v>
      </c>
      <c r="B326" s="654" t="s">
        <v>1303</v>
      </c>
      <c r="C326" s="735">
        <v>7</v>
      </c>
      <c r="D326" s="1571" t="str">
        <f>CONCATENATE(D$285)</f>
        <v/>
      </c>
      <c r="E326" s="741">
        <f>IF(ISERROR(VLOOKUP(CONCATENATE($B326,"-",$C326),IN_1B!$B$2:$U$2962,3,FALSE))=TRUE,"",VLOOKUP(CONCATENATE($B326,"-",$C326),IN_1B!$B$2:$U$2962,3,FALSE))</f>
        <v>0</v>
      </c>
      <c r="F326" s="742">
        <f>IF(ISERROR(VLOOKUP(CONCATENATE($B326,"-",$C326),IN_1B!$B$2:$U$2962,4,FALSE))=TRUE,"",VLOOKUP(CONCATENATE($B326,"-",$C326),IN_1B!$B$2:$U$2962,4,FALSE))</f>
        <v>0</v>
      </c>
      <c r="G326" s="741">
        <f>IF(ISERROR(VLOOKUP(CONCATENATE($B326,"-",$C326),IN_1B!$B$2:$U$2962,5,FALSE))=TRUE,"",VLOOKUP(CONCATENATE($B326,"-",$C326),IN_1B!$B$2:$U$2962,5,FALSE))</f>
        <v>0</v>
      </c>
      <c r="H326" s="742">
        <f>IF(ISERROR(VLOOKUP(CONCATENATE($B326,"-",$C326),IN_1B!$B$2:$U$2962,6,FALSE))=TRUE,"",VLOOKUP(CONCATENATE($B326,"-",$C326),IN_1B!$B$2:$U$2962,6,FALSE))</f>
        <v>0</v>
      </c>
      <c r="I326" s="741">
        <f>IF(ISERROR(VLOOKUP(CONCATENATE($B326,"-",$C326),IN_1B!$B$2:$U$2962,7,FALSE))=TRUE,"",VLOOKUP(CONCATENATE($B326,"-",$C326),IN_1B!$B$2:$U$2962,7,FALSE))</f>
        <v>0</v>
      </c>
      <c r="J326" s="742">
        <f>IF(ISERROR(VLOOKUP(CONCATENATE($B326,"-",$C326),IN_1B!$B$2:$U$2962,8,FALSE))=TRUE,"",VLOOKUP(CONCATENATE($B326,"-",$C326),IN_1B!$B$2:$U$2962,8,FALSE))</f>
        <v>0</v>
      </c>
      <c r="K326" s="741">
        <f>IF(ISERROR(VLOOKUP(CONCATENATE($B326,"-",$C326),IN_1B!$B$2:$U$2962,9,FALSE))=TRUE,"",VLOOKUP(CONCATENATE($B326,"-",$C326),IN_1B!$B$2:$U$2962,9,FALSE))</f>
        <v>0</v>
      </c>
      <c r="L326" s="742">
        <f>IF(ISERROR(VLOOKUP(CONCATENATE($B326,"-",$C326),IN_1B!$B$2:$U$2962,10,FALSE))=TRUE,"",VLOOKUP(CONCATENATE($B326,"-",$C326),IN_1B!$B$2:$U$2962,10,FALSE))</f>
        <v>0</v>
      </c>
      <c r="M326" s="656">
        <f>E326+G326</f>
        <v>0</v>
      </c>
      <c r="N326" s="657">
        <f>F326+H326</f>
        <v>0</v>
      </c>
    </row>
    <row r="327" spans="1:14" ht="15.75" thickBot="1">
      <c r="A327" s="685" t="s">
        <v>555</v>
      </c>
      <c r="B327" s="686"/>
      <c r="C327" s="738"/>
      <c r="D327" s="1571" t="str">
        <f>CONCATENATE(D$285)</f>
        <v/>
      </c>
      <c r="E327" s="688">
        <f t="shared" ref="E327:N327" si="59">SUM(E285:E298,E300:E305,E307:E317,E319:E324,E326)</f>
        <v>0</v>
      </c>
      <c r="F327" s="689">
        <f t="shared" si="59"/>
        <v>0</v>
      </c>
      <c r="G327" s="688">
        <f t="shared" si="59"/>
        <v>0</v>
      </c>
      <c r="H327" s="689">
        <f t="shared" si="59"/>
        <v>0</v>
      </c>
      <c r="I327" s="688">
        <f t="shared" si="59"/>
        <v>0</v>
      </c>
      <c r="J327" s="689">
        <f t="shared" si="59"/>
        <v>0</v>
      </c>
      <c r="K327" s="688">
        <f t="shared" si="59"/>
        <v>0</v>
      </c>
      <c r="L327" s="689">
        <f t="shared" si="59"/>
        <v>0</v>
      </c>
      <c r="M327" s="688">
        <f t="shared" si="59"/>
        <v>0</v>
      </c>
      <c r="N327" s="689">
        <f t="shared" si="59"/>
        <v>0</v>
      </c>
    </row>
    <row r="328" spans="1:14" ht="27.75" customHeight="1">
      <c r="A328" s="2494" t="s">
        <v>1304</v>
      </c>
      <c r="B328" s="2494"/>
      <c r="C328" s="2494"/>
      <c r="D328" s="2494"/>
      <c r="E328" s="2494"/>
      <c r="F328" s="2494"/>
      <c r="G328" s="2494"/>
      <c r="H328" s="2494"/>
      <c r="I328" s="2494"/>
      <c r="J328" s="2494"/>
      <c r="K328" s="2494"/>
      <c r="L328" s="2494"/>
      <c r="M328" s="604"/>
      <c r="N328" s="604"/>
    </row>
    <row r="329" spans="1:14" ht="15.75" thickBot="1"/>
    <row r="330" spans="1:14" ht="15.75" thickBot="1">
      <c r="A330" s="691" t="s">
        <v>1223</v>
      </c>
      <c r="B330" s="692"/>
      <c r="C330" s="693"/>
      <c r="D330" s="1569"/>
      <c r="E330" s="694" t="s">
        <v>32</v>
      </c>
      <c r="F330" s="694" t="s">
        <v>32</v>
      </c>
      <c r="G330" s="694" t="s">
        <v>32</v>
      </c>
      <c r="H330" s="694" t="s">
        <v>32</v>
      </c>
      <c r="I330" s="694" t="s">
        <v>32</v>
      </c>
      <c r="J330" s="694" t="s">
        <v>32</v>
      </c>
      <c r="K330" s="695" t="s">
        <v>32</v>
      </c>
      <c r="L330" s="695" t="s">
        <v>32</v>
      </c>
      <c r="M330" s="696"/>
      <c r="N330" s="697"/>
    </row>
    <row r="331" spans="1:14">
      <c r="A331" s="698" t="s">
        <v>1224</v>
      </c>
      <c r="B331" s="699" t="s">
        <v>1225</v>
      </c>
      <c r="C331" s="700">
        <v>8</v>
      </c>
      <c r="D331" s="1570"/>
      <c r="E331" s="748">
        <f>IF(ISERROR(VLOOKUP(CONCATENATE($B331,"-",$C331),IN_1B!$B$2:$U$2962,3,FALSE))=TRUE,"",VLOOKUP(CONCATENATE($B331,"-",$C331),IN_1B!$B$2:$U$2962,3,FALSE))</f>
        <v>0</v>
      </c>
      <c r="F331" s="749">
        <f>IF(ISERROR(VLOOKUP(CONCATENATE($B331,"-",$C331),IN_1B!$B$2:$U$2962,4,FALSE))=TRUE,"",VLOOKUP(CONCATENATE($B331,"-",$C331),IN_1B!$B$2:$U$2962,4,FALSE))</f>
        <v>0</v>
      </c>
      <c r="G331" s="748">
        <f>IF(ISERROR(VLOOKUP(CONCATENATE($B331,"-",$C331),IN_1B!$B$2:$U$2962,5,FALSE))=TRUE,"",VLOOKUP(CONCATENATE($B331,"-",$C331),IN_1B!$B$2:$U$2962,5,FALSE))</f>
        <v>0</v>
      </c>
      <c r="H331" s="749">
        <f>IF(ISERROR(VLOOKUP(CONCATENATE($B331,"-",$C331),IN_1B!$B$2:$U$2962,6,FALSE))=TRUE,"",VLOOKUP(CONCATENATE($B331,"-",$C331),IN_1B!$B$2:$U$2962,6,FALSE))</f>
        <v>0</v>
      </c>
      <c r="I331" s="748">
        <f>IF(ISERROR(VLOOKUP(CONCATENATE($B331,"-",$C331),IN_1B!$B$2:$U$2962,7,FALSE))=TRUE,"",VLOOKUP(CONCATENATE($B331,"-",$C331),IN_1B!$B$2:$U$2962,7,FALSE))</f>
        <v>0</v>
      </c>
      <c r="J331" s="749">
        <f>IF(ISERROR(VLOOKUP(CONCATENATE($B331,"-",$C331),IN_1B!$B$2:$U$2962,8,FALSE))=TRUE,"",VLOOKUP(CONCATENATE($B331,"-",$C331),IN_1B!$B$2:$U$2962,8,FALSE))</f>
        <v>0</v>
      </c>
      <c r="K331" s="748">
        <f>IF(ISERROR(VLOOKUP(CONCATENATE($B331,"-",$C331),IN_1B!$B$2:$U$2962,9,FALSE))=TRUE,"",VLOOKUP(CONCATENATE($B331,"-",$C331),IN_1B!$B$2:$U$2962,9,FALSE))</f>
        <v>0</v>
      </c>
      <c r="L331" s="749">
        <f>IF(ISERROR(VLOOKUP(CONCATENATE($B331,"-",$C331),IN_1B!$B$2:$U$2962,10,FALSE))=TRUE,"",VLOOKUP(CONCATENATE($B331,"-",$C331),IN_1B!$B$2:$U$2962,10,FALSE))</f>
        <v>0</v>
      </c>
      <c r="M331" s="701">
        <f t="shared" ref="M331:N344" si="60">E331+G331</f>
        <v>0</v>
      </c>
      <c r="N331" s="702">
        <f t="shared" si="60"/>
        <v>0</v>
      </c>
    </row>
    <row r="332" spans="1:14">
      <c r="A332" s="703" t="s">
        <v>1226</v>
      </c>
      <c r="B332" s="704" t="s">
        <v>1227</v>
      </c>
      <c r="C332" s="705">
        <v>8</v>
      </c>
      <c r="D332" s="1571" t="str">
        <f>CONCATENATE(D$331)</f>
        <v/>
      </c>
      <c r="E332" s="750">
        <f>IF(ISERROR(VLOOKUP(CONCATENATE($B332,"-",$C332),IN_1B!$B$2:$U$2962,3,FALSE))=TRUE,"",VLOOKUP(CONCATENATE($B332,"-",$C332),IN_1B!$B$2:$U$2962,3,FALSE))</f>
        <v>0</v>
      </c>
      <c r="F332" s="751">
        <f>IF(ISERROR(VLOOKUP(CONCATENATE($B332,"-",$C332),IN_1B!$B$2:$U$2962,4,FALSE))=TRUE,"",VLOOKUP(CONCATENATE($B332,"-",$C332),IN_1B!$B$2:$U$2962,4,FALSE))</f>
        <v>0</v>
      </c>
      <c r="G332" s="750">
        <f>IF(ISERROR(VLOOKUP(CONCATENATE($B332,"-",$C332),IN_1B!$B$2:$U$2962,5,FALSE))=TRUE,"",VLOOKUP(CONCATENATE($B332,"-",$C332),IN_1B!$B$2:$U$2962,5,FALSE))</f>
        <v>0</v>
      </c>
      <c r="H332" s="751">
        <f>IF(ISERROR(VLOOKUP(CONCATENATE($B332,"-",$C332),IN_1B!$B$2:$U$2962,6,FALSE))=TRUE,"",VLOOKUP(CONCATENATE($B332,"-",$C332),IN_1B!$B$2:$U$2962,6,FALSE))</f>
        <v>0</v>
      </c>
      <c r="I332" s="750">
        <f>IF(ISERROR(VLOOKUP(CONCATENATE($B332,"-",$C332),IN_1B!$B$2:$U$2962,7,FALSE))=TRUE,"",VLOOKUP(CONCATENATE($B332,"-",$C332),IN_1B!$B$2:$U$2962,7,FALSE))</f>
        <v>0</v>
      </c>
      <c r="J332" s="751">
        <f>IF(ISERROR(VLOOKUP(CONCATENATE($B332,"-",$C332),IN_1B!$B$2:$U$2962,8,FALSE))=TRUE,"",VLOOKUP(CONCATENATE($B332,"-",$C332),IN_1B!$B$2:$U$2962,8,FALSE))</f>
        <v>0</v>
      </c>
      <c r="K332" s="750">
        <f>IF(ISERROR(VLOOKUP(CONCATENATE($B332,"-",$C332),IN_1B!$B$2:$U$2962,9,FALSE))=TRUE,"",VLOOKUP(CONCATENATE($B332,"-",$C332),IN_1B!$B$2:$U$2962,9,FALSE))</f>
        <v>0</v>
      </c>
      <c r="L332" s="751">
        <f>IF(ISERROR(VLOOKUP(CONCATENATE($B332,"-",$C332),IN_1B!$B$2:$U$2962,10,FALSE))=TRUE,"",VLOOKUP(CONCATENATE($B332,"-",$C332),IN_1B!$B$2:$U$2962,10,FALSE))</f>
        <v>0</v>
      </c>
      <c r="M332" s="706">
        <f t="shared" si="60"/>
        <v>0</v>
      </c>
      <c r="N332" s="707">
        <f t="shared" si="60"/>
        <v>0</v>
      </c>
    </row>
    <row r="333" spans="1:14">
      <c r="A333" s="703" t="s">
        <v>1228</v>
      </c>
      <c r="B333" s="704" t="s">
        <v>1229</v>
      </c>
      <c r="C333" s="708">
        <v>8</v>
      </c>
      <c r="D333" s="1571" t="str">
        <f t="shared" ref="D333:D344" si="61">CONCATENATE(D$331)</f>
        <v/>
      </c>
      <c r="E333" s="750">
        <f>IF(ISERROR(VLOOKUP(CONCATENATE($B333,"-",$C333),IN_1B!$B$2:$U$2962,3,FALSE))=TRUE,"",VLOOKUP(CONCATENATE($B333,"-",$C333),IN_1B!$B$2:$U$2962,3,FALSE))</f>
        <v>0</v>
      </c>
      <c r="F333" s="751">
        <f>IF(ISERROR(VLOOKUP(CONCATENATE($B333,"-",$C333),IN_1B!$B$2:$U$2962,4,FALSE))=TRUE,"",VLOOKUP(CONCATENATE($B333,"-",$C333),IN_1B!$B$2:$U$2962,4,FALSE))</f>
        <v>0</v>
      </c>
      <c r="G333" s="750">
        <f>IF(ISERROR(VLOOKUP(CONCATENATE($B333,"-",$C333),IN_1B!$B$2:$U$2962,5,FALSE))=TRUE,"",VLOOKUP(CONCATENATE($B333,"-",$C333),IN_1B!$B$2:$U$2962,5,FALSE))</f>
        <v>0</v>
      </c>
      <c r="H333" s="751">
        <f>IF(ISERROR(VLOOKUP(CONCATENATE($B333,"-",$C333),IN_1B!$B$2:$U$2962,6,FALSE))=TRUE,"",VLOOKUP(CONCATENATE($B333,"-",$C333),IN_1B!$B$2:$U$2962,6,FALSE))</f>
        <v>0</v>
      </c>
      <c r="I333" s="750">
        <f>IF(ISERROR(VLOOKUP(CONCATENATE($B333,"-",$C333),IN_1B!$B$2:$U$2962,7,FALSE))=TRUE,"",VLOOKUP(CONCATENATE($B333,"-",$C333),IN_1B!$B$2:$U$2962,7,FALSE))</f>
        <v>0</v>
      </c>
      <c r="J333" s="751">
        <f>IF(ISERROR(VLOOKUP(CONCATENATE($B333,"-",$C333),IN_1B!$B$2:$U$2962,8,FALSE))=TRUE,"",VLOOKUP(CONCATENATE($B333,"-",$C333),IN_1B!$B$2:$U$2962,8,FALSE))</f>
        <v>0</v>
      </c>
      <c r="K333" s="750">
        <f>IF(ISERROR(VLOOKUP(CONCATENATE($B333,"-",$C333),IN_1B!$B$2:$U$2962,9,FALSE))=TRUE,"",VLOOKUP(CONCATENATE($B333,"-",$C333),IN_1B!$B$2:$U$2962,9,FALSE))</f>
        <v>0</v>
      </c>
      <c r="L333" s="751">
        <f>IF(ISERROR(VLOOKUP(CONCATENATE($B333,"-",$C333),IN_1B!$B$2:$U$2962,10,FALSE))=TRUE,"",VLOOKUP(CONCATENATE($B333,"-",$C333),IN_1B!$B$2:$U$2962,10,FALSE))</f>
        <v>0</v>
      </c>
      <c r="M333" s="706">
        <f t="shared" si="60"/>
        <v>0</v>
      </c>
      <c r="N333" s="707">
        <f t="shared" si="60"/>
        <v>0</v>
      </c>
    </row>
    <row r="334" spans="1:14">
      <c r="A334" s="703" t="s">
        <v>1230</v>
      </c>
      <c r="B334" s="704" t="s">
        <v>1231</v>
      </c>
      <c r="C334" s="708">
        <v>8</v>
      </c>
      <c r="D334" s="1571" t="str">
        <f t="shared" si="61"/>
        <v/>
      </c>
      <c r="E334" s="750">
        <f>IF(ISERROR(VLOOKUP(CONCATENATE($B334,"-",$C334),IN_1B!$B$2:$U$2962,3,FALSE))=TRUE,"",VLOOKUP(CONCATENATE($B334,"-",$C334),IN_1B!$B$2:$U$2962,3,FALSE))</f>
        <v>0</v>
      </c>
      <c r="F334" s="751">
        <f>IF(ISERROR(VLOOKUP(CONCATENATE($B334,"-",$C334),IN_1B!$B$2:$U$2962,4,FALSE))=TRUE,"",VLOOKUP(CONCATENATE($B334,"-",$C334),IN_1B!$B$2:$U$2962,4,FALSE))</f>
        <v>0</v>
      </c>
      <c r="G334" s="750">
        <f>IF(ISERROR(VLOOKUP(CONCATENATE($B334,"-",$C334),IN_1B!$B$2:$U$2962,5,FALSE))=TRUE,"",VLOOKUP(CONCATENATE($B334,"-",$C334),IN_1B!$B$2:$U$2962,5,FALSE))</f>
        <v>0</v>
      </c>
      <c r="H334" s="751">
        <f>IF(ISERROR(VLOOKUP(CONCATENATE($B334,"-",$C334),IN_1B!$B$2:$U$2962,6,FALSE))=TRUE,"",VLOOKUP(CONCATENATE($B334,"-",$C334),IN_1B!$B$2:$U$2962,6,FALSE))</f>
        <v>0</v>
      </c>
      <c r="I334" s="750">
        <f>IF(ISERROR(VLOOKUP(CONCATENATE($B334,"-",$C334),IN_1B!$B$2:$U$2962,7,FALSE))=TRUE,"",VLOOKUP(CONCATENATE($B334,"-",$C334),IN_1B!$B$2:$U$2962,7,FALSE))</f>
        <v>0</v>
      </c>
      <c r="J334" s="751">
        <f>IF(ISERROR(VLOOKUP(CONCATENATE($B334,"-",$C334),IN_1B!$B$2:$U$2962,8,FALSE))=TRUE,"",VLOOKUP(CONCATENATE($B334,"-",$C334),IN_1B!$B$2:$U$2962,8,FALSE))</f>
        <v>0</v>
      </c>
      <c r="K334" s="750">
        <f>IF(ISERROR(VLOOKUP(CONCATENATE($B334,"-",$C334),IN_1B!$B$2:$U$2962,9,FALSE))=TRUE,"",VLOOKUP(CONCATENATE($B334,"-",$C334),IN_1B!$B$2:$U$2962,9,FALSE))</f>
        <v>0</v>
      </c>
      <c r="L334" s="751">
        <f>IF(ISERROR(VLOOKUP(CONCATENATE($B334,"-",$C334),IN_1B!$B$2:$U$2962,10,FALSE))=TRUE,"",VLOOKUP(CONCATENATE($B334,"-",$C334),IN_1B!$B$2:$U$2962,10,FALSE))</f>
        <v>0</v>
      </c>
      <c r="M334" s="706">
        <f t="shared" si="60"/>
        <v>0</v>
      </c>
      <c r="N334" s="707">
        <f t="shared" si="60"/>
        <v>0</v>
      </c>
    </row>
    <row r="335" spans="1:14">
      <c r="A335" s="703" t="s">
        <v>1232</v>
      </c>
      <c r="B335" s="704" t="s">
        <v>1233</v>
      </c>
      <c r="C335" s="708">
        <v>8</v>
      </c>
      <c r="D335" s="1571" t="str">
        <f t="shared" si="61"/>
        <v/>
      </c>
      <c r="E335" s="750">
        <f>IF(ISERROR(VLOOKUP(CONCATENATE($B335,"-",$C335),IN_1B!$B$2:$U$2962,3,FALSE))=TRUE,"",VLOOKUP(CONCATENATE($B335,"-",$C335),IN_1B!$B$2:$U$2962,3,FALSE))</f>
        <v>0</v>
      </c>
      <c r="F335" s="751">
        <f>IF(ISERROR(VLOOKUP(CONCATENATE($B335,"-",$C335),IN_1B!$B$2:$U$2962,4,FALSE))=TRUE,"",VLOOKUP(CONCATENATE($B335,"-",$C335),IN_1B!$B$2:$U$2962,4,FALSE))</f>
        <v>0</v>
      </c>
      <c r="G335" s="750">
        <f>IF(ISERROR(VLOOKUP(CONCATENATE($B335,"-",$C335),IN_1B!$B$2:$U$2962,5,FALSE))=TRUE,"",VLOOKUP(CONCATENATE($B335,"-",$C335),IN_1B!$B$2:$U$2962,5,FALSE))</f>
        <v>0</v>
      </c>
      <c r="H335" s="751">
        <f>IF(ISERROR(VLOOKUP(CONCATENATE($B335,"-",$C335),IN_1B!$B$2:$U$2962,6,FALSE))=TRUE,"",VLOOKUP(CONCATENATE($B335,"-",$C335),IN_1B!$B$2:$U$2962,6,FALSE))</f>
        <v>0</v>
      </c>
      <c r="I335" s="750">
        <f>IF(ISERROR(VLOOKUP(CONCATENATE($B335,"-",$C335),IN_1B!$B$2:$U$2962,7,FALSE))=TRUE,"",VLOOKUP(CONCATENATE($B335,"-",$C335),IN_1B!$B$2:$U$2962,7,FALSE))</f>
        <v>0</v>
      </c>
      <c r="J335" s="751">
        <f>IF(ISERROR(VLOOKUP(CONCATENATE($B335,"-",$C335),IN_1B!$B$2:$U$2962,8,FALSE))=TRUE,"",VLOOKUP(CONCATENATE($B335,"-",$C335),IN_1B!$B$2:$U$2962,8,FALSE))</f>
        <v>0</v>
      </c>
      <c r="K335" s="750">
        <f>IF(ISERROR(VLOOKUP(CONCATENATE($B335,"-",$C335),IN_1B!$B$2:$U$2962,9,FALSE))=TRUE,"",VLOOKUP(CONCATENATE($B335,"-",$C335),IN_1B!$B$2:$U$2962,9,FALSE))</f>
        <v>0</v>
      </c>
      <c r="L335" s="751">
        <f>IF(ISERROR(VLOOKUP(CONCATENATE($B335,"-",$C335),IN_1B!$B$2:$U$2962,10,FALSE))=TRUE,"",VLOOKUP(CONCATENATE($B335,"-",$C335),IN_1B!$B$2:$U$2962,10,FALSE))</f>
        <v>0</v>
      </c>
      <c r="M335" s="706">
        <f t="shared" si="60"/>
        <v>0</v>
      </c>
      <c r="N335" s="707">
        <f t="shared" si="60"/>
        <v>0</v>
      </c>
    </row>
    <row r="336" spans="1:14">
      <c r="A336" s="703" t="s">
        <v>1234</v>
      </c>
      <c r="B336" s="704" t="s">
        <v>1235</v>
      </c>
      <c r="C336" s="708">
        <v>8</v>
      </c>
      <c r="D336" s="1571" t="str">
        <f t="shared" si="61"/>
        <v/>
      </c>
      <c r="E336" s="750">
        <f>IF(ISERROR(VLOOKUP(CONCATENATE($B336,"-",$C336),IN_1B!$B$2:$U$2962,3,FALSE))=TRUE,"",VLOOKUP(CONCATENATE($B336,"-",$C336),IN_1B!$B$2:$U$2962,3,FALSE))</f>
        <v>0</v>
      </c>
      <c r="F336" s="751">
        <f>IF(ISERROR(VLOOKUP(CONCATENATE($B336,"-",$C336),IN_1B!$B$2:$U$2962,4,FALSE))=TRUE,"",VLOOKUP(CONCATENATE($B336,"-",$C336),IN_1B!$B$2:$U$2962,4,FALSE))</f>
        <v>0</v>
      </c>
      <c r="G336" s="750">
        <f>IF(ISERROR(VLOOKUP(CONCATENATE($B336,"-",$C336),IN_1B!$B$2:$U$2962,5,FALSE))=TRUE,"",VLOOKUP(CONCATENATE($B336,"-",$C336),IN_1B!$B$2:$U$2962,5,FALSE))</f>
        <v>0</v>
      </c>
      <c r="H336" s="751">
        <f>IF(ISERROR(VLOOKUP(CONCATENATE($B336,"-",$C336),IN_1B!$B$2:$U$2962,6,FALSE))=TRUE,"",VLOOKUP(CONCATENATE($B336,"-",$C336),IN_1B!$B$2:$U$2962,6,FALSE))</f>
        <v>0</v>
      </c>
      <c r="I336" s="750">
        <f>IF(ISERROR(VLOOKUP(CONCATENATE($B336,"-",$C336),IN_1B!$B$2:$U$2962,7,FALSE))=TRUE,"",VLOOKUP(CONCATENATE($B336,"-",$C336),IN_1B!$B$2:$U$2962,7,FALSE))</f>
        <v>0</v>
      </c>
      <c r="J336" s="751">
        <f>IF(ISERROR(VLOOKUP(CONCATENATE($B336,"-",$C336),IN_1B!$B$2:$U$2962,8,FALSE))=TRUE,"",VLOOKUP(CONCATENATE($B336,"-",$C336),IN_1B!$B$2:$U$2962,8,FALSE))</f>
        <v>0</v>
      </c>
      <c r="K336" s="750">
        <f>IF(ISERROR(VLOOKUP(CONCATENATE($B336,"-",$C336),IN_1B!$B$2:$U$2962,9,FALSE))=TRUE,"",VLOOKUP(CONCATENATE($B336,"-",$C336),IN_1B!$B$2:$U$2962,9,FALSE))</f>
        <v>0</v>
      </c>
      <c r="L336" s="751">
        <f>IF(ISERROR(VLOOKUP(CONCATENATE($B336,"-",$C336),IN_1B!$B$2:$U$2962,10,FALSE))=TRUE,"",VLOOKUP(CONCATENATE($B336,"-",$C336),IN_1B!$B$2:$U$2962,10,FALSE))</f>
        <v>0</v>
      </c>
      <c r="M336" s="706">
        <f t="shared" si="60"/>
        <v>0</v>
      </c>
      <c r="N336" s="707">
        <f t="shared" si="60"/>
        <v>0</v>
      </c>
    </row>
    <row r="337" spans="1:14">
      <c r="A337" s="703" t="s">
        <v>1236</v>
      </c>
      <c r="B337" s="704" t="s">
        <v>1237</v>
      </c>
      <c r="C337" s="708">
        <v>8</v>
      </c>
      <c r="D337" s="1571" t="str">
        <f t="shared" si="61"/>
        <v/>
      </c>
      <c r="E337" s="750">
        <f>IF(ISERROR(VLOOKUP(CONCATENATE($B337,"-",$C337),IN_1B!$B$2:$U$2962,3,FALSE))=TRUE,"",VLOOKUP(CONCATENATE($B337,"-",$C337),IN_1B!$B$2:$U$2962,3,FALSE))</f>
        <v>0</v>
      </c>
      <c r="F337" s="751">
        <f>IF(ISERROR(VLOOKUP(CONCATENATE($B337,"-",$C337),IN_1B!$B$2:$U$2962,4,FALSE))=TRUE,"",VLOOKUP(CONCATENATE($B337,"-",$C337),IN_1B!$B$2:$U$2962,4,FALSE))</f>
        <v>0</v>
      </c>
      <c r="G337" s="750">
        <f>IF(ISERROR(VLOOKUP(CONCATENATE($B337,"-",$C337),IN_1B!$B$2:$U$2962,5,FALSE))=TRUE,"",VLOOKUP(CONCATENATE($B337,"-",$C337),IN_1B!$B$2:$U$2962,5,FALSE))</f>
        <v>0</v>
      </c>
      <c r="H337" s="751">
        <f>IF(ISERROR(VLOOKUP(CONCATENATE($B337,"-",$C337),IN_1B!$B$2:$U$2962,6,FALSE))=TRUE,"",VLOOKUP(CONCATENATE($B337,"-",$C337),IN_1B!$B$2:$U$2962,6,FALSE))</f>
        <v>0</v>
      </c>
      <c r="I337" s="750">
        <f>IF(ISERROR(VLOOKUP(CONCATENATE($B337,"-",$C337),IN_1B!$B$2:$U$2962,7,FALSE))=TRUE,"",VLOOKUP(CONCATENATE($B337,"-",$C337),IN_1B!$B$2:$U$2962,7,FALSE))</f>
        <v>0</v>
      </c>
      <c r="J337" s="751">
        <f>IF(ISERROR(VLOOKUP(CONCATENATE($B337,"-",$C337),IN_1B!$B$2:$U$2962,8,FALSE))=TRUE,"",VLOOKUP(CONCATENATE($B337,"-",$C337),IN_1B!$B$2:$U$2962,8,FALSE))</f>
        <v>0</v>
      </c>
      <c r="K337" s="750">
        <f>IF(ISERROR(VLOOKUP(CONCATENATE($B337,"-",$C337),IN_1B!$B$2:$U$2962,9,FALSE))=TRUE,"",VLOOKUP(CONCATENATE($B337,"-",$C337),IN_1B!$B$2:$U$2962,9,FALSE))</f>
        <v>0</v>
      </c>
      <c r="L337" s="751">
        <f>IF(ISERROR(VLOOKUP(CONCATENATE($B337,"-",$C337),IN_1B!$B$2:$U$2962,10,FALSE))=TRUE,"",VLOOKUP(CONCATENATE($B337,"-",$C337),IN_1B!$B$2:$U$2962,10,FALSE))</f>
        <v>0</v>
      </c>
      <c r="M337" s="706">
        <f t="shared" si="60"/>
        <v>0</v>
      </c>
      <c r="N337" s="707">
        <f t="shared" si="60"/>
        <v>0</v>
      </c>
    </row>
    <row r="338" spans="1:14">
      <c r="A338" s="703" t="s">
        <v>1238</v>
      </c>
      <c r="B338" s="704" t="s">
        <v>1239</v>
      </c>
      <c r="C338" s="708">
        <v>8</v>
      </c>
      <c r="D338" s="1571" t="str">
        <f t="shared" si="61"/>
        <v/>
      </c>
      <c r="E338" s="750">
        <f>IF(ISERROR(VLOOKUP(CONCATENATE($B338,"-",$C338),IN_1B!$B$2:$U$2962,3,FALSE))=TRUE,"",VLOOKUP(CONCATENATE($B338,"-",$C338),IN_1B!$B$2:$U$2962,3,FALSE))</f>
        <v>0</v>
      </c>
      <c r="F338" s="751">
        <f>IF(ISERROR(VLOOKUP(CONCATENATE($B338,"-",$C338),IN_1B!$B$2:$U$2962,4,FALSE))=TRUE,"",VLOOKUP(CONCATENATE($B338,"-",$C338),IN_1B!$B$2:$U$2962,4,FALSE))</f>
        <v>0</v>
      </c>
      <c r="G338" s="750">
        <f>IF(ISERROR(VLOOKUP(CONCATENATE($B338,"-",$C338),IN_1B!$B$2:$U$2962,5,FALSE))=TRUE,"",VLOOKUP(CONCATENATE($B338,"-",$C338),IN_1B!$B$2:$U$2962,5,FALSE))</f>
        <v>0</v>
      </c>
      <c r="H338" s="751">
        <f>IF(ISERROR(VLOOKUP(CONCATENATE($B338,"-",$C338),IN_1B!$B$2:$U$2962,6,FALSE))=TRUE,"",VLOOKUP(CONCATENATE($B338,"-",$C338),IN_1B!$B$2:$U$2962,6,FALSE))</f>
        <v>0</v>
      </c>
      <c r="I338" s="750">
        <f>IF(ISERROR(VLOOKUP(CONCATENATE($B338,"-",$C338),IN_1B!$B$2:$U$2962,7,FALSE))=TRUE,"",VLOOKUP(CONCATENATE($B338,"-",$C338),IN_1B!$B$2:$U$2962,7,FALSE))</f>
        <v>0</v>
      </c>
      <c r="J338" s="751">
        <f>IF(ISERROR(VLOOKUP(CONCATENATE($B338,"-",$C338),IN_1B!$B$2:$U$2962,8,FALSE))=TRUE,"",VLOOKUP(CONCATENATE($B338,"-",$C338),IN_1B!$B$2:$U$2962,8,FALSE))</f>
        <v>0</v>
      </c>
      <c r="K338" s="750">
        <f>IF(ISERROR(VLOOKUP(CONCATENATE($B338,"-",$C338),IN_1B!$B$2:$U$2962,9,FALSE))=TRUE,"",VLOOKUP(CONCATENATE($B338,"-",$C338),IN_1B!$B$2:$U$2962,9,FALSE))</f>
        <v>0</v>
      </c>
      <c r="L338" s="751">
        <f>IF(ISERROR(VLOOKUP(CONCATENATE($B338,"-",$C338),IN_1B!$B$2:$U$2962,10,FALSE))=TRUE,"",VLOOKUP(CONCATENATE($B338,"-",$C338),IN_1B!$B$2:$U$2962,10,FALSE))</f>
        <v>0</v>
      </c>
      <c r="M338" s="706">
        <f t="shared" si="60"/>
        <v>0</v>
      </c>
      <c r="N338" s="707">
        <f t="shared" si="60"/>
        <v>0</v>
      </c>
    </row>
    <row r="339" spans="1:14">
      <c r="A339" s="703" t="s">
        <v>1240</v>
      </c>
      <c r="B339" s="704" t="s">
        <v>1241</v>
      </c>
      <c r="C339" s="708">
        <v>8</v>
      </c>
      <c r="D339" s="1571" t="str">
        <f t="shared" si="61"/>
        <v/>
      </c>
      <c r="E339" s="750">
        <f>IF(ISERROR(VLOOKUP(CONCATENATE($B339,"-",$C339),IN_1B!$B$2:$U$2962,3,FALSE))=TRUE,"",VLOOKUP(CONCATENATE($B339,"-",$C339),IN_1B!$B$2:$U$2962,3,FALSE))</f>
        <v>0</v>
      </c>
      <c r="F339" s="751">
        <f>IF(ISERROR(VLOOKUP(CONCATENATE($B339,"-",$C339),IN_1B!$B$2:$U$2962,4,FALSE))=TRUE,"",VLOOKUP(CONCATENATE($B339,"-",$C339),IN_1B!$B$2:$U$2962,4,FALSE))</f>
        <v>0</v>
      </c>
      <c r="G339" s="750">
        <f>IF(ISERROR(VLOOKUP(CONCATENATE($B339,"-",$C339),IN_1B!$B$2:$U$2962,5,FALSE))=TRUE,"",VLOOKUP(CONCATENATE($B339,"-",$C339),IN_1B!$B$2:$U$2962,5,FALSE))</f>
        <v>0</v>
      </c>
      <c r="H339" s="751">
        <f>IF(ISERROR(VLOOKUP(CONCATENATE($B339,"-",$C339),IN_1B!$B$2:$U$2962,6,FALSE))=TRUE,"",VLOOKUP(CONCATENATE($B339,"-",$C339),IN_1B!$B$2:$U$2962,6,FALSE))</f>
        <v>0</v>
      </c>
      <c r="I339" s="750">
        <f>IF(ISERROR(VLOOKUP(CONCATENATE($B339,"-",$C339),IN_1B!$B$2:$U$2962,7,FALSE))=TRUE,"",VLOOKUP(CONCATENATE($B339,"-",$C339),IN_1B!$B$2:$U$2962,7,FALSE))</f>
        <v>0</v>
      </c>
      <c r="J339" s="751">
        <f>IF(ISERROR(VLOOKUP(CONCATENATE($B339,"-",$C339),IN_1B!$B$2:$U$2962,8,FALSE))=TRUE,"",VLOOKUP(CONCATENATE($B339,"-",$C339),IN_1B!$B$2:$U$2962,8,FALSE))</f>
        <v>0</v>
      </c>
      <c r="K339" s="750">
        <f>IF(ISERROR(VLOOKUP(CONCATENATE($B339,"-",$C339),IN_1B!$B$2:$U$2962,9,FALSE))=TRUE,"",VLOOKUP(CONCATENATE($B339,"-",$C339),IN_1B!$B$2:$U$2962,9,FALSE))</f>
        <v>0</v>
      </c>
      <c r="L339" s="751">
        <f>IF(ISERROR(VLOOKUP(CONCATENATE($B339,"-",$C339),IN_1B!$B$2:$U$2962,10,FALSE))=TRUE,"",VLOOKUP(CONCATENATE($B339,"-",$C339),IN_1B!$B$2:$U$2962,10,FALSE))</f>
        <v>0</v>
      </c>
      <c r="M339" s="706">
        <f t="shared" si="60"/>
        <v>0</v>
      </c>
      <c r="N339" s="707">
        <f t="shared" si="60"/>
        <v>0</v>
      </c>
    </row>
    <row r="340" spans="1:14">
      <c r="A340" s="703" t="s">
        <v>1242</v>
      </c>
      <c r="B340" s="704" t="s">
        <v>1243</v>
      </c>
      <c r="C340" s="708">
        <v>8</v>
      </c>
      <c r="D340" s="1571" t="str">
        <f t="shared" si="61"/>
        <v/>
      </c>
      <c r="E340" s="750">
        <f>IF(ISERROR(VLOOKUP(CONCATENATE($B340,"-",$C340),IN_1B!$B$2:$U$2962,3,FALSE))=TRUE,"",VLOOKUP(CONCATENATE($B340,"-",$C340),IN_1B!$B$2:$U$2962,3,FALSE))</f>
        <v>0</v>
      </c>
      <c r="F340" s="751">
        <f>IF(ISERROR(VLOOKUP(CONCATENATE($B340,"-",$C340),IN_1B!$B$2:$U$2962,4,FALSE))=TRUE,"",VLOOKUP(CONCATENATE($B340,"-",$C340),IN_1B!$B$2:$U$2962,4,FALSE))</f>
        <v>0</v>
      </c>
      <c r="G340" s="750">
        <f>IF(ISERROR(VLOOKUP(CONCATENATE($B340,"-",$C340),IN_1B!$B$2:$U$2962,5,FALSE))=TRUE,"",VLOOKUP(CONCATENATE($B340,"-",$C340),IN_1B!$B$2:$U$2962,5,FALSE))</f>
        <v>0</v>
      </c>
      <c r="H340" s="751">
        <f>IF(ISERROR(VLOOKUP(CONCATENATE($B340,"-",$C340),IN_1B!$B$2:$U$2962,6,FALSE))=TRUE,"",VLOOKUP(CONCATENATE($B340,"-",$C340),IN_1B!$B$2:$U$2962,6,FALSE))</f>
        <v>0</v>
      </c>
      <c r="I340" s="750">
        <f>IF(ISERROR(VLOOKUP(CONCATENATE($B340,"-",$C340),IN_1B!$B$2:$U$2962,7,FALSE))=TRUE,"",VLOOKUP(CONCATENATE($B340,"-",$C340),IN_1B!$B$2:$U$2962,7,FALSE))</f>
        <v>0</v>
      </c>
      <c r="J340" s="751">
        <f>IF(ISERROR(VLOOKUP(CONCATENATE($B340,"-",$C340),IN_1B!$B$2:$U$2962,8,FALSE))=TRUE,"",VLOOKUP(CONCATENATE($B340,"-",$C340),IN_1B!$B$2:$U$2962,8,FALSE))</f>
        <v>0</v>
      </c>
      <c r="K340" s="750">
        <f>IF(ISERROR(VLOOKUP(CONCATENATE($B340,"-",$C340),IN_1B!$B$2:$U$2962,9,FALSE))=TRUE,"",VLOOKUP(CONCATENATE($B340,"-",$C340),IN_1B!$B$2:$U$2962,9,FALSE))</f>
        <v>0</v>
      </c>
      <c r="L340" s="751">
        <f>IF(ISERROR(VLOOKUP(CONCATENATE($B340,"-",$C340),IN_1B!$B$2:$U$2962,10,FALSE))=TRUE,"",VLOOKUP(CONCATENATE($B340,"-",$C340),IN_1B!$B$2:$U$2962,10,FALSE))</f>
        <v>0</v>
      </c>
      <c r="M340" s="706">
        <f t="shared" si="60"/>
        <v>0</v>
      </c>
      <c r="N340" s="707">
        <f t="shared" si="60"/>
        <v>0</v>
      </c>
    </row>
    <row r="341" spans="1:14">
      <c r="A341" s="703" t="s">
        <v>1244</v>
      </c>
      <c r="B341" s="704" t="s">
        <v>1245</v>
      </c>
      <c r="C341" s="708">
        <v>8</v>
      </c>
      <c r="D341" s="1571" t="str">
        <f t="shared" si="61"/>
        <v/>
      </c>
      <c r="E341" s="750">
        <f>IF(ISERROR(VLOOKUP(CONCATENATE($B341,"-",$C341),IN_1B!$B$2:$U$2962,3,FALSE))=TRUE,"",VLOOKUP(CONCATENATE($B341,"-",$C341),IN_1B!$B$2:$U$2962,3,FALSE))</f>
        <v>0</v>
      </c>
      <c r="F341" s="751">
        <f>IF(ISERROR(VLOOKUP(CONCATENATE($B341,"-",$C341),IN_1B!$B$2:$U$2962,4,FALSE))=TRUE,"",VLOOKUP(CONCATENATE($B341,"-",$C341),IN_1B!$B$2:$U$2962,4,FALSE))</f>
        <v>0</v>
      </c>
      <c r="G341" s="750">
        <f>IF(ISERROR(VLOOKUP(CONCATENATE($B341,"-",$C341),IN_1B!$B$2:$U$2962,5,FALSE))=TRUE,"",VLOOKUP(CONCATENATE($B341,"-",$C341),IN_1B!$B$2:$U$2962,5,FALSE))</f>
        <v>0</v>
      </c>
      <c r="H341" s="751">
        <f>IF(ISERROR(VLOOKUP(CONCATENATE($B341,"-",$C341),IN_1B!$B$2:$U$2962,6,FALSE))=TRUE,"",VLOOKUP(CONCATENATE($B341,"-",$C341),IN_1B!$B$2:$U$2962,6,FALSE))</f>
        <v>0</v>
      </c>
      <c r="I341" s="750">
        <f>IF(ISERROR(VLOOKUP(CONCATENATE($B341,"-",$C341),IN_1B!$B$2:$U$2962,7,FALSE))=TRUE,"",VLOOKUP(CONCATENATE($B341,"-",$C341),IN_1B!$B$2:$U$2962,7,FALSE))</f>
        <v>0</v>
      </c>
      <c r="J341" s="751">
        <f>IF(ISERROR(VLOOKUP(CONCATENATE($B341,"-",$C341),IN_1B!$B$2:$U$2962,8,FALSE))=TRUE,"",VLOOKUP(CONCATENATE($B341,"-",$C341),IN_1B!$B$2:$U$2962,8,FALSE))</f>
        <v>0</v>
      </c>
      <c r="K341" s="750">
        <f>IF(ISERROR(VLOOKUP(CONCATENATE($B341,"-",$C341),IN_1B!$B$2:$U$2962,9,FALSE))=TRUE,"",VLOOKUP(CONCATENATE($B341,"-",$C341),IN_1B!$B$2:$U$2962,9,FALSE))</f>
        <v>0</v>
      </c>
      <c r="L341" s="751">
        <f>IF(ISERROR(VLOOKUP(CONCATENATE($B341,"-",$C341),IN_1B!$B$2:$U$2962,10,FALSE))=TRUE,"",VLOOKUP(CONCATENATE($B341,"-",$C341),IN_1B!$B$2:$U$2962,10,FALSE))</f>
        <v>0</v>
      </c>
      <c r="M341" s="706">
        <f t="shared" si="60"/>
        <v>0</v>
      </c>
      <c r="N341" s="707">
        <f t="shared" si="60"/>
        <v>0</v>
      </c>
    </row>
    <row r="342" spans="1:14">
      <c r="A342" s="703" t="s">
        <v>1246</v>
      </c>
      <c r="B342" s="704" t="s">
        <v>1247</v>
      </c>
      <c r="C342" s="708">
        <v>8</v>
      </c>
      <c r="D342" s="1571" t="str">
        <f t="shared" si="61"/>
        <v/>
      </c>
      <c r="E342" s="750">
        <f>IF(ISERROR(VLOOKUP(CONCATENATE($B342,"-",$C342),IN_1B!$B$2:$U$2962,3,FALSE))=TRUE,"",VLOOKUP(CONCATENATE($B342,"-",$C342),IN_1B!$B$2:$U$2962,3,FALSE))</f>
        <v>0</v>
      </c>
      <c r="F342" s="751">
        <f>IF(ISERROR(VLOOKUP(CONCATENATE($B342,"-",$C342),IN_1B!$B$2:$U$2962,4,FALSE))=TRUE,"",VLOOKUP(CONCATENATE($B342,"-",$C342),IN_1B!$B$2:$U$2962,4,FALSE))</f>
        <v>0</v>
      </c>
      <c r="G342" s="750">
        <f>IF(ISERROR(VLOOKUP(CONCATENATE($B342,"-",$C342),IN_1B!$B$2:$U$2962,5,FALSE))=TRUE,"",VLOOKUP(CONCATENATE($B342,"-",$C342),IN_1B!$B$2:$U$2962,5,FALSE))</f>
        <v>0</v>
      </c>
      <c r="H342" s="751">
        <f>IF(ISERROR(VLOOKUP(CONCATENATE($B342,"-",$C342),IN_1B!$B$2:$U$2962,6,FALSE))=TRUE,"",VLOOKUP(CONCATENATE($B342,"-",$C342),IN_1B!$B$2:$U$2962,6,FALSE))</f>
        <v>0</v>
      </c>
      <c r="I342" s="750">
        <f>IF(ISERROR(VLOOKUP(CONCATENATE($B342,"-",$C342),IN_1B!$B$2:$U$2962,7,FALSE))=TRUE,"",VLOOKUP(CONCATENATE($B342,"-",$C342),IN_1B!$B$2:$U$2962,7,FALSE))</f>
        <v>0</v>
      </c>
      <c r="J342" s="751">
        <f>IF(ISERROR(VLOOKUP(CONCATENATE($B342,"-",$C342),IN_1B!$B$2:$U$2962,8,FALSE))=TRUE,"",VLOOKUP(CONCATENATE($B342,"-",$C342),IN_1B!$B$2:$U$2962,8,FALSE))</f>
        <v>0</v>
      </c>
      <c r="K342" s="750">
        <f>IF(ISERROR(VLOOKUP(CONCATENATE($B342,"-",$C342),IN_1B!$B$2:$U$2962,9,FALSE))=TRUE,"",VLOOKUP(CONCATENATE($B342,"-",$C342),IN_1B!$B$2:$U$2962,9,FALSE))</f>
        <v>0</v>
      </c>
      <c r="L342" s="751">
        <f>IF(ISERROR(VLOOKUP(CONCATENATE($B342,"-",$C342),IN_1B!$B$2:$U$2962,10,FALSE))=TRUE,"",VLOOKUP(CONCATENATE($B342,"-",$C342),IN_1B!$B$2:$U$2962,10,FALSE))</f>
        <v>0</v>
      </c>
      <c r="M342" s="706">
        <f t="shared" si="60"/>
        <v>0</v>
      </c>
      <c r="N342" s="707">
        <f t="shared" si="60"/>
        <v>0</v>
      </c>
    </row>
    <row r="343" spans="1:14">
      <c r="A343" s="703" t="s">
        <v>1248</v>
      </c>
      <c r="B343" s="704" t="s">
        <v>1249</v>
      </c>
      <c r="C343" s="709">
        <v>8</v>
      </c>
      <c r="D343" s="1571" t="str">
        <f t="shared" si="61"/>
        <v/>
      </c>
      <c r="E343" s="750">
        <f>IF(ISERROR(VLOOKUP(CONCATENATE($B343,"-",$C343),IN_1B!$B$2:$U$2962,3,FALSE))=TRUE,"",VLOOKUP(CONCATENATE($B343,"-",$C343),IN_1B!$B$2:$U$2962,3,FALSE))</f>
        <v>0</v>
      </c>
      <c r="F343" s="751">
        <f>IF(ISERROR(VLOOKUP(CONCATENATE($B343,"-",$C343),IN_1B!$B$2:$U$2962,4,FALSE))=TRUE,"",VLOOKUP(CONCATENATE($B343,"-",$C343),IN_1B!$B$2:$U$2962,4,FALSE))</f>
        <v>0</v>
      </c>
      <c r="G343" s="750">
        <f>IF(ISERROR(VLOOKUP(CONCATENATE($B343,"-",$C343),IN_1B!$B$2:$U$2962,5,FALSE))=TRUE,"",VLOOKUP(CONCATENATE($B343,"-",$C343),IN_1B!$B$2:$U$2962,5,FALSE))</f>
        <v>0</v>
      </c>
      <c r="H343" s="751">
        <f>IF(ISERROR(VLOOKUP(CONCATENATE($B343,"-",$C343),IN_1B!$B$2:$U$2962,6,FALSE))=TRUE,"",VLOOKUP(CONCATENATE($B343,"-",$C343),IN_1B!$B$2:$U$2962,6,FALSE))</f>
        <v>0</v>
      </c>
      <c r="I343" s="750">
        <f>IF(ISERROR(VLOOKUP(CONCATENATE($B343,"-",$C343),IN_1B!$B$2:$U$2962,7,FALSE))=TRUE,"",VLOOKUP(CONCATENATE($B343,"-",$C343),IN_1B!$B$2:$U$2962,7,FALSE))</f>
        <v>0</v>
      </c>
      <c r="J343" s="751">
        <f>IF(ISERROR(VLOOKUP(CONCATENATE($B343,"-",$C343),IN_1B!$B$2:$U$2962,8,FALSE))=TRUE,"",VLOOKUP(CONCATENATE($B343,"-",$C343),IN_1B!$B$2:$U$2962,8,FALSE))</f>
        <v>0</v>
      </c>
      <c r="K343" s="750">
        <f>IF(ISERROR(VLOOKUP(CONCATENATE($B343,"-",$C343),IN_1B!$B$2:$U$2962,9,FALSE))=TRUE,"",VLOOKUP(CONCATENATE($B343,"-",$C343),IN_1B!$B$2:$U$2962,9,FALSE))</f>
        <v>0</v>
      </c>
      <c r="L343" s="751">
        <f>IF(ISERROR(VLOOKUP(CONCATENATE($B343,"-",$C343),IN_1B!$B$2:$U$2962,10,FALSE))=TRUE,"",VLOOKUP(CONCATENATE($B343,"-",$C343),IN_1B!$B$2:$U$2962,10,FALSE))</f>
        <v>0</v>
      </c>
      <c r="M343" s="706">
        <f t="shared" si="60"/>
        <v>0</v>
      </c>
      <c r="N343" s="707">
        <f t="shared" si="60"/>
        <v>0</v>
      </c>
    </row>
    <row r="344" spans="1:14" ht="15.75" thickBot="1">
      <c r="A344" s="703" t="s">
        <v>1250</v>
      </c>
      <c r="B344" s="709" t="s">
        <v>1251</v>
      </c>
      <c r="C344" s="700">
        <v>8</v>
      </c>
      <c r="D344" s="1571" t="str">
        <f t="shared" si="61"/>
        <v/>
      </c>
      <c r="E344" s="752">
        <f>IF(ISERROR(VLOOKUP(CONCATENATE($B344,"-",$C344),IN_1B!$B$2:$U$2962,3,FALSE))=TRUE,"",VLOOKUP(CONCATENATE($B344,"-",$C344),IN_1B!$B$2:$U$2962,3,FALSE))</f>
        <v>0</v>
      </c>
      <c r="F344" s="753">
        <f>IF(ISERROR(VLOOKUP(CONCATENATE($B344,"-",$C344),IN_1B!$B$2:$U$2962,4,FALSE))=TRUE,"",VLOOKUP(CONCATENATE($B344,"-",$C344),IN_1B!$B$2:$U$2962,4,FALSE))</f>
        <v>0</v>
      </c>
      <c r="G344" s="752">
        <f>IF(ISERROR(VLOOKUP(CONCATENATE($B344,"-",$C344),IN_1B!$B$2:$U$2962,5,FALSE))=TRUE,"",VLOOKUP(CONCATENATE($B344,"-",$C344),IN_1B!$B$2:$U$2962,5,FALSE))</f>
        <v>0</v>
      </c>
      <c r="H344" s="753">
        <f>IF(ISERROR(VLOOKUP(CONCATENATE($B344,"-",$C344),IN_1B!$B$2:$U$2962,6,FALSE))=TRUE,"",VLOOKUP(CONCATENATE($B344,"-",$C344),IN_1B!$B$2:$U$2962,6,FALSE))</f>
        <v>0</v>
      </c>
      <c r="I344" s="752">
        <f>IF(ISERROR(VLOOKUP(CONCATENATE($B344,"-",$C344),IN_1B!$B$2:$U$2962,7,FALSE))=TRUE,"",VLOOKUP(CONCATENATE($B344,"-",$C344),IN_1B!$B$2:$U$2962,7,FALSE))</f>
        <v>0</v>
      </c>
      <c r="J344" s="753">
        <f>IF(ISERROR(VLOOKUP(CONCATENATE($B344,"-",$C344),IN_1B!$B$2:$U$2962,8,FALSE))=TRUE,"",VLOOKUP(CONCATENATE($B344,"-",$C344),IN_1B!$B$2:$U$2962,8,FALSE))</f>
        <v>0</v>
      </c>
      <c r="K344" s="752">
        <f>IF(ISERROR(VLOOKUP(CONCATENATE($B344,"-",$C344),IN_1B!$B$2:$U$2962,9,FALSE))=TRUE,"",VLOOKUP(CONCATENATE($B344,"-",$C344),IN_1B!$B$2:$U$2962,9,FALSE))</f>
        <v>0</v>
      </c>
      <c r="L344" s="753">
        <f>IF(ISERROR(VLOOKUP(CONCATENATE($B344,"-",$C344),IN_1B!$B$2:$U$2962,10,FALSE))=TRUE,"",VLOOKUP(CONCATENATE($B344,"-",$C344),IN_1B!$B$2:$U$2962,10,FALSE))</f>
        <v>0</v>
      </c>
      <c r="M344" s="710">
        <f t="shared" si="60"/>
        <v>0</v>
      </c>
      <c r="N344" s="711">
        <f t="shared" si="60"/>
        <v>0</v>
      </c>
    </row>
    <row r="345" spans="1:14" ht="15.75" thickBot="1">
      <c r="A345" s="712" t="s">
        <v>1252</v>
      </c>
      <c r="B345" s="713"/>
      <c r="C345" s="700"/>
      <c r="D345" s="1571"/>
      <c r="E345" s="754"/>
      <c r="F345" s="603"/>
      <c r="G345" s="603"/>
      <c r="H345" s="603"/>
      <c r="I345" s="603"/>
      <c r="J345" s="603"/>
      <c r="K345" s="603"/>
      <c r="L345" s="603"/>
      <c r="M345" s="714"/>
      <c r="N345" s="715"/>
    </row>
    <row r="346" spans="1:14">
      <c r="A346" s="698" t="s">
        <v>1253</v>
      </c>
      <c r="B346" s="699" t="s">
        <v>1254</v>
      </c>
      <c r="C346" s="700">
        <v>8</v>
      </c>
      <c r="D346" s="1571" t="str">
        <f t="shared" ref="D346:D351" si="62">CONCATENATE(D$331)</f>
        <v/>
      </c>
      <c r="E346" s="748">
        <f>IF(ISERROR(VLOOKUP(CONCATENATE($B346,"-",$C346),IN_1B!$B$2:$U$2962,3,FALSE))=TRUE,"",VLOOKUP(CONCATENATE($B346,"-",$C346),IN_1B!$B$2:$U$2962,3,FALSE))</f>
        <v>0</v>
      </c>
      <c r="F346" s="749">
        <f>IF(ISERROR(VLOOKUP(CONCATENATE($B346,"-",$C346),IN_1B!$B$2:$U$2962,4,FALSE))=TRUE,"",VLOOKUP(CONCATENATE($B346,"-",$C346),IN_1B!$B$2:$U$2962,4,FALSE))</f>
        <v>0</v>
      </c>
      <c r="G346" s="748">
        <f>IF(ISERROR(VLOOKUP(CONCATENATE($B346,"-",$C346),IN_1B!$B$2:$U$2962,5,FALSE))=TRUE,"",VLOOKUP(CONCATENATE($B346,"-",$C346),IN_1B!$B$2:$U$2962,5,FALSE))</f>
        <v>0</v>
      </c>
      <c r="H346" s="749">
        <f>IF(ISERROR(VLOOKUP(CONCATENATE($B346,"-",$C346),IN_1B!$B$2:$U$2962,6,FALSE))=TRUE,"",VLOOKUP(CONCATENATE($B346,"-",$C346),IN_1B!$B$2:$U$2962,6,FALSE))</f>
        <v>0</v>
      </c>
      <c r="I346" s="748">
        <f>IF(ISERROR(VLOOKUP(CONCATENATE($B346,"-",$C346),IN_1B!$B$2:$U$2962,7,FALSE))=TRUE,"",VLOOKUP(CONCATENATE($B346,"-",$C346),IN_1B!$B$2:$U$2962,7,FALSE))</f>
        <v>0</v>
      </c>
      <c r="J346" s="749">
        <f>IF(ISERROR(VLOOKUP(CONCATENATE($B346,"-",$C346),IN_1B!$B$2:$U$2962,8,FALSE))=TRUE,"",VLOOKUP(CONCATENATE($B346,"-",$C346),IN_1B!$B$2:$U$2962,8,FALSE))</f>
        <v>0</v>
      </c>
      <c r="K346" s="748">
        <f>IF(ISERROR(VLOOKUP(CONCATENATE($B346,"-",$C346),IN_1B!$B$2:$U$2962,9,FALSE))=TRUE,"",VLOOKUP(CONCATENATE($B346,"-",$C346),IN_1B!$B$2:$U$2962,9,FALSE))</f>
        <v>0</v>
      </c>
      <c r="L346" s="749">
        <f>IF(ISERROR(VLOOKUP(CONCATENATE($B346,"-",$C346),IN_1B!$B$2:$U$2962,10,FALSE))=TRUE,"",VLOOKUP(CONCATENATE($B346,"-",$C346),IN_1B!$B$2:$U$2962,10,FALSE))</f>
        <v>0</v>
      </c>
      <c r="M346" s="701">
        <f t="shared" ref="M346:N351" si="63">E346+G346</f>
        <v>0</v>
      </c>
      <c r="N346" s="702">
        <f t="shared" si="63"/>
        <v>0</v>
      </c>
    </row>
    <row r="347" spans="1:14">
      <c r="A347" s="703" t="s">
        <v>1255</v>
      </c>
      <c r="B347" s="704" t="s">
        <v>1256</v>
      </c>
      <c r="C347" s="705">
        <v>8</v>
      </c>
      <c r="D347" s="1571" t="str">
        <f t="shared" si="62"/>
        <v/>
      </c>
      <c r="E347" s="750">
        <f>IF(ISERROR(VLOOKUP(CONCATENATE($B347,"-",$C347),IN_1B!$B$2:$U$2962,3,FALSE))=TRUE,"",VLOOKUP(CONCATENATE($B347,"-",$C347),IN_1B!$B$2:$U$2962,3,FALSE))</f>
        <v>0</v>
      </c>
      <c r="F347" s="751">
        <f>IF(ISERROR(VLOOKUP(CONCATENATE($B347,"-",$C347),IN_1B!$B$2:$U$2962,4,FALSE))=TRUE,"",VLOOKUP(CONCATENATE($B347,"-",$C347),IN_1B!$B$2:$U$2962,4,FALSE))</f>
        <v>0</v>
      </c>
      <c r="G347" s="750">
        <f>IF(ISERROR(VLOOKUP(CONCATENATE($B347,"-",$C347),IN_1B!$B$2:$U$2962,5,FALSE))=TRUE,"",VLOOKUP(CONCATENATE($B347,"-",$C347),IN_1B!$B$2:$U$2962,5,FALSE))</f>
        <v>0</v>
      </c>
      <c r="H347" s="751">
        <f>IF(ISERROR(VLOOKUP(CONCATENATE($B347,"-",$C347),IN_1B!$B$2:$U$2962,6,FALSE))=TRUE,"",VLOOKUP(CONCATENATE($B347,"-",$C347),IN_1B!$B$2:$U$2962,6,FALSE))</f>
        <v>0</v>
      </c>
      <c r="I347" s="750">
        <f>IF(ISERROR(VLOOKUP(CONCATENATE($B347,"-",$C347),IN_1B!$B$2:$U$2962,7,FALSE))=TRUE,"",VLOOKUP(CONCATENATE($B347,"-",$C347),IN_1B!$B$2:$U$2962,7,FALSE))</f>
        <v>0</v>
      </c>
      <c r="J347" s="751">
        <f>IF(ISERROR(VLOOKUP(CONCATENATE($B347,"-",$C347),IN_1B!$B$2:$U$2962,8,FALSE))=TRUE,"",VLOOKUP(CONCATENATE($B347,"-",$C347),IN_1B!$B$2:$U$2962,8,FALSE))</f>
        <v>0</v>
      </c>
      <c r="K347" s="750">
        <f>IF(ISERROR(VLOOKUP(CONCATENATE($B347,"-",$C347),IN_1B!$B$2:$U$2962,9,FALSE))=TRUE,"",VLOOKUP(CONCATENATE($B347,"-",$C347),IN_1B!$B$2:$U$2962,9,FALSE))</f>
        <v>0</v>
      </c>
      <c r="L347" s="751">
        <f>IF(ISERROR(VLOOKUP(CONCATENATE($B347,"-",$C347),IN_1B!$B$2:$U$2962,10,FALSE))=TRUE,"",VLOOKUP(CONCATENATE($B347,"-",$C347),IN_1B!$B$2:$U$2962,10,FALSE))</f>
        <v>0</v>
      </c>
      <c r="M347" s="706">
        <f t="shared" si="63"/>
        <v>0</v>
      </c>
      <c r="N347" s="707">
        <f t="shared" si="63"/>
        <v>0</v>
      </c>
    </row>
    <row r="348" spans="1:14">
      <c r="A348" s="703" t="s">
        <v>1257</v>
      </c>
      <c r="B348" s="704" t="s">
        <v>1258</v>
      </c>
      <c r="C348" s="708">
        <v>8</v>
      </c>
      <c r="D348" s="1571" t="str">
        <f t="shared" si="62"/>
        <v/>
      </c>
      <c r="E348" s="750">
        <f>IF(ISERROR(VLOOKUP(CONCATENATE($B348,"-",$C348),IN_1B!$B$2:$U$2962,3,FALSE))=TRUE,"",VLOOKUP(CONCATENATE($B348,"-",$C348),IN_1B!$B$2:$U$2962,3,FALSE))</f>
        <v>0</v>
      </c>
      <c r="F348" s="751">
        <f>IF(ISERROR(VLOOKUP(CONCATENATE($B348,"-",$C348),IN_1B!$B$2:$U$2962,4,FALSE))=TRUE,"",VLOOKUP(CONCATENATE($B348,"-",$C348),IN_1B!$B$2:$U$2962,4,FALSE))</f>
        <v>0</v>
      </c>
      <c r="G348" s="750">
        <f>IF(ISERROR(VLOOKUP(CONCATENATE($B348,"-",$C348),IN_1B!$B$2:$U$2962,5,FALSE))=TRUE,"",VLOOKUP(CONCATENATE($B348,"-",$C348),IN_1B!$B$2:$U$2962,5,FALSE))</f>
        <v>0</v>
      </c>
      <c r="H348" s="751">
        <f>IF(ISERROR(VLOOKUP(CONCATENATE($B348,"-",$C348),IN_1B!$B$2:$U$2962,6,FALSE))=TRUE,"",VLOOKUP(CONCATENATE($B348,"-",$C348),IN_1B!$B$2:$U$2962,6,FALSE))</f>
        <v>0</v>
      </c>
      <c r="I348" s="750">
        <f>IF(ISERROR(VLOOKUP(CONCATENATE($B348,"-",$C348),IN_1B!$B$2:$U$2962,7,FALSE))=TRUE,"",VLOOKUP(CONCATENATE($B348,"-",$C348),IN_1B!$B$2:$U$2962,7,FALSE))</f>
        <v>0</v>
      </c>
      <c r="J348" s="751">
        <f>IF(ISERROR(VLOOKUP(CONCATENATE($B348,"-",$C348),IN_1B!$B$2:$U$2962,8,FALSE))=TRUE,"",VLOOKUP(CONCATENATE($B348,"-",$C348),IN_1B!$B$2:$U$2962,8,FALSE))</f>
        <v>0</v>
      </c>
      <c r="K348" s="750">
        <f>IF(ISERROR(VLOOKUP(CONCATENATE($B348,"-",$C348),IN_1B!$B$2:$U$2962,9,FALSE))=TRUE,"",VLOOKUP(CONCATENATE($B348,"-",$C348),IN_1B!$B$2:$U$2962,9,FALSE))</f>
        <v>0</v>
      </c>
      <c r="L348" s="751">
        <f>IF(ISERROR(VLOOKUP(CONCATENATE($B348,"-",$C348),IN_1B!$B$2:$U$2962,10,FALSE))=TRUE,"",VLOOKUP(CONCATENATE($B348,"-",$C348),IN_1B!$B$2:$U$2962,10,FALSE))</f>
        <v>0</v>
      </c>
      <c r="M348" s="706">
        <f t="shared" si="63"/>
        <v>0</v>
      </c>
      <c r="N348" s="707">
        <f t="shared" si="63"/>
        <v>0</v>
      </c>
    </row>
    <row r="349" spans="1:14">
      <c r="A349" s="703" t="s">
        <v>1259</v>
      </c>
      <c r="B349" s="704" t="s">
        <v>1260</v>
      </c>
      <c r="C349" s="708">
        <v>8</v>
      </c>
      <c r="D349" s="1571" t="str">
        <f t="shared" si="62"/>
        <v/>
      </c>
      <c r="E349" s="750">
        <f>IF(ISERROR(VLOOKUP(CONCATENATE($B349,"-",$C349),IN_1B!$B$2:$U$2962,3,FALSE))=TRUE,"",VLOOKUP(CONCATENATE($B349,"-",$C349),IN_1B!$B$2:$U$2962,3,FALSE))</f>
        <v>0</v>
      </c>
      <c r="F349" s="751">
        <f>IF(ISERROR(VLOOKUP(CONCATENATE($B349,"-",$C349),IN_1B!$B$2:$U$2962,4,FALSE))=TRUE,"",VLOOKUP(CONCATENATE($B349,"-",$C349),IN_1B!$B$2:$U$2962,4,FALSE))</f>
        <v>0</v>
      </c>
      <c r="G349" s="750">
        <f>IF(ISERROR(VLOOKUP(CONCATENATE($B349,"-",$C349),IN_1B!$B$2:$U$2962,5,FALSE))=TRUE,"",VLOOKUP(CONCATENATE($B349,"-",$C349),IN_1B!$B$2:$U$2962,5,FALSE))</f>
        <v>0</v>
      </c>
      <c r="H349" s="751">
        <f>IF(ISERROR(VLOOKUP(CONCATENATE($B349,"-",$C349),IN_1B!$B$2:$U$2962,6,FALSE))=TRUE,"",VLOOKUP(CONCATENATE($B349,"-",$C349),IN_1B!$B$2:$U$2962,6,FALSE))</f>
        <v>0</v>
      </c>
      <c r="I349" s="750">
        <f>IF(ISERROR(VLOOKUP(CONCATENATE($B349,"-",$C349),IN_1B!$B$2:$U$2962,7,FALSE))=TRUE,"",VLOOKUP(CONCATENATE($B349,"-",$C349),IN_1B!$B$2:$U$2962,7,FALSE))</f>
        <v>0</v>
      </c>
      <c r="J349" s="751">
        <f>IF(ISERROR(VLOOKUP(CONCATENATE($B349,"-",$C349),IN_1B!$B$2:$U$2962,8,FALSE))=TRUE,"",VLOOKUP(CONCATENATE($B349,"-",$C349),IN_1B!$B$2:$U$2962,8,FALSE))</f>
        <v>0</v>
      </c>
      <c r="K349" s="750">
        <f>IF(ISERROR(VLOOKUP(CONCATENATE($B349,"-",$C349),IN_1B!$B$2:$U$2962,9,FALSE))=TRUE,"",VLOOKUP(CONCATENATE($B349,"-",$C349),IN_1B!$B$2:$U$2962,9,FALSE))</f>
        <v>0</v>
      </c>
      <c r="L349" s="751">
        <f>IF(ISERROR(VLOOKUP(CONCATENATE($B349,"-",$C349),IN_1B!$B$2:$U$2962,10,FALSE))=TRUE,"",VLOOKUP(CONCATENATE($B349,"-",$C349),IN_1B!$B$2:$U$2962,10,FALSE))</f>
        <v>0</v>
      </c>
      <c r="M349" s="706">
        <f t="shared" si="63"/>
        <v>0</v>
      </c>
      <c r="N349" s="707">
        <f t="shared" si="63"/>
        <v>0</v>
      </c>
    </row>
    <row r="350" spans="1:14">
      <c r="A350" s="703" t="s">
        <v>1261</v>
      </c>
      <c r="B350" s="704" t="s">
        <v>1262</v>
      </c>
      <c r="C350" s="708">
        <v>8</v>
      </c>
      <c r="D350" s="1571" t="str">
        <f t="shared" si="62"/>
        <v/>
      </c>
      <c r="E350" s="750">
        <f>IF(ISERROR(VLOOKUP(CONCATENATE($B350,"-",$C350),IN_1B!$B$2:$U$2962,3,FALSE))=TRUE,"",VLOOKUP(CONCATENATE($B350,"-",$C350),IN_1B!$B$2:$U$2962,3,FALSE))</f>
        <v>0</v>
      </c>
      <c r="F350" s="751">
        <f>IF(ISERROR(VLOOKUP(CONCATENATE($B350,"-",$C350),IN_1B!$B$2:$U$2962,4,FALSE))=TRUE,"",VLOOKUP(CONCATENATE($B350,"-",$C350),IN_1B!$B$2:$U$2962,4,FALSE))</f>
        <v>0</v>
      </c>
      <c r="G350" s="750">
        <f>IF(ISERROR(VLOOKUP(CONCATENATE($B350,"-",$C350),IN_1B!$B$2:$U$2962,5,FALSE))=TRUE,"",VLOOKUP(CONCATENATE($B350,"-",$C350),IN_1B!$B$2:$U$2962,5,FALSE))</f>
        <v>0</v>
      </c>
      <c r="H350" s="751">
        <f>IF(ISERROR(VLOOKUP(CONCATENATE($B350,"-",$C350),IN_1B!$B$2:$U$2962,6,FALSE))=TRUE,"",VLOOKUP(CONCATENATE($B350,"-",$C350),IN_1B!$B$2:$U$2962,6,FALSE))</f>
        <v>0</v>
      </c>
      <c r="I350" s="750">
        <f>IF(ISERROR(VLOOKUP(CONCATENATE($B350,"-",$C350),IN_1B!$B$2:$U$2962,7,FALSE))=TRUE,"",VLOOKUP(CONCATENATE($B350,"-",$C350),IN_1B!$B$2:$U$2962,7,FALSE))</f>
        <v>0</v>
      </c>
      <c r="J350" s="751">
        <f>IF(ISERROR(VLOOKUP(CONCATENATE($B350,"-",$C350),IN_1B!$B$2:$U$2962,8,FALSE))=TRUE,"",VLOOKUP(CONCATENATE($B350,"-",$C350),IN_1B!$B$2:$U$2962,8,FALSE))</f>
        <v>0</v>
      </c>
      <c r="K350" s="750">
        <f>IF(ISERROR(VLOOKUP(CONCATENATE($B350,"-",$C350),IN_1B!$B$2:$U$2962,9,FALSE))=TRUE,"",VLOOKUP(CONCATENATE($B350,"-",$C350),IN_1B!$B$2:$U$2962,9,FALSE))</f>
        <v>0</v>
      </c>
      <c r="L350" s="751">
        <f>IF(ISERROR(VLOOKUP(CONCATENATE($B350,"-",$C350),IN_1B!$B$2:$U$2962,10,FALSE))=TRUE,"",VLOOKUP(CONCATENATE($B350,"-",$C350),IN_1B!$B$2:$U$2962,10,FALSE))</f>
        <v>0</v>
      </c>
      <c r="M350" s="706">
        <f t="shared" si="63"/>
        <v>0</v>
      </c>
      <c r="N350" s="707">
        <f t="shared" si="63"/>
        <v>0</v>
      </c>
    </row>
    <row r="351" spans="1:14" ht="15.75" thickBot="1">
      <c r="A351" s="703" t="s">
        <v>1263</v>
      </c>
      <c r="B351" s="716" t="s">
        <v>1264</v>
      </c>
      <c r="C351" s="709">
        <v>8</v>
      </c>
      <c r="D351" s="1571" t="str">
        <f t="shared" si="62"/>
        <v/>
      </c>
      <c r="E351" s="752">
        <f>IF(ISERROR(VLOOKUP(CONCATENATE($B351,"-",$C351),IN_1B!$B$2:$U$2962,3,FALSE))=TRUE,"",VLOOKUP(CONCATENATE($B351,"-",$C351),IN_1B!$B$2:$U$2962,3,FALSE))</f>
        <v>0</v>
      </c>
      <c r="F351" s="753">
        <f>IF(ISERROR(VLOOKUP(CONCATENATE($B351,"-",$C351),IN_1B!$B$2:$U$2962,4,FALSE))=TRUE,"",VLOOKUP(CONCATENATE($B351,"-",$C351),IN_1B!$B$2:$U$2962,4,FALSE))</f>
        <v>0</v>
      </c>
      <c r="G351" s="752">
        <f>IF(ISERROR(VLOOKUP(CONCATENATE($B351,"-",$C351),IN_1B!$B$2:$U$2962,5,FALSE))=TRUE,"",VLOOKUP(CONCATENATE($B351,"-",$C351),IN_1B!$B$2:$U$2962,5,FALSE))</f>
        <v>0</v>
      </c>
      <c r="H351" s="753">
        <f>IF(ISERROR(VLOOKUP(CONCATENATE($B351,"-",$C351),IN_1B!$B$2:$U$2962,6,FALSE))=TRUE,"",VLOOKUP(CONCATENATE($B351,"-",$C351),IN_1B!$B$2:$U$2962,6,FALSE))</f>
        <v>0</v>
      </c>
      <c r="I351" s="752">
        <f>IF(ISERROR(VLOOKUP(CONCATENATE($B351,"-",$C351),IN_1B!$B$2:$U$2962,7,FALSE))=TRUE,"",VLOOKUP(CONCATENATE($B351,"-",$C351),IN_1B!$B$2:$U$2962,7,FALSE))</f>
        <v>0</v>
      </c>
      <c r="J351" s="753">
        <f>IF(ISERROR(VLOOKUP(CONCATENATE($B351,"-",$C351),IN_1B!$B$2:$U$2962,8,FALSE))=TRUE,"",VLOOKUP(CONCATENATE($B351,"-",$C351),IN_1B!$B$2:$U$2962,8,FALSE))</f>
        <v>0</v>
      </c>
      <c r="K351" s="752">
        <f>IF(ISERROR(VLOOKUP(CONCATENATE($B351,"-",$C351),IN_1B!$B$2:$U$2962,9,FALSE))=TRUE,"",VLOOKUP(CONCATENATE($B351,"-",$C351),IN_1B!$B$2:$U$2962,9,FALSE))</f>
        <v>0</v>
      </c>
      <c r="L351" s="753">
        <f>IF(ISERROR(VLOOKUP(CONCATENATE($B351,"-",$C351),IN_1B!$B$2:$U$2962,10,FALSE))=TRUE,"",VLOOKUP(CONCATENATE($B351,"-",$C351),IN_1B!$B$2:$U$2962,10,FALSE))</f>
        <v>0</v>
      </c>
      <c r="M351" s="710">
        <f t="shared" si="63"/>
        <v>0</v>
      </c>
      <c r="N351" s="711">
        <f t="shared" si="63"/>
        <v>0</v>
      </c>
    </row>
    <row r="352" spans="1:14" ht="15.75" thickBot="1">
      <c r="A352" s="712" t="s">
        <v>1265</v>
      </c>
      <c r="B352" s="713"/>
      <c r="C352" s="717"/>
      <c r="D352" s="1571"/>
      <c r="E352" s="754"/>
      <c r="F352" s="603"/>
      <c r="G352" s="603"/>
      <c r="H352" s="603"/>
      <c r="I352" s="603"/>
      <c r="J352" s="603"/>
      <c r="K352" s="603"/>
      <c r="L352" s="603"/>
      <c r="M352" s="714"/>
      <c r="N352" s="715"/>
    </row>
    <row r="353" spans="1:14">
      <c r="A353" s="698" t="s">
        <v>1266</v>
      </c>
      <c r="B353" s="718" t="s">
        <v>1267</v>
      </c>
      <c r="C353" s="705">
        <v>8</v>
      </c>
      <c r="D353" s="1571" t="str">
        <f t="shared" ref="D353:D363" si="64">CONCATENATE(D$331)</f>
        <v/>
      </c>
      <c r="E353" s="748">
        <f>IF(ISERROR(VLOOKUP(CONCATENATE($B353,"-",$C353),IN_1B!$B$2:$U$2962,3,FALSE))=TRUE,"",VLOOKUP(CONCATENATE($B353,"-",$C353),IN_1B!$B$2:$U$2962,3,FALSE))</f>
        <v>0</v>
      </c>
      <c r="F353" s="749">
        <f>IF(ISERROR(VLOOKUP(CONCATENATE($B353,"-",$C353),IN_1B!$B$2:$U$2962,4,FALSE))=TRUE,"",VLOOKUP(CONCATENATE($B353,"-",$C353),IN_1B!$B$2:$U$2962,4,FALSE))</f>
        <v>0</v>
      </c>
      <c r="G353" s="748">
        <f>IF(ISERROR(VLOOKUP(CONCATENATE($B353,"-",$C353),IN_1B!$B$2:$U$2962,5,FALSE))=TRUE,"",VLOOKUP(CONCATENATE($B353,"-",$C353),IN_1B!$B$2:$U$2962,5,FALSE))</f>
        <v>0</v>
      </c>
      <c r="H353" s="749">
        <f>IF(ISERROR(VLOOKUP(CONCATENATE($B353,"-",$C353),IN_1B!$B$2:$U$2962,6,FALSE))=TRUE,"",VLOOKUP(CONCATENATE($B353,"-",$C353),IN_1B!$B$2:$U$2962,6,FALSE))</f>
        <v>0</v>
      </c>
      <c r="I353" s="748">
        <f>IF(ISERROR(VLOOKUP(CONCATENATE($B353,"-",$C353),IN_1B!$B$2:$U$2962,7,FALSE))=TRUE,"",VLOOKUP(CONCATENATE($B353,"-",$C353),IN_1B!$B$2:$U$2962,7,FALSE))</f>
        <v>0</v>
      </c>
      <c r="J353" s="749">
        <f>IF(ISERROR(VLOOKUP(CONCATENATE($B353,"-",$C353),IN_1B!$B$2:$U$2962,8,FALSE))=TRUE,"",VLOOKUP(CONCATENATE($B353,"-",$C353),IN_1B!$B$2:$U$2962,8,FALSE))</f>
        <v>0</v>
      </c>
      <c r="K353" s="748">
        <f>IF(ISERROR(VLOOKUP(CONCATENATE($B353,"-",$C353),IN_1B!$B$2:$U$2962,9,FALSE))=TRUE,"",VLOOKUP(CONCATENATE($B353,"-",$C353),IN_1B!$B$2:$U$2962,9,FALSE))</f>
        <v>0</v>
      </c>
      <c r="L353" s="749">
        <f>IF(ISERROR(VLOOKUP(CONCATENATE($B353,"-",$C353),IN_1B!$B$2:$U$2962,10,FALSE))=TRUE,"",VLOOKUP(CONCATENATE($B353,"-",$C353),IN_1B!$B$2:$U$2962,10,FALSE))</f>
        <v>0</v>
      </c>
      <c r="M353" s="701">
        <f t="shared" ref="M353:N363" si="65">E353+G353</f>
        <v>0</v>
      </c>
      <c r="N353" s="702">
        <f t="shared" si="65"/>
        <v>0</v>
      </c>
    </row>
    <row r="354" spans="1:14">
      <c r="A354" s="703" t="s">
        <v>1268</v>
      </c>
      <c r="B354" s="704" t="s">
        <v>1269</v>
      </c>
      <c r="C354" s="708">
        <v>8</v>
      </c>
      <c r="D354" s="1571" t="str">
        <f t="shared" si="64"/>
        <v/>
      </c>
      <c r="E354" s="750">
        <f>IF(ISERROR(VLOOKUP(CONCATENATE($B354,"-",$C354),IN_1B!$B$2:$U$2962,3,FALSE))=TRUE,"",VLOOKUP(CONCATENATE($B354,"-",$C354),IN_1B!$B$2:$U$2962,3,FALSE))</f>
        <v>0</v>
      </c>
      <c r="F354" s="751">
        <f>IF(ISERROR(VLOOKUP(CONCATENATE($B354,"-",$C354),IN_1B!$B$2:$U$2962,4,FALSE))=TRUE,"",VLOOKUP(CONCATENATE($B354,"-",$C354),IN_1B!$B$2:$U$2962,4,FALSE))</f>
        <v>0</v>
      </c>
      <c r="G354" s="750">
        <f>IF(ISERROR(VLOOKUP(CONCATENATE($B354,"-",$C354),IN_1B!$B$2:$U$2962,5,FALSE))=TRUE,"",VLOOKUP(CONCATENATE($B354,"-",$C354),IN_1B!$B$2:$U$2962,5,FALSE))</f>
        <v>0</v>
      </c>
      <c r="H354" s="751">
        <f>IF(ISERROR(VLOOKUP(CONCATENATE($B354,"-",$C354),IN_1B!$B$2:$U$2962,6,FALSE))=TRUE,"",VLOOKUP(CONCATENATE($B354,"-",$C354),IN_1B!$B$2:$U$2962,6,FALSE))</f>
        <v>0</v>
      </c>
      <c r="I354" s="750">
        <f>IF(ISERROR(VLOOKUP(CONCATENATE($B354,"-",$C354),IN_1B!$B$2:$U$2962,7,FALSE))=TRUE,"",VLOOKUP(CONCATENATE($B354,"-",$C354),IN_1B!$B$2:$U$2962,7,FALSE))</f>
        <v>0</v>
      </c>
      <c r="J354" s="751">
        <f>IF(ISERROR(VLOOKUP(CONCATENATE($B354,"-",$C354),IN_1B!$B$2:$U$2962,8,FALSE))=TRUE,"",VLOOKUP(CONCATENATE($B354,"-",$C354),IN_1B!$B$2:$U$2962,8,FALSE))</f>
        <v>0</v>
      </c>
      <c r="K354" s="750">
        <f>IF(ISERROR(VLOOKUP(CONCATENATE($B354,"-",$C354),IN_1B!$B$2:$U$2962,9,FALSE))=TRUE,"",VLOOKUP(CONCATENATE($B354,"-",$C354),IN_1B!$B$2:$U$2962,9,FALSE))</f>
        <v>0</v>
      </c>
      <c r="L354" s="751">
        <f>IF(ISERROR(VLOOKUP(CONCATENATE($B354,"-",$C354),IN_1B!$B$2:$U$2962,10,FALSE))=TRUE,"",VLOOKUP(CONCATENATE($B354,"-",$C354),IN_1B!$B$2:$U$2962,10,FALSE))</f>
        <v>0</v>
      </c>
      <c r="M354" s="706">
        <f t="shared" si="65"/>
        <v>0</v>
      </c>
      <c r="N354" s="707">
        <f t="shared" si="65"/>
        <v>0</v>
      </c>
    </row>
    <row r="355" spans="1:14">
      <c r="A355" s="703" t="s">
        <v>1270</v>
      </c>
      <c r="B355" s="704" t="s">
        <v>1271</v>
      </c>
      <c r="C355" s="708">
        <v>8</v>
      </c>
      <c r="D355" s="1571" t="str">
        <f t="shared" si="64"/>
        <v/>
      </c>
      <c r="E355" s="750">
        <f>IF(ISERROR(VLOOKUP(CONCATENATE($B355,"-",$C355),IN_1B!$B$2:$U$2962,3,FALSE))=TRUE,"",VLOOKUP(CONCATENATE($B355,"-",$C355),IN_1B!$B$2:$U$2962,3,FALSE))</f>
        <v>0</v>
      </c>
      <c r="F355" s="751">
        <f>IF(ISERROR(VLOOKUP(CONCATENATE($B355,"-",$C355),IN_1B!$B$2:$U$2962,4,FALSE))=TRUE,"",VLOOKUP(CONCATENATE($B355,"-",$C355),IN_1B!$B$2:$U$2962,4,FALSE))</f>
        <v>0</v>
      </c>
      <c r="G355" s="750">
        <f>IF(ISERROR(VLOOKUP(CONCATENATE($B355,"-",$C355),IN_1B!$B$2:$U$2962,5,FALSE))=TRUE,"",VLOOKUP(CONCATENATE($B355,"-",$C355),IN_1B!$B$2:$U$2962,5,FALSE))</f>
        <v>0</v>
      </c>
      <c r="H355" s="751">
        <f>IF(ISERROR(VLOOKUP(CONCATENATE($B355,"-",$C355),IN_1B!$B$2:$U$2962,6,FALSE))=TRUE,"",VLOOKUP(CONCATENATE($B355,"-",$C355),IN_1B!$B$2:$U$2962,6,FALSE))</f>
        <v>0</v>
      </c>
      <c r="I355" s="750">
        <f>IF(ISERROR(VLOOKUP(CONCATENATE($B355,"-",$C355),IN_1B!$B$2:$U$2962,7,FALSE))=TRUE,"",VLOOKUP(CONCATENATE($B355,"-",$C355),IN_1B!$B$2:$U$2962,7,FALSE))</f>
        <v>0</v>
      </c>
      <c r="J355" s="751">
        <f>IF(ISERROR(VLOOKUP(CONCATENATE($B355,"-",$C355),IN_1B!$B$2:$U$2962,8,FALSE))=TRUE,"",VLOOKUP(CONCATENATE($B355,"-",$C355),IN_1B!$B$2:$U$2962,8,FALSE))</f>
        <v>0</v>
      </c>
      <c r="K355" s="750">
        <f>IF(ISERROR(VLOOKUP(CONCATENATE($B355,"-",$C355),IN_1B!$B$2:$U$2962,9,FALSE))=TRUE,"",VLOOKUP(CONCATENATE($B355,"-",$C355),IN_1B!$B$2:$U$2962,9,FALSE))</f>
        <v>0</v>
      </c>
      <c r="L355" s="751">
        <f>IF(ISERROR(VLOOKUP(CONCATENATE($B355,"-",$C355),IN_1B!$B$2:$U$2962,10,FALSE))=TRUE,"",VLOOKUP(CONCATENATE($B355,"-",$C355),IN_1B!$B$2:$U$2962,10,FALSE))</f>
        <v>0</v>
      </c>
      <c r="M355" s="706">
        <f t="shared" si="65"/>
        <v>0</v>
      </c>
      <c r="N355" s="707">
        <f t="shared" si="65"/>
        <v>0</v>
      </c>
    </row>
    <row r="356" spans="1:14">
      <c r="A356" s="703" t="s">
        <v>1272</v>
      </c>
      <c r="B356" s="704" t="s">
        <v>1273</v>
      </c>
      <c r="C356" s="708">
        <v>8</v>
      </c>
      <c r="D356" s="1571" t="str">
        <f t="shared" si="64"/>
        <v/>
      </c>
      <c r="E356" s="750">
        <f>IF(ISERROR(VLOOKUP(CONCATENATE($B356,"-",$C356),IN_1B!$B$2:$U$2962,3,FALSE))=TRUE,"",VLOOKUP(CONCATENATE($B356,"-",$C356),IN_1B!$B$2:$U$2962,3,FALSE))</f>
        <v>0</v>
      </c>
      <c r="F356" s="751">
        <f>IF(ISERROR(VLOOKUP(CONCATENATE($B356,"-",$C356),IN_1B!$B$2:$U$2962,4,FALSE))=TRUE,"",VLOOKUP(CONCATENATE($B356,"-",$C356),IN_1B!$B$2:$U$2962,4,FALSE))</f>
        <v>0</v>
      </c>
      <c r="G356" s="750">
        <f>IF(ISERROR(VLOOKUP(CONCATENATE($B356,"-",$C356),IN_1B!$B$2:$U$2962,5,FALSE))=TRUE,"",VLOOKUP(CONCATENATE($B356,"-",$C356),IN_1B!$B$2:$U$2962,5,FALSE))</f>
        <v>0</v>
      </c>
      <c r="H356" s="751">
        <f>IF(ISERROR(VLOOKUP(CONCATENATE($B356,"-",$C356),IN_1B!$B$2:$U$2962,6,FALSE))=TRUE,"",VLOOKUP(CONCATENATE($B356,"-",$C356),IN_1B!$B$2:$U$2962,6,FALSE))</f>
        <v>0</v>
      </c>
      <c r="I356" s="750">
        <f>IF(ISERROR(VLOOKUP(CONCATENATE($B356,"-",$C356),IN_1B!$B$2:$U$2962,7,FALSE))=TRUE,"",VLOOKUP(CONCATENATE($B356,"-",$C356),IN_1B!$B$2:$U$2962,7,FALSE))</f>
        <v>0</v>
      </c>
      <c r="J356" s="751">
        <f>IF(ISERROR(VLOOKUP(CONCATENATE($B356,"-",$C356),IN_1B!$B$2:$U$2962,8,FALSE))=TRUE,"",VLOOKUP(CONCATENATE($B356,"-",$C356),IN_1B!$B$2:$U$2962,8,FALSE))</f>
        <v>0</v>
      </c>
      <c r="K356" s="750">
        <f>IF(ISERROR(VLOOKUP(CONCATENATE($B356,"-",$C356),IN_1B!$B$2:$U$2962,9,FALSE))=TRUE,"",VLOOKUP(CONCATENATE($B356,"-",$C356),IN_1B!$B$2:$U$2962,9,FALSE))</f>
        <v>0</v>
      </c>
      <c r="L356" s="751">
        <f>IF(ISERROR(VLOOKUP(CONCATENATE($B356,"-",$C356),IN_1B!$B$2:$U$2962,10,FALSE))=TRUE,"",VLOOKUP(CONCATENATE($B356,"-",$C356),IN_1B!$B$2:$U$2962,10,FALSE))</f>
        <v>0</v>
      </c>
      <c r="M356" s="706">
        <f t="shared" si="65"/>
        <v>0</v>
      </c>
      <c r="N356" s="707">
        <f t="shared" si="65"/>
        <v>0</v>
      </c>
    </row>
    <row r="357" spans="1:14">
      <c r="A357" s="703" t="s">
        <v>1274</v>
      </c>
      <c r="B357" s="704" t="s">
        <v>1275</v>
      </c>
      <c r="C357" s="708">
        <v>8</v>
      </c>
      <c r="D357" s="1571" t="str">
        <f t="shared" si="64"/>
        <v/>
      </c>
      <c r="E357" s="750">
        <f>IF(ISERROR(VLOOKUP(CONCATENATE($B357,"-",$C357),IN_1B!$B$2:$U$2962,3,FALSE))=TRUE,"",VLOOKUP(CONCATENATE($B357,"-",$C357),IN_1B!$B$2:$U$2962,3,FALSE))</f>
        <v>0</v>
      </c>
      <c r="F357" s="751">
        <f>IF(ISERROR(VLOOKUP(CONCATENATE($B357,"-",$C357),IN_1B!$B$2:$U$2962,4,FALSE))=TRUE,"",VLOOKUP(CONCATENATE($B357,"-",$C357),IN_1B!$B$2:$U$2962,4,FALSE))</f>
        <v>0</v>
      </c>
      <c r="G357" s="750">
        <f>IF(ISERROR(VLOOKUP(CONCATENATE($B357,"-",$C357),IN_1B!$B$2:$U$2962,5,FALSE))=TRUE,"",VLOOKUP(CONCATENATE($B357,"-",$C357),IN_1B!$B$2:$U$2962,5,FALSE))</f>
        <v>0</v>
      </c>
      <c r="H357" s="751">
        <f>IF(ISERROR(VLOOKUP(CONCATENATE($B357,"-",$C357),IN_1B!$B$2:$U$2962,6,FALSE))=TRUE,"",VLOOKUP(CONCATENATE($B357,"-",$C357),IN_1B!$B$2:$U$2962,6,FALSE))</f>
        <v>0</v>
      </c>
      <c r="I357" s="750">
        <f>IF(ISERROR(VLOOKUP(CONCATENATE($B357,"-",$C357),IN_1B!$B$2:$U$2962,7,FALSE))=TRUE,"",VLOOKUP(CONCATENATE($B357,"-",$C357),IN_1B!$B$2:$U$2962,7,FALSE))</f>
        <v>0</v>
      </c>
      <c r="J357" s="751">
        <f>IF(ISERROR(VLOOKUP(CONCATENATE($B357,"-",$C357),IN_1B!$B$2:$U$2962,8,FALSE))=TRUE,"",VLOOKUP(CONCATENATE($B357,"-",$C357),IN_1B!$B$2:$U$2962,8,FALSE))</f>
        <v>0</v>
      </c>
      <c r="K357" s="750">
        <f>IF(ISERROR(VLOOKUP(CONCATENATE($B357,"-",$C357),IN_1B!$B$2:$U$2962,9,FALSE))=TRUE,"",VLOOKUP(CONCATENATE($B357,"-",$C357),IN_1B!$B$2:$U$2962,9,FALSE))</f>
        <v>0</v>
      </c>
      <c r="L357" s="751">
        <f>IF(ISERROR(VLOOKUP(CONCATENATE($B357,"-",$C357),IN_1B!$B$2:$U$2962,10,FALSE))=TRUE,"",VLOOKUP(CONCATENATE($B357,"-",$C357),IN_1B!$B$2:$U$2962,10,FALSE))</f>
        <v>0</v>
      </c>
      <c r="M357" s="706">
        <f t="shared" si="65"/>
        <v>0</v>
      </c>
      <c r="N357" s="707">
        <f t="shared" si="65"/>
        <v>0</v>
      </c>
    </row>
    <row r="358" spans="1:14">
      <c r="A358" s="703" t="s">
        <v>1276</v>
      </c>
      <c r="B358" s="704" t="s">
        <v>1277</v>
      </c>
      <c r="C358" s="708">
        <v>8</v>
      </c>
      <c r="D358" s="1571" t="str">
        <f t="shared" si="64"/>
        <v/>
      </c>
      <c r="E358" s="750">
        <f>IF(ISERROR(VLOOKUP(CONCATENATE($B358,"-",$C358),IN_1B!$B$2:$U$2962,3,FALSE))=TRUE,"",VLOOKUP(CONCATENATE($B358,"-",$C358),IN_1B!$B$2:$U$2962,3,FALSE))</f>
        <v>0</v>
      </c>
      <c r="F358" s="751">
        <f>IF(ISERROR(VLOOKUP(CONCATENATE($B358,"-",$C358),IN_1B!$B$2:$U$2962,4,FALSE))=TRUE,"",VLOOKUP(CONCATENATE($B358,"-",$C358),IN_1B!$B$2:$U$2962,4,FALSE))</f>
        <v>0</v>
      </c>
      <c r="G358" s="750">
        <f>IF(ISERROR(VLOOKUP(CONCATENATE($B358,"-",$C358),IN_1B!$B$2:$U$2962,5,FALSE))=TRUE,"",VLOOKUP(CONCATENATE($B358,"-",$C358),IN_1B!$B$2:$U$2962,5,FALSE))</f>
        <v>0</v>
      </c>
      <c r="H358" s="751">
        <f>IF(ISERROR(VLOOKUP(CONCATENATE($B358,"-",$C358),IN_1B!$B$2:$U$2962,6,FALSE))=TRUE,"",VLOOKUP(CONCATENATE($B358,"-",$C358),IN_1B!$B$2:$U$2962,6,FALSE))</f>
        <v>0</v>
      </c>
      <c r="I358" s="750">
        <f>IF(ISERROR(VLOOKUP(CONCATENATE($B358,"-",$C358),IN_1B!$B$2:$U$2962,7,FALSE))=TRUE,"",VLOOKUP(CONCATENATE($B358,"-",$C358),IN_1B!$B$2:$U$2962,7,FALSE))</f>
        <v>0</v>
      </c>
      <c r="J358" s="751">
        <f>IF(ISERROR(VLOOKUP(CONCATENATE($B358,"-",$C358),IN_1B!$B$2:$U$2962,8,FALSE))=TRUE,"",VLOOKUP(CONCATENATE($B358,"-",$C358),IN_1B!$B$2:$U$2962,8,FALSE))</f>
        <v>0</v>
      </c>
      <c r="K358" s="750">
        <f>IF(ISERROR(VLOOKUP(CONCATENATE($B358,"-",$C358),IN_1B!$B$2:$U$2962,9,FALSE))=TRUE,"",VLOOKUP(CONCATENATE($B358,"-",$C358),IN_1B!$B$2:$U$2962,9,FALSE))</f>
        <v>0</v>
      </c>
      <c r="L358" s="751">
        <f>IF(ISERROR(VLOOKUP(CONCATENATE($B358,"-",$C358),IN_1B!$B$2:$U$2962,10,FALSE))=TRUE,"",VLOOKUP(CONCATENATE($B358,"-",$C358),IN_1B!$B$2:$U$2962,10,FALSE))</f>
        <v>0</v>
      </c>
      <c r="M358" s="706">
        <f t="shared" si="65"/>
        <v>0</v>
      </c>
      <c r="N358" s="707">
        <f t="shared" si="65"/>
        <v>0</v>
      </c>
    </row>
    <row r="359" spans="1:14">
      <c r="A359" s="703" t="s">
        <v>1278</v>
      </c>
      <c r="B359" s="704" t="s">
        <v>1279</v>
      </c>
      <c r="C359" s="708">
        <v>8</v>
      </c>
      <c r="D359" s="1571" t="str">
        <f t="shared" si="64"/>
        <v/>
      </c>
      <c r="E359" s="750">
        <f>IF(ISERROR(VLOOKUP(CONCATENATE($B359,"-",$C359),IN_1B!$B$2:$U$2962,3,FALSE))=TRUE,"",VLOOKUP(CONCATENATE($B359,"-",$C359),IN_1B!$B$2:$U$2962,3,FALSE))</f>
        <v>0</v>
      </c>
      <c r="F359" s="751">
        <f>IF(ISERROR(VLOOKUP(CONCATENATE($B359,"-",$C359),IN_1B!$B$2:$U$2962,4,FALSE))=TRUE,"",VLOOKUP(CONCATENATE($B359,"-",$C359),IN_1B!$B$2:$U$2962,4,FALSE))</f>
        <v>0</v>
      </c>
      <c r="G359" s="750">
        <f>IF(ISERROR(VLOOKUP(CONCATENATE($B359,"-",$C359),IN_1B!$B$2:$U$2962,5,FALSE))=TRUE,"",VLOOKUP(CONCATENATE($B359,"-",$C359),IN_1B!$B$2:$U$2962,5,FALSE))</f>
        <v>0</v>
      </c>
      <c r="H359" s="751">
        <f>IF(ISERROR(VLOOKUP(CONCATENATE($B359,"-",$C359),IN_1B!$B$2:$U$2962,6,FALSE))=TRUE,"",VLOOKUP(CONCATENATE($B359,"-",$C359),IN_1B!$B$2:$U$2962,6,FALSE))</f>
        <v>0</v>
      </c>
      <c r="I359" s="750">
        <f>IF(ISERROR(VLOOKUP(CONCATENATE($B359,"-",$C359),IN_1B!$B$2:$U$2962,7,FALSE))=TRUE,"",VLOOKUP(CONCATENATE($B359,"-",$C359),IN_1B!$B$2:$U$2962,7,FALSE))</f>
        <v>0</v>
      </c>
      <c r="J359" s="751">
        <f>IF(ISERROR(VLOOKUP(CONCATENATE($B359,"-",$C359),IN_1B!$B$2:$U$2962,8,FALSE))=TRUE,"",VLOOKUP(CONCATENATE($B359,"-",$C359),IN_1B!$B$2:$U$2962,8,FALSE))</f>
        <v>0</v>
      </c>
      <c r="K359" s="750">
        <f>IF(ISERROR(VLOOKUP(CONCATENATE($B359,"-",$C359),IN_1B!$B$2:$U$2962,9,FALSE))=TRUE,"",VLOOKUP(CONCATENATE($B359,"-",$C359),IN_1B!$B$2:$U$2962,9,FALSE))</f>
        <v>0</v>
      </c>
      <c r="L359" s="751">
        <f>IF(ISERROR(VLOOKUP(CONCATENATE($B359,"-",$C359),IN_1B!$B$2:$U$2962,10,FALSE))=TRUE,"",VLOOKUP(CONCATENATE($B359,"-",$C359),IN_1B!$B$2:$U$2962,10,FALSE))</f>
        <v>0</v>
      </c>
      <c r="M359" s="706">
        <f t="shared" si="65"/>
        <v>0</v>
      </c>
      <c r="N359" s="707">
        <f t="shared" si="65"/>
        <v>0</v>
      </c>
    </row>
    <row r="360" spans="1:14">
      <c r="A360" s="703" t="s">
        <v>1280</v>
      </c>
      <c r="B360" s="704" t="s">
        <v>1281</v>
      </c>
      <c r="C360" s="708">
        <v>8</v>
      </c>
      <c r="D360" s="1571" t="str">
        <f t="shared" si="64"/>
        <v/>
      </c>
      <c r="E360" s="750">
        <f>IF(ISERROR(VLOOKUP(CONCATENATE($B360,"-",$C360),IN_1B!$B$2:$U$2962,3,FALSE))=TRUE,"",VLOOKUP(CONCATENATE($B360,"-",$C360),IN_1B!$B$2:$U$2962,3,FALSE))</f>
        <v>0</v>
      </c>
      <c r="F360" s="751">
        <f>IF(ISERROR(VLOOKUP(CONCATENATE($B360,"-",$C360),IN_1B!$B$2:$U$2962,4,FALSE))=TRUE,"",VLOOKUP(CONCATENATE($B360,"-",$C360),IN_1B!$B$2:$U$2962,4,FALSE))</f>
        <v>0</v>
      </c>
      <c r="G360" s="750">
        <f>IF(ISERROR(VLOOKUP(CONCATENATE($B360,"-",$C360),IN_1B!$B$2:$U$2962,5,FALSE))=TRUE,"",VLOOKUP(CONCATENATE($B360,"-",$C360),IN_1B!$B$2:$U$2962,5,FALSE))</f>
        <v>0</v>
      </c>
      <c r="H360" s="751">
        <f>IF(ISERROR(VLOOKUP(CONCATENATE($B360,"-",$C360),IN_1B!$B$2:$U$2962,6,FALSE))=TRUE,"",VLOOKUP(CONCATENATE($B360,"-",$C360),IN_1B!$B$2:$U$2962,6,FALSE))</f>
        <v>0</v>
      </c>
      <c r="I360" s="750">
        <f>IF(ISERROR(VLOOKUP(CONCATENATE($B360,"-",$C360),IN_1B!$B$2:$U$2962,7,FALSE))=TRUE,"",VLOOKUP(CONCATENATE($B360,"-",$C360),IN_1B!$B$2:$U$2962,7,FALSE))</f>
        <v>0</v>
      </c>
      <c r="J360" s="751">
        <f>IF(ISERROR(VLOOKUP(CONCATENATE($B360,"-",$C360),IN_1B!$B$2:$U$2962,8,FALSE))=TRUE,"",VLOOKUP(CONCATENATE($B360,"-",$C360),IN_1B!$B$2:$U$2962,8,FALSE))</f>
        <v>0</v>
      </c>
      <c r="K360" s="750">
        <f>IF(ISERROR(VLOOKUP(CONCATENATE($B360,"-",$C360),IN_1B!$B$2:$U$2962,9,FALSE))=TRUE,"",VLOOKUP(CONCATENATE($B360,"-",$C360),IN_1B!$B$2:$U$2962,9,FALSE))</f>
        <v>0</v>
      </c>
      <c r="L360" s="751">
        <f>IF(ISERROR(VLOOKUP(CONCATENATE($B360,"-",$C360),IN_1B!$B$2:$U$2962,10,FALSE))=TRUE,"",VLOOKUP(CONCATENATE($B360,"-",$C360),IN_1B!$B$2:$U$2962,10,FALSE))</f>
        <v>0</v>
      </c>
      <c r="M360" s="706">
        <f t="shared" si="65"/>
        <v>0</v>
      </c>
      <c r="N360" s="707">
        <f t="shared" si="65"/>
        <v>0</v>
      </c>
    </row>
    <row r="361" spans="1:14">
      <c r="A361" s="703" t="s">
        <v>1282</v>
      </c>
      <c r="B361" s="704" t="s">
        <v>1283</v>
      </c>
      <c r="C361" s="708">
        <v>8</v>
      </c>
      <c r="D361" s="1571" t="str">
        <f t="shared" si="64"/>
        <v/>
      </c>
      <c r="E361" s="750">
        <f>IF(ISERROR(VLOOKUP(CONCATENATE($B361,"-",$C361),IN_1B!$B$2:$U$2962,3,FALSE))=TRUE,"",VLOOKUP(CONCATENATE($B361,"-",$C361),IN_1B!$B$2:$U$2962,3,FALSE))</f>
        <v>0</v>
      </c>
      <c r="F361" s="751">
        <f>IF(ISERROR(VLOOKUP(CONCATENATE($B361,"-",$C361),IN_1B!$B$2:$U$2962,4,FALSE))=TRUE,"",VLOOKUP(CONCATENATE($B361,"-",$C361),IN_1B!$B$2:$U$2962,4,FALSE))</f>
        <v>0</v>
      </c>
      <c r="G361" s="750">
        <f>IF(ISERROR(VLOOKUP(CONCATENATE($B361,"-",$C361),IN_1B!$B$2:$U$2962,5,FALSE))=TRUE,"",VLOOKUP(CONCATENATE($B361,"-",$C361),IN_1B!$B$2:$U$2962,5,FALSE))</f>
        <v>0</v>
      </c>
      <c r="H361" s="751">
        <f>IF(ISERROR(VLOOKUP(CONCATENATE($B361,"-",$C361),IN_1B!$B$2:$U$2962,6,FALSE))=TRUE,"",VLOOKUP(CONCATENATE($B361,"-",$C361),IN_1B!$B$2:$U$2962,6,FALSE))</f>
        <v>0</v>
      </c>
      <c r="I361" s="750">
        <f>IF(ISERROR(VLOOKUP(CONCATENATE($B361,"-",$C361),IN_1B!$B$2:$U$2962,7,FALSE))=TRUE,"",VLOOKUP(CONCATENATE($B361,"-",$C361),IN_1B!$B$2:$U$2962,7,FALSE))</f>
        <v>0</v>
      </c>
      <c r="J361" s="751">
        <f>IF(ISERROR(VLOOKUP(CONCATENATE($B361,"-",$C361),IN_1B!$B$2:$U$2962,8,FALSE))=TRUE,"",VLOOKUP(CONCATENATE($B361,"-",$C361),IN_1B!$B$2:$U$2962,8,FALSE))</f>
        <v>0</v>
      </c>
      <c r="K361" s="750">
        <f>IF(ISERROR(VLOOKUP(CONCATENATE($B361,"-",$C361),IN_1B!$B$2:$U$2962,9,FALSE))=TRUE,"",VLOOKUP(CONCATENATE($B361,"-",$C361),IN_1B!$B$2:$U$2962,9,FALSE))</f>
        <v>0</v>
      </c>
      <c r="L361" s="751">
        <f>IF(ISERROR(VLOOKUP(CONCATENATE($B361,"-",$C361),IN_1B!$B$2:$U$2962,10,FALSE))=TRUE,"",VLOOKUP(CONCATENATE($B361,"-",$C361),IN_1B!$B$2:$U$2962,10,FALSE))</f>
        <v>0</v>
      </c>
      <c r="M361" s="706">
        <f t="shared" si="65"/>
        <v>0</v>
      </c>
      <c r="N361" s="707">
        <f t="shared" si="65"/>
        <v>0</v>
      </c>
    </row>
    <row r="362" spans="1:14">
      <c r="A362" s="703" t="s">
        <v>1284</v>
      </c>
      <c r="B362" s="704" t="s">
        <v>1285</v>
      </c>
      <c r="C362" s="708">
        <v>8</v>
      </c>
      <c r="D362" s="1571" t="str">
        <f t="shared" si="64"/>
        <v/>
      </c>
      <c r="E362" s="750">
        <f>IF(ISERROR(VLOOKUP(CONCATENATE($B362,"-",$C362),IN_1B!$B$2:$U$2962,3,FALSE))=TRUE,"",VLOOKUP(CONCATENATE($B362,"-",$C362),IN_1B!$B$2:$U$2962,3,FALSE))</f>
        <v>0</v>
      </c>
      <c r="F362" s="751">
        <f>IF(ISERROR(VLOOKUP(CONCATENATE($B362,"-",$C362),IN_1B!$B$2:$U$2962,4,FALSE))=TRUE,"",VLOOKUP(CONCATENATE($B362,"-",$C362),IN_1B!$B$2:$U$2962,4,FALSE))</f>
        <v>0</v>
      </c>
      <c r="G362" s="750">
        <f>IF(ISERROR(VLOOKUP(CONCATENATE($B362,"-",$C362),IN_1B!$B$2:$U$2962,5,FALSE))=TRUE,"",VLOOKUP(CONCATENATE($B362,"-",$C362),IN_1B!$B$2:$U$2962,5,FALSE))</f>
        <v>0</v>
      </c>
      <c r="H362" s="751">
        <f>IF(ISERROR(VLOOKUP(CONCATENATE($B362,"-",$C362),IN_1B!$B$2:$U$2962,6,FALSE))=TRUE,"",VLOOKUP(CONCATENATE($B362,"-",$C362),IN_1B!$B$2:$U$2962,6,FALSE))</f>
        <v>0</v>
      </c>
      <c r="I362" s="750">
        <f>IF(ISERROR(VLOOKUP(CONCATENATE($B362,"-",$C362),IN_1B!$B$2:$U$2962,7,FALSE))=TRUE,"",VLOOKUP(CONCATENATE($B362,"-",$C362),IN_1B!$B$2:$U$2962,7,FALSE))</f>
        <v>0</v>
      </c>
      <c r="J362" s="751">
        <f>IF(ISERROR(VLOOKUP(CONCATENATE($B362,"-",$C362),IN_1B!$B$2:$U$2962,8,FALSE))=TRUE,"",VLOOKUP(CONCATENATE($B362,"-",$C362),IN_1B!$B$2:$U$2962,8,FALSE))</f>
        <v>0</v>
      </c>
      <c r="K362" s="750">
        <f>IF(ISERROR(VLOOKUP(CONCATENATE($B362,"-",$C362),IN_1B!$B$2:$U$2962,9,FALSE))=TRUE,"",VLOOKUP(CONCATENATE($B362,"-",$C362),IN_1B!$B$2:$U$2962,9,FALSE))</f>
        <v>0</v>
      </c>
      <c r="L362" s="751">
        <f>IF(ISERROR(VLOOKUP(CONCATENATE($B362,"-",$C362),IN_1B!$B$2:$U$2962,10,FALSE))=TRUE,"",VLOOKUP(CONCATENATE($B362,"-",$C362),IN_1B!$B$2:$U$2962,10,FALSE))</f>
        <v>0</v>
      </c>
      <c r="M362" s="706">
        <f t="shared" si="65"/>
        <v>0</v>
      </c>
      <c r="N362" s="707">
        <f t="shared" si="65"/>
        <v>0</v>
      </c>
    </row>
    <row r="363" spans="1:14" ht="15.75" thickBot="1">
      <c r="A363" s="719" t="s">
        <v>1286</v>
      </c>
      <c r="B363" s="720" t="s">
        <v>1287</v>
      </c>
      <c r="C363" s="721">
        <v>8</v>
      </c>
      <c r="D363" s="1571" t="str">
        <f t="shared" si="64"/>
        <v/>
      </c>
      <c r="E363" s="752">
        <f>IF(ISERROR(VLOOKUP(CONCATENATE($B363,"-",$C363),IN_1B!$B$2:$U$2962,3,FALSE))=TRUE,"",VLOOKUP(CONCATENATE($B363,"-",$C363),IN_1B!$B$2:$U$2962,3,FALSE))</f>
        <v>0</v>
      </c>
      <c r="F363" s="753">
        <f>IF(ISERROR(VLOOKUP(CONCATENATE($B363,"-",$C363),IN_1B!$B$2:$U$2962,4,FALSE))=TRUE,"",VLOOKUP(CONCATENATE($B363,"-",$C363),IN_1B!$B$2:$U$2962,4,FALSE))</f>
        <v>0</v>
      </c>
      <c r="G363" s="752">
        <f>IF(ISERROR(VLOOKUP(CONCATENATE($B363,"-",$C363),IN_1B!$B$2:$U$2962,5,FALSE))=TRUE,"",VLOOKUP(CONCATENATE($B363,"-",$C363),IN_1B!$B$2:$U$2962,5,FALSE))</f>
        <v>0</v>
      </c>
      <c r="H363" s="753">
        <f>IF(ISERROR(VLOOKUP(CONCATENATE($B363,"-",$C363),IN_1B!$B$2:$U$2962,6,FALSE))=TRUE,"",VLOOKUP(CONCATENATE($B363,"-",$C363),IN_1B!$B$2:$U$2962,6,FALSE))</f>
        <v>0</v>
      </c>
      <c r="I363" s="752">
        <f>IF(ISERROR(VLOOKUP(CONCATENATE($B363,"-",$C363),IN_1B!$B$2:$U$2962,7,FALSE))=TRUE,"",VLOOKUP(CONCATENATE($B363,"-",$C363),IN_1B!$B$2:$U$2962,7,FALSE))</f>
        <v>0</v>
      </c>
      <c r="J363" s="753">
        <f>IF(ISERROR(VLOOKUP(CONCATENATE($B363,"-",$C363),IN_1B!$B$2:$U$2962,8,FALSE))=TRUE,"",VLOOKUP(CONCATENATE($B363,"-",$C363),IN_1B!$B$2:$U$2962,8,FALSE))</f>
        <v>0</v>
      </c>
      <c r="K363" s="752">
        <f>IF(ISERROR(VLOOKUP(CONCATENATE($B363,"-",$C363),IN_1B!$B$2:$U$2962,9,FALSE))=TRUE,"",VLOOKUP(CONCATENATE($B363,"-",$C363),IN_1B!$B$2:$U$2962,9,FALSE))</f>
        <v>0</v>
      </c>
      <c r="L363" s="753">
        <f>IF(ISERROR(VLOOKUP(CONCATENATE($B363,"-",$C363),IN_1B!$B$2:$U$2962,10,FALSE))=TRUE,"",VLOOKUP(CONCATENATE($B363,"-",$C363),IN_1B!$B$2:$U$2962,10,FALSE))</f>
        <v>0</v>
      </c>
      <c r="M363" s="710">
        <f t="shared" si="65"/>
        <v>0</v>
      </c>
      <c r="N363" s="711">
        <f t="shared" si="65"/>
        <v>0</v>
      </c>
    </row>
    <row r="364" spans="1:14" ht="15.75" thickBot="1">
      <c r="A364" s="722" t="s">
        <v>1288</v>
      </c>
      <c r="B364" s="717"/>
      <c r="C364" s="717"/>
      <c r="D364" s="1571"/>
      <c r="E364" s="754"/>
      <c r="F364" s="603"/>
      <c r="G364" s="603"/>
      <c r="H364" s="603"/>
      <c r="I364" s="603"/>
      <c r="J364" s="603"/>
      <c r="K364" s="603"/>
      <c r="L364" s="603"/>
      <c r="M364" s="714"/>
      <c r="N364" s="715"/>
    </row>
    <row r="365" spans="1:14">
      <c r="A365" s="698" t="s">
        <v>1289</v>
      </c>
      <c r="B365" s="718" t="s">
        <v>1290</v>
      </c>
      <c r="C365" s="705">
        <v>8</v>
      </c>
      <c r="D365" s="1571" t="str">
        <f t="shared" ref="D365:D370" si="66">CONCATENATE(D$331)</f>
        <v/>
      </c>
      <c r="E365" s="748">
        <f>IF(ISERROR(VLOOKUP(CONCATENATE($B365,"-",$C365),IN_1B!$B$2:$U$2962,3,FALSE))=TRUE,"",VLOOKUP(CONCATENATE($B365,"-",$C365),IN_1B!$B$2:$U$2962,3,FALSE))</f>
        <v>0</v>
      </c>
      <c r="F365" s="749">
        <f>IF(ISERROR(VLOOKUP(CONCATENATE($B365,"-",$C365),IN_1B!$B$2:$U$2962,4,FALSE))=TRUE,"",VLOOKUP(CONCATENATE($B365,"-",$C365),IN_1B!$B$2:$U$2962,4,FALSE))</f>
        <v>0</v>
      </c>
      <c r="G365" s="748">
        <f>IF(ISERROR(VLOOKUP(CONCATENATE($B365,"-",$C365),IN_1B!$B$2:$U$2962,5,FALSE))=TRUE,"",VLOOKUP(CONCATENATE($B365,"-",$C365),IN_1B!$B$2:$U$2962,5,FALSE))</f>
        <v>0</v>
      </c>
      <c r="H365" s="749">
        <f>IF(ISERROR(VLOOKUP(CONCATENATE($B365,"-",$C365),IN_1B!$B$2:$U$2962,6,FALSE))=TRUE,"",VLOOKUP(CONCATENATE($B365,"-",$C365),IN_1B!$B$2:$U$2962,6,FALSE))</f>
        <v>0</v>
      </c>
      <c r="I365" s="748">
        <f>IF(ISERROR(VLOOKUP(CONCATENATE($B365,"-",$C365),IN_1B!$B$2:$U$2962,7,FALSE))=TRUE,"",VLOOKUP(CONCATENATE($B365,"-",$C365),IN_1B!$B$2:$U$2962,7,FALSE))</f>
        <v>0</v>
      </c>
      <c r="J365" s="749">
        <f>IF(ISERROR(VLOOKUP(CONCATENATE($B365,"-",$C365),IN_1B!$B$2:$U$2962,8,FALSE))=TRUE,"",VLOOKUP(CONCATENATE($B365,"-",$C365),IN_1B!$B$2:$U$2962,8,FALSE))</f>
        <v>0</v>
      </c>
      <c r="K365" s="748">
        <f>IF(ISERROR(VLOOKUP(CONCATENATE($B365,"-",$C365),IN_1B!$B$2:$U$2962,9,FALSE))=TRUE,"",VLOOKUP(CONCATENATE($B365,"-",$C365),IN_1B!$B$2:$U$2962,9,FALSE))</f>
        <v>0</v>
      </c>
      <c r="L365" s="749">
        <f>IF(ISERROR(VLOOKUP(CONCATENATE($B365,"-",$C365),IN_1B!$B$2:$U$2962,10,FALSE))=TRUE,"",VLOOKUP(CONCATENATE($B365,"-",$C365),IN_1B!$B$2:$U$2962,10,FALSE))</f>
        <v>0</v>
      </c>
      <c r="M365" s="701">
        <f t="shared" ref="M365:N370" si="67">E365+G365</f>
        <v>0</v>
      </c>
      <c r="N365" s="702">
        <f t="shared" si="67"/>
        <v>0</v>
      </c>
    </row>
    <row r="366" spans="1:14">
      <c r="A366" s="703" t="s">
        <v>1291</v>
      </c>
      <c r="B366" s="704" t="s">
        <v>1292</v>
      </c>
      <c r="C366" s="708">
        <v>8</v>
      </c>
      <c r="D366" s="1571" t="str">
        <f t="shared" si="66"/>
        <v/>
      </c>
      <c r="E366" s="750">
        <f>IF(ISERROR(VLOOKUP(CONCATENATE($B366,"-",$C366),IN_1B!$B$2:$U$2962,3,FALSE))=TRUE,"",VLOOKUP(CONCATENATE($B366,"-",$C366),IN_1B!$B$2:$U$2962,3,FALSE))</f>
        <v>0</v>
      </c>
      <c r="F366" s="751">
        <f>IF(ISERROR(VLOOKUP(CONCATENATE($B366,"-",$C366),IN_1B!$B$2:$U$2962,4,FALSE))=TRUE,"",VLOOKUP(CONCATENATE($B366,"-",$C366),IN_1B!$B$2:$U$2962,4,FALSE))</f>
        <v>0</v>
      </c>
      <c r="G366" s="750">
        <f>IF(ISERROR(VLOOKUP(CONCATENATE($B366,"-",$C366),IN_1B!$B$2:$U$2962,5,FALSE))=TRUE,"",VLOOKUP(CONCATENATE($B366,"-",$C366),IN_1B!$B$2:$U$2962,5,FALSE))</f>
        <v>0</v>
      </c>
      <c r="H366" s="751">
        <f>IF(ISERROR(VLOOKUP(CONCATENATE($B366,"-",$C366),IN_1B!$B$2:$U$2962,6,FALSE))=TRUE,"",VLOOKUP(CONCATENATE($B366,"-",$C366),IN_1B!$B$2:$U$2962,6,FALSE))</f>
        <v>0</v>
      </c>
      <c r="I366" s="750">
        <f>IF(ISERROR(VLOOKUP(CONCATENATE($B366,"-",$C366),IN_1B!$B$2:$U$2962,7,FALSE))=TRUE,"",VLOOKUP(CONCATENATE($B366,"-",$C366),IN_1B!$B$2:$U$2962,7,FALSE))</f>
        <v>0</v>
      </c>
      <c r="J366" s="751">
        <f>IF(ISERROR(VLOOKUP(CONCATENATE($B366,"-",$C366),IN_1B!$B$2:$U$2962,8,FALSE))=TRUE,"",VLOOKUP(CONCATENATE($B366,"-",$C366),IN_1B!$B$2:$U$2962,8,FALSE))</f>
        <v>0</v>
      </c>
      <c r="K366" s="750">
        <f>IF(ISERROR(VLOOKUP(CONCATENATE($B366,"-",$C366),IN_1B!$B$2:$U$2962,9,FALSE))=TRUE,"",VLOOKUP(CONCATENATE($B366,"-",$C366),IN_1B!$B$2:$U$2962,9,FALSE))</f>
        <v>0</v>
      </c>
      <c r="L366" s="751">
        <f>IF(ISERROR(VLOOKUP(CONCATENATE($B366,"-",$C366),IN_1B!$B$2:$U$2962,10,FALSE))=TRUE,"",VLOOKUP(CONCATENATE($B366,"-",$C366),IN_1B!$B$2:$U$2962,10,FALSE))</f>
        <v>0</v>
      </c>
      <c r="M366" s="706">
        <f t="shared" si="67"/>
        <v>0</v>
      </c>
      <c r="N366" s="707">
        <f t="shared" si="67"/>
        <v>0</v>
      </c>
    </row>
    <row r="367" spans="1:14">
      <c r="A367" s="703" t="s">
        <v>1293</v>
      </c>
      <c r="B367" s="704" t="s">
        <v>1294</v>
      </c>
      <c r="C367" s="708">
        <v>8</v>
      </c>
      <c r="D367" s="1571" t="str">
        <f t="shared" si="66"/>
        <v/>
      </c>
      <c r="E367" s="750">
        <f>IF(ISERROR(VLOOKUP(CONCATENATE($B367,"-",$C367),IN_1B!$B$2:$U$2962,3,FALSE))=TRUE,"",VLOOKUP(CONCATENATE($B367,"-",$C367),IN_1B!$B$2:$U$2962,3,FALSE))</f>
        <v>0</v>
      </c>
      <c r="F367" s="751">
        <f>IF(ISERROR(VLOOKUP(CONCATENATE($B367,"-",$C367),IN_1B!$B$2:$U$2962,4,FALSE))=TRUE,"",VLOOKUP(CONCATENATE($B367,"-",$C367),IN_1B!$B$2:$U$2962,4,FALSE))</f>
        <v>0</v>
      </c>
      <c r="G367" s="750">
        <f>IF(ISERROR(VLOOKUP(CONCATENATE($B367,"-",$C367),IN_1B!$B$2:$U$2962,5,FALSE))=TRUE,"",VLOOKUP(CONCATENATE($B367,"-",$C367),IN_1B!$B$2:$U$2962,5,FALSE))</f>
        <v>0</v>
      </c>
      <c r="H367" s="751">
        <f>IF(ISERROR(VLOOKUP(CONCATENATE($B367,"-",$C367),IN_1B!$B$2:$U$2962,6,FALSE))=TRUE,"",VLOOKUP(CONCATENATE($B367,"-",$C367),IN_1B!$B$2:$U$2962,6,FALSE))</f>
        <v>0</v>
      </c>
      <c r="I367" s="750">
        <f>IF(ISERROR(VLOOKUP(CONCATENATE($B367,"-",$C367),IN_1B!$B$2:$U$2962,7,FALSE))=TRUE,"",VLOOKUP(CONCATENATE($B367,"-",$C367),IN_1B!$B$2:$U$2962,7,FALSE))</f>
        <v>0</v>
      </c>
      <c r="J367" s="751">
        <f>IF(ISERROR(VLOOKUP(CONCATENATE($B367,"-",$C367),IN_1B!$B$2:$U$2962,8,FALSE))=TRUE,"",VLOOKUP(CONCATENATE($B367,"-",$C367),IN_1B!$B$2:$U$2962,8,FALSE))</f>
        <v>0</v>
      </c>
      <c r="K367" s="750">
        <f>IF(ISERROR(VLOOKUP(CONCATENATE($B367,"-",$C367),IN_1B!$B$2:$U$2962,9,FALSE))=TRUE,"",VLOOKUP(CONCATENATE($B367,"-",$C367),IN_1B!$B$2:$U$2962,9,FALSE))</f>
        <v>0</v>
      </c>
      <c r="L367" s="751">
        <f>IF(ISERROR(VLOOKUP(CONCATENATE($B367,"-",$C367),IN_1B!$B$2:$U$2962,10,FALSE))=TRUE,"",VLOOKUP(CONCATENATE($B367,"-",$C367),IN_1B!$B$2:$U$2962,10,FALSE))</f>
        <v>0</v>
      </c>
      <c r="M367" s="706">
        <f t="shared" si="67"/>
        <v>0</v>
      </c>
      <c r="N367" s="707">
        <f t="shared" si="67"/>
        <v>0</v>
      </c>
    </row>
    <row r="368" spans="1:14">
      <c r="A368" s="703" t="s">
        <v>1295</v>
      </c>
      <c r="B368" s="704" t="s">
        <v>1296</v>
      </c>
      <c r="C368" s="708">
        <v>8</v>
      </c>
      <c r="D368" s="1571" t="str">
        <f t="shared" si="66"/>
        <v/>
      </c>
      <c r="E368" s="750">
        <f>IF(ISERROR(VLOOKUP(CONCATENATE($B368,"-",$C368),IN_1B!$B$2:$U$2962,3,FALSE))=TRUE,"",VLOOKUP(CONCATENATE($B368,"-",$C368),IN_1B!$B$2:$U$2962,3,FALSE))</f>
        <v>0</v>
      </c>
      <c r="F368" s="751">
        <f>IF(ISERROR(VLOOKUP(CONCATENATE($B368,"-",$C368),IN_1B!$B$2:$U$2962,4,FALSE))=TRUE,"",VLOOKUP(CONCATENATE($B368,"-",$C368),IN_1B!$B$2:$U$2962,4,FALSE))</f>
        <v>0</v>
      </c>
      <c r="G368" s="750">
        <f>IF(ISERROR(VLOOKUP(CONCATENATE($B368,"-",$C368),IN_1B!$B$2:$U$2962,5,FALSE))=TRUE,"",VLOOKUP(CONCATENATE($B368,"-",$C368),IN_1B!$B$2:$U$2962,5,FALSE))</f>
        <v>0</v>
      </c>
      <c r="H368" s="751">
        <f>IF(ISERROR(VLOOKUP(CONCATENATE($B368,"-",$C368),IN_1B!$B$2:$U$2962,6,FALSE))=TRUE,"",VLOOKUP(CONCATENATE($B368,"-",$C368),IN_1B!$B$2:$U$2962,6,FALSE))</f>
        <v>0</v>
      </c>
      <c r="I368" s="750">
        <f>IF(ISERROR(VLOOKUP(CONCATENATE($B368,"-",$C368),IN_1B!$B$2:$U$2962,7,FALSE))=TRUE,"",VLOOKUP(CONCATENATE($B368,"-",$C368),IN_1B!$B$2:$U$2962,7,FALSE))</f>
        <v>0</v>
      </c>
      <c r="J368" s="751">
        <f>IF(ISERROR(VLOOKUP(CONCATENATE($B368,"-",$C368),IN_1B!$B$2:$U$2962,8,FALSE))=TRUE,"",VLOOKUP(CONCATENATE($B368,"-",$C368),IN_1B!$B$2:$U$2962,8,FALSE))</f>
        <v>0</v>
      </c>
      <c r="K368" s="750">
        <f>IF(ISERROR(VLOOKUP(CONCATENATE($B368,"-",$C368),IN_1B!$B$2:$U$2962,9,FALSE))=TRUE,"",VLOOKUP(CONCATENATE($B368,"-",$C368),IN_1B!$B$2:$U$2962,9,FALSE))</f>
        <v>0</v>
      </c>
      <c r="L368" s="751">
        <f>IF(ISERROR(VLOOKUP(CONCATENATE($B368,"-",$C368),IN_1B!$B$2:$U$2962,10,FALSE))=TRUE,"",VLOOKUP(CONCATENATE($B368,"-",$C368),IN_1B!$B$2:$U$2962,10,FALSE))</f>
        <v>0</v>
      </c>
      <c r="M368" s="706">
        <f t="shared" si="67"/>
        <v>0</v>
      </c>
      <c r="N368" s="707">
        <f t="shared" si="67"/>
        <v>0</v>
      </c>
    </row>
    <row r="369" spans="1:14">
      <c r="A369" s="703" t="s">
        <v>1297</v>
      </c>
      <c r="B369" s="704" t="s">
        <v>1298</v>
      </c>
      <c r="C369" s="708">
        <v>8</v>
      </c>
      <c r="D369" s="1571" t="str">
        <f t="shared" si="66"/>
        <v/>
      </c>
      <c r="E369" s="750">
        <f>IF(ISERROR(VLOOKUP(CONCATENATE($B369,"-",$C369),IN_1B!$B$2:$U$2962,3,FALSE))=TRUE,"",VLOOKUP(CONCATENATE($B369,"-",$C369),IN_1B!$B$2:$U$2962,3,FALSE))</f>
        <v>0</v>
      </c>
      <c r="F369" s="751">
        <f>IF(ISERROR(VLOOKUP(CONCATENATE($B369,"-",$C369),IN_1B!$B$2:$U$2962,4,FALSE))=TRUE,"",VLOOKUP(CONCATENATE($B369,"-",$C369),IN_1B!$B$2:$U$2962,4,FALSE))</f>
        <v>0</v>
      </c>
      <c r="G369" s="750">
        <f>IF(ISERROR(VLOOKUP(CONCATENATE($B369,"-",$C369),IN_1B!$B$2:$U$2962,5,FALSE))=TRUE,"",VLOOKUP(CONCATENATE($B369,"-",$C369),IN_1B!$B$2:$U$2962,5,FALSE))</f>
        <v>0</v>
      </c>
      <c r="H369" s="751">
        <f>IF(ISERROR(VLOOKUP(CONCATENATE($B369,"-",$C369),IN_1B!$B$2:$U$2962,6,FALSE))=TRUE,"",VLOOKUP(CONCATENATE($B369,"-",$C369),IN_1B!$B$2:$U$2962,6,FALSE))</f>
        <v>0</v>
      </c>
      <c r="I369" s="750">
        <f>IF(ISERROR(VLOOKUP(CONCATENATE($B369,"-",$C369),IN_1B!$B$2:$U$2962,7,FALSE))=TRUE,"",VLOOKUP(CONCATENATE($B369,"-",$C369),IN_1B!$B$2:$U$2962,7,FALSE))</f>
        <v>0</v>
      </c>
      <c r="J369" s="751">
        <f>IF(ISERROR(VLOOKUP(CONCATENATE($B369,"-",$C369),IN_1B!$B$2:$U$2962,8,FALSE))=TRUE,"",VLOOKUP(CONCATENATE($B369,"-",$C369),IN_1B!$B$2:$U$2962,8,FALSE))</f>
        <v>0</v>
      </c>
      <c r="K369" s="750">
        <f>IF(ISERROR(VLOOKUP(CONCATENATE($B369,"-",$C369),IN_1B!$B$2:$U$2962,9,FALSE))=TRUE,"",VLOOKUP(CONCATENATE($B369,"-",$C369),IN_1B!$B$2:$U$2962,9,FALSE))</f>
        <v>0</v>
      </c>
      <c r="L369" s="751">
        <f>IF(ISERROR(VLOOKUP(CONCATENATE($B369,"-",$C369),IN_1B!$B$2:$U$2962,10,FALSE))=TRUE,"",VLOOKUP(CONCATENATE($B369,"-",$C369),IN_1B!$B$2:$U$2962,10,FALSE))</f>
        <v>0</v>
      </c>
      <c r="M369" s="706">
        <f t="shared" si="67"/>
        <v>0</v>
      </c>
      <c r="N369" s="707">
        <f t="shared" si="67"/>
        <v>0</v>
      </c>
    </row>
    <row r="370" spans="1:14" ht="15.75" thickBot="1">
      <c r="A370" s="703" t="s">
        <v>1299</v>
      </c>
      <c r="B370" s="723" t="s">
        <v>1300</v>
      </c>
      <c r="C370" s="724">
        <v>8</v>
      </c>
      <c r="D370" s="1571" t="str">
        <f t="shared" si="66"/>
        <v/>
      </c>
      <c r="E370" s="752">
        <f>IF(ISERROR(VLOOKUP(CONCATENATE($B370,"-",$C370),IN_1B!$B$2:$U$2962,3,FALSE))=TRUE,"",VLOOKUP(CONCATENATE($B370,"-",$C370),IN_1B!$B$2:$U$2962,3,FALSE))</f>
        <v>0</v>
      </c>
      <c r="F370" s="753">
        <f>IF(ISERROR(VLOOKUP(CONCATENATE($B370,"-",$C370),IN_1B!$B$2:$U$2962,4,FALSE))=TRUE,"",VLOOKUP(CONCATENATE($B370,"-",$C370),IN_1B!$B$2:$U$2962,4,FALSE))</f>
        <v>0</v>
      </c>
      <c r="G370" s="752">
        <f>IF(ISERROR(VLOOKUP(CONCATENATE($B370,"-",$C370),IN_1B!$B$2:$U$2962,5,FALSE))=TRUE,"",VLOOKUP(CONCATENATE($B370,"-",$C370),IN_1B!$B$2:$U$2962,5,FALSE))</f>
        <v>0</v>
      </c>
      <c r="H370" s="753">
        <f>IF(ISERROR(VLOOKUP(CONCATENATE($B370,"-",$C370),IN_1B!$B$2:$U$2962,6,FALSE))=TRUE,"",VLOOKUP(CONCATENATE($B370,"-",$C370),IN_1B!$B$2:$U$2962,6,FALSE))</f>
        <v>0</v>
      </c>
      <c r="I370" s="752">
        <f>IF(ISERROR(VLOOKUP(CONCATENATE($B370,"-",$C370),IN_1B!$B$2:$U$2962,7,FALSE))=TRUE,"",VLOOKUP(CONCATENATE($B370,"-",$C370),IN_1B!$B$2:$U$2962,7,FALSE))</f>
        <v>0</v>
      </c>
      <c r="J370" s="753">
        <f>IF(ISERROR(VLOOKUP(CONCATENATE($B370,"-",$C370),IN_1B!$B$2:$U$2962,8,FALSE))=TRUE,"",VLOOKUP(CONCATENATE($B370,"-",$C370),IN_1B!$B$2:$U$2962,8,FALSE))</f>
        <v>0</v>
      </c>
      <c r="K370" s="752">
        <f>IF(ISERROR(VLOOKUP(CONCATENATE($B370,"-",$C370),IN_1B!$B$2:$U$2962,9,FALSE))=TRUE,"",VLOOKUP(CONCATENATE($B370,"-",$C370),IN_1B!$B$2:$U$2962,9,FALSE))</f>
        <v>0</v>
      </c>
      <c r="L370" s="753">
        <f>IF(ISERROR(VLOOKUP(CONCATENATE($B370,"-",$C370),IN_1B!$B$2:$U$2962,10,FALSE))=TRUE,"",VLOOKUP(CONCATENATE($B370,"-",$C370),IN_1B!$B$2:$U$2962,10,FALSE))</f>
        <v>0</v>
      </c>
      <c r="M370" s="710">
        <f t="shared" si="67"/>
        <v>0</v>
      </c>
      <c r="N370" s="711">
        <f t="shared" si="67"/>
        <v>0</v>
      </c>
    </row>
    <row r="371" spans="1:14" ht="15.75" thickBot="1">
      <c r="A371" s="722" t="s">
        <v>1301</v>
      </c>
      <c r="B371" s="717"/>
      <c r="C371" s="700"/>
      <c r="D371" s="1571"/>
      <c r="E371" s="754"/>
      <c r="F371" s="603"/>
      <c r="G371" s="603"/>
      <c r="H371" s="603"/>
      <c r="I371" s="603"/>
      <c r="J371" s="603"/>
      <c r="K371" s="603"/>
      <c r="L371" s="603"/>
      <c r="M371" s="714"/>
      <c r="N371" s="715"/>
    </row>
    <row r="372" spans="1:14" ht="15.75" thickBot="1">
      <c r="A372" s="698" t="s">
        <v>1302</v>
      </c>
      <c r="B372" s="699" t="s">
        <v>1303</v>
      </c>
      <c r="C372" s="700">
        <v>8</v>
      </c>
      <c r="D372" s="1571" t="str">
        <f>CONCATENATE(D$331)</f>
        <v/>
      </c>
      <c r="E372" s="748">
        <f>IF(ISERROR(VLOOKUP(CONCATENATE($B372,"-",$C372),IN_1B!$B$2:$U$2962,3,FALSE))=TRUE,"",VLOOKUP(CONCATENATE($B372,"-",$C372),IN_1B!$B$2:$U$2962,3,FALSE))</f>
        <v>0</v>
      </c>
      <c r="F372" s="749">
        <f>IF(ISERROR(VLOOKUP(CONCATENATE($B372,"-",$C372),IN_1B!$B$2:$U$2962,4,FALSE))=TRUE,"",VLOOKUP(CONCATENATE($B372,"-",$C372),IN_1B!$B$2:$U$2962,4,FALSE))</f>
        <v>0</v>
      </c>
      <c r="G372" s="748">
        <f>IF(ISERROR(VLOOKUP(CONCATENATE($B372,"-",$C372),IN_1B!$B$2:$U$2962,5,FALSE))=TRUE,"",VLOOKUP(CONCATENATE($B372,"-",$C372),IN_1B!$B$2:$U$2962,5,FALSE))</f>
        <v>0</v>
      </c>
      <c r="H372" s="749">
        <f>IF(ISERROR(VLOOKUP(CONCATENATE($B372,"-",$C372),IN_1B!$B$2:$U$2962,6,FALSE))=TRUE,"",VLOOKUP(CONCATENATE($B372,"-",$C372),IN_1B!$B$2:$U$2962,6,FALSE))</f>
        <v>0</v>
      </c>
      <c r="I372" s="748">
        <f>IF(ISERROR(VLOOKUP(CONCATENATE($B372,"-",$C372),IN_1B!$B$2:$U$2962,7,FALSE))=TRUE,"",VLOOKUP(CONCATENATE($B372,"-",$C372),IN_1B!$B$2:$U$2962,7,FALSE))</f>
        <v>0</v>
      </c>
      <c r="J372" s="749">
        <f>IF(ISERROR(VLOOKUP(CONCATENATE($B372,"-",$C372),IN_1B!$B$2:$U$2962,8,FALSE))=TRUE,"",VLOOKUP(CONCATENATE($B372,"-",$C372),IN_1B!$B$2:$U$2962,8,FALSE))</f>
        <v>0</v>
      </c>
      <c r="K372" s="748">
        <f>IF(ISERROR(VLOOKUP(CONCATENATE($B372,"-",$C372),IN_1B!$B$2:$U$2962,9,FALSE))=TRUE,"",VLOOKUP(CONCATENATE($B372,"-",$C372),IN_1B!$B$2:$U$2962,9,FALSE))</f>
        <v>0</v>
      </c>
      <c r="L372" s="749">
        <f>IF(ISERROR(VLOOKUP(CONCATENATE($B372,"-",$C372),IN_1B!$B$2:$U$2962,10,FALSE))=TRUE,"",VLOOKUP(CONCATENATE($B372,"-",$C372),IN_1B!$B$2:$U$2962,10,FALSE))</f>
        <v>0</v>
      </c>
      <c r="M372" s="701">
        <f>E372+G372</f>
        <v>0</v>
      </c>
      <c r="N372" s="702">
        <f>F372+H372</f>
        <v>0</v>
      </c>
    </row>
    <row r="373" spans="1:14" ht="15.75" thickBot="1">
      <c r="A373" s="725" t="s">
        <v>555</v>
      </c>
      <c r="B373" s="726"/>
      <c r="C373" s="693"/>
      <c r="D373" s="1571" t="str">
        <f>CONCATENATE(D$331)</f>
        <v/>
      </c>
      <c r="E373" s="727">
        <f t="shared" ref="E373:N373" si="68">SUM(E331:E344,E346:E351,E353:E363,E365:E370,E372)</f>
        <v>0</v>
      </c>
      <c r="F373" s="728">
        <f t="shared" si="68"/>
        <v>0</v>
      </c>
      <c r="G373" s="727">
        <f t="shared" si="68"/>
        <v>0</v>
      </c>
      <c r="H373" s="728">
        <f t="shared" si="68"/>
        <v>0</v>
      </c>
      <c r="I373" s="727">
        <f t="shared" si="68"/>
        <v>0</v>
      </c>
      <c r="J373" s="728">
        <f t="shared" si="68"/>
        <v>0</v>
      </c>
      <c r="K373" s="727">
        <f t="shared" si="68"/>
        <v>0</v>
      </c>
      <c r="L373" s="728">
        <f t="shared" si="68"/>
        <v>0</v>
      </c>
      <c r="M373" s="727">
        <f t="shared" si="68"/>
        <v>0</v>
      </c>
      <c r="N373" s="728">
        <f t="shared" si="68"/>
        <v>0</v>
      </c>
    </row>
    <row r="374" spans="1:14" ht="27" customHeight="1">
      <c r="A374" s="2495" t="s">
        <v>1304</v>
      </c>
      <c r="B374" s="2495"/>
      <c r="C374" s="2495"/>
      <c r="D374" s="2495"/>
      <c r="E374" s="2495"/>
      <c r="F374" s="2495"/>
      <c r="G374" s="2495"/>
      <c r="H374" s="2495"/>
      <c r="I374" s="2495"/>
      <c r="J374" s="2495"/>
      <c r="K374" s="2495"/>
      <c r="L374" s="2495"/>
      <c r="M374" s="729"/>
      <c r="N374" s="729"/>
    </row>
    <row r="375" spans="1:14" ht="15.75" thickBot="1">
      <c r="A375" s="739"/>
      <c r="B375" s="740"/>
      <c r="C375" s="740"/>
      <c r="D375" s="1574"/>
      <c r="E375" s="739"/>
      <c r="F375" s="739"/>
      <c r="G375" s="739"/>
      <c r="H375" s="739"/>
      <c r="I375" s="739"/>
      <c r="J375" s="739"/>
      <c r="K375" s="739"/>
      <c r="L375" s="739"/>
      <c r="M375" s="739"/>
      <c r="N375" s="739"/>
    </row>
    <row r="376" spans="1:14" ht="15.75" thickBot="1">
      <c r="A376" s="647" t="s">
        <v>1223</v>
      </c>
      <c r="B376" s="648"/>
      <c r="C376" s="730"/>
      <c r="D376" s="1572"/>
      <c r="E376" s="731" t="s">
        <v>32</v>
      </c>
      <c r="F376" s="731" t="s">
        <v>32</v>
      </c>
      <c r="G376" s="731" t="s">
        <v>32</v>
      </c>
      <c r="H376" s="731" t="s">
        <v>32</v>
      </c>
      <c r="I376" s="731" t="s">
        <v>32</v>
      </c>
      <c r="J376" s="731" t="s">
        <v>32</v>
      </c>
      <c r="K376" s="732" t="s">
        <v>32</v>
      </c>
      <c r="L376" s="732" t="s">
        <v>32</v>
      </c>
      <c r="M376" s="733"/>
      <c r="N376" s="734"/>
    </row>
    <row r="377" spans="1:14">
      <c r="A377" s="653" t="s">
        <v>1224</v>
      </c>
      <c r="B377" s="654" t="s">
        <v>1225</v>
      </c>
      <c r="C377" s="735">
        <v>9</v>
      </c>
      <c r="D377" s="1573"/>
      <c r="E377" s="741">
        <f>IF(ISERROR(VLOOKUP(CONCATENATE($B377,"-",$C377),IN_1B!$B$2:$U$2962,3,FALSE))=TRUE,"",VLOOKUP(CONCATENATE($B377,"-",$C377),IN_1B!$B$2:$U$2962,3,FALSE))</f>
        <v>0</v>
      </c>
      <c r="F377" s="742">
        <f>IF(ISERROR(VLOOKUP(CONCATENATE($B377,"-",$C377),IN_1B!$B$2:$U$2962,4,FALSE))=TRUE,"",VLOOKUP(CONCATENATE($B377,"-",$C377),IN_1B!$B$2:$U$2962,4,FALSE))</f>
        <v>0</v>
      </c>
      <c r="G377" s="741">
        <f>IF(ISERROR(VLOOKUP(CONCATENATE($B377,"-",$C377),IN_1B!$B$2:$U$2962,5,FALSE))=TRUE,"",VLOOKUP(CONCATENATE($B377,"-",$C377),IN_1B!$B$2:$U$2962,5,FALSE))</f>
        <v>0</v>
      </c>
      <c r="H377" s="742">
        <f>IF(ISERROR(VLOOKUP(CONCATENATE($B377,"-",$C377),IN_1B!$B$2:$U$2962,6,FALSE))=TRUE,"",VLOOKUP(CONCATENATE($B377,"-",$C377),IN_1B!$B$2:$U$2962,6,FALSE))</f>
        <v>0</v>
      </c>
      <c r="I377" s="741">
        <f>IF(ISERROR(VLOOKUP(CONCATENATE($B377,"-",$C377),IN_1B!$B$2:$U$2962,7,FALSE))=TRUE,"",VLOOKUP(CONCATENATE($B377,"-",$C377),IN_1B!$B$2:$U$2962,7,FALSE))</f>
        <v>0</v>
      </c>
      <c r="J377" s="742">
        <f>IF(ISERROR(VLOOKUP(CONCATENATE($B377,"-",$C377),IN_1B!$B$2:$U$2962,8,FALSE))=TRUE,"",VLOOKUP(CONCATENATE($B377,"-",$C377),IN_1B!$B$2:$U$2962,8,FALSE))</f>
        <v>0</v>
      </c>
      <c r="K377" s="741">
        <f>IF(ISERROR(VLOOKUP(CONCATENATE($B377,"-",$C377),IN_1B!$B$2:$U$2962,9,FALSE))=TRUE,"",VLOOKUP(CONCATENATE($B377,"-",$C377),IN_1B!$B$2:$U$2962,9,FALSE))</f>
        <v>0</v>
      </c>
      <c r="L377" s="742">
        <f>IF(ISERROR(VLOOKUP(CONCATENATE($B377,"-",$C377),IN_1B!$B$2:$U$2962,10,FALSE))=TRUE,"",VLOOKUP(CONCATENATE($B377,"-",$C377),IN_1B!$B$2:$U$2962,10,FALSE))</f>
        <v>0</v>
      </c>
      <c r="M377" s="656">
        <f t="shared" ref="M377:N390" si="69">E377+G377</f>
        <v>0</v>
      </c>
      <c r="N377" s="657">
        <f t="shared" si="69"/>
        <v>0</v>
      </c>
    </row>
    <row r="378" spans="1:14">
      <c r="A378" s="659" t="s">
        <v>1226</v>
      </c>
      <c r="B378" s="660" t="s">
        <v>1227</v>
      </c>
      <c r="C378" s="661">
        <v>9</v>
      </c>
      <c r="D378" s="1571" t="str">
        <f>CONCATENATE(D$377)</f>
        <v/>
      </c>
      <c r="E378" s="743">
        <f>IF(ISERROR(VLOOKUP(CONCATENATE($B378,"-",$C378),IN_1B!$B$2:$U$2962,3,FALSE))=TRUE,"",VLOOKUP(CONCATENATE($B378,"-",$C378),IN_1B!$B$2:$U$2962,3,FALSE))</f>
        <v>0</v>
      </c>
      <c r="F378" s="744">
        <f>IF(ISERROR(VLOOKUP(CONCATENATE($B378,"-",$C378),IN_1B!$B$2:$U$2962,4,FALSE))=TRUE,"",VLOOKUP(CONCATENATE($B378,"-",$C378),IN_1B!$B$2:$U$2962,4,FALSE))</f>
        <v>0</v>
      </c>
      <c r="G378" s="743">
        <f>IF(ISERROR(VLOOKUP(CONCATENATE($B378,"-",$C378),IN_1B!$B$2:$U$2962,5,FALSE))=TRUE,"",VLOOKUP(CONCATENATE($B378,"-",$C378),IN_1B!$B$2:$U$2962,5,FALSE))</f>
        <v>0</v>
      </c>
      <c r="H378" s="744">
        <f>IF(ISERROR(VLOOKUP(CONCATENATE($B378,"-",$C378),IN_1B!$B$2:$U$2962,6,FALSE))=TRUE,"",VLOOKUP(CONCATENATE($B378,"-",$C378),IN_1B!$B$2:$U$2962,6,FALSE))</f>
        <v>0</v>
      </c>
      <c r="I378" s="743">
        <f>IF(ISERROR(VLOOKUP(CONCATENATE($B378,"-",$C378),IN_1B!$B$2:$U$2962,7,FALSE))=TRUE,"",VLOOKUP(CONCATENATE($B378,"-",$C378),IN_1B!$B$2:$U$2962,7,FALSE))</f>
        <v>0</v>
      </c>
      <c r="J378" s="744">
        <f>IF(ISERROR(VLOOKUP(CONCATENATE($B378,"-",$C378),IN_1B!$B$2:$U$2962,8,FALSE))=TRUE,"",VLOOKUP(CONCATENATE($B378,"-",$C378),IN_1B!$B$2:$U$2962,8,FALSE))</f>
        <v>0</v>
      </c>
      <c r="K378" s="743">
        <f>IF(ISERROR(VLOOKUP(CONCATENATE($B378,"-",$C378),IN_1B!$B$2:$U$2962,9,FALSE))=TRUE,"",VLOOKUP(CONCATENATE($B378,"-",$C378),IN_1B!$B$2:$U$2962,9,FALSE))</f>
        <v>0</v>
      </c>
      <c r="L378" s="744">
        <f>IF(ISERROR(VLOOKUP(CONCATENATE($B378,"-",$C378),IN_1B!$B$2:$U$2962,10,FALSE))=TRUE,"",VLOOKUP(CONCATENATE($B378,"-",$C378),IN_1B!$B$2:$U$2962,10,FALSE))</f>
        <v>0</v>
      </c>
      <c r="M378" s="662">
        <f t="shared" si="69"/>
        <v>0</v>
      </c>
      <c r="N378" s="663">
        <f t="shared" si="69"/>
        <v>0</v>
      </c>
    </row>
    <row r="379" spans="1:14">
      <c r="A379" s="659" t="s">
        <v>1228</v>
      </c>
      <c r="B379" s="660" t="s">
        <v>1229</v>
      </c>
      <c r="C379" s="664">
        <v>9</v>
      </c>
      <c r="D379" s="1571" t="str">
        <f t="shared" ref="D379:D390" si="70">CONCATENATE(D$377)</f>
        <v/>
      </c>
      <c r="E379" s="743">
        <f>IF(ISERROR(VLOOKUP(CONCATENATE($B379,"-",$C379),IN_1B!$B$2:$U$2962,3,FALSE))=TRUE,"",VLOOKUP(CONCATENATE($B379,"-",$C379),IN_1B!$B$2:$U$2962,3,FALSE))</f>
        <v>0</v>
      </c>
      <c r="F379" s="744">
        <f>IF(ISERROR(VLOOKUP(CONCATENATE($B379,"-",$C379),IN_1B!$B$2:$U$2962,4,FALSE))=TRUE,"",VLOOKUP(CONCATENATE($B379,"-",$C379),IN_1B!$B$2:$U$2962,4,FALSE))</f>
        <v>0</v>
      </c>
      <c r="G379" s="743">
        <f>IF(ISERROR(VLOOKUP(CONCATENATE($B379,"-",$C379),IN_1B!$B$2:$U$2962,5,FALSE))=TRUE,"",VLOOKUP(CONCATENATE($B379,"-",$C379),IN_1B!$B$2:$U$2962,5,FALSE))</f>
        <v>0</v>
      </c>
      <c r="H379" s="744">
        <f>IF(ISERROR(VLOOKUP(CONCATENATE($B379,"-",$C379),IN_1B!$B$2:$U$2962,6,FALSE))=TRUE,"",VLOOKUP(CONCATENATE($B379,"-",$C379),IN_1B!$B$2:$U$2962,6,FALSE))</f>
        <v>0</v>
      </c>
      <c r="I379" s="743">
        <f>IF(ISERROR(VLOOKUP(CONCATENATE($B379,"-",$C379),IN_1B!$B$2:$U$2962,7,FALSE))=TRUE,"",VLOOKUP(CONCATENATE($B379,"-",$C379),IN_1B!$B$2:$U$2962,7,FALSE))</f>
        <v>0</v>
      </c>
      <c r="J379" s="744">
        <f>IF(ISERROR(VLOOKUP(CONCATENATE($B379,"-",$C379),IN_1B!$B$2:$U$2962,8,FALSE))=TRUE,"",VLOOKUP(CONCATENATE($B379,"-",$C379),IN_1B!$B$2:$U$2962,8,FALSE))</f>
        <v>0</v>
      </c>
      <c r="K379" s="743">
        <f>IF(ISERROR(VLOOKUP(CONCATENATE($B379,"-",$C379),IN_1B!$B$2:$U$2962,9,FALSE))=TRUE,"",VLOOKUP(CONCATENATE($B379,"-",$C379),IN_1B!$B$2:$U$2962,9,FALSE))</f>
        <v>0</v>
      </c>
      <c r="L379" s="744">
        <f>IF(ISERROR(VLOOKUP(CONCATENATE($B379,"-",$C379),IN_1B!$B$2:$U$2962,10,FALSE))=TRUE,"",VLOOKUP(CONCATENATE($B379,"-",$C379),IN_1B!$B$2:$U$2962,10,FALSE))</f>
        <v>0</v>
      </c>
      <c r="M379" s="662">
        <f t="shared" si="69"/>
        <v>0</v>
      </c>
      <c r="N379" s="663">
        <f t="shared" si="69"/>
        <v>0</v>
      </c>
    </row>
    <row r="380" spans="1:14">
      <c r="A380" s="659" t="s">
        <v>1230</v>
      </c>
      <c r="B380" s="660" t="s">
        <v>1231</v>
      </c>
      <c r="C380" s="664">
        <v>9</v>
      </c>
      <c r="D380" s="1571" t="str">
        <f t="shared" si="70"/>
        <v/>
      </c>
      <c r="E380" s="743">
        <f>IF(ISERROR(VLOOKUP(CONCATENATE($B380,"-",$C380),IN_1B!$B$2:$U$2962,3,FALSE))=TRUE,"",VLOOKUP(CONCATENATE($B380,"-",$C380),IN_1B!$B$2:$U$2962,3,FALSE))</f>
        <v>0</v>
      </c>
      <c r="F380" s="744">
        <f>IF(ISERROR(VLOOKUP(CONCATENATE($B380,"-",$C380),IN_1B!$B$2:$U$2962,4,FALSE))=TRUE,"",VLOOKUP(CONCATENATE($B380,"-",$C380),IN_1B!$B$2:$U$2962,4,FALSE))</f>
        <v>0</v>
      </c>
      <c r="G380" s="743">
        <f>IF(ISERROR(VLOOKUP(CONCATENATE($B380,"-",$C380),IN_1B!$B$2:$U$2962,5,FALSE))=TRUE,"",VLOOKUP(CONCATENATE($B380,"-",$C380),IN_1B!$B$2:$U$2962,5,FALSE))</f>
        <v>0</v>
      </c>
      <c r="H380" s="744">
        <f>IF(ISERROR(VLOOKUP(CONCATENATE($B380,"-",$C380),IN_1B!$B$2:$U$2962,6,FALSE))=TRUE,"",VLOOKUP(CONCATENATE($B380,"-",$C380),IN_1B!$B$2:$U$2962,6,FALSE))</f>
        <v>0</v>
      </c>
      <c r="I380" s="743">
        <f>IF(ISERROR(VLOOKUP(CONCATENATE($B380,"-",$C380),IN_1B!$B$2:$U$2962,7,FALSE))=TRUE,"",VLOOKUP(CONCATENATE($B380,"-",$C380),IN_1B!$B$2:$U$2962,7,FALSE))</f>
        <v>0</v>
      </c>
      <c r="J380" s="744">
        <f>IF(ISERROR(VLOOKUP(CONCATENATE($B380,"-",$C380),IN_1B!$B$2:$U$2962,8,FALSE))=TRUE,"",VLOOKUP(CONCATENATE($B380,"-",$C380),IN_1B!$B$2:$U$2962,8,FALSE))</f>
        <v>0</v>
      </c>
      <c r="K380" s="743">
        <f>IF(ISERROR(VLOOKUP(CONCATENATE($B380,"-",$C380),IN_1B!$B$2:$U$2962,9,FALSE))=TRUE,"",VLOOKUP(CONCATENATE($B380,"-",$C380),IN_1B!$B$2:$U$2962,9,FALSE))</f>
        <v>0</v>
      </c>
      <c r="L380" s="744">
        <f>IF(ISERROR(VLOOKUP(CONCATENATE($B380,"-",$C380),IN_1B!$B$2:$U$2962,10,FALSE))=TRUE,"",VLOOKUP(CONCATENATE($B380,"-",$C380),IN_1B!$B$2:$U$2962,10,FALSE))</f>
        <v>0</v>
      </c>
      <c r="M380" s="662">
        <f t="shared" si="69"/>
        <v>0</v>
      </c>
      <c r="N380" s="663">
        <f t="shared" si="69"/>
        <v>0</v>
      </c>
    </row>
    <row r="381" spans="1:14">
      <c r="A381" s="659" t="s">
        <v>1232</v>
      </c>
      <c r="B381" s="660" t="s">
        <v>1233</v>
      </c>
      <c r="C381" s="664">
        <v>9</v>
      </c>
      <c r="D381" s="1571" t="str">
        <f t="shared" si="70"/>
        <v/>
      </c>
      <c r="E381" s="743">
        <f>IF(ISERROR(VLOOKUP(CONCATENATE($B381,"-",$C381),IN_1B!$B$2:$U$2962,3,FALSE))=TRUE,"",VLOOKUP(CONCATENATE($B381,"-",$C381),IN_1B!$B$2:$U$2962,3,FALSE))</f>
        <v>0</v>
      </c>
      <c r="F381" s="744">
        <f>IF(ISERROR(VLOOKUP(CONCATENATE($B381,"-",$C381),IN_1B!$B$2:$U$2962,4,FALSE))=TRUE,"",VLOOKUP(CONCATENATE($B381,"-",$C381),IN_1B!$B$2:$U$2962,4,FALSE))</f>
        <v>0</v>
      </c>
      <c r="G381" s="743">
        <f>IF(ISERROR(VLOOKUP(CONCATENATE($B381,"-",$C381),IN_1B!$B$2:$U$2962,5,FALSE))=TRUE,"",VLOOKUP(CONCATENATE($B381,"-",$C381),IN_1B!$B$2:$U$2962,5,FALSE))</f>
        <v>0</v>
      </c>
      <c r="H381" s="744">
        <f>IF(ISERROR(VLOOKUP(CONCATENATE($B381,"-",$C381),IN_1B!$B$2:$U$2962,6,FALSE))=TRUE,"",VLOOKUP(CONCATENATE($B381,"-",$C381),IN_1B!$B$2:$U$2962,6,FALSE))</f>
        <v>0</v>
      </c>
      <c r="I381" s="743">
        <f>IF(ISERROR(VLOOKUP(CONCATENATE($B381,"-",$C381),IN_1B!$B$2:$U$2962,7,FALSE))=TRUE,"",VLOOKUP(CONCATENATE($B381,"-",$C381),IN_1B!$B$2:$U$2962,7,FALSE))</f>
        <v>0</v>
      </c>
      <c r="J381" s="744">
        <f>IF(ISERROR(VLOOKUP(CONCATENATE($B381,"-",$C381),IN_1B!$B$2:$U$2962,8,FALSE))=TRUE,"",VLOOKUP(CONCATENATE($B381,"-",$C381),IN_1B!$B$2:$U$2962,8,FALSE))</f>
        <v>0</v>
      </c>
      <c r="K381" s="743">
        <f>IF(ISERROR(VLOOKUP(CONCATENATE($B381,"-",$C381),IN_1B!$B$2:$U$2962,9,FALSE))=TRUE,"",VLOOKUP(CONCATENATE($B381,"-",$C381),IN_1B!$B$2:$U$2962,9,FALSE))</f>
        <v>0</v>
      </c>
      <c r="L381" s="744">
        <f>IF(ISERROR(VLOOKUP(CONCATENATE($B381,"-",$C381),IN_1B!$B$2:$U$2962,10,FALSE))=TRUE,"",VLOOKUP(CONCATENATE($B381,"-",$C381),IN_1B!$B$2:$U$2962,10,FALSE))</f>
        <v>0</v>
      </c>
      <c r="M381" s="662">
        <f t="shared" si="69"/>
        <v>0</v>
      </c>
      <c r="N381" s="663">
        <f t="shared" si="69"/>
        <v>0</v>
      </c>
    </row>
    <row r="382" spans="1:14">
      <c r="A382" s="659" t="s">
        <v>1234</v>
      </c>
      <c r="B382" s="660" t="s">
        <v>1235</v>
      </c>
      <c r="C382" s="664">
        <v>9</v>
      </c>
      <c r="D382" s="1571" t="str">
        <f t="shared" si="70"/>
        <v/>
      </c>
      <c r="E382" s="743">
        <f>IF(ISERROR(VLOOKUP(CONCATENATE($B382,"-",$C382),IN_1B!$B$2:$U$2962,3,FALSE))=TRUE,"",VLOOKUP(CONCATENATE($B382,"-",$C382),IN_1B!$B$2:$U$2962,3,FALSE))</f>
        <v>0</v>
      </c>
      <c r="F382" s="744">
        <f>IF(ISERROR(VLOOKUP(CONCATENATE($B382,"-",$C382),IN_1B!$B$2:$U$2962,4,FALSE))=TRUE,"",VLOOKUP(CONCATENATE($B382,"-",$C382),IN_1B!$B$2:$U$2962,4,FALSE))</f>
        <v>0</v>
      </c>
      <c r="G382" s="743">
        <f>IF(ISERROR(VLOOKUP(CONCATENATE($B382,"-",$C382),IN_1B!$B$2:$U$2962,5,FALSE))=TRUE,"",VLOOKUP(CONCATENATE($B382,"-",$C382),IN_1B!$B$2:$U$2962,5,FALSE))</f>
        <v>0</v>
      </c>
      <c r="H382" s="744">
        <f>IF(ISERROR(VLOOKUP(CONCATENATE($B382,"-",$C382),IN_1B!$B$2:$U$2962,6,FALSE))=TRUE,"",VLOOKUP(CONCATENATE($B382,"-",$C382),IN_1B!$B$2:$U$2962,6,FALSE))</f>
        <v>0</v>
      </c>
      <c r="I382" s="743">
        <f>IF(ISERROR(VLOOKUP(CONCATENATE($B382,"-",$C382),IN_1B!$B$2:$U$2962,7,FALSE))=TRUE,"",VLOOKUP(CONCATENATE($B382,"-",$C382),IN_1B!$B$2:$U$2962,7,FALSE))</f>
        <v>0</v>
      </c>
      <c r="J382" s="744">
        <f>IF(ISERROR(VLOOKUP(CONCATENATE($B382,"-",$C382),IN_1B!$B$2:$U$2962,8,FALSE))=TRUE,"",VLOOKUP(CONCATENATE($B382,"-",$C382),IN_1B!$B$2:$U$2962,8,FALSE))</f>
        <v>0</v>
      </c>
      <c r="K382" s="743">
        <f>IF(ISERROR(VLOOKUP(CONCATENATE($B382,"-",$C382),IN_1B!$B$2:$U$2962,9,FALSE))=TRUE,"",VLOOKUP(CONCATENATE($B382,"-",$C382),IN_1B!$B$2:$U$2962,9,FALSE))</f>
        <v>0</v>
      </c>
      <c r="L382" s="744">
        <f>IF(ISERROR(VLOOKUP(CONCATENATE($B382,"-",$C382),IN_1B!$B$2:$U$2962,10,FALSE))=TRUE,"",VLOOKUP(CONCATENATE($B382,"-",$C382),IN_1B!$B$2:$U$2962,10,FALSE))</f>
        <v>0</v>
      </c>
      <c r="M382" s="662">
        <f t="shared" si="69"/>
        <v>0</v>
      </c>
      <c r="N382" s="663">
        <f t="shared" si="69"/>
        <v>0</v>
      </c>
    </row>
    <row r="383" spans="1:14">
      <c r="A383" s="659" t="s">
        <v>1236</v>
      </c>
      <c r="B383" s="660" t="s">
        <v>1237</v>
      </c>
      <c r="C383" s="664">
        <v>9</v>
      </c>
      <c r="D383" s="1571" t="str">
        <f t="shared" si="70"/>
        <v/>
      </c>
      <c r="E383" s="743">
        <f>IF(ISERROR(VLOOKUP(CONCATENATE($B383,"-",$C383),IN_1B!$B$2:$U$2962,3,FALSE))=TRUE,"",VLOOKUP(CONCATENATE($B383,"-",$C383),IN_1B!$B$2:$U$2962,3,FALSE))</f>
        <v>0</v>
      </c>
      <c r="F383" s="744">
        <f>IF(ISERROR(VLOOKUP(CONCATENATE($B383,"-",$C383),IN_1B!$B$2:$U$2962,4,FALSE))=TRUE,"",VLOOKUP(CONCATENATE($B383,"-",$C383),IN_1B!$B$2:$U$2962,4,FALSE))</f>
        <v>0</v>
      </c>
      <c r="G383" s="743">
        <f>IF(ISERROR(VLOOKUP(CONCATENATE($B383,"-",$C383),IN_1B!$B$2:$U$2962,5,FALSE))=TRUE,"",VLOOKUP(CONCATENATE($B383,"-",$C383),IN_1B!$B$2:$U$2962,5,FALSE))</f>
        <v>0</v>
      </c>
      <c r="H383" s="744">
        <f>IF(ISERROR(VLOOKUP(CONCATENATE($B383,"-",$C383),IN_1B!$B$2:$U$2962,6,FALSE))=TRUE,"",VLOOKUP(CONCATENATE($B383,"-",$C383),IN_1B!$B$2:$U$2962,6,FALSE))</f>
        <v>0</v>
      </c>
      <c r="I383" s="743">
        <f>IF(ISERROR(VLOOKUP(CONCATENATE($B383,"-",$C383),IN_1B!$B$2:$U$2962,7,FALSE))=TRUE,"",VLOOKUP(CONCATENATE($B383,"-",$C383),IN_1B!$B$2:$U$2962,7,FALSE))</f>
        <v>0</v>
      </c>
      <c r="J383" s="744">
        <f>IF(ISERROR(VLOOKUP(CONCATENATE($B383,"-",$C383),IN_1B!$B$2:$U$2962,8,FALSE))=TRUE,"",VLOOKUP(CONCATENATE($B383,"-",$C383),IN_1B!$B$2:$U$2962,8,FALSE))</f>
        <v>0</v>
      </c>
      <c r="K383" s="743">
        <f>IF(ISERROR(VLOOKUP(CONCATENATE($B383,"-",$C383),IN_1B!$B$2:$U$2962,9,FALSE))=TRUE,"",VLOOKUP(CONCATENATE($B383,"-",$C383),IN_1B!$B$2:$U$2962,9,FALSE))</f>
        <v>0</v>
      </c>
      <c r="L383" s="744">
        <f>IF(ISERROR(VLOOKUP(CONCATENATE($B383,"-",$C383),IN_1B!$B$2:$U$2962,10,FALSE))=TRUE,"",VLOOKUP(CONCATENATE($B383,"-",$C383),IN_1B!$B$2:$U$2962,10,FALSE))</f>
        <v>0</v>
      </c>
      <c r="M383" s="662">
        <f t="shared" si="69"/>
        <v>0</v>
      </c>
      <c r="N383" s="663">
        <f t="shared" si="69"/>
        <v>0</v>
      </c>
    </row>
    <row r="384" spans="1:14">
      <c r="A384" s="659" t="s">
        <v>1238</v>
      </c>
      <c r="B384" s="660" t="s">
        <v>1239</v>
      </c>
      <c r="C384" s="664">
        <v>9</v>
      </c>
      <c r="D384" s="1571" t="str">
        <f t="shared" si="70"/>
        <v/>
      </c>
      <c r="E384" s="743">
        <f>IF(ISERROR(VLOOKUP(CONCATENATE($B384,"-",$C384),IN_1B!$B$2:$U$2962,3,FALSE))=TRUE,"",VLOOKUP(CONCATENATE($B384,"-",$C384),IN_1B!$B$2:$U$2962,3,FALSE))</f>
        <v>0</v>
      </c>
      <c r="F384" s="744">
        <f>IF(ISERROR(VLOOKUP(CONCATENATE($B384,"-",$C384),IN_1B!$B$2:$U$2962,4,FALSE))=TRUE,"",VLOOKUP(CONCATENATE($B384,"-",$C384),IN_1B!$B$2:$U$2962,4,FALSE))</f>
        <v>0</v>
      </c>
      <c r="G384" s="743">
        <f>IF(ISERROR(VLOOKUP(CONCATENATE($B384,"-",$C384),IN_1B!$B$2:$U$2962,5,FALSE))=TRUE,"",VLOOKUP(CONCATENATE($B384,"-",$C384),IN_1B!$B$2:$U$2962,5,FALSE))</f>
        <v>0</v>
      </c>
      <c r="H384" s="744">
        <f>IF(ISERROR(VLOOKUP(CONCATENATE($B384,"-",$C384),IN_1B!$B$2:$U$2962,6,FALSE))=TRUE,"",VLOOKUP(CONCATENATE($B384,"-",$C384),IN_1B!$B$2:$U$2962,6,FALSE))</f>
        <v>0</v>
      </c>
      <c r="I384" s="743">
        <f>IF(ISERROR(VLOOKUP(CONCATENATE($B384,"-",$C384),IN_1B!$B$2:$U$2962,7,FALSE))=TRUE,"",VLOOKUP(CONCATENATE($B384,"-",$C384),IN_1B!$B$2:$U$2962,7,FALSE))</f>
        <v>0</v>
      </c>
      <c r="J384" s="744">
        <f>IF(ISERROR(VLOOKUP(CONCATENATE($B384,"-",$C384),IN_1B!$B$2:$U$2962,8,FALSE))=TRUE,"",VLOOKUP(CONCATENATE($B384,"-",$C384),IN_1B!$B$2:$U$2962,8,FALSE))</f>
        <v>0</v>
      </c>
      <c r="K384" s="743">
        <f>IF(ISERROR(VLOOKUP(CONCATENATE($B384,"-",$C384),IN_1B!$B$2:$U$2962,9,FALSE))=TRUE,"",VLOOKUP(CONCATENATE($B384,"-",$C384),IN_1B!$B$2:$U$2962,9,FALSE))</f>
        <v>0</v>
      </c>
      <c r="L384" s="744">
        <f>IF(ISERROR(VLOOKUP(CONCATENATE($B384,"-",$C384),IN_1B!$B$2:$U$2962,10,FALSE))=TRUE,"",VLOOKUP(CONCATENATE($B384,"-",$C384),IN_1B!$B$2:$U$2962,10,FALSE))</f>
        <v>0</v>
      </c>
      <c r="M384" s="662">
        <f t="shared" si="69"/>
        <v>0</v>
      </c>
      <c r="N384" s="663">
        <f t="shared" si="69"/>
        <v>0</v>
      </c>
    </row>
    <row r="385" spans="1:14">
      <c r="A385" s="659" t="s">
        <v>1240</v>
      </c>
      <c r="B385" s="660" t="s">
        <v>1241</v>
      </c>
      <c r="C385" s="664">
        <v>9</v>
      </c>
      <c r="D385" s="1571" t="str">
        <f t="shared" si="70"/>
        <v/>
      </c>
      <c r="E385" s="743">
        <f>IF(ISERROR(VLOOKUP(CONCATENATE($B385,"-",$C385),IN_1B!$B$2:$U$2962,3,FALSE))=TRUE,"",VLOOKUP(CONCATENATE($B385,"-",$C385),IN_1B!$B$2:$U$2962,3,FALSE))</f>
        <v>0</v>
      </c>
      <c r="F385" s="744">
        <f>IF(ISERROR(VLOOKUP(CONCATENATE($B385,"-",$C385),IN_1B!$B$2:$U$2962,4,FALSE))=TRUE,"",VLOOKUP(CONCATENATE($B385,"-",$C385),IN_1B!$B$2:$U$2962,4,FALSE))</f>
        <v>0</v>
      </c>
      <c r="G385" s="743">
        <f>IF(ISERROR(VLOOKUP(CONCATENATE($B385,"-",$C385),IN_1B!$B$2:$U$2962,5,FALSE))=TRUE,"",VLOOKUP(CONCATENATE($B385,"-",$C385),IN_1B!$B$2:$U$2962,5,FALSE))</f>
        <v>0</v>
      </c>
      <c r="H385" s="744">
        <f>IF(ISERROR(VLOOKUP(CONCATENATE($B385,"-",$C385),IN_1B!$B$2:$U$2962,6,FALSE))=TRUE,"",VLOOKUP(CONCATENATE($B385,"-",$C385),IN_1B!$B$2:$U$2962,6,FALSE))</f>
        <v>0</v>
      </c>
      <c r="I385" s="743">
        <f>IF(ISERROR(VLOOKUP(CONCATENATE($B385,"-",$C385),IN_1B!$B$2:$U$2962,7,FALSE))=TRUE,"",VLOOKUP(CONCATENATE($B385,"-",$C385),IN_1B!$B$2:$U$2962,7,FALSE))</f>
        <v>0</v>
      </c>
      <c r="J385" s="744">
        <f>IF(ISERROR(VLOOKUP(CONCATENATE($B385,"-",$C385),IN_1B!$B$2:$U$2962,8,FALSE))=TRUE,"",VLOOKUP(CONCATENATE($B385,"-",$C385),IN_1B!$B$2:$U$2962,8,FALSE))</f>
        <v>0</v>
      </c>
      <c r="K385" s="743">
        <f>IF(ISERROR(VLOOKUP(CONCATENATE($B385,"-",$C385),IN_1B!$B$2:$U$2962,9,FALSE))=TRUE,"",VLOOKUP(CONCATENATE($B385,"-",$C385),IN_1B!$B$2:$U$2962,9,FALSE))</f>
        <v>0</v>
      </c>
      <c r="L385" s="744">
        <f>IF(ISERROR(VLOOKUP(CONCATENATE($B385,"-",$C385),IN_1B!$B$2:$U$2962,10,FALSE))=TRUE,"",VLOOKUP(CONCATENATE($B385,"-",$C385),IN_1B!$B$2:$U$2962,10,FALSE))</f>
        <v>0</v>
      </c>
      <c r="M385" s="662">
        <f t="shared" si="69"/>
        <v>0</v>
      </c>
      <c r="N385" s="663">
        <f t="shared" si="69"/>
        <v>0</v>
      </c>
    </row>
    <row r="386" spans="1:14">
      <c r="A386" s="659" t="s">
        <v>1242</v>
      </c>
      <c r="B386" s="660" t="s">
        <v>1243</v>
      </c>
      <c r="C386" s="664">
        <v>9</v>
      </c>
      <c r="D386" s="1571" t="str">
        <f t="shared" si="70"/>
        <v/>
      </c>
      <c r="E386" s="743">
        <f>IF(ISERROR(VLOOKUP(CONCATENATE($B386,"-",$C386),IN_1B!$B$2:$U$2962,3,FALSE))=TRUE,"",VLOOKUP(CONCATENATE($B386,"-",$C386),IN_1B!$B$2:$U$2962,3,FALSE))</f>
        <v>0</v>
      </c>
      <c r="F386" s="744">
        <f>IF(ISERROR(VLOOKUP(CONCATENATE($B386,"-",$C386),IN_1B!$B$2:$U$2962,4,FALSE))=TRUE,"",VLOOKUP(CONCATENATE($B386,"-",$C386),IN_1B!$B$2:$U$2962,4,FALSE))</f>
        <v>0</v>
      </c>
      <c r="G386" s="743">
        <f>IF(ISERROR(VLOOKUP(CONCATENATE($B386,"-",$C386),IN_1B!$B$2:$U$2962,5,FALSE))=TRUE,"",VLOOKUP(CONCATENATE($B386,"-",$C386),IN_1B!$B$2:$U$2962,5,FALSE))</f>
        <v>0</v>
      </c>
      <c r="H386" s="744">
        <f>IF(ISERROR(VLOOKUP(CONCATENATE($B386,"-",$C386),IN_1B!$B$2:$U$2962,6,FALSE))=TRUE,"",VLOOKUP(CONCATENATE($B386,"-",$C386),IN_1B!$B$2:$U$2962,6,FALSE))</f>
        <v>0</v>
      </c>
      <c r="I386" s="743">
        <f>IF(ISERROR(VLOOKUP(CONCATENATE($B386,"-",$C386),IN_1B!$B$2:$U$2962,7,FALSE))=TRUE,"",VLOOKUP(CONCATENATE($B386,"-",$C386),IN_1B!$B$2:$U$2962,7,FALSE))</f>
        <v>0</v>
      </c>
      <c r="J386" s="744">
        <f>IF(ISERROR(VLOOKUP(CONCATENATE($B386,"-",$C386),IN_1B!$B$2:$U$2962,8,FALSE))=TRUE,"",VLOOKUP(CONCATENATE($B386,"-",$C386),IN_1B!$B$2:$U$2962,8,FALSE))</f>
        <v>0</v>
      </c>
      <c r="K386" s="743">
        <f>IF(ISERROR(VLOOKUP(CONCATENATE($B386,"-",$C386),IN_1B!$B$2:$U$2962,9,FALSE))=TRUE,"",VLOOKUP(CONCATENATE($B386,"-",$C386),IN_1B!$B$2:$U$2962,9,FALSE))</f>
        <v>0</v>
      </c>
      <c r="L386" s="744">
        <f>IF(ISERROR(VLOOKUP(CONCATENATE($B386,"-",$C386),IN_1B!$B$2:$U$2962,10,FALSE))=TRUE,"",VLOOKUP(CONCATENATE($B386,"-",$C386),IN_1B!$B$2:$U$2962,10,FALSE))</f>
        <v>0</v>
      </c>
      <c r="M386" s="662">
        <f t="shared" si="69"/>
        <v>0</v>
      </c>
      <c r="N386" s="663">
        <f t="shared" si="69"/>
        <v>0</v>
      </c>
    </row>
    <row r="387" spans="1:14">
      <c r="A387" s="659" t="s">
        <v>1244</v>
      </c>
      <c r="B387" s="660" t="s">
        <v>1245</v>
      </c>
      <c r="C387" s="664">
        <v>9</v>
      </c>
      <c r="D387" s="1571" t="str">
        <f t="shared" si="70"/>
        <v/>
      </c>
      <c r="E387" s="743">
        <f>IF(ISERROR(VLOOKUP(CONCATENATE($B387,"-",$C387),IN_1B!$B$2:$U$2962,3,FALSE))=TRUE,"",VLOOKUP(CONCATENATE($B387,"-",$C387),IN_1B!$B$2:$U$2962,3,FALSE))</f>
        <v>0</v>
      </c>
      <c r="F387" s="744">
        <f>IF(ISERROR(VLOOKUP(CONCATENATE($B387,"-",$C387),IN_1B!$B$2:$U$2962,4,FALSE))=TRUE,"",VLOOKUP(CONCATENATE($B387,"-",$C387),IN_1B!$B$2:$U$2962,4,FALSE))</f>
        <v>0</v>
      </c>
      <c r="G387" s="743">
        <f>IF(ISERROR(VLOOKUP(CONCATENATE($B387,"-",$C387),IN_1B!$B$2:$U$2962,5,FALSE))=TRUE,"",VLOOKUP(CONCATENATE($B387,"-",$C387),IN_1B!$B$2:$U$2962,5,FALSE))</f>
        <v>0</v>
      </c>
      <c r="H387" s="744">
        <f>IF(ISERROR(VLOOKUP(CONCATENATE($B387,"-",$C387),IN_1B!$B$2:$U$2962,6,FALSE))=TRUE,"",VLOOKUP(CONCATENATE($B387,"-",$C387),IN_1B!$B$2:$U$2962,6,FALSE))</f>
        <v>0</v>
      </c>
      <c r="I387" s="743">
        <f>IF(ISERROR(VLOOKUP(CONCATENATE($B387,"-",$C387),IN_1B!$B$2:$U$2962,7,FALSE))=TRUE,"",VLOOKUP(CONCATENATE($B387,"-",$C387),IN_1B!$B$2:$U$2962,7,FALSE))</f>
        <v>0</v>
      </c>
      <c r="J387" s="744">
        <f>IF(ISERROR(VLOOKUP(CONCATENATE($B387,"-",$C387),IN_1B!$B$2:$U$2962,8,FALSE))=TRUE,"",VLOOKUP(CONCATENATE($B387,"-",$C387),IN_1B!$B$2:$U$2962,8,FALSE))</f>
        <v>0</v>
      </c>
      <c r="K387" s="743">
        <f>IF(ISERROR(VLOOKUP(CONCATENATE($B387,"-",$C387),IN_1B!$B$2:$U$2962,9,FALSE))=TRUE,"",VLOOKUP(CONCATENATE($B387,"-",$C387),IN_1B!$B$2:$U$2962,9,FALSE))</f>
        <v>0</v>
      </c>
      <c r="L387" s="744">
        <f>IF(ISERROR(VLOOKUP(CONCATENATE($B387,"-",$C387),IN_1B!$B$2:$U$2962,10,FALSE))=TRUE,"",VLOOKUP(CONCATENATE($B387,"-",$C387),IN_1B!$B$2:$U$2962,10,FALSE))</f>
        <v>0</v>
      </c>
      <c r="M387" s="662">
        <f t="shared" si="69"/>
        <v>0</v>
      </c>
      <c r="N387" s="663">
        <f t="shared" si="69"/>
        <v>0</v>
      </c>
    </row>
    <row r="388" spans="1:14">
      <c r="A388" s="659" t="s">
        <v>1246</v>
      </c>
      <c r="B388" s="660" t="s">
        <v>1247</v>
      </c>
      <c r="C388" s="664">
        <v>9</v>
      </c>
      <c r="D388" s="1571" t="str">
        <f t="shared" si="70"/>
        <v/>
      </c>
      <c r="E388" s="743">
        <f>IF(ISERROR(VLOOKUP(CONCATENATE($B388,"-",$C388),IN_1B!$B$2:$U$2962,3,FALSE))=TRUE,"",VLOOKUP(CONCATENATE($B388,"-",$C388),IN_1B!$B$2:$U$2962,3,FALSE))</f>
        <v>0</v>
      </c>
      <c r="F388" s="744">
        <f>IF(ISERROR(VLOOKUP(CONCATENATE($B388,"-",$C388),IN_1B!$B$2:$U$2962,4,FALSE))=TRUE,"",VLOOKUP(CONCATENATE($B388,"-",$C388),IN_1B!$B$2:$U$2962,4,FALSE))</f>
        <v>0</v>
      </c>
      <c r="G388" s="743">
        <f>IF(ISERROR(VLOOKUP(CONCATENATE($B388,"-",$C388),IN_1B!$B$2:$U$2962,5,FALSE))=TRUE,"",VLOOKUP(CONCATENATE($B388,"-",$C388),IN_1B!$B$2:$U$2962,5,FALSE))</f>
        <v>0</v>
      </c>
      <c r="H388" s="744">
        <f>IF(ISERROR(VLOOKUP(CONCATENATE($B388,"-",$C388),IN_1B!$B$2:$U$2962,6,FALSE))=TRUE,"",VLOOKUP(CONCATENATE($B388,"-",$C388),IN_1B!$B$2:$U$2962,6,FALSE))</f>
        <v>0</v>
      </c>
      <c r="I388" s="743">
        <f>IF(ISERROR(VLOOKUP(CONCATENATE($B388,"-",$C388),IN_1B!$B$2:$U$2962,7,FALSE))=TRUE,"",VLOOKUP(CONCATENATE($B388,"-",$C388),IN_1B!$B$2:$U$2962,7,FALSE))</f>
        <v>0</v>
      </c>
      <c r="J388" s="744">
        <f>IF(ISERROR(VLOOKUP(CONCATENATE($B388,"-",$C388),IN_1B!$B$2:$U$2962,8,FALSE))=TRUE,"",VLOOKUP(CONCATENATE($B388,"-",$C388),IN_1B!$B$2:$U$2962,8,FALSE))</f>
        <v>0</v>
      </c>
      <c r="K388" s="743">
        <f>IF(ISERROR(VLOOKUP(CONCATENATE($B388,"-",$C388),IN_1B!$B$2:$U$2962,9,FALSE))=TRUE,"",VLOOKUP(CONCATENATE($B388,"-",$C388),IN_1B!$B$2:$U$2962,9,FALSE))</f>
        <v>0</v>
      </c>
      <c r="L388" s="744">
        <f>IF(ISERROR(VLOOKUP(CONCATENATE($B388,"-",$C388),IN_1B!$B$2:$U$2962,10,FALSE))=TRUE,"",VLOOKUP(CONCATENATE($B388,"-",$C388),IN_1B!$B$2:$U$2962,10,FALSE))</f>
        <v>0</v>
      </c>
      <c r="M388" s="662">
        <f t="shared" si="69"/>
        <v>0</v>
      </c>
      <c r="N388" s="663">
        <f t="shared" si="69"/>
        <v>0</v>
      </c>
    </row>
    <row r="389" spans="1:14">
      <c r="A389" s="659" t="s">
        <v>1248</v>
      </c>
      <c r="B389" s="660" t="s">
        <v>1249</v>
      </c>
      <c r="C389" s="665">
        <v>9</v>
      </c>
      <c r="D389" s="1571" t="str">
        <f t="shared" si="70"/>
        <v/>
      </c>
      <c r="E389" s="743">
        <f>IF(ISERROR(VLOOKUP(CONCATENATE($B389,"-",$C389),IN_1B!$B$2:$U$2962,3,FALSE))=TRUE,"",VLOOKUP(CONCATENATE($B389,"-",$C389),IN_1B!$B$2:$U$2962,3,FALSE))</f>
        <v>0</v>
      </c>
      <c r="F389" s="744">
        <f>IF(ISERROR(VLOOKUP(CONCATENATE($B389,"-",$C389),IN_1B!$B$2:$U$2962,4,FALSE))=TRUE,"",VLOOKUP(CONCATENATE($B389,"-",$C389),IN_1B!$B$2:$U$2962,4,FALSE))</f>
        <v>0</v>
      </c>
      <c r="G389" s="743">
        <f>IF(ISERROR(VLOOKUP(CONCATENATE($B389,"-",$C389),IN_1B!$B$2:$U$2962,5,FALSE))=TRUE,"",VLOOKUP(CONCATENATE($B389,"-",$C389),IN_1B!$B$2:$U$2962,5,FALSE))</f>
        <v>0</v>
      </c>
      <c r="H389" s="744">
        <f>IF(ISERROR(VLOOKUP(CONCATENATE($B389,"-",$C389),IN_1B!$B$2:$U$2962,6,FALSE))=TRUE,"",VLOOKUP(CONCATENATE($B389,"-",$C389),IN_1B!$B$2:$U$2962,6,FALSE))</f>
        <v>0</v>
      </c>
      <c r="I389" s="743">
        <f>IF(ISERROR(VLOOKUP(CONCATENATE($B389,"-",$C389),IN_1B!$B$2:$U$2962,7,FALSE))=TRUE,"",VLOOKUP(CONCATENATE($B389,"-",$C389),IN_1B!$B$2:$U$2962,7,FALSE))</f>
        <v>0</v>
      </c>
      <c r="J389" s="744">
        <f>IF(ISERROR(VLOOKUP(CONCATENATE($B389,"-",$C389),IN_1B!$B$2:$U$2962,8,FALSE))=TRUE,"",VLOOKUP(CONCATENATE($B389,"-",$C389),IN_1B!$B$2:$U$2962,8,FALSE))</f>
        <v>0</v>
      </c>
      <c r="K389" s="743">
        <f>IF(ISERROR(VLOOKUP(CONCATENATE($B389,"-",$C389),IN_1B!$B$2:$U$2962,9,FALSE))=TRUE,"",VLOOKUP(CONCATENATE($B389,"-",$C389),IN_1B!$B$2:$U$2962,9,FALSE))</f>
        <v>0</v>
      </c>
      <c r="L389" s="744">
        <f>IF(ISERROR(VLOOKUP(CONCATENATE($B389,"-",$C389),IN_1B!$B$2:$U$2962,10,FALSE))=TRUE,"",VLOOKUP(CONCATENATE($B389,"-",$C389),IN_1B!$B$2:$U$2962,10,FALSE))</f>
        <v>0</v>
      </c>
      <c r="M389" s="662">
        <f t="shared" si="69"/>
        <v>0</v>
      </c>
      <c r="N389" s="663">
        <f t="shared" si="69"/>
        <v>0</v>
      </c>
    </row>
    <row r="390" spans="1:14" ht="15.75" thickBot="1">
      <c r="A390" s="659" t="s">
        <v>1250</v>
      </c>
      <c r="B390" s="665" t="s">
        <v>1251</v>
      </c>
      <c r="C390" s="735">
        <v>9</v>
      </c>
      <c r="D390" s="1571" t="str">
        <f t="shared" si="70"/>
        <v/>
      </c>
      <c r="E390" s="745">
        <f>IF(ISERROR(VLOOKUP(CONCATENATE($B390,"-",$C390),IN_1B!$B$2:$U$2962,3,FALSE))=TRUE,"",VLOOKUP(CONCATENATE($B390,"-",$C390),IN_1B!$B$2:$U$2962,3,FALSE))</f>
        <v>0</v>
      </c>
      <c r="F390" s="746">
        <f>IF(ISERROR(VLOOKUP(CONCATENATE($B390,"-",$C390),IN_1B!$B$2:$U$2962,4,FALSE))=TRUE,"",VLOOKUP(CONCATENATE($B390,"-",$C390),IN_1B!$B$2:$U$2962,4,FALSE))</f>
        <v>0</v>
      </c>
      <c r="G390" s="745">
        <f>IF(ISERROR(VLOOKUP(CONCATENATE($B390,"-",$C390),IN_1B!$B$2:$U$2962,5,FALSE))=TRUE,"",VLOOKUP(CONCATENATE($B390,"-",$C390),IN_1B!$B$2:$U$2962,5,FALSE))</f>
        <v>0</v>
      </c>
      <c r="H390" s="746">
        <f>IF(ISERROR(VLOOKUP(CONCATENATE($B390,"-",$C390),IN_1B!$B$2:$U$2962,6,FALSE))=TRUE,"",VLOOKUP(CONCATENATE($B390,"-",$C390),IN_1B!$B$2:$U$2962,6,FALSE))</f>
        <v>0</v>
      </c>
      <c r="I390" s="745">
        <f>IF(ISERROR(VLOOKUP(CONCATENATE($B390,"-",$C390),IN_1B!$B$2:$U$2962,7,FALSE))=TRUE,"",VLOOKUP(CONCATENATE($B390,"-",$C390),IN_1B!$B$2:$U$2962,7,FALSE))</f>
        <v>0</v>
      </c>
      <c r="J390" s="746">
        <f>IF(ISERROR(VLOOKUP(CONCATENATE($B390,"-",$C390),IN_1B!$B$2:$U$2962,8,FALSE))=TRUE,"",VLOOKUP(CONCATENATE($B390,"-",$C390),IN_1B!$B$2:$U$2962,8,FALSE))</f>
        <v>0</v>
      </c>
      <c r="K390" s="745">
        <f>IF(ISERROR(VLOOKUP(CONCATENATE($B390,"-",$C390),IN_1B!$B$2:$U$2962,9,FALSE))=TRUE,"",VLOOKUP(CONCATENATE($B390,"-",$C390),IN_1B!$B$2:$U$2962,9,FALSE))</f>
        <v>0</v>
      </c>
      <c r="L390" s="746">
        <f>IF(ISERROR(VLOOKUP(CONCATENATE($B390,"-",$C390),IN_1B!$B$2:$U$2962,10,FALSE))=TRUE,"",VLOOKUP(CONCATENATE($B390,"-",$C390),IN_1B!$B$2:$U$2962,10,FALSE))</f>
        <v>0</v>
      </c>
      <c r="M390" s="666">
        <f t="shared" si="69"/>
        <v>0</v>
      </c>
      <c r="N390" s="667">
        <f t="shared" si="69"/>
        <v>0</v>
      </c>
    </row>
    <row r="391" spans="1:14" ht="15.75" thickBot="1">
      <c r="A391" s="668" t="s">
        <v>1252</v>
      </c>
      <c r="B391" s="669"/>
      <c r="C391" s="736"/>
      <c r="D391" s="1571"/>
      <c r="E391" s="747"/>
      <c r="F391" s="602"/>
      <c r="G391" s="602"/>
      <c r="H391" s="602"/>
      <c r="I391" s="602"/>
      <c r="J391" s="602"/>
      <c r="K391" s="602"/>
      <c r="L391" s="602"/>
      <c r="M391" s="671"/>
      <c r="N391" s="672"/>
    </row>
    <row r="392" spans="1:14">
      <c r="A392" s="653" t="s">
        <v>1253</v>
      </c>
      <c r="B392" s="654" t="s">
        <v>1254</v>
      </c>
      <c r="C392" s="735">
        <v>9</v>
      </c>
      <c r="D392" s="1571" t="str">
        <f t="shared" ref="D392:D397" si="71">CONCATENATE(D$377)</f>
        <v/>
      </c>
      <c r="E392" s="741">
        <f>IF(ISERROR(VLOOKUP(CONCATENATE($B392,"-",$C392),IN_1B!$B$2:$U$2962,3,FALSE))=TRUE,"",VLOOKUP(CONCATENATE($B392,"-",$C392),IN_1B!$B$2:$U$2962,3,FALSE))</f>
        <v>0</v>
      </c>
      <c r="F392" s="742">
        <f>IF(ISERROR(VLOOKUP(CONCATENATE($B392,"-",$C392),IN_1B!$B$2:$U$2962,4,FALSE))=TRUE,"",VLOOKUP(CONCATENATE($B392,"-",$C392),IN_1B!$B$2:$U$2962,4,FALSE))</f>
        <v>0</v>
      </c>
      <c r="G392" s="741">
        <f>IF(ISERROR(VLOOKUP(CONCATENATE($B392,"-",$C392),IN_1B!$B$2:$U$2962,5,FALSE))=TRUE,"",VLOOKUP(CONCATENATE($B392,"-",$C392),IN_1B!$B$2:$U$2962,5,FALSE))</f>
        <v>0</v>
      </c>
      <c r="H392" s="742">
        <f>IF(ISERROR(VLOOKUP(CONCATENATE($B392,"-",$C392),IN_1B!$B$2:$U$2962,6,FALSE))=TRUE,"",VLOOKUP(CONCATENATE($B392,"-",$C392),IN_1B!$B$2:$U$2962,6,FALSE))</f>
        <v>0</v>
      </c>
      <c r="I392" s="741">
        <f>IF(ISERROR(VLOOKUP(CONCATENATE($B392,"-",$C392),IN_1B!$B$2:$U$2962,7,FALSE))=TRUE,"",VLOOKUP(CONCATENATE($B392,"-",$C392),IN_1B!$B$2:$U$2962,7,FALSE))</f>
        <v>0</v>
      </c>
      <c r="J392" s="742">
        <f>IF(ISERROR(VLOOKUP(CONCATENATE($B392,"-",$C392),IN_1B!$B$2:$U$2962,8,FALSE))=TRUE,"",VLOOKUP(CONCATENATE($B392,"-",$C392),IN_1B!$B$2:$U$2962,8,FALSE))</f>
        <v>0</v>
      </c>
      <c r="K392" s="741">
        <f>IF(ISERROR(VLOOKUP(CONCATENATE($B392,"-",$C392),IN_1B!$B$2:$U$2962,9,FALSE))=TRUE,"",VLOOKUP(CONCATENATE($B392,"-",$C392),IN_1B!$B$2:$U$2962,9,FALSE))</f>
        <v>0</v>
      </c>
      <c r="L392" s="742">
        <f>IF(ISERROR(VLOOKUP(CONCATENATE($B392,"-",$C392),IN_1B!$B$2:$U$2962,10,FALSE))=TRUE,"",VLOOKUP(CONCATENATE($B392,"-",$C392),IN_1B!$B$2:$U$2962,10,FALSE))</f>
        <v>0</v>
      </c>
      <c r="M392" s="656">
        <f t="shared" ref="M392:N397" si="72">E392+G392</f>
        <v>0</v>
      </c>
      <c r="N392" s="657">
        <f t="shared" si="72"/>
        <v>0</v>
      </c>
    </row>
    <row r="393" spans="1:14">
      <c r="A393" s="659" t="s">
        <v>1255</v>
      </c>
      <c r="B393" s="660" t="s">
        <v>1256</v>
      </c>
      <c r="C393" s="661">
        <v>9</v>
      </c>
      <c r="D393" s="1571" t="str">
        <f t="shared" si="71"/>
        <v/>
      </c>
      <c r="E393" s="743">
        <f>IF(ISERROR(VLOOKUP(CONCATENATE($B393,"-",$C393),IN_1B!$B$2:$U$2962,3,FALSE))=TRUE,"",VLOOKUP(CONCATENATE($B393,"-",$C393),IN_1B!$B$2:$U$2962,3,FALSE))</f>
        <v>0</v>
      </c>
      <c r="F393" s="744">
        <f>IF(ISERROR(VLOOKUP(CONCATENATE($B393,"-",$C393),IN_1B!$B$2:$U$2962,4,FALSE))=TRUE,"",VLOOKUP(CONCATENATE($B393,"-",$C393),IN_1B!$B$2:$U$2962,4,FALSE))</f>
        <v>0</v>
      </c>
      <c r="G393" s="743">
        <f>IF(ISERROR(VLOOKUP(CONCATENATE($B393,"-",$C393),IN_1B!$B$2:$U$2962,5,FALSE))=TRUE,"",VLOOKUP(CONCATENATE($B393,"-",$C393),IN_1B!$B$2:$U$2962,5,FALSE))</f>
        <v>0</v>
      </c>
      <c r="H393" s="744">
        <f>IF(ISERROR(VLOOKUP(CONCATENATE($B393,"-",$C393),IN_1B!$B$2:$U$2962,6,FALSE))=TRUE,"",VLOOKUP(CONCATENATE($B393,"-",$C393),IN_1B!$B$2:$U$2962,6,FALSE))</f>
        <v>0</v>
      </c>
      <c r="I393" s="743">
        <f>IF(ISERROR(VLOOKUP(CONCATENATE($B393,"-",$C393),IN_1B!$B$2:$U$2962,7,FALSE))=TRUE,"",VLOOKUP(CONCATENATE($B393,"-",$C393),IN_1B!$B$2:$U$2962,7,FALSE))</f>
        <v>0</v>
      </c>
      <c r="J393" s="744">
        <f>IF(ISERROR(VLOOKUP(CONCATENATE($B393,"-",$C393),IN_1B!$B$2:$U$2962,8,FALSE))=TRUE,"",VLOOKUP(CONCATENATE($B393,"-",$C393),IN_1B!$B$2:$U$2962,8,FALSE))</f>
        <v>0</v>
      </c>
      <c r="K393" s="743">
        <f>IF(ISERROR(VLOOKUP(CONCATENATE($B393,"-",$C393),IN_1B!$B$2:$U$2962,9,FALSE))=TRUE,"",VLOOKUP(CONCATENATE($B393,"-",$C393),IN_1B!$B$2:$U$2962,9,FALSE))</f>
        <v>0</v>
      </c>
      <c r="L393" s="744">
        <f>IF(ISERROR(VLOOKUP(CONCATENATE($B393,"-",$C393),IN_1B!$B$2:$U$2962,10,FALSE))=TRUE,"",VLOOKUP(CONCATENATE($B393,"-",$C393),IN_1B!$B$2:$U$2962,10,FALSE))</f>
        <v>0</v>
      </c>
      <c r="M393" s="662">
        <f t="shared" si="72"/>
        <v>0</v>
      </c>
      <c r="N393" s="663">
        <f t="shared" si="72"/>
        <v>0</v>
      </c>
    </row>
    <row r="394" spans="1:14">
      <c r="A394" s="659" t="s">
        <v>1257</v>
      </c>
      <c r="B394" s="660" t="s">
        <v>1258</v>
      </c>
      <c r="C394" s="664">
        <v>9</v>
      </c>
      <c r="D394" s="1571" t="str">
        <f t="shared" si="71"/>
        <v/>
      </c>
      <c r="E394" s="743">
        <f>IF(ISERROR(VLOOKUP(CONCATENATE($B394,"-",$C394),IN_1B!$B$2:$U$2962,3,FALSE))=TRUE,"",VLOOKUP(CONCATENATE($B394,"-",$C394),IN_1B!$B$2:$U$2962,3,FALSE))</f>
        <v>0</v>
      </c>
      <c r="F394" s="744">
        <f>IF(ISERROR(VLOOKUP(CONCATENATE($B394,"-",$C394),IN_1B!$B$2:$U$2962,4,FALSE))=TRUE,"",VLOOKUP(CONCATENATE($B394,"-",$C394),IN_1B!$B$2:$U$2962,4,FALSE))</f>
        <v>0</v>
      </c>
      <c r="G394" s="743">
        <f>IF(ISERROR(VLOOKUP(CONCATENATE($B394,"-",$C394),IN_1B!$B$2:$U$2962,5,FALSE))=TRUE,"",VLOOKUP(CONCATENATE($B394,"-",$C394),IN_1B!$B$2:$U$2962,5,FALSE))</f>
        <v>0</v>
      </c>
      <c r="H394" s="744">
        <f>IF(ISERROR(VLOOKUP(CONCATENATE($B394,"-",$C394),IN_1B!$B$2:$U$2962,6,FALSE))=TRUE,"",VLOOKUP(CONCATENATE($B394,"-",$C394),IN_1B!$B$2:$U$2962,6,FALSE))</f>
        <v>0</v>
      </c>
      <c r="I394" s="743">
        <f>IF(ISERROR(VLOOKUP(CONCATENATE($B394,"-",$C394),IN_1B!$B$2:$U$2962,7,FALSE))=TRUE,"",VLOOKUP(CONCATENATE($B394,"-",$C394),IN_1B!$B$2:$U$2962,7,FALSE))</f>
        <v>0</v>
      </c>
      <c r="J394" s="744">
        <f>IF(ISERROR(VLOOKUP(CONCATENATE($B394,"-",$C394),IN_1B!$B$2:$U$2962,8,FALSE))=TRUE,"",VLOOKUP(CONCATENATE($B394,"-",$C394),IN_1B!$B$2:$U$2962,8,FALSE))</f>
        <v>0</v>
      </c>
      <c r="K394" s="743">
        <f>IF(ISERROR(VLOOKUP(CONCATENATE($B394,"-",$C394),IN_1B!$B$2:$U$2962,9,FALSE))=TRUE,"",VLOOKUP(CONCATENATE($B394,"-",$C394),IN_1B!$B$2:$U$2962,9,FALSE))</f>
        <v>0</v>
      </c>
      <c r="L394" s="744">
        <f>IF(ISERROR(VLOOKUP(CONCATENATE($B394,"-",$C394),IN_1B!$B$2:$U$2962,10,FALSE))=TRUE,"",VLOOKUP(CONCATENATE($B394,"-",$C394),IN_1B!$B$2:$U$2962,10,FALSE))</f>
        <v>0</v>
      </c>
      <c r="M394" s="662">
        <f t="shared" si="72"/>
        <v>0</v>
      </c>
      <c r="N394" s="663">
        <f t="shared" si="72"/>
        <v>0</v>
      </c>
    </row>
    <row r="395" spans="1:14">
      <c r="A395" s="659" t="s">
        <v>1259</v>
      </c>
      <c r="B395" s="660" t="s">
        <v>1260</v>
      </c>
      <c r="C395" s="664">
        <v>9</v>
      </c>
      <c r="D395" s="1571" t="str">
        <f t="shared" si="71"/>
        <v/>
      </c>
      <c r="E395" s="743">
        <f>IF(ISERROR(VLOOKUP(CONCATENATE($B395,"-",$C395),IN_1B!$B$2:$U$2962,3,FALSE))=TRUE,"",VLOOKUP(CONCATENATE($B395,"-",$C395),IN_1B!$B$2:$U$2962,3,FALSE))</f>
        <v>0</v>
      </c>
      <c r="F395" s="744">
        <f>IF(ISERROR(VLOOKUP(CONCATENATE($B395,"-",$C395),IN_1B!$B$2:$U$2962,4,FALSE))=TRUE,"",VLOOKUP(CONCATENATE($B395,"-",$C395),IN_1B!$B$2:$U$2962,4,FALSE))</f>
        <v>0</v>
      </c>
      <c r="G395" s="743">
        <f>IF(ISERROR(VLOOKUP(CONCATENATE($B395,"-",$C395),IN_1B!$B$2:$U$2962,5,FALSE))=TRUE,"",VLOOKUP(CONCATENATE($B395,"-",$C395),IN_1B!$B$2:$U$2962,5,FALSE))</f>
        <v>0</v>
      </c>
      <c r="H395" s="744">
        <f>IF(ISERROR(VLOOKUP(CONCATENATE($B395,"-",$C395),IN_1B!$B$2:$U$2962,6,FALSE))=TRUE,"",VLOOKUP(CONCATENATE($B395,"-",$C395),IN_1B!$B$2:$U$2962,6,FALSE))</f>
        <v>0</v>
      </c>
      <c r="I395" s="743">
        <f>IF(ISERROR(VLOOKUP(CONCATENATE($B395,"-",$C395),IN_1B!$B$2:$U$2962,7,FALSE))=TRUE,"",VLOOKUP(CONCATENATE($B395,"-",$C395),IN_1B!$B$2:$U$2962,7,FALSE))</f>
        <v>0</v>
      </c>
      <c r="J395" s="744">
        <f>IF(ISERROR(VLOOKUP(CONCATENATE($B395,"-",$C395),IN_1B!$B$2:$U$2962,8,FALSE))=TRUE,"",VLOOKUP(CONCATENATE($B395,"-",$C395),IN_1B!$B$2:$U$2962,8,FALSE))</f>
        <v>0</v>
      </c>
      <c r="K395" s="743">
        <f>IF(ISERROR(VLOOKUP(CONCATENATE($B395,"-",$C395),IN_1B!$B$2:$U$2962,9,FALSE))=TRUE,"",VLOOKUP(CONCATENATE($B395,"-",$C395),IN_1B!$B$2:$U$2962,9,FALSE))</f>
        <v>0</v>
      </c>
      <c r="L395" s="744">
        <f>IF(ISERROR(VLOOKUP(CONCATENATE($B395,"-",$C395),IN_1B!$B$2:$U$2962,10,FALSE))=TRUE,"",VLOOKUP(CONCATENATE($B395,"-",$C395),IN_1B!$B$2:$U$2962,10,FALSE))</f>
        <v>0</v>
      </c>
      <c r="M395" s="662">
        <f t="shared" si="72"/>
        <v>0</v>
      </c>
      <c r="N395" s="663">
        <f t="shared" si="72"/>
        <v>0</v>
      </c>
    </row>
    <row r="396" spans="1:14">
      <c r="A396" s="659" t="s">
        <v>1261</v>
      </c>
      <c r="B396" s="660" t="s">
        <v>1262</v>
      </c>
      <c r="C396" s="664">
        <v>9</v>
      </c>
      <c r="D396" s="1571" t="str">
        <f t="shared" si="71"/>
        <v/>
      </c>
      <c r="E396" s="743">
        <f>IF(ISERROR(VLOOKUP(CONCATENATE($B396,"-",$C396),IN_1B!$B$2:$U$2962,3,FALSE))=TRUE,"",VLOOKUP(CONCATENATE($B396,"-",$C396),IN_1B!$B$2:$U$2962,3,FALSE))</f>
        <v>0</v>
      </c>
      <c r="F396" s="744">
        <f>IF(ISERROR(VLOOKUP(CONCATENATE($B396,"-",$C396),IN_1B!$B$2:$U$2962,4,FALSE))=TRUE,"",VLOOKUP(CONCATENATE($B396,"-",$C396),IN_1B!$B$2:$U$2962,4,FALSE))</f>
        <v>0</v>
      </c>
      <c r="G396" s="743">
        <f>IF(ISERROR(VLOOKUP(CONCATENATE($B396,"-",$C396),IN_1B!$B$2:$U$2962,5,FALSE))=TRUE,"",VLOOKUP(CONCATENATE($B396,"-",$C396),IN_1B!$B$2:$U$2962,5,FALSE))</f>
        <v>0</v>
      </c>
      <c r="H396" s="744">
        <f>IF(ISERROR(VLOOKUP(CONCATENATE($B396,"-",$C396),IN_1B!$B$2:$U$2962,6,FALSE))=TRUE,"",VLOOKUP(CONCATENATE($B396,"-",$C396),IN_1B!$B$2:$U$2962,6,FALSE))</f>
        <v>0</v>
      </c>
      <c r="I396" s="743">
        <f>IF(ISERROR(VLOOKUP(CONCATENATE($B396,"-",$C396),IN_1B!$B$2:$U$2962,7,FALSE))=TRUE,"",VLOOKUP(CONCATENATE($B396,"-",$C396),IN_1B!$B$2:$U$2962,7,FALSE))</f>
        <v>0</v>
      </c>
      <c r="J396" s="744">
        <f>IF(ISERROR(VLOOKUP(CONCATENATE($B396,"-",$C396),IN_1B!$B$2:$U$2962,8,FALSE))=TRUE,"",VLOOKUP(CONCATENATE($B396,"-",$C396),IN_1B!$B$2:$U$2962,8,FALSE))</f>
        <v>0</v>
      </c>
      <c r="K396" s="743">
        <f>IF(ISERROR(VLOOKUP(CONCATENATE($B396,"-",$C396),IN_1B!$B$2:$U$2962,9,FALSE))=TRUE,"",VLOOKUP(CONCATENATE($B396,"-",$C396),IN_1B!$B$2:$U$2962,9,FALSE))</f>
        <v>0</v>
      </c>
      <c r="L396" s="744">
        <f>IF(ISERROR(VLOOKUP(CONCATENATE($B396,"-",$C396),IN_1B!$B$2:$U$2962,10,FALSE))=TRUE,"",VLOOKUP(CONCATENATE($B396,"-",$C396),IN_1B!$B$2:$U$2962,10,FALSE))</f>
        <v>0</v>
      </c>
      <c r="M396" s="662">
        <f t="shared" si="72"/>
        <v>0</v>
      </c>
      <c r="N396" s="663">
        <f t="shared" si="72"/>
        <v>0</v>
      </c>
    </row>
    <row r="397" spans="1:14" ht="15.75" thickBot="1">
      <c r="A397" s="659" t="s">
        <v>1263</v>
      </c>
      <c r="B397" s="673" t="s">
        <v>1264</v>
      </c>
      <c r="C397" s="665">
        <v>9</v>
      </c>
      <c r="D397" s="1571" t="str">
        <f t="shared" si="71"/>
        <v/>
      </c>
      <c r="E397" s="745">
        <f>IF(ISERROR(VLOOKUP(CONCATENATE($B397,"-",$C397),IN_1B!$B$2:$U$2962,3,FALSE))=TRUE,"",VLOOKUP(CONCATENATE($B397,"-",$C397),IN_1B!$B$2:$U$2962,3,FALSE))</f>
        <v>0</v>
      </c>
      <c r="F397" s="746">
        <f>IF(ISERROR(VLOOKUP(CONCATENATE($B397,"-",$C397),IN_1B!$B$2:$U$2962,4,FALSE))=TRUE,"",VLOOKUP(CONCATENATE($B397,"-",$C397),IN_1B!$B$2:$U$2962,4,FALSE))</f>
        <v>0</v>
      </c>
      <c r="G397" s="745">
        <f>IF(ISERROR(VLOOKUP(CONCATENATE($B397,"-",$C397),IN_1B!$B$2:$U$2962,5,FALSE))=TRUE,"",VLOOKUP(CONCATENATE($B397,"-",$C397),IN_1B!$B$2:$U$2962,5,FALSE))</f>
        <v>0</v>
      </c>
      <c r="H397" s="746">
        <f>IF(ISERROR(VLOOKUP(CONCATENATE($B397,"-",$C397),IN_1B!$B$2:$U$2962,6,FALSE))=TRUE,"",VLOOKUP(CONCATENATE($B397,"-",$C397),IN_1B!$B$2:$U$2962,6,FALSE))</f>
        <v>0</v>
      </c>
      <c r="I397" s="745">
        <f>IF(ISERROR(VLOOKUP(CONCATENATE($B397,"-",$C397),IN_1B!$B$2:$U$2962,7,FALSE))=TRUE,"",VLOOKUP(CONCATENATE($B397,"-",$C397),IN_1B!$B$2:$U$2962,7,FALSE))</f>
        <v>0</v>
      </c>
      <c r="J397" s="746">
        <f>IF(ISERROR(VLOOKUP(CONCATENATE($B397,"-",$C397),IN_1B!$B$2:$U$2962,8,FALSE))=TRUE,"",VLOOKUP(CONCATENATE($B397,"-",$C397),IN_1B!$B$2:$U$2962,8,FALSE))</f>
        <v>0</v>
      </c>
      <c r="K397" s="745">
        <f>IF(ISERROR(VLOOKUP(CONCATENATE($B397,"-",$C397),IN_1B!$B$2:$U$2962,9,FALSE))=TRUE,"",VLOOKUP(CONCATENATE($B397,"-",$C397),IN_1B!$B$2:$U$2962,9,FALSE))</f>
        <v>0</v>
      </c>
      <c r="L397" s="746">
        <f>IF(ISERROR(VLOOKUP(CONCATENATE($B397,"-",$C397),IN_1B!$B$2:$U$2962,10,FALSE))=TRUE,"",VLOOKUP(CONCATENATE($B397,"-",$C397),IN_1B!$B$2:$U$2962,10,FALSE))</f>
        <v>0</v>
      </c>
      <c r="M397" s="666">
        <f t="shared" si="72"/>
        <v>0</v>
      </c>
      <c r="N397" s="667">
        <f t="shared" si="72"/>
        <v>0</v>
      </c>
    </row>
    <row r="398" spans="1:14" ht="15.75" thickBot="1">
      <c r="A398" s="674" t="s">
        <v>1265</v>
      </c>
      <c r="B398" s="675"/>
      <c r="C398" s="676"/>
      <c r="D398" s="1571"/>
      <c r="E398" s="747"/>
      <c r="F398" s="602"/>
      <c r="G398" s="602"/>
      <c r="H398" s="602"/>
      <c r="I398" s="602"/>
      <c r="J398" s="602"/>
      <c r="K398" s="602"/>
      <c r="L398" s="602"/>
      <c r="M398" s="671"/>
      <c r="N398" s="672"/>
    </row>
    <row r="399" spans="1:14">
      <c r="A399" s="653" t="s">
        <v>1266</v>
      </c>
      <c r="B399" s="677" t="s">
        <v>1267</v>
      </c>
      <c r="C399" s="661">
        <v>9</v>
      </c>
      <c r="D399" s="1571" t="str">
        <f t="shared" ref="D399:D409" si="73">CONCATENATE(D$377)</f>
        <v/>
      </c>
      <c r="E399" s="741">
        <f>IF(ISERROR(VLOOKUP(CONCATENATE($B399,"-",$C399),IN_1B!$B$2:$U$2962,3,FALSE))=TRUE,"",VLOOKUP(CONCATENATE($B399,"-",$C399),IN_1B!$B$2:$U$2962,3,FALSE))</f>
        <v>0</v>
      </c>
      <c r="F399" s="742">
        <f>IF(ISERROR(VLOOKUP(CONCATENATE($B399,"-",$C399),IN_1B!$B$2:$U$2962,4,FALSE))=TRUE,"",VLOOKUP(CONCATENATE($B399,"-",$C399),IN_1B!$B$2:$U$2962,4,FALSE))</f>
        <v>0</v>
      </c>
      <c r="G399" s="741">
        <f>IF(ISERROR(VLOOKUP(CONCATENATE($B399,"-",$C399),IN_1B!$B$2:$U$2962,5,FALSE))=TRUE,"",VLOOKUP(CONCATENATE($B399,"-",$C399),IN_1B!$B$2:$U$2962,5,FALSE))</f>
        <v>0</v>
      </c>
      <c r="H399" s="742">
        <f>IF(ISERROR(VLOOKUP(CONCATENATE($B399,"-",$C399),IN_1B!$B$2:$U$2962,6,FALSE))=TRUE,"",VLOOKUP(CONCATENATE($B399,"-",$C399),IN_1B!$B$2:$U$2962,6,FALSE))</f>
        <v>0</v>
      </c>
      <c r="I399" s="741">
        <f>IF(ISERROR(VLOOKUP(CONCATENATE($B399,"-",$C399),IN_1B!$B$2:$U$2962,7,FALSE))=TRUE,"",VLOOKUP(CONCATENATE($B399,"-",$C399),IN_1B!$B$2:$U$2962,7,FALSE))</f>
        <v>0</v>
      </c>
      <c r="J399" s="742">
        <f>IF(ISERROR(VLOOKUP(CONCATENATE($B399,"-",$C399),IN_1B!$B$2:$U$2962,8,FALSE))=TRUE,"",VLOOKUP(CONCATENATE($B399,"-",$C399),IN_1B!$B$2:$U$2962,8,FALSE))</f>
        <v>0</v>
      </c>
      <c r="K399" s="741">
        <f>IF(ISERROR(VLOOKUP(CONCATENATE($B399,"-",$C399),IN_1B!$B$2:$U$2962,9,FALSE))=TRUE,"",VLOOKUP(CONCATENATE($B399,"-",$C399),IN_1B!$B$2:$U$2962,9,FALSE))</f>
        <v>0</v>
      </c>
      <c r="L399" s="742">
        <f>IF(ISERROR(VLOOKUP(CONCATENATE($B399,"-",$C399),IN_1B!$B$2:$U$2962,10,FALSE))=TRUE,"",VLOOKUP(CONCATENATE($B399,"-",$C399),IN_1B!$B$2:$U$2962,10,FALSE))</f>
        <v>0</v>
      </c>
      <c r="M399" s="656">
        <f t="shared" ref="M399:N409" si="74">E399+G399</f>
        <v>0</v>
      </c>
      <c r="N399" s="657">
        <f t="shared" si="74"/>
        <v>0</v>
      </c>
    </row>
    <row r="400" spans="1:14">
      <c r="A400" s="659" t="s">
        <v>1268</v>
      </c>
      <c r="B400" s="660" t="s">
        <v>1269</v>
      </c>
      <c r="C400" s="664">
        <v>9</v>
      </c>
      <c r="D400" s="1571" t="str">
        <f t="shared" si="73"/>
        <v/>
      </c>
      <c r="E400" s="743">
        <f>IF(ISERROR(VLOOKUP(CONCATENATE($B400,"-",$C400),IN_1B!$B$2:$U$2962,3,FALSE))=TRUE,"",VLOOKUP(CONCATENATE($B400,"-",$C400),IN_1B!$B$2:$U$2962,3,FALSE))</f>
        <v>0</v>
      </c>
      <c r="F400" s="744">
        <f>IF(ISERROR(VLOOKUP(CONCATENATE($B400,"-",$C400),IN_1B!$B$2:$U$2962,4,FALSE))=TRUE,"",VLOOKUP(CONCATENATE($B400,"-",$C400),IN_1B!$B$2:$U$2962,4,FALSE))</f>
        <v>0</v>
      </c>
      <c r="G400" s="743">
        <f>IF(ISERROR(VLOOKUP(CONCATENATE($B400,"-",$C400),IN_1B!$B$2:$U$2962,5,FALSE))=TRUE,"",VLOOKUP(CONCATENATE($B400,"-",$C400),IN_1B!$B$2:$U$2962,5,FALSE))</f>
        <v>0</v>
      </c>
      <c r="H400" s="744">
        <f>IF(ISERROR(VLOOKUP(CONCATENATE($B400,"-",$C400),IN_1B!$B$2:$U$2962,6,FALSE))=TRUE,"",VLOOKUP(CONCATENATE($B400,"-",$C400),IN_1B!$B$2:$U$2962,6,FALSE))</f>
        <v>0</v>
      </c>
      <c r="I400" s="743">
        <f>IF(ISERROR(VLOOKUP(CONCATENATE($B400,"-",$C400),IN_1B!$B$2:$U$2962,7,FALSE))=TRUE,"",VLOOKUP(CONCATENATE($B400,"-",$C400),IN_1B!$B$2:$U$2962,7,FALSE))</f>
        <v>0</v>
      </c>
      <c r="J400" s="744">
        <f>IF(ISERROR(VLOOKUP(CONCATENATE($B400,"-",$C400),IN_1B!$B$2:$U$2962,8,FALSE))=TRUE,"",VLOOKUP(CONCATENATE($B400,"-",$C400),IN_1B!$B$2:$U$2962,8,FALSE))</f>
        <v>0</v>
      </c>
      <c r="K400" s="743">
        <f>IF(ISERROR(VLOOKUP(CONCATENATE($B400,"-",$C400),IN_1B!$B$2:$U$2962,9,FALSE))=TRUE,"",VLOOKUP(CONCATENATE($B400,"-",$C400),IN_1B!$B$2:$U$2962,9,FALSE))</f>
        <v>0</v>
      </c>
      <c r="L400" s="744">
        <f>IF(ISERROR(VLOOKUP(CONCATENATE($B400,"-",$C400),IN_1B!$B$2:$U$2962,10,FALSE))=TRUE,"",VLOOKUP(CONCATENATE($B400,"-",$C400),IN_1B!$B$2:$U$2962,10,FALSE))</f>
        <v>0</v>
      </c>
      <c r="M400" s="662">
        <f t="shared" si="74"/>
        <v>0</v>
      </c>
      <c r="N400" s="663">
        <f t="shared" si="74"/>
        <v>0</v>
      </c>
    </row>
    <row r="401" spans="1:14">
      <c r="A401" s="659" t="s">
        <v>1270</v>
      </c>
      <c r="B401" s="660" t="s">
        <v>1271</v>
      </c>
      <c r="C401" s="664">
        <v>9</v>
      </c>
      <c r="D401" s="1571" t="str">
        <f t="shared" si="73"/>
        <v/>
      </c>
      <c r="E401" s="743">
        <f>IF(ISERROR(VLOOKUP(CONCATENATE($B401,"-",$C401),IN_1B!$B$2:$U$2962,3,FALSE))=TRUE,"",VLOOKUP(CONCATENATE($B401,"-",$C401),IN_1B!$B$2:$U$2962,3,FALSE))</f>
        <v>0</v>
      </c>
      <c r="F401" s="744">
        <f>IF(ISERROR(VLOOKUP(CONCATENATE($B401,"-",$C401),IN_1B!$B$2:$U$2962,4,FALSE))=TRUE,"",VLOOKUP(CONCATENATE($B401,"-",$C401),IN_1B!$B$2:$U$2962,4,FALSE))</f>
        <v>0</v>
      </c>
      <c r="G401" s="743">
        <f>IF(ISERROR(VLOOKUP(CONCATENATE($B401,"-",$C401),IN_1B!$B$2:$U$2962,5,FALSE))=TRUE,"",VLOOKUP(CONCATENATE($B401,"-",$C401),IN_1B!$B$2:$U$2962,5,FALSE))</f>
        <v>0</v>
      </c>
      <c r="H401" s="744">
        <f>IF(ISERROR(VLOOKUP(CONCATENATE($B401,"-",$C401),IN_1B!$B$2:$U$2962,6,FALSE))=TRUE,"",VLOOKUP(CONCATENATE($B401,"-",$C401),IN_1B!$B$2:$U$2962,6,FALSE))</f>
        <v>0</v>
      </c>
      <c r="I401" s="743">
        <f>IF(ISERROR(VLOOKUP(CONCATENATE($B401,"-",$C401),IN_1B!$B$2:$U$2962,7,FALSE))=TRUE,"",VLOOKUP(CONCATENATE($B401,"-",$C401),IN_1B!$B$2:$U$2962,7,FALSE))</f>
        <v>0</v>
      </c>
      <c r="J401" s="744">
        <f>IF(ISERROR(VLOOKUP(CONCATENATE($B401,"-",$C401),IN_1B!$B$2:$U$2962,8,FALSE))=TRUE,"",VLOOKUP(CONCATENATE($B401,"-",$C401),IN_1B!$B$2:$U$2962,8,FALSE))</f>
        <v>0</v>
      </c>
      <c r="K401" s="743">
        <f>IF(ISERROR(VLOOKUP(CONCATENATE($B401,"-",$C401),IN_1B!$B$2:$U$2962,9,FALSE))=TRUE,"",VLOOKUP(CONCATENATE($B401,"-",$C401),IN_1B!$B$2:$U$2962,9,FALSE))</f>
        <v>0</v>
      </c>
      <c r="L401" s="744">
        <f>IF(ISERROR(VLOOKUP(CONCATENATE($B401,"-",$C401),IN_1B!$B$2:$U$2962,10,FALSE))=TRUE,"",VLOOKUP(CONCATENATE($B401,"-",$C401),IN_1B!$B$2:$U$2962,10,FALSE))</f>
        <v>0</v>
      </c>
      <c r="M401" s="662">
        <f t="shared" si="74"/>
        <v>0</v>
      </c>
      <c r="N401" s="663">
        <f t="shared" si="74"/>
        <v>0</v>
      </c>
    </row>
    <row r="402" spans="1:14">
      <c r="A402" s="659" t="s">
        <v>1272</v>
      </c>
      <c r="B402" s="660" t="s">
        <v>1273</v>
      </c>
      <c r="C402" s="664">
        <v>9</v>
      </c>
      <c r="D402" s="1571" t="str">
        <f t="shared" si="73"/>
        <v/>
      </c>
      <c r="E402" s="743">
        <f>IF(ISERROR(VLOOKUP(CONCATENATE($B402,"-",$C402),IN_1B!$B$2:$U$2962,3,FALSE))=TRUE,"",VLOOKUP(CONCATENATE($B402,"-",$C402),IN_1B!$B$2:$U$2962,3,FALSE))</f>
        <v>0</v>
      </c>
      <c r="F402" s="744">
        <f>IF(ISERROR(VLOOKUP(CONCATENATE($B402,"-",$C402),IN_1B!$B$2:$U$2962,4,FALSE))=TRUE,"",VLOOKUP(CONCATENATE($B402,"-",$C402),IN_1B!$B$2:$U$2962,4,FALSE))</f>
        <v>0</v>
      </c>
      <c r="G402" s="743">
        <f>IF(ISERROR(VLOOKUP(CONCATENATE($B402,"-",$C402),IN_1B!$B$2:$U$2962,5,FALSE))=TRUE,"",VLOOKUP(CONCATENATE($B402,"-",$C402),IN_1B!$B$2:$U$2962,5,FALSE))</f>
        <v>0</v>
      </c>
      <c r="H402" s="744">
        <f>IF(ISERROR(VLOOKUP(CONCATENATE($B402,"-",$C402),IN_1B!$B$2:$U$2962,6,FALSE))=TRUE,"",VLOOKUP(CONCATENATE($B402,"-",$C402),IN_1B!$B$2:$U$2962,6,FALSE))</f>
        <v>0</v>
      </c>
      <c r="I402" s="743">
        <f>IF(ISERROR(VLOOKUP(CONCATENATE($B402,"-",$C402),IN_1B!$B$2:$U$2962,7,FALSE))=TRUE,"",VLOOKUP(CONCATENATE($B402,"-",$C402),IN_1B!$B$2:$U$2962,7,FALSE))</f>
        <v>0</v>
      </c>
      <c r="J402" s="744">
        <f>IF(ISERROR(VLOOKUP(CONCATENATE($B402,"-",$C402),IN_1B!$B$2:$U$2962,8,FALSE))=TRUE,"",VLOOKUP(CONCATENATE($B402,"-",$C402),IN_1B!$B$2:$U$2962,8,FALSE))</f>
        <v>0</v>
      </c>
      <c r="K402" s="743">
        <f>IF(ISERROR(VLOOKUP(CONCATENATE($B402,"-",$C402),IN_1B!$B$2:$U$2962,9,FALSE))=TRUE,"",VLOOKUP(CONCATENATE($B402,"-",$C402),IN_1B!$B$2:$U$2962,9,FALSE))</f>
        <v>0</v>
      </c>
      <c r="L402" s="744">
        <f>IF(ISERROR(VLOOKUP(CONCATENATE($B402,"-",$C402),IN_1B!$B$2:$U$2962,10,FALSE))=TRUE,"",VLOOKUP(CONCATENATE($B402,"-",$C402),IN_1B!$B$2:$U$2962,10,FALSE))</f>
        <v>0</v>
      </c>
      <c r="M402" s="662">
        <f t="shared" si="74"/>
        <v>0</v>
      </c>
      <c r="N402" s="663">
        <f t="shared" si="74"/>
        <v>0</v>
      </c>
    </row>
    <row r="403" spans="1:14">
      <c r="A403" s="659" t="s">
        <v>1274</v>
      </c>
      <c r="B403" s="660" t="s">
        <v>1275</v>
      </c>
      <c r="C403" s="664">
        <v>9</v>
      </c>
      <c r="D403" s="1571" t="str">
        <f t="shared" si="73"/>
        <v/>
      </c>
      <c r="E403" s="743">
        <f>IF(ISERROR(VLOOKUP(CONCATENATE($B403,"-",$C403),IN_1B!$B$2:$U$2962,3,FALSE))=TRUE,"",VLOOKUP(CONCATENATE($B403,"-",$C403),IN_1B!$B$2:$U$2962,3,FALSE))</f>
        <v>0</v>
      </c>
      <c r="F403" s="744">
        <f>IF(ISERROR(VLOOKUP(CONCATENATE($B403,"-",$C403),IN_1B!$B$2:$U$2962,4,FALSE))=TRUE,"",VLOOKUP(CONCATENATE($B403,"-",$C403),IN_1B!$B$2:$U$2962,4,FALSE))</f>
        <v>0</v>
      </c>
      <c r="G403" s="743">
        <f>IF(ISERROR(VLOOKUP(CONCATENATE($B403,"-",$C403),IN_1B!$B$2:$U$2962,5,FALSE))=TRUE,"",VLOOKUP(CONCATENATE($B403,"-",$C403),IN_1B!$B$2:$U$2962,5,FALSE))</f>
        <v>0</v>
      </c>
      <c r="H403" s="744">
        <f>IF(ISERROR(VLOOKUP(CONCATENATE($B403,"-",$C403),IN_1B!$B$2:$U$2962,6,FALSE))=TRUE,"",VLOOKUP(CONCATENATE($B403,"-",$C403),IN_1B!$B$2:$U$2962,6,FALSE))</f>
        <v>0</v>
      </c>
      <c r="I403" s="743">
        <f>IF(ISERROR(VLOOKUP(CONCATENATE($B403,"-",$C403),IN_1B!$B$2:$U$2962,7,FALSE))=TRUE,"",VLOOKUP(CONCATENATE($B403,"-",$C403),IN_1B!$B$2:$U$2962,7,FALSE))</f>
        <v>0</v>
      </c>
      <c r="J403" s="744">
        <f>IF(ISERROR(VLOOKUP(CONCATENATE($B403,"-",$C403),IN_1B!$B$2:$U$2962,8,FALSE))=TRUE,"",VLOOKUP(CONCATENATE($B403,"-",$C403),IN_1B!$B$2:$U$2962,8,FALSE))</f>
        <v>0</v>
      </c>
      <c r="K403" s="743">
        <f>IF(ISERROR(VLOOKUP(CONCATENATE($B403,"-",$C403),IN_1B!$B$2:$U$2962,9,FALSE))=TRUE,"",VLOOKUP(CONCATENATE($B403,"-",$C403),IN_1B!$B$2:$U$2962,9,FALSE))</f>
        <v>0</v>
      </c>
      <c r="L403" s="744">
        <f>IF(ISERROR(VLOOKUP(CONCATENATE($B403,"-",$C403),IN_1B!$B$2:$U$2962,10,FALSE))=TRUE,"",VLOOKUP(CONCATENATE($B403,"-",$C403),IN_1B!$B$2:$U$2962,10,FALSE))</f>
        <v>0</v>
      </c>
      <c r="M403" s="662">
        <f t="shared" si="74"/>
        <v>0</v>
      </c>
      <c r="N403" s="663">
        <f t="shared" si="74"/>
        <v>0</v>
      </c>
    </row>
    <row r="404" spans="1:14">
      <c r="A404" s="659" t="s">
        <v>1276</v>
      </c>
      <c r="B404" s="660" t="s">
        <v>1277</v>
      </c>
      <c r="C404" s="664">
        <v>9</v>
      </c>
      <c r="D404" s="1571" t="str">
        <f t="shared" si="73"/>
        <v/>
      </c>
      <c r="E404" s="743">
        <f>IF(ISERROR(VLOOKUP(CONCATENATE($B404,"-",$C404),IN_1B!$B$2:$U$2962,3,FALSE))=TRUE,"",VLOOKUP(CONCATENATE($B404,"-",$C404),IN_1B!$B$2:$U$2962,3,FALSE))</f>
        <v>0</v>
      </c>
      <c r="F404" s="744">
        <f>IF(ISERROR(VLOOKUP(CONCATENATE($B404,"-",$C404),IN_1B!$B$2:$U$2962,4,FALSE))=TRUE,"",VLOOKUP(CONCATENATE($B404,"-",$C404),IN_1B!$B$2:$U$2962,4,FALSE))</f>
        <v>0</v>
      </c>
      <c r="G404" s="743">
        <f>IF(ISERROR(VLOOKUP(CONCATENATE($B404,"-",$C404),IN_1B!$B$2:$U$2962,5,FALSE))=TRUE,"",VLOOKUP(CONCATENATE($B404,"-",$C404),IN_1B!$B$2:$U$2962,5,FALSE))</f>
        <v>0</v>
      </c>
      <c r="H404" s="744">
        <f>IF(ISERROR(VLOOKUP(CONCATENATE($B404,"-",$C404),IN_1B!$B$2:$U$2962,6,FALSE))=TRUE,"",VLOOKUP(CONCATENATE($B404,"-",$C404),IN_1B!$B$2:$U$2962,6,FALSE))</f>
        <v>0</v>
      </c>
      <c r="I404" s="743">
        <f>IF(ISERROR(VLOOKUP(CONCATENATE($B404,"-",$C404),IN_1B!$B$2:$U$2962,7,FALSE))=TRUE,"",VLOOKUP(CONCATENATE($B404,"-",$C404),IN_1B!$B$2:$U$2962,7,FALSE))</f>
        <v>0</v>
      </c>
      <c r="J404" s="744">
        <f>IF(ISERROR(VLOOKUP(CONCATENATE($B404,"-",$C404),IN_1B!$B$2:$U$2962,8,FALSE))=TRUE,"",VLOOKUP(CONCATENATE($B404,"-",$C404),IN_1B!$B$2:$U$2962,8,FALSE))</f>
        <v>0</v>
      </c>
      <c r="K404" s="743">
        <f>IF(ISERROR(VLOOKUP(CONCATENATE($B404,"-",$C404),IN_1B!$B$2:$U$2962,9,FALSE))=TRUE,"",VLOOKUP(CONCATENATE($B404,"-",$C404),IN_1B!$B$2:$U$2962,9,FALSE))</f>
        <v>0</v>
      </c>
      <c r="L404" s="744">
        <f>IF(ISERROR(VLOOKUP(CONCATENATE($B404,"-",$C404),IN_1B!$B$2:$U$2962,10,FALSE))=TRUE,"",VLOOKUP(CONCATENATE($B404,"-",$C404),IN_1B!$B$2:$U$2962,10,FALSE))</f>
        <v>0</v>
      </c>
      <c r="M404" s="662">
        <f t="shared" si="74"/>
        <v>0</v>
      </c>
      <c r="N404" s="663">
        <f t="shared" si="74"/>
        <v>0</v>
      </c>
    </row>
    <row r="405" spans="1:14">
      <c r="A405" s="659" t="s">
        <v>1278</v>
      </c>
      <c r="B405" s="660" t="s">
        <v>1279</v>
      </c>
      <c r="C405" s="664">
        <v>9</v>
      </c>
      <c r="D405" s="1571" t="str">
        <f t="shared" si="73"/>
        <v/>
      </c>
      <c r="E405" s="743">
        <f>IF(ISERROR(VLOOKUP(CONCATENATE($B405,"-",$C405),IN_1B!$B$2:$U$2962,3,FALSE))=TRUE,"",VLOOKUP(CONCATENATE($B405,"-",$C405),IN_1B!$B$2:$U$2962,3,FALSE))</f>
        <v>0</v>
      </c>
      <c r="F405" s="744">
        <f>IF(ISERROR(VLOOKUP(CONCATENATE($B405,"-",$C405),IN_1B!$B$2:$U$2962,4,FALSE))=TRUE,"",VLOOKUP(CONCATENATE($B405,"-",$C405),IN_1B!$B$2:$U$2962,4,FALSE))</f>
        <v>0</v>
      </c>
      <c r="G405" s="743">
        <f>IF(ISERROR(VLOOKUP(CONCATENATE($B405,"-",$C405),IN_1B!$B$2:$U$2962,5,FALSE))=TRUE,"",VLOOKUP(CONCATENATE($B405,"-",$C405),IN_1B!$B$2:$U$2962,5,FALSE))</f>
        <v>0</v>
      </c>
      <c r="H405" s="744">
        <f>IF(ISERROR(VLOOKUP(CONCATENATE($B405,"-",$C405),IN_1B!$B$2:$U$2962,6,FALSE))=TRUE,"",VLOOKUP(CONCATENATE($B405,"-",$C405),IN_1B!$B$2:$U$2962,6,FALSE))</f>
        <v>0</v>
      </c>
      <c r="I405" s="743">
        <f>IF(ISERROR(VLOOKUP(CONCATENATE($B405,"-",$C405),IN_1B!$B$2:$U$2962,7,FALSE))=TRUE,"",VLOOKUP(CONCATENATE($B405,"-",$C405),IN_1B!$B$2:$U$2962,7,FALSE))</f>
        <v>0</v>
      </c>
      <c r="J405" s="744">
        <f>IF(ISERROR(VLOOKUP(CONCATENATE($B405,"-",$C405),IN_1B!$B$2:$U$2962,8,FALSE))=TRUE,"",VLOOKUP(CONCATENATE($B405,"-",$C405),IN_1B!$B$2:$U$2962,8,FALSE))</f>
        <v>0</v>
      </c>
      <c r="K405" s="743">
        <f>IF(ISERROR(VLOOKUP(CONCATENATE($B405,"-",$C405),IN_1B!$B$2:$U$2962,9,FALSE))=TRUE,"",VLOOKUP(CONCATENATE($B405,"-",$C405),IN_1B!$B$2:$U$2962,9,FALSE))</f>
        <v>0</v>
      </c>
      <c r="L405" s="744">
        <f>IF(ISERROR(VLOOKUP(CONCATENATE($B405,"-",$C405),IN_1B!$B$2:$U$2962,10,FALSE))=TRUE,"",VLOOKUP(CONCATENATE($B405,"-",$C405),IN_1B!$B$2:$U$2962,10,FALSE))</f>
        <v>0</v>
      </c>
      <c r="M405" s="662">
        <f t="shared" si="74"/>
        <v>0</v>
      </c>
      <c r="N405" s="663">
        <f t="shared" si="74"/>
        <v>0</v>
      </c>
    </row>
    <row r="406" spans="1:14">
      <c r="A406" s="659" t="s">
        <v>1280</v>
      </c>
      <c r="B406" s="660" t="s">
        <v>1281</v>
      </c>
      <c r="C406" s="664">
        <v>9</v>
      </c>
      <c r="D406" s="1571" t="str">
        <f t="shared" si="73"/>
        <v/>
      </c>
      <c r="E406" s="743">
        <f>IF(ISERROR(VLOOKUP(CONCATENATE($B406,"-",$C406),IN_1B!$B$2:$U$2962,3,FALSE))=TRUE,"",VLOOKUP(CONCATENATE($B406,"-",$C406),IN_1B!$B$2:$U$2962,3,FALSE))</f>
        <v>0</v>
      </c>
      <c r="F406" s="744">
        <f>IF(ISERROR(VLOOKUP(CONCATENATE($B406,"-",$C406),IN_1B!$B$2:$U$2962,4,FALSE))=TRUE,"",VLOOKUP(CONCATENATE($B406,"-",$C406),IN_1B!$B$2:$U$2962,4,FALSE))</f>
        <v>0</v>
      </c>
      <c r="G406" s="743">
        <f>IF(ISERROR(VLOOKUP(CONCATENATE($B406,"-",$C406),IN_1B!$B$2:$U$2962,5,FALSE))=TRUE,"",VLOOKUP(CONCATENATE($B406,"-",$C406),IN_1B!$B$2:$U$2962,5,FALSE))</f>
        <v>0</v>
      </c>
      <c r="H406" s="744">
        <f>IF(ISERROR(VLOOKUP(CONCATENATE($B406,"-",$C406),IN_1B!$B$2:$U$2962,6,FALSE))=TRUE,"",VLOOKUP(CONCATENATE($B406,"-",$C406),IN_1B!$B$2:$U$2962,6,FALSE))</f>
        <v>0</v>
      </c>
      <c r="I406" s="743">
        <f>IF(ISERROR(VLOOKUP(CONCATENATE($B406,"-",$C406),IN_1B!$B$2:$U$2962,7,FALSE))=TRUE,"",VLOOKUP(CONCATENATE($B406,"-",$C406),IN_1B!$B$2:$U$2962,7,FALSE))</f>
        <v>0</v>
      </c>
      <c r="J406" s="744">
        <f>IF(ISERROR(VLOOKUP(CONCATENATE($B406,"-",$C406),IN_1B!$B$2:$U$2962,8,FALSE))=TRUE,"",VLOOKUP(CONCATENATE($B406,"-",$C406),IN_1B!$B$2:$U$2962,8,FALSE))</f>
        <v>0</v>
      </c>
      <c r="K406" s="743">
        <f>IF(ISERROR(VLOOKUP(CONCATENATE($B406,"-",$C406),IN_1B!$B$2:$U$2962,9,FALSE))=TRUE,"",VLOOKUP(CONCATENATE($B406,"-",$C406),IN_1B!$B$2:$U$2962,9,FALSE))</f>
        <v>0</v>
      </c>
      <c r="L406" s="744">
        <f>IF(ISERROR(VLOOKUP(CONCATENATE($B406,"-",$C406),IN_1B!$B$2:$U$2962,10,FALSE))=TRUE,"",VLOOKUP(CONCATENATE($B406,"-",$C406),IN_1B!$B$2:$U$2962,10,FALSE))</f>
        <v>0</v>
      </c>
      <c r="M406" s="662">
        <f t="shared" si="74"/>
        <v>0</v>
      </c>
      <c r="N406" s="663">
        <f t="shared" si="74"/>
        <v>0</v>
      </c>
    </row>
    <row r="407" spans="1:14">
      <c r="A407" s="659" t="s">
        <v>1282</v>
      </c>
      <c r="B407" s="660" t="s">
        <v>1283</v>
      </c>
      <c r="C407" s="664">
        <v>9</v>
      </c>
      <c r="D407" s="1571" t="str">
        <f t="shared" si="73"/>
        <v/>
      </c>
      <c r="E407" s="743">
        <f>IF(ISERROR(VLOOKUP(CONCATENATE($B407,"-",$C407),IN_1B!$B$2:$U$2962,3,FALSE))=TRUE,"",VLOOKUP(CONCATENATE($B407,"-",$C407),IN_1B!$B$2:$U$2962,3,FALSE))</f>
        <v>0</v>
      </c>
      <c r="F407" s="744">
        <f>IF(ISERROR(VLOOKUP(CONCATENATE($B407,"-",$C407),IN_1B!$B$2:$U$2962,4,FALSE))=TRUE,"",VLOOKUP(CONCATENATE($B407,"-",$C407),IN_1B!$B$2:$U$2962,4,FALSE))</f>
        <v>0</v>
      </c>
      <c r="G407" s="743">
        <f>IF(ISERROR(VLOOKUP(CONCATENATE($B407,"-",$C407),IN_1B!$B$2:$U$2962,5,FALSE))=TRUE,"",VLOOKUP(CONCATENATE($B407,"-",$C407),IN_1B!$B$2:$U$2962,5,FALSE))</f>
        <v>0</v>
      </c>
      <c r="H407" s="744">
        <f>IF(ISERROR(VLOOKUP(CONCATENATE($B407,"-",$C407),IN_1B!$B$2:$U$2962,6,FALSE))=TRUE,"",VLOOKUP(CONCATENATE($B407,"-",$C407),IN_1B!$B$2:$U$2962,6,FALSE))</f>
        <v>0</v>
      </c>
      <c r="I407" s="743">
        <f>IF(ISERROR(VLOOKUP(CONCATENATE($B407,"-",$C407),IN_1B!$B$2:$U$2962,7,FALSE))=TRUE,"",VLOOKUP(CONCATENATE($B407,"-",$C407),IN_1B!$B$2:$U$2962,7,FALSE))</f>
        <v>0</v>
      </c>
      <c r="J407" s="744">
        <f>IF(ISERROR(VLOOKUP(CONCATENATE($B407,"-",$C407),IN_1B!$B$2:$U$2962,8,FALSE))=TRUE,"",VLOOKUP(CONCATENATE($B407,"-",$C407),IN_1B!$B$2:$U$2962,8,FALSE))</f>
        <v>0</v>
      </c>
      <c r="K407" s="743">
        <f>IF(ISERROR(VLOOKUP(CONCATENATE($B407,"-",$C407),IN_1B!$B$2:$U$2962,9,FALSE))=TRUE,"",VLOOKUP(CONCATENATE($B407,"-",$C407),IN_1B!$B$2:$U$2962,9,FALSE))</f>
        <v>0</v>
      </c>
      <c r="L407" s="744">
        <f>IF(ISERROR(VLOOKUP(CONCATENATE($B407,"-",$C407),IN_1B!$B$2:$U$2962,10,FALSE))=TRUE,"",VLOOKUP(CONCATENATE($B407,"-",$C407),IN_1B!$B$2:$U$2962,10,FALSE))</f>
        <v>0</v>
      </c>
      <c r="M407" s="662">
        <f t="shared" si="74"/>
        <v>0</v>
      </c>
      <c r="N407" s="663">
        <f t="shared" si="74"/>
        <v>0</v>
      </c>
    </row>
    <row r="408" spans="1:14">
      <c r="A408" s="659" t="s">
        <v>1284</v>
      </c>
      <c r="B408" s="660" t="s">
        <v>1285</v>
      </c>
      <c r="C408" s="664">
        <v>9</v>
      </c>
      <c r="D408" s="1571" t="str">
        <f t="shared" si="73"/>
        <v/>
      </c>
      <c r="E408" s="743">
        <f>IF(ISERROR(VLOOKUP(CONCATENATE($B408,"-",$C408),IN_1B!$B$2:$U$2962,3,FALSE))=TRUE,"",VLOOKUP(CONCATENATE($B408,"-",$C408),IN_1B!$B$2:$U$2962,3,FALSE))</f>
        <v>0</v>
      </c>
      <c r="F408" s="744">
        <f>IF(ISERROR(VLOOKUP(CONCATENATE($B408,"-",$C408),IN_1B!$B$2:$U$2962,4,FALSE))=TRUE,"",VLOOKUP(CONCATENATE($B408,"-",$C408),IN_1B!$B$2:$U$2962,4,FALSE))</f>
        <v>0</v>
      </c>
      <c r="G408" s="743">
        <f>IF(ISERROR(VLOOKUP(CONCATENATE($B408,"-",$C408),IN_1B!$B$2:$U$2962,5,FALSE))=TRUE,"",VLOOKUP(CONCATENATE($B408,"-",$C408),IN_1B!$B$2:$U$2962,5,FALSE))</f>
        <v>0</v>
      </c>
      <c r="H408" s="744">
        <f>IF(ISERROR(VLOOKUP(CONCATENATE($B408,"-",$C408),IN_1B!$B$2:$U$2962,6,FALSE))=TRUE,"",VLOOKUP(CONCATENATE($B408,"-",$C408),IN_1B!$B$2:$U$2962,6,FALSE))</f>
        <v>0</v>
      </c>
      <c r="I408" s="743">
        <f>IF(ISERROR(VLOOKUP(CONCATENATE($B408,"-",$C408),IN_1B!$B$2:$U$2962,7,FALSE))=TRUE,"",VLOOKUP(CONCATENATE($B408,"-",$C408),IN_1B!$B$2:$U$2962,7,FALSE))</f>
        <v>0</v>
      </c>
      <c r="J408" s="744">
        <f>IF(ISERROR(VLOOKUP(CONCATENATE($B408,"-",$C408),IN_1B!$B$2:$U$2962,8,FALSE))=TRUE,"",VLOOKUP(CONCATENATE($B408,"-",$C408),IN_1B!$B$2:$U$2962,8,FALSE))</f>
        <v>0</v>
      </c>
      <c r="K408" s="743">
        <f>IF(ISERROR(VLOOKUP(CONCATENATE($B408,"-",$C408),IN_1B!$B$2:$U$2962,9,FALSE))=TRUE,"",VLOOKUP(CONCATENATE($B408,"-",$C408),IN_1B!$B$2:$U$2962,9,FALSE))</f>
        <v>0</v>
      </c>
      <c r="L408" s="744">
        <f>IF(ISERROR(VLOOKUP(CONCATENATE($B408,"-",$C408),IN_1B!$B$2:$U$2962,10,FALSE))=TRUE,"",VLOOKUP(CONCATENATE($B408,"-",$C408),IN_1B!$B$2:$U$2962,10,FALSE))</f>
        <v>0</v>
      </c>
      <c r="M408" s="662">
        <f t="shared" si="74"/>
        <v>0</v>
      </c>
      <c r="N408" s="663">
        <f t="shared" si="74"/>
        <v>0</v>
      </c>
    </row>
    <row r="409" spans="1:14" ht="15.75" thickBot="1">
      <c r="A409" s="678" t="s">
        <v>1286</v>
      </c>
      <c r="B409" s="679" t="s">
        <v>1287</v>
      </c>
      <c r="C409" s="680">
        <v>9</v>
      </c>
      <c r="D409" s="1571" t="str">
        <f t="shared" si="73"/>
        <v/>
      </c>
      <c r="E409" s="745">
        <f>IF(ISERROR(VLOOKUP(CONCATENATE($B409,"-",$C409),IN_1B!$B$2:$U$2962,3,FALSE))=TRUE,"",VLOOKUP(CONCATENATE($B409,"-",$C409),IN_1B!$B$2:$U$2962,3,FALSE))</f>
        <v>0</v>
      </c>
      <c r="F409" s="746">
        <f>IF(ISERROR(VLOOKUP(CONCATENATE($B409,"-",$C409),IN_1B!$B$2:$U$2962,4,FALSE))=TRUE,"",VLOOKUP(CONCATENATE($B409,"-",$C409),IN_1B!$B$2:$U$2962,4,FALSE))</f>
        <v>0</v>
      </c>
      <c r="G409" s="745">
        <f>IF(ISERROR(VLOOKUP(CONCATENATE($B409,"-",$C409),IN_1B!$B$2:$U$2962,5,FALSE))=TRUE,"",VLOOKUP(CONCATENATE($B409,"-",$C409),IN_1B!$B$2:$U$2962,5,FALSE))</f>
        <v>0</v>
      </c>
      <c r="H409" s="746">
        <f>IF(ISERROR(VLOOKUP(CONCATENATE($B409,"-",$C409),IN_1B!$B$2:$U$2962,6,FALSE))=TRUE,"",VLOOKUP(CONCATENATE($B409,"-",$C409),IN_1B!$B$2:$U$2962,6,FALSE))</f>
        <v>0</v>
      </c>
      <c r="I409" s="745">
        <f>IF(ISERROR(VLOOKUP(CONCATENATE($B409,"-",$C409),IN_1B!$B$2:$U$2962,7,FALSE))=TRUE,"",VLOOKUP(CONCATENATE($B409,"-",$C409),IN_1B!$B$2:$U$2962,7,FALSE))</f>
        <v>0</v>
      </c>
      <c r="J409" s="746">
        <f>IF(ISERROR(VLOOKUP(CONCATENATE($B409,"-",$C409),IN_1B!$B$2:$U$2962,8,FALSE))=TRUE,"",VLOOKUP(CONCATENATE($B409,"-",$C409),IN_1B!$B$2:$U$2962,8,FALSE))</f>
        <v>0</v>
      </c>
      <c r="K409" s="745">
        <f>IF(ISERROR(VLOOKUP(CONCATENATE($B409,"-",$C409),IN_1B!$B$2:$U$2962,9,FALSE))=TRUE,"",VLOOKUP(CONCATENATE($B409,"-",$C409),IN_1B!$B$2:$U$2962,9,FALSE))</f>
        <v>0</v>
      </c>
      <c r="L409" s="746">
        <f>IF(ISERROR(VLOOKUP(CONCATENATE($B409,"-",$C409),IN_1B!$B$2:$U$2962,10,FALSE))=TRUE,"",VLOOKUP(CONCATENATE($B409,"-",$C409),IN_1B!$B$2:$U$2962,10,FALSE))</f>
        <v>0</v>
      </c>
      <c r="M409" s="666">
        <f t="shared" si="74"/>
        <v>0</v>
      </c>
      <c r="N409" s="667">
        <f t="shared" si="74"/>
        <v>0</v>
      </c>
    </row>
    <row r="410" spans="1:14" ht="15.75" thickBot="1">
      <c r="A410" s="681" t="s">
        <v>1288</v>
      </c>
      <c r="B410" s="676"/>
      <c r="C410" s="676"/>
      <c r="D410" s="1571"/>
      <c r="E410" s="747"/>
      <c r="F410" s="602"/>
      <c r="G410" s="602"/>
      <c r="H410" s="602"/>
      <c r="I410" s="602"/>
      <c r="J410" s="602"/>
      <c r="K410" s="602"/>
      <c r="L410" s="602"/>
      <c r="M410" s="671"/>
      <c r="N410" s="672"/>
    </row>
    <row r="411" spans="1:14">
      <c r="A411" s="653" t="s">
        <v>1289</v>
      </c>
      <c r="B411" s="677" t="s">
        <v>1290</v>
      </c>
      <c r="C411" s="661">
        <v>9</v>
      </c>
      <c r="D411" s="1571" t="str">
        <f t="shared" ref="D411:D416" si="75">CONCATENATE(D$377)</f>
        <v/>
      </c>
      <c r="E411" s="741">
        <f>IF(ISERROR(VLOOKUP(CONCATENATE($B411,"-",$C411),IN_1B!$B$2:$U$2962,3,FALSE))=TRUE,"",VLOOKUP(CONCATENATE($B411,"-",$C411),IN_1B!$B$2:$U$2962,3,FALSE))</f>
        <v>0</v>
      </c>
      <c r="F411" s="742">
        <f>IF(ISERROR(VLOOKUP(CONCATENATE($B411,"-",$C411),IN_1B!$B$2:$U$2962,4,FALSE))=TRUE,"",VLOOKUP(CONCATENATE($B411,"-",$C411),IN_1B!$B$2:$U$2962,4,FALSE))</f>
        <v>0</v>
      </c>
      <c r="G411" s="741">
        <f>IF(ISERROR(VLOOKUP(CONCATENATE($B411,"-",$C411),IN_1B!$B$2:$U$2962,5,FALSE))=TRUE,"",VLOOKUP(CONCATENATE($B411,"-",$C411),IN_1B!$B$2:$U$2962,5,FALSE))</f>
        <v>0</v>
      </c>
      <c r="H411" s="742">
        <f>IF(ISERROR(VLOOKUP(CONCATENATE($B411,"-",$C411),IN_1B!$B$2:$U$2962,6,FALSE))=TRUE,"",VLOOKUP(CONCATENATE($B411,"-",$C411),IN_1B!$B$2:$U$2962,6,FALSE))</f>
        <v>0</v>
      </c>
      <c r="I411" s="741">
        <f>IF(ISERROR(VLOOKUP(CONCATENATE($B411,"-",$C411),IN_1B!$B$2:$U$2962,7,FALSE))=TRUE,"",VLOOKUP(CONCATENATE($B411,"-",$C411),IN_1B!$B$2:$U$2962,7,FALSE))</f>
        <v>0</v>
      </c>
      <c r="J411" s="742">
        <f>IF(ISERROR(VLOOKUP(CONCATENATE($B411,"-",$C411),IN_1B!$B$2:$U$2962,8,FALSE))=TRUE,"",VLOOKUP(CONCATENATE($B411,"-",$C411),IN_1B!$B$2:$U$2962,8,FALSE))</f>
        <v>0</v>
      </c>
      <c r="K411" s="741">
        <f>IF(ISERROR(VLOOKUP(CONCATENATE($B411,"-",$C411),IN_1B!$B$2:$U$2962,9,FALSE))=TRUE,"",VLOOKUP(CONCATENATE($B411,"-",$C411),IN_1B!$B$2:$U$2962,9,FALSE))</f>
        <v>0</v>
      </c>
      <c r="L411" s="742">
        <f>IF(ISERROR(VLOOKUP(CONCATENATE($B411,"-",$C411),IN_1B!$B$2:$U$2962,10,FALSE))=TRUE,"",VLOOKUP(CONCATENATE($B411,"-",$C411),IN_1B!$B$2:$U$2962,10,FALSE))</f>
        <v>0</v>
      </c>
      <c r="M411" s="656">
        <f t="shared" ref="M411:N416" si="76">E411+G411</f>
        <v>0</v>
      </c>
      <c r="N411" s="657">
        <f t="shared" si="76"/>
        <v>0</v>
      </c>
    </row>
    <row r="412" spans="1:14">
      <c r="A412" s="659" t="s">
        <v>1291</v>
      </c>
      <c r="B412" s="660" t="s">
        <v>1292</v>
      </c>
      <c r="C412" s="664">
        <v>9</v>
      </c>
      <c r="D412" s="1571" t="str">
        <f t="shared" si="75"/>
        <v/>
      </c>
      <c r="E412" s="743">
        <f>IF(ISERROR(VLOOKUP(CONCATENATE($B412,"-",$C412),IN_1B!$B$2:$U$2962,3,FALSE))=TRUE,"",VLOOKUP(CONCATENATE($B412,"-",$C412),IN_1B!$B$2:$U$2962,3,FALSE))</f>
        <v>0</v>
      </c>
      <c r="F412" s="744">
        <f>IF(ISERROR(VLOOKUP(CONCATENATE($B412,"-",$C412),IN_1B!$B$2:$U$2962,4,FALSE))=TRUE,"",VLOOKUP(CONCATENATE($B412,"-",$C412),IN_1B!$B$2:$U$2962,4,FALSE))</f>
        <v>0</v>
      </c>
      <c r="G412" s="743">
        <f>IF(ISERROR(VLOOKUP(CONCATENATE($B412,"-",$C412),IN_1B!$B$2:$U$2962,5,FALSE))=TRUE,"",VLOOKUP(CONCATENATE($B412,"-",$C412),IN_1B!$B$2:$U$2962,5,FALSE))</f>
        <v>0</v>
      </c>
      <c r="H412" s="744">
        <f>IF(ISERROR(VLOOKUP(CONCATENATE($B412,"-",$C412),IN_1B!$B$2:$U$2962,6,FALSE))=TRUE,"",VLOOKUP(CONCATENATE($B412,"-",$C412),IN_1B!$B$2:$U$2962,6,FALSE))</f>
        <v>0</v>
      </c>
      <c r="I412" s="743">
        <f>IF(ISERROR(VLOOKUP(CONCATENATE($B412,"-",$C412),IN_1B!$B$2:$U$2962,7,FALSE))=TRUE,"",VLOOKUP(CONCATENATE($B412,"-",$C412),IN_1B!$B$2:$U$2962,7,FALSE))</f>
        <v>0</v>
      </c>
      <c r="J412" s="744">
        <f>IF(ISERROR(VLOOKUP(CONCATENATE($B412,"-",$C412),IN_1B!$B$2:$U$2962,8,FALSE))=TRUE,"",VLOOKUP(CONCATENATE($B412,"-",$C412),IN_1B!$B$2:$U$2962,8,FALSE))</f>
        <v>0</v>
      </c>
      <c r="K412" s="743">
        <f>IF(ISERROR(VLOOKUP(CONCATENATE($B412,"-",$C412),IN_1B!$B$2:$U$2962,9,FALSE))=TRUE,"",VLOOKUP(CONCATENATE($B412,"-",$C412),IN_1B!$B$2:$U$2962,9,FALSE))</f>
        <v>0</v>
      </c>
      <c r="L412" s="744">
        <f>IF(ISERROR(VLOOKUP(CONCATENATE($B412,"-",$C412),IN_1B!$B$2:$U$2962,10,FALSE))=TRUE,"",VLOOKUP(CONCATENATE($B412,"-",$C412),IN_1B!$B$2:$U$2962,10,FALSE))</f>
        <v>0</v>
      </c>
      <c r="M412" s="662">
        <f t="shared" si="76"/>
        <v>0</v>
      </c>
      <c r="N412" s="663">
        <f t="shared" si="76"/>
        <v>0</v>
      </c>
    </row>
    <row r="413" spans="1:14">
      <c r="A413" s="659" t="s">
        <v>1293</v>
      </c>
      <c r="B413" s="660" t="s">
        <v>1294</v>
      </c>
      <c r="C413" s="664">
        <v>9</v>
      </c>
      <c r="D413" s="1571" t="str">
        <f t="shared" si="75"/>
        <v/>
      </c>
      <c r="E413" s="743">
        <f>IF(ISERROR(VLOOKUP(CONCATENATE($B413,"-",$C413),IN_1B!$B$2:$U$2962,3,FALSE))=TRUE,"",VLOOKUP(CONCATENATE($B413,"-",$C413),IN_1B!$B$2:$U$2962,3,FALSE))</f>
        <v>0</v>
      </c>
      <c r="F413" s="744">
        <f>IF(ISERROR(VLOOKUP(CONCATENATE($B413,"-",$C413),IN_1B!$B$2:$U$2962,4,FALSE))=TRUE,"",VLOOKUP(CONCATENATE($B413,"-",$C413),IN_1B!$B$2:$U$2962,4,FALSE))</f>
        <v>0</v>
      </c>
      <c r="G413" s="743">
        <f>IF(ISERROR(VLOOKUP(CONCATENATE($B413,"-",$C413),IN_1B!$B$2:$U$2962,5,FALSE))=TRUE,"",VLOOKUP(CONCATENATE($B413,"-",$C413),IN_1B!$B$2:$U$2962,5,FALSE))</f>
        <v>0</v>
      </c>
      <c r="H413" s="744">
        <f>IF(ISERROR(VLOOKUP(CONCATENATE($B413,"-",$C413),IN_1B!$B$2:$U$2962,6,FALSE))=TRUE,"",VLOOKUP(CONCATENATE($B413,"-",$C413),IN_1B!$B$2:$U$2962,6,FALSE))</f>
        <v>0</v>
      </c>
      <c r="I413" s="743">
        <f>IF(ISERROR(VLOOKUP(CONCATENATE($B413,"-",$C413),IN_1B!$B$2:$U$2962,7,FALSE))=TRUE,"",VLOOKUP(CONCATENATE($B413,"-",$C413),IN_1B!$B$2:$U$2962,7,FALSE))</f>
        <v>0</v>
      </c>
      <c r="J413" s="744">
        <f>IF(ISERROR(VLOOKUP(CONCATENATE($B413,"-",$C413),IN_1B!$B$2:$U$2962,8,FALSE))=TRUE,"",VLOOKUP(CONCATENATE($B413,"-",$C413),IN_1B!$B$2:$U$2962,8,FALSE))</f>
        <v>0</v>
      </c>
      <c r="K413" s="743">
        <f>IF(ISERROR(VLOOKUP(CONCATENATE($B413,"-",$C413),IN_1B!$B$2:$U$2962,9,FALSE))=TRUE,"",VLOOKUP(CONCATENATE($B413,"-",$C413),IN_1B!$B$2:$U$2962,9,FALSE))</f>
        <v>0</v>
      </c>
      <c r="L413" s="744">
        <f>IF(ISERROR(VLOOKUP(CONCATENATE($B413,"-",$C413),IN_1B!$B$2:$U$2962,10,FALSE))=TRUE,"",VLOOKUP(CONCATENATE($B413,"-",$C413),IN_1B!$B$2:$U$2962,10,FALSE))</f>
        <v>0</v>
      </c>
      <c r="M413" s="662">
        <f t="shared" si="76"/>
        <v>0</v>
      </c>
      <c r="N413" s="663">
        <f t="shared" si="76"/>
        <v>0</v>
      </c>
    </row>
    <row r="414" spans="1:14">
      <c r="A414" s="659" t="s">
        <v>1295</v>
      </c>
      <c r="B414" s="660" t="s">
        <v>1296</v>
      </c>
      <c r="C414" s="664">
        <v>9</v>
      </c>
      <c r="D414" s="1571" t="str">
        <f t="shared" si="75"/>
        <v/>
      </c>
      <c r="E414" s="743">
        <f>IF(ISERROR(VLOOKUP(CONCATENATE($B414,"-",$C414),IN_1B!$B$2:$U$2962,3,FALSE))=TRUE,"",VLOOKUP(CONCATENATE($B414,"-",$C414),IN_1B!$B$2:$U$2962,3,FALSE))</f>
        <v>0</v>
      </c>
      <c r="F414" s="744">
        <f>IF(ISERROR(VLOOKUP(CONCATENATE($B414,"-",$C414),IN_1B!$B$2:$U$2962,4,FALSE))=TRUE,"",VLOOKUP(CONCATENATE($B414,"-",$C414),IN_1B!$B$2:$U$2962,4,FALSE))</f>
        <v>0</v>
      </c>
      <c r="G414" s="743">
        <f>IF(ISERROR(VLOOKUP(CONCATENATE($B414,"-",$C414),IN_1B!$B$2:$U$2962,5,FALSE))=TRUE,"",VLOOKUP(CONCATENATE($B414,"-",$C414),IN_1B!$B$2:$U$2962,5,FALSE))</f>
        <v>0</v>
      </c>
      <c r="H414" s="744">
        <f>IF(ISERROR(VLOOKUP(CONCATENATE($B414,"-",$C414),IN_1B!$B$2:$U$2962,6,FALSE))=TRUE,"",VLOOKUP(CONCATENATE($B414,"-",$C414),IN_1B!$B$2:$U$2962,6,FALSE))</f>
        <v>0</v>
      </c>
      <c r="I414" s="743">
        <f>IF(ISERROR(VLOOKUP(CONCATENATE($B414,"-",$C414),IN_1B!$B$2:$U$2962,7,FALSE))=TRUE,"",VLOOKUP(CONCATENATE($B414,"-",$C414),IN_1B!$B$2:$U$2962,7,FALSE))</f>
        <v>0</v>
      </c>
      <c r="J414" s="744">
        <f>IF(ISERROR(VLOOKUP(CONCATENATE($B414,"-",$C414),IN_1B!$B$2:$U$2962,8,FALSE))=TRUE,"",VLOOKUP(CONCATENATE($B414,"-",$C414),IN_1B!$B$2:$U$2962,8,FALSE))</f>
        <v>0</v>
      </c>
      <c r="K414" s="743">
        <f>IF(ISERROR(VLOOKUP(CONCATENATE($B414,"-",$C414),IN_1B!$B$2:$U$2962,9,FALSE))=TRUE,"",VLOOKUP(CONCATENATE($B414,"-",$C414),IN_1B!$B$2:$U$2962,9,FALSE))</f>
        <v>0</v>
      </c>
      <c r="L414" s="744">
        <f>IF(ISERROR(VLOOKUP(CONCATENATE($B414,"-",$C414),IN_1B!$B$2:$U$2962,10,FALSE))=TRUE,"",VLOOKUP(CONCATENATE($B414,"-",$C414),IN_1B!$B$2:$U$2962,10,FALSE))</f>
        <v>0</v>
      </c>
      <c r="M414" s="662">
        <f t="shared" si="76"/>
        <v>0</v>
      </c>
      <c r="N414" s="663">
        <f t="shared" si="76"/>
        <v>0</v>
      </c>
    </row>
    <row r="415" spans="1:14">
      <c r="A415" s="659" t="s">
        <v>1297</v>
      </c>
      <c r="B415" s="660" t="s">
        <v>1298</v>
      </c>
      <c r="C415" s="664">
        <v>9</v>
      </c>
      <c r="D415" s="1571" t="str">
        <f t="shared" si="75"/>
        <v/>
      </c>
      <c r="E415" s="743">
        <f>IF(ISERROR(VLOOKUP(CONCATENATE($B415,"-",$C415),IN_1B!$B$2:$U$2962,3,FALSE))=TRUE,"",VLOOKUP(CONCATENATE($B415,"-",$C415),IN_1B!$B$2:$U$2962,3,FALSE))</f>
        <v>0</v>
      </c>
      <c r="F415" s="744">
        <f>IF(ISERROR(VLOOKUP(CONCATENATE($B415,"-",$C415),IN_1B!$B$2:$U$2962,4,FALSE))=TRUE,"",VLOOKUP(CONCATENATE($B415,"-",$C415),IN_1B!$B$2:$U$2962,4,FALSE))</f>
        <v>0</v>
      </c>
      <c r="G415" s="743">
        <f>IF(ISERROR(VLOOKUP(CONCATENATE($B415,"-",$C415),IN_1B!$B$2:$U$2962,5,FALSE))=TRUE,"",VLOOKUP(CONCATENATE($B415,"-",$C415),IN_1B!$B$2:$U$2962,5,FALSE))</f>
        <v>0</v>
      </c>
      <c r="H415" s="744">
        <f>IF(ISERROR(VLOOKUP(CONCATENATE($B415,"-",$C415),IN_1B!$B$2:$U$2962,6,FALSE))=TRUE,"",VLOOKUP(CONCATENATE($B415,"-",$C415),IN_1B!$B$2:$U$2962,6,FALSE))</f>
        <v>0</v>
      </c>
      <c r="I415" s="743">
        <f>IF(ISERROR(VLOOKUP(CONCATENATE($B415,"-",$C415),IN_1B!$B$2:$U$2962,7,FALSE))=TRUE,"",VLOOKUP(CONCATENATE($B415,"-",$C415),IN_1B!$B$2:$U$2962,7,FALSE))</f>
        <v>0</v>
      </c>
      <c r="J415" s="744">
        <f>IF(ISERROR(VLOOKUP(CONCATENATE($B415,"-",$C415),IN_1B!$B$2:$U$2962,8,FALSE))=TRUE,"",VLOOKUP(CONCATENATE($B415,"-",$C415),IN_1B!$B$2:$U$2962,8,FALSE))</f>
        <v>0</v>
      </c>
      <c r="K415" s="743">
        <f>IF(ISERROR(VLOOKUP(CONCATENATE($B415,"-",$C415),IN_1B!$B$2:$U$2962,9,FALSE))=TRUE,"",VLOOKUP(CONCATENATE($B415,"-",$C415),IN_1B!$B$2:$U$2962,9,FALSE))</f>
        <v>0</v>
      </c>
      <c r="L415" s="744">
        <f>IF(ISERROR(VLOOKUP(CONCATENATE($B415,"-",$C415),IN_1B!$B$2:$U$2962,10,FALSE))=TRUE,"",VLOOKUP(CONCATENATE($B415,"-",$C415),IN_1B!$B$2:$U$2962,10,FALSE))</f>
        <v>0</v>
      </c>
      <c r="M415" s="662">
        <f t="shared" si="76"/>
        <v>0</v>
      </c>
      <c r="N415" s="663">
        <f t="shared" si="76"/>
        <v>0</v>
      </c>
    </row>
    <row r="416" spans="1:14" ht="15.75" thickBot="1">
      <c r="A416" s="659" t="s">
        <v>1299</v>
      </c>
      <c r="B416" s="682" t="s">
        <v>1300</v>
      </c>
      <c r="C416" s="683">
        <v>9</v>
      </c>
      <c r="D416" s="1571" t="str">
        <f t="shared" si="75"/>
        <v/>
      </c>
      <c r="E416" s="745">
        <f>IF(ISERROR(VLOOKUP(CONCATENATE($B416,"-",$C416),IN_1B!$B$2:$U$2962,3,FALSE))=TRUE,"",VLOOKUP(CONCATENATE($B416,"-",$C416),IN_1B!$B$2:$U$2962,3,FALSE))</f>
        <v>0</v>
      </c>
      <c r="F416" s="746">
        <f>IF(ISERROR(VLOOKUP(CONCATENATE($B416,"-",$C416),IN_1B!$B$2:$U$2962,4,FALSE))=TRUE,"",VLOOKUP(CONCATENATE($B416,"-",$C416),IN_1B!$B$2:$U$2962,4,FALSE))</f>
        <v>0</v>
      </c>
      <c r="G416" s="745">
        <f>IF(ISERROR(VLOOKUP(CONCATENATE($B416,"-",$C416),IN_1B!$B$2:$U$2962,5,FALSE))=TRUE,"",VLOOKUP(CONCATENATE($B416,"-",$C416),IN_1B!$B$2:$U$2962,5,FALSE))</f>
        <v>0</v>
      </c>
      <c r="H416" s="746">
        <f>IF(ISERROR(VLOOKUP(CONCATENATE($B416,"-",$C416),IN_1B!$B$2:$U$2962,6,FALSE))=TRUE,"",VLOOKUP(CONCATENATE($B416,"-",$C416),IN_1B!$B$2:$U$2962,6,FALSE))</f>
        <v>0</v>
      </c>
      <c r="I416" s="745">
        <f>IF(ISERROR(VLOOKUP(CONCATENATE($B416,"-",$C416),IN_1B!$B$2:$U$2962,7,FALSE))=TRUE,"",VLOOKUP(CONCATENATE($B416,"-",$C416),IN_1B!$B$2:$U$2962,7,FALSE))</f>
        <v>0</v>
      </c>
      <c r="J416" s="746">
        <f>IF(ISERROR(VLOOKUP(CONCATENATE($B416,"-",$C416),IN_1B!$B$2:$U$2962,8,FALSE))=TRUE,"",VLOOKUP(CONCATENATE($B416,"-",$C416),IN_1B!$B$2:$U$2962,8,FALSE))</f>
        <v>0</v>
      </c>
      <c r="K416" s="745">
        <f>IF(ISERROR(VLOOKUP(CONCATENATE($B416,"-",$C416),IN_1B!$B$2:$U$2962,9,FALSE))=TRUE,"",VLOOKUP(CONCATENATE($B416,"-",$C416),IN_1B!$B$2:$U$2962,9,FALSE))</f>
        <v>0</v>
      </c>
      <c r="L416" s="746">
        <f>IF(ISERROR(VLOOKUP(CONCATENATE($B416,"-",$C416),IN_1B!$B$2:$U$2962,10,FALSE))=TRUE,"",VLOOKUP(CONCATENATE($B416,"-",$C416),IN_1B!$B$2:$U$2962,10,FALSE))</f>
        <v>0</v>
      </c>
      <c r="M416" s="666">
        <f t="shared" si="76"/>
        <v>0</v>
      </c>
      <c r="N416" s="667">
        <f t="shared" si="76"/>
        <v>0</v>
      </c>
    </row>
    <row r="417" spans="1:14" ht="15.75" thickBot="1">
      <c r="A417" s="681" t="s">
        <v>1301</v>
      </c>
      <c r="B417" s="676"/>
      <c r="C417" s="737"/>
      <c r="D417" s="1571"/>
      <c r="E417" s="747"/>
      <c r="F417" s="602"/>
      <c r="G417" s="602"/>
      <c r="H417" s="602"/>
      <c r="I417" s="602"/>
      <c r="J417" s="602"/>
      <c r="K417" s="602"/>
      <c r="L417" s="602"/>
      <c r="M417" s="671"/>
      <c r="N417" s="672"/>
    </row>
    <row r="418" spans="1:14" ht="15.75" thickBot="1">
      <c r="A418" s="653" t="s">
        <v>1302</v>
      </c>
      <c r="B418" s="654" t="s">
        <v>1303</v>
      </c>
      <c r="C418" s="735">
        <v>9</v>
      </c>
      <c r="D418" s="1571" t="str">
        <f>CONCATENATE(D$377)</f>
        <v/>
      </c>
      <c r="E418" s="741">
        <f>IF(ISERROR(VLOOKUP(CONCATENATE($B418,"-",$C418),IN_1B!$B$2:$U$2962,3,FALSE))=TRUE,"",VLOOKUP(CONCATENATE($B418,"-",$C418),IN_1B!$B$2:$U$2962,3,FALSE))</f>
        <v>0</v>
      </c>
      <c r="F418" s="742">
        <f>IF(ISERROR(VLOOKUP(CONCATENATE($B418,"-",$C418),IN_1B!$B$2:$U$2962,4,FALSE))=TRUE,"",VLOOKUP(CONCATENATE($B418,"-",$C418),IN_1B!$B$2:$U$2962,4,FALSE))</f>
        <v>0</v>
      </c>
      <c r="G418" s="741">
        <f>IF(ISERROR(VLOOKUP(CONCATENATE($B418,"-",$C418),IN_1B!$B$2:$U$2962,5,FALSE))=TRUE,"",VLOOKUP(CONCATENATE($B418,"-",$C418),IN_1B!$B$2:$U$2962,5,FALSE))</f>
        <v>0</v>
      </c>
      <c r="H418" s="742">
        <f>IF(ISERROR(VLOOKUP(CONCATENATE($B418,"-",$C418),IN_1B!$B$2:$U$2962,6,FALSE))=TRUE,"",VLOOKUP(CONCATENATE($B418,"-",$C418),IN_1B!$B$2:$U$2962,6,FALSE))</f>
        <v>0</v>
      </c>
      <c r="I418" s="741">
        <f>IF(ISERROR(VLOOKUP(CONCATENATE($B418,"-",$C418),IN_1B!$B$2:$U$2962,7,FALSE))=TRUE,"",VLOOKUP(CONCATENATE($B418,"-",$C418),IN_1B!$B$2:$U$2962,7,FALSE))</f>
        <v>0</v>
      </c>
      <c r="J418" s="742">
        <f>IF(ISERROR(VLOOKUP(CONCATENATE($B418,"-",$C418),IN_1B!$B$2:$U$2962,8,FALSE))=TRUE,"",VLOOKUP(CONCATENATE($B418,"-",$C418),IN_1B!$B$2:$U$2962,8,FALSE))</f>
        <v>0</v>
      </c>
      <c r="K418" s="741">
        <f>IF(ISERROR(VLOOKUP(CONCATENATE($B418,"-",$C418),IN_1B!$B$2:$U$2962,9,FALSE))=TRUE,"",VLOOKUP(CONCATENATE($B418,"-",$C418),IN_1B!$B$2:$U$2962,9,FALSE))</f>
        <v>0</v>
      </c>
      <c r="L418" s="742">
        <f>IF(ISERROR(VLOOKUP(CONCATENATE($B418,"-",$C418),IN_1B!$B$2:$U$2962,10,FALSE))=TRUE,"",VLOOKUP(CONCATENATE($B418,"-",$C418),IN_1B!$B$2:$U$2962,10,FALSE))</f>
        <v>0</v>
      </c>
      <c r="M418" s="656">
        <f>E418+G418</f>
        <v>0</v>
      </c>
      <c r="N418" s="657">
        <f>F418+H418</f>
        <v>0</v>
      </c>
    </row>
    <row r="419" spans="1:14" ht="15.75" thickBot="1">
      <c r="A419" s="685" t="s">
        <v>555</v>
      </c>
      <c r="B419" s="686"/>
      <c r="C419" s="738"/>
      <c r="D419" s="1571" t="str">
        <f>CONCATENATE(D$377)</f>
        <v/>
      </c>
      <c r="E419" s="688">
        <f t="shared" ref="E419:N419" si="77">SUM(E377:E390,E392:E397,E399:E409,E411:E416,E418)</f>
        <v>0</v>
      </c>
      <c r="F419" s="689">
        <f t="shared" si="77"/>
        <v>0</v>
      </c>
      <c r="G419" s="688">
        <f t="shared" si="77"/>
        <v>0</v>
      </c>
      <c r="H419" s="689">
        <f t="shared" si="77"/>
        <v>0</v>
      </c>
      <c r="I419" s="688">
        <f t="shared" si="77"/>
        <v>0</v>
      </c>
      <c r="J419" s="689">
        <f t="shared" si="77"/>
        <v>0</v>
      </c>
      <c r="K419" s="688">
        <f t="shared" si="77"/>
        <v>0</v>
      </c>
      <c r="L419" s="689">
        <f t="shared" si="77"/>
        <v>0</v>
      </c>
      <c r="M419" s="688">
        <f t="shared" si="77"/>
        <v>0</v>
      </c>
      <c r="N419" s="689">
        <f t="shared" si="77"/>
        <v>0</v>
      </c>
    </row>
    <row r="420" spans="1:14" ht="27.75" customHeight="1">
      <c r="A420" s="2494" t="s">
        <v>1304</v>
      </c>
      <c r="B420" s="2494"/>
      <c r="C420" s="2494"/>
      <c r="D420" s="2494"/>
      <c r="E420" s="2494"/>
      <c r="F420" s="2494"/>
      <c r="G420" s="2494"/>
      <c r="H420" s="2494"/>
      <c r="I420" s="2494"/>
      <c r="J420" s="2494"/>
      <c r="K420" s="2494"/>
      <c r="L420" s="2494"/>
      <c r="M420" s="604"/>
      <c r="N420" s="604"/>
    </row>
  </sheetData>
  <sheetProtection password="EA98" sheet="1" selectLockedCells="1"/>
  <mergeCells count="15">
    <mergeCell ref="M4:N4"/>
    <mergeCell ref="E5:F5"/>
    <mergeCell ref="G5:H5"/>
    <mergeCell ref="I5:J5"/>
    <mergeCell ref="K5:L5"/>
    <mergeCell ref="M5:N5"/>
    <mergeCell ref="A328:L328"/>
    <mergeCell ref="A374:L374"/>
    <mergeCell ref="A420:L420"/>
    <mergeCell ref="A52:L52"/>
    <mergeCell ref="A98:L98"/>
    <mergeCell ref="A144:L144"/>
    <mergeCell ref="A190:L190"/>
    <mergeCell ref="A236:L236"/>
    <mergeCell ref="A282:L282"/>
  </mergeCells>
  <dataValidations count="1">
    <dataValidation type="list" allowBlank="1" showInputMessage="1" showErrorMessage="1" sqref="D9 D55 D101 D147 D193 D239 D285 D331 D377">
      <formula1>$F$1:$Q$1</formula1>
    </dataValidation>
  </dataValidations>
  <printOptions horizontalCentered="1"/>
  <pageMargins left="0.47244094488188981" right="0.47244094488188981" top="0.59055118110236227" bottom="0.43307086614173229" header="0.51181102362204722" footer="0.31496062992125984"/>
  <pageSetup paperSize="9" scale="86" fitToHeight="20" orientation="landscape" horizontalDpi="300" verticalDpi="300"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sheetPr codeName="Foglio11">
    <tabColor rgb="FF92D050"/>
  </sheetPr>
  <dimension ref="A1:M343"/>
  <sheetViews>
    <sheetView workbookViewId="0">
      <selection activeCell="D2" sqref="D2:M2"/>
    </sheetView>
  </sheetViews>
  <sheetFormatPr defaultRowHeight="12.75"/>
  <sheetData>
    <row r="1" spans="1:13">
      <c r="A1" s="1" t="s">
        <v>1305</v>
      </c>
      <c r="B1" s="1" t="s">
        <v>1306</v>
      </c>
      <c r="C1" s="1" t="s">
        <v>588</v>
      </c>
      <c r="D1" s="1" t="s">
        <v>700</v>
      </c>
      <c r="E1" s="1" t="s">
        <v>701</v>
      </c>
      <c r="F1" s="1" t="s">
        <v>702</v>
      </c>
      <c r="G1" s="1" t="s">
        <v>703</v>
      </c>
      <c r="H1" s="1" t="s">
        <v>704</v>
      </c>
      <c r="I1" s="1" t="s">
        <v>705</v>
      </c>
      <c r="J1" s="1" t="s">
        <v>706</v>
      </c>
      <c r="K1" s="1" t="s">
        <v>707</v>
      </c>
      <c r="L1" s="1" t="s">
        <v>1307</v>
      </c>
      <c r="M1" s="1" t="s">
        <v>1308</v>
      </c>
    </row>
    <row r="2" spans="1:13">
      <c r="A2" s="1" t="s">
        <v>1224</v>
      </c>
      <c r="B2" s="1" t="s">
        <v>1309</v>
      </c>
      <c r="C2" s="499"/>
      <c r="D2" s="1">
        <v>0</v>
      </c>
      <c r="E2" s="1">
        <v>0</v>
      </c>
      <c r="F2" s="1">
        <v>0</v>
      </c>
      <c r="G2" s="1">
        <v>0</v>
      </c>
      <c r="H2" s="1">
        <v>0</v>
      </c>
      <c r="I2" s="1">
        <v>0</v>
      </c>
      <c r="J2" s="1">
        <v>0</v>
      </c>
      <c r="K2" s="1">
        <v>0</v>
      </c>
      <c r="L2" s="1">
        <v>0</v>
      </c>
      <c r="M2" s="1">
        <v>0</v>
      </c>
    </row>
    <row r="3" spans="1:13">
      <c r="A3" s="1" t="s">
        <v>1226</v>
      </c>
      <c r="B3" s="1" t="s">
        <v>1310</v>
      </c>
      <c r="D3" s="1">
        <v>0</v>
      </c>
      <c r="E3" s="1">
        <v>0</v>
      </c>
      <c r="F3" s="1">
        <v>0</v>
      </c>
      <c r="G3" s="1">
        <v>0</v>
      </c>
      <c r="H3" s="1">
        <v>0</v>
      </c>
      <c r="I3" s="1">
        <v>0</v>
      </c>
      <c r="J3" s="1">
        <v>0</v>
      </c>
      <c r="K3" s="1">
        <v>0</v>
      </c>
      <c r="L3" s="1">
        <v>0</v>
      </c>
      <c r="M3" s="1">
        <v>0</v>
      </c>
    </row>
    <row r="4" spans="1:13">
      <c r="A4" s="1" t="s">
        <v>1228</v>
      </c>
      <c r="B4" s="1" t="s">
        <v>1311</v>
      </c>
      <c r="D4" s="1">
        <v>0</v>
      </c>
      <c r="E4" s="1">
        <v>0</v>
      </c>
      <c r="F4" s="1">
        <v>0</v>
      </c>
      <c r="G4" s="1">
        <v>0</v>
      </c>
      <c r="H4" s="1">
        <v>0</v>
      </c>
      <c r="I4" s="1">
        <v>0</v>
      </c>
      <c r="J4" s="1">
        <v>0</v>
      </c>
      <c r="K4" s="1">
        <v>0</v>
      </c>
      <c r="L4" s="1">
        <v>0</v>
      </c>
      <c r="M4" s="1">
        <v>0</v>
      </c>
    </row>
    <row r="5" spans="1:13">
      <c r="A5" s="1" t="s">
        <v>1230</v>
      </c>
      <c r="B5" s="1" t="s">
        <v>1312</v>
      </c>
      <c r="D5" s="1">
        <v>0</v>
      </c>
      <c r="E5" s="1">
        <v>0</v>
      </c>
      <c r="F5" s="1">
        <v>0</v>
      </c>
      <c r="G5" s="1">
        <v>0</v>
      </c>
      <c r="H5" s="1">
        <v>0</v>
      </c>
      <c r="I5" s="1">
        <v>0</v>
      </c>
      <c r="J5" s="1">
        <v>0</v>
      </c>
      <c r="K5" s="1">
        <v>0</v>
      </c>
      <c r="L5" s="1">
        <v>0</v>
      </c>
      <c r="M5" s="1">
        <v>0</v>
      </c>
    </row>
    <row r="6" spans="1:13">
      <c r="A6" s="1" t="s">
        <v>1232</v>
      </c>
      <c r="B6" s="1" t="s">
        <v>1313</v>
      </c>
      <c r="D6" s="1">
        <v>0</v>
      </c>
      <c r="E6" s="1">
        <v>0</v>
      </c>
      <c r="F6" s="1">
        <v>0</v>
      </c>
      <c r="G6" s="1">
        <v>0</v>
      </c>
      <c r="H6" s="1">
        <v>0</v>
      </c>
      <c r="I6" s="1">
        <v>0</v>
      </c>
      <c r="J6" s="1">
        <v>0</v>
      </c>
      <c r="K6" s="1">
        <v>0</v>
      </c>
      <c r="L6" s="1">
        <v>0</v>
      </c>
      <c r="M6" s="1">
        <v>0</v>
      </c>
    </row>
    <row r="7" spans="1:13">
      <c r="A7" s="1" t="s">
        <v>1234</v>
      </c>
      <c r="B7" s="1" t="s">
        <v>1314</v>
      </c>
      <c r="D7" s="1">
        <v>0</v>
      </c>
      <c r="E7" s="1">
        <v>0</v>
      </c>
      <c r="F7" s="1">
        <v>0</v>
      </c>
      <c r="G7" s="1">
        <v>0</v>
      </c>
      <c r="H7" s="1">
        <v>0</v>
      </c>
      <c r="I7" s="1">
        <v>0</v>
      </c>
      <c r="J7" s="1">
        <v>0</v>
      </c>
      <c r="K7" s="1">
        <v>0</v>
      </c>
      <c r="L7" s="1">
        <v>0</v>
      </c>
      <c r="M7" s="1">
        <v>0</v>
      </c>
    </row>
    <row r="8" spans="1:13">
      <c r="A8" s="1" t="s">
        <v>1236</v>
      </c>
      <c r="B8" s="1" t="s">
        <v>1315</v>
      </c>
      <c r="D8" s="1">
        <v>0</v>
      </c>
      <c r="E8" s="1">
        <v>0</v>
      </c>
      <c r="F8" s="1">
        <v>0</v>
      </c>
      <c r="G8" s="1">
        <v>0</v>
      </c>
      <c r="H8" s="1">
        <v>0</v>
      </c>
      <c r="I8" s="1">
        <v>0</v>
      </c>
      <c r="J8" s="1">
        <v>0</v>
      </c>
      <c r="K8" s="1">
        <v>0</v>
      </c>
      <c r="L8" s="1">
        <v>0</v>
      </c>
      <c r="M8" s="1">
        <v>0</v>
      </c>
    </row>
    <row r="9" spans="1:13">
      <c r="A9" s="1" t="s">
        <v>1238</v>
      </c>
      <c r="B9" s="1" t="s">
        <v>1316</v>
      </c>
      <c r="D9" s="1">
        <v>0</v>
      </c>
      <c r="E9" s="1">
        <v>0</v>
      </c>
      <c r="F9" s="1">
        <v>0</v>
      </c>
      <c r="G9" s="1">
        <v>0</v>
      </c>
      <c r="H9" s="1">
        <v>0</v>
      </c>
      <c r="I9" s="1">
        <v>0</v>
      </c>
      <c r="J9" s="1">
        <v>0</v>
      </c>
      <c r="K9" s="1">
        <v>0</v>
      </c>
      <c r="L9" s="1">
        <v>0</v>
      </c>
      <c r="M9" s="1">
        <v>0</v>
      </c>
    </row>
    <row r="10" spans="1:13">
      <c r="A10" s="1" t="s">
        <v>1240</v>
      </c>
      <c r="B10" s="1" t="s">
        <v>1317</v>
      </c>
      <c r="D10" s="1">
        <v>0</v>
      </c>
      <c r="E10" s="1">
        <v>0</v>
      </c>
      <c r="F10" s="1">
        <v>0</v>
      </c>
      <c r="G10" s="1">
        <v>0</v>
      </c>
      <c r="H10" s="1">
        <v>0</v>
      </c>
      <c r="I10" s="1">
        <v>0</v>
      </c>
      <c r="J10" s="1">
        <v>0</v>
      </c>
      <c r="K10" s="1">
        <v>0</v>
      </c>
      <c r="L10" s="1">
        <v>0</v>
      </c>
      <c r="M10" s="1">
        <v>0</v>
      </c>
    </row>
    <row r="11" spans="1:13">
      <c r="A11" s="1" t="s">
        <v>1242</v>
      </c>
      <c r="B11" s="1" t="s">
        <v>1318</v>
      </c>
      <c r="D11" s="1">
        <v>0</v>
      </c>
      <c r="E11" s="1">
        <v>0</v>
      </c>
      <c r="F11" s="1">
        <v>0</v>
      </c>
      <c r="G11" s="1">
        <v>0</v>
      </c>
      <c r="H11" s="1">
        <v>0</v>
      </c>
      <c r="I11" s="1">
        <v>0</v>
      </c>
      <c r="J11" s="1">
        <v>0</v>
      </c>
      <c r="K11" s="1">
        <v>0</v>
      </c>
      <c r="L11" s="1">
        <v>0</v>
      </c>
      <c r="M11" s="1">
        <v>0</v>
      </c>
    </row>
    <row r="12" spans="1:13">
      <c r="A12" s="1" t="s">
        <v>1244</v>
      </c>
      <c r="B12" s="1" t="s">
        <v>1319</v>
      </c>
      <c r="D12" s="1">
        <v>0</v>
      </c>
      <c r="E12" s="1">
        <v>0</v>
      </c>
      <c r="F12" s="1">
        <v>0</v>
      </c>
      <c r="G12" s="1">
        <v>0</v>
      </c>
      <c r="H12" s="1">
        <v>0</v>
      </c>
      <c r="I12" s="1">
        <v>0</v>
      </c>
      <c r="J12" s="1">
        <v>0</v>
      </c>
      <c r="K12" s="1">
        <v>0</v>
      </c>
      <c r="L12" s="1">
        <v>0</v>
      </c>
      <c r="M12" s="1">
        <v>0</v>
      </c>
    </row>
    <row r="13" spans="1:13">
      <c r="A13" s="1" t="s">
        <v>1246</v>
      </c>
      <c r="B13" s="1" t="s">
        <v>1320</v>
      </c>
      <c r="D13" s="1">
        <v>0</v>
      </c>
      <c r="E13" s="1">
        <v>0</v>
      </c>
      <c r="F13" s="1">
        <v>0</v>
      </c>
      <c r="G13" s="1">
        <v>0</v>
      </c>
      <c r="H13" s="1">
        <v>0</v>
      </c>
      <c r="I13" s="1">
        <v>0</v>
      </c>
      <c r="J13" s="1">
        <v>0</v>
      </c>
      <c r="K13" s="1">
        <v>0</v>
      </c>
      <c r="L13" s="1">
        <v>0</v>
      </c>
      <c r="M13" s="1">
        <v>0</v>
      </c>
    </row>
    <row r="14" spans="1:13">
      <c r="A14" s="1" t="s">
        <v>1248</v>
      </c>
      <c r="B14" s="1" t="s">
        <v>1321</v>
      </c>
      <c r="D14" s="1">
        <v>0</v>
      </c>
      <c r="E14" s="1">
        <v>0</v>
      </c>
      <c r="F14" s="1">
        <v>0</v>
      </c>
      <c r="G14" s="1">
        <v>0</v>
      </c>
      <c r="H14" s="1">
        <v>0</v>
      </c>
      <c r="I14" s="1">
        <v>0</v>
      </c>
      <c r="J14" s="1">
        <v>0</v>
      </c>
      <c r="K14" s="1">
        <v>0</v>
      </c>
      <c r="L14" s="1">
        <v>0</v>
      </c>
      <c r="M14" s="1">
        <v>0</v>
      </c>
    </row>
    <row r="15" spans="1:13">
      <c r="A15" s="1" t="s">
        <v>1250</v>
      </c>
      <c r="B15" s="1" t="s">
        <v>1322</v>
      </c>
      <c r="D15" s="1">
        <v>0</v>
      </c>
      <c r="E15" s="1">
        <v>0</v>
      </c>
      <c r="F15" s="1">
        <v>0</v>
      </c>
      <c r="G15" s="1">
        <v>0</v>
      </c>
      <c r="H15" s="1">
        <v>0</v>
      </c>
      <c r="I15" s="1">
        <v>0</v>
      </c>
      <c r="J15" s="1">
        <v>0</v>
      </c>
      <c r="K15" s="1">
        <v>0</v>
      </c>
      <c r="L15" s="1">
        <v>0</v>
      </c>
      <c r="M15" s="1">
        <v>0</v>
      </c>
    </row>
    <row r="16" spans="1:13">
      <c r="A16" s="1" t="s">
        <v>1253</v>
      </c>
      <c r="B16" s="1" t="s">
        <v>1323</v>
      </c>
      <c r="D16" s="1">
        <v>0</v>
      </c>
      <c r="E16" s="1">
        <v>0</v>
      </c>
      <c r="F16" s="1">
        <v>0</v>
      </c>
      <c r="G16" s="1">
        <v>0</v>
      </c>
      <c r="H16" s="1">
        <v>0</v>
      </c>
      <c r="I16" s="1">
        <v>0</v>
      </c>
      <c r="J16" s="1">
        <v>0</v>
      </c>
      <c r="K16" s="1">
        <v>0</v>
      </c>
      <c r="L16" s="1">
        <v>0</v>
      </c>
      <c r="M16" s="1">
        <v>0</v>
      </c>
    </row>
    <row r="17" spans="1:13">
      <c r="A17" s="1" t="s">
        <v>1324</v>
      </c>
      <c r="B17" s="1" t="s">
        <v>1325</v>
      </c>
      <c r="D17" s="1">
        <v>0</v>
      </c>
      <c r="E17" s="1">
        <v>0</v>
      </c>
      <c r="F17" s="1">
        <v>0</v>
      </c>
      <c r="G17" s="1">
        <v>0</v>
      </c>
      <c r="H17" s="1">
        <v>0</v>
      </c>
      <c r="I17" s="1">
        <v>0</v>
      </c>
      <c r="J17" s="1">
        <v>0</v>
      </c>
      <c r="K17" s="1">
        <v>0</v>
      </c>
      <c r="L17" s="1">
        <v>0</v>
      </c>
      <c r="M17" s="1">
        <v>0</v>
      </c>
    </row>
    <row r="18" spans="1:13">
      <c r="A18" s="1" t="s">
        <v>1257</v>
      </c>
      <c r="B18" s="1" t="s">
        <v>1326</v>
      </c>
      <c r="D18" s="1">
        <v>0</v>
      </c>
      <c r="E18" s="1">
        <v>0</v>
      </c>
      <c r="F18" s="1">
        <v>0</v>
      </c>
      <c r="G18" s="1">
        <v>0</v>
      </c>
      <c r="H18" s="1">
        <v>0</v>
      </c>
      <c r="I18" s="1">
        <v>0</v>
      </c>
      <c r="J18" s="1">
        <v>0</v>
      </c>
      <c r="K18" s="1">
        <v>0</v>
      </c>
      <c r="L18" s="1">
        <v>0</v>
      </c>
      <c r="M18" s="1">
        <v>0</v>
      </c>
    </row>
    <row r="19" spans="1:13">
      <c r="A19" s="1" t="s">
        <v>1259</v>
      </c>
      <c r="B19" s="1" t="s">
        <v>1327</v>
      </c>
      <c r="D19" s="1">
        <v>0</v>
      </c>
      <c r="E19" s="1">
        <v>0</v>
      </c>
      <c r="F19" s="1">
        <v>0</v>
      </c>
      <c r="G19" s="1">
        <v>0</v>
      </c>
      <c r="H19" s="1">
        <v>0</v>
      </c>
      <c r="I19" s="1">
        <v>0</v>
      </c>
      <c r="J19" s="1">
        <v>0</v>
      </c>
      <c r="K19" s="1">
        <v>0</v>
      </c>
      <c r="L19" s="1">
        <v>0</v>
      </c>
      <c r="M19" s="1">
        <v>0</v>
      </c>
    </row>
    <row r="20" spans="1:13">
      <c r="A20" s="1" t="s">
        <v>1261</v>
      </c>
      <c r="B20" s="1" t="s">
        <v>1328</v>
      </c>
      <c r="D20" s="1">
        <v>0</v>
      </c>
      <c r="E20" s="1">
        <v>0</v>
      </c>
      <c r="F20" s="1">
        <v>0</v>
      </c>
      <c r="G20" s="1">
        <v>0</v>
      </c>
      <c r="H20" s="1">
        <v>0</v>
      </c>
      <c r="I20" s="1">
        <v>0</v>
      </c>
      <c r="J20" s="1">
        <v>0</v>
      </c>
      <c r="K20" s="1">
        <v>0</v>
      </c>
      <c r="L20" s="1">
        <v>0</v>
      </c>
      <c r="M20" s="1">
        <v>0</v>
      </c>
    </row>
    <row r="21" spans="1:13">
      <c r="A21" s="1" t="s">
        <v>1263</v>
      </c>
      <c r="B21" s="1" t="s">
        <v>1329</v>
      </c>
      <c r="D21" s="1">
        <v>0</v>
      </c>
      <c r="E21" s="1">
        <v>0</v>
      </c>
      <c r="F21" s="1">
        <v>0</v>
      </c>
      <c r="G21" s="1">
        <v>0</v>
      </c>
      <c r="H21" s="1">
        <v>0</v>
      </c>
      <c r="I21" s="1">
        <v>0</v>
      </c>
      <c r="J21" s="1">
        <v>0</v>
      </c>
      <c r="K21" s="1">
        <v>0</v>
      </c>
      <c r="L21" s="1">
        <v>0</v>
      </c>
      <c r="M21" s="1">
        <v>0</v>
      </c>
    </row>
    <row r="22" spans="1:13">
      <c r="A22" s="1" t="s">
        <v>1266</v>
      </c>
      <c r="B22" s="1" t="s">
        <v>1330</v>
      </c>
      <c r="D22" s="1">
        <v>0</v>
      </c>
      <c r="E22" s="1">
        <v>0</v>
      </c>
      <c r="F22" s="1">
        <v>0</v>
      </c>
      <c r="G22" s="1">
        <v>0</v>
      </c>
      <c r="H22" s="1">
        <v>0</v>
      </c>
      <c r="I22" s="1">
        <v>0</v>
      </c>
      <c r="J22" s="1">
        <v>0</v>
      </c>
      <c r="K22" s="1">
        <v>0</v>
      </c>
      <c r="L22" s="1">
        <v>0</v>
      </c>
      <c r="M22" s="1">
        <v>0</v>
      </c>
    </row>
    <row r="23" spans="1:13">
      <c r="A23" s="1" t="s">
        <v>1268</v>
      </c>
      <c r="B23" s="1" t="s">
        <v>1331</v>
      </c>
      <c r="D23" s="1">
        <v>0</v>
      </c>
      <c r="E23" s="1">
        <v>0</v>
      </c>
      <c r="F23" s="1">
        <v>0</v>
      </c>
      <c r="G23" s="1">
        <v>0</v>
      </c>
      <c r="H23" s="1">
        <v>0</v>
      </c>
      <c r="I23" s="1">
        <v>0</v>
      </c>
      <c r="J23" s="1">
        <v>0</v>
      </c>
      <c r="K23" s="1">
        <v>0</v>
      </c>
      <c r="L23" s="1">
        <v>0</v>
      </c>
      <c r="M23" s="1">
        <v>0</v>
      </c>
    </row>
    <row r="24" spans="1:13">
      <c r="A24" s="1" t="s">
        <v>1270</v>
      </c>
      <c r="B24" s="1" t="s">
        <v>1332</v>
      </c>
      <c r="D24" s="1">
        <v>0</v>
      </c>
      <c r="E24" s="1">
        <v>0</v>
      </c>
      <c r="F24" s="1">
        <v>0</v>
      </c>
      <c r="G24" s="1">
        <v>0</v>
      </c>
      <c r="H24" s="1">
        <v>0</v>
      </c>
      <c r="I24" s="1">
        <v>0</v>
      </c>
      <c r="J24" s="1">
        <v>0</v>
      </c>
      <c r="K24" s="1">
        <v>0</v>
      </c>
      <c r="L24" s="1">
        <v>0</v>
      </c>
      <c r="M24" s="1">
        <v>0</v>
      </c>
    </row>
    <row r="25" spans="1:13">
      <c r="A25" s="1" t="s">
        <v>1272</v>
      </c>
      <c r="B25" s="1" t="s">
        <v>1333</v>
      </c>
      <c r="D25" s="1">
        <v>0</v>
      </c>
      <c r="E25" s="1">
        <v>0</v>
      </c>
      <c r="F25" s="1">
        <v>0</v>
      </c>
      <c r="G25" s="1">
        <v>0</v>
      </c>
      <c r="H25" s="1">
        <v>0</v>
      </c>
      <c r="I25" s="1">
        <v>0</v>
      </c>
      <c r="J25" s="1">
        <v>0</v>
      </c>
      <c r="K25" s="1">
        <v>0</v>
      </c>
      <c r="L25" s="1">
        <v>0</v>
      </c>
      <c r="M25" s="1">
        <v>0</v>
      </c>
    </row>
    <row r="26" spans="1:13">
      <c r="A26" s="1" t="s">
        <v>1274</v>
      </c>
      <c r="B26" s="1" t="s">
        <v>1334</v>
      </c>
      <c r="D26" s="1">
        <v>0</v>
      </c>
      <c r="E26" s="1">
        <v>0</v>
      </c>
      <c r="F26" s="1">
        <v>0</v>
      </c>
      <c r="G26" s="1">
        <v>0</v>
      </c>
      <c r="H26" s="1">
        <v>0</v>
      </c>
      <c r="I26" s="1">
        <v>0</v>
      </c>
      <c r="J26" s="1">
        <v>0</v>
      </c>
      <c r="K26" s="1">
        <v>0</v>
      </c>
      <c r="L26" s="1">
        <v>0</v>
      </c>
      <c r="M26" s="1">
        <v>0</v>
      </c>
    </row>
    <row r="27" spans="1:13">
      <c r="A27" s="1" t="s">
        <v>1276</v>
      </c>
      <c r="B27" s="1" t="s">
        <v>1335</v>
      </c>
      <c r="D27" s="1">
        <v>0</v>
      </c>
      <c r="E27" s="1">
        <v>0</v>
      </c>
      <c r="F27" s="1">
        <v>0</v>
      </c>
      <c r="G27" s="1">
        <v>0</v>
      </c>
      <c r="H27" s="1">
        <v>0</v>
      </c>
      <c r="I27" s="1">
        <v>0</v>
      </c>
      <c r="J27" s="1">
        <v>0</v>
      </c>
      <c r="K27" s="1">
        <v>0</v>
      </c>
      <c r="L27" s="1">
        <v>0</v>
      </c>
      <c r="M27" s="1">
        <v>0</v>
      </c>
    </row>
    <row r="28" spans="1:13">
      <c r="A28" s="1" t="s">
        <v>1278</v>
      </c>
      <c r="B28" s="1" t="s">
        <v>1336</v>
      </c>
      <c r="D28" s="1">
        <v>0</v>
      </c>
      <c r="E28" s="1">
        <v>0</v>
      </c>
      <c r="F28" s="1">
        <v>0</v>
      </c>
      <c r="G28" s="1">
        <v>0</v>
      </c>
      <c r="H28" s="1">
        <v>0</v>
      </c>
      <c r="I28" s="1">
        <v>0</v>
      </c>
      <c r="J28" s="1">
        <v>0</v>
      </c>
      <c r="K28" s="1">
        <v>0</v>
      </c>
      <c r="L28" s="1">
        <v>0</v>
      </c>
      <c r="M28" s="1">
        <v>0</v>
      </c>
    </row>
    <row r="29" spans="1:13">
      <c r="A29" s="1" t="s">
        <v>1280</v>
      </c>
      <c r="B29" s="1" t="s">
        <v>1337</v>
      </c>
      <c r="D29" s="1">
        <v>0</v>
      </c>
      <c r="E29" s="1">
        <v>0</v>
      </c>
      <c r="F29" s="1">
        <v>0</v>
      </c>
      <c r="G29" s="1">
        <v>0</v>
      </c>
      <c r="H29" s="1">
        <v>0</v>
      </c>
      <c r="I29" s="1">
        <v>0</v>
      </c>
      <c r="J29" s="1">
        <v>0</v>
      </c>
      <c r="K29" s="1">
        <v>0</v>
      </c>
      <c r="L29" s="1">
        <v>0</v>
      </c>
      <c r="M29" s="1">
        <v>0</v>
      </c>
    </row>
    <row r="30" spans="1:13">
      <c r="A30" s="1" t="s">
        <v>1282</v>
      </c>
      <c r="B30" s="1" t="s">
        <v>1338</v>
      </c>
      <c r="D30" s="1">
        <v>0</v>
      </c>
      <c r="E30" s="1">
        <v>0</v>
      </c>
      <c r="F30" s="1">
        <v>0</v>
      </c>
      <c r="G30" s="1">
        <v>0</v>
      </c>
      <c r="H30" s="1">
        <v>0</v>
      </c>
      <c r="I30" s="1">
        <v>0</v>
      </c>
      <c r="J30" s="1">
        <v>0</v>
      </c>
      <c r="K30" s="1">
        <v>0</v>
      </c>
      <c r="L30" s="1">
        <v>0</v>
      </c>
      <c r="M30" s="1">
        <v>0</v>
      </c>
    </row>
    <row r="31" spans="1:13">
      <c r="A31" s="1" t="s">
        <v>1284</v>
      </c>
      <c r="B31" s="1" t="s">
        <v>1339</v>
      </c>
      <c r="D31" s="1">
        <v>0</v>
      </c>
      <c r="E31" s="1">
        <v>0</v>
      </c>
      <c r="F31" s="1">
        <v>0</v>
      </c>
      <c r="G31" s="1">
        <v>0</v>
      </c>
      <c r="H31" s="1">
        <v>0</v>
      </c>
      <c r="I31" s="1">
        <v>0</v>
      </c>
      <c r="J31" s="1">
        <v>0</v>
      </c>
      <c r="K31" s="1">
        <v>0</v>
      </c>
      <c r="L31" s="1">
        <v>0</v>
      </c>
      <c r="M31" s="1">
        <v>0</v>
      </c>
    </row>
    <row r="32" spans="1:13">
      <c r="A32" s="1" t="s">
        <v>1286</v>
      </c>
      <c r="B32" s="1" t="s">
        <v>1340</v>
      </c>
      <c r="D32" s="1">
        <v>0</v>
      </c>
      <c r="E32" s="1">
        <v>0</v>
      </c>
      <c r="F32" s="1">
        <v>0</v>
      </c>
      <c r="G32" s="1">
        <v>0</v>
      </c>
      <c r="H32" s="1">
        <v>0</v>
      </c>
      <c r="I32" s="1">
        <v>0</v>
      </c>
      <c r="J32" s="1">
        <v>0</v>
      </c>
      <c r="K32" s="1">
        <v>0</v>
      </c>
      <c r="L32" s="1">
        <v>0</v>
      </c>
      <c r="M32" s="1">
        <v>0</v>
      </c>
    </row>
    <row r="33" spans="1:13">
      <c r="A33" s="1" t="s">
        <v>1289</v>
      </c>
      <c r="B33" s="1" t="s">
        <v>1341</v>
      </c>
      <c r="D33" s="1">
        <v>0</v>
      </c>
      <c r="E33" s="1">
        <v>0</v>
      </c>
      <c r="F33" s="1">
        <v>0</v>
      </c>
      <c r="G33" s="1">
        <v>0</v>
      </c>
      <c r="H33" s="1">
        <v>0</v>
      </c>
      <c r="I33" s="1">
        <v>0</v>
      </c>
      <c r="J33" s="1">
        <v>0</v>
      </c>
      <c r="K33" s="1">
        <v>0</v>
      </c>
      <c r="L33" s="1">
        <v>0</v>
      </c>
      <c r="M33" s="1">
        <v>0</v>
      </c>
    </row>
    <row r="34" spans="1:13">
      <c r="A34" s="1" t="s">
        <v>1291</v>
      </c>
      <c r="B34" s="1" t="s">
        <v>1342</v>
      </c>
      <c r="D34" s="1">
        <v>0</v>
      </c>
      <c r="E34" s="1">
        <v>0</v>
      </c>
      <c r="F34" s="1">
        <v>0</v>
      </c>
      <c r="G34" s="1">
        <v>0</v>
      </c>
      <c r="H34" s="1">
        <v>0</v>
      </c>
      <c r="I34" s="1">
        <v>0</v>
      </c>
      <c r="J34" s="1">
        <v>0</v>
      </c>
      <c r="K34" s="1">
        <v>0</v>
      </c>
      <c r="L34" s="1">
        <v>0</v>
      </c>
      <c r="M34" s="1">
        <v>0</v>
      </c>
    </row>
    <row r="35" spans="1:13">
      <c r="A35" s="1" t="s">
        <v>1293</v>
      </c>
      <c r="B35" s="1" t="s">
        <v>1343</v>
      </c>
      <c r="D35" s="1">
        <v>0</v>
      </c>
      <c r="E35" s="1">
        <v>0</v>
      </c>
      <c r="F35" s="1">
        <v>0</v>
      </c>
      <c r="G35" s="1">
        <v>0</v>
      </c>
      <c r="H35" s="1">
        <v>0</v>
      </c>
      <c r="I35" s="1">
        <v>0</v>
      </c>
      <c r="J35" s="1">
        <v>0</v>
      </c>
      <c r="K35" s="1">
        <v>0</v>
      </c>
      <c r="L35" s="1">
        <v>0</v>
      </c>
      <c r="M35" s="1">
        <v>0</v>
      </c>
    </row>
    <row r="36" spans="1:13">
      <c r="A36" s="1" t="s">
        <v>1295</v>
      </c>
      <c r="B36" s="1" t="s">
        <v>1344</v>
      </c>
      <c r="D36" s="1">
        <v>0</v>
      </c>
      <c r="E36" s="1">
        <v>0</v>
      </c>
      <c r="F36" s="1">
        <v>0</v>
      </c>
      <c r="G36" s="1">
        <v>0</v>
      </c>
      <c r="H36" s="1">
        <v>0</v>
      </c>
      <c r="I36" s="1">
        <v>0</v>
      </c>
      <c r="J36" s="1">
        <v>0</v>
      </c>
      <c r="K36" s="1">
        <v>0</v>
      </c>
      <c r="L36" s="1">
        <v>0</v>
      </c>
      <c r="M36" s="1">
        <v>0</v>
      </c>
    </row>
    <row r="37" spans="1:13">
      <c r="A37" s="1" t="s">
        <v>1297</v>
      </c>
      <c r="B37" s="1" t="s">
        <v>1345</v>
      </c>
      <c r="D37" s="1">
        <v>0</v>
      </c>
      <c r="E37" s="1">
        <v>0</v>
      </c>
      <c r="F37" s="1">
        <v>0</v>
      </c>
      <c r="G37" s="1">
        <v>0</v>
      </c>
      <c r="H37" s="1">
        <v>0</v>
      </c>
      <c r="I37" s="1">
        <v>0</v>
      </c>
      <c r="J37" s="1">
        <v>0</v>
      </c>
      <c r="K37" s="1">
        <v>0</v>
      </c>
      <c r="L37" s="1">
        <v>0</v>
      </c>
      <c r="M37" s="1">
        <v>0</v>
      </c>
    </row>
    <row r="38" spans="1:13">
      <c r="A38" s="1" t="s">
        <v>1299</v>
      </c>
      <c r="B38" s="1" t="s">
        <v>1346</v>
      </c>
      <c r="D38" s="1">
        <v>0</v>
      </c>
      <c r="E38" s="1">
        <v>0</v>
      </c>
      <c r="F38" s="1">
        <v>0</v>
      </c>
      <c r="G38" s="1">
        <v>0</v>
      </c>
      <c r="H38" s="1">
        <v>0</v>
      </c>
      <c r="I38" s="1">
        <v>0</v>
      </c>
      <c r="J38" s="1">
        <v>0</v>
      </c>
      <c r="K38" s="1">
        <v>0</v>
      </c>
      <c r="L38" s="1">
        <v>0</v>
      </c>
      <c r="M38" s="1">
        <v>0</v>
      </c>
    </row>
    <row r="39" spans="1:13">
      <c r="A39" s="1" t="s">
        <v>1302</v>
      </c>
      <c r="B39" s="1" t="s">
        <v>1347</v>
      </c>
      <c r="D39" s="1">
        <v>0</v>
      </c>
      <c r="E39" s="1">
        <v>0</v>
      </c>
      <c r="F39" s="1">
        <v>0</v>
      </c>
      <c r="G39" s="1">
        <v>0</v>
      </c>
      <c r="H39" s="1">
        <v>0</v>
      </c>
      <c r="I39" s="1">
        <v>0</v>
      </c>
      <c r="J39" s="1">
        <v>0</v>
      </c>
      <c r="K39" s="1">
        <v>0</v>
      </c>
      <c r="L39" s="1">
        <v>0</v>
      </c>
      <c r="M39" s="1">
        <v>0</v>
      </c>
    </row>
    <row r="40" spans="1:13">
      <c r="A40" s="1" t="s">
        <v>1224</v>
      </c>
      <c r="B40" s="1" t="s">
        <v>1348</v>
      </c>
      <c r="C40" s="499"/>
      <c r="D40" s="1">
        <v>0</v>
      </c>
      <c r="E40" s="1">
        <v>0</v>
      </c>
      <c r="F40" s="1">
        <v>0</v>
      </c>
      <c r="G40" s="1">
        <v>0</v>
      </c>
      <c r="H40" s="1">
        <v>0</v>
      </c>
      <c r="I40" s="1">
        <v>0</v>
      </c>
      <c r="J40" s="1">
        <v>0</v>
      </c>
      <c r="K40" s="1">
        <v>0</v>
      </c>
      <c r="L40" s="1">
        <v>0</v>
      </c>
      <c r="M40" s="1">
        <v>0</v>
      </c>
    </row>
    <row r="41" spans="1:13">
      <c r="A41" s="1" t="s">
        <v>1226</v>
      </c>
      <c r="B41" s="1" t="s">
        <v>1349</v>
      </c>
      <c r="D41" s="1">
        <v>0</v>
      </c>
      <c r="E41" s="1">
        <v>0</v>
      </c>
      <c r="F41" s="1">
        <v>0</v>
      </c>
      <c r="G41" s="1">
        <v>0</v>
      </c>
      <c r="H41" s="1">
        <v>0</v>
      </c>
      <c r="I41" s="1">
        <v>0</v>
      </c>
      <c r="J41" s="1">
        <v>0</v>
      </c>
      <c r="K41" s="1">
        <v>0</v>
      </c>
      <c r="L41" s="1">
        <v>0</v>
      </c>
      <c r="M41" s="1">
        <v>0</v>
      </c>
    </row>
    <row r="42" spans="1:13">
      <c r="A42" s="1" t="s">
        <v>1228</v>
      </c>
      <c r="B42" s="1" t="s">
        <v>1350</v>
      </c>
      <c r="D42" s="1">
        <v>0</v>
      </c>
      <c r="E42" s="1">
        <v>0</v>
      </c>
      <c r="F42" s="1">
        <v>0</v>
      </c>
      <c r="G42" s="1">
        <v>0</v>
      </c>
      <c r="H42" s="1">
        <v>0</v>
      </c>
      <c r="I42" s="1">
        <v>0</v>
      </c>
      <c r="J42" s="1">
        <v>0</v>
      </c>
      <c r="K42" s="1">
        <v>0</v>
      </c>
      <c r="L42" s="1">
        <v>0</v>
      </c>
      <c r="M42" s="1">
        <v>0</v>
      </c>
    </row>
    <row r="43" spans="1:13">
      <c r="A43" s="1" t="s">
        <v>1230</v>
      </c>
      <c r="B43" s="1" t="s">
        <v>1351</v>
      </c>
      <c r="D43" s="1">
        <v>0</v>
      </c>
      <c r="E43" s="1">
        <v>0</v>
      </c>
      <c r="F43" s="1">
        <v>0</v>
      </c>
      <c r="G43" s="1">
        <v>0</v>
      </c>
      <c r="H43" s="1">
        <v>0</v>
      </c>
      <c r="I43" s="1">
        <v>0</v>
      </c>
      <c r="J43" s="1">
        <v>0</v>
      </c>
      <c r="K43" s="1">
        <v>0</v>
      </c>
      <c r="L43" s="1">
        <v>0</v>
      </c>
      <c r="M43" s="1">
        <v>0</v>
      </c>
    </row>
    <row r="44" spans="1:13">
      <c r="A44" s="1" t="s">
        <v>1232</v>
      </c>
      <c r="B44" s="1" t="s">
        <v>1352</v>
      </c>
      <c r="D44" s="1">
        <v>0</v>
      </c>
      <c r="E44" s="1">
        <v>0</v>
      </c>
      <c r="F44" s="1">
        <v>0</v>
      </c>
      <c r="G44" s="1">
        <v>0</v>
      </c>
      <c r="H44" s="1">
        <v>0</v>
      </c>
      <c r="I44" s="1">
        <v>0</v>
      </c>
      <c r="J44" s="1">
        <v>0</v>
      </c>
      <c r="K44" s="1">
        <v>0</v>
      </c>
      <c r="L44" s="1">
        <v>0</v>
      </c>
      <c r="M44" s="1">
        <v>0</v>
      </c>
    </row>
    <row r="45" spans="1:13">
      <c r="A45" s="1" t="s">
        <v>1234</v>
      </c>
      <c r="B45" s="1" t="s">
        <v>1353</v>
      </c>
      <c r="D45" s="1">
        <v>0</v>
      </c>
      <c r="E45" s="1">
        <v>0</v>
      </c>
      <c r="F45" s="1">
        <v>0</v>
      </c>
      <c r="G45" s="1">
        <v>0</v>
      </c>
      <c r="H45" s="1">
        <v>0</v>
      </c>
      <c r="I45" s="1">
        <v>0</v>
      </c>
      <c r="J45" s="1">
        <v>0</v>
      </c>
      <c r="K45" s="1">
        <v>0</v>
      </c>
      <c r="L45" s="1">
        <v>0</v>
      </c>
      <c r="M45" s="1">
        <v>0</v>
      </c>
    </row>
    <row r="46" spans="1:13">
      <c r="A46" s="1" t="s">
        <v>1236</v>
      </c>
      <c r="B46" s="1" t="s">
        <v>1354</v>
      </c>
      <c r="D46" s="1">
        <v>0</v>
      </c>
      <c r="E46" s="1">
        <v>0</v>
      </c>
      <c r="F46" s="1">
        <v>0</v>
      </c>
      <c r="G46" s="1">
        <v>0</v>
      </c>
      <c r="H46" s="1">
        <v>0</v>
      </c>
      <c r="I46" s="1">
        <v>0</v>
      </c>
      <c r="J46" s="1">
        <v>0</v>
      </c>
      <c r="K46" s="1">
        <v>0</v>
      </c>
      <c r="L46" s="1">
        <v>0</v>
      </c>
      <c r="M46" s="1">
        <v>0</v>
      </c>
    </row>
    <row r="47" spans="1:13">
      <c r="A47" s="1" t="s">
        <v>1238</v>
      </c>
      <c r="B47" s="1" t="s">
        <v>1355</v>
      </c>
      <c r="D47" s="1">
        <v>0</v>
      </c>
      <c r="E47" s="1">
        <v>0</v>
      </c>
      <c r="F47" s="1">
        <v>0</v>
      </c>
      <c r="G47" s="1">
        <v>0</v>
      </c>
      <c r="H47" s="1">
        <v>0</v>
      </c>
      <c r="I47" s="1">
        <v>0</v>
      </c>
      <c r="J47" s="1">
        <v>0</v>
      </c>
      <c r="K47" s="1">
        <v>0</v>
      </c>
      <c r="L47" s="1">
        <v>0</v>
      </c>
      <c r="M47" s="1">
        <v>0</v>
      </c>
    </row>
    <row r="48" spans="1:13">
      <c r="A48" s="1" t="s">
        <v>1240</v>
      </c>
      <c r="B48" s="1" t="s">
        <v>1356</v>
      </c>
      <c r="D48" s="1">
        <v>0</v>
      </c>
      <c r="E48" s="1">
        <v>0</v>
      </c>
      <c r="F48" s="1">
        <v>0</v>
      </c>
      <c r="G48" s="1">
        <v>0</v>
      </c>
      <c r="H48" s="1">
        <v>0</v>
      </c>
      <c r="I48" s="1">
        <v>0</v>
      </c>
      <c r="J48" s="1">
        <v>0</v>
      </c>
      <c r="K48" s="1">
        <v>0</v>
      </c>
      <c r="L48" s="1">
        <v>0</v>
      </c>
      <c r="M48" s="1">
        <v>0</v>
      </c>
    </row>
    <row r="49" spans="1:13">
      <c r="A49" s="1" t="s">
        <v>1242</v>
      </c>
      <c r="B49" s="1" t="s">
        <v>1357</v>
      </c>
      <c r="D49" s="1">
        <v>0</v>
      </c>
      <c r="E49" s="1">
        <v>0</v>
      </c>
      <c r="F49" s="1">
        <v>0</v>
      </c>
      <c r="G49" s="1">
        <v>0</v>
      </c>
      <c r="H49" s="1">
        <v>0</v>
      </c>
      <c r="I49" s="1">
        <v>0</v>
      </c>
      <c r="J49" s="1">
        <v>0</v>
      </c>
      <c r="K49" s="1">
        <v>0</v>
      </c>
      <c r="L49" s="1">
        <v>0</v>
      </c>
      <c r="M49" s="1">
        <v>0</v>
      </c>
    </row>
    <row r="50" spans="1:13">
      <c r="A50" s="1" t="s">
        <v>1244</v>
      </c>
      <c r="B50" s="1" t="s">
        <v>1358</v>
      </c>
      <c r="D50" s="1">
        <v>0</v>
      </c>
      <c r="E50" s="1">
        <v>0</v>
      </c>
      <c r="F50" s="1">
        <v>0</v>
      </c>
      <c r="G50" s="1">
        <v>0</v>
      </c>
      <c r="H50" s="1">
        <v>0</v>
      </c>
      <c r="I50" s="1">
        <v>0</v>
      </c>
      <c r="J50" s="1">
        <v>0</v>
      </c>
      <c r="K50" s="1">
        <v>0</v>
      </c>
      <c r="L50" s="1">
        <v>0</v>
      </c>
      <c r="M50" s="1">
        <v>0</v>
      </c>
    </row>
    <row r="51" spans="1:13">
      <c r="A51" s="1" t="s">
        <v>1246</v>
      </c>
      <c r="B51" s="1" t="s">
        <v>1359</v>
      </c>
      <c r="D51" s="1">
        <v>0</v>
      </c>
      <c r="E51" s="1">
        <v>0</v>
      </c>
      <c r="F51" s="1">
        <v>0</v>
      </c>
      <c r="G51" s="1">
        <v>0</v>
      </c>
      <c r="H51" s="1">
        <v>0</v>
      </c>
      <c r="I51" s="1">
        <v>0</v>
      </c>
      <c r="J51" s="1">
        <v>0</v>
      </c>
      <c r="K51" s="1">
        <v>0</v>
      </c>
      <c r="L51" s="1">
        <v>0</v>
      </c>
      <c r="M51" s="1">
        <v>0</v>
      </c>
    </row>
    <row r="52" spans="1:13">
      <c r="A52" s="1" t="s">
        <v>1248</v>
      </c>
      <c r="B52" s="1" t="s">
        <v>1360</v>
      </c>
      <c r="D52" s="1">
        <v>0</v>
      </c>
      <c r="E52" s="1">
        <v>0</v>
      </c>
      <c r="F52" s="1">
        <v>0</v>
      </c>
      <c r="G52" s="1">
        <v>0</v>
      </c>
      <c r="H52" s="1">
        <v>0</v>
      </c>
      <c r="I52" s="1">
        <v>0</v>
      </c>
      <c r="J52" s="1">
        <v>0</v>
      </c>
      <c r="K52" s="1">
        <v>0</v>
      </c>
      <c r="L52" s="1">
        <v>0</v>
      </c>
      <c r="M52" s="1">
        <v>0</v>
      </c>
    </row>
    <row r="53" spans="1:13">
      <c r="A53" s="1" t="s">
        <v>1250</v>
      </c>
      <c r="B53" s="1" t="s">
        <v>1361</v>
      </c>
      <c r="D53" s="1">
        <v>0</v>
      </c>
      <c r="E53" s="1">
        <v>0</v>
      </c>
      <c r="F53" s="1">
        <v>0</v>
      </c>
      <c r="G53" s="1">
        <v>0</v>
      </c>
      <c r="H53" s="1">
        <v>0</v>
      </c>
      <c r="I53" s="1">
        <v>0</v>
      </c>
      <c r="J53" s="1">
        <v>0</v>
      </c>
      <c r="K53" s="1">
        <v>0</v>
      </c>
      <c r="L53" s="1">
        <v>0</v>
      </c>
      <c r="M53" s="1">
        <v>0</v>
      </c>
    </row>
    <row r="54" spans="1:13">
      <c r="A54" s="1" t="s">
        <v>1253</v>
      </c>
      <c r="B54" s="1" t="s">
        <v>1362</v>
      </c>
      <c r="D54" s="1">
        <v>0</v>
      </c>
      <c r="E54" s="1">
        <v>0</v>
      </c>
      <c r="F54" s="1">
        <v>0</v>
      </c>
      <c r="G54" s="1">
        <v>0</v>
      </c>
      <c r="H54" s="1">
        <v>0</v>
      </c>
      <c r="I54" s="1">
        <v>0</v>
      </c>
      <c r="J54" s="1">
        <v>0</v>
      </c>
      <c r="K54" s="1">
        <v>0</v>
      </c>
      <c r="L54" s="1">
        <v>0</v>
      </c>
      <c r="M54" s="1">
        <v>0</v>
      </c>
    </row>
    <row r="55" spans="1:13">
      <c r="A55" s="1" t="s">
        <v>1324</v>
      </c>
      <c r="B55" s="1" t="s">
        <v>1363</v>
      </c>
      <c r="D55" s="1">
        <v>0</v>
      </c>
      <c r="E55" s="1">
        <v>0</v>
      </c>
      <c r="F55" s="1">
        <v>0</v>
      </c>
      <c r="G55" s="1">
        <v>0</v>
      </c>
      <c r="H55" s="1">
        <v>0</v>
      </c>
      <c r="I55" s="1">
        <v>0</v>
      </c>
      <c r="J55" s="1">
        <v>0</v>
      </c>
      <c r="K55" s="1">
        <v>0</v>
      </c>
      <c r="L55" s="1">
        <v>0</v>
      </c>
      <c r="M55" s="1">
        <v>0</v>
      </c>
    </row>
    <row r="56" spans="1:13">
      <c r="A56" s="1" t="s">
        <v>1257</v>
      </c>
      <c r="B56" s="1" t="s">
        <v>1364</v>
      </c>
      <c r="D56" s="1">
        <v>0</v>
      </c>
      <c r="E56" s="1">
        <v>0</v>
      </c>
      <c r="F56" s="1">
        <v>0</v>
      </c>
      <c r="G56" s="1">
        <v>0</v>
      </c>
      <c r="H56" s="1">
        <v>0</v>
      </c>
      <c r="I56" s="1">
        <v>0</v>
      </c>
      <c r="J56" s="1">
        <v>0</v>
      </c>
      <c r="K56" s="1">
        <v>0</v>
      </c>
      <c r="L56" s="1">
        <v>0</v>
      </c>
      <c r="M56" s="1">
        <v>0</v>
      </c>
    </row>
    <row r="57" spans="1:13">
      <c r="A57" s="1" t="s">
        <v>1259</v>
      </c>
      <c r="B57" s="1" t="s">
        <v>1365</v>
      </c>
      <c r="D57" s="1">
        <v>0</v>
      </c>
      <c r="E57" s="1">
        <v>0</v>
      </c>
      <c r="F57" s="1">
        <v>0</v>
      </c>
      <c r="G57" s="1">
        <v>0</v>
      </c>
      <c r="H57" s="1">
        <v>0</v>
      </c>
      <c r="I57" s="1">
        <v>0</v>
      </c>
      <c r="J57" s="1">
        <v>0</v>
      </c>
      <c r="K57" s="1">
        <v>0</v>
      </c>
      <c r="L57" s="1">
        <v>0</v>
      </c>
      <c r="M57" s="1">
        <v>0</v>
      </c>
    </row>
    <row r="58" spans="1:13">
      <c r="A58" s="1" t="s">
        <v>1261</v>
      </c>
      <c r="B58" s="1" t="s">
        <v>1366</v>
      </c>
      <c r="D58" s="1">
        <v>0</v>
      </c>
      <c r="E58" s="1">
        <v>0</v>
      </c>
      <c r="F58" s="1">
        <v>0</v>
      </c>
      <c r="G58" s="1">
        <v>0</v>
      </c>
      <c r="H58" s="1">
        <v>0</v>
      </c>
      <c r="I58" s="1">
        <v>0</v>
      </c>
      <c r="J58" s="1">
        <v>0</v>
      </c>
      <c r="K58" s="1">
        <v>0</v>
      </c>
      <c r="L58" s="1">
        <v>0</v>
      </c>
      <c r="M58" s="1">
        <v>0</v>
      </c>
    </row>
    <row r="59" spans="1:13">
      <c r="A59" s="1" t="s">
        <v>1263</v>
      </c>
      <c r="B59" s="1" t="s">
        <v>1367</v>
      </c>
      <c r="D59" s="1">
        <v>0</v>
      </c>
      <c r="E59" s="1">
        <v>0</v>
      </c>
      <c r="F59" s="1">
        <v>0</v>
      </c>
      <c r="G59" s="1">
        <v>0</v>
      </c>
      <c r="H59" s="1">
        <v>0</v>
      </c>
      <c r="I59" s="1">
        <v>0</v>
      </c>
      <c r="J59" s="1">
        <v>0</v>
      </c>
      <c r="K59" s="1">
        <v>0</v>
      </c>
      <c r="L59" s="1">
        <v>0</v>
      </c>
      <c r="M59" s="1">
        <v>0</v>
      </c>
    </row>
    <row r="60" spans="1:13">
      <c r="A60" s="1" t="s">
        <v>1266</v>
      </c>
      <c r="B60" s="1" t="s">
        <v>1368</v>
      </c>
      <c r="D60" s="1">
        <v>0</v>
      </c>
      <c r="E60" s="1">
        <v>0</v>
      </c>
      <c r="F60" s="1">
        <v>0</v>
      </c>
      <c r="G60" s="1">
        <v>0</v>
      </c>
      <c r="H60" s="1">
        <v>0</v>
      </c>
      <c r="I60" s="1">
        <v>0</v>
      </c>
      <c r="J60" s="1">
        <v>0</v>
      </c>
      <c r="K60" s="1">
        <v>0</v>
      </c>
      <c r="L60" s="1">
        <v>0</v>
      </c>
      <c r="M60" s="1">
        <v>0</v>
      </c>
    </row>
    <row r="61" spans="1:13">
      <c r="A61" s="1" t="s">
        <v>1268</v>
      </c>
      <c r="B61" s="1" t="s">
        <v>1369</v>
      </c>
      <c r="D61" s="1">
        <v>0</v>
      </c>
      <c r="E61" s="1">
        <v>0</v>
      </c>
      <c r="F61" s="1">
        <v>0</v>
      </c>
      <c r="G61" s="1">
        <v>0</v>
      </c>
      <c r="H61" s="1">
        <v>0</v>
      </c>
      <c r="I61" s="1">
        <v>0</v>
      </c>
      <c r="J61" s="1">
        <v>0</v>
      </c>
      <c r="K61" s="1">
        <v>0</v>
      </c>
      <c r="L61" s="1">
        <v>0</v>
      </c>
      <c r="M61" s="1">
        <v>0</v>
      </c>
    </row>
    <row r="62" spans="1:13">
      <c r="A62" s="1" t="s">
        <v>1270</v>
      </c>
      <c r="B62" s="1" t="s">
        <v>1370</v>
      </c>
      <c r="D62" s="1">
        <v>0</v>
      </c>
      <c r="E62" s="1">
        <v>0</v>
      </c>
      <c r="F62" s="1">
        <v>0</v>
      </c>
      <c r="G62" s="1">
        <v>0</v>
      </c>
      <c r="H62" s="1">
        <v>0</v>
      </c>
      <c r="I62" s="1">
        <v>0</v>
      </c>
      <c r="J62" s="1">
        <v>0</v>
      </c>
      <c r="K62" s="1">
        <v>0</v>
      </c>
      <c r="L62" s="1">
        <v>0</v>
      </c>
      <c r="M62" s="1">
        <v>0</v>
      </c>
    </row>
    <row r="63" spans="1:13">
      <c r="A63" s="1" t="s">
        <v>1272</v>
      </c>
      <c r="B63" s="1" t="s">
        <v>1371</v>
      </c>
      <c r="D63" s="1">
        <v>0</v>
      </c>
      <c r="E63" s="1">
        <v>0</v>
      </c>
      <c r="F63" s="1">
        <v>0</v>
      </c>
      <c r="G63" s="1">
        <v>0</v>
      </c>
      <c r="H63" s="1">
        <v>0</v>
      </c>
      <c r="I63" s="1">
        <v>0</v>
      </c>
      <c r="J63" s="1">
        <v>0</v>
      </c>
      <c r="K63" s="1">
        <v>0</v>
      </c>
      <c r="L63" s="1">
        <v>0</v>
      </c>
      <c r="M63" s="1">
        <v>0</v>
      </c>
    </row>
    <row r="64" spans="1:13">
      <c r="A64" s="1" t="s">
        <v>1274</v>
      </c>
      <c r="B64" s="1" t="s">
        <v>1372</v>
      </c>
      <c r="D64" s="1">
        <v>0</v>
      </c>
      <c r="E64" s="1">
        <v>0</v>
      </c>
      <c r="F64" s="1">
        <v>0</v>
      </c>
      <c r="G64" s="1">
        <v>0</v>
      </c>
      <c r="H64" s="1">
        <v>0</v>
      </c>
      <c r="I64" s="1">
        <v>0</v>
      </c>
      <c r="J64" s="1">
        <v>0</v>
      </c>
      <c r="K64" s="1">
        <v>0</v>
      </c>
      <c r="L64" s="1">
        <v>0</v>
      </c>
      <c r="M64" s="1">
        <v>0</v>
      </c>
    </row>
    <row r="65" spans="1:13">
      <c r="A65" s="1" t="s">
        <v>1276</v>
      </c>
      <c r="B65" s="1" t="s">
        <v>1373</v>
      </c>
      <c r="D65" s="1">
        <v>0</v>
      </c>
      <c r="E65" s="1">
        <v>0</v>
      </c>
      <c r="F65" s="1">
        <v>0</v>
      </c>
      <c r="G65" s="1">
        <v>0</v>
      </c>
      <c r="H65" s="1">
        <v>0</v>
      </c>
      <c r="I65" s="1">
        <v>0</v>
      </c>
      <c r="J65" s="1">
        <v>0</v>
      </c>
      <c r="K65" s="1">
        <v>0</v>
      </c>
      <c r="L65" s="1">
        <v>0</v>
      </c>
      <c r="M65" s="1">
        <v>0</v>
      </c>
    </row>
    <row r="66" spans="1:13">
      <c r="A66" s="1" t="s">
        <v>1278</v>
      </c>
      <c r="B66" s="1" t="s">
        <v>1374</v>
      </c>
      <c r="D66" s="1">
        <v>0</v>
      </c>
      <c r="E66" s="1">
        <v>0</v>
      </c>
      <c r="F66" s="1">
        <v>0</v>
      </c>
      <c r="G66" s="1">
        <v>0</v>
      </c>
      <c r="H66" s="1">
        <v>0</v>
      </c>
      <c r="I66" s="1">
        <v>0</v>
      </c>
      <c r="J66" s="1">
        <v>0</v>
      </c>
      <c r="K66" s="1">
        <v>0</v>
      </c>
      <c r="L66" s="1">
        <v>0</v>
      </c>
      <c r="M66" s="1">
        <v>0</v>
      </c>
    </row>
    <row r="67" spans="1:13">
      <c r="A67" s="1" t="s">
        <v>1280</v>
      </c>
      <c r="B67" s="1" t="s">
        <v>1375</v>
      </c>
      <c r="D67" s="1">
        <v>0</v>
      </c>
      <c r="E67" s="1">
        <v>0</v>
      </c>
      <c r="F67" s="1">
        <v>0</v>
      </c>
      <c r="G67" s="1">
        <v>0</v>
      </c>
      <c r="H67" s="1">
        <v>0</v>
      </c>
      <c r="I67" s="1">
        <v>0</v>
      </c>
      <c r="J67" s="1">
        <v>0</v>
      </c>
      <c r="K67" s="1">
        <v>0</v>
      </c>
      <c r="L67" s="1">
        <v>0</v>
      </c>
      <c r="M67" s="1">
        <v>0</v>
      </c>
    </row>
    <row r="68" spans="1:13">
      <c r="A68" s="1" t="s">
        <v>1282</v>
      </c>
      <c r="B68" s="1" t="s">
        <v>1376</v>
      </c>
      <c r="D68" s="1">
        <v>0</v>
      </c>
      <c r="E68" s="1">
        <v>0</v>
      </c>
      <c r="F68" s="1">
        <v>0</v>
      </c>
      <c r="G68" s="1">
        <v>0</v>
      </c>
      <c r="H68" s="1">
        <v>0</v>
      </c>
      <c r="I68" s="1">
        <v>0</v>
      </c>
      <c r="J68" s="1">
        <v>0</v>
      </c>
      <c r="K68" s="1">
        <v>0</v>
      </c>
      <c r="L68" s="1">
        <v>0</v>
      </c>
      <c r="M68" s="1">
        <v>0</v>
      </c>
    </row>
    <row r="69" spans="1:13">
      <c r="A69" s="1" t="s">
        <v>1284</v>
      </c>
      <c r="B69" s="1" t="s">
        <v>1377</v>
      </c>
      <c r="D69" s="1">
        <v>0</v>
      </c>
      <c r="E69" s="1">
        <v>0</v>
      </c>
      <c r="F69" s="1">
        <v>0</v>
      </c>
      <c r="G69" s="1">
        <v>0</v>
      </c>
      <c r="H69" s="1">
        <v>0</v>
      </c>
      <c r="I69" s="1">
        <v>0</v>
      </c>
      <c r="J69" s="1">
        <v>0</v>
      </c>
      <c r="K69" s="1">
        <v>0</v>
      </c>
      <c r="L69" s="1">
        <v>0</v>
      </c>
      <c r="M69" s="1">
        <v>0</v>
      </c>
    </row>
    <row r="70" spans="1:13">
      <c r="A70" s="1" t="s">
        <v>1286</v>
      </c>
      <c r="B70" s="1" t="s">
        <v>1378</v>
      </c>
      <c r="D70" s="1">
        <v>0</v>
      </c>
      <c r="E70" s="1">
        <v>0</v>
      </c>
      <c r="F70" s="1">
        <v>0</v>
      </c>
      <c r="G70" s="1">
        <v>0</v>
      </c>
      <c r="H70" s="1">
        <v>0</v>
      </c>
      <c r="I70" s="1">
        <v>0</v>
      </c>
      <c r="J70" s="1">
        <v>0</v>
      </c>
      <c r="K70" s="1">
        <v>0</v>
      </c>
      <c r="L70" s="1">
        <v>0</v>
      </c>
      <c r="M70" s="1">
        <v>0</v>
      </c>
    </row>
    <row r="71" spans="1:13">
      <c r="A71" s="1" t="s">
        <v>1289</v>
      </c>
      <c r="B71" s="1" t="s">
        <v>1379</v>
      </c>
      <c r="D71" s="1">
        <v>0</v>
      </c>
      <c r="E71" s="1">
        <v>0</v>
      </c>
      <c r="F71" s="1">
        <v>0</v>
      </c>
      <c r="G71" s="1">
        <v>0</v>
      </c>
      <c r="H71" s="1">
        <v>0</v>
      </c>
      <c r="I71" s="1">
        <v>0</v>
      </c>
      <c r="J71" s="1">
        <v>0</v>
      </c>
      <c r="K71" s="1">
        <v>0</v>
      </c>
      <c r="L71" s="1">
        <v>0</v>
      </c>
      <c r="M71" s="1">
        <v>0</v>
      </c>
    </row>
    <row r="72" spans="1:13">
      <c r="A72" s="1" t="s">
        <v>1291</v>
      </c>
      <c r="B72" s="1" t="s">
        <v>1380</v>
      </c>
      <c r="D72" s="1">
        <v>0</v>
      </c>
      <c r="E72" s="1">
        <v>0</v>
      </c>
      <c r="F72" s="1">
        <v>0</v>
      </c>
      <c r="G72" s="1">
        <v>0</v>
      </c>
      <c r="H72" s="1">
        <v>0</v>
      </c>
      <c r="I72" s="1">
        <v>0</v>
      </c>
      <c r="J72" s="1">
        <v>0</v>
      </c>
      <c r="K72" s="1">
        <v>0</v>
      </c>
      <c r="L72" s="1">
        <v>0</v>
      </c>
      <c r="M72" s="1">
        <v>0</v>
      </c>
    </row>
    <row r="73" spans="1:13">
      <c r="A73" s="1" t="s">
        <v>1293</v>
      </c>
      <c r="B73" s="1" t="s">
        <v>1381</v>
      </c>
      <c r="D73" s="1">
        <v>0</v>
      </c>
      <c r="E73" s="1">
        <v>0</v>
      </c>
      <c r="F73" s="1">
        <v>0</v>
      </c>
      <c r="G73" s="1">
        <v>0</v>
      </c>
      <c r="H73" s="1">
        <v>0</v>
      </c>
      <c r="I73" s="1">
        <v>0</v>
      </c>
      <c r="J73" s="1">
        <v>0</v>
      </c>
      <c r="K73" s="1">
        <v>0</v>
      </c>
      <c r="L73" s="1">
        <v>0</v>
      </c>
      <c r="M73" s="1">
        <v>0</v>
      </c>
    </row>
    <row r="74" spans="1:13">
      <c r="A74" s="1" t="s">
        <v>1295</v>
      </c>
      <c r="B74" s="1" t="s">
        <v>1382</v>
      </c>
      <c r="D74" s="1">
        <v>0</v>
      </c>
      <c r="E74" s="1">
        <v>0</v>
      </c>
      <c r="F74" s="1">
        <v>0</v>
      </c>
      <c r="G74" s="1">
        <v>0</v>
      </c>
      <c r="H74" s="1">
        <v>0</v>
      </c>
      <c r="I74" s="1">
        <v>0</v>
      </c>
      <c r="J74" s="1">
        <v>0</v>
      </c>
      <c r="K74" s="1">
        <v>0</v>
      </c>
      <c r="L74" s="1">
        <v>0</v>
      </c>
      <c r="M74" s="1">
        <v>0</v>
      </c>
    </row>
    <row r="75" spans="1:13">
      <c r="A75" s="1" t="s">
        <v>1297</v>
      </c>
      <c r="B75" s="1" t="s">
        <v>1383</v>
      </c>
      <c r="D75" s="1">
        <v>0</v>
      </c>
      <c r="E75" s="1">
        <v>0</v>
      </c>
      <c r="F75" s="1">
        <v>0</v>
      </c>
      <c r="G75" s="1">
        <v>0</v>
      </c>
      <c r="H75" s="1">
        <v>0</v>
      </c>
      <c r="I75" s="1">
        <v>0</v>
      </c>
      <c r="J75" s="1">
        <v>0</v>
      </c>
      <c r="K75" s="1">
        <v>0</v>
      </c>
      <c r="L75" s="1">
        <v>0</v>
      </c>
      <c r="M75" s="1">
        <v>0</v>
      </c>
    </row>
    <row r="76" spans="1:13">
      <c r="A76" s="1" t="s">
        <v>1299</v>
      </c>
      <c r="B76" s="1" t="s">
        <v>1384</v>
      </c>
      <c r="D76" s="1">
        <v>0</v>
      </c>
      <c r="E76" s="1">
        <v>0</v>
      </c>
      <c r="F76" s="1">
        <v>0</v>
      </c>
      <c r="G76" s="1">
        <v>0</v>
      </c>
      <c r="H76" s="1">
        <v>0</v>
      </c>
      <c r="I76" s="1">
        <v>0</v>
      </c>
      <c r="J76" s="1">
        <v>0</v>
      </c>
      <c r="K76" s="1">
        <v>0</v>
      </c>
      <c r="L76" s="1">
        <v>0</v>
      </c>
      <c r="M76" s="1">
        <v>0</v>
      </c>
    </row>
    <row r="77" spans="1:13">
      <c r="A77" s="1" t="s">
        <v>1302</v>
      </c>
      <c r="B77" s="1" t="s">
        <v>1385</v>
      </c>
      <c r="D77" s="1">
        <v>0</v>
      </c>
      <c r="E77" s="1">
        <v>0</v>
      </c>
      <c r="F77" s="1">
        <v>0</v>
      </c>
      <c r="G77" s="1">
        <v>0</v>
      </c>
      <c r="H77" s="1">
        <v>0</v>
      </c>
      <c r="I77" s="1">
        <v>0</v>
      </c>
      <c r="J77" s="1">
        <v>0</v>
      </c>
      <c r="K77" s="1">
        <v>0</v>
      </c>
      <c r="L77" s="1">
        <v>0</v>
      </c>
      <c r="M77" s="1">
        <v>0</v>
      </c>
    </row>
    <row r="78" spans="1:13">
      <c r="A78" s="1" t="s">
        <v>1224</v>
      </c>
      <c r="B78" s="1" t="s">
        <v>1386</v>
      </c>
      <c r="C78" s="499"/>
      <c r="D78" s="1">
        <v>0</v>
      </c>
      <c r="E78" s="1">
        <v>0</v>
      </c>
      <c r="F78" s="1">
        <v>0</v>
      </c>
      <c r="G78" s="1">
        <v>0</v>
      </c>
      <c r="H78" s="1">
        <v>0</v>
      </c>
      <c r="I78" s="1">
        <v>0</v>
      </c>
      <c r="J78" s="1">
        <v>0</v>
      </c>
      <c r="K78" s="1">
        <v>0</v>
      </c>
      <c r="L78" s="1">
        <v>0</v>
      </c>
      <c r="M78" s="1">
        <v>0</v>
      </c>
    </row>
    <row r="79" spans="1:13">
      <c r="A79" s="1" t="s">
        <v>1226</v>
      </c>
      <c r="B79" s="1" t="s">
        <v>1387</v>
      </c>
      <c r="D79" s="1">
        <v>0</v>
      </c>
      <c r="E79" s="1">
        <v>0</v>
      </c>
      <c r="F79" s="1">
        <v>0</v>
      </c>
      <c r="G79" s="1">
        <v>0</v>
      </c>
      <c r="H79" s="1">
        <v>0</v>
      </c>
      <c r="I79" s="1">
        <v>0</v>
      </c>
      <c r="J79" s="1">
        <v>0</v>
      </c>
      <c r="K79" s="1">
        <v>0</v>
      </c>
      <c r="L79" s="1">
        <v>0</v>
      </c>
      <c r="M79" s="1">
        <v>0</v>
      </c>
    </row>
    <row r="80" spans="1:13">
      <c r="A80" s="1" t="s">
        <v>1228</v>
      </c>
      <c r="B80" s="1" t="s">
        <v>1388</v>
      </c>
      <c r="D80" s="1">
        <v>0</v>
      </c>
      <c r="E80" s="1">
        <v>0</v>
      </c>
      <c r="F80" s="1">
        <v>0</v>
      </c>
      <c r="G80" s="1">
        <v>0</v>
      </c>
      <c r="H80" s="1">
        <v>0</v>
      </c>
      <c r="I80" s="1">
        <v>0</v>
      </c>
      <c r="J80" s="1">
        <v>0</v>
      </c>
      <c r="K80" s="1">
        <v>0</v>
      </c>
      <c r="L80" s="1">
        <v>0</v>
      </c>
      <c r="M80" s="1">
        <v>0</v>
      </c>
    </row>
    <row r="81" spans="1:13">
      <c r="A81" s="1" t="s">
        <v>1230</v>
      </c>
      <c r="B81" s="1" t="s">
        <v>1389</v>
      </c>
      <c r="D81" s="1">
        <v>0</v>
      </c>
      <c r="E81" s="1">
        <v>0</v>
      </c>
      <c r="F81" s="1">
        <v>0</v>
      </c>
      <c r="G81" s="1">
        <v>0</v>
      </c>
      <c r="H81" s="1">
        <v>0</v>
      </c>
      <c r="I81" s="1">
        <v>0</v>
      </c>
      <c r="J81" s="1">
        <v>0</v>
      </c>
      <c r="K81" s="1">
        <v>0</v>
      </c>
      <c r="L81" s="1">
        <v>0</v>
      </c>
      <c r="M81" s="1">
        <v>0</v>
      </c>
    </row>
    <row r="82" spans="1:13">
      <c r="A82" s="1" t="s">
        <v>1232</v>
      </c>
      <c r="B82" s="1" t="s">
        <v>1390</v>
      </c>
      <c r="D82" s="1">
        <v>0</v>
      </c>
      <c r="E82" s="1">
        <v>0</v>
      </c>
      <c r="F82" s="1">
        <v>0</v>
      </c>
      <c r="G82" s="1">
        <v>0</v>
      </c>
      <c r="H82" s="1">
        <v>0</v>
      </c>
      <c r="I82" s="1">
        <v>0</v>
      </c>
      <c r="J82" s="1">
        <v>0</v>
      </c>
      <c r="K82" s="1">
        <v>0</v>
      </c>
      <c r="L82" s="1">
        <v>0</v>
      </c>
      <c r="M82" s="1">
        <v>0</v>
      </c>
    </row>
    <row r="83" spans="1:13">
      <c r="A83" s="1" t="s">
        <v>1234</v>
      </c>
      <c r="B83" s="1" t="s">
        <v>1391</v>
      </c>
      <c r="D83" s="1">
        <v>0</v>
      </c>
      <c r="E83" s="1">
        <v>0</v>
      </c>
      <c r="F83" s="1">
        <v>0</v>
      </c>
      <c r="G83" s="1">
        <v>0</v>
      </c>
      <c r="H83" s="1">
        <v>0</v>
      </c>
      <c r="I83" s="1">
        <v>0</v>
      </c>
      <c r="J83" s="1">
        <v>0</v>
      </c>
      <c r="K83" s="1">
        <v>0</v>
      </c>
      <c r="L83" s="1">
        <v>0</v>
      </c>
      <c r="M83" s="1">
        <v>0</v>
      </c>
    </row>
    <row r="84" spans="1:13">
      <c r="A84" s="1" t="s">
        <v>1236</v>
      </c>
      <c r="B84" s="1" t="s">
        <v>1392</v>
      </c>
      <c r="D84" s="1">
        <v>0</v>
      </c>
      <c r="E84" s="1">
        <v>0</v>
      </c>
      <c r="F84" s="1">
        <v>0</v>
      </c>
      <c r="G84" s="1">
        <v>0</v>
      </c>
      <c r="H84" s="1">
        <v>0</v>
      </c>
      <c r="I84" s="1">
        <v>0</v>
      </c>
      <c r="J84" s="1">
        <v>0</v>
      </c>
      <c r="K84" s="1">
        <v>0</v>
      </c>
      <c r="L84" s="1">
        <v>0</v>
      </c>
      <c r="M84" s="1">
        <v>0</v>
      </c>
    </row>
    <row r="85" spans="1:13">
      <c r="A85" s="1" t="s">
        <v>1238</v>
      </c>
      <c r="B85" s="1" t="s">
        <v>1393</v>
      </c>
      <c r="D85" s="1">
        <v>0</v>
      </c>
      <c r="E85" s="1">
        <v>0</v>
      </c>
      <c r="F85" s="1">
        <v>0</v>
      </c>
      <c r="G85" s="1">
        <v>0</v>
      </c>
      <c r="H85" s="1">
        <v>0</v>
      </c>
      <c r="I85" s="1">
        <v>0</v>
      </c>
      <c r="J85" s="1">
        <v>0</v>
      </c>
      <c r="K85" s="1">
        <v>0</v>
      </c>
      <c r="L85" s="1">
        <v>0</v>
      </c>
      <c r="M85" s="1">
        <v>0</v>
      </c>
    </row>
    <row r="86" spans="1:13">
      <c r="A86" s="1" t="s">
        <v>1240</v>
      </c>
      <c r="B86" s="1" t="s">
        <v>1394</v>
      </c>
      <c r="D86" s="1">
        <v>0</v>
      </c>
      <c r="E86" s="1">
        <v>0</v>
      </c>
      <c r="F86" s="1">
        <v>0</v>
      </c>
      <c r="G86" s="1">
        <v>0</v>
      </c>
      <c r="H86" s="1">
        <v>0</v>
      </c>
      <c r="I86" s="1">
        <v>0</v>
      </c>
      <c r="J86" s="1">
        <v>0</v>
      </c>
      <c r="K86" s="1">
        <v>0</v>
      </c>
      <c r="L86" s="1">
        <v>0</v>
      </c>
      <c r="M86" s="1">
        <v>0</v>
      </c>
    </row>
    <row r="87" spans="1:13">
      <c r="A87" s="1" t="s">
        <v>1242</v>
      </c>
      <c r="B87" s="1" t="s">
        <v>1395</v>
      </c>
      <c r="D87" s="1">
        <v>0</v>
      </c>
      <c r="E87" s="1">
        <v>0</v>
      </c>
      <c r="F87" s="1">
        <v>0</v>
      </c>
      <c r="G87" s="1">
        <v>0</v>
      </c>
      <c r="H87" s="1">
        <v>0</v>
      </c>
      <c r="I87" s="1">
        <v>0</v>
      </c>
      <c r="J87" s="1">
        <v>0</v>
      </c>
      <c r="K87" s="1">
        <v>0</v>
      </c>
      <c r="L87" s="1">
        <v>0</v>
      </c>
      <c r="M87" s="1">
        <v>0</v>
      </c>
    </row>
    <row r="88" spans="1:13">
      <c r="A88" s="1" t="s">
        <v>1244</v>
      </c>
      <c r="B88" s="1" t="s">
        <v>1396</v>
      </c>
      <c r="D88" s="1">
        <v>0</v>
      </c>
      <c r="E88" s="1">
        <v>0</v>
      </c>
      <c r="F88" s="1">
        <v>0</v>
      </c>
      <c r="G88" s="1">
        <v>0</v>
      </c>
      <c r="H88" s="1">
        <v>0</v>
      </c>
      <c r="I88" s="1">
        <v>0</v>
      </c>
      <c r="J88" s="1">
        <v>0</v>
      </c>
      <c r="K88" s="1">
        <v>0</v>
      </c>
      <c r="L88" s="1">
        <v>0</v>
      </c>
      <c r="M88" s="1">
        <v>0</v>
      </c>
    </row>
    <row r="89" spans="1:13">
      <c r="A89" s="1" t="s">
        <v>1246</v>
      </c>
      <c r="B89" s="1" t="s">
        <v>1397</v>
      </c>
      <c r="D89" s="1">
        <v>0</v>
      </c>
      <c r="E89" s="1">
        <v>0</v>
      </c>
      <c r="F89" s="1">
        <v>0</v>
      </c>
      <c r="G89" s="1">
        <v>0</v>
      </c>
      <c r="H89" s="1">
        <v>0</v>
      </c>
      <c r="I89" s="1">
        <v>0</v>
      </c>
      <c r="J89" s="1">
        <v>0</v>
      </c>
      <c r="K89" s="1">
        <v>0</v>
      </c>
      <c r="L89" s="1">
        <v>0</v>
      </c>
      <c r="M89" s="1">
        <v>0</v>
      </c>
    </row>
    <row r="90" spans="1:13">
      <c r="A90" s="1" t="s">
        <v>1248</v>
      </c>
      <c r="B90" s="1" t="s">
        <v>1398</v>
      </c>
      <c r="D90" s="1">
        <v>0</v>
      </c>
      <c r="E90" s="1">
        <v>0</v>
      </c>
      <c r="F90" s="1">
        <v>0</v>
      </c>
      <c r="G90" s="1">
        <v>0</v>
      </c>
      <c r="H90" s="1">
        <v>0</v>
      </c>
      <c r="I90" s="1">
        <v>0</v>
      </c>
      <c r="J90" s="1">
        <v>0</v>
      </c>
      <c r="K90" s="1">
        <v>0</v>
      </c>
      <c r="L90" s="1">
        <v>0</v>
      </c>
      <c r="M90" s="1">
        <v>0</v>
      </c>
    </row>
    <row r="91" spans="1:13">
      <c r="A91" s="1" t="s">
        <v>1250</v>
      </c>
      <c r="B91" s="1" t="s">
        <v>1399</v>
      </c>
      <c r="D91" s="1">
        <v>0</v>
      </c>
      <c r="E91" s="1">
        <v>0</v>
      </c>
      <c r="F91" s="1">
        <v>0</v>
      </c>
      <c r="G91" s="1">
        <v>0</v>
      </c>
      <c r="H91" s="1">
        <v>0</v>
      </c>
      <c r="I91" s="1">
        <v>0</v>
      </c>
      <c r="J91" s="1">
        <v>0</v>
      </c>
      <c r="K91" s="1">
        <v>0</v>
      </c>
      <c r="L91" s="1">
        <v>0</v>
      </c>
      <c r="M91" s="1">
        <v>0</v>
      </c>
    </row>
    <row r="92" spans="1:13">
      <c r="A92" s="1" t="s">
        <v>1253</v>
      </c>
      <c r="B92" s="1" t="s">
        <v>1400</v>
      </c>
      <c r="D92" s="1">
        <v>0</v>
      </c>
      <c r="E92" s="1">
        <v>0</v>
      </c>
      <c r="F92" s="1">
        <v>0</v>
      </c>
      <c r="G92" s="1">
        <v>0</v>
      </c>
      <c r="H92" s="1">
        <v>0</v>
      </c>
      <c r="I92" s="1">
        <v>0</v>
      </c>
      <c r="J92" s="1">
        <v>0</v>
      </c>
      <c r="K92" s="1">
        <v>0</v>
      </c>
      <c r="L92" s="1">
        <v>0</v>
      </c>
      <c r="M92" s="1">
        <v>0</v>
      </c>
    </row>
    <row r="93" spans="1:13">
      <c r="A93" s="1" t="s">
        <v>1324</v>
      </c>
      <c r="B93" s="1" t="s">
        <v>1401</v>
      </c>
      <c r="D93" s="1">
        <v>0</v>
      </c>
      <c r="E93" s="1">
        <v>0</v>
      </c>
      <c r="F93" s="1">
        <v>0</v>
      </c>
      <c r="G93" s="1">
        <v>0</v>
      </c>
      <c r="H93" s="1">
        <v>0</v>
      </c>
      <c r="I93" s="1">
        <v>0</v>
      </c>
      <c r="J93" s="1">
        <v>0</v>
      </c>
      <c r="K93" s="1">
        <v>0</v>
      </c>
      <c r="L93" s="1">
        <v>0</v>
      </c>
      <c r="M93" s="1">
        <v>0</v>
      </c>
    </row>
    <row r="94" spans="1:13">
      <c r="A94" s="1" t="s">
        <v>1257</v>
      </c>
      <c r="B94" s="1" t="s">
        <v>1402</v>
      </c>
      <c r="D94" s="1">
        <v>0</v>
      </c>
      <c r="E94" s="1">
        <v>0</v>
      </c>
      <c r="F94" s="1">
        <v>0</v>
      </c>
      <c r="G94" s="1">
        <v>0</v>
      </c>
      <c r="H94" s="1">
        <v>0</v>
      </c>
      <c r="I94" s="1">
        <v>0</v>
      </c>
      <c r="J94" s="1">
        <v>0</v>
      </c>
      <c r="K94" s="1">
        <v>0</v>
      </c>
      <c r="L94" s="1">
        <v>0</v>
      </c>
      <c r="M94" s="1">
        <v>0</v>
      </c>
    </row>
    <row r="95" spans="1:13">
      <c r="A95" s="1" t="s">
        <v>1259</v>
      </c>
      <c r="B95" s="1" t="s">
        <v>1403</v>
      </c>
      <c r="D95" s="1">
        <v>0</v>
      </c>
      <c r="E95" s="1">
        <v>0</v>
      </c>
      <c r="F95" s="1">
        <v>0</v>
      </c>
      <c r="G95" s="1">
        <v>0</v>
      </c>
      <c r="H95" s="1">
        <v>0</v>
      </c>
      <c r="I95" s="1">
        <v>0</v>
      </c>
      <c r="J95" s="1">
        <v>0</v>
      </c>
      <c r="K95" s="1">
        <v>0</v>
      </c>
      <c r="L95" s="1">
        <v>0</v>
      </c>
      <c r="M95" s="1">
        <v>0</v>
      </c>
    </row>
    <row r="96" spans="1:13">
      <c r="A96" s="1" t="s">
        <v>1261</v>
      </c>
      <c r="B96" s="1" t="s">
        <v>1404</v>
      </c>
      <c r="D96" s="1">
        <v>0</v>
      </c>
      <c r="E96" s="1">
        <v>0</v>
      </c>
      <c r="F96" s="1">
        <v>0</v>
      </c>
      <c r="G96" s="1">
        <v>0</v>
      </c>
      <c r="H96" s="1">
        <v>0</v>
      </c>
      <c r="I96" s="1">
        <v>0</v>
      </c>
      <c r="J96" s="1">
        <v>0</v>
      </c>
      <c r="K96" s="1">
        <v>0</v>
      </c>
      <c r="L96" s="1">
        <v>0</v>
      </c>
      <c r="M96" s="1">
        <v>0</v>
      </c>
    </row>
    <row r="97" spans="1:13">
      <c r="A97" s="1" t="s">
        <v>1263</v>
      </c>
      <c r="B97" s="1" t="s">
        <v>1405</v>
      </c>
      <c r="D97" s="1">
        <v>0</v>
      </c>
      <c r="E97" s="1">
        <v>0</v>
      </c>
      <c r="F97" s="1">
        <v>0</v>
      </c>
      <c r="G97" s="1">
        <v>0</v>
      </c>
      <c r="H97" s="1">
        <v>0</v>
      </c>
      <c r="I97" s="1">
        <v>0</v>
      </c>
      <c r="J97" s="1">
        <v>0</v>
      </c>
      <c r="K97" s="1">
        <v>0</v>
      </c>
      <c r="L97" s="1">
        <v>0</v>
      </c>
      <c r="M97" s="1">
        <v>0</v>
      </c>
    </row>
    <row r="98" spans="1:13">
      <c r="A98" s="1" t="s">
        <v>1266</v>
      </c>
      <c r="B98" s="1" t="s">
        <v>1406</v>
      </c>
      <c r="D98" s="1">
        <v>0</v>
      </c>
      <c r="E98" s="1">
        <v>0</v>
      </c>
      <c r="F98" s="1">
        <v>0</v>
      </c>
      <c r="G98" s="1">
        <v>0</v>
      </c>
      <c r="H98" s="1">
        <v>0</v>
      </c>
      <c r="I98" s="1">
        <v>0</v>
      </c>
      <c r="J98" s="1">
        <v>0</v>
      </c>
      <c r="K98" s="1">
        <v>0</v>
      </c>
      <c r="L98" s="1">
        <v>0</v>
      </c>
      <c r="M98" s="1">
        <v>0</v>
      </c>
    </row>
    <row r="99" spans="1:13">
      <c r="A99" s="1" t="s">
        <v>1268</v>
      </c>
      <c r="B99" s="1" t="s">
        <v>1407</v>
      </c>
      <c r="D99" s="1">
        <v>0</v>
      </c>
      <c r="E99" s="1">
        <v>0</v>
      </c>
      <c r="F99" s="1">
        <v>0</v>
      </c>
      <c r="G99" s="1">
        <v>0</v>
      </c>
      <c r="H99" s="1">
        <v>0</v>
      </c>
      <c r="I99" s="1">
        <v>0</v>
      </c>
      <c r="J99" s="1">
        <v>0</v>
      </c>
      <c r="K99" s="1">
        <v>0</v>
      </c>
      <c r="L99" s="1">
        <v>0</v>
      </c>
      <c r="M99" s="1">
        <v>0</v>
      </c>
    </row>
    <row r="100" spans="1:13">
      <c r="A100" s="1" t="s">
        <v>1270</v>
      </c>
      <c r="B100" s="1" t="s">
        <v>1408</v>
      </c>
      <c r="D100" s="1">
        <v>0</v>
      </c>
      <c r="E100" s="1">
        <v>0</v>
      </c>
      <c r="F100" s="1">
        <v>0</v>
      </c>
      <c r="G100" s="1">
        <v>0</v>
      </c>
      <c r="H100" s="1">
        <v>0</v>
      </c>
      <c r="I100" s="1">
        <v>0</v>
      </c>
      <c r="J100" s="1">
        <v>0</v>
      </c>
      <c r="K100" s="1">
        <v>0</v>
      </c>
      <c r="L100" s="1">
        <v>0</v>
      </c>
      <c r="M100" s="1">
        <v>0</v>
      </c>
    </row>
    <row r="101" spans="1:13">
      <c r="A101" s="1" t="s">
        <v>1272</v>
      </c>
      <c r="B101" s="1" t="s">
        <v>1409</v>
      </c>
      <c r="D101" s="1">
        <v>0</v>
      </c>
      <c r="E101" s="1">
        <v>0</v>
      </c>
      <c r="F101" s="1">
        <v>0</v>
      </c>
      <c r="G101" s="1">
        <v>0</v>
      </c>
      <c r="H101" s="1">
        <v>0</v>
      </c>
      <c r="I101" s="1">
        <v>0</v>
      </c>
      <c r="J101" s="1">
        <v>0</v>
      </c>
      <c r="K101" s="1">
        <v>0</v>
      </c>
      <c r="L101" s="1">
        <v>0</v>
      </c>
      <c r="M101" s="1">
        <v>0</v>
      </c>
    </row>
    <row r="102" spans="1:13">
      <c r="A102" s="1" t="s">
        <v>1274</v>
      </c>
      <c r="B102" s="1" t="s">
        <v>1410</v>
      </c>
      <c r="D102" s="1">
        <v>0</v>
      </c>
      <c r="E102" s="1">
        <v>0</v>
      </c>
      <c r="F102" s="1">
        <v>0</v>
      </c>
      <c r="G102" s="1">
        <v>0</v>
      </c>
      <c r="H102" s="1">
        <v>0</v>
      </c>
      <c r="I102" s="1">
        <v>0</v>
      </c>
      <c r="J102" s="1">
        <v>0</v>
      </c>
      <c r="K102" s="1">
        <v>0</v>
      </c>
      <c r="L102" s="1">
        <v>0</v>
      </c>
      <c r="M102" s="1">
        <v>0</v>
      </c>
    </row>
    <row r="103" spans="1:13">
      <c r="A103" s="1" t="s">
        <v>1276</v>
      </c>
      <c r="B103" s="1" t="s">
        <v>1411</v>
      </c>
      <c r="D103" s="1">
        <v>0</v>
      </c>
      <c r="E103" s="1">
        <v>0</v>
      </c>
      <c r="F103" s="1">
        <v>0</v>
      </c>
      <c r="G103" s="1">
        <v>0</v>
      </c>
      <c r="H103" s="1">
        <v>0</v>
      </c>
      <c r="I103" s="1">
        <v>0</v>
      </c>
      <c r="J103" s="1">
        <v>0</v>
      </c>
      <c r="K103" s="1">
        <v>0</v>
      </c>
      <c r="L103" s="1">
        <v>0</v>
      </c>
      <c r="M103" s="1">
        <v>0</v>
      </c>
    </row>
    <row r="104" spans="1:13">
      <c r="A104" s="1" t="s">
        <v>1278</v>
      </c>
      <c r="B104" s="1" t="s">
        <v>1412</v>
      </c>
      <c r="D104" s="1">
        <v>0</v>
      </c>
      <c r="E104" s="1">
        <v>0</v>
      </c>
      <c r="F104" s="1">
        <v>0</v>
      </c>
      <c r="G104" s="1">
        <v>0</v>
      </c>
      <c r="H104" s="1">
        <v>0</v>
      </c>
      <c r="I104" s="1">
        <v>0</v>
      </c>
      <c r="J104" s="1">
        <v>0</v>
      </c>
      <c r="K104" s="1">
        <v>0</v>
      </c>
      <c r="L104" s="1">
        <v>0</v>
      </c>
      <c r="M104" s="1">
        <v>0</v>
      </c>
    </row>
    <row r="105" spans="1:13">
      <c r="A105" s="1" t="s">
        <v>1280</v>
      </c>
      <c r="B105" s="1" t="s">
        <v>1413</v>
      </c>
      <c r="D105" s="1">
        <v>0</v>
      </c>
      <c r="E105" s="1">
        <v>0</v>
      </c>
      <c r="F105" s="1">
        <v>0</v>
      </c>
      <c r="G105" s="1">
        <v>0</v>
      </c>
      <c r="H105" s="1">
        <v>0</v>
      </c>
      <c r="I105" s="1">
        <v>0</v>
      </c>
      <c r="J105" s="1">
        <v>0</v>
      </c>
      <c r="K105" s="1">
        <v>0</v>
      </c>
      <c r="L105" s="1">
        <v>0</v>
      </c>
      <c r="M105" s="1">
        <v>0</v>
      </c>
    </row>
    <row r="106" spans="1:13">
      <c r="A106" s="1" t="s">
        <v>1282</v>
      </c>
      <c r="B106" s="1" t="s">
        <v>1414</v>
      </c>
      <c r="D106" s="1">
        <v>0</v>
      </c>
      <c r="E106" s="1">
        <v>0</v>
      </c>
      <c r="F106" s="1">
        <v>0</v>
      </c>
      <c r="G106" s="1">
        <v>0</v>
      </c>
      <c r="H106" s="1">
        <v>0</v>
      </c>
      <c r="I106" s="1">
        <v>0</v>
      </c>
      <c r="J106" s="1">
        <v>0</v>
      </c>
      <c r="K106" s="1">
        <v>0</v>
      </c>
      <c r="L106" s="1">
        <v>0</v>
      </c>
      <c r="M106" s="1">
        <v>0</v>
      </c>
    </row>
    <row r="107" spans="1:13">
      <c r="A107" s="1" t="s">
        <v>1284</v>
      </c>
      <c r="B107" s="1" t="s">
        <v>1415</v>
      </c>
      <c r="D107" s="1">
        <v>0</v>
      </c>
      <c r="E107" s="1">
        <v>0</v>
      </c>
      <c r="F107" s="1">
        <v>0</v>
      </c>
      <c r="G107" s="1">
        <v>0</v>
      </c>
      <c r="H107" s="1">
        <v>0</v>
      </c>
      <c r="I107" s="1">
        <v>0</v>
      </c>
      <c r="J107" s="1">
        <v>0</v>
      </c>
      <c r="K107" s="1">
        <v>0</v>
      </c>
      <c r="L107" s="1">
        <v>0</v>
      </c>
      <c r="M107" s="1">
        <v>0</v>
      </c>
    </row>
    <row r="108" spans="1:13">
      <c r="A108" s="1" t="s">
        <v>1286</v>
      </c>
      <c r="B108" s="1" t="s">
        <v>1416</v>
      </c>
      <c r="D108" s="1">
        <v>0</v>
      </c>
      <c r="E108" s="1">
        <v>0</v>
      </c>
      <c r="F108" s="1">
        <v>0</v>
      </c>
      <c r="G108" s="1">
        <v>0</v>
      </c>
      <c r="H108" s="1">
        <v>0</v>
      </c>
      <c r="I108" s="1">
        <v>0</v>
      </c>
      <c r="J108" s="1">
        <v>0</v>
      </c>
      <c r="K108" s="1">
        <v>0</v>
      </c>
      <c r="L108" s="1">
        <v>0</v>
      </c>
      <c r="M108" s="1">
        <v>0</v>
      </c>
    </row>
    <row r="109" spans="1:13">
      <c r="A109" s="1" t="s">
        <v>1289</v>
      </c>
      <c r="B109" s="1" t="s">
        <v>1417</v>
      </c>
      <c r="D109" s="1">
        <v>0</v>
      </c>
      <c r="E109" s="1">
        <v>0</v>
      </c>
      <c r="F109" s="1">
        <v>0</v>
      </c>
      <c r="G109" s="1">
        <v>0</v>
      </c>
      <c r="H109" s="1">
        <v>0</v>
      </c>
      <c r="I109" s="1">
        <v>0</v>
      </c>
      <c r="J109" s="1">
        <v>0</v>
      </c>
      <c r="K109" s="1">
        <v>0</v>
      </c>
      <c r="L109" s="1">
        <v>0</v>
      </c>
      <c r="M109" s="1">
        <v>0</v>
      </c>
    </row>
    <row r="110" spans="1:13">
      <c r="A110" s="1" t="s">
        <v>1291</v>
      </c>
      <c r="B110" s="1" t="s">
        <v>1418</v>
      </c>
      <c r="D110" s="1">
        <v>0</v>
      </c>
      <c r="E110" s="1">
        <v>0</v>
      </c>
      <c r="F110" s="1">
        <v>0</v>
      </c>
      <c r="G110" s="1">
        <v>0</v>
      </c>
      <c r="H110" s="1">
        <v>0</v>
      </c>
      <c r="I110" s="1">
        <v>0</v>
      </c>
      <c r="J110" s="1">
        <v>0</v>
      </c>
      <c r="K110" s="1">
        <v>0</v>
      </c>
      <c r="L110" s="1">
        <v>0</v>
      </c>
      <c r="M110" s="1">
        <v>0</v>
      </c>
    </row>
    <row r="111" spans="1:13">
      <c r="A111" s="1" t="s">
        <v>1293</v>
      </c>
      <c r="B111" s="1" t="s">
        <v>1419</v>
      </c>
      <c r="D111" s="1">
        <v>0</v>
      </c>
      <c r="E111" s="1">
        <v>0</v>
      </c>
      <c r="F111" s="1">
        <v>0</v>
      </c>
      <c r="G111" s="1">
        <v>0</v>
      </c>
      <c r="H111" s="1">
        <v>0</v>
      </c>
      <c r="I111" s="1">
        <v>0</v>
      </c>
      <c r="J111" s="1">
        <v>0</v>
      </c>
      <c r="K111" s="1">
        <v>0</v>
      </c>
      <c r="L111" s="1">
        <v>0</v>
      </c>
      <c r="M111" s="1">
        <v>0</v>
      </c>
    </row>
    <row r="112" spans="1:13">
      <c r="A112" s="1" t="s">
        <v>1295</v>
      </c>
      <c r="B112" s="1" t="s">
        <v>1420</v>
      </c>
      <c r="D112" s="1">
        <v>0</v>
      </c>
      <c r="E112" s="1">
        <v>0</v>
      </c>
      <c r="F112" s="1">
        <v>0</v>
      </c>
      <c r="G112" s="1">
        <v>0</v>
      </c>
      <c r="H112" s="1">
        <v>0</v>
      </c>
      <c r="I112" s="1">
        <v>0</v>
      </c>
      <c r="J112" s="1">
        <v>0</v>
      </c>
      <c r="K112" s="1">
        <v>0</v>
      </c>
      <c r="L112" s="1">
        <v>0</v>
      </c>
      <c r="M112" s="1">
        <v>0</v>
      </c>
    </row>
    <row r="113" spans="1:13">
      <c r="A113" s="1" t="s">
        <v>1297</v>
      </c>
      <c r="B113" s="1" t="s">
        <v>1421</v>
      </c>
      <c r="D113" s="1">
        <v>0</v>
      </c>
      <c r="E113" s="1">
        <v>0</v>
      </c>
      <c r="F113" s="1">
        <v>0</v>
      </c>
      <c r="G113" s="1">
        <v>0</v>
      </c>
      <c r="H113" s="1">
        <v>0</v>
      </c>
      <c r="I113" s="1">
        <v>0</v>
      </c>
      <c r="J113" s="1">
        <v>0</v>
      </c>
      <c r="K113" s="1">
        <v>0</v>
      </c>
      <c r="L113" s="1">
        <v>0</v>
      </c>
      <c r="M113" s="1">
        <v>0</v>
      </c>
    </row>
    <row r="114" spans="1:13">
      <c r="A114" s="1" t="s">
        <v>1299</v>
      </c>
      <c r="B114" s="1" t="s">
        <v>1422</v>
      </c>
      <c r="D114" s="1">
        <v>0</v>
      </c>
      <c r="E114" s="1">
        <v>0</v>
      </c>
      <c r="F114" s="1">
        <v>0</v>
      </c>
      <c r="G114" s="1">
        <v>0</v>
      </c>
      <c r="H114" s="1">
        <v>0</v>
      </c>
      <c r="I114" s="1">
        <v>0</v>
      </c>
      <c r="J114" s="1">
        <v>0</v>
      </c>
      <c r="K114" s="1">
        <v>0</v>
      </c>
      <c r="L114" s="1">
        <v>0</v>
      </c>
      <c r="M114" s="1">
        <v>0</v>
      </c>
    </row>
    <row r="115" spans="1:13">
      <c r="A115" s="1" t="s">
        <v>1302</v>
      </c>
      <c r="B115" s="1" t="s">
        <v>1423</v>
      </c>
      <c r="D115" s="1">
        <v>0</v>
      </c>
      <c r="E115" s="1">
        <v>0</v>
      </c>
      <c r="F115" s="1">
        <v>0</v>
      </c>
      <c r="G115" s="1">
        <v>0</v>
      </c>
      <c r="H115" s="1">
        <v>0</v>
      </c>
      <c r="I115" s="1">
        <v>0</v>
      </c>
      <c r="J115" s="1">
        <v>0</v>
      </c>
      <c r="K115" s="1">
        <v>0</v>
      </c>
      <c r="L115" s="1">
        <v>0</v>
      </c>
      <c r="M115" s="1">
        <v>0</v>
      </c>
    </row>
    <row r="116" spans="1:13">
      <c r="A116" s="1" t="s">
        <v>1224</v>
      </c>
      <c r="B116" s="1" t="s">
        <v>1424</v>
      </c>
      <c r="C116" s="499"/>
      <c r="D116" s="1">
        <v>0</v>
      </c>
      <c r="E116" s="1">
        <v>0</v>
      </c>
      <c r="F116" s="1">
        <v>0</v>
      </c>
      <c r="G116" s="1">
        <v>0</v>
      </c>
      <c r="H116" s="1">
        <v>0</v>
      </c>
      <c r="I116" s="1">
        <v>0</v>
      </c>
      <c r="J116" s="1">
        <v>0</v>
      </c>
      <c r="K116" s="1">
        <v>0</v>
      </c>
      <c r="L116" s="1">
        <v>0</v>
      </c>
      <c r="M116" s="1">
        <v>0</v>
      </c>
    </row>
    <row r="117" spans="1:13">
      <c r="A117" s="1" t="s">
        <v>1226</v>
      </c>
      <c r="B117" s="1" t="s">
        <v>1425</v>
      </c>
      <c r="D117" s="1">
        <v>0</v>
      </c>
      <c r="E117" s="1">
        <v>0</v>
      </c>
      <c r="F117" s="1">
        <v>0</v>
      </c>
      <c r="G117" s="1">
        <v>0</v>
      </c>
      <c r="H117" s="1">
        <v>0</v>
      </c>
      <c r="I117" s="1">
        <v>0</v>
      </c>
      <c r="J117" s="1">
        <v>0</v>
      </c>
      <c r="K117" s="1">
        <v>0</v>
      </c>
      <c r="L117" s="1">
        <v>0</v>
      </c>
      <c r="M117" s="1">
        <v>0</v>
      </c>
    </row>
    <row r="118" spans="1:13">
      <c r="A118" s="1" t="s">
        <v>1228</v>
      </c>
      <c r="B118" s="1" t="s">
        <v>1426</v>
      </c>
      <c r="D118" s="1">
        <v>0</v>
      </c>
      <c r="E118" s="1">
        <v>0</v>
      </c>
      <c r="F118" s="1">
        <v>0</v>
      </c>
      <c r="G118" s="1">
        <v>0</v>
      </c>
      <c r="H118" s="1">
        <v>0</v>
      </c>
      <c r="I118" s="1">
        <v>0</v>
      </c>
      <c r="J118" s="1">
        <v>0</v>
      </c>
      <c r="K118" s="1">
        <v>0</v>
      </c>
      <c r="L118" s="1">
        <v>0</v>
      </c>
      <c r="M118" s="1">
        <v>0</v>
      </c>
    </row>
    <row r="119" spans="1:13">
      <c r="A119" s="1" t="s">
        <v>1230</v>
      </c>
      <c r="B119" s="1" t="s">
        <v>1427</v>
      </c>
      <c r="D119" s="1">
        <v>0</v>
      </c>
      <c r="E119" s="1">
        <v>0</v>
      </c>
      <c r="F119" s="1">
        <v>0</v>
      </c>
      <c r="G119" s="1">
        <v>0</v>
      </c>
      <c r="H119" s="1">
        <v>0</v>
      </c>
      <c r="I119" s="1">
        <v>0</v>
      </c>
      <c r="J119" s="1">
        <v>0</v>
      </c>
      <c r="K119" s="1">
        <v>0</v>
      </c>
      <c r="L119" s="1">
        <v>0</v>
      </c>
      <c r="M119" s="1">
        <v>0</v>
      </c>
    </row>
    <row r="120" spans="1:13">
      <c r="A120" s="1" t="s">
        <v>1232</v>
      </c>
      <c r="B120" s="1" t="s">
        <v>1428</v>
      </c>
      <c r="D120" s="1">
        <v>0</v>
      </c>
      <c r="E120" s="1">
        <v>0</v>
      </c>
      <c r="F120" s="1">
        <v>0</v>
      </c>
      <c r="G120" s="1">
        <v>0</v>
      </c>
      <c r="H120" s="1">
        <v>0</v>
      </c>
      <c r="I120" s="1">
        <v>0</v>
      </c>
      <c r="J120" s="1">
        <v>0</v>
      </c>
      <c r="K120" s="1">
        <v>0</v>
      </c>
      <c r="L120" s="1">
        <v>0</v>
      </c>
      <c r="M120" s="1">
        <v>0</v>
      </c>
    </row>
    <row r="121" spans="1:13">
      <c r="A121" s="1" t="s">
        <v>1234</v>
      </c>
      <c r="B121" s="1" t="s">
        <v>1429</v>
      </c>
      <c r="D121" s="1">
        <v>0</v>
      </c>
      <c r="E121" s="1">
        <v>0</v>
      </c>
      <c r="F121" s="1">
        <v>0</v>
      </c>
      <c r="G121" s="1">
        <v>0</v>
      </c>
      <c r="H121" s="1">
        <v>0</v>
      </c>
      <c r="I121" s="1">
        <v>0</v>
      </c>
      <c r="J121" s="1">
        <v>0</v>
      </c>
      <c r="K121" s="1">
        <v>0</v>
      </c>
      <c r="L121" s="1">
        <v>0</v>
      </c>
      <c r="M121" s="1">
        <v>0</v>
      </c>
    </row>
    <row r="122" spans="1:13">
      <c r="A122" s="1" t="s">
        <v>1236</v>
      </c>
      <c r="B122" s="1" t="s">
        <v>1430</v>
      </c>
      <c r="D122" s="1">
        <v>0</v>
      </c>
      <c r="E122" s="1">
        <v>0</v>
      </c>
      <c r="F122" s="1">
        <v>0</v>
      </c>
      <c r="G122" s="1">
        <v>0</v>
      </c>
      <c r="H122" s="1">
        <v>0</v>
      </c>
      <c r="I122" s="1">
        <v>0</v>
      </c>
      <c r="J122" s="1">
        <v>0</v>
      </c>
      <c r="K122" s="1">
        <v>0</v>
      </c>
      <c r="L122" s="1">
        <v>0</v>
      </c>
      <c r="M122" s="1">
        <v>0</v>
      </c>
    </row>
    <row r="123" spans="1:13">
      <c r="A123" s="1" t="s">
        <v>1238</v>
      </c>
      <c r="B123" s="1" t="s">
        <v>1431</v>
      </c>
      <c r="D123" s="1">
        <v>0</v>
      </c>
      <c r="E123" s="1">
        <v>0</v>
      </c>
      <c r="F123" s="1">
        <v>0</v>
      </c>
      <c r="G123" s="1">
        <v>0</v>
      </c>
      <c r="H123" s="1">
        <v>0</v>
      </c>
      <c r="I123" s="1">
        <v>0</v>
      </c>
      <c r="J123" s="1">
        <v>0</v>
      </c>
      <c r="K123" s="1">
        <v>0</v>
      </c>
      <c r="L123" s="1">
        <v>0</v>
      </c>
      <c r="M123" s="1">
        <v>0</v>
      </c>
    </row>
    <row r="124" spans="1:13">
      <c r="A124" s="1" t="s">
        <v>1240</v>
      </c>
      <c r="B124" s="1" t="s">
        <v>1432</v>
      </c>
      <c r="D124" s="1">
        <v>0</v>
      </c>
      <c r="E124" s="1">
        <v>0</v>
      </c>
      <c r="F124" s="1">
        <v>0</v>
      </c>
      <c r="G124" s="1">
        <v>0</v>
      </c>
      <c r="H124" s="1">
        <v>0</v>
      </c>
      <c r="I124" s="1">
        <v>0</v>
      </c>
      <c r="J124" s="1">
        <v>0</v>
      </c>
      <c r="K124" s="1">
        <v>0</v>
      </c>
      <c r="L124" s="1">
        <v>0</v>
      </c>
      <c r="M124" s="1">
        <v>0</v>
      </c>
    </row>
    <row r="125" spans="1:13">
      <c r="A125" s="1" t="s">
        <v>1242</v>
      </c>
      <c r="B125" s="1" t="s">
        <v>1433</v>
      </c>
      <c r="D125" s="1">
        <v>0</v>
      </c>
      <c r="E125" s="1">
        <v>0</v>
      </c>
      <c r="F125" s="1">
        <v>0</v>
      </c>
      <c r="G125" s="1">
        <v>0</v>
      </c>
      <c r="H125" s="1">
        <v>0</v>
      </c>
      <c r="I125" s="1">
        <v>0</v>
      </c>
      <c r="J125" s="1">
        <v>0</v>
      </c>
      <c r="K125" s="1">
        <v>0</v>
      </c>
      <c r="L125" s="1">
        <v>0</v>
      </c>
      <c r="M125" s="1">
        <v>0</v>
      </c>
    </row>
    <row r="126" spans="1:13">
      <c r="A126" s="1" t="s">
        <v>1244</v>
      </c>
      <c r="B126" s="1" t="s">
        <v>1434</v>
      </c>
      <c r="D126" s="1">
        <v>0</v>
      </c>
      <c r="E126" s="1">
        <v>0</v>
      </c>
      <c r="F126" s="1">
        <v>0</v>
      </c>
      <c r="G126" s="1">
        <v>0</v>
      </c>
      <c r="H126" s="1">
        <v>0</v>
      </c>
      <c r="I126" s="1">
        <v>0</v>
      </c>
      <c r="J126" s="1">
        <v>0</v>
      </c>
      <c r="K126" s="1">
        <v>0</v>
      </c>
      <c r="L126" s="1">
        <v>0</v>
      </c>
      <c r="M126" s="1">
        <v>0</v>
      </c>
    </row>
    <row r="127" spans="1:13">
      <c r="A127" s="1" t="s">
        <v>1246</v>
      </c>
      <c r="B127" s="1" t="s">
        <v>1435</v>
      </c>
      <c r="D127" s="1">
        <v>0</v>
      </c>
      <c r="E127" s="1">
        <v>0</v>
      </c>
      <c r="F127" s="1">
        <v>0</v>
      </c>
      <c r="G127" s="1">
        <v>0</v>
      </c>
      <c r="H127" s="1">
        <v>0</v>
      </c>
      <c r="I127" s="1">
        <v>0</v>
      </c>
      <c r="J127" s="1">
        <v>0</v>
      </c>
      <c r="K127" s="1">
        <v>0</v>
      </c>
      <c r="L127" s="1">
        <v>0</v>
      </c>
      <c r="M127" s="1">
        <v>0</v>
      </c>
    </row>
    <row r="128" spans="1:13">
      <c r="A128" s="1" t="s">
        <v>1248</v>
      </c>
      <c r="B128" s="1" t="s">
        <v>1436</v>
      </c>
      <c r="D128" s="1">
        <v>0</v>
      </c>
      <c r="E128" s="1">
        <v>0</v>
      </c>
      <c r="F128" s="1">
        <v>0</v>
      </c>
      <c r="G128" s="1">
        <v>0</v>
      </c>
      <c r="H128" s="1">
        <v>0</v>
      </c>
      <c r="I128" s="1">
        <v>0</v>
      </c>
      <c r="J128" s="1">
        <v>0</v>
      </c>
      <c r="K128" s="1">
        <v>0</v>
      </c>
      <c r="L128" s="1">
        <v>0</v>
      </c>
      <c r="M128" s="1">
        <v>0</v>
      </c>
    </row>
    <row r="129" spans="1:13">
      <c r="A129" s="1" t="s">
        <v>1250</v>
      </c>
      <c r="B129" s="1" t="s">
        <v>1437</v>
      </c>
      <c r="D129" s="1">
        <v>0</v>
      </c>
      <c r="E129" s="1">
        <v>0</v>
      </c>
      <c r="F129" s="1">
        <v>0</v>
      </c>
      <c r="G129" s="1">
        <v>0</v>
      </c>
      <c r="H129" s="1">
        <v>0</v>
      </c>
      <c r="I129" s="1">
        <v>0</v>
      </c>
      <c r="J129" s="1">
        <v>0</v>
      </c>
      <c r="K129" s="1">
        <v>0</v>
      </c>
      <c r="L129" s="1">
        <v>0</v>
      </c>
      <c r="M129" s="1">
        <v>0</v>
      </c>
    </row>
    <row r="130" spans="1:13">
      <c r="A130" s="1" t="s">
        <v>1253</v>
      </c>
      <c r="B130" s="1" t="s">
        <v>1438</v>
      </c>
      <c r="D130" s="1">
        <v>0</v>
      </c>
      <c r="E130" s="1">
        <v>0</v>
      </c>
      <c r="F130" s="1">
        <v>0</v>
      </c>
      <c r="G130" s="1">
        <v>0</v>
      </c>
      <c r="H130" s="1">
        <v>0</v>
      </c>
      <c r="I130" s="1">
        <v>0</v>
      </c>
      <c r="J130" s="1">
        <v>0</v>
      </c>
      <c r="K130" s="1">
        <v>0</v>
      </c>
      <c r="L130" s="1">
        <v>0</v>
      </c>
      <c r="M130" s="1">
        <v>0</v>
      </c>
    </row>
    <row r="131" spans="1:13">
      <c r="A131" s="1" t="s">
        <v>1324</v>
      </c>
      <c r="B131" s="1" t="s">
        <v>1439</v>
      </c>
      <c r="D131" s="1">
        <v>0</v>
      </c>
      <c r="E131" s="1">
        <v>0</v>
      </c>
      <c r="F131" s="1">
        <v>0</v>
      </c>
      <c r="G131" s="1">
        <v>0</v>
      </c>
      <c r="H131" s="1">
        <v>0</v>
      </c>
      <c r="I131" s="1">
        <v>0</v>
      </c>
      <c r="J131" s="1">
        <v>0</v>
      </c>
      <c r="K131" s="1">
        <v>0</v>
      </c>
      <c r="L131" s="1">
        <v>0</v>
      </c>
      <c r="M131" s="1">
        <v>0</v>
      </c>
    </row>
    <row r="132" spans="1:13">
      <c r="A132" s="1" t="s">
        <v>1257</v>
      </c>
      <c r="B132" s="1" t="s">
        <v>1440</v>
      </c>
      <c r="D132" s="1">
        <v>0</v>
      </c>
      <c r="E132" s="1">
        <v>0</v>
      </c>
      <c r="F132" s="1">
        <v>0</v>
      </c>
      <c r="G132" s="1">
        <v>0</v>
      </c>
      <c r="H132" s="1">
        <v>0</v>
      </c>
      <c r="I132" s="1">
        <v>0</v>
      </c>
      <c r="J132" s="1">
        <v>0</v>
      </c>
      <c r="K132" s="1">
        <v>0</v>
      </c>
      <c r="L132" s="1">
        <v>0</v>
      </c>
      <c r="M132" s="1">
        <v>0</v>
      </c>
    </row>
    <row r="133" spans="1:13">
      <c r="A133" s="1" t="s">
        <v>1259</v>
      </c>
      <c r="B133" s="1" t="s">
        <v>1441</v>
      </c>
      <c r="D133" s="1">
        <v>0</v>
      </c>
      <c r="E133" s="1">
        <v>0</v>
      </c>
      <c r="F133" s="1">
        <v>0</v>
      </c>
      <c r="G133" s="1">
        <v>0</v>
      </c>
      <c r="H133" s="1">
        <v>0</v>
      </c>
      <c r="I133" s="1">
        <v>0</v>
      </c>
      <c r="J133" s="1">
        <v>0</v>
      </c>
      <c r="K133" s="1">
        <v>0</v>
      </c>
      <c r="L133" s="1">
        <v>0</v>
      </c>
      <c r="M133" s="1">
        <v>0</v>
      </c>
    </row>
    <row r="134" spans="1:13">
      <c r="A134" s="1" t="s">
        <v>1261</v>
      </c>
      <c r="B134" s="1" t="s">
        <v>1442</v>
      </c>
      <c r="D134" s="1">
        <v>0</v>
      </c>
      <c r="E134" s="1">
        <v>0</v>
      </c>
      <c r="F134" s="1">
        <v>0</v>
      </c>
      <c r="G134" s="1">
        <v>0</v>
      </c>
      <c r="H134" s="1">
        <v>0</v>
      </c>
      <c r="I134" s="1">
        <v>0</v>
      </c>
      <c r="J134" s="1">
        <v>0</v>
      </c>
      <c r="K134" s="1">
        <v>0</v>
      </c>
      <c r="L134" s="1">
        <v>0</v>
      </c>
      <c r="M134" s="1">
        <v>0</v>
      </c>
    </row>
    <row r="135" spans="1:13">
      <c r="A135" s="1" t="s">
        <v>1263</v>
      </c>
      <c r="B135" s="1" t="s">
        <v>1443</v>
      </c>
      <c r="D135" s="1">
        <v>0</v>
      </c>
      <c r="E135" s="1">
        <v>0</v>
      </c>
      <c r="F135" s="1">
        <v>0</v>
      </c>
      <c r="G135" s="1">
        <v>0</v>
      </c>
      <c r="H135" s="1">
        <v>0</v>
      </c>
      <c r="I135" s="1">
        <v>0</v>
      </c>
      <c r="J135" s="1">
        <v>0</v>
      </c>
      <c r="K135" s="1">
        <v>0</v>
      </c>
      <c r="L135" s="1">
        <v>0</v>
      </c>
      <c r="M135" s="1">
        <v>0</v>
      </c>
    </row>
    <row r="136" spans="1:13">
      <c r="A136" s="1" t="s">
        <v>1266</v>
      </c>
      <c r="B136" s="1" t="s">
        <v>1444</v>
      </c>
      <c r="D136" s="1">
        <v>0</v>
      </c>
      <c r="E136" s="1">
        <v>0</v>
      </c>
      <c r="F136" s="1">
        <v>0</v>
      </c>
      <c r="G136" s="1">
        <v>0</v>
      </c>
      <c r="H136" s="1">
        <v>0</v>
      </c>
      <c r="I136" s="1">
        <v>0</v>
      </c>
      <c r="J136" s="1">
        <v>0</v>
      </c>
      <c r="K136" s="1">
        <v>0</v>
      </c>
      <c r="L136" s="1">
        <v>0</v>
      </c>
      <c r="M136" s="1">
        <v>0</v>
      </c>
    </row>
    <row r="137" spans="1:13">
      <c r="A137" s="1" t="s">
        <v>1268</v>
      </c>
      <c r="B137" s="1" t="s">
        <v>1445</v>
      </c>
      <c r="D137" s="1">
        <v>0</v>
      </c>
      <c r="E137" s="1">
        <v>0</v>
      </c>
      <c r="F137" s="1">
        <v>0</v>
      </c>
      <c r="G137" s="1">
        <v>0</v>
      </c>
      <c r="H137" s="1">
        <v>0</v>
      </c>
      <c r="I137" s="1">
        <v>0</v>
      </c>
      <c r="J137" s="1">
        <v>0</v>
      </c>
      <c r="K137" s="1">
        <v>0</v>
      </c>
      <c r="L137" s="1">
        <v>0</v>
      </c>
      <c r="M137" s="1">
        <v>0</v>
      </c>
    </row>
    <row r="138" spans="1:13">
      <c r="A138" s="1" t="s">
        <v>1270</v>
      </c>
      <c r="B138" s="1" t="s">
        <v>1446</v>
      </c>
      <c r="D138" s="1">
        <v>0</v>
      </c>
      <c r="E138" s="1">
        <v>0</v>
      </c>
      <c r="F138" s="1">
        <v>0</v>
      </c>
      <c r="G138" s="1">
        <v>0</v>
      </c>
      <c r="H138" s="1">
        <v>0</v>
      </c>
      <c r="I138" s="1">
        <v>0</v>
      </c>
      <c r="J138" s="1">
        <v>0</v>
      </c>
      <c r="K138" s="1">
        <v>0</v>
      </c>
      <c r="L138" s="1">
        <v>0</v>
      </c>
      <c r="M138" s="1">
        <v>0</v>
      </c>
    </row>
    <row r="139" spans="1:13">
      <c r="A139" s="1" t="s">
        <v>1272</v>
      </c>
      <c r="B139" s="1" t="s">
        <v>1447</v>
      </c>
      <c r="D139" s="1">
        <v>0</v>
      </c>
      <c r="E139" s="1">
        <v>0</v>
      </c>
      <c r="F139" s="1">
        <v>0</v>
      </c>
      <c r="G139" s="1">
        <v>0</v>
      </c>
      <c r="H139" s="1">
        <v>0</v>
      </c>
      <c r="I139" s="1">
        <v>0</v>
      </c>
      <c r="J139" s="1">
        <v>0</v>
      </c>
      <c r="K139" s="1">
        <v>0</v>
      </c>
      <c r="L139" s="1">
        <v>0</v>
      </c>
      <c r="M139" s="1">
        <v>0</v>
      </c>
    </row>
    <row r="140" spans="1:13">
      <c r="A140" s="1" t="s">
        <v>1274</v>
      </c>
      <c r="B140" s="1" t="s">
        <v>1448</v>
      </c>
      <c r="D140" s="1">
        <v>0</v>
      </c>
      <c r="E140" s="1">
        <v>0</v>
      </c>
      <c r="F140" s="1">
        <v>0</v>
      </c>
      <c r="G140" s="1">
        <v>0</v>
      </c>
      <c r="H140" s="1">
        <v>0</v>
      </c>
      <c r="I140" s="1">
        <v>0</v>
      </c>
      <c r="J140" s="1">
        <v>0</v>
      </c>
      <c r="K140" s="1">
        <v>0</v>
      </c>
      <c r="L140" s="1">
        <v>0</v>
      </c>
      <c r="M140" s="1">
        <v>0</v>
      </c>
    </row>
    <row r="141" spans="1:13">
      <c r="A141" s="1" t="s">
        <v>1276</v>
      </c>
      <c r="B141" s="1" t="s">
        <v>1449</v>
      </c>
      <c r="D141" s="1">
        <v>0</v>
      </c>
      <c r="E141" s="1">
        <v>0</v>
      </c>
      <c r="F141" s="1">
        <v>0</v>
      </c>
      <c r="G141" s="1">
        <v>0</v>
      </c>
      <c r="H141" s="1">
        <v>0</v>
      </c>
      <c r="I141" s="1">
        <v>0</v>
      </c>
      <c r="J141" s="1">
        <v>0</v>
      </c>
      <c r="K141" s="1">
        <v>0</v>
      </c>
      <c r="L141" s="1">
        <v>0</v>
      </c>
      <c r="M141" s="1">
        <v>0</v>
      </c>
    </row>
    <row r="142" spans="1:13">
      <c r="A142" s="1" t="s">
        <v>1278</v>
      </c>
      <c r="B142" s="1" t="s">
        <v>1450</v>
      </c>
      <c r="D142" s="1">
        <v>0</v>
      </c>
      <c r="E142" s="1">
        <v>0</v>
      </c>
      <c r="F142" s="1">
        <v>0</v>
      </c>
      <c r="G142" s="1">
        <v>0</v>
      </c>
      <c r="H142" s="1">
        <v>0</v>
      </c>
      <c r="I142" s="1">
        <v>0</v>
      </c>
      <c r="J142" s="1">
        <v>0</v>
      </c>
      <c r="K142" s="1">
        <v>0</v>
      </c>
      <c r="L142" s="1">
        <v>0</v>
      </c>
      <c r="M142" s="1">
        <v>0</v>
      </c>
    </row>
    <row r="143" spans="1:13">
      <c r="A143" s="1" t="s">
        <v>1280</v>
      </c>
      <c r="B143" s="1" t="s">
        <v>1451</v>
      </c>
      <c r="D143" s="1">
        <v>0</v>
      </c>
      <c r="E143" s="1">
        <v>0</v>
      </c>
      <c r="F143" s="1">
        <v>0</v>
      </c>
      <c r="G143" s="1">
        <v>0</v>
      </c>
      <c r="H143" s="1">
        <v>0</v>
      </c>
      <c r="I143" s="1">
        <v>0</v>
      </c>
      <c r="J143" s="1">
        <v>0</v>
      </c>
      <c r="K143" s="1">
        <v>0</v>
      </c>
      <c r="L143" s="1">
        <v>0</v>
      </c>
      <c r="M143" s="1">
        <v>0</v>
      </c>
    </row>
    <row r="144" spans="1:13">
      <c r="A144" s="1" t="s">
        <v>1282</v>
      </c>
      <c r="B144" s="1" t="s">
        <v>1452</v>
      </c>
      <c r="D144" s="1">
        <v>0</v>
      </c>
      <c r="E144" s="1">
        <v>0</v>
      </c>
      <c r="F144" s="1">
        <v>0</v>
      </c>
      <c r="G144" s="1">
        <v>0</v>
      </c>
      <c r="H144" s="1">
        <v>0</v>
      </c>
      <c r="I144" s="1">
        <v>0</v>
      </c>
      <c r="J144" s="1">
        <v>0</v>
      </c>
      <c r="K144" s="1">
        <v>0</v>
      </c>
      <c r="L144" s="1">
        <v>0</v>
      </c>
      <c r="M144" s="1">
        <v>0</v>
      </c>
    </row>
    <row r="145" spans="1:13">
      <c r="A145" s="1" t="s">
        <v>1284</v>
      </c>
      <c r="B145" s="1" t="s">
        <v>1453</v>
      </c>
      <c r="D145" s="1">
        <v>0</v>
      </c>
      <c r="E145" s="1">
        <v>0</v>
      </c>
      <c r="F145" s="1">
        <v>0</v>
      </c>
      <c r="G145" s="1">
        <v>0</v>
      </c>
      <c r="H145" s="1">
        <v>0</v>
      </c>
      <c r="I145" s="1">
        <v>0</v>
      </c>
      <c r="J145" s="1">
        <v>0</v>
      </c>
      <c r="K145" s="1">
        <v>0</v>
      </c>
      <c r="L145" s="1">
        <v>0</v>
      </c>
      <c r="M145" s="1">
        <v>0</v>
      </c>
    </row>
    <row r="146" spans="1:13">
      <c r="A146" s="1" t="s">
        <v>1286</v>
      </c>
      <c r="B146" s="1" t="s">
        <v>1454</v>
      </c>
      <c r="D146" s="1">
        <v>0</v>
      </c>
      <c r="E146" s="1">
        <v>0</v>
      </c>
      <c r="F146" s="1">
        <v>0</v>
      </c>
      <c r="G146" s="1">
        <v>0</v>
      </c>
      <c r="H146" s="1">
        <v>0</v>
      </c>
      <c r="I146" s="1">
        <v>0</v>
      </c>
      <c r="J146" s="1">
        <v>0</v>
      </c>
      <c r="K146" s="1">
        <v>0</v>
      </c>
      <c r="L146" s="1">
        <v>0</v>
      </c>
      <c r="M146" s="1">
        <v>0</v>
      </c>
    </row>
    <row r="147" spans="1:13">
      <c r="A147" s="1" t="s">
        <v>1289</v>
      </c>
      <c r="B147" s="1" t="s">
        <v>1455</v>
      </c>
      <c r="D147" s="1">
        <v>0</v>
      </c>
      <c r="E147" s="1">
        <v>0</v>
      </c>
      <c r="F147" s="1">
        <v>0</v>
      </c>
      <c r="G147" s="1">
        <v>0</v>
      </c>
      <c r="H147" s="1">
        <v>0</v>
      </c>
      <c r="I147" s="1">
        <v>0</v>
      </c>
      <c r="J147" s="1">
        <v>0</v>
      </c>
      <c r="K147" s="1">
        <v>0</v>
      </c>
      <c r="L147" s="1">
        <v>0</v>
      </c>
      <c r="M147" s="1">
        <v>0</v>
      </c>
    </row>
    <row r="148" spans="1:13">
      <c r="A148" s="1" t="s">
        <v>1291</v>
      </c>
      <c r="B148" s="1" t="s">
        <v>1456</v>
      </c>
      <c r="D148" s="1">
        <v>0</v>
      </c>
      <c r="E148" s="1">
        <v>0</v>
      </c>
      <c r="F148" s="1">
        <v>0</v>
      </c>
      <c r="G148" s="1">
        <v>0</v>
      </c>
      <c r="H148" s="1">
        <v>0</v>
      </c>
      <c r="I148" s="1">
        <v>0</v>
      </c>
      <c r="J148" s="1">
        <v>0</v>
      </c>
      <c r="K148" s="1">
        <v>0</v>
      </c>
      <c r="L148" s="1">
        <v>0</v>
      </c>
      <c r="M148" s="1">
        <v>0</v>
      </c>
    </row>
    <row r="149" spans="1:13">
      <c r="A149" s="1" t="s">
        <v>1293</v>
      </c>
      <c r="B149" s="1" t="s">
        <v>1457</v>
      </c>
      <c r="D149" s="1">
        <v>0</v>
      </c>
      <c r="E149" s="1">
        <v>0</v>
      </c>
      <c r="F149" s="1">
        <v>0</v>
      </c>
      <c r="G149" s="1">
        <v>0</v>
      </c>
      <c r="H149" s="1">
        <v>0</v>
      </c>
      <c r="I149" s="1">
        <v>0</v>
      </c>
      <c r="J149" s="1">
        <v>0</v>
      </c>
      <c r="K149" s="1">
        <v>0</v>
      </c>
      <c r="L149" s="1">
        <v>0</v>
      </c>
      <c r="M149" s="1">
        <v>0</v>
      </c>
    </row>
    <row r="150" spans="1:13">
      <c r="A150" s="1" t="s">
        <v>1295</v>
      </c>
      <c r="B150" s="1" t="s">
        <v>1458</v>
      </c>
      <c r="D150" s="1">
        <v>0</v>
      </c>
      <c r="E150" s="1">
        <v>0</v>
      </c>
      <c r="F150" s="1">
        <v>0</v>
      </c>
      <c r="G150" s="1">
        <v>0</v>
      </c>
      <c r="H150" s="1">
        <v>0</v>
      </c>
      <c r="I150" s="1">
        <v>0</v>
      </c>
      <c r="J150" s="1">
        <v>0</v>
      </c>
      <c r="K150" s="1">
        <v>0</v>
      </c>
      <c r="L150" s="1">
        <v>0</v>
      </c>
      <c r="M150" s="1">
        <v>0</v>
      </c>
    </row>
    <row r="151" spans="1:13">
      <c r="A151" s="1" t="s">
        <v>1297</v>
      </c>
      <c r="B151" s="1" t="s">
        <v>1459</v>
      </c>
      <c r="D151" s="1">
        <v>0</v>
      </c>
      <c r="E151" s="1">
        <v>0</v>
      </c>
      <c r="F151" s="1">
        <v>0</v>
      </c>
      <c r="G151" s="1">
        <v>0</v>
      </c>
      <c r="H151" s="1">
        <v>0</v>
      </c>
      <c r="I151" s="1">
        <v>0</v>
      </c>
      <c r="J151" s="1">
        <v>0</v>
      </c>
      <c r="K151" s="1">
        <v>0</v>
      </c>
      <c r="L151" s="1">
        <v>0</v>
      </c>
      <c r="M151" s="1">
        <v>0</v>
      </c>
    </row>
    <row r="152" spans="1:13">
      <c r="A152" s="1" t="s">
        <v>1299</v>
      </c>
      <c r="B152" s="1" t="s">
        <v>1460</v>
      </c>
      <c r="D152" s="1">
        <v>0</v>
      </c>
      <c r="E152" s="1">
        <v>0</v>
      </c>
      <c r="F152" s="1">
        <v>0</v>
      </c>
      <c r="G152" s="1">
        <v>0</v>
      </c>
      <c r="H152" s="1">
        <v>0</v>
      </c>
      <c r="I152" s="1">
        <v>0</v>
      </c>
      <c r="J152" s="1">
        <v>0</v>
      </c>
      <c r="K152" s="1">
        <v>0</v>
      </c>
      <c r="L152" s="1">
        <v>0</v>
      </c>
      <c r="M152" s="1">
        <v>0</v>
      </c>
    </row>
    <row r="153" spans="1:13">
      <c r="A153" s="1" t="s">
        <v>1302</v>
      </c>
      <c r="B153" s="1" t="s">
        <v>1461</v>
      </c>
      <c r="D153" s="1">
        <v>0</v>
      </c>
      <c r="E153" s="1">
        <v>0</v>
      </c>
      <c r="F153" s="1">
        <v>0</v>
      </c>
      <c r="G153" s="1">
        <v>0</v>
      </c>
      <c r="H153" s="1">
        <v>0</v>
      </c>
      <c r="I153" s="1">
        <v>0</v>
      </c>
      <c r="J153" s="1">
        <v>0</v>
      </c>
      <c r="K153" s="1">
        <v>0</v>
      </c>
      <c r="L153" s="1">
        <v>0</v>
      </c>
      <c r="M153" s="1">
        <v>0</v>
      </c>
    </row>
    <row r="154" spans="1:13">
      <c r="A154" s="1" t="s">
        <v>1224</v>
      </c>
      <c r="B154" s="1" t="s">
        <v>1462</v>
      </c>
      <c r="C154" s="499"/>
      <c r="D154" s="1">
        <v>0</v>
      </c>
      <c r="E154" s="1">
        <v>0</v>
      </c>
      <c r="F154" s="1">
        <v>0</v>
      </c>
      <c r="G154" s="1">
        <v>0</v>
      </c>
      <c r="H154" s="1">
        <v>0</v>
      </c>
      <c r="I154" s="1">
        <v>0</v>
      </c>
      <c r="J154" s="1">
        <v>0</v>
      </c>
      <c r="K154" s="1">
        <v>0</v>
      </c>
      <c r="L154" s="1">
        <v>0</v>
      </c>
      <c r="M154" s="1">
        <v>0</v>
      </c>
    </row>
    <row r="155" spans="1:13">
      <c r="A155" s="1" t="s">
        <v>1226</v>
      </c>
      <c r="B155" s="1" t="s">
        <v>1463</v>
      </c>
      <c r="D155" s="1">
        <v>0</v>
      </c>
      <c r="E155" s="1">
        <v>0</v>
      </c>
      <c r="F155" s="1">
        <v>0</v>
      </c>
      <c r="G155" s="1">
        <v>0</v>
      </c>
      <c r="H155" s="1">
        <v>0</v>
      </c>
      <c r="I155" s="1">
        <v>0</v>
      </c>
      <c r="J155" s="1">
        <v>0</v>
      </c>
      <c r="K155" s="1">
        <v>0</v>
      </c>
      <c r="L155" s="1">
        <v>0</v>
      </c>
      <c r="M155" s="1">
        <v>0</v>
      </c>
    </row>
    <row r="156" spans="1:13">
      <c r="A156" s="1" t="s">
        <v>1228</v>
      </c>
      <c r="B156" s="1" t="s">
        <v>1464</v>
      </c>
      <c r="D156" s="1">
        <v>0</v>
      </c>
      <c r="E156" s="1">
        <v>0</v>
      </c>
      <c r="F156" s="1">
        <v>0</v>
      </c>
      <c r="G156" s="1">
        <v>0</v>
      </c>
      <c r="H156" s="1">
        <v>0</v>
      </c>
      <c r="I156" s="1">
        <v>0</v>
      </c>
      <c r="J156" s="1">
        <v>0</v>
      </c>
      <c r="K156" s="1">
        <v>0</v>
      </c>
      <c r="L156" s="1">
        <v>0</v>
      </c>
      <c r="M156" s="1">
        <v>0</v>
      </c>
    </row>
    <row r="157" spans="1:13">
      <c r="A157" s="1" t="s">
        <v>1230</v>
      </c>
      <c r="B157" s="1" t="s">
        <v>1465</v>
      </c>
      <c r="D157" s="1">
        <v>0</v>
      </c>
      <c r="E157" s="1">
        <v>0</v>
      </c>
      <c r="F157" s="1">
        <v>0</v>
      </c>
      <c r="G157" s="1">
        <v>0</v>
      </c>
      <c r="H157" s="1">
        <v>0</v>
      </c>
      <c r="I157" s="1">
        <v>0</v>
      </c>
      <c r="J157" s="1">
        <v>0</v>
      </c>
      <c r="K157" s="1">
        <v>0</v>
      </c>
      <c r="L157" s="1">
        <v>0</v>
      </c>
      <c r="M157" s="1">
        <v>0</v>
      </c>
    </row>
    <row r="158" spans="1:13">
      <c r="A158" s="1" t="s">
        <v>1232</v>
      </c>
      <c r="B158" s="1" t="s">
        <v>1466</v>
      </c>
      <c r="D158" s="1">
        <v>0</v>
      </c>
      <c r="E158" s="1">
        <v>0</v>
      </c>
      <c r="F158" s="1">
        <v>0</v>
      </c>
      <c r="G158" s="1">
        <v>0</v>
      </c>
      <c r="H158" s="1">
        <v>0</v>
      </c>
      <c r="I158" s="1">
        <v>0</v>
      </c>
      <c r="J158" s="1">
        <v>0</v>
      </c>
      <c r="K158" s="1">
        <v>0</v>
      </c>
      <c r="L158" s="1">
        <v>0</v>
      </c>
      <c r="M158" s="1">
        <v>0</v>
      </c>
    </row>
    <row r="159" spans="1:13">
      <c r="A159" s="1" t="s">
        <v>1234</v>
      </c>
      <c r="B159" s="1" t="s">
        <v>1467</v>
      </c>
      <c r="D159" s="1">
        <v>0</v>
      </c>
      <c r="E159" s="1">
        <v>0</v>
      </c>
      <c r="F159" s="1">
        <v>0</v>
      </c>
      <c r="G159" s="1">
        <v>0</v>
      </c>
      <c r="H159" s="1">
        <v>0</v>
      </c>
      <c r="I159" s="1">
        <v>0</v>
      </c>
      <c r="J159" s="1">
        <v>0</v>
      </c>
      <c r="K159" s="1">
        <v>0</v>
      </c>
      <c r="L159" s="1">
        <v>0</v>
      </c>
      <c r="M159" s="1">
        <v>0</v>
      </c>
    </row>
    <row r="160" spans="1:13">
      <c r="A160" s="1" t="s">
        <v>1236</v>
      </c>
      <c r="B160" s="1" t="s">
        <v>1468</v>
      </c>
      <c r="D160" s="1">
        <v>0</v>
      </c>
      <c r="E160" s="1">
        <v>0</v>
      </c>
      <c r="F160" s="1">
        <v>0</v>
      </c>
      <c r="G160" s="1">
        <v>0</v>
      </c>
      <c r="H160" s="1">
        <v>0</v>
      </c>
      <c r="I160" s="1">
        <v>0</v>
      </c>
      <c r="J160" s="1">
        <v>0</v>
      </c>
      <c r="K160" s="1">
        <v>0</v>
      </c>
      <c r="L160" s="1">
        <v>0</v>
      </c>
      <c r="M160" s="1">
        <v>0</v>
      </c>
    </row>
    <row r="161" spans="1:13">
      <c r="A161" s="1" t="s">
        <v>1238</v>
      </c>
      <c r="B161" s="1" t="s">
        <v>1469</v>
      </c>
      <c r="D161" s="1">
        <v>0</v>
      </c>
      <c r="E161" s="1">
        <v>0</v>
      </c>
      <c r="F161" s="1">
        <v>0</v>
      </c>
      <c r="G161" s="1">
        <v>0</v>
      </c>
      <c r="H161" s="1">
        <v>0</v>
      </c>
      <c r="I161" s="1">
        <v>0</v>
      </c>
      <c r="J161" s="1">
        <v>0</v>
      </c>
      <c r="K161" s="1">
        <v>0</v>
      </c>
      <c r="L161" s="1">
        <v>0</v>
      </c>
      <c r="M161" s="1">
        <v>0</v>
      </c>
    </row>
    <row r="162" spans="1:13">
      <c r="A162" s="1" t="s">
        <v>1240</v>
      </c>
      <c r="B162" s="1" t="s">
        <v>1470</v>
      </c>
      <c r="D162" s="1">
        <v>0</v>
      </c>
      <c r="E162" s="1">
        <v>0</v>
      </c>
      <c r="F162" s="1">
        <v>0</v>
      </c>
      <c r="G162" s="1">
        <v>0</v>
      </c>
      <c r="H162" s="1">
        <v>0</v>
      </c>
      <c r="I162" s="1">
        <v>0</v>
      </c>
      <c r="J162" s="1">
        <v>0</v>
      </c>
      <c r="K162" s="1">
        <v>0</v>
      </c>
      <c r="L162" s="1">
        <v>0</v>
      </c>
      <c r="M162" s="1">
        <v>0</v>
      </c>
    </row>
    <row r="163" spans="1:13">
      <c r="A163" s="1" t="s">
        <v>1242</v>
      </c>
      <c r="B163" s="1" t="s">
        <v>1471</v>
      </c>
      <c r="D163" s="1">
        <v>0</v>
      </c>
      <c r="E163" s="1">
        <v>0</v>
      </c>
      <c r="F163" s="1">
        <v>0</v>
      </c>
      <c r="G163" s="1">
        <v>0</v>
      </c>
      <c r="H163" s="1">
        <v>0</v>
      </c>
      <c r="I163" s="1">
        <v>0</v>
      </c>
      <c r="J163" s="1">
        <v>0</v>
      </c>
      <c r="K163" s="1">
        <v>0</v>
      </c>
      <c r="L163" s="1">
        <v>0</v>
      </c>
      <c r="M163" s="1">
        <v>0</v>
      </c>
    </row>
    <row r="164" spans="1:13">
      <c r="A164" s="1" t="s">
        <v>1244</v>
      </c>
      <c r="B164" s="1" t="s">
        <v>1472</v>
      </c>
      <c r="D164" s="1">
        <v>0</v>
      </c>
      <c r="E164" s="1">
        <v>0</v>
      </c>
      <c r="F164" s="1">
        <v>0</v>
      </c>
      <c r="G164" s="1">
        <v>0</v>
      </c>
      <c r="H164" s="1">
        <v>0</v>
      </c>
      <c r="I164" s="1">
        <v>0</v>
      </c>
      <c r="J164" s="1">
        <v>0</v>
      </c>
      <c r="K164" s="1">
        <v>0</v>
      </c>
      <c r="L164" s="1">
        <v>0</v>
      </c>
      <c r="M164" s="1">
        <v>0</v>
      </c>
    </row>
    <row r="165" spans="1:13">
      <c r="A165" s="1" t="s">
        <v>1246</v>
      </c>
      <c r="B165" s="1" t="s">
        <v>1473</v>
      </c>
      <c r="D165" s="1">
        <v>0</v>
      </c>
      <c r="E165" s="1">
        <v>0</v>
      </c>
      <c r="F165" s="1">
        <v>0</v>
      </c>
      <c r="G165" s="1">
        <v>0</v>
      </c>
      <c r="H165" s="1">
        <v>0</v>
      </c>
      <c r="I165" s="1">
        <v>0</v>
      </c>
      <c r="J165" s="1">
        <v>0</v>
      </c>
      <c r="K165" s="1">
        <v>0</v>
      </c>
      <c r="L165" s="1">
        <v>0</v>
      </c>
      <c r="M165" s="1">
        <v>0</v>
      </c>
    </row>
    <row r="166" spans="1:13">
      <c r="A166" s="1" t="s">
        <v>1248</v>
      </c>
      <c r="B166" s="1" t="s">
        <v>1474</v>
      </c>
      <c r="D166" s="1">
        <v>0</v>
      </c>
      <c r="E166" s="1">
        <v>0</v>
      </c>
      <c r="F166" s="1">
        <v>0</v>
      </c>
      <c r="G166" s="1">
        <v>0</v>
      </c>
      <c r="H166" s="1">
        <v>0</v>
      </c>
      <c r="I166" s="1">
        <v>0</v>
      </c>
      <c r="J166" s="1">
        <v>0</v>
      </c>
      <c r="K166" s="1">
        <v>0</v>
      </c>
      <c r="L166" s="1">
        <v>0</v>
      </c>
      <c r="M166" s="1">
        <v>0</v>
      </c>
    </row>
    <row r="167" spans="1:13">
      <c r="A167" s="1" t="s">
        <v>1250</v>
      </c>
      <c r="B167" s="1" t="s">
        <v>1475</v>
      </c>
      <c r="D167" s="1">
        <v>0</v>
      </c>
      <c r="E167" s="1">
        <v>0</v>
      </c>
      <c r="F167" s="1">
        <v>0</v>
      </c>
      <c r="G167" s="1">
        <v>0</v>
      </c>
      <c r="H167" s="1">
        <v>0</v>
      </c>
      <c r="I167" s="1">
        <v>0</v>
      </c>
      <c r="J167" s="1">
        <v>0</v>
      </c>
      <c r="K167" s="1">
        <v>0</v>
      </c>
      <c r="L167" s="1">
        <v>0</v>
      </c>
      <c r="M167" s="1">
        <v>0</v>
      </c>
    </row>
    <row r="168" spans="1:13">
      <c r="A168" s="1" t="s">
        <v>1253</v>
      </c>
      <c r="B168" s="1" t="s">
        <v>1476</v>
      </c>
      <c r="D168" s="1">
        <v>0</v>
      </c>
      <c r="E168" s="1">
        <v>0</v>
      </c>
      <c r="F168" s="1">
        <v>0</v>
      </c>
      <c r="G168" s="1">
        <v>0</v>
      </c>
      <c r="H168" s="1">
        <v>0</v>
      </c>
      <c r="I168" s="1">
        <v>0</v>
      </c>
      <c r="J168" s="1">
        <v>0</v>
      </c>
      <c r="K168" s="1">
        <v>0</v>
      </c>
      <c r="L168" s="1">
        <v>0</v>
      </c>
      <c r="M168" s="1">
        <v>0</v>
      </c>
    </row>
    <row r="169" spans="1:13">
      <c r="A169" s="1" t="s">
        <v>1324</v>
      </c>
      <c r="B169" s="1" t="s">
        <v>1477</v>
      </c>
      <c r="D169" s="1">
        <v>0</v>
      </c>
      <c r="E169" s="1">
        <v>0</v>
      </c>
      <c r="F169" s="1">
        <v>0</v>
      </c>
      <c r="G169" s="1">
        <v>0</v>
      </c>
      <c r="H169" s="1">
        <v>0</v>
      </c>
      <c r="I169" s="1">
        <v>0</v>
      </c>
      <c r="J169" s="1">
        <v>0</v>
      </c>
      <c r="K169" s="1">
        <v>0</v>
      </c>
      <c r="L169" s="1">
        <v>0</v>
      </c>
      <c r="M169" s="1">
        <v>0</v>
      </c>
    </row>
    <row r="170" spans="1:13">
      <c r="A170" s="1" t="s">
        <v>1257</v>
      </c>
      <c r="B170" s="1" t="s">
        <v>1478</v>
      </c>
      <c r="D170" s="1">
        <v>0</v>
      </c>
      <c r="E170" s="1">
        <v>0</v>
      </c>
      <c r="F170" s="1">
        <v>0</v>
      </c>
      <c r="G170" s="1">
        <v>0</v>
      </c>
      <c r="H170" s="1">
        <v>0</v>
      </c>
      <c r="I170" s="1">
        <v>0</v>
      </c>
      <c r="J170" s="1">
        <v>0</v>
      </c>
      <c r="K170" s="1">
        <v>0</v>
      </c>
      <c r="L170" s="1">
        <v>0</v>
      </c>
      <c r="M170" s="1">
        <v>0</v>
      </c>
    </row>
    <row r="171" spans="1:13">
      <c r="A171" s="1" t="s">
        <v>1259</v>
      </c>
      <c r="B171" s="1" t="s">
        <v>1479</v>
      </c>
      <c r="D171" s="1">
        <v>0</v>
      </c>
      <c r="E171" s="1">
        <v>0</v>
      </c>
      <c r="F171" s="1">
        <v>0</v>
      </c>
      <c r="G171" s="1">
        <v>0</v>
      </c>
      <c r="H171" s="1">
        <v>0</v>
      </c>
      <c r="I171" s="1">
        <v>0</v>
      </c>
      <c r="J171" s="1">
        <v>0</v>
      </c>
      <c r="K171" s="1">
        <v>0</v>
      </c>
      <c r="L171" s="1">
        <v>0</v>
      </c>
      <c r="M171" s="1">
        <v>0</v>
      </c>
    </row>
    <row r="172" spans="1:13">
      <c r="A172" s="1" t="s">
        <v>1261</v>
      </c>
      <c r="B172" s="1" t="s">
        <v>1480</v>
      </c>
      <c r="D172" s="1">
        <v>0</v>
      </c>
      <c r="E172" s="1">
        <v>0</v>
      </c>
      <c r="F172" s="1">
        <v>0</v>
      </c>
      <c r="G172" s="1">
        <v>0</v>
      </c>
      <c r="H172" s="1">
        <v>0</v>
      </c>
      <c r="I172" s="1">
        <v>0</v>
      </c>
      <c r="J172" s="1">
        <v>0</v>
      </c>
      <c r="K172" s="1">
        <v>0</v>
      </c>
      <c r="L172" s="1">
        <v>0</v>
      </c>
      <c r="M172" s="1">
        <v>0</v>
      </c>
    </row>
    <row r="173" spans="1:13">
      <c r="A173" s="1" t="s">
        <v>1263</v>
      </c>
      <c r="B173" s="1" t="s">
        <v>1481</v>
      </c>
      <c r="D173" s="1">
        <v>0</v>
      </c>
      <c r="E173" s="1">
        <v>0</v>
      </c>
      <c r="F173" s="1">
        <v>0</v>
      </c>
      <c r="G173" s="1">
        <v>0</v>
      </c>
      <c r="H173" s="1">
        <v>0</v>
      </c>
      <c r="I173" s="1">
        <v>0</v>
      </c>
      <c r="J173" s="1">
        <v>0</v>
      </c>
      <c r="K173" s="1">
        <v>0</v>
      </c>
      <c r="L173" s="1">
        <v>0</v>
      </c>
      <c r="M173" s="1">
        <v>0</v>
      </c>
    </row>
    <row r="174" spans="1:13">
      <c r="A174" s="1" t="s">
        <v>1266</v>
      </c>
      <c r="B174" s="1" t="s">
        <v>1482</v>
      </c>
      <c r="D174" s="1">
        <v>0</v>
      </c>
      <c r="E174" s="1">
        <v>0</v>
      </c>
      <c r="F174" s="1">
        <v>0</v>
      </c>
      <c r="G174" s="1">
        <v>0</v>
      </c>
      <c r="H174" s="1">
        <v>0</v>
      </c>
      <c r="I174" s="1">
        <v>0</v>
      </c>
      <c r="J174" s="1">
        <v>0</v>
      </c>
      <c r="K174" s="1">
        <v>0</v>
      </c>
      <c r="L174" s="1">
        <v>0</v>
      </c>
      <c r="M174" s="1">
        <v>0</v>
      </c>
    </row>
    <row r="175" spans="1:13">
      <c r="A175" s="1" t="s">
        <v>1268</v>
      </c>
      <c r="B175" s="1" t="s">
        <v>1483</v>
      </c>
      <c r="D175" s="1">
        <v>0</v>
      </c>
      <c r="E175" s="1">
        <v>0</v>
      </c>
      <c r="F175" s="1">
        <v>0</v>
      </c>
      <c r="G175" s="1">
        <v>0</v>
      </c>
      <c r="H175" s="1">
        <v>0</v>
      </c>
      <c r="I175" s="1">
        <v>0</v>
      </c>
      <c r="J175" s="1">
        <v>0</v>
      </c>
      <c r="K175" s="1">
        <v>0</v>
      </c>
      <c r="L175" s="1">
        <v>0</v>
      </c>
      <c r="M175" s="1">
        <v>0</v>
      </c>
    </row>
    <row r="176" spans="1:13">
      <c r="A176" s="1" t="s">
        <v>1270</v>
      </c>
      <c r="B176" s="1" t="s">
        <v>1484</v>
      </c>
      <c r="D176" s="1">
        <v>0</v>
      </c>
      <c r="E176" s="1">
        <v>0</v>
      </c>
      <c r="F176" s="1">
        <v>0</v>
      </c>
      <c r="G176" s="1">
        <v>0</v>
      </c>
      <c r="H176" s="1">
        <v>0</v>
      </c>
      <c r="I176" s="1">
        <v>0</v>
      </c>
      <c r="J176" s="1">
        <v>0</v>
      </c>
      <c r="K176" s="1">
        <v>0</v>
      </c>
      <c r="L176" s="1">
        <v>0</v>
      </c>
      <c r="M176" s="1">
        <v>0</v>
      </c>
    </row>
    <row r="177" spans="1:13">
      <c r="A177" s="1" t="s">
        <v>1272</v>
      </c>
      <c r="B177" s="1" t="s">
        <v>1485</v>
      </c>
      <c r="D177" s="1">
        <v>0</v>
      </c>
      <c r="E177" s="1">
        <v>0</v>
      </c>
      <c r="F177" s="1">
        <v>0</v>
      </c>
      <c r="G177" s="1">
        <v>0</v>
      </c>
      <c r="H177" s="1">
        <v>0</v>
      </c>
      <c r="I177" s="1">
        <v>0</v>
      </c>
      <c r="J177" s="1">
        <v>0</v>
      </c>
      <c r="K177" s="1">
        <v>0</v>
      </c>
      <c r="L177" s="1">
        <v>0</v>
      </c>
      <c r="M177" s="1">
        <v>0</v>
      </c>
    </row>
    <row r="178" spans="1:13">
      <c r="A178" s="1" t="s">
        <v>1274</v>
      </c>
      <c r="B178" s="1" t="s">
        <v>1486</v>
      </c>
      <c r="D178" s="1">
        <v>0</v>
      </c>
      <c r="E178" s="1">
        <v>0</v>
      </c>
      <c r="F178" s="1">
        <v>0</v>
      </c>
      <c r="G178" s="1">
        <v>0</v>
      </c>
      <c r="H178" s="1">
        <v>0</v>
      </c>
      <c r="I178" s="1">
        <v>0</v>
      </c>
      <c r="J178" s="1">
        <v>0</v>
      </c>
      <c r="K178" s="1">
        <v>0</v>
      </c>
      <c r="L178" s="1">
        <v>0</v>
      </c>
      <c r="M178" s="1">
        <v>0</v>
      </c>
    </row>
    <row r="179" spans="1:13">
      <c r="A179" s="1" t="s">
        <v>1276</v>
      </c>
      <c r="B179" s="1" t="s">
        <v>1487</v>
      </c>
      <c r="D179" s="1">
        <v>0</v>
      </c>
      <c r="E179" s="1">
        <v>0</v>
      </c>
      <c r="F179" s="1">
        <v>0</v>
      </c>
      <c r="G179" s="1">
        <v>0</v>
      </c>
      <c r="H179" s="1">
        <v>0</v>
      </c>
      <c r="I179" s="1">
        <v>0</v>
      </c>
      <c r="J179" s="1">
        <v>0</v>
      </c>
      <c r="K179" s="1">
        <v>0</v>
      </c>
      <c r="L179" s="1">
        <v>0</v>
      </c>
      <c r="M179" s="1">
        <v>0</v>
      </c>
    </row>
    <row r="180" spans="1:13">
      <c r="A180" s="1" t="s">
        <v>1278</v>
      </c>
      <c r="B180" s="1" t="s">
        <v>1488</v>
      </c>
      <c r="D180" s="1">
        <v>0</v>
      </c>
      <c r="E180" s="1">
        <v>0</v>
      </c>
      <c r="F180" s="1">
        <v>0</v>
      </c>
      <c r="G180" s="1">
        <v>0</v>
      </c>
      <c r="H180" s="1">
        <v>0</v>
      </c>
      <c r="I180" s="1">
        <v>0</v>
      </c>
      <c r="J180" s="1">
        <v>0</v>
      </c>
      <c r="K180" s="1">
        <v>0</v>
      </c>
      <c r="L180" s="1">
        <v>0</v>
      </c>
      <c r="M180" s="1">
        <v>0</v>
      </c>
    </row>
    <row r="181" spans="1:13">
      <c r="A181" s="1" t="s">
        <v>1280</v>
      </c>
      <c r="B181" s="1" t="s">
        <v>1489</v>
      </c>
      <c r="D181" s="1">
        <v>0</v>
      </c>
      <c r="E181" s="1">
        <v>0</v>
      </c>
      <c r="F181" s="1">
        <v>0</v>
      </c>
      <c r="G181" s="1">
        <v>0</v>
      </c>
      <c r="H181" s="1">
        <v>0</v>
      </c>
      <c r="I181" s="1">
        <v>0</v>
      </c>
      <c r="J181" s="1">
        <v>0</v>
      </c>
      <c r="K181" s="1">
        <v>0</v>
      </c>
      <c r="L181" s="1">
        <v>0</v>
      </c>
      <c r="M181" s="1">
        <v>0</v>
      </c>
    </row>
    <row r="182" spans="1:13">
      <c r="A182" s="1" t="s">
        <v>1282</v>
      </c>
      <c r="B182" s="1" t="s">
        <v>1490</v>
      </c>
      <c r="D182" s="1">
        <v>0</v>
      </c>
      <c r="E182" s="1">
        <v>0</v>
      </c>
      <c r="F182" s="1">
        <v>0</v>
      </c>
      <c r="G182" s="1">
        <v>0</v>
      </c>
      <c r="H182" s="1">
        <v>0</v>
      </c>
      <c r="I182" s="1">
        <v>0</v>
      </c>
      <c r="J182" s="1">
        <v>0</v>
      </c>
      <c r="K182" s="1">
        <v>0</v>
      </c>
      <c r="L182" s="1">
        <v>0</v>
      </c>
      <c r="M182" s="1">
        <v>0</v>
      </c>
    </row>
    <row r="183" spans="1:13">
      <c r="A183" s="1" t="s">
        <v>1284</v>
      </c>
      <c r="B183" s="1" t="s">
        <v>1491</v>
      </c>
      <c r="D183" s="1">
        <v>0</v>
      </c>
      <c r="E183" s="1">
        <v>0</v>
      </c>
      <c r="F183" s="1">
        <v>0</v>
      </c>
      <c r="G183" s="1">
        <v>0</v>
      </c>
      <c r="H183" s="1">
        <v>0</v>
      </c>
      <c r="I183" s="1">
        <v>0</v>
      </c>
      <c r="J183" s="1">
        <v>0</v>
      </c>
      <c r="K183" s="1">
        <v>0</v>
      </c>
      <c r="L183" s="1">
        <v>0</v>
      </c>
      <c r="M183" s="1">
        <v>0</v>
      </c>
    </row>
    <row r="184" spans="1:13">
      <c r="A184" s="1" t="s">
        <v>1286</v>
      </c>
      <c r="B184" s="1" t="s">
        <v>1492</v>
      </c>
      <c r="D184" s="1">
        <v>0</v>
      </c>
      <c r="E184" s="1">
        <v>0</v>
      </c>
      <c r="F184" s="1">
        <v>0</v>
      </c>
      <c r="G184" s="1">
        <v>0</v>
      </c>
      <c r="H184" s="1">
        <v>0</v>
      </c>
      <c r="I184" s="1">
        <v>0</v>
      </c>
      <c r="J184" s="1">
        <v>0</v>
      </c>
      <c r="K184" s="1">
        <v>0</v>
      </c>
      <c r="L184" s="1">
        <v>0</v>
      </c>
      <c r="M184" s="1">
        <v>0</v>
      </c>
    </row>
    <row r="185" spans="1:13">
      <c r="A185" s="1" t="s">
        <v>1289</v>
      </c>
      <c r="B185" s="1" t="s">
        <v>1493</v>
      </c>
      <c r="D185" s="1">
        <v>0</v>
      </c>
      <c r="E185" s="1">
        <v>0</v>
      </c>
      <c r="F185" s="1">
        <v>0</v>
      </c>
      <c r="G185" s="1">
        <v>0</v>
      </c>
      <c r="H185" s="1">
        <v>0</v>
      </c>
      <c r="I185" s="1">
        <v>0</v>
      </c>
      <c r="J185" s="1">
        <v>0</v>
      </c>
      <c r="K185" s="1">
        <v>0</v>
      </c>
      <c r="L185" s="1">
        <v>0</v>
      </c>
      <c r="M185" s="1">
        <v>0</v>
      </c>
    </row>
    <row r="186" spans="1:13">
      <c r="A186" s="1" t="s">
        <v>1291</v>
      </c>
      <c r="B186" s="1" t="s">
        <v>1494</v>
      </c>
      <c r="D186" s="1">
        <v>0</v>
      </c>
      <c r="E186" s="1">
        <v>0</v>
      </c>
      <c r="F186" s="1">
        <v>0</v>
      </c>
      <c r="G186" s="1">
        <v>0</v>
      </c>
      <c r="H186" s="1">
        <v>0</v>
      </c>
      <c r="I186" s="1">
        <v>0</v>
      </c>
      <c r="J186" s="1">
        <v>0</v>
      </c>
      <c r="K186" s="1">
        <v>0</v>
      </c>
      <c r="L186" s="1">
        <v>0</v>
      </c>
      <c r="M186" s="1">
        <v>0</v>
      </c>
    </row>
    <row r="187" spans="1:13">
      <c r="A187" s="1" t="s">
        <v>1293</v>
      </c>
      <c r="B187" s="1" t="s">
        <v>1495</v>
      </c>
      <c r="D187" s="1">
        <v>0</v>
      </c>
      <c r="E187" s="1">
        <v>0</v>
      </c>
      <c r="F187" s="1">
        <v>0</v>
      </c>
      <c r="G187" s="1">
        <v>0</v>
      </c>
      <c r="H187" s="1">
        <v>0</v>
      </c>
      <c r="I187" s="1">
        <v>0</v>
      </c>
      <c r="J187" s="1">
        <v>0</v>
      </c>
      <c r="K187" s="1">
        <v>0</v>
      </c>
      <c r="L187" s="1">
        <v>0</v>
      </c>
      <c r="M187" s="1">
        <v>0</v>
      </c>
    </row>
    <row r="188" spans="1:13">
      <c r="A188" s="1" t="s">
        <v>1295</v>
      </c>
      <c r="B188" s="1" t="s">
        <v>1496</v>
      </c>
      <c r="D188" s="1">
        <v>0</v>
      </c>
      <c r="E188" s="1">
        <v>0</v>
      </c>
      <c r="F188" s="1">
        <v>0</v>
      </c>
      <c r="G188" s="1">
        <v>0</v>
      </c>
      <c r="H188" s="1">
        <v>0</v>
      </c>
      <c r="I188" s="1">
        <v>0</v>
      </c>
      <c r="J188" s="1">
        <v>0</v>
      </c>
      <c r="K188" s="1">
        <v>0</v>
      </c>
      <c r="L188" s="1">
        <v>0</v>
      </c>
      <c r="M188" s="1">
        <v>0</v>
      </c>
    </row>
    <row r="189" spans="1:13">
      <c r="A189" s="1" t="s">
        <v>1297</v>
      </c>
      <c r="B189" s="1" t="s">
        <v>1497</v>
      </c>
      <c r="D189" s="1">
        <v>0</v>
      </c>
      <c r="E189" s="1">
        <v>0</v>
      </c>
      <c r="F189" s="1">
        <v>0</v>
      </c>
      <c r="G189" s="1">
        <v>0</v>
      </c>
      <c r="H189" s="1">
        <v>0</v>
      </c>
      <c r="I189" s="1">
        <v>0</v>
      </c>
      <c r="J189" s="1">
        <v>0</v>
      </c>
      <c r="K189" s="1">
        <v>0</v>
      </c>
      <c r="L189" s="1">
        <v>0</v>
      </c>
      <c r="M189" s="1">
        <v>0</v>
      </c>
    </row>
    <row r="190" spans="1:13">
      <c r="A190" s="1" t="s">
        <v>1299</v>
      </c>
      <c r="B190" s="1" t="s">
        <v>1498</v>
      </c>
      <c r="D190" s="1">
        <v>0</v>
      </c>
      <c r="E190" s="1">
        <v>0</v>
      </c>
      <c r="F190" s="1">
        <v>0</v>
      </c>
      <c r="G190" s="1">
        <v>0</v>
      </c>
      <c r="H190" s="1">
        <v>0</v>
      </c>
      <c r="I190" s="1">
        <v>0</v>
      </c>
      <c r="J190" s="1">
        <v>0</v>
      </c>
      <c r="K190" s="1">
        <v>0</v>
      </c>
      <c r="L190" s="1">
        <v>0</v>
      </c>
      <c r="M190" s="1">
        <v>0</v>
      </c>
    </row>
    <row r="191" spans="1:13">
      <c r="A191" s="1" t="s">
        <v>1302</v>
      </c>
      <c r="B191" s="1" t="s">
        <v>1499</v>
      </c>
      <c r="D191" s="1">
        <v>0</v>
      </c>
      <c r="E191" s="1">
        <v>0</v>
      </c>
      <c r="F191" s="1">
        <v>0</v>
      </c>
      <c r="G191" s="1">
        <v>0</v>
      </c>
      <c r="H191" s="1">
        <v>0</v>
      </c>
      <c r="I191" s="1">
        <v>0</v>
      </c>
      <c r="J191" s="1">
        <v>0</v>
      </c>
      <c r="K191" s="1">
        <v>0</v>
      </c>
      <c r="L191" s="1">
        <v>0</v>
      </c>
      <c r="M191" s="1">
        <v>0</v>
      </c>
    </row>
    <row r="192" spans="1:13">
      <c r="A192" s="1" t="s">
        <v>1224</v>
      </c>
      <c r="B192" s="1" t="s">
        <v>1500</v>
      </c>
      <c r="C192" s="499"/>
      <c r="D192" s="1">
        <v>0</v>
      </c>
      <c r="E192" s="1">
        <v>0</v>
      </c>
      <c r="F192" s="1">
        <v>0</v>
      </c>
      <c r="G192" s="1">
        <v>0</v>
      </c>
      <c r="H192" s="1">
        <v>0</v>
      </c>
      <c r="I192" s="1">
        <v>0</v>
      </c>
      <c r="J192" s="1">
        <v>0</v>
      </c>
      <c r="K192" s="1">
        <v>0</v>
      </c>
      <c r="L192" s="1">
        <v>0</v>
      </c>
      <c r="M192" s="1">
        <v>0</v>
      </c>
    </row>
    <row r="193" spans="1:13">
      <c r="A193" s="1" t="s">
        <v>1226</v>
      </c>
      <c r="B193" s="1" t="s">
        <v>1501</v>
      </c>
      <c r="D193" s="1">
        <v>0</v>
      </c>
      <c r="E193" s="1">
        <v>0</v>
      </c>
      <c r="F193" s="1">
        <v>0</v>
      </c>
      <c r="G193" s="1">
        <v>0</v>
      </c>
      <c r="H193" s="1">
        <v>0</v>
      </c>
      <c r="I193" s="1">
        <v>0</v>
      </c>
      <c r="J193" s="1">
        <v>0</v>
      </c>
      <c r="K193" s="1">
        <v>0</v>
      </c>
      <c r="L193" s="1">
        <v>0</v>
      </c>
      <c r="M193" s="1">
        <v>0</v>
      </c>
    </row>
    <row r="194" spans="1:13">
      <c r="A194" s="1" t="s">
        <v>1228</v>
      </c>
      <c r="B194" s="1" t="s">
        <v>1502</v>
      </c>
      <c r="D194" s="1">
        <v>0</v>
      </c>
      <c r="E194" s="1">
        <v>0</v>
      </c>
      <c r="F194" s="1">
        <v>0</v>
      </c>
      <c r="G194" s="1">
        <v>0</v>
      </c>
      <c r="H194" s="1">
        <v>0</v>
      </c>
      <c r="I194" s="1">
        <v>0</v>
      </c>
      <c r="J194" s="1">
        <v>0</v>
      </c>
      <c r="K194" s="1">
        <v>0</v>
      </c>
      <c r="L194" s="1">
        <v>0</v>
      </c>
      <c r="M194" s="1">
        <v>0</v>
      </c>
    </row>
    <row r="195" spans="1:13">
      <c r="A195" s="1" t="s">
        <v>1230</v>
      </c>
      <c r="B195" s="1" t="s">
        <v>1503</v>
      </c>
      <c r="D195" s="1">
        <v>0</v>
      </c>
      <c r="E195" s="1">
        <v>0</v>
      </c>
      <c r="F195" s="1">
        <v>0</v>
      </c>
      <c r="G195" s="1">
        <v>0</v>
      </c>
      <c r="H195" s="1">
        <v>0</v>
      </c>
      <c r="I195" s="1">
        <v>0</v>
      </c>
      <c r="J195" s="1">
        <v>0</v>
      </c>
      <c r="K195" s="1">
        <v>0</v>
      </c>
      <c r="L195" s="1">
        <v>0</v>
      </c>
      <c r="M195" s="1">
        <v>0</v>
      </c>
    </row>
    <row r="196" spans="1:13">
      <c r="A196" s="1" t="s">
        <v>1232</v>
      </c>
      <c r="B196" s="1" t="s">
        <v>1504</v>
      </c>
      <c r="D196" s="1">
        <v>0</v>
      </c>
      <c r="E196" s="1">
        <v>0</v>
      </c>
      <c r="F196" s="1">
        <v>0</v>
      </c>
      <c r="G196" s="1">
        <v>0</v>
      </c>
      <c r="H196" s="1">
        <v>0</v>
      </c>
      <c r="I196" s="1">
        <v>0</v>
      </c>
      <c r="J196" s="1">
        <v>0</v>
      </c>
      <c r="K196" s="1">
        <v>0</v>
      </c>
      <c r="L196" s="1">
        <v>0</v>
      </c>
      <c r="M196" s="1">
        <v>0</v>
      </c>
    </row>
    <row r="197" spans="1:13">
      <c r="A197" s="1" t="s">
        <v>1234</v>
      </c>
      <c r="B197" s="1" t="s">
        <v>1505</v>
      </c>
      <c r="D197" s="1">
        <v>0</v>
      </c>
      <c r="E197" s="1">
        <v>0</v>
      </c>
      <c r="F197" s="1">
        <v>0</v>
      </c>
      <c r="G197" s="1">
        <v>0</v>
      </c>
      <c r="H197" s="1">
        <v>0</v>
      </c>
      <c r="I197" s="1">
        <v>0</v>
      </c>
      <c r="J197" s="1">
        <v>0</v>
      </c>
      <c r="K197" s="1">
        <v>0</v>
      </c>
      <c r="L197" s="1">
        <v>0</v>
      </c>
      <c r="M197" s="1">
        <v>0</v>
      </c>
    </row>
    <row r="198" spans="1:13">
      <c r="A198" s="1" t="s">
        <v>1236</v>
      </c>
      <c r="B198" s="1" t="s">
        <v>1506</v>
      </c>
      <c r="D198" s="1">
        <v>0</v>
      </c>
      <c r="E198" s="1">
        <v>0</v>
      </c>
      <c r="F198" s="1">
        <v>0</v>
      </c>
      <c r="G198" s="1">
        <v>0</v>
      </c>
      <c r="H198" s="1">
        <v>0</v>
      </c>
      <c r="I198" s="1">
        <v>0</v>
      </c>
      <c r="J198" s="1">
        <v>0</v>
      </c>
      <c r="K198" s="1">
        <v>0</v>
      </c>
      <c r="L198" s="1">
        <v>0</v>
      </c>
      <c r="M198" s="1">
        <v>0</v>
      </c>
    </row>
    <row r="199" spans="1:13">
      <c r="A199" s="1" t="s">
        <v>1238</v>
      </c>
      <c r="B199" s="1" t="s">
        <v>1507</v>
      </c>
      <c r="D199" s="1">
        <v>0</v>
      </c>
      <c r="E199" s="1">
        <v>0</v>
      </c>
      <c r="F199" s="1">
        <v>0</v>
      </c>
      <c r="G199" s="1">
        <v>0</v>
      </c>
      <c r="H199" s="1">
        <v>0</v>
      </c>
      <c r="I199" s="1">
        <v>0</v>
      </c>
      <c r="J199" s="1">
        <v>0</v>
      </c>
      <c r="K199" s="1">
        <v>0</v>
      </c>
      <c r="L199" s="1">
        <v>0</v>
      </c>
      <c r="M199" s="1">
        <v>0</v>
      </c>
    </row>
    <row r="200" spans="1:13">
      <c r="A200" s="1" t="s">
        <v>1240</v>
      </c>
      <c r="B200" s="1" t="s">
        <v>1508</v>
      </c>
      <c r="D200" s="1">
        <v>0</v>
      </c>
      <c r="E200" s="1">
        <v>0</v>
      </c>
      <c r="F200" s="1">
        <v>0</v>
      </c>
      <c r="G200" s="1">
        <v>0</v>
      </c>
      <c r="H200" s="1">
        <v>0</v>
      </c>
      <c r="I200" s="1">
        <v>0</v>
      </c>
      <c r="J200" s="1">
        <v>0</v>
      </c>
      <c r="K200" s="1">
        <v>0</v>
      </c>
      <c r="L200" s="1">
        <v>0</v>
      </c>
      <c r="M200" s="1">
        <v>0</v>
      </c>
    </row>
    <row r="201" spans="1:13">
      <c r="A201" s="1" t="s">
        <v>1242</v>
      </c>
      <c r="B201" s="1" t="s">
        <v>1509</v>
      </c>
      <c r="D201" s="1">
        <v>0</v>
      </c>
      <c r="E201" s="1">
        <v>0</v>
      </c>
      <c r="F201" s="1">
        <v>0</v>
      </c>
      <c r="G201" s="1">
        <v>0</v>
      </c>
      <c r="H201" s="1">
        <v>0</v>
      </c>
      <c r="I201" s="1">
        <v>0</v>
      </c>
      <c r="J201" s="1">
        <v>0</v>
      </c>
      <c r="K201" s="1">
        <v>0</v>
      </c>
      <c r="L201" s="1">
        <v>0</v>
      </c>
      <c r="M201" s="1">
        <v>0</v>
      </c>
    </row>
    <row r="202" spans="1:13">
      <c r="A202" s="1" t="s">
        <v>1244</v>
      </c>
      <c r="B202" s="1" t="s">
        <v>1510</v>
      </c>
      <c r="D202" s="1">
        <v>0</v>
      </c>
      <c r="E202" s="1">
        <v>0</v>
      </c>
      <c r="F202" s="1">
        <v>0</v>
      </c>
      <c r="G202" s="1">
        <v>0</v>
      </c>
      <c r="H202" s="1">
        <v>0</v>
      </c>
      <c r="I202" s="1">
        <v>0</v>
      </c>
      <c r="J202" s="1">
        <v>0</v>
      </c>
      <c r="K202" s="1">
        <v>0</v>
      </c>
      <c r="L202" s="1">
        <v>0</v>
      </c>
      <c r="M202" s="1">
        <v>0</v>
      </c>
    </row>
    <row r="203" spans="1:13">
      <c r="A203" s="1" t="s">
        <v>1246</v>
      </c>
      <c r="B203" s="1" t="s">
        <v>1511</v>
      </c>
      <c r="D203" s="1">
        <v>0</v>
      </c>
      <c r="E203" s="1">
        <v>0</v>
      </c>
      <c r="F203" s="1">
        <v>0</v>
      </c>
      <c r="G203" s="1">
        <v>0</v>
      </c>
      <c r="H203" s="1">
        <v>0</v>
      </c>
      <c r="I203" s="1">
        <v>0</v>
      </c>
      <c r="J203" s="1">
        <v>0</v>
      </c>
      <c r="K203" s="1">
        <v>0</v>
      </c>
      <c r="L203" s="1">
        <v>0</v>
      </c>
      <c r="M203" s="1">
        <v>0</v>
      </c>
    </row>
    <row r="204" spans="1:13">
      <c r="A204" s="1" t="s">
        <v>1248</v>
      </c>
      <c r="B204" s="1" t="s">
        <v>1512</v>
      </c>
      <c r="D204" s="1">
        <v>0</v>
      </c>
      <c r="E204" s="1">
        <v>0</v>
      </c>
      <c r="F204" s="1">
        <v>0</v>
      </c>
      <c r="G204" s="1">
        <v>0</v>
      </c>
      <c r="H204" s="1">
        <v>0</v>
      </c>
      <c r="I204" s="1">
        <v>0</v>
      </c>
      <c r="J204" s="1">
        <v>0</v>
      </c>
      <c r="K204" s="1">
        <v>0</v>
      </c>
      <c r="L204" s="1">
        <v>0</v>
      </c>
      <c r="M204" s="1">
        <v>0</v>
      </c>
    </row>
    <row r="205" spans="1:13">
      <c r="A205" s="1" t="s">
        <v>1250</v>
      </c>
      <c r="B205" s="1" t="s">
        <v>1513</v>
      </c>
      <c r="D205" s="1">
        <v>0</v>
      </c>
      <c r="E205" s="1">
        <v>0</v>
      </c>
      <c r="F205" s="1">
        <v>0</v>
      </c>
      <c r="G205" s="1">
        <v>0</v>
      </c>
      <c r="H205" s="1">
        <v>0</v>
      </c>
      <c r="I205" s="1">
        <v>0</v>
      </c>
      <c r="J205" s="1">
        <v>0</v>
      </c>
      <c r="K205" s="1">
        <v>0</v>
      </c>
      <c r="L205" s="1">
        <v>0</v>
      </c>
      <c r="M205" s="1">
        <v>0</v>
      </c>
    </row>
    <row r="206" spans="1:13">
      <c r="A206" s="1" t="s">
        <v>1253</v>
      </c>
      <c r="B206" s="1" t="s">
        <v>1514</v>
      </c>
      <c r="D206" s="1">
        <v>0</v>
      </c>
      <c r="E206" s="1">
        <v>0</v>
      </c>
      <c r="F206" s="1">
        <v>0</v>
      </c>
      <c r="G206" s="1">
        <v>0</v>
      </c>
      <c r="H206" s="1">
        <v>0</v>
      </c>
      <c r="I206" s="1">
        <v>0</v>
      </c>
      <c r="J206" s="1">
        <v>0</v>
      </c>
      <c r="K206" s="1">
        <v>0</v>
      </c>
      <c r="L206" s="1">
        <v>0</v>
      </c>
      <c r="M206" s="1">
        <v>0</v>
      </c>
    </row>
    <row r="207" spans="1:13">
      <c r="A207" s="1" t="s">
        <v>1324</v>
      </c>
      <c r="B207" s="1" t="s">
        <v>1515</v>
      </c>
      <c r="D207" s="1">
        <v>0</v>
      </c>
      <c r="E207" s="1">
        <v>0</v>
      </c>
      <c r="F207" s="1">
        <v>0</v>
      </c>
      <c r="G207" s="1">
        <v>0</v>
      </c>
      <c r="H207" s="1">
        <v>0</v>
      </c>
      <c r="I207" s="1">
        <v>0</v>
      </c>
      <c r="J207" s="1">
        <v>0</v>
      </c>
      <c r="K207" s="1">
        <v>0</v>
      </c>
      <c r="L207" s="1">
        <v>0</v>
      </c>
      <c r="M207" s="1">
        <v>0</v>
      </c>
    </row>
    <row r="208" spans="1:13">
      <c r="A208" s="1" t="s">
        <v>1257</v>
      </c>
      <c r="B208" s="1" t="s">
        <v>1516</v>
      </c>
      <c r="D208" s="1">
        <v>0</v>
      </c>
      <c r="E208" s="1">
        <v>0</v>
      </c>
      <c r="F208" s="1">
        <v>0</v>
      </c>
      <c r="G208" s="1">
        <v>0</v>
      </c>
      <c r="H208" s="1">
        <v>0</v>
      </c>
      <c r="I208" s="1">
        <v>0</v>
      </c>
      <c r="J208" s="1">
        <v>0</v>
      </c>
      <c r="K208" s="1">
        <v>0</v>
      </c>
      <c r="L208" s="1">
        <v>0</v>
      </c>
      <c r="M208" s="1">
        <v>0</v>
      </c>
    </row>
    <row r="209" spans="1:13">
      <c r="A209" s="1" t="s">
        <v>1259</v>
      </c>
      <c r="B209" s="1" t="s">
        <v>1517</v>
      </c>
      <c r="D209" s="1">
        <v>0</v>
      </c>
      <c r="E209" s="1">
        <v>0</v>
      </c>
      <c r="F209" s="1">
        <v>0</v>
      </c>
      <c r="G209" s="1">
        <v>0</v>
      </c>
      <c r="H209" s="1">
        <v>0</v>
      </c>
      <c r="I209" s="1">
        <v>0</v>
      </c>
      <c r="J209" s="1">
        <v>0</v>
      </c>
      <c r="K209" s="1">
        <v>0</v>
      </c>
      <c r="L209" s="1">
        <v>0</v>
      </c>
      <c r="M209" s="1">
        <v>0</v>
      </c>
    </row>
    <row r="210" spans="1:13">
      <c r="A210" s="1" t="s">
        <v>1261</v>
      </c>
      <c r="B210" s="1" t="s">
        <v>1518</v>
      </c>
      <c r="D210" s="1">
        <v>0</v>
      </c>
      <c r="E210" s="1">
        <v>0</v>
      </c>
      <c r="F210" s="1">
        <v>0</v>
      </c>
      <c r="G210" s="1">
        <v>0</v>
      </c>
      <c r="H210" s="1">
        <v>0</v>
      </c>
      <c r="I210" s="1">
        <v>0</v>
      </c>
      <c r="J210" s="1">
        <v>0</v>
      </c>
      <c r="K210" s="1">
        <v>0</v>
      </c>
      <c r="L210" s="1">
        <v>0</v>
      </c>
      <c r="M210" s="1">
        <v>0</v>
      </c>
    </row>
    <row r="211" spans="1:13">
      <c r="A211" s="1" t="s">
        <v>1263</v>
      </c>
      <c r="B211" s="1" t="s">
        <v>1519</v>
      </c>
      <c r="D211" s="1">
        <v>0</v>
      </c>
      <c r="E211" s="1">
        <v>0</v>
      </c>
      <c r="F211" s="1">
        <v>0</v>
      </c>
      <c r="G211" s="1">
        <v>0</v>
      </c>
      <c r="H211" s="1">
        <v>0</v>
      </c>
      <c r="I211" s="1">
        <v>0</v>
      </c>
      <c r="J211" s="1">
        <v>0</v>
      </c>
      <c r="K211" s="1">
        <v>0</v>
      </c>
      <c r="L211" s="1">
        <v>0</v>
      </c>
      <c r="M211" s="1">
        <v>0</v>
      </c>
    </row>
    <row r="212" spans="1:13">
      <c r="A212" s="1" t="s">
        <v>1266</v>
      </c>
      <c r="B212" s="1" t="s">
        <v>1520</v>
      </c>
      <c r="D212" s="1">
        <v>0</v>
      </c>
      <c r="E212" s="1">
        <v>0</v>
      </c>
      <c r="F212" s="1">
        <v>0</v>
      </c>
      <c r="G212" s="1">
        <v>0</v>
      </c>
      <c r="H212" s="1">
        <v>0</v>
      </c>
      <c r="I212" s="1">
        <v>0</v>
      </c>
      <c r="J212" s="1">
        <v>0</v>
      </c>
      <c r="K212" s="1">
        <v>0</v>
      </c>
      <c r="L212" s="1">
        <v>0</v>
      </c>
      <c r="M212" s="1">
        <v>0</v>
      </c>
    </row>
    <row r="213" spans="1:13">
      <c r="A213" s="1" t="s">
        <v>1268</v>
      </c>
      <c r="B213" s="1" t="s">
        <v>1521</v>
      </c>
      <c r="D213" s="1">
        <v>0</v>
      </c>
      <c r="E213" s="1">
        <v>0</v>
      </c>
      <c r="F213" s="1">
        <v>0</v>
      </c>
      <c r="G213" s="1">
        <v>0</v>
      </c>
      <c r="H213" s="1">
        <v>0</v>
      </c>
      <c r="I213" s="1">
        <v>0</v>
      </c>
      <c r="J213" s="1">
        <v>0</v>
      </c>
      <c r="K213" s="1">
        <v>0</v>
      </c>
      <c r="L213" s="1">
        <v>0</v>
      </c>
      <c r="M213" s="1">
        <v>0</v>
      </c>
    </row>
    <row r="214" spans="1:13">
      <c r="A214" s="1" t="s">
        <v>1270</v>
      </c>
      <c r="B214" s="1" t="s">
        <v>1522</v>
      </c>
      <c r="D214" s="1">
        <v>0</v>
      </c>
      <c r="E214" s="1">
        <v>0</v>
      </c>
      <c r="F214" s="1">
        <v>0</v>
      </c>
      <c r="G214" s="1">
        <v>0</v>
      </c>
      <c r="H214" s="1">
        <v>0</v>
      </c>
      <c r="I214" s="1">
        <v>0</v>
      </c>
      <c r="J214" s="1">
        <v>0</v>
      </c>
      <c r="K214" s="1">
        <v>0</v>
      </c>
      <c r="L214" s="1">
        <v>0</v>
      </c>
      <c r="M214" s="1">
        <v>0</v>
      </c>
    </row>
    <row r="215" spans="1:13">
      <c r="A215" s="1" t="s">
        <v>1272</v>
      </c>
      <c r="B215" s="1" t="s">
        <v>1523</v>
      </c>
      <c r="D215" s="1">
        <v>0</v>
      </c>
      <c r="E215" s="1">
        <v>0</v>
      </c>
      <c r="F215" s="1">
        <v>0</v>
      </c>
      <c r="G215" s="1">
        <v>0</v>
      </c>
      <c r="H215" s="1">
        <v>0</v>
      </c>
      <c r="I215" s="1">
        <v>0</v>
      </c>
      <c r="J215" s="1">
        <v>0</v>
      </c>
      <c r="K215" s="1">
        <v>0</v>
      </c>
      <c r="L215" s="1">
        <v>0</v>
      </c>
      <c r="M215" s="1">
        <v>0</v>
      </c>
    </row>
    <row r="216" spans="1:13">
      <c r="A216" s="1" t="s">
        <v>1274</v>
      </c>
      <c r="B216" s="1" t="s">
        <v>1524</v>
      </c>
      <c r="D216" s="1">
        <v>0</v>
      </c>
      <c r="E216" s="1">
        <v>0</v>
      </c>
      <c r="F216" s="1">
        <v>0</v>
      </c>
      <c r="G216" s="1">
        <v>0</v>
      </c>
      <c r="H216" s="1">
        <v>0</v>
      </c>
      <c r="I216" s="1">
        <v>0</v>
      </c>
      <c r="J216" s="1">
        <v>0</v>
      </c>
      <c r="K216" s="1">
        <v>0</v>
      </c>
      <c r="L216" s="1">
        <v>0</v>
      </c>
      <c r="M216" s="1">
        <v>0</v>
      </c>
    </row>
    <row r="217" spans="1:13">
      <c r="A217" s="1" t="s">
        <v>1276</v>
      </c>
      <c r="B217" s="1" t="s">
        <v>1525</v>
      </c>
      <c r="D217" s="1">
        <v>0</v>
      </c>
      <c r="E217" s="1">
        <v>0</v>
      </c>
      <c r="F217" s="1">
        <v>0</v>
      </c>
      <c r="G217" s="1">
        <v>0</v>
      </c>
      <c r="H217" s="1">
        <v>0</v>
      </c>
      <c r="I217" s="1">
        <v>0</v>
      </c>
      <c r="J217" s="1">
        <v>0</v>
      </c>
      <c r="K217" s="1">
        <v>0</v>
      </c>
      <c r="L217" s="1">
        <v>0</v>
      </c>
      <c r="M217" s="1">
        <v>0</v>
      </c>
    </row>
    <row r="218" spans="1:13">
      <c r="A218" s="1" t="s">
        <v>1278</v>
      </c>
      <c r="B218" s="1" t="s">
        <v>1526</v>
      </c>
      <c r="D218" s="1">
        <v>0</v>
      </c>
      <c r="E218" s="1">
        <v>0</v>
      </c>
      <c r="F218" s="1">
        <v>0</v>
      </c>
      <c r="G218" s="1">
        <v>0</v>
      </c>
      <c r="H218" s="1">
        <v>0</v>
      </c>
      <c r="I218" s="1">
        <v>0</v>
      </c>
      <c r="J218" s="1">
        <v>0</v>
      </c>
      <c r="K218" s="1">
        <v>0</v>
      </c>
      <c r="L218" s="1">
        <v>0</v>
      </c>
      <c r="M218" s="1">
        <v>0</v>
      </c>
    </row>
    <row r="219" spans="1:13">
      <c r="A219" s="1" t="s">
        <v>1280</v>
      </c>
      <c r="B219" s="1" t="s">
        <v>1527</v>
      </c>
      <c r="D219" s="1">
        <v>0</v>
      </c>
      <c r="E219" s="1">
        <v>0</v>
      </c>
      <c r="F219" s="1">
        <v>0</v>
      </c>
      <c r="G219" s="1">
        <v>0</v>
      </c>
      <c r="H219" s="1">
        <v>0</v>
      </c>
      <c r="I219" s="1">
        <v>0</v>
      </c>
      <c r="J219" s="1">
        <v>0</v>
      </c>
      <c r="K219" s="1">
        <v>0</v>
      </c>
      <c r="L219" s="1">
        <v>0</v>
      </c>
      <c r="M219" s="1">
        <v>0</v>
      </c>
    </row>
    <row r="220" spans="1:13">
      <c r="A220" s="1" t="s">
        <v>1282</v>
      </c>
      <c r="B220" s="1" t="s">
        <v>1528</v>
      </c>
      <c r="D220" s="1">
        <v>0</v>
      </c>
      <c r="E220" s="1">
        <v>0</v>
      </c>
      <c r="F220" s="1">
        <v>0</v>
      </c>
      <c r="G220" s="1">
        <v>0</v>
      </c>
      <c r="H220" s="1">
        <v>0</v>
      </c>
      <c r="I220" s="1">
        <v>0</v>
      </c>
      <c r="J220" s="1">
        <v>0</v>
      </c>
      <c r="K220" s="1">
        <v>0</v>
      </c>
      <c r="L220" s="1">
        <v>0</v>
      </c>
      <c r="M220" s="1">
        <v>0</v>
      </c>
    </row>
    <row r="221" spans="1:13">
      <c r="A221" s="1" t="s">
        <v>1284</v>
      </c>
      <c r="B221" s="1" t="s">
        <v>1529</v>
      </c>
      <c r="D221" s="1">
        <v>0</v>
      </c>
      <c r="E221" s="1">
        <v>0</v>
      </c>
      <c r="F221" s="1">
        <v>0</v>
      </c>
      <c r="G221" s="1">
        <v>0</v>
      </c>
      <c r="H221" s="1">
        <v>0</v>
      </c>
      <c r="I221" s="1">
        <v>0</v>
      </c>
      <c r="J221" s="1">
        <v>0</v>
      </c>
      <c r="K221" s="1">
        <v>0</v>
      </c>
      <c r="L221" s="1">
        <v>0</v>
      </c>
      <c r="M221" s="1">
        <v>0</v>
      </c>
    </row>
    <row r="222" spans="1:13">
      <c r="A222" s="1" t="s">
        <v>1286</v>
      </c>
      <c r="B222" s="1" t="s">
        <v>1530</v>
      </c>
      <c r="D222" s="1">
        <v>0</v>
      </c>
      <c r="E222" s="1">
        <v>0</v>
      </c>
      <c r="F222" s="1">
        <v>0</v>
      </c>
      <c r="G222" s="1">
        <v>0</v>
      </c>
      <c r="H222" s="1">
        <v>0</v>
      </c>
      <c r="I222" s="1">
        <v>0</v>
      </c>
      <c r="J222" s="1">
        <v>0</v>
      </c>
      <c r="K222" s="1">
        <v>0</v>
      </c>
      <c r="L222" s="1">
        <v>0</v>
      </c>
      <c r="M222" s="1">
        <v>0</v>
      </c>
    </row>
    <row r="223" spans="1:13">
      <c r="A223" s="1" t="s">
        <v>1289</v>
      </c>
      <c r="B223" s="1" t="s">
        <v>1531</v>
      </c>
      <c r="D223" s="1">
        <v>0</v>
      </c>
      <c r="E223" s="1">
        <v>0</v>
      </c>
      <c r="F223" s="1">
        <v>0</v>
      </c>
      <c r="G223" s="1">
        <v>0</v>
      </c>
      <c r="H223" s="1">
        <v>0</v>
      </c>
      <c r="I223" s="1">
        <v>0</v>
      </c>
      <c r="J223" s="1">
        <v>0</v>
      </c>
      <c r="K223" s="1">
        <v>0</v>
      </c>
      <c r="L223" s="1">
        <v>0</v>
      </c>
      <c r="M223" s="1">
        <v>0</v>
      </c>
    </row>
    <row r="224" spans="1:13">
      <c r="A224" s="1" t="s">
        <v>1291</v>
      </c>
      <c r="B224" s="1" t="s">
        <v>1532</v>
      </c>
      <c r="D224" s="1">
        <v>0</v>
      </c>
      <c r="E224" s="1">
        <v>0</v>
      </c>
      <c r="F224" s="1">
        <v>0</v>
      </c>
      <c r="G224" s="1">
        <v>0</v>
      </c>
      <c r="H224" s="1">
        <v>0</v>
      </c>
      <c r="I224" s="1">
        <v>0</v>
      </c>
      <c r="J224" s="1">
        <v>0</v>
      </c>
      <c r="K224" s="1">
        <v>0</v>
      </c>
      <c r="L224" s="1">
        <v>0</v>
      </c>
      <c r="M224" s="1">
        <v>0</v>
      </c>
    </row>
    <row r="225" spans="1:13">
      <c r="A225" s="1" t="s">
        <v>1293</v>
      </c>
      <c r="B225" s="1" t="s">
        <v>1533</v>
      </c>
      <c r="D225" s="1">
        <v>0</v>
      </c>
      <c r="E225" s="1">
        <v>0</v>
      </c>
      <c r="F225" s="1">
        <v>0</v>
      </c>
      <c r="G225" s="1">
        <v>0</v>
      </c>
      <c r="H225" s="1">
        <v>0</v>
      </c>
      <c r="I225" s="1">
        <v>0</v>
      </c>
      <c r="J225" s="1">
        <v>0</v>
      </c>
      <c r="K225" s="1">
        <v>0</v>
      </c>
      <c r="L225" s="1">
        <v>0</v>
      </c>
      <c r="M225" s="1">
        <v>0</v>
      </c>
    </row>
    <row r="226" spans="1:13">
      <c r="A226" s="1" t="s">
        <v>1295</v>
      </c>
      <c r="B226" s="1" t="s">
        <v>1534</v>
      </c>
      <c r="D226" s="1">
        <v>0</v>
      </c>
      <c r="E226" s="1">
        <v>0</v>
      </c>
      <c r="F226" s="1">
        <v>0</v>
      </c>
      <c r="G226" s="1">
        <v>0</v>
      </c>
      <c r="H226" s="1">
        <v>0</v>
      </c>
      <c r="I226" s="1">
        <v>0</v>
      </c>
      <c r="J226" s="1">
        <v>0</v>
      </c>
      <c r="K226" s="1">
        <v>0</v>
      </c>
      <c r="L226" s="1">
        <v>0</v>
      </c>
      <c r="M226" s="1">
        <v>0</v>
      </c>
    </row>
    <row r="227" spans="1:13">
      <c r="A227" s="1" t="s">
        <v>1297</v>
      </c>
      <c r="B227" s="1" t="s">
        <v>1535</v>
      </c>
      <c r="D227" s="1">
        <v>0</v>
      </c>
      <c r="E227" s="1">
        <v>0</v>
      </c>
      <c r="F227" s="1">
        <v>0</v>
      </c>
      <c r="G227" s="1">
        <v>0</v>
      </c>
      <c r="H227" s="1">
        <v>0</v>
      </c>
      <c r="I227" s="1">
        <v>0</v>
      </c>
      <c r="J227" s="1">
        <v>0</v>
      </c>
      <c r="K227" s="1">
        <v>0</v>
      </c>
      <c r="L227" s="1">
        <v>0</v>
      </c>
      <c r="M227" s="1">
        <v>0</v>
      </c>
    </row>
    <row r="228" spans="1:13">
      <c r="A228" s="1" t="s">
        <v>1299</v>
      </c>
      <c r="B228" s="1" t="s">
        <v>1536</v>
      </c>
      <c r="D228" s="1">
        <v>0</v>
      </c>
      <c r="E228" s="1">
        <v>0</v>
      </c>
      <c r="F228" s="1">
        <v>0</v>
      </c>
      <c r="G228" s="1">
        <v>0</v>
      </c>
      <c r="H228" s="1">
        <v>0</v>
      </c>
      <c r="I228" s="1">
        <v>0</v>
      </c>
      <c r="J228" s="1">
        <v>0</v>
      </c>
      <c r="K228" s="1">
        <v>0</v>
      </c>
      <c r="L228" s="1">
        <v>0</v>
      </c>
      <c r="M228" s="1">
        <v>0</v>
      </c>
    </row>
    <row r="229" spans="1:13">
      <c r="A229" s="1" t="s">
        <v>1302</v>
      </c>
      <c r="B229" s="1" t="s">
        <v>1537</v>
      </c>
      <c r="D229" s="1">
        <v>0</v>
      </c>
      <c r="E229" s="1">
        <v>0</v>
      </c>
      <c r="F229" s="1">
        <v>0</v>
      </c>
      <c r="G229" s="1">
        <v>0</v>
      </c>
      <c r="H229" s="1">
        <v>0</v>
      </c>
      <c r="I229" s="1">
        <v>0</v>
      </c>
      <c r="J229" s="1">
        <v>0</v>
      </c>
      <c r="K229" s="1">
        <v>0</v>
      </c>
      <c r="L229" s="1">
        <v>0</v>
      </c>
      <c r="M229" s="1">
        <v>0</v>
      </c>
    </row>
    <row r="230" spans="1:13">
      <c r="A230" s="1" t="s">
        <v>1224</v>
      </c>
      <c r="B230" s="1" t="s">
        <v>1538</v>
      </c>
      <c r="C230" s="499"/>
      <c r="D230" s="1">
        <v>0</v>
      </c>
      <c r="E230" s="1">
        <v>0</v>
      </c>
      <c r="F230" s="1">
        <v>0</v>
      </c>
      <c r="G230" s="1">
        <v>0</v>
      </c>
      <c r="H230" s="1">
        <v>0</v>
      </c>
      <c r="I230" s="1">
        <v>0</v>
      </c>
      <c r="J230" s="1">
        <v>0</v>
      </c>
      <c r="K230" s="1">
        <v>0</v>
      </c>
      <c r="L230" s="1">
        <v>0</v>
      </c>
      <c r="M230" s="1">
        <v>0</v>
      </c>
    </row>
    <row r="231" spans="1:13">
      <c r="A231" s="1" t="s">
        <v>1226</v>
      </c>
      <c r="B231" s="1" t="s">
        <v>1539</v>
      </c>
      <c r="D231" s="1">
        <v>0</v>
      </c>
      <c r="E231" s="1">
        <v>0</v>
      </c>
      <c r="F231" s="1">
        <v>0</v>
      </c>
      <c r="G231" s="1">
        <v>0</v>
      </c>
      <c r="H231" s="1">
        <v>0</v>
      </c>
      <c r="I231" s="1">
        <v>0</v>
      </c>
      <c r="J231" s="1">
        <v>0</v>
      </c>
      <c r="K231" s="1">
        <v>0</v>
      </c>
      <c r="L231" s="1">
        <v>0</v>
      </c>
      <c r="M231" s="1">
        <v>0</v>
      </c>
    </row>
    <row r="232" spans="1:13">
      <c r="A232" s="1" t="s">
        <v>1228</v>
      </c>
      <c r="B232" s="1" t="s">
        <v>1540</v>
      </c>
      <c r="D232" s="1">
        <v>0</v>
      </c>
      <c r="E232" s="1">
        <v>0</v>
      </c>
      <c r="F232" s="1">
        <v>0</v>
      </c>
      <c r="G232" s="1">
        <v>0</v>
      </c>
      <c r="H232" s="1">
        <v>0</v>
      </c>
      <c r="I232" s="1">
        <v>0</v>
      </c>
      <c r="J232" s="1">
        <v>0</v>
      </c>
      <c r="K232" s="1">
        <v>0</v>
      </c>
      <c r="L232" s="1">
        <v>0</v>
      </c>
      <c r="M232" s="1">
        <v>0</v>
      </c>
    </row>
    <row r="233" spans="1:13">
      <c r="A233" s="1" t="s">
        <v>1230</v>
      </c>
      <c r="B233" s="1" t="s">
        <v>1541</v>
      </c>
      <c r="D233" s="1">
        <v>0</v>
      </c>
      <c r="E233" s="1">
        <v>0</v>
      </c>
      <c r="F233" s="1">
        <v>0</v>
      </c>
      <c r="G233" s="1">
        <v>0</v>
      </c>
      <c r="H233" s="1">
        <v>0</v>
      </c>
      <c r="I233" s="1">
        <v>0</v>
      </c>
      <c r="J233" s="1">
        <v>0</v>
      </c>
      <c r="K233" s="1">
        <v>0</v>
      </c>
      <c r="L233" s="1">
        <v>0</v>
      </c>
      <c r="M233" s="1">
        <v>0</v>
      </c>
    </row>
    <row r="234" spans="1:13">
      <c r="A234" s="1" t="s">
        <v>1232</v>
      </c>
      <c r="B234" s="1" t="s">
        <v>1542</v>
      </c>
      <c r="D234" s="1">
        <v>0</v>
      </c>
      <c r="E234" s="1">
        <v>0</v>
      </c>
      <c r="F234" s="1">
        <v>0</v>
      </c>
      <c r="G234" s="1">
        <v>0</v>
      </c>
      <c r="H234" s="1">
        <v>0</v>
      </c>
      <c r="I234" s="1">
        <v>0</v>
      </c>
      <c r="J234" s="1">
        <v>0</v>
      </c>
      <c r="K234" s="1">
        <v>0</v>
      </c>
      <c r="L234" s="1">
        <v>0</v>
      </c>
      <c r="M234" s="1">
        <v>0</v>
      </c>
    </row>
    <row r="235" spans="1:13">
      <c r="A235" s="1" t="s">
        <v>1234</v>
      </c>
      <c r="B235" s="1" t="s">
        <v>1543</v>
      </c>
      <c r="D235" s="1">
        <v>0</v>
      </c>
      <c r="E235" s="1">
        <v>0</v>
      </c>
      <c r="F235" s="1">
        <v>0</v>
      </c>
      <c r="G235" s="1">
        <v>0</v>
      </c>
      <c r="H235" s="1">
        <v>0</v>
      </c>
      <c r="I235" s="1">
        <v>0</v>
      </c>
      <c r="J235" s="1">
        <v>0</v>
      </c>
      <c r="K235" s="1">
        <v>0</v>
      </c>
      <c r="L235" s="1">
        <v>0</v>
      </c>
      <c r="M235" s="1">
        <v>0</v>
      </c>
    </row>
    <row r="236" spans="1:13">
      <c r="A236" s="1" t="s">
        <v>1236</v>
      </c>
      <c r="B236" s="1" t="s">
        <v>1544</v>
      </c>
      <c r="D236" s="1">
        <v>0</v>
      </c>
      <c r="E236" s="1">
        <v>0</v>
      </c>
      <c r="F236" s="1">
        <v>0</v>
      </c>
      <c r="G236" s="1">
        <v>0</v>
      </c>
      <c r="H236" s="1">
        <v>0</v>
      </c>
      <c r="I236" s="1">
        <v>0</v>
      </c>
      <c r="J236" s="1">
        <v>0</v>
      </c>
      <c r="K236" s="1">
        <v>0</v>
      </c>
      <c r="L236" s="1">
        <v>0</v>
      </c>
      <c r="M236" s="1">
        <v>0</v>
      </c>
    </row>
    <row r="237" spans="1:13">
      <c r="A237" s="1" t="s">
        <v>1238</v>
      </c>
      <c r="B237" s="1" t="s">
        <v>1545</v>
      </c>
      <c r="D237" s="1">
        <v>0</v>
      </c>
      <c r="E237" s="1">
        <v>0</v>
      </c>
      <c r="F237" s="1">
        <v>0</v>
      </c>
      <c r="G237" s="1">
        <v>0</v>
      </c>
      <c r="H237" s="1">
        <v>0</v>
      </c>
      <c r="I237" s="1">
        <v>0</v>
      </c>
      <c r="J237" s="1">
        <v>0</v>
      </c>
      <c r="K237" s="1">
        <v>0</v>
      </c>
      <c r="L237" s="1">
        <v>0</v>
      </c>
      <c r="M237" s="1">
        <v>0</v>
      </c>
    </row>
    <row r="238" spans="1:13">
      <c r="A238" s="1" t="s">
        <v>1240</v>
      </c>
      <c r="B238" s="1" t="s">
        <v>1546</v>
      </c>
      <c r="D238" s="1">
        <v>0</v>
      </c>
      <c r="E238" s="1">
        <v>0</v>
      </c>
      <c r="F238" s="1">
        <v>0</v>
      </c>
      <c r="G238" s="1">
        <v>0</v>
      </c>
      <c r="H238" s="1">
        <v>0</v>
      </c>
      <c r="I238" s="1">
        <v>0</v>
      </c>
      <c r="J238" s="1">
        <v>0</v>
      </c>
      <c r="K238" s="1">
        <v>0</v>
      </c>
      <c r="L238" s="1">
        <v>0</v>
      </c>
      <c r="M238" s="1">
        <v>0</v>
      </c>
    </row>
    <row r="239" spans="1:13">
      <c r="A239" s="1" t="s">
        <v>1242</v>
      </c>
      <c r="B239" s="1" t="s">
        <v>1547</v>
      </c>
      <c r="D239" s="1">
        <v>0</v>
      </c>
      <c r="E239" s="1">
        <v>0</v>
      </c>
      <c r="F239" s="1">
        <v>0</v>
      </c>
      <c r="G239" s="1">
        <v>0</v>
      </c>
      <c r="H239" s="1">
        <v>0</v>
      </c>
      <c r="I239" s="1">
        <v>0</v>
      </c>
      <c r="J239" s="1">
        <v>0</v>
      </c>
      <c r="K239" s="1">
        <v>0</v>
      </c>
      <c r="L239" s="1">
        <v>0</v>
      </c>
      <c r="M239" s="1">
        <v>0</v>
      </c>
    </row>
    <row r="240" spans="1:13">
      <c r="A240" s="1" t="s">
        <v>1244</v>
      </c>
      <c r="B240" s="1" t="s">
        <v>1548</v>
      </c>
      <c r="D240" s="1">
        <v>0</v>
      </c>
      <c r="E240" s="1">
        <v>0</v>
      </c>
      <c r="F240" s="1">
        <v>0</v>
      </c>
      <c r="G240" s="1">
        <v>0</v>
      </c>
      <c r="H240" s="1">
        <v>0</v>
      </c>
      <c r="I240" s="1">
        <v>0</v>
      </c>
      <c r="J240" s="1">
        <v>0</v>
      </c>
      <c r="K240" s="1">
        <v>0</v>
      </c>
      <c r="L240" s="1">
        <v>0</v>
      </c>
      <c r="M240" s="1">
        <v>0</v>
      </c>
    </row>
    <row r="241" spans="1:13">
      <c r="A241" s="1" t="s">
        <v>1246</v>
      </c>
      <c r="B241" s="1" t="s">
        <v>1549</v>
      </c>
      <c r="D241" s="1">
        <v>0</v>
      </c>
      <c r="E241" s="1">
        <v>0</v>
      </c>
      <c r="F241" s="1">
        <v>0</v>
      </c>
      <c r="G241" s="1">
        <v>0</v>
      </c>
      <c r="H241" s="1">
        <v>0</v>
      </c>
      <c r="I241" s="1">
        <v>0</v>
      </c>
      <c r="J241" s="1">
        <v>0</v>
      </c>
      <c r="K241" s="1">
        <v>0</v>
      </c>
      <c r="L241" s="1">
        <v>0</v>
      </c>
      <c r="M241" s="1">
        <v>0</v>
      </c>
    </row>
    <row r="242" spans="1:13">
      <c r="A242" s="1" t="s">
        <v>1248</v>
      </c>
      <c r="B242" s="1" t="s">
        <v>1550</v>
      </c>
      <c r="D242" s="1">
        <v>0</v>
      </c>
      <c r="E242" s="1">
        <v>0</v>
      </c>
      <c r="F242" s="1">
        <v>0</v>
      </c>
      <c r="G242" s="1">
        <v>0</v>
      </c>
      <c r="H242" s="1">
        <v>0</v>
      </c>
      <c r="I242" s="1">
        <v>0</v>
      </c>
      <c r="J242" s="1">
        <v>0</v>
      </c>
      <c r="K242" s="1">
        <v>0</v>
      </c>
      <c r="L242" s="1">
        <v>0</v>
      </c>
      <c r="M242" s="1">
        <v>0</v>
      </c>
    </row>
    <row r="243" spans="1:13">
      <c r="A243" s="1" t="s">
        <v>1250</v>
      </c>
      <c r="B243" s="1" t="s">
        <v>1551</v>
      </c>
      <c r="D243" s="1">
        <v>0</v>
      </c>
      <c r="E243" s="1">
        <v>0</v>
      </c>
      <c r="F243" s="1">
        <v>0</v>
      </c>
      <c r="G243" s="1">
        <v>0</v>
      </c>
      <c r="H243" s="1">
        <v>0</v>
      </c>
      <c r="I243" s="1">
        <v>0</v>
      </c>
      <c r="J243" s="1">
        <v>0</v>
      </c>
      <c r="K243" s="1">
        <v>0</v>
      </c>
      <c r="L243" s="1">
        <v>0</v>
      </c>
      <c r="M243" s="1">
        <v>0</v>
      </c>
    </row>
    <row r="244" spans="1:13">
      <c r="A244" s="1" t="s">
        <v>1253</v>
      </c>
      <c r="B244" s="1" t="s">
        <v>1552</v>
      </c>
      <c r="D244" s="1">
        <v>0</v>
      </c>
      <c r="E244" s="1">
        <v>0</v>
      </c>
      <c r="F244" s="1">
        <v>0</v>
      </c>
      <c r="G244" s="1">
        <v>0</v>
      </c>
      <c r="H244" s="1">
        <v>0</v>
      </c>
      <c r="I244" s="1">
        <v>0</v>
      </c>
      <c r="J244" s="1">
        <v>0</v>
      </c>
      <c r="K244" s="1">
        <v>0</v>
      </c>
      <c r="L244" s="1">
        <v>0</v>
      </c>
      <c r="M244" s="1">
        <v>0</v>
      </c>
    </row>
    <row r="245" spans="1:13">
      <c r="A245" s="1" t="s">
        <v>1324</v>
      </c>
      <c r="B245" s="1" t="s">
        <v>1553</v>
      </c>
      <c r="D245" s="1">
        <v>0</v>
      </c>
      <c r="E245" s="1">
        <v>0</v>
      </c>
      <c r="F245" s="1">
        <v>0</v>
      </c>
      <c r="G245" s="1">
        <v>0</v>
      </c>
      <c r="H245" s="1">
        <v>0</v>
      </c>
      <c r="I245" s="1">
        <v>0</v>
      </c>
      <c r="J245" s="1">
        <v>0</v>
      </c>
      <c r="K245" s="1">
        <v>0</v>
      </c>
      <c r="L245" s="1">
        <v>0</v>
      </c>
      <c r="M245" s="1">
        <v>0</v>
      </c>
    </row>
    <row r="246" spans="1:13">
      <c r="A246" s="1" t="s">
        <v>1257</v>
      </c>
      <c r="B246" s="1" t="s">
        <v>1554</v>
      </c>
      <c r="D246" s="1">
        <v>0</v>
      </c>
      <c r="E246" s="1">
        <v>0</v>
      </c>
      <c r="F246" s="1">
        <v>0</v>
      </c>
      <c r="G246" s="1">
        <v>0</v>
      </c>
      <c r="H246" s="1">
        <v>0</v>
      </c>
      <c r="I246" s="1">
        <v>0</v>
      </c>
      <c r="J246" s="1">
        <v>0</v>
      </c>
      <c r="K246" s="1">
        <v>0</v>
      </c>
      <c r="L246" s="1">
        <v>0</v>
      </c>
      <c r="M246" s="1">
        <v>0</v>
      </c>
    </row>
    <row r="247" spans="1:13">
      <c r="A247" s="1" t="s">
        <v>1259</v>
      </c>
      <c r="B247" s="1" t="s">
        <v>1555</v>
      </c>
      <c r="D247" s="1">
        <v>0</v>
      </c>
      <c r="E247" s="1">
        <v>0</v>
      </c>
      <c r="F247" s="1">
        <v>0</v>
      </c>
      <c r="G247" s="1">
        <v>0</v>
      </c>
      <c r="H247" s="1">
        <v>0</v>
      </c>
      <c r="I247" s="1">
        <v>0</v>
      </c>
      <c r="J247" s="1">
        <v>0</v>
      </c>
      <c r="K247" s="1">
        <v>0</v>
      </c>
      <c r="L247" s="1">
        <v>0</v>
      </c>
      <c r="M247" s="1">
        <v>0</v>
      </c>
    </row>
    <row r="248" spans="1:13">
      <c r="A248" s="1" t="s">
        <v>1261</v>
      </c>
      <c r="B248" s="1" t="s">
        <v>1556</v>
      </c>
      <c r="D248" s="1">
        <v>0</v>
      </c>
      <c r="E248" s="1">
        <v>0</v>
      </c>
      <c r="F248" s="1">
        <v>0</v>
      </c>
      <c r="G248" s="1">
        <v>0</v>
      </c>
      <c r="H248" s="1">
        <v>0</v>
      </c>
      <c r="I248" s="1">
        <v>0</v>
      </c>
      <c r="J248" s="1">
        <v>0</v>
      </c>
      <c r="K248" s="1">
        <v>0</v>
      </c>
      <c r="L248" s="1">
        <v>0</v>
      </c>
      <c r="M248" s="1">
        <v>0</v>
      </c>
    </row>
    <row r="249" spans="1:13">
      <c r="A249" s="1" t="s">
        <v>1263</v>
      </c>
      <c r="B249" s="1" t="s">
        <v>1557</v>
      </c>
      <c r="D249" s="1">
        <v>0</v>
      </c>
      <c r="E249" s="1">
        <v>0</v>
      </c>
      <c r="F249" s="1">
        <v>0</v>
      </c>
      <c r="G249" s="1">
        <v>0</v>
      </c>
      <c r="H249" s="1">
        <v>0</v>
      </c>
      <c r="I249" s="1">
        <v>0</v>
      </c>
      <c r="J249" s="1">
        <v>0</v>
      </c>
      <c r="K249" s="1">
        <v>0</v>
      </c>
      <c r="L249" s="1">
        <v>0</v>
      </c>
      <c r="M249" s="1">
        <v>0</v>
      </c>
    </row>
    <row r="250" spans="1:13">
      <c r="A250" s="1" t="s">
        <v>1266</v>
      </c>
      <c r="B250" s="1" t="s">
        <v>1558</v>
      </c>
      <c r="D250" s="1">
        <v>0</v>
      </c>
      <c r="E250" s="1">
        <v>0</v>
      </c>
      <c r="F250" s="1">
        <v>0</v>
      </c>
      <c r="G250" s="1">
        <v>0</v>
      </c>
      <c r="H250" s="1">
        <v>0</v>
      </c>
      <c r="I250" s="1">
        <v>0</v>
      </c>
      <c r="J250" s="1">
        <v>0</v>
      </c>
      <c r="K250" s="1">
        <v>0</v>
      </c>
      <c r="L250" s="1">
        <v>0</v>
      </c>
      <c r="M250" s="1">
        <v>0</v>
      </c>
    </row>
    <row r="251" spans="1:13">
      <c r="A251" s="1" t="s">
        <v>1268</v>
      </c>
      <c r="B251" s="1" t="s">
        <v>1559</v>
      </c>
      <c r="D251" s="1">
        <v>0</v>
      </c>
      <c r="E251" s="1">
        <v>0</v>
      </c>
      <c r="F251" s="1">
        <v>0</v>
      </c>
      <c r="G251" s="1">
        <v>0</v>
      </c>
      <c r="H251" s="1">
        <v>0</v>
      </c>
      <c r="I251" s="1">
        <v>0</v>
      </c>
      <c r="J251" s="1">
        <v>0</v>
      </c>
      <c r="K251" s="1">
        <v>0</v>
      </c>
      <c r="L251" s="1">
        <v>0</v>
      </c>
      <c r="M251" s="1">
        <v>0</v>
      </c>
    </row>
    <row r="252" spans="1:13">
      <c r="A252" s="1" t="s">
        <v>1270</v>
      </c>
      <c r="B252" s="1" t="s">
        <v>1560</v>
      </c>
      <c r="D252" s="1">
        <v>0</v>
      </c>
      <c r="E252" s="1">
        <v>0</v>
      </c>
      <c r="F252" s="1">
        <v>0</v>
      </c>
      <c r="G252" s="1">
        <v>0</v>
      </c>
      <c r="H252" s="1">
        <v>0</v>
      </c>
      <c r="I252" s="1">
        <v>0</v>
      </c>
      <c r="J252" s="1">
        <v>0</v>
      </c>
      <c r="K252" s="1">
        <v>0</v>
      </c>
      <c r="L252" s="1">
        <v>0</v>
      </c>
      <c r="M252" s="1">
        <v>0</v>
      </c>
    </row>
    <row r="253" spans="1:13">
      <c r="A253" s="1" t="s">
        <v>1272</v>
      </c>
      <c r="B253" s="1" t="s">
        <v>1561</v>
      </c>
      <c r="D253" s="1">
        <v>0</v>
      </c>
      <c r="E253" s="1">
        <v>0</v>
      </c>
      <c r="F253" s="1">
        <v>0</v>
      </c>
      <c r="G253" s="1">
        <v>0</v>
      </c>
      <c r="H253" s="1">
        <v>0</v>
      </c>
      <c r="I253" s="1">
        <v>0</v>
      </c>
      <c r="J253" s="1">
        <v>0</v>
      </c>
      <c r="K253" s="1">
        <v>0</v>
      </c>
      <c r="L253" s="1">
        <v>0</v>
      </c>
      <c r="M253" s="1">
        <v>0</v>
      </c>
    </row>
    <row r="254" spans="1:13">
      <c r="A254" s="1" t="s">
        <v>1274</v>
      </c>
      <c r="B254" s="1" t="s">
        <v>1562</v>
      </c>
      <c r="D254" s="1">
        <v>0</v>
      </c>
      <c r="E254" s="1">
        <v>0</v>
      </c>
      <c r="F254" s="1">
        <v>0</v>
      </c>
      <c r="G254" s="1">
        <v>0</v>
      </c>
      <c r="H254" s="1">
        <v>0</v>
      </c>
      <c r="I254" s="1">
        <v>0</v>
      </c>
      <c r="J254" s="1">
        <v>0</v>
      </c>
      <c r="K254" s="1">
        <v>0</v>
      </c>
      <c r="L254" s="1">
        <v>0</v>
      </c>
      <c r="M254" s="1">
        <v>0</v>
      </c>
    </row>
    <row r="255" spans="1:13">
      <c r="A255" s="1" t="s">
        <v>1276</v>
      </c>
      <c r="B255" s="1" t="s">
        <v>1563</v>
      </c>
      <c r="D255" s="1">
        <v>0</v>
      </c>
      <c r="E255" s="1">
        <v>0</v>
      </c>
      <c r="F255" s="1">
        <v>0</v>
      </c>
      <c r="G255" s="1">
        <v>0</v>
      </c>
      <c r="H255" s="1">
        <v>0</v>
      </c>
      <c r="I255" s="1">
        <v>0</v>
      </c>
      <c r="J255" s="1">
        <v>0</v>
      </c>
      <c r="K255" s="1">
        <v>0</v>
      </c>
      <c r="L255" s="1">
        <v>0</v>
      </c>
      <c r="M255" s="1">
        <v>0</v>
      </c>
    </row>
    <row r="256" spans="1:13">
      <c r="A256" s="1" t="s">
        <v>1278</v>
      </c>
      <c r="B256" s="1" t="s">
        <v>1564</v>
      </c>
      <c r="D256" s="1">
        <v>0</v>
      </c>
      <c r="E256" s="1">
        <v>0</v>
      </c>
      <c r="F256" s="1">
        <v>0</v>
      </c>
      <c r="G256" s="1">
        <v>0</v>
      </c>
      <c r="H256" s="1">
        <v>0</v>
      </c>
      <c r="I256" s="1">
        <v>0</v>
      </c>
      <c r="J256" s="1">
        <v>0</v>
      </c>
      <c r="K256" s="1">
        <v>0</v>
      </c>
      <c r="L256" s="1">
        <v>0</v>
      </c>
      <c r="M256" s="1">
        <v>0</v>
      </c>
    </row>
    <row r="257" spans="1:13">
      <c r="A257" s="1" t="s">
        <v>1280</v>
      </c>
      <c r="B257" s="1" t="s">
        <v>1565</v>
      </c>
      <c r="D257" s="1">
        <v>0</v>
      </c>
      <c r="E257" s="1">
        <v>0</v>
      </c>
      <c r="F257" s="1">
        <v>0</v>
      </c>
      <c r="G257" s="1">
        <v>0</v>
      </c>
      <c r="H257" s="1">
        <v>0</v>
      </c>
      <c r="I257" s="1">
        <v>0</v>
      </c>
      <c r="J257" s="1">
        <v>0</v>
      </c>
      <c r="K257" s="1">
        <v>0</v>
      </c>
      <c r="L257" s="1">
        <v>0</v>
      </c>
      <c r="M257" s="1">
        <v>0</v>
      </c>
    </row>
    <row r="258" spans="1:13">
      <c r="A258" s="1" t="s">
        <v>1282</v>
      </c>
      <c r="B258" s="1" t="s">
        <v>1566</v>
      </c>
      <c r="D258" s="1">
        <v>0</v>
      </c>
      <c r="E258" s="1">
        <v>0</v>
      </c>
      <c r="F258" s="1">
        <v>0</v>
      </c>
      <c r="G258" s="1">
        <v>0</v>
      </c>
      <c r="H258" s="1">
        <v>0</v>
      </c>
      <c r="I258" s="1">
        <v>0</v>
      </c>
      <c r="J258" s="1">
        <v>0</v>
      </c>
      <c r="K258" s="1">
        <v>0</v>
      </c>
      <c r="L258" s="1">
        <v>0</v>
      </c>
      <c r="M258" s="1">
        <v>0</v>
      </c>
    </row>
    <row r="259" spans="1:13">
      <c r="A259" s="1" t="s">
        <v>1284</v>
      </c>
      <c r="B259" s="1" t="s">
        <v>1567</v>
      </c>
      <c r="D259" s="1">
        <v>0</v>
      </c>
      <c r="E259" s="1">
        <v>0</v>
      </c>
      <c r="F259" s="1">
        <v>0</v>
      </c>
      <c r="G259" s="1">
        <v>0</v>
      </c>
      <c r="H259" s="1">
        <v>0</v>
      </c>
      <c r="I259" s="1">
        <v>0</v>
      </c>
      <c r="J259" s="1">
        <v>0</v>
      </c>
      <c r="K259" s="1">
        <v>0</v>
      </c>
      <c r="L259" s="1">
        <v>0</v>
      </c>
      <c r="M259" s="1">
        <v>0</v>
      </c>
    </row>
    <row r="260" spans="1:13">
      <c r="A260" s="1" t="s">
        <v>1286</v>
      </c>
      <c r="B260" s="1" t="s">
        <v>1568</v>
      </c>
      <c r="D260" s="1">
        <v>0</v>
      </c>
      <c r="E260" s="1">
        <v>0</v>
      </c>
      <c r="F260" s="1">
        <v>0</v>
      </c>
      <c r="G260" s="1">
        <v>0</v>
      </c>
      <c r="H260" s="1">
        <v>0</v>
      </c>
      <c r="I260" s="1">
        <v>0</v>
      </c>
      <c r="J260" s="1">
        <v>0</v>
      </c>
      <c r="K260" s="1">
        <v>0</v>
      </c>
      <c r="L260" s="1">
        <v>0</v>
      </c>
      <c r="M260" s="1">
        <v>0</v>
      </c>
    </row>
    <row r="261" spans="1:13">
      <c r="A261" s="1" t="s">
        <v>1289</v>
      </c>
      <c r="B261" s="1" t="s">
        <v>1569</v>
      </c>
      <c r="D261" s="1">
        <v>0</v>
      </c>
      <c r="E261" s="1">
        <v>0</v>
      </c>
      <c r="F261" s="1">
        <v>0</v>
      </c>
      <c r="G261" s="1">
        <v>0</v>
      </c>
      <c r="H261" s="1">
        <v>0</v>
      </c>
      <c r="I261" s="1">
        <v>0</v>
      </c>
      <c r="J261" s="1">
        <v>0</v>
      </c>
      <c r="K261" s="1">
        <v>0</v>
      </c>
      <c r="L261" s="1">
        <v>0</v>
      </c>
      <c r="M261" s="1">
        <v>0</v>
      </c>
    </row>
    <row r="262" spans="1:13">
      <c r="A262" s="1" t="s">
        <v>1291</v>
      </c>
      <c r="B262" s="1" t="s">
        <v>1570</v>
      </c>
      <c r="D262" s="1">
        <v>0</v>
      </c>
      <c r="E262" s="1">
        <v>0</v>
      </c>
      <c r="F262" s="1">
        <v>0</v>
      </c>
      <c r="G262" s="1">
        <v>0</v>
      </c>
      <c r="H262" s="1">
        <v>0</v>
      </c>
      <c r="I262" s="1">
        <v>0</v>
      </c>
      <c r="J262" s="1">
        <v>0</v>
      </c>
      <c r="K262" s="1">
        <v>0</v>
      </c>
      <c r="L262" s="1">
        <v>0</v>
      </c>
      <c r="M262" s="1">
        <v>0</v>
      </c>
    </row>
    <row r="263" spans="1:13">
      <c r="A263" s="1" t="s">
        <v>1293</v>
      </c>
      <c r="B263" s="1" t="s">
        <v>1571</v>
      </c>
      <c r="D263" s="1">
        <v>0</v>
      </c>
      <c r="E263" s="1">
        <v>0</v>
      </c>
      <c r="F263" s="1">
        <v>0</v>
      </c>
      <c r="G263" s="1">
        <v>0</v>
      </c>
      <c r="H263" s="1">
        <v>0</v>
      </c>
      <c r="I263" s="1">
        <v>0</v>
      </c>
      <c r="J263" s="1">
        <v>0</v>
      </c>
      <c r="K263" s="1">
        <v>0</v>
      </c>
      <c r="L263" s="1">
        <v>0</v>
      </c>
      <c r="M263" s="1">
        <v>0</v>
      </c>
    </row>
    <row r="264" spans="1:13">
      <c r="A264" s="1" t="s">
        <v>1295</v>
      </c>
      <c r="B264" s="1" t="s">
        <v>1572</v>
      </c>
      <c r="D264" s="1">
        <v>0</v>
      </c>
      <c r="E264" s="1">
        <v>0</v>
      </c>
      <c r="F264" s="1">
        <v>0</v>
      </c>
      <c r="G264" s="1">
        <v>0</v>
      </c>
      <c r="H264" s="1">
        <v>0</v>
      </c>
      <c r="I264" s="1">
        <v>0</v>
      </c>
      <c r="J264" s="1">
        <v>0</v>
      </c>
      <c r="K264" s="1">
        <v>0</v>
      </c>
      <c r="L264" s="1">
        <v>0</v>
      </c>
      <c r="M264" s="1">
        <v>0</v>
      </c>
    </row>
    <row r="265" spans="1:13">
      <c r="A265" s="1" t="s">
        <v>1297</v>
      </c>
      <c r="B265" s="1" t="s">
        <v>1573</v>
      </c>
      <c r="D265" s="1">
        <v>0</v>
      </c>
      <c r="E265" s="1">
        <v>0</v>
      </c>
      <c r="F265" s="1">
        <v>0</v>
      </c>
      <c r="G265" s="1">
        <v>0</v>
      </c>
      <c r="H265" s="1">
        <v>0</v>
      </c>
      <c r="I265" s="1">
        <v>0</v>
      </c>
      <c r="J265" s="1">
        <v>0</v>
      </c>
      <c r="K265" s="1">
        <v>0</v>
      </c>
      <c r="L265" s="1">
        <v>0</v>
      </c>
      <c r="M265" s="1">
        <v>0</v>
      </c>
    </row>
    <row r="266" spans="1:13">
      <c r="A266" s="1" t="s">
        <v>1299</v>
      </c>
      <c r="B266" s="1" t="s">
        <v>1574</v>
      </c>
      <c r="D266" s="1">
        <v>0</v>
      </c>
      <c r="E266" s="1">
        <v>0</v>
      </c>
      <c r="F266" s="1">
        <v>0</v>
      </c>
      <c r="G266" s="1">
        <v>0</v>
      </c>
      <c r="H266" s="1">
        <v>0</v>
      </c>
      <c r="I266" s="1">
        <v>0</v>
      </c>
      <c r="J266" s="1">
        <v>0</v>
      </c>
      <c r="K266" s="1">
        <v>0</v>
      </c>
      <c r="L266" s="1">
        <v>0</v>
      </c>
      <c r="M266" s="1">
        <v>0</v>
      </c>
    </row>
    <row r="267" spans="1:13">
      <c r="A267" s="1" t="s">
        <v>1302</v>
      </c>
      <c r="B267" s="1" t="s">
        <v>1575</v>
      </c>
      <c r="D267" s="1">
        <v>0</v>
      </c>
      <c r="E267" s="1">
        <v>0</v>
      </c>
      <c r="F267" s="1">
        <v>0</v>
      </c>
      <c r="G267" s="1">
        <v>0</v>
      </c>
      <c r="H267" s="1">
        <v>0</v>
      </c>
      <c r="I267" s="1">
        <v>0</v>
      </c>
      <c r="J267" s="1">
        <v>0</v>
      </c>
      <c r="K267" s="1">
        <v>0</v>
      </c>
      <c r="L267" s="1">
        <v>0</v>
      </c>
      <c r="M267" s="1">
        <v>0</v>
      </c>
    </row>
    <row r="268" spans="1:13">
      <c r="A268" s="1" t="s">
        <v>1224</v>
      </c>
      <c r="B268" s="1" t="s">
        <v>1576</v>
      </c>
      <c r="C268" s="499"/>
      <c r="D268" s="1">
        <v>0</v>
      </c>
      <c r="E268" s="1">
        <v>0</v>
      </c>
      <c r="F268" s="1">
        <v>0</v>
      </c>
      <c r="G268" s="1">
        <v>0</v>
      </c>
      <c r="H268" s="1">
        <v>0</v>
      </c>
      <c r="I268" s="1">
        <v>0</v>
      </c>
      <c r="J268" s="1">
        <v>0</v>
      </c>
      <c r="K268" s="1">
        <v>0</v>
      </c>
      <c r="L268" s="1">
        <v>0</v>
      </c>
      <c r="M268" s="1">
        <v>0</v>
      </c>
    </row>
    <row r="269" spans="1:13">
      <c r="A269" s="1" t="s">
        <v>1226</v>
      </c>
      <c r="B269" s="1" t="s">
        <v>1577</v>
      </c>
      <c r="D269" s="1">
        <v>0</v>
      </c>
      <c r="E269" s="1">
        <v>0</v>
      </c>
      <c r="F269" s="1">
        <v>0</v>
      </c>
      <c r="G269" s="1">
        <v>0</v>
      </c>
      <c r="H269" s="1">
        <v>0</v>
      </c>
      <c r="I269" s="1">
        <v>0</v>
      </c>
      <c r="J269" s="1">
        <v>0</v>
      </c>
      <c r="K269" s="1">
        <v>0</v>
      </c>
      <c r="L269" s="1">
        <v>0</v>
      </c>
      <c r="M269" s="1">
        <v>0</v>
      </c>
    </row>
    <row r="270" spans="1:13">
      <c r="A270" s="1" t="s">
        <v>1228</v>
      </c>
      <c r="B270" s="1" t="s">
        <v>1578</v>
      </c>
      <c r="D270" s="1">
        <v>0</v>
      </c>
      <c r="E270" s="1">
        <v>0</v>
      </c>
      <c r="F270" s="1">
        <v>0</v>
      </c>
      <c r="G270" s="1">
        <v>0</v>
      </c>
      <c r="H270" s="1">
        <v>0</v>
      </c>
      <c r="I270" s="1">
        <v>0</v>
      </c>
      <c r="J270" s="1">
        <v>0</v>
      </c>
      <c r="K270" s="1">
        <v>0</v>
      </c>
      <c r="L270" s="1">
        <v>0</v>
      </c>
      <c r="M270" s="1">
        <v>0</v>
      </c>
    </row>
    <row r="271" spans="1:13">
      <c r="A271" s="1" t="s">
        <v>1230</v>
      </c>
      <c r="B271" s="1" t="s">
        <v>1579</v>
      </c>
      <c r="D271" s="1">
        <v>0</v>
      </c>
      <c r="E271" s="1">
        <v>0</v>
      </c>
      <c r="F271" s="1">
        <v>0</v>
      </c>
      <c r="G271" s="1">
        <v>0</v>
      </c>
      <c r="H271" s="1">
        <v>0</v>
      </c>
      <c r="I271" s="1">
        <v>0</v>
      </c>
      <c r="J271" s="1">
        <v>0</v>
      </c>
      <c r="K271" s="1">
        <v>0</v>
      </c>
      <c r="L271" s="1">
        <v>0</v>
      </c>
      <c r="M271" s="1">
        <v>0</v>
      </c>
    </row>
    <row r="272" spans="1:13">
      <c r="A272" s="1" t="s">
        <v>1232</v>
      </c>
      <c r="B272" s="1" t="s">
        <v>1580</v>
      </c>
      <c r="D272" s="1">
        <v>0</v>
      </c>
      <c r="E272" s="1">
        <v>0</v>
      </c>
      <c r="F272" s="1">
        <v>0</v>
      </c>
      <c r="G272" s="1">
        <v>0</v>
      </c>
      <c r="H272" s="1">
        <v>0</v>
      </c>
      <c r="I272" s="1">
        <v>0</v>
      </c>
      <c r="J272" s="1">
        <v>0</v>
      </c>
      <c r="K272" s="1">
        <v>0</v>
      </c>
      <c r="L272" s="1">
        <v>0</v>
      </c>
      <c r="M272" s="1">
        <v>0</v>
      </c>
    </row>
    <row r="273" spans="1:13">
      <c r="A273" s="1" t="s">
        <v>1234</v>
      </c>
      <c r="B273" s="1" t="s">
        <v>1581</v>
      </c>
      <c r="D273" s="1">
        <v>0</v>
      </c>
      <c r="E273" s="1">
        <v>0</v>
      </c>
      <c r="F273" s="1">
        <v>0</v>
      </c>
      <c r="G273" s="1">
        <v>0</v>
      </c>
      <c r="H273" s="1">
        <v>0</v>
      </c>
      <c r="I273" s="1">
        <v>0</v>
      </c>
      <c r="J273" s="1">
        <v>0</v>
      </c>
      <c r="K273" s="1">
        <v>0</v>
      </c>
      <c r="L273" s="1">
        <v>0</v>
      </c>
      <c r="M273" s="1">
        <v>0</v>
      </c>
    </row>
    <row r="274" spans="1:13">
      <c r="A274" s="1" t="s">
        <v>1236</v>
      </c>
      <c r="B274" s="1" t="s">
        <v>1582</v>
      </c>
      <c r="D274" s="1">
        <v>0</v>
      </c>
      <c r="E274" s="1">
        <v>0</v>
      </c>
      <c r="F274" s="1">
        <v>0</v>
      </c>
      <c r="G274" s="1">
        <v>0</v>
      </c>
      <c r="H274" s="1">
        <v>0</v>
      </c>
      <c r="I274" s="1">
        <v>0</v>
      </c>
      <c r="J274" s="1">
        <v>0</v>
      </c>
      <c r="K274" s="1">
        <v>0</v>
      </c>
      <c r="L274" s="1">
        <v>0</v>
      </c>
      <c r="M274" s="1">
        <v>0</v>
      </c>
    </row>
    <row r="275" spans="1:13">
      <c r="A275" s="1" t="s">
        <v>1238</v>
      </c>
      <c r="B275" s="1" t="s">
        <v>1583</v>
      </c>
      <c r="D275" s="1">
        <v>0</v>
      </c>
      <c r="E275" s="1">
        <v>0</v>
      </c>
      <c r="F275" s="1">
        <v>0</v>
      </c>
      <c r="G275" s="1">
        <v>0</v>
      </c>
      <c r="H275" s="1">
        <v>0</v>
      </c>
      <c r="I275" s="1">
        <v>0</v>
      </c>
      <c r="J275" s="1">
        <v>0</v>
      </c>
      <c r="K275" s="1">
        <v>0</v>
      </c>
      <c r="L275" s="1">
        <v>0</v>
      </c>
      <c r="M275" s="1">
        <v>0</v>
      </c>
    </row>
    <row r="276" spans="1:13">
      <c r="A276" s="1" t="s">
        <v>1240</v>
      </c>
      <c r="B276" s="1" t="s">
        <v>1584</v>
      </c>
      <c r="D276" s="1">
        <v>0</v>
      </c>
      <c r="E276" s="1">
        <v>0</v>
      </c>
      <c r="F276" s="1">
        <v>0</v>
      </c>
      <c r="G276" s="1">
        <v>0</v>
      </c>
      <c r="H276" s="1">
        <v>0</v>
      </c>
      <c r="I276" s="1">
        <v>0</v>
      </c>
      <c r="J276" s="1">
        <v>0</v>
      </c>
      <c r="K276" s="1">
        <v>0</v>
      </c>
      <c r="L276" s="1">
        <v>0</v>
      </c>
      <c r="M276" s="1">
        <v>0</v>
      </c>
    </row>
    <row r="277" spans="1:13">
      <c r="A277" s="1" t="s">
        <v>1242</v>
      </c>
      <c r="B277" s="1" t="s">
        <v>1585</v>
      </c>
      <c r="D277" s="1">
        <v>0</v>
      </c>
      <c r="E277" s="1">
        <v>0</v>
      </c>
      <c r="F277" s="1">
        <v>0</v>
      </c>
      <c r="G277" s="1">
        <v>0</v>
      </c>
      <c r="H277" s="1">
        <v>0</v>
      </c>
      <c r="I277" s="1">
        <v>0</v>
      </c>
      <c r="J277" s="1">
        <v>0</v>
      </c>
      <c r="K277" s="1">
        <v>0</v>
      </c>
      <c r="L277" s="1">
        <v>0</v>
      </c>
      <c r="M277" s="1">
        <v>0</v>
      </c>
    </row>
    <row r="278" spans="1:13">
      <c r="A278" s="1" t="s">
        <v>1244</v>
      </c>
      <c r="B278" s="1" t="s">
        <v>1586</v>
      </c>
      <c r="D278" s="1">
        <v>0</v>
      </c>
      <c r="E278" s="1">
        <v>0</v>
      </c>
      <c r="F278" s="1">
        <v>0</v>
      </c>
      <c r="G278" s="1">
        <v>0</v>
      </c>
      <c r="H278" s="1">
        <v>0</v>
      </c>
      <c r="I278" s="1">
        <v>0</v>
      </c>
      <c r="J278" s="1">
        <v>0</v>
      </c>
      <c r="K278" s="1">
        <v>0</v>
      </c>
      <c r="L278" s="1">
        <v>0</v>
      </c>
      <c r="M278" s="1">
        <v>0</v>
      </c>
    </row>
    <row r="279" spans="1:13">
      <c r="A279" s="1" t="s">
        <v>1246</v>
      </c>
      <c r="B279" s="1" t="s">
        <v>1587</v>
      </c>
      <c r="D279" s="1">
        <v>0</v>
      </c>
      <c r="E279" s="1">
        <v>0</v>
      </c>
      <c r="F279" s="1">
        <v>0</v>
      </c>
      <c r="G279" s="1">
        <v>0</v>
      </c>
      <c r="H279" s="1">
        <v>0</v>
      </c>
      <c r="I279" s="1">
        <v>0</v>
      </c>
      <c r="J279" s="1">
        <v>0</v>
      </c>
      <c r="K279" s="1">
        <v>0</v>
      </c>
      <c r="L279" s="1">
        <v>0</v>
      </c>
      <c r="M279" s="1">
        <v>0</v>
      </c>
    </row>
    <row r="280" spans="1:13">
      <c r="A280" s="1" t="s">
        <v>1248</v>
      </c>
      <c r="B280" s="1" t="s">
        <v>1588</v>
      </c>
      <c r="D280" s="1">
        <v>0</v>
      </c>
      <c r="E280" s="1">
        <v>0</v>
      </c>
      <c r="F280" s="1">
        <v>0</v>
      </c>
      <c r="G280" s="1">
        <v>0</v>
      </c>
      <c r="H280" s="1">
        <v>0</v>
      </c>
      <c r="I280" s="1">
        <v>0</v>
      </c>
      <c r="J280" s="1">
        <v>0</v>
      </c>
      <c r="K280" s="1">
        <v>0</v>
      </c>
      <c r="L280" s="1">
        <v>0</v>
      </c>
      <c r="M280" s="1">
        <v>0</v>
      </c>
    </row>
    <row r="281" spans="1:13">
      <c r="A281" s="1" t="s">
        <v>1250</v>
      </c>
      <c r="B281" s="1" t="s">
        <v>1589</v>
      </c>
      <c r="D281" s="1">
        <v>0</v>
      </c>
      <c r="E281" s="1">
        <v>0</v>
      </c>
      <c r="F281" s="1">
        <v>0</v>
      </c>
      <c r="G281" s="1">
        <v>0</v>
      </c>
      <c r="H281" s="1">
        <v>0</v>
      </c>
      <c r="I281" s="1">
        <v>0</v>
      </c>
      <c r="J281" s="1">
        <v>0</v>
      </c>
      <c r="K281" s="1">
        <v>0</v>
      </c>
      <c r="L281" s="1">
        <v>0</v>
      </c>
      <c r="M281" s="1">
        <v>0</v>
      </c>
    </row>
    <row r="282" spans="1:13">
      <c r="A282" s="1" t="s">
        <v>1253</v>
      </c>
      <c r="B282" s="1" t="s">
        <v>1590</v>
      </c>
      <c r="D282" s="1">
        <v>0</v>
      </c>
      <c r="E282" s="1">
        <v>0</v>
      </c>
      <c r="F282" s="1">
        <v>0</v>
      </c>
      <c r="G282" s="1">
        <v>0</v>
      </c>
      <c r="H282" s="1">
        <v>0</v>
      </c>
      <c r="I282" s="1">
        <v>0</v>
      </c>
      <c r="J282" s="1">
        <v>0</v>
      </c>
      <c r="K282" s="1">
        <v>0</v>
      </c>
      <c r="L282" s="1">
        <v>0</v>
      </c>
      <c r="M282" s="1">
        <v>0</v>
      </c>
    </row>
    <row r="283" spans="1:13">
      <c r="A283" s="1" t="s">
        <v>1324</v>
      </c>
      <c r="B283" s="1" t="s">
        <v>1591</v>
      </c>
      <c r="D283" s="1">
        <v>0</v>
      </c>
      <c r="E283" s="1">
        <v>0</v>
      </c>
      <c r="F283" s="1">
        <v>0</v>
      </c>
      <c r="G283" s="1">
        <v>0</v>
      </c>
      <c r="H283" s="1">
        <v>0</v>
      </c>
      <c r="I283" s="1">
        <v>0</v>
      </c>
      <c r="J283" s="1">
        <v>0</v>
      </c>
      <c r="K283" s="1">
        <v>0</v>
      </c>
      <c r="L283" s="1">
        <v>0</v>
      </c>
      <c r="M283" s="1">
        <v>0</v>
      </c>
    </row>
    <row r="284" spans="1:13">
      <c r="A284" s="1" t="s">
        <v>1257</v>
      </c>
      <c r="B284" s="1" t="s">
        <v>1592</v>
      </c>
      <c r="D284" s="1">
        <v>0</v>
      </c>
      <c r="E284" s="1">
        <v>0</v>
      </c>
      <c r="F284" s="1">
        <v>0</v>
      </c>
      <c r="G284" s="1">
        <v>0</v>
      </c>
      <c r="H284" s="1">
        <v>0</v>
      </c>
      <c r="I284" s="1">
        <v>0</v>
      </c>
      <c r="J284" s="1">
        <v>0</v>
      </c>
      <c r="K284" s="1">
        <v>0</v>
      </c>
      <c r="L284" s="1">
        <v>0</v>
      </c>
      <c r="M284" s="1">
        <v>0</v>
      </c>
    </row>
    <row r="285" spans="1:13">
      <c r="A285" s="1" t="s">
        <v>1259</v>
      </c>
      <c r="B285" s="1" t="s">
        <v>1593</v>
      </c>
      <c r="D285" s="1">
        <v>0</v>
      </c>
      <c r="E285" s="1">
        <v>0</v>
      </c>
      <c r="F285" s="1">
        <v>0</v>
      </c>
      <c r="G285" s="1">
        <v>0</v>
      </c>
      <c r="H285" s="1">
        <v>0</v>
      </c>
      <c r="I285" s="1">
        <v>0</v>
      </c>
      <c r="J285" s="1">
        <v>0</v>
      </c>
      <c r="K285" s="1">
        <v>0</v>
      </c>
      <c r="L285" s="1">
        <v>0</v>
      </c>
      <c r="M285" s="1">
        <v>0</v>
      </c>
    </row>
    <row r="286" spans="1:13">
      <c r="A286" s="1" t="s">
        <v>1261</v>
      </c>
      <c r="B286" s="1" t="s">
        <v>1594</v>
      </c>
      <c r="D286" s="1">
        <v>0</v>
      </c>
      <c r="E286" s="1">
        <v>0</v>
      </c>
      <c r="F286" s="1">
        <v>0</v>
      </c>
      <c r="G286" s="1">
        <v>0</v>
      </c>
      <c r="H286" s="1">
        <v>0</v>
      </c>
      <c r="I286" s="1">
        <v>0</v>
      </c>
      <c r="J286" s="1">
        <v>0</v>
      </c>
      <c r="K286" s="1">
        <v>0</v>
      </c>
      <c r="L286" s="1">
        <v>0</v>
      </c>
      <c r="M286" s="1">
        <v>0</v>
      </c>
    </row>
    <row r="287" spans="1:13">
      <c r="A287" s="1" t="s">
        <v>1263</v>
      </c>
      <c r="B287" s="1" t="s">
        <v>1595</v>
      </c>
      <c r="D287" s="1">
        <v>0</v>
      </c>
      <c r="E287" s="1">
        <v>0</v>
      </c>
      <c r="F287" s="1">
        <v>0</v>
      </c>
      <c r="G287" s="1">
        <v>0</v>
      </c>
      <c r="H287" s="1">
        <v>0</v>
      </c>
      <c r="I287" s="1">
        <v>0</v>
      </c>
      <c r="J287" s="1">
        <v>0</v>
      </c>
      <c r="K287" s="1">
        <v>0</v>
      </c>
      <c r="L287" s="1">
        <v>0</v>
      </c>
      <c r="M287" s="1">
        <v>0</v>
      </c>
    </row>
    <row r="288" spans="1:13">
      <c r="A288" s="1" t="s">
        <v>1266</v>
      </c>
      <c r="B288" s="1" t="s">
        <v>1596</v>
      </c>
      <c r="D288" s="1">
        <v>0</v>
      </c>
      <c r="E288" s="1">
        <v>0</v>
      </c>
      <c r="F288" s="1">
        <v>0</v>
      </c>
      <c r="G288" s="1">
        <v>0</v>
      </c>
      <c r="H288" s="1">
        <v>0</v>
      </c>
      <c r="I288" s="1">
        <v>0</v>
      </c>
      <c r="J288" s="1">
        <v>0</v>
      </c>
      <c r="K288" s="1">
        <v>0</v>
      </c>
      <c r="L288" s="1">
        <v>0</v>
      </c>
      <c r="M288" s="1">
        <v>0</v>
      </c>
    </row>
    <row r="289" spans="1:13">
      <c r="A289" s="1" t="s">
        <v>1268</v>
      </c>
      <c r="B289" s="1" t="s">
        <v>1597</v>
      </c>
      <c r="D289" s="1">
        <v>0</v>
      </c>
      <c r="E289" s="1">
        <v>0</v>
      </c>
      <c r="F289" s="1">
        <v>0</v>
      </c>
      <c r="G289" s="1">
        <v>0</v>
      </c>
      <c r="H289" s="1">
        <v>0</v>
      </c>
      <c r="I289" s="1">
        <v>0</v>
      </c>
      <c r="J289" s="1">
        <v>0</v>
      </c>
      <c r="K289" s="1">
        <v>0</v>
      </c>
      <c r="L289" s="1">
        <v>0</v>
      </c>
      <c r="M289" s="1">
        <v>0</v>
      </c>
    </row>
    <row r="290" spans="1:13">
      <c r="A290" s="1" t="s">
        <v>1270</v>
      </c>
      <c r="B290" s="1" t="s">
        <v>1598</v>
      </c>
      <c r="D290" s="1">
        <v>0</v>
      </c>
      <c r="E290" s="1">
        <v>0</v>
      </c>
      <c r="F290" s="1">
        <v>0</v>
      </c>
      <c r="G290" s="1">
        <v>0</v>
      </c>
      <c r="H290" s="1">
        <v>0</v>
      </c>
      <c r="I290" s="1">
        <v>0</v>
      </c>
      <c r="J290" s="1">
        <v>0</v>
      </c>
      <c r="K290" s="1">
        <v>0</v>
      </c>
      <c r="L290" s="1">
        <v>0</v>
      </c>
      <c r="M290" s="1">
        <v>0</v>
      </c>
    </row>
    <row r="291" spans="1:13">
      <c r="A291" s="1" t="s">
        <v>1272</v>
      </c>
      <c r="B291" s="1" t="s">
        <v>1599</v>
      </c>
      <c r="D291" s="1">
        <v>0</v>
      </c>
      <c r="E291" s="1">
        <v>0</v>
      </c>
      <c r="F291" s="1">
        <v>0</v>
      </c>
      <c r="G291" s="1">
        <v>0</v>
      </c>
      <c r="H291" s="1">
        <v>0</v>
      </c>
      <c r="I291" s="1">
        <v>0</v>
      </c>
      <c r="J291" s="1">
        <v>0</v>
      </c>
      <c r="K291" s="1">
        <v>0</v>
      </c>
      <c r="L291" s="1">
        <v>0</v>
      </c>
      <c r="M291" s="1">
        <v>0</v>
      </c>
    </row>
    <row r="292" spans="1:13">
      <c r="A292" s="1" t="s">
        <v>1274</v>
      </c>
      <c r="B292" s="1" t="s">
        <v>1600</v>
      </c>
      <c r="D292" s="1">
        <v>0</v>
      </c>
      <c r="E292" s="1">
        <v>0</v>
      </c>
      <c r="F292" s="1">
        <v>0</v>
      </c>
      <c r="G292" s="1">
        <v>0</v>
      </c>
      <c r="H292" s="1">
        <v>0</v>
      </c>
      <c r="I292" s="1">
        <v>0</v>
      </c>
      <c r="J292" s="1">
        <v>0</v>
      </c>
      <c r="K292" s="1">
        <v>0</v>
      </c>
      <c r="L292" s="1">
        <v>0</v>
      </c>
      <c r="M292" s="1">
        <v>0</v>
      </c>
    </row>
    <row r="293" spans="1:13">
      <c r="A293" s="1" t="s">
        <v>1276</v>
      </c>
      <c r="B293" s="1" t="s">
        <v>1601</v>
      </c>
      <c r="D293" s="1">
        <v>0</v>
      </c>
      <c r="E293" s="1">
        <v>0</v>
      </c>
      <c r="F293" s="1">
        <v>0</v>
      </c>
      <c r="G293" s="1">
        <v>0</v>
      </c>
      <c r="H293" s="1">
        <v>0</v>
      </c>
      <c r="I293" s="1">
        <v>0</v>
      </c>
      <c r="J293" s="1">
        <v>0</v>
      </c>
      <c r="K293" s="1">
        <v>0</v>
      </c>
      <c r="L293" s="1">
        <v>0</v>
      </c>
      <c r="M293" s="1">
        <v>0</v>
      </c>
    </row>
    <row r="294" spans="1:13">
      <c r="A294" s="1" t="s">
        <v>1278</v>
      </c>
      <c r="B294" s="1" t="s">
        <v>1602</v>
      </c>
      <c r="D294" s="1">
        <v>0</v>
      </c>
      <c r="E294" s="1">
        <v>0</v>
      </c>
      <c r="F294" s="1">
        <v>0</v>
      </c>
      <c r="G294" s="1">
        <v>0</v>
      </c>
      <c r="H294" s="1">
        <v>0</v>
      </c>
      <c r="I294" s="1">
        <v>0</v>
      </c>
      <c r="J294" s="1">
        <v>0</v>
      </c>
      <c r="K294" s="1">
        <v>0</v>
      </c>
      <c r="L294" s="1">
        <v>0</v>
      </c>
      <c r="M294" s="1">
        <v>0</v>
      </c>
    </row>
    <row r="295" spans="1:13">
      <c r="A295" s="1" t="s">
        <v>1280</v>
      </c>
      <c r="B295" s="1" t="s">
        <v>1603</v>
      </c>
      <c r="D295" s="1">
        <v>0</v>
      </c>
      <c r="E295" s="1">
        <v>0</v>
      </c>
      <c r="F295" s="1">
        <v>0</v>
      </c>
      <c r="G295" s="1">
        <v>0</v>
      </c>
      <c r="H295" s="1">
        <v>0</v>
      </c>
      <c r="I295" s="1">
        <v>0</v>
      </c>
      <c r="J295" s="1">
        <v>0</v>
      </c>
      <c r="K295" s="1">
        <v>0</v>
      </c>
      <c r="L295" s="1">
        <v>0</v>
      </c>
      <c r="M295" s="1">
        <v>0</v>
      </c>
    </row>
    <row r="296" spans="1:13">
      <c r="A296" s="1" t="s">
        <v>1282</v>
      </c>
      <c r="B296" s="1" t="s">
        <v>1604</v>
      </c>
      <c r="D296" s="1">
        <v>0</v>
      </c>
      <c r="E296" s="1">
        <v>0</v>
      </c>
      <c r="F296" s="1">
        <v>0</v>
      </c>
      <c r="G296" s="1">
        <v>0</v>
      </c>
      <c r="H296" s="1">
        <v>0</v>
      </c>
      <c r="I296" s="1">
        <v>0</v>
      </c>
      <c r="J296" s="1">
        <v>0</v>
      </c>
      <c r="K296" s="1">
        <v>0</v>
      </c>
      <c r="L296" s="1">
        <v>0</v>
      </c>
      <c r="M296" s="1">
        <v>0</v>
      </c>
    </row>
    <row r="297" spans="1:13">
      <c r="A297" s="1" t="s">
        <v>1284</v>
      </c>
      <c r="B297" s="1" t="s">
        <v>1605</v>
      </c>
      <c r="D297" s="1">
        <v>0</v>
      </c>
      <c r="E297" s="1">
        <v>0</v>
      </c>
      <c r="F297" s="1">
        <v>0</v>
      </c>
      <c r="G297" s="1">
        <v>0</v>
      </c>
      <c r="H297" s="1">
        <v>0</v>
      </c>
      <c r="I297" s="1">
        <v>0</v>
      </c>
      <c r="J297" s="1">
        <v>0</v>
      </c>
      <c r="K297" s="1">
        <v>0</v>
      </c>
      <c r="L297" s="1">
        <v>0</v>
      </c>
      <c r="M297" s="1">
        <v>0</v>
      </c>
    </row>
    <row r="298" spans="1:13">
      <c r="A298" s="1" t="s">
        <v>1286</v>
      </c>
      <c r="B298" s="1" t="s">
        <v>1606</v>
      </c>
      <c r="D298" s="1">
        <v>0</v>
      </c>
      <c r="E298" s="1">
        <v>0</v>
      </c>
      <c r="F298" s="1">
        <v>0</v>
      </c>
      <c r="G298" s="1">
        <v>0</v>
      </c>
      <c r="H298" s="1">
        <v>0</v>
      </c>
      <c r="I298" s="1">
        <v>0</v>
      </c>
      <c r="J298" s="1">
        <v>0</v>
      </c>
      <c r="K298" s="1">
        <v>0</v>
      </c>
      <c r="L298" s="1">
        <v>0</v>
      </c>
      <c r="M298" s="1">
        <v>0</v>
      </c>
    </row>
    <row r="299" spans="1:13">
      <c r="A299" s="1" t="s">
        <v>1289</v>
      </c>
      <c r="B299" s="1" t="s">
        <v>1607</v>
      </c>
      <c r="D299" s="1">
        <v>0</v>
      </c>
      <c r="E299" s="1">
        <v>0</v>
      </c>
      <c r="F299" s="1">
        <v>0</v>
      </c>
      <c r="G299" s="1">
        <v>0</v>
      </c>
      <c r="H299" s="1">
        <v>0</v>
      </c>
      <c r="I299" s="1">
        <v>0</v>
      </c>
      <c r="J299" s="1">
        <v>0</v>
      </c>
      <c r="K299" s="1">
        <v>0</v>
      </c>
      <c r="L299" s="1">
        <v>0</v>
      </c>
      <c r="M299" s="1">
        <v>0</v>
      </c>
    </row>
    <row r="300" spans="1:13">
      <c r="A300" s="1" t="s">
        <v>1291</v>
      </c>
      <c r="B300" s="1" t="s">
        <v>1608</v>
      </c>
      <c r="D300" s="1">
        <v>0</v>
      </c>
      <c r="E300" s="1">
        <v>0</v>
      </c>
      <c r="F300" s="1">
        <v>0</v>
      </c>
      <c r="G300" s="1">
        <v>0</v>
      </c>
      <c r="H300" s="1">
        <v>0</v>
      </c>
      <c r="I300" s="1">
        <v>0</v>
      </c>
      <c r="J300" s="1">
        <v>0</v>
      </c>
      <c r="K300" s="1">
        <v>0</v>
      </c>
      <c r="L300" s="1">
        <v>0</v>
      </c>
      <c r="M300" s="1">
        <v>0</v>
      </c>
    </row>
    <row r="301" spans="1:13">
      <c r="A301" s="1" t="s">
        <v>1293</v>
      </c>
      <c r="B301" s="1" t="s">
        <v>1609</v>
      </c>
      <c r="D301" s="1">
        <v>0</v>
      </c>
      <c r="E301" s="1">
        <v>0</v>
      </c>
      <c r="F301" s="1">
        <v>0</v>
      </c>
      <c r="G301" s="1">
        <v>0</v>
      </c>
      <c r="H301" s="1">
        <v>0</v>
      </c>
      <c r="I301" s="1">
        <v>0</v>
      </c>
      <c r="J301" s="1">
        <v>0</v>
      </c>
      <c r="K301" s="1">
        <v>0</v>
      </c>
      <c r="L301" s="1">
        <v>0</v>
      </c>
      <c r="M301" s="1">
        <v>0</v>
      </c>
    </row>
    <row r="302" spans="1:13">
      <c r="A302" s="1" t="s">
        <v>1295</v>
      </c>
      <c r="B302" s="1" t="s">
        <v>1610</v>
      </c>
      <c r="D302" s="1">
        <v>0</v>
      </c>
      <c r="E302" s="1">
        <v>0</v>
      </c>
      <c r="F302" s="1">
        <v>0</v>
      </c>
      <c r="G302" s="1">
        <v>0</v>
      </c>
      <c r="H302" s="1">
        <v>0</v>
      </c>
      <c r="I302" s="1">
        <v>0</v>
      </c>
      <c r="J302" s="1">
        <v>0</v>
      </c>
      <c r="K302" s="1">
        <v>0</v>
      </c>
      <c r="L302" s="1">
        <v>0</v>
      </c>
      <c r="M302" s="1">
        <v>0</v>
      </c>
    </row>
    <row r="303" spans="1:13">
      <c r="A303" s="1" t="s">
        <v>1297</v>
      </c>
      <c r="B303" s="1" t="s">
        <v>1611</v>
      </c>
      <c r="D303" s="1">
        <v>0</v>
      </c>
      <c r="E303" s="1">
        <v>0</v>
      </c>
      <c r="F303" s="1">
        <v>0</v>
      </c>
      <c r="G303" s="1">
        <v>0</v>
      </c>
      <c r="H303" s="1">
        <v>0</v>
      </c>
      <c r="I303" s="1">
        <v>0</v>
      </c>
      <c r="J303" s="1">
        <v>0</v>
      </c>
      <c r="K303" s="1">
        <v>0</v>
      </c>
      <c r="L303" s="1">
        <v>0</v>
      </c>
      <c r="M303" s="1">
        <v>0</v>
      </c>
    </row>
    <row r="304" spans="1:13">
      <c r="A304" s="1" t="s">
        <v>1299</v>
      </c>
      <c r="B304" s="1" t="s">
        <v>1612</v>
      </c>
      <c r="D304" s="1">
        <v>0</v>
      </c>
      <c r="E304" s="1">
        <v>0</v>
      </c>
      <c r="F304" s="1">
        <v>0</v>
      </c>
      <c r="G304" s="1">
        <v>0</v>
      </c>
      <c r="H304" s="1">
        <v>0</v>
      </c>
      <c r="I304" s="1">
        <v>0</v>
      </c>
      <c r="J304" s="1">
        <v>0</v>
      </c>
      <c r="K304" s="1">
        <v>0</v>
      </c>
      <c r="L304" s="1">
        <v>0</v>
      </c>
      <c r="M304" s="1">
        <v>0</v>
      </c>
    </row>
    <row r="305" spans="1:13">
      <c r="A305" s="1" t="s">
        <v>1302</v>
      </c>
      <c r="B305" s="1" t="s">
        <v>1613</v>
      </c>
      <c r="D305" s="1">
        <v>0</v>
      </c>
      <c r="E305" s="1">
        <v>0</v>
      </c>
      <c r="F305" s="1">
        <v>0</v>
      </c>
      <c r="G305" s="1">
        <v>0</v>
      </c>
      <c r="H305" s="1">
        <v>0</v>
      </c>
      <c r="I305" s="1">
        <v>0</v>
      </c>
      <c r="J305" s="1">
        <v>0</v>
      </c>
      <c r="K305" s="1">
        <v>0</v>
      </c>
      <c r="L305" s="1">
        <v>0</v>
      </c>
      <c r="M305" s="1">
        <v>0</v>
      </c>
    </row>
    <row r="306" spans="1:13">
      <c r="A306" s="1" t="s">
        <v>1224</v>
      </c>
      <c r="B306" s="1" t="s">
        <v>1614</v>
      </c>
      <c r="C306" s="499"/>
      <c r="D306" s="1">
        <v>0</v>
      </c>
      <c r="E306" s="1">
        <v>0</v>
      </c>
      <c r="F306" s="1">
        <v>0</v>
      </c>
      <c r="G306" s="1">
        <v>0</v>
      </c>
      <c r="H306" s="1">
        <v>0</v>
      </c>
      <c r="I306" s="1">
        <v>0</v>
      </c>
      <c r="J306" s="1">
        <v>0</v>
      </c>
      <c r="K306" s="1">
        <v>0</v>
      </c>
      <c r="L306" s="1">
        <v>0</v>
      </c>
      <c r="M306" s="1">
        <v>0</v>
      </c>
    </row>
    <row r="307" spans="1:13">
      <c r="A307" s="1" t="s">
        <v>1226</v>
      </c>
      <c r="B307" s="1" t="s">
        <v>1615</v>
      </c>
      <c r="D307" s="1">
        <v>0</v>
      </c>
      <c r="E307" s="1">
        <v>0</v>
      </c>
      <c r="F307" s="1">
        <v>0</v>
      </c>
      <c r="G307" s="1">
        <v>0</v>
      </c>
      <c r="H307" s="1">
        <v>0</v>
      </c>
      <c r="I307" s="1">
        <v>0</v>
      </c>
      <c r="J307" s="1">
        <v>0</v>
      </c>
      <c r="K307" s="1">
        <v>0</v>
      </c>
      <c r="L307" s="1">
        <v>0</v>
      </c>
      <c r="M307" s="1">
        <v>0</v>
      </c>
    </row>
    <row r="308" spans="1:13">
      <c r="A308" s="1" t="s">
        <v>1228</v>
      </c>
      <c r="B308" s="1" t="s">
        <v>1616</v>
      </c>
      <c r="D308" s="1">
        <v>0</v>
      </c>
      <c r="E308" s="1">
        <v>0</v>
      </c>
      <c r="F308" s="1">
        <v>0</v>
      </c>
      <c r="G308" s="1">
        <v>0</v>
      </c>
      <c r="H308" s="1">
        <v>0</v>
      </c>
      <c r="I308" s="1">
        <v>0</v>
      </c>
      <c r="J308" s="1">
        <v>0</v>
      </c>
      <c r="K308" s="1">
        <v>0</v>
      </c>
      <c r="L308" s="1">
        <v>0</v>
      </c>
      <c r="M308" s="1">
        <v>0</v>
      </c>
    </row>
    <row r="309" spans="1:13">
      <c r="A309" s="1" t="s">
        <v>1230</v>
      </c>
      <c r="B309" s="1" t="s">
        <v>1617</v>
      </c>
      <c r="D309" s="1">
        <v>0</v>
      </c>
      <c r="E309" s="1">
        <v>0</v>
      </c>
      <c r="F309" s="1">
        <v>0</v>
      </c>
      <c r="G309" s="1">
        <v>0</v>
      </c>
      <c r="H309" s="1">
        <v>0</v>
      </c>
      <c r="I309" s="1">
        <v>0</v>
      </c>
      <c r="J309" s="1">
        <v>0</v>
      </c>
      <c r="K309" s="1">
        <v>0</v>
      </c>
      <c r="L309" s="1">
        <v>0</v>
      </c>
      <c r="M309" s="1">
        <v>0</v>
      </c>
    </row>
    <row r="310" spans="1:13">
      <c r="A310" s="1" t="s">
        <v>1232</v>
      </c>
      <c r="B310" s="1" t="s">
        <v>1618</v>
      </c>
      <c r="D310" s="1">
        <v>0</v>
      </c>
      <c r="E310" s="1">
        <v>0</v>
      </c>
      <c r="F310" s="1">
        <v>0</v>
      </c>
      <c r="G310" s="1">
        <v>0</v>
      </c>
      <c r="H310" s="1">
        <v>0</v>
      </c>
      <c r="I310" s="1">
        <v>0</v>
      </c>
      <c r="J310" s="1">
        <v>0</v>
      </c>
      <c r="K310" s="1">
        <v>0</v>
      </c>
      <c r="L310" s="1">
        <v>0</v>
      </c>
      <c r="M310" s="1">
        <v>0</v>
      </c>
    </row>
    <row r="311" spans="1:13">
      <c r="A311" s="1" t="s">
        <v>1234</v>
      </c>
      <c r="B311" s="1" t="s">
        <v>1619</v>
      </c>
      <c r="D311" s="1">
        <v>0</v>
      </c>
      <c r="E311" s="1">
        <v>0</v>
      </c>
      <c r="F311" s="1">
        <v>0</v>
      </c>
      <c r="G311" s="1">
        <v>0</v>
      </c>
      <c r="H311" s="1">
        <v>0</v>
      </c>
      <c r="I311" s="1">
        <v>0</v>
      </c>
      <c r="J311" s="1">
        <v>0</v>
      </c>
      <c r="K311" s="1">
        <v>0</v>
      </c>
      <c r="L311" s="1">
        <v>0</v>
      </c>
      <c r="M311" s="1">
        <v>0</v>
      </c>
    </row>
    <row r="312" spans="1:13">
      <c r="A312" s="1" t="s">
        <v>1236</v>
      </c>
      <c r="B312" s="1" t="s">
        <v>1620</v>
      </c>
      <c r="D312" s="1">
        <v>0</v>
      </c>
      <c r="E312" s="1">
        <v>0</v>
      </c>
      <c r="F312" s="1">
        <v>0</v>
      </c>
      <c r="G312" s="1">
        <v>0</v>
      </c>
      <c r="H312" s="1">
        <v>0</v>
      </c>
      <c r="I312" s="1">
        <v>0</v>
      </c>
      <c r="J312" s="1">
        <v>0</v>
      </c>
      <c r="K312" s="1">
        <v>0</v>
      </c>
      <c r="L312" s="1">
        <v>0</v>
      </c>
      <c r="M312" s="1">
        <v>0</v>
      </c>
    </row>
    <row r="313" spans="1:13">
      <c r="A313" s="1" t="s">
        <v>1238</v>
      </c>
      <c r="B313" s="1" t="s">
        <v>1621</v>
      </c>
      <c r="D313" s="1">
        <v>0</v>
      </c>
      <c r="E313" s="1">
        <v>0</v>
      </c>
      <c r="F313" s="1">
        <v>0</v>
      </c>
      <c r="G313" s="1">
        <v>0</v>
      </c>
      <c r="H313" s="1">
        <v>0</v>
      </c>
      <c r="I313" s="1">
        <v>0</v>
      </c>
      <c r="J313" s="1">
        <v>0</v>
      </c>
      <c r="K313" s="1">
        <v>0</v>
      </c>
      <c r="L313" s="1">
        <v>0</v>
      </c>
      <c r="M313" s="1">
        <v>0</v>
      </c>
    </row>
    <row r="314" spans="1:13">
      <c r="A314" s="1" t="s">
        <v>1240</v>
      </c>
      <c r="B314" s="1" t="s">
        <v>1622</v>
      </c>
      <c r="D314" s="1">
        <v>0</v>
      </c>
      <c r="E314" s="1">
        <v>0</v>
      </c>
      <c r="F314" s="1">
        <v>0</v>
      </c>
      <c r="G314" s="1">
        <v>0</v>
      </c>
      <c r="H314" s="1">
        <v>0</v>
      </c>
      <c r="I314" s="1">
        <v>0</v>
      </c>
      <c r="J314" s="1">
        <v>0</v>
      </c>
      <c r="K314" s="1">
        <v>0</v>
      </c>
      <c r="L314" s="1">
        <v>0</v>
      </c>
      <c r="M314" s="1">
        <v>0</v>
      </c>
    </row>
    <row r="315" spans="1:13">
      <c r="A315" s="1" t="s">
        <v>1242</v>
      </c>
      <c r="B315" s="1" t="s">
        <v>1623</v>
      </c>
      <c r="D315" s="1">
        <v>0</v>
      </c>
      <c r="E315" s="1">
        <v>0</v>
      </c>
      <c r="F315" s="1">
        <v>0</v>
      </c>
      <c r="G315" s="1">
        <v>0</v>
      </c>
      <c r="H315" s="1">
        <v>0</v>
      </c>
      <c r="I315" s="1">
        <v>0</v>
      </c>
      <c r="J315" s="1">
        <v>0</v>
      </c>
      <c r="K315" s="1">
        <v>0</v>
      </c>
      <c r="L315" s="1">
        <v>0</v>
      </c>
      <c r="M315" s="1">
        <v>0</v>
      </c>
    </row>
    <row r="316" spans="1:13">
      <c r="A316" s="1" t="s">
        <v>1244</v>
      </c>
      <c r="B316" s="1" t="s">
        <v>1624</v>
      </c>
      <c r="D316" s="1">
        <v>0</v>
      </c>
      <c r="E316" s="1">
        <v>0</v>
      </c>
      <c r="F316" s="1">
        <v>0</v>
      </c>
      <c r="G316" s="1">
        <v>0</v>
      </c>
      <c r="H316" s="1">
        <v>0</v>
      </c>
      <c r="I316" s="1">
        <v>0</v>
      </c>
      <c r="J316" s="1">
        <v>0</v>
      </c>
      <c r="K316" s="1">
        <v>0</v>
      </c>
      <c r="L316" s="1">
        <v>0</v>
      </c>
      <c r="M316" s="1">
        <v>0</v>
      </c>
    </row>
    <row r="317" spans="1:13">
      <c r="A317" s="1" t="s">
        <v>1246</v>
      </c>
      <c r="B317" s="1" t="s">
        <v>1625</v>
      </c>
      <c r="D317" s="1">
        <v>0</v>
      </c>
      <c r="E317" s="1">
        <v>0</v>
      </c>
      <c r="F317" s="1">
        <v>0</v>
      </c>
      <c r="G317" s="1">
        <v>0</v>
      </c>
      <c r="H317" s="1">
        <v>0</v>
      </c>
      <c r="I317" s="1">
        <v>0</v>
      </c>
      <c r="J317" s="1">
        <v>0</v>
      </c>
      <c r="K317" s="1">
        <v>0</v>
      </c>
      <c r="L317" s="1">
        <v>0</v>
      </c>
      <c r="M317" s="1">
        <v>0</v>
      </c>
    </row>
    <row r="318" spans="1:13">
      <c r="A318" s="1" t="s">
        <v>1248</v>
      </c>
      <c r="B318" s="1" t="s">
        <v>1626</v>
      </c>
      <c r="D318" s="1">
        <v>0</v>
      </c>
      <c r="E318" s="1">
        <v>0</v>
      </c>
      <c r="F318" s="1">
        <v>0</v>
      </c>
      <c r="G318" s="1">
        <v>0</v>
      </c>
      <c r="H318" s="1">
        <v>0</v>
      </c>
      <c r="I318" s="1">
        <v>0</v>
      </c>
      <c r="J318" s="1">
        <v>0</v>
      </c>
      <c r="K318" s="1">
        <v>0</v>
      </c>
      <c r="L318" s="1">
        <v>0</v>
      </c>
      <c r="M318" s="1">
        <v>0</v>
      </c>
    </row>
    <row r="319" spans="1:13">
      <c r="A319" s="1" t="s">
        <v>1250</v>
      </c>
      <c r="B319" s="1" t="s">
        <v>1627</v>
      </c>
      <c r="D319" s="1">
        <v>0</v>
      </c>
      <c r="E319" s="1">
        <v>0</v>
      </c>
      <c r="F319" s="1">
        <v>0</v>
      </c>
      <c r="G319" s="1">
        <v>0</v>
      </c>
      <c r="H319" s="1">
        <v>0</v>
      </c>
      <c r="I319" s="1">
        <v>0</v>
      </c>
      <c r="J319" s="1">
        <v>0</v>
      </c>
      <c r="K319" s="1">
        <v>0</v>
      </c>
      <c r="L319" s="1">
        <v>0</v>
      </c>
      <c r="M319" s="1">
        <v>0</v>
      </c>
    </row>
    <row r="320" spans="1:13">
      <c r="A320" s="1" t="s">
        <v>1253</v>
      </c>
      <c r="B320" s="1" t="s">
        <v>1628</v>
      </c>
      <c r="D320" s="1">
        <v>0</v>
      </c>
      <c r="E320" s="1">
        <v>0</v>
      </c>
      <c r="F320" s="1">
        <v>0</v>
      </c>
      <c r="G320" s="1">
        <v>0</v>
      </c>
      <c r="H320" s="1">
        <v>0</v>
      </c>
      <c r="I320" s="1">
        <v>0</v>
      </c>
      <c r="J320" s="1">
        <v>0</v>
      </c>
      <c r="K320" s="1">
        <v>0</v>
      </c>
      <c r="L320" s="1">
        <v>0</v>
      </c>
      <c r="M320" s="1">
        <v>0</v>
      </c>
    </row>
    <row r="321" spans="1:13">
      <c r="A321" s="1" t="s">
        <v>1324</v>
      </c>
      <c r="B321" s="1" t="s">
        <v>1629</v>
      </c>
      <c r="D321" s="1">
        <v>0</v>
      </c>
      <c r="E321" s="1">
        <v>0</v>
      </c>
      <c r="F321" s="1">
        <v>0</v>
      </c>
      <c r="G321" s="1">
        <v>0</v>
      </c>
      <c r="H321" s="1">
        <v>0</v>
      </c>
      <c r="I321" s="1">
        <v>0</v>
      </c>
      <c r="J321" s="1">
        <v>0</v>
      </c>
      <c r="K321" s="1">
        <v>0</v>
      </c>
      <c r="L321" s="1">
        <v>0</v>
      </c>
      <c r="M321" s="1">
        <v>0</v>
      </c>
    </row>
    <row r="322" spans="1:13">
      <c r="A322" s="1" t="s">
        <v>1257</v>
      </c>
      <c r="B322" s="1" t="s">
        <v>1630</v>
      </c>
      <c r="D322" s="1">
        <v>0</v>
      </c>
      <c r="E322" s="1">
        <v>0</v>
      </c>
      <c r="F322" s="1">
        <v>0</v>
      </c>
      <c r="G322" s="1">
        <v>0</v>
      </c>
      <c r="H322" s="1">
        <v>0</v>
      </c>
      <c r="I322" s="1">
        <v>0</v>
      </c>
      <c r="J322" s="1">
        <v>0</v>
      </c>
      <c r="K322" s="1">
        <v>0</v>
      </c>
      <c r="L322" s="1">
        <v>0</v>
      </c>
      <c r="M322" s="1">
        <v>0</v>
      </c>
    </row>
    <row r="323" spans="1:13">
      <c r="A323" s="1" t="s">
        <v>1259</v>
      </c>
      <c r="B323" s="1" t="s">
        <v>1631</v>
      </c>
      <c r="D323" s="1">
        <v>0</v>
      </c>
      <c r="E323" s="1">
        <v>0</v>
      </c>
      <c r="F323" s="1">
        <v>0</v>
      </c>
      <c r="G323" s="1">
        <v>0</v>
      </c>
      <c r="H323" s="1">
        <v>0</v>
      </c>
      <c r="I323" s="1">
        <v>0</v>
      </c>
      <c r="J323" s="1">
        <v>0</v>
      </c>
      <c r="K323" s="1">
        <v>0</v>
      </c>
      <c r="L323" s="1">
        <v>0</v>
      </c>
      <c r="M323" s="1">
        <v>0</v>
      </c>
    </row>
    <row r="324" spans="1:13">
      <c r="A324" s="1" t="s">
        <v>1261</v>
      </c>
      <c r="B324" s="1" t="s">
        <v>1632</v>
      </c>
      <c r="D324" s="1">
        <v>0</v>
      </c>
      <c r="E324" s="1">
        <v>0</v>
      </c>
      <c r="F324" s="1">
        <v>0</v>
      </c>
      <c r="G324" s="1">
        <v>0</v>
      </c>
      <c r="H324" s="1">
        <v>0</v>
      </c>
      <c r="I324" s="1">
        <v>0</v>
      </c>
      <c r="J324" s="1">
        <v>0</v>
      </c>
      <c r="K324" s="1">
        <v>0</v>
      </c>
      <c r="L324" s="1">
        <v>0</v>
      </c>
      <c r="M324" s="1">
        <v>0</v>
      </c>
    </row>
    <row r="325" spans="1:13">
      <c r="A325" s="1" t="s">
        <v>1263</v>
      </c>
      <c r="B325" s="1" t="s">
        <v>1633</v>
      </c>
      <c r="D325" s="1">
        <v>0</v>
      </c>
      <c r="E325" s="1">
        <v>0</v>
      </c>
      <c r="F325" s="1">
        <v>0</v>
      </c>
      <c r="G325" s="1">
        <v>0</v>
      </c>
      <c r="H325" s="1">
        <v>0</v>
      </c>
      <c r="I325" s="1">
        <v>0</v>
      </c>
      <c r="J325" s="1">
        <v>0</v>
      </c>
      <c r="K325" s="1">
        <v>0</v>
      </c>
      <c r="L325" s="1">
        <v>0</v>
      </c>
      <c r="M325" s="1">
        <v>0</v>
      </c>
    </row>
    <row r="326" spans="1:13">
      <c r="A326" s="1" t="s">
        <v>1266</v>
      </c>
      <c r="B326" s="1" t="s">
        <v>1634</v>
      </c>
      <c r="D326" s="1">
        <v>0</v>
      </c>
      <c r="E326" s="1">
        <v>0</v>
      </c>
      <c r="F326" s="1">
        <v>0</v>
      </c>
      <c r="G326" s="1">
        <v>0</v>
      </c>
      <c r="H326" s="1">
        <v>0</v>
      </c>
      <c r="I326" s="1">
        <v>0</v>
      </c>
      <c r="J326" s="1">
        <v>0</v>
      </c>
      <c r="K326" s="1">
        <v>0</v>
      </c>
      <c r="L326" s="1">
        <v>0</v>
      </c>
      <c r="M326" s="1">
        <v>0</v>
      </c>
    </row>
    <row r="327" spans="1:13">
      <c r="A327" s="1" t="s">
        <v>1268</v>
      </c>
      <c r="B327" s="1" t="s">
        <v>1635</v>
      </c>
      <c r="D327" s="1">
        <v>0</v>
      </c>
      <c r="E327" s="1">
        <v>0</v>
      </c>
      <c r="F327" s="1">
        <v>0</v>
      </c>
      <c r="G327" s="1">
        <v>0</v>
      </c>
      <c r="H327" s="1">
        <v>0</v>
      </c>
      <c r="I327" s="1">
        <v>0</v>
      </c>
      <c r="J327" s="1">
        <v>0</v>
      </c>
      <c r="K327" s="1">
        <v>0</v>
      </c>
      <c r="L327" s="1">
        <v>0</v>
      </c>
      <c r="M327" s="1">
        <v>0</v>
      </c>
    </row>
    <row r="328" spans="1:13">
      <c r="A328" s="1" t="s">
        <v>1270</v>
      </c>
      <c r="B328" s="1" t="s">
        <v>1636</v>
      </c>
      <c r="D328" s="1">
        <v>0</v>
      </c>
      <c r="E328" s="1">
        <v>0</v>
      </c>
      <c r="F328" s="1">
        <v>0</v>
      </c>
      <c r="G328" s="1">
        <v>0</v>
      </c>
      <c r="H328" s="1">
        <v>0</v>
      </c>
      <c r="I328" s="1">
        <v>0</v>
      </c>
      <c r="J328" s="1">
        <v>0</v>
      </c>
      <c r="K328" s="1">
        <v>0</v>
      </c>
      <c r="L328" s="1">
        <v>0</v>
      </c>
      <c r="M328" s="1">
        <v>0</v>
      </c>
    </row>
    <row r="329" spans="1:13">
      <c r="A329" s="1" t="s">
        <v>1272</v>
      </c>
      <c r="B329" s="1" t="s">
        <v>1637</v>
      </c>
      <c r="D329" s="1">
        <v>0</v>
      </c>
      <c r="E329" s="1">
        <v>0</v>
      </c>
      <c r="F329" s="1">
        <v>0</v>
      </c>
      <c r="G329" s="1">
        <v>0</v>
      </c>
      <c r="H329" s="1">
        <v>0</v>
      </c>
      <c r="I329" s="1">
        <v>0</v>
      </c>
      <c r="J329" s="1">
        <v>0</v>
      </c>
      <c r="K329" s="1">
        <v>0</v>
      </c>
      <c r="L329" s="1">
        <v>0</v>
      </c>
      <c r="M329" s="1">
        <v>0</v>
      </c>
    </row>
    <row r="330" spans="1:13">
      <c r="A330" s="1" t="s">
        <v>1274</v>
      </c>
      <c r="B330" s="1" t="s">
        <v>1638</v>
      </c>
      <c r="D330" s="1">
        <v>0</v>
      </c>
      <c r="E330" s="1">
        <v>0</v>
      </c>
      <c r="F330" s="1">
        <v>0</v>
      </c>
      <c r="G330" s="1">
        <v>0</v>
      </c>
      <c r="H330" s="1">
        <v>0</v>
      </c>
      <c r="I330" s="1">
        <v>0</v>
      </c>
      <c r="J330" s="1">
        <v>0</v>
      </c>
      <c r="K330" s="1">
        <v>0</v>
      </c>
      <c r="L330" s="1">
        <v>0</v>
      </c>
      <c r="M330" s="1">
        <v>0</v>
      </c>
    </row>
    <row r="331" spans="1:13">
      <c r="A331" s="1" t="s">
        <v>1276</v>
      </c>
      <c r="B331" s="1" t="s">
        <v>1639</v>
      </c>
      <c r="D331" s="1">
        <v>0</v>
      </c>
      <c r="E331" s="1">
        <v>0</v>
      </c>
      <c r="F331" s="1">
        <v>0</v>
      </c>
      <c r="G331" s="1">
        <v>0</v>
      </c>
      <c r="H331" s="1">
        <v>0</v>
      </c>
      <c r="I331" s="1">
        <v>0</v>
      </c>
      <c r="J331" s="1">
        <v>0</v>
      </c>
      <c r="K331" s="1">
        <v>0</v>
      </c>
      <c r="L331" s="1">
        <v>0</v>
      </c>
      <c r="M331" s="1">
        <v>0</v>
      </c>
    </row>
    <row r="332" spans="1:13">
      <c r="A332" s="1" t="s">
        <v>1278</v>
      </c>
      <c r="B332" s="1" t="s">
        <v>1640</v>
      </c>
      <c r="D332" s="1">
        <v>0</v>
      </c>
      <c r="E332" s="1">
        <v>0</v>
      </c>
      <c r="F332" s="1">
        <v>0</v>
      </c>
      <c r="G332" s="1">
        <v>0</v>
      </c>
      <c r="H332" s="1">
        <v>0</v>
      </c>
      <c r="I332" s="1">
        <v>0</v>
      </c>
      <c r="J332" s="1">
        <v>0</v>
      </c>
      <c r="K332" s="1">
        <v>0</v>
      </c>
      <c r="L332" s="1">
        <v>0</v>
      </c>
      <c r="M332" s="1">
        <v>0</v>
      </c>
    </row>
    <row r="333" spans="1:13">
      <c r="A333" s="1" t="s">
        <v>1280</v>
      </c>
      <c r="B333" s="1" t="s">
        <v>1641</v>
      </c>
      <c r="D333" s="1">
        <v>0</v>
      </c>
      <c r="E333" s="1">
        <v>0</v>
      </c>
      <c r="F333" s="1">
        <v>0</v>
      </c>
      <c r="G333" s="1">
        <v>0</v>
      </c>
      <c r="H333" s="1">
        <v>0</v>
      </c>
      <c r="I333" s="1">
        <v>0</v>
      </c>
      <c r="J333" s="1">
        <v>0</v>
      </c>
      <c r="K333" s="1">
        <v>0</v>
      </c>
      <c r="L333" s="1">
        <v>0</v>
      </c>
      <c r="M333" s="1">
        <v>0</v>
      </c>
    </row>
    <row r="334" spans="1:13">
      <c r="A334" s="1" t="s">
        <v>1282</v>
      </c>
      <c r="B334" s="1" t="s">
        <v>1642</v>
      </c>
      <c r="D334" s="1">
        <v>0</v>
      </c>
      <c r="E334" s="1">
        <v>0</v>
      </c>
      <c r="F334" s="1">
        <v>0</v>
      </c>
      <c r="G334" s="1">
        <v>0</v>
      </c>
      <c r="H334" s="1">
        <v>0</v>
      </c>
      <c r="I334" s="1">
        <v>0</v>
      </c>
      <c r="J334" s="1">
        <v>0</v>
      </c>
      <c r="K334" s="1">
        <v>0</v>
      </c>
      <c r="L334" s="1">
        <v>0</v>
      </c>
      <c r="M334" s="1">
        <v>0</v>
      </c>
    </row>
    <row r="335" spans="1:13">
      <c r="A335" s="1" t="s">
        <v>1284</v>
      </c>
      <c r="B335" s="1" t="s">
        <v>1643</v>
      </c>
      <c r="D335" s="1">
        <v>0</v>
      </c>
      <c r="E335" s="1">
        <v>0</v>
      </c>
      <c r="F335" s="1">
        <v>0</v>
      </c>
      <c r="G335" s="1">
        <v>0</v>
      </c>
      <c r="H335" s="1">
        <v>0</v>
      </c>
      <c r="I335" s="1">
        <v>0</v>
      </c>
      <c r="J335" s="1">
        <v>0</v>
      </c>
      <c r="K335" s="1">
        <v>0</v>
      </c>
      <c r="L335" s="1">
        <v>0</v>
      </c>
      <c r="M335" s="1">
        <v>0</v>
      </c>
    </row>
    <row r="336" spans="1:13">
      <c r="A336" s="1" t="s">
        <v>1286</v>
      </c>
      <c r="B336" s="1" t="s">
        <v>1644</v>
      </c>
      <c r="D336" s="1">
        <v>0</v>
      </c>
      <c r="E336" s="1">
        <v>0</v>
      </c>
      <c r="F336" s="1">
        <v>0</v>
      </c>
      <c r="G336" s="1">
        <v>0</v>
      </c>
      <c r="H336" s="1">
        <v>0</v>
      </c>
      <c r="I336" s="1">
        <v>0</v>
      </c>
      <c r="J336" s="1">
        <v>0</v>
      </c>
      <c r="K336" s="1">
        <v>0</v>
      </c>
      <c r="L336" s="1">
        <v>0</v>
      </c>
      <c r="M336" s="1">
        <v>0</v>
      </c>
    </row>
    <row r="337" spans="1:13">
      <c r="A337" s="1" t="s">
        <v>1289</v>
      </c>
      <c r="B337" s="1" t="s">
        <v>1645</v>
      </c>
      <c r="D337" s="1">
        <v>0</v>
      </c>
      <c r="E337" s="1">
        <v>0</v>
      </c>
      <c r="F337" s="1">
        <v>0</v>
      </c>
      <c r="G337" s="1">
        <v>0</v>
      </c>
      <c r="H337" s="1">
        <v>0</v>
      </c>
      <c r="I337" s="1">
        <v>0</v>
      </c>
      <c r="J337" s="1">
        <v>0</v>
      </c>
      <c r="K337" s="1">
        <v>0</v>
      </c>
      <c r="L337" s="1">
        <v>0</v>
      </c>
      <c r="M337" s="1">
        <v>0</v>
      </c>
    </row>
    <row r="338" spans="1:13">
      <c r="A338" s="1" t="s">
        <v>1291</v>
      </c>
      <c r="B338" s="1" t="s">
        <v>1646</v>
      </c>
      <c r="D338" s="1">
        <v>0</v>
      </c>
      <c r="E338" s="1">
        <v>0</v>
      </c>
      <c r="F338" s="1">
        <v>0</v>
      </c>
      <c r="G338" s="1">
        <v>0</v>
      </c>
      <c r="H338" s="1">
        <v>0</v>
      </c>
      <c r="I338" s="1">
        <v>0</v>
      </c>
      <c r="J338" s="1">
        <v>0</v>
      </c>
      <c r="K338" s="1">
        <v>0</v>
      </c>
      <c r="L338" s="1">
        <v>0</v>
      </c>
      <c r="M338" s="1">
        <v>0</v>
      </c>
    </row>
    <row r="339" spans="1:13">
      <c r="A339" s="1" t="s">
        <v>1293</v>
      </c>
      <c r="B339" s="1" t="s">
        <v>1647</v>
      </c>
      <c r="D339" s="1">
        <v>0</v>
      </c>
      <c r="E339" s="1">
        <v>0</v>
      </c>
      <c r="F339" s="1">
        <v>0</v>
      </c>
      <c r="G339" s="1">
        <v>0</v>
      </c>
      <c r="H339" s="1">
        <v>0</v>
      </c>
      <c r="I339" s="1">
        <v>0</v>
      </c>
      <c r="J339" s="1">
        <v>0</v>
      </c>
      <c r="K339" s="1">
        <v>0</v>
      </c>
      <c r="L339" s="1">
        <v>0</v>
      </c>
      <c r="M339" s="1">
        <v>0</v>
      </c>
    </row>
    <row r="340" spans="1:13">
      <c r="A340" s="1" t="s">
        <v>1295</v>
      </c>
      <c r="B340" s="1" t="s">
        <v>1648</v>
      </c>
      <c r="D340" s="1">
        <v>0</v>
      </c>
      <c r="E340" s="1">
        <v>0</v>
      </c>
      <c r="F340" s="1">
        <v>0</v>
      </c>
      <c r="G340" s="1">
        <v>0</v>
      </c>
      <c r="H340" s="1">
        <v>0</v>
      </c>
      <c r="I340" s="1">
        <v>0</v>
      </c>
      <c r="J340" s="1">
        <v>0</v>
      </c>
      <c r="K340" s="1">
        <v>0</v>
      </c>
      <c r="L340" s="1">
        <v>0</v>
      </c>
      <c r="M340" s="1">
        <v>0</v>
      </c>
    </row>
    <row r="341" spans="1:13">
      <c r="A341" s="1" t="s">
        <v>1297</v>
      </c>
      <c r="B341" s="1" t="s">
        <v>1649</v>
      </c>
      <c r="D341" s="1">
        <v>0</v>
      </c>
      <c r="E341" s="1">
        <v>0</v>
      </c>
      <c r="F341" s="1">
        <v>0</v>
      </c>
      <c r="G341" s="1">
        <v>0</v>
      </c>
      <c r="H341" s="1">
        <v>0</v>
      </c>
      <c r="I341" s="1">
        <v>0</v>
      </c>
      <c r="J341" s="1">
        <v>0</v>
      </c>
      <c r="K341" s="1">
        <v>0</v>
      </c>
      <c r="L341" s="1">
        <v>0</v>
      </c>
      <c r="M341" s="1">
        <v>0</v>
      </c>
    </row>
    <row r="342" spans="1:13">
      <c r="A342" s="1" t="s">
        <v>1299</v>
      </c>
      <c r="B342" s="1" t="s">
        <v>1650</v>
      </c>
      <c r="D342" s="1">
        <v>0</v>
      </c>
      <c r="E342" s="1">
        <v>0</v>
      </c>
      <c r="F342" s="1">
        <v>0</v>
      </c>
      <c r="G342" s="1">
        <v>0</v>
      </c>
      <c r="H342" s="1">
        <v>0</v>
      </c>
      <c r="I342" s="1">
        <v>0</v>
      </c>
      <c r="J342" s="1">
        <v>0</v>
      </c>
      <c r="K342" s="1">
        <v>0</v>
      </c>
      <c r="L342" s="1">
        <v>0</v>
      </c>
      <c r="M342" s="1">
        <v>0</v>
      </c>
    </row>
    <row r="343" spans="1:13">
      <c r="A343" s="1" t="s">
        <v>1302</v>
      </c>
      <c r="B343" s="1" t="s">
        <v>1651</v>
      </c>
      <c r="D343" s="1">
        <v>0</v>
      </c>
      <c r="E343" s="1">
        <v>0</v>
      </c>
      <c r="F343" s="1">
        <v>0</v>
      </c>
      <c r="G343" s="1">
        <v>0</v>
      </c>
      <c r="H343" s="1">
        <v>0</v>
      </c>
      <c r="I343" s="1">
        <v>0</v>
      </c>
      <c r="J343" s="1">
        <v>0</v>
      </c>
      <c r="K343" s="1">
        <v>0</v>
      </c>
      <c r="L343" s="1">
        <v>0</v>
      </c>
      <c r="M343" s="1">
        <v>0</v>
      </c>
    </row>
  </sheetData>
  <pageMargins left="0.75" right="0.75" top="1" bottom="1" header="0.5" footer="0.5"/>
  <headerFooter alignWithMargins="0">
    <oddHeader>&amp;A</oddHeader>
    <oddFooter>Page &amp;P</oddFooter>
  </headerFooter>
</worksheet>
</file>

<file path=xl/worksheets/sheet14.xml><?xml version="1.0" encoding="utf-8"?>
<worksheet xmlns="http://schemas.openxmlformats.org/spreadsheetml/2006/main" xmlns:r="http://schemas.openxmlformats.org/officeDocument/2006/relationships">
  <sheetPr codeName="Foglio45">
    <pageSetUpPr fitToPage="1"/>
  </sheetPr>
  <dimension ref="A1:AA415"/>
  <sheetViews>
    <sheetView showGridLines="0" zoomScaleNormal="100" workbookViewId="0">
      <pane xSplit="2" ySplit="10" topLeftCell="C11" activePane="bottomRight" state="frozen"/>
      <selection activeCell="C8" sqref="C8"/>
      <selection pane="topRight" activeCell="C8" sqref="C8"/>
      <selection pane="bottomLeft" activeCell="C8" sqref="C8"/>
      <selection pane="bottomRight" activeCell="F15" sqref="F15"/>
    </sheetView>
  </sheetViews>
  <sheetFormatPr defaultColWidth="11.42578125" defaultRowHeight="15"/>
  <cols>
    <col min="1" max="1" width="40.85546875" style="596" customWidth="1"/>
    <col min="2" max="2" width="7" style="690" customWidth="1"/>
    <col min="3" max="3" width="7.28515625" style="690" hidden="1" customWidth="1"/>
    <col min="4" max="4" width="13.5703125" style="1568" customWidth="1"/>
    <col min="5" max="18" width="8.85546875" style="596" customWidth="1"/>
    <col min="19" max="16384" width="11.42578125" style="596"/>
  </cols>
  <sheetData>
    <row r="1" spans="1:27" s="595" customFormat="1" ht="16.5" customHeight="1">
      <c r="A1" s="595" t="str">
        <f>'t1'!A1</f>
        <v>COMPARTO SERVIZIO SANITARIO NAZIONALE - anno 2017</v>
      </c>
      <c r="B1" s="629"/>
      <c r="C1" s="629"/>
      <c r="D1" s="1560"/>
      <c r="F1" s="1813" t="str">
        <f>IF(STRUTTURE!B2=0,"",STRUTTURE!B2)</f>
        <v/>
      </c>
      <c r="G1" s="1813" t="str">
        <f>IF(STRUTTURE!B3=0,"",STRUTTURE!B3)</f>
        <v/>
      </c>
      <c r="H1" s="1813" t="str">
        <f>IF(STRUTTURE!B4=0,"",STRUTTURE!B4)</f>
        <v/>
      </c>
      <c r="I1" s="1813" t="str">
        <f>IF(STRUTTURE!B5=0,"",STRUTTURE!B5)</f>
        <v/>
      </c>
      <c r="J1" s="1813" t="str">
        <f>IF(STRUTTURE!B6=0,"",STRUTTURE!B6)</f>
        <v/>
      </c>
      <c r="K1" s="1813" t="str">
        <f>IF(STRUTTURE!B7=0,"",STRUTTURE!B7)</f>
        <v/>
      </c>
      <c r="L1" s="1813" t="str">
        <f>IF(STRUTTURE!B8=0,"",STRUTTURE!B8)</f>
        <v/>
      </c>
      <c r="M1" s="1813" t="str">
        <f>IF(STRUTTURE!B9=0,"",STRUTTURE!B9)</f>
        <v/>
      </c>
      <c r="N1" s="1813" t="str">
        <f>IF(STRUTTURE!B10=0,"",STRUTTURE!B10)</f>
        <v/>
      </c>
      <c r="O1" s="1813" t="str">
        <f>IF(STRUTTURE!B11=0,"",STRUTTURE!B11)</f>
        <v/>
      </c>
      <c r="P1" s="1813" t="str">
        <f>IF(STRUTTURE!B12=0,"",STRUTTURE!B12)</f>
        <v/>
      </c>
      <c r="Q1" s="1813" t="str">
        <f>IF(STRUTTURE!B13=0,"",STRUTTURE!B13)</f>
        <v/>
      </c>
    </row>
    <row r="2" spans="1:27" s="756" customFormat="1">
      <c r="A2" s="2503" t="s">
        <v>1652</v>
      </c>
      <c r="B2" s="2504"/>
      <c r="C2" s="2504"/>
      <c r="D2" s="2504"/>
      <c r="E2" s="2504"/>
      <c r="F2" s="755"/>
      <c r="G2" s="604"/>
      <c r="H2" s="604"/>
      <c r="I2" s="604"/>
      <c r="J2" s="2505" t="str">
        <f>IF(COUNTIF(S13:S54,"ERRORE")=0,"","ATTENZIONE!   Il numero delle unità di personale 'comandato ad altri Enti', per ciascuna tipologia di personale, non può essere superiore al 'Personale al 31/12' ")</f>
        <v/>
      </c>
      <c r="K2" s="2505"/>
      <c r="L2" s="2505"/>
      <c r="M2" s="2505"/>
      <c r="N2" s="2505"/>
      <c r="O2" s="2505"/>
      <c r="P2" s="2505"/>
      <c r="Q2" s="2505"/>
      <c r="R2" s="2505"/>
    </row>
    <row r="3" spans="1:27" s="756" customFormat="1">
      <c r="A3" s="2506" t="s">
        <v>1653</v>
      </c>
      <c r="B3" s="2507"/>
      <c r="C3" s="2507"/>
      <c r="D3" s="2507"/>
      <c r="E3" s="2508"/>
      <c r="F3" s="757"/>
      <c r="G3" s="604"/>
      <c r="H3" s="604"/>
      <c r="I3" s="604"/>
      <c r="J3" s="2505"/>
      <c r="K3" s="2505"/>
      <c r="L3" s="2505"/>
      <c r="M3" s="2505"/>
      <c r="N3" s="2505"/>
      <c r="O3" s="2505"/>
      <c r="P3" s="2505"/>
      <c r="Q3" s="2505"/>
      <c r="R3" s="2505"/>
    </row>
    <row r="4" spans="1:27" s="756" customFormat="1">
      <c r="A4" s="2506"/>
      <c r="B4" s="2507"/>
      <c r="C4" s="2507"/>
      <c r="D4" s="2507"/>
      <c r="E4" s="2508"/>
      <c r="F4" s="757"/>
      <c r="G4" s="604"/>
      <c r="H4" s="604"/>
      <c r="I4" s="604"/>
      <c r="J4" s="2505"/>
      <c r="K4" s="2505"/>
      <c r="L4" s="2505"/>
      <c r="M4" s="2505"/>
      <c r="N4" s="2505"/>
      <c r="O4" s="2505"/>
      <c r="P4" s="2505"/>
      <c r="Q4" s="2505"/>
      <c r="R4" s="2505"/>
      <c r="Y4" s="758"/>
      <c r="AA4" s="758"/>
    </row>
    <row r="5" spans="1:27" s="756" customFormat="1" ht="15.75" thickBot="1">
      <c r="A5" s="2509"/>
      <c r="B5" s="2510"/>
      <c r="C5" s="2510"/>
      <c r="D5" s="2510"/>
      <c r="E5" s="2511"/>
      <c r="F5" s="757"/>
      <c r="G5" s="604"/>
      <c r="H5" s="604"/>
      <c r="I5" s="604"/>
      <c r="J5" s="2505"/>
      <c r="K5" s="2505"/>
      <c r="L5" s="2505"/>
      <c r="M5" s="2505"/>
      <c r="N5" s="2505"/>
      <c r="O5" s="2505"/>
      <c r="P5" s="2505"/>
      <c r="Q5" s="2505"/>
      <c r="R5" s="2505"/>
    </row>
    <row r="6" spans="1:27" ht="7.5" customHeight="1">
      <c r="B6" s="630"/>
      <c r="C6" s="630"/>
      <c r="D6" s="1561"/>
    </row>
    <row r="7" spans="1:27" ht="51" customHeight="1" thickBot="1">
      <c r="A7" s="759" t="s">
        <v>1654</v>
      </c>
      <c r="B7" s="630"/>
      <c r="C7" s="630"/>
      <c r="D7" s="1561"/>
      <c r="E7" s="632"/>
      <c r="F7" s="632"/>
      <c r="Q7" s="632"/>
      <c r="R7" s="632"/>
    </row>
    <row r="8" spans="1:27" ht="15.75" thickBot="1">
      <c r="A8" s="633" t="s">
        <v>1220</v>
      </c>
      <c r="B8" s="634" t="s">
        <v>587</v>
      </c>
      <c r="C8" s="760"/>
      <c r="D8" s="1575" t="s">
        <v>588</v>
      </c>
      <c r="E8" s="761" t="s">
        <v>589</v>
      </c>
      <c r="F8" s="762"/>
      <c r="G8" s="763"/>
      <c r="H8" s="763"/>
      <c r="I8" s="762" t="s">
        <v>590</v>
      </c>
      <c r="J8" s="762"/>
      <c r="K8" s="764"/>
      <c r="L8" s="764"/>
      <c r="M8" s="765" t="s">
        <v>591</v>
      </c>
      <c r="N8" s="765"/>
      <c r="O8" s="766" t="s">
        <v>1655</v>
      </c>
      <c r="P8" s="766"/>
      <c r="Q8" s="766" t="s">
        <v>593</v>
      </c>
      <c r="R8" s="766"/>
    </row>
    <row r="9" spans="1:27" ht="15.75" thickBot="1">
      <c r="A9" s="640" t="s">
        <v>32</v>
      </c>
      <c r="B9" s="641"/>
      <c r="C9" s="767"/>
      <c r="D9" s="1576"/>
      <c r="E9" s="2512" t="s">
        <v>594</v>
      </c>
      <c r="F9" s="2513"/>
      <c r="G9" s="2512" t="s">
        <v>595</v>
      </c>
      <c r="H9" s="2513"/>
      <c r="I9" s="2514" t="s">
        <v>594</v>
      </c>
      <c r="J9" s="2513"/>
      <c r="K9" s="2512" t="s">
        <v>595</v>
      </c>
      <c r="L9" s="2513"/>
      <c r="M9" s="2515" t="s">
        <v>596</v>
      </c>
      <c r="N9" s="2516"/>
      <c r="O9" s="2515" t="s">
        <v>596</v>
      </c>
      <c r="P9" s="2516"/>
      <c r="Q9" s="2517" t="str">
        <f>"AL 31/12/"&amp;'t1'!M1</f>
        <v>AL 31/12/2017</v>
      </c>
      <c r="R9" s="2518"/>
    </row>
    <row r="10" spans="1:27" ht="15.75" thickBot="1">
      <c r="A10" s="640" t="s">
        <v>32</v>
      </c>
      <c r="B10" s="768"/>
      <c r="C10" s="767"/>
      <c r="D10" s="1577"/>
      <c r="E10" s="769" t="s">
        <v>279</v>
      </c>
      <c r="F10" s="770" t="s">
        <v>280</v>
      </c>
      <c r="G10" s="771" t="s">
        <v>279</v>
      </c>
      <c r="H10" s="770" t="s">
        <v>280</v>
      </c>
      <c r="I10" s="771" t="s">
        <v>279</v>
      </c>
      <c r="J10" s="770" t="s">
        <v>280</v>
      </c>
      <c r="K10" s="771" t="s">
        <v>279</v>
      </c>
      <c r="L10" s="770" t="s">
        <v>280</v>
      </c>
      <c r="M10" s="771" t="s">
        <v>279</v>
      </c>
      <c r="N10" s="770" t="s">
        <v>280</v>
      </c>
      <c r="O10" s="771" t="s">
        <v>279</v>
      </c>
      <c r="P10" s="770" t="s">
        <v>280</v>
      </c>
      <c r="Q10" s="771" t="s">
        <v>279</v>
      </c>
      <c r="R10" s="772" t="s">
        <v>280</v>
      </c>
    </row>
    <row r="11" spans="1:27" ht="16.5" customHeight="1" thickBot="1">
      <c r="A11" s="647" t="s">
        <v>1223</v>
      </c>
      <c r="B11" s="773"/>
      <c r="C11" s="730"/>
      <c r="D11" s="1572"/>
      <c r="E11" s="651" t="s">
        <v>32</v>
      </c>
      <c r="F11" s="651" t="s">
        <v>32</v>
      </c>
      <c r="G11" s="651" t="s">
        <v>32</v>
      </c>
      <c r="H11" s="651" t="s">
        <v>32</v>
      </c>
      <c r="I11" s="651" t="s">
        <v>32</v>
      </c>
      <c r="J11" s="651" t="s">
        <v>32</v>
      </c>
      <c r="K11" s="651" t="s">
        <v>32</v>
      </c>
      <c r="L11" s="651" t="s">
        <v>32</v>
      </c>
      <c r="M11" s="651" t="s">
        <v>32</v>
      </c>
      <c r="N11" s="651" t="s">
        <v>32</v>
      </c>
      <c r="O11" s="651" t="s">
        <v>32</v>
      </c>
      <c r="P11" s="651" t="s">
        <v>32</v>
      </c>
      <c r="Q11" s="651" t="s">
        <v>32</v>
      </c>
      <c r="R11" s="652" t="s">
        <v>32</v>
      </c>
    </row>
    <row r="12" spans="1:27" ht="20.25" hidden="1" customHeight="1" thickBot="1">
      <c r="A12" s="1474"/>
      <c r="B12" s="1475"/>
      <c r="C12" s="730"/>
      <c r="D12" s="1578"/>
      <c r="E12" s="651">
        <v>0</v>
      </c>
      <c r="F12" s="651">
        <v>0</v>
      </c>
      <c r="G12" s="651">
        <v>0</v>
      </c>
      <c r="H12" s="651">
        <v>0</v>
      </c>
      <c r="I12" s="651">
        <v>0</v>
      </c>
      <c r="J12" s="651">
        <v>0</v>
      </c>
      <c r="K12" s="651">
        <v>0</v>
      </c>
      <c r="L12" s="651">
        <v>0</v>
      </c>
      <c r="M12" s="651">
        <v>0</v>
      </c>
      <c r="N12" s="651">
        <v>0</v>
      </c>
      <c r="O12" s="651">
        <v>0</v>
      </c>
      <c r="P12" s="651">
        <v>0</v>
      </c>
      <c r="Q12" s="651">
        <v>0</v>
      </c>
      <c r="R12" s="652">
        <v>0</v>
      </c>
    </row>
    <row r="13" spans="1:27" s="658" customFormat="1" ht="16.5" customHeight="1">
      <c r="A13" s="653" t="s">
        <v>1224</v>
      </c>
      <c r="B13" s="654" t="s">
        <v>1225</v>
      </c>
      <c r="C13" s="735">
        <v>1</v>
      </c>
      <c r="D13" s="1579" t="s">
        <v>601</v>
      </c>
      <c r="E13" s="848">
        <f>IF(ISERROR(VLOOKUP(CONCATENATE($B13,"-",$C13),IN_1C!$B$2:$T$3000,3,FALSE))=TRUE,"",VLOOKUP(CONCATENATE($B13,"-",$C13),IN_1C!$B$2:$T$3000,3,FALSE))</f>
        <v>0</v>
      </c>
      <c r="F13" s="849">
        <f>IF(ISERROR(VLOOKUP(CONCATENATE($B13,"-",$C13),IN_1C!$B$2:$T$3000,4,FALSE))=TRUE,"",VLOOKUP(CONCATENATE($B13,"-",$C13),IN_1C!$B$2:$T$3000,4,FALSE))</f>
        <v>0</v>
      </c>
      <c r="G13" s="848">
        <f>IF(ISERROR(VLOOKUP(CONCATENATE($B13,"-",$C13),IN_1C!$B$2:$T$3000,5,FALSE))=TRUE,"",VLOOKUP(CONCATENATE($B13,"-",$C13),IN_1C!$B$2:$T$3000,5,FALSE))</f>
        <v>0</v>
      </c>
      <c r="H13" s="849">
        <f>IF(ISERROR(VLOOKUP(CONCATENATE($B13,"-",$C13),IN_1C!$B$2:$T$3000,6,FALSE))=TRUE,"",VLOOKUP(CONCATENATE($B13,"-",$C13),IN_1C!$B$2:$T$3000,6,FALSE))</f>
        <v>0</v>
      </c>
      <c r="I13" s="848">
        <f>IF(ISERROR(VLOOKUP(CONCATENATE($B13,"-",$C13),IN_1C!$B$2:$T$3000,7,FALSE))=TRUE,"",VLOOKUP(CONCATENATE($B13,"-",$C13),IN_1C!$B$2:$T$3000,7,FALSE))</f>
        <v>0</v>
      </c>
      <c r="J13" s="849">
        <f>IF(ISERROR(VLOOKUP(CONCATENATE($B13,"-",$C13),IN_1C!$B$2:$T$3000,8,FALSE))=TRUE,"",VLOOKUP(CONCATENATE($B13,"-",$C13),IN_1C!$B$2:$T$3000,8,FALSE))</f>
        <v>0</v>
      </c>
      <c r="K13" s="848">
        <f>IF(ISERROR(VLOOKUP(CONCATENATE($B13,"-",$C13),IN_1C!$B$2:$T$3000,9,FALSE))=TRUE,"",VLOOKUP(CONCATENATE($B13,"-",$C13),IN_1C!$B$2:$T$3000,9,FALSE))</f>
        <v>0</v>
      </c>
      <c r="L13" s="849">
        <f>IF(ISERROR(VLOOKUP(CONCATENATE($B13,"-",$C13),IN_1C!$B$2:$T$3000,10,FALSE))=TRUE,"",VLOOKUP(CONCATENATE($B13,"-",$C13),IN_1C!$B$2:$T$3000,10,FALSE))</f>
        <v>0</v>
      </c>
      <c r="M13" s="848">
        <f>IF(ISERROR(VLOOKUP(CONCATENATE($B13,"-",$C13),IN_1C!$B$2:$T$3000,11,FALSE))=TRUE,"",VLOOKUP(CONCATENATE($B13,"-",$C13),IN_1C!$B$2:$T$3000,11,FALSE))</f>
        <v>0</v>
      </c>
      <c r="N13" s="849">
        <f>IF(ISERROR(VLOOKUP(CONCATENATE($B13,"-",$C13),IN_1C!$B$2:$T$3000,12,FALSE))=TRUE,"",VLOOKUP(CONCATENATE($B13,"-",$C13),IN_1C!$B$2:$T$3000,12,FALSE))</f>
        <v>0</v>
      </c>
      <c r="O13" s="850">
        <f>IF(ISERROR(VLOOKUP(CONCATENATE($B13,"-",$C13),IN_1C!$B$2:$T$3000,13,FALSE))=TRUE,"",VLOOKUP(CONCATENATE($B13,"-",$C13),IN_1C!$B$2:$T$3000,13,FALSE))</f>
        <v>0</v>
      </c>
      <c r="P13" s="850">
        <f>IF(ISERROR(VLOOKUP(CONCATENATE($B13,"-",$C13),IN_1C!$B$2:$T$3000,14,FALSE))=TRUE,"",VLOOKUP(CONCATENATE($B13,"-",$C13),IN_1C!$B$2:$T$3000,14,FALSE))</f>
        <v>0</v>
      </c>
      <c r="Q13" s="776">
        <f>E13+G13</f>
        <v>0</v>
      </c>
      <c r="R13" s="775">
        <f>F13+H13</f>
        <v>0</v>
      </c>
      <c r="S13" s="777"/>
    </row>
    <row r="14" spans="1:27" s="658" customFormat="1" ht="16.5" customHeight="1">
      <c r="A14" s="659" t="s">
        <v>1228</v>
      </c>
      <c r="B14" s="664" t="s">
        <v>1229</v>
      </c>
      <c r="C14" s="735">
        <v>1</v>
      </c>
      <c r="D14" s="2353" t="str">
        <f>CONCATENATE($D$13)</f>
        <v/>
      </c>
      <c r="E14" s="851">
        <f>IF(ISERROR(VLOOKUP(CONCATENATE($B14,"-",$C14),IN_1C!$B$2:$T$3000,3,FALSE))=TRUE,"",VLOOKUP(CONCATENATE($B14,"-",$C14),IN_1C!$B$2:$T$3000,3,FALSE))</f>
        <v>0</v>
      </c>
      <c r="F14" s="852">
        <f>IF(ISERROR(VLOOKUP(CONCATENATE($B14,"-",$C14),IN_1C!$B$2:$T$3000,4,FALSE))=TRUE,"",VLOOKUP(CONCATENATE($B14,"-",$C14),IN_1C!$B$2:$T$3000,4,FALSE))</f>
        <v>0</v>
      </c>
      <c r="G14" s="851">
        <f>IF(ISERROR(VLOOKUP(CONCATENATE($B14,"-",$C14),IN_1C!$B$2:$T$3000,5,FALSE))=TRUE,"",VLOOKUP(CONCATENATE($B14,"-",$C14),IN_1C!$B$2:$T$3000,5,FALSE))</f>
        <v>0</v>
      </c>
      <c r="H14" s="852">
        <f>IF(ISERROR(VLOOKUP(CONCATENATE($B14,"-",$C14),IN_1C!$B$2:$T$3000,6,FALSE))=TRUE,"",VLOOKUP(CONCATENATE($B14,"-",$C14),IN_1C!$B$2:$T$3000,6,FALSE))</f>
        <v>0</v>
      </c>
      <c r="I14" s="851">
        <f>IF(ISERROR(VLOOKUP(CONCATENATE($B14,"-",$C14),IN_1C!$B$2:$T$3000,7,FALSE))=TRUE,"",VLOOKUP(CONCATENATE($B14,"-",$C14),IN_1C!$B$2:$T$3000,7,FALSE))</f>
        <v>0</v>
      </c>
      <c r="J14" s="852">
        <f>IF(ISERROR(VLOOKUP(CONCATENATE($B14,"-",$C14),IN_1C!$B$2:$T$3000,8,FALSE))=TRUE,"",VLOOKUP(CONCATENATE($B14,"-",$C14),IN_1C!$B$2:$T$3000,8,FALSE))</f>
        <v>0</v>
      </c>
      <c r="K14" s="851">
        <f>IF(ISERROR(VLOOKUP(CONCATENATE($B14,"-",$C14),IN_1C!$B$2:$T$3000,9,FALSE))=TRUE,"",VLOOKUP(CONCATENATE($B14,"-",$C14),IN_1C!$B$2:$T$3000,9,FALSE))</f>
        <v>0</v>
      </c>
      <c r="L14" s="852">
        <f>IF(ISERROR(VLOOKUP(CONCATENATE($B14,"-",$C14),IN_1C!$B$2:$T$3000,10,FALSE))=TRUE,"",VLOOKUP(CONCATENATE($B14,"-",$C14),IN_1C!$B$2:$T$3000,10,FALSE))</f>
        <v>0</v>
      </c>
      <c r="M14" s="851">
        <f>IF(ISERROR(VLOOKUP(CONCATENATE($B14,"-",$C14),IN_1C!$B$2:$T$3000,11,FALSE))=TRUE,"",VLOOKUP(CONCATENATE($B14,"-",$C14),IN_1C!$B$2:$T$3000,11,FALSE))</f>
        <v>0</v>
      </c>
      <c r="N14" s="852">
        <f>IF(ISERROR(VLOOKUP(CONCATENATE($B14,"-",$C14),IN_1C!$B$2:$T$3000,12,FALSE))=TRUE,"",VLOOKUP(CONCATENATE($B14,"-",$C14),IN_1C!$B$2:$T$3000,12,FALSE))</f>
        <v>0</v>
      </c>
      <c r="O14" s="853">
        <f>IF(ISERROR(VLOOKUP(CONCATENATE($B14,"-",$C14),IN_1C!$B$2:$T$3000,13,FALSE))=TRUE,"",VLOOKUP(CONCATENATE($B14,"-",$C14),IN_1C!$B$2:$T$3000,13,FALSE))</f>
        <v>0</v>
      </c>
      <c r="P14" s="853">
        <f>IF(ISERROR(VLOOKUP(CONCATENATE($B14,"-",$C14),IN_1C!$B$2:$T$3000,14,FALSE))=TRUE,"",VLOOKUP(CONCATENATE($B14,"-",$C14),IN_1C!$B$2:$T$3000,14,FALSE))</f>
        <v>0</v>
      </c>
      <c r="Q14" s="780">
        <f t="shared" ref="Q14:R25" si="0">E14+G14</f>
        <v>0</v>
      </c>
      <c r="R14" s="779">
        <f t="shared" si="0"/>
        <v>0</v>
      </c>
      <c r="S14" s="777" t="str">
        <f t="shared" ref="S14:S25" si="1">IF(O14&gt;Q14,"ERRORE",IF(P14&gt;R14,"ERRORE",""))</f>
        <v/>
      </c>
    </row>
    <row r="15" spans="1:27" s="658" customFormat="1" ht="16.5" customHeight="1">
      <c r="A15" s="659" t="s">
        <v>1230</v>
      </c>
      <c r="B15" s="664" t="s">
        <v>1231</v>
      </c>
      <c r="C15" s="735">
        <v>1</v>
      </c>
      <c r="D15" s="2353" t="str">
        <f t="shared" ref="D15:D25" si="2">CONCATENATE($D$13)</f>
        <v/>
      </c>
      <c r="E15" s="851">
        <f>IF(ISERROR(VLOOKUP(CONCATENATE($B15,"-",$C15),IN_1C!$B$2:$T$3000,3,FALSE))=TRUE,"",VLOOKUP(CONCATENATE($B15,"-",$C15),IN_1C!$B$2:$T$3000,3,FALSE))</f>
        <v>0</v>
      </c>
      <c r="F15" s="852">
        <f>IF(ISERROR(VLOOKUP(CONCATENATE($B15,"-",$C15),IN_1C!$B$2:$T$3000,4,FALSE))=TRUE,"",VLOOKUP(CONCATENATE($B15,"-",$C15),IN_1C!$B$2:$T$3000,4,FALSE))</f>
        <v>0</v>
      </c>
      <c r="G15" s="851">
        <f>IF(ISERROR(VLOOKUP(CONCATENATE($B15,"-",$C15),IN_1C!$B$2:$T$3000,5,FALSE))=TRUE,"",VLOOKUP(CONCATENATE($B15,"-",$C15),IN_1C!$B$2:$T$3000,5,FALSE))</f>
        <v>0</v>
      </c>
      <c r="H15" s="852">
        <f>IF(ISERROR(VLOOKUP(CONCATENATE($B15,"-",$C15),IN_1C!$B$2:$T$3000,6,FALSE))=TRUE,"",VLOOKUP(CONCATENATE($B15,"-",$C15),IN_1C!$B$2:$T$3000,6,FALSE))</f>
        <v>0</v>
      </c>
      <c r="I15" s="851">
        <f>IF(ISERROR(VLOOKUP(CONCATENATE($B15,"-",$C15),IN_1C!$B$2:$T$3000,7,FALSE))=TRUE,"",VLOOKUP(CONCATENATE($B15,"-",$C15),IN_1C!$B$2:$T$3000,7,FALSE))</f>
        <v>0</v>
      </c>
      <c r="J15" s="852">
        <f>IF(ISERROR(VLOOKUP(CONCATENATE($B15,"-",$C15),IN_1C!$B$2:$T$3000,8,FALSE))=TRUE,"",VLOOKUP(CONCATENATE($B15,"-",$C15),IN_1C!$B$2:$T$3000,8,FALSE))</f>
        <v>0</v>
      </c>
      <c r="K15" s="851">
        <f>IF(ISERROR(VLOOKUP(CONCATENATE($B15,"-",$C15),IN_1C!$B$2:$T$3000,9,FALSE))=TRUE,"",VLOOKUP(CONCATENATE($B15,"-",$C15),IN_1C!$B$2:$T$3000,9,FALSE))</f>
        <v>0</v>
      </c>
      <c r="L15" s="852">
        <f>IF(ISERROR(VLOOKUP(CONCATENATE($B15,"-",$C15),IN_1C!$B$2:$T$3000,10,FALSE))=TRUE,"",VLOOKUP(CONCATENATE($B15,"-",$C15),IN_1C!$B$2:$T$3000,10,FALSE))</f>
        <v>0</v>
      </c>
      <c r="M15" s="851">
        <f>IF(ISERROR(VLOOKUP(CONCATENATE($B15,"-",$C15),IN_1C!$B$2:$T$3000,11,FALSE))=TRUE,"",VLOOKUP(CONCATENATE($B15,"-",$C15),IN_1C!$B$2:$T$3000,11,FALSE))</f>
        <v>0</v>
      </c>
      <c r="N15" s="852">
        <f>IF(ISERROR(VLOOKUP(CONCATENATE($B15,"-",$C15),IN_1C!$B$2:$T$3000,12,FALSE))=TRUE,"",VLOOKUP(CONCATENATE($B15,"-",$C15),IN_1C!$B$2:$T$3000,12,FALSE))</f>
        <v>0</v>
      </c>
      <c r="O15" s="853">
        <f>IF(ISERROR(VLOOKUP(CONCATENATE($B15,"-",$C15),IN_1C!$B$2:$T$3000,13,FALSE))=TRUE,"",VLOOKUP(CONCATENATE($B15,"-",$C15),IN_1C!$B$2:$T$3000,13,FALSE))</f>
        <v>0</v>
      </c>
      <c r="P15" s="853">
        <f>IF(ISERROR(VLOOKUP(CONCATENATE($B15,"-",$C15),IN_1C!$B$2:$T$3000,14,FALSE))=TRUE,"",VLOOKUP(CONCATENATE($B15,"-",$C15),IN_1C!$B$2:$T$3000,14,FALSE))</f>
        <v>0</v>
      </c>
      <c r="Q15" s="780">
        <f t="shared" si="0"/>
        <v>0</v>
      </c>
      <c r="R15" s="779">
        <f t="shared" si="0"/>
        <v>0</v>
      </c>
      <c r="S15" s="777" t="str">
        <f t="shared" si="1"/>
        <v/>
      </c>
    </row>
    <row r="16" spans="1:27" s="658" customFormat="1" ht="16.5" customHeight="1">
      <c r="A16" s="659" t="s">
        <v>1232</v>
      </c>
      <c r="B16" s="664" t="s">
        <v>1233</v>
      </c>
      <c r="C16" s="735">
        <v>1</v>
      </c>
      <c r="D16" s="2353" t="str">
        <f t="shared" si="2"/>
        <v/>
      </c>
      <c r="E16" s="851">
        <f>IF(ISERROR(VLOOKUP(CONCATENATE($B16,"-",$C16),IN_1C!$B$2:$T$3000,3,FALSE))=TRUE,"",VLOOKUP(CONCATENATE($B16,"-",$C16),IN_1C!$B$2:$T$3000,3,FALSE))</f>
        <v>0</v>
      </c>
      <c r="F16" s="852">
        <f>IF(ISERROR(VLOOKUP(CONCATENATE($B16,"-",$C16),IN_1C!$B$2:$T$3000,4,FALSE))=TRUE,"",VLOOKUP(CONCATENATE($B16,"-",$C16),IN_1C!$B$2:$T$3000,4,FALSE))</f>
        <v>0</v>
      </c>
      <c r="G16" s="851">
        <f>IF(ISERROR(VLOOKUP(CONCATENATE($B16,"-",$C16),IN_1C!$B$2:$T$3000,5,FALSE))=TRUE,"",VLOOKUP(CONCATENATE($B16,"-",$C16),IN_1C!$B$2:$T$3000,5,FALSE))</f>
        <v>0</v>
      </c>
      <c r="H16" s="852">
        <f>IF(ISERROR(VLOOKUP(CONCATENATE($B16,"-",$C16),IN_1C!$B$2:$T$3000,6,FALSE))=TRUE,"",VLOOKUP(CONCATENATE($B16,"-",$C16),IN_1C!$B$2:$T$3000,6,FALSE))</f>
        <v>0</v>
      </c>
      <c r="I16" s="851">
        <f>IF(ISERROR(VLOOKUP(CONCATENATE($B16,"-",$C16),IN_1C!$B$2:$T$3000,7,FALSE))=TRUE,"",VLOOKUP(CONCATENATE($B16,"-",$C16),IN_1C!$B$2:$T$3000,7,FALSE))</f>
        <v>0</v>
      </c>
      <c r="J16" s="852">
        <f>IF(ISERROR(VLOOKUP(CONCATENATE($B16,"-",$C16),IN_1C!$B$2:$T$3000,8,FALSE))=TRUE,"",VLOOKUP(CONCATENATE($B16,"-",$C16),IN_1C!$B$2:$T$3000,8,FALSE))</f>
        <v>0</v>
      </c>
      <c r="K16" s="851">
        <f>IF(ISERROR(VLOOKUP(CONCATENATE($B16,"-",$C16),IN_1C!$B$2:$T$3000,9,FALSE))=TRUE,"",VLOOKUP(CONCATENATE($B16,"-",$C16),IN_1C!$B$2:$T$3000,9,FALSE))</f>
        <v>0</v>
      </c>
      <c r="L16" s="852">
        <f>IF(ISERROR(VLOOKUP(CONCATENATE($B16,"-",$C16),IN_1C!$B$2:$T$3000,10,FALSE))=TRUE,"",VLOOKUP(CONCATENATE($B16,"-",$C16),IN_1C!$B$2:$T$3000,10,FALSE))</f>
        <v>0</v>
      </c>
      <c r="M16" s="851">
        <f>IF(ISERROR(VLOOKUP(CONCATENATE($B16,"-",$C16),IN_1C!$B$2:$T$3000,11,FALSE))=TRUE,"",VLOOKUP(CONCATENATE($B16,"-",$C16),IN_1C!$B$2:$T$3000,11,FALSE))</f>
        <v>0</v>
      </c>
      <c r="N16" s="852">
        <f>IF(ISERROR(VLOOKUP(CONCATENATE($B16,"-",$C16),IN_1C!$B$2:$T$3000,12,FALSE))=TRUE,"",VLOOKUP(CONCATENATE($B16,"-",$C16),IN_1C!$B$2:$T$3000,12,FALSE))</f>
        <v>0</v>
      </c>
      <c r="O16" s="853">
        <f>IF(ISERROR(VLOOKUP(CONCATENATE($B16,"-",$C16),IN_1C!$B$2:$T$3000,13,FALSE))=TRUE,"",VLOOKUP(CONCATENATE($B16,"-",$C16),IN_1C!$B$2:$T$3000,13,FALSE))</f>
        <v>0</v>
      </c>
      <c r="P16" s="853">
        <f>IF(ISERROR(VLOOKUP(CONCATENATE($B16,"-",$C16),IN_1C!$B$2:$T$3000,14,FALSE))=TRUE,"",VLOOKUP(CONCATENATE($B16,"-",$C16),IN_1C!$B$2:$T$3000,14,FALSE))</f>
        <v>0</v>
      </c>
      <c r="Q16" s="780">
        <f t="shared" si="0"/>
        <v>0</v>
      </c>
      <c r="R16" s="779">
        <f t="shared" si="0"/>
        <v>0</v>
      </c>
      <c r="S16" s="777" t="str">
        <f t="shared" si="1"/>
        <v/>
      </c>
    </row>
    <row r="17" spans="1:19" s="658" customFormat="1" ht="16.5" customHeight="1">
      <c r="A17" s="659" t="s">
        <v>1234</v>
      </c>
      <c r="B17" s="664" t="s">
        <v>1235</v>
      </c>
      <c r="C17" s="735">
        <v>1</v>
      </c>
      <c r="D17" s="2353" t="str">
        <f t="shared" si="2"/>
        <v/>
      </c>
      <c r="E17" s="851">
        <f>IF(ISERROR(VLOOKUP(CONCATENATE($B17,"-",$C17),IN_1C!$B$2:$T$3000,3,FALSE))=TRUE,"",VLOOKUP(CONCATENATE($B17,"-",$C17),IN_1C!$B$2:$T$3000,3,FALSE))</f>
        <v>0</v>
      </c>
      <c r="F17" s="852">
        <f>IF(ISERROR(VLOOKUP(CONCATENATE($B17,"-",$C17),IN_1C!$B$2:$T$3000,4,FALSE))=TRUE,"",VLOOKUP(CONCATENATE($B17,"-",$C17),IN_1C!$B$2:$T$3000,4,FALSE))</f>
        <v>0</v>
      </c>
      <c r="G17" s="851">
        <f>IF(ISERROR(VLOOKUP(CONCATENATE($B17,"-",$C17),IN_1C!$B$2:$T$3000,5,FALSE))=TRUE,"",VLOOKUP(CONCATENATE($B17,"-",$C17),IN_1C!$B$2:$T$3000,5,FALSE))</f>
        <v>0</v>
      </c>
      <c r="H17" s="852">
        <f>IF(ISERROR(VLOOKUP(CONCATENATE($B17,"-",$C17),IN_1C!$B$2:$T$3000,6,FALSE))=TRUE,"",VLOOKUP(CONCATENATE($B17,"-",$C17),IN_1C!$B$2:$T$3000,6,FALSE))</f>
        <v>0</v>
      </c>
      <c r="I17" s="851">
        <f>IF(ISERROR(VLOOKUP(CONCATENATE($B17,"-",$C17),IN_1C!$B$2:$T$3000,7,FALSE))=TRUE,"",VLOOKUP(CONCATENATE($B17,"-",$C17),IN_1C!$B$2:$T$3000,7,FALSE))</f>
        <v>0</v>
      </c>
      <c r="J17" s="852">
        <f>IF(ISERROR(VLOOKUP(CONCATENATE($B17,"-",$C17),IN_1C!$B$2:$T$3000,8,FALSE))=TRUE,"",VLOOKUP(CONCATENATE($B17,"-",$C17),IN_1C!$B$2:$T$3000,8,FALSE))</f>
        <v>0</v>
      </c>
      <c r="K17" s="851">
        <f>IF(ISERROR(VLOOKUP(CONCATENATE($B17,"-",$C17),IN_1C!$B$2:$T$3000,9,FALSE))=TRUE,"",VLOOKUP(CONCATENATE($B17,"-",$C17),IN_1C!$B$2:$T$3000,9,FALSE))</f>
        <v>0</v>
      </c>
      <c r="L17" s="852">
        <f>IF(ISERROR(VLOOKUP(CONCATENATE($B17,"-",$C17),IN_1C!$B$2:$T$3000,10,FALSE))=TRUE,"",VLOOKUP(CONCATENATE($B17,"-",$C17),IN_1C!$B$2:$T$3000,10,FALSE))</f>
        <v>0</v>
      </c>
      <c r="M17" s="851">
        <f>IF(ISERROR(VLOOKUP(CONCATENATE($B17,"-",$C17),IN_1C!$B$2:$T$3000,11,FALSE))=TRUE,"",VLOOKUP(CONCATENATE($B17,"-",$C17),IN_1C!$B$2:$T$3000,11,FALSE))</f>
        <v>0</v>
      </c>
      <c r="N17" s="852">
        <f>IF(ISERROR(VLOOKUP(CONCATENATE($B17,"-",$C17),IN_1C!$B$2:$T$3000,12,FALSE))=TRUE,"",VLOOKUP(CONCATENATE($B17,"-",$C17),IN_1C!$B$2:$T$3000,12,FALSE))</f>
        <v>0</v>
      </c>
      <c r="O17" s="853">
        <f>IF(ISERROR(VLOOKUP(CONCATENATE($B17,"-",$C17),IN_1C!$B$2:$T$3000,13,FALSE))=TRUE,"",VLOOKUP(CONCATENATE($B17,"-",$C17),IN_1C!$B$2:$T$3000,13,FALSE))</f>
        <v>0</v>
      </c>
      <c r="P17" s="853">
        <f>IF(ISERROR(VLOOKUP(CONCATENATE($B17,"-",$C17),IN_1C!$B$2:$T$3000,14,FALSE))=TRUE,"",VLOOKUP(CONCATENATE($B17,"-",$C17),IN_1C!$B$2:$T$3000,14,FALSE))</f>
        <v>0</v>
      </c>
      <c r="Q17" s="780">
        <f t="shared" si="0"/>
        <v>0</v>
      </c>
      <c r="R17" s="779">
        <f t="shared" si="0"/>
        <v>0</v>
      </c>
      <c r="S17" s="777" t="str">
        <f t="shared" si="1"/>
        <v/>
      </c>
    </row>
    <row r="18" spans="1:19" s="658" customFormat="1" ht="16.5" customHeight="1">
      <c r="A18" s="659" t="s">
        <v>1236</v>
      </c>
      <c r="B18" s="664" t="s">
        <v>1237</v>
      </c>
      <c r="C18" s="735">
        <v>1</v>
      </c>
      <c r="D18" s="2353" t="str">
        <f t="shared" si="2"/>
        <v/>
      </c>
      <c r="E18" s="851">
        <f>IF(ISERROR(VLOOKUP(CONCATENATE($B18,"-",$C18),IN_1C!$B$2:$T$3000,3,FALSE))=TRUE,"",VLOOKUP(CONCATENATE($B18,"-",$C18),IN_1C!$B$2:$T$3000,3,FALSE))</f>
        <v>0</v>
      </c>
      <c r="F18" s="852">
        <f>IF(ISERROR(VLOOKUP(CONCATENATE($B18,"-",$C18),IN_1C!$B$2:$T$3000,4,FALSE))=TRUE,"",VLOOKUP(CONCATENATE($B18,"-",$C18),IN_1C!$B$2:$T$3000,4,FALSE))</f>
        <v>0</v>
      </c>
      <c r="G18" s="851">
        <f>IF(ISERROR(VLOOKUP(CONCATENATE($B18,"-",$C18),IN_1C!$B$2:$T$3000,5,FALSE))=TRUE,"",VLOOKUP(CONCATENATE($B18,"-",$C18),IN_1C!$B$2:$T$3000,5,FALSE))</f>
        <v>0</v>
      </c>
      <c r="H18" s="852">
        <f>IF(ISERROR(VLOOKUP(CONCATENATE($B18,"-",$C18),IN_1C!$B$2:$T$3000,6,FALSE))=TRUE,"",VLOOKUP(CONCATENATE($B18,"-",$C18),IN_1C!$B$2:$T$3000,6,FALSE))</f>
        <v>0</v>
      </c>
      <c r="I18" s="851">
        <f>IF(ISERROR(VLOOKUP(CONCATENATE($B18,"-",$C18),IN_1C!$B$2:$T$3000,7,FALSE))=TRUE,"",VLOOKUP(CONCATENATE($B18,"-",$C18),IN_1C!$B$2:$T$3000,7,FALSE))</f>
        <v>0</v>
      </c>
      <c r="J18" s="852">
        <f>IF(ISERROR(VLOOKUP(CONCATENATE($B18,"-",$C18),IN_1C!$B$2:$T$3000,8,FALSE))=TRUE,"",VLOOKUP(CONCATENATE($B18,"-",$C18),IN_1C!$B$2:$T$3000,8,FALSE))</f>
        <v>0</v>
      </c>
      <c r="K18" s="851">
        <f>IF(ISERROR(VLOOKUP(CONCATENATE($B18,"-",$C18),IN_1C!$B$2:$T$3000,9,FALSE))=TRUE,"",VLOOKUP(CONCATENATE($B18,"-",$C18),IN_1C!$B$2:$T$3000,9,FALSE))</f>
        <v>0</v>
      </c>
      <c r="L18" s="852">
        <f>IF(ISERROR(VLOOKUP(CONCATENATE($B18,"-",$C18),IN_1C!$B$2:$T$3000,10,FALSE))=TRUE,"",VLOOKUP(CONCATENATE($B18,"-",$C18),IN_1C!$B$2:$T$3000,10,FALSE))</f>
        <v>0</v>
      </c>
      <c r="M18" s="851">
        <f>IF(ISERROR(VLOOKUP(CONCATENATE($B18,"-",$C18),IN_1C!$B$2:$T$3000,11,FALSE))=TRUE,"",VLOOKUP(CONCATENATE($B18,"-",$C18),IN_1C!$B$2:$T$3000,11,FALSE))</f>
        <v>0</v>
      </c>
      <c r="N18" s="852">
        <f>IF(ISERROR(VLOOKUP(CONCATENATE($B18,"-",$C18),IN_1C!$B$2:$T$3000,12,FALSE))=TRUE,"",VLOOKUP(CONCATENATE($B18,"-",$C18),IN_1C!$B$2:$T$3000,12,FALSE))</f>
        <v>0</v>
      </c>
      <c r="O18" s="853">
        <f>IF(ISERROR(VLOOKUP(CONCATENATE($B18,"-",$C18),IN_1C!$B$2:$T$3000,13,FALSE))=TRUE,"",VLOOKUP(CONCATENATE($B18,"-",$C18),IN_1C!$B$2:$T$3000,13,FALSE))</f>
        <v>0</v>
      </c>
      <c r="P18" s="853">
        <f>IF(ISERROR(VLOOKUP(CONCATENATE($B18,"-",$C18),IN_1C!$B$2:$T$3000,14,FALSE))=TRUE,"",VLOOKUP(CONCATENATE($B18,"-",$C18),IN_1C!$B$2:$T$3000,14,FALSE))</f>
        <v>0</v>
      </c>
      <c r="Q18" s="780">
        <f t="shared" si="0"/>
        <v>0</v>
      </c>
      <c r="R18" s="779">
        <f t="shared" si="0"/>
        <v>0</v>
      </c>
      <c r="S18" s="777" t="str">
        <f t="shared" si="1"/>
        <v/>
      </c>
    </row>
    <row r="19" spans="1:19" s="658" customFormat="1" ht="16.5" customHeight="1">
      <c r="A19" s="659" t="s">
        <v>1238</v>
      </c>
      <c r="B19" s="664" t="s">
        <v>1239</v>
      </c>
      <c r="C19" s="735">
        <v>1</v>
      </c>
      <c r="D19" s="2353" t="str">
        <f t="shared" si="2"/>
        <v/>
      </c>
      <c r="E19" s="851">
        <f>IF(ISERROR(VLOOKUP(CONCATENATE($B19,"-",$C19),IN_1C!$B$2:$T$3000,3,FALSE))=TRUE,"",VLOOKUP(CONCATENATE($B19,"-",$C19),IN_1C!$B$2:$T$3000,3,FALSE))</f>
        <v>0</v>
      </c>
      <c r="F19" s="852">
        <f>IF(ISERROR(VLOOKUP(CONCATENATE($B19,"-",$C19),IN_1C!$B$2:$T$3000,4,FALSE))=TRUE,"",VLOOKUP(CONCATENATE($B19,"-",$C19),IN_1C!$B$2:$T$3000,4,FALSE))</f>
        <v>0</v>
      </c>
      <c r="G19" s="851">
        <f>IF(ISERROR(VLOOKUP(CONCATENATE($B19,"-",$C19),IN_1C!$B$2:$T$3000,5,FALSE))=TRUE,"",VLOOKUP(CONCATENATE($B19,"-",$C19),IN_1C!$B$2:$T$3000,5,FALSE))</f>
        <v>0</v>
      </c>
      <c r="H19" s="852">
        <f>IF(ISERROR(VLOOKUP(CONCATENATE($B19,"-",$C19),IN_1C!$B$2:$T$3000,6,FALSE))=TRUE,"",VLOOKUP(CONCATENATE($B19,"-",$C19),IN_1C!$B$2:$T$3000,6,FALSE))</f>
        <v>0</v>
      </c>
      <c r="I19" s="851">
        <f>IF(ISERROR(VLOOKUP(CONCATENATE($B19,"-",$C19),IN_1C!$B$2:$T$3000,7,FALSE))=TRUE,"",VLOOKUP(CONCATENATE($B19,"-",$C19),IN_1C!$B$2:$T$3000,7,FALSE))</f>
        <v>0</v>
      </c>
      <c r="J19" s="852">
        <f>IF(ISERROR(VLOOKUP(CONCATENATE($B19,"-",$C19),IN_1C!$B$2:$T$3000,8,FALSE))=TRUE,"",VLOOKUP(CONCATENATE($B19,"-",$C19),IN_1C!$B$2:$T$3000,8,FALSE))</f>
        <v>0</v>
      </c>
      <c r="K19" s="851">
        <f>IF(ISERROR(VLOOKUP(CONCATENATE($B19,"-",$C19),IN_1C!$B$2:$T$3000,9,FALSE))=TRUE,"",VLOOKUP(CONCATENATE($B19,"-",$C19),IN_1C!$B$2:$T$3000,9,FALSE))</f>
        <v>0</v>
      </c>
      <c r="L19" s="852">
        <f>IF(ISERROR(VLOOKUP(CONCATENATE($B19,"-",$C19),IN_1C!$B$2:$T$3000,10,FALSE))=TRUE,"",VLOOKUP(CONCATENATE($B19,"-",$C19),IN_1C!$B$2:$T$3000,10,FALSE))</f>
        <v>0</v>
      </c>
      <c r="M19" s="851">
        <f>IF(ISERROR(VLOOKUP(CONCATENATE($B19,"-",$C19),IN_1C!$B$2:$T$3000,11,FALSE))=TRUE,"",VLOOKUP(CONCATENATE($B19,"-",$C19),IN_1C!$B$2:$T$3000,11,FALSE))</f>
        <v>0</v>
      </c>
      <c r="N19" s="852">
        <f>IF(ISERROR(VLOOKUP(CONCATENATE($B19,"-",$C19),IN_1C!$B$2:$T$3000,12,FALSE))=TRUE,"",VLOOKUP(CONCATENATE($B19,"-",$C19),IN_1C!$B$2:$T$3000,12,FALSE))</f>
        <v>0</v>
      </c>
      <c r="O19" s="853">
        <f>IF(ISERROR(VLOOKUP(CONCATENATE($B19,"-",$C19),IN_1C!$B$2:$T$3000,13,FALSE))=TRUE,"",VLOOKUP(CONCATENATE($B19,"-",$C19),IN_1C!$B$2:$T$3000,13,FALSE))</f>
        <v>0</v>
      </c>
      <c r="P19" s="853">
        <f>IF(ISERROR(VLOOKUP(CONCATENATE($B19,"-",$C19),IN_1C!$B$2:$T$3000,14,FALSE))=TRUE,"",VLOOKUP(CONCATENATE($B19,"-",$C19),IN_1C!$B$2:$T$3000,14,FALSE))</f>
        <v>0</v>
      </c>
      <c r="Q19" s="780">
        <f t="shared" si="0"/>
        <v>0</v>
      </c>
      <c r="R19" s="779">
        <f t="shared" si="0"/>
        <v>0</v>
      </c>
      <c r="S19" s="777" t="str">
        <f t="shared" si="1"/>
        <v/>
      </c>
    </row>
    <row r="20" spans="1:19" s="658" customFormat="1" ht="16.5" customHeight="1">
      <c r="A20" s="659" t="s">
        <v>1240</v>
      </c>
      <c r="B20" s="664" t="s">
        <v>1241</v>
      </c>
      <c r="C20" s="735">
        <v>1</v>
      </c>
      <c r="D20" s="2353" t="str">
        <f t="shared" si="2"/>
        <v/>
      </c>
      <c r="E20" s="851">
        <f>IF(ISERROR(VLOOKUP(CONCATENATE($B20,"-",$C20),IN_1C!$B$2:$T$3000,3,FALSE))=TRUE,"",VLOOKUP(CONCATENATE($B20,"-",$C20),IN_1C!$B$2:$T$3000,3,FALSE))</f>
        <v>0</v>
      </c>
      <c r="F20" s="852">
        <f>IF(ISERROR(VLOOKUP(CONCATENATE($B20,"-",$C20),IN_1C!$B$2:$T$3000,4,FALSE))=TRUE,"",VLOOKUP(CONCATENATE($B20,"-",$C20),IN_1C!$B$2:$T$3000,4,FALSE))</f>
        <v>0</v>
      </c>
      <c r="G20" s="851">
        <f>IF(ISERROR(VLOOKUP(CONCATENATE($B20,"-",$C20),IN_1C!$B$2:$T$3000,5,FALSE))=TRUE,"",VLOOKUP(CONCATENATE($B20,"-",$C20),IN_1C!$B$2:$T$3000,5,FALSE))</f>
        <v>0</v>
      </c>
      <c r="H20" s="852">
        <f>IF(ISERROR(VLOOKUP(CONCATENATE($B20,"-",$C20),IN_1C!$B$2:$T$3000,6,FALSE))=TRUE,"",VLOOKUP(CONCATENATE($B20,"-",$C20),IN_1C!$B$2:$T$3000,6,FALSE))</f>
        <v>0</v>
      </c>
      <c r="I20" s="851">
        <f>IF(ISERROR(VLOOKUP(CONCATENATE($B20,"-",$C20),IN_1C!$B$2:$T$3000,7,FALSE))=TRUE,"",VLOOKUP(CONCATENATE($B20,"-",$C20),IN_1C!$B$2:$T$3000,7,FALSE))</f>
        <v>0</v>
      </c>
      <c r="J20" s="852">
        <f>IF(ISERROR(VLOOKUP(CONCATENATE($B20,"-",$C20),IN_1C!$B$2:$T$3000,8,FALSE))=TRUE,"",VLOOKUP(CONCATENATE($B20,"-",$C20),IN_1C!$B$2:$T$3000,8,FALSE))</f>
        <v>0</v>
      </c>
      <c r="K20" s="851">
        <f>IF(ISERROR(VLOOKUP(CONCATENATE($B20,"-",$C20),IN_1C!$B$2:$T$3000,9,FALSE))=TRUE,"",VLOOKUP(CONCATENATE($B20,"-",$C20),IN_1C!$B$2:$T$3000,9,FALSE))</f>
        <v>0</v>
      </c>
      <c r="L20" s="852">
        <f>IF(ISERROR(VLOOKUP(CONCATENATE($B20,"-",$C20),IN_1C!$B$2:$T$3000,10,FALSE))=TRUE,"",VLOOKUP(CONCATENATE($B20,"-",$C20),IN_1C!$B$2:$T$3000,10,FALSE))</f>
        <v>0</v>
      </c>
      <c r="M20" s="851">
        <f>IF(ISERROR(VLOOKUP(CONCATENATE($B20,"-",$C20),IN_1C!$B$2:$T$3000,11,FALSE))=TRUE,"",VLOOKUP(CONCATENATE($B20,"-",$C20),IN_1C!$B$2:$T$3000,11,FALSE))</f>
        <v>0</v>
      </c>
      <c r="N20" s="852">
        <f>IF(ISERROR(VLOOKUP(CONCATENATE($B20,"-",$C20),IN_1C!$B$2:$T$3000,12,FALSE))=TRUE,"",VLOOKUP(CONCATENATE($B20,"-",$C20),IN_1C!$B$2:$T$3000,12,FALSE))</f>
        <v>0</v>
      </c>
      <c r="O20" s="853">
        <f>IF(ISERROR(VLOOKUP(CONCATENATE($B20,"-",$C20),IN_1C!$B$2:$T$3000,13,FALSE))=TRUE,"",VLOOKUP(CONCATENATE($B20,"-",$C20),IN_1C!$B$2:$T$3000,13,FALSE))</f>
        <v>0</v>
      </c>
      <c r="P20" s="853">
        <f>IF(ISERROR(VLOOKUP(CONCATENATE($B20,"-",$C20),IN_1C!$B$2:$T$3000,14,FALSE))=TRUE,"",VLOOKUP(CONCATENATE($B20,"-",$C20),IN_1C!$B$2:$T$3000,14,FALSE))</f>
        <v>0</v>
      </c>
      <c r="Q20" s="780">
        <f t="shared" si="0"/>
        <v>0</v>
      </c>
      <c r="R20" s="779">
        <f t="shared" si="0"/>
        <v>0</v>
      </c>
      <c r="S20" s="777" t="str">
        <f t="shared" si="1"/>
        <v/>
      </c>
    </row>
    <row r="21" spans="1:19" s="658" customFormat="1" ht="16.5" customHeight="1">
      <c r="A21" s="659" t="s">
        <v>1242</v>
      </c>
      <c r="B21" s="664" t="s">
        <v>1243</v>
      </c>
      <c r="C21" s="735">
        <v>1</v>
      </c>
      <c r="D21" s="2353" t="str">
        <f t="shared" si="2"/>
        <v/>
      </c>
      <c r="E21" s="851">
        <f>IF(ISERROR(VLOOKUP(CONCATENATE($B21,"-",$C21),IN_1C!$B$2:$T$3000,3,FALSE))=TRUE,"",VLOOKUP(CONCATENATE($B21,"-",$C21),IN_1C!$B$2:$T$3000,3,FALSE))</f>
        <v>0</v>
      </c>
      <c r="F21" s="852">
        <f>IF(ISERROR(VLOOKUP(CONCATENATE($B21,"-",$C21),IN_1C!$B$2:$T$3000,4,FALSE))=TRUE,"",VLOOKUP(CONCATENATE($B21,"-",$C21),IN_1C!$B$2:$T$3000,4,FALSE))</f>
        <v>0</v>
      </c>
      <c r="G21" s="851">
        <f>IF(ISERROR(VLOOKUP(CONCATENATE($B21,"-",$C21),IN_1C!$B$2:$T$3000,5,FALSE))=TRUE,"",VLOOKUP(CONCATENATE($B21,"-",$C21),IN_1C!$B$2:$T$3000,5,FALSE))</f>
        <v>0</v>
      </c>
      <c r="H21" s="852">
        <f>IF(ISERROR(VLOOKUP(CONCATENATE($B21,"-",$C21),IN_1C!$B$2:$T$3000,6,FALSE))=TRUE,"",VLOOKUP(CONCATENATE($B21,"-",$C21),IN_1C!$B$2:$T$3000,6,FALSE))</f>
        <v>0</v>
      </c>
      <c r="I21" s="851">
        <f>IF(ISERROR(VLOOKUP(CONCATENATE($B21,"-",$C21),IN_1C!$B$2:$T$3000,7,FALSE))=TRUE,"",VLOOKUP(CONCATENATE($B21,"-",$C21),IN_1C!$B$2:$T$3000,7,FALSE))</f>
        <v>0</v>
      </c>
      <c r="J21" s="852">
        <f>IF(ISERROR(VLOOKUP(CONCATENATE($B21,"-",$C21),IN_1C!$B$2:$T$3000,8,FALSE))=TRUE,"",VLOOKUP(CONCATENATE($B21,"-",$C21),IN_1C!$B$2:$T$3000,8,FALSE))</f>
        <v>0</v>
      </c>
      <c r="K21" s="851">
        <f>IF(ISERROR(VLOOKUP(CONCATENATE($B21,"-",$C21),IN_1C!$B$2:$T$3000,9,FALSE))=TRUE,"",VLOOKUP(CONCATENATE($B21,"-",$C21),IN_1C!$B$2:$T$3000,9,FALSE))</f>
        <v>0</v>
      </c>
      <c r="L21" s="852">
        <f>IF(ISERROR(VLOOKUP(CONCATENATE($B21,"-",$C21),IN_1C!$B$2:$T$3000,10,FALSE))=TRUE,"",VLOOKUP(CONCATENATE($B21,"-",$C21),IN_1C!$B$2:$T$3000,10,FALSE))</f>
        <v>0</v>
      </c>
      <c r="M21" s="851">
        <f>IF(ISERROR(VLOOKUP(CONCATENATE($B21,"-",$C21),IN_1C!$B$2:$T$3000,11,FALSE))=TRUE,"",VLOOKUP(CONCATENATE($B21,"-",$C21),IN_1C!$B$2:$T$3000,11,FALSE))</f>
        <v>0</v>
      </c>
      <c r="N21" s="852">
        <f>IF(ISERROR(VLOOKUP(CONCATENATE($B21,"-",$C21),IN_1C!$B$2:$T$3000,12,FALSE))=TRUE,"",VLOOKUP(CONCATENATE($B21,"-",$C21),IN_1C!$B$2:$T$3000,12,FALSE))</f>
        <v>0</v>
      </c>
      <c r="O21" s="853">
        <f>IF(ISERROR(VLOOKUP(CONCATENATE($B21,"-",$C21),IN_1C!$B$2:$T$3000,13,FALSE))=TRUE,"",VLOOKUP(CONCATENATE($B21,"-",$C21),IN_1C!$B$2:$T$3000,13,FALSE))</f>
        <v>0</v>
      </c>
      <c r="P21" s="853">
        <f>IF(ISERROR(VLOOKUP(CONCATENATE($B21,"-",$C21),IN_1C!$B$2:$T$3000,14,FALSE))=TRUE,"",VLOOKUP(CONCATENATE($B21,"-",$C21),IN_1C!$B$2:$T$3000,14,FALSE))</f>
        <v>0</v>
      </c>
      <c r="Q21" s="780">
        <f t="shared" si="0"/>
        <v>0</v>
      </c>
      <c r="R21" s="779">
        <f t="shared" si="0"/>
        <v>0</v>
      </c>
      <c r="S21" s="777" t="str">
        <f t="shared" si="1"/>
        <v/>
      </c>
    </row>
    <row r="22" spans="1:19" s="658" customFormat="1" ht="16.5" customHeight="1">
      <c r="A22" s="659" t="s">
        <v>1244</v>
      </c>
      <c r="B22" s="664" t="s">
        <v>1245</v>
      </c>
      <c r="C22" s="735">
        <v>1</v>
      </c>
      <c r="D22" s="2353" t="str">
        <f t="shared" si="2"/>
        <v/>
      </c>
      <c r="E22" s="851">
        <f>IF(ISERROR(VLOOKUP(CONCATENATE($B22,"-",$C22),IN_1C!$B$2:$T$3000,3,FALSE))=TRUE,"",VLOOKUP(CONCATENATE($B22,"-",$C22),IN_1C!$B$2:$T$3000,3,FALSE))</f>
        <v>0</v>
      </c>
      <c r="F22" s="852">
        <f>IF(ISERROR(VLOOKUP(CONCATENATE($B22,"-",$C22),IN_1C!$B$2:$T$3000,4,FALSE))=TRUE,"",VLOOKUP(CONCATENATE($B22,"-",$C22),IN_1C!$B$2:$T$3000,4,FALSE))</f>
        <v>0</v>
      </c>
      <c r="G22" s="851">
        <f>IF(ISERROR(VLOOKUP(CONCATENATE($B22,"-",$C22),IN_1C!$B$2:$T$3000,5,FALSE))=TRUE,"",VLOOKUP(CONCATENATE($B22,"-",$C22),IN_1C!$B$2:$T$3000,5,FALSE))</f>
        <v>0</v>
      </c>
      <c r="H22" s="852">
        <f>IF(ISERROR(VLOOKUP(CONCATENATE($B22,"-",$C22),IN_1C!$B$2:$T$3000,6,FALSE))=TRUE,"",VLOOKUP(CONCATENATE($B22,"-",$C22),IN_1C!$B$2:$T$3000,6,FALSE))</f>
        <v>0</v>
      </c>
      <c r="I22" s="851">
        <f>IF(ISERROR(VLOOKUP(CONCATENATE($B22,"-",$C22),IN_1C!$B$2:$T$3000,7,FALSE))=TRUE,"",VLOOKUP(CONCATENATE($B22,"-",$C22),IN_1C!$B$2:$T$3000,7,FALSE))</f>
        <v>0</v>
      </c>
      <c r="J22" s="852">
        <f>IF(ISERROR(VLOOKUP(CONCATENATE($B22,"-",$C22),IN_1C!$B$2:$T$3000,8,FALSE))=TRUE,"",VLOOKUP(CONCATENATE($B22,"-",$C22),IN_1C!$B$2:$T$3000,8,FALSE))</f>
        <v>0</v>
      </c>
      <c r="K22" s="851">
        <f>IF(ISERROR(VLOOKUP(CONCATENATE($B22,"-",$C22),IN_1C!$B$2:$T$3000,9,FALSE))=TRUE,"",VLOOKUP(CONCATENATE($B22,"-",$C22),IN_1C!$B$2:$T$3000,9,FALSE))</f>
        <v>0</v>
      </c>
      <c r="L22" s="852">
        <f>IF(ISERROR(VLOOKUP(CONCATENATE($B22,"-",$C22),IN_1C!$B$2:$T$3000,10,FALSE))=TRUE,"",VLOOKUP(CONCATENATE($B22,"-",$C22),IN_1C!$B$2:$T$3000,10,FALSE))</f>
        <v>0</v>
      </c>
      <c r="M22" s="851">
        <f>IF(ISERROR(VLOOKUP(CONCATENATE($B22,"-",$C22),IN_1C!$B$2:$T$3000,11,FALSE))=TRUE,"",VLOOKUP(CONCATENATE($B22,"-",$C22),IN_1C!$B$2:$T$3000,11,FALSE))</f>
        <v>0</v>
      </c>
      <c r="N22" s="852">
        <f>IF(ISERROR(VLOOKUP(CONCATENATE($B22,"-",$C22),IN_1C!$B$2:$T$3000,12,FALSE))=TRUE,"",VLOOKUP(CONCATENATE($B22,"-",$C22),IN_1C!$B$2:$T$3000,12,FALSE))</f>
        <v>0</v>
      </c>
      <c r="O22" s="853">
        <f>IF(ISERROR(VLOOKUP(CONCATENATE($B22,"-",$C22),IN_1C!$B$2:$T$3000,13,FALSE))=TRUE,"",VLOOKUP(CONCATENATE($B22,"-",$C22),IN_1C!$B$2:$T$3000,13,FALSE))</f>
        <v>0</v>
      </c>
      <c r="P22" s="853">
        <f>IF(ISERROR(VLOOKUP(CONCATENATE($B22,"-",$C22),IN_1C!$B$2:$T$3000,14,FALSE))=TRUE,"",VLOOKUP(CONCATENATE($B22,"-",$C22),IN_1C!$B$2:$T$3000,14,FALSE))</f>
        <v>0</v>
      </c>
      <c r="Q22" s="780">
        <f t="shared" si="0"/>
        <v>0</v>
      </c>
      <c r="R22" s="779">
        <f t="shared" si="0"/>
        <v>0</v>
      </c>
      <c r="S22" s="777" t="str">
        <f t="shared" si="1"/>
        <v/>
      </c>
    </row>
    <row r="23" spans="1:19" s="658" customFormat="1" ht="16.5" customHeight="1">
      <c r="A23" s="659" t="s">
        <v>1246</v>
      </c>
      <c r="B23" s="664" t="s">
        <v>1247</v>
      </c>
      <c r="C23" s="735">
        <v>1</v>
      </c>
      <c r="D23" s="2353" t="str">
        <f t="shared" si="2"/>
        <v/>
      </c>
      <c r="E23" s="851">
        <f>IF(ISERROR(VLOOKUP(CONCATENATE($B23,"-",$C23),IN_1C!$B$2:$T$3000,3,FALSE))=TRUE,"",VLOOKUP(CONCATENATE($B23,"-",$C23),IN_1C!$B$2:$T$3000,3,FALSE))</f>
        <v>0</v>
      </c>
      <c r="F23" s="852">
        <f>IF(ISERROR(VLOOKUP(CONCATENATE($B23,"-",$C23),IN_1C!$B$2:$T$3000,4,FALSE))=TRUE,"",VLOOKUP(CONCATENATE($B23,"-",$C23),IN_1C!$B$2:$T$3000,4,FALSE))</f>
        <v>0</v>
      </c>
      <c r="G23" s="851">
        <f>IF(ISERROR(VLOOKUP(CONCATENATE($B23,"-",$C23),IN_1C!$B$2:$T$3000,5,FALSE))=TRUE,"",VLOOKUP(CONCATENATE($B23,"-",$C23),IN_1C!$B$2:$T$3000,5,FALSE))</f>
        <v>0</v>
      </c>
      <c r="H23" s="852">
        <f>IF(ISERROR(VLOOKUP(CONCATENATE($B23,"-",$C23),IN_1C!$B$2:$T$3000,6,FALSE))=TRUE,"",VLOOKUP(CONCATENATE($B23,"-",$C23),IN_1C!$B$2:$T$3000,6,FALSE))</f>
        <v>0</v>
      </c>
      <c r="I23" s="851">
        <f>IF(ISERROR(VLOOKUP(CONCATENATE($B23,"-",$C23),IN_1C!$B$2:$T$3000,7,FALSE))=TRUE,"",VLOOKUP(CONCATENATE($B23,"-",$C23),IN_1C!$B$2:$T$3000,7,FALSE))</f>
        <v>0</v>
      </c>
      <c r="J23" s="852">
        <f>IF(ISERROR(VLOOKUP(CONCATENATE($B23,"-",$C23),IN_1C!$B$2:$T$3000,8,FALSE))=TRUE,"",VLOOKUP(CONCATENATE($B23,"-",$C23),IN_1C!$B$2:$T$3000,8,FALSE))</f>
        <v>0</v>
      </c>
      <c r="K23" s="851">
        <f>IF(ISERROR(VLOOKUP(CONCATENATE($B23,"-",$C23),IN_1C!$B$2:$T$3000,9,FALSE))=TRUE,"",VLOOKUP(CONCATENATE($B23,"-",$C23),IN_1C!$B$2:$T$3000,9,FALSE))</f>
        <v>0</v>
      </c>
      <c r="L23" s="852">
        <f>IF(ISERROR(VLOOKUP(CONCATENATE($B23,"-",$C23),IN_1C!$B$2:$T$3000,10,FALSE))=TRUE,"",VLOOKUP(CONCATENATE($B23,"-",$C23),IN_1C!$B$2:$T$3000,10,FALSE))</f>
        <v>0</v>
      </c>
      <c r="M23" s="851">
        <f>IF(ISERROR(VLOOKUP(CONCATENATE($B23,"-",$C23),IN_1C!$B$2:$T$3000,11,FALSE))=TRUE,"",VLOOKUP(CONCATENATE($B23,"-",$C23),IN_1C!$B$2:$T$3000,11,FALSE))</f>
        <v>0</v>
      </c>
      <c r="N23" s="852">
        <f>IF(ISERROR(VLOOKUP(CONCATENATE($B23,"-",$C23),IN_1C!$B$2:$T$3000,12,FALSE))=TRUE,"",VLOOKUP(CONCATENATE($B23,"-",$C23),IN_1C!$B$2:$T$3000,12,FALSE))</f>
        <v>0</v>
      </c>
      <c r="O23" s="853">
        <f>IF(ISERROR(VLOOKUP(CONCATENATE($B23,"-",$C23),IN_1C!$B$2:$T$3000,13,FALSE))=TRUE,"",VLOOKUP(CONCATENATE($B23,"-",$C23),IN_1C!$B$2:$T$3000,13,FALSE))</f>
        <v>0</v>
      </c>
      <c r="P23" s="853">
        <f>IF(ISERROR(VLOOKUP(CONCATENATE($B23,"-",$C23),IN_1C!$B$2:$T$3000,14,FALSE))=TRUE,"",VLOOKUP(CONCATENATE($B23,"-",$C23),IN_1C!$B$2:$T$3000,14,FALSE))</f>
        <v>0</v>
      </c>
      <c r="Q23" s="780">
        <f t="shared" si="0"/>
        <v>0</v>
      </c>
      <c r="R23" s="779">
        <f t="shared" si="0"/>
        <v>0</v>
      </c>
      <c r="S23" s="777" t="str">
        <f t="shared" si="1"/>
        <v/>
      </c>
    </row>
    <row r="24" spans="1:19" s="658" customFormat="1" ht="16.5" customHeight="1">
      <c r="A24" s="659" t="s">
        <v>1248</v>
      </c>
      <c r="B24" s="664" t="s">
        <v>1249</v>
      </c>
      <c r="C24" s="735">
        <v>1</v>
      </c>
      <c r="D24" s="2353" t="str">
        <f t="shared" si="2"/>
        <v/>
      </c>
      <c r="E24" s="851">
        <f>IF(ISERROR(VLOOKUP(CONCATENATE($B24,"-",$C24),IN_1C!$B$2:$T$3000,3,FALSE))=TRUE,"",VLOOKUP(CONCATENATE($B24,"-",$C24),IN_1C!$B$2:$T$3000,3,FALSE))</f>
        <v>0</v>
      </c>
      <c r="F24" s="852">
        <f>IF(ISERROR(VLOOKUP(CONCATENATE($B24,"-",$C24),IN_1C!$B$2:$T$3000,4,FALSE))=TRUE,"",VLOOKUP(CONCATENATE($B24,"-",$C24),IN_1C!$B$2:$T$3000,4,FALSE))</f>
        <v>0</v>
      </c>
      <c r="G24" s="851">
        <f>IF(ISERROR(VLOOKUP(CONCATENATE($B24,"-",$C24),IN_1C!$B$2:$T$3000,5,FALSE))=TRUE,"",VLOOKUP(CONCATENATE($B24,"-",$C24),IN_1C!$B$2:$T$3000,5,FALSE))</f>
        <v>0</v>
      </c>
      <c r="H24" s="852">
        <f>IF(ISERROR(VLOOKUP(CONCATENATE($B24,"-",$C24),IN_1C!$B$2:$T$3000,6,FALSE))=TRUE,"",VLOOKUP(CONCATENATE($B24,"-",$C24),IN_1C!$B$2:$T$3000,6,FALSE))</f>
        <v>0</v>
      </c>
      <c r="I24" s="851">
        <f>IF(ISERROR(VLOOKUP(CONCATENATE($B24,"-",$C24),IN_1C!$B$2:$T$3000,7,FALSE))=TRUE,"",VLOOKUP(CONCATENATE($B24,"-",$C24),IN_1C!$B$2:$T$3000,7,FALSE))</f>
        <v>0</v>
      </c>
      <c r="J24" s="852">
        <f>IF(ISERROR(VLOOKUP(CONCATENATE($B24,"-",$C24),IN_1C!$B$2:$T$3000,8,FALSE))=TRUE,"",VLOOKUP(CONCATENATE($B24,"-",$C24),IN_1C!$B$2:$T$3000,8,FALSE))</f>
        <v>0</v>
      </c>
      <c r="K24" s="851">
        <f>IF(ISERROR(VLOOKUP(CONCATENATE($B24,"-",$C24),IN_1C!$B$2:$T$3000,9,FALSE))=TRUE,"",VLOOKUP(CONCATENATE($B24,"-",$C24),IN_1C!$B$2:$T$3000,9,FALSE))</f>
        <v>0</v>
      </c>
      <c r="L24" s="852">
        <f>IF(ISERROR(VLOOKUP(CONCATENATE($B24,"-",$C24),IN_1C!$B$2:$T$3000,10,FALSE))=TRUE,"",VLOOKUP(CONCATENATE($B24,"-",$C24),IN_1C!$B$2:$T$3000,10,FALSE))</f>
        <v>0</v>
      </c>
      <c r="M24" s="851">
        <f>IF(ISERROR(VLOOKUP(CONCATENATE($B24,"-",$C24),IN_1C!$B$2:$T$3000,11,FALSE))=TRUE,"",VLOOKUP(CONCATENATE($B24,"-",$C24),IN_1C!$B$2:$T$3000,11,FALSE))</f>
        <v>0</v>
      </c>
      <c r="N24" s="852">
        <f>IF(ISERROR(VLOOKUP(CONCATENATE($B24,"-",$C24),IN_1C!$B$2:$T$3000,12,FALSE))=TRUE,"",VLOOKUP(CONCATENATE($B24,"-",$C24),IN_1C!$B$2:$T$3000,12,FALSE))</f>
        <v>0</v>
      </c>
      <c r="O24" s="853">
        <f>IF(ISERROR(VLOOKUP(CONCATENATE($B24,"-",$C24),IN_1C!$B$2:$T$3000,13,FALSE))=TRUE,"",VLOOKUP(CONCATENATE($B24,"-",$C24),IN_1C!$B$2:$T$3000,13,FALSE))</f>
        <v>0</v>
      </c>
      <c r="P24" s="853">
        <f>IF(ISERROR(VLOOKUP(CONCATENATE($B24,"-",$C24),IN_1C!$B$2:$T$3000,14,FALSE))=TRUE,"",VLOOKUP(CONCATENATE($B24,"-",$C24),IN_1C!$B$2:$T$3000,14,FALSE))</f>
        <v>0</v>
      </c>
      <c r="Q24" s="780">
        <f t="shared" si="0"/>
        <v>0</v>
      </c>
      <c r="R24" s="779">
        <f t="shared" si="0"/>
        <v>0</v>
      </c>
      <c r="S24" s="777" t="str">
        <f t="shared" si="1"/>
        <v/>
      </c>
    </row>
    <row r="25" spans="1:19" s="658" customFormat="1" ht="16.5" customHeight="1" thickBot="1">
      <c r="A25" s="659" t="s">
        <v>1250</v>
      </c>
      <c r="B25" s="665" t="s">
        <v>1251</v>
      </c>
      <c r="C25" s="735">
        <v>1</v>
      </c>
      <c r="D25" s="2353" t="str">
        <f t="shared" si="2"/>
        <v/>
      </c>
      <c r="E25" s="854">
        <f>IF(ISERROR(VLOOKUP(CONCATENATE($B25,"-",$C25),IN_1C!$B$2:$T$3000,3,FALSE))=TRUE,"",VLOOKUP(CONCATENATE($B25,"-",$C25),IN_1C!$B$2:$T$3000,3,FALSE))</f>
        <v>0</v>
      </c>
      <c r="F25" s="855">
        <f>IF(ISERROR(VLOOKUP(CONCATENATE($B25,"-",$C25),IN_1C!$B$2:$T$3000,4,FALSE))=TRUE,"",VLOOKUP(CONCATENATE($B25,"-",$C25),IN_1C!$B$2:$T$3000,4,FALSE))</f>
        <v>0</v>
      </c>
      <c r="G25" s="854">
        <f>IF(ISERROR(VLOOKUP(CONCATENATE($B25,"-",$C25),IN_1C!$B$2:$T$3000,5,FALSE))=TRUE,"",VLOOKUP(CONCATENATE($B25,"-",$C25),IN_1C!$B$2:$T$3000,5,FALSE))</f>
        <v>0</v>
      </c>
      <c r="H25" s="855">
        <f>IF(ISERROR(VLOOKUP(CONCATENATE($B25,"-",$C25),IN_1C!$B$2:$T$3000,6,FALSE))=TRUE,"",VLOOKUP(CONCATENATE($B25,"-",$C25),IN_1C!$B$2:$T$3000,6,FALSE))</f>
        <v>0</v>
      </c>
      <c r="I25" s="854">
        <f>IF(ISERROR(VLOOKUP(CONCATENATE($B25,"-",$C25),IN_1C!$B$2:$T$3000,7,FALSE))=TRUE,"",VLOOKUP(CONCATENATE($B25,"-",$C25),IN_1C!$B$2:$T$3000,7,FALSE))</f>
        <v>0</v>
      </c>
      <c r="J25" s="855">
        <f>IF(ISERROR(VLOOKUP(CONCATENATE($B25,"-",$C25),IN_1C!$B$2:$T$3000,8,FALSE))=TRUE,"",VLOOKUP(CONCATENATE($B25,"-",$C25),IN_1C!$B$2:$T$3000,8,FALSE))</f>
        <v>0</v>
      </c>
      <c r="K25" s="854">
        <f>IF(ISERROR(VLOOKUP(CONCATENATE($B25,"-",$C25),IN_1C!$B$2:$T$3000,9,FALSE))=TRUE,"",VLOOKUP(CONCATENATE($B25,"-",$C25),IN_1C!$B$2:$T$3000,9,FALSE))</f>
        <v>0</v>
      </c>
      <c r="L25" s="855">
        <f>IF(ISERROR(VLOOKUP(CONCATENATE($B25,"-",$C25),IN_1C!$B$2:$T$3000,10,FALSE))=TRUE,"",VLOOKUP(CONCATENATE($B25,"-",$C25),IN_1C!$B$2:$T$3000,10,FALSE))</f>
        <v>0</v>
      </c>
      <c r="M25" s="854">
        <f>IF(ISERROR(VLOOKUP(CONCATENATE($B25,"-",$C25),IN_1C!$B$2:$T$3000,11,FALSE))=TRUE,"",VLOOKUP(CONCATENATE($B25,"-",$C25),IN_1C!$B$2:$T$3000,11,FALSE))</f>
        <v>0</v>
      </c>
      <c r="N25" s="855">
        <f>IF(ISERROR(VLOOKUP(CONCATENATE($B25,"-",$C25),IN_1C!$B$2:$T$3000,12,FALSE))=TRUE,"",VLOOKUP(CONCATENATE($B25,"-",$C25),IN_1C!$B$2:$T$3000,12,FALSE))</f>
        <v>0</v>
      </c>
      <c r="O25" s="856">
        <f>IF(ISERROR(VLOOKUP(CONCATENATE($B25,"-",$C25),IN_1C!$B$2:$T$3000,13,FALSE))=TRUE,"",VLOOKUP(CONCATENATE($B25,"-",$C25),IN_1C!$B$2:$T$3000,13,FALSE))</f>
        <v>0</v>
      </c>
      <c r="P25" s="856">
        <f>IF(ISERROR(VLOOKUP(CONCATENATE($B25,"-",$C25),IN_1C!$B$2:$T$3000,14,FALSE))=TRUE,"",VLOOKUP(CONCATENATE($B25,"-",$C25),IN_1C!$B$2:$T$3000,14,FALSE))</f>
        <v>0</v>
      </c>
      <c r="Q25" s="783">
        <f t="shared" si="0"/>
        <v>0</v>
      </c>
      <c r="R25" s="784">
        <f t="shared" si="0"/>
        <v>0</v>
      </c>
      <c r="S25" s="777" t="str">
        <f t="shared" si="1"/>
        <v/>
      </c>
    </row>
    <row r="26" spans="1:19" s="658" customFormat="1" ht="16.5" customHeight="1" thickBot="1">
      <c r="A26" s="668" t="s">
        <v>1252</v>
      </c>
      <c r="B26" s="785"/>
      <c r="C26" s="736"/>
      <c r="D26" s="1580"/>
      <c r="E26" s="857" t="str">
        <f>IF(ISERROR(VLOOKUP(CONCATENATE($B26,"-",$C26),IN_1C!$B$2:$T$3000,3,FALSE))=TRUE,"",VLOOKUP(CONCATENATE($B26,"-",$C26),IN_1C!$B$2:$T$3000,3,FALSE))</f>
        <v/>
      </c>
      <c r="F26" s="858"/>
      <c r="G26" s="858"/>
      <c r="H26" s="858"/>
      <c r="I26" s="858"/>
      <c r="J26" s="858"/>
      <c r="K26" s="858"/>
      <c r="L26" s="858"/>
      <c r="M26" s="858"/>
      <c r="N26" s="858"/>
      <c r="O26" s="858"/>
      <c r="P26" s="858"/>
      <c r="Q26" s="786"/>
      <c r="R26" s="787"/>
    </row>
    <row r="27" spans="1:19" s="658" customFormat="1" ht="16.5" customHeight="1">
      <c r="A27" s="653" t="s">
        <v>1253</v>
      </c>
      <c r="B27" s="654" t="s">
        <v>1254</v>
      </c>
      <c r="C27" s="735">
        <v>1</v>
      </c>
      <c r="D27" s="2353" t="str">
        <f t="shared" ref="D27:D32" si="3">CONCATENATE($D$13)</f>
        <v/>
      </c>
      <c r="E27" s="848">
        <f>IF(ISERROR(VLOOKUP(CONCATENATE($B27,"-",$C27),IN_1C!$B$2:$T$3000,3,FALSE))=TRUE,"",VLOOKUP(CONCATENATE($B27,"-",$C27),IN_1C!$B$2:$T$3000,3,FALSE))</f>
        <v>0</v>
      </c>
      <c r="F27" s="849">
        <f>IF(ISERROR(VLOOKUP(CONCATENATE($B27,"-",$C27),IN_1C!$B$2:$T$3000,4,FALSE))=TRUE,"",VLOOKUP(CONCATENATE($B27,"-",$C27),IN_1C!$B$2:$T$3000,4,FALSE))</f>
        <v>0</v>
      </c>
      <c r="G27" s="848">
        <f>IF(ISERROR(VLOOKUP(CONCATENATE($B27,"-",$C27),IN_1C!$B$2:$T$3000,5,FALSE))=TRUE,"",VLOOKUP(CONCATENATE($B27,"-",$C27),IN_1C!$B$2:$T$3000,5,FALSE))</f>
        <v>0</v>
      </c>
      <c r="H27" s="849">
        <f>IF(ISERROR(VLOOKUP(CONCATENATE($B27,"-",$C27),IN_1C!$B$2:$T$3000,6,FALSE))=TRUE,"",VLOOKUP(CONCATENATE($B27,"-",$C27),IN_1C!$B$2:$T$3000,6,FALSE))</f>
        <v>0</v>
      </c>
      <c r="I27" s="848">
        <f>IF(ISERROR(VLOOKUP(CONCATENATE($B27,"-",$C27),IN_1C!$B$2:$T$3000,7,FALSE))=TRUE,"",VLOOKUP(CONCATENATE($B27,"-",$C27),IN_1C!$B$2:$T$3000,7,FALSE))</f>
        <v>0</v>
      </c>
      <c r="J27" s="849">
        <f>IF(ISERROR(VLOOKUP(CONCATENATE($B27,"-",$C27),IN_1C!$B$2:$T$3000,8,FALSE))=TRUE,"",VLOOKUP(CONCATENATE($B27,"-",$C27),IN_1C!$B$2:$T$3000,8,FALSE))</f>
        <v>0</v>
      </c>
      <c r="K27" s="848">
        <f>IF(ISERROR(VLOOKUP(CONCATENATE($B27,"-",$C27),IN_1C!$B$2:$T$3000,9,FALSE))=TRUE,"",VLOOKUP(CONCATENATE($B27,"-",$C27),IN_1C!$B$2:$T$3000,9,FALSE))</f>
        <v>0</v>
      </c>
      <c r="L27" s="849">
        <f>IF(ISERROR(VLOOKUP(CONCATENATE($B27,"-",$C27),IN_1C!$B$2:$T$3000,10,FALSE))=TRUE,"",VLOOKUP(CONCATENATE($B27,"-",$C27),IN_1C!$B$2:$T$3000,10,FALSE))</f>
        <v>0</v>
      </c>
      <c r="M27" s="848">
        <f>IF(ISERROR(VLOOKUP(CONCATENATE($B27,"-",$C27),IN_1C!$B$2:$T$3000,11,FALSE))=TRUE,"",VLOOKUP(CONCATENATE($B27,"-",$C27),IN_1C!$B$2:$T$3000,11,FALSE))</f>
        <v>0</v>
      </c>
      <c r="N27" s="849">
        <f>IF(ISERROR(VLOOKUP(CONCATENATE($B27,"-",$C27),IN_1C!$B$2:$T$3000,12,FALSE))=TRUE,"",VLOOKUP(CONCATENATE($B27,"-",$C27),IN_1C!$B$2:$T$3000,12,FALSE))</f>
        <v>0</v>
      </c>
      <c r="O27" s="848">
        <f>IF(ISERROR(VLOOKUP(CONCATENATE($B27,"-",$C27),IN_1C!$B$2:$T$3000,13,FALSE))=TRUE,"",VLOOKUP(CONCATENATE($B27,"-",$C27),IN_1C!$B$2:$T$3000,13,FALSE))</f>
        <v>0</v>
      </c>
      <c r="P27" s="849">
        <f>IF(ISERROR(VLOOKUP(CONCATENATE($B27,"-",$C27),IN_1C!$B$2:$T$3000,14,FALSE))=TRUE,"",VLOOKUP(CONCATENATE($B27,"-",$C27),IN_1C!$B$2:$T$3000,14,FALSE))</f>
        <v>0</v>
      </c>
      <c r="Q27" s="774">
        <f t="shared" ref="Q27:R32" si="4">E27+G27</f>
        <v>0</v>
      </c>
      <c r="R27" s="775">
        <f t="shared" si="4"/>
        <v>0</v>
      </c>
      <c r="S27" s="777" t="str">
        <f t="shared" ref="S27:S32" si="5">IF(O27&gt;Q27,"ERRORE",IF(P27&gt;R27,"ERRORE",""))</f>
        <v/>
      </c>
    </row>
    <row r="28" spans="1:19" s="658" customFormat="1" ht="16.5" customHeight="1">
      <c r="A28" s="659" t="s">
        <v>1255</v>
      </c>
      <c r="B28" s="664" t="s">
        <v>1256</v>
      </c>
      <c r="C28" s="735">
        <v>1</v>
      </c>
      <c r="D28" s="2353" t="str">
        <f t="shared" si="3"/>
        <v/>
      </c>
      <c r="E28" s="851">
        <f>IF(ISERROR(VLOOKUP(CONCATENATE($B28,"-",$C28),IN_1C!$B$2:$T$3000,3,FALSE))=TRUE,"",VLOOKUP(CONCATENATE($B28,"-",$C28),IN_1C!$B$2:$T$3000,3,FALSE))</f>
        <v>0</v>
      </c>
      <c r="F28" s="852">
        <f>IF(ISERROR(VLOOKUP(CONCATENATE($B28,"-",$C28),IN_1C!$B$2:$T$3000,4,FALSE))=TRUE,"",VLOOKUP(CONCATENATE($B28,"-",$C28),IN_1C!$B$2:$T$3000,4,FALSE))</f>
        <v>0</v>
      </c>
      <c r="G28" s="851">
        <f>IF(ISERROR(VLOOKUP(CONCATENATE($B28,"-",$C28),IN_1C!$B$2:$T$3000,5,FALSE))=TRUE,"",VLOOKUP(CONCATENATE($B28,"-",$C28),IN_1C!$B$2:$T$3000,5,FALSE))</f>
        <v>0</v>
      </c>
      <c r="H28" s="852">
        <f>IF(ISERROR(VLOOKUP(CONCATENATE($B28,"-",$C28),IN_1C!$B$2:$T$3000,6,FALSE))=TRUE,"",VLOOKUP(CONCATENATE($B28,"-",$C28),IN_1C!$B$2:$T$3000,6,FALSE))</f>
        <v>0</v>
      </c>
      <c r="I28" s="851">
        <f>IF(ISERROR(VLOOKUP(CONCATENATE($B28,"-",$C28),IN_1C!$B$2:$T$3000,7,FALSE))=TRUE,"",VLOOKUP(CONCATENATE($B28,"-",$C28),IN_1C!$B$2:$T$3000,7,FALSE))</f>
        <v>0</v>
      </c>
      <c r="J28" s="852">
        <f>IF(ISERROR(VLOOKUP(CONCATENATE($B28,"-",$C28),IN_1C!$B$2:$T$3000,8,FALSE))=TRUE,"",VLOOKUP(CONCATENATE($B28,"-",$C28),IN_1C!$B$2:$T$3000,8,FALSE))</f>
        <v>0</v>
      </c>
      <c r="K28" s="851">
        <f>IF(ISERROR(VLOOKUP(CONCATENATE($B28,"-",$C28),IN_1C!$B$2:$T$3000,9,FALSE))=TRUE,"",VLOOKUP(CONCATENATE($B28,"-",$C28),IN_1C!$B$2:$T$3000,9,FALSE))</f>
        <v>0</v>
      </c>
      <c r="L28" s="852">
        <f>IF(ISERROR(VLOOKUP(CONCATENATE($B28,"-",$C28),IN_1C!$B$2:$T$3000,10,FALSE))=TRUE,"",VLOOKUP(CONCATENATE($B28,"-",$C28),IN_1C!$B$2:$T$3000,10,FALSE))</f>
        <v>0</v>
      </c>
      <c r="M28" s="851">
        <f>IF(ISERROR(VLOOKUP(CONCATENATE($B28,"-",$C28),IN_1C!$B$2:$T$3000,11,FALSE))=TRUE,"",VLOOKUP(CONCATENATE($B28,"-",$C28),IN_1C!$B$2:$T$3000,11,FALSE))</f>
        <v>0</v>
      </c>
      <c r="N28" s="852">
        <f>IF(ISERROR(VLOOKUP(CONCATENATE($B28,"-",$C28),IN_1C!$B$2:$T$3000,12,FALSE))=TRUE,"",VLOOKUP(CONCATENATE($B28,"-",$C28),IN_1C!$B$2:$T$3000,12,FALSE))</f>
        <v>0</v>
      </c>
      <c r="O28" s="851">
        <f>IF(ISERROR(VLOOKUP(CONCATENATE($B28,"-",$C28),IN_1C!$B$2:$T$3000,13,FALSE))=TRUE,"",VLOOKUP(CONCATENATE($B28,"-",$C28),IN_1C!$B$2:$T$3000,13,FALSE))</f>
        <v>0</v>
      </c>
      <c r="P28" s="852">
        <f>IF(ISERROR(VLOOKUP(CONCATENATE($B28,"-",$C28),IN_1C!$B$2:$T$3000,14,FALSE))=TRUE,"",VLOOKUP(CONCATENATE($B28,"-",$C28),IN_1C!$B$2:$T$3000,14,FALSE))</f>
        <v>0</v>
      </c>
      <c r="Q28" s="778">
        <f t="shared" si="4"/>
        <v>0</v>
      </c>
      <c r="R28" s="779">
        <f t="shared" si="4"/>
        <v>0</v>
      </c>
      <c r="S28" s="777" t="str">
        <f t="shared" si="5"/>
        <v/>
      </c>
    </row>
    <row r="29" spans="1:19" s="658" customFormat="1" ht="16.5" customHeight="1">
      <c r="A29" s="659" t="s">
        <v>1257</v>
      </c>
      <c r="B29" s="664" t="s">
        <v>1258</v>
      </c>
      <c r="C29" s="735">
        <v>1</v>
      </c>
      <c r="D29" s="2353" t="str">
        <f t="shared" si="3"/>
        <v/>
      </c>
      <c r="E29" s="851">
        <f>IF(ISERROR(VLOOKUP(CONCATENATE($B29,"-",$C29),IN_1C!$B$2:$T$3000,3,FALSE))=TRUE,"",VLOOKUP(CONCATENATE($B29,"-",$C29),IN_1C!$B$2:$T$3000,3,FALSE))</f>
        <v>0</v>
      </c>
      <c r="F29" s="852">
        <f>IF(ISERROR(VLOOKUP(CONCATENATE($B29,"-",$C29),IN_1C!$B$2:$T$3000,4,FALSE))=TRUE,"",VLOOKUP(CONCATENATE($B29,"-",$C29),IN_1C!$B$2:$T$3000,4,FALSE))</f>
        <v>0</v>
      </c>
      <c r="G29" s="851">
        <f>IF(ISERROR(VLOOKUP(CONCATENATE($B29,"-",$C29),IN_1C!$B$2:$T$3000,5,FALSE))=TRUE,"",VLOOKUP(CONCATENATE($B29,"-",$C29),IN_1C!$B$2:$T$3000,5,FALSE))</f>
        <v>0</v>
      </c>
      <c r="H29" s="852">
        <f>IF(ISERROR(VLOOKUP(CONCATENATE($B29,"-",$C29),IN_1C!$B$2:$T$3000,6,FALSE))=TRUE,"",VLOOKUP(CONCATENATE($B29,"-",$C29),IN_1C!$B$2:$T$3000,6,FALSE))</f>
        <v>0</v>
      </c>
      <c r="I29" s="851">
        <f>IF(ISERROR(VLOOKUP(CONCATENATE($B29,"-",$C29),IN_1C!$B$2:$T$3000,7,FALSE))=TRUE,"",VLOOKUP(CONCATENATE($B29,"-",$C29),IN_1C!$B$2:$T$3000,7,FALSE))</f>
        <v>0</v>
      </c>
      <c r="J29" s="852">
        <f>IF(ISERROR(VLOOKUP(CONCATENATE($B29,"-",$C29),IN_1C!$B$2:$T$3000,8,FALSE))=TRUE,"",VLOOKUP(CONCATENATE($B29,"-",$C29),IN_1C!$B$2:$T$3000,8,FALSE))</f>
        <v>0</v>
      </c>
      <c r="K29" s="851">
        <f>IF(ISERROR(VLOOKUP(CONCATENATE($B29,"-",$C29),IN_1C!$B$2:$T$3000,9,FALSE))=TRUE,"",VLOOKUP(CONCATENATE($B29,"-",$C29),IN_1C!$B$2:$T$3000,9,FALSE))</f>
        <v>0</v>
      </c>
      <c r="L29" s="852">
        <f>IF(ISERROR(VLOOKUP(CONCATENATE($B29,"-",$C29),IN_1C!$B$2:$T$3000,10,FALSE))=TRUE,"",VLOOKUP(CONCATENATE($B29,"-",$C29),IN_1C!$B$2:$T$3000,10,FALSE))</f>
        <v>0</v>
      </c>
      <c r="M29" s="851">
        <f>IF(ISERROR(VLOOKUP(CONCATENATE($B29,"-",$C29),IN_1C!$B$2:$T$3000,11,FALSE))=TRUE,"",VLOOKUP(CONCATENATE($B29,"-",$C29),IN_1C!$B$2:$T$3000,11,FALSE))</f>
        <v>0</v>
      </c>
      <c r="N29" s="852">
        <f>IF(ISERROR(VLOOKUP(CONCATENATE($B29,"-",$C29),IN_1C!$B$2:$T$3000,12,FALSE))=TRUE,"",VLOOKUP(CONCATENATE($B29,"-",$C29),IN_1C!$B$2:$T$3000,12,FALSE))</f>
        <v>0</v>
      </c>
      <c r="O29" s="851">
        <f>IF(ISERROR(VLOOKUP(CONCATENATE($B29,"-",$C29),IN_1C!$B$2:$T$3000,13,FALSE))=TRUE,"",VLOOKUP(CONCATENATE($B29,"-",$C29),IN_1C!$B$2:$T$3000,13,FALSE))</f>
        <v>0</v>
      </c>
      <c r="P29" s="852">
        <f>IF(ISERROR(VLOOKUP(CONCATENATE($B29,"-",$C29),IN_1C!$B$2:$T$3000,14,FALSE))=TRUE,"",VLOOKUP(CONCATENATE($B29,"-",$C29),IN_1C!$B$2:$T$3000,14,FALSE))</f>
        <v>0</v>
      </c>
      <c r="Q29" s="778">
        <f t="shared" si="4"/>
        <v>0</v>
      </c>
      <c r="R29" s="779">
        <f t="shared" si="4"/>
        <v>0</v>
      </c>
      <c r="S29" s="777" t="str">
        <f t="shared" si="5"/>
        <v/>
      </c>
    </row>
    <row r="30" spans="1:19" s="658" customFormat="1" ht="16.5" customHeight="1">
      <c r="A30" s="659" t="s">
        <v>1259</v>
      </c>
      <c r="B30" s="664" t="s">
        <v>1260</v>
      </c>
      <c r="C30" s="735">
        <v>1</v>
      </c>
      <c r="D30" s="2353" t="str">
        <f t="shared" si="3"/>
        <v/>
      </c>
      <c r="E30" s="851">
        <f>IF(ISERROR(VLOOKUP(CONCATENATE($B30,"-",$C30),IN_1C!$B$2:$T$3000,3,FALSE))=TRUE,"",VLOOKUP(CONCATENATE($B30,"-",$C30),IN_1C!$B$2:$T$3000,3,FALSE))</f>
        <v>0</v>
      </c>
      <c r="F30" s="852">
        <f>IF(ISERROR(VLOOKUP(CONCATENATE($B30,"-",$C30),IN_1C!$B$2:$T$3000,4,FALSE))=TRUE,"",VLOOKUP(CONCATENATE($B30,"-",$C30),IN_1C!$B$2:$T$3000,4,FALSE))</f>
        <v>0</v>
      </c>
      <c r="G30" s="851">
        <f>IF(ISERROR(VLOOKUP(CONCATENATE($B30,"-",$C30),IN_1C!$B$2:$T$3000,5,FALSE))=TRUE,"",VLOOKUP(CONCATENATE($B30,"-",$C30),IN_1C!$B$2:$T$3000,5,FALSE))</f>
        <v>0</v>
      </c>
      <c r="H30" s="852">
        <f>IF(ISERROR(VLOOKUP(CONCATENATE($B30,"-",$C30),IN_1C!$B$2:$T$3000,6,FALSE))=TRUE,"",VLOOKUP(CONCATENATE($B30,"-",$C30),IN_1C!$B$2:$T$3000,6,FALSE))</f>
        <v>0</v>
      </c>
      <c r="I30" s="851">
        <f>IF(ISERROR(VLOOKUP(CONCATENATE($B30,"-",$C30),IN_1C!$B$2:$T$3000,7,FALSE))=TRUE,"",VLOOKUP(CONCATENATE($B30,"-",$C30),IN_1C!$B$2:$T$3000,7,FALSE))</f>
        <v>0</v>
      </c>
      <c r="J30" s="852">
        <f>IF(ISERROR(VLOOKUP(CONCATENATE($B30,"-",$C30),IN_1C!$B$2:$T$3000,8,FALSE))=TRUE,"",VLOOKUP(CONCATENATE($B30,"-",$C30),IN_1C!$B$2:$T$3000,8,FALSE))</f>
        <v>0</v>
      </c>
      <c r="K30" s="851">
        <f>IF(ISERROR(VLOOKUP(CONCATENATE($B30,"-",$C30),IN_1C!$B$2:$T$3000,9,FALSE))=TRUE,"",VLOOKUP(CONCATENATE($B30,"-",$C30),IN_1C!$B$2:$T$3000,9,FALSE))</f>
        <v>0</v>
      </c>
      <c r="L30" s="852">
        <f>IF(ISERROR(VLOOKUP(CONCATENATE($B30,"-",$C30),IN_1C!$B$2:$T$3000,10,FALSE))=TRUE,"",VLOOKUP(CONCATENATE($B30,"-",$C30),IN_1C!$B$2:$T$3000,10,FALSE))</f>
        <v>0</v>
      </c>
      <c r="M30" s="851">
        <f>IF(ISERROR(VLOOKUP(CONCATENATE($B30,"-",$C30),IN_1C!$B$2:$T$3000,11,FALSE))=TRUE,"",VLOOKUP(CONCATENATE($B30,"-",$C30),IN_1C!$B$2:$T$3000,11,FALSE))</f>
        <v>0</v>
      </c>
      <c r="N30" s="852">
        <f>IF(ISERROR(VLOOKUP(CONCATENATE($B30,"-",$C30),IN_1C!$B$2:$T$3000,12,FALSE))=TRUE,"",VLOOKUP(CONCATENATE($B30,"-",$C30),IN_1C!$B$2:$T$3000,12,FALSE))</f>
        <v>0</v>
      </c>
      <c r="O30" s="851">
        <f>IF(ISERROR(VLOOKUP(CONCATENATE($B30,"-",$C30),IN_1C!$B$2:$T$3000,13,FALSE))=TRUE,"",VLOOKUP(CONCATENATE($B30,"-",$C30),IN_1C!$B$2:$T$3000,13,FALSE))</f>
        <v>0</v>
      </c>
      <c r="P30" s="852">
        <f>IF(ISERROR(VLOOKUP(CONCATENATE($B30,"-",$C30),IN_1C!$B$2:$T$3000,14,FALSE))=TRUE,"",VLOOKUP(CONCATENATE($B30,"-",$C30),IN_1C!$B$2:$T$3000,14,FALSE))</f>
        <v>0</v>
      </c>
      <c r="Q30" s="778">
        <f t="shared" si="4"/>
        <v>0</v>
      </c>
      <c r="R30" s="779">
        <f t="shared" si="4"/>
        <v>0</v>
      </c>
      <c r="S30" s="777" t="str">
        <f t="shared" si="5"/>
        <v/>
      </c>
    </row>
    <row r="31" spans="1:19" s="658" customFormat="1" ht="16.5" customHeight="1">
      <c r="A31" s="659" t="s">
        <v>1261</v>
      </c>
      <c r="B31" s="664" t="s">
        <v>1262</v>
      </c>
      <c r="C31" s="735">
        <v>1</v>
      </c>
      <c r="D31" s="2353" t="str">
        <f t="shared" si="3"/>
        <v/>
      </c>
      <c r="E31" s="851">
        <f>IF(ISERROR(VLOOKUP(CONCATENATE($B31,"-",$C31),IN_1C!$B$2:$T$3000,3,FALSE))=TRUE,"",VLOOKUP(CONCATENATE($B31,"-",$C31),IN_1C!$B$2:$T$3000,3,FALSE))</f>
        <v>0</v>
      </c>
      <c r="F31" s="852">
        <f>IF(ISERROR(VLOOKUP(CONCATENATE($B31,"-",$C31),IN_1C!$B$2:$T$3000,4,FALSE))=TRUE,"",VLOOKUP(CONCATENATE($B31,"-",$C31),IN_1C!$B$2:$T$3000,4,FALSE))</f>
        <v>0</v>
      </c>
      <c r="G31" s="851">
        <f>IF(ISERROR(VLOOKUP(CONCATENATE($B31,"-",$C31),IN_1C!$B$2:$T$3000,5,FALSE))=TRUE,"",VLOOKUP(CONCATENATE($B31,"-",$C31),IN_1C!$B$2:$T$3000,5,FALSE))</f>
        <v>0</v>
      </c>
      <c r="H31" s="852">
        <f>IF(ISERROR(VLOOKUP(CONCATENATE($B31,"-",$C31),IN_1C!$B$2:$T$3000,6,FALSE))=TRUE,"",VLOOKUP(CONCATENATE($B31,"-",$C31),IN_1C!$B$2:$T$3000,6,FALSE))</f>
        <v>0</v>
      </c>
      <c r="I31" s="851">
        <f>IF(ISERROR(VLOOKUP(CONCATENATE($B31,"-",$C31),IN_1C!$B$2:$T$3000,7,FALSE))=TRUE,"",VLOOKUP(CONCATENATE($B31,"-",$C31),IN_1C!$B$2:$T$3000,7,FALSE))</f>
        <v>0</v>
      </c>
      <c r="J31" s="852">
        <f>IF(ISERROR(VLOOKUP(CONCATENATE($B31,"-",$C31),IN_1C!$B$2:$T$3000,8,FALSE))=TRUE,"",VLOOKUP(CONCATENATE($B31,"-",$C31),IN_1C!$B$2:$T$3000,8,FALSE))</f>
        <v>0</v>
      </c>
      <c r="K31" s="851">
        <f>IF(ISERROR(VLOOKUP(CONCATENATE($B31,"-",$C31),IN_1C!$B$2:$T$3000,9,FALSE))=TRUE,"",VLOOKUP(CONCATENATE($B31,"-",$C31),IN_1C!$B$2:$T$3000,9,FALSE))</f>
        <v>0</v>
      </c>
      <c r="L31" s="852">
        <f>IF(ISERROR(VLOOKUP(CONCATENATE($B31,"-",$C31),IN_1C!$B$2:$T$3000,10,FALSE))=TRUE,"",VLOOKUP(CONCATENATE($B31,"-",$C31),IN_1C!$B$2:$T$3000,10,FALSE))</f>
        <v>0</v>
      </c>
      <c r="M31" s="851">
        <f>IF(ISERROR(VLOOKUP(CONCATENATE($B31,"-",$C31),IN_1C!$B$2:$T$3000,11,FALSE))=TRUE,"",VLOOKUP(CONCATENATE($B31,"-",$C31),IN_1C!$B$2:$T$3000,11,FALSE))</f>
        <v>0</v>
      </c>
      <c r="N31" s="852">
        <f>IF(ISERROR(VLOOKUP(CONCATENATE($B31,"-",$C31),IN_1C!$B$2:$T$3000,12,FALSE))=TRUE,"",VLOOKUP(CONCATENATE($B31,"-",$C31),IN_1C!$B$2:$T$3000,12,FALSE))</f>
        <v>0</v>
      </c>
      <c r="O31" s="851">
        <f>IF(ISERROR(VLOOKUP(CONCATENATE($B31,"-",$C31),IN_1C!$B$2:$T$3000,13,FALSE))=TRUE,"",VLOOKUP(CONCATENATE($B31,"-",$C31),IN_1C!$B$2:$T$3000,13,FALSE))</f>
        <v>0</v>
      </c>
      <c r="P31" s="852">
        <f>IF(ISERROR(VLOOKUP(CONCATENATE($B31,"-",$C31),IN_1C!$B$2:$T$3000,14,FALSE))=TRUE,"",VLOOKUP(CONCATENATE($B31,"-",$C31),IN_1C!$B$2:$T$3000,14,FALSE))</f>
        <v>0</v>
      </c>
      <c r="Q31" s="778">
        <f t="shared" si="4"/>
        <v>0</v>
      </c>
      <c r="R31" s="779">
        <f t="shared" si="4"/>
        <v>0</v>
      </c>
      <c r="S31" s="777" t="str">
        <f t="shared" si="5"/>
        <v/>
      </c>
    </row>
    <row r="32" spans="1:19" s="658" customFormat="1" ht="16.5" customHeight="1" thickBot="1">
      <c r="A32" s="659" t="s">
        <v>1263</v>
      </c>
      <c r="B32" s="665" t="s">
        <v>1264</v>
      </c>
      <c r="C32" s="735">
        <v>1</v>
      </c>
      <c r="D32" s="2353" t="str">
        <f t="shared" si="3"/>
        <v/>
      </c>
      <c r="E32" s="854">
        <f>IF(ISERROR(VLOOKUP(CONCATENATE($B32,"-",$C32),IN_1C!$B$2:$T$3000,3,FALSE))=TRUE,"",VLOOKUP(CONCATENATE($B32,"-",$C32),IN_1C!$B$2:$T$3000,3,FALSE))</f>
        <v>0</v>
      </c>
      <c r="F32" s="855">
        <f>IF(ISERROR(VLOOKUP(CONCATENATE($B32,"-",$C32),IN_1C!$B$2:$T$3000,4,FALSE))=TRUE,"",VLOOKUP(CONCATENATE($B32,"-",$C32),IN_1C!$B$2:$T$3000,4,FALSE))</f>
        <v>0</v>
      </c>
      <c r="G32" s="854">
        <f>IF(ISERROR(VLOOKUP(CONCATENATE($B32,"-",$C32),IN_1C!$B$2:$T$3000,5,FALSE))=TRUE,"",VLOOKUP(CONCATENATE($B32,"-",$C32),IN_1C!$B$2:$T$3000,5,FALSE))</f>
        <v>0</v>
      </c>
      <c r="H32" s="855">
        <f>IF(ISERROR(VLOOKUP(CONCATENATE($B32,"-",$C32),IN_1C!$B$2:$T$3000,6,FALSE))=TRUE,"",VLOOKUP(CONCATENATE($B32,"-",$C32),IN_1C!$B$2:$T$3000,6,FALSE))</f>
        <v>0</v>
      </c>
      <c r="I32" s="854">
        <f>IF(ISERROR(VLOOKUP(CONCATENATE($B32,"-",$C32),IN_1C!$B$2:$T$3000,7,FALSE))=TRUE,"",VLOOKUP(CONCATENATE($B32,"-",$C32),IN_1C!$B$2:$T$3000,7,FALSE))</f>
        <v>0</v>
      </c>
      <c r="J32" s="855">
        <f>IF(ISERROR(VLOOKUP(CONCATENATE($B32,"-",$C32),IN_1C!$B$2:$T$3000,8,FALSE))=TRUE,"",VLOOKUP(CONCATENATE($B32,"-",$C32),IN_1C!$B$2:$T$3000,8,FALSE))</f>
        <v>0</v>
      </c>
      <c r="K32" s="854">
        <f>IF(ISERROR(VLOOKUP(CONCATENATE($B32,"-",$C32),IN_1C!$B$2:$T$3000,9,FALSE))=TRUE,"",VLOOKUP(CONCATENATE($B32,"-",$C32),IN_1C!$B$2:$T$3000,9,FALSE))</f>
        <v>0</v>
      </c>
      <c r="L32" s="855">
        <f>IF(ISERROR(VLOOKUP(CONCATENATE($B32,"-",$C32),IN_1C!$B$2:$T$3000,10,FALSE))=TRUE,"",VLOOKUP(CONCATENATE($B32,"-",$C32),IN_1C!$B$2:$T$3000,10,FALSE))</f>
        <v>0</v>
      </c>
      <c r="M32" s="854">
        <f>IF(ISERROR(VLOOKUP(CONCATENATE($B32,"-",$C32),IN_1C!$B$2:$T$3000,11,FALSE))=TRUE,"",VLOOKUP(CONCATENATE($B32,"-",$C32),IN_1C!$B$2:$T$3000,11,FALSE))</f>
        <v>0</v>
      </c>
      <c r="N32" s="855">
        <f>IF(ISERROR(VLOOKUP(CONCATENATE($B32,"-",$C32),IN_1C!$B$2:$T$3000,12,FALSE))=TRUE,"",VLOOKUP(CONCATENATE($B32,"-",$C32),IN_1C!$B$2:$T$3000,12,FALSE))</f>
        <v>0</v>
      </c>
      <c r="O32" s="854">
        <f>IF(ISERROR(VLOOKUP(CONCATENATE($B32,"-",$C32),IN_1C!$B$2:$T$3000,13,FALSE))=TRUE,"",VLOOKUP(CONCATENATE($B32,"-",$C32),IN_1C!$B$2:$T$3000,13,FALSE))</f>
        <v>0</v>
      </c>
      <c r="P32" s="855">
        <f>IF(ISERROR(VLOOKUP(CONCATENATE($B32,"-",$C32),IN_1C!$B$2:$T$3000,14,FALSE))=TRUE,"",VLOOKUP(CONCATENATE($B32,"-",$C32),IN_1C!$B$2:$T$3000,14,FALSE))</f>
        <v>0</v>
      </c>
      <c r="Q32" s="781">
        <f t="shared" si="4"/>
        <v>0</v>
      </c>
      <c r="R32" s="782">
        <f t="shared" si="4"/>
        <v>0</v>
      </c>
      <c r="S32" s="777" t="str">
        <f t="shared" si="5"/>
        <v/>
      </c>
    </row>
    <row r="33" spans="1:19" s="658" customFormat="1" ht="16.5" customHeight="1" thickBot="1">
      <c r="A33" s="674" t="s">
        <v>1265</v>
      </c>
      <c r="B33" s="788"/>
      <c r="C33" s="737"/>
      <c r="D33" s="1580"/>
      <c r="E33" s="859" t="str">
        <f>IF(ISERROR(VLOOKUP(CONCATENATE($B33,"-",$C33),IN_1C!$B$2:$T$3000,3,FALSE))=TRUE,"",VLOOKUP(CONCATENATE($B33,"-",$C33),IN_1C!$B$2:$T$3000,3,FALSE))</f>
        <v/>
      </c>
      <c r="F33" s="860" t="str">
        <f>IF(ISERROR(VLOOKUP(CONCATENATE($B33,"-",$C33),IN_1C!$B$2:$T$3000,4,FALSE))=TRUE,"",VLOOKUP(CONCATENATE($B33,"-",$C33),IN_1C!$B$2:$T$3000,4,FALSE))</f>
        <v/>
      </c>
      <c r="G33" s="860" t="str">
        <f>IF(ISERROR(VLOOKUP(CONCATENATE($B33,"-",$C33),IN_1C!$B$2:$T$3000,5,FALSE))=TRUE,"",VLOOKUP(CONCATENATE($B33,"-",$C33),IN_1C!$B$2:$T$3000,5,FALSE))</f>
        <v/>
      </c>
      <c r="H33" s="860" t="str">
        <f>IF(ISERROR(VLOOKUP(CONCATENATE($B33,"-",$C33),IN_1C!$B$2:$T$3000,6,FALSE))=TRUE,"",VLOOKUP(CONCATENATE($B33,"-",$C33),IN_1C!$B$2:$T$3000,6,FALSE))</f>
        <v/>
      </c>
      <c r="I33" s="860" t="str">
        <f>IF(ISERROR(VLOOKUP(CONCATENATE($B33,"-",$C33),IN_1C!$B$2:$T$3000,7,FALSE))=TRUE,"",VLOOKUP(CONCATENATE($B33,"-",$C33),IN_1C!$B$2:$T$3000,7,FALSE))</f>
        <v/>
      </c>
      <c r="J33" s="860" t="str">
        <f>IF(ISERROR(VLOOKUP(CONCATENATE($B33,"-",$C33),IN_1C!$B$2:$T$3000,8,FALSE))=TRUE,"",VLOOKUP(CONCATENATE($B33,"-",$C33),IN_1C!$B$2:$T$3000,8,FALSE))</f>
        <v/>
      </c>
      <c r="K33" s="860" t="str">
        <f>IF(ISERROR(VLOOKUP(CONCATENATE($B33,"-",$C33),IN_1C!$B$2:$T$3000,9,FALSE))=TRUE,"",VLOOKUP(CONCATENATE($B33,"-",$C33),IN_1C!$B$2:$T$3000,9,FALSE))</f>
        <v/>
      </c>
      <c r="L33" s="860" t="str">
        <f>IF(ISERROR(VLOOKUP(CONCATENATE($B33,"-",$C33),IN_1C!$B$2:$T$3000,10,FALSE))=TRUE,"",VLOOKUP(CONCATENATE($B33,"-",$C33),IN_1C!$B$2:$T$3000,10,FALSE))</f>
        <v/>
      </c>
      <c r="M33" s="860" t="str">
        <f>IF(ISERROR(VLOOKUP(CONCATENATE($B33,"-",$C33),IN_1C!$B$2:$T$3000,11,FALSE))=TRUE,"",VLOOKUP(CONCATENATE($B33,"-",$C33),IN_1C!$B$2:$T$3000,11,FALSE))</f>
        <v/>
      </c>
      <c r="N33" s="860" t="str">
        <f>IF(ISERROR(VLOOKUP(CONCATENATE($B33,"-",$C33),IN_1C!$B$2:$T$3000,12,FALSE))=TRUE,"",VLOOKUP(CONCATENATE($B33,"-",$C33),IN_1C!$B$2:$T$3000,12,FALSE))</f>
        <v/>
      </c>
      <c r="O33" s="860" t="str">
        <f>IF(ISERROR(VLOOKUP(CONCATENATE($B33,"-",$C33),IN_1C!$B$2:$T$3000,13,FALSE))=TRUE,"",VLOOKUP(CONCATENATE($B33,"-",$C33),IN_1C!$B$2:$T$3000,13,FALSE))</f>
        <v/>
      </c>
      <c r="P33" s="860" t="str">
        <f>IF(ISERROR(VLOOKUP(CONCATENATE($B33,"-",$C33),IN_1C!$B$2:$T$3000,14,FALSE))=TRUE,"",VLOOKUP(CONCATENATE($B33,"-",$C33),IN_1C!$B$2:$T$3000,14,FALSE))</f>
        <v/>
      </c>
      <c r="Q33" s="789"/>
      <c r="R33" s="790"/>
    </row>
    <row r="34" spans="1:19" s="658" customFormat="1" ht="16.5" customHeight="1">
      <c r="A34" s="653" t="s">
        <v>1266</v>
      </c>
      <c r="B34" s="654" t="s">
        <v>1267</v>
      </c>
      <c r="C34" s="735">
        <v>1</v>
      </c>
      <c r="D34" s="2353" t="str">
        <f t="shared" ref="D34:D44" si="6">CONCATENATE($D$13)</f>
        <v/>
      </c>
      <c r="E34" s="848">
        <f>IF(ISERROR(VLOOKUP(CONCATENATE($B34,"-",$C34),IN_1C!$B$2:$T$3000,3,FALSE))=TRUE,"",VLOOKUP(CONCATENATE($B34,"-",$C34),IN_1C!$B$2:$T$3000,3,FALSE))</f>
        <v>0</v>
      </c>
      <c r="F34" s="849">
        <f>IF(ISERROR(VLOOKUP(CONCATENATE($B34,"-",$C34),IN_1C!$B$2:$T$3000,4,FALSE))=TRUE,"",VLOOKUP(CONCATENATE($B34,"-",$C34),IN_1C!$B$2:$T$3000,4,FALSE))</f>
        <v>0</v>
      </c>
      <c r="G34" s="848">
        <f>IF(ISERROR(VLOOKUP(CONCATENATE($B34,"-",$C34),IN_1C!$B$2:$T$3000,5,FALSE))=TRUE,"",VLOOKUP(CONCATENATE($B34,"-",$C34),IN_1C!$B$2:$T$3000,5,FALSE))</f>
        <v>0</v>
      </c>
      <c r="H34" s="849">
        <f>IF(ISERROR(VLOOKUP(CONCATENATE($B34,"-",$C34),IN_1C!$B$2:$T$3000,6,FALSE))=TRUE,"",VLOOKUP(CONCATENATE($B34,"-",$C34),IN_1C!$B$2:$T$3000,6,FALSE))</f>
        <v>0</v>
      </c>
      <c r="I34" s="848">
        <f>IF(ISERROR(VLOOKUP(CONCATENATE($B34,"-",$C34),IN_1C!$B$2:$T$3000,7,FALSE))=TRUE,"",VLOOKUP(CONCATENATE($B34,"-",$C34),IN_1C!$B$2:$T$3000,7,FALSE))</f>
        <v>0</v>
      </c>
      <c r="J34" s="849">
        <f>IF(ISERROR(VLOOKUP(CONCATENATE($B34,"-",$C34),IN_1C!$B$2:$T$3000,8,FALSE))=TRUE,"",VLOOKUP(CONCATENATE($B34,"-",$C34),IN_1C!$B$2:$T$3000,8,FALSE))</f>
        <v>0</v>
      </c>
      <c r="K34" s="848">
        <f>IF(ISERROR(VLOOKUP(CONCATENATE($B34,"-",$C34),IN_1C!$B$2:$T$3000,9,FALSE))=TRUE,"",VLOOKUP(CONCATENATE($B34,"-",$C34),IN_1C!$B$2:$T$3000,9,FALSE))</f>
        <v>0</v>
      </c>
      <c r="L34" s="849">
        <f>IF(ISERROR(VLOOKUP(CONCATENATE($B34,"-",$C34),IN_1C!$B$2:$T$3000,10,FALSE))=TRUE,"",VLOOKUP(CONCATENATE($B34,"-",$C34),IN_1C!$B$2:$T$3000,10,FALSE))</f>
        <v>0</v>
      </c>
      <c r="M34" s="848">
        <f>IF(ISERROR(VLOOKUP(CONCATENATE($B34,"-",$C34),IN_1C!$B$2:$T$3000,11,FALSE))=TRUE,"",VLOOKUP(CONCATENATE($B34,"-",$C34),IN_1C!$B$2:$T$3000,11,FALSE))</f>
        <v>0</v>
      </c>
      <c r="N34" s="849">
        <f>IF(ISERROR(VLOOKUP(CONCATENATE($B34,"-",$C34),IN_1C!$B$2:$T$3000,12,FALSE))=TRUE,"",VLOOKUP(CONCATENATE($B34,"-",$C34),IN_1C!$B$2:$T$3000,12,FALSE))</f>
        <v>0</v>
      </c>
      <c r="O34" s="848">
        <f>IF(ISERROR(VLOOKUP(CONCATENATE($B34,"-",$C34),IN_1C!$B$2:$T$3000,13,FALSE))=TRUE,"",VLOOKUP(CONCATENATE($B34,"-",$C34),IN_1C!$B$2:$T$3000,13,FALSE))</f>
        <v>0</v>
      </c>
      <c r="P34" s="849">
        <f>IF(ISERROR(VLOOKUP(CONCATENATE($B34,"-",$C34),IN_1C!$B$2:$T$3000,14,FALSE))=TRUE,"",VLOOKUP(CONCATENATE($B34,"-",$C34),IN_1C!$B$2:$T$3000,14,FALSE))</f>
        <v>0</v>
      </c>
      <c r="Q34" s="774">
        <f t="shared" ref="Q34:R44" si="7">E34+G34</f>
        <v>0</v>
      </c>
      <c r="R34" s="775">
        <f t="shared" si="7"/>
        <v>0</v>
      </c>
      <c r="S34" s="777" t="str">
        <f t="shared" ref="S34:S44" si="8">IF(O34&gt;Q34,"ERRORE",IF(P34&gt;R34,"ERRORE",""))</f>
        <v/>
      </c>
    </row>
    <row r="35" spans="1:19" s="658" customFormat="1" ht="16.5" customHeight="1">
      <c r="A35" s="659" t="s">
        <v>1268</v>
      </c>
      <c r="B35" s="664" t="s">
        <v>1269</v>
      </c>
      <c r="C35" s="735">
        <v>1</v>
      </c>
      <c r="D35" s="2353" t="str">
        <f t="shared" si="6"/>
        <v/>
      </c>
      <c r="E35" s="851">
        <f>IF(ISERROR(VLOOKUP(CONCATENATE($B35,"-",$C35),IN_1C!$B$2:$T$3000,3,FALSE))=TRUE,"",VLOOKUP(CONCATENATE($B35,"-",$C35),IN_1C!$B$2:$T$3000,3,FALSE))</f>
        <v>0</v>
      </c>
      <c r="F35" s="852">
        <f>IF(ISERROR(VLOOKUP(CONCATENATE($B35,"-",$C35),IN_1C!$B$2:$T$3000,4,FALSE))=TRUE,"",VLOOKUP(CONCATENATE($B35,"-",$C35),IN_1C!$B$2:$T$3000,4,FALSE))</f>
        <v>0</v>
      </c>
      <c r="G35" s="851">
        <f>IF(ISERROR(VLOOKUP(CONCATENATE($B35,"-",$C35),IN_1C!$B$2:$T$3000,5,FALSE))=TRUE,"",VLOOKUP(CONCATENATE($B35,"-",$C35),IN_1C!$B$2:$T$3000,5,FALSE))</f>
        <v>0</v>
      </c>
      <c r="H35" s="852">
        <f>IF(ISERROR(VLOOKUP(CONCATENATE($B35,"-",$C35),IN_1C!$B$2:$T$3000,6,FALSE))=TRUE,"",VLOOKUP(CONCATENATE($B35,"-",$C35),IN_1C!$B$2:$T$3000,6,FALSE))</f>
        <v>0</v>
      </c>
      <c r="I35" s="851">
        <f>IF(ISERROR(VLOOKUP(CONCATENATE($B35,"-",$C35),IN_1C!$B$2:$T$3000,7,FALSE))=TRUE,"",VLOOKUP(CONCATENATE($B35,"-",$C35),IN_1C!$B$2:$T$3000,7,FALSE))</f>
        <v>0</v>
      </c>
      <c r="J35" s="852">
        <f>IF(ISERROR(VLOOKUP(CONCATENATE($B35,"-",$C35),IN_1C!$B$2:$T$3000,8,FALSE))=TRUE,"",VLOOKUP(CONCATENATE($B35,"-",$C35),IN_1C!$B$2:$T$3000,8,FALSE))</f>
        <v>0</v>
      </c>
      <c r="K35" s="851">
        <f>IF(ISERROR(VLOOKUP(CONCATENATE($B35,"-",$C35),IN_1C!$B$2:$T$3000,9,FALSE))=TRUE,"",VLOOKUP(CONCATENATE($B35,"-",$C35),IN_1C!$B$2:$T$3000,9,FALSE))</f>
        <v>0</v>
      </c>
      <c r="L35" s="852">
        <f>IF(ISERROR(VLOOKUP(CONCATENATE($B35,"-",$C35),IN_1C!$B$2:$T$3000,10,FALSE))=TRUE,"",VLOOKUP(CONCATENATE($B35,"-",$C35),IN_1C!$B$2:$T$3000,10,FALSE))</f>
        <v>0</v>
      </c>
      <c r="M35" s="851">
        <f>IF(ISERROR(VLOOKUP(CONCATENATE($B35,"-",$C35),IN_1C!$B$2:$T$3000,11,FALSE))=TRUE,"",VLOOKUP(CONCATENATE($B35,"-",$C35),IN_1C!$B$2:$T$3000,11,FALSE))</f>
        <v>0</v>
      </c>
      <c r="N35" s="852">
        <f>IF(ISERROR(VLOOKUP(CONCATENATE($B35,"-",$C35),IN_1C!$B$2:$T$3000,12,FALSE))=TRUE,"",VLOOKUP(CONCATENATE($B35,"-",$C35),IN_1C!$B$2:$T$3000,12,FALSE))</f>
        <v>0</v>
      </c>
      <c r="O35" s="851">
        <f>IF(ISERROR(VLOOKUP(CONCATENATE($B35,"-",$C35),IN_1C!$B$2:$T$3000,13,FALSE))=TRUE,"",VLOOKUP(CONCATENATE($B35,"-",$C35),IN_1C!$B$2:$T$3000,13,FALSE))</f>
        <v>0</v>
      </c>
      <c r="P35" s="852">
        <f>IF(ISERROR(VLOOKUP(CONCATENATE($B35,"-",$C35),IN_1C!$B$2:$T$3000,14,FALSE))=TRUE,"",VLOOKUP(CONCATENATE($B35,"-",$C35),IN_1C!$B$2:$T$3000,14,FALSE))</f>
        <v>0</v>
      </c>
      <c r="Q35" s="778">
        <f t="shared" si="7"/>
        <v>0</v>
      </c>
      <c r="R35" s="779">
        <f t="shared" si="7"/>
        <v>0</v>
      </c>
      <c r="S35" s="777" t="str">
        <f t="shared" si="8"/>
        <v/>
      </c>
    </row>
    <row r="36" spans="1:19" s="658" customFormat="1" ht="16.5" customHeight="1">
      <c r="A36" s="659" t="s">
        <v>1270</v>
      </c>
      <c r="B36" s="664" t="s">
        <v>1271</v>
      </c>
      <c r="C36" s="735">
        <v>1</v>
      </c>
      <c r="D36" s="2353" t="str">
        <f t="shared" si="6"/>
        <v/>
      </c>
      <c r="E36" s="851">
        <f>IF(ISERROR(VLOOKUP(CONCATENATE($B36,"-",$C36),IN_1C!$B$2:$T$3000,3,FALSE))=TRUE,"",VLOOKUP(CONCATENATE($B36,"-",$C36),IN_1C!$B$2:$T$3000,3,FALSE))</f>
        <v>0</v>
      </c>
      <c r="F36" s="852">
        <f>IF(ISERROR(VLOOKUP(CONCATENATE($B36,"-",$C36),IN_1C!$B$2:$T$3000,4,FALSE))=TRUE,"",VLOOKUP(CONCATENATE($B36,"-",$C36),IN_1C!$B$2:$T$3000,4,FALSE))</f>
        <v>0</v>
      </c>
      <c r="G36" s="851">
        <f>IF(ISERROR(VLOOKUP(CONCATENATE($B36,"-",$C36),IN_1C!$B$2:$T$3000,5,FALSE))=TRUE,"",VLOOKUP(CONCATENATE($B36,"-",$C36),IN_1C!$B$2:$T$3000,5,FALSE))</f>
        <v>0</v>
      </c>
      <c r="H36" s="852">
        <f>IF(ISERROR(VLOOKUP(CONCATENATE($B36,"-",$C36),IN_1C!$B$2:$T$3000,6,FALSE))=TRUE,"",VLOOKUP(CONCATENATE($B36,"-",$C36),IN_1C!$B$2:$T$3000,6,FALSE))</f>
        <v>0</v>
      </c>
      <c r="I36" s="851">
        <f>IF(ISERROR(VLOOKUP(CONCATENATE($B36,"-",$C36),IN_1C!$B$2:$T$3000,7,FALSE))=TRUE,"",VLOOKUP(CONCATENATE($B36,"-",$C36),IN_1C!$B$2:$T$3000,7,FALSE))</f>
        <v>0</v>
      </c>
      <c r="J36" s="852">
        <f>IF(ISERROR(VLOOKUP(CONCATENATE($B36,"-",$C36),IN_1C!$B$2:$T$3000,8,FALSE))=TRUE,"",VLOOKUP(CONCATENATE($B36,"-",$C36),IN_1C!$B$2:$T$3000,8,FALSE))</f>
        <v>0</v>
      </c>
      <c r="K36" s="851">
        <f>IF(ISERROR(VLOOKUP(CONCATENATE($B36,"-",$C36),IN_1C!$B$2:$T$3000,9,FALSE))=TRUE,"",VLOOKUP(CONCATENATE($B36,"-",$C36),IN_1C!$B$2:$T$3000,9,FALSE))</f>
        <v>0</v>
      </c>
      <c r="L36" s="852">
        <f>IF(ISERROR(VLOOKUP(CONCATENATE($B36,"-",$C36),IN_1C!$B$2:$T$3000,10,FALSE))=TRUE,"",VLOOKUP(CONCATENATE($B36,"-",$C36),IN_1C!$B$2:$T$3000,10,FALSE))</f>
        <v>0</v>
      </c>
      <c r="M36" s="851">
        <f>IF(ISERROR(VLOOKUP(CONCATENATE($B36,"-",$C36),IN_1C!$B$2:$T$3000,11,FALSE))=TRUE,"",VLOOKUP(CONCATENATE($B36,"-",$C36),IN_1C!$B$2:$T$3000,11,FALSE))</f>
        <v>0</v>
      </c>
      <c r="N36" s="852">
        <f>IF(ISERROR(VLOOKUP(CONCATENATE($B36,"-",$C36),IN_1C!$B$2:$T$3000,12,FALSE))=TRUE,"",VLOOKUP(CONCATENATE($B36,"-",$C36),IN_1C!$B$2:$T$3000,12,FALSE))</f>
        <v>0</v>
      </c>
      <c r="O36" s="851">
        <f>IF(ISERROR(VLOOKUP(CONCATENATE($B36,"-",$C36),IN_1C!$B$2:$T$3000,13,FALSE))=TRUE,"",VLOOKUP(CONCATENATE($B36,"-",$C36),IN_1C!$B$2:$T$3000,13,FALSE))</f>
        <v>0</v>
      </c>
      <c r="P36" s="852">
        <f>IF(ISERROR(VLOOKUP(CONCATENATE($B36,"-",$C36),IN_1C!$B$2:$T$3000,14,FALSE))=TRUE,"",VLOOKUP(CONCATENATE($B36,"-",$C36),IN_1C!$B$2:$T$3000,14,FALSE))</f>
        <v>0</v>
      </c>
      <c r="Q36" s="778">
        <f t="shared" si="7"/>
        <v>0</v>
      </c>
      <c r="R36" s="779">
        <f t="shared" si="7"/>
        <v>0</v>
      </c>
      <c r="S36" s="777" t="str">
        <f t="shared" si="8"/>
        <v/>
      </c>
    </row>
    <row r="37" spans="1:19" s="658" customFormat="1" ht="16.5" customHeight="1">
      <c r="A37" s="659" t="s">
        <v>1272</v>
      </c>
      <c r="B37" s="664" t="s">
        <v>1273</v>
      </c>
      <c r="C37" s="735">
        <v>1</v>
      </c>
      <c r="D37" s="2353" t="str">
        <f t="shared" si="6"/>
        <v/>
      </c>
      <c r="E37" s="851">
        <f>IF(ISERROR(VLOOKUP(CONCATENATE($B37,"-",$C37),IN_1C!$B$2:$T$3000,3,FALSE))=TRUE,"",VLOOKUP(CONCATENATE($B37,"-",$C37),IN_1C!$B$2:$T$3000,3,FALSE))</f>
        <v>0</v>
      </c>
      <c r="F37" s="852">
        <f>IF(ISERROR(VLOOKUP(CONCATENATE($B37,"-",$C37),IN_1C!$B$2:$T$3000,4,FALSE))=TRUE,"",VLOOKUP(CONCATENATE($B37,"-",$C37),IN_1C!$B$2:$T$3000,4,FALSE))</f>
        <v>0</v>
      </c>
      <c r="G37" s="851">
        <f>IF(ISERROR(VLOOKUP(CONCATENATE($B37,"-",$C37),IN_1C!$B$2:$T$3000,5,FALSE))=TRUE,"",VLOOKUP(CONCATENATE($B37,"-",$C37),IN_1C!$B$2:$T$3000,5,FALSE))</f>
        <v>0</v>
      </c>
      <c r="H37" s="852">
        <f>IF(ISERROR(VLOOKUP(CONCATENATE($B37,"-",$C37),IN_1C!$B$2:$T$3000,6,FALSE))=TRUE,"",VLOOKUP(CONCATENATE($B37,"-",$C37),IN_1C!$B$2:$T$3000,6,FALSE))</f>
        <v>0</v>
      </c>
      <c r="I37" s="851">
        <f>IF(ISERROR(VLOOKUP(CONCATENATE($B37,"-",$C37),IN_1C!$B$2:$T$3000,7,FALSE))=TRUE,"",VLOOKUP(CONCATENATE($B37,"-",$C37),IN_1C!$B$2:$T$3000,7,FALSE))</f>
        <v>0</v>
      </c>
      <c r="J37" s="852">
        <f>IF(ISERROR(VLOOKUP(CONCATENATE($B37,"-",$C37),IN_1C!$B$2:$T$3000,8,FALSE))=TRUE,"",VLOOKUP(CONCATENATE($B37,"-",$C37),IN_1C!$B$2:$T$3000,8,FALSE))</f>
        <v>0</v>
      </c>
      <c r="K37" s="851">
        <f>IF(ISERROR(VLOOKUP(CONCATENATE($B37,"-",$C37),IN_1C!$B$2:$T$3000,9,FALSE))=TRUE,"",VLOOKUP(CONCATENATE($B37,"-",$C37),IN_1C!$B$2:$T$3000,9,FALSE))</f>
        <v>0</v>
      </c>
      <c r="L37" s="852">
        <f>IF(ISERROR(VLOOKUP(CONCATENATE($B37,"-",$C37),IN_1C!$B$2:$T$3000,10,FALSE))=TRUE,"",VLOOKUP(CONCATENATE($B37,"-",$C37),IN_1C!$B$2:$T$3000,10,FALSE))</f>
        <v>0</v>
      </c>
      <c r="M37" s="851">
        <f>IF(ISERROR(VLOOKUP(CONCATENATE($B37,"-",$C37),IN_1C!$B$2:$T$3000,11,FALSE))=TRUE,"",VLOOKUP(CONCATENATE($B37,"-",$C37),IN_1C!$B$2:$T$3000,11,FALSE))</f>
        <v>0</v>
      </c>
      <c r="N37" s="852">
        <f>IF(ISERROR(VLOOKUP(CONCATENATE($B37,"-",$C37),IN_1C!$B$2:$T$3000,12,FALSE))=TRUE,"",VLOOKUP(CONCATENATE($B37,"-",$C37),IN_1C!$B$2:$T$3000,12,FALSE))</f>
        <v>0</v>
      </c>
      <c r="O37" s="851">
        <f>IF(ISERROR(VLOOKUP(CONCATENATE($B37,"-",$C37),IN_1C!$B$2:$T$3000,13,FALSE))=TRUE,"",VLOOKUP(CONCATENATE($B37,"-",$C37),IN_1C!$B$2:$T$3000,13,FALSE))</f>
        <v>0</v>
      </c>
      <c r="P37" s="852">
        <f>IF(ISERROR(VLOOKUP(CONCATENATE($B37,"-",$C37),IN_1C!$B$2:$T$3000,14,FALSE))=TRUE,"",VLOOKUP(CONCATENATE($B37,"-",$C37),IN_1C!$B$2:$T$3000,14,FALSE))</f>
        <v>0</v>
      </c>
      <c r="Q37" s="778">
        <f t="shared" si="7"/>
        <v>0</v>
      </c>
      <c r="R37" s="779">
        <f t="shared" si="7"/>
        <v>0</v>
      </c>
      <c r="S37" s="777" t="str">
        <f t="shared" si="8"/>
        <v/>
      </c>
    </row>
    <row r="38" spans="1:19" s="658" customFormat="1" ht="16.5" customHeight="1">
      <c r="A38" s="659" t="s">
        <v>1274</v>
      </c>
      <c r="B38" s="664" t="s">
        <v>1275</v>
      </c>
      <c r="C38" s="735">
        <v>1</v>
      </c>
      <c r="D38" s="2353" t="str">
        <f t="shared" si="6"/>
        <v/>
      </c>
      <c r="E38" s="851">
        <f>IF(ISERROR(VLOOKUP(CONCATENATE($B38,"-",$C38),IN_1C!$B$2:$T$3000,3,FALSE))=TRUE,"",VLOOKUP(CONCATENATE($B38,"-",$C38),IN_1C!$B$2:$T$3000,3,FALSE))</f>
        <v>0</v>
      </c>
      <c r="F38" s="852">
        <f>IF(ISERROR(VLOOKUP(CONCATENATE($B38,"-",$C38),IN_1C!$B$2:$T$3000,4,FALSE))=TRUE,"",VLOOKUP(CONCATENATE($B38,"-",$C38),IN_1C!$B$2:$T$3000,4,FALSE))</f>
        <v>0</v>
      </c>
      <c r="G38" s="851">
        <f>IF(ISERROR(VLOOKUP(CONCATENATE($B38,"-",$C38),IN_1C!$B$2:$T$3000,5,FALSE))=TRUE,"",VLOOKUP(CONCATENATE($B38,"-",$C38),IN_1C!$B$2:$T$3000,5,FALSE))</f>
        <v>0</v>
      </c>
      <c r="H38" s="852">
        <f>IF(ISERROR(VLOOKUP(CONCATENATE($B38,"-",$C38),IN_1C!$B$2:$T$3000,6,FALSE))=TRUE,"",VLOOKUP(CONCATENATE($B38,"-",$C38),IN_1C!$B$2:$T$3000,6,FALSE))</f>
        <v>0</v>
      </c>
      <c r="I38" s="851">
        <f>IF(ISERROR(VLOOKUP(CONCATENATE($B38,"-",$C38),IN_1C!$B$2:$T$3000,7,FALSE))=TRUE,"",VLOOKUP(CONCATENATE($B38,"-",$C38),IN_1C!$B$2:$T$3000,7,FALSE))</f>
        <v>0</v>
      </c>
      <c r="J38" s="852">
        <f>IF(ISERROR(VLOOKUP(CONCATENATE($B38,"-",$C38),IN_1C!$B$2:$T$3000,8,FALSE))=TRUE,"",VLOOKUP(CONCATENATE($B38,"-",$C38),IN_1C!$B$2:$T$3000,8,FALSE))</f>
        <v>0</v>
      </c>
      <c r="K38" s="851">
        <f>IF(ISERROR(VLOOKUP(CONCATENATE($B38,"-",$C38),IN_1C!$B$2:$T$3000,9,FALSE))=TRUE,"",VLOOKUP(CONCATENATE($B38,"-",$C38),IN_1C!$B$2:$T$3000,9,FALSE))</f>
        <v>0</v>
      </c>
      <c r="L38" s="852">
        <f>IF(ISERROR(VLOOKUP(CONCATENATE($B38,"-",$C38),IN_1C!$B$2:$T$3000,10,FALSE))=TRUE,"",VLOOKUP(CONCATENATE($B38,"-",$C38),IN_1C!$B$2:$T$3000,10,FALSE))</f>
        <v>0</v>
      </c>
      <c r="M38" s="851">
        <f>IF(ISERROR(VLOOKUP(CONCATENATE($B38,"-",$C38),IN_1C!$B$2:$T$3000,11,FALSE))=TRUE,"",VLOOKUP(CONCATENATE($B38,"-",$C38),IN_1C!$B$2:$T$3000,11,FALSE))</f>
        <v>0</v>
      </c>
      <c r="N38" s="852">
        <f>IF(ISERROR(VLOOKUP(CONCATENATE($B38,"-",$C38),IN_1C!$B$2:$T$3000,12,FALSE))=TRUE,"",VLOOKUP(CONCATENATE($B38,"-",$C38),IN_1C!$B$2:$T$3000,12,FALSE))</f>
        <v>0</v>
      </c>
      <c r="O38" s="851">
        <f>IF(ISERROR(VLOOKUP(CONCATENATE($B38,"-",$C38),IN_1C!$B$2:$T$3000,13,FALSE))=TRUE,"",VLOOKUP(CONCATENATE($B38,"-",$C38),IN_1C!$B$2:$T$3000,13,FALSE))</f>
        <v>0</v>
      </c>
      <c r="P38" s="852">
        <f>IF(ISERROR(VLOOKUP(CONCATENATE($B38,"-",$C38),IN_1C!$B$2:$T$3000,14,FALSE))=TRUE,"",VLOOKUP(CONCATENATE($B38,"-",$C38),IN_1C!$B$2:$T$3000,14,FALSE))</f>
        <v>0</v>
      </c>
      <c r="Q38" s="778">
        <f t="shared" si="7"/>
        <v>0</v>
      </c>
      <c r="R38" s="779">
        <f t="shared" si="7"/>
        <v>0</v>
      </c>
      <c r="S38" s="777" t="str">
        <f t="shared" si="8"/>
        <v/>
      </c>
    </row>
    <row r="39" spans="1:19" s="658" customFormat="1" ht="16.5" customHeight="1">
      <c r="A39" s="659" t="s">
        <v>1276</v>
      </c>
      <c r="B39" s="664" t="s">
        <v>1277</v>
      </c>
      <c r="C39" s="735">
        <v>1</v>
      </c>
      <c r="D39" s="2353" t="str">
        <f t="shared" si="6"/>
        <v/>
      </c>
      <c r="E39" s="851">
        <f>IF(ISERROR(VLOOKUP(CONCATENATE($B39,"-",$C39),IN_1C!$B$2:$T$3000,3,FALSE))=TRUE,"",VLOOKUP(CONCATENATE($B39,"-",$C39),IN_1C!$B$2:$T$3000,3,FALSE))</f>
        <v>0</v>
      </c>
      <c r="F39" s="852">
        <f>IF(ISERROR(VLOOKUP(CONCATENATE($B39,"-",$C39),IN_1C!$B$2:$T$3000,4,FALSE))=TRUE,"",VLOOKUP(CONCATENATE($B39,"-",$C39),IN_1C!$B$2:$T$3000,4,FALSE))</f>
        <v>0</v>
      </c>
      <c r="G39" s="851">
        <f>IF(ISERROR(VLOOKUP(CONCATENATE($B39,"-",$C39),IN_1C!$B$2:$T$3000,5,FALSE))=TRUE,"",VLOOKUP(CONCATENATE($B39,"-",$C39),IN_1C!$B$2:$T$3000,5,FALSE))</f>
        <v>0</v>
      </c>
      <c r="H39" s="852">
        <f>IF(ISERROR(VLOOKUP(CONCATENATE($B39,"-",$C39),IN_1C!$B$2:$T$3000,6,FALSE))=TRUE,"",VLOOKUP(CONCATENATE($B39,"-",$C39),IN_1C!$B$2:$T$3000,6,FALSE))</f>
        <v>0</v>
      </c>
      <c r="I39" s="851">
        <f>IF(ISERROR(VLOOKUP(CONCATENATE($B39,"-",$C39),IN_1C!$B$2:$T$3000,7,FALSE))=TRUE,"",VLOOKUP(CONCATENATE($B39,"-",$C39),IN_1C!$B$2:$T$3000,7,FALSE))</f>
        <v>0</v>
      </c>
      <c r="J39" s="852">
        <f>IF(ISERROR(VLOOKUP(CONCATENATE($B39,"-",$C39),IN_1C!$B$2:$T$3000,8,FALSE))=TRUE,"",VLOOKUP(CONCATENATE($B39,"-",$C39),IN_1C!$B$2:$T$3000,8,FALSE))</f>
        <v>0</v>
      </c>
      <c r="K39" s="851">
        <f>IF(ISERROR(VLOOKUP(CONCATENATE($B39,"-",$C39),IN_1C!$B$2:$T$3000,9,FALSE))=TRUE,"",VLOOKUP(CONCATENATE($B39,"-",$C39),IN_1C!$B$2:$T$3000,9,FALSE))</f>
        <v>0</v>
      </c>
      <c r="L39" s="852">
        <f>IF(ISERROR(VLOOKUP(CONCATENATE($B39,"-",$C39),IN_1C!$B$2:$T$3000,10,FALSE))=TRUE,"",VLOOKUP(CONCATENATE($B39,"-",$C39),IN_1C!$B$2:$T$3000,10,FALSE))</f>
        <v>0</v>
      </c>
      <c r="M39" s="851">
        <f>IF(ISERROR(VLOOKUP(CONCATENATE($B39,"-",$C39),IN_1C!$B$2:$T$3000,11,FALSE))=TRUE,"",VLOOKUP(CONCATENATE($B39,"-",$C39),IN_1C!$B$2:$T$3000,11,FALSE))</f>
        <v>0</v>
      </c>
      <c r="N39" s="852">
        <f>IF(ISERROR(VLOOKUP(CONCATENATE($B39,"-",$C39),IN_1C!$B$2:$T$3000,12,FALSE))=TRUE,"",VLOOKUP(CONCATENATE($B39,"-",$C39),IN_1C!$B$2:$T$3000,12,FALSE))</f>
        <v>0</v>
      </c>
      <c r="O39" s="851">
        <f>IF(ISERROR(VLOOKUP(CONCATENATE($B39,"-",$C39),IN_1C!$B$2:$T$3000,13,FALSE))=TRUE,"",VLOOKUP(CONCATENATE($B39,"-",$C39),IN_1C!$B$2:$T$3000,13,FALSE))</f>
        <v>0</v>
      </c>
      <c r="P39" s="852">
        <f>IF(ISERROR(VLOOKUP(CONCATENATE($B39,"-",$C39),IN_1C!$B$2:$T$3000,14,FALSE))=TRUE,"",VLOOKUP(CONCATENATE($B39,"-",$C39),IN_1C!$B$2:$T$3000,14,FALSE))</f>
        <v>0</v>
      </c>
      <c r="Q39" s="778">
        <f t="shared" si="7"/>
        <v>0</v>
      </c>
      <c r="R39" s="779">
        <f t="shared" si="7"/>
        <v>0</v>
      </c>
      <c r="S39" s="777" t="str">
        <f t="shared" si="8"/>
        <v/>
      </c>
    </row>
    <row r="40" spans="1:19" s="658" customFormat="1" ht="16.5" customHeight="1">
      <c r="A40" s="659" t="s">
        <v>1278</v>
      </c>
      <c r="B40" s="664" t="s">
        <v>1279</v>
      </c>
      <c r="C40" s="735">
        <v>1</v>
      </c>
      <c r="D40" s="2353" t="str">
        <f t="shared" si="6"/>
        <v/>
      </c>
      <c r="E40" s="851">
        <f>IF(ISERROR(VLOOKUP(CONCATENATE($B40,"-",$C40),IN_1C!$B$2:$T$3000,3,FALSE))=TRUE,"",VLOOKUP(CONCATENATE($B40,"-",$C40),IN_1C!$B$2:$T$3000,3,FALSE))</f>
        <v>0</v>
      </c>
      <c r="F40" s="852">
        <f>IF(ISERROR(VLOOKUP(CONCATENATE($B40,"-",$C40),IN_1C!$B$2:$T$3000,4,FALSE))=TRUE,"",VLOOKUP(CONCATENATE($B40,"-",$C40),IN_1C!$B$2:$T$3000,4,FALSE))</f>
        <v>0</v>
      </c>
      <c r="G40" s="851">
        <f>IF(ISERROR(VLOOKUP(CONCATENATE($B40,"-",$C40),IN_1C!$B$2:$T$3000,5,FALSE))=TRUE,"",VLOOKUP(CONCATENATE($B40,"-",$C40),IN_1C!$B$2:$T$3000,5,FALSE))</f>
        <v>0</v>
      </c>
      <c r="H40" s="852">
        <f>IF(ISERROR(VLOOKUP(CONCATENATE($B40,"-",$C40),IN_1C!$B$2:$T$3000,6,FALSE))=TRUE,"",VLOOKUP(CONCATENATE($B40,"-",$C40),IN_1C!$B$2:$T$3000,6,FALSE))</f>
        <v>0</v>
      </c>
      <c r="I40" s="851">
        <f>IF(ISERROR(VLOOKUP(CONCATENATE($B40,"-",$C40),IN_1C!$B$2:$T$3000,7,FALSE))=TRUE,"",VLOOKUP(CONCATENATE($B40,"-",$C40),IN_1C!$B$2:$T$3000,7,FALSE))</f>
        <v>0</v>
      </c>
      <c r="J40" s="852">
        <f>IF(ISERROR(VLOOKUP(CONCATENATE($B40,"-",$C40),IN_1C!$B$2:$T$3000,8,FALSE))=TRUE,"",VLOOKUP(CONCATENATE($B40,"-",$C40),IN_1C!$B$2:$T$3000,8,FALSE))</f>
        <v>0</v>
      </c>
      <c r="K40" s="851">
        <f>IF(ISERROR(VLOOKUP(CONCATENATE($B40,"-",$C40),IN_1C!$B$2:$T$3000,9,FALSE))=TRUE,"",VLOOKUP(CONCATENATE($B40,"-",$C40),IN_1C!$B$2:$T$3000,9,FALSE))</f>
        <v>0</v>
      </c>
      <c r="L40" s="852">
        <f>IF(ISERROR(VLOOKUP(CONCATENATE($B40,"-",$C40),IN_1C!$B$2:$T$3000,10,FALSE))=TRUE,"",VLOOKUP(CONCATENATE($B40,"-",$C40),IN_1C!$B$2:$T$3000,10,FALSE))</f>
        <v>0</v>
      </c>
      <c r="M40" s="851">
        <f>IF(ISERROR(VLOOKUP(CONCATENATE($B40,"-",$C40),IN_1C!$B$2:$T$3000,11,FALSE))=TRUE,"",VLOOKUP(CONCATENATE($B40,"-",$C40),IN_1C!$B$2:$T$3000,11,FALSE))</f>
        <v>0</v>
      </c>
      <c r="N40" s="852">
        <f>IF(ISERROR(VLOOKUP(CONCATENATE($B40,"-",$C40),IN_1C!$B$2:$T$3000,12,FALSE))=TRUE,"",VLOOKUP(CONCATENATE($B40,"-",$C40),IN_1C!$B$2:$T$3000,12,FALSE))</f>
        <v>0</v>
      </c>
      <c r="O40" s="851">
        <f>IF(ISERROR(VLOOKUP(CONCATENATE($B40,"-",$C40),IN_1C!$B$2:$T$3000,13,FALSE))=TRUE,"",VLOOKUP(CONCATENATE($B40,"-",$C40),IN_1C!$B$2:$T$3000,13,FALSE))</f>
        <v>0</v>
      </c>
      <c r="P40" s="852">
        <f>IF(ISERROR(VLOOKUP(CONCATENATE($B40,"-",$C40),IN_1C!$B$2:$T$3000,14,FALSE))=TRUE,"",VLOOKUP(CONCATENATE($B40,"-",$C40),IN_1C!$B$2:$T$3000,14,FALSE))</f>
        <v>0</v>
      </c>
      <c r="Q40" s="778">
        <f t="shared" si="7"/>
        <v>0</v>
      </c>
      <c r="R40" s="779">
        <f t="shared" si="7"/>
        <v>0</v>
      </c>
      <c r="S40" s="777" t="str">
        <f t="shared" si="8"/>
        <v/>
      </c>
    </row>
    <row r="41" spans="1:19" s="658" customFormat="1" ht="16.5" customHeight="1">
      <c r="A41" s="659" t="s">
        <v>1280</v>
      </c>
      <c r="B41" s="664" t="s">
        <v>1281</v>
      </c>
      <c r="C41" s="735">
        <v>1</v>
      </c>
      <c r="D41" s="2353" t="str">
        <f t="shared" si="6"/>
        <v/>
      </c>
      <c r="E41" s="851">
        <f>IF(ISERROR(VLOOKUP(CONCATENATE($B41,"-",$C41),IN_1C!$B$2:$T$3000,3,FALSE))=TRUE,"",VLOOKUP(CONCATENATE($B41,"-",$C41),IN_1C!$B$2:$T$3000,3,FALSE))</f>
        <v>0</v>
      </c>
      <c r="F41" s="852">
        <f>IF(ISERROR(VLOOKUP(CONCATENATE($B41,"-",$C41),IN_1C!$B$2:$T$3000,4,FALSE))=TRUE,"",VLOOKUP(CONCATENATE($B41,"-",$C41),IN_1C!$B$2:$T$3000,4,FALSE))</f>
        <v>0</v>
      </c>
      <c r="G41" s="851">
        <f>IF(ISERROR(VLOOKUP(CONCATENATE($B41,"-",$C41),IN_1C!$B$2:$T$3000,5,FALSE))=TRUE,"",VLOOKUP(CONCATENATE($B41,"-",$C41),IN_1C!$B$2:$T$3000,5,FALSE))</f>
        <v>0</v>
      </c>
      <c r="H41" s="852">
        <f>IF(ISERROR(VLOOKUP(CONCATENATE($B41,"-",$C41),IN_1C!$B$2:$T$3000,6,FALSE))=TRUE,"",VLOOKUP(CONCATENATE($B41,"-",$C41),IN_1C!$B$2:$T$3000,6,FALSE))</f>
        <v>0</v>
      </c>
      <c r="I41" s="851">
        <f>IF(ISERROR(VLOOKUP(CONCATENATE($B41,"-",$C41),IN_1C!$B$2:$T$3000,7,FALSE))=TRUE,"",VLOOKUP(CONCATENATE($B41,"-",$C41),IN_1C!$B$2:$T$3000,7,FALSE))</f>
        <v>0</v>
      </c>
      <c r="J41" s="852">
        <f>IF(ISERROR(VLOOKUP(CONCATENATE($B41,"-",$C41),IN_1C!$B$2:$T$3000,8,FALSE))=TRUE,"",VLOOKUP(CONCATENATE($B41,"-",$C41),IN_1C!$B$2:$T$3000,8,FALSE))</f>
        <v>0</v>
      </c>
      <c r="K41" s="851">
        <f>IF(ISERROR(VLOOKUP(CONCATENATE($B41,"-",$C41),IN_1C!$B$2:$T$3000,9,FALSE))=TRUE,"",VLOOKUP(CONCATENATE($B41,"-",$C41),IN_1C!$B$2:$T$3000,9,FALSE))</f>
        <v>0</v>
      </c>
      <c r="L41" s="852">
        <f>IF(ISERROR(VLOOKUP(CONCATENATE($B41,"-",$C41),IN_1C!$B$2:$T$3000,10,FALSE))=TRUE,"",VLOOKUP(CONCATENATE($B41,"-",$C41),IN_1C!$B$2:$T$3000,10,FALSE))</f>
        <v>0</v>
      </c>
      <c r="M41" s="851">
        <f>IF(ISERROR(VLOOKUP(CONCATENATE($B41,"-",$C41),IN_1C!$B$2:$T$3000,11,FALSE))=TRUE,"",VLOOKUP(CONCATENATE($B41,"-",$C41),IN_1C!$B$2:$T$3000,11,FALSE))</f>
        <v>0</v>
      </c>
      <c r="N41" s="852">
        <f>IF(ISERROR(VLOOKUP(CONCATENATE($B41,"-",$C41),IN_1C!$B$2:$T$3000,12,FALSE))=TRUE,"",VLOOKUP(CONCATENATE($B41,"-",$C41),IN_1C!$B$2:$T$3000,12,FALSE))</f>
        <v>0</v>
      </c>
      <c r="O41" s="851">
        <f>IF(ISERROR(VLOOKUP(CONCATENATE($B41,"-",$C41),IN_1C!$B$2:$T$3000,13,FALSE))=TRUE,"",VLOOKUP(CONCATENATE($B41,"-",$C41),IN_1C!$B$2:$T$3000,13,FALSE))</f>
        <v>0</v>
      </c>
      <c r="P41" s="852">
        <f>IF(ISERROR(VLOOKUP(CONCATENATE($B41,"-",$C41),IN_1C!$B$2:$T$3000,14,FALSE))=TRUE,"",VLOOKUP(CONCATENATE($B41,"-",$C41),IN_1C!$B$2:$T$3000,14,FALSE))</f>
        <v>0</v>
      </c>
      <c r="Q41" s="778">
        <f t="shared" si="7"/>
        <v>0</v>
      </c>
      <c r="R41" s="779">
        <f t="shared" si="7"/>
        <v>0</v>
      </c>
      <c r="S41" s="777" t="str">
        <f t="shared" si="8"/>
        <v/>
      </c>
    </row>
    <row r="42" spans="1:19" s="658" customFormat="1" ht="16.5" customHeight="1">
      <c r="A42" s="659" t="s">
        <v>1282</v>
      </c>
      <c r="B42" s="664" t="s">
        <v>1283</v>
      </c>
      <c r="C42" s="735">
        <v>1</v>
      </c>
      <c r="D42" s="2353" t="str">
        <f t="shared" si="6"/>
        <v/>
      </c>
      <c r="E42" s="851">
        <f>IF(ISERROR(VLOOKUP(CONCATENATE($B42,"-",$C42),IN_1C!$B$2:$T$3000,3,FALSE))=TRUE,"",VLOOKUP(CONCATENATE($B42,"-",$C42),IN_1C!$B$2:$T$3000,3,FALSE))</f>
        <v>0</v>
      </c>
      <c r="F42" s="852">
        <f>IF(ISERROR(VLOOKUP(CONCATENATE($B42,"-",$C42),IN_1C!$B$2:$T$3000,4,FALSE))=TRUE,"",VLOOKUP(CONCATENATE($B42,"-",$C42),IN_1C!$B$2:$T$3000,4,FALSE))</f>
        <v>0</v>
      </c>
      <c r="G42" s="851">
        <f>IF(ISERROR(VLOOKUP(CONCATENATE($B42,"-",$C42),IN_1C!$B$2:$T$3000,5,FALSE))=TRUE,"",VLOOKUP(CONCATENATE($B42,"-",$C42),IN_1C!$B$2:$T$3000,5,FALSE))</f>
        <v>0</v>
      </c>
      <c r="H42" s="852">
        <f>IF(ISERROR(VLOOKUP(CONCATENATE($B42,"-",$C42),IN_1C!$B$2:$T$3000,6,FALSE))=TRUE,"",VLOOKUP(CONCATENATE($B42,"-",$C42),IN_1C!$B$2:$T$3000,6,FALSE))</f>
        <v>0</v>
      </c>
      <c r="I42" s="851">
        <f>IF(ISERROR(VLOOKUP(CONCATENATE($B42,"-",$C42),IN_1C!$B$2:$T$3000,7,FALSE))=TRUE,"",VLOOKUP(CONCATENATE($B42,"-",$C42),IN_1C!$B$2:$T$3000,7,FALSE))</f>
        <v>0</v>
      </c>
      <c r="J42" s="852">
        <f>IF(ISERROR(VLOOKUP(CONCATENATE($B42,"-",$C42),IN_1C!$B$2:$T$3000,8,FALSE))=TRUE,"",VLOOKUP(CONCATENATE($B42,"-",$C42),IN_1C!$B$2:$T$3000,8,FALSE))</f>
        <v>0</v>
      </c>
      <c r="K42" s="851">
        <f>IF(ISERROR(VLOOKUP(CONCATENATE($B42,"-",$C42),IN_1C!$B$2:$T$3000,9,FALSE))=TRUE,"",VLOOKUP(CONCATENATE($B42,"-",$C42),IN_1C!$B$2:$T$3000,9,FALSE))</f>
        <v>0</v>
      </c>
      <c r="L42" s="852">
        <f>IF(ISERROR(VLOOKUP(CONCATENATE($B42,"-",$C42),IN_1C!$B$2:$T$3000,10,FALSE))=TRUE,"",VLOOKUP(CONCATENATE($B42,"-",$C42),IN_1C!$B$2:$T$3000,10,FALSE))</f>
        <v>0</v>
      </c>
      <c r="M42" s="851">
        <f>IF(ISERROR(VLOOKUP(CONCATENATE($B42,"-",$C42),IN_1C!$B$2:$T$3000,11,FALSE))=TRUE,"",VLOOKUP(CONCATENATE($B42,"-",$C42),IN_1C!$B$2:$T$3000,11,FALSE))</f>
        <v>0</v>
      </c>
      <c r="N42" s="852">
        <f>IF(ISERROR(VLOOKUP(CONCATENATE($B42,"-",$C42),IN_1C!$B$2:$T$3000,12,FALSE))=TRUE,"",VLOOKUP(CONCATENATE($B42,"-",$C42),IN_1C!$B$2:$T$3000,12,FALSE))</f>
        <v>0</v>
      </c>
      <c r="O42" s="851">
        <f>IF(ISERROR(VLOOKUP(CONCATENATE($B42,"-",$C42),IN_1C!$B$2:$T$3000,13,FALSE))=TRUE,"",VLOOKUP(CONCATENATE($B42,"-",$C42),IN_1C!$B$2:$T$3000,13,FALSE))</f>
        <v>0</v>
      </c>
      <c r="P42" s="852">
        <f>IF(ISERROR(VLOOKUP(CONCATENATE($B42,"-",$C42),IN_1C!$B$2:$T$3000,14,FALSE))=TRUE,"",VLOOKUP(CONCATENATE($B42,"-",$C42),IN_1C!$B$2:$T$3000,14,FALSE))</f>
        <v>0</v>
      </c>
      <c r="Q42" s="778">
        <f t="shared" si="7"/>
        <v>0</v>
      </c>
      <c r="R42" s="779">
        <f t="shared" si="7"/>
        <v>0</v>
      </c>
      <c r="S42" s="777" t="str">
        <f t="shared" si="8"/>
        <v/>
      </c>
    </row>
    <row r="43" spans="1:19" s="658" customFormat="1" ht="16.5" customHeight="1">
      <c r="A43" s="659" t="s">
        <v>1284</v>
      </c>
      <c r="B43" s="664" t="s">
        <v>1285</v>
      </c>
      <c r="C43" s="735">
        <v>1</v>
      </c>
      <c r="D43" s="2353" t="str">
        <f t="shared" si="6"/>
        <v/>
      </c>
      <c r="E43" s="851">
        <f>IF(ISERROR(VLOOKUP(CONCATENATE($B43,"-",$C43),IN_1C!$B$2:$T$3000,3,FALSE))=TRUE,"",VLOOKUP(CONCATENATE($B43,"-",$C43),IN_1C!$B$2:$T$3000,3,FALSE))</f>
        <v>0</v>
      </c>
      <c r="F43" s="852">
        <f>IF(ISERROR(VLOOKUP(CONCATENATE($B43,"-",$C43),IN_1C!$B$2:$T$3000,4,FALSE))=TRUE,"",VLOOKUP(CONCATENATE($B43,"-",$C43),IN_1C!$B$2:$T$3000,4,FALSE))</f>
        <v>0</v>
      </c>
      <c r="G43" s="851">
        <f>IF(ISERROR(VLOOKUP(CONCATENATE($B43,"-",$C43),IN_1C!$B$2:$T$3000,5,FALSE))=TRUE,"",VLOOKUP(CONCATENATE($B43,"-",$C43),IN_1C!$B$2:$T$3000,5,FALSE))</f>
        <v>0</v>
      </c>
      <c r="H43" s="852">
        <f>IF(ISERROR(VLOOKUP(CONCATENATE($B43,"-",$C43),IN_1C!$B$2:$T$3000,6,FALSE))=TRUE,"",VLOOKUP(CONCATENATE($B43,"-",$C43),IN_1C!$B$2:$T$3000,6,FALSE))</f>
        <v>0</v>
      </c>
      <c r="I43" s="851">
        <f>IF(ISERROR(VLOOKUP(CONCATENATE($B43,"-",$C43),IN_1C!$B$2:$T$3000,7,FALSE))=TRUE,"",VLOOKUP(CONCATENATE($B43,"-",$C43),IN_1C!$B$2:$T$3000,7,FALSE))</f>
        <v>0</v>
      </c>
      <c r="J43" s="852">
        <f>IF(ISERROR(VLOOKUP(CONCATENATE($B43,"-",$C43),IN_1C!$B$2:$T$3000,8,FALSE))=TRUE,"",VLOOKUP(CONCATENATE($B43,"-",$C43),IN_1C!$B$2:$T$3000,8,FALSE))</f>
        <v>0</v>
      </c>
      <c r="K43" s="851">
        <f>IF(ISERROR(VLOOKUP(CONCATENATE($B43,"-",$C43),IN_1C!$B$2:$T$3000,9,FALSE))=TRUE,"",VLOOKUP(CONCATENATE($B43,"-",$C43),IN_1C!$B$2:$T$3000,9,FALSE))</f>
        <v>0</v>
      </c>
      <c r="L43" s="852">
        <f>IF(ISERROR(VLOOKUP(CONCATENATE($B43,"-",$C43),IN_1C!$B$2:$T$3000,10,FALSE))=TRUE,"",VLOOKUP(CONCATENATE($B43,"-",$C43),IN_1C!$B$2:$T$3000,10,FALSE))</f>
        <v>0</v>
      </c>
      <c r="M43" s="851">
        <f>IF(ISERROR(VLOOKUP(CONCATENATE($B43,"-",$C43),IN_1C!$B$2:$T$3000,11,FALSE))=TRUE,"",VLOOKUP(CONCATENATE($B43,"-",$C43),IN_1C!$B$2:$T$3000,11,FALSE))</f>
        <v>0</v>
      </c>
      <c r="N43" s="852">
        <f>IF(ISERROR(VLOOKUP(CONCATENATE($B43,"-",$C43),IN_1C!$B$2:$T$3000,12,FALSE))=TRUE,"",VLOOKUP(CONCATENATE($B43,"-",$C43),IN_1C!$B$2:$T$3000,12,FALSE))</f>
        <v>0</v>
      </c>
      <c r="O43" s="851">
        <f>IF(ISERROR(VLOOKUP(CONCATENATE($B43,"-",$C43),IN_1C!$B$2:$T$3000,13,FALSE))=TRUE,"",VLOOKUP(CONCATENATE($B43,"-",$C43),IN_1C!$B$2:$T$3000,13,FALSE))</f>
        <v>0</v>
      </c>
      <c r="P43" s="852">
        <f>IF(ISERROR(VLOOKUP(CONCATENATE($B43,"-",$C43),IN_1C!$B$2:$T$3000,14,FALSE))=TRUE,"",VLOOKUP(CONCATENATE($B43,"-",$C43),IN_1C!$B$2:$T$3000,14,FALSE))</f>
        <v>0</v>
      </c>
      <c r="Q43" s="778">
        <f t="shared" si="7"/>
        <v>0</v>
      </c>
      <c r="R43" s="779">
        <f t="shared" si="7"/>
        <v>0</v>
      </c>
      <c r="S43" s="777" t="str">
        <f t="shared" si="8"/>
        <v/>
      </c>
    </row>
    <row r="44" spans="1:19" s="658" customFormat="1" ht="16.5" customHeight="1" thickBot="1">
      <c r="A44" s="678" t="s">
        <v>1286</v>
      </c>
      <c r="B44" s="680" t="s">
        <v>1287</v>
      </c>
      <c r="C44" s="735">
        <v>1</v>
      </c>
      <c r="D44" s="2353" t="str">
        <f t="shared" si="6"/>
        <v/>
      </c>
      <c r="E44" s="854">
        <f>IF(ISERROR(VLOOKUP(CONCATENATE($B44,"-",$C44),IN_1C!$B$2:$T$3000,3,FALSE))=TRUE,"",VLOOKUP(CONCATENATE($B44,"-",$C44),IN_1C!$B$2:$T$3000,3,FALSE))</f>
        <v>0</v>
      </c>
      <c r="F44" s="855">
        <f>IF(ISERROR(VLOOKUP(CONCATENATE($B44,"-",$C44),IN_1C!$B$2:$T$3000,4,FALSE))=TRUE,"",VLOOKUP(CONCATENATE($B44,"-",$C44),IN_1C!$B$2:$T$3000,4,FALSE))</f>
        <v>0</v>
      </c>
      <c r="G44" s="854">
        <f>IF(ISERROR(VLOOKUP(CONCATENATE($B44,"-",$C44),IN_1C!$B$2:$T$3000,5,FALSE))=TRUE,"",VLOOKUP(CONCATENATE($B44,"-",$C44),IN_1C!$B$2:$T$3000,5,FALSE))</f>
        <v>0</v>
      </c>
      <c r="H44" s="855">
        <f>IF(ISERROR(VLOOKUP(CONCATENATE($B44,"-",$C44),IN_1C!$B$2:$T$3000,6,FALSE))=TRUE,"",VLOOKUP(CONCATENATE($B44,"-",$C44),IN_1C!$B$2:$T$3000,6,FALSE))</f>
        <v>0</v>
      </c>
      <c r="I44" s="854">
        <f>IF(ISERROR(VLOOKUP(CONCATENATE($B44,"-",$C44),IN_1C!$B$2:$T$3000,7,FALSE))=TRUE,"",VLOOKUP(CONCATENATE($B44,"-",$C44),IN_1C!$B$2:$T$3000,7,FALSE))</f>
        <v>0</v>
      </c>
      <c r="J44" s="855">
        <f>IF(ISERROR(VLOOKUP(CONCATENATE($B44,"-",$C44),IN_1C!$B$2:$T$3000,8,FALSE))=TRUE,"",VLOOKUP(CONCATENATE($B44,"-",$C44),IN_1C!$B$2:$T$3000,8,FALSE))</f>
        <v>0</v>
      </c>
      <c r="K44" s="854">
        <f>IF(ISERROR(VLOOKUP(CONCATENATE($B44,"-",$C44),IN_1C!$B$2:$T$3000,9,FALSE))=TRUE,"",VLOOKUP(CONCATENATE($B44,"-",$C44),IN_1C!$B$2:$T$3000,9,FALSE))</f>
        <v>0</v>
      </c>
      <c r="L44" s="855">
        <f>IF(ISERROR(VLOOKUP(CONCATENATE($B44,"-",$C44),IN_1C!$B$2:$T$3000,10,FALSE))=TRUE,"",VLOOKUP(CONCATENATE($B44,"-",$C44),IN_1C!$B$2:$T$3000,10,FALSE))</f>
        <v>0</v>
      </c>
      <c r="M44" s="854">
        <f>IF(ISERROR(VLOOKUP(CONCATENATE($B44,"-",$C44),IN_1C!$B$2:$T$3000,11,FALSE))=TRUE,"",VLOOKUP(CONCATENATE($B44,"-",$C44),IN_1C!$B$2:$T$3000,11,FALSE))</f>
        <v>0</v>
      </c>
      <c r="N44" s="855">
        <f>IF(ISERROR(VLOOKUP(CONCATENATE($B44,"-",$C44),IN_1C!$B$2:$T$3000,12,FALSE))=TRUE,"",VLOOKUP(CONCATENATE($B44,"-",$C44),IN_1C!$B$2:$T$3000,12,FALSE))</f>
        <v>0</v>
      </c>
      <c r="O44" s="854">
        <f>IF(ISERROR(VLOOKUP(CONCATENATE($B44,"-",$C44),IN_1C!$B$2:$T$3000,13,FALSE))=TRUE,"",VLOOKUP(CONCATENATE($B44,"-",$C44),IN_1C!$B$2:$T$3000,13,FALSE))</f>
        <v>0</v>
      </c>
      <c r="P44" s="855">
        <f>IF(ISERROR(VLOOKUP(CONCATENATE($B44,"-",$C44),IN_1C!$B$2:$T$3000,14,FALSE))=TRUE,"",VLOOKUP(CONCATENATE($B44,"-",$C44),IN_1C!$B$2:$T$3000,14,FALSE))</f>
        <v>0</v>
      </c>
      <c r="Q44" s="781">
        <f t="shared" si="7"/>
        <v>0</v>
      </c>
      <c r="R44" s="782">
        <f t="shared" si="7"/>
        <v>0</v>
      </c>
      <c r="S44" s="777" t="str">
        <f t="shared" si="8"/>
        <v/>
      </c>
    </row>
    <row r="45" spans="1:19" s="658" customFormat="1" ht="16.5" customHeight="1" thickBot="1">
      <c r="A45" s="681" t="s">
        <v>1288</v>
      </c>
      <c r="B45" s="788"/>
      <c r="C45" s="737"/>
      <c r="D45" s="1580"/>
      <c r="E45" s="859" t="str">
        <f>IF(ISERROR(VLOOKUP(CONCATENATE($B45,"-",$C45),IN_1C!$B$2:$T$3000,3,FALSE))=TRUE,"",VLOOKUP(CONCATENATE($B45,"-",$C45),IN_1C!$B$2:$T$3000,3,FALSE))</f>
        <v/>
      </c>
      <c r="F45" s="860"/>
      <c r="G45" s="860"/>
      <c r="H45" s="860"/>
      <c r="I45" s="860"/>
      <c r="J45" s="860"/>
      <c r="K45" s="860"/>
      <c r="L45" s="860"/>
      <c r="M45" s="860"/>
      <c r="N45" s="860"/>
      <c r="O45" s="860"/>
      <c r="P45" s="860"/>
      <c r="Q45" s="789"/>
      <c r="R45" s="790"/>
    </row>
    <row r="46" spans="1:19" s="658" customFormat="1" ht="16.5" customHeight="1">
      <c r="A46" s="653" t="s">
        <v>1289</v>
      </c>
      <c r="B46" s="654" t="s">
        <v>1290</v>
      </c>
      <c r="C46" s="735">
        <v>1</v>
      </c>
      <c r="D46" s="2353" t="str">
        <f t="shared" ref="D46:D51" si="9">CONCATENATE($D$13)</f>
        <v/>
      </c>
      <c r="E46" s="848">
        <f>IF(ISERROR(VLOOKUP(CONCATENATE($B46,"-",$C46),IN_1C!$B$2:$T$3000,3,FALSE))=TRUE,"",VLOOKUP(CONCATENATE($B46,"-",$C46),IN_1C!$B$2:$T$3000,3,FALSE))</f>
        <v>0</v>
      </c>
      <c r="F46" s="849">
        <f>IF(ISERROR(VLOOKUP(CONCATENATE($B46,"-",$C46),IN_1C!$B$2:$T$3000,4,FALSE))=TRUE,"",VLOOKUP(CONCATENATE($B46,"-",$C46),IN_1C!$B$2:$T$3000,4,FALSE))</f>
        <v>0</v>
      </c>
      <c r="G46" s="848">
        <f>IF(ISERROR(VLOOKUP(CONCATENATE($B46,"-",$C46),IN_1C!$B$2:$T$3000,5,FALSE))=TRUE,"",VLOOKUP(CONCATENATE($B46,"-",$C46),IN_1C!$B$2:$T$3000,5,FALSE))</f>
        <v>0</v>
      </c>
      <c r="H46" s="849">
        <f>IF(ISERROR(VLOOKUP(CONCATENATE($B46,"-",$C46),IN_1C!$B$2:$T$3000,6,FALSE))=TRUE,"",VLOOKUP(CONCATENATE($B46,"-",$C46),IN_1C!$B$2:$T$3000,6,FALSE))</f>
        <v>0</v>
      </c>
      <c r="I46" s="848">
        <f>IF(ISERROR(VLOOKUP(CONCATENATE($B46,"-",$C46),IN_1C!$B$2:$T$3000,7,FALSE))=TRUE,"",VLOOKUP(CONCATENATE($B46,"-",$C46),IN_1C!$B$2:$T$3000,7,FALSE))</f>
        <v>0</v>
      </c>
      <c r="J46" s="849">
        <f>IF(ISERROR(VLOOKUP(CONCATENATE($B46,"-",$C46),IN_1C!$B$2:$T$3000,8,FALSE))=TRUE,"",VLOOKUP(CONCATENATE($B46,"-",$C46),IN_1C!$B$2:$T$3000,8,FALSE))</f>
        <v>0</v>
      </c>
      <c r="K46" s="848">
        <f>IF(ISERROR(VLOOKUP(CONCATENATE($B46,"-",$C46),IN_1C!$B$2:$T$3000,9,FALSE))=TRUE,"",VLOOKUP(CONCATENATE($B46,"-",$C46),IN_1C!$B$2:$T$3000,9,FALSE))</f>
        <v>0</v>
      </c>
      <c r="L46" s="849">
        <f>IF(ISERROR(VLOOKUP(CONCATENATE($B46,"-",$C46),IN_1C!$B$2:$T$3000,10,FALSE))=TRUE,"",VLOOKUP(CONCATENATE($B46,"-",$C46),IN_1C!$B$2:$T$3000,10,FALSE))</f>
        <v>0</v>
      </c>
      <c r="M46" s="848">
        <f>IF(ISERROR(VLOOKUP(CONCATENATE($B46,"-",$C46),IN_1C!$B$2:$T$3000,11,FALSE))=TRUE,"",VLOOKUP(CONCATENATE($B46,"-",$C46),IN_1C!$B$2:$T$3000,11,FALSE))</f>
        <v>0</v>
      </c>
      <c r="N46" s="849">
        <f>IF(ISERROR(VLOOKUP(CONCATENATE($B46,"-",$C46),IN_1C!$B$2:$T$3000,12,FALSE))=TRUE,"",VLOOKUP(CONCATENATE($B46,"-",$C46),IN_1C!$B$2:$T$3000,12,FALSE))</f>
        <v>0</v>
      </c>
      <c r="O46" s="848">
        <f>IF(ISERROR(VLOOKUP(CONCATENATE($B46,"-",$C46),IN_1C!$B$2:$T$3000,13,FALSE))=TRUE,"",VLOOKUP(CONCATENATE($B46,"-",$C46),IN_1C!$B$2:$T$3000,13,FALSE))</f>
        <v>0</v>
      </c>
      <c r="P46" s="849">
        <f>IF(ISERROR(VLOOKUP(CONCATENATE($B46,"-",$C46),IN_1C!$B$2:$T$3000,14,FALSE))=TRUE,"",VLOOKUP(CONCATENATE($B46,"-",$C46),IN_1C!$B$2:$T$3000,14,FALSE))</f>
        <v>0</v>
      </c>
      <c r="Q46" s="774">
        <f t="shared" ref="Q46:R51" si="10">E46+G46</f>
        <v>0</v>
      </c>
      <c r="R46" s="775">
        <f t="shared" si="10"/>
        <v>0</v>
      </c>
      <c r="S46" s="777" t="str">
        <f t="shared" ref="S46:S51" si="11">IF(O46&gt;Q46,"ERRORE",IF(P46&gt;R46,"ERRORE",""))</f>
        <v/>
      </c>
    </row>
    <row r="47" spans="1:19" s="658" customFormat="1" ht="16.5" customHeight="1">
      <c r="A47" s="659" t="s">
        <v>1291</v>
      </c>
      <c r="B47" s="664" t="s">
        <v>1292</v>
      </c>
      <c r="C47" s="735">
        <v>1</v>
      </c>
      <c r="D47" s="2353" t="str">
        <f t="shared" si="9"/>
        <v/>
      </c>
      <c r="E47" s="851">
        <f>IF(ISERROR(VLOOKUP(CONCATENATE($B47,"-",$C47),IN_1C!$B$2:$T$3000,3,FALSE))=TRUE,"",VLOOKUP(CONCATENATE($B47,"-",$C47),IN_1C!$B$2:$T$3000,3,FALSE))</f>
        <v>0</v>
      </c>
      <c r="F47" s="852">
        <f>IF(ISERROR(VLOOKUP(CONCATENATE($B47,"-",$C47),IN_1C!$B$2:$T$3000,4,FALSE))=TRUE,"",VLOOKUP(CONCATENATE($B47,"-",$C47),IN_1C!$B$2:$T$3000,4,FALSE))</f>
        <v>0</v>
      </c>
      <c r="G47" s="851">
        <f>IF(ISERROR(VLOOKUP(CONCATENATE($B47,"-",$C47),IN_1C!$B$2:$T$3000,5,FALSE))=TRUE,"",VLOOKUP(CONCATENATE($B47,"-",$C47),IN_1C!$B$2:$T$3000,5,FALSE))</f>
        <v>0</v>
      </c>
      <c r="H47" s="852">
        <f>IF(ISERROR(VLOOKUP(CONCATENATE($B47,"-",$C47),IN_1C!$B$2:$T$3000,6,FALSE))=TRUE,"",VLOOKUP(CONCATENATE($B47,"-",$C47),IN_1C!$B$2:$T$3000,6,FALSE))</f>
        <v>0</v>
      </c>
      <c r="I47" s="851">
        <f>IF(ISERROR(VLOOKUP(CONCATENATE($B47,"-",$C47),IN_1C!$B$2:$T$3000,7,FALSE))=TRUE,"",VLOOKUP(CONCATENATE($B47,"-",$C47),IN_1C!$B$2:$T$3000,7,FALSE))</f>
        <v>0</v>
      </c>
      <c r="J47" s="852">
        <f>IF(ISERROR(VLOOKUP(CONCATENATE($B47,"-",$C47),IN_1C!$B$2:$T$3000,8,FALSE))=TRUE,"",VLOOKUP(CONCATENATE($B47,"-",$C47),IN_1C!$B$2:$T$3000,8,FALSE))</f>
        <v>0</v>
      </c>
      <c r="K47" s="851">
        <f>IF(ISERROR(VLOOKUP(CONCATENATE($B47,"-",$C47),IN_1C!$B$2:$T$3000,9,FALSE))=TRUE,"",VLOOKUP(CONCATENATE($B47,"-",$C47),IN_1C!$B$2:$T$3000,9,FALSE))</f>
        <v>0</v>
      </c>
      <c r="L47" s="852">
        <f>IF(ISERROR(VLOOKUP(CONCATENATE($B47,"-",$C47),IN_1C!$B$2:$T$3000,10,FALSE))=TRUE,"",VLOOKUP(CONCATENATE($B47,"-",$C47),IN_1C!$B$2:$T$3000,10,FALSE))</f>
        <v>0</v>
      </c>
      <c r="M47" s="851">
        <f>IF(ISERROR(VLOOKUP(CONCATENATE($B47,"-",$C47),IN_1C!$B$2:$T$3000,11,FALSE))=TRUE,"",VLOOKUP(CONCATENATE($B47,"-",$C47),IN_1C!$B$2:$T$3000,11,FALSE))</f>
        <v>0</v>
      </c>
      <c r="N47" s="852">
        <f>IF(ISERROR(VLOOKUP(CONCATENATE($B47,"-",$C47),IN_1C!$B$2:$T$3000,12,FALSE))=TRUE,"",VLOOKUP(CONCATENATE($B47,"-",$C47),IN_1C!$B$2:$T$3000,12,FALSE))</f>
        <v>0</v>
      </c>
      <c r="O47" s="851">
        <f>IF(ISERROR(VLOOKUP(CONCATENATE($B47,"-",$C47),IN_1C!$B$2:$T$3000,13,FALSE))=TRUE,"",VLOOKUP(CONCATENATE($B47,"-",$C47),IN_1C!$B$2:$T$3000,13,FALSE))</f>
        <v>0</v>
      </c>
      <c r="P47" s="852">
        <f>IF(ISERROR(VLOOKUP(CONCATENATE($B47,"-",$C47),IN_1C!$B$2:$T$3000,14,FALSE))=TRUE,"",VLOOKUP(CONCATENATE($B47,"-",$C47),IN_1C!$B$2:$T$3000,14,FALSE))</f>
        <v>0</v>
      </c>
      <c r="Q47" s="778">
        <f t="shared" si="10"/>
        <v>0</v>
      </c>
      <c r="R47" s="779">
        <f t="shared" si="10"/>
        <v>0</v>
      </c>
      <c r="S47" s="777" t="str">
        <f t="shared" si="11"/>
        <v/>
      </c>
    </row>
    <row r="48" spans="1:19" s="658" customFormat="1" ht="16.5" customHeight="1">
      <c r="A48" s="659" t="s">
        <v>1293</v>
      </c>
      <c r="B48" s="664" t="s">
        <v>1294</v>
      </c>
      <c r="C48" s="735">
        <v>1</v>
      </c>
      <c r="D48" s="2353" t="str">
        <f t="shared" si="9"/>
        <v/>
      </c>
      <c r="E48" s="851">
        <f>IF(ISERROR(VLOOKUP(CONCATENATE($B48,"-",$C48),IN_1C!$B$2:$T$3000,3,FALSE))=TRUE,"",VLOOKUP(CONCATENATE($B48,"-",$C48),IN_1C!$B$2:$T$3000,3,FALSE))</f>
        <v>0</v>
      </c>
      <c r="F48" s="852">
        <f>IF(ISERROR(VLOOKUP(CONCATENATE($B48,"-",$C48),IN_1C!$B$2:$T$3000,4,FALSE))=TRUE,"",VLOOKUP(CONCATENATE($B48,"-",$C48),IN_1C!$B$2:$T$3000,4,FALSE))</f>
        <v>0</v>
      </c>
      <c r="G48" s="851">
        <f>IF(ISERROR(VLOOKUP(CONCATENATE($B48,"-",$C48),IN_1C!$B$2:$T$3000,5,FALSE))=TRUE,"",VLOOKUP(CONCATENATE($B48,"-",$C48),IN_1C!$B$2:$T$3000,5,FALSE))</f>
        <v>0</v>
      </c>
      <c r="H48" s="852">
        <f>IF(ISERROR(VLOOKUP(CONCATENATE($B48,"-",$C48),IN_1C!$B$2:$T$3000,6,FALSE))=TRUE,"",VLOOKUP(CONCATENATE($B48,"-",$C48),IN_1C!$B$2:$T$3000,6,FALSE))</f>
        <v>0</v>
      </c>
      <c r="I48" s="851">
        <f>IF(ISERROR(VLOOKUP(CONCATENATE($B48,"-",$C48),IN_1C!$B$2:$T$3000,7,FALSE))=TRUE,"",VLOOKUP(CONCATENATE($B48,"-",$C48),IN_1C!$B$2:$T$3000,7,FALSE))</f>
        <v>0</v>
      </c>
      <c r="J48" s="852">
        <f>IF(ISERROR(VLOOKUP(CONCATENATE($B48,"-",$C48),IN_1C!$B$2:$T$3000,8,FALSE))=TRUE,"",VLOOKUP(CONCATENATE($B48,"-",$C48),IN_1C!$B$2:$T$3000,8,FALSE))</f>
        <v>0</v>
      </c>
      <c r="K48" s="851">
        <f>IF(ISERROR(VLOOKUP(CONCATENATE($B48,"-",$C48),IN_1C!$B$2:$T$3000,9,FALSE))=TRUE,"",VLOOKUP(CONCATENATE($B48,"-",$C48),IN_1C!$B$2:$T$3000,9,FALSE))</f>
        <v>0</v>
      </c>
      <c r="L48" s="852">
        <f>IF(ISERROR(VLOOKUP(CONCATENATE($B48,"-",$C48),IN_1C!$B$2:$T$3000,10,FALSE))=TRUE,"",VLOOKUP(CONCATENATE($B48,"-",$C48),IN_1C!$B$2:$T$3000,10,FALSE))</f>
        <v>0</v>
      </c>
      <c r="M48" s="851">
        <f>IF(ISERROR(VLOOKUP(CONCATENATE($B48,"-",$C48),IN_1C!$B$2:$T$3000,11,FALSE))=TRUE,"",VLOOKUP(CONCATENATE($B48,"-",$C48),IN_1C!$B$2:$T$3000,11,FALSE))</f>
        <v>0</v>
      </c>
      <c r="N48" s="852">
        <f>IF(ISERROR(VLOOKUP(CONCATENATE($B48,"-",$C48),IN_1C!$B$2:$T$3000,12,FALSE))=TRUE,"",VLOOKUP(CONCATENATE($B48,"-",$C48),IN_1C!$B$2:$T$3000,12,FALSE))</f>
        <v>0</v>
      </c>
      <c r="O48" s="851">
        <f>IF(ISERROR(VLOOKUP(CONCATENATE($B48,"-",$C48),IN_1C!$B$2:$T$3000,13,FALSE))=TRUE,"",VLOOKUP(CONCATENATE($B48,"-",$C48),IN_1C!$B$2:$T$3000,13,FALSE))</f>
        <v>0</v>
      </c>
      <c r="P48" s="852">
        <f>IF(ISERROR(VLOOKUP(CONCATENATE($B48,"-",$C48),IN_1C!$B$2:$T$3000,14,FALSE))=TRUE,"",VLOOKUP(CONCATENATE($B48,"-",$C48),IN_1C!$B$2:$T$3000,14,FALSE))</f>
        <v>0</v>
      </c>
      <c r="Q48" s="778">
        <f t="shared" si="10"/>
        <v>0</v>
      </c>
      <c r="R48" s="779">
        <f t="shared" si="10"/>
        <v>0</v>
      </c>
      <c r="S48" s="777" t="str">
        <f t="shared" si="11"/>
        <v/>
      </c>
    </row>
    <row r="49" spans="1:19" s="658" customFormat="1" ht="16.5" customHeight="1">
      <c r="A49" s="659" t="s">
        <v>1295</v>
      </c>
      <c r="B49" s="664" t="s">
        <v>1296</v>
      </c>
      <c r="C49" s="735">
        <v>1</v>
      </c>
      <c r="D49" s="2353" t="str">
        <f t="shared" si="9"/>
        <v/>
      </c>
      <c r="E49" s="851">
        <f>IF(ISERROR(VLOOKUP(CONCATENATE($B49,"-",$C49),IN_1C!$B$2:$T$3000,3,FALSE))=TRUE,"",VLOOKUP(CONCATENATE($B49,"-",$C49),IN_1C!$B$2:$T$3000,3,FALSE))</f>
        <v>0</v>
      </c>
      <c r="F49" s="852">
        <f>IF(ISERROR(VLOOKUP(CONCATENATE($B49,"-",$C49),IN_1C!$B$2:$T$3000,4,FALSE))=TRUE,"",VLOOKUP(CONCATENATE($B49,"-",$C49),IN_1C!$B$2:$T$3000,4,FALSE))</f>
        <v>0</v>
      </c>
      <c r="G49" s="851">
        <f>IF(ISERROR(VLOOKUP(CONCATENATE($B49,"-",$C49),IN_1C!$B$2:$T$3000,5,FALSE))=TRUE,"",VLOOKUP(CONCATENATE($B49,"-",$C49),IN_1C!$B$2:$T$3000,5,FALSE))</f>
        <v>0</v>
      </c>
      <c r="H49" s="852">
        <f>IF(ISERROR(VLOOKUP(CONCATENATE($B49,"-",$C49),IN_1C!$B$2:$T$3000,6,FALSE))=TRUE,"",VLOOKUP(CONCATENATE($B49,"-",$C49),IN_1C!$B$2:$T$3000,6,FALSE))</f>
        <v>0</v>
      </c>
      <c r="I49" s="851">
        <f>IF(ISERROR(VLOOKUP(CONCATENATE($B49,"-",$C49),IN_1C!$B$2:$T$3000,7,FALSE))=TRUE,"",VLOOKUP(CONCATENATE($B49,"-",$C49),IN_1C!$B$2:$T$3000,7,FALSE))</f>
        <v>0</v>
      </c>
      <c r="J49" s="852">
        <f>IF(ISERROR(VLOOKUP(CONCATENATE($B49,"-",$C49),IN_1C!$B$2:$T$3000,8,FALSE))=TRUE,"",VLOOKUP(CONCATENATE($B49,"-",$C49),IN_1C!$B$2:$T$3000,8,FALSE))</f>
        <v>0</v>
      </c>
      <c r="K49" s="851">
        <f>IF(ISERROR(VLOOKUP(CONCATENATE($B49,"-",$C49),IN_1C!$B$2:$T$3000,9,FALSE))=TRUE,"",VLOOKUP(CONCATENATE($B49,"-",$C49),IN_1C!$B$2:$T$3000,9,FALSE))</f>
        <v>0</v>
      </c>
      <c r="L49" s="852">
        <f>IF(ISERROR(VLOOKUP(CONCATENATE($B49,"-",$C49),IN_1C!$B$2:$T$3000,10,FALSE))=TRUE,"",VLOOKUP(CONCATENATE($B49,"-",$C49),IN_1C!$B$2:$T$3000,10,FALSE))</f>
        <v>0</v>
      </c>
      <c r="M49" s="851">
        <f>IF(ISERROR(VLOOKUP(CONCATENATE($B49,"-",$C49),IN_1C!$B$2:$T$3000,11,FALSE))=TRUE,"",VLOOKUP(CONCATENATE($B49,"-",$C49),IN_1C!$B$2:$T$3000,11,FALSE))</f>
        <v>0</v>
      </c>
      <c r="N49" s="852">
        <f>IF(ISERROR(VLOOKUP(CONCATENATE($B49,"-",$C49),IN_1C!$B$2:$T$3000,12,FALSE))=TRUE,"",VLOOKUP(CONCATENATE($B49,"-",$C49),IN_1C!$B$2:$T$3000,12,FALSE))</f>
        <v>0</v>
      </c>
      <c r="O49" s="851">
        <f>IF(ISERROR(VLOOKUP(CONCATENATE($B49,"-",$C49),IN_1C!$B$2:$T$3000,13,FALSE))=TRUE,"",VLOOKUP(CONCATENATE($B49,"-",$C49),IN_1C!$B$2:$T$3000,13,FALSE))</f>
        <v>0</v>
      </c>
      <c r="P49" s="852">
        <f>IF(ISERROR(VLOOKUP(CONCATENATE($B49,"-",$C49),IN_1C!$B$2:$T$3000,14,FALSE))=TRUE,"",VLOOKUP(CONCATENATE($B49,"-",$C49),IN_1C!$B$2:$T$3000,14,FALSE))</f>
        <v>0</v>
      </c>
      <c r="Q49" s="778">
        <f t="shared" si="10"/>
        <v>0</v>
      </c>
      <c r="R49" s="779">
        <f t="shared" si="10"/>
        <v>0</v>
      </c>
      <c r="S49" s="777" t="str">
        <f t="shared" si="11"/>
        <v/>
      </c>
    </row>
    <row r="50" spans="1:19" s="658" customFormat="1" ht="16.5" customHeight="1">
      <c r="A50" s="659" t="s">
        <v>1297</v>
      </c>
      <c r="B50" s="664" t="s">
        <v>1298</v>
      </c>
      <c r="C50" s="735">
        <v>1</v>
      </c>
      <c r="D50" s="2353" t="str">
        <f t="shared" si="9"/>
        <v/>
      </c>
      <c r="E50" s="851">
        <f>IF(ISERROR(VLOOKUP(CONCATENATE($B50,"-",$C50),IN_1C!$B$2:$T$3000,3,FALSE))=TRUE,"",VLOOKUP(CONCATENATE($B50,"-",$C50),IN_1C!$B$2:$T$3000,3,FALSE))</f>
        <v>0</v>
      </c>
      <c r="F50" s="852">
        <f>IF(ISERROR(VLOOKUP(CONCATENATE($B50,"-",$C50),IN_1C!$B$2:$T$3000,4,FALSE))=TRUE,"",VLOOKUP(CONCATENATE($B50,"-",$C50),IN_1C!$B$2:$T$3000,4,FALSE))</f>
        <v>0</v>
      </c>
      <c r="G50" s="851">
        <f>IF(ISERROR(VLOOKUP(CONCATENATE($B50,"-",$C50),IN_1C!$B$2:$T$3000,5,FALSE))=TRUE,"",VLOOKUP(CONCATENATE($B50,"-",$C50),IN_1C!$B$2:$T$3000,5,FALSE))</f>
        <v>0</v>
      </c>
      <c r="H50" s="852">
        <f>IF(ISERROR(VLOOKUP(CONCATENATE($B50,"-",$C50),IN_1C!$B$2:$T$3000,6,FALSE))=TRUE,"",VLOOKUP(CONCATENATE($B50,"-",$C50),IN_1C!$B$2:$T$3000,6,FALSE))</f>
        <v>0</v>
      </c>
      <c r="I50" s="851">
        <f>IF(ISERROR(VLOOKUP(CONCATENATE($B50,"-",$C50),IN_1C!$B$2:$T$3000,7,FALSE))=TRUE,"",VLOOKUP(CONCATENATE($B50,"-",$C50),IN_1C!$B$2:$T$3000,7,FALSE))</f>
        <v>0</v>
      </c>
      <c r="J50" s="852">
        <f>IF(ISERROR(VLOOKUP(CONCATENATE($B50,"-",$C50),IN_1C!$B$2:$T$3000,8,FALSE))=TRUE,"",VLOOKUP(CONCATENATE($B50,"-",$C50),IN_1C!$B$2:$T$3000,8,FALSE))</f>
        <v>0</v>
      </c>
      <c r="K50" s="851">
        <f>IF(ISERROR(VLOOKUP(CONCATENATE($B50,"-",$C50),IN_1C!$B$2:$T$3000,9,FALSE))=TRUE,"",VLOOKUP(CONCATENATE($B50,"-",$C50),IN_1C!$B$2:$T$3000,9,FALSE))</f>
        <v>0</v>
      </c>
      <c r="L50" s="852">
        <f>IF(ISERROR(VLOOKUP(CONCATENATE($B50,"-",$C50),IN_1C!$B$2:$T$3000,10,FALSE))=TRUE,"",VLOOKUP(CONCATENATE($B50,"-",$C50),IN_1C!$B$2:$T$3000,10,FALSE))</f>
        <v>0</v>
      </c>
      <c r="M50" s="851">
        <f>IF(ISERROR(VLOOKUP(CONCATENATE($B50,"-",$C50),IN_1C!$B$2:$T$3000,11,FALSE))=TRUE,"",VLOOKUP(CONCATENATE($B50,"-",$C50),IN_1C!$B$2:$T$3000,11,FALSE))</f>
        <v>0</v>
      </c>
      <c r="N50" s="852">
        <f>IF(ISERROR(VLOOKUP(CONCATENATE($B50,"-",$C50),IN_1C!$B$2:$T$3000,12,FALSE))=TRUE,"",VLOOKUP(CONCATENATE($B50,"-",$C50),IN_1C!$B$2:$T$3000,12,FALSE))</f>
        <v>0</v>
      </c>
      <c r="O50" s="851">
        <f>IF(ISERROR(VLOOKUP(CONCATENATE($B50,"-",$C50),IN_1C!$B$2:$T$3000,13,FALSE))=TRUE,"",VLOOKUP(CONCATENATE($B50,"-",$C50),IN_1C!$B$2:$T$3000,13,FALSE))</f>
        <v>0</v>
      </c>
      <c r="P50" s="852">
        <f>IF(ISERROR(VLOOKUP(CONCATENATE($B50,"-",$C50),IN_1C!$B$2:$T$3000,14,FALSE))=TRUE,"",VLOOKUP(CONCATENATE($B50,"-",$C50),IN_1C!$B$2:$T$3000,14,FALSE))</f>
        <v>0</v>
      </c>
      <c r="Q50" s="778">
        <f t="shared" si="10"/>
        <v>0</v>
      </c>
      <c r="R50" s="779">
        <f t="shared" si="10"/>
        <v>0</v>
      </c>
      <c r="S50" s="777" t="str">
        <f t="shared" si="11"/>
        <v/>
      </c>
    </row>
    <row r="51" spans="1:19" s="658" customFormat="1" ht="16.5" customHeight="1" thickBot="1">
      <c r="A51" s="659" t="s">
        <v>1299</v>
      </c>
      <c r="B51" s="791" t="s">
        <v>1300</v>
      </c>
      <c r="C51" s="735">
        <v>1</v>
      </c>
      <c r="D51" s="2353" t="str">
        <f t="shared" si="9"/>
        <v/>
      </c>
      <c r="E51" s="854">
        <f>IF(ISERROR(VLOOKUP(CONCATENATE($B51,"-",$C51),IN_1C!$B$2:$T$3000,3,FALSE))=TRUE,"",VLOOKUP(CONCATENATE($B51,"-",$C51),IN_1C!$B$2:$T$3000,3,FALSE))</f>
        <v>0</v>
      </c>
      <c r="F51" s="855">
        <f>IF(ISERROR(VLOOKUP(CONCATENATE($B51,"-",$C51),IN_1C!$B$2:$T$3000,4,FALSE))=TRUE,"",VLOOKUP(CONCATENATE($B51,"-",$C51),IN_1C!$B$2:$T$3000,4,FALSE))</f>
        <v>0</v>
      </c>
      <c r="G51" s="854">
        <f>IF(ISERROR(VLOOKUP(CONCATENATE($B51,"-",$C51),IN_1C!$B$2:$T$3000,5,FALSE))=TRUE,"",VLOOKUP(CONCATENATE($B51,"-",$C51),IN_1C!$B$2:$T$3000,5,FALSE))</f>
        <v>0</v>
      </c>
      <c r="H51" s="855">
        <f>IF(ISERROR(VLOOKUP(CONCATENATE($B51,"-",$C51),IN_1C!$B$2:$T$3000,6,FALSE))=TRUE,"",VLOOKUP(CONCATENATE($B51,"-",$C51),IN_1C!$B$2:$T$3000,6,FALSE))</f>
        <v>0</v>
      </c>
      <c r="I51" s="854">
        <f>IF(ISERROR(VLOOKUP(CONCATENATE($B51,"-",$C51),IN_1C!$B$2:$T$3000,7,FALSE))=TRUE,"",VLOOKUP(CONCATENATE($B51,"-",$C51),IN_1C!$B$2:$T$3000,7,FALSE))</f>
        <v>0</v>
      </c>
      <c r="J51" s="855">
        <f>IF(ISERROR(VLOOKUP(CONCATENATE($B51,"-",$C51),IN_1C!$B$2:$T$3000,8,FALSE))=TRUE,"",VLOOKUP(CONCATENATE($B51,"-",$C51),IN_1C!$B$2:$T$3000,8,FALSE))</f>
        <v>0</v>
      </c>
      <c r="K51" s="854">
        <f>IF(ISERROR(VLOOKUP(CONCATENATE($B51,"-",$C51),IN_1C!$B$2:$T$3000,9,FALSE))=TRUE,"",VLOOKUP(CONCATENATE($B51,"-",$C51),IN_1C!$B$2:$T$3000,9,FALSE))</f>
        <v>0</v>
      </c>
      <c r="L51" s="855">
        <f>IF(ISERROR(VLOOKUP(CONCATENATE($B51,"-",$C51),IN_1C!$B$2:$T$3000,10,FALSE))=TRUE,"",VLOOKUP(CONCATENATE($B51,"-",$C51),IN_1C!$B$2:$T$3000,10,FALSE))</f>
        <v>0</v>
      </c>
      <c r="M51" s="854">
        <f>IF(ISERROR(VLOOKUP(CONCATENATE($B51,"-",$C51),IN_1C!$B$2:$T$3000,11,FALSE))=TRUE,"",VLOOKUP(CONCATENATE($B51,"-",$C51),IN_1C!$B$2:$T$3000,11,FALSE))</f>
        <v>0</v>
      </c>
      <c r="N51" s="855">
        <f>IF(ISERROR(VLOOKUP(CONCATENATE($B51,"-",$C51),IN_1C!$B$2:$T$3000,12,FALSE))=TRUE,"",VLOOKUP(CONCATENATE($B51,"-",$C51),IN_1C!$B$2:$T$3000,12,FALSE))</f>
        <v>0</v>
      </c>
      <c r="O51" s="854">
        <f>IF(ISERROR(VLOOKUP(CONCATENATE($B51,"-",$C51),IN_1C!$B$2:$T$3000,13,FALSE))=TRUE,"",VLOOKUP(CONCATENATE($B51,"-",$C51),IN_1C!$B$2:$T$3000,13,FALSE))</f>
        <v>0</v>
      </c>
      <c r="P51" s="855">
        <f>IF(ISERROR(VLOOKUP(CONCATENATE($B51,"-",$C51),IN_1C!$B$2:$T$3000,14,FALSE))=TRUE,"",VLOOKUP(CONCATENATE($B51,"-",$C51),IN_1C!$B$2:$T$3000,14,FALSE))</f>
        <v>0</v>
      </c>
      <c r="Q51" s="781">
        <f t="shared" si="10"/>
        <v>0</v>
      </c>
      <c r="R51" s="782">
        <f t="shared" si="10"/>
        <v>0</v>
      </c>
      <c r="S51" s="777" t="str">
        <f t="shared" si="11"/>
        <v/>
      </c>
    </row>
    <row r="52" spans="1:19" s="658" customFormat="1" ht="16.5" customHeight="1" thickBot="1">
      <c r="A52" s="681" t="s">
        <v>1301</v>
      </c>
      <c r="B52" s="788"/>
      <c r="C52" s="737"/>
      <c r="D52" s="1580"/>
      <c r="E52" s="859" t="str">
        <f>IF(ISERROR(VLOOKUP(CONCATENATE($B52,"-",$C52),IN_1C!$B$2:$T$3000,3,FALSE))=TRUE,"",VLOOKUP(CONCATENATE($B52,"-",$C52),IN_1C!$B$2:$T$3000,3,FALSE))</f>
        <v/>
      </c>
      <c r="F52" s="860"/>
      <c r="G52" s="860"/>
      <c r="H52" s="860"/>
      <c r="I52" s="860"/>
      <c r="J52" s="860"/>
      <c r="K52" s="860"/>
      <c r="L52" s="860"/>
      <c r="M52" s="860"/>
      <c r="N52" s="860"/>
      <c r="O52" s="860"/>
      <c r="P52" s="860"/>
      <c r="Q52" s="789"/>
      <c r="R52" s="790"/>
    </row>
    <row r="53" spans="1:19" s="658" customFormat="1" ht="16.5" customHeight="1" thickBot="1">
      <c r="A53" s="653" t="s">
        <v>1302</v>
      </c>
      <c r="B53" s="792" t="s">
        <v>1303</v>
      </c>
      <c r="C53" s="735">
        <v>1</v>
      </c>
      <c r="D53" s="2353" t="str">
        <f>CONCATENATE($D$13)</f>
        <v/>
      </c>
      <c r="E53" s="848">
        <f>IF(ISERROR(VLOOKUP(CONCATENATE($B53,"-",$C53),IN_1C!$B$2:$T$3000,3,FALSE))=TRUE,"",VLOOKUP(CONCATENATE($B53,"-",$C53),IN_1C!$B$2:$T$3000,3,FALSE))</f>
        <v>0</v>
      </c>
      <c r="F53" s="849">
        <f>IF(ISERROR(VLOOKUP(CONCATENATE($B53,"-",$C53),IN_1C!$B$2:$T$3000,4,FALSE))=TRUE,"",VLOOKUP(CONCATENATE($B53,"-",$C53),IN_1C!$B$2:$T$3000,4,FALSE))</f>
        <v>0</v>
      </c>
      <c r="G53" s="848">
        <f>IF(ISERROR(VLOOKUP(CONCATENATE($B53,"-",$C53),IN_1C!$B$2:$T$3000,5,FALSE))=TRUE,"",VLOOKUP(CONCATENATE($B53,"-",$C53),IN_1C!$B$2:$T$3000,5,FALSE))</f>
        <v>0</v>
      </c>
      <c r="H53" s="849">
        <f>IF(ISERROR(VLOOKUP(CONCATENATE($B53,"-",$C53),IN_1C!$B$2:$T$3000,6,FALSE))=TRUE,"",VLOOKUP(CONCATENATE($B53,"-",$C53),IN_1C!$B$2:$T$3000,6,FALSE))</f>
        <v>0</v>
      </c>
      <c r="I53" s="848">
        <f>IF(ISERROR(VLOOKUP(CONCATENATE($B53,"-",$C53),IN_1C!$B$2:$T$3000,7,FALSE))=TRUE,"",VLOOKUP(CONCATENATE($B53,"-",$C53),IN_1C!$B$2:$T$3000,7,FALSE))</f>
        <v>0</v>
      </c>
      <c r="J53" s="849">
        <f>IF(ISERROR(VLOOKUP(CONCATENATE($B53,"-",$C53),IN_1C!$B$2:$T$3000,8,FALSE))=TRUE,"",VLOOKUP(CONCATENATE($B53,"-",$C53),IN_1C!$B$2:$T$3000,8,FALSE))</f>
        <v>0</v>
      </c>
      <c r="K53" s="848">
        <f>IF(ISERROR(VLOOKUP(CONCATENATE($B53,"-",$C53),IN_1C!$B$2:$T$3000,9,FALSE))=TRUE,"",VLOOKUP(CONCATENATE($B53,"-",$C53),IN_1C!$B$2:$T$3000,9,FALSE))</f>
        <v>0</v>
      </c>
      <c r="L53" s="849">
        <f>IF(ISERROR(VLOOKUP(CONCATENATE($B53,"-",$C53),IN_1C!$B$2:$T$3000,10,FALSE))=TRUE,"",VLOOKUP(CONCATENATE($B53,"-",$C53),IN_1C!$B$2:$T$3000,10,FALSE))</f>
        <v>0</v>
      </c>
      <c r="M53" s="848">
        <f>IF(ISERROR(VLOOKUP(CONCATENATE($B53,"-",$C53),IN_1C!$B$2:$T$3000,11,FALSE))=TRUE,"",VLOOKUP(CONCATENATE($B53,"-",$C53),IN_1C!$B$2:$T$3000,11,FALSE))</f>
        <v>0</v>
      </c>
      <c r="N53" s="849">
        <f>IF(ISERROR(VLOOKUP(CONCATENATE($B53,"-",$C53),IN_1C!$B$2:$T$3000,12,FALSE))=TRUE,"",VLOOKUP(CONCATENATE($B53,"-",$C53),IN_1C!$B$2:$T$3000,12,FALSE))</f>
        <v>0</v>
      </c>
      <c r="O53" s="848">
        <f>IF(ISERROR(VLOOKUP(CONCATENATE($B53,"-",$C53),IN_1C!$B$2:$T$3000,13,FALSE))=TRUE,"",VLOOKUP(CONCATENATE($B53,"-",$C53),IN_1C!$B$2:$T$3000,13,FALSE))</f>
        <v>0</v>
      </c>
      <c r="P53" s="849">
        <f>IF(ISERROR(VLOOKUP(CONCATENATE($B53,"-",$C53),IN_1C!$B$2:$T$3000,14,FALSE))=TRUE,"",VLOOKUP(CONCATENATE($B53,"-",$C53),IN_1C!$B$2:$T$3000,14,FALSE))</f>
        <v>0</v>
      </c>
      <c r="Q53" s="774">
        <f>E53+G53</f>
        <v>0</v>
      </c>
      <c r="R53" s="775">
        <f>F53+H53</f>
        <v>0</v>
      </c>
      <c r="S53" s="777" t="str">
        <f>IF(O53&gt;Q53,"ERRORE",IF(P53&gt;R53,"ERRORE",""))</f>
        <v/>
      </c>
    </row>
    <row r="54" spans="1:19" ht="16.5" customHeight="1" thickBot="1">
      <c r="A54" s="685" t="s">
        <v>555</v>
      </c>
      <c r="B54" s="685"/>
      <c r="C54" s="793"/>
      <c r="D54" s="2353" t="str">
        <f>CONCATENATE($D$13)</f>
        <v/>
      </c>
      <c r="E54" s="794">
        <f t="shared" ref="E54:R54" si="12">SUM(E13:E25,E27:E32,E34:E44,E46:E51,E53)</f>
        <v>0</v>
      </c>
      <c r="F54" s="795">
        <f t="shared" si="12"/>
        <v>0</v>
      </c>
      <c r="G54" s="794">
        <f t="shared" si="12"/>
        <v>0</v>
      </c>
      <c r="H54" s="796">
        <f t="shared" si="12"/>
        <v>0</v>
      </c>
      <c r="I54" s="794">
        <f t="shared" si="12"/>
        <v>0</v>
      </c>
      <c r="J54" s="795">
        <f t="shared" si="12"/>
        <v>0</v>
      </c>
      <c r="K54" s="794">
        <f t="shared" si="12"/>
        <v>0</v>
      </c>
      <c r="L54" s="796">
        <f t="shared" si="12"/>
        <v>0</v>
      </c>
      <c r="M54" s="794">
        <f t="shared" si="12"/>
        <v>0</v>
      </c>
      <c r="N54" s="796">
        <f t="shared" si="12"/>
        <v>0</v>
      </c>
      <c r="O54" s="794">
        <f t="shared" si="12"/>
        <v>0</v>
      </c>
      <c r="P54" s="796">
        <f t="shared" si="12"/>
        <v>0</v>
      </c>
      <c r="Q54" s="794">
        <f t="shared" si="12"/>
        <v>0</v>
      </c>
      <c r="R54" s="796">
        <f t="shared" si="12"/>
        <v>0</v>
      </c>
      <c r="S54" s="777" t="str">
        <f>IF(P54&gt;R54,"ERRORE","")</f>
        <v/>
      </c>
    </row>
    <row r="55" spans="1:19" s="604" customFormat="1" ht="43.5" customHeight="1">
      <c r="A55" s="2521" t="s">
        <v>1304</v>
      </c>
      <c r="B55" s="2521"/>
      <c r="C55" s="2521"/>
      <c r="D55" s="2521"/>
      <c r="E55" s="2522"/>
      <c r="F55" s="2522"/>
      <c r="G55" s="2522"/>
      <c r="H55" s="2522"/>
      <c r="I55" s="2522"/>
      <c r="J55" s="2522"/>
      <c r="K55" s="2522"/>
      <c r="L55" s="2522"/>
      <c r="M55" s="2522"/>
      <c r="N55" s="2522"/>
      <c r="O55" s="2522"/>
      <c r="P55" s="2522"/>
    </row>
    <row r="56" spans="1:19" ht="15.75" thickBot="1"/>
    <row r="57" spans="1:19" ht="15.75" thickBot="1">
      <c r="A57" s="691" t="s">
        <v>1223</v>
      </c>
      <c r="B57" s="797"/>
      <c r="C57" s="693"/>
      <c r="D57" s="1569"/>
      <c r="E57" s="694" t="s">
        <v>32</v>
      </c>
      <c r="F57" s="694" t="s">
        <v>32</v>
      </c>
      <c r="G57" s="694" t="s">
        <v>32</v>
      </c>
      <c r="H57" s="694" t="s">
        <v>32</v>
      </c>
      <c r="I57" s="694" t="s">
        <v>32</v>
      </c>
      <c r="J57" s="694" t="s">
        <v>32</v>
      </c>
      <c r="K57" s="694" t="s">
        <v>32</v>
      </c>
      <c r="L57" s="694" t="s">
        <v>32</v>
      </c>
      <c r="M57" s="798" t="s">
        <v>32</v>
      </c>
      <c r="N57" s="798" t="s">
        <v>32</v>
      </c>
      <c r="O57" s="695" t="s">
        <v>32</v>
      </c>
      <c r="P57" s="695" t="s">
        <v>32</v>
      </c>
      <c r="Q57" s="799" t="s">
        <v>32</v>
      </c>
      <c r="R57" s="800" t="s">
        <v>32</v>
      </c>
    </row>
    <row r="58" spans="1:19">
      <c r="A58" s="698" t="s">
        <v>1224</v>
      </c>
      <c r="B58" s="699" t="s">
        <v>1225</v>
      </c>
      <c r="C58" s="700">
        <v>2</v>
      </c>
      <c r="D58" s="1570"/>
      <c r="E58" s="861">
        <f>IF(ISERROR(VLOOKUP(CONCATENATE($B58,"-",$C58),IN_1C!$B$2:$T$3000,3,FALSE))=TRUE,"",VLOOKUP(CONCATENATE($B58,"-",$C58),IN_1C!$B$2:$T$3000,3,FALSE))</f>
        <v>0</v>
      </c>
      <c r="F58" s="862">
        <f>IF(ISERROR(VLOOKUP(CONCATENATE($B58,"-",$C58),IN_1C!$B$2:$T$3000,4,FALSE))=TRUE,"",VLOOKUP(CONCATENATE($B58,"-",$C58),IN_1C!$B$2:$T$3000,4,FALSE))</f>
        <v>0</v>
      </c>
      <c r="G58" s="861">
        <f>IF(ISERROR(VLOOKUP(CONCATENATE($B58,"-",$C58),IN_1C!$B$2:$T$3000,5,FALSE))=TRUE,"",VLOOKUP(CONCATENATE($B58,"-",$C58),IN_1C!$B$2:$T$3000,5,FALSE))</f>
        <v>0</v>
      </c>
      <c r="H58" s="862">
        <f>IF(ISERROR(VLOOKUP(CONCATENATE($B58,"-",$C58),IN_1C!$B$2:$T$3000,6,FALSE))=TRUE,"",VLOOKUP(CONCATENATE($B58,"-",$C58),IN_1C!$B$2:$T$3000,6,FALSE))</f>
        <v>0</v>
      </c>
      <c r="I58" s="861">
        <f>IF(ISERROR(VLOOKUP(CONCATENATE($B58,"-",$C58),IN_1C!$B$2:$T$3000,7,FALSE))=TRUE,"",VLOOKUP(CONCATENATE($B58,"-",$C58),IN_1C!$B$2:$T$3000,7,FALSE))</f>
        <v>0</v>
      </c>
      <c r="J58" s="862">
        <f>IF(ISERROR(VLOOKUP(CONCATENATE($B58,"-",$C58),IN_1C!$B$2:$T$3000,8,FALSE))=TRUE,"",VLOOKUP(CONCATENATE($B58,"-",$C58),IN_1C!$B$2:$T$3000,8,FALSE))</f>
        <v>0</v>
      </c>
      <c r="K58" s="861">
        <f>IF(ISERROR(VLOOKUP(CONCATENATE($B58,"-",$C58),IN_1C!$B$2:$T$3000,9,FALSE))=TRUE,"",VLOOKUP(CONCATENATE($B58,"-",$C58),IN_1C!$B$2:$T$3000,9,FALSE))</f>
        <v>0</v>
      </c>
      <c r="L58" s="862">
        <f>IF(ISERROR(VLOOKUP(CONCATENATE($B58,"-",$C58),IN_1C!$B$2:$T$3000,10,FALSE))=TRUE,"",VLOOKUP(CONCATENATE($B58,"-",$C58),IN_1C!$B$2:$T$3000,10,FALSE))</f>
        <v>0</v>
      </c>
      <c r="M58" s="861">
        <f>IF(ISERROR(VLOOKUP(CONCATENATE($B58,"-",$C58),IN_1C!$B$2:$T$3000,11,FALSE))=TRUE,"",VLOOKUP(CONCATENATE($B58,"-",$C58),IN_1C!$B$2:$T$3000,11,FALSE))</f>
        <v>0</v>
      </c>
      <c r="N58" s="862">
        <f>IF(ISERROR(VLOOKUP(CONCATENATE($B58,"-",$C58),IN_1C!$B$2:$T$3000,12,FALSE))=TRUE,"",VLOOKUP(CONCATENATE($B58,"-",$C58),IN_1C!$B$2:$T$3000,12,FALSE))</f>
        <v>0</v>
      </c>
      <c r="O58" s="863">
        <f>IF(ISERROR(VLOOKUP(CONCATENATE($B58,"-",$C58),IN_1C!$B$2:$T$3000,13,FALSE))=TRUE,"",VLOOKUP(CONCATENATE($B58,"-",$C58),IN_1C!$B$2:$T$3000,13,FALSE))</f>
        <v>0</v>
      </c>
      <c r="P58" s="863">
        <f>IF(ISERROR(VLOOKUP(CONCATENATE($B58,"-",$C58),IN_1C!$B$2:$T$3000,14,FALSE))=TRUE,"",VLOOKUP(CONCATENATE($B58,"-",$C58),IN_1C!$B$2:$T$3000,14,FALSE))</f>
        <v>0</v>
      </c>
      <c r="Q58" s="803">
        <f t="shared" ref="Q58:R70" si="13">E58+G58</f>
        <v>0</v>
      </c>
      <c r="R58" s="802">
        <f t="shared" si="13"/>
        <v>0</v>
      </c>
    </row>
    <row r="59" spans="1:19">
      <c r="A59" s="703" t="s">
        <v>1228</v>
      </c>
      <c r="B59" s="708" t="s">
        <v>1229</v>
      </c>
      <c r="C59" s="700">
        <v>2</v>
      </c>
      <c r="D59" s="1571" t="str">
        <f>CONCATENATE(D$58)</f>
        <v/>
      </c>
      <c r="E59" s="864">
        <f>IF(ISERROR(VLOOKUP(CONCATENATE($B59,"-",$C59),IN_1C!$B$2:$T$3000,3,FALSE))=TRUE,"",VLOOKUP(CONCATENATE($B59,"-",$C59),IN_1C!$B$2:$T$3000,3,FALSE))</f>
        <v>0</v>
      </c>
      <c r="F59" s="865">
        <f>IF(ISERROR(VLOOKUP(CONCATENATE($B59,"-",$C59),IN_1C!$B$2:$T$3000,4,FALSE))=TRUE,"",VLOOKUP(CONCATENATE($B59,"-",$C59),IN_1C!$B$2:$T$3000,4,FALSE))</f>
        <v>0</v>
      </c>
      <c r="G59" s="864">
        <f>IF(ISERROR(VLOOKUP(CONCATENATE($B59,"-",$C59),IN_1C!$B$2:$T$3000,5,FALSE))=TRUE,"",VLOOKUP(CONCATENATE($B59,"-",$C59),IN_1C!$B$2:$T$3000,5,FALSE))</f>
        <v>0</v>
      </c>
      <c r="H59" s="865">
        <f>IF(ISERROR(VLOOKUP(CONCATENATE($B59,"-",$C59),IN_1C!$B$2:$T$3000,6,FALSE))=TRUE,"",VLOOKUP(CONCATENATE($B59,"-",$C59),IN_1C!$B$2:$T$3000,6,FALSE))</f>
        <v>0</v>
      </c>
      <c r="I59" s="864">
        <f>IF(ISERROR(VLOOKUP(CONCATENATE($B59,"-",$C59),IN_1C!$B$2:$T$3000,7,FALSE))=TRUE,"",VLOOKUP(CONCATENATE($B59,"-",$C59),IN_1C!$B$2:$T$3000,7,FALSE))</f>
        <v>0</v>
      </c>
      <c r="J59" s="865">
        <f>IF(ISERROR(VLOOKUP(CONCATENATE($B59,"-",$C59),IN_1C!$B$2:$T$3000,8,FALSE))=TRUE,"",VLOOKUP(CONCATENATE($B59,"-",$C59),IN_1C!$B$2:$T$3000,8,FALSE))</f>
        <v>0</v>
      </c>
      <c r="K59" s="864">
        <f>IF(ISERROR(VLOOKUP(CONCATENATE($B59,"-",$C59),IN_1C!$B$2:$T$3000,9,FALSE))=TRUE,"",VLOOKUP(CONCATENATE($B59,"-",$C59),IN_1C!$B$2:$T$3000,9,FALSE))</f>
        <v>0</v>
      </c>
      <c r="L59" s="865">
        <f>IF(ISERROR(VLOOKUP(CONCATENATE($B59,"-",$C59),IN_1C!$B$2:$T$3000,10,FALSE))=TRUE,"",VLOOKUP(CONCATENATE($B59,"-",$C59),IN_1C!$B$2:$T$3000,10,FALSE))</f>
        <v>0</v>
      </c>
      <c r="M59" s="864">
        <f>IF(ISERROR(VLOOKUP(CONCATENATE($B59,"-",$C59),IN_1C!$B$2:$T$3000,11,FALSE))=TRUE,"",VLOOKUP(CONCATENATE($B59,"-",$C59),IN_1C!$B$2:$T$3000,11,FALSE))</f>
        <v>0</v>
      </c>
      <c r="N59" s="865">
        <f>IF(ISERROR(VLOOKUP(CONCATENATE($B59,"-",$C59),IN_1C!$B$2:$T$3000,12,FALSE))=TRUE,"",VLOOKUP(CONCATENATE($B59,"-",$C59),IN_1C!$B$2:$T$3000,12,FALSE))</f>
        <v>0</v>
      </c>
      <c r="O59" s="866">
        <f>IF(ISERROR(VLOOKUP(CONCATENATE($B59,"-",$C59),IN_1C!$B$2:$T$3000,13,FALSE))=TRUE,"",VLOOKUP(CONCATENATE($B59,"-",$C59),IN_1C!$B$2:$T$3000,13,FALSE))</f>
        <v>0</v>
      </c>
      <c r="P59" s="866">
        <f>IF(ISERROR(VLOOKUP(CONCATENATE($B59,"-",$C59),IN_1C!$B$2:$T$3000,14,FALSE))=TRUE,"",VLOOKUP(CONCATENATE($B59,"-",$C59),IN_1C!$B$2:$T$3000,14,FALSE))</f>
        <v>0</v>
      </c>
      <c r="Q59" s="806">
        <f t="shared" si="13"/>
        <v>0</v>
      </c>
      <c r="R59" s="805">
        <f t="shared" si="13"/>
        <v>0</v>
      </c>
    </row>
    <row r="60" spans="1:19">
      <c r="A60" s="703" t="s">
        <v>1230</v>
      </c>
      <c r="B60" s="708" t="s">
        <v>1231</v>
      </c>
      <c r="C60" s="700">
        <v>2</v>
      </c>
      <c r="D60" s="1571" t="str">
        <f t="shared" ref="D60:D70" si="14">CONCATENATE(D$58)</f>
        <v/>
      </c>
      <c r="E60" s="864">
        <f>IF(ISERROR(VLOOKUP(CONCATENATE($B60,"-",$C60),IN_1C!$B$2:$T$3000,3,FALSE))=TRUE,"",VLOOKUP(CONCATENATE($B60,"-",$C60),IN_1C!$B$2:$T$3000,3,FALSE))</f>
        <v>0</v>
      </c>
      <c r="F60" s="865">
        <f>IF(ISERROR(VLOOKUP(CONCATENATE($B60,"-",$C60),IN_1C!$B$2:$T$3000,4,FALSE))=TRUE,"",VLOOKUP(CONCATENATE($B60,"-",$C60),IN_1C!$B$2:$T$3000,4,FALSE))</f>
        <v>0</v>
      </c>
      <c r="G60" s="864">
        <f>IF(ISERROR(VLOOKUP(CONCATENATE($B60,"-",$C60),IN_1C!$B$2:$T$3000,5,FALSE))=TRUE,"",VLOOKUP(CONCATENATE($B60,"-",$C60),IN_1C!$B$2:$T$3000,5,FALSE))</f>
        <v>0</v>
      </c>
      <c r="H60" s="865">
        <f>IF(ISERROR(VLOOKUP(CONCATENATE($B60,"-",$C60),IN_1C!$B$2:$T$3000,6,FALSE))=TRUE,"",VLOOKUP(CONCATENATE($B60,"-",$C60),IN_1C!$B$2:$T$3000,6,FALSE))</f>
        <v>0</v>
      </c>
      <c r="I60" s="864">
        <f>IF(ISERROR(VLOOKUP(CONCATENATE($B60,"-",$C60),IN_1C!$B$2:$T$3000,7,FALSE))=TRUE,"",VLOOKUP(CONCATENATE($B60,"-",$C60),IN_1C!$B$2:$T$3000,7,FALSE))</f>
        <v>0</v>
      </c>
      <c r="J60" s="865">
        <f>IF(ISERROR(VLOOKUP(CONCATENATE($B60,"-",$C60),IN_1C!$B$2:$T$3000,8,FALSE))=TRUE,"",VLOOKUP(CONCATENATE($B60,"-",$C60),IN_1C!$B$2:$T$3000,8,FALSE))</f>
        <v>0</v>
      </c>
      <c r="K60" s="864">
        <f>IF(ISERROR(VLOOKUP(CONCATENATE($B60,"-",$C60),IN_1C!$B$2:$T$3000,9,FALSE))=TRUE,"",VLOOKUP(CONCATENATE($B60,"-",$C60),IN_1C!$B$2:$T$3000,9,FALSE))</f>
        <v>0</v>
      </c>
      <c r="L60" s="865">
        <f>IF(ISERROR(VLOOKUP(CONCATENATE($B60,"-",$C60),IN_1C!$B$2:$T$3000,10,FALSE))=TRUE,"",VLOOKUP(CONCATENATE($B60,"-",$C60),IN_1C!$B$2:$T$3000,10,FALSE))</f>
        <v>0</v>
      </c>
      <c r="M60" s="864">
        <f>IF(ISERROR(VLOOKUP(CONCATENATE($B60,"-",$C60),IN_1C!$B$2:$T$3000,11,FALSE))=TRUE,"",VLOOKUP(CONCATENATE($B60,"-",$C60),IN_1C!$B$2:$T$3000,11,FALSE))</f>
        <v>0</v>
      </c>
      <c r="N60" s="865">
        <f>IF(ISERROR(VLOOKUP(CONCATENATE($B60,"-",$C60),IN_1C!$B$2:$T$3000,12,FALSE))=TRUE,"",VLOOKUP(CONCATENATE($B60,"-",$C60),IN_1C!$B$2:$T$3000,12,FALSE))</f>
        <v>0</v>
      </c>
      <c r="O60" s="866">
        <f>IF(ISERROR(VLOOKUP(CONCATENATE($B60,"-",$C60),IN_1C!$B$2:$T$3000,13,FALSE))=TRUE,"",VLOOKUP(CONCATENATE($B60,"-",$C60),IN_1C!$B$2:$T$3000,13,FALSE))</f>
        <v>0</v>
      </c>
      <c r="P60" s="866">
        <f>IF(ISERROR(VLOOKUP(CONCATENATE($B60,"-",$C60),IN_1C!$B$2:$T$3000,14,FALSE))=TRUE,"",VLOOKUP(CONCATENATE($B60,"-",$C60),IN_1C!$B$2:$T$3000,14,FALSE))</f>
        <v>0</v>
      </c>
      <c r="Q60" s="806">
        <f t="shared" si="13"/>
        <v>0</v>
      </c>
      <c r="R60" s="805">
        <f t="shared" si="13"/>
        <v>0</v>
      </c>
    </row>
    <row r="61" spans="1:19">
      <c r="A61" s="703" t="s">
        <v>1232</v>
      </c>
      <c r="B61" s="708" t="s">
        <v>1233</v>
      </c>
      <c r="C61" s="700">
        <v>2</v>
      </c>
      <c r="D61" s="1571" t="str">
        <f t="shared" si="14"/>
        <v/>
      </c>
      <c r="E61" s="864">
        <f>IF(ISERROR(VLOOKUP(CONCATENATE($B61,"-",$C61),IN_1C!$B$2:$T$3000,3,FALSE))=TRUE,"",VLOOKUP(CONCATENATE($B61,"-",$C61),IN_1C!$B$2:$T$3000,3,FALSE))</f>
        <v>0</v>
      </c>
      <c r="F61" s="865">
        <f>IF(ISERROR(VLOOKUP(CONCATENATE($B61,"-",$C61),IN_1C!$B$2:$T$3000,4,FALSE))=TRUE,"",VLOOKUP(CONCATENATE($B61,"-",$C61),IN_1C!$B$2:$T$3000,4,FALSE))</f>
        <v>0</v>
      </c>
      <c r="G61" s="864">
        <f>IF(ISERROR(VLOOKUP(CONCATENATE($B61,"-",$C61),IN_1C!$B$2:$T$3000,5,FALSE))=TRUE,"",VLOOKUP(CONCATENATE($B61,"-",$C61),IN_1C!$B$2:$T$3000,5,FALSE))</f>
        <v>0</v>
      </c>
      <c r="H61" s="865">
        <f>IF(ISERROR(VLOOKUP(CONCATENATE($B61,"-",$C61),IN_1C!$B$2:$T$3000,6,FALSE))=TRUE,"",VLOOKUP(CONCATENATE($B61,"-",$C61),IN_1C!$B$2:$T$3000,6,FALSE))</f>
        <v>0</v>
      </c>
      <c r="I61" s="864">
        <f>IF(ISERROR(VLOOKUP(CONCATENATE($B61,"-",$C61),IN_1C!$B$2:$T$3000,7,FALSE))=TRUE,"",VLOOKUP(CONCATENATE($B61,"-",$C61),IN_1C!$B$2:$T$3000,7,FALSE))</f>
        <v>0</v>
      </c>
      <c r="J61" s="865">
        <f>IF(ISERROR(VLOOKUP(CONCATENATE($B61,"-",$C61),IN_1C!$B$2:$T$3000,8,FALSE))=TRUE,"",VLOOKUP(CONCATENATE($B61,"-",$C61),IN_1C!$B$2:$T$3000,8,FALSE))</f>
        <v>0</v>
      </c>
      <c r="K61" s="864">
        <f>IF(ISERROR(VLOOKUP(CONCATENATE($B61,"-",$C61),IN_1C!$B$2:$T$3000,9,FALSE))=TRUE,"",VLOOKUP(CONCATENATE($B61,"-",$C61),IN_1C!$B$2:$T$3000,9,FALSE))</f>
        <v>0</v>
      </c>
      <c r="L61" s="865">
        <f>IF(ISERROR(VLOOKUP(CONCATENATE($B61,"-",$C61),IN_1C!$B$2:$T$3000,10,FALSE))=TRUE,"",VLOOKUP(CONCATENATE($B61,"-",$C61),IN_1C!$B$2:$T$3000,10,FALSE))</f>
        <v>0</v>
      </c>
      <c r="M61" s="864">
        <f>IF(ISERROR(VLOOKUP(CONCATENATE($B61,"-",$C61),IN_1C!$B$2:$T$3000,11,FALSE))=TRUE,"",VLOOKUP(CONCATENATE($B61,"-",$C61),IN_1C!$B$2:$T$3000,11,FALSE))</f>
        <v>0</v>
      </c>
      <c r="N61" s="865">
        <f>IF(ISERROR(VLOOKUP(CONCATENATE($B61,"-",$C61),IN_1C!$B$2:$T$3000,12,FALSE))=TRUE,"",VLOOKUP(CONCATENATE($B61,"-",$C61),IN_1C!$B$2:$T$3000,12,FALSE))</f>
        <v>0</v>
      </c>
      <c r="O61" s="866">
        <f>IF(ISERROR(VLOOKUP(CONCATENATE($B61,"-",$C61),IN_1C!$B$2:$T$3000,13,FALSE))=TRUE,"",VLOOKUP(CONCATENATE($B61,"-",$C61),IN_1C!$B$2:$T$3000,13,FALSE))</f>
        <v>0</v>
      </c>
      <c r="P61" s="866">
        <f>IF(ISERROR(VLOOKUP(CONCATENATE($B61,"-",$C61),IN_1C!$B$2:$T$3000,14,FALSE))=TRUE,"",VLOOKUP(CONCATENATE($B61,"-",$C61),IN_1C!$B$2:$T$3000,14,FALSE))</f>
        <v>0</v>
      </c>
      <c r="Q61" s="806">
        <f t="shared" si="13"/>
        <v>0</v>
      </c>
      <c r="R61" s="805">
        <f t="shared" si="13"/>
        <v>0</v>
      </c>
    </row>
    <row r="62" spans="1:19">
      <c r="A62" s="703" t="s">
        <v>1234</v>
      </c>
      <c r="B62" s="708" t="s">
        <v>1235</v>
      </c>
      <c r="C62" s="700">
        <v>2</v>
      </c>
      <c r="D62" s="1571" t="str">
        <f t="shared" si="14"/>
        <v/>
      </c>
      <c r="E62" s="864">
        <f>IF(ISERROR(VLOOKUP(CONCATENATE($B62,"-",$C62),IN_1C!$B$2:$T$3000,3,FALSE))=TRUE,"",VLOOKUP(CONCATENATE($B62,"-",$C62),IN_1C!$B$2:$T$3000,3,FALSE))</f>
        <v>0</v>
      </c>
      <c r="F62" s="865">
        <f>IF(ISERROR(VLOOKUP(CONCATENATE($B62,"-",$C62),IN_1C!$B$2:$T$3000,4,FALSE))=TRUE,"",VLOOKUP(CONCATENATE($B62,"-",$C62),IN_1C!$B$2:$T$3000,4,FALSE))</f>
        <v>0</v>
      </c>
      <c r="G62" s="864">
        <f>IF(ISERROR(VLOOKUP(CONCATENATE($B62,"-",$C62),IN_1C!$B$2:$T$3000,5,FALSE))=TRUE,"",VLOOKUP(CONCATENATE($B62,"-",$C62),IN_1C!$B$2:$T$3000,5,FALSE))</f>
        <v>0</v>
      </c>
      <c r="H62" s="865">
        <f>IF(ISERROR(VLOOKUP(CONCATENATE($B62,"-",$C62),IN_1C!$B$2:$T$3000,6,FALSE))=TRUE,"",VLOOKUP(CONCATENATE($B62,"-",$C62),IN_1C!$B$2:$T$3000,6,FALSE))</f>
        <v>0</v>
      </c>
      <c r="I62" s="864">
        <f>IF(ISERROR(VLOOKUP(CONCATENATE($B62,"-",$C62),IN_1C!$B$2:$T$3000,7,FALSE))=TRUE,"",VLOOKUP(CONCATENATE($B62,"-",$C62),IN_1C!$B$2:$T$3000,7,FALSE))</f>
        <v>0</v>
      </c>
      <c r="J62" s="865">
        <f>IF(ISERROR(VLOOKUP(CONCATENATE($B62,"-",$C62),IN_1C!$B$2:$T$3000,8,FALSE))=TRUE,"",VLOOKUP(CONCATENATE($B62,"-",$C62),IN_1C!$B$2:$T$3000,8,FALSE))</f>
        <v>0</v>
      </c>
      <c r="K62" s="864">
        <f>IF(ISERROR(VLOOKUP(CONCATENATE($B62,"-",$C62),IN_1C!$B$2:$T$3000,9,FALSE))=TRUE,"",VLOOKUP(CONCATENATE($B62,"-",$C62),IN_1C!$B$2:$T$3000,9,FALSE))</f>
        <v>0</v>
      </c>
      <c r="L62" s="865">
        <f>IF(ISERROR(VLOOKUP(CONCATENATE($B62,"-",$C62),IN_1C!$B$2:$T$3000,10,FALSE))=TRUE,"",VLOOKUP(CONCATENATE($B62,"-",$C62),IN_1C!$B$2:$T$3000,10,FALSE))</f>
        <v>0</v>
      </c>
      <c r="M62" s="864">
        <f>IF(ISERROR(VLOOKUP(CONCATENATE($B62,"-",$C62),IN_1C!$B$2:$T$3000,11,FALSE))=TRUE,"",VLOOKUP(CONCATENATE($B62,"-",$C62),IN_1C!$B$2:$T$3000,11,FALSE))</f>
        <v>0</v>
      </c>
      <c r="N62" s="865">
        <f>IF(ISERROR(VLOOKUP(CONCATENATE($B62,"-",$C62),IN_1C!$B$2:$T$3000,12,FALSE))=TRUE,"",VLOOKUP(CONCATENATE($B62,"-",$C62),IN_1C!$B$2:$T$3000,12,FALSE))</f>
        <v>0</v>
      </c>
      <c r="O62" s="866">
        <f>IF(ISERROR(VLOOKUP(CONCATENATE($B62,"-",$C62),IN_1C!$B$2:$T$3000,13,FALSE))=TRUE,"",VLOOKUP(CONCATENATE($B62,"-",$C62),IN_1C!$B$2:$T$3000,13,FALSE))</f>
        <v>0</v>
      </c>
      <c r="P62" s="866">
        <f>IF(ISERROR(VLOOKUP(CONCATENATE($B62,"-",$C62),IN_1C!$B$2:$T$3000,14,FALSE))=TRUE,"",VLOOKUP(CONCATENATE($B62,"-",$C62),IN_1C!$B$2:$T$3000,14,FALSE))</f>
        <v>0</v>
      </c>
      <c r="Q62" s="806">
        <f t="shared" si="13"/>
        <v>0</v>
      </c>
      <c r="R62" s="805">
        <f t="shared" si="13"/>
        <v>0</v>
      </c>
    </row>
    <row r="63" spans="1:19">
      <c r="A63" s="703" t="s">
        <v>1236</v>
      </c>
      <c r="B63" s="708" t="s">
        <v>1237</v>
      </c>
      <c r="C63" s="700">
        <v>2</v>
      </c>
      <c r="D63" s="1571" t="str">
        <f t="shared" si="14"/>
        <v/>
      </c>
      <c r="E63" s="864">
        <f>IF(ISERROR(VLOOKUP(CONCATENATE($B63,"-",$C63),IN_1C!$B$2:$T$3000,3,FALSE))=TRUE,"",VLOOKUP(CONCATENATE($B63,"-",$C63),IN_1C!$B$2:$T$3000,3,FALSE))</f>
        <v>0</v>
      </c>
      <c r="F63" s="865">
        <f>IF(ISERROR(VLOOKUP(CONCATENATE($B63,"-",$C63),IN_1C!$B$2:$T$3000,4,FALSE))=TRUE,"",VLOOKUP(CONCATENATE($B63,"-",$C63),IN_1C!$B$2:$T$3000,4,FALSE))</f>
        <v>0</v>
      </c>
      <c r="G63" s="864">
        <f>IF(ISERROR(VLOOKUP(CONCATENATE($B63,"-",$C63),IN_1C!$B$2:$T$3000,5,FALSE))=TRUE,"",VLOOKUP(CONCATENATE($B63,"-",$C63),IN_1C!$B$2:$T$3000,5,FALSE))</f>
        <v>0</v>
      </c>
      <c r="H63" s="865">
        <f>IF(ISERROR(VLOOKUP(CONCATENATE($B63,"-",$C63),IN_1C!$B$2:$T$3000,6,FALSE))=TRUE,"",VLOOKUP(CONCATENATE($B63,"-",$C63),IN_1C!$B$2:$T$3000,6,FALSE))</f>
        <v>0</v>
      </c>
      <c r="I63" s="864">
        <f>IF(ISERROR(VLOOKUP(CONCATENATE($B63,"-",$C63),IN_1C!$B$2:$T$3000,7,FALSE))=TRUE,"",VLOOKUP(CONCATENATE($B63,"-",$C63),IN_1C!$B$2:$T$3000,7,FALSE))</f>
        <v>0</v>
      </c>
      <c r="J63" s="865">
        <f>IF(ISERROR(VLOOKUP(CONCATENATE($B63,"-",$C63),IN_1C!$B$2:$T$3000,8,FALSE))=TRUE,"",VLOOKUP(CONCATENATE($B63,"-",$C63),IN_1C!$B$2:$T$3000,8,FALSE))</f>
        <v>0</v>
      </c>
      <c r="K63" s="864">
        <f>IF(ISERROR(VLOOKUP(CONCATENATE($B63,"-",$C63),IN_1C!$B$2:$T$3000,9,FALSE))=TRUE,"",VLOOKUP(CONCATENATE($B63,"-",$C63),IN_1C!$B$2:$T$3000,9,FALSE))</f>
        <v>0</v>
      </c>
      <c r="L63" s="865">
        <f>IF(ISERROR(VLOOKUP(CONCATENATE($B63,"-",$C63),IN_1C!$B$2:$T$3000,10,FALSE))=TRUE,"",VLOOKUP(CONCATENATE($B63,"-",$C63),IN_1C!$B$2:$T$3000,10,FALSE))</f>
        <v>0</v>
      </c>
      <c r="M63" s="864">
        <f>IF(ISERROR(VLOOKUP(CONCATENATE($B63,"-",$C63),IN_1C!$B$2:$T$3000,11,FALSE))=TRUE,"",VLOOKUP(CONCATENATE($B63,"-",$C63),IN_1C!$B$2:$T$3000,11,FALSE))</f>
        <v>0</v>
      </c>
      <c r="N63" s="865">
        <f>IF(ISERROR(VLOOKUP(CONCATENATE($B63,"-",$C63),IN_1C!$B$2:$T$3000,12,FALSE))=TRUE,"",VLOOKUP(CONCATENATE($B63,"-",$C63),IN_1C!$B$2:$T$3000,12,FALSE))</f>
        <v>0</v>
      </c>
      <c r="O63" s="866">
        <f>IF(ISERROR(VLOOKUP(CONCATENATE($B63,"-",$C63),IN_1C!$B$2:$T$3000,13,FALSE))=TRUE,"",VLOOKUP(CONCATENATE($B63,"-",$C63),IN_1C!$B$2:$T$3000,13,FALSE))</f>
        <v>0</v>
      </c>
      <c r="P63" s="866">
        <f>IF(ISERROR(VLOOKUP(CONCATENATE($B63,"-",$C63),IN_1C!$B$2:$T$3000,14,FALSE))=TRUE,"",VLOOKUP(CONCATENATE($B63,"-",$C63),IN_1C!$B$2:$T$3000,14,FALSE))</f>
        <v>0</v>
      </c>
      <c r="Q63" s="806">
        <f t="shared" si="13"/>
        <v>0</v>
      </c>
      <c r="R63" s="805">
        <f t="shared" si="13"/>
        <v>0</v>
      </c>
    </row>
    <row r="64" spans="1:19">
      <c r="A64" s="703" t="s">
        <v>1238</v>
      </c>
      <c r="B64" s="708" t="s">
        <v>1239</v>
      </c>
      <c r="C64" s="700">
        <v>2</v>
      </c>
      <c r="D64" s="1571" t="str">
        <f t="shared" si="14"/>
        <v/>
      </c>
      <c r="E64" s="864">
        <f>IF(ISERROR(VLOOKUP(CONCATENATE($B64,"-",$C64),IN_1C!$B$2:$T$3000,3,FALSE))=TRUE,"",VLOOKUP(CONCATENATE($B64,"-",$C64),IN_1C!$B$2:$T$3000,3,FALSE))</f>
        <v>0</v>
      </c>
      <c r="F64" s="865">
        <f>IF(ISERROR(VLOOKUP(CONCATENATE($B64,"-",$C64),IN_1C!$B$2:$T$3000,4,FALSE))=TRUE,"",VLOOKUP(CONCATENATE($B64,"-",$C64),IN_1C!$B$2:$T$3000,4,FALSE))</f>
        <v>0</v>
      </c>
      <c r="G64" s="864">
        <f>IF(ISERROR(VLOOKUP(CONCATENATE($B64,"-",$C64),IN_1C!$B$2:$T$3000,5,FALSE))=TRUE,"",VLOOKUP(CONCATENATE($B64,"-",$C64),IN_1C!$B$2:$T$3000,5,FALSE))</f>
        <v>0</v>
      </c>
      <c r="H64" s="865">
        <f>IF(ISERROR(VLOOKUP(CONCATENATE($B64,"-",$C64),IN_1C!$B$2:$T$3000,6,FALSE))=TRUE,"",VLOOKUP(CONCATENATE($B64,"-",$C64),IN_1C!$B$2:$T$3000,6,FALSE))</f>
        <v>0</v>
      </c>
      <c r="I64" s="864">
        <f>IF(ISERROR(VLOOKUP(CONCATENATE($B64,"-",$C64),IN_1C!$B$2:$T$3000,7,FALSE))=TRUE,"",VLOOKUP(CONCATENATE($B64,"-",$C64),IN_1C!$B$2:$T$3000,7,FALSE))</f>
        <v>0</v>
      </c>
      <c r="J64" s="865">
        <f>IF(ISERROR(VLOOKUP(CONCATENATE($B64,"-",$C64),IN_1C!$B$2:$T$3000,8,FALSE))=TRUE,"",VLOOKUP(CONCATENATE($B64,"-",$C64),IN_1C!$B$2:$T$3000,8,FALSE))</f>
        <v>0</v>
      </c>
      <c r="K64" s="864">
        <f>IF(ISERROR(VLOOKUP(CONCATENATE($B64,"-",$C64),IN_1C!$B$2:$T$3000,9,FALSE))=TRUE,"",VLOOKUP(CONCATENATE($B64,"-",$C64),IN_1C!$B$2:$T$3000,9,FALSE))</f>
        <v>0</v>
      </c>
      <c r="L64" s="865">
        <f>IF(ISERROR(VLOOKUP(CONCATENATE($B64,"-",$C64),IN_1C!$B$2:$T$3000,10,FALSE))=TRUE,"",VLOOKUP(CONCATENATE($B64,"-",$C64),IN_1C!$B$2:$T$3000,10,FALSE))</f>
        <v>0</v>
      </c>
      <c r="M64" s="864">
        <f>IF(ISERROR(VLOOKUP(CONCATENATE($B64,"-",$C64),IN_1C!$B$2:$T$3000,11,FALSE))=TRUE,"",VLOOKUP(CONCATENATE($B64,"-",$C64),IN_1C!$B$2:$T$3000,11,FALSE))</f>
        <v>0</v>
      </c>
      <c r="N64" s="865">
        <f>IF(ISERROR(VLOOKUP(CONCATENATE($B64,"-",$C64),IN_1C!$B$2:$T$3000,12,FALSE))=TRUE,"",VLOOKUP(CONCATENATE($B64,"-",$C64),IN_1C!$B$2:$T$3000,12,FALSE))</f>
        <v>0</v>
      </c>
      <c r="O64" s="866">
        <f>IF(ISERROR(VLOOKUP(CONCATENATE($B64,"-",$C64),IN_1C!$B$2:$T$3000,13,FALSE))=TRUE,"",VLOOKUP(CONCATENATE($B64,"-",$C64),IN_1C!$B$2:$T$3000,13,FALSE))</f>
        <v>0</v>
      </c>
      <c r="P64" s="866">
        <f>IF(ISERROR(VLOOKUP(CONCATENATE($B64,"-",$C64),IN_1C!$B$2:$T$3000,14,FALSE))=TRUE,"",VLOOKUP(CONCATENATE($B64,"-",$C64),IN_1C!$B$2:$T$3000,14,FALSE))</f>
        <v>0</v>
      </c>
      <c r="Q64" s="806">
        <f t="shared" si="13"/>
        <v>0</v>
      </c>
      <c r="R64" s="805">
        <f t="shared" si="13"/>
        <v>0</v>
      </c>
    </row>
    <row r="65" spans="1:18">
      <c r="A65" s="703" t="s">
        <v>1240</v>
      </c>
      <c r="B65" s="708" t="s">
        <v>1241</v>
      </c>
      <c r="C65" s="700">
        <v>2</v>
      </c>
      <c r="D65" s="1571" t="str">
        <f t="shared" si="14"/>
        <v/>
      </c>
      <c r="E65" s="864">
        <f>IF(ISERROR(VLOOKUP(CONCATENATE($B65,"-",$C65),IN_1C!$B$2:$T$3000,3,FALSE))=TRUE,"",VLOOKUP(CONCATENATE($B65,"-",$C65),IN_1C!$B$2:$T$3000,3,FALSE))</f>
        <v>0</v>
      </c>
      <c r="F65" s="865">
        <f>IF(ISERROR(VLOOKUP(CONCATENATE($B65,"-",$C65),IN_1C!$B$2:$T$3000,4,FALSE))=TRUE,"",VLOOKUP(CONCATENATE($B65,"-",$C65),IN_1C!$B$2:$T$3000,4,FALSE))</f>
        <v>0</v>
      </c>
      <c r="G65" s="864">
        <f>IF(ISERROR(VLOOKUP(CONCATENATE($B65,"-",$C65),IN_1C!$B$2:$T$3000,5,FALSE))=TRUE,"",VLOOKUP(CONCATENATE($B65,"-",$C65),IN_1C!$B$2:$T$3000,5,FALSE))</f>
        <v>0</v>
      </c>
      <c r="H65" s="865">
        <f>IF(ISERROR(VLOOKUP(CONCATENATE($B65,"-",$C65),IN_1C!$B$2:$T$3000,6,FALSE))=TRUE,"",VLOOKUP(CONCATENATE($B65,"-",$C65),IN_1C!$B$2:$T$3000,6,FALSE))</f>
        <v>0</v>
      </c>
      <c r="I65" s="864">
        <f>IF(ISERROR(VLOOKUP(CONCATENATE($B65,"-",$C65),IN_1C!$B$2:$T$3000,7,FALSE))=TRUE,"",VLOOKUP(CONCATENATE($B65,"-",$C65),IN_1C!$B$2:$T$3000,7,FALSE))</f>
        <v>0</v>
      </c>
      <c r="J65" s="865">
        <f>IF(ISERROR(VLOOKUP(CONCATENATE($B65,"-",$C65),IN_1C!$B$2:$T$3000,8,FALSE))=TRUE,"",VLOOKUP(CONCATENATE($B65,"-",$C65),IN_1C!$B$2:$T$3000,8,FALSE))</f>
        <v>0</v>
      </c>
      <c r="K65" s="864">
        <f>IF(ISERROR(VLOOKUP(CONCATENATE($B65,"-",$C65),IN_1C!$B$2:$T$3000,9,FALSE))=TRUE,"",VLOOKUP(CONCATENATE($B65,"-",$C65),IN_1C!$B$2:$T$3000,9,FALSE))</f>
        <v>0</v>
      </c>
      <c r="L65" s="865">
        <f>IF(ISERROR(VLOOKUP(CONCATENATE($B65,"-",$C65),IN_1C!$B$2:$T$3000,10,FALSE))=TRUE,"",VLOOKUP(CONCATENATE($B65,"-",$C65),IN_1C!$B$2:$T$3000,10,FALSE))</f>
        <v>0</v>
      </c>
      <c r="M65" s="864">
        <f>IF(ISERROR(VLOOKUP(CONCATENATE($B65,"-",$C65),IN_1C!$B$2:$T$3000,11,FALSE))=TRUE,"",VLOOKUP(CONCATENATE($B65,"-",$C65),IN_1C!$B$2:$T$3000,11,FALSE))</f>
        <v>0</v>
      </c>
      <c r="N65" s="865">
        <f>IF(ISERROR(VLOOKUP(CONCATENATE($B65,"-",$C65),IN_1C!$B$2:$T$3000,12,FALSE))=TRUE,"",VLOOKUP(CONCATENATE($B65,"-",$C65),IN_1C!$B$2:$T$3000,12,FALSE))</f>
        <v>0</v>
      </c>
      <c r="O65" s="866">
        <f>IF(ISERROR(VLOOKUP(CONCATENATE($B65,"-",$C65),IN_1C!$B$2:$T$3000,13,FALSE))=TRUE,"",VLOOKUP(CONCATENATE($B65,"-",$C65),IN_1C!$B$2:$T$3000,13,FALSE))</f>
        <v>0</v>
      </c>
      <c r="P65" s="866">
        <f>IF(ISERROR(VLOOKUP(CONCATENATE($B65,"-",$C65),IN_1C!$B$2:$T$3000,14,FALSE))=TRUE,"",VLOOKUP(CONCATENATE($B65,"-",$C65),IN_1C!$B$2:$T$3000,14,FALSE))</f>
        <v>0</v>
      </c>
      <c r="Q65" s="806">
        <f t="shared" si="13"/>
        <v>0</v>
      </c>
      <c r="R65" s="805">
        <f t="shared" si="13"/>
        <v>0</v>
      </c>
    </row>
    <row r="66" spans="1:18">
      <c r="A66" s="703" t="s">
        <v>1242</v>
      </c>
      <c r="B66" s="708" t="s">
        <v>1243</v>
      </c>
      <c r="C66" s="700">
        <v>2</v>
      </c>
      <c r="D66" s="1571" t="str">
        <f t="shared" si="14"/>
        <v/>
      </c>
      <c r="E66" s="864">
        <f>IF(ISERROR(VLOOKUP(CONCATENATE($B66,"-",$C66),IN_1C!$B$2:$T$3000,3,FALSE))=TRUE,"",VLOOKUP(CONCATENATE($B66,"-",$C66),IN_1C!$B$2:$T$3000,3,FALSE))</f>
        <v>0</v>
      </c>
      <c r="F66" s="865">
        <f>IF(ISERROR(VLOOKUP(CONCATENATE($B66,"-",$C66),IN_1C!$B$2:$T$3000,4,FALSE))=TRUE,"",VLOOKUP(CONCATENATE($B66,"-",$C66),IN_1C!$B$2:$T$3000,4,FALSE))</f>
        <v>0</v>
      </c>
      <c r="G66" s="864">
        <f>IF(ISERROR(VLOOKUP(CONCATENATE($B66,"-",$C66),IN_1C!$B$2:$T$3000,5,FALSE))=TRUE,"",VLOOKUP(CONCATENATE($B66,"-",$C66),IN_1C!$B$2:$T$3000,5,FALSE))</f>
        <v>0</v>
      </c>
      <c r="H66" s="865">
        <f>IF(ISERROR(VLOOKUP(CONCATENATE($B66,"-",$C66),IN_1C!$B$2:$T$3000,6,FALSE))=TRUE,"",VLOOKUP(CONCATENATE($B66,"-",$C66),IN_1C!$B$2:$T$3000,6,FALSE))</f>
        <v>0</v>
      </c>
      <c r="I66" s="864">
        <f>IF(ISERROR(VLOOKUP(CONCATENATE($B66,"-",$C66),IN_1C!$B$2:$T$3000,7,FALSE))=TRUE,"",VLOOKUP(CONCATENATE($B66,"-",$C66),IN_1C!$B$2:$T$3000,7,FALSE))</f>
        <v>0</v>
      </c>
      <c r="J66" s="865">
        <f>IF(ISERROR(VLOOKUP(CONCATENATE($B66,"-",$C66),IN_1C!$B$2:$T$3000,8,FALSE))=TRUE,"",VLOOKUP(CONCATENATE($B66,"-",$C66),IN_1C!$B$2:$T$3000,8,FALSE))</f>
        <v>0</v>
      </c>
      <c r="K66" s="864">
        <f>IF(ISERROR(VLOOKUP(CONCATENATE($B66,"-",$C66),IN_1C!$B$2:$T$3000,9,FALSE))=TRUE,"",VLOOKUP(CONCATENATE($B66,"-",$C66),IN_1C!$B$2:$T$3000,9,FALSE))</f>
        <v>0</v>
      </c>
      <c r="L66" s="865">
        <f>IF(ISERROR(VLOOKUP(CONCATENATE($B66,"-",$C66),IN_1C!$B$2:$T$3000,10,FALSE))=TRUE,"",VLOOKUP(CONCATENATE($B66,"-",$C66),IN_1C!$B$2:$T$3000,10,FALSE))</f>
        <v>0</v>
      </c>
      <c r="M66" s="864">
        <f>IF(ISERROR(VLOOKUP(CONCATENATE($B66,"-",$C66),IN_1C!$B$2:$T$3000,11,FALSE))=TRUE,"",VLOOKUP(CONCATENATE($B66,"-",$C66),IN_1C!$B$2:$T$3000,11,FALSE))</f>
        <v>0</v>
      </c>
      <c r="N66" s="865">
        <f>IF(ISERROR(VLOOKUP(CONCATENATE($B66,"-",$C66),IN_1C!$B$2:$T$3000,12,FALSE))=TRUE,"",VLOOKUP(CONCATENATE($B66,"-",$C66),IN_1C!$B$2:$T$3000,12,FALSE))</f>
        <v>0</v>
      </c>
      <c r="O66" s="866">
        <f>IF(ISERROR(VLOOKUP(CONCATENATE($B66,"-",$C66),IN_1C!$B$2:$T$3000,13,FALSE))=TRUE,"",VLOOKUP(CONCATENATE($B66,"-",$C66),IN_1C!$B$2:$T$3000,13,FALSE))</f>
        <v>0</v>
      </c>
      <c r="P66" s="866">
        <f>IF(ISERROR(VLOOKUP(CONCATENATE($B66,"-",$C66),IN_1C!$B$2:$T$3000,14,FALSE))=TRUE,"",VLOOKUP(CONCATENATE($B66,"-",$C66),IN_1C!$B$2:$T$3000,14,FALSE))</f>
        <v>0</v>
      </c>
      <c r="Q66" s="806">
        <f t="shared" si="13"/>
        <v>0</v>
      </c>
      <c r="R66" s="805">
        <f t="shared" si="13"/>
        <v>0</v>
      </c>
    </row>
    <row r="67" spans="1:18">
      <c r="A67" s="703" t="s">
        <v>1244</v>
      </c>
      <c r="B67" s="708" t="s">
        <v>1245</v>
      </c>
      <c r="C67" s="700">
        <v>2</v>
      </c>
      <c r="D67" s="1571" t="str">
        <f t="shared" si="14"/>
        <v/>
      </c>
      <c r="E67" s="864">
        <f>IF(ISERROR(VLOOKUP(CONCATENATE($B67,"-",$C67),IN_1C!$B$2:$T$3000,3,FALSE))=TRUE,"",VLOOKUP(CONCATENATE($B67,"-",$C67),IN_1C!$B$2:$T$3000,3,FALSE))</f>
        <v>0</v>
      </c>
      <c r="F67" s="865">
        <f>IF(ISERROR(VLOOKUP(CONCATENATE($B67,"-",$C67),IN_1C!$B$2:$T$3000,4,FALSE))=TRUE,"",VLOOKUP(CONCATENATE($B67,"-",$C67),IN_1C!$B$2:$T$3000,4,FALSE))</f>
        <v>0</v>
      </c>
      <c r="G67" s="864">
        <f>IF(ISERROR(VLOOKUP(CONCATENATE($B67,"-",$C67),IN_1C!$B$2:$T$3000,5,FALSE))=TRUE,"",VLOOKUP(CONCATENATE($B67,"-",$C67),IN_1C!$B$2:$T$3000,5,FALSE))</f>
        <v>0</v>
      </c>
      <c r="H67" s="865">
        <f>IF(ISERROR(VLOOKUP(CONCATENATE($B67,"-",$C67),IN_1C!$B$2:$T$3000,6,FALSE))=TRUE,"",VLOOKUP(CONCATENATE($B67,"-",$C67),IN_1C!$B$2:$T$3000,6,FALSE))</f>
        <v>0</v>
      </c>
      <c r="I67" s="864">
        <f>IF(ISERROR(VLOOKUP(CONCATENATE($B67,"-",$C67),IN_1C!$B$2:$T$3000,7,FALSE))=TRUE,"",VLOOKUP(CONCATENATE($B67,"-",$C67),IN_1C!$B$2:$T$3000,7,FALSE))</f>
        <v>0</v>
      </c>
      <c r="J67" s="865">
        <f>IF(ISERROR(VLOOKUP(CONCATENATE($B67,"-",$C67),IN_1C!$B$2:$T$3000,8,FALSE))=TRUE,"",VLOOKUP(CONCATENATE($B67,"-",$C67),IN_1C!$B$2:$T$3000,8,FALSE))</f>
        <v>0</v>
      </c>
      <c r="K67" s="864">
        <f>IF(ISERROR(VLOOKUP(CONCATENATE($B67,"-",$C67),IN_1C!$B$2:$T$3000,9,FALSE))=TRUE,"",VLOOKUP(CONCATENATE($B67,"-",$C67),IN_1C!$B$2:$T$3000,9,FALSE))</f>
        <v>0</v>
      </c>
      <c r="L67" s="865">
        <f>IF(ISERROR(VLOOKUP(CONCATENATE($B67,"-",$C67),IN_1C!$B$2:$T$3000,10,FALSE))=TRUE,"",VLOOKUP(CONCATENATE($B67,"-",$C67),IN_1C!$B$2:$T$3000,10,FALSE))</f>
        <v>0</v>
      </c>
      <c r="M67" s="864">
        <f>IF(ISERROR(VLOOKUP(CONCATENATE($B67,"-",$C67),IN_1C!$B$2:$T$3000,11,FALSE))=TRUE,"",VLOOKUP(CONCATENATE($B67,"-",$C67),IN_1C!$B$2:$T$3000,11,FALSE))</f>
        <v>0</v>
      </c>
      <c r="N67" s="865">
        <f>IF(ISERROR(VLOOKUP(CONCATENATE($B67,"-",$C67),IN_1C!$B$2:$T$3000,12,FALSE))=TRUE,"",VLOOKUP(CONCATENATE($B67,"-",$C67),IN_1C!$B$2:$T$3000,12,FALSE))</f>
        <v>0</v>
      </c>
      <c r="O67" s="866">
        <f>IF(ISERROR(VLOOKUP(CONCATENATE($B67,"-",$C67),IN_1C!$B$2:$T$3000,13,FALSE))=TRUE,"",VLOOKUP(CONCATENATE($B67,"-",$C67),IN_1C!$B$2:$T$3000,13,FALSE))</f>
        <v>0</v>
      </c>
      <c r="P67" s="866">
        <f>IF(ISERROR(VLOOKUP(CONCATENATE($B67,"-",$C67),IN_1C!$B$2:$T$3000,14,FALSE))=TRUE,"",VLOOKUP(CONCATENATE($B67,"-",$C67),IN_1C!$B$2:$T$3000,14,FALSE))</f>
        <v>0</v>
      </c>
      <c r="Q67" s="806">
        <f t="shared" si="13"/>
        <v>0</v>
      </c>
      <c r="R67" s="805">
        <f t="shared" si="13"/>
        <v>0</v>
      </c>
    </row>
    <row r="68" spans="1:18">
      <c r="A68" s="703" t="s">
        <v>1246</v>
      </c>
      <c r="B68" s="708" t="s">
        <v>1247</v>
      </c>
      <c r="C68" s="700">
        <v>2</v>
      </c>
      <c r="D68" s="1571" t="str">
        <f t="shared" si="14"/>
        <v/>
      </c>
      <c r="E68" s="864">
        <f>IF(ISERROR(VLOOKUP(CONCATENATE($B68,"-",$C68),IN_1C!$B$2:$T$3000,3,FALSE))=TRUE,"",VLOOKUP(CONCATENATE($B68,"-",$C68),IN_1C!$B$2:$T$3000,3,FALSE))</f>
        <v>0</v>
      </c>
      <c r="F68" s="865">
        <f>IF(ISERROR(VLOOKUP(CONCATENATE($B68,"-",$C68),IN_1C!$B$2:$T$3000,4,FALSE))=TRUE,"",VLOOKUP(CONCATENATE($B68,"-",$C68),IN_1C!$B$2:$T$3000,4,FALSE))</f>
        <v>0</v>
      </c>
      <c r="G68" s="864">
        <f>IF(ISERROR(VLOOKUP(CONCATENATE($B68,"-",$C68),IN_1C!$B$2:$T$3000,5,FALSE))=TRUE,"",VLOOKUP(CONCATENATE($B68,"-",$C68),IN_1C!$B$2:$T$3000,5,FALSE))</f>
        <v>0</v>
      </c>
      <c r="H68" s="865">
        <f>IF(ISERROR(VLOOKUP(CONCATENATE($B68,"-",$C68),IN_1C!$B$2:$T$3000,6,FALSE))=TRUE,"",VLOOKUP(CONCATENATE($B68,"-",$C68),IN_1C!$B$2:$T$3000,6,FALSE))</f>
        <v>0</v>
      </c>
      <c r="I68" s="864">
        <f>IF(ISERROR(VLOOKUP(CONCATENATE($B68,"-",$C68),IN_1C!$B$2:$T$3000,7,FALSE))=TRUE,"",VLOOKUP(CONCATENATE($B68,"-",$C68),IN_1C!$B$2:$T$3000,7,FALSE))</f>
        <v>0</v>
      </c>
      <c r="J68" s="865">
        <f>IF(ISERROR(VLOOKUP(CONCATENATE($B68,"-",$C68),IN_1C!$B$2:$T$3000,8,FALSE))=TRUE,"",VLOOKUP(CONCATENATE($B68,"-",$C68),IN_1C!$B$2:$T$3000,8,FALSE))</f>
        <v>0</v>
      </c>
      <c r="K68" s="864">
        <f>IF(ISERROR(VLOOKUP(CONCATENATE($B68,"-",$C68),IN_1C!$B$2:$T$3000,9,FALSE))=TRUE,"",VLOOKUP(CONCATENATE($B68,"-",$C68),IN_1C!$B$2:$T$3000,9,FALSE))</f>
        <v>0</v>
      </c>
      <c r="L68" s="865">
        <f>IF(ISERROR(VLOOKUP(CONCATENATE($B68,"-",$C68),IN_1C!$B$2:$T$3000,10,FALSE))=TRUE,"",VLOOKUP(CONCATENATE($B68,"-",$C68),IN_1C!$B$2:$T$3000,10,FALSE))</f>
        <v>0</v>
      </c>
      <c r="M68" s="864">
        <f>IF(ISERROR(VLOOKUP(CONCATENATE($B68,"-",$C68),IN_1C!$B$2:$T$3000,11,FALSE))=TRUE,"",VLOOKUP(CONCATENATE($B68,"-",$C68),IN_1C!$B$2:$T$3000,11,FALSE))</f>
        <v>0</v>
      </c>
      <c r="N68" s="865">
        <f>IF(ISERROR(VLOOKUP(CONCATENATE($B68,"-",$C68),IN_1C!$B$2:$T$3000,12,FALSE))=TRUE,"",VLOOKUP(CONCATENATE($B68,"-",$C68),IN_1C!$B$2:$T$3000,12,FALSE))</f>
        <v>0</v>
      </c>
      <c r="O68" s="866">
        <f>IF(ISERROR(VLOOKUP(CONCATENATE($B68,"-",$C68),IN_1C!$B$2:$T$3000,13,FALSE))=TRUE,"",VLOOKUP(CONCATENATE($B68,"-",$C68),IN_1C!$B$2:$T$3000,13,FALSE))</f>
        <v>0</v>
      </c>
      <c r="P68" s="866">
        <f>IF(ISERROR(VLOOKUP(CONCATENATE($B68,"-",$C68),IN_1C!$B$2:$T$3000,14,FALSE))=TRUE,"",VLOOKUP(CONCATENATE($B68,"-",$C68),IN_1C!$B$2:$T$3000,14,FALSE))</f>
        <v>0</v>
      </c>
      <c r="Q68" s="806">
        <f t="shared" si="13"/>
        <v>0</v>
      </c>
      <c r="R68" s="805">
        <f t="shared" si="13"/>
        <v>0</v>
      </c>
    </row>
    <row r="69" spans="1:18">
      <c r="A69" s="703" t="s">
        <v>1248</v>
      </c>
      <c r="B69" s="708" t="s">
        <v>1249</v>
      </c>
      <c r="C69" s="700">
        <v>2</v>
      </c>
      <c r="D69" s="1571" t="str">
        <f t="shared" si="14"/>
        <v/>
      </c>
      <c r="E69" s="864">
        <f>IF(ISERROR(VLOOKUP(CONCATENATE($B69,"-",$C69),IN_1C!$B$2:$T$3000,3,FALSE))=TRUE,"",VLOOKUP(CONCATENATE($B69,"-",$C69),IN_1C!$B$2:$T$3000,3,FALSE))</f>
        <v>0</v>
      </c>
      <c r="F69" s="865">
        <f>IF(ISERROR(VLOOKUP(CONCATENATE($B69,"-",$C69),IN_1C!$B$2:$T$3000,4,FALSE))=TRUE,"",VLOOKUP(CONCATENATE($B69,"-",$C69),IN_1C!$B$2:$T$3000,4,FALSE))</f>
        <v>0</v>
      </c>
      <c r="G69" s="864">
        <f>IF(ISERROR(VLOOKUP(CONCATENATE($B69,"-",$C69),IN_1C!$B$2:$T$3000,5,FALSE))=TRUE,"",VLOOKUP(CONCATENATE($B69,"-",$C69),IN_1C!$B$2:$T$3000,5,FALSE))</f>
        <v>0</v>
      </c>
      <c r="H69" s="865">
        <f>IF(ISERROR(VLOOKUP(CONCATENATE($B69,"-",$C69),IN_1C!$B$2:$T$3000,6,FALSE))=TRUE,"",VLOOKUP(CONCATENATE($B69,"-",$C69),IN_1C!$B$2:$T$3000,6,FALSE))</f>
        <v>0</v>
      </c>
      <c r="I69" s="864">
        <f>IF(ISERROR(VLOOKUP(CONCATENATE($B69,"-",$C69),IN_1C!$B$2:$T$3000,7,FALSE))=TRUE,"",VLOOKUP(CONCATENATE($B69,"-",$C69),IN_1C!$B$2:$T$3000,7,FALSE))</f>
        <v>0</v>
      </c>
      <c r="J69" s="865">
        <f>IF(ISERROR(VLOOKUP(CONCATENATE($B69,"-",$C69),IN_1C!$B$2:$T$3000,8,FALSE))=TRUE,"",VLOOKUP(CONCATENATE($B69,"-",$C69),IN_1C!$B$2:$T$3000,8,FALSE))</f>
        <v>0</v>
      </c>
      <c r="K69" s="864">
        <f>IF(ISERROR(VLOOKUP(CONCATENATE($B69,"-",$C69),IN_1C!$B$2:$T$3000,9,FALSE))=TRUE,"",VLOOKUP(CONCATENATE($B69,"-",$C69),IN_1C!$B$2:$T$3000,9,FALSE))</f>
        <v>0</v>
      </c>
      <c r="L69" s="865">
        <f>IF(ISERROR(VLOOKUP(CONCATENATE($B69,"-",$C69),IN_1C!$B$2:$T$3000,10,FALSE))=TRUE,"",VLOOKUP(CONCATENATE($B69,"-",$C69),IN_1C!$B$2:$T$3000,10,FALSE))</f>
        <v>0</v>
      </c>
      <c r="M69" s="864">
        <f>IF(ISERROR(VLOOKUP(CONCATENATE($B69,"-",$C69),IN_1C!$B$2:$T$3000,11,FALSE))=TRUE,"",VLOOKUP(CONCATENATE($B69,"-",$C69),IN_1C!$B$2:$T$3000,11,FALSE))</f>
        <v>0</v>
      </c>
      <c r="N69" s="865">
        <f>IF(ISERROR(VLOOKUP(CONCATENATE($B69,"-",$C69),IN_1C!$B$2:$T$3000,12,FALSE))=TRUE,"",VLOOKUP(CONCATENATE($B69,"-",$C69),IN_1C!$B$2:$T$3000,12,FALSE))</f>
        <v>0</v>
      </c>
      <c r="O69" s="866">
        <f>IF(ISERROR(VLOOKUP(CONCATENATE($B69,"-",$C69),IN_1C!$B$2:$T$3000,13,FALSE))=TRUE,"",VLOOKUP(CONCATENATE($B69,"-",$C69),IN_1C!$B$2:$T$3000,13,FALSE))</f>
        <v>0</v>
      </c>
      <c r="P69" s="866">
        <f>IF(ISERROR(VLOOKUP(CONCATENATE($B69,"-",$C69),IN_1C!$B$2:$T$3000,14,FALSE))=TRUE,"",VLOOKUP(CONCATENATE($B69,"-",$C69),IN_1C!$B$2:$T$3000,14,FALSE))</f>
        <v>0</v>
      </c>
      <c r="Q69" s="806">
        <f t="shared" si="13"/>
        <v>0</v>
      </c>
      <c r="R69" s="805">
        <f t="shared" si="13"/>
        <v>0</v>
      </c>
    </row>
    <row r="70" spans="1:18" ht="15.75" thickBot="1">
      <c r="A70" s="703" t="s">
        <v>1250</v>
      </c>
      <c r="B70" s="709" t="s">
        <v>1251</v>
      </c>
      <c r="C70" s="700">
        <v>2</v>
      </c>
      <c r="D70" s="1571" t="str">
        <f t="shared" si="14"/>
        <v/>
      </c>
      <c r="E70" s="867">
        <f>IF(ISERROR(VLOOKUP(CONCATENATE($B70,"-",$C70),IN_1C!$B$2:$T$3000,3,FALSE))=TRUE,"",VLOOKUP(CONCATENATE($B70,"-",$C70),IN_1C!$B$2:$T$3000,3,FALSE))</f>
        <v>0</v>
      </c>
      <c r="F70" s="868">
        <f>IF(ISERROR(VLOOKUP(CONCATENATE($B70,"-",$C70),IN_1C!$B$2:$T$3000,4,FALSE))=TRUE,"",VLOOKUP(CONCATENATE($B70,"-",$C70),IN_1C!$B$2:$T$3000,4,FALSE))</f>
        <v>0</v>
      </c>
      <c r="G70" s="867">
        <f>IF(ISERROR(VLOOKUP(CONCATENATE($B70,"-",$C70),IN_1C!$B$2:$T$3000,5,FALSE))=TRUE,"",VLOOKUP(CONCATENATE($B70,"-",$C70),IN_1C!$B$2:$T$3000,5,FALSE))</f>
        <v>0</v>
      </c>
      <c r="H70" s="868">
        <f>IF(ISERROR(VLOOKUP(CONCATENATE($B70,"-",$C70),IN_1C!$B$2:$T$3000,6,FALSE))=TRUE,"",VLOOKUP(CONCATENATE($B70,"-",$C70),IN_1C!$B$2:$T$3000,6,FALSE))</f>
        <v>0</v>
      </c>
      <c r="I70" s="867">
        <f>IF(ISERROR(VLOOKUP(CONCATENATE($B70,"-",$C70),IN_1C!$B$2:$T$3000,7,FALSE))=TRUE,"",VLOOKUP(CONCATENATE($B70,"-",$C70),IN_1C!$B$2:$T$3000,7,FALSE))</f>
        <v>0</v>
      </c>
      <c r="J70" s="868">
        <f>IF(ISERROR(VLOOKUP(CONCATENATE($B70,"-",$C70),IN_1C!$B$2:$T$3000,8,FALSE))=TRUE,"",VLOOKUP(CONCATENATE($B70,"-",$C70),IN_1C!$B$2:$T$3000,8,FALSE))</f>
        <v>0</v>
      </c>
      <c r="K70" s="867">
        <f>IF(ISERROR(VLOOKUP(CONCATENATE($B70,"-",$C70),IN_1C!$B$2:$T$3000,9,FALSE))=TRUE,"",VLOOKUP(CONCATENATE($B70,"-",$C70),IN_1C!$B$2:$T$3000,9,FALSE))</f>
        <v>0</v>
      </c>
      <c r="L70" s="868">
        <f>IF(ISERROR(VLOOKUP(CONCATENATE($B70,"-",$C70),IN_1C!$B$2:$T$3000,10,FALSE))=TRUE,"",VLOOKUP(CONCATENATE($B70,"-",$C70),IN_1C!$B$2:$T$3000,10,FALSE))</f>
        <v>0</v>
      </c>
      <c r="M70" s="867">
        <f>IF(ISERROR(VLOOKUP(CONCATENATE($B70,"-",$C70),IN_1C!$B$2:$T$3000,11,FALSE))=TRUE,"",VLOOKUP(CONCATENATE($B70,"-",$C70),IN_1C!$B$2:$T$3000,11,FALSE))</f>
        <v>0</v>
      </c>
      <c r="N70" s="868">
        <f>IF(ISERROR(VLOOKUP(CONCATENATE($B70,"-",$C70),IN_1C!$B$2:$T$3000,12,FALSE))=TRUE,"",VLOOKUP(CONCATENATE($B70,"-",$C70),IN_1C!$B$2:$T$3000,12,FALSE))</f>
        <v>0</v>
      </c>
      <c r="O70" s="869">
        <f>IF(ISERROR(VLOOKUP(CONCATENATE($B70,"-",$C70),IN_1C!$B$2:$T$3000,13,FALSE))=TRUE,"",VLOOKUP(CONCATENATE($B70,"-",$C70),IN_1C!$B$2:$T$3000,13,FALSE))</f>
        <v>0</v>
      </c>
      <c r="P70" s="869">
        <f>IF(ISERROR(VLOOKUP(CONCATENATE($B70,"-",$C70),IN_1C!$B$2:$T$3000,14,FALSE))=TRUE,"",VLOOKUP(CONCATENATE($B70,"-",$C70),IN_1C!$B$2:$T$3000,14,FALSE))</f>
        <v>0</v>
      </c>
      <c r="Q70" s="809">
        <f t="shared" si="13"/>
        <v>0</v>
      </c>
      <c r="R70" s="810">
        <f t="shared" si="13"/>
        <v>0</v>
      </c>
    </row>
    <row r="71" spans="1:18" ht="15.75" thickBot="1">
      <c r="A71" s="712" t="s">
        <v>1252</v>
      </c>
      <c r="B71" s="811"/>
      <c r="C71" s="700"/>
      <c r="D71" s="1571"/>
      <c r="E71" s="870" t="str">
        <f>IF(ISERROR(VLOOKUP(CONCATENATE($B71,"-",$C71),IN_1C!$B$2:$T$3000,3,FALSE))=TRUE,"",VLOOKUP(CONCATENATE($B71,"-",$C71),IN_1C!$B$2:$T$3000,3,FALSE))</f>
        <v/>
      </c>
      <c r="F71" s="871"/>
      <c r="G71" s="871"/>
      <c r="H71" s="871"/>
      <c r="I71" s="871"/>
      <c r="J71" s="871"/>
      <c r="K71" s="871"/>
      <c r="L71" s="871"/>
      <c r="M71" s="871"/>
      <c r="N71" s="871"/>
      <c r="O71" s="871"/>
      <c r="P71" s="871"/>
      <c r="Q71" s="812"/>
      <c r="R71" s="813"/>
    </row>
    <row r="72" spans="1:18">
      <c r="A72" s="698" t="s">
        <v>1253</v>
      </c>
      <c r="B72" s="699" t="s">
        <v>1254</v>
      </c>
      <c r="C72" s="700">
        <v>2</v>
      </c>
      <c r="D72" s="1571" t="str">
        <f t="shared" ref="D72:D77" si="15">CONCATENATE(D$58)</f>
        <v/>
      </c>
      <c r="E72" s="861">
        <f>IF(ISERROR(VLOOKUP(CONCATENATE($B72,"-",$C72),IN_1C!$B$2:$T$3000,3,FALSE))=TRUE,"",VLOOKUP(CONCATENATE($B72,"-",$C72),IN_1C!$B$2:$T$3000,3,FALSE))</f>
        <v>0</v>
      </c>
      <c r="F72" s="862">
        <f>IF(ISERROR(VLOOKUP(CONCATENATE($B72,"-",$C72),IN_1C!$B$2:$T$3000,4,FALSE))=TRUE,"",VLOOKUP(CONCATENATE($B72,"-",$C72),IN_1C!$B$2:$T$3000,4,FALSE))</f>
        <v>0</v>
      </c>
      <c r="G72" s="861">
        <f>IF(ISERROR(VLOOKUP(CONCATENATE($B72,"-",$C72),IN_1C!$B$2:$T$3000,5,FALSE))=TRUE,"",VLOOKUP(CONCATENATE($B72,"-",$C72),IN_1C!$B$2:$T$3000,5,FALSE))</f>
        <v>0</v>
      </c>
      <c r="H72" s="862">
        <f>IF(ISERROR(VLOOKUP(CONCATENATE($B72,"-",$C72),IN_1C!$B$2:$T$3000,6,FALSE))=TRUE,"",VLOOKUP(CONCATENATE($B72,"-",$C72),IN_1C!$B$2:$T$3000,6,FALSE))</f>
        <v>0</v>
      </c>
      <c r="I72" s="861">
        <f>IF(ISERROR(VLOOKUP(CONCATENATE($B72,"-",$C72),IN_1C!$B$2:$T$3000,7,FALSE))=TRUE,"",VLOOKUP(CONCATENATE($B72,"-",$C72),IN_1C!$B$2:$T$3000,7,FALSE))</f>
        <v>0</v>
      </c>
      <c r="J72" s="862">
        <f>IF(ISERROR(VLOOKUP(CONCATENATE($B72,"-",$C72),IN_1C!$B$2:$T$3000,8,FALSE))=TRUE,"",VLOOKUP(CONCATENATE($B72,"-",$C72),IN_1C!$B$2:$T$3000,8,FALSE))</f>
        <v>0</v>
      </c>
      <c r="K72" s="861">
        <f>IF(ISERROR(VLOOKUP(CONCATENATE($B72,"-",$C72),IN_1C!$B$2:$T$3000,9,FALSE))=TRUE,"",VLOOKUP(CONCATENATE($B72,"-",$C72),IN_1C!$B$2:$T$3000,9,FALSE))</f>
        <v>0</v>
      </c>
      <c r="L72" s="862">
        <f>IF(ISERROR(VLOOKUP(CONCATENATE($B72,"-",$C72),IN_1C!$B$2:$T$3000,10,FALSE))=TRUE,"",VLOOKUP(CONCATENATE($B72,"-",$C72),IN_1C!$B$2:$T$3000,10,FALSE))</f>
        <v>0</v>
      </c>
      <c r="M72" s="861">
        <f>IF(ISERROR(VLOOKUP(CONCATENATE($B72,"-",$C72),IN_1C!$B$2:$T$3000,11,FALSE))=TRUE,"",VLOOKUP(CONCATENATE($B72,"-",$C72),IN_1C!$B$2:$T$3000,11,FALSE))</f>
        <v>0</v>
      </c>
      <c r="N72" s="862">
        <f>IF(ISERROR(VLOOKUP(CONCATENATE($B72,"-",$C72),IN_1C!$B$2:$T$3000,12,FALSE))=TRUE,"",VLOOKUP(CONCATENATE($B72,"-",$C72),IN_1C!$B$2:$T$3000,12,FALSE))</f>
        <v>0</v>
      </c>
      <c r="O72" s="861">
        <f>IF(ISERROR(VLOOKUP(CONCATENATE($B72,"-",$C72),IN_1C!$B$2:$T$3000,13,FALSE))=TRUE,"",VLOOKUP(CONCATENATE($B72,"-",$C72),IN_1C!$B$2:$T$3000,13,FALSE))</f>
        <v>0</v>
      </c>
      <c r="P72" s="862">
        <f>IF(ISERROR(VLOOKUP(CONCATENATE($B72,"-",$C72),IN_1C!$B$2:$T$3000,14,FALSE))=TRUE,"",VLOOKUP(CONCATENATE($B72,"-",$C72),IN_1C!$B$2:$T$3000,14,FALSE))</f>
        <v>0</v>
      </c>
      <c r="Q72" s="801">
        <f t="shared" ref="Q72:R77" si="16">E72+G72</f>
        <v>0</v>
      </c>
      <c r="R72" s="802">
        <f t="shared" si="16"/>
        <v>0</v>
      </c>
    </row>
    <row r="73" spans="1:18">
      <c r="A73" s="703" t="s">
        <v>1255</v>
      </c>
      <c r="B73" s="708" t="s">
        <v>1256</v>
      </c>
      <c r="C73" s="700">
        <v>2</v>
      </c>
      <c r="D73" s="1571" t="str">
        <f t="shared" si="15"/>
        <v/>
      </c>
      <c r="E73" s="864">
        <f>IF(ISERROR(VLOOKUP(CONCATENATE($B73,"-",$C73),IN_1C!$B$2:$T$3000,3,FALSE))=TRUE,"",VLOOKUP(CONCATENATE($B73,"-",$C73),IN_1C!$B$2:$T$3000,3,FALSE))</f>
        <v>0</v>
      </c>
      <c r="F73" s="865">
        <f>IF(ISERROR(VLOOKUP(CONCATENATE($B73,"-",$C73),IN_1C!$B$2:$T$3000,4,FALSE))=TRUE,"",VLOOKUP(CONCATENATE($B73,"-",$C73),IN_1C!$B$2:$T$3000,4,FALSE))</f>
        <v>0</v>
      </c>
      <c r="G73" s="864">
        <f>IF(ISERROR(VLOOKUP(CONCATENATE($B73,"-",$C73),IN_1C!$B$2:$T$3000,5,FALSE))=TRUE,"",VLOOKUP(CONCATENATE($B73,"-",$C73),IN_1C!$B$2:$T$3000,5,FALSE))</f>
        <v>0</v>
      </c>
      <c r="H73" s="865">
        <f>IF(ISERROR(VLOOKUP(CONCATENATE($B73,"-",$C73),IN_1C!$B$2:$T$3000,6,FALSE))=TRUE,"",VLOOKUP(CONCATENATE($B73,"-",$C73),IN_1C!$B$2:$T$3000,6,FALSE))</f>
        <v>0</v>
      </c>
      <c r="I73" s="864">
        <f>IF(ISERROR(VLOOKUP(CONCATENATE($B73,"-",$C73),IN_1C!$B$2:$T$3000,7,FALSE))=TRUE,"",VLOOKUP(CONCATENATE($B73,"-",$C73),IN_1C!$B$2:$T$3000,7,FALSE))</f>
        <v>0</v>
      </c>
      <c r="J73" s="865">
        <f>IF(ISERROR(VLOOKUP(CONCATENATE($B73,"-",$C73),IN_1C!$B$2:$T$3000,8,FALSE))=TRUE,"",VLOOKUP(CONCATENATE($B73,"-",$C73),IN_1C!$B$2:$T$3000,8,FALSE))</f>
        <v>0</v>
      </c>
      <c r="K73" s="864">
        <f>IF(ISERROR(VLOOKUP(CONCATENATE($B73,"-",$C73),IN_1C!$B$2:$T$3000,9,FALSE))=TRUE,"",VLOOKUP(CONCATENATE($B73,"-",$C73),IN_1C!$B$2:$T$3000,9,FALSE))</f>
        <v>0</v>
      </c>
      <c r="L73" s="865">
        <f>IF(ISERROR(VLOOKUP(CONCATENATE($B73,"-",$C73),IN_1C!$B$2:$T$3000,10,FALSE))=TRUE,"",VLOOKUP(CONCATENATE($B73,"-",$C73),IN_1C!$B$2:$T$3000,10,FALSE))</f>
        <v>0</v>
      </c>
      <c r="M73" s="864">
        <f>IF(ISERROR(VLOOKUP(CONCATENATE($B73,"-",$C73),IN_1C!$B$2:$T$3000,11,FALSE))=TRUE,"",VLOOKUP(CONCATENATE($B73,"-",$C73),IN_1C!$B$2:$T$3000,11,FALSE))</f>
        <v>0</v>
      </c>
      <c r="N73" s="865">
        <f>IF(ISERROR(VLOOKUP(CONCATENATE($B73,"-",$C73),IN_1C!$B$2:$T$3000,12,FALSE))=TRUE,"",VLOOKUP(CONCATENATE($B73,"-",$C73),IN_1C!$B$2:$T$3000,12,FALSE))</f>
        <v>0</v>
      </c>
      <c r="O73" s="864">
        <f>IF(ISERROR(VLOOKUP(CONCATENATE($B73,"-",$C73),IN_1C!$B$2:$T$3000,13,FALSE))=TRUE,"",VLOOKUP(CONCATENATE($B73,"-",$C73),IN_1C!$B$2:$T$3000,13,FALSE))</f>
        <v>0</v>
      </c>
      <c r="P73" s="865">
        <f>IF(ISERROR(VLOOKUP(CONCATENATE($B73,"-",$C73),IN_1C!$B$2:$T$3000,14,FALSE))=TRUE,"",VLOOKUP(CONCATENATE($B73,"-",$C73),IN_1C!$B$2:$T$3000,14,FALSE))</f>
        <v>0</v>
      </c>
      <c r="Q73" s="804">
        <f t="shared" si="16"/>
        <v>0</v>
      </c>
      <c r="R73" s="805">
        <f t="shared" si="16"/>
        <v>0</v>
      </c>
    </row>
    <row r="74" spans="1:18">
      <c r="A74" s="703" t="s">
        <v>1257</v>
      </c>
      <c r="B74" s="708" t="s">
        <v>1258</v>
      </c>
      <c r="C74" s="700">
        <v>2</v>
      </c>
      <c r="D74" s="1571" t="str">
        <f t="shared" si="15"/>
        <v/>
      </c>
      <c r="E74" s="864">
        <f>IF(ISERROR(VLOOKUP(CONCATENATE($B74,"-",$C74),IN_1C!$B$2:$T$3000,3,FALSE))=TRUE,"",VLOOKUP(CONCATENATE($B74,"-",$C74),IN_1C!$B$2:$T$3000,3,FALSE))</f>
        <v>0</v>
      </c>
      <c r="F74" s="865">
        <f>IF(ISERROR(VLOOKUP(CONCATENATE($B74,"-",$C74),IN_1C!$B$2:$T$3000,4,FALSE))=TRUE,"",VLOOKUP(CONCATENATE($B74,"-",$C74),IN_1C!$B$2:$T$3000,4,FALSE))</f>
        <v>0</v>
      </c>
      <c r="G74" s="864">
        <f>IF(ISERROR(VLOOKUP(CONCATENATE($B74,"-",$C74),IN_1C!$B$2:$T$3000,5,FALSE))=TRUE,"",VLOOKUP(CONCATENATE($B74,"-",$C74),IN_1C!$B$2:$T$3000,5,FALSE))</f>
        <v>0</v>
      </c>
      <c r="H74" s="865">
        <f>IF(ISERROR(VLOOKUP(CONCATENATE($B74,"-",$C74),IN_1C!$B$2:$T$3000,6,FALSE))=TRUE,"",VLOOKUP(CONCATENATE($B74,"-",$C74),IN_1C!$B$2:$T$3000,6,FALSE))</f>
        <v>0</v>
      </c>
      <c r="I74" s="864">
        <f>IF(ISERROR(VLOOKUP(CONCATENATE($B74,"-",$C74),IN_1C!$B$2:$T$3000,7,FALSE))=TRUE,"",VLOOKUP(CONCATENATE($B74,"-",$C74),IN_1C!$B$2:$T$3000,7,FALSE))</f>
        <v>0</v>
      </c>
      <c r="J74" s="865">
        <f>IF(ISERROR(VLOOKUP(CONCATENATE($B74,"-",$C74),IN_1C!$B$2:$T$3000,8,FALSE))=TRUE,"",VLOOKUP(CONCATENATE($B74,"-",$C74),IN_1C!$B$2:$T$3000,8,FALSE))</f>
        <v>0</v>
      </c>
      <c r="K74" s="864">
        <f>IF(ISERROR(VLOOKUP(CONCATENATE($B74,"-",$C74),IN_1C!$B$2:$T$3000,9,FALSE))=TRUE,"",VLOOKUP(CONCATENATE($B74,"-",$C74),IN_1C!$B$2:$T$3000,9,FALSE))</f>
        <v>0</v>
      </c>
      <c r="L74" s="865">
        <f>IF(ISERROR(VLOOKUP(CONCATENATE($B74,"-",$C74),IN_1C!$B$2:$T$3000,10,FALSE))=TRUE,"",VLOOKUP(CONCATENATE($B74,"-",$C74),IN_1C!$B$2:$T$3000,10,FALSE))</f>
        <v>0</v>
      </c>
      <c r="M74" s="864">
        <f>IF(ISERROR(VLOOKUP(CONCATENATE($B74,"-",$C74),IN_1C!$B$2:$T$3000,11,FALSE))=TRUE,"",VLOOKUP(CONCATENATE($B74,"-",$C74),IN_1C!$B$2:$T$3000,11,FALSE))</f>
        <v>0</v>
      </c>
      <c r="N74" s="865">
        <f>IF(ISERROR(VLOOKUP(CONCATENATE($B74,"-",$C74),IN_1C!$B$2:$T$3000,12,FALSE))=TRUE,"",VLOOKUP(CONCATENATE($B74,"-",$C74),IN_1C!$B$2:$T$3000,12,FALSE))</f>
        <v>0</v>
      </c>
      <c r="O74" s="864">
        <f>IF(ISERROR(VLOOKUP(CONCATENATE($B74,"-",$C74),IN_1C!$B$2:$T$3000,13,FALSE))=TRUE,"",VLOOKUP(CONCATENATE($B74,"-",$C74),IN_1C!$B$2:$T$3000,13,FALSE))</f>
        <v>0</v>
      </c>
      <c r="P74" s="865">
        <f>IF(ISERROR(VLOOKUP(CONCATENATE($B74,"-",$C74),IN_1C!$B$2:$T$3000,14,FALSE))=TRUE,"",VLOOKUP(CONCATENATE($B74,"-",$C74),IN_1C!$B$2:$T$3000,14,FALSE))</f>
        <v>0</v>
      </c>
      <c r="Q74" s="804">
        <f t="shared" si="16"/>
        <v>0</v>
      </c>
      <c r="R74" s="805">
        <f t="shared" si="16"/>
        <v>0</v>
      </c>
    </row>
    <row r="75" spans="1:18">
      <c r="A75" s="703" t="s">
        <v>1259</v>
      </c>
      <c r="B75" s="708" t="s">
        <v>1260</v>
      </c>
      <c r="C75" s="700">
        <v>2</v>
      </c>
      <c r="D75" s="1571" t="str">
        <f t="shared" si="15"/>
        <v/>
      </c>
      <c r="E75" s="864">
        <f>IF(ISERROR(VLOOKUP(CONCATENATE($B75,"-",$C75),IN_1C!$B$2:$T$3000,3,FALSE))=TRUE,"",VLOOKUP(CONCATENATE($B75,"-",$C75),IN_1C!$B$2:$T$3000,3,FALSE))</f>
        <v>0</v>
      </c>
      <c r="F75" s="865">
        <f>IF(ISERROR(VLOOKUP(CONCATENATE($B75,"-",$C75),IN_1C!$B$2:$T$3000,4,FALSE))=TRUE,"",VLOOKUP(CONCATENATE($B75,"-",$C75),IN_1C!$B$2:$T$3000,4,FALSE))</f>
        <v>0</v>
      </c>
      <c r="G75" s="864">
        <f>IF(ISERROR(VLOOKUP(CONCATENATE($B75,"-",$C75),IN_1C!$B$2:$T$3000,5,FALSE))=TRUE,"",VLOOKUP(CONCATENATE($B75,"-",$C75),IN_1C!$B$2:$T$3000,5,FALSE))</f>
        <v>0</v>
      </c>
      <c r="H75" s="865">
        <f>IF(ISERROR(VLOOKUP(CONCATENATE($B75,"-",$C75),IN_1C!$B$2:$T$3000,6,FALSE))=TRUE,"",VLOOKUP(CONCATENATE($B75,"-",$C75),IN_1C!$B$2:$T$3000,6,FALSE))</f>
        <v>0</v>
      </c>
      <c r="I75" s="864">
        <f>IF(ISERROR(VLOOKUP(CONCATENATE($B75,"-",$C75),IN_1C!$B$2:$T$3000,7,FALSE))=TRUE,"",VLOOKUP(CONCATENATE($B75,"-",$C75),IN_1C!$B$2:$T$3000,7,FALSE))</f>
        <v>0</v>
      </c>
      <c r="J75" s="865">
        <f>IF(ISERROR(VLOOKUP(CONCATENATE($B75,"-",$C75),IN_1C!$B$2:$T$3000,8,FALSE))=TRUE,"",VLOOKUP(CONCATENATE($B75,"-",$C75),IN_1C!$B$2:$T$3000,8,FALSE))</f>
        <v>0</v>
      </c>
      <c r="K75" s="864">
        <f>IF(ISERROR(VLOOKUP(CONCATENATE($B75,"-",$C75),IN_1C!$B$2:$T$3000,9,FALSE))=TRUE,"",VLOOKUP(CONCATENATE($B75,"-",$C75),IN_1C!$B$2:$T$3000,9,FALSE))</f>
        <v>0</v>
      </c>
      <c r="L75" s="865">
        <f>IF(ISERROR(VLOOKUP(CONCATENATE($B75,"-",$C75),IN_1C!$B$2:$T$3000,10,FALSE))=TRUE,"",VLOOKUP(CONCATENATE($B75,"-",$C75),IN_1C!$B$2:$T$3000,10,FALSE))</f>
        <v>0</v>
      </c>
      <c r="M75" s="864">
        <f>IF(ISERROR(VLOOKUP(CONCATENATE($B75,"-",$C75),IN_1C!$B$2:$T$3000,11,FALSE))=TRUE,"",VLOOKUP(CONCATENATE($B75,"-",$C75),IN_1C!$B$2:$T$3000,11,FALSE))</f>
        <v>0</v>
      </c>
      <c r="N75" s="865">
        <f>IF(ISERROR(VLOOKUP(CONCATENATE($B75,"-",$C75),IN_1C!$B$2:$T$3000,12,FALSE))=TRUE,"",VLOOKUP(CONCATENATE($B75,"-",$C75),IN_1C!$B$2:$T$3000,12,FALSE))</f>
        <v>0</v>
      </c>
      <c r="O75" s="864">
        <f>IF(ISERROR(VLOOKUP(CONCATENATE($B75,"-",$C75),IN_1C!$B$2:$T$3000,13,FALSE))=TRUE,"",VLOOKUP(CONCATENATE($B75,"-",$C75),IN_1C!$B$2:$T$3000,13,FALSE))</f>
        <v>0</v>
      </c>
      <c r="P75" s="865">
        <f>IF(ISERROR(VLOOKUP(CONCATENATE($B75,"-",$C75),IN_1C!$B$2:$T$3000,14,FALSE))=TRUE,"",VLOOKUP(CONCATENATE($B75,"-",$C75),IN_1C!$B$2:$T$3000,14,FALSE))</f>
        <v>0</v>
      </c>
      <c r="Q75" s="804">
        <f t="shared" si="16"/>
        <v>0</v>
      </c>
      <c r="R75" s="805">
        <f t="shared" si="16"/>
        <v>0</v>
      </c>
    </row>
    <row r="76" spans="1:18">
      <c r="A76" s="703" t="s">
        <v>1261</v>
      </c>
      <c r="B76" s="708" t="s">
        <v>1262</v>
      </c>
      <c r="C76" s="700">
        <v>2</v>
      </c>
      <c r="D76" s="1571" t="str">
        <f t="shared" si="15"/>
        <v/>
      </c>
      <c r="E76" s="864">
        <f>IF(ISERROR(VLOOKUP(CONCATENATE($B76,"-",$C76),IN_1C!$B$2:$T$3000,3,FALSE))=TRUE,"",VLOOKUP(CONCATENATE($B76,"-",$C76),IN_1C!$B$2:$T$3000,3,FALSE))</f>
        <v>0</v>
      </c>
      <c r="F76" s="865">
        <f>IF(ISERROR(VLOOKUP(CONCATENATE($B76,"-",$C76),IN_1C!$B$2:$T$3000,4,FALSE))=TRUE,"",VLOOKUP(CONCATENATE($B76,"-",$C76),IN_1C!$B$2:$T$3000,4,FALSE))</f>
        <v>0</v>
      </c>
      <c r="G76" s="864">
        <f>IF(ISERROR(VLOOKUP(CONCATENATE($B76,"-",$C76),IN_1C!$B$2:$T$3000,5,FALSE))=TRUE,"",VLOOKUP(CONCATENATE($B76,"-",$C76),IN_1C!$B$2:$T$3000,5,FALSE))</f>
        <v>0</v>
      </c>
      <c r="H76" s="865">
        <f>IF(ISERROR(VLOOKUP(CONCATENATE($B76,"-",$C76),IN_1C!$B$2:$T$3000,6,FALSE))=TRUE,"",VLOOKUP(CONCATENATE($B76,"-",$C76),IN_1C!$B$2:$T$3000,6,FALSE))</f>
        <v>0</v>
      </c>
      <c r="I76" s="864">
        <f>IF(ISERROR(VLOOKUP(CONCATENATE($B76,"-",$C76),IN_1C!$B$2:$T$3000,7,FALSE))=TRUE,"",VLOOKUP(CONCATENATE($B76,"-",$C76),IN_1C!$B$2:$T$3000,7,FALSE))</f>
        <v>0</v>
      </c>
      <c r="J76" s="865">
        <f>IF(ISERROR(VLOOKUP(CONCATENATE($B76,"-",$C76),IN_1C!$B$2:$T$3000,8,FALSE))=TRUE,"",VLOOKUP(CONCATENATE($B76,"-",$C76),IN_1C!$B$2:$T$3000,8,FALSE))</f>
        <v>0</v>
      </c>
      <c r="K76" s="864">
        <f>IF(ISERROR(VLOOKUP(CONCATENATE($B76,"-",$C76),IN_1C!$B$2:$T$3000,9,FALSE))=TRUE,"",VLOOKUP(CONCATENATE($B76,"-",$C76),IN_1C!$B$2:$T$3000,9,FALSE))</f>
        <v>0</v>
      </c>
      <c r="L76" s="865">
        <f>IF(ISERROR(VLOOKUP(CONCATENATE($B76,"-",$C76),IN_1C!$B$2:$T$3000,10,FALSE))=TRUE,"",VLOOKUP(CONCATENATE($B76,"-",$C76),IN_1C!$B$2:$T$3000,10,FALSE))</f>
        <v>0</v>
      </c>
      <c r="M76" s="864">
        <f>IF(ISERROR(VLOOKUP(CONCATENATE($B76,"-",$C76),IN_1C!$B$2:$T$3000,11,FALSE))=TRUE,"",VLOOKUP(CONCATENATE($B76,"-",$C76),IN_1C!$B$2:$T$3000,11,FALSE))</f>
        <v>0</v>
      </c>
      <c r="N76" s="865">
        <f>IF(ISERROR(VLOOKUP(CONCATENATE($B76,"-",$C76),IN_1C!$B$2:$T$3000,12,FALSE))=TRUE,"",VLOOKUP(CONCATENATE($B76,"-",$C76),IN_1C!$B$2:$T$3000,12,FALSE))</f>
        <v>0</v>
      </c>
      <c r="O76" s="864">
        <f>IF(ISERROR(VLOOKUP(CONCATENATE($B76,"-",$C76),IN_1C!$B$2:$T$3000,13,FALSE))=TRUE,"",VLOOKUP(CONCATENATE($B76,"-",$C76),IN_1C!$B$2:$T$3000,13,FALSE))</f>
        <v>0</v>
      </c>
      <c r="P76" s="865">
        <f>IF(ISERROR(VLOOKUP(CONCATENATE($B76,"-",$C76),IN_1C!$B$2:$T$3000,14,FALSE))=TRUE,"",VLOOKUP(CONCATENATE($B76,"-",$C76),IN_1C!$B$2:$T$3000,14,FALSE))</f>
        <v>0</v>
      </c>
      <c r="Q76" s="804">
        <f t="shared" si="16"/>
        <v>0</v>
      </c>
      <c r="R76" s="805">
        <f t="shared" si="16"/>
        <v>0</v>
      </c>
    </row>
    <row r="77" spans="1:18" ht="15.75" thickBot="1">
      <c r="A77" s="703" t="s">
        <v>1263</v>
      </c>
      <c r="B77" s="709" t="s">
        <v>1264</v>
      </c>
      <c r="C77" s="700">
        <v>2</v>
      </c>
      <c r="D77" s="1571" t="str">
        <f t="shared" si="15"/>
        <v/>
      </c>
      <c r="E77" s="867">
        <f>IF(ISERROR(VLOOKUP(CONCATENATE($B77,"-",$C77),IN_1C!$B$2:$T$3000,3,FALSE))=TRUE,"",VLOOKUP(CONCATENATE($B77,"-",$C77),IN_1C!$B$2:$T$3000,3,FALSE))</f>
        <v>0</v>
      </c>
      <c r="F77" s="868">
        <f>IF(ISERROR(VLOOKUP(CONCATENATE($B77,"-",$C77),IN_1C!$B$2:$T$3000,4,FALSE))=TRUE,"",VLOOKUP(CONCATENATE($B77,"-",$C77),IN_1C!$B$2:$T$3000,4,FALSE))</f>
        <v>0</v>
      </c>
      <c r="G77" s="867">
        <f>IF(ISERROR(VLOOKUP(CONCATENATE($B77,"-",$C77),IN_1C!$B$2:$T$3000,5,FALSE))=TRUE,"",VLOOKUP(CONCATENATE($B77,"-",$C77),IN_1C!$B$2:$T$3000,5,FALSE))</f>
        <v>0</v>
      </c>
      <c r="H77" s="868">
        <f>IF(ISERROR(VLOOKUP(CONCATENATE($B77,"-",$C77),IN_1C!$B$2:$T$3000,6,FALSE))=TRUE,"",VLOOKUP(CONCATENATE($B77,"-",$C77),IN_1C!$B$2:$T$3000,6,FALSE))</f>
        <v>0</v>
      </c>
      <c r="I77" s="867">
        <f>IF(ISERROR(VLOOKUP(CONCATENATE($B77,"-",$C77),IN_1C!$B$2:$T$3000,7,FALSE))=TRUE,"",VLOOKUP(CONCATENATE($B77,"-",$C77),IN_1C!$B$2:$T$3000,7,FALSE))</f>
        <v>0</v>
      </c>
      <c r="J77" s="868">
        <f>IF(ISERROR(VLOOKUP(CONCATENATE($B77,"-",$C77),IN_1C!$B$2:$T$3000,8,FALSE))=TRUE,"",VLOOKUP(CONCATENATE($B77,"-",$C77),IN_1C!$B$2:$T$3000,8,FALSE))</f>
        <v>0</v>
      </c>
      <c r="K77" s="867">
        <f>IF(ISERROR(VLOOKUP(CONCATENATE($B77,"-",$C77),IN_1C!$B$2:$T$3000,9,FALSE))=TRUE,"",VLOOKUP(CONCATENATE($B77,"-",$C77),IN_1C!$B$2:$T$3000,9,FALSE))</f>
        <v>0</v>
      </c>
      <c r="L77" s="868">
        <f>IF(ISERROR(VLOOKUP(CONCATENATE($B77,"-",$C77),IN_1C!$B$2:$T$3000,10,FALSE))=TRUE,"",VLOOKUP(CONCATENATE($B77,"-",$C77),IN_1C!$B$2:$T$3000,10,FALSE))</f>
        <v>0</v>
      </c>
      <c r="M77" s="867">
        <f>IF(ISERROR(VLOOKUP(CONCATENATE($B77,"-",$C77),IN_1C!$B$2:$T$3000,11,FALSE))=TRUE,"",VLOOKUP(CONCATENATE($B77,"-",$C77),IN_1C!$B$2:$T$3000,11,FALSE))</f>
        <v>0</v>
      </c>
      <c r="N77" s="868">
        <f>IF(ISERROR(VLOOKUP(CONCATENATE($B77,"-",$C77),IN_1C!$B$2:$T$3000,12,FALSE))=TRUE,"",VLOOKUP(CONCATENATE($B77,"-",$C77),IN_1C!$B$2:$T$3000,12,FALSE))</f>
        <v>0</v>
      </c>
      <c r="O77" s="867">
        <f>IF(ISERROR(VLOOKUP(CONCATENATE($B77,"-",$C77),IN_1C!$B$2:$T$3000,13,FALSE))=TRUE,"",VLOOKUP(CONCATENATE($B77,"-",$C77),IN_1C!$B$2:$T$3000,13,FALSE))</f>
        <v>0</v>
      </c>
      <c r="P77" s="868">
        <f>IF(ISERROR(VLOOKUP(CONCATENATE($B77,"-",$C77),IN_1C!$B$2:$T$3000,14,FALSE))=TRUE,"",VLOOKUP(CONCATENATE($B77,"-",$C77),IN_1C!$B$2:$T$3000,14,FALSE))</f>
        <v>0</v>
      </c>
      <c r="Q77" s="807">
        <f t="shared" si="16"/>
        <v>0</v>
      </c>
      <c r="R77" s="808">
        <f t="shared" si="16"/>
        <v>0</v>
      </c>
    </row>
    <row r="78" spans="1:18" ht="15.75" thickBot="1">
      <c r="A78" s="712" t="s">
        <v>1265</v>
      </c>
      <c r="B78" s="811"/>
      <c r="C78" s="700"/>
      <c r="D78" s="1571"/>
      <c r="E78" s="872" t="str">
        <f>IF(ISERROR(VLOOKUP(CONCATENATE($B78,"-",$C78),IN_1C!$B$2:$T$3000,3,FALSE))=TRUE,"",VLOOKUP(CONCATENATE($B78,"-",$C78),IN_1C!$B$2:$T$3000,3,FALSE))</f>
        <v/>
      </c>
      <c r="F78" s="873" t="str">
        <f>IF(ISERROR(VLOOKUP(CONCATENATE($B78,"-",$C78),IN_1C!$B$2:$T$3000,4,FALSE))=TRUE,"",VLOOKUP(CONCATENATE($B78,"-",$C78),IN_1C!$B$2:$T$3000,4,FALSE))</f>
        <v/>
      </c>
      <c r="G78" s="873" t="str">
        <f>IF(ISERROR(VLOOKUP(CONCATENATE($B78,"-",$C78),IN_1C!$B$2:$T$3000,5,FALSE))=TRUE,"",VLOOKUP(CONCATENATE($B78,"-",$C78),IN_1C!$B$2:$T$3000,5,FALSE))</f>
        <v/>
      </c>
      <c r="H78" s="873" t="str">
        <f>IF(ISERROR(VLOOKUP(CONCATENATE($B78,"-",$C78),IN_1C!$B$2:$T$3000,6,FALSE))=TRUE,"",VLOOKUP(CONCATENATE($B78,"-",$C78),IN_1C!$B$2:$T$3000,6,FALSE))</f>
        <v/>
      </c>
      <c r="I78" s="873" t="str">
        <f>IF(ISERROR(VLOOKUP(CONCATENATE($B78,"-",$C78),IN_1C!$B$2:$T$3000,7,FALSE))=TRUE,"",VLOOKUP(CONCATENATE($B78,"-",$C78),IN_1C!$B$2:$T$3000,7,FALSE))</f>
        <v/>
      </c>
      <c r="J78" s="873" t="str">
        <f>IF(ISERROR(VLOOKUP(CONCATENATE($B78,"-",$C78),IN_1C!$B$2:$T$3000,8,FALSE))=TRUE,"",VLOOKUP(CONCATENATE($B78,"-",$C78),IN_1C!$B$2:$T$3000,8,FALSE))</f>
        <v/>
      </c>
      <c r="K78" s="873" t="str">
        <f>IF(ISERROR(VLOOKUP(CONCATENATE($B78,"-",$C78),IN_1C!$B$2:$T$3000,9,FALSE))=TRUE,"",VLOOKUP(CONCATENATE($B78,"-",$C78),IN_1C!$B$2:$T$3000,9,FALSE))</f>
        <v/>
      </c>
      <c r="L78" s="873" t="str">
        <f>IF(ISERROR(VLOOKUP(CONCATENATE($B78,"-",$C78),IN_1C!$B$2:$T$3000,10,FALSE))=TRUE,"",VLOOKUP(CONCATENATE($B78,"-",$C78),IN_1C!$B$2:$T$3000,10,FALSE))</f>
        <v/>
      </c>
      <c r="M78" s="873" t="str">
        <f>IF(ISERROR(VLOOKUP(CONCATENATE($B78,"-",$C78),IN_1C!$B$2:$T$3000,11,FALSE))=TRUE,"",VLOOKUP(CONCATENATE($B78,"-",$C78),IN_1C!$B$2:$T$3000,11,FALSE))</f>
        <v/>
      </c>
      <c r="N78" s="873" t="str">
        <f>IF(ISERROR(VLOOKUP(CONCATENATE($B78,"-",$C78),IN_1C!$B$2:$T$3000,12,FALSE))=TRUE,"",VLOOKUP(CONCATENATE($B78,"-",$C78),IN_1C!$B$2:$T$3000,12,FALSE))</f>
        <v/>
      </c>
      <c r="O78" s="873" t="str">
        <f>IF(ISERROR(VLOOKUP(CONCATENATE($B78,"-",$C78),IN_1C!$B$2:$T$3000,13,FALSE))=TRUE,"",VLOOKUP(CONCATENATE($B78,"-",$C78),IN_1C!$B$2:$T$3000,13,FALSE))</f>
        <v/>
      </c>
      <c r="P78" s="873" t="str">
        <f>IF(ISERROR(VLOOKUP(CONCATENATE($B78,"-",$C78),IN_1C!$B$2:$T$3000,14,FALSE))=TRUE,"",VLOOKUP(CONCATENATE($B78,"-",$C78),IN_1C!$B$2:$T$3000,14,FALSE))</f>
        <v/>
      </c>
      <c r="Q78" s="814"/>
      <c r="R78" s="815"/>
    </row>
    <row r="79" spans="1:18">
      <c r="A79" s="698" t="s">
        <v>1266</v>
      </c>
      <c r="B79" s="699" t="s">
        <v>1267</v>
      </c>
      <c r="C79" s="700">
        <v>2</v>
      </c>
      <c r="D79" s="1571" t="str">
        <f t="shared" ref="D79:D89" si="17">CONCATENATE(D$58)</f>
        <v/>
      </c>
      <c r="E79" s="861">
        <f>IF(ISERROR(VLOOKUP(CONCATENATE($B79,"-",$C79),IN_1C!$B$2:$T$3000,3,FALSE))=TRUE,"",VLOOKUP(CONCATENATE($B79,"-",$C79),IN_1C!$B$2:$T$3000,3,FALSE))</f>
        <v>0</v>
      </c>
      <c r="F79" s="862">
        <f>IF(ISERROR(VLOOKUP(CONCATENATE($B79,"-",$C79),IN_1C!$B$2:$T$3000,4,FALSE))=TRUE,"",VLOOKUP(CONCATENATE($B79,"-",$C79),IN_1C!$B$2:$T$3000,4,FALSE))</f>
        <v>0</v>
      </c>
      <c r="G79" s="861">
        <f>IF(ISERROR(VLOOKUP(CONCATENATE($B79,"-",$C79),IN_1C!$B$2:$T$3000,5,FALSE))=TRUE,"",VLOOKUP(CONCATENATE($B79,"-",$C79),IN_1C!$B$2:$T$3000,5,FALSE))</f>
        <v>0</v>
      </c>
      <c r="H79" s="862">
        <f>IF(ISERROR(VLOOKUP(CONCATENATE($B79,"-",$C79),IN_1C!$B$2:$T$3000,6,FALSE))=TRUE,"",VLOOKUP(CONCATENATE($B79,"-",$C79),IN_1C!$B$2:$T$3000,6,FALSE))</f>
        <v>0</v>
      </c>
      <c r="I79" s="861">
        <f>IF(ISERROR(VLOOKUP(CONCATENATE($B79,"-",$C79),IN_1C!$B$2:$T$3000,7,FALSE))=TRUE,"",VLOOKUP(CONCATENATE($B79,"-",$C79),IN_1C!$B$2:$T$3000,7,FALSE))</f>
        <v>0</v>
      </c>
      <c r="J79" s="862">
        <f>IF(ISERROR(VLOOKUP(CONCATENATE($B79,"-",$C79),IN_1C!$B$2:$T$3000,8,FALSE))=TRUE,"",VLOOKUP(CONCATENATE($B79,"-",$C79),IN_1C!$B$2:$T$3000,8,FALSE))</f>
        <v>0</v>
      </c>
      <c r="K79" s="861">
        <f>IF(ISERROR(VLOOKUP(CONCATENATE($B79,"-",$C79),IN_1C!$B$2:$T$3000,9,FALSE))=TRUE,"",VLOOKUP(CONCATENATE($B79,"-",$C79),IN_1C!$B$2:$T$3000,9,FALSE))</f>
        <v>0</v>
      </c>
      <c r="L79" s="862">
        <f>IF(ISERROR(VLOOKUP(CONCATENATE($B79,"-",$C79),IN_1C!$B$2:$T$3000,10,FALSE))=TRUE,"",VLOOKUP(CONCATENATE($B79,"-",$C79),IN_1C!$B$2:$T$3000,10,FALSE))</f>
        <v>0</v>
      </c>
      <c r="M79" s="861">
        <f>IF(ISERROR(VLOOKUP(CONCATENATE($B79,"-",$C79),IN_1C!$B$2:$T$3000,11,FALSE))=TRUE,"",VLOOKUP(CONCATENATE($B79,"-",$C79),IN_1C!$B$2:$T$3000,11,FALSE))</f>
        <v>0</v>
      </c>
      <c r="N79" s="862">
        <f>IF(ISERROR(VLOOKUP(CONCATENATE($B79,"-",$C79),IN_1C!$B$2:$T$3000,12,FALSE))=TRUE,"",VLOOKUP(CONCATENATE($B79,"-",$C79),IN_1C!$B$2:$T$3000,12,FALSE))</f>
        <v>0</v>
      </c>
      <c r="O79" s="861">
        <f>IF(ISERROR(VLOOKUP(CONCATENATE($B79,"-",$C79),IN_1C!$B$2:$T$3000,13,FALSE))=TRUE,"",VLOOKUP(CONCATENATE($B79,"-",$C79),IN_1C!$B$2:$T$3000,13,FALSE))</f>
        <v>0</v>
      </c>
      <c r="P79" s="862">
        <f>IF(ISERROR(VLOOKUP(CONCATENATE($B79,"-",$C79),IN_1C!$B$2:$T$3000,14,FALSE))=TRUE,"",VLOOKUP(CONCATENATE($B79,"-",$C79),IN_1C!$B$2:$T$3000,14,FALSE))</f>
        <v>0</v>
      </c>
      <c r="Q79" s="801">
        <f t="shared" ref="Q79:R89" si="18">E79+G79</f>
        <v>0</v>
      </c>
      <c r="R79" s="802">
        <f t="shared" si="18"/>
        <v>0</v>
      </c>
    </row>
    <row r="80" spans="1:18">
      <c r="A80" s="703" t="s">
        <v>1268</v>
      </c>
      <c r="B80" s="708" t="s">
        <v>1269</v>
      </c>
      <c r="C80" s="700">
        <v>2</v>
      </c>
      <c r="D80" s="1571" t="str">
        <f t="shared" si="17"/>
        <v/>
      </c>
      <c r="E80" s="864">
        <f>IF(ISERROR(VLOOKUP(CONCATENATE($B80,"-",$C80),IN_1C!$B$2:$T$3000,3,FALSE))=TRUE,"",VLOOKUP(CONCATENATE($B80,"-",$C80),IN_1C!$B$2:$T$3000,3,FALSE))</f>
        <v>0</v>
      </c>
      <c r="F80" s="865">
        <f>IF(ISERROR(VLOOKUP(CONCATENATE($B80,"-",$C80),IN_1C!$B$2:$T$3000,4,FALSE))=TRUE,"",VLOOKUP(CONCATENATE($B80,"-",$C80),IN_1C!$B$2:$T$3000,4,FALSE))</f>
        <v>0</v>
      </c>
      <c r="G80" s="864">
        <f>IF(ISERROR(VLOOKUP(CONCATENATE($B80,"-",$C80),IN_1C!$B$2:$T$3000,5,FALSE))=TRUE,"",VLOOKUP(CONCATENATE($B80,"-",$C80),IN_1C!$B$2:$T$3000,5,FALSE))</f>
        <v>0</v>
      </c>
      <c r="H80" s="865">
        <f>IF(ISERROR(VLOOKUP(CONCATENATE($B80,"-",$C80),IN_1C!$B$2:$T$3000,6,FALSE))=TRUE,"",VLOOKUP(CONCATENATE($B80,"-",$C80),IN_1C!$B$2:$T$3000,6,FALSE))</f>
        <v>0</v>
      </c>
      <c r="I80" s="864">
        <f>IF(ISERROR(VLOOKUP(CONCATENATE($B80,"-",$C80),IN_1C!$B$2:$T$3000,7,FALSE))=TRUE,"",VLOOKUP(CONCATENATE($B80,"-",$C80),IN_1C!$B$2:$T$3000,7,FALSE))</f>
        <v>0</v>
      </c>
      <c r="J80" s="865">
        <f>IF(ISERROR(VLOOKUP(CONCATENATE($B80,"-",$C80),IN_1C!$B$2:$T$3000,8,FALSE))=TRUE,"",VLOOKUP(CONCATENATE($B80,"-",$C80),IN_1C!$B$2:$T$3000,8,FALSE))</f>
        <v>0</v>
      </c>
      <c r="K80" s="864">
        <f>IF(ISERROR(VLOOKUP(CONCATENATE($B80,"-",$C80),IN_1C!$B$2:$T$3000,9,FALSE))=TRUE,"",VLOOKUP(CONCATENATE($B80,"-",$C80),IN_1C!$B$2:$T$3000,9,FALSE))</f>
        <v>0</v>
      </c>
      <c r="L80" s="865">
        <f>IF(ISERROR(VLOOKUP(CONCATENATE($B80,"-",$C80),IN_1C!$B$2:$T$3000,10,FALSE))=TRUE,"",VLOOKUP(CONCATENATE($B80,"-",$C80),IN_1C!$B$2:$T$3000,10,FALSE))</f>
        <v>0</v>
      </c>
      <c r="M80" s="864">
        <f>IF(ISERROR(VLOOKUP(CONCATENATE($B80,"-",$C80),IN_1C!$B$2:$T$3000,11,FALSE))=TRUE,"",VLOOKUP(CONCATENATE($B80,"-",$C80),IN_1C!$B$2:$T$3000,11,FALSE))</f>
        <v>0</v>
      </c>
      <c r="N80" s="865">
        <f>IF(ISERROR(VLOOKUP(CONCATENATE($B80,"-",$C80),IN_1C!$B$2:$T$3000,12,FALSE))=TRUE,"",VLOOKUP(CONCATENATE($B80,"-",$C80),IN_1C!$B$2:$T$3000,12,FALSE))</f>
        <v>0</v>
      </c>
      <c r="O80" s="864">
        <f>IF(ISERROR(VLOOKUP(CONCATENATE($B80,"-",$C80),IN_1C!$B$2:$T$3000,13,FALSE))=TRUE,"",VLOOKUP(CONCATENATE($B80,"-",$C80),IN_1C!$B$2:$T$3000,13,FALSE))</f>
        <v>0</v>
      </c>
      <c r="P80" s="865">
        <f>IF(ISERROR(VLOOKUP(CONCATENATE($B80,"-",$C80),IN_1C!$B$2:$T$3000,14,FALSE))=TRUE,"",VLOOKUP(CONCATENATE($B80,"-",$C80),IN_1C!$B$2:$T$3000,14,FALSE))</f>
        <v>0</v>
      </c>
      <c r="Q80" s="804">
        <f t="shared" si="18"/>
        <v>0</v>
      </c>
      <c r="R80" s="805">
        <f t="shared" si="18"/>
        <v>0</v>
      </c>
    </row>
    <row r="81" spans="1:18">
      <c r="A81" s="703" t="s">
        <v>1270</v>
      </c>
      <c r="B81" s="708" t="s">
        <v>1271</v>
      </c>
      <c r="C81" s="700">
        <v>2</v>
      </c>
      <c r="D81" s="1571" t="str">
        <f t="shared" si="17"/>
        <v/>
      </c>
      <c r="E81" s="864">
        <f>IF(ISERROR(VLOOKUP(CONCATENATE($B81,"-",$C81),IN_1C!$B$2:$T$3000,3,FALSE))=TRUE,"",VLOOKUP(CONCATENATE($B81,"-",$C81),IN_1C!$B$2:$T$3000,3,FALSE))</f>
        <v>0</v>
      </c>
      <c r="F81" s="865">
        <f>IF(ISERROR(VLOOKUP(CONCATENATE($B81,"-",$C81),IN_1C!$B$2:$T$3000,4,FALSE))=TRUE,"",VLOOKUP(CONCATENATE($B81,"-",$C81),IN_1C!$B$2:$T$3000,4,FALSE))</f>
        <v>0</v>
      </c>
      <c r="G81" s="864">
        <f>IF(ISERROR(VLOOKUP(CONCATENATE($B81,"-",$C81),IN_1C!$B$2:$T$3000,5,FALSE))=TRUE,"",VLOOKUP(CONCATENATE($B81,"-",$C81),IN_1C!$B$2:$T$3000,5,FALSE))</f>
        <v>0</v>
      </c>
      <c r="H81" s="865">
        <f>IF(ISERROR(VLOOKUP(CONCATENATE($B81,"-",$C81),IN_1C!$B$2:$T$3000,6,FALSE))=TRUE,"",VLOOKUP(CONCATENATE($B81,"-",$C81),IN_1C!$B$2:$T$3000,6,FALSE))</f>
        <v>0</v>
      </c>
      <c r="I81" s="864">
        <f>IF(ISERROR(VLOOKUP(CONCATENATE($B81,"-",$C81),IN_1C!$B$2:$T$3000,7,FALSE))=TRUE,"",VLOOKUP(CONCATENATE($B81,"-",$C81),IN_1C!$B$2:$T$3000,7,FALSE))</f>
        <v>0</v>
      </c>
      <c r="J81" s="865">
        <f>IF(ISERROR(VLOOKUP(CONCATENATE($B81,"-",$C81),IN_1C!$B$2:$T$3000,8,FALSE))=TRUE,"",VLOOKUP(CONCATENATE($B81,"-",$C81),IN_1C!$B$2:$T$3000,8,FALSE))</f>
        <v>0</v>
      </c>
      <c r="K81" s="864">
        <f>IF(ISERROR(VLOOKUP(CONCATENATE($B81,"-",$C81),IN_1C!$B$2:$T$3000,9,FALSE))=TRUE,"",VLOOKUP(CONCATENATE($B81,"-",$C81),IN_1C!$B$2:$T$3000,9,FALSE))</f>
        <v>0</v>
      </c>
      <c r="L81" s="865">
        <f>IF(ISERROR(VLOOKUP(CONCATENATE($B81,"-",$C81),IN_1C!$B$2:$T$3000,10,FALSE))=TRUE,"",VLOOKUP(CONCATENATE($B81,"-",$C81),IN_1C!$B$2:$T$3000,10,FALSE))</f>
        <v>0</v>
      </c>
      <c r="M81" s="864">
        <f>IF(ISERROR(VLOOKUP(CONCATENATE($B81,"-",$C81),IN_1C!$B$2:$T$3000,11,FALSE))=TRUE,"",VLOOKUP(CONCATENATE($B81,"-",$C81),IN_1C!$B$2:$T$3000,11,FALSE))</f>
        <v>0</v>
      </c>
      <c r="N81" s="865">
        <f>IF(ISERROR(VLOOKUP(CONCATENATE($B81,"-",$C81),IN_1C!$B$2:$T$3000,12,FALSE))=TRUE,"",VLOOKUP(CONCATENATE($B81,"-",$C81),IN_1C!$B$2:$T$3000,12,FALSE))</f>
        <v>0</v>
      </c>
      <c r="O81" s="864">
        <f>IF(ISERROR(VLOOKUP(CONCATENATE($B81,"-",$C81),IN_1C!$B$2:$T$3000,13,FALSE))=TRUE,"",VLOOKUP(CONCATENATE($B81,"-",$C81),IN_1C!$B$2:$T$3000,13,FALSE))</f>
        <v>0</v>
      </c>
      <c r="P81" s="865">
        <f>IF(ISERROR(VLOOKUP(CONCATENATE($B81,"-",$C81),IN_1C!$B$2:$T$3000,14,FALSE))=TRUE,"",VLOOKUP(CONCATENATE($B81,"-",$C81),IN_1C!$B$2:$T$3000,14,FALSE))</f>
        <v>0</v>
      </c>
      <c r="Q81" s="804">
        <f t="shared" si="18"/>
        <v>0</v>
      </c>
      <c r="R81" s="805">
        <f t="shared" si="18"/>
        <v>0</v>
      </c>
    </row>
    <row r="82" spans="1:18">
      <c r="A82" s="703" t="s">
        <v>1272</v>
      </c>
      <c r="B82" s="708" t="s">
        <v>1273</v>
      </c>
      <c r="C82" s="700">
        <v>2</v>
      </c>
      <c r="D82" s="1571" t="str">
        <f t="shared" si="17"/>
        <v/>
      </c>
      <c r="E82" s="864">
        <f>IF(ISERROR(VLOOKUP(CONCATENATE($B82,"-",$C82),IN_1C!$B$2:$T$3000,3,FALSE))=TRUE,"",VLOOKUP(CONCATENATE($B82,"-",$C82),IN_1C!$B$2:$T$3000,3,FALSE))</f>
        <v>0</v>
      </c>
      <c r="F82" s="865">
        <f>IF(ISERROR(VLOOKUP(CONCATENATE($B82,"-",$C82),IN_1C!$B$2:$T$3000,4,FALSE))=TRUE,"",VLOOKUP(CONCATENATE($B82,"-",$C82),IN_1C!$B$2:$T$3000,4,FALSE))</f>
        <v>0</v>
      </c>
      <c r="G82" s="864">
        <f>IF(ISERROR(VLOOKUP(CONCATENATE($B82,"-",$C82),IN_1C!$B$2:$T$3000,5,FALSE))=TRUE,"",VLOOKUP(CONCATENATE($B82,"-",$C82),IN_1C!$B$2:$T$3000,5,FALSE))</f>
        <v>0</v>
      </c>
      <c r="H82" s="865">
        <f>IF(ISERROR(VLOOKUP(CONCATENATE($B82,"-",$C82),IN_1C!$B$2:$T$3000,6,FALSE))=TRUE,"",VLOOKUP(CONCATENATE($B82,"-",$C82),IN_1C!$B$2:$T$3000,6,FALSE))</f>
        <v>0</v>
      </c>
      <c r="I82" s="864">
        <f>IF(ISERROR(VLOOKUP(CONCATENATE($B82,"-",$C82),IN_1C!$B$2:$T$3000,7,FALSE))=TRUE,"",VLOOKUP(CONCATENATE($B82,"-",$C82),IN_1C!$B$2:$T$3000,7,FALSE))</f>
        <v>0</v>
      </c>
      <c r="J82" s="865">
        <f>IF(ISERROR(VLOOKUP(CONCATENATE($B82,"-",$C82),IN_1C!$B$2:$T$3000,8,FALSE))=TRUE,"",VLOOKUP(CONCATENATE($B82,"-",$C82),IN_1C!$B$2:$T$3000,8,FALSE))</f>
        <v>0</v>
      </c>
      <c r="K82" s="864">
        <f>IF(ISERROR(VLOOKUP(CONCATENATE($B82,"-",$C82),IN_1C!$B$2:$T$3000,9,FALSE))=TRUE,"",VLOOKUP(CONCATENATE($B82,"-",$C82),IN_1C!$B$2:$T$3000,9,FALSE))</f>
        <v>0</v>
      </c>
      <c r="L82" s="865">
        <f>IF(ISERROR(VLOOKUP(CONCATENATE($B82,"-",$C82),IN_1C!$B$2:$T$3000,10,FALSE))=TRUE,"",VLOOKUP(CONCATENATE($B82,"-",$C82),IN_1C!$B$2:$T$3000,10,FALSE))</f>
        <v>0</v>
      </c>
      <c r="M82" s="864">
        <f>IF(ISERROR(VLOOKUP(CONCATENATE($B82,"-",$C82),IN_1C!$B$2:$T$3000,11,FALSE))=TRUE,"",VLOOKUP(CONCATENATE($B82,"-",$C82),IN_1C!$B$2:$T$3000,11,FALSE))</f>
        <v>0</v>
      </c>
      <c r="N82" s="865">
        <f>IF(ISERROR(VLOOKUP(CONCATENATE($B82,"-",$C82),IN_1C!$B$2:$T$3000,12,FALSE))=TRUE,"",VLOOKUP(CONCATENATE($B82,"-",$C82),IN_1C!$B$2:$T$3000,12,FALSE))</f>
        <v>0</v>
      </c>
      <c r="O82" s="864">
        <f>IF(ISERROR(VLOOKUP(CONCATENATE($B82,"-",$C82),IN_1C!$B$2:$T$3000,13,FALSE))=TRUE,"",VLOOKUP(CONCATENATE($B82,"-",$C82),IN_1C!$B$2:$T$3000,13,FALSE))</f>
        <v>0</v>
      </c>
      <c r="P82" s="865">
        <f>IF(ISERROR(VLOOKUP(CONCATENATE($B82,"-",$C82),IN_1C!$B$2:$T$3000,14,FALSE))=TRUE,"",VLOOKUP(CONCATENATE($B82,"-",$C82),IN_1C!$B$2:$T$3000,14,FALSE))</f>
        <v>0</v>
      </c>
      <c r="Q82" s="804">
        <f t="shared" si="18"/>
        <v>0</v>
      </c>
      <c r="R82" s="805">
        <f t="shared" si="18"/>
        <v>0</v>
      </c>
    </row>
    <row r="83" spans="1:18">
      <c r="A83" s="703" t="s">
        <v>1274</v>
      </c>
      <c r="B83" s="708" t="s">
        <v>1275</v>
      </c>
      <c r="C83" s="700">
        <v>2</v>
      </c>
      <c r="D83" s="1571" t="str">
        <f t="shared" si="17"/>
        <v/>
      </c>
      <c r="E83" s="864">
        <f>IF(ISERROR(VLOOKUP(CONCATENATE($B83,"-",$C83),IN_1C!$B$2:$T$3000,3,FALSE))=TRUE,"",VLOOKUP(CONCATENATE($B83,"-",$C83),IN_1C!$B$2:$T$3000,3,FALSE))</f>
        <v>0</v>
      </c>
      <c r="F83" s="865">
        <f>IF(ISERROR(VLOOKUP(CONCATENATE($B83,"-",$C83),IN_1C!$B$2:$T$3000,4,FALSE))=TRUE,"",VLOOKUP(CONCATENATE($B83,"-",$C83),IN_1C!$B$2:$T$3000,4,FALSE))</f>
        <v>0</v>
      </c>
      <c r="G83" s="864">
        <f>IF(ISERROR(VLOOKUP(CONCATENATE($B83,"-",$C83),IN_1C!$B$2:$T$3000,5,FALSE))=TRUE,"",VLOOKUP(CONCATENATE($B83,"-",$C83),IN_1C!$B$2:$T$3000,5,FALSE))</f>
        <v>0</v>
      </c>
      <c r="H83" s="865">
        <f>IF(ISERROR(VLOOKUP(CONCATENATE($B83,"-",$C83),IN_1C!$B$2:$T$3000,6,FALSE))=TRUE,"",VLOOKUP(CONCATENATE($B83,"-",$C83),IN_1C!$B$2:$T$3000,6,FALSE))</f>
        <v>0</v>
      </c>
      <c r="I83" s="864">
        <f>IF(ISERROR(VLOOKUP(CONCATENATE($B83,"-",$C83),IN_1C!$B$2:$T$3000,7,FALSE))=TRUE,"",VLOOKUP(CONCATENATE($B83,"-",$C83),IN_1C!$B$2:$T$3000,7,FALSE))</f>
        <v>0</v>
      </c>
      <c r="J83" s="865">
        <f>IF(ISERROR(VLOOKUP(CONCATENATE($B83,"-",$C83),IN_1C!$B$2:$T$3000,8,FALSE))=TRUE,"",VLOOKUP(CONCATENATE($B83,"-",$C83),IN_1C!$B$2:$T$3000,8,FALSE))</f>
        <v>0</v>
      </c>
      <c r="K83" s="864">
        <f>IF(ISERROR(VLOOKUP(CONCATENATE($B83,"-",$C83),IN_1C!$B$2:$T$3000,9,FALSE))=TRUE,"",VLOOKUP(CONCATENATE($B83,"-",$C83),IN_1C!$B$2:$T$3000,9,FALSE))</f>
        <v>0</v>
      </c>
      <c r="L83" s="865">
        <f>IF(ISERROR(VLOOKUP(CONCATENATE($B83,"-",$C83),IN_1C!$B$2:$T$3000,10,FALSE))=TRUE,"",VLOOKUP(CONCATENATE($B83,"-",$C83),IN_1C!$B$2:$T$3000,10,FALSE))</f>
        <v>0</v>
      </c>
      <c r="M83" s="864">
        <f>IF(ISERROR(VLOOKUP(CONCATENATE($B83,"-",$C83),IN_1C!$B$2:$T$3000,11,FALSE))=TRUE,"",VLOOKUP(CONCATENATE($B83,"-",$C83),IN_1C!$B$2:$T$3000,11,FALSE))</f>
        <v>0</v>
      </c>
      <c r="N83" s="865">
        <f>IF(ISERROR(VLOOKUP(CONCATENATE($B83,"-",$C83),IN_1C!$B$2:$T$3000,12,FALSE))=TRUE,"",VLOOKUP(CONCATENATE($B83,"-",$C83),IN_1C!$B$2:$T$3000,12,FALSE))</f>
        <v>0</v>
      </c>
      <c r="O83" s="864">
        <f>IF(ISERROR(VLOOKUP(CONCATENATE($B83,"-",$C83),IN_1C!$B$2:$T$3000,13,FALSE))=TRUE,"",VLOOKUP(CONCATENATE($B83,"-",$C83),IN_1C!$B$2:$T$3000,13,FALSE))</f>
        <v>0</v>
      </c>
      <c r="P83" s="865">
        <f>IF(ISERROR(VLOOKUP(CONCATENATE($B83,"-",$C83),IN_1C!$B$2:$T$3000,14,FALSE))=TRUE,"",VLOOKUP(CONCATENATE($B83,"-",$C83),IN_1C!$B$2:$T$3000,14,FALSE))</f>
        <v>0</v>
      </c>
      <c r="Q83" s="804">
        <f t="shared" si="18"/>
        <v>0</v>
      </c>
      <c r="R83" s="805">
        <f t="shared" si="18"/>
        <v>0</v>
      </c>
    </row>
    <row r="84" spans="1:18">
      <c r="A84" s="703" t="s">
        <v>1276</v>
      </c>
      <c r="B84" s="708" t="s">
        <v>1277</v>
      </c>
      <c r="C84" s="700">
        <v>2</v>
      </c>
      <c r="D84" s="1571" t="str">
        <f t="shared" si="17"/>
        <v/>
      </c>
      <c r="E84" s="864">
        <f>IF(ISERROR(VLOOKUP(CONCATENATE($B84,"-",$C84),IN_1C!$B$2:$T$3000,3,FALSE))=TRUE,"",VLOOKUP(CONCATENATE($B84,"-",$C84),IN_1C!$B$2:$T$3000,3,FALSE))</f>
        <v>0</v>
      </c>
      <c r="F84" s="865">
        <f>IF(ISERROR(VLOOKUP(CONCATENATE($B84,"-",$C84),IN_1C!$B$2:$T$3000,4,FALSE))=TRUE,"",VLOOKUP(CONCATENATE($B84,"-",$C84),IN_1C!$B$2:$T$3000,4,FALSE))</f>
        <v>0</v>
      </c>
      <c r="G84" s="864">
        <f>IF(ISERROR(VLOOKUP(CONCATENATE($B84,"-",$C84),IN_1C!$B$2:$T$3000,5,FALSE))=TRUE,"",VLOOKUP(CONCATENATE($B84,"-",$C84),IN_1C!$B$2:$T$3000,5,FALSE))</f>
        <v>0</v>
      </c>
      <c r="H84" s="865">
        <f>IF(ISERROR(VLOOKUP(CONCATENATE($B84,"-",$C84),IN_1C!$B$2:$T$3000,6,FALSE))=TRUE,"",VLOOKUP(CONCATENATE($B84,"-",$C84),IN_1C!$B$2:$T$3000,6,FALSE))</f>
        <v>0</v>
      </c>
      <c r="I84" s="864">
        <f>IF(ISERROR(VLOOKUP(CONCATENATE($B84,"-",$C84),IN_1C!$B$2:$T$3000,7,FALSE))=TRUE,"",VLOOKUP(CONCATENATE($B84,"-",$C84),IN_1C!$B$2:$T$3000,7,FALSE))</f>
        <v>0</v>
      </c>
      <c r="J84" s="865">
        <f>IF(ISERROR(VLOOKUP(CONCATENATE($B84,"-",$C84),IN_1C!$B$2:$T$3000,8,FALSE))=TRUE,"",VLOOKUP(CONCATENATE($B84,"-",$C84),IN_1C!$B$2:$T$3000,8,FALSE))</f>
        <v>0</v>
      </c>
      <c r="K84" s="864">
        <f>IF(ISERROR(VLOOKUP(CONCATENATE($B84,"-",$C84),IN_1C!$B$2:$T$3000,9,FALSE))=TRUE,"",VLOOKUP(CONCATENATE($B84,"-",$C84),IN_1C!$B$2:$T$3000,9,FALSE))</f>
        <v>0</v>
      </c>
      <c r="L84" s="865">
        <f>IF(ISERROR(VLOOKUP(CONCATENATE($B84,"-",$C84),IN_1C!$B$2:$T$3000,10,FALSE))=TRUE,"",VLOOKUP(CONCATENATE($B84,"-",$C84),IN_1C!$B$2:$T$3000,10,FALSE))</f>
        <v>0</v>
      </c>
      <c r="M84" s="864">
        <f>IF(ISERROR(VLOOKUP(CONCATENATE($B84,"-",$C84),IN_1C!$B$2:$T$3000,11,FALSE))=TRUE,"",VLOOKUP(CONCATENATE($B84,"-",$C84),IN_1C!$B$2:$T$3000,11,FALSE))</f>
        <v>0</v>
      </c>
      <c r="N84" s="865">
        <f>IF(ISERROR(VLOOKUP(CONCATENATE($B84,"-",$C84),IN_1C!$B$2:$T$3000,12,FALSE))=TRUE,"",VLOOKUP(CONCATENATE($B84,"-",$C84),IN_1C!$B$2:$T$3000,12,FALSE))</f>
        <v>0</v>
      </c>
      <c r="O84" s="864">
        <f>IF(ISERROR(VLOOKUP(CONCATENATE($B84,"-",$C84),IN_1C!$B$2:$T$3000,13,FALSE))=TRUE,"",VLOOKUP(CONCATENATE($B84,"-",$C84),IN_1C!$B$2:$T$3000,13,FALSE))</f>
        <v>0</v>
      </c>
      <c r="P84" s="865">
        <f>IF(ISERROR(VLOOKUP(CONCATENATE($B84,"-",$C84),IN_1C!$B$2:$T$3000,14,FALSE))=TRUE,"",VLOOKUP(CONCATENATE($B84,"-",$C84),IN_1C!$B$2:$T$3000,14,FALSE))</f>
        <v>0</v>
      </c>
      <c r="Q84" s="804">
        <f t="shared" si="18"/>
        <v>0</v>
      </c>
      <c r="R84" s="805">
        <f t="shared" si="18"/>
        <v>0</v>
      </c>
    </row>
    <row r="85" spans="1:18">
      <c r="A85" s="703" t="s">
        <v>1278</v>
      </c>
      <c r="B85" s="708" t="s">
        <v>1279</v>
      </c>
      <c r="C85" s="700">
        <v>2</v>
      </c>
      <c r="D85" s="1571" t="str">
        <f t="shared" si="17"/>
        <v/>
      </c>
      <c r="E85" s="864">
        <f>IF(ISERROR(VLOOKUP(CONCATENATE($B85,"-",$C85),IN_1C!$B$2:$T$3000,3,FALSE))=TRUE,"",VLOOKUP(CONCATENATE($B85,"-",$C85),IN_1C!$B$2:$T$3000,3,FALSE))</f>
        <v>0</v>
      </c>
      <c r="F85" s="865">
        <f>IF(ISERROR(VLOOKUP(CONCATENATE($B85,"-",$C85),IN_1C!$B$2:$T$3000,4,FALSE))=TRUE,"",VLOOKUP(CONCATENATE($B85,"-",$C85),IN_1C!$B$2:$T$3000,4,FALSE))</f>
        <v>0</v>
      </c>
      <c r="G85" s="864">
        <f>IF(ISERROR(VLOOKUP(CONCATENATE($B85,"-",$C85),IN_1C!$B$2:$T$3000,5,FALSE))=TRUE,"",VLOOKUP(CONCATENATE($B85,"-",$C85),IN_1C!$B$2:$T$3000,5,FALSE))</f>
        <v>0</v>
      </c>
      <c r="H85" s="865">
        <f>IF(ISERROR(VLOOKUP(CONCATENATE($B85,"-",$C85),IN_1C!$B$2:$T$3000,6,FALSE))=TRUE,"",VLOOKUP(CONCATENATE($B85,"-",$C85),IN_1C!$B$2:$T$3000,6,FALSE))</f>
        <v>0</v>
      </c>
      <c r="I85" s="864">
        <f>IF(ISERROR(VLOOKUP(CONCATENATE($B85,"-",$C85),IN_1C!$B$2:$T$3000,7,FALSE))=TRUE,"",VLOOKUP(CONCATENATE($B85,"-",$C85),IN_1C!$B$2:$T$3000,7,FALSE))</f>
        <v>0</v>
      </c>
      <c r="J85" s="865">
        <f>IF(ISERROR(VLOOKUP(CONCATENATE($B85,"-",$C85),IN_1C!$B$2:$T$3000,8,FALSE))=TRUE,"",VLOOKUP(CONCATENATE($B85,"-",$C85),IN_1C!$B$2:$T$3000,8,FALSE))</f>
        <v>0</v>
      </c>
      <c r="K85" s="864">
        <f>IF(ISERROR(VLOOKUP(CONCATENATE($B85,"-",$C85),IN_1C!$B$2:$T$3000,9,FALSE))=TRUE,"",VLOOKUP(CONCATENATE($B85,"-",$C85),IN_1C!$B$2:$T$3000,9,FALSE))</f>
        <v>0</v>
      </c>
      <c r="L85" s="865">
        <f>IF(ISERROR(VLOOKUP(CONCATENATE($B85,"-",$C85),IN_1C!$B$2:$T$3000,10,FALSE))=TRUE,"",VLOOKUP(CONCATENATE($B85,"-",$C85),IN_1C!$B$2:$T$3000,10,FALSE))</f>
        <v>0</v>
      </c>
      <c r="M85" s="864">
        <f>IF(ISERROR(VLOOKUP(CONCATENATE($B85,"-",$C85),IN_1C!$B$2:$T$3000,11,FALSE))=TRUE,"",VLOOKUP(CONCATENATE($B85,"-",$C85),IN_1C!$B$2:$T$3000,11,FALSE))</f>
        <v>0</v>
      </c>
      <c r="N85" s="865">
        <f>IF(ISERROR(VLOOKUP(CONCATENATE($B85,"-",$C85),IN_1C!$B$2:$T$3000,12,FALSE))=TRUE,"",VLOOKUP(CONCATENATE($B85,"-",$C85),IN_1C!$B$2:$T$3000,12,FALSE))</f>
        <v>0</v>
      </c>
      <c r="O85" s="864">
        <f>IF(ISERROR(VLOOKUP(CONCATENATE($B85,"-",$C85),IN_1C!$B$2:$T$3000,13,FALSE))=TRUE,"",VLOOKUP(CONCATENATE($B85,"-",$C85),IN_1C!$B$2:$T$3000,13,FALSE))</f>
        <v>0</v>
      </c>
      <c r="P85" s="865">
        <f>IF(ISERROR(VLOOKUP(CONCATENATE($B85,"-",$C85),IN_1C!$B$2:$T$3000,14,FALSE))=TRUE,"",VLOOKUP(CONCATENATE($B85,"-",$C85),IN_1C!$B$2:$T$3000,14,FALSE))</f>
        <v>0</v>
      </c>
      <c r="Q85" s="804">
        <f t="shared" si="18"/>
        <v>0</v>
      </c>
      <c r="R85" s="805">
        <f t="shared" si="18"/>
        <v>0</v>
      </c>
    </row>
    <row r="86" spans="1:18">
      <c r="A86" s="703" t="s">
        <v>1280</v>
      </c>
      <c r="B86" s="708" t="s">
        <v>1281</v>
      </c>
      <c r="C86" s="700">
        <v>2</v>
      </c>
      <c r="D86" s="1571" t="str">
        <f t="shared" si="17"/>
        <v/>
      </c>
      <c r="E86" s="864">
        <f>IF(ISERROR(VLOOKUP(CONCATENATE($B86,"-",$C86),IN_1C!$B$2:$T$3000,3,FALSE))=TRUE,"",VLOOKUP(CONCATENATE($B86,"-",$C86),IN_1C!$B$2:$T$3000,3,FALSE))</f>
        <v>0</v>
      </c>
      <c r="F86" s="865">
        <f>IF(ISERROR(VLOOKUP(CONCATENATE($B86,"-",$C86),IN_1C!$B$2:$T$3000,4,FALSE))=TRUE,"",VLOOKUP(CONCATENATE($B86,"-",$C86),IN_1C!$B$2:$T$3000,4,FALSE))</f>
        <v>0</v>
      </c>
      <c r="G86" s="864">
        <f>IF(ISERROR(VLOOKUP(CONCATENATE($B86,"-",$C86),IN_1C!$B$2:$T$3000,5,FALSE))=TRUE,"",VLOOKUP(CONCATENATE($B86,"-",$C86),IN_1C!$B$2:$T$3000,5,FALSE))</f>
        <v>0</v>
      </c>
      <c r="H86" s="865">
        <f>IF(ISERROR(VLOOKUP(CONCATENATE($B86,"-",$C86),IN_1C!$B$2:$T$3000,6,FALSE))=TRUE,"",VLOOKUP(CONCATENATE($B86,"-",$C86),IN_1C!$B$2:$T$3000,6,FALSE))</f>
        <v>0</v>
      </c>
      <c r="I86" s="864">
        <f>IF(ISERROR(VLOOKUP(CONCATENATE($B86,"-",$C86),IN_1C!$B$2:$T$3000,7,FALSE))=TRUE,"",VLOOKUP(CONCATENATE($B86,"-",$C86),IN_1C!$B$2:$T$3000,7,FALSE))</f>
        <v>0</v>
      </c>
      <c r="J86" s="865">
        <f>IF(ISERROR(VLOOKUP(CONCATENATE($B86,"-",$C86),IN_1C!$B$2:$T$3000,8,FALSE))=TRUE,"",VLOOKUP(CONCATENATE($B86,"-",$C86),IN_1C!$B$2:$T$3000,8,FALSE))</f>
        <v>0</v>
      </c>
      <c r="K86" s="864">
        <f>IF(ISERROR(VLOOKUP(CONCATENATE($B86,"-",$C86),IN_1C!$B$2:$T$3000,9,FALSE))=TRUE,"",VLOOKUP(CONCATENATE($B86,"-",$C86),IN_1C!$B$2:$T$3000,9,FALSE))</f>
        <v>0</v>
      </c>
      <c r="L86" s="865">
        <f>IF(ISERROR(VLOOKUP(CONCATENATE($B86,"-",$C86),IN_1C!$B$2:$T$3000,10,FALSE))=TRUE,"",VLOOKUP(CONCATENATE($B86,"-",$C86),IN_1C!$B$2:$T$3000,10,FALSE))</f>
        <v>0</v>
      </c>
      <c r="M86" s="864">
        <f>IF(ISERROR(VLOOKUP(CONCATENATE($B86,"-",$C86),IN_1C!$B$2:$T$3000,11,FALSE))=TRUE,"",VLOOKUP(CONCATENATE($B86,"-",$C86),IN_1C!$B$2:$T$3000,11,FALSE))</f>
        <v>0</v>
      </c>
      <c r="N86" s="865">
        <f>IF(ISERROR(VLOOKUP(CONCATENATE($B86,"-",$C86),IN_1C!$B$2:$T$3000,12,FALSE))=TRUE,"",VLOOKUP(CONCATENATE($B86,"-",$C86),IN_1C!$B$2:$T$3000,12,FALSE))</f>
        <v>0</v>
      </c>
      <c r="O86" s="864">
        <f>IF(ISERROR(VLOOKUP(CONCATENATE($B86,"-",$C86),IN_1C!$B$2:$T$3000,13,FALSE))=TRUE,"",VLOOKUP(CONCATENATE($B86,"-",$C86),IN_1C!$B$2:$T$3000,13,FALSE))</f>
        <v>0</v>
      </c>
      <c r="P86" s="865">
        <f>IF(ISERROR(VLOOKUP(CONCATENATE($B86,"-",$C86),IN_1C!$B$2:$T$3000,14,FALSE))=TRUE,"",VLOOKUP(CONCATENATE($B86,"-",$C86),IN_1C!$B$2:$T$3000,14,FALSE))</f>
        <v>0</v>
      </c>
      <c r="Q86" s="804">
        <f t="shared" si="18"/>
        <v>0</v>
      </c>
      <c r="R86" s="805">
        <f t="shared" si="18"/>
        <v>0</v>
      </c>
    </row>
    <row r="87" spans="1:18">
      <c r="A87" s="703" t="s">
        <v>1282</v>
      </c>
      <c r="B87" s="708" t="s">
        <v>1283</v>
      </c>
      <c r="C87" s="700">
        <v>2</v>
      </c>
      <c r="D87" s="1571" t="str">
        <f t="shared" si="17"/>
        <v/>
      </c>
      <c r="E87" s="864">
        <f>IF(ISERROR(VLOOKUP(CONCATENATE($B87,"-",$C87),IN_1C!$B$2:$T$3000,3,FALSE))=TRUE,"",VLOOKUP(CONCATENATE($B87,"-",$C87),IN_1C!$B$2:$T$3000,3,FALSE))</f>
        <v>0</v>
      </c>
      <c r="F87" s="865">
        <f>IF(ISERROR(VLOOKUP(CONCATENATE($B87,"-",$C87),IN_1C!$B$2:$T$3000,4,FALSE))=TRUE,"",VLOOKUP(CONCATENATE($B87,"-",$C87),IN_1C!$B$2:$T$3000,4,FALSE))</f>
        <v>0</v>
      </c>
      <c r="G87" s="864">
        <f>IF(ISERROR(VLOOKUP(CONCATENATE($B87,"-",$C87),IN_1C!$B$2:$T$3000,5,FALSE))=TRUE,"",VLOOKUP(CONCATENATE($B87,"-",$C87),IN_1C!$B$2:$T$3000,5,FALSE))</f>
        <v>0</v>
      </c>
      <c r="H87" s="865">
        <f>IF(ISERROR(VLOOKUP(CONCATENATE($B87,"-",$C87),IN_1C!$B$2:$T$3000,6,FALSE))=TRUE,"",VLOOKUP(CONCATENATE($B87,"-",$C87),IN_1C!$B$2:$T$3000,6,FALSE))</f>
        <v>0</v>
      </c>
      <c r="I87" s="864">
        <f>IF(ISERROR(VLOOKUP(CONCATENATE($B87,"-",$C87),IN_1C!$B$2:$T$3000,7,FALSE))=TRUE,"",VLOOKUP(CONCATENATE($B87,"-",$C87),IN_1C!$B$2:$T$3000,7,FALSE))</f>
        <v>0</v>
      </c>
      <c r="J87" s="865">
        <f>IF(ISERROR(VLOOKUP(CONCATENATE($B87,"-",$C87),IN_1C!$B$2:$T$3000,8,FALSE))=TRUE,"",VLOOKUP(CONCATENATE($B87,"-",$C87),IN_1C!$B$2:$T$3000,8,FALSE))</f>
        <v>0</v>
      </c>
      <c r="K87" s="864">
        <f>IF(ISERROR(VLOOKUP(CONCATENATE($B87,"-",$C87),IN_1C!$B$2:$T$3000,9,FALSE))=TRUE,"",VLOOKUP(CONCATENATE($B87,"-",$C87),IN_1C!$B$2:$T$3000,9,FALSE))</f>
        <v>0</v>
      </c>
      <c r="L87" s="865">
        <f>IF(ISERROR(VLOOKUP(CONCATENATE($B87,"-",$C87),IN_1C!$B$2:$T$3000,10,FALSE))=TRUE,"",VLOOKUP(CONCATENATE($B87,"-",$C87),IN_1C!$B$2:$T$3000,10,FALSE))</f>
        <v>0</v>
      </c>
      <c r="M87" s="864">
        <f>IF(ISERROR(VLOOKUP(CONCATENATE($B87,"-",$C87),IN_1C!$B$2:$T$3000,11,FALSE))=TRUE,"",VLOOKUP(CONCATENATE($B87,"-",$C87),IN_1C!$B$2:$T$3000,11,FALSE))</f>
        <v>0</v>
      </c>
      <c r="N87" s="865">
        <f>IF(ISERROR(VLOOKUP(CONCATENATE($B87,"-",$C87),IN_1C!$B$2:$T$3000,12,FALSE))=TRUE,"",VLOOKUP(CONCATENATE($B87,"-",$C87),IN_1C!$B$2:$T$3000,12,FALSE))</f>
        <v>0</v>
      </c>
      <c r="O87" s="864">
        <f>IF(ISERROR(VLOOKUP(CONCATENATE($B87,"-",$C87),IN_1C!$B$2:$T$3000,13,FALSE))=TRUE,"",VLOOKUP(CONCATENATE($B87,"-",$C87),IN_1C!$B$2:$T$3000,13,FALSE))</f>
        <v>0</v>
      </c>
      <c r="P87" s="865">
        <f>IF(ISERROR(VLOOKUP(CONCATENATE($B87,"-",$C87),IN_1C!$B$2:$T$3000,14,FALSE))=TRUE,"",VLOOKUP(CONCATENATE($B87,"-",$C87),IN_1C!$B$2:$T$3000,14,FALSE))</f>
        <v>0</v>
      </c>
      <c r="Q87" s="804">
        <f t="shared" si="18"/>
        <v>0</v>
      </c>
      <c r="R87" s="805">
        <f t="shared" si="18"/>
        <v>0</v>
      </c>
    </row>
    <row r="88" spans="1:18">
      <c r="A88" s="703" t="s">
        <v>1284</v>
      </c>
      <c r="B88" s="708" t="s">
        <v>1285</v>
      </c>
      <c r="C88" s="700">
        <v>2</v>
      </c>
      <c r="D88" s="1571" t="str">
        <f t="shared" si="17"/>
        <v/>
      </c>
      <c r="E88" s="864">
        <f>IF(ISERROR(VLOOKUP(CONCATENATE($B88,"-",$C88),IN_1C!$B$2:$T$3000,3,FALSE))=TRUE,"",VLOOKUP(CONCATENATE($B88,"-",$C88),IN_1C!$B$2:$T$3000,3,FALSE))</f>
        <v>0</v>
      </c>
      <c r="F88" s="865">
        <f>IF(ISERROR(VLOOKUP(CONCATENATE($B88,"-",$C88),IN_1C!$B$2:$T$3000,4,FALSE))=TRUE,"",VLOOKUP(CONCATENATE($B88,"-",$C88),IN_1C!$B$2:$T$3000,4,FALSE))</f>
        <v>0</v>
      </c>
      <c r="G88" s="864">
        <f>IF(ISERROR(VLOOKUP(CONCATENATE($B88,"-",$C88),IN_1C!$B$2:$T$3000,5,FALSE))=TRUE,"",VLOOKUP(CONCATENATE($B88,"-",$C88),IN_1C!$B$2:$T$3000,5,FALSE))</f>
        <v>0</v>
      </c>
      <c r="H88" s="865">
        <f>IF(ISERROR(VLOOKUP(CONCATENATE($B88,"-",$C88),IN_1C!$B$2:$T$3000,6,FALSE))=TRUE,"",VLOOKUP(CONCATENATE($B88,"-",$C88),IN_1C!$B$2:$T$3000,6,FALSE))</f>
        <v>0</v>
      </c>
      <c r="I88" s="864">
        <f>IF(ISERROR(VLOOKUP(CONCATENATE($B88,"-",$C88),IN_1C!$B$2:$T$3000,7,FALSE))=TRUE,"",VLOOKUP(CONCATENATE($B88,"-",$C88),IN_1C!$B$2:$T$3000,7,FALSE))</f>
        <v>0</v>
      </c>
      <c r="J88" s="865">
        <f>IF(ISERROR(VLOOKUP(CONCATENATE($B88,"-",$C88),IN_1C!$B$2:$T$3000,8,FALSE))=TRUE,"",VLOOKUP(CONCATENATE($B88,"-",$C88),IN_1C!$B$2:$T$3000,8,FALSE))</f>
        <v>0</v>
      </c>
      <c r="K88" s="864">
        <f>IF(ISERROR(VLOOKUP(CONCATENATE($B88,"-",$C88),IN_1C!$B$2:$T$3000,9,FALSE))=TRUE,"",VLOOKUP(CONCATENATE($B88,"-",$C88),IN_1C!$B$2:$T$3000,9,FALSE))</f>
        <v>0</v>
      </c>
      <c r="L88" s="865">
        <f>IF(ISERROR(VLOOKUP(CONCATENATE($B88,"-",$C88),IN_1C!$B$2:$T$3000,10,FALSE))=TRUE,"",VLOOKUP(CONCATENATE($B88,"-",$C88),IN_1C!$B$2:$T$3000,10,FALSE))</f>
        <v>0</v>
      </c>
      <c r="M88" s="864">
        <f>IF(ISERROR(VLOOKUP(CONCATENATE($B88,"-",$C88),IN_1C!$B$2:$T$3000,11,FALSE))=TRUE,"",VLOOKUP(CONCATENATE($B88,"-",$C88),IN_1C!$B$2:$T$3000,11,FALSE))</f>
        <v>0</v>
      </c>
      <c r="N88" s="865">
        <f>IF(ISERROR(VLOOKUP(CONCATENATE($B88,"-",$C88),IN_1C!$B$2:$T$3000,12,FALSE))=TRUE,"",VLOOKUP(CONCATENATE($B88,"-",$C88),IN_1C!$B$2:$T$3000,12,FALSE))</f>
        <v>0</v>
      </c>
      <c r="O88" s="864">
        <f>IF(ISERROR(VLOOKUP(CONCATENATE($B88,"-",$C88),IN_1C!$B$2:$T$3000,13,FALSE))=TRUE,"",VLOOKUP(CONCATENATE($B88,"-",$C88),IN_1C!$B$2:$T$3000,13,FALSE))</f>
        <v>0</v>
      </c>
      <c r="P88" s="865">
        <f>IF(ISERROR(VLOOKUP(CONCATENATE($B88,"-",$C88),IN_1C!$B$2:$T$3000,14,FALSE))=TRUE,"",VLOOKUP(CONCATENATE($B88,"-",$C88),IN_1C!$B$2:$T$3000,14,FALSE))</f>
        <v>0</v>
      </c>
      <c r="Q88" s="804">
        <f t="shared" si="18"/>
        <v>0</v>
      </c>
      <c r="R88" s="805">
        <f t="shared" si="18"/>
        <v>0</v>
      </c>
    </row>
    <row r="89" spans="1:18" ht="15.75" thickBot="1">
      <c r="A89" s="719" t="s">
        <v>1286</v>
      </c>
      <c r="B89" s="721" t="s">
        <v>1287</v>
      </c>
      <c r="C89" s="700">
        <v>2</v>
      </c>
      <c r="D89" s="1571" t="str">
        <f t="shared" si="17"/>
        <v/>
      </c>
      <c r="E89" s="867">
        <f>IF(ISERROR(VLOOKUP(CONCATENATE($B89,"-",$C89),IN_1C!$B$2:$T$3000,3,FALSE))=TRUE,"",VLOOKUP(CONCATENATE($B89,"-",$C89),IN_1C!$B$2:$T$3000,3,FALSE))</f>
        <v>0</v>
      </c>
      <c r="F89" s="868">
        <f>IF(ISERROR(VLOOKUP(CONCATENATE($B89,"-",$C89),IN_1C!$B$2:$T$3000,4,FALSE))=TRUE,"",VLOOKUP(CONCATENATE($B89,"-",$C89),IN_1C!$B$2:$T$3000,4,FALSE))</f>
        <v>0</v>
      </c>
      <c r="G89" s="867">
        <f>IF(ISERROR(VLOOKUP(CONCATENATE($B89,"-",$C89),IN_1C!$B$2:$T$3000,5,FALSE))=TRUE,"",VLOOKUP(CONCATENATE($B89,"-",$C89),IN_1C!$B$2:$T$3000,5,FALSE))</f>
        <v>0</v>
      </c>
      <c r="H89" s="868">
        <f>IF(ISERROR(VLOOKUP(CONCATENATE($B89,"-",$C89),IN_1C!$B$2:$T$3000,6,FALSE))=TRUE,"",VLOOKUP(CONCATENATE($B89,"-",$C89),IN_1C!$B$2:$T$3000,6,FALSE))</f>
        <v>0</v>
      </c>
      <c r="I89" s="867">
        <f>IF(ISERROR(VLOOKUP(CONCATENATE($B89,"-",$C89),IN_1C!$B$2:$T$3000,7,FALSE))=TRUE,"",VLOOKUP(CONCATENATE($B89,"-",$C89),IN_1C!$B$2:$T$3000,7,FALSE))</f>
        <v>0</v>
      </c>
      <c r="J89" s="868">
        <f>IF(ISERROR(VLOOKUP(CONCATENATE($B89,"-",$C89),IN_1C!$B$2:$T$3000,8,FALSE))=TRUE,"",VLOOKUP(CONCATENATE($B89,"-",$C89),IN_1C!$B$2:$T$3000,8,FALSE))</f>
        <v>0</v>
      </c>
      <c r="K89" s="867">
        <f>IF(ISERROR(VLOOKUP(CONCATENATE($B89,"-",$C89),IN_1C!$B$2:$T$3000,9,FALSE))=TRUE,"",VLOOKUP(CONCATENATE($B89,"-",$C89),IN_1C!$B$2:$T$3000,9,FALSE))</f>
        <v>0</v>
      </c>
      <c r="L89" s="868">
        <f>IF(ISERROR(VLOOKUP(CONCATENATE($B89,"-",$C89),IN_1C!$B$2:$T$3000,10,FALSE))=TRUE,"",VLOOKUP(CONCATENATE($B89,"-",$C89),IN_1C!$B$2:$T$3000,10,FALSE))</f>
        <v>0</v>
      </c>
      <c r="M89" s="867">
        <f>IF(ISERROR(VLOOKUP(CONCATENATE($B89,"-",$C89),IN_1C!$B$2:$T$3000,11,FALSE))=TRUE,"",VLOOKUP(CONCATENATE($B89,"-",$C89),IN_1C!$B$2:$T$3000,11,FALSE))</f>
        <v>0</v>
      </c>
      <c r="N89" s="868">
        <f>IF(ISERROR(VLOOKUP(CONCATENATE($B89,"-",$C89),IN_1C!$B$2:$T$3000,12,FALSE))=TRUE,"",VLOOKUP(CONCATENATE($B89,"-",$C89),IN_1C!$B$2:$T$3000,12,FALSE))</f>
        <v>0</v>
      </c>
      <c r="O89" s="867">
        <f>IF(ISERROR(VLOOKUP(CONCATENATE($B89,"-",$C89),IN_1C!$B$2:$T$3000,13,FALSE))=TRUE,"",VLOOKUP(CONCATENATE($B89,"-",$C89),IN_1C!$B$2:$T$3000,13,FALSE))</f>
        <v>0</v>
      </c>
      <c r="P89" s="868">
        <f>IF(ISERROR(VLOOKUP(CONCATENATE($B89,"-",$C89),IN_1C!$B$2:$T$3000,14,FALSE))=TRUE,"",VLOOKUP(CONCATENATE($B89,"-",$C89),IN_1C!$B$2:$T$3000,14,FALSE))</f>
        <v>0</v>
      </c>
      <c r="Q89" s="807">
        <f t="shared" si="18"/>
        <v>0</v>
      </c>
      <c r="R89" s="808">
        <f t="shared" si="18"/>
        <v>0</v>
      </c>
    </row>
    <row r="90" spans="1:18" ht="15.75" thickBot="1">
      <c r="A90" s="722" t="s">
        <v>1288</v>
      </c>
      <c r="B90" s="811"/>
      <c r="C90" s="700"/>
      <c r="D90" s="1571"/>
      <c r="E90" s="872" t="str">
        <f>IF(ISERROR(VLOOKUP(CONCATENATE($B90,"-",$C90),IN_1C!$B$2:$T$3000,3,FALSE))=TRUE,"",VLOOKUP(CONCATENATE($B90,"-",$C90),IN_1C!$B$2:$T$3000,3,FALSE))</f>
        <v/>
      </c>
      <c r="F90" s="873"/>
      <c r="G90" s="873"/>
      <c r="H90" s="873"/>
      <c r="I90" s="873"/>
      <c r="J90" s="873"/>
      <c r="K90" s="873"/>
      <c r="L90" s="873"/>
      <c r="M90" s="873"/>
      <c r="N90" s="873"/>
      <c r="O90" s="873"/>
      <c r="P90" s="873"/>
      <c r="Q90" s="814"/>
      <c r="R90" s="815"/>
    </row>
    <row r="91" spans="1:18">
      <c r="A91" s="698" t="s">
        <v>1289</v>
      </c>
      <c r="B91" s="699" t="s">
        <v>1290</v>
      </c>
      <c r="C91" s="700">
        <v>2</v>
      </c>
      <c r="D91" s="1571" t="str">
        <f t="shared" ref="D91:D96" si="19">CONCATENATE(D$58)</f>
        <v/>
      </c>
      <c r="E91" s="861">
        <f>IF(ISERROR(VLOOKUP(CONCATENATE($B91,"-",$C91),IN_1C!$B$2:$T$3000,3,FALSE))=TRUE,"",VLOOKUP(CONCATENATE($B91,"-",$C91),IN_1C!$B$2:$T$3000,3,FALSE))</f>
        <v>0</v>
      </c>
      <c r="F91" s="862">
        <f>IF(ISERROR(VLOOKUP(CONCATENATE($B91,"-",$C91),IN_1C!$B$2:$T$3000,4,FALSE))=TRUE,"",VLOOKUP(CONCATENATE($B91,"-",$C91),IN_1C!$B$2:$T$3000,4,FALSE))</f>
        <v>0</v>
      </c>
      <c r="G91" s="861">
        <f>IF(ISERROR(VLOOKUP(CONCATENATE($B91,"-",$C91),IN_1C!$B$2:$T$3000,5,FALSE))=TRUE,"",VLOOKUP(CONCATENATE($B91,"-",$C91),IN_1C!$B$2:$T$3000,5,FALSE))</f>
        <v>0</v>
      </c>
      <c r="H91" s="862">
        <f>IF(ISERROR(VLOOKUP(CONCATENATE($B91,"-",$C91),IN_1C!$B$2:$T$3000,6,FALSE))=TRUE,"",VLOOKUP(CONCATENATE($B91,"-",$C91),IN_1C!$B$2:$T$3000,6,FALSE))</f>
        <v>0</v>
      </c>
      <c r="I91" s="861">
        <f>IF(ISERROR(VLOOKUP(CONCATENATE($B91,"-",$C91),IN_1C!$B$2:$T$3000,7,FALSE))=TRUE,"",VLOOKUP(CONCATENATE($B91,"-",$C91),IN_1C!$B$2:$T$3000,7,FALSE))</f>
        <v>0</v>
      </c>
      <c r="J91" s="862">
        <f>IF(ISERROR(VLOOKUP(CONCATENATE($B91,"-",$C91),IN_1C!$B$2:$T$3000,8,FALSE))=TRUE,"",VLOOKUP(CONCATENATE($B91,"-",$C91),IN_1C!$B$2:$T$3000,8,FALSE))</f>
        <v>0</v>
      </c>
      <c r="K91" s="861">
        <f>IF(ISERROR(VLOOKUP(CONCATENATE($B91,"-",$C91),IN_1C!$B$2:$T$3000,9,FALSE))=TRUE,"",VLOOKUP(CONCATENATE($B91,"-",$C91),IN_1C!$B$2:$T$3000,9,FALSE))</f>
        <v>0</v>
      </c>
      <c r="L91" s="862">
        <f>IF(ISERROR(VLOOKUP(CONCATENATE($B91,"-",$C91),IN_1C!$B$2:$T$3000,10,FALSE))=TRUE,"",VLOOKUP(CONCATENATE($B91,"-",$C91),IN_1C!$B$2:$T$3000,10,FALSE))</f>
        <v>0</v>
      </c>
      <c r="M91" s="861">
        <f>IF(ISERROR(VLOOKUP(CONCATENATE($B91,"-",$C91),IN_1C!$B$2:$T$3000,11,FALSE))=TRUE,"",VLOOKUP(CONCATENATE($B91,"-",$C91),IN_1C!$B$2:$T$3000,11,FALSE))</f>
        <v>0</v>
      </c>
      <c r="N91" s="862">
        <f>IF(ISERROR(VLOOKUP(CONCATENATE($B91,"-",$C91),IN_1C!$B$2:$T$3000,12,FALSE))=TRUE,"",VLOOKUP(CONCATENATE($B91,"-",$C91),IN_1C!$B$2:$T$3000,12,FALSE))</f>
        <v>0</v>
      </c>
      <c r="O91" s="861">
        <f>IF(ISERROR(VLOOKUP(CONCATENATE($B91,"-",$C91),IN_1C!$B$2:$T$3000,13,FALSE))=TRUE,"",VLOOKUP(CONCATENATE($B91,"-",$C91),IN_1C!$B$2:$T$3000,13,FALSE))</f>
        <v>0</v>
      </c>
      <c r="P91" s="862">
        <f>IF(ISERROR(VLOOKUP(CONCATENATE($B91,"-",$C91),IN_1C!$B$2:$T$3000,14,FALSE))=TRUE,"",VLOOKUP(CONCATENATE($B91,"-",$C91),IN_1C!$B$2:$T$3000,14,FALSE))</f>
        <v>0</v>
      </c>
      <c r="Q91" s="801">
        <f t="shared" ref="Q91:R96" si="20">E91+G91</f>
        <v>0</v>
      </c>
      <c r="R91" s="802">
        <f t="shared" si="20"/>
        <v>0</v>
      </c>
    </row>
    <row r="92" spans="1:18">
      <c r="A92" s="703" t="s">
        <v>1291</v>
      </c>
      <c r="B92" s="708" t="s">
        <v>1292</v>
      </c>
      <c r="C92" s="700">
        <v>2</v>
      </c>
      <c r="D92" s="1571" t="str">
        <f t="shared" si="19"/>
        <v/>
      </c>
      <c r="E92" s="864">
        <f>IF(ISERROR(VLOOKUP(CONCATENATE($B92,"-",$C92),IN_1C!$B$2:$T$3000,3,FALSE))=TRUE,"",VLOOKUP(CONCATENATE($B92,"-",$C92),IN_1C!$B$2:$T$3000,3,FALSE))</f>
        <v>0</v>
      </c>
      <c r="F92" s="865">
        <f>IF(ISERROR(VLOOKUP(CONCATENATE($B92,"-",$C92),IN_1C!$B$2:$T$3000,4,FALSE))=TRUE,"",VLOOKUP(CONCATENATE($B92,"-",$C92),IN_1C!$B$2:$T$3000,4,FALSE))</f>
        <v>0</v>
      </c>
      <c r="G92" s="864">
        <f>IF(ISERROR(VLOOKUP(CONCATENATE($B92,"-",$C92),IN_1C!$B$2:$T$3000,5,FALSE))=TRUE,"",VLOOKUP(CONCATENATE($B92,"-",$C92),IN_1C!$B$2:$T$3000,5,FALSE))</f>
        <v>0</v>
      </c>
      <c r="H92" s="865">
        <f>IF(ISERROR(VLOOKUP(CONCATENATE($B92,"-",$C92),IN_1C!$B$2:$T$3000,6,FALSE))=TRUE,"",VLOOKUP(CONCATENATE($B92,"-",$C92),IN_1C!$B$2:$T$3000,6,FALSE))</f>
        <v>0</v>
      </c>
      <c r="I92" s="864">
        <f>IF(ISERROR(VLOOKUP(CONCATENATE($B92,"-",$C92),IN_1C!$B$2:$T$3000,7,FALSE))=TRUE,"",VLOOKUP(CONCATENATE($B92,"-",$C92),IN_1C!$B$2:$T$3000,7,FALSE))</f>
        <v>0</v>
      </c>
      <c r="J92" s="865">
        <f>IF(ISERROR(VLOOKUP(CONCATENATE($B92,"-",$C92),IN_1C!$B$2:$T$3000,8,FALSE))=TRUE,"",VLOOKUP(CONCATENATE($B92,"-",$C92),IN_1C!$B$2:$T$3000,8,FALSE))</f>
        <v>0</v>
      </c>
      <c r="K92" s="864">
        <f>IF(ISERROR(VLOOKUP(CONCATENATE($B92,"-",$C92),IN_1C!$B$2:$T$3000,9,FALSE))=TRUE,"",VLOOKUP(CONCATENATE($B92,"-",$C92),IN_1C!$B$2:$T$3000,9,FALSE))</f>
        <v>0</v>
      </c>
      <c r="L92" s="865">
        <f>IF(ISERROR(VLOOKUP(CONCATENATE($B92,"-",$C92),IN_1C!$B$2:$T$3000,10,FALSE))=TRUE,"",VLOOKUP(CONCATENATE($B92,"-",$C92),IN_1C!$B$2:$T$3000,10,FALSE))</f>
        <v>0</v>
      </c>
      <c r="M92" s="864">
        <f>IF(ISERROR(VLOOKUP(CONCATENATE($B92,"-",$C92),IN_1C!$B$2:$T$3000,11,FALSE))=TRUE,"",VLOOKUP(CONCATENATE($B92,"-",$C92),IN_1C!$B$2:$T$3000,11,FALSE))</f>
        <v>0</v>
      </c>
      <c r="N92" s="865">
        <f>IF(ISERROR(VLOOKUP(CONCATENATE($B92,"-",$C92),IN_1C!$B$2:$T$3000,12,FALSE))=TRUE,"",VLOOKUP(CONCATENATE($B92,"-",$C92),IN_1C!$B$2:$T$3000,12,FALSE))</f>
        <v>0</v>
      </c>
      <c r="O92" s="864">
        <f>IF(ISERROR(VLOOKUP(CONCATENATE($B92,"-",$C92),IN_1C!$B$2:$T$3000,13,FALSE))=TRUE,"",VLOOKUP(CONCATENATE($B92,"-",$C92),IN_1C!$B$2:$T$3000,13,FALSE))</f>
        <v>0</v>
      </c>
      <c r="P92" s="865">
        <f>IF(ISERROR(VLOOKUP(CONCATENATE($B92,"-",$C92),IN_1C!$B$2:$T$3000,14,FALSE))=TRUE,"",VLOOKUP(CONCATENATE($B92,"-",$C92),IN_1C!$B$2:$T$3000,14,FALSE))</f>
        <v>0</v>
      </c>
      <c r="Q92" s="804">
        <f t="shared" si="20"/>
        <v>0</v>
      </c>
      <c r="R92" s="805">
        <f t="shared" si="20"/>
        <v>0</v>
      </c>
    </row>
    <row r="93" spans="1:18">
      <c r="A93" s="703" t="s">
        <v>1293</v>
      </c>
      <c r="B93" s="708" t="s">
        <v>1294</v>
      </c>
      <c r="C93" s="700">
        <v>2</v>
      </c>
      <c r="D93" s="1571" t="str">
        <f t="shared" si="19"/>
        <v/>
      </c>
      <c r="E93" s="864">
        <f>IF(ISERROR(VLOOKUP(CONCATENATE($B93,"-",$C93),IN_1C!$B$2:$T$3000,3,FALSE))=TRUE,"",VLOOKUP(CONCATENATE($B93,"-",$C93),IN_1C!$B$2:$T$3000,3,FALSE))</f>
        <v>0</v>
      </c>
      <c r="F93" s="865">
        <f>IF(ISERROR(VLOOKUP(CONCATENATE($B93,"-",$C93),IN_1C!$B$2:$T$3000,4,FALSE))=TRUE,"",VLOOKUP(CONCATENATE($B93,"-",$C93),IN_1C!$B$2:$T$3000,4,FALSE))</f>
        <v>0</v>
      </c>
      <c r="G93" s="864">
        <f>IF(ISERROR(VLOOKUP(CONCATENATE($B93,"-",$C93),IN_1C!$B$2:$T$3000,5,FALSE))=TRUE,"",VLOOKUP(CONCATENATE($B93,"-",$C93),IN_1C!$B$2:$T$3000,5,FALSE))</f>
        <v>0</v>
      </c>
      <c r="H93" s="865">
        <f>IF(ISERROR(VLOOKUP(CONCATENATE($B93,"-",$C93),IN_1C!$B$2:$T$3000,6,FALSE))=TRUE,"",VLOOKUP(CONCATENATE($B93,"-",$C93),IN_1C!$B$2:$T$3000,6,FALSE))</f>
        <v>0</v>
      </c>
      <c r="I93" s="864">
        <f>IF(ISERROR(VLOOKUP(CONCATENATE($B93,"-",$C93),IN_1C!$B$2:$T$3000,7,FALSE))=TRUE,"",VLOOKUP(CONCATENATE($B93,"-",$C93),IN_1C!$B$2:$T$3000,7,FALSE))</f>
        <v>0</v>
      </c>
      <c r="J93" s="865">
        <f>IF(ISERROR(VLOOKUP(CONCATENATE($B93,"-",$C93),IN_1C!$B$2:$T$3000,8,FALSE))=TRUE,"",VLOOKUP(CONCATENATE($B93,"-",$C93),IN_1C!$B$2:$T$3000,8,FALSE))</f>
        <v>0</v>
      </c>
      <c r="K93" s="864">
        <f>IF(ISERROR(VLOOKUP(CONCATENATE($B93,"-",$C93),IN_1C!$B$2:$T$3000,9,FALSE))=TRUE,"",VLOOKUP(CONCATENATE($B93,"-",$C93),IN_1C!$B$2:$T$3000,9,FALSE))</f>
        <v>0</v>
      </c>
      <c r="L93" s="865">
        <f>IF(ISERROR(VLOOKUP(CONCATENATE($B93,"-",$C93),IN_1C!$B$2:$T$3000,10,FALSE))=TRUE,"",VLOOKUP(CONCATENATE($B93,"-",$C93),IN_1C!$B$2:$T$3000,10,FALSE))</f>
        <v>0</v>
      </c>
      <c r="M93" s="864">
        <f>IF(ISERROR(VLOOKUP(CONCATENATE($B93,"-",$C93),IN_1C!$B$2:$T$3000,11,FALSE))=TRUE,"",VLOOKUP(CONCATENATE($B93,"-",$C93),IN_1C!$B$2:$T$3000,11,FALSE))</f>
        <v>0</v>
      </c>
      <c r="N93" s="865">
        <f>IF(ISERROR(VLOOKUP(CONCATENATE($B93,"-",$C93),IN_1C!$B$2:$T$3000,12,FALSE))=TRUE,"",VLOOKUP(CONCATENATE($B93,"-",$C93),IN_1C!$B$2:$T$3000,12,FALSE))</f>
        <v>0</v>
      </c>
      <c r="O93" s="864">
        <f>IF(ISERROR(VLOOKUP(CONCATENATE($B93,"-",$C93),IN_1C!$B$2:$T$3000,13,FALSE))=TRUE,"",VLOOKUP(CONCATENATE($B93,"-",$C93),IN_1C!$B$2:$T$3000,13,FALSE))</f>
        <v>0</v>
      </c>
      <c r="P93" s="865">
        <f>IF(ISERROR(VLOOKUP(CONCATENATE($B93,"-",$C93),IN_1C!$B$2:$T$3000,14,FALSE))=TRUE,"",VLOOKUP(CONCATENATE($B93,"-",$C93),IN_1C!$B$2:$T$3000,14,FALSE))</f>
        <v>0</v>
      </c>
      <c r="Q93" s="804">
        <f t="shared" si="20"/>
        <v>0</v>
      </c>
      <c r="R93" s="805">
        <f t="shared" si="20"/>
        <v>0</v>
      </c>
    </row>
    <row r="94" spans="1:18">
      <c r="A94" s="703" t="s">
        <v>1295</v>
      </c>
      <c r="B94" s="708" t="s">
        <v>1296</v>
      </c>
      <c r="C94" s="700">
        <v>2</v>
      </c>
      <c r="D94" s="1571" t="str">
        <f t="shared" si="19"/>
        <v/>
      </c>
      <c r="E94" s="864">
        <f>IF(ISERROR(VLOOKUP(CONCATENATE($B94,"-",$C94),IN_1C!$B$2:$T$3000,3,FALSE))=TRUE,"",VLOOKUP(CONCATENATE($B94,"-",$C94),IN_1C!$B$2:$T$3000,3,FALSE))</f>
        <v>0</v>
      </c>
      <c r="F94" s="865">
        <f>IF(ISERROR(VLOOKUP(CONCATENATE($B94,"-",$C94),IN_1C!$B$2:$T$3000,4,FALSE))=TRUE,"",VLOOKUP(CONCATENATE($B94,"-",$C94),IN_1C!$B$2:$T$3000,4,FALSE))</f>
        <v>0</v>
      </c>
      <c r="G94" s="864">
        <f>IF(ISERROR(VLOOKUP(CONCATENATE($B94,"-",$C94),IN_1C!$B$2:$T$3000,5,FALSE))=TRUE,"",VLOOKUP(CONCATENATE($B94,"-",$C94),IN_1C!$B$2:$T$3000,5,FALSE))</f>
        <v>0</v>
      </c>
      <c r="H94" s="865">
        <f>IF(ISERROR(VLOOKUP(CONCATENATE($B94,"-",$C94),IN_1C!$B$2:$T$3000,6,FALSE))=TRUE,"",VLOOKUP(CONCATENATE($B94,"-",$C94),IN_1C!$B$2:$T$3000,6,FALSE))</f>
        <v>0</v>
      </c>
      <c r="I94" s="864">
        <f>IF(ISERROR(VLOOKUP(CONCATENATE($B94,"-",$C94),IN_1C!$B$2:$T$3000,7,FALSE))=TRUE,"",VLOOKUP(CONCATENATE($B94,"-",$C94),IN_1C!$B$2:$T$3000,7,FALSE))</f>
        <v>0</v>
      </c>
      <c r="J94" s="865">
        <f>IF(ISERROR(VLOOKUP(CONCATENATE($B94,"-",$C94),IN_1C!$B$2:$T$3000,8,FALSE))=TRUE,"",VLOOKUP(CONCATENATE($B94,"-",$C94),IN_1C!$B$2:$T$3000,8,FALSE))</f>
        <v>0</v>
      </c>
      <c r="K94" s="864">
        <f>IF(ISERROR(VLOOKUP(CONCATENATE($B94,"-",$C94),IN_1C!$B$2:$T$3000,9,FALSE))=TRUE,"",VLOOKUP(CONCATENATE($B94,"-",$C94),IN_1C!$B$2:$T$3000,9,FALSE))</f>
        <v>0</v>
      </c>
      <c r="L94" s="865">
        <f>IF(ISERROR(VLOOKUP(CONCATENATE($B94,"-",$C94),IN_1C!$B$2:$T$3000,10,FALSE))=TRUE,"",VLOOKUP(CONCATENATE($B94,"-",$C94),IN_1C!$B$2:$T$3000,10,FALSE))</f>
        <v>0</v>
      </c>
      <c r="M94" s="864">
        <f>IF(ISERROR(VLOOKUP(CONCATENATE($B94,"-",$C94),IN_1C!$B$2:$T$3000,11,FALSE))=TRUE,"",VLOOKUP(CONCATENATE($B94,"-",$C94),IN_1C!$B$2:$T$3000,11,FALSE))</f>
        <v>0</v>
      </c>
      <c r="N94" s="865">
        <f>IF(ISERROR(VLOOKUP(CONCATENATE($B94,"-",$C94),IN_1C!$B$2:$T$3000,12,FALSE))=TRUE,"",VLOOKUP(CONCATENATE($B94,"-",$C94),IN_1C!$B$2:$T$3000,12,FALSE))</f>
        <v>0</v>
      </c>
      <c r="O94" s="864">
        <f>IF(ISERROR(VLOOKUP(CONCATENATE($B94,"-",$C94),IN_1C!$B$2:$T$3000,13,FALSE))=TRUE,"",VLOOKUP(CONCATENATE($B94,"-",$C94),IN_1C!$B$2:$T$3000,13,FALSE))</f>
        <v>0</v>
      </c>
      <c r="P94" s="865">
        <f>IF(ISERROR(VLOOKUP(CONCATENATE($B94,"-",$C94),IN_1C!$B$2:$T$3000,14,FALSE))=TRUE,"",VLOOKUP(CONCATENATE($B94,"-",$C94),IN_1C!$B$2:$T$3000,14,FALSE))</f>
        <v>0</v>
      </c>
      <c r="Q94" s="804">
        <f t="shared" si="20"/>
        <v>0</v>
      </c>
      <c r="R94" s="805">
        <f t="shared" si="20"/>
        <v>0</v>
      </c>
    </row>
    <row r="95" spans="1:18">
      <c r="A95" s="703" t="s">
        <v>1297</v>
      </c>
      <c r="B95" s="708" t="s">
        <v>1298</v>
      </c>
      <c r="C95" s="700">
        <v>2</v>
      </c>
      <c r="D95" s="1571" t="str">
        <f t="shared" si="19"/>
        <v/>
      </c>
      <c r="E95" s="864">
        <f>IF(ISERROR(VLOOKUP(CONCATENATE($B95,"-",$C95),IN_1C!$B$2:$T$3000,3,FALSE))=TRUE,"",VLOOKUP(CONCATENATE($B95,"-",$C95),IN_1C!$B$2:$T$3000,3,FALSE))</f>
        <v>0</v>
      </c>
      <c r="F95" s="865">
        <f>IF(ISERROR(VLOOKUP(CONCATENATE($B95,"-",$C95),IN_1C!$B$2:$T$3000,4,FALSE))=TRUE,"",VLOOKUP(CONCATENATE($B95,"-",$C95),IN_1C!$B$2:$T$3000,4,FALSE))</f>
        <v>0</v>
      </c>
      <c r="G95" s="864">
        <f>IF(ISERROR(VLOOKUP(CONCATENATE($B95,"-",$C95),IN_1C!$B$2:$T$3000,5,FALSE))=TRUE,"",VLOOKUP(CONCATENATE($B95,"-",$C95),IN_1C!$B$2:$T$3000,5,FALSE))</f>
        <v>0</v>
      </c>
      <c r="H95" s="865">
        <f>IF(ISERROR(VLOOKUP(CONCATENATE($B95,"-",$C95),IN_1C!$B$2:$T$3000,6,FALSE))=TRUE,"",VLOOKUP(CONCATENATE($B95,"-",$C95),IN_1C!$B$2:$T$3000,6,FALSE))</f>
        <v>0</v>
      </c>
      <c r="I95" s="864">
        <f>IF(ISERROR(VLOOKUP(CONCATENATE($B95,"-",$C95),IN_1C!$B$2:$T$3000,7,FALSE))=TRUE,"",VLOOKUP(CONCATENATE($B95,"-",$C95),IN_1C!$B$2:$T$3000,7,FALSE))</f>
        <v>0</v>
      </c>
      <c r="J95" s="865">
        <f>IF(ISERROR(VLOOKUP(CONCATENATE($B95,"-",$C95),IN_1C!$B$2:$T$3000,8,FALSE))=TRUE,"",VLOOKUP(CONCATENATE($B95,"-",$C95),IN_1C!$B$2:$T$3000,8,FALSE))</f>
        <v>0</v>
      </c>
      <c r="K95" s="864">
        <f>IF(ISERROR(VLOOKUP(CONCATENATE($B95,"-",$C95),IN_1C!$B$2:$T$3000,9,FALSE))=TRUE,"",VLOOKUP(CONCATENATE($B95,"-",$C95),IN_1C!$B$2:$T$3000,9,FALSE))</f>
        <v>0</v>
      </c>
      <c r="L95" s="865">
        <f>IF(ISERROR(VLOOKUP(CONCATENATE($B95,"-",$C95),IN_1C!$B$2:$T$3000,10,FALSE))=TRUE,"",VLOOKUP(CONCATENATE($B95,"-",$C95),IN_1C!$B$2:$T$3000,10,FALSE))</f>
        <v>0</v>
      </c>
      <c r="M95" s="864">
        <f>IF(ISERROR(VLOOKUP(CONCATENATE($B95,"-",$C95),IN_1C!$B$2:$T$3000,11,FALSE))=TRUE,"",VLOOKUP(CONCATENATE($B95,"-",$C95),IN_1C!$B$2:$T$3000,11,FALSE))</f>
        <v>0</v>
      </c>
      <c r="N95" s="865">
        <f>IF(ISERROR(VLOOKUP(CONCATENATE($B95,"-",$C95),IN_1C!$B$2:$T$3000,12,FALSE))=TRUE,"",VLOOKUP(CONCATENATE($B95,"-",$C95),IN_1C!$B$2:$T$3000,12,FALSE))</f>
        <v>0</v>
      </c>
      <c r="O95" s="864">
        <f>IF(ISERROR(VLOOKUP(CONCATENATE($B95,"-",$C95),IN_1C!$B$2:$T$3000,13,FALSE))=TRUE,"",VLOOKUP(CONCATENATE($B95,"-",$C95),IN_1C!$B$2:$T$3000,13,FALSE))</f>
        <v>0</v>
      </c>
      <c r="P95" s="865">
        <f>IF(ISERROR(VLOOKUP(CONCATENATE($B95,"-",$C95),IN_1C!$B$2:$T$3000,14,FALSE))=TRUE,"",VLOOKUP(CONCATENATE($B95,"-",$C95),IN_1C!$B$2:$T$3000,14,FALSE))</f>
        <v>0</v>
      </c>
      <c r="Q95" s="804">
        <f t="shared" si="20"/>
        <v>0</v>
      </c>
      <c r="R95" s="805">
        <f t="shared" si="20"/>
        <v>0</v>
      </c>
    </row>
    <row r="96" spans="1:18" ht="15.75" thickBot="1">
      <c r="A96" s="703" t="s">
        <v>1299</v>
      </c>
      <c r="B96" s="816" t="s">
        <v>1300</v>
      </c>
      <c r="C96" s="700">
        <v>2</v>
      </c>
      <c r="D96" s="1571" t="str">
        <f t="shared" si="19"/>
        <v/>
      </c>
      <c r="E96" s="867">
        <f>IF(ISERROR(VLOOKUP(CONCATENATE($B96,"-",$C96),IN_1C!$B$2:$T$3000,3,FALSE))=TRUE,"",VLOOKUP(CONCATENATE($B96,"-",$C96),IN_1C!$B$2:$T$3000,3,FALSE))</f>
        <v>0</v>
      </c>
      <c r="F96" s="868">
        <f>IF(ISERROR(VLOOKUP(CONCATENATE($B96,"-",$C96),IN_1C!$B$2:$T$3000,4,FALSE))=TRUE,"",VLOOKUP(CONCATENATE($B96,"-",$C96),IN_1C!$B$2:$T$3000,4,FALSE))</f>
        <v>0</v>
      </c>
      <c r="G96" s="867">
        <f>IF(ISERROR(VLOOKUP(CONCATENATE($B96,"-",$C96),IN_1C!$B$2:$T$3000,5,FALSE))=TRUE,"",VLOOKUP(CONCATENATE($B96,"-",$C96),IN_1C!$B$2:$T$3000,5,FALSE))</f>
        <v>0</v>
      </c>
      <c r="H96" s="868">
        <f>IF(ISERROR(VLOOKUP(CONCATENATE($B96,"-",$C96),IN_1C!$B$2:$T$3000,6,FALSE))=TRUE,"",VLOOKUP(CONCATENATE($B96,"-",$C96),IN_1C!$B$2:$T$3000,6,FALSE))</f>
        <v>0</v>
      </c>
      <c r="I96" s="867">
        <f>IF(ISERROR(VLOOKUP(CONCATENATE($B96,"-",$C96),IN_1C!$B$2:$T$3000,7,FALSE))=TRUE,"",VLOOKUP(CONCATENATE($B96,"-",$C96),IN_1C!$B$2:$T$3000,7,FALSE))</f>
        <v>0</v>
      </c>
      <c r="J96" s="868">
        <f>IF(ISERROR(VLOOKUP(CONCATENATE($B96,"-",$C96),IN_1C!$B$2:$T$3000,8,FALSE))=TRUE,"",VLOOKUP(CONCATENATE($B96,"-",$C96),IN_1C!$B$2:$T$3000,8,FALSE))</f>
        <v>0</v>
      </c>
      <c r="K96" s="867">
        <f>IF(ISERROR(VLOOKUP(CONCATENATE($B96,"-",$C96),IN_1C!$B$2:$T$3000,9,FALSE))=TRUE,"",VLOOKUP(CONCATENATE($B96,"-",$C96),IN_1C!$B$2:$T$3000,9,FALSE))</f>
        <v>0</v>
      </c>
      <c r="L96" s="868">
        <f>IF(ISERROR(VLOOKUP(CONCATENATE($B96,"-",$C96),IN_1C!$B$2:$T$3000,10,FALSE))=TRUE,"",VLOOKUP(CONCATENATE($B96,"-",$C96),IN_1C!$B$2:$T$3000,10,FALSE))</f>
        <v>0</v>
      </c>
      <c r="M96" s="867">
        <f>IF(ISERROR(VLOOKUP(CONCATENATE($B96,"-",$C96),IN_1C!$B$2:$T$3000,11,FALSE))=TRUE,"",VLOOKUP(CONCATENATE($B96,"-",$C96),IN_1C!$B$2:$T$3000,11,FALSE))</f>
        <v>0</v>
      </c>
      <c r="N96" s="868">
        <f>IF(ISERROR(VLOOKUP(CONCATENATE($B96,"-",$C96),IN_1C!$B$2:$T$3000,12,FALSE))=TRUE,"",VLOOKUP(CONCATENATE($B96,"-",$C96),IN_1C!$B$2:$T$3000,12,FALSE))</f>
        <v>0</v>
      </c>
      <c r="O96" s="867">
        <f>IF(ISERROR(VLOOKUP(CONCATENATE($B96,"-",$C96),IN_1C!$B$2:$T$3000,13,FALSE))=TRUE,"",VLOOKUP(CONCATENATE($B96,"-",$C96),IN_1C!$B$2:$T$3000,13,FALSE))</f>
        <v>0</v>
      </c>
      <c r="P96" s="868">
        <f>IF(ISERROR(VLOOKUP(CONCATENATE($B96,"-",$C96),IN_1C!$B$2:$T$3000,14,FALSE))=TRUE,"",VLOOKUP(CONCATENATE($B96,"-",$C96),IN_1C!$B$2:$T$3000,14,FALSE))</f>
        <v>0</v>
      </c>
      <c r="Q96" s="807">
        <f t="shared" si="20"/>
        <v>0</v>
      </c>
      <c r="R96" s="808">
        <f t="shared" si="20"/>
        <v>0</v>
      </c>
    </row>
    <row r="97" spans="1:18" ht="15.75" thickBot="1">
      <c r="A97" s="722" t="s">
        <v>1301</v>
      </c>
      <c r="B97" s="811"/>
      <c r="C97" s="700"/>
      <c r="D97" s="1571"/>
      <c r="E97" s="872" t="str">
        <f>IF(ISERROR(VLOOKUP(CONCATENATE($B97,"-",$C97),IN_1C!$B$2:$T$3000,3,FALSE))=TRUE,"",VLOOKUP(CONCATENATE($B97,"-",$C97),IN_1C!$B$2:$T$3000,3,FALSE))</f>
        <v/>
      </c>
      <c r="F97" s="873"/>
      <c r="G97" s="873"/>
      <c r="H97" s="873"/>
      <c r="I97" s="873"/>
      <c r="J97" s="873"/>
      <c r="K97" s="873"/>
      <c r="L97" s="873"/>
      <c r="M97" s="873"/>
      <c r="N97" s="873"/>
      <c r="O97" s="873"/>
      <c r="P97" s="873"/>
      <c r="Q97" s="814"/>
      <c r="R97" s="815"/>
    </row>
    <row r="98" spans="1:18" ht="15.75" thickBot="1">
      <c r="A98" s="698" t="s">
        <v>1302</v>
      </c>
      <c r="B98" s="817" t="s">
        <v>1303</v>
      </c>
      <c r="C98" s="700">
        <v>2</v>
      </c>
      <c r="D98" s="1571" t="str">
        <f>CONCATENATE(D$58)</f>
        <v/>
      </c>
      <c r="E98" s="861">
        <f>IF(ISERROR(VLOOKUP(CONCATENATE($B98,"-",$C98),IN_1C!$B$2:$T$3000,3,FALSE))=TRUE,"",VLOOKUP(CONCATENATE($B98,"-",$C98),IN_1C!$B$2:$T$3000,3,FALSE))</f>
        <v>0</v>
      </c>
      <c r="F98" s="862">
        <f>IF(ISERROR(VLOOKUP(CONCATENATE($B98,"-",$C98),IN_1C!$B$2:$T$3000,4,FALSE))=TRUE,"",VLOOKUP(CONCATENATE($B98,"-",$C98),IN_1C!$B$2:$T$3000,4,FALSE))</f>
        <v>0</v>
      </c>
      <c r="G98" s="861">
        <f>IF(ISERROR(VLOOKUP(CONCATENATE($B98,"-",$C98),IN_1C!$B$2:$T$3000,5,FALSE))=TRUE,"",VLOOKUP(CONCATENATE($B98,"-",$C98),IN_1C!$B$2:$T$3000,5,FALSE))</f>
        <v>0</v>
      </c>
      <c r="H98" s="862">
        <f>IF(ISERROR(VLOOKUP(CONCATENATE($B98,"-",$C98),IN_1C!$B$2:$T$3000,6,FALSE))=TRUE,"",VLOOKUP(CONCATENATE($B98,"-",$C98),IN_1C!$B$2:$T$3000,6,FALSE))</f>
        <v>0</v>
      </c>
      <c r="I98" s="861">
        <f>IF(ISERROR(VLOOKUP(CONCATENATE($B98,"-",$C98),IN_1C!$B$2:$T$3000,7,FALSE))=TRUE,"",VLOOKUP(CONCATENATE($B98,"-",$C98),IN_1C!$B$2:$T$3000,7,FALSE))</f>
        <v>0</v>
      </c>
      <c r="J98" s="862">
        <f>IF(ISERROR(VLOOKUP(CONCATENATE($B98,"-",$C98),IN_1C!$B$2:$T$3000,8,FALSE))=TRUE,"",VLOOKUP(CONCATENATE($B98,"-",$C98),IN_1C!$B$2:$T$3000,8,FALSE))</f>
        <v>0</v>
      </c>
      <c r="K98" s="861">
        <f>IF(ISERROR(VLOOKUP(CONCATENATE($B98,"-",$C98),IN_1C!$B$2:$T$3000,9,FALSE))=TRUE,"",VLOOKUP(CONCATENATE($B98,"-",$C98),IN_1C!$B$2:$T$3000,9,FALSE))</f>
        <v>0</v>
      </c>
      <c r="L98" s="862">
        <f>IF(ISERROR(VLOOKUP(CONCATENATE($B98,"-",$C98),IN_1C!$B$2:$T$3000,10,FALSE))=TRUE,"",VLOOKUP(CONCATENATE($B98,"-",$C98),IN_1C!$B$2:$T$3000,10,FALSE))</f>
        <v>0</v>
      </c>
      <c r="M98" s="861">
        <f>IF(ISERROR(VLOOKUP(CONCATENATE($B98,"-",$C98),IN_1C!$B$2:$T$3000,11,FALSE))=TRUE,"",VLOOKUP(CONCATENATE($B98,"-",$C98),IN_1C!$B$2:$T$3000,11,FALSE))</f>
        <v>0</v>
      </c>
      <c r="N98" s="862">
        <f>IF(ISERROR(VLOOKUP(CONCATENATE($B98,"-",$C98),IN_1C!$B$2:$T$3000,12,FALSE))=TRUE,"",VLOOKUP(CONCATENATE($B98,"-",$C98),IN_1C!$B$2:$T$3000,12,FALSE))</f>
        <v>0</v>
      </c>
      <c r="O98" s="861">
        <f>IF(ISERROR(VLOOKUP(CONCATENATE($B98,"-",$C98),IN_1C!$B$2:$T$3000,13,FALSE))=TRUE,"",VLOOKUP(CONCATENATE($B98,"-",$C98),IN_1C!$B$2:$T$3000,13,FALSE))</f>
        <v>0</v>
      </c>
      <c r="P98" s="862">
        <f>IF(ISERROR(VLOOKUP(CONCATENATE($B98,"-",$C98),IN_1C!$B$2:$T$3000,14,FALSE))=TRUE,"",VLOOKUP(CONCATENATE($B98,"-",$C98),IN_1C!$B$2:$T$3000,14,FALSE))</f>
        <v>0</v>
      </c>
      <c r="Q98" s="801">
        <f>E98+G98</f>
        <v>0</v>
      </c>
      <c r="R98" s="802">
        <f>F98+H98</f>
        <v>0</v>
      </c>
    </row>
    <row r="99" spans="1:18" ht="15.75" thickBot="1">
      <c r="A99" s="725" t="s">
        <v>555</v>
      </c>
      <c r="B99" s="725"/>
      <c r="C99" s="818"/>
      <c r="D99" s="1571" t="str">
        <f>CONCATENATE(D$58)</f>
        <v/>
      </c>
      <c r="E99" s="819">
        <f t="shared" ref="E99:R99" si="21">SUM(E58:E70,E72:E77,E79:E89,E91:E96,E98)</f>
        <v>0</v>
      </c>
      <c r="F99" s="820">
        <f t="shared" si="21"/>
        <v>0</v>
      </c>
      <c r="G99" s="819">
        <f t="shared" si="21"/>
        <v>0</v>
      </c>
      <c r="H99" s="821">
        <f t="shared" si="21"/>
        <v>0</v>
      </c>
      <c r="I99" s="819">
        <f t="shared" si="21"/>
        <v>0</v>
      </c>
      <c r="J99" s="820">
        <f t="shared" si="21"/>
        <v>0</v>
      </c>
      <c r="K99" s="819">
        <f t="shared" si="21"/>
        <v>0</v>
      </c>
      <c r="L99" s="821">
        <f t="shared" si="21"/>
        <v>0</v>
      </c>
      <c r="M99" s="819">
        <f t="shared" si="21"/>
        <v>0</v>
      </c>
      <c r="N99" s="821">
        <f t="shared" si="21"/>
        <v>0</v>
      </c>
      <c r="O99" s="819">
        <f t="shared" si="21"/>
        <v>0</v>
      </c>
      <c r="P99" s="821">
        <f t="shared" si="21"/>
        <v>0</v>
      </c>
      <c r="Q99" s="819">
        <f t="shared" si="21"/>
        <v>0</v>
      </c>
      <c r="R99" s="821">
        <f t="shared" si="21"/>
        <v>0</v>
      </c>
    </row>
    <row r="100" spans="1:18" ht="34.5" customHeight="1">
      <c r="A100" s="2520" t="s">
        <v>1304</v>
      </c>
      <c r="B100" s="2520"/>
      <c r="C100" s="2520"/>
      <c r="D100" s="2520"/>
      <c r="E100" s="2520"/>
      <c r="F100" s="2520"/>
      <c r="G100" s="2520"/>
      <c r="H100" s="2520"/>
      <c r="I100" s="2520"/>
      <c r="J100" s="2520"/>
      <c r="K100" s="2520"/>
      <c r="L100" s="2520"/>
      <c r="M100" s="2520"/>
      <c r="N100" s="2520"/>
      <c r="O100" s="2520"/>
      <c r="P100" s="2520"/>
      <c r="Q100" s="729"/>
      <c r="R100" s="729"/>
    </row>
    <row r="101" spans="1:18" ht="15.75" thickBot="1"/>
    <row r="102" spans="1:18" ht="15.75" thickBot="1">
      <c r="A102" s="647" t="s">
        <v>1223</v>
      </c>
      <c r="B102" s="773"/>
      <c r="C102" s="730"/>
      <c r="D102" s="1572"/>
      <c r="E102" s="731" t="s">
        <v>32</v>
      </c>
      <c r="F102" s="731" t="s">
        <v>32</v>
      </c>
      <c r="G102" s="731" t="s">
        <v>32</v>
      </c>
      <c r="H102" s="731" t="s">
        <v>32</v>
      </c>
      <c r="I102" s="731" t="s">
        <v>32</v>
      </c>
      <c r="J102" s="731" t="s">
        <v>32</v>
      </c>
      <c r="K102" s="731" t="s">
        <v>32</v>
      </c>
      <c r="L102" s="731" t="s">
        <v>32</v>
      </c>
      <c r="M102" s="822" t="s">
        <v>32</v>
      </c>
      <c r="N102" s="822" t="s">
        <v>32</v>
      </c>
      <c r="O102" s="732" t="s">
        <v>32</v>
      </c>
      <c r="P102" s="732" t="s">
        <v>32</v>
      </c>
      <c r="Q102" s="823" t="s">
        <v>32</v>
      </c>
      <c r="R102" s="824" t="s">
        <v>32</v>
      </c>
    </row>
    <row r="103" spans="1:18">
      <c r="A103" s="653" t="s">
        <v>1224</v>
      </c>
      <c r="B103" s="654" t="s">
        <v>1225</v>
      </c>
      <c r="C103" s="735">
        <v>3</v>
      </c>
      <c r="D103" s="1573"/>
      <c r="E103" s="848">
        <f>IF(ISERROR(VLOOKUP(CONCATENATE($B103,"-",$C103),IN_1C!$B$2:$T$3000,3,FALSE))=TRUE,"",VLOOKUP(CONCATENATE($B103,"-",$C103),IN_1C!$B$2:$T$3000,3,FALSE))</f>
        <v>0</v>
      </c>
      <c r="F103" s="849">
        <f>IF(ISERROR(VLOOKUP(CONCATENATE($B103,"-",$C103),IN_1C!$B$2:$T$3000,4,FALSE))=TRUE,"",VLOOKUP(CONCATENATE($B103,"-",$C103),IN_1C!$B$2:$T$3000,4,FALSE))</f>
        <v>0</v>
      </c>
      <c r="G103" s="848">
        <f>IF(ISERROR(VLOOKUP(CONCATENATE($B103,"-",$C103),IN_1C!$B$2:$T$3000,5,FALSE))=TRUE,"",VLOOKUP(CONCATENATE($B103,"-",$C103),IN_1C!$B$2:$T$3000,5,FALSE))</f>
        <v>0</v>
      </c>
      <c r="H103" s="849">
        <f>IF(ISERROR(VLOOKUP(CONCATENATE($B103,"-",$C103),IN_1C!$B$2:$T$3000,6,FALSE))=TRUE,"",VLOOKUP(CONCATENATE($B103,"-",$C103),IN_1C!$B$2:$T$3000,6,FALSE))</f>
        <v>0</v>
      </c>
      <c r="I103" s="848">
        <f>IF(ISERROR(VLOOKUP(CONCATENATE($B103,"-",$C103),IN_1C!$B$2:$T$3000,7,FALSE))=TRUE,"",VLOOKUP(CONCATENATE($B103,"-",$C103),IN_1C!$B$2:$T$3000,7,FALSE))</f>
        <v>0</v>
      </c>
      <c r="J103" s="849">
        <f>IF(ISERROR(VLOOKUP(CONCATENATE($B103,"-",$C103),IN_1C!$B$2:$T$3000,8,FALSE))=TRUE,"",VLOOKUP(CONCATENATE($B103,"-",$C103),IN_1C!$B$2:$T$3000,8,FALSE))</f>
        <v>0</v>
      </c>
      <c r="K103" s="848">
        <f>IF(ISERROR(VLOOKUP(CONCATENATE($B103,"-",$C103),IN_1C!$B$2:$T$3000,9,FALSE))=TRUE,"",VLOOKUP(CONCATENATE($B103,"-",$C103),IN_1C!$B$2:$T$3000,9,FALSE))</f>
        <v>0</v>
      </c>
      <c r="L103" s="849">
        <f>IF(ISERROR(VLOOKUP(CONCATENATE($B103,"-",$C103),IN_1C!$B$2:$T$3000,10,FALSE))=TRUE,"",VLOOKUP(CONCATENATE($B103,"-",$C103),IN_1C!$B$2:$T$3000,10,FALSE))</f>
        <v>0</v>
      </c>
      <c r="M103" s="848">
        <f>IF(ISERROR(VLOOKUP(CONCATENATE($B103,"-",$C103),IN_1C!$B$2:$T$3000,11,FALSE))=TRUE,"",VLOOKUP(CONCATENATE($B103,"-",$C103),IN_1C!$B$2:$T$3000,11,FALSE))</f>
        <v>0</v>
      </c>
      <c r="N103" s="849">
        <f>IF(ISERROR(VLOOKUP(CONCATENATE($B103,"-",$C103),IN_1C!$B$2:$T$3000,12,FALSE))=TRUE,"",VLOOKUP(CONCATENATE($B103,"-",$C103),IN_1C!$B$2:$T$3000,12,FALSE))</f>
        <v>0</v>
      </c>
      <c r="O103" s="850">
        <f>IF(ISERROR(VLOOKUP(CONCATENATE($B103,"-",$C103),IN_1C!$B$2:$T$3000,13,FALSE))=TRUE,"",VLOOKUP(CONCATENATE($B103,"-",$C103),IN_1C!$B$2:$T$3000,13,FALSE))</f>
        <v>0</v>
      </c>
      <c r="P103" s="850">
        <f>IF(ISERROR(VLOOKUP(CONCATENATE($B103,"-",$C103),IN_1C!$B$2:$T$3000,14,FALSE))=TRUE,"",VLOOKUP(CONCATENATE($B103,"-",$C103),IN_1C!$B$2:$T$3000,14,FALSE))</f>
        <v>0</v>
      </c>
      <c r="Q103" s="776">
        <f t="shared" ref="Q103:R115" si="22">E103+G103</f>
        <v>0</v>
      </c>
      <c r="R103" s="775">
        <f t="shared" si="22"/>
        <v>0</v>
      </c>
    </row>
    <row r="104" spans="1:18">
      <c r="A104" s="659" t="s">
        <v>1228</v>
      </c>
      <c r="B104" s="664" t="s">
        <v>1229</v>
      </c>
      <c r="C104" s="735">
        <v>3</v>
      </c>
      <c r="D104" s="1571" t="str">
        <f>CONCATENATE(D$103)</f>
        <v/>
      </c>
      <c r="E104" s="851">
        <f>IF(ISERROR(VLOOKUP(CONCATENATE($B104,"-",$C104),IN_1C!$B$2:$T$3000,3,FALSE))=TRUE,"",VLOOKUP(CONCATENATE($B104,"-",$C104),IN_1C!$B$2:$T$3000,3,FALSE))</f>
        <v>0</v>
      </c>
      <c r="F104" s="852">
        <f>IF(ISERROR(VLOOKUP(CONCATENATE($B104,"-",$C104),IN_1C!$B$2:$T$3000,4,FALSE))=TRUE,"",VLOOKUP(CONCATENATE($B104,"-",$C104),IN_1C!$B$2:$T$3000,4,FALSE))</f>
        <v>0</v>
      </c>
      <c r="G104" s="851">
        <f>IF(ISERROR(VLOOKUP(CONCATENATE($B104,"-",$C104),IN_1C!$B$2:$T$3000,5,FALSE))=TRUE,"",VLOOKUP(CONCATENATE($B104,"-",$C104),IN_1C!$B$2:$T$3000,5,FALSE))</f>
        <v>0</v>
      </c>
      <c r="H104" s="852">
        <f>IF(ISERROR(VLOOKUP(CONCATENATE($B104,"-",$C104),IN_1C!$B$2:$T$3000,6,FALSE))=TRUE,"",VLOOKUP(CONCATENATE($B104,"-",$C104),IN_1C!$B$2:$T$3000,6,FALSE))</f>
        <v>0</v>
      </c>
      <c r="I104" s="851">
        <f>IF(ISERROR(VLOOKUP(CONCATENATE($B104,"-",$C104),IN_1C!$B$2:$T$3000,7,FALSE))=TRUE,"",VLOOKUP(CONCATENATE($B104,"-",$C104),IN_1C!$B$2:$T$3000,7,FALSE))</f>
        <v>0</v>
      </c>
      <c r="J104" s="852">
        <f>IF(ISERROR(VLOOKUP(CONCATENATE($B104,"-",$C104),IN_1C!$B$2:$T$3000,8,FALSE))=TRUE,"",VLOOKUP(CONCATENATE($B104,"-",$C104),IN_1C!$B$2:$T$3000,8,FALSE))</f>
        <v>0</v>
      </c>
      <c r="K104" s="851">
        <f>IF(ISERROR(VLOOKUP(CONCATENATE($B104,"-",$C104),IN_1C!$B$2:$T$3000,9,FALSE))=TRUE,"",VLOOKUP(CONCATENATE($B104,"-",$C104),IN_1C!$B$2:$T$3000,9,FALSE))</f>
        <v>0</v>
      </c>
      <c r="L104" s="852">
        <f>IF(ISERROR(VLOOKUP(CONCATENATE($B104,"-",$C104),IN_1C!$B$2:$T$3000,10,FALSE))=TRUE,"",VLOOKUP(CONCATENATE($B104,"-",$C104),IN_1C!$B$2:$T$3000,10,FALSE))</f>
        <v>0</v>
      </c>
      <c r="M104" s="851">
        <f>IF(ISERROR(VLOOKUP(CONCATENATE($B104,"-",$C104),IN_1C!$B$2:$T$3000,11,FALSE))=TRUE,"",VLOOKUP(CONCATENATE($B104,"-",$C104),IN_1C!$B$2:$T$3000,11,FALSE))</f>
        <v>0</v>
      </c>
      <c r="N104" s="852">
        <f>IF(ISERROR(VLOOKUP(CONCATENATE($B104,"-",$C104),IN_1C!$B$2:$T$3000,12,FALSE))=TRUE,"",VLOOKUP(CONCATENATE($B104,"-",$C104),IN_1C!$B$2:$T$3000,12,FALSE))</f>
        <v>0</v>
      </c>
      <c r="O104" s="853">
        <f>IF(ISERROR(VLOOKUP(CONCATENATE($B104,"-",$C104),IN_1C!$B$2:$T$3000,13,FALSE))=TRUE,"",VLOOKUP(CONCATENATE($B104,"-",$C104),IN_1C!$B$2:$T$3000,13,FALSE))</f>
        <v>0</v>
      </c>
      <c r="P104" s="853">
        <f>IF(ISERROR(VLOOKUP(CONCATENATE($B104,"-",$C104),IN_1C!$B$2:$T$3000,14,FALSE))=TRUE,"",VLOOKUP(CONCATENATE($B104,"-",$C104),IN_1C!$B$2:$T$3000,14,FALSE))</f>
        <v>0</v>
      </c>
      <c r="Q104" s="780">
        <f t="shared" si="22"/>
        <v>0</v>
      </c>
      <c r="R104" s="779">
        <f t="shared" si="22"/>
        <v>0</v>
      </c>
    </row>
    <row r="105" spans="1:18">
      <c r="A105" s="659" t="s">
        <v>1230</v>
      </c>
      <c r="B105" s="664" t="s">
        <v>1231</v>
      </c>
      <c r="C105" s="735">
        <v>3</v>
      </c>
      <c r="D105" s="1571" t="str">
        <f t="shared" ref="D105:D115" si="23">CONCATENATE(D$103)</f>
        <v/>
      </c>
      <c r="E105" s="851">
        <f>IF(ISERROR(VLOOKUP(CONCATENATE($B105,"-",$C105),IN_1C!$B$2:$T$3000,3,FALSE))=TRUE,"",VLOOKUP(CONCATENATE($B105,"-",$C105),IN_1C!$B$2:$T$3000,3,FALSE))</f>
        <v>0</v>
      </c>
      <c r="F105" s="852">
        <f>IF(ISERROR(VLOOKUP(CONCATENATE($B105,"-",$C105),IN_1C!$B$2:$T$3000,4,FALSE))=TRUE,"",VLOOKUP(CONCATENATE($B105,"-",$C105),IN_1C!$B$2:$T$3000,4,FALSE))</f>
        <v>0</v>
      </c>
      <c r="G105" s="851">
        <f>IF(ISERROR(VLOOKUP(CONCATENATE($B105,"-",$C105),IN_1C!$B$2:$T$3000,5,FALSE))=TRUE,"",VLOOKUP(CONCATENATE($B105,"-",$C105),IN_1C!$B$2:$T$3000,5,FALSE))</f>
        <v>0</v>
      </c>
      <c r="H105" s="852">
        <f>IF(ISERROR(VLOOKUP(CONCATENATE($B105,"-",$C105),IN_1C!$B$2:$T$3000,6,FALSE))=TRUE,"",VLOOKUP(CONCATENATE($B105,"-",$C105),IN_1C!$B$2:$T$3000,6,FALSE))</f>
        <v>0</v>
      </c>
      <c r="I105" s="851">
        <f>IF(ISERROR(VLOOKUP(CONCATENATE($B105,"-",$C105),IN_1C!$B$2:$T$3000,7,FALSE))=TRUE,"",VLOOKUP(CONCATENATE($B105,"-",$C105),IN_1C!$B$2:$T$3000,7,FALSE))</f>
        <v>0</v>
      </c>
      <c r="J105" s="852">
        <f>IF(ISERROR(VLOOKUP(CONCATENATE($B105,"-",$C105),IN_1C!$B$2:$T$3000,8,FALSE))=TRUE,"",VLOOKUP(CONCATENATE($B105,"-",$C105),IN_1C!$B$2:$T$3000,8,FALSE))</f>
        <v>0</v>
      </c>
      <c r="K105" s="851">
        <f>IF(ISERROR(VLOOKUP(CONCATENATE($B105,"-",$C105),IN_1C!$B$2:$T$3000,9,FALSE))=TRUE,"",VLOOKUP(CONCATENATE($B105,"-",$C105),IN_1C!$B$2:$T$3000,9,FALSE))</f>
        <v>0</v>
      </c>
      <c r="L105" s="852">
        <f>IF(ISERROR(VLOOKUP(CONCATENATE($B105,"-",$C105),IN_1C!$B$2:$T$3000,10,FALSE))=TRUE,"",VLOOKUP(CONCATENATE($B105,"-",$C105),IN_1C!$B$2:$T$3000,10,FALSE))</f>
        <v>0</v>
      </c>
      <c r="M105" s="851">
        <f>IF(ISERROR(VLOOKUP(CONCATENATE($B105,"-",$C105),IN_1C!$B$2:$T$3000,11,FALSE))=TRUE,"",VLOOKUP(CONCATENATE($B105,"-",$C105),IN_1C!$B$2:$T$3000,11,FALSE))</f>
        <v>0</v>
      </c>
      <c r="N105" s="852">
        <f>IF(ISERROR(VLOOKUP(CONCATENATE($B105,"-",$C105),IN_1C!$B$2:$T$3000,12,FALSE))=TRUE,"",VLOOKUP(CONCATENATE($B105,"-",$C105),IN_1C!$B$2:$T$3000,12,FALSE))</f>
        <v>0</v>
      </c>
      <c r="O105" s="853">
        <f>IF(ISERROR(VLOOKUP(CONCATENATE($B105,"-",$C105),IN_1C!$B$2:$T$3000,13,FALSE))=TRUE,"",VLOOKUP(CONCATENATE($B105,"-",$C105),IN_1C!$B$2:$T$3000,13,FALSE))</f>
        <v>0</v>
      </c>
      <c r="P105" s="853">
        <f>IF(ISERROR(VLOOKUP(CONCATENATE($B105,"-",$C105),IN_1C!$B$2:$T$3000,14,FALSE))=TRUE,"",VLOOKUP(CONCATENATE($B105,"-",$C105),IN_1C!$B$2:$T$3000,14,FALSE))</f>
        <v>0</v>
      </c>
      <c r="Q105" s="780">
        <f t="shared" si="22"/>
        <v>0</v>
      </c>
      <c r="R105" s="779">
        <f t="shared" si="22"/>
        <v>0</v>
      </c>
    </row>
    <row r="106" spans="1:18">
      <c r="A106" s="659" t="s">
        <v>1232</v>
      </c>
      <c r="B106" s="664" t="s">
        <v>1233</v>
      </c>
      <c r="C106" s="735">
        <v>3</v>
      </c>
      <c r="D106" s="1571" t="str">
        <f t="shared" si="23"/>
        <v/>
      </c>
      <c r="E106" s="851">
        <f>IF(ISERROR(VLOOKUP(CONCATENATE($B106,"-",$C106),IN_1C!$B$2:$T$3000,3,FALSE))=TRUE,"",VLOOKUP(CONCATENATE($B106,"-",$C106),IN_1C!$B$2:$T$3000,3,FALSE))</f>
        <v>0</v>
      </c>
      <c r="F106" s="852">
        <f>IF(ISERROR(VLOOKUP(CONCATENATE($B106,"-",$C106),IN_1C!$B$2:$T$3000,4,FALSE))=TRUE,"",VLOOKUP(CONCATENATE($B106,"-",$C106),IN_1C!$B$2:$T$3000,4,FALSE))</f>
        <v>0</v>
      </c>
      <c r="G106" s="851">
        <f>IF(ISERROR(VLOOKUP(CONCATENATE($B106,"-",$C106),IN_1C!$B$2:$T$3000,5,FALSE))=TRUE,"",VLOOKUP(CONCATENATE($B106,"-",$C106),IN_1C!$B$2:$T$3000,5,FALSE))</f>
        <v>0</v>
      </c>
      <c r="H106" s="852">
        <f>IF(ISERROR(VLOOKUP(CONCATENATE($B106,"-",$C106),IN_1C!$B$2:$T$3000,6,FALSE))=TRUE,"",VLOOKUP(CONCATENATE($B106,"-",$C106),IN_1C!$B$2:$T$3000,6,FALSE))</f>
        <v>0</v>
      </c>
      <c r="I106" s="851">
        <f>IF(ISERROR(VLOOKUP(CONCATENATE($B106,"-",$C106),IN_1C!$B$2:$T$3000,7,FALSE))=TRUE,"",VLOOKUP(CONCATENATE($B106,"-",$C106),IN_1C!$B$2:$T$3000,7,FALSE))</f>
        <v>0</v>
      </c>
      <c r="J106" s="852">
        <f>IF(ISERROR(VLOOKUP(CONCATENATE($B106,"-",$C106),IN_1C!$B$2:$T$3000,8,FALSE))=TRUE,"",VLOOKUP(CONCATENATE($B106,"-",$C106),IN_1C!$B$2:$T$3000,8,FALSE))</f>
        <v>0</v>
      </c>
      <c r="K106" s="851">
        <f>IF(ISERROR(VLOOKUP(CONCATENATE($B106,"-",$C106),IN_1C!$B$2:$T$3000,9,FALSE))=TRUE,"",VLOOKUP(CONCATENATE($B106,"-",$C106),IN_1C!$B$2:$T$3000,9,FALSE))</f>
        <v>0</v>
      </c>
      <c r="L106" s="852">
        <f>IF(ISERROR(VLOOKUP(CONCATENATE($B106,"-",$C106),IN_1C!$B$2:$T$3000,10,FALSE))=TRUE,"",VLOOKUP(CONCATENATE($B106,"-",$C106),IN_1C!$B$2:$T$3000,10,FALSE))</f>
        <v>0</v>
      </c>
      <c r="M106" s="851">
        <f>IF(ISERROR(VLOOKUP(CONCATENATE($B106,"-",$C106),IN_1C!$B$2:$T$3000,11,FALSE))=TRUE,"",VLOOKUP(CONCATENATE($B106,"-",$C106),IN_1C!$B$2:$T$3000,11,FALSE))</f>
        <v>0</v>
      </c>
      <c r="N106" s="852">
        <f>IF(ISERROR(VLOOKUP(CONCATENATE($B106,"-",$C106),IN_1C!$B$2:$T$3000,12,FALSE))=TRUE,"",VLOOKUP(CONCATENATE($B106,"-",$C106),IN_1C!$B$2:$T$3000,12,FALSE))</f>
        <v>0</v>
      </c>
      <c r="O106" s="853">
        <f>IF(ISERROR(VLOOKUP(CONCATENATE($B106,"-",$C106),IN_1C!$B$2:$T$3000,13,FALSE))=TRUE,"",VLOOKUP(CONCATENATE($B106,"-",$C106),IN_1C!$B$2:$T$3000,13,FALSE))</f>
        <v>0</v>
      </c>
      <c r="P106" s="853">
        <f>IF(ISERROR(VLOOKUP(CONCATENATE($B106,"-",$C106),IN_1C!$B$2:$T$3000,14,FALSE))=TRUE,"",VLOOKUP(CONCATENATE($B106,"-",$C106),IN_1C!$B$2:$T$3000,14,FALSE))</f>
        <v>0</v>
      </c>
      <c r="Q106" s="780">
        <f t="shared" si="22"/>
        <v>0</v>
      </c>
      <c r="R106" s="779">
        <f t="shared" si="22"/>
        <v>0</v>
      </c>
    </row>
    <row r="107" spans="1:18">
      <c r="A107" s="659" t="s">
        <v>1234</v>
      </c>
      <c r="B107" s="664" t="s">
        <v>1235</v>
      </c>
      <c r="C107" s="735">
        <v>3</v>
      </c>
      <c r="D107" s="1571" t="str">
        <f t="shared" si="23"/>
        <v/>
      </c>
      <c r="E107" s="851">
        <f>IF(ISERROR(VLOOKUP(CONCATENATE($B107,"-",$C107),IN_1C!$B$2:$T$3000,3,FALSE))=TRUE,"",VLOOKUP(CONCATENATE($B107,"-",$C107),IN_1C!$B$2:$T$3000,3,FALSE))</f>
        <v>0</v>
      </c>
      <c r="F107" s="852">
        <f>IF(ISERROR(VLOOKUP(CONCATENATE($B107,"-",$C107),IN_1C!$B$2:$T$3000,4,FALSE))=TRUE,"",VLOOKUP(CONCATENATE($B107,"-",$C107),IN_1C!$B$2:$T$3000,4,FALSE))</f>
        <v>0</v>
      </c>
      <c r="G107" s="851">
        <f>IF(ISERROR(VLOOKUP(CONCATENATE($B107,"-",$C107),IN_1C!$B$2:$T$3000,5,FALSE))=TRUE,"",VLOOKUP(CONCATENATE($B107,"-",$C107),IN_1C!$B$2:$T$3000,5,FALSE))</f>
        <v>0</v>
      </c>
      <c r="H107" s="852">
        <f>IF(ISERROR(VLOOKUP(CONCATENATE($B107,"-",$C107),IN_1C!$B$2:$T$3000,6,FALSE))=TRUE,"",VLOOKUP(CONCATENATE($B107,"-",$C107),IN_1C!$B$2:$T$3000,6,FALSE))</f>
        <v>0</v>
      </c>
      <c r="I107" s="851">
        <f>IF(ISERROR(VLOOKUP(CONCATENATE($B107,"-",$C107),IN_1C!$B$2:$T$3000,7,FALSE))=TRUE,"",VLOOKUP(CONCATENATE($B107,"-",$C107),IN_1C!$B$2:$T$3000,7,FALSE))</f>
        <v>0</v>
      </c>
      <c r="J107" s="852">
        <f>IF(ISERROR(VLOOKUP(CONCATENATE($B107,"-",$C107),IN_1C!$B$2:$T$3000,8,FALSE))=TRUE,"",VLOOKUP(CONCATENATE($B107,"-",$C107),IN_1C!$B$2:$T$3000,8,FALSE))</f>
        <v>0</v>
      </c>
      <c r="K107" s="851">
        <f>IF(ISERROR(VLOOKUP(CONCATENATE($B107,"-",$C107),IN_1C!$B$2:$T$3000,9,FALSE))=TRUE,"",VLOOKUP(CONCATENATE($B107,"-",$C107),IN_1C!$B$2:$T$3000,9,FALSE))</f>
        <v>0</v>
      </c>
      <c r="L107" s="852">
        <f>IF(ISERROR(VLOOKUP(CONCATENATE($B107,"-",$C107),IN_1C!$B$2:$T$3000,10,FALSE))=TRUE,"",VLOOKUP(CONCATENATE($B107,"-",$C107),IN_1C!$B$2:$T$3000,10,FALSE))</f>
        <v>0</v>
      </c>
      <c r="M107" s="851">
        <f>IF(ISERROR(VLOOKUP(CONCATENATE($B107,"-",$C107),IN_1C!$B$2:$T$3000,11,FALSE))=TRUE,"",VLOOKUP(CONCATENATE($B107,"-",$C107),IN_1C!$B$2:$T$3000,11,FALSE))</f>
        <v>0</v>
      </c>
      <c r="N107" s="852">
        <f>IF(ISERROR(VLOOKUP(CONCATENATE($B107,"-",$C107),IN_1C!$B$2:$T$3000,12,FALSE))=TRUE,"",VLOOKUP(CONCATENATE($B107,"-",$C107),IN_1C!$B$2:$T$3000,12,FALSE))</f>
        <v>0</v>
      </c>
      <c r="O107" s="853">
        <f>IF(ISERROR(VLOOKUP(CONCATENATE($B107,"-",$C107),IN_1C!$B$2:$T$3000,13,FALSE))=TRUE,"",VLOOKUP(CONCATENATE($B107,"-",$C107),IN_1C!$B$2:$T$3000,13,FALSE))</f>
        <v>0</v>
      </c>
      <c r="P107" s="853">
        <f>IF(ISERROR(VLOOKUP(CONCATENATE($B107,"-",$C107),IN_1C!$B$2:$T$3000,14,FALSE))=TRUE,"",VLOOKUP(CONCATENATE($B107,"-",$C107),IN_1C!$B$2:$T$3000,14,FALSE))</f>
        <v>0</v>
      </c>
      <c r="Q107" s="780">
        <f t="shared" si="22"/>
        <v>0</v>
      </c>
      <c r="R107" s="779">
        <f t="shared" si="22"/>
        <v>0</v>
      </c>
    </row>
    <row r="108" spans="1:18">
      <c r="A108" s="659" t="s">
        <v>1236</v>
      </c>
      <c r="B108" s="664" t="s">
        <v>1237</v>
      </c>
      <c r="C108" s="735">
        <v>3</v>
      </c>
      <c r="D108" s="1571" t="str">
        <f t="shared" si="23"/>
        <v/>
      </c>
      <c r="E108" s="851">
        <f>IF(ISERROR(VLOOKUP(CONCATENATE($B108,"-",$C108),IN_1C!$B$2:$T$3000,3,FALSE))=TRUE,"",VLOOKUP(CONCATENATE($B108,"-",$C108),IN_1C!$B$2:$T$3000,3,FALSE))</f>
        <v>0</v>
      </c>
      <c r="F108" s="852">
        <f>IF(ISERROR(VLOOKUP(CONCATENATE($B108,"-",$C108),IN_1C!$B$2:$T$3000,4,FALSE))=TRUE,"",VLOOKUP(CONCATENATE($B108,"-",$C108),IN_1C!$B$2:$T$3000,4,FALSE))</f>
        <v>0</v>
      </c>
      <c r="G108" s="851">
        <f>IF(ISERROR(VLOOKUP(CONCATENATE($B108,"-",$C108),IN_1C!$B$2:$T$3000,5,FALSE))=TRUE,"",VLOOKUP(CONCATENATE($B108,"-",$C108),IN_1C!$B$2:$T$3000,5,FALSE))</f>
        <v>0</v>
      </c>
      <c r="H108" s="852">
        <f>IF(ISERROR(VLOOKUP(CONCATENATE($B108,"-",$C108),IN_1C!$B$2:$T$3000,6,FALSE))=TRUE,"",VLOOKUP(CONCATENATE($B108,"-",$C108),IN_1C!$B$2:$T$3000,6,FALSE))</f>
        <v>0</v>
      </c>
      <c r="I108" s="851">
        <f>IF(ISERROR(VLOOKUP(CONCATENATE($B108,"-",$C108),IN_1C!$B$2:$T$3000,7,FALSE))=TRUE,"",VLOOKUP(CONCATENATE($B108,"-",$C108),IN_1C!$B$2:$T$3000,7,FALSE))</f>
        <v>0</v>
      </c>
      <c r="J108" s="852">
        <f>IF(ISERROR(VLOOKUP(CONCATENATE($B108,"-",$C108),IN_1C!$B$2:$T$3000,8,FALSE))=TRUE,"",VLOOKUP(CONCATENATE($B108,"-",$C108),IN_1C!$B$2:$T$3000,8,FALSE))</f>
        <v>0</v>
      </c>
      <c r="K108" s="851">
        <f>IF(ISERROR(VLOOKUP(CONCATENATE($B108,"-",$C108),IN_1C!$B$2:$T$3000,9,FALSE))=TRUE,"",VLOOKUP(CONCATENATE($B108,"-",$C108),IN_1C!$B$2:$T$3000,9,FALSE))</f>
        <v>0</v>
      </c>
      <c r="L108" s="852">
        <f>IF(ISERROR(VLOOKUP(CONCATENATE($B108,"-",$C108),IN_1C!$B$2:$T$3000,10,FALSE))=TRUE,"",VLOOKUP(CONCATENATE($B108,"-",$C108),IN_1C!$B$2:$T$3000,10,FALSE))</f>
        <v>0</v>
      </c>
      <c r="M108" s="851">
        <f>IF(ISERROR(VLOOKUP(CONCATENATE($B108,"-",$C108),IN_1C!$B$2:$T$3000,11,FALSE))=TRUE,"",VLOOKUP(CONCATENATE($B108,"-",$C108),IN_1C!$B$2:$T$3000,11,FALSE))</f>
        <v>0</v>
      </c>
      <c r="N108" s="852">
        <f>IF(ISERROR(VLOOKUP(CONCATENATE($B108,"-",$C108),IN_1C!$B$2:$T$3000,12,FALSE))=TRUE,"",VLOOKUP(CONCATENATE($B108,"-",$C108),IN_1C!$B$2:$T$3000,12,FALSE))</f>
        <v>0</v>
      </c>
      <c r="O108" s="853">
        <f>IF(ISERROR(VLOOKUP(CONCATENATE($B108,"-",$C108),IN_1C!$B$2:$T$3000,13,FALSE))=TRUE,"",VLOOKUP(CONCATENATE($B108,"-",$C108),IN_1C!$B$2:$T$3000,13,FALSE))</f>
        <v>0</v>
      </c>
      <c r="P108" s="853">
        <f>IF(ISERROR(VLOOKUP(CONCATENATE($B108,"-",$C108),IN_1C!$B$2:$T$3000,14,FALSE))=TRUE,"",VLOOKUP(CONCATENATE($B108,"-",$C108),IN_1C!$B$2:$T$3000,14,FALSE))</f>
        <v>0</v>
      </c>
      <c r="Q108" s="780">
        <f t="shared" si="22"/>
        <v>0</v>
      </c>
      <c r="R108" s="779">
        <f t="shared" si="22"/>
        <v>0</v>
      </c>
    </row>
    <row r="109" spans="1:18">
      <c r="A109" s="659" t="s">
        <v>1238</v>
      </c>
      <c r="B109" s="664" t="s">
        <v>1239</v>
      </c>
      <c r="C109" s="735">
        <v>3</v>
      </c>
      <c r="D109" s="1571" t="str">
        <f t="shared" si="23"/>
        <v/>
      </c>
      <c r="E109" s="851">
        <f>IF(ISERROR(VLOOKUP(CONCATENATE($B109,"-",$C109),IN_1C!$B$2:$T$3000,3,FALSE))=TRUE,"",VLOOKUP(CONCATENATE($B109,"-",$C109),IN_1C!$B$2:$T$3000,3,FALSE))</f>
        <v>0</v>
      </c>
      <c r="F109" s="852">
        <f>IF(ISERROR(VLOOKUP(CONCATENATE($B109,"-",$C109),IN_1C!$B$2:$T$3000,4,FALSE))=TRUE,"",VLOOKUP(CONCATENATE($B109,"-",$C109),IN_1C!$B$2:$T$3000,4,FALSE))</f>
        <v>0</v>
      </c>
      <c r="G109" s="851">
        <f>IF(ISERROR(VLOOKUP(CONCATENATE($B109,"-",$C109),IN_1C!$B$2:$T$3000,5,FALSE))=TRUE,"",VLOOKUP(CONCATENATE($B109,"-",$C109),IN_1C!$B$2:$T$3000,5,FALSE))</f>
        <v>0</v>
      </c>
      <c r="H109" s="852">
        <f>IF(ISERROR(VLOOKUP(CONCATENATE($B109,"-",$C109),IN_1C!$B$2:$T$3000,6,FALSE))=TRUE,"",VLOOKUP(CONCATENATE($B109,"-",$C109),IN_1C!$B$2:$T$3000,6,FALSE))</f>
        <v>0</v>
      </c>
      <c r="I109" s="851">
        <f>IF(ISERROR(VLOOKUP(CONCATENATE($B109,"-",$C109),IN_1C!$B$2:$T$3000,7,FALSE))=TRUE,"",VLOOKUP(CONCATENATE($B109,"-",$C109),IN_1C!$B$2:$T$3000,7,FALSE))</f>
        <v>0</v>
      </c>
      <c r="J109" s="852">
        <f>IF(ISERROR(VLOOKUP(CONCATENATE($B109,"-",$C109),IN_1C!$B$2:$T$3000,8,FALSE))=TRUE,"",VLOOKUP(CONCATENATE($B109,"-",$C109),IN_1C!$B$2:$T$3000,8,FALSE))</f>
        <v>0</v>
      </c>
      <c r="K109" s="851">
        <f>IF(ISERROR(VLOOKUP(CONCATENATE($B109,"-",$C109),IN_1C!$B$2:$T$3000,9,FALSE))=TRUE,"",VLOOKUP(CONCATENATE($B109,"-",$C109),IN_1C!$B$2:$T$3000,9,FALSE))</f>
        <v>0</v>
      </c>
      <c r="L109" s="852">
        <f>IF(ISERROR(VLOOKUP(CONCATENATE($B109,"-",$C109),IN_1C!$B$2:$T$3000,10,FALSE))=TRUE,"",VLOOKUP(CONCATENATE($B109,"-",$C109),IN_1C!$B$2:$T$3000,10,FALSE))</f>
        <v>0</v>
      </c>
      <c r="M109" s="851">
        <f>IF(ISERROR(VLOOKUP(CONCATENATE($B109,"-",$C109),IN_1C!$B$2:$T$3000,11,FALSE))=TRUE,"",VLOOKUP(CONCATENATE($B109,"-",$C109),IN_1C!$B$2:$T$3000,11,FALSE))</f>
        <v>0</v>
      </c>
      <c r="N109" s="852">
        <f>IF(ISERROR(VLOOKUP(CONCATENATE($B109,"-",$C109),IN_1C!$B$2:$T$3000,12,FALSE))=TRUE,"",VLOOKUP(CONCATENATE($B109,"-",$C109),IN_1C!$B$2:$T$3000,12,FALSE))</f>
        <v>0</v>
      </c>
      <c r="O109" s="853">
        <f>IF(ISERROR(VLOOKUP(CONCATENATE($B109,"-",$C109),IN_1C!$B$2:$T$3000,13,FALSE))=TRUE,"",VLOOKUP(CONCATENATE($B109,"-",$C109),IN_1C!$B$2:$T$3000,13,FALSE))</f>
        <v>0</v>
      </c>
      <c r="P109" s="853">
        <f>IF(ISERROR(VLOOKUP(CONCATENATE($B109,"-",$C109),IN_1C!$B$2:$T$3000,14,FALSE))=TRUE,"",VLOOKUP(CONCATENATE($B109,"-",$C109),IN_1C!$B$2:$T$3000,14,FALSE))</f>
        <v>0</v>
      </c>
      <c r="Q109" s="780">
        <f t="shared" si="22"/>
        <v>0</v>
      </c>
      <c r="R109" s="779">
        <f t="shared" si="22"/>
        <v>0</v>
      </c>
    </row>
    <row r="110" spans="1:18">
      <c r="A110" s="659" t="s">
        <v>1240</v>
      </c>
      <c r="B110" s="664" t="s">
        <v>1241</v>
      </c>
      <c r="C110" s="735">
        <v>3</v>
      </c>
      <c r="D110" s="1571" t="str">
        <f t="shared" si="23"/>
        <v/>
      </c>
      <c r="E110" s="851">
        <f>IF(ISERROR(VLOOKUP(CONCATENATE($B110,"-",$C110),IN_1C!$B$2:$T$3000,3,FALSE))=TRUE,"",VLOOKUP(CONCATENATE($B110,"-",$C110),IN_1C!$B$2:$T$3000,3,FALSE))</f>
        <v>0</v>
      </c>
      <c r="F110" s="852">
        <f>IF(ISERROR(VLOOKUP(CONCATENATE($B110,"-",$C110),IN_1C!$B$2:$T$3000,4,FALSE))=TRUE,"",VLOOKUP(CONCATENATE($B110,"-",$C110),IN_1C!$B$2:$T$3000,4,FALSE))</f>
        <v>0</v>
      </c>
      <c r="G110" s="851">
        <f>IF(ISERROR(VLOOKUP(CONCATENATE($B110,"-",$C110),IN_1C!$B$2:$T$3000,5,FALSE))=TRUE,"",VLOOKUP(CONCATENATE($B110,"-",$C110),IN_1C!$B$2:$T$3000,5,FALSE))</f>
        <v>0</v>
      </c>
      <c r="H110" s="852">
        <f>IF(ISERROR(VLOOKUP(CONCATENATE($B110,"-",$C110),IN_1C!$B$2:$T$3000,6,FALSE))=TRUE,"",VLOOKUP(CONCATENATE($B110,"-",$C110),IN_1C!$B$2:$T$3000,6,FALSE))</f>
        <v>0</v>
      </c>
      <c r="I110" s="851">
        <f>IF(ISERROR(VLOOKUP(CONCATENATE($B110,"-",$C110),IN_1C!$B$2:$T$3000,7,FALSE))=TRUE,"",VLOOKUP(CONCATENATE($B110,"-",$C110),IN_1C!$B$2:$T$3000,7,FALSE))</f>
        <v>0</v>
      </c>
      <c r="J110" s="852">
        <f>IF(ISERROR(VLOOKUP(CONCATENATE($B110,"-",$C110),IN_1C!$B$2:$T$3000,8,FALSE))=TRUE,"",VLOOKUP(CONCATENATE($B110,"-",$C110),IN_1C!$B$2:$T$3000,8,FALSE))</f>
        <v>0</v>
      </c>
      <c r="K110" s="851">
        <f>IF(ISERROR(VLOOKUP(CONCATENATE($B110,"-",$C110),IN_1C!$B$2:$T$3000,9,FALSE))=TRUE,"",VLOOKUP(CONCATENATE($B110,"-",$C110),IN_1C!$B$2:$T$3000,9,FALSE))</f>
        <v>0</v>
      </c>
      <c r="L110" s="852">
        <f>IF(ISERROR(VLOOKUP(CONCATENATE($B110,"-",$C110),IN_1C!$B$2:$T$3000,10,FALSE))=TRUE,"",VLOOKUP(CONCATENATE($B110,"-",$C110),IN_1C!$B$2:$T$3000,10,FALSE))</f>
        <v>0</v>
      </c>
      <c r="M110" s="851">
        <f>IF(ISERROR(VLOOKUP(CONCATENATE($B110,"-",$C110),IN_1C!$B$2:$T$3000,11,FALSE))=TRUE,"",VLOOKUP(CONCATENATE($B110,"-",$C110),IN_1C!$B$2:$T$3000,11,FALSE))</f>
        <v>0</v>
      </c>
      <c r="N110" s="852">
        <f>IF(ISERROR(VLOOKUP(CONCATENATE($B110,"-",$C110),IN_1C!$B$2:$T$3000,12,FALSE))=TRUE,"",VLOOKUP(CONCATENATE($B110,"-",$C110),IN_1C!$B$2:$T$3000,12,FALSE))</f>
        <v>0</v>
      </c>
      <c r="O110" s="853">
        <f>IF(ISERROR(VLOOKUP(CONCATENATE($B110,"-",$C110),IN_1C!$B$2:$T$3000,13,FALSE))=TRUE,"",VLOOKUP(CONCATENATE($B110,"-",$C110),IN_1C!$B$2:$T$3000,13,FALSE))</f>
        <v>0</v>
      </c>
      <c r="P110" s="853">
        <f>IF(ISERROR(VLOOKUP(CONCATENATE($B110,"-",$C110),IN_1C!$B$2:$T$3000,14,FALSE))=TRUE,"",VLOOKUP(CONCATENATE($B110,"-",$C110),IN_1C!$B$2:$T$3000,14,FALSE))</f>
        <v>0</v>
      </c>
      <c r="Q110" s="780">
        <f t="shared" si="22"/>
        <v>0</v>
      </c>
      <c r="R110" s="779">
        <f t="shared" si="22"/>
        <v>0</v>
      </c>
    </row>
    <row r="111" spans="1:18">
      <c r="A111" s="659" t="s">
        <v>1242</v>
      </c>
      <c r="B111" s="664" t="s">
        <v>1243</v>
      </c>
      <c r="C111" s="735">
        <v>3</v>
      </c>
      <c r="D111" s="1571" t="str">
        <f t="shared" si="23"/>
        <v/>
      </c>
      <c r="E111" s="851">
        <f>IF(ISERROR(VLOOKUP(CONCATENATE($B111,"-",$C111),IN_1C!$B$2:$T$3000,3,FALSE))=TRUE,"",VLOOKUP(CONCATENATE($B111,"-",$C111),IN_1C!$B$2:$T$3000,3,FALSE))</f>
        <v>0</v>
      </c>
      <c r="F111" s="852">
        <f>IF(ISERROR(VLOOKUP(CONCATENATE($B111,"-",$C111),IN_1C!$B$2:$T$3000,4,FALSE))=TRUE,"",VLOOKUP(CONCATENATE($B111,"-",$C111),IN_1C!$B$2:$T$3000,4,FALSE))</f>
        <v>0</v>
      </c>
      <c r="G111" s="851">
        <f>IF(ISERROR(VLOOKUP(CONCATENATE($B111,"-",$C111),IN_1C!$B$2:$T$3000,5,FALSE))=TRUE,"",VLOOKUP(CONCATENATE($B111,"-",$C111),IN_1C!$B$2:$T$3000,5,FALSE))</f>
        <v>0</v>
      </c>
      <c r="H111" s="852">
        <f>IF(ISERROR(VLOOKUP(CONCATENATE($B111,"-",$C111),IN_1C!$B$2:$T$3000,6,FALSE))=TRUE,"",VLOOKUP(CONCATENATE($B111,"-",$C111),IN_1C!$B$2:$T$3000,6,FALSE))</f>
        <v>0</v>
      </c>
      <c r="I111" s="851">
        <f>IF(ISERROR(VLOOKUP(CONCATENATE($B111,"-",$C111),IN_1C!$B$2:$T$3000,7,FALSE))=TRUE,"",VLOOKUP(CONCATENATE($B111,"-",$C111),IN_1C!$B$2:$T$3000,7,FALSE))</f>
        <v>0</v>
      </c>
      <c r="J111" s="852">
        <f>IF(ISERROR(VLOOKUP(CONCATENATE($B111,"-",$C111),IN_1C!$B$2:$T$3000,8,FALSE))=TRUE,"",VLOOKUP(CONCATENATE($B111,"-",$C111),IN_1C!$B$2:$T$3000,8,FALSE))</f>
        <v>0</v>
      </c>
      <c r="K111" s="851">
        <f>IF(ISERROR(VLOOKUP(CONCATENATE($B111,"-",$C111),IN_1C!$B$2:$T$3000,9,FALSE))=TRUE,"",VLOOKUP(CONCATENATE($B111,"-",$C111),IN_1C!$B$2:$T$3000,9,FALSE))</f>
        <v>0</v>
      </c>
      <c r="L111" s="852">
        <f>IF(ISERROR(VLOOKUP(CONCATENATE($B111,"-",$C111),IN_1C!$B$2:$T$3000,10,FALSE))=TRUE,"",VLOOKUP(CONCATENATE($B111,"-",$C111),IN_1C!$B$2:$T$3000,10,FALSE))</f>
        <v>0</v>
      </c>
      <c r="M111" s="851">
        <f>IF(ISERROR(VLOOKUP(CONCATENATE($B111,"-",$C111),IN_1C!$B$2:$T$3000,11,FALSE))=TRUE,"",VLOOKUP(CONCATENATE($B111,"-",$C111),IN_1C!$B$2:$T$3000,11,FALSE))</f>
        <v>0</v>
      </c>
      <c r="N111" s="852">
        <f>IF(ISERROR(VLOOKUP(CONCATENATE($B111,"-",$C111),IN_1C!$B$2:$T$3000,12,FALSE))=TRUE,"",VLOOKUP(CONCATENATE($B111,"-",$C111),IN_1C!$B$2:$T$3000,12,FALSE))</f>
        <v>0</v>
      </c>
      <c r="O111" s="853">
        <f>IF(ISERROR(VLOOKUP(CONCATENATE($B111,"-",$C111),IN_1C!$B$2:$T$3000,13,FALSE))=TRUE,"",VLOOKUP(CONCATENATE($B111,"-",$C111),IN_1C!$B$2:$T$3000,13,FALSE))</f>
        <v>0</v>
      </c>
      <c r="P111" s="853">
        <f>IF(ISERROR(VLOOKUP(CONCATENATE($B111,"-",$C111),IN_1C!$B$2:$T$3000,14,FALSE))=TRUE,"",VLOOKUP(CONCATENATE($B111,"-",$C111),IN_1C!$B$2:$T$3000,14,FALSE))</f>
        <v>0</v>
      </c>
      <c r="Q111" s="780">
        <f t="shared" si="22"/>
        <v>0</v>
      </c>
      <c r="R111" s="779">
        <f t="shared" si="22"/>
        <v>0</v>
      </c>
    </row>
    <row r="112" spans="1:18">
      <c r="A112" s="659" t="s">
        <v>1244</v>
      </c>
      <c r="B112" s="664" t="s">
        <v>1245</v>
      </c>
      <c r="C112" s="735">
        <v>3</v>
      </c>
      <c r="D112" s="1571" t="str">
        <f t="shared" si="23"/>
        <v/>
      </c>
      <c r="E112" s="851">
        <f>IF(ISERROR(VLOOKUP(CONCATENATE($B112,"-",$C112),IN_1C!$B$2:$T$3000,3,FALSE))=TRUE,"",VLOOKUP(CONCATENATE($B112,"-",$C112),IN_1C!$B$2:$T$3000,3,FALSE))</f>
        <v>0</v>
      </c>
      <c r="F112" s="852">
        <f>IF(ISERROR(VLOOKUP(CONCATENATE($B112,"-",$C112),IN_1C!$B$2:$T$3000,4,FALSE))=TRUE,"",VLOOKUP(CONCATENATE($B112,"-",$C112),IN_1C!$B$2:$T$3000,4,FALSE))</f>
        <v>0</v>
      </c>
      <c r="G112" s="851">
        <f>IF(ISERROR(VLOOKUP(CONCATENATE($B112,"-",$C112),IN_1C!$B$2:$T$3000,5,FALSE))=TRUE,"",VLOOKUP(CONCATENATE($B112,"-",$C112),IN_1C!$B$2:$T$3000,5,FALSE))</f>
        <v>0</v>
      </c>
      <c r="H112" s="852">
        <f>IF(ISERROR(VLOOKUP(CONCATENATE($B112,"-",$C112),IN_1C!$B$2:$T$3000,6,FALSE))=TRUE,"",VLOOKUP(CONCATENATE($B112,"-",$C112),IN_1C!$B$2:$T$3000,6,FALSE))</f>
        <v>0</v>
      </c>
      <c r="I112" s="851">
        <f>IF(ISERROR(VLOOKUP(CONCATENATE($B112,"-",$C112),IN_1C!$B$2:$T$3000,7,FALSE))=TRUE,"",VLOOKUP(CONCATENATE($B112,"-",$C112),IN_1C!$B$2:$T$3000,7,FALSE))</f>
        <v>0</v>
      </c>
      <c r="J112" s="852">
        <f>IF(ISERROR(VLOOKUP(CONCATENATE($B112,"-",$C112),IN_1C!$B$2:$T$3000,8,FALSE))=TRUE,"",VLOOKUP(CONCATENATE($B112,"-",$C112),IN_1C!$B$2:$T$3000,8,FALSE))</f>
        <v>0</v>
      </c>
      <c r="K112" s="851">
        <f>IF(ISERROR(VLOOKUP(CONCATENATE($B112,"-",$C112),IN_1C!$B$2:$T$3000,9,FALSE))=TRUE,"",VLOOKUP(CONCATENATE($B112,"-",$C112),IN_1C!$B$2:$T$3000,9,FALSE))</f>
        <v>0</v>
      </c>
      <c r="L112" s="852">
        <f>IF(ISERROR(VLOOKUP(CONCATENATE($B112,"-",$C112),IN_1C!$B$2:$T$3000,10,FALSE))=TRUE,"",VLOOKUP(CONCATENATE($B112,"-",$C112),IN_1C!$B$2:$T$3000,10,FALSE))</f>
        <v>0</v>
      </c>
      <c r="M112" s="851">
        <f>IF(ISERROR(VLOOKUP(CONCATENATE($B112,"-",$C112),IN_1C!$B$2:$T$3000,11,FALSE))=TRUE,"",VLOOKUP(CONCATENATE($B112,"-",$C112),IN_1C!$B$2:$T$3000,11,FALSE))</f>
        <v>0</v>
      </c>
      <c r="N112" s="852">
        <f>IF(ISERROR(VLOOKUP(CONCATENATE($B112,"-",$C112),IN_1C!$B$2:$T$3000,12,FALSE))=TRUE,"",VLOOKUP(CONCATENATE($B112,"-",$C112),IN_1C!$B$2:$T$3000,12,FALSE))</f>
        <v>0</v>
      </c>
      <c r="O112" s="853">
        <f>IF(ISERROR(VLOOKUP(CONCATENATE($B112,"-",$C112),IN_1C!$B$2:$T$3000,13,FALSE))=TRUE,"",VLOOKUP(CONCATENATE($B112,"-",$C112),IN_1C!$B$2:$T$3000,13,FALSE))</f>
        <v>0</v>
      </c>
      <c r="P112" s="853">
        <f>IF(ISERROR(VLOOKUP(CONCATENATE($B112,"-",$C112),IN_1C!$B$2:$T$3000,14,FALSE))=TRUE,"",VLOOKUP(CONCATENATE($B112,"-",$C112),IN_1C!$B$2:$T$3000,14,FALSE))</f>
        <v>0</v>
      </c>
      <c r="Q112" s="780">
        <f t="shared" si="22"/>
        <v>0</v>
      </c>
      <c r="R112" s="779">
        <f t="shared" si="22"/>
        <v>0</v>
      </c>
    </row>
    <row r="113" spans="1:18">
      <c r="A113" s="659" t="s">
        <v>1246</v>
      </c>
      <c r="B113" s="664" t="s">
        <v>1247</v>
      </c>
      <c r="C113" s="735">
        <v>3</v>
      </c>
      <c r="D113" s="1571" t="str">
        <f t="shared" si="23"/>
        <v/>
      </c>
      <c r="E113" s="851">
        <f>IF(ISERROR(VLOOKUP(CONCATENATE($B113,"-",$C113),IN_1C!$B$2:$T$3000,3,FALSE))=TRUE,"",VLOOKUP(CONCATENATE($B113,"-",$C113),IN_1C!$B$2:$T$3000,3,FALSE))</f>
        <v>0</v>
      </c>
      <c r="F113" s="852">
        <f>IF(ISERROR(VLOOKUP(CONCATENATE($B113,"-",$C113),IN_1C!$B$2:$T$3000,4,FALSE))=TRUE,"",VLOOKUP(CONCATENATE($B113,"-",$C113),IN_1C!$B$2:$T$3000,4,FALSE))</f>
        <v>0</v>
      </c>
      <c r="G113" s="851">
        <f>IF(ISERROR(VLOOKUP(CONCATENATE($B113,"-",$C113),IN_1C!$B$2:$T$3000,5,FALSE))=TRUE,"",VLOOKUP(CONCATENATE($B113,"-",$C113),IN_1C!$B$2:$T$3000,5,FALSE))</f>
        <v>0</v>
      </c>
      <c r="H113" s="852">
        <f>IF(ISERROR(VLOOKUP(CONCATENATE($B113,"-",$C113),IN_1C!$B$2:$T$3000,6,FALSE))=TRUE,"",VLOOKUP(CONCATENATE($B113,"-",$C113),IN_1C!$B$2:$T$3000,6,FALSE))</f>
        <v>0</v>
      </c>
      <c r="I113" s="851">
        <f>IF(ISERROR(VLOOKUP(CONCATENATE($B113,"-",$C113),IN_1C!$B$2:$T$3000,7,FALSE))=TRUE,"",VLOOKUP(CONCATENATE($B113,"-",$C113),IN_1C!$B$2:$T$3000,7,FALSE))</f>
        <v>0</v>
      </c>
      <c r="J113" s="852">
        <f>IF(ISERROR(VLOOKUP(CONCATENATE($B113,"-",$C113),IN_1C!$B$2:$T$3000,8,FALSE))=TRUE,"",VLOOKUP(CONCATENATE($B113,"-",$C113),IN_1C!$B$2:$T$3000,8,FALSE))</f>
        <v>0</v>
      </c>
      <c r="K113" s="851">
        <f>IF(ISERROR(VLOOKUP(CONCATENATE($B113,"-",$C113),IN_1C!$B$2:$T$3000,9,FALSE))=TRUE,"",VLOOKUP(CONCATENATE($B113,"-",$C113),IN_1C!$B$2:$T$3000,9,FALSE))</f>
        <v>0</v>
      </c>
      <c r="L113" s="852">
        <f>IF(ISERROR(VLOOKUP(CONCATENATE($B113,"-",$C113),IN_1C!$B$2:$T$3000,10,FALSE))=TRUE,"",VLOOKUP(CONCATENATE($B113,"-",$C113),IN_1C!$B$2:$T$3000,10,FALSE))</f>
        <v>0</v>
      </c>
      <c r="M113" s="851">
        <f>IF(ISERROR(VLOOKUP(CONCATENATE($B113,"-",$C113),IN_1C!$B$2:$T$3000,11,FALSE))=TRUE,"",VLOOKUP(CONCATENATE($B113,"-",$C113),IN_1C!$B$2:$T$3000,11,FALSE))</f>
        <v>0</v>
      </c>
      <c r="N113" s="852">
        <f>IF(ISERROR(VLOOKUP(CONCATENATE($B113,"-",$C113),IN_1C!$B$2:$T$3000,12,FALSE))=TRUE,"",VLOOKUP(CONCATENATE($B113,"-",$C113),IN_1C!$B$2:$T$3000,12,FALSE))</f>
        <v>0</v>
      </c>
      <c r="O113" s="853">
        <f>IF(ISERROR(VLOOKUP(CONCATENATE($B113,"-",$C113),IN_1C!$B$2:$T$3000,13,FALSE))=TRUE,"",VLOOKUP(CONCATENATE($B113,"-",$C113),IN_1C!$B$2:$T$3000,13,FALSE))</f>
        <v>0</v>
      </c>
      <c r="P113" s="853">
        <f>IF(ISERROR(VLOOKUP(CONCATENATE($B113,"-",$C113),IN_1C!$B$2:$T$3000,14,FALSE))=TRUE,"",VLOOKUP(CONCATENATE($B113,"-",$C113),IN_1C!$B$2:$T$3000,14,FALSE))</f>
        <v>0</v>
      </c>
      <c r="Q113" s="780">
        <f t="shared" si="22"/>
        <v>0</v>
      </c>
      <c r="R113" s="779">
        <f t="shared" si="22"/>
        <v>0</v>
      </c>
    </row>
    <row r="114" spans="1:18">
      <c r="A114" s="659" t="s">
        <v>1248</v>
      </c>
      <c r="B114" s="664" t="s">
        <v>1249</v>
      </c>
      <c r="C114" s="735">
        <v>3</v>
      </c>
      <c r="D114" s="1571" t="str">
        <f t="shared" si="23"/>
        <v/>
      </c>
      <c r="E114" s="851">
        <f>IF(ISERROR(VLOOKUP(CONCATENATE($B114,"-",$C114),IN_1C!$B$2:$T$3000,3,FALSE))=TRUE,"",VLOOKUP(CONCATENATE($B114,"-",$C114),IN_1C!$B$2:$T$3000,3,FALSE))</f>
        <v>0</v>
      </c>
      <c r="F114" s="852">
        <f>IF(ISERROR(VLOOKUP(CONCATENATE($B114,"-",$C114),IN_1C!$B$2:$T$3000,4,FALSE))=TRUE,"",VLOOKUP(CONCATENATE($B114,"-",$C114),IN_1C!$B$2:$T$3000,4,FALSE))</f>
        <v>0</v>
      </c>
      <c r="G114" s="851">
        <f>IF(ISERROR(VLOOKUP(CONCATENATE($B114,"-",$C114),IN_1C!$B$2:$T$3000,5,FALSE))=TRUE,"",VLOOKUP(CONCATENATE($B114,"-",$C114),IN_1C!$B$2:$T$3000,5,FALSE))</f>
        <v>0</v>
      </c>
      <c r="H114" s="852">
        <f>IF(ISERROR(VLOOKUP(CONCATENATE($B114,"-",$C114),IN_1C!$B$2:$T$3000,6,FALSE))=TRUE,"",VLOOKUP(CONCATENATE($B114,"-",$C114),IN_1C!$B$2:$T$3000,6,FALSE))</f>
        <v>0</v>
      </c>
      <c r="I114" s="851">
        <f>IF(ISERROR(VLOOKUP(CONCATENATE($B114,"-",$C114),IN_1C!$B$2:$T$3000,7,FALSE))=TRUE,"",VLOOKUP(CONCATENATE($B114,"-",$C114),IN_1C!$B$2:$T$3000,7,FALSE))</f>
        <v>0</v>
      </c>
      <c r="J114" s="852">
        <f>IF(ISERROR(VLOOKUP(CONCATENATE($B114,"-",$C114),IN_1C!$B$2:$T$3000,8,FALSE))=TRUE,"",VLOOKUP(CONCATENATE($B114,"-",$C114),IN_1C!$B$2:$T$3000,8,FALSE))</f>
        <v>0</v>
      </c>
      <c r="K114" s="851">
        <f>IF(ISERROR(VLOOKUP(CONCATENATE($B114,"-",$C114),IN_1C!$B$2:$T$3000,9,FALSE))=TRUE,"",VLOOKUP(CONCATENATE($B114,"-",$C114),IN_1C!$B$2:$T$3000,9,FALSE))</f>
        <v>0</v>
      </c>
      <c r="L114" s="852">
        <f>IF(ISERROR(VLOOKUP(CONCATENATE($B114,"-",$C114),IN_1C!$B$2:$T$3000,10,FALSE))=TRUE,"",VLOOKUP(CONCATENATE($B114,"-",$C114),IN_1C!$B$2:$T$3000,10,FALSE))</f>
        <v>0</v>
      </c>
      <c r="M114" s="851">
        <f>IF(ISERROR(VLOOKUP(CONCATENATE($B114,"-",$C114),IN_1C!$B$2:$T$3000,11,FALSE))=TRUE,"",VLOOKUP(CONCATENATE($B114,"-",$C114),IN_1C!$B$2:$T$3000,11,FALSE))</f>
        <v>0</v>
      </c>
      <c r="N114" s="852">
        <f>IF(ISERROR(VLOOKUP(CONCATENATE($B114,"-",$C114),IN_1C!$B$2:$T$3000,12,FALSE))=TRUE,"",VLOOKUP(CONCATENATE($B114,"-",$C114),IN_1C!$B$2:$T$3000,12,FALSE))</f>
        <v>0</v>
      </c>
      <c r="O114" s="853">
        <f>IF(ISERROR(VLOOKUP(CONCATENATE($B114,"-",$C114),IN_1C!$B$2:$T$3000,13,FALSE))=TRUE,"",VLOOKUP(CONCATENATE($B114,"-",$C114),IN_1C!$B$2:$T$3000,13,FALSE))</f>
        <v>0</v>
      </c>
      <c r="P114" s="853">
        <f>IF(ISERROR(VLOOKUP(CONCATENATE($B114,"-",$C114),IN_1C!$B$2:$T$3000,14,FALSE))=TRUE,"",VLOOKUP(CONCATENATE($B114,"-",$C114),IN_1C!$B$2:$T$3000,14,FALSE))</f>
        <v>0</v>
      </c>
      <c r="Q114" s="780">
        <f t="shared" si="22"/>
        <v>0</v>
      </c>
      <c r="R114" s="779">
        <f t="shared" si="22"/>
        <v>0</v>
      </c>
    </row>
    <row r="115" spans="1:18" ht="15.75" thickBot="1">
      <c r="A115" s="659" t="s">
        <v>1250</v>
      </c>
      <c r="B115" s="665" t="s">
        <v>1251</v>
      </c>
      <c r="C115" s="735">
        <v>3</v>
      </c>
      <c r="D115" s="1571" t="str">
        <f t="shared" si="23"/>
        <v/>
      </c>
      <c r="E115" s="854">
        <f>IF(ISERROR(VLOOKUP(CONCATENATE($B115,"-",$C115),IN_1C!$B$2:$T$3000,3,FALSE))=TRUE,"",VLOOKUP(CONCATENATE($B115,"-",$C115),IN_1C!$B$2:$T$3000,3,FALSE))</f>
        <v>0</v>
      </c>
      <c r="F115" s="855">
        <f>IF(ISERROR(VLOOKUP(CONCATENATE($B115,"-",$C115),IN_1C!$B$2:$T$3000,4,FALSE))=TRUE,"",VLOOKUP(CONCATENATE($B115,"-",$C115),IN_1C!$B$2:$T$3000,4,FALSE))</f>
        <v>0</v>
      </c>
      <c r="G115" s="854">
        <f>IF(ISERROR(VLOOKUP(CONCATENATE($B115,"-",$C115),IN_1C!$B$2:$T$3000,5,FALSE))=TRUE,"",VLOOKUP(CONCATENATE($B115,"-",$C115),IN_1C!$B$2:$T$3000,5,FALSE))</f>
        <v>0</v>
      </c>
      <c r="H115" s="855">
        <f>IF(ISERROR(VLOOKUP(CONCATENATE($B115,"-",$C115),IN_1C!$B$2:$T$3000,6,FALSE))=TRUE,"",VLOOKUP(CONCATENATE($B115,"-",$C115),IN_1C!$B$2:$T$3000,6,FALSE))</f>
        <v>0</v>
      </c>
      <c r="I115" s="854">
        <f>IF(ISERROR(VLOOKUP(CONCATENATE($B115,"-",$C115),IN_1C!$B$2:$T$3000,7,FALSE))=TRUE,"",VLOOKUP(CONCATENATE($B115,"-",$C115),IN_1C!$B$2:$T$3000,7,FALSE))</f>
        <v>0</v>
      </c>
      <c r="J115" s="855">
        <f>IF(ISERROR(VLOOKUP(CONCATENATE($B115,"-",$C115),IN_1C!$B$2:$T$3000,8,FALSE))=TRUE,"",VLOOKUP(CONCATENATE($B115,"-",$C115),IN_1C!$B$2:$T$3000,8,FALSE))</f>
        <v>0</v>
      </c>
      <c r="K115" s="854">
        <f>IF(ISERROR(VLOOKUP(CONCATENATE($B115,"-",$C115),IN_1C!$B$2:$T$3000,9,FALSE))=TRUE,"",VLOOKUP(CONCATENATE($B115,"-",$C115),IN_1C!$B$2:$T$3000,9,FALSE))</f>
        <v>0</v>
      </c>
      <c r="L115" s="855">
        <f>IF(ISERROR(VLOOKUP(CONCATENATE($B115,"-",$C115),IN_1C!$B$2:$T$3000,10,FALSE))=TRUE,"",VLOOKUP(CONCATENATE($B115,"-",$C115),IN_1C!$B$2:$T$3000,10,FALSE))</f>
        <v>0</v>
      </c>
      <c r="M115" s="854">
        <f>IF(ISERROR(VLOOKUP(CONCATENATE($B115,"-",$C115),IN_1C!$B$2:$T$3000,11,FALSE))=TRUE,"",VLOOKUP(CONCATENATE($B115,"-",$C115),IN_1C!$B$2:$T$3000,11,FALSE))</f>
        <v>0</v>
      </c>
      <c r="N115" s="855">
        <f>IF(ISERROR(VLOOKUP(CONCATENATE($B115,"-",$C115),IN_1C!$B$2:$T$3000,12,FALSE))=TRUE,"",VLOOKUP(CONCATENATE($B115,"-",$C115),IN_1C!$B$2:$T$3000,12,FALSE))</f>
        <v>0</v>
      </c>
      <c r="O115" s="856">
        <f>IF(ISERROR(VLOOKUP(CONCATENATE($B115,"-",$C115),IN_1C!$B$2:$T$3000,13,FALSE))=TRUE,"",VLOOKUP(CONCATENATE($B115,"-",$C115),IN_1C!$B$2:$T$3000,13,FALSE))</f>
        <v>0</v>
      </c>
      <c r="P115" s="856">
        <f>IF(ISERROR(VLOOKUP(CONCATENATE($B115,"-",$C115),IN_1C!$B$2:$T$3000,14,FALSE))=TRUE,"",VLOOKUP(CONCATENATE($B115,"-",$C115),IN_1C!$B$2:$T$3000,14,FALSE))</f>
        <v>0</v>
      </c>
      <c r="Q115" s="783">
        <f t="shared" si="22"/>
        <v>0</v>
      </c>
      <c r="R115" s="784">
        <f t="shared" si="22"/>
        <v>0</v>
      </c>
    </row>
    <row r="116" spans="1:18" ht="15.75" thickBot="1">
      <c r="A116" s="668" t="s">
        <v>1252</v>
      </c>
      <c r="B116" s="785"/>
      <c r="C116" s="736"/>
      <c r="D116" s="1571"/>
      <c r="E116" s="857" t="str">
        <f>IF(ISERROR(VLOOKUP(CONCATENATE($B116,"-",$C116),IN_1C!$B$2:$T$3000,3,FALSE))=TRUE,"",VLOOKUP(CONCATENATE($B116,"-",$C116),IN_1C!$B$2:$T$3000,3,FALSE))</f>
        <v/>
      </c>
      <c r="F116" s="858"/>
      <c r="G116" s="858"/>
      <c r="H116" s="858"/>
      <c r="I116" s="858"/>
      <c r="J116" s="858"/>
      <c r="K116" s="858"/>
      <c r="L116" s="858"/>
      <c r="M116" s="858"/>
      <c r="N116" s="858"/>
      <c r="O116" s="858"/>
      <c r="P116" s="858"/>
      <c r="Q116" s="786"/>
      <c r="R116" s="787"/>
    </row>
    <row r="117" spans="1:18">
      <c r="A117" s="653" t="s">
        <v>1253</v>
      </c>
      <c r="B117" s="654" t="s">
        <v>1254</v>
      </c>
      <c r="C117" s="735">
        <v>3</v>
      </c>
      <c r="D117" s="1571" t="str">
        <f t="shared" ref="D117:D122" si="24">CONCATENATE(D$103)</f>
        <v/>
      </c>
      <c r="E117" s="848">
        <f>IF(ISERROR(VLOOKUP(CONCATENATE($B117,"-",$C117),IN_1C!$B$2:$T$3000,3,FALSE))=TRUE,"",VLOOKUP(CONCATENATE($B117,"-",$C117),IN_1C!$B$2:$T$3000,3,FALSE))</f>
        <v>0</v>
      </c>
      <c r="F117" s="849">
        <f>IF(ISERROR(VLOOKUP(CONCATENATE($B117,"-",$C117),IN_1C!$B$2:$T$3000,4,FALSE))=TRUE,"",VLOOKUP(CONCATENATE($B117,"-",$C117),IN_1C!$B$2:$T$3000,4,FALSE))</f>
        <v>0</v>
      </c>
      <c r="G117" s="848">
        <f>IF(ISERROR(VLOOKUP(CONCATENATE($B117,"-",$C117),IN_1C!$B$2:$T$3000,5,FALSE))=TRUE,"",VLOOKUP(CONCATENATE($B117,"-",$C117),IN_1C!$B$2:$T$3000,5,FALSE))</f>
        <v>0</v>
      </c>
      <c r="H117" s="849">
        <f>IF(ISERROR(VLOOKUP(CONCATENATE($B117,"-",$C117),IN_1C!$B$2:$T$3000,6,FALSE))=TRUE,"",VLOOKUP(CONCATENATE($B117,"-",$C117),IN_1C!$B$2:$T$3000,6,FALSE))</f>
        <v>0</v>
      </c>
      <c r="I117" s="848">
        <f>IF(ISERROR(VLOOKUP(CONCATENATE($B117,"-",$C117),IN_1C!$B$2:$T$3000,7,FALSE))=TRUE,"",VLOOKUP(CONCATENATE($B117,"-",$C117),IN_1C!$B$2:$T$3000,7,FALSE))</f>
        <v>0</v>
      </c>
      <c r="J117" s="849">
        <f>IF(ISERROR(VLOOKUP(CONCATENATE($B117,"-",$C117),IN_1C!$B$2:$T$3000,8,FALSE))=TRUE,"",VLOOKUP(CONCATENATE($B117,"-",$C117),IN_1C!$B$2:$T$3000,8,FALSE))</f>
        <v>0</v>
      </c>
      <c r="K117" s="848">
        <f>IF(ISERROR(VLOOKUP(CONCATENATE($B117,"-",$C117),IN_1C!$B$2:$T$3000,9,FALSE))=TRUE,"",VLOOKUP(CONCATENATE($B117,"-",$C117),IN_1C!$B$2:$T$3000,9,FALSE))</f>
        <v>0</v>
      </c>
      <c r="L117" s="849">
        <f>IF(ISERROR(VLOOKUP(CONCATENATE($B117,"-",$C117),IN_1C!$B$2:$T$3000,10,FALSE))=TRUE,"",VLOOKUP(CONCATENATE($B117,"-",$C117),IN_1C!$B$2:$T$3000,10,FALSE))</f>
        <v>0</v>
      </c>
      <c r="M117" s="848">
        <f>IF(ISERROR(VLOOKUP(CONCATENATE($B117,"-",$C117),IN_1C!$B$2:$T$3000,11,FALSE))=TRUE,"",VLOOKUP(CONCATENATE($B117,"-",$C117),IN_1C!$B$2:$T$3000,11,FALSE))</f>
        <v>0</v>
      </c>
      <c r="N117" s="849">
        <f>IF(ISERROR(VLOOKUP(CONCATENATE($B117,"-",$C117),IN_1C!$B$2:$T$3000,12,FALSE))=TRUE,"",VLOOKUP(CONCATENATE($B117,"-",$C117),IN_1C!$B$2:$T$3000,12,FALSE))</f>
        <v>0</v>
      </c>
      <c r="O117" s="848">
        <f>IF(ISERROR(VLOOKUP(CONCATENATE($B117,"-",$C117),IN_1C!$B$2:$T$3000,13,FALSE))=TRUE,"",VLOOKUP(CONCATENATE($B117,"-",$C117),IN_1C!$B$2:$T$3000,13,FALSE))</f>
        <v>0</v>
      </c>
      <c r="P117" s="849">
        <f>IF(ISERROR(VLOOKUP(CONCATENATE($B117,"-",$C117),IN_1C!$B$2:$T$3000,14,FALSE))=TRUE,"",VLOOKUP(CONCATENATE($B117,"-",$C117),IN_1C!$B$2:$T$3000,14,FALSE))</f>
        <v>0</v>
      </c>
      <c r="Q117" s="774">
        <f t="shared" ref="Q117:R122" si="25">E117+G117</f>
        <v>0</v>
      </c>
      <c r="R117" s="775">
        <f t="shared" si="25"/>
        <v>0</v>
      </c>
    </row>
    <row r="118" spans="1:18">
      <c r="A118" s="659" t="s">
        <v>1255</v>
      </c>
      <c r="B118" s="664" t="s">
        <v>1256</v>
      </c>
      <c r="C118" s="735">
        <v>3</v>
      </c>
      <c r="D118" s="1571" t="str">
        <f t="shared" si="24"/>
        <v/>
      </c>
      <c r="E118" s="851">
        <f>IF(ISERROR(VLOOKUP(CONCATENATE($B118,"-",$C118),IN_1C!$B$2:$T$3000,3,FALSE))=TRUE,"",VLOOKUP(CONCATENATE($B118,"-",$C118),IN_1C!$B$2:$T$3000,3,FALSE))</f>
        <v>0</v>
      </c>
      <c r="F118" s="852">
        <f>IF(ISERROR(VLOOKUP(CONCATENATE($B118,"-",$C118),IN_1C!$B$2:$T$3000,4,FALSE))=TRUE,"",VLOOKUP(CONCATENATE($B118,"-",$C118),IN_1C!$B$2:$T$3000,4,FALSE))</f>
        <v>0</v>
      </c>
      <c r="G118" s="851">
        <f>IF(ISERROR(VLOOKUP(CONCATENATE($B118,"-",$C118),IN_1C!$B$2:$T$3000,5,FALSE))=TRUE,"",VLOOKUP(CONCATENATE($B118,"-",$C118),IN_1C!$B$2:$T$3000,5,FALSE))</f>
        <v>0</v>
      </c>
      <c r="H118" s="852">
        <f>IF(ISERROR(VLOOKUP(CONCATENATE($B118,"-",$C118),IN_1C!$B$2:$T$3000,6,FALSE))=TRUE,"",VLOOKUP(CONCATENATE($B118,"-",$C118),IN_1C!$B$2:$T$3000,6,FALSE))</f>
        <v>0</v>
      </c>
      <c r="I118" s="851">
        <f>IF(ISERROR(VLOOKUP(CONCATENATE($B118,"-",$C118),IN_1C!$B$2:$T$3000,7,FALSE))=TRUE,"",VLOOKUP(CONCATENATE($B118,"-",$C118),IN_1C!$B$2:$T$3000,7,FALSE))</f>
        <v>0</v>
      </c>
      <c r="J118" s="852">
        <f>IF(ISERROR(VLOOKUP(CONCATENATE($B118,"-",$C118),IN_1C!$B$2:$T$3000,8,FALSE))=TRUE,"",VLOOKUP(CONCATENATE($B118,"-",$C118),IN_1C!$B$2:$T$3000,8,FALSE))</f>
        <v>0</v>
      </c>
      <c r="K118" s="851">
        <f>IF(ISERROR(VLOOKUP(CONCATENATE($B118,"-",$C118),IN_1C!$B$2:$T$3000,9,FALSE))=TRUE,"",VLOOKUP(CONCATENATE($B118,"-",$C118),IN_1C!$B$2:$T$3000,9,FALSE))</f>
        <v>0</v>
      </c>
      <c r="L118" s="852">
        <f>IF(ISERROR(VLOOKUP(CONCATENATE($B118,"-",$C118),IN_1C!$B$2:$T$3000,10,FALSE))=TRUE,"",VLOOKUP(CONCATENATE($B118,"-",$C118),IN_1C!$B$2:$T$3000,10,FALSE))</f>
        <v>0</v>
      </c>
      <c r="M118" s="851">
        <f>IF(ISERROR(VLOOKUP(CONCATENATE($B118,"-",$C118),IN_1C!$B$2:$T$3000,11,FALSE))=TRUE,"",VLOOKUP(CONCATENATE($B118,"-",$C118),IN_1C!$B$2:$T$3000,11,FALSE))</f>
        <v>0</v>
      </c>
      <c r="N118" s="852">
        <f>IF(ISERROR(VLOOKUP(CONCATENATE($B118,"-",$C118),IN_1C!$B$2:$T$3000,12,FALSE))=TRUE,"",VLOOKUP(CONCATENATE($B118,"-",$C118),IN_1C!$B$2:$T$3000,12,FALSE))</f>
        <v>0</v>
      </c>
      <c r="O118" s="851">
        <f>IF(ISERROR(VLOOKUP(CONCATENATE($B118,"-",$C118),IN_1C!$B$2:$T$3000,13,FALSE))=TRUE,"",VLOOKUP(CONCATENATE($B118,"-",$C118),IN_1C!$B$2:$T$3000,13,FALSE))</f>
        <v>0</v>
      </c>
      <c r="P118" s="852">
        <f>IF(ISERROR(VLOOKUP(CONCATENATE($B118,"-",$C118),IN_1C!$B$2:$T$3000,14,FALSE))=TRUE,"",VLOOKUP(CONCATENATE($B118,"-",$C118),IN_1C!$B$2:$T$3000,14,FALSE))</f>
        <v>0</v>
      </c>
      <c r="Q118" s="778">
        <f t="shared" si="25"/>
        <v>0</v>
      </c>
      <c r="R118" s="779">
        <f t="shared" si="25"/>
        <v>0</v>
      </c>
    </row>
    <row r="119" spans="1:18">
      <c r="A119" s="659" t="s">
        <v>1257</v>
      </c>
      <c r="B119" s="664" t="s">
        <v>1258</v>
      </c>
      <c r="C119" s="735">
        <v>3</v>
      </c>
      <c r="D119" s="1571" t="str">
        <f t="shared" si="24"/>
        <v/>
      </c>
      <c r="E119" s="851">
        <f>IF(ISERROR(VLOOKUP(CONCATENATE($B119,"-",$C119),IN_1C!$B$2:$T$3000,3,FALSE))=TRUE,"",VLOOKUP(CONCATENATE($B119,"-",$C119),IN_1C!$B$2:$T$3000,3,FALSE))</f>
        <v>0</v>
      </c>
      <c r="F119" s="852">
        <f>IF(ISERROR(VLOOKUP(CONCATENATE($B119,"-",$C119),IN_1C!$B$2:$T$3000,4,FALSE))=TRUE,"",VLOOKUP(CONCATENATE($B119,"-",$C119),IN_1C!$B$2:$T$3000,4,FALSE))</f>
        <v>0</v>
      </c>
      <c r="G119" s="851">
        <f>IF(ISERROR(VLOOKUP(CONCATENATE($B119,"-",$C119),IN_1C!$B$2:$T$3000,5,FALSE))=TRUE,"",VLOOKUP(CONCATENATE($B119,"-",$C119),IN_1C!$B$2:$T$3000,5,FALSE))</f>
        <v>0</v>
      </c>
      <c r="H119" s="852">
        <f>IF(ISERROR(VLOOKUP(CONCATENATE($B119,"-",$C119),IN_1C!$B$2:$T$3000,6,FALSE))=TRUE,"",VLOOKUP(CONCATENATE($B119,"-",$C119),IN_1C!$B$2:$T$3000,6,FALSE))</f>
        <v>0</v>
      </c>
      <c r="I119" s="851">
        <f>IF(ISERROR(VLOOKUP(CONCATENATE($B119,"-",$C119),IN_1C!$B$2:$T$3000,7,FALSE))=TRUE,"",VLOOKUP(CONCATENATE($B119,"-",$C119),IN_1C!$B$2:$T$3000,7,FALSE))</f>
        <v>0</v>
      </c>
      <c r="J119" s="852">
        <f>IF(ISERROR(VLOOKUP(CONCATENATE($B119,"-",$C119),IN_1C!$B$2:$T$3000,8,FALSE))=TRUE,"",VLOOKUP(CONCATENATE($B119,"-",$C119),IN_1C!$B$2:$T$3000,8,FALSE))</f>
        <v>0</v>
      </c>
      <c r="K119" s="851">
        <f>IF(ISERROR(VLOOKUP(CONCATENATE($B119,"-",$C119),IN_1C!$B$2:$T$3000,9,FALSE))=TRUE,"",VLOOKUP(CONCATENATE($B119,"-",$C119),IN_1C!$B$2:$T$3000,9,FALSE))</f>
        <v>0</v>
      </c>
      <c r="L119" s="852">
        <f>IF(ISERROR(VLOOKUP(CONCATENATE($B119,"-",$C119),IN_1C!$B$2:$T$3000,10,FALSE))=TRUE,"",VLOOKUP(CONCATENATE($B119,"-",$C119),IN_1C!$B$2:$T$3000,10,FALSE))</f>
        <v>0</v>
      </c>
      <c r="M119" s="851">
        <f>IF(ISERROR(VLOOKUP(CONCATENATE($B119,"-",$C119),IN_1C!$B$2:$T$3000,11,FALSE))=TRUE,"",VLOOKUP(CONCATENATE($B119,"-",$C119),IN_1C!$B$2:$T$3000,11,FALSE))</f>
        <v>0</v>
      </c>
      <c r="N119" s="852">
        <f>IF(ISERROR(VLOOKUP(CONCATENATE($B119,"-",$C119),IN_1C!$B$2:$T$3000,12,FALSE))=TRUE,"",VLOOKUP(CONCATENATE($B119,"-",$C119),IN_1C!$B$2:$T$3000,12,FALSE))</f>
        <v>0</v>
      </c>
      <c r="O119" s="851">
        <f>IF(ISERROR(VLOOKUP(CONCATENATE($B119,"-",$C119),IN_1C!$B$2:$T$3000,13,FALSE))=TRUE,"",VLOOKUP(CONCATENATE($B119,"-",$C119),IN_1C!$B$2:$T$3000,13,FALSE))</f>
        <v>0</v>
      </c>
      <c r="P119" s="852">
        <f>IF(ISERROR(VLOOKUP(CONCATENATE($B119,"-",$C119),IN_1C!$B$2:$T$3000,14,FALSE))=TRUE,"",VLOOKUP(CONCATENATE($B119,"-",$C119),IN_1C!$B$2:$T$3000,14,FALSE))</f>
        <v>0</v>
      </c>
      <c r="Q119" s="778">
        <f t="shared" si="25"/>
        <v>0</v>
      </c>
      <c r="R119" s="779">
        <f t="shared" si="25"/>
        <v>0</v>
      </c>
    </row>
    <row r="120" spans="1:18">
      <c r="A120" s="659" t="s">
        <v>1259</v>
      </c>
      <c r="B120" s="664" t="s">
        <v>1260</v>
      </c>
      <c r="C120" s="735">
        <v>3</v>
      </c>
      <c r="D120" s="1571" t="str">
        <f t="shared" si="24"/>
        <v/>
      </c>
      <c r="E120" s="851">
        <f>IF(ISERROR(VLOOKUP(CONCATENATE($B120,"-",$C120),IN_1C!$B$2:$T$3000,3,FALSE))=TRUE,"",VLOOKUP(CONCATENATE($B120,"-",$C120),IN_1C!$B$2:$T$3000,3,FALSE))</f>
        <v>0</v>
      </c>
      <c r="F120" s="852">
        <f>IF(ISERROR(VLOOKUP(CONCATENATE($B120,"-",$C120),IN_1C!$B$2:$T$3000,4,FALSE))=TRUE,"",VLOOKUP(CONCATENATE($B120,"-",$C120),IN_1C!$B$2:$T$3000,4,FALSE))</f>
        <v>0</v>
      </c>
      <c r="G120" s="851">
        <f>IF(ISERROR(VLOOKUP(CONCATENATE($B120,"-",$C120),IN_1C!$B$2:$T$3000,5,FALSE))=TRUE,"",VLOOKUP(CONCATENATE($B120,"-",$C120),IN_1C!$B$2:$T$3000,5,FALSE))</f>
        <v>0</v>
      </c>
      <c r="H120" s="852">
        <f>IF(ISERROR(VLOOKUP(CONCATENATE($B120,"-",$C120),IN_1C!$B$2:$T$3000,6,FALSE))=TRUE,"",VLOOKUP(CONCATENATE($B120,"-",$C120),IN_1C!$B$2:$T$3000,6,FALSE))</f>
        <v>0</v>
      </c>
      <c r="I120" s="851">
        <f>IF(ISERROR(VLOOKUP(CONCATENATE($B120,"-",$C120),IN_1C!$B$2:$T$3000,7,FALSE))=TRUE,"",VLOOKUP(CONCATENATE($B120,"-",$C120),IN_1C!$B$2:$T$3000,7,FALSE))</f>
        <v>0</v>
      </c>
      <c r="J120" s="852">
        <f>IF(ISERROR(VLOOKUP(CONCATENATE($B120,"-",$C120),IN_1C!$B$2:$T$3000,8,FALSE))=TRUE,"",VLOOKUP(CONCATENATE($B120,"-",$C120),IN_1C!$B$2:$T$3000,8,FALSE))</f>
        <v>0</v>
      </c>
      <c r="K120" s="851">
        <f>IF(ISERROR(VLOOKUP(CONCATENATE($B120,"-",$C120),IN_1C!$B$2:$T$3000,9,FALSE))=TRUE,"",VLOOKUP(CONCATENATE($B120,"-",$C120),IN_1C!$B$2:$T$3000,9,FALSE))</f>
        <v>0</v>
      </c>
      <c r="L120" s="852">
        <f>IF(ISERROR(VLOOKUP(CONCATENATE($B120,"-",$C120),IN_1C!$B$2:$T$3000,10,FALSE))=TRUE,"",VLOOKUP(CONCATENATE($B120,"-",$C120),IN_1C!$B$2:$T$3000,10,FALSE))</f>
        <v>0</v>
      </c>
      <c r="M120" s="851">
        <f>IF(ISERROR(VLOOKUP(CONCATENATE($B120,"-",$C120),IN_1C!$B$2:$T$3000,11,FALSE))=TRUE,"",VLOOKUP(CONCATENATE($B120,"-",$C120),IN_1C!$B$2:$T$3000,11,FALSE))</f>
        <v>0</v>
      </c>
      <c r="N120" s="852">
        <f>IF(ISERROR(VLOOKUP(CONCATENATE($B120,"-",$C120),IN_1C!$B$2:$T$3000,12,FALSE))=TRUE,"",VLOOKUP(CONCATENATE($B120,"-",$C120),IN_1C!$B$2:$T$3000,12,FALSE))</f>
        <v>0</v>
      </c>
      <c r="O120" s="851">
        <f>IF(ISERROR(VLOOKUP(CONCATENATE($B120,"-",$C120),IN_1C!$B$2:$T$3000,13,FALSE))=TRUE,"",VLOOKUP(CONCATENATE($B120,"-",$C120),IN_1C!$B$2:$T$3000,13,FALSE))</f>
        <v>0</v>
      </c>
      <c r="P120" s="852">
        <f>IF(ISERROR(VLOOKUP(CONCATENATE($B120,"-",$C120),IN_1C!$B$2:$T$3000,14,FALSE))=TRUE,"",VLOOKUP(CONCATENATE($B120,"-",$C120),IN_1C!$B$2:$T$3000,14,FALSE))</f>
        <v>0</v>
      </c>
      <c r="Q120" s="778">
        <f t="shared" si="25"/>
        <v>0</v>
      </c>
      <c r="R120" s="779">
        <f t="shared" si="25"/>
        <v>0</v>
      </c>
    </row>
    <row r="121" spans="1:18">
      <c r="A121" s="659" t="s">
        <v>1261</v>
      </c>
      <c r="B121" s="664" t="s">
        <v>1262</v>
      </c>
      <c r="C121" s="735">
        <v>3</v>
      </c>
      <c r="D121" s="1571" t="str">
        <f t="shared" si="24"/>
        <v/>
      </c>
      <c r="E121" s="851">
        <f>IF(ISERROR(VLOOKUP(CONCATENATE($B121,"-",$C121),IN_1C!$B$2:$T$3000,3,FALSE))=TRUE,"",VLOOKUP(CONCATENATE($B121,"-",$C121),IN_1C!$B$2:$T$3000,3,FALSE))</f>
        <v>0</v>
      </c>
      <c r="F121" s="852">
        <f>IF(ISERROR(VLOOKUP(CONCATENATE($B121,"-",$C121),IN_1C!$B$2:$T$3000,4,FALSE))=TRUE,"",VLOOKUP(CONCATENATE($B121,"-",$C121),IN_1C!$B$2:$T$3000,4,FALSE))</f>
        <v>0</v>
      </c>
      <c r="G121" s="851">
        <f>IF(ISERROR(VLOOKUP(CONCATENATE($B121,"-",$C121),IN_1C!$B$2:$T$3000,5,FALSE))=TRUE,"",VLOOKUP(CONCATENATE($B121,"-",$C121),IN_1C!$B$2:$T$3000,5,FALSE))</f>
        <v>0</v>
      </c>
      <c r="H121" s="852">
        <f>IF(ISERROR(VLOOKUP(CONCATENATE($B121,"-",$C121),IN_1C!$B$2:$T$3000,6,FALSE))=TRUE,"",VLOOKUP(CONCATENATE($B121,"-",$C121),IN_1C!$B$2:$T$3000,6,FALSE))</f>
        <v>0</v>
      </c>
      <c r="I121" s="851">
        <f>IF(ISERROR(VLOOKUP(CONCATENATE($B121,"-",$C121),IN_1C!$B$2:$T$3000,7,FALSE))=TRUE,"",VLOOKUP(CONCATENATE($B121,"-",$C121),IN_1C!$B$2:$T$3000,7,FALSE))</f>
        <v>0</v>
      </c>
      <c r="J121" s="852">
        <f>IF(ISERROR(VLOOKUP(CONCATENATE($B121,"-",$C121),IN_1C!$B$2:$T$3000,8,FALSE))=TRUE,"",VLOOKUP(CONCATENATE($B121,"-",$C121),IN_1C!$B$2:$T$3000,8,FALSE))</f>
        <v>0</v>
      </c>
      <c r="K121" s="851">
        <f>IF(ISERROR(VLOOKUP(CONCATENATE($B121,"-",$C121),IN_1C!$B$2:$T$3000,9,FALSE))=TRUE,"",VLOOKUP(CONCATENATE($B121,"-",$C121),IN_1C!$B$2:$T$3000,9,FALSE))</f>
        <v>0</v>
      </c>
      <c r="L121" s="852">
        <f>IF(ISERROR(VLOOKUP(CONCATENATE($B121,"-",$C121),IN_1C!$B$2:$T$3000,10,FALSE))=TRUE,"",VLOOKUP(CONCATENATE($B121,"-",$C121),IN_1C!$B$2:$T$3000,10,FALSE))</f>
        <v>0</v>
      </c>
      <c r="M121" s="851">
        <f>IF(ISERROR(VLOOKUP(CONCATENATE($B121,"-",$C121),IN_1C!$B$2:$T$3000,11,FALSE))=TRUE,"",VLOOKUP(CONCATENATE($B121,"-",$C121),IN_1C!$B$2:$T$3000,11,FALSE))</f>
        <v>0</v>
      </c>
      <c r="N121" s="852">
        <f>IF(ISERROR(VLOOKUP(CONCATENATE($B121,"-",$C121),IN_1C!$B$2:$T$3000,12,FALSE))=TRUE,"",VLOOKUP(CONCATENATE($B121,"-",$C121),IN_1C!$B$2:$T$3000,12,FALSE))</f>
        <v>0</v>
      </c>
      <c r="O121" s="851">
        <f>IF(ISERROR(VLOOKUP(CONCATENATE($B121,"-",$C121),IN_1C!$B$2:$T$3000,13,FALSE))=TRUE,"",VLOOKUP(CONCATENATE($B121,"-",$C121),IN_1C!$B$2:$T$3000,13,FALSE))</f>
        <v>0</v>
      </c>
      <c r="P121" s="852">
        <f>IF(ISERROR(VLOOKUP(CONCATENATE($B121,"-",$C121),IN_1C!$B$2:$T$3000,14,FALSE))=TRUE,"",VLOOKUP(CONCATENATE($B121,"-",$C121),IN_1C!$B$2:$T$3000,14,FALSE))</f>
        <v>0</v>
      </c>
      <c r="Q121" s="778">
        <f t="shared" si="25"/>
        <v>0</v>
      </c>
      <c r="R121" s="779">
        <f t="shared" si="25"/>
        <v>0</v>
      </c>
    </row>
    <row r="122" spans="1:18" ht="15.75" thickBot="1">
      <c r="A122" s="659" t="s">
        <v>1263</v>
      </c>
      <c r="B122" s="665" t="s">
        <v>1264</v>
      </c>
      <c r="C122" s="735">
        <v>3</v>
      </c>
      <c r="D122" s="1571" t="str">
        <f t="shared" si="24"/>
        <v/>
      </c>
      <c r="E122" s="854">
        <f>IF(ISERROR(VLOOKUP(CONCATENATE($B122,"-",$C122),IN_1C!$B$2:$T$3000,3,FALSE))=TRUE,"",VLOOKUP(CONCATENATE($B122,"-",$C122),IN_1C!$B$2:$T$3000,3,FALSE))</f>
        <v>0</v>
      </c>
      <c r="F122" s="855">
        <f>IF(ISERROR(VLOOKUP(CONCATENATE($B122,"-",$C122),IN_1C!$B$2:$T$3000,4,FALSE))=TRUE,"",VLOOKUP(CONCATENATE($B122,"-",$C122),IN_1C!$B$2:$T$3000,4,FALSE))</f>
        <v>0</v>
      </c>
      <c r="G122" s="854">
        <f>IF(ISERROR(VLOOKUP(CONCATENATE($B122,"-",$C122),IN_1C!$B$2:$T$3000,5,FALSE))=TRUE,"",VLOOKUP(CONCATENATE($B122,"-",$C122),IN_1C!$B$2:$T$3000,5,FALSE))</f>
        <v>0</v>
      </c>
      <c r="H122" s="855">
        <f>IF(ISERROR(VLOOKUP(CONCATENATE($B122,"-",$C122),IN_1C!$B$2:$T$3000,6,FALSE))=TRUE,"",VLOOKUP(CONCATENATE($B122,"-",$C122),IN_1C!$B$2:$T$3000,6,FALSE))</f>
        <v>0</v>
      </c>
      <c r="I122" s="854">
        <f>IF(ISERROR(VLOOKUP(CONCATENATE($B122,"-",$C122),IN_1C!$B$2:$T$3000,7,FALSE))=TRUE,"",VLOOKUP(CONCATENATE($B122,"-",$C122),IN_1C!$B$2:$T$3000,7,FALSE))</f>
        <v>0</v>
      </c>
      <c r="J122" s="855">
        <f>IF(ISERROR(VLOOKUP(CONCATENATE($B122,"-",$C122),IN_1C!$B$2:$T$3000,8,FALSE))=TRUE,"",VLOOKUP(CONCATENATE($B122,"-",$C122),IN_1C!$B$2:$T$3000,8,FALSE))</f>
        <v>0</v>
      </c>
      <c r="K122" s="854">
        <f>IF(ISERROR(VLOOKUP(CONCATENATE($B122,"-",$C122),IN_1C!$B$2:$T$3000,9,FALSE))=TRUE,"",VLOOKUP(CONCATENATE($B122,"-",$C122),IN_1C!$B$2:$T$3000,9,FALSE))</f>
        <v>0</v>
      </c>
      <c r="L122" s="855">
        <f>IF(ISERROR(VLOOKUP(CONCATENATE($B122,"-",$C122),IN_1C!$B$2:$T$3000,10,FALSE))=TRUE,"",VLOOKUP(CONCATENATE($B122,"-",$C122),IN_1C!$B$2:$T$3000,10,FALSE))</f>
        <v>0</v>
      </c>
      <c r="M122" s="854">
        <f>IF(ISERROR(VLOOKUP(CONCATENATE($B122,"-",$C122),IN_1C!$B$2:$T$3000,11,FALSE))=TRUE,"",VLOOKUP(CONCATENATE($B122,"-",$C122),IN_1C!$B$2:$T$3000,11,FALSE))</f>
        <v>0</v>
      </c>
      <c r="N122" s="855">
        <f>IF(ISERROR(VLOOKUP(CONCATENATE($B122,"-",$C122),IN_1C!$B$2:$T$3000,12,FALSE))=TRUE,"",VLOOKUP(CONCATENATE($B122,"-",$C122),IN_1C!$B$2:$T$3000,12,FALSE))</f>
        <v>0</v>
      </c>
      <c r="O122" s="854">
        <f>IF(ISERROR(VLOOKUP(CONCATENATE($B122,"-",$C122),IN_1C!$B$2:$T$3000,13,FALSE))=TRUE,"",VLOOKUP(CONCATENATE($B122,"-",$C122),IN_1C!$B$2:$T$3000,13,FALSE))</f>
        <v>0</v>
      </c>
      <c r="P122" s="855">
        <f>IF(ISERROR(VLOOKUP(CONCATENATE($B122,"-",$C122),IN_1C!$B$2:$T$3000,14,FALSE))=TRUE,"",VLOOKUP(CONCATENATE($B122,"-",$C122),IN_1C!$B$2:$T$3000,14,FALSE))</f>
        <v>0</v>
      </c>
      <c r="Q122" s="781">
        <f t="shared" si="25"/>
        <v>0</v>
      </c>
      <c r="R122" s="782">
        <f t="shared" si="25"/>
        <v>0</v>
      </c>
    </row>
    <row r="123" spans="1:18" ht="15.75" thickBot="1">
      <c r="A123" s="674" t="s">
        <v>1265</v>
      </c>
      <c r="B123" s="788"/>
      <c r="C123" s="737"/>
      <c r="D123" s="1571"/>
      <c r="E123" s="859" t="str">
        <f>IF(ISERROR(VLOOKUP(CONCATENATE($B123,"-",$C123),IN_1C!$B$2:$T$3000,3,FALSE))=TRUE,"",VLOOKUP(CONCATENATE($B123,"-",$C123),IN_1C!$B$2:$T$3000,3,FALSE))</f>
        <v/>
      </c>
      <c r="F123" s="860" t="str">
        <f>IF(ISERROR(VLOOKUP(CONCATENATE($B123,"-",$C123),IN_1C!$B$2:$T$3000,4,FALSE))=TRUE,"",VLOOKUP(CONCATENATE($B123,"-",$C123),IN_1C!$B$2:$T$3000,4,FALSE))</f>
        <v/>
      </c>
      <c r="G123" s="860" t="str">
        <f>IF(ISERROR(VLOOKUP(CONCATENATE($B123,"-",$C123),IN_1C!$B$2:$T$3000,5,FALSE))=TRUE,"",VLOOKUP(CONCATENATE($B123,"-",$C123),IN_1C!$B$2:$T$3000,5,FALSE))</f>
        <v/>
      </c>
      <c r="H123" s="860" t="str">
        <f>IF(ISERROR(VLOOKUP(CONCATENATE($B123,"-",$C123),IN_1C!$B$2:$T$3000,6,FALSE))=TRUE,"",VLOOKUP(CONCATENATE($B123,"-",$C123),IN_1C!$B$2:$T$3000,6,FALSE))</f>
        <v/>
      </c>
      <c r="I123" s="860" t="str">
        <f>IF(ISERROR(VLOOKUP(CONCATENATE($B123,"-",$C123),IN_1C!$B$2:$T$3000,7,FALSE))=TRUE,"",VLOOKUP(CONCATENATE($B123,"-",$C123),IN_1C!$B$2:$T$3000,7,FALSE))</f>
        <v/>
      </c>
      <c r="J123" s="860" t="str">
        <f>IF(ISERROR(VLOOKUP(CONCATENATE($B123,"-",$C123),IN_1C!$B$2:$T$3000,8,FALSE))=TRUE,"",VLOOKUP(CONCATENATE($B123,"-",$C123),IN_1C!$B$2:$T$3000,8,FALSE))</f>
        <v/>
      </c>
      <c r="K123" s="860" t="str">
        <f>IF(ISERROR(VLOOKUP(CONCATENATE($B123,"-",$C123),IN_1C!$B$2:$T$3000,9,FALSE))=TRUE,"",VLOOKUP(CONCATENATE($B123,"-",$C123),IN_1C!$B$2:$T$3000,9,FALSE))</f>
        <v/>
      </c>
      <c r="L123" s="860" t="str">
        <f>IF(ISERROR(VLOOKUP(CONCATENATE($B123,"-",$C123),IN_1C!$B$2:$T$3000,10,FALSE))=TRUE,"",VLOOKUP(CONCATENATE($B123,"-",$C123),IN_1C!$B$2:$T$3000,10,FALSE))</f>
        <v/>
      </c>
      <c r="M123" s="860" t="str">
        <f>IF(ISERROR(VLOOKUP(CONCATENATE($B123,"-",$C123),IN_1C!$B$2:$T$3000,11,FALSE))=TRUE,"",VLOOKUP(CONCATENATE($B123,"-",$C123),IN_1C!$B$2:$T$3000,11,FALSE))</f>
        <v/>
      </c>
      <c r="N123" s="860" t="str">
        <f>IF(ISERROR(VLOOKUP(CONCATENATE($B123,"-",$C123),IN_1C!$B$2:$T$3000,12,FALSE))=TRUE,"",VLOOKUP(CONCATENATE($B123,"-",$C123),IN_1C!$B$2:$T$3000,12,FALSE))</f>
        <v/>
      </c>
      <c r="O123" s="860" t="str">
        <f>IF(ISERROR(VLOOKUP(CONCATENATE($B123,"-",$C123),IN_1C!$B$2:$T$3000,13,FALSE))=TRUE,"",VLOOKUP(CONCATENATE($B123,"-",$C123),IN_1C!$B$2:$T$3000,13,FALSE))</f>
        <v/>
      </c>
      <c r="P123" s="860" t="str">
        <f>IF(ISERROR(VLOOKUP(CONCATENATE($B123,"-",$C123),IN_1C!$B$2:$T$3000,14,FALSE))=TRUE,"",VLOOKUP(CONCATENATE($B123,"-",$C123),IN_1C!$B$2:$T$3000,14,FALSE))</f>
        <v/>
      </c>
      <c r="Q123" s="789"/>
      <c r="R123" s="790"/>
    </row>
    <row r="124" spans="1:18">
      <c r="A124" s="653" t="s">
        <v>1266</v>
      </c>
      <c r="B124" s="654" t="s">
        <v>1267</v>
      </c>
      <c r="C124" s="735">
        <v>3</v>
      </c>
      <c r="D124" s="1571" t="str">
        <f t="shared" ref="D124:D134" si="26">CONCATENATE(D$103)</f>
        <v/>
      </c>
      <c r="E124" s="848">
        <f>IF(ISERROR(VLOOKUP(CONCATENATE($B124,"-",$C124),IN_1C!$B$2:$T$3000,3,FALSE))=TRUE,"",VLOOKUP(CONCATENATE($B124,"-",$C124),IN_1C!$B$2:$T$3000,3,FALSE))</f>
        <v>0</v>
      </c>
      <c r="F124" s="849">
        <f>IF(ISERROR(VLOOKUP(CONCATENATE($B124,"-",$C124),IN_1C!$B$2:$T$3000,4,FALSE))=TRUE,"",VLOOKUP(CONCATENATE($B124,"-",$C124),IN_1C!$B$2:$T$3000,4,FALSE))</f>
        <v>0</v>
      </c>
      <c r="G124" s="848">
        <f>IF(ISERROR(VLOOKUP(CONCATENATE($B124,"-",$C124),IN_1C!$B$2:$T$3000,5,FALSE))=TRUE,"",VLOOKUP(CONCATENATE($B124,"-",$C124),IN_1C!$B$2:$T$3000,5,FALSE))</f>
        <v>0</v>
      </c>
      <c r="H124" s="849">
        <f>IF(ISERROR(VLOOKUP(CONCATENATE($B124,"-",$C124),IN_1C!$B$2:$T$3000,6,FALSE))=TRUE,"",VLOOKUP(CONCATENATE($B124,"-",$C124),IN_1C!$B$2:$T$3000,6,FALSE))</f>
        <v>0</v>
      </c>
      <c r="I124" s="848">
        <f>IF(ISERROR(VLOOKUP(CONCATENATE($B124,"-",$C124),IN_1C!$B$2:$T$3000,7,FALSE))=TRUE,"",VLOOKUP(CONCATENATE($B124,"-",$C124),IN_1C!$B$2:$T$3000,7,FALSE))</f>
        <v>0</v>
      </c>
      <c r="J124" s="849">
        <f>IF(ISERROR(VLOOKUP(CONCATENATE($B124,"-",$C124),IN_1C!$B$2:$T$3000,8,FALSE))=TRUE,"",VLOOKUP(CONCATENATE($B124,"-",$C124),IN_1C!$B$2:$T$3000,8,FALSE))</f>
        <v>0</v>
      </c>
      <c r="K124" s="848">
        <f>IF(ISERROR(VLOOKUP(CONCATENATE($B124,"-",$C124),IN_1C!$B$2:$T$3000,9,FALSE))=TRUE,"",VLOOKUP(CONCATENATE($B124,"-",$C124),IN_1C!$B$2:$T$3000,9,FALSE))</f>
        <v>0</v>
      </c>
      <c r="L124" s="849">
        <f>IF(ISERROR(VLOOKUP(CONCATENATE($B124,"-",$C124),IN_1C!$B$2:$T$3000,10,FALSE))=TRUE,"",VLOOKUP(CONCATENATE($B124,"-",$C124),IN_1C!$B$2:$T$3000,10,FALSE))</f>
        <v>0</v>
      </c>
      <c r="M124" s="848">
        <f>IF(ISERROR(VLOOKUP(CONCATENATE($B124,"-",$C124),IN_1C!$B$2:$T$3000,11,FALSE))=TRUE,"",VLOOKUP(CONCATENATE($B124,"-",$C124),IN_1C!$B$2:$T$3000,11,FALSE))</f>
        <v>0</v>
      </c>
      <c r="N124" s="849">
        <f>IF(ISERROR(VLOOKUP(CONCATENATE($B124,"-",$C124),IN_1C!$B$2:$T$3000,12,FALSE))=TRUE,"",VLOOKUP(CONCATENATE($B124,"-",$C124),IN_1C!$B$2:$T$3000,12,FALSE))</f>
        <v>0</v>
      </c>
      <c r="O124" s="848">
        <f>IF(ISERROR(VLOOKUP(CONCATENATE($B124,"-",$C124),IN_1C!$B$2:$T$3000,13,FALSE))=TRUE,"",VLOOKUP(CONCATENATE($B124,"-",$C124),IN_1C!$B$2:$T$3000,13,FALSE))</f>
        <v>0</v>
      </c>
      <c r="P124" s="849">
        <f>IF(ISERROR(VLOOKUP(CONCATENATE($B124,"-",$C124),IN_1C!$B$2:$T$3000,14,FALSE))=TRUE,"",VLOOKUP(CONCATENATE($B124,"-",$C124),IN_1C!$B$2:$T$3000,14,FALSE))</f>
        <v>0</v>
      </c>
      <c r="Q124" s="774">
        <f t="shared" ref="Q124:R134" si="27">E124+G124</f>
        <v>0</v>
      </c>
      <c r="R124" s="775">
        <f t="shared" si="27"/>
        <v>0</v>
      </c>
    </row>
    <row r="125" spans="1:18">
      <c r="A125" s="659" t="s">
        <v>1268</v>
      </c>
      <c r="B125" s="664" t="s">
        <v>1269</v>
      </c>
      <c r="C125" s="735">
        <v>3</v>
      </c>
      <c r="D125" s="1571" t="str">
        <f t="shared" si="26"/>
        <v/>
      </c>
      <c r="E125" s="851">
        <f>IF(ISERROR(VLOOKUP(CONCATENATE($B125,"-",$C125),IN_1C!$B$2:$T$3000,3,FALSE))=TRUE,"",VLOOKUP(CONCATENATE($B125,"-",$C125),IN_1C!$B$2:$T$3000,3,FALSE))</f>
        <v>0</v>
      </c>
      <c r="F125" s="852">
        <f>IF(ISERROR(VLOOKUP(CONCATENATE($B125,"-",$C125),IN_1C!$B$2:$T$3000,4,FALSE))=TRUE,"",VLOOKUP(CONCATENATE($B125,"-",$C125),IN_1C!$B$2:$T$3000,4,FALSE))</f>
        <v>0</v>
      </c>
      <c r="G125" s="851">
        <f>IF(ISERROR(VLOOKUP(CONCATENATE($B125,"-",$C125),IN_1C!$B$2:$T$3000,5,FALSE))=TRUE,"",VLOOKUP(CONCATENATE($B125,"-",$C125),IN_1C!$B$2:$T$3000,5,FALSE))</f>
        <v>0</v>
      </c>
      <c r="H125" s="852">
        <f>IF(ISERROR(VLOOKUP(CONCATENATE($B125,"-",$C125),IN_1C!$B$2:$T$3000,6,FALSE))=TRUE,"",VLOOKUP(CONCATENATE($B125,"-",$C125),IN_1C!$B$2:$T$3000,6,FALSE))</f>
        <v>0</v>
      </c>
      <c r="I125" s="851">
        <f>IF(ISERROR(VLOOKUP(CONCATENATE($B125,"-",$C125),IN_1C!$B$2:$T$3000,7,FALSE))=TRUE,"",VLOOKUP(CONCATENATE($B125,"-",$C125),IN_1C!$B$2:$T$3000,7,FALSE))</f>
        <v>0</v>
      </c>
      <c r="J125" s="852">
        <f>IF(ISERROR(VLOOKUP(CONCATENATE($B125,"-",$C125),IN_1C!$B$2:$T$3000,8,FALSE))=TRUE,"",VLOOKUP(CONCATENATE($B125,"-",$C125),IN_1C!$B$2:$T$3000,8,FALSE))</f>
        <v>0</v>
      </c>
      <c r="K125" s="851">
        <f>IF(ISERROR(VLOOKUP(CONCATENATE($B125,"-",$C125),IN_1C!$B$2:$T$3000,9,FALSE))=TRUE,"",VLOOKUP(CONCATENATE($B125,"-",$C125),IN_1C!$B$2:$T$3000,9,FALSE))</f>
        <v>0</v>
      </c>
      <c r="L125" s="852">
        <f>IF(ISERROR(VLOOKUP(CONCATENATE($B125,"-",$C125),IN_1C!$B$2:$T$3000,10,FALSE))=TRUE,"",VLOOKUP(CONCATENATE($B125,"-",$C125),IN_1C!$B$2:$T$3000,10,FALSE))</f>
        <v>0</v>
      </c>
      <c r="M125" s="851">
        <f>IF(ISERROR(VLOOKUP(CONCATENATE($B125,"-",$C125),IN_1C!$B$2:$T$3000,11,FALSE))=TRUE,"",VLOOKUP(CONCATENATE($B125,"-",$C125),IN_1C!$B$2:$T$3000,11,FALSE))</f>
        <v>0</v>
      </c>
      <c r="N125" s="852">
        <f>IF(ISERROR(VLOOKUP(CONCATENATE($B125,"-",$C125),IN_1C!$B$2:$T$3000,12,FALSE))=TRUE,"",VLOOKUP(CONCATENATE($B125,"-",$C125),IN_1C!$B$2:$T$3000,12,FALSE))</f>
        <v>0</v>
      </c>
      <c r="O125" s="851">
        <f>IF(ISERROR(VLOOKUP(CONCATENATE($B125,"-",$C125),IN_1C!$B$2:$T$3000,13,FALSE))=TRUE,"",VLOOKUP(CONCATENATE($B125,"-",$C125),IN_1C!$B$2:$T$3000,13,FALSE))</f>
        <v>0</v>
      </c>
      <c r="P125" s="852">
        <f>IF(ISERROR(VLOOKUP(CONCATENATE($B125,"-",$C125),IN_1C!$B$2:$T$3000,14,FALSE))=TRUE,"",VLOOKUP(CONCATENATE($B125,"-",$C125),IN_1C!$B$2:$T$3000,14,FALSE))</f>
        <v>0</v>
      </c>
      <c r="Q125" s="778">
        <f t="shared" si="27"/>
        <v>0</v>
      </c>
      <c r="R125" s="779">
        <f t="shared" si="27"/>
        <v>0</v>
      </c>
    </row>
    <row r="126" spans="1:18">
      <c r="A126" s="659" t="s">
        <v>1270</v>
      </c>
      <c r="B126" s="664" t="s">
        <v>1271</v>
      </c>
      <c r="C126" s="735">
        <v>3</v>
      </c>
      <c r="D126" s="1571" t="str">
        <f t="shared" si="26"/>
        <v/>
      </c>
      <c r="E126" s="851">
        <f>IF(ISERROR(VLOOKUP(CONCATENATE($B126,"-",$C126),IN_1C!$B$2:$T$3000,3,FALSE))=TRUE,"",VLOOKUP(CONCATENATE($B126,"-",$C126),IN_1C!$B$2:$T$3000,3,FALSE))</f>
        <v>0</v>
      </c>
      <c r="F126" s="852">
        <f>IF(ISERROR(VLOOKUP(CONCATENATE($B126,"-",$C126),IN_1C!$B$2:$T$3000,4,FALSE))=TRUE,"",VLOOKUP(CONCATENATE($B126,"-",$C126),IN_1C!$B$2:$T$3000,4,FALSE))</f>
        <v>0</v>
      </c>
      <c r="G126" s="851">
        <f>IF(ISERROR(VLOOKUP(CONCATENATE($B126,"-",$C126),IN_1C!$B$2:$T$3000,5,FALSE))=TRUE,"",VLOOKUP(CONCATENATE($B126,"-",$C126),IN_1C!$B$2:$T$3000,5,FALSE))</f>
        <v>0</v>
      </c>
      <c r="H126" s="852">
        <f>IF(ISERROR(VLOOKUP(CONCATENATE($B126,"-",$C126),IN_1C!$B$2:$T$3000,6,FALSE))=TRUE,"",VLOOKUP(CONCATENATE($B126,"-",$C126),IN_1C!$B$2:$T$3000,6,FALSE))</f>
        <v>0</v>
      </c>
      <c r="I126" s="851">
        <f>IF(ISERROR(VLOOKUP(CONCATENATE($B126,"-",$C126),IN_1C!$B$2:$T$3000,7,FALSE))=TRUE,"",VLOOKUP(CONCATENATE($B126,"-",$C126),IN_1C!$B$2:$T$3000,7,FALSE))</f>
        <v>0</v>
      </c>
      <c r="J126" s="852">
        <f>IF(ISERROR(VLOOKUP(CONCATENATE($B126,"-",$C126),IN_1C!$B$2:$T$3000,8,FALSE))=TRUE,"",VLOOKUP(CONCATENATE($B126,"-",$C126),IN_1C!$B$2:$T$3000,8,FALSE))</f>
        <v>0</v>
      </c>
      <c r="K126" s="851">
        <f>IF(ISERROR(VLOOKUP(CONCATENATE($B126,"-",$C126),IN_1C!$B$2:$T$3000,9,FALSE))=TRUE,"",VLOOKUP(CONCATENATE($B126,"-",$C126),IN_1C!$B$2:$T$3000,9,FALSE))</f>
        <v>0</v>
      </c>
      <c r="L126" s="852">
        <f>IF(ISERROR(VLOOKUP(CONCATENATE($B126,"-",$C126),IN_1C!$B$2:$T$3000,10,FALSE))=TRUE,"",VLOOKUP(CONCATENATE($B126,"-",$C126),IN_1C!$B$2:$T$3000,10,FALSE))</f>
        <v>0</v>
      </c>
      <c r="M126" s="851">
        <f>IF(ISERROR(VLOOKUP(CONCATENATE($B126,"-",$C126),IN_1C!$B$2:$T$3000,11,FALSE))=TRUE,"",VLOOKUP(CONCATENATE($B126,"-",$C126),IN_1C!$B$2:$T$3000,11,FALSE))</f>
        <v>0</v>
      </c>
      <c r="N126" s="852">
        <f>IF(ISERROR(VLOOKUP(CONCATENATE($B126,"-",$C126),IN_1C!$B$2:$T$3000,12,FALSE))=TRUE,"",VLOOKUP(CONCATENATE($B126,"-",$C126),IN_1C!$B$2:$T$3000,12,FALSE))</f>
        <v>0</v>
      </c>
      <c r="O126" s="851">
        <f>IF(ISERROR(VLOOKUP(CONCATENATE($B126,"-",$C126),IN_1C!$B$2:$T$3000,13,FALSE))=TRUE,"",VLOOKUP(CONCATENATE($B126,"-",$C126),IN_1C!$B$2:$T$3000,13,FALSE))</f>
        <v>0</v>
      </c>
      <c r="P126" s="852">
        <f>IF(ISERROR(VLOOKUP(CONCATENATE($B126,"-",$C126),IN_1C!$B$2:$T$3000,14,FALSE))=TRUE,"",VLOOKUP(CONCATENATE($B126,"-",$C126),IN_1C!$B$2:$T$3000,14,FALSE))</f>
        <v>0</v>
      </c>
      <c r="Q126" s="778">
        <f t="shared" si="27"/>
        <v>0</v>
      </c>
      <c r="R126" s="779">
        <f t="shared" si="27"/>
        <v>0</v>
      </c>
    </row>
    <row r="127" spans="1:18">
      <c r="A127" s="659" t="s">
        <v>1272</v>
      </c>
      <c r="B127" s="664" t="s">
        <v>1273</v>
      </c>
      <c r="C127" s="735">
        <v>3</v>
      </c>
      <c r="D127" s="1571" t="str">
        <f t="shared" si="26"/>
        <v/>
      </c>
      <c r="E127" s="851">
        <f>IF(ISERROR(VLOOKUP(CONCATENATE($B127,"-",$C127),IN_1C!$B$2:$T$3000,3,FALSE))=TRUE,"",VLOOKUP(CONCATENATE($B127,"-",$C127),IN_1C!$B$2:$T$3000,3,FALSE))</f>
        <v>0</v>
      </c>
      <c r="F127" s="852">
        <f>IF(ISERROR(VLOOKUP(CONCATENATE($B127,"-",$C127),IN_1C!$B$2:$T$3000,4,FALSE))=TRUE,"",VLOOKUP(CONCATENATE($B127,"-",$C127),IN_1C!$B$2:$T$3000,4,FALSE))</f>
        <v>0</v>
      </c>
      <c r="G127" s="851">
        <f>IF(ISERROR(VLOOKUP(CONCATENATE($B127,"-",$C127),IN_1C!$B$2:$T$3000,5,FALSE))=TRUE,"",VLOOKUP(CONCATENATE($B127,"-",$C127),IN_1C!$B$2:$T$3000,5,FALSE))</f>
        <v>0</v>
      </c>
      <c r="H127" s="852">
        <f>IF(ISERROR(VLOOKUP(CONCATENATE($B127,"-",$C127),IN_1C!$B$2:$T$3000,6,FALSE))=TRUE,"",VLOOKUP(CONCATENATE($B127,"-",$C127),IN_1C!$B$2:$T$3000,6,FALSE))</f>
        <v>0</v>
      </c>
      <c r="I127" s="851">
        <f>IF(ISERROR(VLOOKUP(CONCATENATE($B127,"-",$C127),IN_1C!$B$2:$T$3000,7,FALSE))=TRUE,"",VLOOKUP(CONCATENATE($B127,"-",$C127),IN_1C!$B$2:$T$3000,7,FALSE))</f>
        <v>0</v>
      </c>
      <c r="J127" s="852">
        <f>IF(ISERROR(VLOOKUP(CONCATENATE($B127,"-",$C127),IN_1C!$B$2:$T$3000,8,FALSE))=TRUE,"",VLOOKUP(CONCATENATE($B127,"-",$C127),IN_1C!$B$2:$T$3000,8,FALSE))</f>
        <v>0</v>
      </c>
      <c r="K127" s="851">
        <f>IF(ISERROR(VLOOKUP(CONCATENATE($B127,"-",$C127),IN_1C!$B$2:$T$3000,9,FALSE))=TRUE,"",VLOOKUP(CONCATENATE($B127,"-",$C127),IN_1C!$B$2:$T$3000,9,FALSE))</f>
        <v>0</v>
      </c>
      <c r="L127" s="852">
        <f>IF(ISERROR(VLOOKUP(CONCATENATE($B127,"-",$C127),IN_1C!$B$2:$T$3000,10,FALSE))=TRUE,"",VLOOKUP(CONCATENATE($B127,"-",$C127),IN_1C!$B$2:$T$3000,10,FALSE))</f>
        <v>0</v>
      </c>
      <c r="M127" s="851">
        <f>IF(ISERROR(VLOOKUP(CONCATENATE($B127,"-",$C127),IN_1C!$B$2:$T$3000,11,FALSE))=TRUE,"",VLOOKUP(CONCATENATE($B127,"-",$C127),IN_1C!$B$2:$T$3000,11,FALSE))</f>
        <v>0</v>
      </c>
      <c r="N127" s="852">
        <f>IF(ISERROR(VLOOKUP(CONCATENATE($B127,"-",$C127),IN_1C!$B$2:$T$3000,12,FALSE))=TRUE,"",VLOOKUP(CONCATENATE($B127,"-",$C127),IN_1C!$B$2:$T$3000,12,FALSE))</f>
        <v>0</v>
      </c>
      <c r="O127" s="851">
        <f>IF(ISERROR(VLOOKUP(CONCATENATE($B127,"-",$C127),IN_1C!$B$2:$T$3000,13,FALSE))=TRUE,"",VLOOKUP(CONCATENATE($B127,"-",$C127),IN_1C!$B$2:$T$3000,13,FALSE))</f>
        <v>0</v>
      </c>
      <c r="P127" s="852">
        <f>IF(ISERROR(VLOOKUP(CONCATENATE($B127,"-",$C127),IN_1C!$B$2:$T$3000,14,FALSE))=TRUE,"",VLOOKUP(CONCATENATE($B127,"-",$C127),IN_1C!$B$2:$T$3000,14,FALSE))</f>
        <v>0</v>
      </c>
      <c r="Q127" s="778">
        <f t="shared" si="27"/>
        <v>0</v>
      </c>
      <c r="R127" s="779">
        <f t="shared" si="27"/>
        <v>0</v>
      </c>
    </row>
    <row r="128" spans="1:18">
      <c r="A128" s="659" t="s">
        <v>1274</v>
      </c>
      <c r="B128" s="664" t="s">
        <v>1275</v>
      </c>
      <c r="C128" s="735">
        <v>3</v>
      </c>
      <c r="D128" s="1571" t="str">
        <f t="shared" si="26"/>
        <v/>
      </c>
      <c r="E128" s="851">
        <f>IF(ISERROR(VLOOKUP(CONCATENATE($B128,"-",$C128),IN_1C!$B$2:$T$3000,3,FALSE))=TRUE,"",VLOOKUP(CONCATENATE($B128,"-",$C128),IN_1C!$B$2:$T$3000,3,FALSE))</f>
        <v>0</v>
      </c>
      <c r="F128" s="852">
        <f>IF(ISERROR(VLOOKUP(CONCATENATE($B128,"-",$C128),IN_1C!$B$2:$T$3000,4,FALSE))=TRUE,"",VLOOKUP(CONCATENATE($B128,"-",$C128),IN_1C!$B$2:$T$3000,4,FALSE))</f>
        <v>0</v>
      </c>
      <c r="G128" s="851">
        <f>IF(ISERROR(VLOOKUP(CONCATENATE($B128,"-",$C128),IN_1C!$B$2:$T$3000,5,FALSE))=TRUE,"",VLOOKUP(CONCATENATE($B128,"-",$C128),IN_1C!$B$2:$T$3000,5,FALSE))</f>
        <v>0</v>
      </c>
      <c r="H128" s="852">
        <f>IF(ISERROR(VLOOKUP(CONCATENATE($B128,"-",$C128),IN_1C!$B$2:$T$3000,6,FALSE))=TRUE,"",VLOOKUP(CONCATENATE($B128,"-",$C128),IN_1C!$B$2:$T$3000,6,FALSE))</f>
        <v>0</v>
      </c>
      <c r="I128" s="851">
        <f>IF(ISERROR(VLOOKUP(CONCATENATE($B128,"-",$C128),IN_1C!$B$2:$T$3000,7,FALSE))=TRUE,"",VLOOKUP(CONCATENATE($B128,"-",$C128),IN_1C!$B$2:$T$3000,7,FALSE))</f>
        <v>0</v>
      </c>
      <c r="J128" s="852">
        <f>IF(ISERROR(VLOOKUP(CONCATENATE($B128,"-",$C128),IN_1C!$B$2:$T$3000,8,FALSE))=TRUE,"",VLOOKUP(CONCATENATE($B128,"-",$C128),IN_1C!$B$2:$T$3000,8,FALSE))</f>
        <v>0</v>
      </c>
      <c r="K128" s="851">
        <f>IF(ISERROR(VLOOKUP(CONCATENATE($B128,"-",$C128),IN_1C!$B$2:$T$3000,9,FALSE))=TRUE,"",VLOOKUP(CONCATENATE($B128,"-",$C128),IN_1C!$B$2:$T$3000,9,FALSE))</f>
        <v>0</v>
      </c>
      <c r="L128" s="852">
        <f>IF(ISERROR(VLOOKUP(CONCATENATE($B128,"-",$C128),IN_1C!$B$2:$T$3000,10,FALSE))=TRUE,"",VLOOKUP(CONCATENATE($B128,"-",$C128),IN_1C!$B$2:$T$3000,10,FALSE))</f>
        <v>0</v>
      </c>
      <c r="M128" s="851">
        <f>IF(ISERROR(VLOOKUP(CONCATENATE($B128,"-",$C128),IN_1C!$B$2:$T$3000,11,FALSE))=TRUE,"",VLOOKUP(CONCATENATE($B128,"-",$C128),IN_1C!$B$2:$T$3000,11,FALSE))</f>
        <v>0</v>
      </c>
      <c r="N128" s="852">
        <f>IF(ISERROR(VLOOKUP(CONCATENATE($B128,"-",$C128),IN_1C!$B$2:$T$3000,12,FALSE))=TRUE,"",VLOOKUP(CONCATENATE($B128,"-",$C128),IN_1C!$B$2:$T$3000,12,FALSE))</f>
        <v>0</v>
      </c>
      <c r="O128" s="851">
        <f>IF(ISERROR(VLOOKUP(CONCATENATE($B128,"-",$C128),IN_1C!$B$2:$T$3000,13,FALSE))=TRUE,"",VLOOKUP(CONCATENATE($B128,"-",$C128),IN_1C!$B$2:$T$3000,13,FALSE))</f>
        <v>0</v>
      </c>
      <c r="P128" s="852">
        <f>IF(ISERROR(VLOOKUP(CONCATENATE($B128,"-",$C128),IN_1C!$B$2:$T$3000,14,FALSE))=TRUE,"",VLOOKUP(CONCATENATE($B128,"-",$C128),IN_1C!$B$2:$T$3000,14,FALSE))</f>
        <v>0</v>
      </c>
      <c r="Q128" s="778">
        <f t="shared" si="27"/>
        <v>0</v>
      </c>
      <c r="R128" s="779">
        <f t="shared" si="27"/>
        <v>0</v>
      </c>
    </row>
    <row r="129" spans="1:18">
      <c r="A129" s="659" t="s">
        <v>1276</v>
      </c>
      <c r="B129" s="664" t="s">
        <v>1277</v>
      </c>
      <c r="C129" s="735">
        <v>3</v>
      </c>
      <c r="D129" s="1571" t="str">
        <f t="shared" si="26"/>
        <v/>
      </c>
      <c r="E129" s="851">
        <f>IF(ISERROR(VLOOKUP(CONCATENATE($B129,"-",$C129),IN_1C!$B$2:$T$3000,3,FALSE))=TRUE,"",VLOOKUP(CONCATENATE($B129,"-",$C129),IN_1C!$B$2:$T$3000,3,FALSE))</f>
        <v>0</v>
      </c>
      <c r="F129" s="852">
        <f>IF(ISERROR(VLOOKUP(CONCATENATE($B129,"-",$C129),IN_1C!$B$2:$T$3000,4,FALSE))=TRUE,"",VLOOKUP(CONCATENATE($B129,"-",$C129),IN_1C!$B$2:$T$3000,4,FALSE))</f>
        <v>0</v>
      </c>
      <c r="G129" s="851">
        <f>IF(ISERROR(VLOOKUP(CONCATENATE($B129,"-",$C129),IN_1C!$B$2:$T$3000,5,FALSE))=TRUE,"",VLOOKUP(CONCATENATE($B129,"-",$C129),IN_1C!$B$2:$T$3000,5,FALSE))</f>
        <v>0</v>
      </c>
      <c r="H129" s="852">
        <f>IF(ISERROR(VLOOKUP(CONCATENATE($B129,"-",$C129),IN_1C!$B$2:$T$3000,6,FALSE))=TRUE,"",VLOOKUP(CONCATENATE($B129,"-",$C129),IN_1C!$B$2:$T$3000,6,FALSE))</f>
        <v>0</v>
      </c>
      <c r="I129" s="851">
        <f>IF(ISERROR(VLOOKUP(CONCATENATE($B129,"-",$C129),IN_1C!$B$2:$T$3000,7,FALSE))=TRUE,"",VLOOKUP(CONCATENATE($B129,"-",$C129),IN_1C!$B$2:$T$3000,7,FALSE))</f>
        <v>0</v>
      </c>
      <c r="J129" s="852">
        <f>IF(ISERROR(VLOOKUP(CONCATENATE($B129,"-",$C129),IN_1C!$B$2:$T$3000,8,FALSE))=TRUE,"",VLOOKUP(CONCATENATE($B129,"-",$C129),IN_1C!$B$2:$T$3000,8,FALSE))</f>
        <v>0</v>
      </c>
      <c r="K129" s="851">
        <f>IF(ISERROR(VLOOKUP(CONCATENATE($B129,"-",$C129),IN_1C!$B$2:$T$3000,9,FALSE))=TRUE,"",VLOOKUP(CONCATENATE($B129,"-",$C129),IN_1C!$B$2:$T$3000,9,FALSE))</f>
        <v>0</v>
      </c>
      <c r="L129" s="852">
        <f>IF(ISERROR(VLOOKUP(CONCATENATE($B129,"-",$C129),IN_1C!$B$2:$T$3000,10,FALSE))=TRUE,"",VLOOKUP(CONCATENATE($B129,"-",$C129),IN_1C!$B$2:$T$3000,10,FALSE))</f>
        <v>0</v>
      </c>
      <c r="M129" s="851">
        <f>IF(ISERROR(VLOOKUP(CONCATENATE($B129,"-",$C129),IN_1C!$B$2:$T$3000,11,FALSE))=TRUE,"",VLOOKUP(CONCATENATE($B129,"-",$C129),IN_1C!$B$2:$T$3000,11,FALSE))</f>
        <v>0</v>
      </c>
      <c r="N129" s="852">
        <f>IF(ISERROR(VLOOKUP(CONCATENATE($B129,"-",$C129),IN_1C!$B$2:$T$3000,12,FALSE))=TRUE,"",VLOOKUP(CONCATENATE($B129,"-",$C129),IN_1C!$B$2:$T$3000,12,FALSE))</f>
        <v>0</v>
      </c>
      <c r="O129" s="851">
        <f>IF(ISERROR(VLOOKUP(CONCATENATE($B129,"-",$C129),IN_1C!$B$2:$T$3000,13,FALSE))=TRUE,"",VLOOKUP(CONCATENATE($B129,"-",$C129),IN_1C!$B$2:$T$3000,13,FALSE))</f>
        <v>0</v>
      </c>
      <c r="P129" s="852">
        <f>IF(ISERROR(VLOOKUP(CONCATENATE($B129,"-",$C129),IN_1C!$B$2:$T$3000,14,FALSE))=TRUE,"",VLOOKUP(CONCATENATE($B129,"-",$C129),IN_1C!$B$2:$T$3000,14,FALSE))</f>
        <v>0</v>
      </c>
      <c r="Q129" s="778">
        <f t="shared" si="27"/>
        <v>0</v>
      </c>
      <c r="R129" s="779">
        <f t="shared" si="27"/>
        <v>0</v>
      </c>
    </row>
    <row r="130" spans="1:18">
      <c r="A130" s="659" t="s">
        <v>1278</v>
      </c>
      <c r="B130" s="664" t="s">
        <v>1279</v>
      </c>
      <c r="C130" s="735">
        <v>3</v>
      </c>
      <c r="D130" s="1571" t="str">
        <f t="shared" si="26"/>
        <v/>
      </c>
      <c r="E130" s="851">
        <f>IF(ISERROR(VLOOKUP(CONCATENATE($B130,"-",$C130),IN_1C!$B$2:$T$3000,3,FALSE))=TRUE,"",VLOOKUP(CONCATENATE($B130,"-",$C130),IN_1C!$B$2:$T$3000,3,FALSE))</f>
        <v>0</v>
      </c>
      <c r="F130" s="852">
        <f>IF(ISERROR(VLOOKUP(CONCATENATE($B130,"-",$C130),IN_1C!$B$2:$T$3000,4,FALSE))=TRUE,"",VLOOKUP(CONCATENATE($B130,"-",$C130),IN_1C!$B$2:$T$3000,4,FALSE))</f>
        <v>0</v>
      </c>
      <c r="G130" s="851">
        <f>IF(ISERROR(VLOOKUP(CONCATENATE($B130,"-",$C130),IN_1C!$B$2:$T$3000,5,FALSE))=TRUE,"",VLOOKUP(CONCATENATE($B130,"-",$C130),IN_1C!$B$2:$T$3000,5,FALSE))</f>
        <v>0</v>
      </c>
      <c r="H130" s="852">
        <f>IF(ISERROR(VLOOKUP(CONCATENATE($B130,"-",$C130),IN_1C!$B$2:$T$3000,6,FALSE))=TRUE,"",VLOOKUP(CONCATENATE($B130,"-",$C130),IN_1C!$B$2:$T$3000,6,FALSE))</f>
        <v>0</v>
      </c>
      <c r="I130" s="851">
        <f>IF(ISERROR(VLOOKUP(CONCATENATE($B130,"-",$C130),IN_1C!$B$2:$T$3000,7,FALSE))=TRUE,"",VLOOKUP(CONCATENATE($B130,"-",$C130),IN_1C!$B$2:$T$3000,7,FALSE))</f>
        <v>0</v>
      </c>
      <c r="J130" s="852">
        <f>IF(ISERROR(VLOOKUP(CONCATENATE($B130,"-",$C130),IN_1C!$B$2:$T$3000,8,FALSE))=TRUE,"",VLOOKUP(CONCATENATE($B130,"-",$C130),IN_1C!$B$2:$T$3000,8,FALSE))</f>
        <v>0</v>
      </c>
      <c r="K130" s="851">
        <f>IF(ISERROR(VLOOKUP(CONCATENATE($B130,"-",$C130),IN_1C!$B$2:$T$3000,9,FALSE))=TRUE,"",VLOOKUP(CONCATENATE($B130,"-",$C130),IN_1C!$B$2:$T$3000,9,FALSE))</f>
        <v>0</v>
      </c>
      <c r="L130" s="852">
        <f>IF(ISERROR(VLOOKUP(CONCATENATE($B130,"-",$C130),IN_1C!$B$2:$T$3000,10,FALSE))=TRUE,"",VLOOKUP(CONCATENATE($B130,"-",$C130),IN_1C!$B$2:$T$3000,10,FALSE))</f>
        <v>0</v>
      </c>
      <c r="M130" s="851">
        <f>IF(ISERROR(VLOOKUP(CONCATENATE($B130,"-",$C130),IN_1C!$B$2:$T$3000,11,FALSE))=TRUE,"",VLOOKUP(CONCATENATE($B130,"-",$C130),IN_1C!$B$2:$T$3000,11,FALSE))</f>
        <v>0</v>
      </c>
      <c r="N130" s="852">
        <f>IF(ISERROR(VLOOKUP(CONCATENATE($B130,"-",$C130),IN_1C!$B$2:$T$3000,12,FALSE))=TRUE,"",VLOOKUP(CONCATENATE($B130,"-",$C130),IN_1C!$B$2:$T$3000,12,FALSE))</f>
        <v>0</v>
      </c>
      <c r="O130" s="851">
        <f>IF(ISERROR(VLOOKUP(CONCATENATE($B130,"-",$C130),IN_1C!$B$2:$T$3000,13,FALSE))=TRUE,"",VLOOKUP(CONCATENATE($B130,"-",$C130),IN_1C!$B$2:$T$3000,13,FALSE))</f>
        <v>0</v>
      </c>
      <c r="P130" s="852">
        <f>IF(ISERROR(VLOOKUP(CONCATENATE($B130,"-",$C130),IN_1C!$B$2:$T$3000,14,FALSE))=TRUE,"",VLOOKUP(CONCATENATE($B130,"-",$C130),IN_1C!$B$2:$T$3000,14,FALSE))</f>
        <v>0</v>
      </c>
      <c r="Q130" s="778">
        <f t="shared" si="27"/>
        <v>0</v>
      </c>
      <c r="R130" s="779">
        <f t="shared" si="27"/>
        <v>0</v>
      </c>
    </row>
    <row r="131" spans="1:18">
      <c r="A131" s="659" t="s">
        <v>1280</v>
      </c>
      <c r="B131" s="664" t="s">
        <v>1281</v>
      </c>
      <c r="C131" s="735">
        <v>3</v>
      </c>
      <c r="D131" s="1571" t="str">
        <f t="shared" si="26"/>
        <v/>
      </c>
      <c r="E131" s="851">
        <f>IF(ISERROR(VLOOKUP(CONCATENATE($B131,"-",$C131),IN_1C!$B$2:$T$3000,3,FALSE))=TRUE,"",VLOOKUP(CONCATENATE($B131,"-",$C131),IN_1C!$B$2:$T$3000,3,FALSE))</f>
        <v>0</v>
      </c>
      <c r="F131" s="852">
        <f>IF(ISERROR(VLOOKUP(CONCATENATE($B131,"-",$C131),IN_1C!$B$2:$T$3000,4,FALSE))=TRUE,"",VLOOKUP(CONCATENATE($B131,"-",$C131),IN_1C!$B$2:$T$3000,4,FALSE))</f>
        <v>0</v>
      </c>
      <c r="G131" s="851">
        <f>IF(ISERROR(VLOOKUP(CONCATENATE($B131,"-",$C131),IN_1C!$B$2:$T$3000,5,FALSE))=TRUE,"",VLOOKUP(CONCATENATE($B131,"-",$C131),IN_1C!$B$2:$T$3000,5,FALSE))</f>
        <v>0</v>
      </c>
      <c r="H131" s="852">
        <f>IF(ISERROR(VLOOKUP(CONCATENATE($B131,"-",$C131),IN_1C!$B$2:$T$3000,6,FALSE))=TRUE,"",VLOOKUP(CONCATENATE($B131,"-",$C131),IN_1C!$B$2:$T$3000,6,FALSE))</f>
        <v>0</v>
      </c>
      <c r="I131" s="851">
        <f>IF(ISERROR(VLOOKUP(CONCATENATE($B131,"-",$C131),IN_1C!$B$2:$T$3000,7,FALSE))=TRUE,"",VLOOKUP(CONCATENATE($B131,"-",$C131),IN_1C!$B$2:$T$3000,7,FALSE))</f>
        <v>0</v>
      </c>
      <c r="J131" s="852">
        <f>IF(ISERROR(VLOOKUP(CONCATENATE($B131,"-",$C131),IN_1C!$B$2:$T$3000,8,FALSE))=TRUE,"",VLOOKUP(CONCATENATE($B131,"-",$C131),IN_1C!$B$2:$T$3000,8,FALSE))</f>
        <v>0</v>
      </c>
      <c r="K131" s="851">
        <f>IF(ISERROR(VLOOKUP(CONCATENATE($B131,"-",$C131),IN_1C!$B$2:$T$3000,9,FALSE))=TRUE,"",VLOOKUP(CONCATENATE($B131,"-",$C131),IN_1C!$B$2:$T$3000,9,FALSE))</f>
        <v>0</v>
      </c>
      <c r="L131" s="852">
        <f>IF(ISERROR(VLOOKUP(CONCATENATE($B131,"-",$C131),IN_1C!$B$2:$T$3000,10,FALSE))=TRUE,"",VLOOKUP(CONCATENATE($B131,"-",$C131),IN_1C!$B$2:$T$3000,10,FALSE))</f>
        <v>0</v>
      </c>
      <c r="M131" s="851">
        <f>IF(ISERROR(VLOOKUP(CONCATENATE($B131,"-",$C131),IN_1C!$B$2:$T$3000,11,FALSE))=TRUE,"",VLOOKUP(CONCATENATE($B131,"-",$C131),IN_1C!$B$2:$T$3000,11,FALSE))</f>
        <v>0</v>
      </c>
      <c r="N131" s="852">
        <f>IF(ISERROR(VLOOKUP(CONCATENATE($B131,"-",$C131),IN_1C!$B$2:$T$3000,12,FALSE))=TRUE,"",VLOOKUP(CONCATENATE($B131,"-",$C131),IN_1C!$B$2:$T$3000,12,FALSE))</f>
        <v>0</v>
      </c>
      <c r="O131" s="851">
        <f>IF(ISERROR(VLOOKUP(CONCATENATE($B131,"-",$C131),IN_1C!$B$2:$T$3000,13,FALSE))=TRUE,"",VLOOKUP(CONCATENATE($B131,"-",$C131),IN_1C!$B$2:$T$3000,13,FALSE))</f>
        <v>0</v>
      </c>
      <c r="P131" s="852">
        <f>IF(ISERROR(VLOOKUP(CONCATENATE($B131,"-",$C131),IN_1C!$B$2:$T$3000,14,FALSE))=TRUE,"",VLOOKUP(CONCATENATE($B131,"-",$C131),IN_1C!$B$2:$T$3000,14,FALSE))</f>
        <v>0</v>
      </c>
      <c r="Q131" s="778">
        <f t="shared" si="27"/>
        <v>0</v>
      </c>
      <c r="R131" s="779">
        <f t="shared" si="27"/>
        <v>0</v>
      </c>
    </row>
    <row r="132" spans="1:18">
      <c r="A132" s="659" t="s">
        <v>1282</v>
      </c>
      <c r="B132" s="664" t="s">
        <v>1283</v>
      </c>
      <c r="C132" s="735">
        <v>3</v>
      </c>
      <c r="D132" s="1571" t="str">
        <f t="shared" si="26"/>
        <v/>
      </c>
      <c r="E132" s="851">
        <f>IF(ISERROR(VLOOKUP(CONCATENATE($B132,"-",$C132),IN_1C!$B$2:$T$3000,3,FALSE))=TRUE,"",VLOOKUP(CONCATENATE($B132,"-",$C132),IN_1C!$B$2:$T$3000,3,FALSE))</f>
        <v>0</v>
      </c>
      <c r="F132" s="852">
        <f>IF(ISERROR(VLOOKUP(CONCATENATE($B132,"-",$C132),IN_1C!$B$2:$T$3000,4,FALSE))=TRUE,"",VLOOKUP(CONCATENATE($B132,"-",$C132),IN_1C!$B$2:$T$3000,4,FALSE))</f>
        <v>0</v>
      </c>
      <c r="G132" s="851">
        <f>IF(ISERROR(VLOOKUP(CONCATENATE($B132,"-",$C132),IN_1C!$B$2:$T$3000,5,FALSE))=TRUE,"",VLOOKUP(CONCATENATE($B132,"-",$C132),IN_1C!$B$2:$T$3000,5,FALSE))</f>
        <v>0</v>
      </c>
      <c r="H132" s="852">
        <f>IF(ISERROR(VLOOKUP(CONCATENATE($B132,"-",$C132),IN_1C!$B$2:$T$3000,6,FALSE))=TRUE,"",VLOOKUP(CONCATENATE($B132,"-",$C132),IN_1C!$B$2:$T$3000,6,FALSE))</f>
        <v>0</v>
      </c>
      <c r="I132" s="851">
        <f>IF(ISERROR(VLOOKUP(CONCATENATE($B132,"-",$C132),IN_1C!$B$2:$T$3000,7,FALSE))=TRUE,"",VLOOKUP(CONCATENATE($B132,"-",$C132),IN_1C!$B$2:$T$3000,7,FALSE))</f>
        <v>0</v>
      </c>
      <c r="J132" s="852">
        <f>IF(ISERROR(VLOOKUP(CONCATENATE($B132,"-",$C132),IN_1C!$B$2:$T$3000,8,FALSE))=TRUE,"",VLOOKUP(CONCATENATE($B132,"-",$C132),IN_1C!$B$2:$T$3000,8,FALSE))</f>
        <v>0</v>
      </c>
      <c r="K132" s="851">
        <f>IF(ISERROR(VLOOKUP(CONCATENATE($B132,"-",$C132),IN_1C!$B$2:$T$3000,9,FALSE))=TRUE,"",VLOOKUP(CONCATENATE($B132,"-",$C132),IN_1C!$B$2:$T$3000,9,FALSE))</f>
        <v>0</v>
      </c>
      <c r="L132" s="852">
        <f>IF(ISERROR(VLOOKUP(CONCATENATE($B132,"-",$C132),IN_1C!$B$2:$T$3000,10,FALSE))=TRUE,"",VLOOKUP(CONCATENATE($B132,"-",$C132),IN_1C!$B$2:$T$3000,10,FALSE))</f>
        <v>0</v>
      </c>
      <c r="M132" s="851">
        <f>IF(ISERROR(VLOOKUP(CONCATENATE($B132,"-",$C132),IN_1C!$B$2:$T$3000,11,FALSE))=TRUE,"",VLOOKUP(CONCATENATE($B132,"-",$C132),IN_1C!$B$2:$T$3000,11,FALSE))</f>
        <v>0</v>
      </c>
      <c r="N132" s="852">
        <f>IF(ISERROR(VLOOKUP(CONCATENATE($B132,"-",$C132),IN_1C!$B$2:$T$3000,12,FALSE))=TRUE,"",VLOOKUP(CONCATENATE($B132,"-",$C132),IN_1C!$B$2:$T$3000,12,FALSE))</f>
        <v>0</v>
      </c>
      <c r="O132" s="851">
        <f>IF(ISERROR(VLOOKUP(CONCATENATE($B132,"-",$C132),IN_1C!$B$2:$T$3000,13,FALSE))=TRUE,"",VLOOKUP(CONCATENATE($B132,"-",$C132),IN_1C!$B$2:$T$3000,13,FALSE))</f>
        <v>0</v>
      </c>
      <c r="P132" s="852">
        <f>IF(ISERROR(VLOOKUP(CONCATENATE($B132,"-",$C132),IN_1C!$B$2:$T$3000,14,FALSE))=TRUE,"",VLOOKUP(CONCATENATE($B132,"-",$C132),IN_1C!$B$2:$T$3000,14,FALSE))</f>
        <v>0</v>
      </c>
      <c r="Q132" s="778">
        <f t="shared" si="27"/>
        <v>0</v>
      </c>
      <c r="R132" s="779">
        <f t="shared" si="27"/>
        <v>0</v>
      </c>
    </row>
    <row r="133" spans="1:18">
      <c r="A133" s="659" t="s">
        <v>1284</v>
      </c>
      <c r="B133" s="664" t="s">
        <v>1285</v>
      </c>
      <c r="C133" s="735">
        <v>3</v>
      </c>
      <c r="D133" s="1571" t="str">
        <f t="shared" si="26"/>
        <v/>
      </c>
      <c r="E133" s="851">
        <f>IF(ISERROR(VLOOKUP(CONCATENATE($B133,"-",$C133),IN_1C!$B$2:$T$3000,3,FALSE))=TRUE,"",VLOOKUP(CONCATENATE($B133,"-",$C133),IN_1C!$B$2:$T$3000,3,FALSE))</f>
        <v>0</v>
      </c>
      <c r="F133" s="852">
        <f>IF(ISERROR(VLOOKUP(CONCATENATE($B133,"-",$C133),IN_1C!$B$2:$T$3000,4,FALSE))=TRUE,"",VLOOKUP(CONCATENATE($B133,"-",$C133),IN_1C!$B$2:$T$3000,4,FALSE))</f>
        <v>0</v>
      </c>
      <c r="G133" s="851">
        <f>IF(ISERROR(VLOOKUP(CONCATENATE($B133,"-",$C133),IN_1C!$B$2:$T$3000,5,FALSE))=TRUE,"",VLOOKUP(CONCATENATE($B133,"-",$C133),IN_1C!$B$2:$T$3000,5,FALSE))</f>
        <v>0</v>
      </c>
      <c r="H133" s="852">
        <f>IF(ISERROR(VLOOKUP(CONCATENATE($B133,"-",$C133),IN_1C!$B$2:$T$3000,6,FALSE))=TRUE,"",VLOOKUP(CONCATENATE($B133,"-",$C133),IN_1C!$B$2:$T$3000,6,FALSE))</f>
        <v>0</v>
      </c>
      <c r="I133" s="851">
        <f>IF(ISERROR(VLOOKUP(CONCATENATE($B133,"-",$C133),IN_1C!$B$2:$T$3000,7,FALSE))=TRUE,"",VLOOKUP(CONCATENATE($B133,"-",$C133),IN_1C!$B$2:$T$3000,7,FALSE))</f>
        <v>0</v>
      </c>
      <c r="J133" s="852">
        <f>IF(ISERROR(VLOOKUP(CONCATENATE($B133,"-",$C133),IN_1C!$B$2:$T$3000,8,FALSE))=TRUE,"",VLOOKUP(CONCATENATE($B133,"-",$C133),IN_1C!$B$2:$T$3000,8,FALSE))</f>
        <v>0</v>
      </c>
      <c r="K133" s="851">
        <f>IF(ISERROR(VLOOKUP(CONCATENATE($B133,"-",$C133),IN_1C!$B$2:$T$3000,9,FALSE))=TRUE,"",VLOOKUP(CONCATENATE($B133,"-",$C133),IN_1C!$B$2:$T$3000,9,FALSE))</f>
        <v>0</v>
      </c>
      <c r="L133" s="852">
        <f>IF(ISERROR(VLOOKUP(CONCATENATE($B133,"-",$C133),IN_1C!$B$2:$T$3000,10,FALSE))=TRUE,"",VLOOKUP(CONCATENATE($B133,"-",$C133),IN_1C!$B$2:$T$3000,10,FALSE))</f>
        <v>0</v>
      </c>
      <c r="M133" s="851">
        <f>IF(ISERROR(VLOOKUP(CONCATENATE($B133,"-",$C133),IN_1C!$B$2:$T$3000,11,FALSE))=TRUE,"",VLOOKUP(CONCATENATE($B133,"-",$C133),IN_1C!$B$2:$T$3000,11,FALSE))</f>
        <v>0</v>
      </c>
      <c r="N133" s="852">
        <f>IF(ISERROR(VLOOKUP(CONCATENATE($B133,"-",$C133),IN_1C!$B$2:$T$3000,12,FALSE))=TRUE,"",VLOOKUP(CONCATENATE($B133,"-",$C133),IN_1C!$B$2:$T$3000,12,FALSE))</f>
        <v>0</v>
      </c>
      <c r="O133" s="851">
        <f>IF(ISERROR(VLOOKUP(CONCATENATE($B133,"-",$C133),IN_1C!$B$2:$T$3000,13,FALSE))=TRUE,"",VLOOKUP(CONCATENATE($B133,"-",$C133),IN_1C!$B$2:$T$3000,13,FALSE))</f>
        <v>0</v>
      </c>
      <c r="P133" s="852">
        <f>IF(ISERROR(VLOOKUP(CONCATENATE($B133,"-",$C133),IN_1C!$B$2:$T$3000,14,FALSE))=TRUE,"",VLOOKUP(CONCATENATE($B133,"-",$C133),IN_1C!$B$2:$T$3000,14,FALSE))</f>
        <v>0</v>
      </c>
      <c r="Q133" s="778">
        <f t="shared" si="27"/>
        <v>0</v>
      </c>
      <c r="R133" s="779">
        <f t="shared" si="27"/>
        <v>0</v>
      </c>
    </row>
    <row r="134" spans="1:18" ht="15.75" thickBot="1">
      <c r="A134" s="678" t="s">
        <v>1286</v>
      </c>
      <c r="B134" s="680" t="s">
        <v>1287</v>
      </c>
      <c r="C134" s="735">
        <v>3</v>
      </c>
      <c r="D134" s="1571" t="str">
        <f t="shared" si="26"/>
        <v/>
      </c>
      <c r="E134" s="854">
        <f>IF(ISERROR(VLOOKUP(CONCATENATE($B134,"-",$C134),IN_1C!$B$2:$T$3000,3,FALSE))=TRUE,"",VLOOKUP(CONCATENATE($B134,"-",$C134),IN_1C!$B$2:$T$3000,3,FALSE))</f>
        <v>0</v>
      </c>
      <c r="F134" s="855">
        <f>IF(ISERROR(VLOOKUP(CONCATENATE($B134,"-",$C134),IN_1C!$B$2:$T$3000,4,FALSE))=TRUE,"",VLOOKUP(CONCATENATE($B134,"-",$C134),IN_1C!$B$2:$T$3000,4,FALSE))</f>
        <v>0</v>
      </c>
      <c r="G134" s="854">
        <f>IF(ISERROR(VLOOKUP(CONCATENATE($B134,"-",$C134),IN_1C!$B$2:$T$3000,5,FALSE))=TRUE,"",VLOOKUP(CONCATENATE($B134,"-",$C134),IN_1C!$B$2:$T$3000,5,FALSE))</f>
        <v>0</v>
      </c>
      <c r="H134" s="855">
        <f>IF(ISERROR(VLOOKUP(CONCATENATE($B134,"-",$C134),IN_1C!$B$2:$T$3000,6,FALSE))=TRUE,"",VLOOKUP(CONCATENATE($B134,"-",$C134),IN_1C!$B$2:$T$3000,6,FALSE))</f>
        <v>0</v>
      </c>
      <c r="I134" s="854">
        <f>IF(ISERROR(VLOOKUP(CONCATENATE($B134,"-",$C134),IN_1C!$B$2:$T$3000,7,FALSE))=TRUE,"",VLOOKUP(CONCATENATE($B134,"-",$C134),IN_1C!$B$2:$T$3000,7,FALSE))</f>
        <v>0</v>
      </c>
      <c r="J134" s="855">
        <f>IF(ISERROR(VLOOKUP(CONCATENATE($B134,"-",$C134),IN_1C!$B$2:$T$3000,8,FALSE))=TRUE,"",VLOOKUP(CONCATENATE($B134,"-",$C134),IN_1C!$B$2:$T$3000,8,FALSE))</f>
        <v>0</v>
      </c>
      <c r="K134" s="854">
        <f>IF(ISERROR(VLOOKUP(CONCATENATE($B134,"-",$C134),IN_1C!$B$2:$T$3000,9,FALSE))=TRUE,"",VLOOKUP(CONCATENATE($B134,"-",$C134),IN_1C!$B$2:$T$3000,9,FALSE))</f>
        <v>0</v>
      </c>
      <c r="L134" s="855">
        <f>IF(ISERROR(VLOOKUP(CONCATENATE($B134,"-",$C134),IN_1C!$B$2:$T$3000,10,FALSE))=TRUE,"",VLOOKUP(CONCATENATE($B134,"-",$C134),IN_1C!$B$2:$T$3000,10,FALSE))</f>
        <v>0</v>
      </c>
      <c r="M134" s="854">
        <f>IF(ISERROR(VLOOKUP(CONCATENATE($B134,"-",$C134),IN_1C!$B$2:$T$3000,11,FALSE))=TRUE,"",VLOOKUP(CONCATENATE($B134,"-",$C134),IN_1C!$B$2:$T$3000,11,FALSE))</f>
        <v>0</v>
      </c>
      <c r="N134" s="855">
        <f>IF(ISERROR(VLOOKUP(CONCATENATE($B134,"-",$C134),IN_1C!$B$2:$T$3000,12,FALSE))=TRUE,"",VLOOKUP(CONCATENATE($B134,"-",$C134),IN_1C!$B$2:$T$3000,12,FALSE))</f>
        <v>0</v>
      </c>
      <c r="O134" s="854">
        <f>IF(ISERROR(VLOOKUP(CONCATENATE($B134,"-",$C134),IN_1C!$B$2:$T$3000,13,FALSE))=TRUE,"",VLOOKUP(CONCATENATE($B134,"-",$C134),IN_1C!$B$2:$T$3000,13,FALSE))</f>
        <v>0</v>
      </c>
      <c r="P134" s="855">
        <f>IF(ISERROR(VLOOKUP(CONCATENATE($B134,"-",$C134),IN_1C!$B$2:$T$3000,14,FALSE))=TRUE,"",VLOOKUP(CONCATENATE($B134,"-",$C134),IN_1C!$B$2:$T$3000,14,FALSE))</f>
        <v>0</v>
      </c>
      <c r="Q134" s="781">
        <f t="shared" si="27"/>
        <v>0</v>
      </c>
      <c r="R134" s="782">
        <f t="shared" si="27"/>
        <v>0</v>
      </c>
    </row>
    <row r="135" spans="1:18" ht="15.75" thickBot="1">
      <c r="A135" s="681" t="s">
        <v>1288</v>
      </c>
      <c r="B135" s="788"/>
      <c r="C135" s="737"/>
      <c r="D135" s="1571"/>
      <c r="E135" s="859" t="str">
        <f>IF(ISERROR(VLOOKUP(CONCATENATE($B135,"-",$C135),IN_1C!$B$2:$T$3000,3,FALSE))=TRUE,"",VLOOKUP(CONCATENATE($B135,"-",$C135),IN_1C!$B$2:$T$3000,3,FALSE))</f>
        <v/>
      </c>
      <c r="F135" s="860"/>
      <c r="G135" s="860"/>
      <c r="H135" s="860"/>
      <c r="I135" s="860"/>
      <c r="J135" s="860"/>
      <c r="K135" s="860"/>
      <c r="L135" s="860"/>
      <c r="M135" s="860"/>
      <c r="N135" s="860"/>
      <c r="O135" s="860"/>
      <c r="P135" s="860"/>
      <c r="Q135" s="789"/>
      <c r="R135" s="790"/>
    </row>
    <row r="136" spans="1:18">
      <c r="A136" s="653" t="s">
        <v>1289</v>
      </c>
      <c r="B136" s="654" t="s">
        <v>1290</v>
      </c>
      <c r="C136" s="735">
        <v>3</v>
      </c>
      <c r="D136" s="1571" t="str">
        <f t="shared" ref="D136:D141" si="28">CONCATENATE(D$103)</f>
        <v/>
      </c>
      <c r="E136" s="848">
        <f>IF(ISERROR(VLOOKUP(CONCATENATE($B136,"-",$C136),IN_1C!$B$2:$T$3000,3,FALSE))=TRUE,"",VLOOKUP(CONCATENATE($B136,"-",$C136),IN_1C!$B$2:$T$3000,3,FALSE))</f>
        <v>0</v>
      </c>
      <c r="F136" s="849">
        <f>IF(ISERROR(VLOOKUP(CONCATENATE($B136,"-",$C136),IN_1C!$B$2:$T$3000,4,FALSE))=TRUE,"",VLOOKUP(CONCATENATE($B136,"-",$C136),IN_1C!$B$2:$T$3000,4,FALSE))</f>
        <v>0</v>
      </c>
      <c r="G136" s="848">
        <f>IF(ISERROR(VLOOKUP(CONCATENATE($B136,"-",$C136),IN_1C!$B$2:$T$3000,5,FALSE))=TRUE,"",VLOOKUP(CONCATENATE($B136,"-",$C136),IN_1C!$B$2:$T$3000,5,FALSE))</f>
        <v>0</v>
      </c>
      <c r="H136" s="849">
        <f>IF(ISERROR(VLOOKUP(CONCATENATE($B136,"-",$C136),IN_1C!$B$2:$T$3000,6,FALSE))=TRUE,"",VLOOKUP(CONCATENATE($B136,"-",$C136),IN_1C!$B$2:$T$3000,6,FALSE))</f>
        <v>0</v>
      </c>
      <c r="I136" s="848">
        <f>IF(ISERROR(VLOOKUP(CONCATENATE($B136,"-",$C136),IN_1C!$B$2:$T$3000,7,FALSE))=TRUE,"",VLOOKUP(CONCATENATE($B136,"-",$C136),IN_1C!$B$2:$T$3000,7,FALSE))</f>
        <v>0</v>
      </c>
      <c r="J136" s="849">
        <f>IF(ISERROR(VLOOKUP(CONCATENATE($B136,"-",$C136),IN_1C!$B$2:$T$3000,8,FALSE))=TRUE,"",VLOOKUP(CONCATENATE($B136,"-",$C136),IN_1C!$B$2:$T$3000,8,FALSE))</f>
        <v>0</v>
      </c>
      <c r="K136" s="848">
        <f>IF(ISERROR(VLOOKUP(CONCATENATE($B136,"-",$C136),IN_1C!$B$2:$T$3000,9,FALSE))=TRUE,"",VLOOKUP(CONCATENATE($B136,"-",$C136),IN_1C!$B$2:$T$3000,9,FALSE))</f>
        <v>0</v>
      </c>
      <c r="L136" s="849">
        <f>IF(ISERROR(VLOOKUP(CONCATENATE($B136,"-",$C136),IN_1C!$B$2:$T$3000,10,FALSE))=TRUE,"",VLOOKUP(CONCATENATE($B136,"-",$C136),IN_1C!$B$2:$T$3000,10,FALSE))</f>
        <v>0</v>
      </c>
      <c r="M136" s="848">
        <f>IF(ISERROR(VLOOKUP(CONCATENATE($B136,"-",$C136),IN_1C!$B$2:$T$3000,11,FALSE))=TRUE,"",VLOOKUP(CONCATENATE($B136,"-",$C136),IN_1C!$B$2:$T$3000,11,FALSE))</f>
        <v>0</v>
      </c>
      <c r="N136" s="849">
        <f>IF(ISERROR(VLOOKUP(CONCATENATE($B136,"-",$C136),IN_1C!$B$2:$T$3000,12,FALSE))=TRUE,"",VLOOKUP(CONCATENATE($B136,"-",$C136),IN_1C!$B$2:$T$3000,12,FALSE))</f>
        <v>0</v>
      </c>
      <c r="O136" s="848">
        <f>IF(ISERROR(VLOOKUP(CONCATENATE($B136,"-",$C136),IN_1C!$B$2:$T$3000,13,FALSE))=TRUE,"",VLOOKUP(CONCATENATE($B136,"-",$C136),IN_1C!$B$2:$T$3000,13,FALSE))</f>
        <v>0</v>
      </c>
      <c r="P136" s="849">
        <f>IF(ISERROR(VLOOKUP(CONCATENATE($B136,"-",$C136),IN_1C!$B$2:$T$3000,14,FALSE))=TRUE,"",VLOOKUP(CONCATENATE($B136,"-",$C136),IN_1C!$B$2:$T$3000,14,FALSE))</f>
        <v>0</v>
      </c>
      <c r="Q136" s="774">
        <f t="shared" ref="Q136:R141" si="29">E136+G136</f>
        <v>0</v>
      </c>
      <c r="R136" s="775">
        <f t="shared" si="29"/>
        <v>0</v>
      </c>
    </row>
    <row r="137" spans="1:18">
      <c r="A137" s="659" t="s">
        <v>1291</v>
      </c>
      <c r="B137" s="664" t="s">
        <v>1292</v>
      </c>
      <c r="C137" s="735">
        <v>3</v>
      </c>
      <c r="D137" s="1571" t="str">
        <f t="shared" si="28"/>
        <v/>
      </c>
      <c r="E137" s="851">
        <f>IF(ISERROR(VLOOKUP(CONCATENATE($B137,"-",$C137),IN_1C!$B$2:$T$3000,3,FALSE))=TRUE,"",VLOOKUP(CONCATENATE($B137,"-",$C137),IN_1C!$B$2:$T$3000,3,FALSE))</f>
        <v>0</v>
      </c>
      <c r="F137" s="852">
        <f>IF(ISERROR(VLOOKUP(CONCATENATE($B137,"-",$C137),IN_1C!$B$2:$T$3000,4,FALSE))=TRUE,"",VLOOKUP(CONCATENATE($B137,"-",$C137),IN_1C!$B$2:$T$3000,4,FALSE))</f>
        <v>0</v>
      </c>
      <c r="G137" s="851">
        <f>IF(ISERROR(VLOOKUP(CONCATENATE($B137,"-",$C137),IN_1C!$B$2:$T$3000,5,FALSE))=TRUE,"",VLOOKUP(CONCATENATE($B137,"-",$C137),IN_1C!$B$2:$T$3000,5,FALSE))</f>
        <v>0</v>
      </c>
      <c r="H137" s="852">
        <f>IF(ISERROR(VLOOKUP(CONCATENATE($B137,"-",$C137),IN_1C!$B$2:$T$3000,6,FALSE))=TRUE,"",VLOOKUP(CONCATENATE($B137,"-",$C137),IN_1C!$B$2:$T$3000,6,FALSE))</f>
        <v>0</v>
      </c>
      <c r="I137" s="851">
        <f>IF(ISERROR(VLOOKUP(CONCATENATE($B137,"-",$C137),IN_1C!$B$2:$T$3000,7,FALSE))=TRUE,"",VLOOKUP(CONCATENATE($B137,"-",$C137),IN_1C!$B$2:$T$3000,7,FALSE))</f>
        <v>0</v>
      </c>
      <c r="J137" s="852">
        <f>IF(ISERROR(VLOOKUP(CONCATENATE($B137,"-",$C137),IN_1C!$B$2:$T$3000,8,FALSE))=TRUE,"",VLOOKUP(CONCATENATE($B137,"-",$C137),IN_1C!$B$2:$T$3000,8,FALSE))</f>
        <v>0</v>
      </c>
      <c r="K137" s="851">
        <f>IF(ISERROR(VLOOKUP(CONCATENATE($B137,"-",$C137),IN_1C!$B$2:$T$3000,9,FALSE))=TRUE,"",VLOOKUP(CONCATENATE($B137,"-",$C137),IN_1C!$B$2:$T$3000,9,FALSE))</f>
        <v>0</v>
      </c>
      <c r="L137" s="852">
        <f>IF(ISERROR(VLOOKUP(CONCATENATE($B137,"-",$C137),IN_1C!$B$2:$T$3000,10,FALSE))=TRUE,"",VLOOKUP(CONCATENATE($B137,"-",$C137),IN_1C!$B$2:$T$3000,10,FALSE))</f>
        <v>0</v>
      </c>
      <c r="M137" s="851">
        <f>IF(ISERROR(VLOOKUP(CONCATENATE($B137,"-",$C137),IN_1C!$B$2:$T$3000,11,FALSE))=TRUE,"",VLOOKUP(CONCATENATE($B137,"-",$C137),IN_1C!$B$2:$T$3000,11,FALSE))</f>
        <v>0</v>
      </c>
      <c r="N137" s="852">
        <f>IF(ISERROR(VLOOKUP(CONCATENATE($B137,"-",$C137),IN_1C!$B$2:$T$3000,12,FALSE))=TRUE,"",VLOOKUP(CONCATENATE($B137,"-",$C137),IN_1C!$B$2:$T$3000,12,FALSE))</f>
        <v>0</v>
      </c>
      <c r="O137" s="851">
        <f>IF(ISERROR(VLOOKUP(CONCATENATE($B137,"-",$C137),IN_1C!$B$2:$T$3000,13,FALSE))=TRUE,"",VLOOKUP(CONCATENATE($B137,"-",$C137),IN_1C!$B$2:$T$3000,13,FALSE))</f>
        <v>0</v>
      </c>
      <c r="P137" s="852">
        <f>IF(ISERROR(VLOOKUP(CONCATENATE($B137,"-",$C137),IN_1C!$B$2:$T$3000,14,FALSE))=TRUE,"",VLOOKUP(CONCATENATE($B137,"-",$C137),IN_1C!$B$2:$T$3000,14,FALSE))</f>
        <v>0</v>
      </c>
      <c r="Q137" s="778">
        <f t="shared" si="29"/>
        <v>0</v>
      </c>
      <c r="R137" s="779">
        <f t="shared" si="29"/>
        <v>0</v>
      </c>
    </row>
    <row r="138" spans="1:18">
      <c r="A138" s="659" t="s">
        <v>1293</v>
      </c>
      <c r="B138" s="664" t="s">
        <v>1294</v>
      </c>
      <c r="C138" s="735">
        <v>3</v>
      </c>
      <c r="D138" s="1571" t="str">
        <f t="shared" si="28"/>
        <v/>
      </c>
      <c r="E138" s="851">
        <f>IF(ISERROR(VLOOKUP(CONCATENATE($B138,"-",$C138),IN_1C!$B$2:$T$3000,3,FALSE))=TRUE,"",VLOOKUP(CONCATENATE($B138,"-",$C138),IN_1C!$B$2:$T$3000,3,FALSE))</f>
        <v>0</v>
      </c>
      <c r="F138" s="852">
        <f>IF(ISERROR(VLOOKUP(CONCATENATE($B138,"-",$C138),IN_1C!$B$2:$T$3000,4,FALSE))=TRUE,"",VLOOKUP(CONCATENATE($B138,"-",$C138),IN_1C!$B$2:$T$3000,4,FALSE))</f>
        <v>0</v>
      </c>
      <c r="G138" s="851">
        <f>IF(ISERROR(VLOOKUP(CONCATENATE($B138,"-",$C138),IN_1C!$B$2:$T$3000,5,FALSE))=TRUE,"",VLOOKUP(CONCATENATE($B138,"-",$C138),IN_1C!$B$2:$T$3000,5,FALSE))</f>
        <v>0</v>
      </c>
      <c r="H138" s="852">
        <f>IF(ISERROR(VLOOKUP(CONCATENATE($B138,"-",$C138),IN_1C!$B$2:$T$3000,6,FALSE))=TRUE,"",VLOOKUP(CONCATENATE($B138,"-",$C138),IN_1C!$B$2:$T$3000,6,FALSE))</f>
        <v>0</v>
      </c>
      <c r="I138" s="851">
        <f>IF(ISERROR(VLOOKUP(CONCATENATE($B138,"-",$C138),IN_1C!$B$2:$T$3000,7,FALSE))=TRUE,"",VLOOKUP(CONCATENATE($B138,"-",$C138),IN_1C!$B$2:$T$3000,7,FALSE))</f>
        <v>0</v>
      </c>
      <c r="J138" s="852">
        <f>IF(ISERROR(VLOOKUP(CONCATENATE($B138,"-",$C138),IN_1C!$B$2:$T$3000,8,FALSE))=TRUE,"",VLOOKUP(CONCATENATE($B138,"-",$C138),IN_1C!$B$2:$T$3000,8,FALSE))</f>
        <v>0</v>
      </c>
      <c r="K138" s="851">
        <f>IF(ISERROR(VLOOKUP(CONCATENATE($B138,"-",$C138),IN_1C!$B$2:$T$3000,9,FALSE))=TRUE,"",VLOOKUP(CONCATENATE($B138,"-",$C138),IN_1C!$B$2:$T$3000,9,FALSE))</f>
        <v>0</v>
      </c>
      <c r="L138" s="852">
        <f>IF(ISERROR(VLOOKUP(CONCATENATE($B138,"-",$C138),IN_1C!$B$2:$T$3000,10,FALSE))=TRUE,"",VLOOKUP(CONCATENATE($B138,"-",$C138),IN_1C!$B$2:$T$3000,10,FALSE))</f>
        <v>0</v>
      </c>
      <c r="M138" s="851">
        <f>IF(ISERROR(VLOOKUP(CONCATENATE($B138,"-",$C138),IN_1C!$B$2:$T$3000,11,FALSE))=TRUE,"",VLOOKUP(CONCATENATE($B138,"-",$C138),IN_1C!$B$2:$T$3000,11,FALSE))</f>
        <v>0</v>
      </c>
      <c r="N138" s="852">
        <f>IF(ISERROR(VLOOKUP(CONCATENATE($B138,"-",$C138),IN_1C!$B$2:$T$3000,12,FALSE))=TRUE,"",VLOOKUP(CONCATENATE($B138,"-",$C138),IN_1C!$B$2:$T$3000,12,FALSE))</f>
        <v>0</v>
      </c>
      <c r="O138" s="851">
        <f>IF(ISERROR(VLOOKUP(CONCATENATE($B138,"-",$C138),IN_1C!$B$2:$T$3000,13,FALSE))=TRUE,"",VLOOKUP(CONCATENATE($B138,"-",$C138),IN_1C!$B$2:$T$3000,13,FALSE))</f>
        <v>0</v>
      </c>
      <c r="P138" s="852">
        <f>IF(ISERROR(VLOOKUP(CONCATENATE($B138,"-",$C138),IN_1C!$B$2:$T$3000,14,FALSE))=TRUE,"",VLOOKUP(CONCATENATE($B138,"-",$C138),IN_1C!$B$2:$T$3000,14,FALSE))</f>
        <v>0</v>
      </c>
      <c r="Q138" s="778">
        <f t="shared" si="29"/>
        <v>0</v>
      </c>
      <c r="R138" s="779">
        <f t="shared" si="29"/>
        <v>0</v>
      </c>
    </row>
    <row r="139" spans="1:18">
      <c r="A139" s="659" t="s">
        <v>1295</v>
      </c>
      <c r="B139" s="664" t="s">
        <v>1296</v>
      </c>
      <c r="C139" s="735">
        <v>3</v>
      </c>
      <c r="D139" s="1571" t="str">
        <f t="shared" si="28"/>
        <v/>
      </c>
      <c r="E139" s="851">
        <f>IF(ISERROR(VLOOKUP(CONCATENATE($B139,"-",$C139),IN_1C!$B$2:$T$3000,3,FALSE))=TRUE,"",VLOOKUP(CONCATENATE($B139,"-",$C139),IN_1C!$B$2:$T$3000,3,FALSE))</f>
        <v>0</v>
      </c>
      <c r="F139" s="852">
        <f>IF(ISERROR(VLOOKUP(CONCATENATE($B139,"-",$C139),IN_1C!$B$2:$T$3000,4,FALSE))=TRUE,"",VLOOKUP(CONCATENATE($B139,"-",$C139),IN_1C!$B$2:$T$3000,4,FALSE))</f>
        <v>0</v>
      </c>
      <c r="G139" s="851">
        <f>IF(ISERROR(VLOOKUP(CONCATENATE($B139,"-",$C139),IN_1C!$B$2:$T$3000,5,FALSE))=TRUE,"",VLOOKUP(CONCATENATE($B139,"-",$C139),IN_1C!$B$2:$T$3000,5,FALSE))</f>
        <v>0</v>
      </c>
      <c r="H139" s="852">
        <f>IF(ISERROR(VLOOKUP(CONCATENATE($B139,"-",$C139),IN_1C!$B$2:$T$3000,6,FALSE))=TRUE,"",VLOOKUP(CONCATENATE($B139,"-",$C139),IN_1C!$B$2:$T$3000,6,FALSE))</f>
        <v>0</v>
      </c>
      <c r="I139" s="851">
        <f>IF(ISERROR(VLOOKUP(CONCATENATE($B139,"-",$C139),IN_1C!$B$2:$T$3000,7,FALSE))=TRUE,"",VLOOKUP(CONCATENATE($B139,"-",$C139),IN_1C!$B$2:$T$3000,7,FALSE))</f>
        <v>0</v>
      </c>
      <c r="J139" s="852">
        <f>IF(ISERROR(VLOOKUP(CONCATENATE($B139,"-",$C139),IN_1C!$B$2:$T$3000,8,FALSE))=TRUE,"",VLOOKUP(CONCATENATE($B139,"-",$C139),IN_1C!$B$2:$T$3000,8,FALSE))</f>
        <v>0</v>
      </c>
      <c r="K139" s="851">
        <f>IF(ISERROR(VLOOKUP(CONCATENATE($B139,"-",$C139),IN_1C!$B$2:$T$3000,9,FALSE))=TRUE,"",VLOOKUP(CONCATENATE($B139,"-",$C139),IN_1C!$B$2:$T$3000,9,FALSE))</f>
        <v>0</v>
      </c>
      <c r="L139" s="852">
        <f>IF(ISERROR(VLOOKUP(CONCATENATE($B139,"-",$C139),IN_1C!$B$2:$T$3000,10,FALSE))=TRUE,"",VLOOKUP(CONCATENATE($B139,"-",$C139),IN_1C!$B$2:$T$3000,10,FALSE))</f>
        <v>0</v>
      </c>
      <c r="M139" s="851">
        <f>IF(ISERROR(VLOOKUP(CONCATENATE($B139,"-",$C139),IN_1C!$B$2:$T$3000,11,FALSE))=TRUE,"",VLOOKUP(CONCATENATE($B139,"-",$C139),IN_1C!$B$2:$T$3000,11,FALSE))</f>
        <v>0</v>
      </c>
      <c r="N139" s="852">
        <f>IF(ISERROR(VLOOKUP(CONCATENATE($B139,"-",$C139),IN_1C!$B$2:$T$3000,12,FALSE))=TRUE,"",VLOOKUP(CONCATENATE($B139,"-",$C139),IN_1C!$B$2:$T$3000,12,FALSE))</f>
        <v>0</v>
      </c>
      <c r="O139" s="851">
        <f>IF(ISERROR(VLOOKUP(CONCATENATE($B139,"-",$C139),IN_1C!$B$2:$T$3000,13,FALSE))=TRUE,"",VLOOKUP(CONCATENATE($B139,"-",$C139),IN_1C!$B$2:$T$3000,13,FALSE))</f>
        <v>0</v>
      </c>
      <c r="P139" s="852">
        <f>IF(ISERROR(VLOOKUP(CONCATENATE($B139,"-",$C139),IN_1C!$B$2:$T$3000,14,FALSE))=TRUE,"",VLOOKUP(CONCATENATE($B139,"-",$C139),IN_1C!$B$2:$T$3000,14,FALSE))</f>
        <v>0</v>
      </c>
      <c r="Q139" s="778">
        <f t="shared" si="29"/>
        <v>0</v>
      </c>
      <c r="R139" s="779">
        <f t="shared" si="29"/>
        <v>0</v>
      </c>
    </row>
    <row r="140" spans="1:18">
      <c r="A140" s="659" t="s">
        <v>1297</v>
      </c>
      <c r="B140" s="664" t="s">
        <v>1298</v>
      </c>
      <c r="C140" s="735">
        <v>3</v>
      </c>
      <c r="D140" s="1571" t="str">
        <f t="shared" si="28"/>
        <v/>
      </c>
      <c r="E140" s="851">
        <f>IF(ISERROR(VLOOKUP(CONCATENATE($B140,"-",$C140),IN_1C!$B$2:$T$3000,3,FALSE))=TRUE,"",VLOOKUP(CONCATENATE($B140,"-",$C140),IN_1C!$B$2:$T$3000,3,FALSE))</f>
        <v>0</v>
      </c>
      <c r="F140" s="852">
        <f>IF(ISERROR(VLOOKUP(CONCATENATE($B140,"-",$C140),IN_1C!$B$2:$T$3000,4,FALSE))=TRUE,"",VLOOKUP(CONCATENATE($B140,"-",$C140),IN_1C!$B$2:$T$3000,4,FALSE))</f>
        <v>0</v>
      </c>
      <c r="G140" s="851">
        <f>IF(ISERROR(VLOOKUP(CONCATENATE($B140,"-",$C140),IN_1C!$B$2:$T$3000,5,FALSE))=TRUE,"",VLOOKUP(CONCATENATE($B140,"-",$C140),IN_1C!$B$2:$T$3000,5,FALSE))</f>
        <v>0</v>
      </c>
      <c r="H140" s="852">
        <f>IF(ISERROR(VLOOKUP(CONCATENATE($B140,"-",$C140),IN_1C!$B$2:$T$3000,6,FALSE))=TRUE,"",VLOOKUP(CONCATENATE($B140,"-",$C140),IN_1C!$B$2:$T$3000,6,FALSE))</f>
        <v>0</v>
      </c>
      <c r="I140" s="851">
        <f>IF(ISERROR(VLOOKUP(CONCATENATE($B140,"-",$C140),IN_1C!$B$2:$T$3000,7,FALSE))=TRUE,"",VLOOKUP(CONCATENATE($B140,"-",$C140),IN_1C!$B$2:$T$3000,7,FALSE))</f>
        <v>0</v>
      </c>
      <c r="J140" s="852">
        <f>IF(ISERROR(VLOOKUP(CONCATENATE($B140,"-",$C140),IN_1C!$B$2:$T$3000,8,FALSE))=TRUE,"",VLOOKUP(CONCATENATE($B140,"-",$C140),IN_1C!$B$2:$T$3000,8,FALSE))</f>
        <v>0</v>
      </c>
      <c r="K140" s="851">
        <f>IF(ISERROR(VLOOKUP(CONCATENATE($B140,"-",$C140),IN_1C!$B$2:$T$3000,9,FALSE))=TRUE,"",VLOOKUP(CONCATENATE($B140,"-",$C140),IN_1C!$B$2:$T$3000,9,FALSE))</f>
        <v>0</v>
      </c>
      <c r="L140" s="852">
        <f>IF(ISERROR(VLOOKUP(CONCATENATE($B140,"-",$C140),IN_1C!$B$2:$T$3000,10,FALSE))=TRUE,"",VLOOKUP(CONCATENATE($B140,"-",$C140),IN_1C!$B$2:$T$3000,10,FALSE))</f>
        <v>0</v>
      </c>
      <c r="M140" s="851">
        <f>IF(ISERROR(VLOOKUP(CONCATENATE($B140,"-",$C140),IN_1C!$B$2:$T$3000,11,FALSE))=TRUE,"",VLOOKUP(CONCATENATE($B140,"-",$C140),IN_1C!$B$2:$T$3000,11,FALSE))</f>
        <v>0</v>
      </c>
      <c r="N140" s="852">
        <f>IF(ISERROR(VLOOKUP(CONCATENATE($B140,"-",$C140),IN_1C!$B$2:$T$3000,12,FALSE))=TRUE,"",VLOOKUP(CONCATENATE($B140,"-",$C140),IN_1C!$B$2:$T$3000,12,FALSE))</f>
        <v>0</v>
      </c>
      <c r="O140" s="851">
        <f>IF(ISERROR(VLOOKUP(CONCATENATE($B140,"-",$C140),IN_1C!$B$2:$T$3000,13,FALSE))=TRUE,"",VLOOKUP(CONCATENATE($B140,"-",$C140),IN_1C!$B$2:$T$3000,13,FALSE))</f>
        <v>0</v>
      </c>
      <c r="P140" s="852">
        <f>IF(ISERROR(VLOOKUP(CONCATENATE($B140,"-",$C140),IN_1C!$B$2:$T$3000,14,FALSE))=TRUE,"",VLOOKUP(CONCATENATE($B140,"-",$C140),IN_1C!$B$2:$T$3000,14,FALSE))</f>
        <v>0</v>
      </c>
      <c r="Q140" s="778">
        <f t="shared" si="29"/>
        <v>0</v>
      </c>
      <c r="R140" s="779">
        <f t="shared" si="29"/>
        <v>0</v>
      </c>
    </row>
    <row r="141" spans="1:18" ht="15.75" thickBot="1">
      <c r="A141" s="659" t="s">
        <v>1299</v>
      </c>
      <c r="B141" s="791" t="s">
        <v>1300</v>
      </c>
      <c r="C141" s="735">
        <v>3</v>
      </c>
      <c r="D141" s="1571" t="str">
        <f t="shared" si="28"/>
        <v/>
      </c>
      <c r="E141" s="854">
        <f>IF(ISERROR(VLOOKUP(CONCATENATE($B141,"-",$C141),IN_1C!$B$2:$T$3000,3,FALSE))=TRUE,"",VLOOKUP(CONCATENATE($B141,"-",$C141),IN_1C!$B$2:$T$3000,3,FALSE))</f>
        <v>0</v>
      </c>
      <c r="F141" s="855">
        <f>IF(ISERROR(VLOOKUP(CONCATENATE($B141,"-",$C141),IN_1C!$B$2:$T$3000,4,FALSE))=TRUE,"",VLOOKUP(CONCATENATE($B141,"-",$C141),IN_1C!$B$2:$T$3000,4,FALSE))</f>
        <v>0</v>
      </c>
      <c r="G141" s="854">
        <f>IF(ISERROR(VLOOKUP(CONCATENATE($B141,"-",$C141),IN_1C!$B$2:$T$3000,5,FALSE))=TRUE,"",VLOOKUP(CONCATENATE($B141,"-",$C141),IN_1C!$B$2:$T$3000,5,FALSE))</f>
        <v>0</v>
      </c>
      <c r="H141" s="855">
        <f>IF(ISERROR(VLOOKUP(CONCATENATE($B141,"-",$C141),IN_1C!$B$2:$T$3000,6,FALSE))=TRUE,"",VLOOKUP(CONCATENATE($B141,"-",$C141),IN_1C!$B$2:$T$3000,6,FALSE))</f>
        <v>0</v>
      </c>
      <c r="I141" s="854">
        <f>IF(ISERROR(VLOOKUP(CONCATENATE($B141,"-",$C141),IN_1C!$B$2:$T$3000,7,FALSE))=TRUE,"",VLOOKUP(CONCATENATE($B141,"-",$C141),IN_1C!$B$2:$T$3000,7,FALSE))</f>
        <v>0</v>
      </c>
      <c r="J141" s="855">
        <f>IF(ISERROR(VLOOKUP(CONCATENATE($B141,"-",$C141),IN_1C!$B$2:$T$3000,8,FALSE))=TRUE,"",VLOOKUP(CONCATENATE($B141,"-",$C141),IN_1C!$B$2:$T$3000,8,FALSE))</f>
        <v>0</v>
      </c>
      <c r="K141" s="854">
        <f>IF(ISERROR(VLOOKUP(CONCATENATE($B141,"-",$C141),IN_1C!$B$2:$T$3000,9,FALSE))=TRUE,"",VLOOKUP(CONCATENATE($B141,"-",$C141),IN_1C!$B$2:$T$3000,9,FALSE))</f>
        <v>0</v>
      </c>
      <c r="L141" s="855">
        <f>IF(ISERROR(VLOOKUP(CONCATENATE($B141,"-",$C141),IN_1C!$B$2:$T$3000,10,FALSE))=TRUE,"",VLOOKUP(CONCATENATE($B141,"-",$C141),IN_1C!$B$2:$T$3000,10,FALSE))</f>
        <v>0</v>
      </c>
      <c r="M141" s="854">
        <f>IF(ISERROR(VLOOKUP(CONCATENATE($B141,"-",$C141),IN_1C!$B$2:$T$3000,11,FALSE))=TRUE,"",VLOOKUP(CONCATENATE($B141,"-",$C141),IN_1C!$B$2:$T$3000,11,FALSE))</f>
        <v>0</v>
      </c>
      <c r="N141" s="855">
        <f>IF(ISERROR(VLOOKUP(CONCATENATE($B141,"-",$C141),IN_1C!$B$2:$T$3000,12,FALSE))=TRUE,"",VLOOKUP(CONCATENATE($B141,"-",$C141),IN_1C!$B$2:$T$3000,12,FALSE))</f>
        <v>0</v>
      </c>
      <c r="O141" s="854">
        <f>IF(ISERROR(VLOOKUP(CONCATENATE($B141,"-",$C141),IN_1C!$B$2:$T$3000,13,FALSE))=TRUE,"",VLOOKUP(CONCATENATE($B141,"-",$C141),IN_1C!$B$2:$T$3000,13,FALSE))</f>
        <v>0</v>
      </c>
      <c r="P141" s="855">
        <f>IF(ISERROR(VLOOKUP(CONCATENATE($B141,"-",$C141),IN_1C!$B$2:$T$3000,14,FALSE))=TRUE,"",VLOOKUP(CONCATENATE($B141,"-",$C141),IN_1C!$B$2:$T$3000,14,FALSE))</f>
        <v>0</v>
      </c>
      <c r="Q141" s="781">
        <f t="shared" si="29"/>
        <v>0</v>
      </c>
      <c r="R141" s="782">
        <f t="shared" si="29"/>
        <v>0</v>
      </c>
    </row>
    <row r="142" spans="1:18" ht="15.75" thickBot="1">
      <c r="A142" s="681" t="s">
        <v>1301</v>
      </c>
      <c r="B142" s="788"/>
      <c r="C142" s="737"/>
      <c r="D142" s="1571"/>
      <c r="E142" s="859" t="str">
        <f>IF(ISERROR(VLOOKUP(CONCATENATE($B142,"-",$C142),IN_1C!$B$2:$T$3000,3,FALSE))=TRUE,"",VLOOKUP(CONCATENATE($B142,"-",$C142),IN_1C!$B$2:$T$3000,3,FALSE))</f>
        <v/>
      </c>
      <c r="F142" s="860"/>
      <c r="G142" s="860"/>
      <c r="H142" s="860"/>
      <c r="I142" s="860"/>
      <c r="J142" s="860"/>
      <c r="K142" s="860"/>
      <c r="L142" s="860"/>
      <c r="M142" s="860"/>
      <c r="N142" s="860"/>
      <c r="O142" s="860"/>
      <c r="P142" s="860"/>
      <c r="Q142" s="789"/>
      <c r="R142" s="790"/>
    </row>
    <row r="143" spans="1:18" ht="15.75" thickBot="1">
      <c r="A143" s="653" t="s">
        <v>1302</v>
      </c>
      <c r="B143" s="792" t="s">
        <v>1303</v>
      </c>
      <c r="C143" s="735">
        <v>3</v>
      </c>
      <c r="D143" s="1571" t="str">
        <f>CONCATENATE(D$103)</f>
        <v/>
      </c>
      <c r="E143" s="848">
        <f>IF(ISERROR(VLOOKUP(CONCATENATE($B143,"-",$C143),IN_1C!$B$2:$T$3000,3,FALSE))=TRUE,"",VLOOKUP(CONCATENATE($B143,"-",$C143),IN_1C!$B$2:$T$3000,3,FALSE))</f>
        <v>0</v>
      </c>
      <c r="F143" s="849">
        <f>IF(ISERROR(VLOOKUP(CONCATENATE($B143,"-",$C143),IN_1C!$B$2:$T$3000,4,FALSE))=TRUE,"",VLOOKUP(CONCATENATE($B143,"-",$C143),IN_1C!$B$2:$T$3000,4,FALSE))</f>
        <v>0</v>
      </c>
      <c r="G143" s="848">
        <f>IF(ISERROR(VLOOKUP(CONCATENATE($B143,"-",$C143),IN_1C!$B$2:$T$3000,5,FALSE))=TRUE,"",VLOOKUP(CONCATENATE($B143,"-",$C143),IN_1C!$B$2:$T$3000,5,FALSE))</f>
        <v>0</v>
      </c>
      <c r="H143" s="849">
        <f>IF(ISERROR(VLOOKUP(CONCATENATE($B143,"-",$C143),IN_1C!$B$2:$T$3000,6,FALSE))=TRUE,"",VLOOKUP(CONCATENATE($B143,"-",$C143),IN_1C!$B$2:$T$3000,6,FALSE))</f>
        <v>0</v>
      </c>
      <c r="I143" s="848">
        <f>IF(ISERROR(VLOOKUP(CONCATENATE($B143,"-",$C143),IN_1C!$B$2:$T$3000,7,FALSE))=TRUE,"",VLOOKUP(CONCATENATE($B143,"-",$C143),IN_1C!$B$2:$T$3000,7,FALSE))</f>
        <v>0</v>
      </c>
      <c r="J143" s="849">
        <f>IF(ISERROR(VLOOKUP(CONCATENATE($B143,"-",$C143),IN_1C!$B$2:$T$3000,8,FALSE))=TRUE,"",VLOOKUP(CONCATENATE($B143,"-",$C143),IN_1C!$B$2:$T$3000,8,FALSE))</f>
        <v>0</v>
      </c>
      <c r="K143" s="848">
        <f>IF(ISERROR(VLOOKUP(CONCATENATE($B143,"-",$C143),IN_1C!$B$2:$T$3000,9,FALSE))=TRUE,"",VLOOKUP(CONCATENATE($B143,"-",$C143),IN_1C!$B$2:$T$3000,9,FALSE))</f>
        <v>0</v>
      </c>
      <c r="L143" s="849">
        <f>IF(ISERROR(VLOOKUP(CONCATENATE($B143,"-",$C143),IN_1C!$B$2:$T$3000,10,FALSE))=TRUE,"",VLOOKUP(CONCATENATE($B143,"-",$C143),IN_1C!$B$2:$T$3000,10,FALSE))</f>
        <v>0</v>
      </c>
      <c r="M143" s="848">
        <f>IF(ISERROR(VLOOKUP(CONCATENATE($B143,"-",$C143),IN_1C!$B$2:$T$3000,11,FALSE))=TRUE,"",VLOOKUP(CONCATENATE($B143,"-",$C143),IN_1C!$B$2:$T$3000,11,FALSE))</f>
        <v>0</v>
      </c>
      <c r="N143" s="849">
        <f>IF(ISERROR(VLOOKUP(CONCATENATE($B143,"-",$C143),IN_1C!$B$2:$T$3000,12,FALSE))=TRUE,"",VLOOKUP(CONCATENATE($B143,"-",$C143),IN_1C!$B$2:$T$3000,12,FALSE))</f>
        <v>0</v>
      </c>
      <c r="O143" s="848">
        <f>IF(ISERROR(VLOOKUP(CONCATENATE($B143,"-",$C143),IN_1C!$B$2:$T$3000,13,FALSE))=TRUE,"",VLOOKUP(CONCATENATE($B143,"-",$C143),IN_1C!$B$2:$T$3000,13,FALSE))</f>
        <v>0</v>
      </c>
      <c r="P143" s="849">
        <f>IF(ISERROR(VLOOKUP(CONCATENATE($B143,"-",$C143),IN_1C!$B$2:$T$3000,14,FALSE))=TRUE,"",VLOOKUP(CONCATENATE($B143,"-",$C143),IN_1C!$B$2:$T$3000,14,FALSE))</f>
        <v>0</v>
      </c>
      <c r="Q143" s="774">
        <f>E143+G143</f>
        <v>0</v>
      </c>
      <c r="R143" s="775">
        <f>F143+H143</f>
        <v>0</v>
      </c>
    </row>
    <row r="144" spans="1:18" ht="15.75" thickBot="1">
      <c r="A144" s="685" t="s">
        <v>555</v>
      </c>
      <c r="B144" s="685"/>
      <c r="C144" s="793"/>
      <c r="D144" s="1571" t="str">
        <f>CONCATENATE(D$103)</f>
        <v/>
      </c>
      <c r="E144" s="874">
        <f t="shared" ref="E144:R144" si="30">SUM(E103:E115,E117:E122,E124:E134,E136:E141,E143)</f>
        <v>0</v>
      </c>
      <c r="F144" s="875">
        <f t="shared" si="30"/>
        <v>0</v>
      </c>
      <c r="G144" s="874">
        <f t="shared" si="30"/>
        <v>0</v>
      </c>
      <c r="H144" s="876">
        <f t="shared" si="30"/>
        <v>0</v>
      </c>
      <c r="I144" s="874">
        <f t="shared" si="30"/>
        <v>0</v>
      </c>
      <c r="J144" s="875">
        <f t="shared" si="30"/>
        <v>0</v>
      </c>
      <c r="K144" s="874">
        <f t="shared" si="30"/>
        <v>0</v>
      </c>
      <c r="L144" s="876">
        <f t="shared" si="30"/>
        <v>0</v>
      </c>
      <c r="M144" s="874">
        <f t="shared" si="30"/>
        <v>0</v>
      </c>
      <c r="N144" s="876">
        <f t="shared" si="30"/>
        <v>0</v>
      </c>
      <c r="O144" s="874">
        <f t="shared" si="30"/>
        <v>0</v>
      </c>
      <c r="P144" s="876">
        <f t="shared" si="30"/>
        <v>0</v>
      </c>
      <c r="Q144" s="794">
        <f t="shared" si="30"/>
        <v>0</v>
      </c>
      <c r="R144" s="796">
        <f t="shared" si="30"/>
        <v>0</v>
      </c>
    </row>
    <row r="145" spans="1:18" ht="30" customHeight="1">
      <c r="A145" s="2521" t="s">
        <v>1304</v>
      </c>
      <c r="B145" s="2521"/>
      <c r="C145" s="2521"/>
      <c r="D145" s="2521"/>
      <c r="E145" s="2521"/>
      <c r="F145" s="2521"/>
      <c r="G145" s="2521"/>
      <c r="H145" s="2521"/>
      <c r="I145" s="2521"/>
      <c r="J145" s="2521"/>
      <c r="K145" s="2521"/>
      <c r="L145" s="2521"/>
      <c r="M145" s="2521"/>
      <c r="N145" s="2521"/>
      <c r="O145" s="2521"/>
      <c r="P145" s="2521"/>
      <c r="Q145" s="604"/>
      <c r="R145" s="604"/>
    </row>
    <row r="146" spans="1:18" ht="15.75" thickBot="1"/>
    <row r="147" spans="1:18" ht="15.75" thickBot="1">
      <c r="A147" s="691" t="s">
        <v>1223</v>
      </c>
      <c r="B147" s="797"/>
      <c r="C147" s="693"/>
      <c r="D147" s="1569"/>
      <c r="E147" s="694" t="s">
        <v>32</v>
      </c>
      <c r="F147" s="694" t="s">
        <v>32</v>
      </c>
      <c r="G147" s="694" t="s">
        <v>32</v>
      </c>
      <c r="H147" s="694" t="s">
        <v>32</v>
      </c>
      <c r="I147" s="694" t="s">
        <v>32</v>
      </c>
      <c r="J147" s="694" t="s">
        <v>32</v>
      </c>
      <c r="K147" s="694" t="s">
        <v>32</v>
      </c>
      <c r="L147" s="694" t="s">
        <v>32</v>
      </c>
      <c r="M147" s="798" t="s">
        <v>32</v>
      </c>
      <c r="N147" s="798" t="s">
        <v>32</v>
      </c>
      <c r="O147" s="695" t="s">
        <v>32</v>
      </c>
      <c r="P147" s="695" t="s">
        <v>32</v>
      </c>
      <c r="Q147" s="799" t="s">
        <v>32</v>
      </c>
      <c r="R147" s="800" t="s">
        <v>32</v>
      </c>
    </row>
    <row r="148" spans="1:18">
      <c r="A148" s="698" t="s">
        <v>1224</v>
      </c>
      <c r="B148" s="699" t="s">
        <v>1225</v>
      </c>
      <c r="C148" s="700">
        <v>4</v>
      </c>
      <c r="D148" s="1570"/>
      <c r="E148" s="861">
        <f>IF(ISERROR(VLOOKUP(CONCATENATE($B148,"-",$C148),IN_1C!$B$2:$T$3000,3,FALSE))=TRUE,"",VLOOKUP(CONCATENATE($B148,"-",$C148),IN_1C!$B$2:$T$3000,3,FALSE))</f>
        <v>0</v>
      </c>
      <c r="F148" s="862">
        <f>IF(ISERROR(VLOOKUP(CONCATENATE($B148,"-",$C148),IN_1C!$B$2:$T$3000,4,FALSE))=TRUE,"",VLOOKUP(CONCATENATE($B148,"-",$C148),IN_1C!$B$2:$T$3000,4,FALSE))</f>
        <v>0</v>
      </c>
      <c r="G148" s="861">
        <f>IF(ISERROR(VLOOKUP(CONCATENATE($B148,"-",$C148),IN_1C!$B$2:$T$3000,5,FALSE))=TRUE,"",VLOOKUP(CONCATENATE($B148,"-",$C148),IN_1C!$B$2:$T$3000,5,FALSE))</f>
        <v>0</v>
      </c>
      <c r="H148" s="862">
        <f>IF(ISERROR(VLOOKUP(CONCATENATE($B148,"-",$C148),IN_1C!$B$2:$T$3000,6,FALSE))=TRUE,"",VLOOKUP(CONCATENATE($B148,"-",$C148),IN_1C!$B$2:$T$3000,6,FALSE))</f>
        <v>0</v>
      </c>
      <c r="I148" s="861">
        <f>IF(ISERROR(VLOOKUP(CONCATENATE($B148,"-",$C148),IN_1C!$B$2:$T$3000,7,FALSE))=TRUE,"",VLOOKUP(CONCATENATE($B148,"-",$C148),IN_1C!$B$2:$T$3000,7,FALSE))</f>
        <v>0</v>
      </c>
      <c r="J148" s="862">
        <f>IF(ISERROR(VLOOKUP(CONCATENATE($B148,"-",$C148),IN_1C!$B$2:$T$3000,8,FALSE))=TRUE,"",VLOOKUP(CONCATENATE($B148,"-",$C148),IN_1C!$B$2:$T$3000,8,FALSE))</f>
        <v>0</v>
      </c>
      <c r="K148" s="861">
        <f>IF(ISERROR(VLOOKUP(CONCATENATE($B148,"-",$C148),IN_1C!$B$2:$T$3000,9,FALSE))=TRUE,"",VLOOKUP(CONCATENATE($B148,"-",$C148),IN_1C!$B$2:$T$3000,9,FALSE))</f>
        <v>0</v>
      </c>
      <c r="L148" s="862">
        <f>IF(ISERROR(VLOOKUP(CONCATENATE($B148,"-",$C148),IN_1C!$B$2:$T$3000,10,FALSE))=TRUE,"",VLOOKUP(CONCATENATE($B148,"-",$C148),IN_1C!$B$2:$T$3000,10,FALSE))</f>
        <v>0</v>
      </c>
      <c r="M148" s="861">
        <f>IF(ISERROR(VLOOKUP(CONCATENATE($B148,"-",$C148),IN_1C!$B$2:$T$3000,11,FALSE))=TRUE,"",VLOOKUP(CONCATENATE($B148,"-",$C148),IN_1C!$B$2:$T$3000,11,FALSE))</f>
        <v>0</v>
      </c>
      <c r="N148" s="862">
        <f>IF(ISERROR(VLOOKUP(CONCATENATE($B148,"-",$C148),IN_1C!$B$2:$T$3000,12,FALSE))=TRUE,"",VLOOKUP(CONCATENATE($B148,"-",$C148),IN_1C!$B$2:$T$3000,12,FALSE))</f>
        <v>0</v>
      </c>
      <c r="O148" s="863">
        <f>IF(ISERROR(VLOOKUP(CONCATENATE($B148,"-",$C148),IN_1C!$B$2:$T$3000,13,FALSE))=TRUE,"",VLOOKUP(CONCATENATE($B148,"-",$C148),IN_1C!$B$2:$T$3000,13,FALSE))</f>
        <v>0</v>
      </c>
      <c r="P148" s="863">
        <f>IF(ISERROR(VLOOKUP(CONCATENATE($B148,"-",$C148),IN_1C!$B$2:$T$3000,14,FALSE))=TRUE,"",VLOOKUP(CONCATENATE($B148,"-",$C148),IN_1C!$B$2:$T$3000,14,FALSE))</f>
        <v>0</v>
      </c>
      <c r="Q148" s="803">
        <f t="shared" ref="Q148:R160" si="31">E148+G148</f>
        <v>0</v>
      </c>
      <c r="R148" s="802">
        <f t="shared" si="31"/>
        <v>0</v>
      </c>
    </row>
    <row r="149" spans="1:18">
      <c r="A149" s="703" t="s">
        <v>1228</v>
      </c>
      <c r="B149" s="708" t="s">
        <v>1229</v>
      </c>
      <c r="C149" s="700">
        <v>4</v>
      </c>
      <c r="D149" s="1571" t="str">
        <f>CONCATENATE(D$148)</f>
        <v/>
      </c>
      <c r="E149" s="864">
        <f>IF(ISERROR(VLOOKUP(CONCATENATE($B149,"-",$C149),IN_1C!$B$2:$T$3000,3,FALSE))=TRUE,"",VLOOKUP(CONCATENATE($B149,"-",$C149),IN_1C!$B$2:$T$3000,3,FALSE))</f>
        <v>0</v>
      </c>
      <c r="F149" s="865">
        <f>IF(ISERROR(VLOOKUP(CONCATENATE($B149,"-",$C149),IN_1C!$B$2:$T$3000,4,FALSE))=TRUE,"",VLOOKUP(CONCATENATE($B149,"-",$C149),IN_1C!$B$2:$T$3000,4,FALSE))</f>
        <v>0</v>
      </c>
      <c r="G149" s="864">
        <f>IF(ISERROR(VLOOKUP(CONCATENATE($B149,"-",$C149),IN_1C!$B$2:$T$3000,5,FALSE))=TRUE,"",VLOOKUP(CONCATENATE($B149,"-",$C149),IN_1C!$B$2:$T$3000,5,FALSE))</f>
        <v>0</v>
      </c>
      <c r="H149" s="865">
        <f>IF(ISERROR(VLOOKUP(CONCATENATE($B149,"-",$C149),IN_1C!$B$2:$T$3000,6,FALSE))=TRUE,"",VLOOKUP(CONCATENATE($B149,"-",$C149),IN_1C!$B$2:$T$3000,6,FALSE))</f>
        <v>0</v>
      </c>
      <c r="I149" s="864">
        <f>IF(ISERROR(VLOOKUP(CONCATENATE($B149,"-",$C149),IN_1C!$B$2:$T$3000,7,FALSE))=TRUE,"",VLOOKUP(CONCATENATE($B149,"-",$C149),IN_1C!$B$2:$T$3000,7,FALSE))</f>
        <v>0</v>
      </c>
      <c r="J149" s="865">
        <f>IF(ISERROR(VLOOKUP(CONCATENATE($B149,"-",$C149),IN_1C!$B$2:$T$3000,8,FALSE))=TRUE,"",VLOOKUP(CONCATENATE($B149,"-",$C149),IN_1C!$B$2:$T$3000,8,FALSE))</f>
        <v>0</v>
      </c>
      <c r="K149" s="864">
        <f>IF(ISERROR(VLOOKUP(CONCATENATE($B149,"-",$C149),IN_1C!$B$2:$T$3000,9,FALSE))=TRUE,"",VLOOKUP(CONCATENATE($B149,"-",$C149),IN_1C!$B$2:$T$3000,9,FALSE))</f>
        <v>0</v>
      </c>
      <c r="L149" s="865">
        <f>IF(ISERROR(VLOOKUP(CONCATENATE($B149,"-",$C149),IN_1C!$B$2:$T$3000,10,FALSE))=TRUE,"",VLOOKUP(CONCATENATE($B149,"-",$C149),IN_1C!$B$2:$T$3000,10,FALSE))</f>
        <v>0</v>
      </c>
      <c r="M149" s="864">
        <f>IF(ISERROR(VLOOKUP(CONCATENATE($B149,"-",$C149),IN_1C!$B$2:$T$3000,11,FALSE))=TRUE,"",VLOOKUP(CONCATENATE($B149,"-",$C149),IN_1C!$B$2:$T$3000,11,FALSE))</f>
        <v>0</v>
      </c>
      <c r="N149" s="865">
        <f>IF(ISERROR(VLOOKUP(CONCATENATE($B149,"-",$C149),IN_1C!$B$2:$T$3000,12,FALSE))=TRUE,"",VLOOKUP(CONCATENATE($B149,"-",$C149),IN_1C!$B$2:$T$3000,12,FALSE))</f>
        <v>0</v>
      </c>
      <c r="O149" s="866">
        <f>IF(ISERROR(VLOOKUP(CONCATENATE($B149,"-",$C149),IN_1C!$B$2:$T$3000,13,FALSE))=TRUE,"",VLOOKUP(CONCATENATE($B149,"-",$C149),IN_1C!$B$2:$T$3000,13,FALSE))</f>
        <v>0</v>
      </c>
      <c r="P149" s="866">
        <f>IF(ISERROR(VLOOKUP(CONCATENATE($B149,"-",$C149),IN_1C!$B$2:$T$3000,14,FALSE))=TRUE,"",VLOOKUP(CONCATENATE($B149,"-",$C149),IN_1C!$B$2:$T$3000,14,FALSE))</f>
        <v>0</v>
      </c>
      <c r="Q149" s="806">
        <f t="shared" si="31"/>
        <v>0</v>
      </c>
      <c r="R149" s="805">
        <f t="shared" si="31"/>
        <v>0</v>
      </c>
    </row>
    <row r="150" spans="1:18">
      <c r="A150" s="703" t="s">
        <v>1230</v>
      </c>
      <c r="B150" s="708" t="s">
        <v>1231</v>
      </c>
      <c r="C150" s="700">
        <v>4</v>
      </c>
      <c r="D150" s="1571" t="str">
        <f t="shared" ref="D150:D160" si="32">CONCATENATE(D$148)</f>
        <v/>
      </c>
      <c r="E150" s="864">
        <f>IF(ISERROR(VLOOKUP(CONCATENATE($B150,"-",$C150),IN_1C!$B$2:$T$3000,3,FALSE))=TRUE,"",VLOOKUP(CONCATENATE($B150,"-",$C150),IN_1C!$B$2:$T$3000,3,FALSE))</f>
        <v>0</v>
      </c>
      <c r="F150" s="865">
        <f>IF(ISERROR(VLOOKUP(CONCATENATE($B150,"-",$C150),IN_1C!$B$2:$T$3000,4,FALSE))=TRUE,"",VLOOKUP(CONCATENATE($B150,"-",$C150),IN_1C!$B$2:$T$3000,4,FALSE))</f>
        <v>0</v>
      </c>
      <c r="G150" s="864">
        <f>IF(ISERROR(VLOOKUP(CONCATENATE($B150,"-",$C150),IN_1C!$B$2:$T$3000,5,FALSE))=TRUE,"",VLOOKUP(CONCATENATE($B150,"-",$C150),IN_1C!$B$2:$T$3000,5,FALSE))</f>
        <v>0</v>
      </c>
      <c r="H150" s="865">
        <f>IF(ISERROR(VLOOKUP(CONCATENATE($B150,"-",$C150),IN_1C!$B$2:$T$3000,6,FALSE))=TRUE,"",VLOOKUP(CONCATENATE($B150,"-",$C150),IN_1C!$B$2:$T$3000,6,FALSE))</f>
        <v>0</v>
      </c>
      <c r="I150" s="864">
        <f>IF(ISERROR(VLOOKUP(CONCATENATE($B150,"-",$C150),IN_1C!$B$2:$T$3000,7,FALSE))=TRUE,"",VLOOKUP(CONCATENATE($B150,"-",$C150),IN_1C!$B$2:$T$3000,7,FALSE))</f>
        <v>0</v>
      </c>
      <c r="J150" s="865">
        <f>IF(ISERROR(VLOOKUP(CONCATENATE($B150,"-",$C150),IN_1C!$B$2:$T$3000,8,FALSE))=TRUE,"",VLOOKUP(CONCATENATE($B150,"-",$C150),IN_1C!$B$2:$T$3000,8,FALSE))</f>
        <v>0</v>
      </c>
      <c r="K150" s="864">
        <f>IF(ISERROR(VLOOKUP(CONCATENATE($B150,"-",$C150),IN_1C!$B$2:$T$3000,9,FALSE))=TRUE,"",VLOOKUP(CONCATENATE($B150,"-",$C150),IN_1C!$B$2:$T$3000,9,FALSE))</f>
        <v>0</v>
      </c>
      <c r="L150" s="865">
        <f>IF(ISERROR(VLOOKUP(CONCATENATE($B150,"-",$C150),IN_1C!$B$2:$T$3000,10,FALSE))=TRUE,"",VLOOKUP(CONCATENATE($B150,"-",$C150),IN_1C!$B$2:$T$3000,10,FALSE))</f>
        <v>0</v>
      </c>
      <c r="M150" s="864">
        <f>IF(ISERROR(VLOOKUP(CONCATENATE($B150,"-",$C150),IN_1C!$B$2:$T$3000,11,FALSE))=TRUE,"",VLOOKUP(CONCATENATE($B150,"-",$C150),IN_1C!$B$2:$T$3000,11,FALSE))</f>
        <v>0</v>
      </c>
      <c r="N150" s="865">
        <f>IF(ISERROR(VLOOKUP(CONCATENATE($B150,"-",$C150),IN_1C!$B$2:$T$3000,12,FALSE))=TRUE,"",VLOOKUP(CONCATENATE($B150,"-",$C150),IN_1C!$B$2:$T$3000,12,FALSE))</f>
        <v>0</v>
      </c>
      <c r="O150" s="866">
        <f>IF(ISERROR(VLOOKUP(CONCATENATE($B150,"-",$C150),IN_1C!$B$2:$T$3000,13,FALSE))=TRUE,"",VLOOKUP(CONCATENATE($B150,"-",$C150),IN_1C!$B$2:$T$3000,13,FALSE))</f>
        <v>0</v>
      </c>
      <c r="P150" s="866">
        <f>IF(ISERROR(VLOOKUP(CONCATENATE($B150,"-",$C150),IN_1C!$B$2:$T$3000,14,FALSE))=TRUE,"",VLOOKUP(CONCATENATE($B150,"-",$C150),IN_1C!$B$2:$T$3000,14,FALSE))</f>
        <v>0</v>
      </c>
      <c r="Q150" s="806">
        <f t="shared" si="31"/>
        <v>0</v>
      </c>
      <c r="R150" s="805">
        <f t="shared" si="31"/>
        <v>0</v>
      </c>
    </row>
    <row r="151" spans="1:18">
      <c r="A151" s="703" t="s">
        <v>1232</v>
      </c>
      <c r="B151" s="708" t="s">
        <v>1233</v>
      </c>
      <c r="C151" s="700">
        <v>4</v>
      </c>
      <c r="D151" s="1571" t="str">
        <f t="shared" si="32"/>
        <v/>
      </c>
      <c r="E151" s="864">
        <f>IF(ISERROR(VLOOKUP(CONCATENATE($B151,"-",$C151),IN_1C!$B$2:$T$3000,3,FALSE))=TRUE,"",VLOOKUP(CONCATENATE($B151,"-",$C151),IN_1C!$B$2:$T$3000,3,FALSE))</f>
        <v>0</v>
      </c>
      <c r="F151" s="865">
        <f>IF(ISERROR(VLOOKUP(CONCATENATE($B151,"-",$C151),IN_1C!$B$2:$T$3000,4,FALSE))=TRUE,"",VLOOKUP(CONCATENATE($B151,"-",$C151),IN_1C!$B$2:$T$3000,4,FALSE))</f>
        <v>0</v>
      </c>
      <c r="G151" s="864">
        <f>IF(ISERROR(VLOOKUP(CONCATENATE($B151,"-",$C151),IN_1C!$B$2:$T$3000,5,FALSE))=TRUE,"",VLOOKUP(CONCATENATE($B151,"-",$C151),IN_1C!$B$2:$T$3000,5,FALSE))</f>
        <v>0</v>
      </c>
      <c r="H151" s="865">
        <f>IF(ISERROR(VLOOKUP(CONCATENATE($B151,"-",$C151),IN_1C!$B$2:$T$3000,6,FALSE))=TRUE,"",VLOOKUP(CONCATENATE($B151,"-",$C151),IN_1C!$B$2:$T$3000,6,FALSE))</f>
        <v>0</v>
      </c>
      <c r="I151" s="864">
        <f>IF(ISERROR(VLOOKUP(CONCATENATE($B151,"-",$C151),IN_1C!$B$2:$T$3000,7,FALSE))=TRUE,"",VLOOKUP(CONCATENATE($B151,"-",$C151),IN_1C!$B$2:$T$3000,7,FALSE))</f>
        <v>0</v>
      </c>
      <c r="J151" s="865">
        <f>IF(ISERROR(VLOOKUP(CONCATENATE($B151,"-",$C151),IN_1C!$B$2:$T$3000,8,FALSE))=TRUE,"",VLOOKUP(CONCATENATE($B151,"-",$C151),IN_1C!$B$2:$T$3000,8,FALSE))</f>
        <v>0</v>
      </c>
      <c r="K151" s="864">
        <f>IF(ISERROR(VLOOKUP(CONCATENATE($B151,"-",$C151),IN_1C!$B$2:$T$3000,9,FALSE))=TRUE,"",VLOOKUP(CONCATENATE($B151,"-",$C151),IN_1C!$B$2:$T$3000,9,FALSE))</f>
        <v>0</v>
      </c>
      <c r="L151" s="865">
        <f>IF(ISERROR(VLOOKUP(CONCATENATE($B151,"-",$C151),IN_1C!$B$2:$T$3000,10,FALSE))=TRUE,"",VLOOKUP(CONCATENATE($B151,"-",$C151),IN_1C!$B$2:$T$3000,10,FALSE))</f>
        <v>0</v>
      </c>
      <c r="M151" s="864">
        <f>IF(ISERROR(VLOOKUP(CONCATENATE($B151,"-",$C151),IN_1C!$B$2:$T$3000,11,FALSE))=TRUE,"",VLOOKUP(CONCATENATE($B151,"-",$C151),IN_1C!$B$2:$T$3000,11,FALSE))</f>
        <v>0</v>
      </c>
      <c r="N151" s="865">
        <f>IF(ISERROR(VLOOKUP(CONCATENATE($B151,"-",$C151),IN_1C!$B$2:$T$3000,12,FALSE))=TRUE,"",VLOOKUP(CONCATENATE($B151,"-",$C151),IN_1C!$B$2:$T$3000,12,FALSE))</f>
        <v>0</v>
      </c>
      <c r="O151" s="866">
        <f>IF(ISERROR(VLOOKUP(CONCATENATE($B151,"-",$C151),IN_1C!$B$2:$T$3000,13,FALSE))=TRUE,"",VLOOKUP(CONCATENATE($B151,"-",$C151),IN_1C!$B$2:$T$3000,13,FALSE))</f>
        <v>0</v>
      </c>
      <c r="P151" s="866">
        <f>IF(ISERROR(VLOOKUP(CONCATENATE($B151,"-",$C151),IN_1C!$B$2:$T$3000,14,FALSE))=TRUE,"",VLOOKUP(CONCATENATE($B151,"-",$C151),IN_1C!$B$2:$T$3000,14,FALSE))</f>
        <v>0</v>
      </c>
      <c r="Q151" s="806">
        <f t="shared" si="31"/>
        <v>0</v>
      </c>
      <c r="R151" s="805">
        <f t="shared" si="31"/>
        <v>0</v>
      </c>
    </row>
    <row r="152" spans="1:18">
      <c r="A152" s="703" t="s">
        <v>1234</v>
      </c>
      <c r="B152" s="708" t="s">
        <v>1235</v>
      </c>
      <c r="C152" s="700">
        <v>4</v>
      </c>
      <c r="D152" s="1571" t="str">
        <f t="shared" si="32"/>
        <v/>
      </c>
      <c r="E152" s="864">
        <f>IF(ISERROR(VLOOKUP(CONCATENATE($B152,"-",$C152),IN_1C!$B$2:$T$3000,3,FALSE))=TRUE,"",VLOOKUP(CONCATENATE($B152,"-",$C152),IN_1C!$B$2:$T$3000,3,FALSE))</f>
        <v>0</v>
      </c>
      <c r="F152" s="865">
        <f>IF(ISERROR(VLOOKUP(CONCATENATE($B152,"-",$C152),IN_1C!$B$2:$T$3000,4,FALSE))=TRUE,"",VLOOKUP(CONCATENATE($B152,"-",$C152),IN_1C!$B$2:$T$3000,4,FALSE))</f>
        <v>0</v>
      </c>
      <c r="G152" s="864">
        <f>IF(ISERROR(VLOOKUP(CONCATENATE($B152,"-",$C152),IN_1C!$B$2:$T$3000,5,FALSE))=TRUE,"",VLOOKUP(CONCATENATE($B152,"-",$C152),IN_1C!$B$2:$T$3000,5,FALSE))</f>
        <v>0</v>
      </c>
      <c r="H152" s="865">
        <f>IF(ISERROR(VLOOKUP(CONCATENATE($B152,"-",$C152),IN_1C!$B$2:$T$3000,6,FALSE))=TRUE,"",VLOOKUP(CONCATENATE($B152,"-",$C152),IN_1C!$B$2:$T$3000,6,FALSE))</f>
        <v>0</v>
      </c>
      <c r="I152" s="864">
        <f>IF(ISERROR(VLOOKUP(CONCATENATE($B152,"-",$C152),IN_1C!$B$2:$T$3000,7,FALSE))=TRUE,"",VLOOKUP(CONCATENATE($B152,"-",$C152),IN_1C!$B$2:$T$3000,7,FALSE))</f>
        <v>0</v>
      </c>
      <c r="J152" s="865">
        <f>IF(ISERROR(VLOOKUP(CONCATENATE($B152,"-",$C152),IN_1C!$B$2:$T$3000,8,FALSE))=TRUE,"",VLOOKUP(CONCATENATE($B152,"-",$C152),IN_1C!$B$2:$T$3000,8,FALSE))</f>
        <v>0</v>
      </c>
      <c r="K152" s="864">
        <f>IF(ISERROR(VLOOKUP(CONCATENATE($B152,"-",$C152),IN_1C!$B$2:$T$3000,9,FALSE))=TRUE,"",VLOOKUP(CONCATENATE($B152,"-",$C152),IN_1C!$B$2:$T$3000,9,FALSE))</f>
        <v>0</v>
      </c>
      <c r="L152" s="865">
        <f>IF(ISERROR(VLOOKUP(CONCATENATE($B152,"-",$C152),IN_1C!$B$2:$T$3000,10,FALSE))=TRUE,"",VLOOKUP(CONCATENATE($B152,"-",$C152),IN_1C!$B$2:$T$3000,10,FALSE))</f>
        <v>0</v>
      </c>
      <c r="M152" s="864">
        <f>IF(ISERROR(VLOOKUP(CONCATENATE($B152,"-",$C152),IN_1C!$B$2:$T$3000,11,FALSE))=TRUE,"",VLOOKUP(CONCATENATE($B152,"-",$C152),IN_1C!$B$2:$T$3000,11,FALSE))</f>
        <v>0</v>
      </c>
      <c r="N152" s="865">
        <f>IF(ISERROR(VLOOKUP(CONCATENATE($B152,"-",$C152),IN_1C!$B$2:$T$3000,12,FALSE))=TRUE,"",VLOOKUP(CONCATENATE($B152,"-",$C152),IN_1C!$B$2:$T$3000,12,FALSE))</f>
        <v>0</v>
      </c>
      <c r="O152" s="866">
        <f>IF(ISERROR(VLOOKUP(CONCATENATE($B152,"-",$C152),IN_1C!$B$2:$T$3000,13,FALSE))=TRUE,"",VLOOKUP(CONCATENATE($B152,"-",$C152),IN_1C!$B$2:$T$3000,13,FALSE))</f>
        <v>0</v>
      </c>
      <c r="P152" s="866">
        <f>IF(ISERROR(VLOOKUP(CONCATENATE($B152,"-",$C152),IN_1C!$B$2:$T$3000,14,FALSE))=TRUE,"",VLOOKUP(CONCATENATE($B152,"-",$C152),IN_1C!$B$2:$T$3000,14,FALSE))</f>
        <v>0</v>
      </c>
      <c r="Q152" s="806">
        <f t="shared" si="31"/>
        <v>0</v>
      </c>
      <c r="R152" s="805">
        <f t="shared" si="31"/>
        <v>0</v>
      </c>
    </row>
    <row r="153" spans="1:18">
      <c r="A153" s="703" t="s">
        <v>1236</v>
      </c>
      <c r="B153" s="708" t="s">
        <v>1237</v>
      </c>
      <c r="C153" s="700">
        <v>4</v>
      </c>
      <c r="D153" s="1571" t="str">
        <f t="shared" si="32"/>
        <v/>
      </c>
      <c r="E153" s="864">
        <f>IF(ISERROR(VLOOKUP(CONCATENATE($B153,"-",$C153),IN_1C!$B$2:$T$3000,3,FALSE))=TRUE,"",VLOOKUP(CONCATENATE($B153,"-",$C153),IN_1C!$B$2:$T$3000,3,FALSE))</f>
        <v>0</v>
      </c>
      <c r="F153" s="865">
        <f>IF(ISERROR(VLOOKUP(CONCATENATE($B153,"-",$C153),IN_1C!$B$2:$T$3000,4,FALSE))=TRUE,"",VLOOKUP(CONCATENATE($B153,"-",$C153),IN_1C!$B$2:$T$3000,4,FALSE))</f>
        <v>0</v>
      </c>
      <c r="G153" s="864">
        <f>IF(ISERROR(VLOOKUP(CONCATENATE($B153,"-",$C153),IN_1C!$B$2:$T$3000,5,FALSE))=TRUE,"",VLOOKUP(CONCATENATE($B153,"-",$C153),IN_1C!$B$2:$T$3000,5,FALSE))</f>
        <v>0</v>
      </c>
      <c r="H153" s="865">
        <f>IF(ISERROR(VLOOKUP(CONCATENATE($B153,"-",$C153),IN_1C!$B$2:$T$3000,6,FALSE))=TRUE,"",VLOOKUP(CONCATENATE($B153,"-",$C153),IN_1C!$B$2:$T$3000,6,FALSE))</f>
        <v>0</v>
      </c>
      <c r="I153" s="864">
        <f>IF(ISERROR(VLOOKUP(CONCATENATE($B153,"-",$C153),IN_1C!$B$2:$T$3000,7,FALSE))=TRUE,"",VLOOKUP(CONCATENATE($B153,"-",$C153),IN_1C!$B$2:$T$3000,7,FALSE))</f>
        <v>0</v>
      </c>
      <c r="J153" s="865">
        <f>IF(ISERROR(VLOOKUP(CONCATENATE($B153,"-",$C153),IN_1C!$B$2:$T$3000,8,FALSE))=TRUE,"",VLOOKUP(CONCATENATE($B153,"-",$C153),IN_1C!$B$2:$T$3000,8,FALSE))</f>
        <v>0</v>
      </c>
      <c r="K153" s="864">
        <f>IF(ISERROR(VLOOKUP(CONCATENATE($B153,"-",$C153),IN_1C!$B$2:$T$3000,9,FALSE))=TRUE,"",VLOOKUP(CONCATENATE($B153,"-",$C153),IN_1C!$B$2:$T$3000,9,FALSE))</f>
        <v>0</v>
      </c>
      <c r="L153" s="865">
        <f>IF(ISERROR(VLOOKUP(CONCATENATE($B153,"-",$C153),IN_1C!$B$2:$T$3000,10,FALSE))=TRUE,"",VLOOKUP(CONCATENATE($B153,"-",$C153),IN_1C!$B$2:$T$3000,10,FALSE))</f>
        <v>0</v>
      </c>
      <c r="M153" s="864">
        <f>IF(ISERROR(VLOOKUP(CONCATENATE($B153,"-",$C153),IN_1C!$B$2:$T$3000,11,FALSE))=TRUE,"",VLOOKUP(CONCATENATE($B153,"-",$C153),IN_1C!$B$2:$T$3000,11,FALSE))</f>
        <v>0</v>
      </c>
      <c r="N153" s="865">
        <f>IF(ISERROR(VLOOKUP(CONCATENATE($B153,"-",$C153),IN_1C!$B$2:$T$3000,12,FALSE))=TRUE,"",VLOOKUP(CONCATENATE($B153,"-",$C153),IN_1C!$B$2:$T$3000,12,FALSE))</f>
        <v>0</v>
      </c>
      <c r="O153" s="866">
        <f>IF(ISERROR(VLOOKUP(CONCATENATE($B153,"-",$C153),IN_1C!$B$2:$T$3000,13,FALSE))=TRUE,"",VLOOKUP(CONCATENATE($B153,"-",$C153),IN_1C!$B$2:$T$3000,13,FALSE))</f>
        <v>0</v>
      </c>
      <c r="P153" s="866">
        <f>IF(ISERROR(VLOOKUP(CONCATENATE($B153,"-",$C153),IN_1C!$B$2:$T$3000,14,FALSE))=TRUE,"",VLOOKUP(CONCATENATE($B153,"-",$C153),IN_1C!$B$2:$T$3000,14,FALSE))</f>
        <v>0</v>
      </c>
      <c r="Q153" s="806">
        <f t="shared" si="31"/>
        <v>0</v>
      </c>
      <c r="R153" s="805">
        <f t="shared" si="31"/>
        <v>0</v>
      </c>
    </row>
    <row r="154" spans="1:18">
      <c r="A154" s="703" t="s">
        <v>1238</v>
      </c>
      <c r="B154" s="708" t="s">
        <v>1239</v>
      </c>
      <c r="C154" s="700">
        <v>4</v>
      </c>
      <c r="D154" s="1571" t="str">
        <f t="shared" si="32"/>
        <v/>
      </c>
      <c r="E154" s="864">
        <f>IF(ISERROR(VLOOKUP(CONCATENATE($B154,"-",$C154),IN_1C!$B$2:$T$3000,3,FALSE))=TRUE,"",VLOOKUP(CONCATENATE($B154,"-",$C154),IN_1C!$B$2:$T$3000,3,FALSE))</f>
        <v>0</v>
      </c>
      <c r="F154" s="865">
        <f>IF(ISERROR(VLOOKUP(CONCATENATE($B154,"-",$C154),IN_1C!$B$2:$T$3000,4,FALSE))=TRUE,"",VLOOKUP(CONCATENATE($B154,"-",$C154),IN_1C!$B$2:$T$3000,4,FALSE))</f>
        <v>0</v>
      </c>
      <c r="G154" s="864">
        <f>IF(ISERROR(VLOOKUP(CONCATENATE($B154,"-",$C154),IN_1C!$B$2:$T$3000,5,FALSE))=TRUE,"",VLOOKUP(CONCATENATE($B154,"-",$C154),IN_1C!$B$2:$T$3000,5,FALSE))</f>
        <v>0</v>
      </c>
      <c r="H154" s="865">
        <f>IF(ISERROR(VLOOKUP(CONCATENATE($B154,"-",$C154),IN_1C!$B$2:$T$3000,6,FALSE))=TRUE,"",VLOOKUP(CONCATENATE($B154,"-",$C154),IN_1C!$B$2:$T$3000,6,FALSE))</f>
        <v>0</v>
      </c>
      <c r="I154" s="864">
        <f>IF(ISERROR(VLOOKUP(CONCATENATE($B154,"-",$C154),IN_1C!$B$2:$T$3000,7,FALSE))=TRUE,"",VLOOKUP(CONCATENATE($B154,"-",$C154),IN_1C!$B$2:$T$3000,7,FALSE))</f>
        <v>0</v>
      </c>
      <c r="J154" s="865">
        <f>IF(ISERROR(VLOOKUP(CONCATENATE($B154,"-",$C154),IN_1C!$B$2:$T$3000,8,FALSE))=TRUE,"",VLOOKUP(CONCATENATE($B154,"-",$C154),IN_1C!$B$2:$T$3000,8,FALSE))</f>
        <v>0</v>
      </c>
      <c r="K154" s="864">
        <f>IF(ISERROR(VLOOKUP(CONCATENATE($B154,"-",$C154),IN_1C!$B$2:$T$3000,9,FALSE))=TRUE,"",VLOOKUP(CONCATENATE($B154,"-",$C154),IN_1C!$B$2:$T$3000,9,FALSE))</f>
        <v>0</v>
      </c>
      <c r="L154" s="865">
        <f>IF(ISERROR(VLOOKUP(CONCATENATE($B154,"-",$C154),IN_1C!$B$2:$T$3000,10,FALSE))=TRUE,"",VLOOKUP(CONCATENATE($B154,"-",$C154),IN_1C!$B$2:$T$3000,10,FALSE))</f>
        <v>0</v>
      </c>
      <c r="M154" s="864">
        <f>IF(ISERROR(VLOOKUP(CONCATENATE($B154,"-",$C154),IN_1C!$B$2:$T$3000,11,FALSE))=TRUE,"",VLOOKUP(CONCATENATE($B154,"-",$C154),IN_1C!$B$2:$T$3000,11,FALSE))</f>
        <v>0</v>
      </c>
      <c r="N154" s="865">
        <f>IF(ISERROR(VLOOKUP(CONCATENATE($B154,"-",$C154),IN_1C!$B$2:$T$3000,12,FALSE))=TRUE,"",VLOOKUP(CONCATENATE($B154,"-",$C154),IN_1C!$B$2:$T$3000,12,FALSE))</f>
        <v>0</v>
      </c>
      <c r="O154" s="866">
        <f>IF(ISERROR(VLOOKUP(CONCATENATE($B154,"-",$C154),IN_1C!$B$2:$T$3000,13,FALSE))=TRUE,"",VLOOKUP(CONCATENATE($B154,"-",$C154),IN_1C!$B$2:$T$3000,13,FALSE))</f>
        <v>0</v>
      </c>
      <c r="P154" s="866">
        <f>IF(ISERROR(VLOOKUP(CONCATENATE($B154,"-",$C154),IN_1C!$B$2:$T$3000,14,FALSE))=TRUE,"",VLOOKUP(CONCATENATE($B154,"-",$C154),IN_1C!$B$2:$T$3000,14,FALSE))</f>
        <v>0</v>
      </c>
      <c r="Q154" s="806">
        <f t="shared" si="31"/>
        <v>0</v>
      </c>
      <c r="R154" s="805">
        <f t="shared" si="31"/>
        <v>0</v>
      </c>
    </row>
    <row r="155" spans="1:18">
      <c r="A155" s="703" t="s">
        <v>1240</v>
      </c>
      <c r="B155" s="708" t="s">
        <v>1241</v>
      </c>
      <c r="C155" s="700">
        <v>4</v>
      </c>
      <c r="D155" s="1571" t="str">
        <f t="shared" si="32"/>
        <v/>
      </c>
      <c r="E155" s="864">
        <f>IF(ISERROR(VLOOKUP(CONCATENATE($B155,"-",$C155),IN_1C!$B$2:$T$3000,3,FALSE))=TRUE,"",VLOOKUP(CONCATENATE($B155,"-",$C155),IN_1C!$B$2:$T$3000,3,FALSE))</f>
        <v>0</v>
      </c>
      <c r="F155" s="865">
        <f>IF(ISERROR(VLOOKUP(CONCATENATE($B155,"-",$C155),IN_1C!$B$2:$T$3000,4,FALSE))=TRUE,"",VLOOKUP(CONCATENATE($B155,"-",$C155),IN_1C!$B$2:$T$3000,4,FALSE))</f>
        <v>0</v>
      </c>
      <c r="G155" s="864">
        <f>IF(ISERROR(VLOOKUP(CONCATENATE($B155,"-",$C155),IN_1C!$B$2:$T$3000,5,FALSE))=TRUE,"",VLOOKUP(CONCATENATE($B155,"-",$C155),IN_1C!$B$2:$T$3000,5,FALSE))</f>
        <v>0</v>
      </c>
      <c r="H155" s="865">
        <f>IF(ISERROR(VLOOKUP(CONCATENATE($B155,"-",$C155),IN_1C!$B$2:$T$3000,6,FALSE))=TRUE,"",VLOOKUP(CONCATENATE($B155,"-",$C155),IN_1C!$B$2:$T$3000,6,FALSE))</f>
        <v>0</v>
      </c>
      <c r="I155" s="864">
        <f>IF(ISERROR(VLOOKUP(CONCATENATE($B155,"-",$C155),IN_1C!$B$2:$T$3000,7,FALSE))=TRUE,"",VLOOKUP(CONCATENATE($B155,"-",$C155),IN_1C!$B$2:$T$3000,7,FALSE))</f>
        <v>0</v>
      </c>
      <c r="J155" s="865">
        <f>IF(ISERROR(VLOOKUP(CONCATENATE($B155,"-",$C155),IN_1C!$B$2:$T$3000,8,FALSE))=TRUE,"",VLOOKUP(CONCATENATE($B155,"-",$C155),IN_1C!$B$2:$T$3000,8,FALSE))</f>
        <v>0</v>
      </c>
      <c r="K155" s="864">
        <f>IF(ISERROR(VLOOKUP(CONCATENATE($B155,"-",$C155),IN_1C!$B$2:$T$3000,9,FALSE))=TRUE,"",VLOOKUP(CONCATENATE($B155,"-",$C155),IN_1C!$B$2:$T$3000,9,FALSE))</f>
        <v>0</v>
      </c>
      <c r="L155" s="865">
        <f>IF(ISERROR(VLOOKUP(CONCATENATE($B155,"-",$C155),IN_1C!$B$2:$T$3000,10,FALSE))=TRUE,"",VLOOKUP(CONCATENATE($B155,"-",$C155),IN_1C!$B$2:$T$3000,10,FALSE))</f>
        <v>0</v>
      </c>
      <c r="M155" s="864">
        <f>IF(ISERROR(VLOOKUP(CONCATENATE($B155,"-",$C155),IN_1C!$B$2:$T$3000,11,FALSE))=TRUE,"",VLOOKUP(CONCATENATE($B155,"-",$C155),IN_1C!$B$2:$T$3000,11,FALSE))</f>
        <v>0</v>
      </c>
      <c r="N155" s="865">
        <f>IF(ISERROR(VLOOKUP(CONCATENATE($B155,"-",$C155),IN_1C!$B$2:$T$3000,12,FALSE))=TRUE,"",VLOOKUP(CONCATENATE($B155,"-",$C155),IN_1C!$B$2:$T$3000,12,FALSE))</f>
        <v>0</v>
      </c>
      <c r="O155" s="866">
        <f>IF(ISERROR(VLOOKUP(CONCATENATE($B155,"-",$C155),IN_1C!$B$2:$T$3000,13,FALSE))=TRUE,"",VLOOKUP(CONCATENATE($B155,"-",$C155),IN_1C!$B$2:$T$3000,13,FALSE))</f>
        <v>0</v>
      </c>
      <c r="P155" s="866">
        <f>IF(ISERROR(VLOOKUP(CONCATENATE($B155,"-",$C155),IN_1C!$B$2:$T$3000,14,FALSE))=TRUE,"",VLOOKUP(CONCATENATE($B155,"-",$C155),IN_1C!$B$2:$T$3000,14,FALSE))</f>
        <v>0</v>
      </c>
      <c r="Q155" s="806">
        <f t="shared" si="31"/>
        <v>0</v>
      </c>
      <c r="R155" s="805">
        <f t="shared" si="31"/>
        <v>0</v>
      </c>
    </row>
    <row r="156" spans="1:18">
      <c r="A156" s="703" t="s">
        <v>1242</v>
      </c>
      <c r="B156" s="708" t="s">
        <v>1243</v>
      </c>
      <c r="C156" s="700">
        <v>4</v>
      </c>
      <c r="D156" s="1571" t="str">
        <f t="shared" si="32"/>
        <v/>
      </c>
      <c r="E156" s="864">
        <f>IF(ISERROR(VLOOKUP(CONCATENATE($B156,"-",$C156),IN_1C!$B$2:$T$3000,3,FALSE))=TRUE,"",VLOOKUP(CONCATENATE($B156,"-",$C156),IN_1C!$B$2:$T$3000,3,FALSE))</f>
        <v>0</v>
      </c>
      <c r="F156" s="865">
        <f>IF(ISERROR(VLOOKUP(CONCATENATE($B156,"-",$C156),IN_1C!$B$2:$T$3000,4,FALSE))=TRUE,"",VLOOKUP(CONCATENATE($B156,"-",$C156),IN_1C!$B$2:$T$3000,4,FALSE))</f>
        <v>0</v>
      </c>
      <c r="G156" s="864">
        <f>IF(ISERROR(VLOOKUP(CONCATENATE($B156,"-",$C156),IN_1C!$B$2:$T$3000,5,FALSE))=TRUE,"",VLOOKUP(CONCATENATE($B156,"-",$C156),IN_1C!$B$2:$T$3000,5,FALSE))</f>
        <v>0</v>
      </c>
      <c r="H156" s="865">
        <f>IF(ISERROR(VLOOKUP(CONCATENATE($B156,"-",$C156),IN_1C!$B$2:$T$3000,6,FALSE))=TRUE,"",VLOOKUP(CONCATENATE($B156,"-",$C156),IN_1C!$B$2:$T$3000,6,FALSE))</f>
        <v>0</v>
      </c>
      <c r="I156" s="864">
        <f>IF(ISERROR(VLOOKUP(CONCATENATE($B156,"-",$C156),IN_1C!$B$2:$T$3000,7,FALSE))=TRUE,"",VLOOKUP(CONCATENATE($B156,"-",$C156),IN_1C!$B$2:$T$3000,7,FALSE))</f>
        <v>0</v>
      </c>
      <c r="J156" s="865">
        <f>IF(ISERROR(VLOOKUP(CONCATENATE($B156,"-",$C156),IN_1C!$B$2:$T$3000,8,FALSE))=TRUE,"",VLOOKUP(CONCATENATE($B156,"-",$C156),IN_1C!$B$2:$T$3000,8,FALSE))</f>
        <v>0</v>
      </c>
      <c r="K156" s="864">
        <f>IF(ISERROR(VLOOKUP(CONCATENATE($B156,"-",$C156),IN_1C!$B$2:$T$3000,9,FALSE))=TRUE,"",VLOOKUP(CONCATENATE($B156,"-",$C156),IN_1C!$B$2:$T$3000,9,FALSE))</f>
        <v>0</v>
      </c>
      <c r="L156" s="865">
        <f>IF(ISERROR(VLOOKUP(CONCATENATE($B156,"-",$C156),IN_1C!$B$2:$T$3000,10,FALSE))=TRUE,"",VLOOKUP(CONCATENATE($B156,"-",$C156),IN_1C!$B$2:$T$3000,10,FALSE))</f>
        <v>0</v>
      </c>
      <c r="M156" s="864">
        <f>IF(ISERROR(VLOOKUP(CONCATENATE($B156,"-",$C156),IN_1C!$B$2:$T$3000,11,FALSE))=TRUE,"",VLOOKUP(CONCATENATE($B156,"-",$C156),IN_1C!$B$2:$T$3000,11,FALSE))</f>
        <v>0</v>
      </c>
      <c r="N156" s="865">
        <f>IF(ISERROR(VLOOKUP(CONCATENATE($B156,"-",$C156),IN_1C!$B$2:$T$3000,12,FALSE))=TRUE,"",VLOOKUP(CONCATENATE($B156,"-",$C156),IN_1C!$B$2:$T$3000,12,FALSE))</f>
        <v>0</v>
      </c>
      <c r="O156" s="866">
        <f>IF(ISERROR(VLOOKUP(CONCATENATE($B156,"-",$C156),IN_1C!$B$2:$T$3000,13,FALSE))=TRUE,"",VLOOKUP(CONCATENATE($B156,"-",$C156),IN_1C!$B$2:$T$3000,13,FALSE))</f>
        <v>0</v>
      </c>
      <c r="P156" s="866">
        <f>IF(ISERROR(VLOOKUP(CONCATENATE($B156,"-",$C156),IN_1C!$B$2:$T$3000,14,FALSE))=TRUE,"",VLOOKUP(CONCATENATE($B156,"-",$C156),IN_1C!$B$2:$T$3000,14,FALSE))</f>
        <v>0</v>
      </c>
      <c r="Q156" s="806">
        <f t="shared" si="31"/>
        <v>0</v>
      </c>
      <c r="R156" s="805">
        <f t="shared" si="31"/>
        <v>0</v>
      </c>
    </row>
    <row r="157" spans="1:18">
      <c r="A157" s="703" t="s">
        <v>1244</v>
      </c>
      <c r="B157" s="708" t="s">
        <v>1245</v>
      </c>
      <c r="C157" s="700">
        <v>4</v>
      </c>
      <c r="D157" s="1571" t="str">
        <f t="shared" si="32"/>
        <v/>
      </c>
      <c r="E157" s="864">
        <f>IF(ISERROR(VLOOKUP(CONCATENATE($B157,"-",$C157),IN_1C!$B$2:$T$3000,3,FALSE))=TRUE,"",VLOOKUP(CONCATENATE($B157,"-",$C157),IN_1C!$B$2:$T$3000,3,FALSE))</f>
        <v>0</v>
      </c>
      <c r="F157" s="865">
        <f>IF(ISERROR(VLOOKUP(CONCATENATE($B157,"-",$C157),IN_1C!$B$2:$T$3000,4,FALSE))=TRUE,"",VLOOKUP(CONCATENATE($B157,"-",$C157),IN_1C!$B$2:$T$3000,4,FALSE))</f>
        <v>0</v>
      </c>
      <c r="G157" s="864">
        <f>IF(ISERROR(VLOOKUP(CONCATENATE($B157,"-",$C157),IN_1C!$B$2:$T$3000,5,FALSE))=TRUE,"",VLOOKUP(CONCATENATE($B157,"-",$C157),IN_1C!$B$2:$T$3000,5,FALSE))</f>
        <v>0</v>
      </c>
      <c r="H157" s="865">
        <f>IF(ISERROR(VLOOKUP(CONCATENATE($B157,"-",$C157),IN_1C!$B$2:$T$3000,6,FALSE))=TRUE,"",VLOOKUP(CONCATENATE($B157,"-",$C157),IN_1C!$B$2:$T$3000,6,FALSE))</f>
        <v>0</v>
      </c>
      <c r="I157" s="864">
        <f>IF(ISERROR(VLOOKUP(CONCATENATE($B157,"-",$C157),IN_1C!$B$2:$T$3000,7,FALSE))=TRUE,"",VLOOKUP(CONCATENATE($B157,"-",$C157),IN_1C!$B$2:$T$3000,7,FALSE))</f>
        <v>0</v>
      </c>
      <c r="J157" s="865">
        <f>IF(ISERROR(VLOOKUP(CONCATENATE($B157,"-",$C157),IN_1C!$B$2:$T$3000,8,FALSE))=TRUE,"",VLOOKUP(CONCATENATE($B157,"-",$C157),IN_1C!$B$2:$T$3000,8,FALSE))</f>
        <v>0</v>
      </c>
      <c r="K157" s="864">
        <f>IF(ISERROR(VLOOKUP(CONCATENATE($B157,"-",$C157),IN_1C!$B$2:$T$3000,9,FALSE))=TRUE,"",VLOOKUP(CONCATENATE($B157,"-",$C157),IN_1C!$B$2:$T$3000,9,FALSE))</f>
        <v>0</v>
      </c>
      <c r="L157" s="865">
        <f>IF(ISERROR(VLOOKUP(CONCATENATE($B157,"-",$C157),IN_1C!$B$2:$T$3000,10,FALSE))=TRUE,"",VLOOKUP(CONCATENATE($B157,"-",$C157),IN_1C!$B$2:$T$3000,10,FALSE))</f>
        <v>0</v>
      </c>
      <c r="M157" s="864">
        <f>IF(ISERROR(VLOOKUP(CONCATENATE($B157,"-",$C157),IN_1C!$B$2:$T$3000,11,FALSE))=TRUE,"",VLOOKUP(CONCATENATE($B157,"-",$C157),IN_1C!$B$2:$T$3000,11,FALSE))</f>
        <v>0</v>
      </c>
      <c r="N157" s="865">
        <f>IF(ISERROR(VLOOKUP(CONCATENATE($B157,"-",$C157),IN_1C!$B$2:$T$3000,12,FALSE))=TRUE,"",VLOOKUP(CONCATENATE($B157,"-",$C157),IN_1C!$B$2:$T$3000,12,FALSE))</f>
        <v>0</v>
      </c>
      <c r="O157" s="866">
        <f>IF(ISERROR(VLOOKUP(CONCATENATE($B157,"-",$C157),IN_1C!$B$2:$T$3000,13,FALSE))=TRUE,"",VLOOKUP(CONCATENATE($B157,"-",$C157),IN_1C!$B$2:$T$3000,13,FALSE))</f>
        <v>0</v>
      </c>
      <c r="P157" s="866">
        <f>IF(ISERROR(VLOOKUP(CONCATENATE($B157,"-",$C157),IN_1C!$B$2:$T$3000,14,FALSE))=TRUE,"",VLOOKUP(CONCATENATE($B157,"-",$C157),IN_1C!$B$2:$T$3000,14,FALSE))</f>
        <v>0</v>
      </c>
      <c r="Q157" s="806">
        <f t="shared" si="31"/>
        <v>0</v>
      </c>
      <c r="R157" s="805">
        <f t="shared" si="31"/>
        <v>0</v>
      </c>
    </row>
    <row r="158" spans="1:18">
      <c r="A158" s="703" t="s">
        <v>1246</v>
      </c>
      <c r="B158" s="708" t="s">
        <v>1247</v>
      </c>
      <c r="C158" s="700">
        <v>4</v>
      </c>
      <c r="D158" s="1571" t="str">
        <f t="shared" si="32"/>
        <v/>
      </c>
      <c r="E158" s="864">
        <f>IF(ISERROR(VLOOKUP(CONCATENATE($B158,"-",$C158),IN_1C!$B$2:$T$3000,3,FALSE))=TRUE,"",VLOOKUP(CONCATENATE($B158,"-",$C158),IN_1C!$B$2:$T$3000,3,FALSE))</f>
        <v>0</v>
      </c>
      <c r="F158" s="865">
        <f>IF(ISERROR(VLOOKUP(CONCATENATE($B158,"-",$C158),IN_1C!$B$2:$T$3000,4,FALSE))=TRUE,"",VLOOKUP(CONCATENATE($B158,"-",$C158),IN_1C!$B$2:$T$3000,4,FALSE))</f>
        <v>0</v>
      </c>
      <c r="G158" s="864">
        <f>IF(ISERROR(VLOOKUP(CONCATENATE($B158,"-",$C158),IN_1C!$B$2:$T$3000,5,FALSE))=TRUE,"",VLOOKUP(CONCATENATE($B158,"-",$C158),IN_1C!$B$2:$T$3000,5,FALSE))</f>
        <v>0</v>
      </c>
      <c r="H158" s="865">
        <f>IF(ISERROR(VLOOKUP(CONCATENATE($B158,"-",$C158),IN_1C!$B$2:$T$3000,6,FALSE))=TRUE,"",VLOOKUP(CONCATENATE($B158,"-",$C158),IN_1C!$B$2:$T$3000,6,FALSE))</f>
        <v>0</v>
      </c>
      <c r="I158" s="864">
        <f>IF(ISERROR(VLOOKUP(CONCATENATE($B158,"-",$C158),IN_1C!$B$2:$T$3000,7,FALSE))=TRUE,"",VLOOKUP(CONCATENATE($B158,"-",$C158),IN_1C!$B$2:$T$3000,7,FALSE))</f>
        <v>0</v>
      </c>
      <c r="J158" s="865">
        <f>IF(ISERROR(VLOOKUP(CONCATENATE($B158,"-",$C158),IN_1C!$B$2:$T$3000,8,FALSE))=TRUE,"",VLOOKUP(CONCATENATE($B158,"-",$C158),IN_1C!$B$2:$T$3000,8,FALSE))</f>
        <v>0</v>
      </c>
      <c r="K158" s="864">
        <f>IF(ISERROR(VLOOKUP(CONCATENATE($B158,"-",$C158),IN_1C!$B$2:$T$3000,9,FALSE))=TRUE,"",VLOOKUP(CONCATENATE($B158,"-",$C158),IN_1C!$B$2:$T$3000,9,FALSE))</f>
        <v>0</v>
      </c>
      <c r="L158" s="865">
        <f>IF(ISERROR(VLOOKUP(CONCATENATE($B158,"-",$C158),IN_1C!$B$2:$T$3000,10,FALSE))=TRUE,"",VLOOKUP(CONCATENATE($B158,"-",$C158),IN_1C!$B$2:$T$3000,10,FALSE))</f>
        <v>0</v>
      </c>
      <c r="M158" s="864">
        <f>IF(ISERROR(VLOOKUP(CONCATENATE($B158,"-",$C158),IN_1C!$B$2:$T$3000,11,FALSE))=TRUE,"",VLOOKUP(CONCATENATE($B158,"-",$C158),IN_1C!$B$2:$T$3000,11,FALSE))</f>
        <v>0</v>
      </c>
      <c r="N158" s="865">
        <f>IF(ISERROR(VLOOKUP(CONCATENATE($B158,"-",$C158),IN_1C!$B$2:$T$3000,12,FALSE))=TRUE,"",VLOOKUP(CONCATENATE($B158,"-",$C158),IN_1C!$B$2:$T$3000,12,FALSE))</f>
        <v>0</v>
      </c>
      <c r="O158" s="866">
        <f>IF(ISERROR(VLOOKUP(CONCATENATE($B158,"-",$C158),IN_1C!$B$2:$T$3000,13,FALSE))=TRUE,"",VLOOKUP(CONCATENATE($B158,"-",$C158),IN_1C!$B$2:$T$3000,13,FALSE))</f>
        <v>0</v>
      </c>
      <c r="P158" s="866">
        <f>IF(ISERROR(VLOOKUP(CONCATENATE($B158,"-",$C158),IN_1C!$B$2:$T$3000,14,FALSE))=TRUE,"",VLOOKUP(CONCATENATE($B158,"-",$C158),IN_1C!$B$2:$T$3000,14,FALSE))</f>
        <v>0</v>
      </c>
      <c r="Q158" s="806">
        <f t="shared" si="31"/>
        <v>0</v>
      </c>
      <c r="R158" s="805">
        <f t="shared" si="31"/>
        <v>0</v>
      </c>
    </row>
    <row r="159" spans="1:18">
      <c r="A159" s="703" t="s">
        <v>1248</v>
      </c>
      <c r="B159" s="708" t="s">
        <v>1249</v>
      </c>
      <c r="C159" s="700">
        <v>4</v>
      </c>
      <c r="D159" s="1571" t="str">
        <f t="shared" si="32"/>
        <v/>
      </c>
      <c r="E159" s="864">
        <f>IF(ISERROR(VLOOKUP(CONCATENATE($B159,"-",$C159),IN_1C!$B$2:$T$3000,3,FALSE))=TRUE,"",VLOOKUP(CONCATENATE($B159,"-",$C159),IN_1C!$B$2:$T$3000,3,FALSE))</f>
        <v>0</v>
      </c>
      <c r="F159" s="865">
        <f>IF(ISERROR(VLOOKUP(CONCATENATE($B159,"-",$C159),IN_1C!$B$2:$T$3000,4,FALSE))=TRUE,"",VLOOKUP(CONCATENATE($B159,"-",$C159),IN_1C!$B$2:$T$3000,4,FALSE))</f>
        <v>0</v>
      </c>
      <c r="G159" s="864">
        <f>IF(ISERROR(VLOOKUP(CONCATENATE($B159,"-",$C159),IN_1C!$B$2:$T$3000,5,FALSE))=TRUE,"",VLOOKUP(CONCATENATE($B159,"-",$C159),IN_1C!$B$2:$T$3000,5,FALSE))</f>
        <v>0</v>
      </c>
      <c r="H159" s="865">
        <f>IF(ISERROR(VLOOKUP(CONCATENATE($B159,"-",$C159),IN_1C!$B$2:$T$3000,6,FALSE))=TRUE,"",VLOOKUP(CONCATENATE($B159,"-",$C159),IN_1C!$B$2:$T$3000,6,FALSE))</f>
        <v>0</v>
      </c>
      <c r="I159" s="864">
        <f>IF(ISERROR(VLOOKUP(CONCATENATE($B159,"-",$C159),IN_1C!$B$2:$T$3000,7,FALSE))=TRUE,"",VLOOKUP(CONCATENATE($B159,"-",$C159),IN_1C!$B$2:$T$3000,7,FALSE))</f>
        <v>0</v>
      </c>
      <c r="J159" s="865">
        <f>IF(ISERROR(VLOOKUP(CONCATENATE($B159,"-",$C159),IN_1C!$B$2:$T$3000,8,FALSE))=TRUE,"",VLOOKUP(CONCATENATE($B159,"-",$C159),IN_1C!$B$2:$T$3000,8,FALSE))</f>
        <v>0</v>
      </c>
      <c r="K159" s="864">
        <f>IF(ISERROR(VLOOKUP(CONCATENATE($B159,"-",$C159),IN_1C!$B$2:$T$3000,9,FALSE))=TRUE,"",VLOOKUP(CONCATENATE($B159,"-",$C159),IN_1C!$B$2:$T$3000,9,FALSE))</f>
        <v>0</v>
      </c>
      <c r="L159" s="865">
        <f>IF(ISERROR(VLOOKUP(CONCATENATE($B159,"-",$C159),IN_1C!$B$2:$T$3000,10,FALSE))=TRUE,"",VLOOKUP(CONCATENATE($B159,"-",$C159),IN_1C!$B$2:$T$3000,10,FALSE))</f>
        <v>0</v>
      </c>
      <c r="M159" s="864">
        <f>IF(ISERROR(VLOOKUP(CONCATENATE($B159,"-",$C159),IN_1C!$B$2:$T$3000,11,FALSE))=TRUE,"",VLOOKUP(CONCATENATE($B159,"-",$C159),IN_1C!$B$2:$T$3000,11,FALSE))</f>
        <v>0</v>
      </c>
      <c r="N159" s="865">
        <f>IF(ISERROR(VLOOKUP(CONCATENATE($B159,"-",$C159),IN_1C!$B$2:$T$3000,12,FALSE))=TRUE,"",VLOOKUP(CONCATENATE($B159,"-",$C159),IN_1C!$B$2:$T$3000,12,FALSE))</f>
        <v>0</v>
      </c>
      <c r="O159" s="866">
        <f>IF(ISERROR(VLOOKUP(CONCATENATE($B159,"-",$C159),IN_1C!$B$2:$T$3000,13,FALSE))=TRUE,"",VLOOKUP(CONCATENATE($B159,"-",$C159),IN_1C!$B$2:$T$3000,13,FALSE))</f>
        <v>0</v>
      </c>
      <c r="P159" s="866">
        <f>IF(ISERROR(VLOOKUP(CONCATENATE($B159,"-",$C159),IN_1C!$B$2:$T$3000,14,FALSE))=TRUE,"",VLOOKUP(CONCATENATE($B159,"-",$C159),IN_1C!$B$2:$T$3000,14,FALSE))</f>
        <v>0</v>
      </c>
      <c r="Q159" s="806">
        <f t="shared" si="31"/>
        <v>0</v>
      </c>
      <c r="R159" s="805">
        <f t="shared" si="31"/>
        <v>0</v>
      </c>
    </row>
    <row r="160" spans="1:18" ht="15.75" thickBot="1">
      <c r="A160" s="703" t="s">
        <v>1250</v>
      </c>
      <c r="B160" s="709" t="s">
        <v>1251</v>
      </c>
      <c r="C160" s="700">
        <v>4</v>
      </c>
      <c r="D160" s="1571" t="str">
        <f t="shared" si="32"/>
        <v/>
      </c>
      <c r="E160" s="867">
        <f>IF(ISERROR(VLOOKUP(CONCATENATE($B160,"-",$C160),IN_1C!$B$2:$T$3000,3,FALSE))=TRUE,"",VLOOKUP(CONCATENATE($B160,"-",$C160),IN_1C!$B$2:$T$3000,3,FALSE))</f>
        <v>0</v>
      </c>
      <c r="F160" s="868">
        <f>IF(ISERROR(VLOOKUP(CONCATENATE($B160,"-",$C160),IN_1C!$B$2:$T$3000,4,FALSE))=TRUE,"",VLOOKUP(CONCATENATE($B160,"-",$C160),IN_1C!$B$2:$T$3000,4,FALSE))</f>
        <v>0</v>
      </c>
      <c r="G160" s="867">
        <f>IF(ISERROR(VLOOKUP(CONCATENATE($B160,"-",$C160),IN_1C!$B$2:$T$3000,5,FALSE))=TRUE,"",VLOOKUP(CONCATENATE($B160,"-",$C160),IN_1C!$B$2:$T$3000,5,FALSE))</f>
        <v>0</v>
      </c>
      <c r="H160" s="868">
        <f>IF(ISERROR(VLOOKUP(CONCATENATE($B160,"-",$C160),IN_1C!$B$2:$T$3000,6,FALSE))=TRUE,"",VLOOKUP(CONCATENATE($B160,"-",$C160),IN_1C!$B$2:$T$3000,6,FALSE))</f>
        <v>0</v>
      </c>
      <c r="I160" s="867">
        <f>IF(ISERROR(VLOOKUP(CONCATENATE($B160,"-",$C160),IN_1C!$B$2:$T$3000,7,FALSE))=TRUE,"",VLOOKUP(CONCATENATE($B160,"-",$C160),IN_1C!$B$2:$T$3000,7,FALSE))</f>
        <v>0</v>
      </c>
      <c r="J160" s="868">
        <f>IF(ISERROR(VLOOKUP(CONCATENATE($B160,"-",$C160),IN_1C!$B$2:$T$3000,8,FALSE))=TRUE,"",VLOOKUP(CONCATENATE($B160,"-",$C160),IN_1C!$B$2:$T$3000,8,FALSE))</f>
        <v>0</v>
      </c>
      <c r="K160" s="867">
        <f>IF(ISERROR(VLOOKUP(CONCATENATE($B160,"-",$C160),IN_1C!$B$2:$T$3000,9,FALSE))=TRUE,"",VLOOKUP(CONCATENATE($B160,"-",$C160),IN_1C!$B$2:$T$3000,9,FALSE))</f>
        <v>0</v>
      </c>
      <c r="L160" s="868">
        <f>IF(ISERROR(VLOOKUP(CONCATENATE($B160,"-",$C160),IN_1C!$B$2:$T$3000,10,FALSE))=TRUE,"",VLOOKUP(CONCATENATE($B160,"-",$C160),IN_1C!$B$2:$T$3000,10,FALSE))</f>
        <v>0</v>
      </c>
      <c r="M160" s="867">
        <f>IF(ISERROR(VLOOKUP(CONCATENATE($B160,"-",$C160),IN_1C!$B$2:$T$3000,11,FALSE))=TRUE,"",VLOOKUP(CONCATENATE($B160,"-",$C160),IN_1C!$B$2:$T$3000,11,FALSE))</f>
        <v>0</v>
      </c>
      <c r="N160" s="868">
        <f>IF(ISERROR(VLOOKUP(CONCATENATE($B160,"-",$C160),IN_1C!$B$2:$T$3000,12,FALSE))=TRUE,"",VLOOKUP(CONCATENATE($B160,"-",$C160),IN_1C!$B$2:$T$3000,12,FALSE))</f>
        <v>0</v>
      </c>
      <c r="O160" s="869">
        <f>IF(ISERROR(VLOOKUP(CONCATENATE($B160,"-",$C160),IN_1C!$B$2:$T$3000,13,FALSE))=TRUE,"",VLOOKUP(CONCATENATE($B160,"-",$C160),IN_1C!$B$2:$T$3000,13,FALSE))</f>
        <v>0</v>
      </c>
      <c r="P160" s="869">
        <f>IF(ISERROR(VLOOKUP(CONCATENATE($B160,"-",$C160),IN_1C!$B$2:$T$3000,14,FALSE))=TRUE,"",VLOOKUP(CONCATENATE($B160,"-",$C160),IN_1C!$B$2:$T$3000,14,FALSE))</f>
        <v>0</v>
      </c>
      <c r="Q160" s="809">
        <f t="shared" si="31"/>
        <v>0</v>
      </c>
      <c r="R160" s="810">
        <f t="shared" si="31"/>
        <v>0</v>
      </c>
    </row>
    <row r="161" spans="1:18" ht="15.75" thickBot="1">
      <c r="A161" s="712" t="s">
        <v>1252</v>
      </c>
      <c r="B161" s="811"/>
      <c r="C161" s="700"/>
      <c r="D161" s="1571"/>
      <c r="E161" s="870" t="str">
        <f>IF(ISERROR(VLOOKUP(CONCATENATE($B161,"-",$C161),IN_1C!$B$2:$T$3000,3,FALSE))=TRUE,"",VLOOKUP(CONCATENATE($B161,"-",$C161),IN_1C!$B$2:$T$3000,3,FALSE))</f>
        <v/>
      </c>
      <c r="F161" s="871"/>
      <c r="G161" s="871"/>
      <c r="H161" s="871"/>
      <c r="I161" s="871"/>
      <c r="J161" s="871"/>
      <c r="K161" s="871"/>
      <c r="L161" s="871"/>
      <c r="M161" s="871"/>
      <c r="N161" s="871"/>
      <c r="O161" s="871"/>
      <c r="P161" s="871"/>
      <c r="Q161" s="812"/>
      <c r="R161" s="813"/>
    </row>
    <row r="162" spans="1:18">
      <c r="A162" s="698" t="s">
        <v>1253</v>
      </c>
      <c r="B162" s="699" t="s">
        <v>1254</v>
      </c>
      <c r="C162" s="700">
        <v>4</v>
      </c>
      <c r="D162" s="1571" t="str">
        <f t="shared" ref="D162:D167" si="33">CONCATENATE(D$148)</f>
        <v/>
      </c>
      <c r="E162" s="861">
        <f>IF(ISERROR(VLOOKUP(CONCATENATE($B162,"-",$C162),IN_1C!$B$2:$T$3000,3,FALSE))=TRUE,"",VLOOKUP(CONCATENATE($B162,"-",$C162),IN_1C!$B$2:$T$3000,3,FALSE))</f>
        <v>0</v>
      </c>
      <c r="F162" s="862">
        <f>IF(ISERROR(VLOOKUP(CONCATENATE($B162,"-",$C162),IN_1C!$B$2:$T$3000,4,FALSE))=TRUE,"",VLOOKUP(CONCATENATE($B162,"-",$C162),IN_1C!$B$2:$T$3000,4,FALSE))</f>
        <v>0</v>
      </c>
      <c r="G162" s="861">
        <f>IF(ISERROR(VLOOKUP(CONCATENATE($B162,"-",$C162),IN_1C!$B$2:$T$3000,5,FALSE))=TRUE,"",VLOOKUP(CONCATENATE($B162,"-",$C162),IN_1C!$B$2:$T$3000,5,FALSE))</f>
        <v>0</v>
      </c>
      <c r="H162" s="862">
        <f>IF(ISERROR(VLOOKUP(CONCATENATE($B162,"-",$C162),IN_1C!$B$2:$T$3000,6,FALSE))=TRUE,"",VLOOKUP(CONCATENATE($B162,"-",$C162),IN_1C!$B$2:$T$3000,6,FALSE))</f>
        <v>0</v>
      </c>
      <c r="I162" s="861">
        <f>IF(ISERROR(VLOOKUP(CONCATENATE($B162,"-",$C162),IN_1C!$B$2:$T$3000,7,FALSE))=TRUE,"",VLOOKUP(CONCATENATE($B162,"-",$C162),IN_1C!$B$2:$T$3000,7,FALSE))</f>
        <v>0</v>
      </c>
      <c r="J162" s="862">
        <f>IF(ISERROR(VLOOKUP(CONCATENATE($B162,"-",$C162),IN_1C!$B$2:$T$3000,8,FALSE))=TRUE,"",VLOOKUP(CONCATENATE($B162,"-",$C162),IN_1C!$B$2:$T$3000,8,FALSE))</f>
        <v>0</v>
      </c>
      <c r="K162" s="861">
        <f>IF(ISERROR(VLOOKUP(CONCATENATE($B162,"-",$C162),IN_1C!$B$2:$T$3000,9,FALSE))=TRUE,"",VLOOKUP(CONCATENATE($B162,"-",$C162),IN_1C!$B$2:$T$3000,9,FALSE))</f>
        <v>0</v>
      </c>
      <c r="L162" s="862">
        <f>IF(ISERROR(VLOOKUP(CONCATENATE($B162,"-",$C162),IN_1C!$B$2:$T$3000,10,FALSE))=TRUE,"",VLOOKUP(CONCATENATE($B162,"-",$C162),IN_1C!$B$2:$T$3000,10,FALSE))</f>
        <v>0</v>
      </c>
      <c r="M162" s="861">
        <f>IF(ISERROR(VLOOKUP(CONCATENATE($B162,"-",$C162),IN_1C!$B$2:$T$3000,11,FALSE))=TRUE,"",VLOOKUP(CONCATENATE($B162,"-",$C162),IN_1C!$B$2:$T$3000,11,FALSE))</f>
        <v>0</v>
      </c>
      <c r="N162" s="862">
        <f>IF(ISERROR(VLOOKUP(CONCATENATE($B162,"-",$C162),IN_1C!$B$2:$T$3000,12,FALSE))=TRUE,"",VLOOKUP(CONCATENATE($B162,"-",$C162),IN_1C!$B$2:$T$3000,12,FALSE))</f>
        <v>0</v>
      </c>
      <c r="O162" s="861">
        <f>IF(ISERROR(VLOOKUP(CONCATENATE($B162,"-",$C162),IN_1C!$B$2:$T$3000,13,FALSE))=TRUE,"",VLOOKUP(CONCATENATE($B162,"-",$C162),IN_1C!$B$2:$T$3000,13,FALSE))</f>
        <v>0</v>
      </c>
      <c r="P162" s="862">
        <f>IF(ISERROR(VLOOKUP(CONCATENATE($B162,"-",$C162),IN_1C!$B$2:$T$3000,14,FALSE))=TRUE,"",VLOOKUP(CONCATENATE($B162,"-",$C162),IN_1C!$B$2:$T$3000,14,FALSE))</f>
        <v>0</v>
      </c>
      <c r="Q162" s="801">
        <f t="shared" ref="Q162:R167" si="34">E162+G162</f>
        <v>0</v>
      </c>
      <c r="R162" s="802">
        <f t="shared" si="34"/>
        <v>0</v>
      </c>
    </row>
    <row r="163" spans="1:18">
      <c r="A163" s="703" t="s">
        <v>1255</v>
      </c>
      <c r="B163" s="708" t="s">
        <v>1256</v>
      </c>
      <c r="C163" s="700">
        <v>4</v>
      </c>
      <c r="D163" s="1571" t="str">
        <f t="shared" si="33"/>
        <v/>
      </c>
      <c r="E163" s="864">
        <f>IF(ISERROR(VLOOKUP(CONCATENATE($B163,"-",$C163),IN_1C!$B$2:$T$3000,3,FALSE))=TRUE,"",VLOOKUP(CONCATENATE($B163,"-",$C163),IN_1C!$B$2:$T$3000,3,FALSE))</f>
        <v>0</v>
      </c>
      <c r="F163" s="865">
        <f>IF(ISERROR(VLOOKUP(CONCATENATE($B163,"-",$C163),IN_1C!$B$2:$T$3000,4,FALSE))=TRUE,"",VLOOKUP(CONCATENATE($B163,"-",$C163),IN_1C!$B$2:$T$3000,4,FALSE))</f>
        <v>0</v>
      </c>
      <c r="G163" s="864">
        <f>IF(ISERROR(VLOOKUP(CONCATENATE($B163,"-",$C163),IN_1C!$B$2:$T$3000,5,FALSE))=TRUE,"",VLOOKUP(CONCATENATE($B163,"-",$C163),IN_1C!$B$2:$T$3000,5,FALSE))</f>
        <v>0</v>
      </c>
      <c r="H163" s="865">
        <f>IF(ISERROR(VLOOKUP(CONCATENATE($B163,"-",$C163),IN_1C!$B$2:$T$3000,6,FALSE))=TRUE,"",VLOOKUP(CONCATENATE($B163,"-",$C163),IN_1C!$B$2:$T$3000,6,FALSE))</f>
        <v>0</v>
      </c>
      <c r="I163" s="864">
        <f>IF(ISERROR(VLOOKUP(CONCATENATE($B163,"-",$C163),IN_1C!$B$2:$T$3000,7,FALSE))=TRUE,"",VLOOKUP(CONCATENATE($B163,"-",$C163),IN_1C!$B$2:$T$3000,7,FALSE))</f>
        <v>0</v>
      </c>
      <c r="J163" s="865">
        <f>IF(ISERROR(VLOOKUP(CONCATENATE($B163,"-",$C163),IN_1C!$B$2:$T$3000,8,FALSE))=TRUE,"",VLOOKUP(CONCATENATE($B163,"-",$C163),IN_1C!$B$2:$T$3000,8,FALSE))</f>
        <v>0</v>
      </c>
      <c r="K163" s="864">
        <f>IF(ISERROR(VLOOKUP(CONCATENATE($B163,"-",$C163),IN_1C!$B$2:$T$3000,9,FALSE))=TRUE,"",VLOOKUP(CONCATENATE($B163,"-",$C163),IN_1C!$B$2:$T$3000,9,FALSE))</f>
        <v>0</v>
      </c>
      <c r="L163" s="865">
        <f>IF(ISERROR(VLOOKUP(CONCATENATE($B163,"-",$C163),IN_1C!$B$2:$T$3000,10,FALSE))=TRUE,"",VLOOKUP(CONCATENATE($B163,"-",$C163),IN_1C!$B$2:$T$3000,10,FALSE))</f>
        <v>0</v>
      </c>
      <c r="M163" s="864">
        <f>IF(ISERROR(VLOOKUP(CONCATENATE($B163,"-",$C163),IN_1C!$B$2:$T$3000,11,FALSE))=TRUE,"",VLOOKUP(CONCATENATE($B163,"-",$C163),IN_1C!$B$2:$T$3000,11,FALSE))</f>
        <v>0</v>
      </c>
      <c r="N163" s="865">
        <f>IF(ISERROR(VLOOKUP(CONCATENATE($B163,"-",$C163),IN_1C!$B$2:$T$3000,12,FALSE))=TRUE,"",VLOOKUP(CONCATENATE($B163,"-",$C163),IN_1C!$B$2:$T$3000,12,FALSE))</f>
        <v>0</v>
      </c>
      <c r="O163" s="864">
        <f>IF(ISERROR(VLOOKUP(CONCATENATE($B163,"-",$C163),IN_1C!$B$2:$T$3000,13,FALSE))=TRUE,"",VLOOKUP(CONCATENATE($B163,"-",$C163),IN_1C!$B$2:$T$3000,13,FALSE))</f>
        <v>0</v>
      </c>
      <c r="P163" s="865">
        <f>IF(ISERROR(VLOOKUP(CONCATENATE($B163,"-",$C163),IN_1C!$B$2:$T$3000,14,FALSE))=TRUE,"",VLOOKUP(CONCATENATE($B163,"-",$C163),IN_1C!$B$2:$T$3000,14,FALSE))</f>
        <v>0</v>
      </c>
      <c r="Q163" s="804">
        <f t="shared" si="34"/>
        <v>0</v>
      </c>
      <c r="R163" s="805">
        <f t="shared" si="34"/>
        <v>0</v>
      </c>
    </row>
    <row r="164" spans="1:18">
      <c r="A164" s="703" t="s">
        <v>1257</v>
      </c>
      <c r="B164" s="708" t="s">
        <v>1258</v>
      </c>
      <c r="C164" s="700">
        <v>4</v>
      </c>
      <c r="D164" s="1571" t="str">
        <f t="shared" si="33"/>
        <v/>
      </c>
      <c r="E164" s="864">
        <f>IF(ISERROR(VLOOKUP(CONCATENATE($B164,"-",$C164),IN_1C!$B$2:$T$3000,3,FALSE))=TRUE,"",VLOOKUP(CONCATENATE($B164,"-",$C164),IN_1C!$B$2:$T$3000,3,FALSE))</f>
        <v>0</v>
      </c>
      <c r="F164" s="865">
        <f>IF(ISERROR(VLOOKUP(CONCATENATE($B164,"-",$C164),IN_1C!$B$2:$T$3000,4,FALSE))=TRUE,"",VLOOKUP(CONCATENATE($B164,"-",$C164),IN_1C!$B$2:$T$3000,4,FALSE))</f>
        <v>0</v>
      </c>
      <c r="G164" s="864">
        <f>IF(ISERROR(VLOOKUP(CONCATENATE($B164,"-",$C164),IN_1C!$B$2:$T$3000,5,FALSE))=TRUE,"",VLOOKUP(CONCATENATE($B164,"-",$C164),IN_1C!$B$2:$T$3000,5,FALSE))</f>
        <v>0</v>
      </c>
      <c r="H164" s="865">
        <f>IF(ISERROR(VLOOKUP(CONCATENATE($B164,"-",$C164),IN_1C!$B$2:$T$3000,6,FALSE))=TRUE,"",VLOOKUP(CONCATENATE($B164,"-",$C164),IN_1C!$B$2:$T$3000,6,FALSE))</f>
        <v>0</v>
      </c>
      <c r="I164" s="864">
        <f>IF(ISERROR(VLOOKUP(CONCATENATE($B164,"-",$C164),IN_1C!$B$2:$T$3000,7,FALSE))=TRUE,"",VLOOKUP(CONCATENATE($B164,"-",$C164),IN_1C!$B$2:$T$3000,7,FALSE))</f>
        <v>0</v>
      </c>
      <c r="J164" s="865">
        <f>IF(ISERROR(VLOOKUP(CONCATENATE($B164,"-",$C164),IN_1C!$B$2:$T$3000,8,FALSE))=TRUE,"",VLOOKUP(CONCATENATE($B164,"-",$C164),IN_1C!$B$2:$T$3000,8,FALSE))</f>
        <v>0</v>
      </c>
      <c r="K164" s="864">
        <f>IF(ISERROR(VLOOKUP(CONCATENATE($B164,"-",$C164),IN_1C!$B$2:$T$3000,9,FALSE))=TRUE,"",VLOOKUP(CONCATENATE($B164,"-",$C164),IN_1C!$B$2:$T$3000,9,FALSE))</f>
        <v>0</v>
      </c>
      <c r="L164" s="865">
        <f>IF(ISERROR(VLOOKUP(CONCATENATE($B164,"-",$C164),IN_1C!$B$2:$T$3000,10,FALSE))=TRUE,"",VLOOKUP(CONCATENATE($B164,"-",$C164),IN_1C!$B$2:$T$3000,10,FALSE))</f>
        <v>0</v>
      </c>
      <c r="M164" s="864">
        <f>IF(ISERROR(VLOOKUP(CONCATENATE($B164,"-",$C164),IN_1C!$B$2:$T$3000,11,FALSE))=TRUE,"",VLOOKUP(CONCATENATE($B164,"-",$C164),IN_1C!$B$2:$T$3000,11,FALSE))</f>
        <v>0</v>
      </c>
      <c r="N164" s="865">
        <f>IF(ISERROR(VLOOKUP(CONCATENATE($B164,"-",$C164),IN_1C!$B$2:$T$3000,12,FALSE))=TRUE,"",VLOOKUP(CONCATENATE($B164,"-",$C164),IN_1C!$B$2:$T$3000,12,FALSE))</f>
        <v>0</v>
      </c>
      <c r="O164" s="864">
        <f>IF(ISERROR(VLOOKUP(CONCATENATE($B164,"-",$C164),IN_1C!$B$2:$T$3000,13,FALSE))=TRUE,"",VLOOKUP(CONCATENATE($B164,"-",$C164),IN_1C!$B$2:$T$3000,13,FALSE))</f>
        <v>0</v>
      </c>
      <c r="P164" s="865">
        <f>IF(ISERROR(VLOOKUP(CONCATENATE($B164,"-",$C164),IN_1C!$B$2:$T$3000,14,FALSE))=TRUE,"",VLOOKUP(CONCATENATE($B164,"-",$C164),IN_1C!$B$2:$T$3000,14,FALSE))</f>
        <v>0</v>
      </c>
      <c r="Q164" s="804">
        <f t="shared" si="34"/>
        <v>0</v>
      </c>
      <c r="R164" s="805">
        <f t="shared" si="34"/>
        <v>0</v>
      </c>
    </row>
    <row r="165" spans="1:18">
      <c r="A165" s="703" t="s">
        <v>1259</v>
      </c>
      <c r="B165" s="708" t="s">
        <v>1260</v>
      </c>
      <c r="C165" s="700">
        <v>4</v>
      </c>
      <c r="D165" s="1571" t="str">
        <f t="shared" si="33"/>
        <v/>
      </c>
      <c r="E165" s="864">
        <f>IF(ISERROR(VLOOKUP(CONCATENATE($B165,"-",$C165),IN_1C!$B$2:$T$3000,3,FALSE))=TRUE,"",VLOOKUP(CONCATENATE($B165,"-",$C165),IN_1C!$B$2:$T$3000,3,FALSE))</f>
        <v>0</v>
      </c>
      <c r="F165" s="865">
        <f>IF(ISERROR(VLOOKUP(CONCATENATE($B165,"-",$C165),IN_1C!$B$2:$T$3000,4,FALSE))=TRUE,"",VLOOKUP(CONCATENATE($B165,"-",$C165),IN_1C!$B$2:$T$3000,4,FALSE))</f>
        <v>0</v>
      </c>
      <c r="G165" s="864">
        <f>IF(ISERROR(VLOOKUP(CONCATENATE($B165,"-",$C165),IN_1C!$B$2:$T$3000,5,FALSE))=TRUE,"",VLOOKUP(CONCATENATE($B165,"-",$C165),IN_1C!$B$2:$T$3000,5,FALSE))</f>
        <v>0</v>
      </c>
      <c r="H165" s="865">
        <f>IF(ISERROR(VLOOKUP(CONCATENATE($B165,"-",$C165),IN_1C!$B$2:$T$3000,6,FALSE))=TRUE,"",VLOOKUP(CONCATENATE($B165,"-",$C165),IN_1C!$B$2:$T$3000,6,FALSE))</f>
        <v>0</v>
      </c>
      <c r="I165" s="864">
        <f>IF(ISERROR(VLOOKUP(CONCATENATE($B165,"-",$C165),IN_1C!$B$2:$T$3000,7,FALSE))=TRUE,"",VLOOKUP(CONCATENATE($B165,"-",$C165),IN_1C!$B$2:$T$3000,7,FALSE))</f>
        <v>0</v>
      </c>
      <c r="J165" s="865">
        <f>IF(ISERROR(VLOOKUP(CONCATENATE($B165,"-",$C165),IN_1C!$B$2:$T$3000,8,FALSE))=TRUE,"",VLOOKUP(CONCATENATE($B165,"-",$C165),IN_1C!$B$2:$T$3000,8,FALSE))</f>
        <v>0</v>
      </c>
      <c r="K165" s="864">
        <f>IF(ISERROR(VLOOKUP(CONCATENATE($B165,"-",$C165),IN_1C!$B$2:$T$3000,9,FALSE))=TRUE,"",VLOOKUP(CONCATENATE($B165,"-",$C165),IN_1C!$B$2:$T$3000,9,FALSE))</f>
        <v>0</v>
      </c>
      <c r="L165" s="865">
        <f>IF(ISERROR(VLOOKUP(CONCATENATE($B165,"-",$C165),IN_1C!$B$2:$T$3000,10,FALSE))=TRUE,"",VLOOKUP(CONCATENATE($B165,"-",$C165),IN_1C!$B$2:$T$3000,10,FALSE))</f>
        <v>0</v>
      </c>
      <c r="M165" s="864">
        <f>IF(ISERROR(VLOOKUP(CONCATENATE($B165,"-",$C165),IN_1C!$B$2:$T$3000,11,FALSE))=TRUE,"",VLOOKUP(CONCATENATE($B165,"-",$C165),IN_1C!$B$2:$T$3000,11,FALSE))</f>
        <v>0</v>
      </c>
      <c r="N165" s="865">
        <f>IF(ISERROR(VLOOKUP(CONCATENATE($B165,"-",$C165),IN_1C!$B$2:$T$3000,12,FALSE))=TRUE,"",VLOOKUP(CONCATENATE($B165,"-",$C165),IN_1C!$B$2:$T$3000,12,FALSE))</f>
        <v>0</v>
      </c>
      <c r="O165" s="864">
        <f>IF(ISERROR(VLOOKUP(CONCATENATE($B165,"-",$C165),IN_1C!$B$2:$T$3000,13,FALSE))=TRUE,"",VLOOKUP(CONCATENATE($B165,"-",$C165),IN_1C!$B$2:$T$3000,13,FALSE))</f>
        <v>0</v>
      </c>
      <c r="P165" s="865">
        <f>IF(ISERROR(VLOOKUP(CONCATENATE($B165,"-",$C165),IN_1C!$B$2:$T$3000,14,FALSE))=TRUE,"",VLOOKUP(CONCATENATE($B165,"-",$C165),IN_1C!$B$2:$T$3000,14,FALSE))</f>
        <v>0</v>
      </c>
      <c r="Q165" s="804">
        <f t="shared" si="34"/>
        <v>0</v>
      </c>
      <c r="R165" s="805">
        <f t="shared" si="34"/>
        <v>0</v>
      </c>
    </row>
    <row r="166" spans="1:18">
      <c r="A166" s="703" t="s">
        <v>1261</v>
      </c>
      <c r="B166" s="708" t="s">
        <v>1262</v>
      </c>
      <c r="C166" s="700">
        <v>4</v>
      </c>
      <c r="D166" s="1571" t="str">
        <f t="shared" si="33"/>
        <v/>
      </c>
      <c r="E166" s="864">
        <f>IF(ISERROR(VLOOKUP(CONCATENATE($B166,"-",$C166),IN_1C!$B$2:$T$3000,3,FALSE))=TRUE,"",VLOOKUP(CONCATENATE($B166,"-",$C166),IN_1C!$B$2:$T$3000,3,FALSE))</f>
        <v>0</v>
      </c>
      <c r="F166" s="865">
        <f>IF(ISERROR(VLOOKUP(CONCATENATE($B166,"-",$C166),IN_1C!$B$2:$T$3000,4,FALSE))=TRUE,"",VLOOKUP(CONCATENATE($B166,"-",$C166),IN_1C!$B$2:$T$3000,4,FALSE))</f>
        <v>0</v>
      </c>
      <c r="G166" s="864">
        <f>IF(ISERROR(VLOOKUP(CONCATENATE($B166,"-",$C166),IN_1C!$B$2:$T$3000,5,FALSE))=TRUE,"",VLOOKUP(CONCATENATE($B166,"-",$C166),IN_1C!$B$2:$T$3000,5,FALSE))</f>
        <v>0</v>
      </c>
      <c r="H166" s="865">
        <f>IF(ISERROR(VLOOKUP(CONCATENATE($B166,"-",$C166),IN_1C!$B$2:$T$3000,6,FALSE))=TRUE,"",VLOOKUP(CONCATENATE($B166,"-",$C166),IN_1C!$B$2:$T$3000,6,FALSE))</f>
        <v>0</v>
      </c>
      <c r="I166" s="864">
        <f>IF(ISERROR(VLOOKUP(CONCATENATE($B166,"-",$C166),IN_1C!$B$2:$T$3000,7,FALSE))=TRUE,"",VLOOKUP(CONCATENATE($B166,"-",$C166),IN_1C!$B$2:$T$3000,7,FALSE))</f>
        <v>0</v>
      </c>
      <c r="J166" s="865">
        <f>IF(ISERROR(VLOOKUP(CONCATENATE($B166,"-",$C166),IN_1C!$B$2:$T$3000,8,FALSE))=TRUE,"",VLOOKUP(CONCATENATE($B166,"-",$C166),IN_1C!$B$2:$T$3000,8,FALSE))</f>
        <v>0</v>
      </c>
      <c r="K166" s="864">
        <f>IF(ISERROR(VLOOKUP(CONCATENATE($B166,"-",$C166),IN_1C!$B$2:$T$3000,9,FALSE))=TRUE,"",VLOOKUP(CONCATENATE($B166,"-",$C166),IN_1C!$B$2:$T$3000,9,FALSE))</f>
        <v>0</v>
      </c>
      <c r="L166" s="865">
        <f>IF(ISERROR(VLOOKUP(CONCATENATE($B166,"-",$C166),IN_1C!$B$2:$T$3000,10,FALSE))=TRUE,"",VLOOKUP(CONCATENATE($B166,"-",$C166),IN_1C!$B$2:$T$3000,10,FALSE))</f>
        <v>0</v>
      </c>
      <c r="M166" s="864">
        <f>IF(ISERROR(VLOOKUP(CONCATENATE($B166,"-",$C166),IN_1C!$B$2:$T$3000,11,FALSE))=TRUE,"",VLOOKUP(CONCATENATE($B166,"-",$C166),IN_1C!$B$2:$T$3000,11,FALSE))</f>
        <v>0</v>
      </c>
      <c r="N166" s="865">
        <f>IF(ISERROR(VLOOKUP(CONCATENATE($B166,"-",$C166),IN_1C!$B$2:$T$3000,12,FALSE))=TRUE,"",VLOOKUP(CONCATENATE($B166,"-",$C166),IN_1C!$B$2:$T$3000,12,FALSE))</f>
        <v>0</v>
      </c>
      <c r="O166" s="864">
        <f>IF(ISERROR(VLOOKUP(CONCATENATE($B166,"-",$C166),IN_1C!$B$2:$T$3000,13,FALSE))=TRUE,"",VLOOKUP(CONCATENATE($B166,"-",$C166),IN_1C!$B$2:$T$3000,13,FALSE))</f>
        <v>0</v>
      </c>
      <c r="P166" s="865">
        <f>IF(ISERROR(VLOOKUP(CONCATENATE($B166,"-",$C166),IN_1C!$B$2:$T$3000,14,FALSE))=TRUE,"",VLOOKUP(CONCATENATE($B166,"-",$C166),IN_1C!$B$2:$T$3000,14,FALSE))</f>
        <v>0</v>
      </c>
      <c r="Q166" s="804">
        <f t="shared" si="34"/>
        <v>0</v>
      </c>
      <c r="R166" s="805">
        <f t="shared" si="34"/>
        <v>0</v>
      </c>
    </row>
    <row r="167" spans="1:18" ht="15.75" thickBot="1">
      <c r="A167" s="703" t="s">
        <v>1263</v>
      </c>
      <c r="B167" s="709" t="s">
        <v>1264</v>
      </c>
      <c r="C167" s="700">
        <v>4</v>
      </c>
      <c r="D167" s="1571" t="str">
        <f t="shared" si="33"/>
        <v/>
      </c>
      <c r="E167" s="867">
        <f>IF(ISERROR(VLOOKUP(CONCATENATE($B167,"-",$C167),IN_1C!$B$2:$T$3000,3,FALSE))=TRUE,"",VLOOKUP(CONCATENATE($B167,"-",$C167),IN_1C!$B$2:$T$3000,3,FALSE))</f>
        <v>0</v>
      </c>
      <c r="F167" s="868">
        <f>IF(ISERROR(VLOOKUP(CONCATENATE($B167,"-",$C167),IN_1C!$B$2:$T$3000,4,FALSE))=TRUE,"",VLOOKUP(CONCATENATE($B167,"-",$C167),IN_1C!$B$2:$T$3000,4,FALSE))</f>
        <v>0</v>
      </c>
      <c r="G167" s="867">
        <f>IF(ISERROR(VLOOKUP(CONCATENATE($B167,"-",$C167),IN_1C!$B$2:$T$3000,5,FALSE))=TRUE,"",VLOOKUP(CONCATENATE($B167,"-",$C167),IN_1C!$B$2:$T$3000,5,FALSE))</f>
        <v>0</v>
      </c>
      <c r="H167" s="868">
        <f>IF(ISERROR(VLOOKUP(CONCATENATE($B167,"-",$C167),IN_1C!$B$2:$T$3000,6,FALSE))=TRUE,"",VLOOKUP(CONCATENATE($B167,"-",$C167),IN_1C!$B$2:$T$3000,6,FALSE))</f>
        <v>0</v>
      </c>
      <c r="I167" s="867">
        <f>IF(ISERROR(VLOOKUP(CONCATENATE($B167,"-",$C167),IN_1C!$B$2:$T$3000,7,FALSE))=TRUE,"",VLOOKUP(CONCATENATE($B167,"-",$C167),IN_1C!$B$2:$T$3000,7,FALSE))</f>
        <v>0</v>
      </c>
      <c r="J167" s="868">
        <f>IF(ISERROR(VLOOKUP(CONCATENATE($B167,"-",$C167),IN_1C!$B$2:$T$3000,8,FALSE))=TRUE,"",VLOOKUP(CONCATENATE($B167,"-",$C167),IN_1C!$B$2:$T$3000,8,FALSE))</f>
        <v>0</v>
      </c>
      <c r="K167" s="867">
        <f>IF(ISERROR(VLOOKUP(CONCATENATE($B167,"-",$C167),IN_1C!$B$2:$T$3000,9,FALSE))=TRUE,"",VLOOKUP(CONCATENATE($B167,"-",$C167),IN_1C!$B$2:$T$3000,9,FALSE))</f>
        <v>0</v>
      </c>
      <c r="L167" s="868">
        <f>IF(ISERROR(VLOOKUP(CONCATENATE($B167,"-",$C167),IN_1C!$B$2:$T$3000,10,FALSE))=TRUE,"",VLOOKUP(CONCATENATE($B167,"-",$C167),IN_1C!$B$2:$T$3000,10,FALSE))</f>
        <v>0</v>
      </c>
      <c r="M167" s="867">
        <f>IF(ISERROR(VLOOKUP(CONCATENATE($B167,"-",$C167),IN_1C!$B$2:$T$3000,11,FALSE))=TRUE,"",VLOOKUP(CONCATENATE($B167,"-",$C167),IN_1C!$B$2:$T$3000,11,FALSE))</f>
        <v>0</v>
      </c>
      <c r="N167" s="868">
        <f>IF(ISERROR(VLOOKUP(CONCATENATE($B167,"-",$C167),IN_1C!$B$2:$T$3000,12,FALSE))=TRUE,"",VLOOKUP(CONCATENATE($B167,"-",$C167),IN_1C!$B$2:$T$3000,12,FALSE))</f>
        <v>0</v>
      </c>
      <c r="O167" s="867">
        <f>IF(ISERROR(VLOOKUP(CONCATENATE($B167,"-",$C167),IN_1C!$B$2:$T$3000,13,FALSE))=TRUE,"",VLOOKUP(CONCATENATE($B167,"-",$C167),IN_1C!$B$2:$T$3000,13,FALSE))</f>
        <v>0</v>
      </c>
      <c r="P167" s="868">
        <f>IF(ISERROR(VLOOKUP(CONCATENATE($B167,"-",$C167),IN_1C!$B$2:$T$3000,14,FALSE))=TRUE,"",VLOOKUP(CONCATENATE($B167,"-",$C167),IN_1C!$B$2:$T$3000,14,FALSE))</f>
        <v>0</v>
      </c>
      <c r="Q167" s="807">
        <f t="shared" si="34"/>
        <v>0</v>
      </c>
      <c r="R167" s="808">
        <f t="shared" si="34"/>
        <v>0</v>
      </c>
    </row>
    <row r="168" spans="1:18" ht="15.75" thickBot="1">
      <c r="A168" s="712" t="s">
        <v>1265</v>
      </c>
      <c r="B168" s="811"/>
      <c r="C168" s="700"/>
      <c r="D168" s="1571"/>
      <c r="E168" s="872" t="str">
        <f>IF(ISERROR(VLOOKUP(CONCATENATE($B168,"-",$C168),IN_1C!$B$2:$T$3000,3,FALSE))=TRUE,"",VLOOKUP(CONCATENATE($B168,"-",$C168),IN_1C!$B$2:$T$3000,3,FALSE))</f>
        <v/>
      </c>
      <c r="F168" s="873" t="str">
        <f>IF(ISERROR(VLOOKUP(CONCATENATE($B168,"-",$C168),IN_1C!$B$2:$T$3000,4,FALSE))=TRUE,"",VLOOKUP(CONCATENATE($B168,"-",$C168),IN_1C!$B$2:$T$3000,4,FALSE))</f>
        <v/>
      </c>
      <c r="G168" s="873" t="str">
        <f>IF(ISERROR(VLOOKUP(CONCATENATE($B168,"-",$C168),IN_1C!$B$2:$T$3000,5,FALSE))=TRUE,"",VLOOKUP(CONCATENATE($B168,"-",$C168),IN_1C!$B$2:$T$3000,5,FALSE))</f>
        <v/>
      </c>
      <c r="H168" s="873" t="str">
        <f>IF(ISERROR(VLOOKUP(CONCATENATE($B168,"-",$C168),IN_1C!$B$2:$T$3000,6,FALSE))=TRUE,"",VLOOKUP(CONCATENATE($B168,"-",$C168),IN_1C!$B$2:$T$3000,6,FALSE))</f>
        <v/>
      </c>
      <c r="I168" s="873" t="str">
        <f>IF(ISERROR(VLOOKUP(CONCATENATE($B168,"-",$C168),IN_1C!$B$2:$T$3000,7,FALSE))=TRUE,"",VLOOKUP(CONCATENATE($B168,"-",$C168),IN_1C!$B$2:$T$3000,7,FALSE))</f>
        <v/>
      </c>
      <c r="J168" s="873" t="str">
        <f>IF(ISERROR(VLOOKUP(CONCATENATE($B168,"-",$C168),IN_1C!$B$2:$T$3000,8,FALSE))=TRUE,"",VLOOKUP(CONCATENATE($B168,"-",$C168),IN_1C!$B$2:$T$3000,8,FALSE))</f>
        <v/>
      </c>
      <c r="K168" s="873" t="str">
        <f>IF(ISERROR(VLOOKUP(CONCATENATE($B168,"-",$C168),IN_1C!$B$2:$T$3000,9,FALSE))=TRUE,"",VLOOKUP(CONCATENATE($B168,"-",$C168),IN_1C!$B$2:$T$3000,9,FALSE))</f>
        <v/>
      </c>
      <c r="L168" s="873" t="str">
        <f>IF(ISERROR(VLOOKUP(CONCATENATE($B168,"-",$C168),IN_1C!$B$2:$T$3000,10,FALSE))=TRUE,"",VLOOKUP(CONCATENATE($B168,"-",$C168),IN_1C!$B$2:$T$3000,10,FALSE))</f>
        <v/>
      </c>
      <c r="M168" s="873" t="str">
        <f>IF(ISERROR(VLOOKUP(CONCATENATE($B168,"-",$C168),IN_1C!$B$2:$T$3000,11,FALSE))=TRUE,"",VLOOKUP(CONCATENATE($B168,"-",$C168),IN_1C!$B$2:$T$3000,11,FALSE))</f>
        <v/>
      </c>
      <c r="N168" s="873" t="str">
        <f>IF(ISERROR(VLOOKUP(CONCATENATE($B168,"-",$C168),IN_1C!$B$2:$T$3000,12,FALSE))=TRUE,"",VLOOKUP(CONCATENATE($B168,"-",$C168),IN_1C!$B$2:$T$3000,12,FALSE))</f>
        <v/>
      </c>
      <c r="O168" s="873" t="str">
        <f>IF(ISERROR(VLOOKUP(CONCATENATE($B168,"-",$C168),IN_1C!$B$2:$T$3000,13,FALSE))=TRUE,"",VLOOKUP(CONCATENATE($B168,"-",$C168),IN_1C!$B$2:$T$3000,13,FALSE))</f>
        <v/>
      </c>
      <c r="P168" s="873" t="str">
        <f>IF(ISERROR(VLOOKUP(CONCATENATE($B168,"-",$C168),IN_1C!$B$2:$T$3000,14,FALSE))=TRUE,"",VLOOKUP(CONCATENATE($B168,"-",$C168),IN_1C!$B$2:$T$3000,14,FALSE))</f>
        <v/>
      </c>
      <c r="Q168" s="814"/>
      <c r="R168" s="815"/>
    </row>
    <row r="169" spans="1:18">
      <c r="A169" s="698" t="s">
        <v>1266</v>
      </c>
      <c r="B169" s="699" t="s">
        <v>1267</v>
      </c>
      <c r="C169" s="700">
        <v>4</v>
      </c>
      <c r="D169" s="1571" t="str">
        <f t="shared" ref="D169:D179" si="35">CONCATENATE(D$148)</f>
        <v/>
      </c>
      <c r="E169" s="861">
        <f>IF(ISERROR(VLOOKUP(CONCATENATE($B169,"-",$C169),IN_1C!$B$2:$T$3000,3,FALSE))=TRUE,"",VLOOKUP(CONCATENATE($B169,"-",$C169),IN_1C!$B$2:$T$3000,3,FALSE))</f>
        <v>0</v>
      </c>
      <c r="F169" s="862">
        <f>IF(ISERROR(VLOOKUP(CONCATENATE($B169,"-",$C169),IN_1C!$B$2:$T$3000,4,FALSE))=TRUE,"",VLOOKUP(CONCATENATE($B169,"-",$C169),IN_1C!$B$2:$T$3000,4,FALSE))</f>
        <v>0</v>
      </c>
      <c r="G169" s="861">
        <f>IF(ISERROR(VLOOKUP(CONCATENATE($B169,"-",$C169),IN_1C!$B$2:$T$3000,5,FALSE))=TRUE,"",VLOOKUP(CONCATENATE($B169,"-",$C169),IN_1C!$B$2:$T$3000,5,FALSE))</f>
        <v>0</v>
      </c>
      <c r="H169" s="862">
        <f>IF(ISERROR(VLOOKUP(CONCATENATE($B169,"-",$C169),IN_1C!$B$2:$T$3000,6,FALSE))=TRUE,"",VLOOKUP(CONCATENATE($B169,"-",$C169),IN_1C!$B$2:$T$3000,6,FALSE))</f>
        <v>0</v>
      </c>
      <c r="I169" s="861">
        <f>IF(ISERROR(VLOOKUP(CONCATENATE($B169,"-",$C169),IN_1C!$B$2:$T$3000,7,FALSE))=TRUE,"",VLOOKUP(CONCATENATE($B169,"-",$C169),IN_1C!$B$2:$T$3000,7,FALSE))</f>
        <v>0</v>
      </c>
      <c r="J169" s="862">
        <f>IF(ISERROR(VLOOKUP(CONCATENATE($B169,"-",$C169),IN_1C!$B$2:$T$3000,8,FALSE))=TRUE,"",VLOOKUP(CONCATENATE($B169,"-",$C169),IN_1C!$B$2:$T$3000,8,FALSE))</f>
        <v>0</v>
      </c>
      <c r="K169" s="861">
        <f>IF(ISERROR(VLOOKUP(CONCATENATE($B169,"-",$C169),IN_1C!$B$2:$T$3000,9,FALSE))=TRUE,"",VLOOKUP(CONCATENATE($B169,"-",$C169),IN_1C!$B$2:$T$3000,9,FALSE))</f>
        <v>0</v>
      </c>
      <c r="L169" s="862">
        <f>IF(ISERROR(VLOOKUP(CONCATENATE($B169,"-",$C169),IN_1C!$B$2:$T$3000,10,FALSE))=TRUE,"",VLOOKUP(CONCATENATE($B169,"-",$C169),IN_1C!$B$2:$T$3000,10,FALSE))</f>
        <v>0</v>
      </c>
      <c r="M169" s="861">
        <f>IF(ISERROR(VLOOKUP(CONCATENATE($B169,"-",$C169),IN_1C!$B$2:$T$3000,11,FALSE))=TRUE,"",VLOOKUP(CONCATENATE($B169,"-",$C169),IN_1C!$B$2:$T$3000,11,FALSE))</f>
        <v>0</v>
      </c>
      <c r="N169" s="862">
        <f>IF(ISERROR(VLOOKUP(CONCATENATE($B169,"-",$C169),IN_1C!$B$2:$T$3000,12,FALSE))=TRUE,"",VLOOKUP(CONCATENATE($B169,"-",$C169),IN_1C!$B$2:$T$3000,12,FALSE))</f>
        <v>0</v>
      </c>
      <c r="O169" s="861">
        <f>IF(ISERROR(VLOOKUP(CONCATENATE($B169,"-",$C169),IN_1C!$B$2:$T$3000,13,FALSE))=TRUE,"",VLOOKUP(CONCATENATE($B169,"-",$C169),IN_1C!$B$2:$T$3000,13,FALSE))</f>
        <v>0</v>
      </c>
      <c r="P169" s="862">
        <f>IF(ISERROR(VLOOKUP(CONCATENATE($B169,"-",$C169),IN_1C!$B$2:$T$3000,14,FALSE))=TRUE,"",VLOOKUP(CONCATENATE($B169,"-",$C169),IN_1C!$B$2:$T$3000,14,FALSE))</f>
        <v>0</v>
      </c>
      <c r="Q169" s="801">
        <f t="shared" ref="Q169:R179" si="36">E169+G169</f>
        <v>0</v>
      </c>
      <c r="R169" s="802">
        <f t="shared" si="36"/>
        <v>0</v>
      </c>
    </row>
    <row r="170" spans="1:18">
      <c r="A170" s="703" t="s">
        <v>1268</v>
      </c>
      <c r="B170" s="708" t="s">
        <v>1269</v>
      </c>
      <c r="C170" s="700">
        <v>4</v>
      </c>
      <c r="D170" s="1571" t="str">
        <f t="shared" si="35"/>
        <v/>
      </c>
      <c r="E170" s="864">
        <f>IF(ISERROR(VLOOKUP(CONCATENATE($B170,"-",$C170),IN_1C!$B$2:$T$3000,3,FALSE))=TRUE,"",VLOOKUP(CONCATENATE($B170,"-",$C170),IN_1C!$B$2:$T$3000,3,FALSE))</f>
        <v>0</v>
      </c>
      <c r="F170" s="865">
        <f>IF(ISERROR(VLOOKUP(CONCATENATE($B170,"-",$C170),IN_1C!$B$2:$T$3000,4,FALSE))=TRUE,"",VLOOKUP(CONCATENATE($B170,"-",$C170),IN_1C!$B$2:$T$3000,4,FALSE))</f>
        <v>0</v>
      </c>
      <c r="G170" s="864">
        <f>IF(ISERROR(VLOOKUP(CONCATENATE($B170,"-",$C170),IN_1C!$B$2:$T$3000,5,FALSE))=TRUE,"",VLOOKUP(CONCATENATE($B170,"-",$C170),IN_1C!$B$2:$T$3000,5,FALSE))</f>
        <v>0</v>
      </c>
      <c r="H170" s="865">
        <f>IF(ISERROR(VLOOKUP(CONCATENATE($B170,"-",$C170),IN_1C!$B$2:$T$3000,6,FALSE))=TRUE,"",VLOOKUP(CONCATENATE($B170,"-",$C170),IN_1C!$B$2:$T$3000,6,FALSE))</f>
        <v>0</v>
      </c>
      <c r="I170" s="864">
        <f>IF(ISERROR(VLOOKUP(CONCATENATE($B170,"-",$C170),IN_1C!$B$2:$T$3000,7,FALSE))=TRUE,"",VLOOKUP(CONCATENATE($B170,"-",$C170),IN_1C!$B$2:$T$3000,7,FALSE))</f>
        <v>0</v>
      </c>
      <c r="J170" s="865">
        <f>IF(ISERROR(VLOOKUP(CONCATENATE($B170,"-",$C170),IN_1C!$B$2:$T$3000,8,FALSE))=TRUE,"",VLOOKUP(CONCATENATE($B170,"-",$C170),IN_1C!$B$2:$T$3000,8,FALSE))</f>
        <v>0</v>
      </c>
      <c r="K170" s="864">
        <f>IF(ISERROR(VLOOKUP(CONCATENATE($B170,"-",$C170),IN_1C!$B$2:$T$3000,9,FALSE))=TRUE,"",VLOOKUP(CONCATENATE($B170,"-",$C170),IN_1C!$B$2:$T$3000,9,FALSE))</f>
        <v>0</v>
      </c>
      <c r="L170" s="865">
        <f>IF(ISERROR(VLOOKUP(CONCATENATE($B170,"-",$C170),IN_1C!$B$2:$T$3000,10,FALSE))=TRUE,"",VLOOKUP(CONCATENATE($B170,"-",$C170),IN_1C!$B$2:$T$3000,10,FALSE))</f>
        <v>0</v>
      </c>
      <c r="M170" s="864">
        <f>IF(ISERROR(VLOOKUP(CONCATENATE($B170,"-",$C170),IN_1C!$B$2:$T$3000,11,FALSE))=TRUE,"",VLOOKUP(CONCATENATE($B170,"-",$C170),IN_1C!$B$2:$T$3000,11,FALSE))</f>
        <v>0</v>
      </c>
      <c r="N170" s="865">
        <f>IF(ISERROR(VLOOKUP(CONCATENATE($B170,"-",$C170),IN_1C!$B$2:$T$3000,12,FALSE))=TRUE,"",VLOOKUP(CONCATENATE($B170,"-",$C170),IN_1C!$B$2:$T$3000,12,FALSE))</f>
        <v>0</v>
      </c>
      <c r="O170" s="864">
        <f>IF(ISERROR(VLOOKUP(CONCATENATE($B170,"-",$C170),IN_1C!$B$2:$T$3000,13,FALSE))=TRUE,"",VLOOKUP(CONCATENATE($B170,"-",$C170),IN_1C!$B$2:$T$3000,13,FALSE))</f>
        <v>0</v>
      </c>
      <c r="P170" s="865">
        <f>IF(ISERROR(VLOOKUP(CONCATENATE($B170,"-",$C170),IN_1C!$B$2:$T$3000,14,FALSE))=TRUE,"",VLOOKUP(CONCATENATE($B170,"-",$C170),IN_1C!$B$2:$T$3000,14,FALSE))</f>
        <v>0</v>
      </c>
      <c r="Q170" s="804">
        <f t="shared" si="36"/>
        <v>0</v>
      </c>
      <c r="R170" s="805">
        <f t="shared" si="36"/>
        <v>0</v>
      </c>
    </row>
    <row r="171" spans="1:18">
      <c r="A171" s="703" t="s">
        <v>1270</v>
      </c>
      <c r="B171" s="708" t="s">
        <v>1271</v>
      </c>
      <c r="C171" s="700">
        <v>4</v>
      </c>
      <c r="D171" s="1571" t="str">
        <f t="shared" si="35"/>
        <v/>
      </c>
      <c r="E171" s="864">
        <f>IF(ISERROR(VLOOKUP(CONCATENATE($B171,"-",$C171),IN_1C!$B$2:$T$3000,3,FALSE))=TRUE,"",VLOOKUP(CONCATENATE($B171,"-",$C171),IN_1C!$B$2:$T$3000,3,FALSE))</f>
        <v>0</v>
      </c>
      <c r="F171" s="865">
        <f>IF(ISERROR(VLOOKUP(CONCATENATE($B171,"-",$C171),IN_1C!$B$2:$T$3000,4,FALSE))=TRUE,"",VLOOKUP(CONCATENATE($B171,"-",$C171),IN_1C!$B$2:$T$3000,4,FALSE))</f>
        <v>0</v>
      </c>
      <c r="G171" s="864">
        <f>IF(ISERROR(VLOOKUP(CONCATENATE($B171,"-",$C171),IN_1C!$B$2:$T$3000,5,FALSE))=TRUE,"",VLOOKUP(CONCATENATE($B171,"-",$C171),IN_1C!$B$2:$T$3000,5,FALSE))</f>
        <v>0</v>
      </c>
      <c r="H171" s="865">
        <f>IF(ISERROR(VLOOKUP(CONCATENATE($B171,"-",$C171),IN_1C!$B$2:$T$3000,6,FALSE))=TRUE,"",VLOOKUP(CONCATENATE($B171,"-",$C171),IN_1C!$B$2:$T$3000,6,FALSE))</f>
        <v>0</v>
      </c>
      <c r="I171" s="864">
        <f>IF(ISERROR(VLOOKUP(CONCATENATE($B171,"-",$C171),IN_1C!$B$2:$T$3000,7,FALSE))=TRUE,"",VLOOKUP(CONCATENATE($B171,"-",$C171),IN_1C!$B$2:$T$3000,7,FALSE))</f>
        <v>0</v>
      </c>
      <c r="J171" s="865">
        <f>IF(ISERROR(VLOOKUP(CONCATENATE($B171,"-",$C171),IN_1C!$B$2:$T$3000,8,FALSE))=TRUE,"",VLOOKUP(CONCATENATE($B171,"-",$C171),IN_1C!$B$2:$T$3000,8,FALSE))</f>
        <v>0</v>
      </c>
      <c r="K171" s="864">
        <f>IF(ISERROR(VLOOKUP(CONCATENATE($B171,"-",$C171),IN_1C!$B$2:$T$3000,9,FALSE))=TRUE,"",VLOOKUP(CONCATENATE($B171,"-",$C171),IN_1C!$B$2:$T$3000,9,FALSE))</f>
        <v>0</v>
      </c>
      <c r="L171" s="865">
        <f>IF(ISERROR(VLOOKUP(CONCATENATE($B171,"-",$C171),IN_1C!$B$2:$T$3000,10,FALSE))=TRUE,"",VLOOKUP(CONCATENATE($B171,"-",$C171),IN_1C!$B$2:$T$3000,10,FALSE))</f>
        <v>0</v>
      </c>
      <c r="M171" s="864">
        <f>IF(ISERROR(VLOOKUP(CONCATENATE($B171,"-",$C171),IN_1C!$B$2:$T$3000,11,FALSE))=TRUE,"",VLOOKUP(CONCATENATE($B171,"-",$C171),IN_1C!$B$2:$T$3000,11,FALSE))</f>
        <v>0</v>
      </c>
      <c r="N171" s="865">
        <f>IF(ISERROR(VLOOKUP(CONCATENATE($B171,"-",$C171),IN_1C!$B$2:$T$3000,12,FALSE))=TRUE,"",VLOOKUP(CONCATENATE($B171,"-",$C171),IN_1C!$B$2:$T$3000,12,FALSE))</f>
        <v>0</v>
      </c>
      <c r="O171" s="864">
        <f>IF(ISERROR(VLOOKUP(CONCATENATE($B171,"-",$C171),IN_1C!$B$2:$T$3000,13,FALSE))=TRUE,"",VLOOKUP(CONCATENATE($B171,"-",$C171),IN_1C!$B$2:$T$3000,13,FALSE))</f>
        <v>0</v>
      </c>
      <c r="P171" s="865">
        <f>IF(ISERROR(VLOOKUP(CONCATENATE($B171,"-",$C171),IN_1C!$B$2:$T$3000,14,FALSE))=TRUE,"",VLOOKUP(CONCATENATE($B171,"-",$C171),IN_1C!$B$2:$T$3000,14,FALSE))</f>
        <v>0</v>
      </c>
      <c r="Q171" s="804">
        <f t="shared" si="36"/>
        <v>0</v>
      </c>
      <c r="R171" s="805">
        <f t="shared" si="36"/>
        <v>0</v>
      </c>
    </row>
    <row r="172" spans="1:18">
      <c r="A172" s="703" t="s">
        <v>1272</v>
      </c>
      <c r="B172" s="708" t="s">
        <v>1273</v>
      </c>
      <c r="C172" s="700">
        <v>4</v>
      </c>
      <c r="D172" s="1571" t="str">
        <f t="shared" si="35"/>
        <v/>
      </c>
      <c r="E172" s="864">
        <f>IF(ISERROR(VLOOKUP(CONCATENATE($B172,"-",$C172),IN_1C!$B$2:$T$3000,3,FALSE))=TRUE,"",VLOOKUP(CONCATENATE($B172,"-",$C172),IN_1C!$B$2:$T$3000,3,FALSE))</f>
        <v>0</v>
      </c>
      <c r="F172" s="865">
        <f>IF(ISERROR(VLOOKUP(CONCATENATE($B172,"-",$C172),IN_1C!$B$2:$T$3000,4,FALSE))=TRUE,"",VLOOKUP(CONCATENATE($B172,"-",$C172),IN_1C!$B$2:$T$3000,4,FALSE))</f>
        <v>0</v>
      </c>
      <c r="G172" s="864">
        <f>IF(ISERROR(VLOOKUP(CONCATENATE($B172,"-",$C172),IN_1C!$B$2:$T$3000,5,FALSE))=TRUE,"",VLOOKUP(CONCATENATE($B172,"-",$C172),IN_1C!$B$2:$T$3000,5,FALSE))</f>
        <v>0</v>
      </c>
      <c r="H172" s="865">
        <f>IF(ISERROR(VLOOKUP(CONCATENATE($B172,"-",$C172),IN_1C!$B$2:$T$3000,6,FALSE))=TRUE,"",VLOOKUP(CONCATENATE($B172,"-",$C172),IN_1C!$B$2:$T$3000,6,FALSE))</f>
        <v>0</v>
      </c>
      <c r="I172" s="864">
        <f>IF(ISERROR(VLOOKUP(CONCATENATE($B172,"-",$C172),IN_1C!$B$2:$T$3000,7,FALSE))=TRUE,"",VLOOKUP(CONCATENATE($B172,"-",$C172),IN_1C!$B$2:$T$3000,7,FALSE))</f>
        <v>0</v>
      </c>
      <c r="J172" s="865">
        <f>IF(ISERROR(VLOOKUP(CONCATENATE($B172,"-",$C172),IN_1C!$B$2:$T$3000,8,FALSE))=TRUE,"",VLOOKUP(CONCATENATE($B172,"-",$C172),IN_1C!$B$2:$T$3000,8,FALSE))</f>
        <v>0</v>
      </c>
      <c r="K172" s="864">
        <f>IF(ISERROR(VLOOKUP(CONCATENATE($B172,"-",$C172),IN_1C!$B$2:$T$3000,9,FALSE))=TRUE,"",VLOOKUP(CONCATENATE($B172,"-",$C172),IN_1C!$B$2:$T$3000,9,FALSE))</f>
        <v>0</v>
      </c>
      <c r="L172" s="865">
        <f>IF(ISERROR(VLOOKUP(CONCATENATE($B172,"-",$C172),IN_1C!$B$2:$T$3000,10,FALSE))=TRUE,"",VLOOKUP(CONCATENATE($B172,"-",$C172),IN_1C!$B$2:$T$3000,10,FALSE))</f>
        <v>0</v>
      </c>
      <c r="M172" s="864">
        <f>IF(ISERROR(VLOOKUP(CONCATENATE($B172,"-",$C172),IN_1C!$B$2:$T$3000,11,FALSE))=TRUE,"",VLOOKUP(CONCATENATE($B172,"-",$C172),IN_1C!$B$2:$T$3000,11,FALSE))</f>
        <v>0</v>
      </c>
      <c r="N172" s="865">
        <f>IF(ISERROR(VLOOKUP(CONCATENATE($B172,"-",$C172),IN_1C!$B$2:$T$3000,12,FALSE))=TRUE,"",VLOOKUP(CONCATENATE($B172,"-",$C172),IN_1C!$B$2:$T$3000,12,FALSE))</f>
        <v>0</v>
      </c>
      <c r="O172" s="864">
        <f>IF(ISERROR(VLOOKUP(CONCATENATE($B172,"-",$C172),IN_1C!$B$2:$T$3000,13,FALSE))=TRUE,"",VLOOKUP(CONCATENATE($B172,"-",$C172),IN_1C!$B$2:$T$3000,13,FALSE))</f>
        <v>0</v>
      </c>
      <c r="P172" s="865">
        <f>IF(ISERROR(VLOOKUP(CONCATENATE($B172,"-",$C172),IN_1C!$B$2:$T$3000,14,FALSE))=TRUE,"",VLOOKUP(CONCATENATE($B172,"-",$C172),IN_1C!$B$2:$T$3000,14,FALSE))</f>
        <v>0</v>
      </c>
      <c r="Q172" s="804">
        <f t="shared" si="36"/>
        <v>0</v>
      </c>
      <c r="R172" s="805">
        <f t="shared" si="36"/>
        <v>0</v>
      </c>
    </row>
    <row r="173" spans="1:18">
      <c r="A173" s="703" t="s">
        <v>1274</v>
      </c>
      <c r="B173" s="708" t="s">
        <v>1275</v>
      </c>
      <c r="C173" s="700">
        <v>4</v>
      </c>
      <c r="D173" s="1571" t="str">
        <f t="shared" si="35"/>
        <v/>
      </c>
      <c r="E173" s="864">
        <f>IF(ISERROR(VLOOKUP(CONCATENATE($B173,"-",$C173),IN_1C!$B$2:$T$3000,3,FALSE))=TRUE,"",VLOOKUP(CONCATENATE($B173,"-",$C173),IN_1C!$B$2:$T$3000,3,FALSE))</f>
        <v>0</v>
      </c>
      <c r="F173" s="865">
        <f>IF(ISERROR(VLOOKUP(CONCATENATE($B173,"-",$C173),IN_1C!$B$2:$T$3000,4,FALSE))=TRUE,"",VLOOKUP(CONCATENATE($B173,"-",$C173),IN_1C!$B$2:$T$3000,4,FALSE))</f>
        <v>0</v>
      </c>
      <c r="G173" s="864">
        <f>IF(ISERROR(VLOOKUP(CONCATENATE($B173,"-",$C173),IN_1C!$B$2:$T$3000,5,FALSE))=TRUE,"",VLOOKUP(CONCATENATE($B173,"-",$C173),IN_1C!$B$2:$T$3000,5,FALSE))</f>
        <v>0</v>
      </c>
      <c r="H173" s="865">
        <f>IF(ISERROR(VLOOKUP(CONCATENATE($B173,"-",$C173),IN_1C!$B$2:$T$3000,6,FALSE))=TRUE,"",VLOOKUP(CONCATENATE($B173,"-",$C173),IN_1C!$B$2:$T$3000,6,FALSE))</f>
        <v>0</v>
      </c>
      <c r="I173" s="864">
        <f>IF(ISERROR(VLOOKUP(CONCATENATE($B173,"-",$C173),IN_1C!$B$2:$T$3000,7,FALSE))=TRUE,"",VLOOKUP(CONCATENATE($B173,"-",$C173),IN_1C!$B$2:$T$3000,7,FALSE))</f>
        <v>0</v>
      </c>
      <c r="J173" s="865">
        <f>IF(ISERROR(VLOOKUP(CONCATENATE($B173,"-",$C173),IN_1C!$B$2:$T$3000,8,FALSE))=TRUE,"",VLOOKUP(CONCATENATE($B173,"-",$C173),IN_1C!$B$2:$T$3000,8,FALSE))</f>
        <v>0</v>
      </c>
      <c r="K173" s="864">
        <f>IF(ISERROR(VLOOKUP(CONCATENATE($B173,"-",$C173),IN_1C!$B$2:$T$3000,9,FALSE))=TRUE,"",VLOOKUP(CONCATENATE($B173,"-",$C173),IN_1C!$B$2:$T$3000,9,FALSE))</f>
        <v>0</v>
      </c>
      <c r="L173" s="865">
        <f>IF(ISERROR(VLOOKUP(CONCATENATE($B173,"-",$C173),IN_1C!$B$2:$T$3000,10,FALSE))=TRUE,"",VLOOKUP(CONCATENATE($B173,"-",$C173),IN_1C!$B$2:$T$3000,10,FALSE))</f>
        <v>0</v>
      </c>
      <c r="M173" s="864">
        <f>IF(ISERROR(VLOOKUP(CONCATENATE($B173,"-",$C173),IN_1C!$B$2:$T$3000,11,FALSE))=TRUE,"",VLOOKUP(CONCATENATE($B173,"-",$C173),IN_1C!$B$2:$T$3000,11,FALSE))</f>
        <v>0</v>
      </c>
      <c r="N173" s="865">
        <f>IF(ISERROR(VLOOKUP(CONCATENATE($B173,"-",$C173),IN_1C!$B$2:$T$3000,12,FALSE))=TRUE,"",VLOOKUP(CONCATENATE($B173,"-",$C173),IN_1C!$B$2:$T$3000,12,FALSE))</f>
        <v>0</v>
      </c>
      <c r="O173" s="864">
        <f>IF(ISERROR(VLOOKUP(CONCATENATE($B173,"-",$C173),IN_1C!$B$2:$T$3000,13,FALSE))=TRUE,"",VLOOKUP(CONCATENATE($B173,"-",$C173),IN_1C!$B$2:$T$3000,13,FALSE))</f>
        <v>0</v>
      </c>
      <c r="P173" s="865">
        <f>IF(ISERROR(VLOOKUP(CONCATENATE($B173,"-",$C173),IN_1C!$B$2:$T$3000,14,FALSE))=TRUE,"",VLOOKUP(CONCATENATE($B173,"-",$C173),IN_1C!$B$2:$T$3000,14,FALSE))</f>
        <v>0</v>
      </c>
      <c r="Q173" s="804">
        <f t="shared" si="36"/>
        <v>0</v>
      </c>
      <c r="R173" s="805">
        <f t="shared" si="36"/>
        <v>0</v>
      </c>
    </row>
    <row r="174" spans="1:18">
      <c r="A174" s="703" t="s">
        <v>1276</v>
      </c>
      <c r="B174" s="708" t="s">
        <v>1277</v>
      </c>
      <c r="C174" s="700">
        <v>4</v>
      </c>
      <c r="D174" s="1571" t="str">
        <f t="shared" si="35"/>
        <v/>
      </c>
      <c r="E174" s="864">
        <f>IF(ISERROR(VLOOKUP(CONCATENATE($B174,"-",$C174),IN_1C!$B$2:$T$3000,3,FALSE))=TRUE,"",VLOOKUP(CONCATENATE($B174,"-",$C174),IN_1C!$B$2:$T$3000,3,FALSE))</f>
        <v>0</v>
      </c>
      <c r="F174" s="865">
        <f>IF(ISERROR(VLOOKUP(CONCATENATE($B174,"-",$C174),IN_1C!$B$2:$T$3000,4,FALSE))=TRUE,"",VLOOKUP(CONCATENATE($B174,"-",$C174),IN_1C!$B$2:$T$3000,4,FALSE))</f>
        <v>0</v>
      </c>
      <c r="G174" s="864">
        <f>IF(ISERROR(VLOOKUP(CONCATENATE($B174,"-",$C174),IN_1C!$B$2:$T$3000,5,FALSE))=TRUE,"",VLOOKUP(CONCATENATE($B174,"-",$C174),IN_1C!$B$2:$T$3000,5,FALSE))</f>
        <v>0</v>
      </c>
      <c r="H174" s="865">
        <f>IF(ISERROR(VLOOKUP(CONCATENATE($B174,"-",$C174),IN_1C!$B$2:$T$3000,6,FALSE))=TRUE,"",VLOOKUP(CONCATENATE($B174,"-",$C174),IN_1C!$B$2:$T$3000,6,FALSE))</f>
        <v>0</v>
      </c>
      <c r="I174" s="864">
        <f>IF(ISERROR(VLOOKUP(CONCATENATE($B174,"-",$C174),IN_1C!$B$2:$T$3000,7,FALSE))=TRUE,"",VLOOKUP(CONCATENATE($B174,"-",$C174),IN_1C!$B$2:$T$3000,7,FALSE))</f>
        <v>0</v>
      </c>
      <c r="J174" s="865">
        <f>IF(ISERROR(VLOOKUP(CONCATENATE($B174,"-",$C174),IN_1C!$B$2:$T$3000,8,FALSE))=TRUE,"",VLOOKUP(CONCATENATE($B174,"-",$C174),IN_1C!$B$2:$T$3000,8,FALSE))</f>
        <v>0</v>
      </c>
      <c r="K174" s="864">
        <f>IF(ISERROR(VLOOKUP(CONCATENATE($B174,"-",$C174),IN_1C!$B$2:$T$3000,9,FALSE))=TRUE,"",VLOOKUP(CONCATENATE($B174,"-",$C174),IN_1C!$B$2:$T$3000,9,FALSE))</f>
        <v>0</v>
      </c>
      <c r="L174" s="865">
        <f>IF(ISERROR(VLOOKUP(CONCATENATE($B174,"-",$C174),IN_1C!$B$2:$T$3000,10,FALSE))=TRUE,"",VLOOKUP(CONCATENATE($B174,"-",$C174),IN_1C!$B$2:$T$3000,10,FALSE))</f>
        <v>0</v>
      </c>
      <c r="M174" s="864">
        <f>IF(ISERROR(VLOOKUP(CONCATENATE($B174,"-",$C174),IN_1C!$B$2:$T$3000,11,FALSE))=TRUE,"",VLOOKUP(CONCATENATE($B174,"-",$C174),IN_1C!$B$2:$T$3000,11,FALSE))</f>
        <v>0</v>
      </c>
      <c r="N174" s="865">
        <f>IF(ISERROR(VLOOKUP(CONCATENATE($B174,"-",$C174),IN_1C!$B$2:$T$3000,12,FALSE))=TRUE,"",VLOOKUP(CONCATENATE($B174,"-",$C174),IN_1C!$B$2:$T$3000,12,FALSE))</f>
        <v>0</v>
      </c>
      <c r="O174" s="864">
        <f>IF(ISERROR(VLOOKUP(CONCATENATE($B174,"-",$C174),IN_1C!$B$2:$T$3000,13,FALSE))=TRUE,"",VLOOKUP(CONCATENATE($B174,"-",$C174),IN_1C!$B$2:$T$3000,13,FALSE))</f>
        <v>0</v>
      </c>
      <c r="P174" s="865">
        <f>IF(ISERROR(VLOOKUP(CONCATENATE($B174,"-",$C174),IN_1C!$B$2:$T$3000,14,FALSE))=TRUE,"",VLOOKUP(CONCATENATE($B174,"-",$C174),IN_1C!$B$2:$T$3000,14,FALSE))</f>
        <v>0</v>
      </c>
      <c r="Q174" s="804">
        <f t="shared" si="36"/>
        <v>0</v>
      </c>
      <c r="R174" s="805">
        <f t="shared" si="36"/>
        <v>0</v>
      </c>
    </row>
    <row r="175" spans="1:18">
      <c r="A175" s="703" t="s">
        <v>1278</v>
      </c>
      <c r="B175" s="708" t="s">
        <v>1279</v>
      </c>
      <c r="C175" s="700">
        <v>4</v>
      </c>
      <c r="D175" s="1571" t="str">
        <f t="shared" si="35"/>
        <v/>
      </c>
      <c r="E175" s="864">
        <f>IF(ISERROR(VLOOKUP(CONCATENATE($B175,"-",$C175),IN_1C!$B$2:$T$3000,3,FALSE))=TRUE,"",VLOOKUP(CONCATENATE($B175,"-",$C175),IN_1C!$B$2:$T$3000,3,FALSE))</f>
        <v>0</v>
      </c>
      <c r="F175" s="865">
        <f>IF(ISERROR(VLOOKUP(CONCATENATE($B175,"-",$C175),IN_1C!$B$2:$T$3000,4,FALSE))=TRUE,"",VLOOKUP(CONCATENATE($B175,"-",$C175),IN_1C!$B$2:$T$3000,4,FALSE))</f>
        <v>0</v>
      </c>
      <c r="G175" s="864">
        <f>IF(ISERROR(VLOOKUP(CONCATENATE($B175,"-",$C175),IN_1C!$B$2:$T$3000,5,FALSE))=TRUE,"",VLOOKUP(CONCATENATE($B175,"-",$C175),IN_1C!$B$2:$T$3000,5,FALSE))</f>
        <v>0</v>
      </c>
      <c r="H175" s="865">
        <f>IF(ISERROR(VLOOKUP(CONCATENATE($B175,"-",$C175),IN_1C!$B$2:$T$3000,6,FALSE))=TRUE,"",VLOOKUP(CONCATENATE($B175,"-",$C175),IN_1C!$B$2:$T$3000,6,FALSE))</f>
        <v>0</v>
      </c>
      <c r="I175" s="864">
        <f>IF(ISERROR(VLOOKUP(CONCATENATE($B175,"-",$C175),IN_1C!$B$2:$T$3000,7,FALSE))=TRUE,"",VLOOKUP(CONCATENATE($B175,"-",$C175),IN_1C!$B$2:$T$3000,7,FALSE))</f>
        <v>0</v>
      </c>
      <c r="J175" s="865">
        <f>IF(ISERROR(VLOOKUP(CONCATENATE($B175,"-",$C175),IN_1C!$B$2:$T$3000,8,FALSE))=TRUE,"",VLOOKUP(CONCATENATE($B175,"-",$C175),IN_1C!$B$2:$T$3000,8,FALSE))</f>
        <v>0</v>
      </c>
      <c r="K175" s="864">
        <f>IF(ISERROR(VLOOKUP(CONCATENATE($B175,"-",$C175),IN_1C!$B$2:$T$3000,9,FALSE))=TRUE,"",VLOOKUP(CONCATENATE($B175,"-",$C175),IN_1C!$B$2:$T$3000,9,FALSE))</f>
        <v>0</v>
      </c>
      <c r="L175" s="865">
        <f>IF(ISERROR(VLOOKUP(CONCATENATE($B175,"-",$C175),IN_1C!$B$2:$T$3000,10,FALSE))=TRUE,"",VLOOKUP(CONCATENATE($B175,"-",$C175),IN_1C!$B$2:$T$3000,10,FALSE))</f>
        <v>0</v>
      </c>
      <c r="M175" s="864">
        <f>IF(ISERROR(VLOOKUP(CONCATENATE($B175,"-",$C175),IN_1C!$B$2:$T$3000,11,FALSE))=TRUE,"",VLOOKUP(CONCATENATE($B175,"-",$C175),IN_1C!$B$2:$T$3000,11,FALSE))</f>
        <v>0</v>
      </c>
      <c r="N175" s="865">
        <f>IF(ISERROR(VLOOKUP(CONCATENATE($B175,"-",$C175),IN_1C!$B$2:$T$3000,12,FALSE))=TRUE,"",VLOOKUP(CONCATENATE($B175,"-",$C175),IN_1C!$B$2:$T$3000,12,FALSE))</f>
        <v>0</v>
      </c>
      <c r="O175" s="864">
        <f>IF(ISERROR(VLOOKUP(CONCATENATE($B175,"-",$C175),IN_1C!$B$2:$T$3000,13,FALSE))=TRUE,"",VLOOKUP(CONCATENATE($B175,"-",$C175),IN_1C!$B$2:$T$3000,13,FALSE))</f>
        <v>0</v>
      </c>
      <c r="P175" s="865">
        <f>IF(ISERROR(VLOOKUP(CONCATENATE($B175,"-",$C175),IN_1C!$B$2:$T$3000,14,FALSE))=TRUE,"",VLOOKUP(CONCATENATE($B175,"-",$C175),IN_1C!$B$2:$T$3000,14,FALSE))</f>
        <v>0</v>
      </c>
      <c r="Q175" s="804">
        <f t="shared" si="36"/>
        <v>0</v>
      </c>
      <c r="R175" s="805">
        <f t="shared" si="36"/>
        <v>0</v>
      </c>
    </row>
    <row r="176" spans="1:18">
      <c r="A176" s="703" t="s">
        <v>1280</v>
      </c>
      <c r="B176" s="708" t="s">
        <v>1281</v>
      </c>
      <c r="C176" s="700">
        <v>4</v>
      </c>
      <c r="D176" s="1571" t="str">
        <f t="shared" si="35"/>
        <v/>
      </c>
      <c r="E176" s="864">
        <f>IF(ISERROR(VLOOKUP(CONCATENATE($B176,"-",$C176),IN_1C!$B$2:$T$3000,3,FALSE))=TRUE,"",VLOOKUP(CONCATENATE($B176,"-",$C176),IN_1C!$B$2:$T$3000,3,FALSE))</f>
        <v>0</v>
      </c>
      <c r="F176" s="865">
        <f>IF(ISERROR(VLOOKUP(CONCATENATE($B176,"-",$C176),IN_1C!$B$2:$T$3000,4,FALSE))=TRUE,"",VLOOKUP(CONCATENATE($B176,"-",$C176),IN_1C!$B$2:$T$3000,4,FALSE))</f>
        <v>0</v>
      </c>
      <c r="G176" s="864">
        <f>IF(ISERROR(VLOOKUP(CONCATENATE($B176,"-",$C176),IN_1C!$B$2:$T$3000,5,FALSE))=TRUE,"",VLOOKUP(CONCATENATE($B176,"-",$C176),IN_1C!$B$2:$T$3000,5,FALSE))</f>
        <v>0</v>
      </c>
      <c r="H176" s="865">
        <f>IF(ISERROR(VLOOKUP(CONCATENATE($B176,"-",$C176),IN_1C!$B$2:$T$3000,6,FALSE))=TRUE,"",VLOOKUP(CONCATENATE($B176,"-",$C176),IN_1C!$B$2:$T$3000,6,FALSE))</f>
        <v>0</v>
      </c>
      <c r="I176" s="864">
        <f>IF(ISERROR(VLOOKUP(CONCATENATE($B176,"-",$C176),IN_1C!$B$2:$T$3000,7,FALSE))=TRUE,"",VLOOKUP(CONCATENATE($B176,"-",$C176),IN_1C!$B$2:$T$3000,7,FALSE))</f>
        <v>0</v>
      </c>
      <c r="J176" s="865">
        <f>IF(ISERROR(VLOOKUP(CONCATENATE($B176,"-",$C176),IN_1C!$B$2:$T$3000,8,FALSE))=TRUE,"",VLOOKUP(CONCATENATE($B176,"-",$C176),IN_1C!$B$2:$T$3000,8,FALSE))</f>
        <v>0</v>
      </c>
      <c r="K176" s="864">
        <f>IF(ISERROR(VLOOKUP(CONCATENATE($B176,"-",$C176),IN_1C!$B$2:$T$3000,9,FALSE))=TRUE,"",VLOOKUP(CONCATENATE($B176,"-",$C176),IN_1C!$B$2:$T$3000,9,FALSE))</f>
        <v>0</v>
      </c>
      <c r="L176" s="865">
        <f>IF(ISERROR(VLOOKUP(CONCATENATE($B176,"-",$C176),IN_1C!$B$2:$T$3000,10,FALSE))=TRUE,"",VLOOKUP(CONCATENATE($B176,"-",$C176),IN_1C!$B$2:$T$3000,10,FALSE))</f>
        <v>0</v>
      </c>
      <c r="M176" s="864">
        <f>IF(ISERROR(VLOOKUP(CONCATENATE($B176,"-",$C176),IN_1C!$B$2:$T$3000,11,FALSE))=TRUE,"",VLOOKUP(CONCATENATE($B176,"-",$C176),IN_1C!$B$2:$T$3000,11,FALSE))</f>
        <v>0</v>
      </c>
      <c r="N176" s="865">
        <f>IF(ISERROR(VLOOKUP(CONCATENATE($B176,"-",$C176),IN_1C!$B$2:$T$3000,12,FALSE))=TRUE,"",VLOOKUP(CONCATENATE($B176,"-",$C176),IN_1C!$B$2:$T$3000,12,FALSE))</f>
        <v>0</v>
      </c>
      <c r="O176" s="864">
        <f>IF(ISERROR(VLOOKUP(CONCATENATE($B176,"-",$C176),IN_1C!$B$2:$T$3000,13,FALSE))=TRUE,"",VLOOKUP(CONCATENATE($B176,"-",$C176),IN_1C!$B$2:$T$3000,13,FALSE))</f>
        <v>0</v>
      </c>
      <c r="P176" s="865">
        <f>IF(ISERROR(VLOOKUP(CONCATENATE($B176,"-",$C176),IN_1C!$B$2:$T$3000,14,FALSE))=TRUE,"",VLOOKUP(CONCATENATE($B176,"-",$C176),IN_1C!$B$2:$T$3000,14,FALSE))</f>
        <v>0</v>
      </c>
      <c r="Q176" s="804">
        <f t="shared" si="36"/>
        <v>0</v>
      </c>
      <c r="R176" s="805">
        <f t="shared" si="36"/>
        <v>0</v>
      </c>
    </row>
    <row r="177" spans="1:18">
      <c r="A177" s="703" t="s">
        <v>1282</v>
      </c>
      <c r="B177" s="708" t="s">
        <v>1283</v>
      </c>
      <c r="C177" s="700">
        <v>4</v>
      </c>
      <c r="D177" s="1571" t="str">
        <f t="shared" si="35"/>
        <v/>
      </c>
      <c r="E177" s="864">
        <f>IF(ISERROR(VLOOKUP(CONCATENATE($B177,"-",$C177),IN_1C!$B$2:$T$3000,3,FALSE))=TRUE,"",VLOOKUP(CONCATENATE($B177,"-",$C177),IN_1C!$B$2:$T$3000,3,FALSE))</f>
        <v>0</v>
      </c>
      <c r="F177" s="865">
        <f>IF(ISERROR(VLOOKUP(CONCATENATE($B177,"-",$C177),IN_1C!$B$2:$T$3000,4,FALSE))=TRUE,"",VLOOKUP(CONCATENATE($B177,"-",$C177),IN_1C!$B$2:$T$3000,4,FALSE))</f>
        <v>0</v>
      </c>
      <c r="G177" s="864">
        <f>IF(ISERROR(VLOOKUP(CONCATENATE($B177,"-",$C177),IN_1C!$B$2:$T$3000,5,FALSE))=TRUE,"",VLOOKUP(CONCATENATE($B177,"-",$C177),IN_1C!$B$2:$T$3000,5,FALSE))</f>
        <v>0</v>
      </c>
      <c r="H177" s="865">
        <f>IF(ISERROR(VLOOKUP(CONCATENATE($B177,"-",$C177),IN_1C!$B$2:$T$3000,6,FALSE))=TRUE,"",VLOOKUP(CONCATENATE($B177,"-",$C177),IN_1C!$B$2:$T$3000,6,FALSE))</f>
        <v>0</v>
      </c>
      <c r="I177" s="864">
        <f>IF(ISERROR(VLOOKUP(CONCATENATE($B177,"-",$C177),IN_1C!$B$2:$T$3000,7,FALSE))=TRUE,"",VLOOKUP(CONCATENATE($B177,"-",$C177),IN_1C!$B$2:$T$3000,7,FALSE))</f>
        <v>0</v>
      </c>
      <c r="J177" s="865">
        <f>IF(ISERROR(VLOOKUP(CONCATENATE($B177,"-",$C177),IN_1C!$B$2:$T$3000,8,FALSE))=TRUE,"",VLOOKUP(CONCATENATE($B177,"-",$C177),IN_1C!$B$2:$T$3000,8,FALSE))</f>
        <v>0</v>
      </c>
      <c r="K177" s="864">
        <f>IF(ISERROR(VLOOKUP(CONCATENATE($B177,"-",$C177),IN_1C!$B$2:$T$3000,9,FALSE))=TRUE,"",VLOOKUP(CONCATENATE($B177,"-",$C177),IN_1C!$B$2:$T$3000,9,FALSE))</f>
        <v>0</v>
      </c>
      <c r="L177" s="865">
        <f>IF(ISERROR(VLOOKUP(CONCATENATE($B177,"-",$C177),IN_1C!$B$2:$T$3000,10,FALSE))=TRUE,"",VLOOKUP(CONCATENATE($B177,"-",$C177),IN_1C!$B$2:$T$3000,10,FALSE))</f>
        <v>0</v>
      </c>
      <c r="M177" s="864">
        <f>IF(ISERROR(VLOOKUP(CONCATENATE($B177,"-",$C177),IN_1C!$B$2:$T$3000,11,FALSE))=TRUE,"",VLOOKUP(CONCATENATE($B177,"-",$C177),IN_1C!$B$2:$T$3000,11,FALSE))</f>
        <v>0</v>
      </c>
      <c r="N177" s="865">
        <f>IF(ISERROR(VLOOKUP(CONCATENATE($B177,"-",$C177),IN_1C!$B$2:$T$3000,12,FALSE))=TRUE,"",VLOOKUP(CONCATENATE($B177,"-",$C177),IN_1C!$B$2:$T$3000,12,FALSE))</f>
        <v>0</v>
      </c>
      <c r="O177" s="864">
        <f>IF(ISERROR(VLOOKUP(CONCATENATE($B177,"-",$C177),IN_1C!$B$2:$T$3000,13,FALSE))=TRUE,"",VLOOKUP(CONCATENATE($B177,"-",$C177),IN_1C!$B$2:$T$3000,13,FALSE))</f>
        <v>0</v>
      </c>
      <c r="P177" s="865">
        <f>IF(ISERROR(VLOOKUP(CONCATENATE($B177,"-",$C177),IN_1C!$B$2:$T$3000,14,FALSE))=TRUE,"",VLOOKUP(CONCATENATE($B177,"-",$C177),IN_1C!$B$2:$T$3000,14,FALSE))</f>
        <v>0</v>
      </c>
      <c r="Q177" s="804">
        <f t="shared" si="36"/>
        <v>0</v>
      </c>
      <c r="R177" s="805">
        <f t="shared" si="36"/>
        <v>0</v>
      </c>
    </row>
    <row r="178" spans="1:18">
      <c r="A178" s="703" t="s">
        <v>1284</v>
      </c>
      <c r="B178" s="708" t="s">
        <v>1285</v>
      </c>
      <c r="C178" s="700">
        <v>4</v>
      </c>
      <c r="D178" s="1571" t="str">
        <f t="shared" si="35"/>
        <v/>
      </c>
      <c r="E178" s="864">
        <f>IF(ISERROR(VLOOKUP(CONCATENATE($B178,"-",$C178),IN_1C!$B$2:$T$3000,3,FALSE))=TRUE,"",VLOOKUP(CONCATENATE($B178,"-",$C178),IN_1C!$B$2:$T$3000,3,FALSE))</f>
        <v>0</v>
      </c>
      <c r="F178" s="865">
        <f>IF(ISERROR(VLOOKUP(CONCATENATE($B178,"-",$C178),IN_1C!$B$2:$T$3000,4,FALSE))=TRUE,"",VLOOKUP(CONCATENATE($B178,"-",$C178),IN_1C!$B$2:$T$3000,4,FALSE))</f>
        <v>0</v>
      </c>
      <c r="G178" s="864">
        <f>IF(ISERROR(VLOOKUP(CONCATENATE($B178,"-",$C178),IN_1C!$B$2:$T$3000,5,FALSE))=TRUE,"",VLOOKUP(CONCATENATE($B178,"-",$C178),IN_1C!$B$2:$T$3000,5,FALSE))</f>
        <v>0</v>
      </c>
      <c r="H178" s="865">
        <f>IF(ISERROR(VLOOKUP(CONCATENATE($B178,"-",$C178),IN_1C!$B$2:$T$3000,6,FALSE))=TRUE,"",VLOOKUP(CONCATENATE($B178,"-",$C178),IN_1C!$B$2:$T$3000,6,FALSE))</f>
        <v>0</v>
      </c>
      <c r="I178" s="864">
        <f>IF(ISERROR(VLOOKUP(CONCATENATE($B178,"-",$C178),IN_1C!$B$2:$T$3000,7,FALSE))=TRUE,"",VLOOKUP(CONCATENATE($B178,"-",$C178),IN_1C!$B$2:$T$3000,7,FALSE))</f>
        <v>0</v>
      </c>
      <c r="J178" s="865">
        <f>IF(ISERROR(VLOOKUP(CONCATENATE($B178,"-",$C178),IN_1C!$B$2:$T$3000,8,FALSE))=TRUE,"",VLOOKUP(CONCATENATE($B178,"-",$C178),IN_1C!$B$2:$T$3000,8,FALSE))</f>
        <v>0</v>
      </c>
      <c r="K178" s="864">
        <f>IF(ISERROR(VLOOKUP(CONCATENATE($B178,"-",$C178),IN_1C!$B$2:$T$3000,9,FALSE))=TRUE,"",VLOOKUP(CONCATENATE($B178,"-",$C178),IN_1C!$B$2:$T$3000,9,FALSE))</f>
        <v>0</v>
      </c>
      <c r="L178" s="865">
        <f>IF(ISERROR(VLOOKUP(CONCATENATE($B178,"-",$C178),IN_1C!$B$2:$T$3000,10,FALSE))=TRUE,"",VLOOKUP(CONCATENATE($B178,"-",$C178),IN_1C!$B$2:$T$3000,10,FALSE))</f>
        <v>0</v>
      </c>
      <c r="M178" s="864">
        <f>IF(ISERROR(VLOOKUP(CONCATENATE($B178,"-",$C178),IN_1C!$B$2:$T$3000,11,FALSE))=TRUE,"",VLOOKUP(CONCATENATE($B178,"-",$C178),IN_1C!$B$2:$T$3000,11,FALSE))</f>
        <v>0</v>
      </c>
      <c r="N178" s="865">
        <f>IF(ISERROR(VLOOKUP(CONCATENATE($B178,"-",$C178),IN_1C!$B$2:$T$3000,12,FALSE))=TRUE,"",VLOOKUP(CONCATENATE($B178,"-",$C178),IN_1C!$B$2:$T$3000,12,FALSE))</f>
        <v>0</v>
      </c>
      <c r="O178" s="864">
        <f>IF(ISERROR(VLOOKUP(CONCATENATE($B178,"-",$C178),IN_1C!$B$2:$T$3000,13,FALSE))=TRUE,"",VLOOKUP(CONCATENATE($B178,"-",$C178),IN_1C!$B$2:$T$3000,13,FALSE))</f>
        <v>0</v>
      </c>
      <c r="P178" s="865">
        <f>IF(ISERROR(VLOOKUP(CONCATENATE($B178,"-",$C178),IN_1C!$B$2:$T$3000,14,FALSE))=TRUE,"",VLOOKUP(CONCATENATE($B178,"-",$C178),IN_1C!$B$2:$T$3000,14,FALSE))</f>
        <v>0</v>
      </c>
      <c r="Q178" s="804">
        <f t="shared" si="36"/>
        <v>0</v>
      </c>
      <c r="R178" s="805">
        <f t="shared" si="36"/>
        <v>0</v>
      </c>
    </row>
    <row r="179" spans="1:18" ht="15.75" thickBot="1">
      <c r="A179" s="719" t="s">
        <v>1286</v>
      </c>
      <c r="B179" s="721" t="s">
        <v>1287</v>
      </c>
      <c r="C179" s="700">
        <v>4</v>
      </c>
      <c r="D179" s="1571" t="str">
        <f t="shared" si="35"/>
        <v/>
      </c>
      <c r="E179" s="867">
        <f>IF(ISERROR(VLOOKUP(CONCATENATE($B179,"-",$C179),IN_1C!$B$2:$T$3000,3,FALSE))=TRUE,"",VLOOKUP(CONCATENATE($B179,"-",$C179),IN_1C!$B$2:$T$3000,3,FALSE))</f>
        <v>0</v>
      </c>
      <c r="F179" s="868">
        <f>IF(ISERROR(VLOOKUP(CONCATENATE($B179,"-",$C179),IN_1C!$B$2:$T$3000,4,FALSE))=TRUE,"",VLOOKUP(CONCATENATE($B179,"-",$C179),IN_1C!$B$2:$T$3000,4,FALSE))</f>
        <v>0</v>
      </c>
      <c r="G179" s="867">
        <f>IF(ISERROR(VLOOKUP(CONCATENATE($B179,"-",$C179),IN_1C!$B$2:$T$3000,5,FALSE))=TRUE,"",VLOOKUP(CONCATENATE($B179,"-",$C179),IN_1C!$B$2:$T$3000,5,FALSE))</f>
        <v>0</v>
      </c>
      <c r="H179" s="868">
        <f>IF(ISERROR(VLOOKUP(CONCATENATE($B179,"-",$C179),IN_1C!$B$2:$T$3000,6,FALSE))=TRUE,"",VLOOKUP(CONCATENATE($B179,"-",$C179),IN_1C!$B$2:$T$3000,6,FALSE))</f>
        <v>0</v>
      </c>
      <c r="I179" s="867">
        <f>IF(ISERROR(VLOOKUP(CONCATENATE($B179,"-",$C179),IN_1C!$B$2:$T$3000,7,FALSE))=TRUE,"",VLOOKUP(CONCATENATE($B179,"-",$C179),IN_1C!$B$2:$T$3000,7,FALSE))</f>
        <v>0</v>
      </c>
      <c r="J179" s="868">
        <f>IF(ISERROR(VLOOKUP(CONCATENATE($B179,"-",$C179),IN_1C!$B$2:$T$3000,8,FALSE))=TRUE,"",VLOOKUP(CONCATENATE($B179,"-",$C179),IN_1C!$B$2:$T$3000,8,FALSE))</f>
        <v>0</v>
      </c>
      <c r="K179" s="867">
        <f>IF(ISERROR(VLOOKUP(CONCATENATE($B179,"-",$C179),IN_1C!$B$2:$T$3000,9,FALSE))=TRUE,"",VLOOKUP(CONCATENATE($B179,"-",$C179),IN_1C!$B$2:$T$3000,9,FALSE))</f>
        <v>0</v>
      </c>
      <c r="L179" s="868">
        <f>IF(ISERROR(VLOOKUP(CONCATENATE($B179,"-",$C179),IN_1C!$B$2:$T$3000,10,FALSE))=TRUE,"",VLOOKUP(CONCATENATE($B179,"-",$C179),IN_1C!$B$2:$T$3000,10,FALSE))</f>
        <v>0</v>
      </c>
      <c r="M179" s="867">
        <f>IF(ISERROR(VLOOKUP(CONCATENATE($B179,"-",$C179),IN_1C!$B$2:$T$3000,11,FALSE))=TRUE,"",VLOOKUP(CONCATENATE($B179,"-",$C179),IN_1C!$B$2:$T$3000,11,FALSE))</f>
        <v>0</v>
      </c>
      <c r="N179" s="868">
        <f>IF(ISERROR(VLOOKUP(CONCATENATE($B179,"-",$C179),IN_1C!$B$2:$T$3000,12,FALSE))=TRUE,"",VLOOKUP(CONCATENATE($B179,"-",$C179),IN_1C!$B$2:$T$3000,12,FALSE))</f>
        <v>0</v>
      </c>
      <c r="O179" s="867">
        <f>IF(ISERROR(VLOOKUP(CONCATENATE($B179,"-",$C179),IN_1C!$B$2:$T$3000,13,FALSE))=TRUE,"",VLOOKUP(CONCATENATE($B179,"-",$C179),IN_1C!$B$2:$T$3000,13,FALSE))</f>
        <v>0</v>
      </c>
      <c r="P179" s="868">
        <f>IF(ISERROR(VLOOKUP(CONCATENATE($B179,"-",$C179),IN_1C!$B$2:$T$3000,14,FALSE))=TRUE,"",VLOOKUP(CONCATENATE($B179,"-",$C179),IN_1C!$B$2:$T$3000,14,FALSE))</f>
        <v>0</v>
      </c>
      <c r="Q179" s="807">
        <f t="shared" si="36"/>
        <v>0</v>
      </c>
      <c r="R179" s="808">
        <f t="shared" si="36"/>
        <v>0</v>
      </c>
    </row>
    <row r="180" spans="1:18" ht="15.75" thickBot="1">
      <c r="A180" s="722" t="s">
        <v>1288</v>
      </c>
      <c r="B180" s="811"/>
      <c r="C180" s="700"/>
      <c r="D180" s="1571"/>
      <c r="E180" s="872" t="str">
        <f>IF(ISERROR(VLOOKUP(CONCATENATE($B180,"-",$C180),IN_1C!$B$2:$T$3000,3,FALSE))=TRUE,"",VLOOKUP(CONCATENATE($B180,"-",$C180),IN_1C!$B$2:$T$3000,3,FALSE))</f>
        <v/>
      </c>
      <c r="F180" s="873"/>
      <c r="G180" s="873"/>
      <c r="H180" s="873"/>
      <c r="I180" s="873"/>
      <c r="J180" s="873"/>
      <c r="K180" s="873"/>
      <c r="L180" s="873"/>
      <c r="M180" s="873"/>
      <c r="N180" s="873"/>
      <c r="O180" s="873"/>
      <c r="P180" s="873"/>
      <c r="Q180" s="814"/>
      <c r="R180" s="815"/>
    </row>
    <row r="181" spans="1:18">
      <c r="A181" s="698" t="s">
        <v>1289</v>
      </c>
      <c r="B181" s="699" t="s">
        <v>1290</v>
      </c>
      <c r="C181" s="700">
        <v>4</v>
      </c>
      <c r="D181" s="1571" t="str">
        <f t="shared" ref="D181:D186" si="37">CONCATENATE(D$148)</f>
        <v/>
      </c>
      <c r="E181" s="861">
        <f>IF(ISERROR(VLOOKUP(CONCATENATE($B181,"-",$C181),IN_1C!$B$2:$T$3000,3,FALSE))=TRUE,"",VLOOKUP(CONCATENATE($B181,"-",$C181),IN_1C!$B$2:$T$3000,3,FALSE))</f>
        <v>0</v>
      </c>
      <c r="F181" s="862">
        <f>IF(ISERROR(VLOOKUP(CONCATENATE($B181,"-",$C181),IN_1C!$B$2:$T$3000,4,FALSE))=TRUE,"",VLOOKUP(CONCATENATE($B181,"-",$C181),IN_1C!$B$2:$T$3000,4,FALSE))</f>
        <v>0</v>
      </c>
      <c r="G181" s="861">
        <f>IF(ISERROR(VLOOKUP(CONCATENATE($B181,"-",$C181),IN_1C!$B$2:$T$3000,5,FALSE))=TRUE,"",VLOOKUP(CONCATENATE($B181,"-",$C181),IN_1C!$B$2:$T$3000,5,FALSE))</f>
        <v>0</v>
      </c>
      <c r="H181" s="862">
        <f>IF(ISERROR(VLOOKUP(CONCATENATE($B181,"-",$C181),IN_1C!$B$2:$T$3000,6,FALSE))=TRUE,"",VLOOKUP(CONCATENATE($B181,"-",$C181),IN_1C!$B$2:$T$3000,6,FALSE))</f>
        <v>0</v>
      </c>
      <c r="I181" s="861">
        <f>IF(ISERROR(VLOOKUP(CONCATENATE($B181,"-",$C181),IN_1C!$B$2:$T$3000,7,FALSE))=TRUE,"",VLOOKUP(CONCATENATE($B181,"-",$C181),IN_1C!$B$2:$T$3000,7,FALSE))</f>
        <v>0</v>
      </c>
      <c r="J181" s="862">
        <f>IF(ISERROR(VLOOKUP(CONCATENATE($B181,"-",$C181),IN_1C!$B$2:$T$3000,8,FALSE))=TRUE,"",VLOOKUP(CONCATENATE($B181,"-",$C181),IN_1C!$B$2:$T$3000,8,FALSE))</f>
        <v>0</v>
      </c>
      <c r="K181" s="861">
        <f>IF(ISERROR(VLOOKUP(CONCATENATE($B181,"-",$C181),IN_1C!$B$2:$T$3000,9,FALSE))=TRUE,"",VLOOKUP(CONCATENATE($B181,"-",$C181),IN_1C!$B$2:$T$3000,9,FALSE))</f>
        <v>0</v>
      </c>
      <c r="L181" s="862">
        <f>IF(ISERROR(VLOOKUP(CONCATENATE($B181,"-",$C181),IN_1C!$B$2:$T$3000,10,FALSE))=TRUE,"",VLOOKUP(CONCATENATE($B181,"-",$C181),IN_1C!$B$2:$T$3000,10,FALSE))</f>
        <v>0</v>
      </c>
      <c r="M181" s="861">
        <f>IF(ISERROR(VLOOKUP(CONCATENATE($B181,"-",$C181),IN_1C!$B$2:$T$3000,11,FALSE))=TRUE,"",VLOOKUP(CONCATENATE($B181,"-",$C181),IN_1C!$B$2:$T$3000,11,FALSE))</f>
        <v>0</v>
      </c>
      <c r="N181" s="862">
        <f>IF(ISERROR(VLOOKUP(CONCATENATE($B181,"-",$C181),IN_1C!$B$2:$T$3000,12,FALSE))=TRUE,"",VLOOKUP(CONCATENATE($B181,"-",$C181),IN_1C!$B$2:$T$3000,12,FALSE))</f>
        <v>0</v>
      </c>
      <c r="O181" s="861">
        <f>IF(ISERROR(VLOOKUP(CONCATENATE($B181,"-",$C181),IN_1C!$B$2:$T$3000,13,FALSE))=TRUE,"",VLOOKUP(CONCATENATE($B181,"-",$C181),IN_1C!$B$2:$T$3000,13,FALSE))</f>
        <v>0</v>
      </c>
      <c r="P181" s="862">
        <f>IF(ISERROR(VLOOKUP(CONCATENATE($B181,"-",$C181),IN_1C!$B$2:$T$3000,14,FALSE))=TRUE,"",VLOOKUP(CONCATENATE($B181,"-",$C181),IN_1C!$B$2:$T$3000,14,FALSE))</f>
        <v>0</v>
      </c>
      <c r="Q181" s="801">
        <f t="shared" ref="Q181:R186" si="38">E181+G181</f>
        <v>0</v>
      </c>
      <c r="R181" s="802">
        <f t="shared" si="38"/>
        <v>0</v>
      </c>
    </row>
    <row r="182" spans="1:18">
      <c r="A182" s="703" t="s">
        <v>1291</v>
      </c>
      <c r="B182" s="708" t="s">
        <v>1292</v>
      </c>
      <c r="C182" s="700">
        <v>4</v>
      </c>
      <c r="D182" s="1571" t="str">
        <f t="shared" si="37"/>
        <v/>
      </c>
      <c r="E182" s="864">
        <f>IF(ISERROR(VLOOKUP(CONCATENATE($B182,"-",$C182),IN_1C!$B$2:$T$3000,3,FALSE))=TRUE,"",VLOOKUP(CONCATENATE($B182,"-",$C182),IN_1C!$B$2:$T$3000,3,FALSE))</f>
        <v>0</v>
      </c>
      <c r="F182" s="865">
        <f>IF(ISERROR(VLOOKUP(CONCATENATE($B182,"-",$C182),IN_1C!$B$2:$T$3000,4,FALSE))=TRUE,"",VLOOKUP(CONCATENATE($B182,"-",$C182),IN_1C!$B$2:$T$3000,4,FALSE))</f>
        <v>0</v>
      </c>
      <c r="G182" s="864">
        <f>IF(ISERROR(VLOOKUP(CONCATENATE($B182,"-",$C182),IN_1C!$B$2:$T$3000,5,FALSE))=TRUE,"",VLOOKUP(CONCATENATE($B182,"-",$C182),IN_1C!$B$2:$T$3000,5,FALSE))</f>
        <v>0</v>
      </c>
      <c r="H182" s="865">
        <f>IF(ISERROR(VLOOKUP(CONCATENATE($B182,"-",$C182),IN_1C!$B$2:$T$3000,6,FALSE))=TRUE,"",VLOOKUP(CONCATENATE($B182,"-",$C182),IN_1C!$B$2:$T$3000,6,FALSE))</f>
        <v>0</v>
      </c>
      <c r="I182" s="864">
        <f>IF(ISERROR(VLOOKUP(CONCATENATE($B182,"-",$C182),IN_1C!$B$2:$T$3000,7,FALSE))=TRUE,"",VLOOKUP(CONCATENATE($B182,"-",$C182),IN_1C!$B$2:$T$3000,7,FALSE))</f>
        <v>0</v>
      </c>
      <c r="J182" s="865">
        <f>IF(ISERROR(VLOOKUP(CONCATENATE($B182,"-",$C182),IN_1C!$B$2:$T$3000,8,FALSE))=TRUE,"",VLOOKUP(CONCATENATE($B182,"-",$C182),IN_1C!$B$2:$T$3000,8,FALSE))</f>
        <v>0</v>
      </c>
      <c r="K182" s="864">
        <f>IF(ISERROR(VLOOKUP(CONCATENATE($B182,"-",$C182),IN_1C!$B$2:$T$3000,9,FALSE))=TRUE,"",VLOOKUP(CONCATENATE($B182,"-",$C182),IN_1C!$B$2:$T$3000,9,FALSE))</f>
        <v>0</v>
      </c>
      <c r="L182" s="865">
        <f>IF(ISERROR(VLOOKUP(CONCATENATE($B182,"-",$C182),IN_1C!$B$2:$T$3000,10,FALSE))=TRUE,"",VLOOKUP(CONCATENATE($B182,"-",$C182),IN_1C!$B$2:$T$3000,10,FALSE))</f>
        <v>0</v>
      </c>
      <c r="M182" s="864">
        <f>IF(ISERROR(VLOOKUP(CONCATENATE($B182,"-",$C182),IN_1C!$B$2:$T$3000,11,FALSE))=TRUE,"",VLOOKUP(CONCATENATE($B182,"-",$C182),IN_1C!$B$2:$T$3000,11,FALSE))</f>
        <v>0</v>
      </c>
      <c r="N182" s="865">
        <f>IF(ISERROR(VLOOKUP(CONCATENATE($B182,"-",$C182),IN_1C!$B$2:$T$3000,12,FALSE))=TRUE,"",VLOOKUP(CONCATENATE($B182,"-",$C182),IN_1C!$B$2:$T$3000,12,FALSE))</f>
        <v>0</v>
      </c>
      <c r="O182" s="864">
        <f>IF(ISERROR(VLOOKUP(CONCATENATE($B182,"-",$C182),IN_1C!$B$2:$T$3000,13,FALSE))=TRUE,"",VLOOKUP(CONCATENATE($B182,"-",$C182),IN_1C!$B$2:$T$3000,13,FALSE))</f>
        <v>0</v>
      </c>
      <c r="P182" s="865">
        <f>IF(ISERROR(VLOOKUP(CONCATENATE($B182,"-",$C182),IN_1C!$B$2:$T$3000,14,FALSE))=TRUE,"",VLOOKUP(CONCATENATE($B182,"-",$C182),IN_1C!$B$2:$T$3000,14,FALSE))</f>
        <v>0</v>
      </c>
      <c r="Q182" s="804">
        <f t="shared" si="38"/>
        <v>0</v>
      </c>
      <c r="R182" s="805">
        <f t="shared" si="38"/>
        <v>0</v>
      </c>
    </row>
    <row r="183" spans="1:18">
      <c r="A183" s="703" t="s">
        <v>1293</v>
      </c>
      <c r="B183" s="708" t="s">
        <v>1294</v>
      </c>
      <c r="C183" s="700">
        <v>4</v>
      </c>
      <c r="D183" s="1571" t="str">
        <f t="shared" si="37"/>
        <v/>
      </c>
      <c r="E183" s="864">
        <f>IF(ISERROR(VLOOKUP(CONCATENATE($B183,"-",$C183),IN_1C!$B$2:$T$3000,3,FALSE))=TRUE,"",VLOOKUP(CONCATENATE($B183,"-",$C183),IN_1C!$B$2:$T$3000,3,FALSE))</f>
        <v>0</v>
      </c>
      <c r="F183" s="865">
        <f>IF(ISERROR(VLOOKUP(CONCATENATE($B183,"-",$C183),IN_1C!$B$2:$T$3000,4,FALSE))=TRUE,"",VLOOKUP(CONCATENATE($B183,"-",$C183),IN_1C!$B$2:$T$3000,4,FALSE))</f>
        <v>0</v>
      </c>
      <c r="G183" s="864">
        <f>IF(ISERROR(VLOOKUP(CONCATENATE($B183,"-",$C183),IN_1C!$B$2:$T$3000,5,FALSE))=TRUE,"",VLOOKUP(CONCATENATE($B183,"-",$C183),IN_1C!$B$2:$T$3000,5,FALSE))</f>
        <v>0</v>
      </c>
      <c r="H183" s="865">
        <f>IF(ISERROR(VLOOKUP(CONCATENATE($B183,"-",$C183),IN_1C!$B$2:$T$3000,6,FALSE))=TRUE,"",VLOOKUP(CONCATENATE($B183,"-",$C183),IN_1C!$B$2:$T$3000,6,FALSE))</f>
        <v>0</v>
      </c>
      <c r="I183" s="864">
        <f>IF(ISERROR(VLOOKUP(CONCATENATE($B183,"-",$C183),IN_1C!$B$2:$T$3000,7,FALSE))=TRUE,"",VLOOKUP(CONCATENATE($B183,"-",$C183),IN_1C!$B$2:$T$3000,7,FALSE))</f>
        <v>0</v>
      </c>
      <c r="J183" s="865">
        <f>IF(ISERROR(VLOOKUP(CONCATENATE($B183,"-",$C183),IN_1C!$B$2:$T$3000,8,FALSE))=TRUE,"",VLOOKUP(CONCATENATE($B183,"-",$C183),IN_1C!$B$2:$T$3000,8,FALSE))</f>
        <v>0</v>
      </c>
      <c r="K183" s="864">
        <f>IF(ISERROR(VLOOKUP(CONCATENATE($B183,"-",$C183),IN_1C!$B$2:$T$3000,9,FALSE))=TRUE,"",VLOOKUP(CONCATENATE($B183,"-",$C183),IN_1C!$B$2:$T$3000,9,FALSE))</f>
        <v>0</v>
      </c>
      <c r="L183" s="865">
        <f>IF(ISERROR(VLOOKUP(CONCATENATE($B183,"-",$C183),IN_1C!$B$2:$T$3000,10,FALSE))=TRUE,"",VLOOKUP(CONCATENATE($B183,"-",$C183),IN_1C!$B$2:$T$3000,10,FALSE))</f>
        <v>0</v>
      </c>
      <c r="M183" s="864">
        <f>IF(ISERROR(VLOOKUP(CONCATENATE($B183,"-",$C183),IN_1C!$B$2:$T$3000,11,FALSE))=TRUE,"",VLOOKUP(CONCATENATE($B183,"-",$C183),IN_1C!$B$2:$T$3000,11,FALSE))</f>
        <v>0</v>
      </c>
      <c r="N183" s="865">
        <f>IF(ISERROR(VLOOKUP(CONCATENATE($B183,"-",$C183),IN_1C!$B$2:$T$3000,12,FALSE))=TRUE,"",VLOOKUP(CONCATENATE($B183,"-",$C183),IN_1C!$B$2:$T$3000,12,FALSE))</f>
        <v>0</v>
      </c>
      <c r="O183" s="864">
        <f>IF(ISERROR(VLOOKUP(CONCATENATE($B183,"-",$C183),IN_1C!$B$2:$T$3000,13,FALSE))=TRUE,"",VLOOKUP(CONCATENATE($B183,"-",$C183),IN_1C!$B$2:$T$3000,13,FALSE))</f>
        <v>0</v>
      </c>
      <c r="P183" s="865">
        <f>IF(ISERROR(VLOOKUP(CONCATENATE($B183,"-",$C183),IN_1C!$B$2:$T$3000,14,FALSE))=TRUE,"",VLOOKUP(CONCATENATE($B183,"-",$C183),IN_1C!$B$2:$T$3000,14,FALSE))</f>
        <v>0</v>
      </c>
      <c r="Q183" s="804">
        <f t="shared" si="38"/>
        <v>0</v>
      </c>
      <c r="R183" s="805">
        <f t="shared" si="38"/>
        <v>0</v>
      </c>
    </row>
    <row r="184" spans="1:18">
      <c r="A184" s="703" t="s">
        <v>1295</v>
      </c>
      <c r="B184" s="708" t="s">
        <v>1296</v>
      </c>
      <c r="C184" s="700">
        <v>4</v>
      </c>
      <c r="D184" s="1571" t="str">
        <f t="shared" si="37"/>
        <v/>
      </c>
      <c r="E184" s="864">
        <f>IF(ISERROR(VLOOKUP(CONCATENATE($B184,"-",$C184),IN_1C!$B$2:$T$3000,3,FALSE))=TRUE,"",VLOOKUP(CONCATENATE($B184,"-",$C184),IN_1C!$B$2:$T$3000,3,FALSE))</f>
        <v>0</v>
      </c>
      <c r="F184" s="865">
        <f>IF(ISERROR(VLOOKUP(CONCATENATE($B184,"-",$C184),IN_1C!$B$2:$T$3000,4,FALSE))=TRUE,"",VLOOKUP(CONCATENATE($B184,"-",$C184),IN_1C!$B$2:$T$3000,4,FALSE))</f>
        <v>0</v>
      </c>
      <c r="G184" s="864">
        <f>IF(ISERROR(VLOOKUP(CONCATENATE($B184,"-",$C184),IN_1C!$B$2:$T$3000,5,FALSE))=TRUE,"",VLOOKUP(CONCATENATE($B184,"-",$C184),IN_1C!$B$2:$T$3000,5,FALSE))</f>
        <v>0</v>
      </c>
      <c r="H184" s="865">
        <f>IF(ISERROR(VLOOKUP(CONCATENATE($B184,"-",$C184),IN_1C!$B$2:$T$3000,6,FALSE))=TRUE,"",VLOOKUP(CONCATENATE($B184,"-",$C184),IN_1C!$B$2:$T$3000,6,FALSE))</f>
        <v>0</v>
      </c>
      <c r="I184" s="864">
        <f>IF(ISERROR(VLOOKUP(CONCATENATE($B184,"-",$C184),IN_1C!$B$2:$T$3000,7,FALSE))=TRUE,"",VLOOKUP(CONCATENATE($B184,"-",$C184),IN_1C!$B$2:$T$3000,7,FALSE))</f>
        <v>0</v>
      </c>
      <c r="J184" s="865">
        <f>IF(ISERROR(VLOOKUP(CONCATENATE($B184,"-",$C184),IN_1C!$B$2:$T$3000,8,FALSE))=TRUE,"",VLOOKUP(CONCATENATE($B184,"-",$C184),IN_1C!$B$2:$T$3000,8,FALSE))</f>
        <v>0</v>
      </c>
      <c r="K184" s="864">
        <f>IF(ISERROR(VLOOKUP(CONCATENATE($B184,"-",$C184),IN_1C!$B$2:$T$3000,9,FALSE))=TRUE,"",VLOOKUP(CONCATENATE($B184,"-",$C184),IN_1C!$B$2:$T$3000,9,FALSE))</f>
        <v>0</v>
      </c>
      <c r="L184" s="865">
        <f>IF(ISERROR(VLOOKUP(CONCATENATE($B184,"-",$C184),IN_1C!$B$2:$T$3000,10,FALSE))=TRUE,"",VLOOKUP(CONCATENATE($B184,"-",$C184),IN_1C!$B$2:$T$3000,10,FALSE))</f>
        <v>0</v>
      </c>
      <c r="M184" s="864">
        <f>IF(ISERROR(VLOOKUP(CONCATENATE($B184,"-",$C184),IN_1C!$B$2:$T$3000,11,FALSE))=TRUE,"",VLOOKUP(CONCATENATE($B184,"-",$C184),IN_1C!$B$2:$T$3000,11,FALSE))</f>
        <v>0</v>
      </c>
      <c r="N184" s="865">
        <f>IF(ISERROR(VLOOKUP(CONCATENATE($B184,"-",$C184),IN_1C!$B$2:$T$3000,12,FALSE))=TRUE,"",VLOOKUP(CONCATENATE($B184,"-",$C184),IN_1C!$B$2:$T$3000,12,FALSE))</f>
        <v>0</v>
      </c>
      <c r="O184" s="864">
        <f>IF(ISERROR(VLOOKUP(CONCATENATE($B184,"-",$C184),IN_1C!$B$2:$T$3000,13,FALSE))=TRUE,"",VLOOKUP(CONCATENATE($B184,"-",$C184),IN_1C!$B$2:$T$3000,13,FALSE))</f>
        <v>0</v>
      </c>
      <c r="P184" s="865">
        <f>IF(ISERROR(VLOOKUP(CONCATENATE($B184,"-",$C184),IN_1C!$B$2:$T$3000,14,FALSE))=TRUE,"",VLOOKUP(CONCATENATE($B184,"-",$C184),IN_1C!$B$2:$T$3000,14,FALSE))</f>
        <v>0</v>
      </c>
      <c r="Q184" s="804">
        <f t="shared" si="38"/>
        <v>0</v>
      </c>
      <c r="R184" s="805">
        <f t="shared" si="38"/>
        <v>0</v>
      </c>
    </row>
    <row r="185" spans="1:18">
      <c r="A185" s="703" t="s">
        <v>1297</v>
      </c>
      <c r="B185" s="708" t="s">
        <v>1298</v>
      </c>
      <c r="C185" s="700">
        <v>4</v>
      </c>
      <c r="D185" s="1571" t="str">
        <f t="shared" si="37"/>
        <v/>
      </c>
      <c r="E185" s="864">
        <f>IF(ISERROR(VLOOKUP(CONCATENATE($B185,"-",$C185),IN_1C!$B$2:$T$3000,3,FALSE))=TRUE,"",VLOOKUP(CONCATENATE($B185,"-",$C185),IN_1C!$B$2:$T$3000,3,FALSE))</f>
        <v>0</v>
      </c>
      <c r="F185" s="865">
        <f>IF(ISERROR(VLOOKUP(CONCATENATE($B185,"-",$C185),IN_1C!$B$2:$T$3000,4,FALSE))=TRUE,"",VLOOKUP(CONCATENATE($B185,"-",$C185),IN_1C!$B$2:$T$3000,4,FALSE))</f>
        <v>0</v>
      </c>
      <c r="G185" s="864">
        <f>IF(ISERROR(VLOOKUP(CONCATENATE($B185,"-",$C185),IN_1C!$B$2:$T$3000,5,FALSE))=TRUE,"",VLOOKUP(CONCATENATE($B185,"-",$C185),IN_1C!$B$2:$T$3000,5,FALSE))</f>
        <v>0</v>
      </c>
      <c r="H185" s="865">
        <f>IF(ISERROR(VLOOKUP(CONCATENATE($B185,"-",$C185),IN_1C!$B$2:$T$3000,6,FALSE))=TRUE,"",VLOOKUP(CONCATENATE($B185,"-",$C185),IN_1C!$B$2:$T$3000,6,FALSE))</f>
        <v>0</v>
      </c>
      <c r="I185" s="864">
        <f>IF(ISERROR(VLOOKUP(CONCATENATE($B185,"-",$C185),IN_1C!$B$2:$T$3000,7,FALSE))=TRUE,"",VLOOKUP(CONCATENATE($B185,"-",$C185),IN_1C!$B$2:$T$3000,7,FALSE))</f>
        <v>0</v>
      </c>
      <c r="J185" s="865">
        <f>IF(ISERROR(VLOOKUP(CONCATENATE($B185,"-",$C185),IN_1C!$B$2:$T$3000,8,FALSE))=TRUE,"",VLOOKUP(CONCATENATE($B185,"-",$C185),IN_1C!$B$2:$T$3000,8,FALSE))</f>
        <v>0</v>
      </c>
      <c r="K185" s="864">
        <f>IF(ISERROR(VLOOKUP(CONCATENATE($B185,"-",$C185),IN_1C!$B$2:$T$3000,9,FALSE))=TRUE,"",VLOOKUP(CONCATENATE($B185,"-",$C185),IN_1C!$B$2:$T$3000,9,FALSE))</f>
        <v>0</v>
      </c>
      <c r="L185" s="865">
        <f>IF(ISERROR(VLOOKUP(CONCATENATE($B185,"-",$C185),IN_1C!$B$2:$T$3000,10,FALSE))=TRUE,"",VLOOKUP(CONCATENATE($B185,"-",$C185),IN_1C!$B$2:$T$3000,10,FALSE))</f>
        <v>0</v>
      </c>
      <c r="M185" s="864">
        <f>IF(ISERROR(VLOOKUP(CONCATENATE($B185,"-",$C185),IN_1C!$B$2:$T$3000,11,FALSE))=TRUE,"",VLOOKUP(CONCATENATE($B185,"-",$C185),IN_1C!$B$2:$T$3000,11,FALSE))</f>
        <v>0</v>
      </c>
      <c r="N185" s="865">
        <f>IF(ISERROR(VLOOKUP(CONCATENATE($B185,"-",$C185),IN_1C!$B$2:$T$3000,12,FALSE))=TRUE,"",VLOOKUP(CONCATENATE($B185,"-",$C185),IN_1C!$B$2:$T$3000,12,FALSE))</f>
        <v>0</v>
      </c>
      <c r="O185" s="864">
        <f>IF(ISERROR(VLOOKUP(CONCATENATE($B185,"-",$C185),IN_1C!$B$2:$T$3000,13,FALSE))=TRUE,"",VLOOKUP(CONCATENATE($B185,"-",$C185),IN_1C!$B$2:$T$3000,13,FALSE))</f>
        <v>0</v>
      </c>
      <c r="P185" s="865">
        <f>IF(ISERROR(VLOOKUP(CONCATENATE($B185,"-",$C185),IN_1C!$B$2:$T$3000,14,FALSE))=TRUE,"",VLOOKUP(CONCATENATE($B185,"-",$C185),IN_1C!$B$2:$T$3000,14,FALSE))</f>
        <v>0</v>
      </c>
      <c r="Q185" s="804">
        <f t="shared" si="38"/>
        <v>0</v>
      </c>
      <c r="R185" s="805">
        <f t="shared" si="38"/>
        <v>0</v>
      </c>
    </row>
    <row r="186" spans="1:18" ht="15.75" thickBot="1">
      <c r="A186" s="703" t="s">
        <v>1299</v>
      </c>
      <c r="B186" s="816" t="s">
        <v>1300</v>
      </c>
      <c r="C186" s="700">
        <v>4</v>
      </c>
      <c r="D186" s="1571" t="str">
        <f t="shared" si="37"/>
        <v/>
      </c>
      <c r="E186" s="867">
        <f>IF(ISERROR(VLOOKUP(CONCATENATE($B186,"-",$C186),IN_1C!$B$2:$T$3000,3,FALSE))=TRUE,"",VLOOKUP(CONCATENATE($B186,"-",$C186),IN_1C!$B$2:$T$3000,3,FALSE))</f>
        <v>0</v>
      </c>
      <c r="F186" s="868">
        <f>IF(ISERROR(VLOOKUP(CONCATENATE($B186,"-",$C186),IN_1C!$B$2:$T$3000,4,FALSE))=TRUE,"",VLOOKUP(CONCATENATE($B186,"-",$C186),IN_1C!$B$2:$T$3000,4,FALSE))</f>
        <v>0</v>
      </c>
      <c r="G186" s="867">
        <f>IF(ISERROR(VLOOKUP(CONCATENATE($B186,"-",$C186),IN_1C!$B$2:$T$3000,5,FALSE))=TRUE,"",VLOOKUP(CONCATENATE($B186,"-",$C186),IN_1C!$B$2:$T$3000,5,FALSE))</f>
        <v>0</v>
      </c>
      <c r="H186" s="868">
        <f>IF(ISERROR(VLOOKUP(CONCATENATE($B186,"-",$C186),IN_1C!$B$2:$T$3000,6,FALSE))=TRUE,"",VLOOKUP(CONCATENATE($B186,"-",$C186),IN_1C!$B$2:$T$3000,6,FALSE))</f>
        <v>0</v>
      </c>
      <c r="I186" s="867">
        <f>IF(ISERROR(VLOOKUP(CONCATENATE($B186,"-",$C186),IN_1C!$B$2:$T$3000,7,FALSE))=TRUE,"",VLOOKUP(CONCATENATE($B186,"-",$C186),IN_1C!$B$2:$T$3000,7,FALSE))</f>
        <v>0</v>
      </c>
      <c r="J186" s="868">
        <f>IF(ISERROR(VLOOKUP(CONCATENATE($B186,"-",$C186),IN_1C!$B$2:$T$3000,8,FALSE))=TRUE,"",VLOOKUP(CONCATENATE($B186,"-",$C186),IN_1C!$B$2:$T$3000,8,FALSE))</f>
        <v>0</v>
      </c>
      <c r="K186" s="867">
        <f>IF(ISERROR(VLOOKUP(CONCATENATE($B186,"-",$C186),IN_1C!$B$2:$T$3000,9,FALSE))=TRUE,"",VLOOKUP(CONCATENATE($B186,"-",$C186),IN_1C!$B$2:$T$3000,9,FALSE))</f>
        <v>0</v>
      </c>
      <c r="L186" s="868">
        <f>IF(ISERROR(VLOOKUP(CONCATENATE($B186,"-",$C186),IN_1C!$B$2:$T$3000,10,FALSE))=TRUE,"",VLOOKUP(CONCATENATE($B186,"-",$C186),IN_1C!$B$2:$T$3000,10,FALSE))</f>
        <v>0</v>
      </c>
      <c r="M186" s="867">
        <f>IF(ISERROR(VLOOKUP(CONCATENATE($B186,"-",$C186),IN_1C!$B$2:$T$3000,11,FALSE))=TRUE,"",VLOOKUP(CONCATENATE($B186,"-",$C186),IN_1C!$B$2:$T$3000,11,FALSE))</f>
        <v>0</v>
      </c>
      <c r="N186" s="868">
        <f>IF(ISERROR(VLOOKUP(CONCATENATE($B186,"-",$C186),IN_1C!$B$2:$T$3000,12,FALSE))=TRUE,"",VLOOKUP(CONCATENATE($B186,"-",$C186),IN_1C!$B$2:$T$3000,12,FALSE))</f>
        <v>0</v>
      </c>
      <c r="O186" s="867">
        <f>IF(ISERROR(VLOOKUP(CONCATENATE($B186,"-",$C186),IN_1C!$B$2:$T$3000,13,FALSE))=TRUE,"",VLOOKUP(CONCATENATE($B186,"-",$C186),IN_1C!$B$2:$T$3000,13,FALSE))</f>
        <v>0</v>
      </c>
      <c r="P186" s="868">
        <f>IF(ISERROR(VLOOKUP(CONCATENATE($B186,"-",$C186),IN_1C!$B$2:$T$3000,14,FALSE))=TRUE,"",VLOOKUP(CONCATENATE($B186,"-",$C186),IN_1C!$B$2:$T$3000,14,FALSE))</f>
        <v>0</v>
      </c>
      <c r="Q186" s="807">
        <f t="shared" si="38"/>
        <v>0</v>
      </c>
      <c r="R186" s="808">
        <f t="shared" si="38"/>
        <v>0</v>
      </c>
    </row>
    <row r="187" spans="1:18" ht="15.75" thickBot="1">
      <c r="A187" s="722" t="s">
        <v>1301</v>
      </c>
      <c r="B187" s="811"/>
      <c r="C187" s="700"/>
      <c r="D187" s="1571"/>
      <c r="E187" s="872" t="str">
        <f>IF(ISERROR(VLOOKUP(CONCATENATE($B187,"-",$C187),IN_1C!$B$2:$T$3000,3,FALSE))=TRUE,"",VLOOKUP(CONCATENATE($B187,"-",$C187),IN_1C!$B$2:$T$3000,3,FALSE))</f>
        <v/>
      </c>
      <c r="F187" s="873"/>
      <c r="G187" s="873"/>
      <c r="H187" s="873"/>
      <c r="I187" s="873"/>
      <c r="J187" s="873"/>
      <c r="K187" s="873"/>
      <c r="L187" s="873"/>
      <c r="M187" s="873"/>
      <c r="N187" s="873"/>
      <c r="O187" s="873"/>
      <c r="P187" s="873"/>
      <c r="Q187" s="814"/>
      <c r="R187" s="815"/>
    </row>
    <row r="188" spans="1:18" ht="15.75" thickBot="1">
      <c r="A188" s="698" t="s">
        <v>1302</v>
      </c>
      <c r="B188" s="817" t="s">
        <v>1303</v>
      </c>
      <c r="C188" s="700">
        <v>4</v>
      </c>
      <c r="D188" s="1571" t="str">
        <f>CONCATENATE(D$148)</f>
        <v/>
      </c>
      <c r="E188" s="861">
        <f>IF(ISERROR(VLOOKUP(CONCATENATE($B188,"-",$C188),IN_1C!$B$2:$T$3000,3,FALSE))=TRUE,"",VLOOKUP(CONCATENATE($B188,"-",$C188),IN_1C!$B$2:$T$3000,3,FALSE))</f>
        <v>0</v>
      </c>
      <c r="F188" s="862">
        <f>IF(ISERROR(VLOOKUP(CONCATENATE($B188,"-",$C188),IN_1C!$B$2:$T$3000,4,FALSE))=TRUE,"",VLOOKUP(CONCATENATE($B188,"-",$C188),IN_1C!$B$2:$T$3000,4,FALSE))</f>
        <v>0</v>
      </c>
      <c r="G188" s="861">
        <f>IF(ISERROR(VLOOKUP(CONCATENATE($B188,"-",$C188),IN_1C!$B$2:$T$3000,5,FALSE))=TRUE,"",VLOOKUP(CONCATENATE($B188,"-",$C188),IN_1C!$B$2:$T$3000,5,FALSE))</f>
        <v>0</v>
      </c>
      <c r="H188" s="862">
        <f>IF(ISERROR(VLOOKUP(CONCATENATE($B188,"-",$C188),IN_1C!$B$2:$T$3000,6,FALSE))=TRUE,"",VLOOKUP(CONCATENATE($B188,"-",$C188),IN_1C!$B$2:$T$3000,6,FALSE))</f>
        <v>0</v>
      </c>
      <c r="I188" s="861">
        <f>IF(ISERROR(VLOOKUP(CONCATENATE($B188,"-",$C188),IN_1C!$B$2:$T$3000,7,FALSE))=TRUE,"",VLOOKUP(CONCATENATE($B188,"-",$C188),IN_1C!$B$2:$T$3000,7,FALSE))</f>
        <v>0</v>
      </c>
      <c r="J188" s="862">
        <f>IF(ISERROR(VLOOKUP(CONCATENATE($B188,"-",$C188),IN_1C!$B$2:$T$3000,8,FALSE))=TRUE,"",VLOOKUP(CONCATENATE($B188,"-",$C188),IN_1C!$B$2:$T$3000,8,FALSE))</f>
        <v>0</v>
      </c>
      <c r="K188" s="861">
        <f>IF(ISERROR(VLOOKUP(CONCATENATE($B188,"-",$C188),IN_1C!$B$2:$T$3000,9,FALSE))=TRUE,"",VLOOKUP(CONCATENATE($B188,"-",$C188),IN_1C!$B$2:$T$3000,9,FALSE))</f>
        <v>0</v>
      </c>
      <c r="L188" s="862">
        <f>IF(ISERROR(VLOOKUP(CONCATENATE($B188,"-",$C188),IN_1C!$B$2:$T$3000,10,FALSE))=TRUE,"",VLOOKUP(CONCATENATE($B188,"-",$C188),IN_1C!$B$2:$T$3000,10,FALSE))</f>
        <v>0</v>
      </c>
      <c r="M188" s="861">
        <f>IF(ISERROR(VLOOKUP(CONCATENATE($B188,"-",$C188),IN_1C!$B$2:$T$3000,11,FALSE))=TRUE,"",VLOOKUP(CONCATENATE($B188,"-",$C188),IN_1C!$B$2:$T$3000,11,FALSE))</f>
        <v>0</v>
      </c>
      <c r="N188" s="862">
        <f>IF(ISERROR(VLOOKUP(CONCATENATE($B188,"-",$C188),IN_1C!$B$2:$T$3000,12,FALSE))=TRUE,"",VLOOKUP(CONCATENATE($B188,"-",$C188),IN_1C!$B$2:$T$3000,12,FALSE))</f>
        <v>0</v>
      </c>
      <c r="O188" s="861">
        <f>IF(ISERROR(VLOOKUP(CONCATENATE($B188,"-",$C188),IN_1C!$B$2:$T$3000,13,FALSE))=TRUE,"",VLOOKUP(CONCATENATE($B188,"-",$C188),IN_1C!$B$2:$T$3000,13,FALSE))</f>
        <v>0</v>
      </c>
      <c r="P188" s="862">
        <f>IF(ISERROR(VLOOKUP(CONCATENATE($B188,"-",$C188),IN_1C!$B$2:$T$3000,14,FALSE))=TRUE,"",VLOOKUP(CONCATENATE($B188,"-",$C188),IN_1C!$B$2:$T$3000,14,FALSE))</f>
        <v>0</v>
      </c>
      <c r="Q188" s="801">
        <f>E188+G188</f>
        <v>0</v>
      </c>
      <c r="R188" s="802">
        <f>F188+H188</f>
        <v>0</v>
      </c>
    </row>
    <row r="189" spans="1:18" ht="15.75" thickBot="1">
      <c r="A189" s="725" t="s">
        <v>555</v>
      </c>
      <c r="B189" s="725"/>
      <c r="C189" s="818"/>
      <c r="D189" s="1571" t="str">
        <f>CONCATENATE(D$148)</f>
        <v/>
      </c>
      <c r="E189" s="819">
        <f t="shared" ref="E189:R189" si="39">SUM(E148:E160,E162:E167,E169:E179,E181:E186,E188)</f>
        <v>0</v>
      </c>
      <c r="F189" s="820">
        <f t="shared" si="39"/>
        <v>0</v>
      </c>
      <c r="G189" s="819">
        <f t="shared" si="39"/>
        <v>0</v>
      </c>
      <c r="H189" s="821">
        <f t="shared" si="39"/>
        <v>0</v>
      </c>
      <c r="I189" s="819">
        <f t="shared" si="39"/>
        <v>0</v>
      </c>
      <c r="J189" s="820">
        <f t="shared" si="39"/>
        <v>0</v>
      </c>
      <c r="K189" s="819">
        <f t="shared" si="39"/>
        <v>0</v>
      </c>
      <c r="L189" s="821">
        <f t="shared" si="39"/>
        <v>0</v>
      </c>
      <c r="M189" s="819">
        <f t="shared" si="39"/>
        <v>0</v>
      </c>
      <c r="N189" s="821">
        <f t="shared" si="39"/>
        <v>0</v>
      </c>
      <c r="O189" s="819">
        <f t="shared" si="39"/>
        <v>0</v>
      </c>
      <c r="P189" s="821">
        <f t="shared" si="39"/>
        <v>0</v>
      </c>
      <c r="Q189" s="819">
        <f t="shared" si="39"/>
        <v>0</v>
      </c>
      <c r="R189" s="821">
        <f t="shared" si="39"/>
        <v>0</v>
      </c>
    </row>
    <row r="190" spans="1:18" ht="27" customHeight="1">
      <c r="A190" s="2520" t="s">
        <v>1304</v>
      </c>
      <c r="B190" s="2520"/>
      <c r="C190" s="2520"/>
      <c r="D190" s="2520"/>
      <c r="E190" s="2520"/>
      <c r="F190" s="2520"/>
      <c r="G190" s="2520"/>
      <c r="H190" s="2520"/>
      <c r="I190" s="2520"/>
      <c r="J190" s="2520"/>
      <c r="K190" s="2520"/>
      <c r="L190" s="2520"/>
      <c r="M190" s="2520"/>
      <c r="N190" s="2520"/>
      <c r="O190" s="2520"/>
      <c r="P190" s="2520"/>
      <c r="Q190" s="729"/>
      <c r="R190" s="729"/>
    </row>
    <row r="191" spans="1:18" ht="15.75" thickBot="1"/>
    <row r="192" spans="1:18" ht="15.75" thickBot="1">
      <c r="A192" s="647" t="s">
        <v>1223</v>
      </c>
      <c r="B192" s="773"/>
      <c r="C192" s="730"/>
      <c r="D192" s="1572"/>
      <c r="E192" s="731" t="s">
        <v>32</v>
      </c>
      <c r="F192" s="731" t="s">
        <v>32</v>
      </c>
      <c r="G192" s="731" t="s">
        <v>32</v>
      </c>
      <c r="H192" s="731" t="s">
        <v>32</v>
      </c>
      <c r="I192" s="731" t="s">
        <v>32</v>
      </c>
      <c r="J192" s="731" t="s">
        <v>32</v>
      </c>
      <c r="K192" s="731" t="s">
        <v>32</v>
      </c>
      <c r="L192" s="731" t="s">
        <v>32</v>
      </c>
      <c r="M192" s="822" t="s">
        <v>32</v>
      </c>
      <c r="N192" s="822" t="s">
        <v>32</v>
      </c>
      <c r="O192" s="732" t="s">
        <v>32</v>
      </c>
      <c r="P192" s="732" t="s">
        <v>32</v>
      </c>
      <c r="Q192" s="823" t="s">
        <v>32</v>
      </c>
      <c r="R192" s="824" t="s">
        <v>32</v>
      </c>
    </row>
    <row r="193" spans="1:18">
      <c r="A193" s="653" t="s">
        <v>1224</v>
      </c>
      <c r="B193" s="654" t="s">
        <v>1225</v>
      </c>
      <c r="C193" s="735">
        <v>5</v>
      </c>
      <c r="D193" s="1573"/>
      <c r="E193" s="848">
        <f>IF(ISERROR(VLOOKUP(CONCATENATE($B193,"-",$C193),IN_1C!$B$2:$T$3000,3,FALSE))=TRUE,"",VLOOKUP(CONCATENATE($B193,"-",$C193),IN_1C!$B$2:$T$3000,3,FALSE))</f>
        <v>0</v>
      </c>
      <c r="F193" s="849">
        <f>IF(ISERROR(VLOOKUP(CONCATENATE($B193,"-",$C193),IN_1C!$B$2:$T$3000,4,FALSE))=TRUE,"",VLOOKUP(CONCATENATE($B193,"-",$C193),IN_1C!$B$2:$T$3000,4,FALSE))</f>
        <v>0</v>
      </c>
      <c r="G193" s="848">
        <f>IF(ISERROR(VLOOKUP(CONCATENATE($B193,"-",$C193),IN_1C!$B$2:$T$3000,5,FALSE))=TRUE,"",VLOOKUP(CONCATENATE($B193,"-",$C193),IN_1C!$B$2:$T$3000,5,FALSE))</f>
        <v>0</v>
      </c>
      <c r="H193" s="849">
        <f>IF(ISERROR(VLOOKUP(CONCATENATE($B193,"-",$C193),IN_1C!$B$2:$T$3000,6,FALSE))=TRUE,"",VLOOKUP(CONCATENATE($B193,"-",$C193),IN_1C!$B$2:$T$3000,6,FALSE))</f>
        <v>0</v>
      </c>
      <c r="I193" s="848">
        <f>IF(ISERROR(VLOOKUP(CONCATENATE($B193,"-",$C193),IN_1C!$B$2:$T$3000,7,FALSE))=TRUE,"",VLOOKUP(CONCATENATE($B193,"-",$C193),IN_1C!$B$2:$T$3000,7,FALSE))</f>
        <v>0</v>
      </c>
      <c r="J193" s="849">
        <f>IF(ISERROR(VLOOKUP(CONCATENATE($B193,"-",$C193),IN_1C!$B$2:$T$3000,8,FALSE))=TRUE,"",VLOOKUP(CONCATENATE($B193,"-",$C193),IN_1C!$B$2:$T$3000,8,FALSE))</f>
        <v>0</v>
      </c>
      <c r="K193" s="848">
        <f>IF(ISERROR(VLOOKUP(CONCATENATE($B193,"-",$C193),IN_1C!$B$2:$T$3000,9,FALSE))=TRUE,"",VLOOKUP(CONCATENATE($B193,"-",$C193),IN_1C!$B$2:$T$3000,9,FALSE))</f>
        <v>0</v>
      </c>
      <c r="L193" s="849">
        <f>IF(ISERROR(VLOOKUP(CONCATENATE($B193,"-",$C193),IN_1C!$B$2:$T$3000,10,FALSE))=TRUE,"",VLOOKUP(CONCATENATE($B193,"-",$C193),IN_1C!$B$2:$T$3000,10,FALSE))</f>
        <v>0</v>
      </c>
      <c r="M193" s="848">
        <f>IF(ISERROR(VLOOKUP(CONCATENATE($B193,"-",$C193),IN_1C!$B$2:$T$3000,11,FALSE))=TRUE,"",VLOOKUP(CONCATENATE($B193,"-",$C193),IN_1C!$B$2:$T$3000,11,FALSE))</f>
        <v>0</v>
      </c>
      <c r="N193" s="849">
        <f>IF(ISERROR(VLOOKUP(CONCATENATE($B193,"-",$C193),IN_1C!$B$2:$T$3000,12,FALSE))=TRUE,"",VLOOKUP(CONCATENATE($B193,"-",$C193),IN_1C!$B$2:$T$3000,12,FALSE))</f>
        <v>0</v>
      </c>
      <c r="O193" s="850">
        <f>IF(ISERROR(VLOOKUP(CONCATENATE($B193,"-",$C193),IN_1C!$B$2:$T$3000,13,FALSE))=TRUE,"",VLOOKUP(CONCATENATE($B193,"-",$C193),IN_1C!$B$2:$T$3000,13,FALSE))</f>
        <v>0</v>
      </c>
      <c r="P193" s="850">
        <f>IF(ISERROR(VLOOKUP(CONCATENATE($B193,"-",$C193),IN_1C!$B$2:$T$3000,14,FALSE))=TRUE,"",VLOOKUP(CONCATENATE($B193,"-",$C193),IN_1C!$B$2:$T$3000,14,FALSE))</f>
        <v>0</v>
      </c>
      <c r="Q193" s="776">
        <f t="shared" ref="Q193:R205" si="40">E193+G193</f>
        <v>0</v>
      </c>
      <c r="R193" s="775">
        <f t="shared" si="40"/>
        <v>0</v>
      </c>
    </row>
    <row r="194" spans="1:18">
      <c r="A194" s="659" t="s">
        <v>1228</v>
      </c>
      <c r="B194" s="664" t="s">
        <v>1229</v>
      </c>
      <c r="C194" s="735">
        <v>5</v>
      </c>
      <c r="D194" s="1571" t="str">
        <f>CONCATENATE(D$193)</f>
        <v/>
      </c>
      <c r="E194" s="851">
        <f>IF(ISERROR(VLOOKUP(CONCATENATE($B194,"-",$C194),IN_1C!$B$2:$T$3000,3,FALSE))=TRUE,"",VLOOKUP(CONCATENATE($B194,"-",$C194),IN_1C!$B$2:$T$3000,3,FALSE))</f>
        <v>0</v>
      </c>
      <c r="F194" s="852">
        <f>IF(ISERROR(VLOOKUP(CONCATENATE($B194,"-",$C194),IN_1C!$B$2:$T$3000,4,FALSE))=TRUE,"",VLOOKUP(CONCATENATE($B194,"-",$C194),IN_1C!$B$2:$T$3000,4,FALSE))</f>
        <v>0</v>
      </c>
      <c r="G194" s="851">
        <f>IF(ISERROR(VLOOKUP(CONCATENATE($B194,"-",$C194),IN_1C!$B$2:$T$3000,5,FALSE))=TRUE,"",VLOOKUP(CONCATENATE($B194,"-",$C194),IN_1C!$B$2:$T$3000,5,FALSE))</f>
        <v>0</v>
      </c>
      <c r="H194" s="852">
        <f>IF(ISERROR(VLOOKUP(CONCATENATE($B194,"-",$C194),IN_1C!$B$2:$T$3000,6,FALSE))=TRUE,"",VLOOKUP(CONCATENATE($B194,"-",$C194),IN_1C!$B$2:$T$3000,6,FALSE))</f>
        <v>0</v>
      </c>
      <c r="I194" s="851">
        <f>IF(ISERROR(VLOOKUP(CONCATENATE($B194,"-",$C194),IN_1C!$B$2:$T$3000,7,FALSE))=TRUE,"",VLOOKUP(CONCATENATE($B194,"-",$C194),IN_1C!$B$2:$T$3000,7,FALSE))</f>
        <v>0</v>
      </c>
      <c r="J194" s="852">
        <f>IF(ISERROR(VLOOKUP(CONCATENATE($B194,"-",$C194),IN_1C!$B$2:$T$3000,8,FALSE))=TRUE,"",VLOOKUP(CONCATENATE($B194,"-",$C194),IN_1C!$B$2:$T$3000,8,FALSE))</f>
        <v>0</v>
      </c>
      <c r="K194" s="851">
        <f>IF(ISERROR(VLOOKUP(CONCATENATE($B194,"-",$C194),IN_1C!$B$2:$T$3000,9,FALSE))=TRUE,"",VLOOKUP(CONCATENATE($B194,"-",$C194),IN_1C!$B$2:$T$3000,9,FALSE))</f>
        <v>0</v>
      </c>
      <c r="L194" s="852">
        <f>IF(ISERROR(VLOOKUP(CONCATENATE($B194,"-",$C194),IN_1C!$B$2:$T$3000,10,FALSE))=TRUE,"",VLOOKUP(CONCATENATE($B194,"-",$C194),IN_1C!$B$2:$T$3000,10,FALSE))</f>
        <v>0</v>
      </c>
      <c r="M194" s="851">
        <f>IF(ISERROR(VLOOKUP(CONCATENATE($B194,"-",$C194),IN_1C!$B$2:$T$3000,11,FALSE))=TRUE,"",VLOOKUP(CONCATENATE($B194,"-",$C194),IN_1C!$B$2:$T$3000,11,FALSE))</f>
        <v>0</v>
      </c>
      <c r="N194" s="852">
        <f>IF(ISERROR(VLOOKUP(CONCATENATE($B194,"-",$C194),IN_1C!$B$2:$T$3000,12,FALSE))=TRUE,"",VLOOKUP(CONCATENATE($B194,"-",$C194),IN_1C!$B$2:$T$3000,12,FALSE))</f>
        <v>0</v>
      </c>
      <c r="O194" s="853">
        <f>IF(ISERROR(VLOOKUP(CONCATENATE($B194,"-",$C194),IN_1C!$B$2:$T$3000,13,FALSE))=TRUE,"",VLOOKUP(CONCATENATE($B194,"-",$C194),IN_1C!$B$2:$T$3000,13,FALSE))</f>
        <v>0</v>
      </c>
      <c r="P194" s="853">
        <f>IF(ISERROR(VLOOKUP(CONCATENATE($B194,"-",$C194),IN_1C!$B$2:$T$3000,14,FALSE))=TRUE,"",VLOOKUP(CONCATENATE($B194,"-",$C194),IN_1C!$B$2:$T$3000,14,FALSE))</f>
        <v>0</v>
      </c>
      <c r="Q194" s="780">
        <f t="shared" si="40"/>
        <v>0</v>
      </c>
      <c r="R194" s="779">
        <f t="shared" si="40"/>
        <v>0</v>
      </c>
    </row>
    <row r="195" spans="1:18">
      <c r="A195" s="659" t="s">
        <v>1230</v>
      </c>
      <c r="B195" s="664" t="s">
        <v>1231</v>
      </c>
      <c r="C195" s="735">
        <v>5</v>
      </c>
      <c r="D195" s="1571" t="str">
        <f t="shared" ref="D195:D205" si="41">CONCATENATE(D$193)</f>
        <v/>
      </c>
      <c r="E195" s="851">
        <f>IF(ISERROR(VLOOKUP(CONCATENATE($B195,"-",$C195),IN_1C!$B$2:$T$3000,3,FALSE))=TRUE,"",VLOOKUP(CONCATENATE($B195,"-",$C195),IN_1C!$B$2:$T$3000,3,FALSE))</f>
        <v>0</v>
      </c>
      <c r="F195" s="852">
        <f>IF(ISERROR(VLOOKUP(CONCATENATE($B195,"-",$C195),IN_1C!$B$2:$T$3000,4,FALSE))=TRUE,"",VLOOKUP(CONCATENATE($B195,"-",$C195),IN_1C!$B$2:$T$3000,4,FALSE))</f>
        <v>0</v>
      </c>
      <c r="G195" s="851">
        <f>IF(ISERROR(VLOOKUP(CONCATENATE($B195,"-",$C195),IN_1C!$B$2:$T$3000,5,FALSE))=TRUE,"",VLOOKUP(CONCATENATE($B195,"-",$C195),IN_1C!$B$2:$T$3000,5,FALSE))</f>
        <v>0</v>
      </c>
      <c r="H195" s="852">
        <f>IF(ISERROR(VLOOKUP(CONCATENATE($B195,"-",$C195),IN_1C!$B$2:$T$3000,6,FALSE))=TRUE,"",VLOOKUP(CONCATENATE($B195,"-",$C195),IN_1C!$B$2:$T$3000,6,FALSE))</f>
        <v>0</v>
      </c>
      <c r="I195" s="851">
        <f>IF(ISERROR(VLOOKUP(CONCATENATE($B195,"-",$C195),IN_1C!$B$2:$T$3000,7,FALSE))=TRUE,"",VLOOKUP(CONCATENATE($B195,"-",$C195),IN_1C!$B$2:$T$3000,7,FALSE))</f>
        <v>0</v>
      </c>
      <c r="J195" s="852">
        <f>IF(ISERROR(VLOOKUP(CONCATENATE($B195,"-",$C195),IN_1C!$B$2:$T$3000,8,FALSE))=TRUE,"",VLOOKUP(CONCATENATE($B195,"-",$C195),IN_1C!$B$2:$T$3000,8,FALSE))</f>
        <v>0</v>
      </c>
      <c r="K195" s="851">
        <f>IF(ISERROR(VLOOKUP(CONCATENATE($B195,"-",$C195),IN_1C!$B$2:$T$3000,9,FALSE))=TRUE,"",VLOOKUP(CONCATENATE($B195,"-",$C195),IN_1C!$B$2:$T$3000,9,FALSE))</f>
        <v>0</v>
      </c>
      <c r="L195" s="852">
        <f>IF(ISERROR(VLOOKUP(CONCATENATE($B195,"-",$C195),IN_1C!$B$2:$T$3000,10,FALSE))=TRUE,"",VLOOKUP(CONCATENATE($B195,"-",$C195),IN_1C!$B$2:$T$3000,10,FALSE))</f>
        <v>0</v>
      </c>
      <c r="M195" s="851">
        <f>IF(ISERROR(VLOOKUP(CONCATENATE($B195,"-",$C195),IN_1C!$B$2:$T$3000,11,FALSE))=TRUE,"",VLOOKUP(CONCATENATE($B195,"-",$C195),IN_1C!$B$2:$T$3000,11,FALSE))</f>
        <v>0</v>
      </c>
      <c r="N195" s="852">
        <f>IF(ISERROR(VLOOKUP(CONCATENATE($B195,"-",$C195),IN_1C!$B$2:$T$3000,12,FALSE))=TRUE,"",VLOOKUP(CONCATENATE($B195,"-",$C195),IN_1C!$B$2:$T$3000,12,FALSE))</f>
        <v>0</v>
      </c>
      <c r="O195" s="853">
        <f>IF(ISERROR(VLOOKUP(CONCATENATE($B195,"-",$C195),IN_1C!$B$2:$T$3000,13,FALSE))=TRUE,"",VLOOKUP(CONCATENATE($B195,"-",$C195),IN_1C!$B$2:$T$3000,13,FALSE))</f>
        <v>0</v>
      </c>
      <c r="P195" s="853">
        <f>IF(ISERROR(VLOOKUP(CONCATENATE($B195,"-",$C195),IN_1C!$B$2:$T$3000,14,FALSE))=TRUE,"",VLOOKUP(CONCATENATE($B195,"-",$C195),IN_1C!$B$2:$T$3000,14,FALSE))</f>
        <v>0</v>
      </c>
      <c r="Q195" s="780">
        <f t="shared" si="40"/>
        <v>0</v>
      </c>
      <c r="R195" s="779">
        <f t="shared" si="40"/>
        <v>0</v>
      </c>
    </row>
    <row r="196" spans="1:18">
      <c r="A196" s="659" t="s">
        <v>1232</v>
      </c>
      <c r="B196" s="664" t="s">
        <v>1233</v>
      </c>
      <c r="C196" s="735">
        <v>5</v>
      </c>
      <c r="D196" s="1571" t="str">
        <f t="shared" si="41"/>
        <v/>
      </c>
      <c r="E196" s="851">
        <f>IF(ISERROR(VLOOKUP(CONCATENATE($B196,"-",$C196),IN_1C!$B$2:$T$3000,3,FALSE))=TRUE,"",VLOOKUP(CONCATENATE($B196,"-",$C196),IN_1C!$B$2:$T$3000,3,FALSE))</f>
        <v>0</v>
      </c>
      <c r="F196" s="852">
        <f>IF(ISERROR(VLOOKUP(CONCATENATE($B196,"-",$C196),IN_1C!$B$2:$T$3000,4,FALSE))=TRUE,"",VLOOKUP(CONCATENATE($B196,"-",$C196),IN_1C!$B$2:$T$3000,4,FALSE))</f>
        <v>0</v>
      </c>
      <c r="G196" s="851">
        <f>IF(ISERROR(VLOOKUP(CONCATENATE($B196,"-",$C196),IN_1C!$B$2:$T$3000,5,FALSE))=TRUE,"",VLOOKUP(CONCATENATE($B196,"-",$C196),IN_1C!$B$2:$T$3000,5,FALSE))</f>
        <v>0</v>
      </c>
      <c r="H196" s="852">
        <f>IF(ISERROR(VLOOKUP(CONCATENATE($B196,"-",$C196),IN_1C!$B$2:$T$3000,6,FALSE))=TRUE,"",VLOOKUP(CONCATENATE($B196,"-",$C196),IN_1C!$B$2:$T$3000,6,FALSE))</f>
        <v>0</v>
      </c>
      <c r="I196" s="851">
        <f>IF(ISERROR(VLOOKUP(CONCATENATE($B196,"-",$C196),IN_1C!$B$2:$T$3000,7,FALSE))=TRUE,"",VLOOKUP(CONCATENATE($B196,"-",$C196),IN_1C!$B$2:$T$3000,7,FALSE))</f>
        <v>0</v>
      </c>
      <c r="J196" s="852">
        <f>IF(ISERROR(VLOOKUP(CONCATENATE($B196,"-",$C196),IN_1C!$B$2:$T$3000,8,FALSE))=TRUE,"",VLOOKUP(CONCATENATE($B196,"-",$C196),IN_1C!$B$2:$T$3000,8,FALSE))</f>
        <v>0</v>
      </c>
      <c r="K196" s="851">
        <f>IF(ISERROR(VLOOKUP(CONCATENATE($B196,"-",$C196),IN_1C!$B$2:$T$3000,9,FALSE))=TRUE,"",VLOOKUP(CONCATENATE($B196,"-",$C196),IN_1C!$B$2:$T$3000,9,FALSE))</f>
        <v>0</v>
      </c>
      <c r="L196" s="852">
        <f>IF(ISERROR(VLOOKUP(CONCATENATE($B196,"-",$C196),IN_1C!$B$2:$T$3000,10,FALSE))=TRUE,"",VLOOKUP(CONCATENATE($B196,"-",$C196),IN_1C!$B$2:$T$3000,10,FALSE))</f>
        <v>0</v>
      </c>
      <c r="M196" s="851">
        <f>IF(ISERROR(VLOOKUP(CONCATENATE($B196,"-",$C196),IN_1C!$B$2:$T$3000,11,FALSE))=TRUE,"",VLOOKUP(CONCATENATE($B196,"-",$C196),IN_1C!$B$2:$T$3000,11,FALSE))</f>
        <v>0</v>
      </c>
      <c r="N196" s="852">
        <f>IF(ISERROR(VLOOKUP(CONCATENATE($B196,"-",$C196),IN_1C!$B$2:$T$3000,12,FALSE))=TRUE,"",VLOOKUP(CONCATENATE($B196,"-",$C196),IN_1C!$B$2:$T$3000,12,FALSE))</f>
        <v>0</v>
      </c>
      <c r="O196" s="853">
        <f>IF(ISERROR(VLOOKUP(CONCATENATE($B196,"-",$C196),IN_1C!$B$2:$T$3000,13,FALSE))=TRUE,"",VLOOKUP(CONCATENATE($B196,"-",$C196),IN_1C!$B$2:$T$3000,13,FALSE))</f>
        <v>0</v>
      </c>
      <c r="P196" s="853">
        <f>IF(ISERROR(VLOOKUP(CONCATENATE($B196,"-",$C196),IN_1C!$B$2:$T$3000,14,FALSE))=TRUE,"",VLOOKUP(CONCATENATE($B196,"-",$C196),IN_1C!$B$2:$T$3000,14,FALSE))</f>
        <v>0</v>
      </c>
      <c r="Q196" s="780">
        <f t="shared" si="40"/>
        <v>0</v>
      </c>
      <c r="R196" s="779">
        <f t="shared" si="40"/>
        <v>0</v>
      </c>
    </row>
    <row r="197" spans="1:18">
      <c r="A197" s="659" t="s">
        <v>1234</v>
      </c>
      <c r="B197" s="664" t="s">
        <v>1235</v>
      </c>
      <c r="C197" s="735">
        <v>5</v>
      </c>
      <c r="D197" s="1571" t="str">
        <f t="shared" si="41"/>
        <v/>
      </c>
      <c r="E197" s="851">
        <f>IF(ISERROR(VLOOKUP(CONCATENATE($B197,"-",$C197),IN_1C!$B$2:$T$3000,3,FALSE))=TRUE,"",VLOOKUP(CONCATENATE($B197,"-",$C197),IN_1C!$B$2:$T$3000,3,FALSE))</f>
        <v>0</v>
      </c>
      <c r="F197" s="852">
        <f>IF(ISERROR(VLOOKUP(CONCATENATE($B197,"-",$C197),IN_1C!$B$2:$T$3000,4,FALSE))=TRUE,"",VLOOKUP(CONCATENATE($B197,"-",$C197),IN_1C!$B$2:$T$3000,4,FALSE))</f>
        <v>0</v>
      </c>
      <c r="G197" s="851">
        <f>IF(ISERROR(VLOOKUP(CONCATENATE($B197,"-",$C197),IN_1C!$B$2:$T$3000,5,FALSE))=TRUE,"",VLOOKUP(CONCATENATE($B197,"-",$C197),IN_1C!$B$2:$T$3000,5,FALSE))</f>
        <v>0</v>
      </c>
      <c r="H197" s="852">
        <f>IF(ISERROR(VLOOKUP(CONCATENATE($B197,"-",$C197),IN_1C!$B$2:$T$3000,6,FALSE))=TRUE,"",VLOOKUP(CONCATENATE($B197,"-",$C197),IN_1C!$B$2:$T$3000,6,FALSE))</f>
        <v>0</v>
      </c>
      <c r="I197" s="851">
        <f>IF(ISERROR(VLOOKUP(CONCATENATE($B197,"-",$C197),IN_1C!$B$2:$T$3000,7,FALSE))=TRUE,"",VLOOKUP(CONCATENATE($B197,"-",$C197),IN_1C!$B$2:$T$3000,7,FALSE))</f>
        <v>0</v>
      </c>
      <c r="J197" s="852">
        <f>IF(ISERROR(VLOOKUP(CONCATENATE($B197,"-",$C197),IN_1C!$B$2:$T$3000,8,FALSE))=TRUE,"",VLOOKUP(CONCATENATE($B197,"-",$C197),IN_1C!$B$2:$T$3000,8,FALSE))</f>
        <v>0</v>
      </c>
      <c r="K197" s="851">
        <f>IF(ISERROR(VLOOKUP(CONCATENATE($B197,"-",$C197),IN_1C!$B$2:$T$3000,9,FALSE))=TRUE,"",VLOOKUP(CONCATENATE($B197,"-",$C197),IN_1C!$B$2:$T$3000,9,FALSE))</f>
        <v>0</v>
      </c>
      <c r="L197" s="852">
        <f>IF(ISERROR(VLOOKUP(CONCATENATE($B197,"-",$C197),IN_1C!$B$2:$T$3000,10,FALSE))=TRUE,"",VLOOKUP(CONCATENATE($B197,"-",$C197),IN_1C!$B$2:$T$3000,10,FALSE))</f>
        <v>0</v>
      </c>
      <c r="M197" s="851">
        <f>IF(ISERROR(VLOOKUP(CONCATENATE($B197,"-",$C197),IN_1C!$B$2:$T$3000,11,FALSE))=TRUE,"",VLOOKUP(CONCATENATE($B197,"-",$C197),IN_1C!$B$2:$T$3000,11,FALSE))</f>
        <v>0</v>
      </c>
      <c r="N197" s="852">
        <f>IF(ISERROR(VLOOKUP(CONCATENATE($B197,"-",$C197),IN_1C!$B$2:$T$3000,12,FALSE))=TRUE,"",VLOOKUP(CONCATENATE($B197,"-",$C197),IN_1C!$B$2:$T$3000,12,FALSE))</f>
        <v>0</v>
      </c>
      <c r="O197" s="853">
        <f>IF(ISERROR(VLOOKUP(CONCATENATE($B197,"-",$C197),IN_1C!$B$2:$T$3000,13,FALSE))=TRUE,"",VLOOKUP(CONCATENATE($B197,"-",$C197),IN_1C!$B$2:$T$3000,13,FALSE))</f>
        <v>0</v>
      </c>
      <c r="P197" s="853">
        <f>IF(ISERROR(VLOOKUP(CONCATENATE($B197,"-",$C197),IN_1C!$B$2:$T$3000,14,FALSE))=TRUE,"",VLOOKUP(CONCATENATE($B197,"-",$C197),IN_1C!$B$2:$T$3000,14,FALSE))</f>
        <v>0</v>
      </c>
      <c r="Q197" s="780">
        <f t="shared" si="40"/>
        <v>0</v>
      </c>
      <c r="R197" s="779">
        <f t="shared" si="40"/>
        <v>0</v>
      </c>
    </row>
    <row r="198" spans="1:18">
      <c r="A198" s="659" t="s">
        <v>1236</v>
      </c>
      <c r="B198" s="664" t="s">
        <v>1237</v>
      </c>
      <c r="C198" s="735">
        <v>5</v>
      </c>
      <c r="D198" s="1571" t="str">
        <f t="shared" si="41"/>
        <v/>
      </c>
      <c r="E198" s="851">
        <f>IF(ISERROR(VLOOKUP(CONCATENATE($B198,"-",$C198),IN_1C!$B$2:$T$3000,3,FALSE))=TRUE,"",VLOOKUP(CONCATENATE($B198,"-",$C198),IN_1C!$B$2:$T$3000,3,FALSE))</f>
        <v>0</v>
      </c>
      <c r="F198" s="852">
        <f>IF(ISERROR(VLOOKUP(CONCATENATE($B198,"-",$C198),IN_1C!$B$2:$T$3000,4,FALSE))=TRUE,"",VLOOKUP(CONCATENATE($B198,"-",$C198),IN_1C!$B$2:$T$3000,4,FALSE))</f>
        <v>0</v>
      </c>
      <c r="G198" s="851">
        <f>IF(ISERROR(VLOOKUP(CONCATENATE($B198,"-",$C198),IN_1C!$B$2:$T$3000,5,FALSE))=TRUE,"",VLOOKUP(CONCATENATE($B198,"-",$C198),IN_1C!$B$2:$T$3000,5,FALSE))</f>
        <v>0</v>
      </c>
      <c r="H198" s="852">
        <f>IF(ISERROR(VLOOKUP(CONCATENATE($B198,"-",$C198),IN_1C!$B$2:$T$3000,6,FALSE))=TRUE,"",VLOOKUP(CONCATENATE($B198,"-",$C198),IN_1C!$B$2:$T$3000,6,FALSE))</f>
        <v>0</v>
      </c>
      <c r="I198" s="851">
        <f>IF(ISERROR(VLOOKUP(CONCATENATE($B198,"-",$C198),IN_1C!$B$2:$T$3000,7,FALSE))=TRUE,"",VLOOKUP(CONCATENATE($B198,"-",$C198),IN_1C!$B$2:$T$3000,7,FALSE))</f>
        <v>0</v>
      </c>
      <c r="J198" s="852">
        <f>IF(ISERROR(VLOOKUP(CONCATENATE($B198,"-",$C198),IN_1C!$B$2:$T$3000,8,FALSE))=TRUE,"",VLOOKUP(CONCATENATE($B198,"-",$C198),IN_1C!$B$2:$T$3000,8,FALSE))</f>
        <v>0</v>
      </c>
      <c r="K198" s="851">
        <f>IF(ISERROR(VLOOKUP(CONCATENATE($B198,"-",$C198),IN_1C!$B$2:$T$3000,9,FALSE))=TRUE,"",VLOOKUP(CONCATENATE($B198,"-",$C198),IN_1C!$B$2:$T$3000,9,FALSE))</f>
        <v>0</v>
      </c>
      <c r="L198" s="852">
        <f>IF(ISERROR(VLOOKUP(CONCATENATE($B198,"-",$C198),IN_1C!$B$2:$T$3000,10,FALSE))=TRUE,"",VLOOKUP(CONCATENATE($B198,"-",$C198),IN_1C!$B$2:$T$3000,10,FALSE))</f>
        <v>0</v>
      </c>
      <c r="M198" s="851">
        <f>IF(ISERROR(VLOOKUP(CONCATENATE($B198,"-",$C198),IN_1C!$B$2:$T$3000,11,FALSE))=TRUE,"",VLOOKUP(CONCATENATE($B198,"-",$C198),IN_1C!$B$2:$T$3000,11,FALSE))</f>
        <v>0</v>
      </c>
      <c r="N198" s="852">
        <f>IF(ISERROR(VLOOKUP(CONCATENATE($B198,"-",$C198),IN_1C!$B$2:$T$3000,12,FALSE))=TRUE,"",VLOOKUP(CONCATENATE($B198,"-",$C198),IN_1C!$B$2:$T$3000,12,FALSE))</f>
        <v>0</v>
      </c>
      <c r="O198" s="853">
        <f>IF(ISERROR(VLOOKUP(CONCATENATE($B198,"-",$C198),IN_1C!$B$2:$T$3000,13,FALSE))=TRUE,"",VLOOKUP(CONCATENATE($B198,"-",$C198),IN_1C!$B$2:$T$3000,13,FALSE))</f>
        <v>0</v>
      </c>
      <c r="P198" s="853">
        <f>IF(ISERROR(VLOOKUP(CONCATENATE($B198,"-",$C198),IN_1C!$B$2:$T$3000,14,FALSE))=TRUE,"",VLOOKUP(CONCATENATE($B198,"-",$C198),IN_1C!$B$2:$T$3000,14,FALSE))</f>
        <v>0</v>
      </c>
      <c r="Q198" s="780">
        <f t="shared" si="40"/>
        <v>0</v>
      </c>
      <c r="R198" s="779">
        <f t="shared" si="40"/>
        <v>0</v>
      </c>
    </row>
    <row r="199" spans="1:18">
      <c r="A199" s="659" t="s">
        <v>1238</v>
      </c>
      <c r="B199" s="664" t="s">
        <v>1239</v>
      </c>
      <c r="C199" s="735">
        <v>5</v>
      </c>
      <c r="D199" s="1571" t="str">
        <f t="shared" si="41"/>
        <v/>
      </c>
      <c r="E199" s="851">
        <f>IF(ISERROR(VLOOKUP(CONCATENATE($B199,"-",$C199),IN_1C!$B$2:$T$3000,3,FALSE))=TRUE,"",VLOOKUP(CONCATENATE($B199,"-",$C199),IN_1C!$B$2:$T$3000,3,FALSE))</f>
        <v>0</v>
      </c>
      <c r="F199" s="852">
        <f>IF(ISERROR(VLOOKUP(CONCATENATE($B199,"-",$C199),IN_1C!$B$2:$T$3000,4,FALSE))=TRUE,"",VLOOKUP(CONCATENATE($B199,"-",$C199),IN_1C!$B$2:$T$3000,4,FALSE))</f>
        <v>0</v>
      </c>
      <c r="G199" s="851">
        <f>IF(ISERROR(VLOOKUP(CONCATENATE($B199,"-",$C199),IN_1C!$B$2:$T$3000,5,FALSE))=TRUE,"",VLOOKUP(CONCATENATE($B199,"-",$C199),IN_1C!$B$2:$T$3000,5,FALSE))</f>
        <v>0</v>
      </c>
      <c r="H199" s="852">
        <f>IF(ISERROR(VLOOKUP(CONCATENATE($B199,"-",$C199),IN_1C!$B$2:$T$3000,6,FALSE))=TRUE,"",VLOOKUP(CONCATENATE($B199,"-",$C199),IN_1C!$B$2:$T$3000,6,FALSE))</f>
        <v>0</v>
      </c>
      <c r="I199" s="851">
        <f>IF(ISERROR(VLOOKUP(CONCATENATE($B199,"-",$C199),IN_1C!$B$2:$T$3000,7,FALSE))=TRUE,"",VLOOKUP(CONCATENATE($B199,"-",$C199),IN_1C!$B$2:$T$3000,7,FALSE))</f>
        <v>0</v>
      </c>
      <c r="J199" s="852">
        <f>IF(ISERROR(VLOOKUP(CONCATENATE($B199,"-",$C199),IN_1C!$B$2:$T$3000,8,FALSE))=TRUE,"",VLOOKUP(CONCATENATE($B199,"-",$C199),IN_1C!$B$2:$T$3000,8,FALSE))</f>
        <v>0</v>
      </c>
      <c r="K199" s="851">
        <f>IF(ISERROR(VLOOKUP(CONCATENATE($B199,"-",$C199),IN_1C!$B$2:$T$3000,9,FALSE))=TRUE,"",VLOOKUP(CONCATENATE($B199,"-",$C199),IN_1C!$B$2:$T$3000,9,FALSE))</f>
        <v>0</v>
      </c>
      <c r="L199" s="852">
        <f>IF(ISERROR(VLOOKUP(CONCATENATE($B199,"-",$C199),IN_1C!$B$2:$T$3000,10,FALSE))=TRUE,"",VLOOKUP(CONCATENATE($B199,"-",$C199),IN_1C!$B$2:$T$3000,10,FALSE))</f>
        <v>0</v>
      </c>
      <c r="M199" s="851">
        <f>IF(ISERROR(VLOOKUP(CONCATENATE($B199,"-",$C199),IN_1C!$B$2:$T$3000,11,FALSE))=TRUE,"",VLOOKUP(CONCATENATE($B199,"-",$C199),IN_1C!$B$2:$T$3000,11,FALSE))</f>
        <v>0</v>
      </c>
      <c r="N199" s="852">
        <f>IF(ISERROR(VLOOKUP(CONCATENATE($B199,"-",$C199),IN_1C!$B$2:$T$3000,12,FALSE))=TRUE,"",VLOOKUP(CONCATENATE($B199,"-",$C199),IN_1C!$B$2:$T$3000,12,FALSE))</f>
        <v>0</v>
      </c>
      <c r="O199" s="853">
        <f>IF(ISERROR(VLOOKUP(CONCATENATE($B199,"-",$C199),IN_1C!$B$2:$T$3000,13,FALSE))=TRUE,"",VLOOKUP(CONCATENATE($B199,"-",$C199),IN_1C!$B$2:$T$3000,13,FALSE))</f>
        <v>0</v>
      </c>
      <c r="P199" s="853">
        <f>IF(ISERROR(VLOOKUP(CONCATENATE($B199,"-",$C199),IN_1C!$B$2:$T$3000,14,FALSE))=TRUE,"",VLOOKUP(CONCATENATE($B199,"-",$C199),IN_1C!$B$2:$T$3000,14,FALSE))</f>
        <v>0</v>
      </c>
      <c r="Q199" s="780">
        <f t="shared" si="40"/>
        <v>0</v>
      </c>
      <c r="R199" s="779">
        <f t="shared" si="40"/>
        <v>0</v>
      </c>
    </row>
    <row r="200" spans="1:18">
      <c r="A200" s="659" t="s">
        <v>1240</v>
      </c>
      <c r="B200" s="664" t="s">
        <v>1241</v>
      </c>
      <c r="C200" s="735">
        <v>5</v>
      </c>
      <c r="D200" s="1571" t="str">
        <f t="shared" si="41"/>
        <v/>
      </c>
      <c r="E200" s="851">
        <f>IF(ISERROR(VLOOKUP(CONCATENATE($B200,"-",$C200),IN_1C!$B$2:$T$3000,3,FALSE))=TRUE,"",VLOOKUP(CONCATENATE($B200,"-",$C200),IN_1C!$B$2:$T$3000,3,FALSE))</f>
        <v>0</v>
      </c>
      <c r="F200" s="852">
        <f>IF(ISERROR(VLOOKUP(CONCATENATE($B200,"-",$C200),IN_1C!$B$2:$T$3000,4,FALSE))=TRUE,"",VLOOKUP(CONCATENATE($B200,"-",$C200),IN_1C!$B$2:$T$3000,4,FALSE))</f>
        <v>0</v>
      </c>
      <c r="G200" s="851">
        <f>IF(ISERROR(VLOOKUP(CONCATENATE($B200,"-",$C200),IN_1C!$B$2:$T$3000,5,FALSE))=TRUE,"",VLOOKUP(CONCATENATE($B200,"-",$C200),IN_1C!$B$2:$T$3000,5,FALSE))</f>
        <v>0</v>
      </c>
      <c r="H200" s="852">
        <f>IF(ISERROR(VLOOKUP(CONCATENATE($B200,"-",$C200),IN_1C!$B$2:$T$3000,6,FALSE))=TRUE,"",VLOOKUP(CONCATENATE($B200,"-",$C200),IN_1C!$B$2:$T$3000,6,FALSE))</f>
        <v>0</v>
      </c>
      <c r="I200" s="851">
        <f>IF(ISERROR(VLOOKUP(CONCATENATE($B200,"-",$C200),IN_1C!$B$2:$T$3000,7,FALSE))=TRUE,"",VLOOKUP(CONCATENATE($B200,"-",$C200),IN_1C!$B$2:$T$3000,7,FALSE))</f>
        <v>0</v>
      </c>
      <c r="J200" s="852">
        <f>IF(ISERROR(VLOOKUP(CONCATENATE($B200,"-",$C200),IN_1C!$B$2:$T$3000,8,FALSE))=TRUE,"",VLOOKUP(CONCATENATE($B200,"-",$C200),IN_1C!$B$2:$T$3000,8,FALSE))</f>
        <v>0</v>
      </c>
      <c r="K200" s="851">
        <f>IF(ISERROR(VLOOKUP(CONCATENATE($B200,"-",$C200),IN_1C!$B$2:$T$3000,9,FALSE))=TRUE,"",VLOOKUP(CONCATENATE($B200,"-",$C200),IN_1C!$B$2:$T$3000,9,FALSE))</f>
        <v>0</v>
      </c>
      <c r="L200" s="852">
        <f>IF(ISERROR(VLOOKUP(CONCATENATE($B200,"-",$C200),IN_1C!$B$2:$T$3000,10,FALSE))=TRUE,"",VLOOKUP(CONCATENATE($B200,"-",$C200),IN_1C!$B$2:$T$3000,10,FALSE))</f>
        <v>0</v>
      </c>
      <c r="M200" s="851">
        <f>IF(ISERROR(VLOOKUP(CONCATENATE($B200,"-",$C200),IN_1C!$B$2:$T$3000,11,FALSE))=TRUE,"",VLOOKUP(CONCATENATE($B200,"-",$C200),IN_1C!$B$2:$T$3000,11,FALSE))</f>
        <v>0</v>
      </c>
      <c r="N200" s="852">
        <f>IF(ISERROR(VLOOKUP(CONCATENATE($B200,"-",$C200),IN_1C!$B$2:$T$3000,12,FALSE))=TRUE,"",VLOOKUP(CONCATENATE($B200,"-",$C200),IN_1C!$B$2:$T$3000,12,FALSE))</f>
        <v>0</v>
      </c>
      <c r="O200" s="853">
        <f>IF(ISERROR(VLOOKUP(CONCATENATE($B200,"-",$C200),IN_1C!$B$2:$T$3000,13,FALSE))=TRUE,"",VLOOKUP(CONCATENATE($B200,"-",$C200),IN_1C!$B$2:$T$3000,13,FALSE))</f>
        <v>0</v>
      </c>
      <c r="P200" s="853">
        <f>IF(ISERROR(VLOOKUP(CONCATENATE($B200,"-",$C200),IN_1C!$B$2:$T$3000,14,FALSE))=TRUE,"",VLOOKUP(CONCATENATE($B200,"-",$C200),IN_1C!$B$2:$T$3000,14,FALSE))</f>
        <v>0</v>
      </c>
      <c r="Q200" s="780">
        <f t="shared" si="40"/>
        <v>0</v>
      </c>
      <c r="R200" s="779">
        <f t="shared" si="40"/>
        <v>0</v>
      </c>
    </row>
    <row r="201" spans="1:18">
      <c r="A201" s="659" t="s">
        <v>1242</v>
      </c>
      <c r="B201" s="664" t="s">
        <v>1243</v>
      </c>
      <c r="C201" s="735">
        <v>5</v>
      </c>
      <c r="D201" s="1571" t="str">
        <f t="shared" si="41"/>
        <v/>
      </c>
      <c r="E201" s="851">
        <f>IF(ISERROR(VLOOKUP(CONCATENATE($B201,"-",$C201),IN_1C!$B$2:$T$3000,3,FALSE))=TRUE,"",VLOOKUP(CONCATENATE($B201,"-",$C201),IN_1C!$B$2:$T$3000,3,FALSE))</f>
        <v>0</v>
      </c>
      <c r="F201" s="852">
        <f>IF(ISERROR(VLOOKUP(CONCATENATE($B201,"-",$C201),IN_1C!$B$2:$T$3000,4,FALSE))=TRUE,"",VLOOKUP(CONCATENATE($B201,"-",$C201),IN_1C!$B$2:$T$3000,4,FALSE))</f>
        <v>0</v>
      </c>
      <c r="G201" s="851">
        <f>IF(ISERROR(VLOOKUP(CONCATENATE($B201,"-",$C201),IN_1C!$B$2:$T$3000,5,FALSE))=TRUE,"",VLOOKUP(CONCATENATE($B201,"-",$C201),IN_1C!$B$2:$T$3000,5,FALSE))</f>
        <v>0</v>
      </c>
      <c r="H201" s="852">
        <f>IF(ISERROR(VLOOKUP(CONCATENATE($B201,"-",$C201),IN_1C!$B$2:$T$3000,6,FALSE))=TRUE,"",VLOOKUP(CONCATENATE($B201,"-",$C201),IN_1C!$B$2:$T$3000,6,FALSE))</f>
        <v>0</v>
      </c>
      <c r="I201" s="851">
        <f>IF(ISERROR(VLOOKUP(CONCATENATE($B201,"-",$C201),IN_1C!$B$2:$T$3000,7,FALSE))=TRUE,"",VLOOKUP(CONCATENATE($B201,"-",$C201),IN_1C!$B$2:$T$3000,7,FALSE))</f>
        <v>0</v>
      </c>
      <c r="J201" s="852">
        <f>IF(ISERROR(VLOOKUP(CONCATENATE($B201,"-",$C201),IN_1C!$B$2:$T$3000,8,FALSE))=TRUE,"",VLOOKUP(CONCATENATE($B201,"-",$C201),IN_1C!$B$2:$T$3000,8,FALSE))</f>
        <v>0</v>
      </c>
      <c r="K201" s="851">
        <f>IF(ISERROR(VLOOKUP(CONCATENATE($B201,"-",$C201),IN_1C!$B$2:$T$3000,9,FALSE))=TRUE,"",VLOOKUP(CONCATENATE($B201,"-",$C201),IN_1C!$B$2:$T$3000,9,FALSE))</f>
        <v>0</v>
      </c>
      <c r="L201" s="852">
        <f>IF(ISERROR(VLOOKUP(CONCATENATE($B201,"-",$C201),IN_1C!$B$2:$T$3000,10,FALSE))=TRUE,"",VLOOKUP(CONCATENATE($B201,"-",$C201),IN_1C!$B$2:$T$3000,10,FALSE))</f>
        <v>0</v>
      </c>
      <c r="M201" s="851">
        <f>IF(ISERROR(VLOOKUP(CONCATENATE($B201,"-",$C201),IN_1C!$B$2:$T$3000,11,FALSE))=TRUE,"",VLOOKUP(CONCATENATE($B201,"-",$C201),IN_1C!$B$2:$T$3000,11,FALSE))</f>
        <v>0</v>
      </c>
      <c r="N201" s="852">
        <f>IF(ISERROR(VLOOKUP(CONCATENATE($B201,"-",$C201),IN_1C!$B$2:$T$3000,12,FALSE))=TRUE,"",VLOOKUP(CONCATENATE($B201,"-",$C201),IN_1C!$B$2:$T$3000,12,FALSE))</f>
        <v>0</v>
      </c>
      <c r="O201" s="853">
        <f>IF(ISERROR(VLOOKUP(CONCATENATE($B201,"-",$C201),IN_1C!$B$2:$T$3000,13,FALSE))=TRUE,"",VLOOKUP(CONCATENATE($B201,"-",$C201),IN_1C!$B$2:$T$3000,13,FALSE))</f>
        <v>0</v>
      </c>
      <c r="P201" s="853">
        <f>IF(ISERROR(VLOOKUP(CONCATENATE($B201,"-",$C201),IN_1C!$B$2:$T$3000,14,FALSE))=TRUE,"",VLOOKUP(CONCATENATE($B201,"-",$C201),IN_1C!$B$2:$T$3000,14,FALSE))</f>
        <v>0</v>
      </c>
      <c r="Q201" s="780">
        <f t="shared" si="40"/>
        <v>0</v>
      </c>
      <c r="R201" s="779">
        <f t="shared" si="40"/>
        <v>0</v>
      </c>
    </row>
    <row r="202" spans="1:18">
      <c r="A202" s="659" t="s">
        <v>1244</v>
      </c>
      <c r="B202" s="664" t="s">
        <v>1245</v>
      </c>
      <c r="C202" s="735">
        <v>5</v>
      </c>
      <c r="D202" s="1571" t="str">
        <f t="shared" si="41"/>
        <v/>
      </c>
      <c r="E202" s="851">
        <f>IF(ISERROR(VLOOKUP(CONCATENATE($B202,"-",$C202),IN_1C!$B$2:$T$3000,3,FALSE))=TRUE,"",VLOOKUP(CONCATENATE($B202,"-",$C202),IN_1C!$B$2:$T$3000,3,FALSE))</f>
        <v>0</v>
      </c>
      <c r="F202" s="852">
        <f>IF(ISERROR(VLOOKUP(CONCATENATE($B202,"-",$C202),IN_1C!$B$2:$T$3000,4,FALSE))=TRUE,"",VLOOKUP(CONCATENATE($B202,"-",$C202),IN_1C!$B$2:$T$3000,4,FALSE))</f>
        <v>0</v>
      </c>
      <c r="G202" s="851">
        <f>IF(ISERROR(VLOOKUP(CONCATENATE($B202,"-",$C202),IN_1C!$B$2:$T$3000,5,FALSE))=TRUE,"",VLOOKUP(CONCATENATE($B202,"-",$C202),IN_1C!$B$2:$T$3000,5,FALSE))</f>
        <v>0</v>
      </c>
      <c r="H202" s="852">
        <f>IF(ISERROR(VLOOKUP(CONCATENATE($B202,"-",$C202),IN_1C!$B$2:$T$3000,6,FALSE))=TRUE,"",VLOOKUP(CONCATENATE($B202,"-",$C202),IN_1C!$B$2:$T$3000,6,FALSE))</f>
        <v>0</v>
      </c>
      <c r="I202" s="851">
        <f>IF(ISERROR(VLOOKUP(CONCATENATE($B202,"-",$C202),IN_1C!$B$2:$T$3000,7,FALSE))=TRUE,"",VLOOKUP(CONCATENATE($B202,"-",$C202),IN_1C!$B$2:$T$3000,7,FALSE))</f>
        <v>0</v>
      </c>
      <c r="J202" s="852">
        <f>IF(ISERROR(VLOOKUP(CONCATENATE($B202,"-",$C202),IN_1C!$B$2:$T$3000,8,FALSE))=TRUE,"",VLOOKUP(CONCATENATE($B202,"-",$C202),IN_1C!$B$2:$T$3000,8,FALSE))</f>
        <v>0</v>
      </c>
      <c r="K202" s="851">
        <f>IF(ISERROR(VLOOKUP(CONCATENATE($B202,"-",$C202),IN_1C!$B$2:$T$3000,9,FALSE))=TRUE,"",VLOOKUP(CONCATENATE($B202,"-",$C202),IN_1C!$B$2:$T$3000,9,FALSE))</f>
        <v>0</v>
      </c>
      <c r="L202" s="852">
        <f>IF(ISERROR(VLOOKUP(CONCATENATE($B202,"-",$C202),IN_1C!$B$2:$T$3000,10,FALSE))=TRUE,"",VLOOKUP(CONCATENATE($B202,"-",$C202),IN_1C!$B$2:$T$3000,10,FALSE))</f>
        <v>0</v>
      </c>
      <c r="M202" s="851">
        <f>IF(ISERROR(VLOOKUP(CONCATENATE($B202,"-",$C202),IN_1C!$B$2:$T$3000,11,FALSE))=TRUE,"",VLOOKUP(CONCATENATE($B202,"-",$C202),IN_1C!$B$2:$T$3000,11,FALSE))</f>
        <v>0</v>
      </c>
      <c r="N202" s="852">
        <f>IF(ISERROR(VLOOKUP(CONCATENATE($B202,"-",$C202),IN_1C!$B$2:$T$3000,12,FALSE))=TRUE,"",VLOOKUP(CONCATENATE($B202,"-",$C202),IN_1C!$B$2:$T$3000,12,FALSE))</f>
        <v>0</v>
      </c>
      <c r="O202" s="853">
        <f>IF(ISERROR(VLOOKUP(CONCATENATE($B202,"-",$C202),IN_1C!$B$2:$T$3000,13,FALSE))=TRUE,"",VLOOKUP(CONCATENATE($B202,"-",$C202),IN_1C!$B$2:$T$3000,13,FALSE))</f>
        <v>0</v>
      </c>
      <c r="P202" s="853">
        <f>IF(ISERROR(VLOOKUP(CONCATENATE($B202,"-",$C202),IN_1C!$B$2:$T$3000,14,FALSE))=TRUE,"",VLOOKUP(CONCATENATE($B202,"-",$C202),IN_1C!$B$2:$T$3000,14,FALSE))</f>
        <v>0</v>
      </c>
      <c r="Q202" s="780">
        <f t="shared" si="40"/>
        <v>0</v>
      </c>
      <c r="R202" s="779">
        <f t="shared" si="40"/>
        <v>0</v>
      </c>
    </row>
    <row r="203" spans="1:18">
      <c r="A203" s="659" t="s">
        <v>1246</v>
      </c>
      <c r="B203" s="664" t="s">
        <v>1247</v>
      </c>
      <c r="C203" s="735">
        <v>5</v>
      </c>
      <c r="D203" s="1571" t="str">
        <f t="shared" si="41"/>
        <v/>
      </c>
      <c r="E203" s="851">
        <f>IF(ISERROR(VLOOKUP(CONCATENATE($B203,"-",$C203),IN_1C!$B$2:$T$3000,3,FALSE))=TRUE,"",VLOOKUP(CONCATENATE($B203,"-",$C203),IN_1C!$B$2:$T$3000,3,FALSE))</f>
        <v>0</v>
      </c>
      <c r="F203" s="852">
        <f>IF(ISERROR(VLOOKUP(CONCATENATE($B203,"-",$C203),IN_1C!$B$2:$T$3000,4,FALSE))=TRUE,"",VLOOKUP(CONCATENATE($B203,"-",$C203),IN_1C!$B$2:$T$3000,4,FALSE))</f>
        <v>0</v>
      </c>
      <c r="G203" s="851">
        <f>IF(ISERROR(VLOOKUP(CONCATENATE($B203,"-",$C203),IN_1C!$B$2:$T$3000,5,FALSE))=TRUE,"",VLOOKUP(CONCATENATE($B203,"-",$C203),IN_1C!$B$2:$T$3000,5,FALSE))</f>
        <v>0</v>
      </c>
      <c r="H203" s="852">
        <f>IF(ISERROR(VLOOKUP(CONCATENATE($B203,"-",$C203),IN_1C!$B$2:$T$3000,6,FALSE))=TRUE,"",VLOOKUP(CONCATENATE($B203,"-",$C203),IN_1C!$B$2:$T$3000,6,FALSE))</f>
        <v>0</v>
      </c>
      <c r="I203" s="851">
        <f>IF(ISERROR(VLOOKUP(CONCATENATE($B203,"-",$C203),IN_1C!$B$2:$T$3000,7,FALSE))=TRUE,"",VLOOKUP(CONCATENATE($B203,"-",$C203),IN_1C!$B$2:$T$3000,7,FALSE))</f>
        <v>0</v>
      </c>
      <c r="J203" s="852">
        <f>IF(ISERROR(VLOOKUP(CONCATENATE($B203,"-",$C203),IN_1C!$B$2:$T$3000,8,FALSE))=TRUE,"",VLOOKUP(CONCATENATE($B203,"-",$C203),IN_1C!$B$2:$T$3000,8,FALSE))</f>
        <v>0</v>
      </c>
      <c r="K203" s="851">
        <f>IF(ISERROR(VLOOKUP(CONCATENATE($B203,"-",$C203),IN_1C!$B$2:$T$3000,9,FALSE))=TRUE,"",VLOOKUP(CONCATENATE($B203,"-",$C203),IN_1C!$B$2:$T$3000,9,FALSE))</f>
        <v>0</v>
      </c>
      <c r="L203" s="852">
        <f>IF(ISERROR(VLOOKUP(CONCATENATE($B203,"-",$C203),IN_1C!$B$2:$T$3000,10,FALSE))=TRUE,"",VLOOKUP(CONCATENATE($B203,"-",$C203),IN_1C!$B$2:$T$3000,10,FALSE))</f>
        <v>0</v>
      </c>
      <c r="M203" s="851">
        <f>IF(ISERROR(VLOOKUP(CONCATENATE($B203,"-",$C203),IN_1C!$B$2:$T$3000,11,FALSE))=TRUE,"",VLOOKUP(CONCATENATE($B203,"-",$C203),IN_1C!$B$2:$T$3000,11,FALSE))</f>
        <v>0</v>
      </c>
      <c r="N203" s="852">
        <f>IF(ISERROR(VLOOKUP(CONCATENATE($B203,"-",$C203),IN_1C!$B$2:$T$3000,12,FALSE))=TRUE,"",VLOOKUP(CONCATENATE($B203,"-",$C203),IN_1C!$B$2:$T$3000,12,FALSE))</f>
        <v>0</v>
      </c>
      <c r="O203" s="853">
        <f>IF(ISERROR(VLOOKUP(CONCATENATE($B203,"-",$C203),IN_1C!$B$2:$T$3000,13,FALSE))=TRUE,"",VLOOKUP(CONCATENATE($B203,"-",$C203),IN_1C!$B$2:$T$3000,13,FALSE))</f>
        <v>0</v>
      </c>
      <c r="P203" s="853">
        <f>IF(ISERROR(VLOOKUP(CONCATENATE($B203,"-",$C203),IN_1C!$B$2:$T$3000,14,FALSE))=TRUE,"",VLOOKUP(CONCATENATE($B203,"-",$C203),IN_1C!$B$2:$T$3000,14,FALSE))</f>
        <v>0</v>
      </c>
      <c r="Q203" s="780">
        <f t="shared" si="40"/>
        <v>0</v>
      </c>
      <c r="R203" s="779">
        <f t="shared" si="40"/>
        <v>0</v>
      </c>
    </row>
    <row r="204" spans="1:18">
      <c r="A204" s="659" t="s">
        <v>1248</v>
      </c>
      <c r="B204" s="664" t="s">
        <v>1249</v>
      </c>
      <c r="C204" s="735">
        <v>5</v>
      </c>
      <c r="D204" s="1571" t="str">
        <f t="shared" si="41"/>
        <v/>
      </c>
      <c r="E204" s="851">
        <f>IF(ISERROR(VLOOKUP(CONCATENATE($B204,"-",$C204),IN_1C!$B$2:$T$3000,3,FALSE))=TRUE,"",VLOOKUP(CONCATENATE($B204,"-",$C204),IN_1C!$B$2:$T$3000,3,FALSE))</f>
        <v>0</v>
      </c>
      <c r="F204" s="852">
        <f>IF(ISERROR(VLOOKUP(CONCATENATE($B204,"-",$C204),IN_1C!$B$2:$T$3000,4,FALSE))=TRUE,"",VLOOKUP(CONCATENATE($B204,"-",$C204),IN_1C!$B$2:$T$3000,4,FALSE))</f>
        <v>0</v>
      </c>
      <c r="G204" s="851">
        <f>IF(ISERROR(VLOOKUP(CONCATENATE($B204,"-",$C204),IN_1C!$B$2:$T$3000,5,FALSE))=TRUE,"",VLOOKUP(CONCATENATE($B204,"-",$C204),IN_1C!$B$2:$T$3000,5,FALSE))</f>
        <v>0</v>
      </c>
      <c r="H204" s="852">
        <f>IF(ISERROR(VLOOKUP(CONCATENATE($B204,"-",$C204),IN_1C!$B$2:$T$3000,6,FALSE))=TRUE,"",VLOOKUP(CONCATENATE($B204,"-",$C204),IN_1C!$B$2:$T$3000,6,FALSE))</f>
        <v>0</v>
      </c>
      <c r="I204" s="851">
        <f>IF(ISERROR(VLOOKUP(CONCATENATE($B204,"-",$C204),IN_1C!$B$2:$T$3000,7,FALSE))=TRUE,"",VLOOKUP(CONCATENATE($B204,"-",$C204),IN_1C!$B$2:$T$3000,7,FALSE))</f>
        <v>0</v>
      </c>
      <c r="J204" s="852">
        <f>IF(ISERROR(VLOOKUP(CONCATENATE($B204,"-",$C204),IN_1C!$B$2:$T$3000,8,FALSE))=TRUE,"",VLOOKUP(CONCATENATE($B204,"-",$C204),IN_1C!$B$2:$T$3000,8,FALSE))</f>
        <v>0</v>
      </c>
      <c r="K204" s="851">
        <f>IF(ISERROR(VLOOKUP(CONCATENATE($B204,"-",$C204),IN_1C!$B$2:$T$3000,9,FALSE))=TRUE,"",VLOOKUP(CONCATENATE($B204,"-",$C204),IN_1C!$B$2:$T$3000,9,FALSE))</f>
        <v>0</v>
      </c>
      <c r="L204" s="852">
        <f>IF(ISERROR(VLOOKUP(CONCATENATE($B204,"-",$C204),IN_1C!$B$2:$T$3000,10,FALSE))=TRUE,"",VLOOKUP(CONCATENATE($B204,"-",$C204),IN_1C!$B$2:$T$3000,10,FALSE))</f>
        <v>0</v>
      </c>
      <c r="M204" s="851">
        <f>IF(ISERROR(VLOOKUP(CONCATENATE($B204,"-",$C204),IN_1C!$B$2:$T$3000,11,FALSE))=TRUE,"",VLOOKUP(CONCATENATE($B204,"-",$C204),IN_1C!$B$2:$T$3000,11,FALSE))</f>
        <v>0</v>
      </c>
      <c r="N204" s="852">
        <f>IF(ISERROR(VLOOKUP(CONCATENATE($B204,"-",$C204),IN_1C!$B$2:$T$3000,12,FALSE))=TRUE,"",VLOOKUP(CONCATENATE($B204,"-",$C204),IN_1C!$B$2:$T$3000,12,FALSE))</f>
        <v>0</v>
      </c>
      <c r="O204" s="853">
        <f>IF(ISERROR(VLOOKUP(CONCATENATE($B204,"-",$C204),IN_1C!$B$2:$T$3000,13,FALSE))=TRUE,"",VLOOKUP(CONCATENATE($B204,"-",$C204),IN_1C!$B$2:$T$3000,13,FALSE))</f>
        <v>0</v>
      </c>
      <c r="P204" s="853">
        <f>IF(ISERROR(VLOOKUP(CONCATENATE($B204,"-",$C204),IN_1C!$B$2:$T$3000,14,FALSE))=TRUE,"",VLOOKUP(CONCATENATE($B204,"-",$C204),IN_1C!$B$2:$T$3000,14,FALSE))</f>
        <v>0</v>
      </c>
      <c r="Q204" s="780">
        <f t="shared" si="40"/>
        <v>0</v>
      </c>
      <c r="R204" s="779">
        <f t="shared" si="40"/>
        <v>0</v>
      </c>
    </row>
    <row r="205" spans="1:18" ht="15.75" thickBot="1">
      <c r="A205" s="659" t="s">
        <v>1250</v>
      </c>
      <c r="B205" s="665" t="s">
        <v>1251</v>
      </c>
      <c r="C205" s="735">
        <v>5</v>
      </c>
      <c r="D205" s="1571" t="str">
        <f t="shared" si="41"/>
        <v/>
      </c>
      <c r="E205" s="854">
        <f>IF(ISERROR(VLOOKUP(CONCATENATE($B205,"-",$C205),IN_1C!$B$2:$T$3000,3,FALSE))=TRUE,"",VLOOKUP(CONCATENATE($B205,"-",$C205),IN_1C!$B$2:$T$3000,3,FALSE))</f>
        <v>0</v>
      </c>
      <c r="F205" s="855">
        <f>IF(ISERROR(VLOOKUP(CONCATENATE($B205,"-",$C205),IN_1C!$B$2:$T$3000,4,FALSE))=TRUE,"",VLOOKUP(CONCATENATE($B205,"-",$C205),IN_1C!$B$2:$T$3000,4,FALSE))</f>
        <v>0</v>
      </c>
      <c r="G205" s="854">
        <f>IF(ISERROR(VLOOKUP(CONCATENATE($B205,"-",$C205),IN_1C!$B$2:$T$3000,5,FALSE))=TRUE,"",VLOOKUP(CONCATENATE($B205,"-",$C205),IN_1C!$B$2:$T$3000,5,FALSE))</f>
        <v>0</v>
      </c>
      <c r="H205" s="855">
        <f>IF(ISERROR(VLOOKUP(CONCATENATE($B205,"-",$C205),IN_1C!$B$2:$T$3000,6,FALSE))=TRUE,"",VLOOKUP(CONCATENATE($B205,"-",$C205),IN_1C!$B$2:$T$3000,6,FALSE))</f>
        <v>0</v>
      </c>
      <c r="I205" s="854">
        <f>IF(ISERROR(VLOOKUP(CONCATENATE($B205,"-",$C205),IN_1C!$B$2:$T$3000,7,FALSE))=TRUE,"",VLOOKUP(CONCATENATE($B205,"-",$C205),IN_1C!$B$2:$T$3000,7,FALSE))</f>
        <v>0</v>
      </c>
      <c r="J205" s="855">
        <f>IF(ISERROR(VLOOKUP(CONCATENATE($B205,"-",$C205),IN_1C!$B$2:$T$3000,8,FALSE))=TRUE,"",VLOOKUP(CONCATENATE($B205,"-",$C205),IN_1C!$B$2:$T$3000,8,FALSE))</f>
        <v>0</v>
      </c>
      <c r="K205" s="854">
        <f>IF(ISERROR(VLOOKUP(CONCATENATE($B205,"-",$C205),IN_1C!$B$2:$T$3000,9,FALSE))=TRUE,"",VLOOKUP(CONCATENATE($B205,"-",$C205),IN_1C!$B$2:$T$3000,9,FALSE))</f>
        <v>0</v>
      </c>
      <c r="L205" s="855">
        <f>IF(ISERROR(VLOOKUP(CONCATENATE($B205,"-",$C205),IN_1C!$B$2:$T$3000,10,FALSE))=TRUE,"",VLOOKUP(CONCATENATE($B205,"-",$C205),IN_1C!$B$2:$T$3000,10,FALSE))</f>
        <v>0</v>
      </c>
      <c r="M205" s="854">
        <f>IF(ISERROR(VLOOKUP(CONCATENATE($B205,"-",$C205),IN_1C!$B$2:$T$3000,11,FALSE))=TRUE,"",VLOOKUP(CONCATENATE($B205,"-",$C205),IN_1C!$B$2:$T$3000,11,FALSE))</f>
        <v>0</v>
      </c>
      <c r="N205" s="855">
        <f>IF(ISERROR(VLOOKUP(CONCATENATE($B205,"-",$C205),IN_1C!$B$2:$T$3000,12,FALSE))=TRUE,"",VLOOKUP(CONCATENATE($B205,"-",$C205),IN_1C!$B$2:$T$3000,12,FALSE))</f>
        <v>0</v>
      </c>
      <c r="O205" s="856">
        <f>IF(ISERROR(VLOOKUP(CONCATENATE($B205,"-",$C205),IN_1C!$B$2:$T$3000,13,FALSE))=TRUE,"",VLOOKUP(CONCATENATE($B205,"-",$C205),IN_1C!$B$2:$T$3000,13,FALSE))</f>
        <v>0</v>
      </c>
      <c r="P205" s="856">
        <f>IF(ISERROR(VLOOKUP(CONCATENATE($B205,"-",$C205),IN_1C!$B$2:$T$3000,14,FALSE))=TRUE,"",VLOOKUP(CONCATENATE($B205,"-",$C205),IN_1C!$B$2:$T$3000,14,FALSE))</f>
        <v>0</v>
      </c>
      <c r="Q205" s="783">
        <f t="shared" si="40"/>
        <v>0</v>
      </c>
      <c r="R205" s="784">
        <f t="shared" si="40"/>
        <v>0</v>
      </c>
    </row>
    <row r="206" spans="1:18" ht="15.75" thickBot="1">
      <c r="A206" s="668" t="s">
        <v>1252</v>
      </c>
      <c r="B206" s="785"/>
      <c r="C206" s="736"/>
      <c r="D206" s="1571"/>
      <c r="E206" s="857" t="str">
        <f>IF(ISERROR(VLOOKUP(CONCATENATE($B206,"-",$C206),IN_1C!$B$2:$T$3000,3,FALSE))=TRUE,"",VLOOKUP(CONCATENATE($B206,"-",$C206),IN_1C!$B$2:$T$3000,3,FALSE))</f>
        <v/>
      </c>
      <c r="F206" s="858"/>
      <c r="G206" s="858"/>
      <c r="H206" s="858"/>
      <c r="I206" s="858"/>
      <c r="J206" s="858"/>
      <c r="K206" s="858"/>
      <c r="L206" s="858"/>
      <c r="M206" s="858"/>
      <c r="N206" s="858"/>
      <c r="O206" s="858"/>
      <c r="P206" s="858"/>
      <c r="Q206" s="786"/>
      <c r="R206" s="787"/>
    </row>
    <row r="207" spans="1:18">
      <c r="A207" s="653" t="s">
        <v>1253</v>
      </c>
      <c r="B207" s="654" t="s">
        <v>1254</v>
      </c>
      <c r="C207" s="735">
        <v>5</v>
      </c>
      <c r="D207" s="1571" t="str">
        <f t="shared" ref="D207:D212" si="42">CONCATENATE(D$193)</f>
        <v/>
      </c>
      <c r="E207" s="848">
        <f>IF(ISERROR(VLOOKUP(CONCATENATE($B207,"-",$C207),IN_1C!$B$2:$T$3000,3,FALSE))=TRUE,"",VLOOKUP(CONCATENATE($B207,"-",$C207),IN_1C!$B$2:$T$3000,3,FALSE))</f>
        <v>0</v>
      </c>
      <c r="F207" s="849">
        <f>IF(ISERROR(VLOOKUP(CONCATENATE($B207,"-",$C207),IN_1C!$B$2:$T$3000,4,FALSE))=TRUE,"",VLOOKUP(CONCATENATE($B207,"-",$C207),IN_1C!$B$2:$T$3000,4,FALSE))</f>
        <v>0</v>
      </c>
      <c r="G207" s="848">
        <f>IF(ISERROR(VLOOKUP(CONCATENATE($B207,"-",$C207),IN_1C!$B$2:$T$3000,5,FALSE))=TRUE,"",VLOOKUP(CONCATENATE($B207,"-",$C207),IN_1C!$B$2:$T$3000,5,FALSE))</f>
        <v>0</v>
      </c>
      <c r="H207" s="849">
        <f>IF(ISERROR(VLOOKUP(CONCATENATE($B207,"-",$C207),IN_1C!$B$2:$T$3000,6,FALSE))=TRUE,"",VLOOKUP(CONCATENATE($B207,"-",$C207),IN_1C!$B$2:$T$3000,6,FALSE))</f>
        <v>0</v>
      </c>
      <c r="I207" s="848">
        <f>IF(ISERROR(VLOOKUP(CONCATENATE($B207,"-",$C207),IN_1C!$B$2:$T$3000,7,FALSE))=TRUE,"",VLOOKUP(CONCATENATE($B207,"-",$C207),IN_1C!$B$2:$T$3000,7,FALSE))</f>
        <v>0</v>
      </c>
      <c r="J207" s="849">
        <f>IF(ISERROR(VLOOKUP(CONCATENATE($B207,"-",$C207),IN_1C!$B$2:$T$3000,8,FALSE))=TRUE,"",VLOOKUP(CONCATENATE($B207,"-",$C207),IN_1C!$B$2:$T$3000,8,FALSE))</f>
        <v>0</v>
      </c>
      <c r="K207" s="848">
        <f>IF(ISERROR(VLOOKUP(CONCATENATE($B207,"-",$C207),IN_1C!$B$2:$T$3000,9,FALSE))=TRUE,"",VLOOKUP(CONCATENATE($B207,"-",$C207),IN_1C!$B$2:$T$3000,9,FALSE))</f>
        <v>0</v>
      </c>
      <c r="L207" s="849">
        <f>IF(ISERROR(VLOOKUP(CONCATENATE($B207,"-",$C207),IN_1C!$B$2:$T$3000,10,FALSE))=TRUE,"",VLOOKUP(CONCATENATE($B207,"-",$C207),IN_1C!$B$2:$T$3000,10,FALSE))</f>
        <v>0</v>
      </c>
      <c r="M207" s="848">
        <f>IF(ISERROR(VLOOKUP(CONCATENATE($B207,"-",$C207),IN_1C!$B$2:$T$3000,11,FALSE))=TRUE,"",VLOOKUP(CONCATENATE($B207,"-",$C207),IN_1C!$B$2:$T$3000,11,FALSE))</f>
        <v>0</v>
      </c>
      <c r="N207" s="849">
        <f>IF(ISERROR(VLOOKUP(CONCATENATE($B207,"-",$C207),IN_1C!$B$2:$T$3000,12,FALSE))=TRUE,"",VLOOKUP(CONCATENATE($B207,"-",$C207),IN_1C!$B$2:$T$3000,12,FALSE))</f>
        <v>0</v>
      </c>
      <c r="O207" s="848">
        <f>IF(ISERROR(VLOOKUP(CONCATENATE($B207,"-",$C207),IN_1C!$B$2:$T$3000,13,FALSE))=TRUE,"",VLOOKUP(CONCATENATE($B207,"-",$C207),IN_1C!$B$2:$T$3000,13,FALSE))</f>
        <v>0</v>
      </c>
      <c r="P207" s="849">
        <f>IF(ISERROR(VLOOKUP(CONCATENATE($B207,"-",$C207),IN_1C!$B$2:$T$3000,14,FALSE))=TRUE,"",VLOOKUP(CONCATENATE($B207,"-",$C207),IN_1C!$B$2:$T$3000,14,FALSE))</f>
        <v>0</v>
      </c>
      <c r="Q207" s="774">
        <f t="shared" ref="Q207:R212" si="43">E207+G207</f>
        <v>0</v>
      </c>
      <c r="R207" s="775">
        <f t="shared" si="43"/>
        <v>0</v>
      </c>
    </row>
    <row r="208" spans="1:18">
      <c r="A208" s="659" t="s">
        <v>1255</v>
      </c>
      <c r="B208" s="664" t="s">
        <v>1256</v>
      </c>
      <c r="C208" s="735">
        <v>5</v>
      </c>
      <c r="D208" s="1571" t="str">
        <f t="shared" si="42"/>
        <v/>
      </c>
      <c r="E208" s="851">
        <f>IF(ISERROR(VLOOKUP(CONCATENATE($B208,"-",$C208),IN_1C!$B$2:$T$3000,3,FALSE))=TRUE,"",VLOOKUP(CONCATENATE($B208,"-",$C208),IN_1C!$B$2:$T$3000,3,FALSE))</f>
        <v>0</v>
      </c>
      <c r="F208" s="852">
        <f>IF(ISERROR(VLOOKUP(CONCATENATE($B208,"-",$C208),IN_1C!$B$2:$T$3000,4,FALSE))=TRUE,"",VLOOKUP(CONCATENATE($B208,"-",$C208),IN_1C!$B$2:$T$3000,4,FALSE))</f>
        <v>0</v>
      </c>
      <c r="G208" s="851">
        <f>IF(ISERROR(VLOOKUP(CONCATENATE($B208,"-",$C208),IN_1C!$B$2:$T$3000,5,FALSE))=TRUE,"",VLOOKUP(CONCATENATE($B208,"-",$C208),IN_1C!$B$2:$T$3000,5,FALSE))</f>
        <v>0</v>
      </c>
      <c r="H208" s="852">
        <f>IF(ISERROR(VLOOKUP(CONCATENATE($B208,"-",$C208),IN_1C!$B$2:$T$3000,6,FALSE))=TRUE,"",VLOOKUP(CONCATENATE($B208,"-",$C208),IN_1C!$B$2:$T$3000,6,FALSE))</f>
        <v>0</v>
      </c>
      <c r="I208" s="851">
        <f>IF(ISERROR(VLOOKUP(CONCATENATE($B208,"-",$C208),IN_1C!$B$2:$T$3000,7,FALSE))=TRUE,"",VLOOKUP(CONCATENATE($B208,"-",$C208),IN_1C!$B$2:$T$3000,7,FALSE))</f>
        <v>0</v>
      </c>
      <c r="J208" s="852">
        <f>IF(ISERROR(VLOOKUP(CONCATENATE($B208,"-",$C208),IN_1C!$B$2:$T$3000,8,FALSE))=TRUE,"",VLOOKUP(CONCATENATE($B208,"-",$C208),IN_1C!$B$2:$T$3000,8,FALSE))</f>
        <v>0</v>
      </c>
      <c r="K208" s="851">
        <f>IF(ISERROR(VLOOKUP(CONCATENATE($B208,"-",$C208),IN_1C!$B$2:$T$3000,9,FALSE))=TRUE,"",VLOOKUP(CONCATENATE($B208,"-",$C208),IN_1C!$B$2:$T$3000,9,FALSE))</f>
        <v>0</v>
      </c>
      <c r="L208" s="852">
        <f>IF(ISERROR(VLOOKUP(CONCATENATE($B208,"-",$C208),IN_1C!$B$2:$T$3000,10,FALSE))=TRUE,"",VLOOKUP(CONCATENATE($B208,"-",$C208),IN_1C!$B$2:$T$3000,10,FALSE))</f>
        <v>0</v>
      </c>
      <c r="M208" s="851">
        <f>IF(ISERROR(VLOOKUP(CONCATENATE($B208,"-",$C208),IN_1C!$B$2:$T$3000,11,FALSE))=TRUE,"",VLOOKUP(CONCATENATE($B208,"-",$C208),IN_1C!$B$2:$T$3000,11,FALSE))</f>
        <v>0</v>
      </c>
      <c r="N208" s="852">
        <f>IF(ISERROR(VLOOKUP(CONCATENATE($B208,"-",$C208),IN_1C!$B$2:$T$3000,12,FALSE))=TRUE,"",VLOOKUP(CONCATENATE($B208,"-",$C208),IN_1C!$B$2:$T$3000,12,FALSE))</f>
        <v>0</v>
      </c>
      <c r="O208" s="851">
        <f>IF(ISERROR(VLOOKUP(CONCATENATE($B208,"-",$C208),IN_1C!$B$2:$T$3000,13,FALSE))=TRUE,"",VLOOKUP(CONCATENATE($B208,"-",$C208),IN_1C!$B$2:$T$3000,13,FALSE))</f>
        <v>0</v>
      </c>
      <c r="P208" s="852">
        <f>IF(ISERROR(VLOOKUP(CONCATENATE($B208,"-",$C208),IN_1C!$B$2:$T$3000,14,FALSE))=TRUE,"",VLOOKUP(CONCATENATE($B208,"-",$C208),IN_1C!$B$2:$T$3000,14,FALSE))</f>
        <v>0</v>
      </c>
      <c r="Q208" s="778">
        <f t="shared" si="43"/>
        <v>0</v>
      </c>
      <c r="R208" s="779">
        <f t="shared" si="43"/>
        <v>0</v>
      </c>
    </row>
    <row r="209" spans="1:18">
      <c r="A209" s="659" t="s">
        <v>1257</v>
      </c>
      <c r="B209" s="664" t="s">
        <v>1258</v>
      </c>
      <c r="C209" s="735">
        <v>5</v>
      </c>
      <c r="D209" s="1571" t="str">
        <f t="shared" si="42"/>
        <v/>
      </c>
      <c r="E209" s="851">
        <f>IF(ISERROR(VLOOKUP(CONCATENATE($B209,"-",$C209),IN_1C!$B$2:$T$3000,3,FALSE))=TRUE,"",VLOOKUP(CONCATENATE($B209,"-",$C209),IN_1C!$B$2:$T$3000,3,FALSE))</f>
        <v>0</v>
      </c>
      <c r="F209" s="852">
        <f>IF(ISERROR(VLOOKUP(CONCATENATE($B209,"-",$C209),IN_1C!$B$2:$T$3000,4,FALSE))=TRUE,"",VLOOKUP(CONCATENATE($B209,"-",$C209),IN_1C!$B$2:$T$3000,4,FALSE))</f>
        <v>0</v>
      </c>
      <c r="G209" s="851">
        <f>IF(ISERROR(VLOOKUP(CONCATENATE($B209,"-",$C209),IN_1C!$B$2:$T$3000,5,FALSE))=TRUE,"",VLOOKUP(CONCATENATE($B209,"-",$C209),IN_1C!$B$2:$T$3000,5,FALSE))</f>
        <v>0</v>
      </c>
      <c r="H209" s="852">
        <f>IF(ISERROR(VLOOKUP(CONCATENATE($B209,"-",$C209),IN_1C!$B$2:$T$3000,6,FALSE))=TRUE,"",VLOOKUP(CONCATENATE($B209,"-",$C209),IN_1C!$B$2:$T$3000,6,FALSE))</f>
        <v>0</v>
      </c>
      <c r="I209" s="851">
        <f>IF(ISERROR(VLOOKUP(CONCATENATE($B209,"-",$C209),IN_1C!$B$2:$T$3000,7,FALSE))=TRUE,"",VLOOKUP(CONCATENATE($B209,"-",$C209),IN_1C!$B$2:$T$3000,7,FALSE))</f>
        <v>0</v>
      </c>
      <c r="J209" s="852">
        <f>IF(ISERROR(VLOOKUP(CONCATENATE($B209,"-",$C209),IN_1C!$B$2:$T$3000,8,FALSE))=TRUE,"",VLOOKUP(CONCATENATE($B209,"-",$C209),IN_1C!$B$2:$T$3000,8,FALSE))</f>
        <v>0</v>
      </c>
      <c r="K209" s="851">
        <f>IF(ISERROR(VLOOKUP(CONCATENATE($B209,"-",$C209),IN_1C!$B$2:$T$3000,9,FALSE))=TRUE,"",VLOOKUP(CONCATENATE($B209,"-",$C209),IN_1C!$B$2:$T$3000,9,FALSE))</f>
        <v>0</v>
      </c>
      <c r="L209" s="852">
        <f>IF(ISERROR(VLOOKUP(CONCATENATE($B209,"-",$C209),IN_1C!$B$2:$T$3000,10,FALSE))=TRUE,"",VLOOKUP(CONCATENATE($B209,"-",$C209),IN_1C!$B$2:$T$3000,10,FALSE))</f>
        <v>0</v>
      </c>
      <c r="M209" s="851">
        <f>IF(ISERROR(VLOOKUP(CONCATENATE($B209,"-",$C209),IN_1C!$B$2:$T$3000,11,FALSE))=TRUE,"",VLOOKUP(CONCATENATE($B209,"-",$C209),IN_1C!$B$2:$T$3000,11,FALSE))</f>
        <v>0</v>
      </c>
      <c r="N209" s="852">
        <f>IF(ISERROR(VLOOKUP(CONCATENATE($B209,"-",$C209),IN_1C!$B$2:$T$3000,12,FALSE))=TRUE,"",VLOOKUP(CONCATENATE($B209,"-",$C209),IN_1C!$B$2:$T$3000,12,FALSE))</f>
        <v>0</v>
      </c>
      <c r="O209" s="851">
        <f>IF(ISERROR(VLOOKUP(CONCATENATE($B209,"-",$C209),IN_1C!$B$2:$T$3000,13,FALSE))=TRUE,"",VLOOKUP(CONCATENATE($B209,"-",$C209),IN_1C!$B$2:$T$3000,13,FALSE))</f>
        <v>0</v>
      </c>
      <c r="P209" s="852">
        <f>IF(ISERROR(VLOOKUP(CONCATENATE($B209,"-",$C209),IN_1C!$B$2:$T$3000,14,FALSE))=TRUE,"",VLOOKUP(CONCATENATE($B209,"-",$C209),IN_1C!$B$2:$T$3000,14,FALSE))</f>
        <v>0</v>
      </c>
      <c r="Q209" s="778">
        <f t="shared" si="43"/>
        <v>0</v>
      </c>
      <c r="R209" s="779">
        <f t="shared" si="43"/>
        <v>0</v>
      </c>
    </row>
    <row r="210" spans="1:18">
      <c r="A210" s="659" t="s">
        <v>1259</v>
      </c>
      <c r="B210" s="664" t="s">
        <v>1260</v>
      </c>
      <c r="C210" s="735">
        <v>5</v>
      </c>
      <c r="D210" s="1571" t="str">
        <f t="shared" si="42"/>
        <v/>
      </c>
      <c r="E210" s="851">
        <f>IF(ISERROR(VLOOKUP(CONCATENATE($B210,"-",$C210),IN_1C!$B$2:$T$3000,3,FALSE))=TRUE,"",VLOOKUP(CONCATENATE($B210,"-",$C210),IN_1C!$B$2:$T$3000,3,FALSE))</f>
        <v>0</v>
      </c>
      <c r="F210" s="852">
        <f>IF(ISERROR(VLOOKUP(CONCATENATE($B210,"-",$C210),IN_1C!$B$2:$T$3000,4,FALSE))=TRUE,"",VLOOKUP(CONCATENATE($B210,"-",$C210),IN_1C!$B$2:$T$3000,4,FALSE))</f>
        <v>0</v>
      </c>
      <c r="G210" s="851">
        <f>IF(ISERROR(VLOOKUP(CONCATENATE($B210,"-",$C210),IN_1C!$B$2:$T$3000,5,FALSE))=TRUE,"",VLOOKUP(CONCATENATE($B210,"-",$C210),IN_1C!$B$2:$T$3000,5,FALSE))</f>
        <v>0</v>
      </c>
      <c r="H210" s="852">
        <f>IF(ISERROR(VLOOKUP(CONCATENATE($B210,"-",$C210),IN_1C!$B$2:$T$3000,6,FALSE))=TRUE,"",VLOOKUP(CONCATENATE($B210,"-",$C210),IN_1C!$B$2:$T$3000,6,FALSE))</f>
        <v>0</v>
      </c>
      <c r="I210" s="851">
        <f>IF(ISERROR(VLOOKUP(CONCATENATE($B210,"-",$C210),IN_1C!$B$2:$T$3000,7,FALSE))=TRUE,"",VLOOKUP(CONCATENATE($B210,"-",$C210),IN_1C!$B$2:$T$3000,7,FALSE))</f>
        <v>0</v>
      </c>
      <c r="J210" s="852">
        <f>IF(ISERROR(VLOOKUP(CONCATENATE($B210,"-",$C210),IN_1C!$B$2:$T$3000,8,FALSE))=TRUE,"",VLOOKUP(CONCATENATE($B210,"-",$C210),IN_1C!$B$2:$T$3000,8,FALSE))</f>
        <v>0</v>
      </c>
      <c r="K210" s="851">
        <f>IF(ISERROR(VLOOKUP(CONCATENATE($B210,"-",$C210),IN_1C!$B$2:$T$3000,9,FALSE))=TRUE,"",VLOOKUP(CONCATENATE($B210,"-",$C210),IN_1C!$B$2:$T$3000,9,FALSE))</f>
        <v>0</v>
      </c>
      <c r="L210" s="852">
        <f>IF(ISERROR(VLOOKUP(CONCATENATE($B210,"-",$C210),IN_1C!$B$2:$T$3000,10,FALSE))=TRUE,"",VLOOKUP(CONCATENATE($B210,"-",$C210),IN_1C!$B$2:$T$3000,10,FALSE))</f>
        <v>0</v>
      </c>
      <c r="M210" s="851">
        <f>IF(ISERROR(VLOOKUP(CONCATENATE($B210,"-",$C210),IN_1C!$B$2:$T$3000,11,FALSE))=TRUE,"",VLOOKUP(CONCATENATE($B210,"-",$C210),IN_1C!$B$2:$T$3000,11,FALSE))</f>
        <v>0</v>
      </c>
      <c r="N210" s="852">
        <f>IF(ISERROR(VLOOKUP(CONCATENATE($B210,"-",$C210),IN_1C!$B$2:$T$3000,12,FALSE))=TRUE,"",VLOOKUP(CONCATENATE($B210,"-",$C210),IN_1C!$B$2:$T$3000,12,FALSE))</f>
        <v>0</v>
      </c>
      <c r="O210" s="851">
        <f>IF(ISERROR(VLOOKUP(CONCATENATE($B210,"-",$C210),IN_1C!$B$2:$T$3000,13,FALSE))=TRUE,"",VLOOKUP(CONCATENATE($B210,"-",$C210),IN_1C!$B$2:$T$3000,13,FALSE))</f>
        <v>0</v>
      </c>
      <c r="P210" s="852">
        <f>IF(ISERROR(VLOOKUP(CONCATENATE($B210,"-",$C210),IN_1C!$B$2:$T$3000,14,FALSE))=TRUE,"",VLOOKUP(CONCATENATE($B210,"-",$C210),IN_1C!$B$2:$T$3000,14,FALSE))</f>
        <v>0</v>
      </c>
      <c r="Q210" s="778">
        <f t="shared" si="43"/>
        <v>0</v>
      </c>
      <c r="R210" s="779">
        <f t="shared" si="43"/>
        <v>0</v>
      </c>
    </row>
    <row r="211" spans="1:18">
      <c r="A211" s="659" t="s">
        <v>1261</v>
      </c>
      <c r="B211" s="664" t="s">
        <v>1262</v>
      </c>
      <c r="C211" s="735">
        <v>5</v>
      </c>
      <c r="D211" s="1571" t="str">
        <f t="shared" si="42"/>
        <v/>
      </c>
      <c r="E211" s="851">
        <f>IF(ISERROR(VLOOKUP(CONCATENATE($B211,"-",$C211),IN_1C!$B$2:$T$3000,3,FALSE))=TRUE,"",VLOOKUP(CONCATENATE($B211,"-",$C211),IN_1C!$B$2:$T$3000,3,FALSE))</f>
        <v>0</v>
      </c>
      <c r="F211" s="852">
        <f>IF(ISERROR(VLOOKUP(CONCATENATE($B211,"-",$C211),IN_1C!$B$2:$T$3000,4,FALSE))=TRUE,"",VLOOKUP(CONCATENATE($B211,"-",$C211),IN_1C!$B$2:$T$3000,4,FALSE))</f>
        <v>0</v>
      </c>
      <c r="G211" s="851">
        <f>IF(ISERROR(VLOOKUP(CONCATENATE($B211,"-",$C211),IN_1C!$B$2:$T$3000,5,FALSE))=TRUE,"",VLOOKUP(CONCATENATE($B211,"-",$C211),IN_1C!$B$2:$T$3000,5,FALSE))</f>
        <v>0</v>
      </c>
      <c r="H211" s="852">
        <f>IF(ISERROR(VLOOKUP(CONCATENATE($B211,"-",$C211),IN_1C!$B$2:$T$3000,6,FALSE))=TRUE,"",VLOOKUP(CONCATENATE($B211,"-",$C211),IN_1C!$B$2:$T$3000,6,FALSE))</f>
        <v>0</v>
      </c>
      <c r="I211" s="851">
        <f>IF(ISERROR(VLOOKUP(CONCATENATE($B211,"-",$C211),IN_1C!$B$2:$T$3000,7,FALSE))=TRUE,"",VLOOKUP(CONCATENATE($B211,"-",$C211),IN_1C!$B$2:$T$3000,7,FALSE))</f>
        <v>0</v>
      </c>
      <c r="J211" s="852">
        <f>IF(ISERROR(VLOOKUP(CONCATENATE($B211,"-",$C211),IN_1C!$B$2:$T$3000,8,FALSE))=TRUE,"",VLOOKUP(CONCATENATE($B211,"-",$C211),IN_1C!$B$2:$T$3000,8,FALSE))</f>
        <v>0</v>
      </c>
      <c r="K211" s="851">
        <f>IF(ISERROR(VLOOKUP(CONCATENATE($B211,"-",$C211),IN_1C!$B$2:$T$3000,9,FALSE))=TRUE,"",VLOOKUP(CONCATENATE($B211,"-",$C211),IN_1C!$B$2:$T$3000,9,FALSE))</f>
        <v>0</v>
      </c>
      <c r="L211" s="852">
        <f>IF(ISERROR(VLOOKUP(CONCATENATE($B211,"-",$C211),IN_1C!$B$2:$T$3000,10,FALSE))=TRUE,"",VLOOKUP(CONCATENATE($B211,"-",$C211),IN_1C!$B$2:$T$3000,10,FALSE))</f>
        <v>0</v>
      </c>
      <c r="M211" s="851">
        <f>IF(ISERROR(VLOOKUP(CONCATENATE($B211,"-",$C211),IN_1C!$B$2:$T$3000,11,FALSE))=TRUE,"",VLOOKUP(CONCATENATE($B211,"-",$C211),IN_1C!$B$2:$T$3000,11,FALSE))</f>
        <v>0</v>
      </c>
      <c r="N211" s="852">
        <f>IF(ISERROR(VLOOKUP(CONCATENATE($B211,"-",$C211),IN_1C!$B$2:$T$3000,12,FALSE))=TRUE,"",VLOOKUP(CONCATENATE($B211,"-",$C211),IN_1C!$B$2:$T$3000,12,FALSE))</f>
        <v>0</v>
      </c>
      <c r="O211" s="851">
        <f>IF(ISERROR(VLOOKUP(CONCATENATE($B211,"-",$C211),IN_1C!$B$2:$T$3000,13,FALSE))=TRUE,"",VLOOKUP(CONCATENATE($B211,"-",$C211),IN_1C!$B$2:$T$3000,13,FALSE))</f>
        <v>0</v>
      </c>
      <c r="P211" s="852">
        <f>IF(ISERROR(VLOOKUP(CONCATENATE($B211,"-",$C211),IN_1C!$B$2:$T$3000,14,FALSE))=TRUE,"",VLOOKUP(CONCATENATE($B211,"-",$C211),IN_1C!$B$2:$T$3000,14,FALSE))</f>
        <v>0</v>
      </c>
      <c r="Q211" s="778">
        <f t="shared" si="43"/>
        <v>0</v>
      </c>
      <c r="R211" s="779">
        <f t="shared" si="43"/>
        <v>0</v>
      </c>
    </row>
    <row r="212" spans="1:18" ht="15.75" thickBot="1">
      <c r="A212" s="659" t="s">
        <v>1263</v>
      </c>
      <c r="B212" s="665" t="s">
        <v>1264</v>
      </c>
      <c r="C212" s="735">
        <v>5</v>
      </c>
      <c r="D212" s="1571" t="str">
        <f t="shared" si="42"/>
        <v/>
      </c>
      <c r="E212" s="854">
        <f>IF(ISERROR(VLOOKUP(CONCATENATE($B212,"-",$C212),IN_1C!$B$2:$T$3000,3,FALSE))=TRUE,"",VLOOKUP(CONCATENATE($B212,"-",$C212),IN_1C!$B$2:$T$3000,3,FALSE))</f>
        <v>0</v>
      </c>
      <c r="F212" s="855">
        <f>IF(ISERROR(VLOOKUP(CONCATENATE($B212,"-",$C212),IN_1C!$B$2:$T$3000,4,FALSE))=TRUE,"",VLOOKUP(CONCATENATE($B212,"-",$C212),IN_1C!$B$2:$T$3000,4,FALSE))</f>
        <v>0</v>
      </c>
      <c r="G212" s="854">
        <f>IF(ISERROR(VLOOKUP(CONCATENATE($B212,"-",$C212),IN_1C!$B$2:$T$3000,5,FALSE))=TRUE,"",VLOOKUP(CONCATENATE($B212,"-",$C212),IN_1C!$B$2:$T$3000,5,FALSE))</f>
        <v>0</v>
      </c>
      <c r="H212" s="855">
        <f>IF(ISERROR(VLOOKUP(CONCATENATE($B212,"-",$C212),IN_1C!$B$2:$T$3000,6,FALSE))=TRUE,"",VLOOKUP(CONCATENATE($B212,"-",$C212),IN_1C!$B$2:$T$3000,6,FALSE))</f>
        <v>0</v>
      </c>
      <c r="I212" s="854">
        <f>IF(ISERROR(VLOOKUP(CONCATENATE($B212,"-",$C212),IN_1C!$B$2:$T$3000,7,FALSE))=TRUE,"",VLOOKUP(CONCATENATE($B212,"-",$C212),IN_1C!$B$2:$T$3000,7,FALSE))</f>
        <v>0</v>
      </c>
      <c r="J212" s="855">
        <f>IF(ISERROR(VLOOKUP(CONCATENATE($B212,"-",$C212),IN_1C!$B$2:$T$3000,8,FALSE))=TRUE,"",VLOOKUP(CONCATENATE($B212,"-",$C212),IN_1C!$B$2:$T$3000,8,FALSE))</f>
        <v>0</v>
      </c>
      <c r="K212" s="854">
        <f>IF(ISERROR(VLOOKUP(CONCATENATE($B212,"-",$C212),IN_1C!$B$2:$T$3000,9,FALSE))=TRUE,"",VLOOKUP(CONCATENATE($B212,"-",$C212),IN_1C!$B$2:$T$3000,9,FALSE))</f>
        <v>0</v>
      </c>
      <c r="L212" s="855">
        <f>IF(ISERROR(VLOOKUP(CONCATENATE($B212,"-",$C212),IN_1C!$B$2:$T$3000,10,FALSE))=TRUE,"",VLOOKUP(CONCATENATE($B212,"-",$C212),IN_1C!$B$2:$T$3000,10,FALSE))</f>
        <v>0</v>
      </c>
      <c r="M212" s="854">
        <f>IF(ISERROR(VLOOKUP(CONCATENATE($B212,"-",$C212),IN_1C!$B$2:$T$3000,11,FALSE))=TRUE,"",VLOOKUP(CONCATENATE($B212,"-",$C212),IN_1C!$B$2:$T$3000,11,FALSE))</f>
        <v>0</v>
      </c>
      <c r="N212" s="855">
        <f>IF(ISERROR(VLOOKUP(CONCATENATE($B212,"-",$C212),IN_1C!$B$2:$T$3000,12,FALSE))=TRUE,"",VLOOKUP(CONCATENATE($B212,"-",$C212),IN_1C!$B$2:$T$3000,12,FALSE))</f>
        <v>0</v>
      </c>
      <c r="O212" s="854">
        <f>IF(ISERROR(VLOOKUP(CONCATENATE($B212,"-",$C212),IN_1C!$B$2:$T$3000,13,FALSE))=TRUE,"",VLOOKUP(CONCATENATE($B212,"-",$C212),IN_1C!$B$2:$T$3000,13,FALSE))</f>
        <v>0</v>
      </c>
      <c r="P212" s="855">
        <f>IF(ISERROR(VLOOKUP(CONCATENATE($B212,"-",$C212),IN_1C!$B$2:$T$3000,14,FALSE))=TRUE,"",VLOOKUP(CONCATENATE($B212,"-",$C212),IN_1C!$B$2:$T$3000,14,FALSE))</f>
        <v>0</v>
      </c>
      <c r="Q212" s="781">
        <f t="shared" si="43"/>
        <v>0</v>
      </c>
      <c r="R212" s="782">
        <f t="shared" si="43"/>
        <v>0</v>
      </c>
    </row>
    <row r="213" spans="1:18" ht="15.75" thickBot="1">
      <c r="A213" s="674" t="s">
        <v>1265</v>
      </c>
      <c r="B213" s="788"/>
      <c r="C213" s="737"/>
      <c r="D213" s="1571"/>
      <c r="E213" s="859" t="str">
        <f>IF(ISERROR(VLOOKUP(CONCATENATE($B213,"-",$C213),IN_1C!$B$2:$T$3000,3,FALSE))=TRUE,"",VLOOKUP(CONCATENATE($B213,"-",$C213),IN_1C!$B$2:$T$3000,3,FALSE))</f>
        <v/>
      </c>
      <c r="F213" s="860" t="str">
        <f>IF(ISERROR(VLOOKUP(CONCATENATE($B213,"-",$C213),IN_1C!$B$2:$T$3000,4,FALSE))=TRUE,"",VLOOKUP(CONCATENATE($B213,"-",$C213),IN_1C!$B$2:$T$3000,4,FALSE))</f>
        <v/>
      </c>
      <c r="G213" s="860" t="str">
        <f>IF(ISERROR(VLOOKUP(CONCATENATE($B213,"-",$C213),IN_1C!$B$2:$T$3000,5,FALSE))=TRUE,"",VLOOKUP(CONCATENATE($B213,"-",$C213),IN_1C!$B$2:$T$3000,5,FALSE))</f>
        <v/>
      </c>
      <c r="H213" s="860" t="str">
        <f>IF(ISERROR(VLOOKUP(CONCATENATE($B213,"-",$C213),IN_1C!$B$2:$T$3000,6,FALSE))=TRUE,"",VLOOKUP(CONCATENATE($B213,"-",$C213),IN_1C!$B$2:$T$3000,6,FALSE))</f>
        <v/>
      </c>
      <c r="I213" s="860" t="str">
        <f>IF(ISERROR(VLOOKUP(CONCATENATE($B213,"-",$C213),IN_1C!$B$2:$T$3000,7,FALSE))=TRUE,"",VLOOKUP(CONCATENATE($B213,"-",$C213),IN_1C!$B$2:$T$3000,7,FALSE))</f>
        <v/>
      </c>
      <c r="J213" s="860" t="str">
        <f>IF(ISERROR(VLOOKUP(CONCATENATE($B213,"-",$C213),IN_1C!$B$2:$T$3000,8,FALSE))=TRUE,"",VLOOKUP(CONCATENATE($B213,"-",$C213),IN_1C!$B$2:$T$3000,8,FALSE))</f>
        <v/>
      </c>
      <c r="K213" s="860" t="str">
        <f>IF(ISERROR(VLOOKUP(CONCATENATE($B213,"-",$C213),IN_1C!$B$2:$T$3000,9,FALSE))=TRUE,"",VLOOKUP(CONCATENATE($B213,"-",$C213),IN_1C!$B$2:$T$3000,9,FALSE))</f>
        <v/>
      </c>
      <c r="L213" s="860" t="str">
        <f>IF(ISERROR(VLOOKUP(CONCATENATE($B213,"-",$C213),IN_1C!$B$2:$T$3000,10,FALSE))=TRUE,"",VLOOKUP(CONCATENATE($B213,"-",$C213),IN_1C!$B$2:$T$3000,10,FALSE))</f>
        <v/>
      </c>
      <c r="M213" s="860" t="str">
        <f>IF(ISERROR(VLOOKUP(CONCATENATE($B213,"-",$C213),IN_1C!$B$2:$T$3000,11,FALSE))=TRUE,"",VLOOKUP(CONCATENATE($B213,"-",$C213),IN_1C!$B$2:$T$3000,11,FALSE))</f>
        <v/>
      </c>
      <c r="N213" s="860" t="str">
        <f>IF(ISERROR(VLOOKUP(CONCATENATE($B213,"-",$C213),IN_1C!$B$2:$T$3000,12,FALSE))=TRUE,"",VLOOKUP(CONCATENATE($B213,"-",$C213),IN_1C!$B$2:$T$3000,12,FALSE))</f>
        <v/>
      </c>
      <c r="O213" s="860" t="str">
        <f>IF(ISERROR(VLOOKUP(CONCATENATE($B213,"-",$C213),IN_1C!$B$2:$T$3000,13,FALSE))=TRUE,"",VLOOKUP(CONCATENATE($B213,"-",$C213),IN_1C!$B$2:$T$3000,13,FALSE))</f>
        <v/>
      </c>
      <c r="P213" s="860" t="str">
        <f>IF(ISERROR(VLOOKUP(CONCATENATE($B213,"-",$C213),IN_1C!$B$2:$T$3000,14,FALSE))=TRUE,"",VLOOKUP(CONCATENATE($B213,"-",$C213),IN_1C!$B$2:$T$3000,14,FALSE))</f>
        <v/>
      </c>
      <c r="Q213" s="789"/>
      <c r="R213" s="790"/>
    </row>
    <row r="214" spans="1:18">
      <c r="A214" s="653" t="s">
        <v>1266</v>
      </c>
      <c r="B214" s="654" t="s">
        <v>1267</v>
      </c>
      <c r="C214" s="735">
        <v>5</v>
      </c>
      <c r="D214" s="1571" t="str">
        <f t="shared" ref="D214:D224" si="44">CONCATENATE(D$193)</f>
        <v/>
      </c>
      <c r="E214" s="848">
        <f>IF(ISERROR(VLOOKUP(CONCATENATE($B214,"-",$C214),IN_1C!$B$2:$T$3000,3,FALSE))=TRUE,"",VLOOKUP(CONCATENATE($B214,"-",$C214),IN_1C!$B$2:$T$3000,3,FALSE))</f>
        <v>0</v>
      </c>
      <c r="F214" s="849">
        <f>IF(ISERROR(VLOOKUP(CONCATENATE($B214,"-",$C214),IN_1C!$B$2:$T$3000,4,FALSE))=TRUE,"",VLOOKUP(CONCATENATE($B214,"-",$C214),IN_1C!$B$2:$T$3000,4,FALSE))</f>
        <v>0</v>
      </c>
      <c r="G214" s="848">
        <f>IF(ISERROR(VLOOKUP(CONCATENATE($B214,"-",$C214),IN_1C!$B$2:$T$3000,5,FALSE))=TRUE,"",VLOOKUP(CONCATENATE($B214,"-",$C214),IN_1C!$B$2:$T$3000,5,FALSE))</f>
        <v>0</v>
      </c>
      <c r="H214" s="849">
        <f>IF(ISERROR(VLOOKUP(CONCATENATE($B214,"-",$C214),IN_1C!$B$2:$T$3000,6,FALSE))=TRUE,"",VLOOKUP(CONCATENATE($B214,"-",$C214),IN_1C!$B$2:$T$3000,6,FALSE))</f>
        <v>0</v>
      </c>
      <c r="I214" s="848">
        <f>IF(ISERROR(VLOOKUP(CONCATENATE($B214,"-",$C214),IN_1C!$B$2:$T$3000,7,FALSE))=TRUE,"",VLOOKUP(CONCATENATE($B214,"-",$C214),IN_1C!$B$2:$T$3000,7,FALSE))</f>
        <v>0</v>
      </c>
      <c r="J214" s="849">
        <f>IF(ISERROR(VLOOKUP(CONCATENATE($B214,"-",$C214),IN_1C!$B$2:$T$3000,8,FALSE))=TRUE,"",VLOOKUP(CONCATENATE($B214,"-",$C214),IN_1C!$B$2:$T$3000,8,FALSE))</f>
        <v>0</v>
      </c>
      <c r="K214" s="848">
        <f>IF(ISERROR(VLOOKUP(CONCATENATE($B214,"-",$C214),IN_1C!$B$2:$T$3000,9,FALSE))=TRUE,"",VLOOKUP(CONCATENATE($B214,"-",$C214),IN_1C!$B$2:$T$3000,9,FALSE))</f>
        <v>0</v>
      </c>
      <c r="L214" s="849">
        <f>IF(ISERROR(VLOOKUP(CONCATENATE($B214,"-",$C214),IN_1C!$B$2:$T$3000,10,FALSE))=TRUE,"",VLOOKUP(CONCATENATE($B214,"-",$C214),IN_1C!$B$2:$T$3000,10,FALSE))</f>
        <v>0</v>
      </c>
      <c r="M214" s="848">
        <f>IF(ISERROR(VLOOKUP(CONCATENATE($B214,"-",$C214),IN_1C!$B$2:$T$3000,11,FALSE))=TRUE,"",VLOOKUP(CONCATENATE($B214,"-",$C214),IN_1C!$B$2:$T$3000,11,FALSE))</f>
        <v>0</v>
      </c>
      <c r="N214" s="849">
        <f>IF(ISERROR(VLOOKUP(CONCATENATE($B214,"-",$C214),IN_1C!$B$2:$T$3000,12,FALSE))=TRUE,"",VLOOKUP(CONCATENATE($B214,"-",$C214),IN_1C!$B$2:$T$3000,12,FALSE))</f>
        <v>0</v>
      </c>
      <c r="O214" s="848">
        <f>IF(ISERROR(VLOOKUP(CONCATENATE($B214,"-",$C214),IN_1C!$B$2:$T$3000,13,FALSE))=TRUE,"",VLOOKUP(CONCATENATE($B214,"-",$C214),IN_1C!$B$2:$T$3000,13,FALSE))</f>
        <v>0</v>
      </c>
      <c r="P214" s="849">
        <f>IF(ISERROR(VLOOKUP(CONCATENATE($B214,"-",$C214),IN_1C!$B$2:$T$3000,14,FALSE))=TRUE,"",VLOOKUP(CONCATENATE($B214,"-",$C214),IN_1C!$B$2:$T$3000,14,FALSE))</f>
        <v>0</v>
      </c>
      <c r="Q214" s="774">
        <f t="shared" ref="Q214:R224" si="45">E214+G214</f>
        <v>0</v>
      </c>
      <c r="R214" s="775">
        <f t="shared" si="45"/>
        <v>0</v>
      </c>
    </row>
    <row r="215" spans="1:18">
      <c r="A215" s="659" t="s">
        <v>1268</v>
      </c>
      <c r="B215" s="664" t="s">
        <v>1269</v>
      </c>
      <c r="C215" s="735">
        <v>5</v>
      </c>
      <c r="D215" s="1571" t="str">
        <f t="shared" si="44"/>
        <v/>
      </c>
      <c r="E215" s="851">
        <f>IF(ISERROR(VLOOKUP(CONCATENATE($B215,"-",$C215),IN_1C!$B$2:$T$3000,3,FALSE))=TRUE,"",VLOOKUP(CONCATENATE($B215,"-",$C215),IN_1C!$B$2:$T$3000,3,FALSE))</f>
        <v>0</v>
      </c>
      <c r="F215" s="852">
        <f>IF(ISERROR(VLOOKUP(CONCATENATE($B215,"-",$C215),IN_1C!$B$2:$T$3000,4,FALSE))=TRUE,"",VLOOKUP(CONCATENATE($B215,"-",$C215),IN_1C!$B$2:$T$3000,4,FALSE))</f>
        <v>0</v>
      </c>
      <c r="G215" s="851">
        <f>IF(ISERROR(VLOOKUP(CONCATENATE($B215,"-",$C215),IN_1C!$B$2:$T$3000,5,FALSE))=TRUE,"",VLOOKUP(CONCATENATE($B215,"-",$C215),IN_1C!$B$2:$T$3000,5,FALSE))</f>
        <v>0</v>
      </c>
      <c r="H215" s="852">
        <f>IF(ISERROR(VLOOKUP(CONCATENATE($B215,"-",$C215),IN_1C!$B$2:$T$3000,6,FALSE))=TRUE,"",VLOOKUP(CONCATENATE($B215,"-",$C215),IN_1C!$B$2:$T$3000,6,FALSE))</f>
        <v>0</v>
      </c>
      <c r="I215" s="851">
        <f>IF(ISERROR(VLOOKUP(CONCATENATE($B215,"-",$C215),IN_1C!$B$2:$T$3000,7,FALSE))=TRUE,"",VLOOKUP(CONCATENATE($B215,"-",$C215),IN_1C!$B$2:$T$3000,7,FALSE))</f>
        <v>0</v>
      </c>
      <c r="J215" s="852">
        <f>IF(ISERROR(VLOOKUP(CONCATENATE($B215,"-",$C215),IN_1C!$B$2:$T$3000,8,FALSE))=TRUE,"",VLOOKUP(CONCATENATE($B215,"-",$C215),IN_1C!$B$2:$T$3000,8,FALSE))</f>
        <v>0</v>
      </c>
      <c r="K215" s="851">
        <f>IF(ISERROR(VLOOKUP(CONCATENATE($B215,"-",$C215),IN_1C!$B$2:$T$3000,9,FALSE))=TRUE,"",VLOOKUP(CONCATENATE($B215,"-",$C215),IN_1C!$B$2:$T$3000,9,FALSE))</f>
        <v>0</v>
      </c>
      <c r="L215" s="852">
        <f>IF(ISERROR(VLOOKUP(CONCATENATE($B215,"-",$C215),IN_1C!$B$2:$T$3000,10,FALSE))=TRUE,"",VLOOKUP(CONCATENATE($B215,"-",$C215),IN_1C!$B$2:$T$3000,10,FALSE))</f>
        <v>0</v>
      </c>
      <c r="M215" s="851">
        <f>IF(ISERROR(VLOOKUP(CONCATENATE($B215,"-",$C215),IN_1C!$B$2:$T$3000,11,FALSE))=TRUE,"",VLOOKUP(CONCATENATE($B215,"-",$C215),IN_1C!$B$2:$T$3000,11,FALSE))</f>
        <v>0</v>
      </c>
      <c r="N215" s="852">
        <f>IF(ISERROR(VLOOKUP(CONCATENATE($B215,"-",$C215),IN_1C!$B$2:$T$3000,12,FALSE))=TRUE,"",VLOOKUP(CONCATENATE($B215,"-",$C215),IN_1C!$B$2:$T$3000,12,FALSE))</f>
        <v>0</v>
      </c>
      <c r="O215" s="851">
        <f>IF(ISERROR(VLOOKUP(CONCATENATE($B215,"-",$C215),IN_1C!$B$2:$T$3000,13,FALSE))=TRUE,"",VLOOKUP(CONCATENATE($B215,"-",$C215),IN_1C!$B$2:$T$3000,13,FALSE))</f>
        <v>0</v>
      </c>
      <c r="P215" s="852">
        <f>IF(ISERROR(VLOOKUP(CONCATENATE($B215,"-",$C215),IN_1C!$B$2:$T$3000,14,FALSE))=TRUE,"",VLOOKUP(CONCATENATE($B215,"-",$C215),IN_1C!$B$2:$T$3000,14,FALSE))</f>
        <v>0</v>
      </c>
      <c r="Q215" s="778">
        <f t="shared" si="45"/>
        <v>0</v>
      </c>
      <c r="R215" s="779">
        <f t="shared" si="45"/>
        <v>0</v>
      </c>
    </row>
    <row r="216" spans="1:18">
      <c r="A216" s="659" t="s">
        <v>1270</v>
      </c>
      <c r="B216" s="664" t="s">
        <v>1271</v>
      </c>
      <c r="C216" s="735">
        <v>5</v>
      </c>
      <c r="D216" s="1571" t="str">
        <f t="shared" si="44"/>
        <v/>
      </c>
      <c r="E216" s="851">
        <f>IF(ISERROR(VLOOKUP(CONCATENATE($B216,"-",$C216),IN_1C!$B$2:$T$3000,3,FALSE))=TRUE,"",VLOOKUP(CONCATENATE($B216,"-",$C216),IN_1C!$B$2:$T$3000,3,FALSE))</f>
        <v>0</v>
      </c>
      <c r="F216" s="852">
        <f>IF(ISERROR(VLOOKUP(CONCATENATE($B216,"-",$C216),IN_1C!$B$2:$T$3000,4,FALSE))=TRUE,"",VLOOKUP(CONCATENATE($B216,"-",$C216),IN_1C!$B$2:$T$3000,4,FALSE))</f>
        <v>0</v>
      </c>
      <c r="G216" s="851">
        <f>IF(ISERROR(VLOOKUP(CONCATENATE($B216,"-",$C216),IN_1C!$B$2:$T$3000,5,FALSE))=TRUE,"",VLOOKUP(CONCATENATE($B216,"-",$C216),IN_1C!$B$2:$T$3000,5,FALSE))</f>
        <v>0</v>
      </c>
      <c r="H216" s="852">
        <f>IF(ISERROR(VLOOKUP(CONCATENATE($B216,"-",$C216),IN_1C!$B$2:$T$3000,6,FALSE))=TRUE,"",VLOOKUP(CONCATENATE($B216,"-",$C216),IN_1C!$B$2:$T$3000,6,FALSE))</f>
        <v>0</v>
      </c>
      <c r="I216" s="851">
        <f>IF(ISERROR(VLOOKUP(CONCATENATE($B216,"-",$C216),IN_1C!$B$2:$T$3000,7,FALSE))=TRUE,"",VLOOKUP(CONCATENATE($B216,"-",$C216),IN_1C!$B$2:$T$3000,7,FALSE))</f>
        <v>0</v>
      </c>
      <c r="J216" s="852">
        <f>IF(ISERROR(VLOOKUP(CONCATENATE($B216,"-",$C216),IN_1C!$B$2:$T$3000,8,FALSE))=TRUE,"",VLOOKUP(CONCATENATE($B216,"-",$C216),IN_1C!$B$2:$T$3000,8,FALSE))</f>
        <v>0</v>
      </c>
      <c r="K216" s="851">
        <f>IF(ISERROR(VLOOKUP(CONCATENATE($B216,"-",$C216),IN_1C!$B$2:$T$3000,9,FALSE))=TRUE,"",VLOOKUP(CONCATENATE($B216,"-",$C216),IN_1C!$B$2:$T$3000,9,FALSE))</f>
        <v>0</v>
      </c>
      <c r="L216" s="852">
        <f>IF(ISERROR(VLOOKUP(CONCATENATE($B216,"-",$C216),IN_1C!$B$2:$T$3000,10,FALSE))=TRUE,"",VLOOKUP(CONCATENATE($B216,"-",$C216),IN_1C!$B$2:$T$3000,10,FALSE))</f>
        <v>0</v>
      </c>
      <c r="M216" s="851">
        <f>IF(ISERROR(VLOOKUP(CONCATENATE($B216,"-",$C216),IN_1C!$B$2:$T$3000,11,FALSE))=TRUE,"",VLOOKUP(CONCATENATE($B216,"-",$C216),IN_1C!$B$2:$T$3000,11,FALSE))</f>
        <v>0</v>
      </c>
      <c r="N216" s="852">
        <f>IF(ISERROR(VLOOKUP(CONCATENATE($B216,"-",$C216),IN_1C!$B$2:$T$3000,12,FALSE))=TRUE,"",VLOOKUP(CONCATENATE($B216,"-",$C216),IN_1C!$B$2:$T$3000,12,FALSE))</f>
        <v>0</v>
      </c>
      <c r="O216" s="851">
        <f>IF(ISERROR(VLOOKUP(CONCATENATE($B216,"-",$C216),IN_1C!$B$2:$T$3000,13,FALSE))=TRUE,"",VLOOKUP(CONCATENATE($B216,"-",$C216),IN_1C!$B$2:$T$3000,13,FALSE))</f>
        <v>0</v>
      </c>
      <c r="P216" s="852">
        <f>IF(ISERROR(VLOOKUP(CONCATENATE($B216,"-",$C216),IN_1C!$B$2:$T$3000,14,FALSE))=TRUE,"",VLOOKUP(CONCATENATE($B216,"-",$C216),IN_1C!$B$2:$T$3000,14,FALSE))</f>
        <v>0</v>
      </c>
      <c r="Q216" s="778">
        <f t="shared" si="45"/>
        <v>0</v>
      </c>
      <c r="R216" s="779">
        <f t="shared" si="45"/>
        <v>0</v>
      </c>
    </row>
    <row r="217" spans="1:18">
      <c r="A217" s="659" t="s">
        <v>1272</v>
      </c>
      <c r="B217" s="664" t="s">
        <v>1273</v>
      </c>
      <c r="C217" s="735">
        <v>5</v>
      </c>
      <c r="D217" s="1571" t="str">
        <f t="shared" si="44"/>
        <v/>
      </c>
      <c r="E217" s="851">
        <f>IF(ISERROR(VLOOKUP(CONCATENATE($B217,"-",$C217),IN_1C!$B$2:$T$3000,3,FALSE))=TRUE,"",VLOOKUP(CONCATENATE($B217,"-",$C217),IN_1C!$B$2:$T$3000,3,FALSE))</f>
        <v>0</v>
      </c>
      <c r="F217" s="852">
        <f>IF(ISERROR(VLOOKUP(CONCATENATE($B217,"-",$C217),IN_1C!$B$2:$T$3000,4,FALSE))=TRUE,"",VLOOKUP(CONCATENATE($B217,"-",$C217),IN_1C!$B$2:$T$3000,4,FALSE))</f>
        <v>0</v>
      </c>
      <c r="G217" s="851">
        <f>IF(ISERROR(VLOOKUP(CONCATENATE($B217,"-",$C217),IN_1C!$B$2:$T$3000,5,FALSE))=TRUE,"",VLOOKUP(CONCATENATE($B217,"-",$C217),IN_1C!$B$2:$T$3000,5,FALSE))</f>
        <v>0</v>
      </c>
      <c r="H217" s="852">
        <f>IF(ISERROR(VLOOKUP(CONCATENATE($B217,"-",$C217),IN_1C!$B$2:$T$3000,6,FALSE))=TRUE,"",VLOOKUP(CONCATENATE($B217,"-",$C217),IN_1C!$B$2:$T$3000,6,FALSE))</f>
        <v>0</v>
      </c>
      <c r="I217" s="851">
        <f>IF(ISERROR(VLOOKUP(CONCATENATE($B217,"-",$C217),IN_1C!$B$2:$T$3000,7,FALSE))=TRUE,"",VLOOKUP(CONCATENATE($B217,"-",$C217),IN_1C!$B$2:$T$3000,7,FALSE))</f>
        <v>0</v>
      </c>
      <c r="J217" s="852">
        <f>IF(ISERROR(VLOOKUP(CONCATENATE($B217,"-",$C217),IN_1C!$B$2:$T$3000,8,FALSE))=TRUE,"",VLOOKUP(CONCATENATE($B217,"-",$C217),IN_1C!$B$2:$T$3000,8,FALSE))</f>
        <v>0</v>
      </c>
      <c r="K217" s="851">
        <f>IF(ISERROR(VLOOKUP(CONCATENATE($B217,"-",$C217),IN_1C!$B$2:$T$3000,9,FALSE))=TRUE,"",VLOOKUP(CONCATENATE($B217,"-",$C217),IN_1C!$B$2:$T$3000,9,FALSE))</f>
        <v>0</v>
      </c>
      <c r="L217" s="852">
        <f>IF(ISERROR(VLOOKUP(CONCATENATE($B217,"-",$C217),IN_1C!$B$2:$T$3000,10,FALSE))=TRUE,"",VLOOKUP(CONCATENATE($B217,"-",$C217),IN_1C!$B$2:$T$3000,10,FALSE))</f>
        <v>0</v>
      </c>
      <c r="M217" s="851">
        <f>IF(ISERROR(VLOOKUP(CONCATENATE($B217,"-",$C217),IN_1C!$B$2:$T$3000,11,FALSE))=TRUE,"",VLOOKUP(CONCATENATE($B217,"-",$C217),IN_1C!$B$2:$T$3000,11,FALSE))</f>
        <v>0</v>
      </c>
      <c r="N217" s="852">
        <f>IF(ISERROR(VLOOKUP(CONCATENATE($B217,"-",$C217),IN_1C!$B$2:$T$3000,12,FALSE))=TRUE,"",VLOOKUP(CONCATENATE($B217,"-",$C217),IN_1C!$B$2:$T$3000,12,FALSE))</f>
        <v>0</v>
      </c>
      <c r="O217" s="851">
        <f>IF(ISERROR(VLOOKUP(CONCATENATE($B217,"-",$C217),IN_1C!$B$2:$T$3000,13,FALSE))=TRUE,"",VLOOKUP(CONCATENATE($B217,"-",$C217),IN_1C!$B$2:$T$3000,13,FALSE))</f>
        <v>0</v>
      </c>
      <c r="P217" s="852">
        <f>IF(ISERROR(VLOOKUP(CONCATENATE($B217,"-",$C217),IN_1C!$B$2:$T$3000,14,FALSE))=TRUE,"",VLOOKUP(CONCATENATE($B217,"-",$C217),IN_1C!$B$2:$T$3000,14,FALSE))</f>
        <v>0</v>
      </c>
      <c r="Q217" s="778">
        <f t="shared" si="45"/>
        <v>0</v>
      </c>
      <c r="R217" s="779">
        <f t="shared" si="45"/>
        <v>0</v>
      </c>
    </row>
    <row r="218" spans="1:18">
      <c r="A218" s="659" t="s">
        <v>1274</v>
      </c>
      <c r="B218" s="664" t="s">
        <v>1275</v>
      </c>
      <c r="C218" s="735">
        <v>5</v>
      </c>
      <c r="D218" s="1571" t="str">
        <f t="shared" si="44"/>
        <v/>
      </c>
      <c r="E218" s="851">
        <f>IF(ISERROR(VLOOKUP(CONCATENATE($B218,"-",$C218),IN_1C!$B$2:$T$3000,3,FALSE))=TRUE,"",VLOOKUP(CONCATENATE($B218,"-",$C218),IN_1C!$B$2:$T$3000,3,FALSE))</f>
        <v>0</v>
      </c>
      <c r="F218" s="852">
        <f>IF(ISERROR(VLOOKUP(CONCATENATE($B218,"-",$C218),IN_1C!$B$2:$T$3000,4,FALSE))=TRUE,"",VLOOKUP(CONCATENATE($B218,"-",$C218),IN_1C!$B$2:$T$3000,4,FALSE))</f>
        <v>0</v>
      </c>
      <c r="G218" s="851">
        <f>IF(ISERROR(VLOOKUP(CONCATENATE($B218,"-",$C218),IN_1C!$B$2:$T$3000,5,FALSE))=TRUE,"",VLOOKUP(CONCATENATE($B218,"-",$C218),IN_1C!$B$2:$T$3000,5,FALSE))</f>
        <v>0</v>
      </c>
      <c r="H218" s="852">
        <f>IF(ISERROR(VLOOKUP(CONCATENATE($B218,"-",$C218),IN_1C!$B$2:$T$3000,6,FALSE))=TRUE,"",VLOOKUP(CONCATENATE($B218,"-",$C218),IN_1C!$B$2:$T$3000,6,FALSE))</f>
        <v>0</v>
      </c>
      <c r="I218" s="851">
        <f>IF(ISERROR(VLOOKUP(CONCATENATE($B218,"-",$C218),IN_1C!$B$2:$T$3000,7,FALSE))=TRUE,"",VLOOKUP(CONCATENATE($B218,"-",$C218),IN_1C!$B$2:$T$3000,7,FALSE))</f>
        <v>0</v>
      </c>
      <c r="J218" s="852">
        <f>IF(ISERROR(VLOOKUP(CONCATENATE($B218,"-",$C218),IN_1C!$B$2:$T$3000,8,FALSE))=TRUE,"",VLOOKUP(CONCATENATE($B218,"-",$C218),IN_1C!$B$2:$T$3000,8,FALSE))</f>
        <v>0</v>
      </c>
      <c r="K218" s="851">
        <f>IF(ISERROR(VLOOKUP(CONCATENATE($B218,"-",$C218),IN_1C!$B$2:$T$3000,9,FALSE))=TRUE,"",VLOOKUP(CONCATENATE($B218,"-",$C218),IN_1C!$B$2:$T$3000,9,FALSE))</f>
        <v>0</v>
      </c>
      <c r="L218" s="852">
        <f>IF(ISERROR(VLOOKUP(CONCATENATE($B218,"-",$C218),IN_1C!$B$2:$T$3000,10,FALSE))=TRUE,"",VLOOKUP(CONCATENATE($B218,"-",$C218),IN_1C!$B$2:$T$3000,10,FALSE))</f>
        <v>0</v>
      </c>
      <c r="M218" s="851">
        <f>IF(ISERROR(VLOOKUP(CONCATENATE($B218,"-",$C218),IN_1C!$B$2:$T$3000,11,FALSE))=TRUE,"",VLOOKUP(CONCATENATE($B218,"-",$C218),IN_1C!$B$2:$T$3000,11,FALSE))</f>
        <v>0</v>
      </c>
      <c r="N218" s="852">
        <f>IF(ISERROR(VLOOKUP(CONCATENATE($B218,"-",$C218),IN_1C!$B$2:$T$3000,12,FALSE))=TRUE,"",VLOOKUP(CONCATENATE($B218,"-",$C218),IN_1C!$B$2:$T$3000,12,FALSE))</f>
        <v>0</v>
      </c>
      <c r="O218" s="851">
        <f>IF(ISERROR(VLOOKUP(CONCATENATE($B218,"-",$C218),IN_1C!$B$2:$T$3000,13,FALSE))=TRUE,"",VLOOKUP(CONCATENATE($B218,"-",$C218),IN_1C!$B$2:$T$3000,13,FALSE))</f>
        <v>0</v>
      </c>
      <c r="P218" s="852">
        <f>IF(ISERROR(VLOOKUP(CONCATENATE($B218,"-",$C218),IN_1C!$B$2:$T$3000,14,FALSE))=TRUE,"",VLOOKUP(CONCATENATE($B218,"-",$C218),IN_1C!$B$2:$T$3000,14,FALSE))</f>
        <v>0</v>
      </c>
      <c r="Q218" s="778">
        <f t="shared" si="45"/>
        <v>0</v>
      </c>
      <c r="R218" s="779">
        <f t="shared" si="45"/>
        <v>0</v>
      </c>
    </row>
    <row r="219" spans="1:18">
      <c r="A219" s="659" t="s">
        <v>1276</v>
      </c>
      <c r="B219" s="664" t="s">
        <v>1277</v>
      </c>
      <c r="C219" s="735">
        <v>5</v>
      </c>
      <c r="D219" s="1571" t="str">
        <f t="shared" si="44"/>
        <v/>
      </c>
      <c r="E219" s="851">
        <f>IF(ISERROR(VLOOKUP(CONCATENATE($B219,"-",$C219),IN_1C!$B$2:$T$3000,3,FALSE))=TRUE,"",VLOOKUP(CONCATENATE($B219,"-",$C219),IN_1C!$B$2:$T$3000,3,FALSE))</f>
        <v>0</v>
      </c>
      <c r="F219" s="852">
        <f>IF(ISERROR(VLOOKUP(CONCATENATE($B219,"-",$C219),IN_1C!$B$2:$T$3000,4,FALSE))=TRUE,"",VLOOKUP(CONCATENATE($B219,"-",$C219),IN_1C!$B$2:$T$3000,4,FALSE))</f>
        <v>0</v>
      </c>
      <c r="G219" s="851">
        <f>IF(ISERROR(VLOOKUP(CONCATENATE($B219,"-",$C219),IN_1C!$B$2:$T$3000,5,FALSE))=TRUE,"",VLOOKUP(CONCATENATE($B219,"-",$C219),IN_1C!$B$2:$T$3000,5,FALSE))</f>
        <v>0</v>
      </c>
      <c r="H219" s="852">
        <f>IF(ISERROR(VLOOKUP(CONCATENATE($B219,"-",$C219),IN_1C!$B$2:$T$3000,6,FALSE))=TRUE,"",VLOOKUP(CONCATENATE($B219,"-",$C219),IN_1C!$B$2:$T$3000,6,FALSE))</f>
        <v>0</v>
      </c>
      <c r="I219" s="851">
        <f>IF(ISERROR(VLOOKUP(CONCATENATE($B219,"-",$C219),IN_1C!$B$2:$T$3000,7,FALSE))=TRUE,"",VLOOKUP(CONCATENATE($B219,"-",$C219),IN_1C!$B$2:$T$3000,7,FALSE))</f>
        <v>0</v>
      </c>
      <c r="J219" s="852">
        <f>IF(ISERROR(VLOOKUP(CONCATENATE($B219,"-",$C219),IN_1C!$B$2:$T$3000,8,FALSE))=TRUE,"",VLOOKUP(CONCATENATE($B219,"-",$C219),IN_1C!$B$2:$T$3000,8,FALSE))</f>
        <v>0</v>
      </c>
      <c r="K219" s="851">
        <f>IF(ISERROR(VLOOKUP(CONCATENATE($B219,"-",$C219),IN_1C!$B$2:$T$3000,9,FALSE))=TRUE,"",VLOOKUP(CONCATENATE($B219,"-",$C219),IN_1C!$B$2:$T$3000,9,FALSE))</f>
        <v>0</v>
      </c>
      <c r="L219" s="852">
        <f>IF(ISERROR(VLOOKUP(CONCATENATE($B219,"-",$C219),IN_1C!$B$2:$T$3000,10,FALSE))=TRUE,"",VLOOKUP(CONCATENATE($B219,"-",$C219),IN_1C!$B$2:$T$3000,10,FALSE))</f>
        <v>0</v>
      </c>
      <c r="M219" s="851">
        <f>IF(ISERROR(VLOOKUP(CONCATENATE($B219,"-",$C219),IN_1C!$B$2:$T$3000,11,FALSE))=TRUE,"",VLOOKUP(CONCATENATE($B219,"-",$C219),IN_1C!$B$2:$T$3000,11,FALSE))</f>
        <v>0</v>
      </c>
      <c r="N219" s="852">
        <f>IF(ISERROR(VLOOKUP(CONCATENATE($B219,"-",$C219),IN_1C!$B$2:$T$3000,12,FALSE))=TRUE,"",VLOOKUP(CONCATENATE($B219,"-",$C219),IN_1C!$B$2:$T$3000,12,FALSE))</f>
        <v>0</v>
      </c>
      <c r="O219" s="851">
        <f>IF(ISERROR(VLOOKUP(CONCATENATE($B219,"-",$C219),IN_1C!$B$2:$T$3000,13,FALSE))=TRUE,"",VLOOKUP(CONCATENATE($B219,"-",$C219),IN_1C!$B$2:$T$3000,13,FALSE))</f>
        <v>0</v>
      </c>
      <c r="P219" s="852">
        <f>IF(ISERROR(VLOOKUP(CONCATENATE($B219,"-",$C219),IN_1C!$B$2:$T$3000,14,FALSE))=TRUE,"",VLOOKUP(CONCATENATE($B219,"-",$C219),IN_1C!$B$2:$T$3000,14,FALSE))</f>
        <v>0</v>
      </c>
      <c r="Q219" s="778">
        <f t="shared" si="45"/>
        <v>0</v>
      </c>
      <c r="R219" s="779">
        <f t="shared" si="45"/>
        <v>0</v>
      </c>
    </row>
    <row r="220" spans="1:18">
      <c r="A220" s="659" t="s">
        <v>1278</v>
      </c>
      <c r="B220" s="664" t="s">
        <v>1279</v>
      </c>
      <c r="C220" s="735">
        <v>5</v>
      </c>
      <c r="D220" s="1571" t="str">
        <f t="shared" si="44"/>
        <v/>
      </c>
      <c r="E220" s="851">
        <f>IF(ISERROR(VLOOKUP(CONCATENATE($B220,"-",$C220),IN_1C!$B$2:$T$3000,3,FALSE))=TRUE,"",VLOOKUP(CONCATENATE($B220,"-",$C220),IN_1C!$B$2:$T$3000,3,FALSE))</f>
        <v>0</v>
      </c>
      <c r="F220" s="852">
        <f>IF(ISERROR(VLOOKUP(CONCATENATE($B220,"-",$C220),IN_1C!$B$2:$T$3000,4,FALSE))=TRUE,"",VLOOKUP(CONCATENATE($B220,"-",$C220),IN_1C!$B$2:$T$3000,4,FALSE))</f>
        <v>0</v>
      </c>
      <c r="G220" s="851">
        <f>IF(ISERROR(VLOOKUP(CONCATENATE($B220,"-",$C220),IN_1C!$B$2:$T$3000,5,FALSE))=TRUE,"",VLOOKUP(CONCATENATE($B220,"-",$C220),IN_1C!$B$2:$T$3000,5,FALSE))</f>
        <v>0</v>
      </c>
      <c r="H220" s="852">
        <f>IF(ISERROR(VLOOKUP(CONCATENATE($B220,"-",$C220),IN_1C!$B$2:$T$3000,6,FALSE))=TRUE,"",VLOOKUP(CONCATENATE($B220,"-",$C220),IN_1C!$B$2:$T$3000,6,FALSE))</f>
        <v>0</v>
      </c>
      <c r="I220" s="851">
        <f>IF(ISERROR(VLOOKUP(CONCATENATE($B220,"-",$C220),IN_1C!$B$2:$T$3000,7,FALSE))=TRUE,"",VLOOKUP(CONCATENATE($B220,"-",$C220),IN_1C!$B$2:$T$3000,7,FALSE))</f>
        <v>0</v>
      </c>
      <c r="J220" s="852">
        <f>IF(ISERROR(VLOOKUP(CONCATENATE($B220,"-",$C220),IN_1C!$B$2:$T$3000,8,FALSE))=TRUE,"",VLOOKUP(CONCATENATE($B220,"-",$C220),IN_1C!$B$2:$T$3000,8,FALSE))</f>
        <v>0</v>
      </c>
      <c r="K220" s="851">
        <f>IF(ISERROR(VLOOKUP(CONCATENATE($B220,"-",$C220),IN_1C!$B$2:$T$3000,9,FALSE))=TRUE,"",VLOOKUP(CONCATENATE($B220,"-",$C220),IN_1C!$B$2:$T$3000,9,FALSE))</f>
        <v>0</v>
      </c>
      <c r="L220" s="852">
        <f>IF(ISERROR(VLOOKUP(CONCATENATE($B220,"-",$C220),IN_1C!$B$2:$T$3000,10,FALSE))=TRUE,"",VLOOKUP(CONCATENATE($B220,"-",$C220),IN_1C!$B$2:$T$3000,10,FALSE))</f>
        <v>0</v>
      </c>
      <c r="M220" s="851">
        <f>IF(ISERROR(VLOOKUP(CONCATENATE($B220,"-",$C220),IN_1C!$B$2:$T$3000,11,FALSE))=TRUE,"",VLOOKUP(CONCATENATE($B220,"-",$C220),IN_1C!$B$2:$T$3000,11,FALSE))</f>
        <v>0</v>
      </c>
      <c r="N220" s="852">
        <f>IF(ISERROR(VLOOKUP(CONCATENATE($B220,"-",$C220),IN_1C!$B$2:$T$3000,12,FALSE))=TRUE,"",VLOOKUP(CONCATENATE($B220,"-",$C220),IN_1C!$B$2:$T$3000,12,FALSE))</f>
        <v>0</v>
      </c>
      <c r="O220" s="851">
        <f>IF(ISERROR(VLOOKUP(CONCATENATE($B220,"-",$C220),IN_1C!$B$2:$T$3000,13,FALSE))=TRUE,"",VLOOKUP(CONCATENATE($B220,"-",$C220),IN_1C!$B$2:$T$3000,13,FALSE))</f>
        <v>0</v>
      </c>
      <c r="P220" s="852">
        <f>IF(ISERROR(VLOOKUP(CONCATENATE($B220,"-",$C220),IN_1C!$B$2:$T$3000,14,FALSE))=TRUE,"",VLOOKUP(CONCATENATE($B220,"-",$C220),IN_1C!$B$2:$T$3000,14,FALSE))</f>
        <v>0</v>
      </c>
      <c r="Q220" s="778">
        <f t="shared" si="45"/>
        <v>0</v>
      </c>
      <c r="R220" s="779">
        <f t="shared" si="45"/>
        <v>0</v>
      </c>
    </row>
    <row r="221" spans="1:18">
      <c r="A221" s="659" t="s">
        <v>1280</v>
      </c>
      <c r="B221" s="664" t="s">
        <v>1281</v>
      </c>
      <c r="C221" s="735">
        <v>5</v>
      </c>
      <c r="D221" s="1571" t="str">
        <f t="shared" si="44"/>
        <v/>
      </c>
      <c r="E221" s="851">
        <f>IF(ISERROR(VLOOKUP(CONCATENATE($B221,"-",$C221),IN_1C!$B$2:$T$3000,3,FALSE))=TRUE,"",VLOOKUP(CONCATENATE($B221,"-",$C221),IN_1C!$B$2:$T$3000,3,FALSE))</f>
        <v>0</v>
      </c>
      <c r="F221" s="852">
        <f>IF(ISERROR(VLOOKUP(CONCATENATE($B221,"-",$C221),IN_1C!$B$2:$T$3000,4,FALSE))=TRUE,"",VLOOKUP(CONCATENATE($B221,"-",$C221),IN_1C!$B$2:$T$3000,4,FALSE))</f>
        <v>0</v>
      </c>
      <c r="G221" s="851">
        <f>IF(ISERROR(VLOOKUP(CONCATENATE($B221,"-",$C221),IN_1C!$B$2:$T$3000,5,FALSE))=TRUE,"",VLOOKUP(CONCATENATE($B221,"-",$C221),IN_1C!$B$2:$T$3000,5,FALSE))</f>
        <v>0</v>
      </c>
      <c r="H221" s="852">
        <f>IF(ISERROR(VLOOKUP(CONCATENATE($B221,"-",$C221),IN_1C!$B$2:$T$3000,6,FALSE))=TRUE,"",VLOOKUP(CONCATENATE($B221,"-",$C221),IN_1C!$B$2:$T$3000,6,FALSE))</f>
        <v>0</v>
      </c>
      <c r="I221" s="851">
        <f>IF(ISERROR(VLOOKUP(CONCATENATE($B221,"-",$C221),IN_1C!$B$2:$T$3000,7,FALSE))=TRUE,"",VLOOKUP(CONCATENATE($B221,"-",$C221),IN_1C!$B$2:$T$3000,7,FALSE))</f>
        <v>0</v>
      </c>
      <c r="J221" s="852">
        <f>IF(ISERROR(VLOOKUP(CONCATENATE($B221,"-",$C221),IN_1C!$B$2:$T$3000,8,FALSE))=TRUE,"",VLOOKUP(CONCATENATE($B221,"-",$C221),IN_1C!$B$2:$T$3000,8,FALSE))</f>
        <v>0</v>
      </c>
      <c r="K221" s="851">
        <f>IF(ISERROR(VLOOKUP(CONCATENATE($B221,"-",$C221),IN_1C!$B$2:$T$3000,9,FALSE))=TRUE,"",VLOOKUP(CONCATENATE($B221,"-",$C221),IN_1C!$B$2:$T$3000,9,FALSE))</f>
        <v>0</v>
      </c>
      <c r="L221" s="852">
        <f>IF(ISERROR(VLOOKUP(CONCATENATE($B221,"-",$C221),IN_1C!$B$2:$T$3000,10,FALSE))=TRUE,"",VLOOKUP(CONCATENATE($B221,"-",$C221),IN_1C!$B$2:$T$3000,10,FALSE))</f>
        <v>0</v>
      </c>
      <c r="M221" s="851">
        <f>IF(ISERROR(VLOOKUP(CONCATENATE($B221,"-",$C221),IN_1C!$B$2:$T$3000,11,FALSE))=TRUE,"",VLOOKUP(CONCATENATE($B221,"-",$C221),IN_1C!$B$2:$T$3000,11,FALSE))</f>
        <v>0</v>
      </c>
      <c r="N221" s="852">
        <f>IF(ISERROR(VLOOKUP(CONCATENATE($B221,"-",$C221),IN_1C!$B$2:$T$3000,12,FALSE))=TRUE,"",VLOOKUP(CONCATENATE($B221,"-",$C221),IN_1C!$B$2:$T$3000,12,FALSE))</f>
        <v>0</v>
      </c>
      <c r="O221" s="851">
        <f>IF(ISERROR(VLOOKUP(CONCATENATE($B221,"-",$C221),IN_1C!$B$2:$T$3000,13,FALSE))=TRUE,"",VLOOKUP(CONCATENATE($B221,"-",$C221),IN_1C!$B$2:$T$3000,13,FALSE))</f>
        <v>0</v>
      </c>
      <c r="P221" s="852">
        <f>IF(ISERROR(VLOOKUP(CONCATENATE($B221,"-",$C221),IN_1C!$B$2:$T$3000,14,FALSE))=TRUE,"",VLOOKUP(CONCATENATE($B221,"-",$C221),IN_1C!$B$2:$T$3000,14,FALSE))</f>
        <v>0</v>
      </c>
      <c r="Q221" s="778">
        <f t="shared" si="45"/>
        <v>0</v>
      </c>
      <c r="R221" s="779">
        <f t="shared" si="45"/>
        <v>0</v>
      </c>
    </row>
    <row r="222" spans="1:18">
      <c r="A222" s="659" t="s">
        <v>1282</v>
      </c>
      <c r="B222" s="664" t="s">
        <v>1283</v>
      </c>
      <c r="C222" s="735">
        <v>5</v>
      </c>
      <c r="D222" s="1571" t="str">
        <f t="shared" si="44"/>
        <v/>
      </c>
      <c r="E222" s="851">
        <f>IF(ISERROR(VLOOKUP(CONCATENATE($B222,"-",$C222),IN_1C!$B$2:$T$3000,3,FALSE))=TRUE,"",VLOOKUP(CONCATENATE($B222,"-",$C222),IN_1C!$B$2:$T$3000,3,FALSE))</f>
        <v>0</v>
      </c>
      <c r="F222" s="852">
        <f>IF(ISERROR(VLOOKUP(CONCATENATE($B222,"-",$C222),IN_1C!$B$2:$T$3000,4,FALSE))=TRUE,"",VLOOKUP(CONCATENATE($B222,"-",$C222),IN_1C!$B$2:$T$3000,4,FALSE))</f>
        <v>0</v>
      </c>
      <c r="G222" s="851">
        <f>IF(ISERROR(VLOOKUP(CONCATENATE($B222,"-",$C222),IN_1C!$B$2:$T$3000,5,FALSE))=TRUE,"",VLOOKUP(CONCATENATE($B222,"-",$C222),IN_1C!$B$2:$T$3000,5,FALSE))</f>
        <v>0</v>
      </c>
      <c r="H222" s="852">
        <f>IF(ISERROR(VLOOKUP(CONCATENATE($B222,"-",$C222),IN_1C!$B$2:$T$3000,6,FALSE))=TRUE,"",VLOOKUP(CONCATENATE($B222,"-",$C222),IN_1C!$B$2:$T$3000,6,FALSE))</f>
        <v>0</v>
      </c>
      <c r="I222" s="851">
        <f>IF(ISERROR(VLOOKUP(CONCATENATE($B222,"-",$C222),IN_1C!$B$2:$T$3000,7,FALSE))=TRUE,"",VLOOKUP(CONCATENATE($B222,"-",$C222),IN_1C!$B$2:$T$3000,7,FALSE))</f>
        <v>0</v>
      </c>
      <c r="J222" s="852">
        <f>IF(ISERROR(VLOOKUP(CONCATENATE($B222,"-",$C222),IN_1C!$B$2:$T$3000,8,FALSE))=TRUE,"",VLOOKUP(CONCATENATE($B222,"-",$C222),IN_1C!$B$2:$T$3000,8,FALSE))</f>
        <v>0</v>
      </c>
      <c r="K222" s="851">
        <f>IF(ISERROR(VLOOKUP(CONCATENATE($B222,"-",$C222),IN_1C!$B$2:$T$3000,9,FALSE))=TRUE,"",VLOOKUP(CONCATENATE($B222,"-",$C222),IN_1C!$B$2:$T$3000,9,FALSE))</f>
        <v>0</v>
      </c>
      <c r="L222" s="852">
        <f>IF(ISERROR(VLOOKUP(CONCATENATE($B222,"-",$C222),IN_1C!$B$2:$T$3000,10,FALSE))=TRUE,"",VLOOKUP(CONCATENATE($B222,"-",$C222),IN_1C!$B$2:$T$3000,10,FALSE))</f>
        <v>0</v>
      </c>
      <c r="M222" s="851">
        <f>IF(ISERROR(VLOOKUP(CONCATENATE($B222,"-",$C222),IN_1C!$B$2:$T$3000,11,FALSE))=TRUE,"",VLOOKUP(CONCATENATE($B222,"-",$C222),IN_1C!$B$2:$T$3000,11,FALSE))</f>
        <v>0</v>
      </c>
      <c r="N222" s="852">
        <f>IF(ISERROR(VLOOKUP(CONCATENATE($B222,"-",$C222),IN_1C!$B$2:$T$3000,12,FALSE))=TRUE,"",VLOOKUP(CONCATENATE($B222,"-",$C222),IN_1C!$B$2:$T$3000,12,FALSE))</f>
        <v>0</v>
      </c>
      <c r="O222" s="851">
        <f>IF(ISERROR(VLOOKUP(CONCATENATE($B222,"-",$C222),IN_1C!$B$2:$T$3000,13,FALSE))=TRUE,"",VLOOKUP(CONCATENATE($B222,"-",$C222),IN_1C!$B$2:$T$3000,13,FALSE))</f>
        <v>0</v>
      </c>
      <c r="P222" s="852">
        <f>IF(ISERROR(VLOOKUP(CONCATENATE($B222,"-",$C222),IN_1C!$B$2:$T$3000,14,FALSE))=TRUE,"",VLOOKUP(CONCATENATE($B222,"-",$C222),IN_1C!$B$2:$T$3000,14,FALSE))</f>
        <v>0</v>
      </c>
      <c r="Q222" s="778">
        <f t="shared" si="45"/>
        <v>0</v>
      </c>
      <c r="R222" s="779">
        <f t="shared" si="45"/>
        <v>0</v>
      </c>
    </row>
    <row r="223" spans="1:18">
      <c r="A223" s="659" t="s">
        <v>1284</v>
      </c>
      <c r="B223" s="664" t="s">
        <v>1285</v>
      </c>
      <c r="C223" s="735">
        <v>5</v>
      </c>
      <c r="D223" s="1571" t="str">
        <f t="shared" si="44"/>
        <v/>
      </c>
      <c r="E223" s="851">
        <f>IF(ISERROR(VLOOKUP(CONCATENATE($B223,"-",$C223),IN_1C!$B$2:$T$3000,3,FALSE))=TRUE,"",VLOOKUP(CONCATENATE($B223,"-",$C223),IN_1C!$B$2:$T$3000,3,FALSE))</f>
        <v>0</v>
      </c>
      <c r="F223" s="852">
        <f>IF(ISERROR(VLOOKUP(CONCATENATE($B223,"-",$C223),IN_1C!$B$2:$T$3000,4,FALSE))=TRUE,"",VLOOKUP(CONCATENATE($B223,"-",$C223),IN_1C!$B$2:$T$3000,4,FALSE))</f>
        <v>0</v>
      </c>
      <c r="G223" s="851">
        <f>IF(ISERROR(VLOOKUP(CONCATENATE($B223,"-",$C223),IN_1C!$B$2:$T$3000,5,FALSE))=TRUE,"",VLOOKUP(CONCATENATE($B223,"-",$C223),IN_1C!$B$2:$T$3000,5,FALSE))</f>
        <v>0</v>
      </c>
      <c r="H223" s="852">
        <f>IF(ISERROR(VLOOKUP(CONCATENATE($B223,"-",$C223),IN_1C!$B$2:$T$3000,6,FALSE))=TRUE,"",VLOOKUP(CONCATENATE($B223,"-",$C223),IN_1C!$B$2:$T$3000,6,FALSE))</f>
        <v>0</v>
      </c>
      <c r="I223" s="851">
        <f>IF(ISERROR(VLOOKUP(CONCATENATE($B223,"-",$C223),IN_1C!$B$2:$T$3000,7,FALSE))=TRUE,"",VLOOKUP(CONCATENATE($B223,"-",$C223),IN_1C!$B$2:$T$3000,7,FALSE))</f>
        <v>0</v>
      </c>
      <c r="J223" s="852">
        <f>IF(ISERROR(VLOOKUP(CONCATENATE($B223,"-",$C223),IN_1C!$B$2:$T$3000,8,FALSE))=TRUE,"",VLOOKUP(CONCATENATE($B223,"-",$C223),IN_1C!$B$2:$T$3000,8,FALSE))</f>
        <v>0</v>
      </c>
      <c r="K223" s="851">
        <f>IF(ISERROR(VLOOKUP(CONCATENATE($B223,"-",$C223),IN_1C!$B$2:$T$3000,9,FALSE))=TRUE,"",VLOOKUP(CONCATENATE($B223,"-",$C223),IN_1C!$B$2:$T$3000,9,FALSE))</f>
        <v>0</v>
      </c>
      <c r="L223" s="852">
        <f>IF(ISERROR(VLOOKUP(CONCATENATE($B223,"-",$C223),IN_1C!$B$2:$T$3000,10,FALSE))=TRUE,"",VLOOKUP(CONCATENATE($B223,"-",$C223),IN_1C!$B$2:$T$3000,10,FALSE))</f>
        <v>0</v>
      </c>
      <c r="M223" s="851">
        <f>IF(ISERROR(VLOOKUP(CONCATENATE($B223,"-",$C223),IN_1C!$B$2:$T$3000,11,FALSE))=TRUE,"",VLOOKUP(CONCATENATE($B223,"-",$C223),IN_1C!$B$2:$T$3000,11,FALSE))</f>
        <v>0</v>
      </c>
      <c r="N223" s="852">
        <f>IF(ISERROR(VLOOKUP(CONCATENATE($B223,"-",$C223),IN_1C!$B$2:$T$3000,12,FALSE))=TRUE,"",VLOOKUP(CONCATENATE($B223,"-",$C223),IN_1C!$B$2:$T$3000,12,FALSE))</f>
        <v>0</v>
      </c>
      <c r="O223" s="851">
        <f>IF(ISERROR(VLOOKUP(CONCATENATE($B223,"-",$C223),IN_1C!$B$2:$T$3000,13,FALSE))=TRUE,"",VLOOKUP(CONCATENATE($B223,"-",$C223),IN_1C!$B$2:$T$3000,13,FALSE))</f>
        <v>0</v>
      </c>
      <c r="P223" s="852">
        <f>IF(ISERROR(VLOOKUP(CONCATENATE($B223,"-",$C223),IN_1C!$B$2:$T$3000,14,FALSE))=TRUE,"",VLOOKUP(CONCATENATE($B223,"-",$C223),IN_1C!$B$2:$T$3000,14,FALSE))</f>
        <v>0</v>
      </c>
      <c r="Q223" s="778">
        <f t="shared" si="45"/>
        <v>0</v>
      </c>
      <c r="R223" s="779">
        <f t="shared" si="45"/>
        <v>0</v>
      </c>
    </row>
    <row r="224" spans="1:18" ht="15.75" thickBot="1">
      <c r="A224" s="678" t="s">
        <v>1286</v>
      </c>
      <c r="B224" s="680" t="s">
        <v>1287</v>
      </c>
      <c r="C224" s="735">
        <v>5</v>
      </c>
      <c r="D224" s="1571" t="str">
        <f t="shared" si="44"/>
        <v/>
      </c>
      <c r="E224" s="854">
        <f>IF(ISERROR(VLOOKUP(CONCATENATE($B224,"-",$C224),IN_1C!$B$2:$T$3000,3,FALSE))=TRUE,"",VLOOKUP(CONCATENATE($B224,"-",$C224),IN_1C!$B$2:$T$3000,3,FALSE))</f>
        <v>0</v>
      </c>
      <c r="F224" s="855">
        <f>IF(ISERROR(VLOOKUP(CONCATENATE($B224,"-",$C224),IN_1C!$B$2:$T$3000,4,FALSE))=TRUE,"",VLOOKUP(CONCATENATE($B224,"-",$C224),IN_1C!$B$2:$T$3000,4,FALSE))</f>
        <v>0</v>
      </c>
      <c r="G224" s="854">
        <f>IF(ISERROR(VLOOKUP(CONCATENATE($B224,"-",$C224),IN_1C!$B$2:$T$3000,5,FALSE))=TRUE,"",VLOOKUP(CONCATENATE($B224,"-",$C224),IN_1C!$B$2:$T$3000,5,FALSE))</f>
        <v>0</v>
      </c>
      <c r="H224" s="855">
        <f>IF(ISERROR(VLOOKUP(CONCATENATE($B224,"-",$C224),IN_1C!$B$2:$T$3000,6,FALSE))=TRUE,"",VLOOKUP(CONCATENATE($B224,"-",$C224),IN_1C!$B$2:$T$3000,6,FALSE))</f>
        <v>0</v>
      </c>
      <c r="I224" s="854">
        <f>IF(ISERROR(VLOOKUP(CONCATENATE($B224,"-",$C224),IN_1C!$B$2:$T$3000,7,FALSE))=TRUE,"",VLOOKUP(CONCATENATE($B224,"-",$C224),IN_1C!$B$2:$T$3000,7,FALSE))</f>
        <v>0</v>
      </c>
      <c r="J224" s="855">
        <f>IF(ISERROR(VLOOKUP(CONCATENATE($B224,"-",$C224),IN_1C!$B$2:$T$3000,8,FALSE))=TRUE,"",VLOOKUP(CONCATENATE($B224,"-",$C224),IN_1C!$B$2:$T$3000,8,FALSE))</f>
        <v>0</v>
      </c>
      <c r="K224" s="854">
        <f>IF(ISERROR(VLOOKUP(CONCATENATE($B224,"-",$C224),IN_1C!$B$2:$T$3000,9,FALSE))=TRUE,"",VLOOKUP(CONCATENATE($B224,"-",$C224),IN_1C!$B$2:$T$3000,9,FALSE))</f>
        <v>0</v>
      </c>
      <c r="L224" s="855">
        <f>IF(ISERROR(VLOOKUP(CONCATENATE($B224,"-",$C224),IN_1C!$B$2:$T$3000,10,FALSE))=TRUE,"",VLOOKUP(CONCATENATE($B224,"-",$C224),IN_1C!$B$2:$T$3000,10,FALSE))</f>
        <v>0</v>
      </c>
      <c r="M224" s="854">
        <f>IF(ISERROR(VLOOKUP(CONCATENATE($B224,"-",$C224),IN_1C!$B$2:$T$3000,11,FALSE))=TRUE,"",VLOOKUP(CONCATENATE($B224,"-",$C224),IN_1C!$B$2:$T$3000,11,FALSE))</f>
        <v>0</v>
      </c>
      <c r="N224" s="855">
        <f>IF(ISERROR(VLOOKUP(CONCATENATE($B224,"-",$C224),IN_1C!$B$2:$T$3000,12,FALSE))=TRUE,"",VLOOKUP(CONCATENATE($B224,"-",$C224),IN_1C!$B$2:$T$3000,12,FALSE))</f>
        <v>0</v>
      </c>
      <c r="O224" s="854">
        <f>IF(ISERROR(VLOOKUP(CONCATENATE($B224,"-",$C224),IN_1C!$B$2:$T$3000,13,FALSE))=TRUE,"",VLOOKUP(CONCATENATE($B224,"-",$C224),IN_1C!$B$2:$T$3000,13,FALSE))</f>
        <v>0</v>
      </c>
      <c r="P224" s="855">
        <f>IF(ISERROR(VLOOKUP(CONCATENATE($B224,"-",$C224),IN_1C!$B$2:$T$3000,14,FALSE))=TRUE,"",VLOOKUP(CONCATENATE($B224,"-",$C224),IN_1C!$B$2:$T$3000,14,FALSE))</f>
        <v>0</v>
      </c>
      <c r="Q224" s="781">
        <f t="shared" si="45"/>
        <v>0</v>
      </c>
      <c r="R224" s="782">
        <f t="shared" si="45"/>
        <v>0</v>
      </c>
    </row>
    <row r="225" spans="1:18" ht="15.75" thickBot="1">
      <c r="A225" s="681" t="s">
        <v>1288</v>
      </c>
      <c r="B225" s="788"/>
      <c r="C225" s="737"/>
      <c r="D225" s="1571"/>
      <c r="E225" s="859" t="str">
        <f>IF(ISERROR(VLOOKUP(CONCATENATE($B225,"-",$C225),IN_1C!$B$2:$T$3000,3,FALSE))=TRUE,"",VLOOKUP(CONCATENATE($B225,"-",$C225),IN_1C!$B$2:$T$3000,3,FALSE))</f>
        <v/>
      </c>
      <c r="F225" s="860"/>
      <c r="G225" s="860"/>
      <c r="H225" s="860"/>
      <c r="I225" s="860"/>
      <c r="J225" s="860"/>
      <c r="K225" s="860"/>
      <c r="L225" s="860"/>
      <c r="M225" s="860"/>
      <c r="N225" s="860"/>
      <c r="O225" s="860"/>
      <c r="P225" s="860"/>
      <c r="Q225" s="789"/>
      <c r="R225" s="790"/>
    </row>
    <row r="226" spans="1:18">
      <c r="A226" s="653" t="s">
        <v>1289</v>
      </c>
      <c r="B226" s="654" t="s">
        <v>1290</v>
      </c>
      <c r="C226" s="735">
        <v>5</v>
      </c>
      <c r="D226" s="1571" t="str">
        <f t="shared" ref="D226:D231" si="46">CONCATENATE(D$193)</f>
        <v/>
      </c>
      <c r="E226" s="848">
        <f>IF(ISERROR(VLOOKUP(CONCATENATE($B226,"-",$C226),IN_1C!$B$2:$T$3000,3,FALSE))=TRUE,"",VLOOKUP(CONCATENATE($B226,"-",$C226),IN_1C!$B$2:$T$3000,3,FALSE))</f>
        <v>0</v>
      </c>
      <c r="F226" s="849">
        <f>IF(ISERROR(VLOOKUP(CONCATENATE($B226,"-",$C226),IN_1C!$B$2:$T$3000,4,FALSE))=TRUE,"",VLOOKUP(CONCATENATE($B226,"-",$C226),IN_1C!$B$2:$T$3000,4,FALSE))</f>
        <v>0</v>
      </c>
      <c r="G226" s="848">
        <f>IF(ISERROR(VLOOKUP(CONCATENATE($B226,"-",$C226),IN_1C!$B$2:$T$3000,5,FALSE))=TRUE,"",VLOOKUP(CONCATENATE($B226,"-",$C226),IN_1C!$B$2:$T$3000,5,FALSE))</f>
        <v>0</v>
      </c>
      <c r="H226" s="849">
        <f>IF(ISERROR(VLOOKUP(CONCATENATE($B226,"-",$C226),IN_1C!$B$2:$T$3000,6,FALSE))=TRUE,"",VLOOKUP(CONCATENATE($B226,"-",$C226),IN_1C!$B$2:$T$3000,6,FALSE))</f>
        <v>0</v>
      </c>
      <c r="I226" s="848">
        <f>IF(ISERROR(VLOOKUP(CONCATENATE($B226,"-",$C226),IN_1C!$B$2:$T$3000,7,FALSE))=TRUE,"",VLOOKUP(CONCATENATE($B226,"-",$C226),IN_1C!$B$2:$T$3000,7,FALSE))</f>
        <v>0</v>
      </c>
      <c r="J226" s="849">
        <f>IF(ISERROR(VLOOKUP(CONCATENATE($B226,"-",$C226),IN_1C!$B$2:$T$3000,8,FALSE))=TRUE,"",VLOOKUP(CONCATENATE($B226,"-",$C226),IN_1C!$B$2:$T$3000,8,FALSE))</f>
        <v>0</v>
      </c>
      <c r="K226" s="848">
        <f>IF(ISERROR(VLOOKUP(CONCATENATE($B226,"-",$C226),IN_1C!$B$2:$T$3000,9,FALSE))=TRUE,"",VLOOKUP(CONCATENATE($B226,"-",$C226),IN_1C!$B$2:$T$3000,9,FALSE))</f>
        <v>0</v>
      </c>
      <c r="L226" s="849">
        <f>IF(ISERROR(VLOOKUP(CONCATENATE($B226,"-",$C226),IN_1C!$B$2:$T$3000,10,FALSE))=TRUE,"",VLOOKUP(CONCATENATE($B226,"-",$C226),IN_1C!$B$2:$T$3000,10,FALSE))</f>
        <v>0</v>
      </c>
      <c r="M226" s="848">
        <f>IF(ISERROR(VLOOKUP(CONCATENATE($B226,"-",$C226),IN_1C!$B$2:$T$3000,11,FALSE))=TRUE,"",VLOOKUP(CONCATENATE($B226,"-",$C226),IN_1C!$B$2:$T$3000,11,FALSE))</f>
        <v>0</v>
      </c>
      <c r="N226" s="849">
        <f>IF(ISERROR(VLOOKUP(CONCATENATE($B226,"-",$C226),IN_1C!$B$2:$T$3000,12,FALSE))=TRUE,"",VLOOKUP(CONCATENATE($B226,"-",$C226),IN_1C!$B$2:$T$3000,12,FALSE))</f>
        <v>0</v>
      </c>
      <c r="O226" s="848">
        <f>IF(ISERROR(VLOOKUP(CONCATENATE($B226,"-",$C226),IN_1C!$B$2:$T$3000,13,FALSE))=TRUE,"",VLOOKUP(CONCATENATE($B226,"-",$C226),IN_1C!$B$2:$T$3000,13,FALSE))</f>
        <v>0</v>
      </c>
      <c r="P226" s="849">
        <f>IF(ISERROR(VLOOKUP(CONCATENATE($B226,"-",$C226),IN_1C!$B$2:$T$3000,14,FALSE))=TRUE,"",VLOOKUP(CONCATENATE($B226,"-",$C226),IN_1C!$B$2:$T$3000,14,FALSE))</f>
        <v>0</v>
      </c>
      <c r="Q226" s="774">
        <f t="shared" ref="Q226:R231" si="47">E226+G226</f>
        <v>0</v>
      </c>
      <c r="R226" s="775">
        <f t="shared" si="47"/>
        <v>0</v>
      </c>
    </row>
    <row r="227" spans="1:18">
      <c r="A227" s="659" t="s">
        <v>1291</v>
      </c>
      <c r="B227" s="664" t="s">
        <v>1292</v>
      </c>
      <c r="C227" s="735">
        <v>5</v>
      </c>
      <c r="D227" s="1571" t="str">
        <f t="shared" si="46"/>
        <v/>
      </c>
      <c r="E227" s="851">
        <f>IF(ISERROR(VLOOKUP(CONCATENATE($B227,"-",$C227),IN_1C!$B$2:$T$3000,3,FALSE))=TRUE,"",VLOOKUP(CONCATENATE($B227,"-",$C227),IN_1C!$B$2:$T$3000,3,FALSE))</f>
        <v>0</v>
      </c>
      <c r="F227" s="852">
        <f>IF(ISERROR(VLOOKUP(CONCATENATE($B227,"-",$C227),IN_1C!$B$2:$T$3000,4,FALSE))=TRUE,"",VLOOKUP(CONCATENATE($B227,"-",$C227),IN_1C!$B$2:$T$3000,4,FALSE))</f>
        <v>0</v>
      </c>
      <c r="G227" s="851">
        <f>IF(ISERROR(VLOOKUP(CONCATENATE($B227,"-",$C227),IN_1C!$B$2:$T$3000,5,FALSE))=TRUE,"",VLOOKUP(CONCATENATE($B227,"-",$C227),IN_1C!$B$2:$T$3000,5,FALSE))</f>
        <v>0</v>
      </c>
      <c r="H227" s="852">
        <f>IF(ISERROR(VLOOKUP(CONCATENATE($B227,"-",$C227),IN_1C!$B$2:$T$3000,6,FALSE))=TRUE,"",VLOOKUP(CONCATENATE($B227,"-",$C227),IN_1C!$B$2:$T$3000,6,FALSE))</f>
        <v>0</v>
      </c>
      <c r="I227" s="851">
        <f>IF(ISERROR(VLOOKUP(CONCATENATE($B227,"-",$C227),IN_1C!$B$2:$T$3000,7,FALSE))=TRUE,"",VLOOKUP(CONCATENATE($B227,"-",$C227),IN_1C!$B$2:$T$3000,7,FALSE))</f>
        <v>0</v>
      </c>
      <c r="J227" s="852">
        <f>IF(ISERROR(VLOOKUP(CONCATENATE($B227,"-",$C227),IN_1C!$B$2:$T$3000,8,FALSE))=TRUE,"",VLOOKUP(CONCATENATE($B227,"-",$C227),IN_1C!$B$2:$T$3000,8,FALSE))</f>
        <v>0</v>
      </c>
      <c r="K227" s="851">
        <f>IF(ISERROR(VLOOKUP(CONCATENATE($B227,"-",$C227),IN_1C!$B$2:$T$3000,9,FALSE))=TRUE,"",VLOOKUP(CONCATENATE($B227,"-",$C227),IN_1C!$B$2:$T$3000,9,FALSE))</f>
        <v>0</v>
      </c>
      <c r="L227" s="852">
        <f>IF(ISERROR(VLOOKUP(CONCATENATE($B227,"-",$C227),IN_1C!$B$2:$T$3000,10,FALSE))=TRUE,"",VLOOKUP(CONCATENATE($B227,"-",$C227),IN_1C!$B$2:$T$3000,10,FALSE))</f>
        <v>0</v>
      </c>
      <c r="M227" s="851">
        <f>IF(ISERROR(VLOOKUP(CONCATENATE($B227,"-",$C227),IN_1C!$B$2:$T$3000,11,FALSE))=TRUE,"",VLOOKUP(CONCATENATE($B227,"-",$C227),IN_1C!$B$2:$T$3000,11,FALSE))</f>
        <v>0</v>
      </c>
      <c r="N227" s="852">
        <f>IF(ISERROR(VLOOKUP(CONCATENATE($B227,"-",$C227),IN_1C!$B$2:$T$3000,12,FALSE))=TRUE,"",VLOOKUP(CONCATENATE($B227,"-",$C227),IN_1C!$B$2:$T$3000,12,FALSE))</f>
        <v>0</v>
      </c>
      <c r="O227" s="851">
        <f>IF(ISERROR(VLOOKUP(CONCATENATE($B227,"-",$C227),IN_1C!$B$2:$T$3000,13,FALSE))=TRUE,"",VLOOKUP(CONCATENATE($B227,"-",$C227),IN_1C!$B$2:$T$3000,13,FALSE))</f>
        <v>0</v>
      </c>
      <c r="P227" s="852">
        <f>IF(ISERROR(VLOOKUP(CONCATENATE($B227,"-",$C227),IN_1C!$B$2:$T$3000,14,FALSE))=TRUE,"",VLOOKUP(CONCATENATE($B227,"-",$C227),IN_1C!$B$2:$T$3000,14,FALSE))</f>
        <v>0</v>
      </c>
      <c r="Q227" s="778">
        <f t="shared" si="47"/>
        <v>0</v>
      </c>
      <c r="R227" s="779">
        <f t="shared" si="47"/>
        <v>0</v>
      </c>
    </row>
    <row r="228" spans="1:18">
      <c r="A228" s="659" t="s">
        <v>1293</v>
      </c>
      <c r="B228" s="664" t="s">
        <v>1294</v>
      </c>
      <c r="C228" s="735">
        <v>5</v>
      </c>
      <c r="D228" s="1571" t="str">
        <f t="shared" si="46"/>
        <v/>
      </c>
      <c r="E228" s="851">
        <f>IF(ISERROR(VLOOKUP(CONCATENATE($B228,"-",$C228),IN_1C!$B$2:$T$3000,3,FALSE))=TRUE,"",VLOOKUP(CONCATENATE($B228,"-",$C228),IN_1C!$B$2:$T$3000,3,FALSE))</f>
        <v>0</v>
      </c>
      <c r="F228" s="852">
        <f>IF(ISERROR(VLOOKUP(CONCATENATE($B228,"-",$C228),IN_1C!$B$2:$T$3000,4,FALSE))=TRUE,"",VLOOKUP(CONCATENATE($B228,"-",$C228),IN_1C!$B$2:$T$3000,4,FALSE))</f>
        <v>0</v>
      </c>
      <c r="G228" s="851">
        <f>IF(ISERROR(VLOOKUP(CONCATENATE($B228,"-",$C228),IN_1C!$B$2:$T$3000,5,FALSE))=TRUE,"",VLOOKUP(CONCATENATE($B228,"-",$C228),IN_1C!$B$2:$T$3000,5,FALSE))</f>
        <v>0</v>
      </c>
      <c r="H228" s="852">
        <f>IF(ISERROR(VLOOKUP(CONCATENATE($B228,"-",$C228),IN_1C!$B$2:$T$3000,6,FALSE))=TRUE,"",VLOOKUP(CONCATENATE($B228,"-",$C228),IN_1C!$B$2:$T$3000,6,FALSE))</f>
        <v>0</v>
      </c>
      <c r="I228" s="851">
        <f>IF(ISERROR(VLOOKUP(CONCATENATE($B228,"-",$C228),IN_1C!$B$2:$T$3000,7,FALSE))=TRUE,"",VLOOKUP(CONCATENATE($B228,"-",$C228),IN_1C!$B$2:$T$3000,7,FALSE))</f>
        <v>0</v>
      </c>
      <c r="J228" s="852">
        <f>IF(ISERROR(VLOOKUP(CONCATENATE($B228,"-",$C228),IN_1C!$B$2:$T$3000,8,FALSE))=TRUE,"",VLOOKUP(CONCATENATE($B228,"-",$C228),IN_1C!$B$2:$T$3000,8,FALSE))</f>
        <v>0</v>
      </c>
      <c r="K228" s="851">
        <f>IF(ISERROR(VLOOKUP(CONCATENATE($B228,"-",$C228),IN_1C!$B$2:$T$3000,9,FALSE))=TRUE,"",VLOOKUP(CONCATENATE($B228,"-",$C228),IN_1C!$B$2:$T$3000,9,FALSE))</f>
        <v>0</v>
      </c>
      <c r="L228" s="852">
        <f>IF(ISERROR(VLOOKUP(CONCATENATE($B228,"-",$C228),IN_1C!$B$2:$T$3000,10,FALSE))=TRUE,"",VLOOKUP(CONCATENATE($B228,"-",$C228),IN_1C!$B$2:$T$3000,10,FALSE))</f>
        <v>0</v>
      </c>
      <c r="M228" s="851">
        <f>IF(ISERROR(VLOOKUP(CONCATENATE($B228,"-",$C228),IN_1C!$B$2:$T$3000,11,FALSE))=TRUE,"",VLOOKUP(CONCATENATE($B228,"-",$C228),IN_1C!$B$2:$T$3000,11,FALSE))</f>
        <v>0</v>
      </c>
      <c r="N228" s="852">
        <f>IF(ISERROR(VLOOKUP(CONCATENATE($B228,"-",$C228),IN_1C!$B$2:$T$3000,12,FALSE))=TRUE,"",VLOOKUP(CONCATENATE($B228,"-",$C228),IN_1C!$B$2:$T$3000,12,FALSE))</f>
        <v>0</v>
      </c>
      <c r="O228" s="851">
        <f>IF(ISERROR(VLOOKUP(CONCATENATE($B228,"-",$C228),IN_1C!$B$2:$T$3000,13,FALSE))=TRUE,"",VLOOKUP(CONCATENATE($B228,"-",$C228),IN_1C!$B$2:$T$3000,13,FALSE))</f>
        <v>0</v>
      </c>
      <c r="P228" s="852">
        <f>IF(ISERROR(VLOOKUP(CONCATENATE($B228,"-",$C228),IN_1C!$B$2:$T$3000,14,FALSE))=TRUE,"",VLOOKUP(CONCATENATE($B228,"-",$C228),IN_1C!$B$2:$T$3000,14,FALSE))</f>
        <v>0</v>
      </c>
      <c r="Q228" s="778">
        <f t="shared" si="47"/>
        <v>0</v>
      </c>
      <c r="R228" s="779">
        <f t="shared" si="47"/>
        <v>0</v>
      </c>
    </row>
    <row r="229" spans="1:18">
      <c r="A229" s="659" t="s">
        <v>1295</v>
      </c>
      <c r="B229" s="664" t="s">
        <v>1296</v>
      </c>
      <c r="C229" s="735">
        <v>5</v>
      </c>
      <c r="D229" s="1571" t="str">
        <f t="shared" si="46"/>
        <v/>
      </c>
      <c r="E229" s="851">
        <f>IF(ISERROR(VLOOKUP(CONCATENATE($B229,"-",$C229),IN_1C!$B$2:$T$3000,3,FALSE))=TRUE,"",VLOOKUP(CONCATENATE($B229,"-",$C229),IN_1C!$B$2:$T$3000,3,FALSE))</f>
        <v>0</v>
      </c>
      <c r="F229" s="852">
        <f>IF(ISERROR(VLOOKUP(CONCATENATE($B229,"-",$C229),IN_1C!$B$2:$T$3000,4,FALSE))=TRUE,"",VLOOKUP(CONCATENATE($B229,"-",$C229),IN_1C!$B$2:$T$3000,4,FALSE))</f>
        <v>0</v>
      </c>
      <c r="G229" s="851">
        <f>IF(ISERROR(VLOOKUP(CONCATENATE($B229,"-",$C229),IN_1C!$B$2:$T$3000,5,FALSE))=TRUE,"",VLOOKUP(CONCATENATE($B229,"-",$C229),IN_1C!$B$2:$T$3000,5,FALSE))</f>
        <v>0</v>
      </c>
      <c r="H229" s="852">
        <f>IF(ISERROR(VLOOKUP(CONCATENATE($B229,"-",$C229),IN_1C!$B$2:$T$3000,6,FALSE))=TRUE,"",VLOOKUP(CONCATENATE($B229,"-",$C229),IN_1C!$B$2:$T$3000,6,FALSE))</f>
        <v>0</v>
      </c>
      <c r="I229" s="851">
        <f>IF(ISERROR(VLOOKUP(CONCATENATE($B229,"-",$C229),IN_1C!$B$2:$T$3000,7,FALSE))=TRUE,"",VLOOKUP(CONCATENATE($B229,"-",$C229),IN_1C!$B$2:$T$3000,7,FALSE))</f>
        <v>0</v>
      </c>
      <c r="J229" s="852">
        <f>IF(ISERROR(VLOOKUP(CONCATENATE($B229,"-",$C229),IN_1C!$B$2:$T$3000,8,FALSE))=TRUE,"",VLOOKUP(CONCATENATE($B229,"-",$C229),IN_1C!$B$2:$T$3000,8,FALSE))</f>
        <v>0</v>
      </c>
      <c r="K229" s="851">
        <f>IF(ISERROR(VLOOKUP(CONCATENATE($B229,"-",$C229),IN_1C!$B$2:$T$3000,9,FALSE))=TRUE,"",VLOOKUP(CONCATENATE($B229,"-",$C229),IN_1C!$B$2:$T$3000,9,FALSE))</f>
        <v>0</v>
      </c>
      <c r="L229" s="852">
        <f>IF(ISERROR(VLOOKUP(CONCATENATE($B229,"-",$C229),IN_1C!$B$2:$T$3000,10,FALSE))=TRUE,"",VLOOKUP(CONCATENATE($B229,"-",$C229),IN_1C!$B$2:$T$3000,10,FALSE))</f>
        <v>0</v>
      </c>
      <c r="M229" s="851">
        <f>IF(ISERROR(VLOOKUP(CONCATENATE($B229,"-",$C229),IN_1C!$B$2:$T$3000,11,FALSE))=TRUE,"",VLOOKUP(CONCATENATE($B229,"-",$C229),IN_1C!$B$2:$T$3000,11,FALSE))</f>
        <v>0</v>
      </c>
      <c r="N229" s="852">
        <f>IF(ISERROR(VLOOKUP(CONCATENATE($B229,"-",$C229),IN_1C!$B$2:$T$3000,12,FALSE))=TRUE,"",VLOOKUP(CONCATENATE($B229,"-",$C229),IN_1C!$B$2:$T$3000,12,FALSE))</f>
        <v>0</v>
      </c>
      <c r="O229" s="851">
        <f>IF(ISERROR(VLOOKUP(CONCATENATE($B229,"-",$C229),IN_1C!$B$2:$T$3000,13,FALSE))=TRUE,"",VLOOKUP(CONCATENATE($B229,"-",$C229),IN_1C!$B$2:$T$3000,13,FALSE))</f>
        <v>0</v>
      </c>
      <c r="P229" s="852">
        <f>IF(ISERROR(VLOOKUP(CONCATENATE($B229,"-",$C229),IN_1C!$B$2:$T$3000,14,FALSE))=TRUE,"",VLOOKUP(CONCATENATE($B229,"-",$C229),IN_1C!$B$2:$T$3000,14,FALSE))</f>
        <v>0</v>
      </c>
      <c r="Q229" s="778">
        <f t="shared" si="47"/>
        <v>0</v>
      </c>
      <c r="R229" s="779">
        <f t="shared" si="47"/>
        <v>0</v>
      </c>
    </row>
    <row r="230" spans="1:18">
      <c r="A230" s="659" t="s">
        <v>1297</v>
      </c>
      <c r="B230" s="664" t="s">
        <v>1298</v>
      </c>
      <c r="C230" s="735">
        <v>5</v>
      </c>
      <c r="D230" s="1571" t="str">
        <f t="shared" si="46"/>
        <v/>
      </c>
      <c r="E230" s="851">
        <f>IF(ISERROR(VLOOKUP(CONCATENATE($B230,"-",$C230),IN_1C!$B$2:$T$3000,3,FALSE))=TRUE,"",VLOOKUP(CONCATENATE($B230,"-",$C230),IN_1C!$B$2:$T$3000,3,FALSE))</f>
        <v>0</v>
      </c>
      <c r="F230" s="852">
        <f>IF(ISERROR(VLOOKUP(CONCATENATE($B230,"-",$C230),IN_1C!$B$2:$T$3000,4,FALSE))=TRUE,"",VLOOKUP(CONCATENATE($B230,"-",$C230),IN_1C!$B$2:$T$3000,4,FALSE))</f>
        <v>0</v>
      </c>
      <c r="G230" s="851">
        <f>IF(ISERROR(VLOOKUP(CONCATENATE($B230,"-",$C230),IN_1C!$B$2:$T$3000,5,FALSE))=TRUE,"",VLOOKUP(CONCATENATE($B230,"-",$C230),IN_1C!$B$2:$T$3000,5,FALSE))</f>
        <v>0</v>
      </c>
      <c r="H230" s="852">
        <f>IF(ISERROR(VLOOKUP(CONCATENATE($B230,"-",$C230),IN_1C!$B$2:$T$3000,6,FALSE))=TRUE,"",VLOOKUP(CONCATENATE($B230,"-",$C230),IN_1C!$B$2:$T$3000,6,FALSE))</f>
        <v>0</v>
      </c>
      <c r="I230" s="851">
        <f>IF(ISERROR(VLOOKUP(CONCATENATE($B230,"-",$C230),IN_1C!$B$2:$T$3000,7,FALSE))=TRUE,"",VLOOKUP(CONCATENATE($B230,"-",$C230),IN_1C!$B$2:$T$3000,7,FALSE))</f>
        <v>0</v>
      </c>
      <c r="J230" s="852">
        <f>IF(ISERROR(VLOOKUP(CONCATENATE($B230,"-",$C230),IN_1C!$B$2:$T$3000,8,FALSE))=TRUE,"",VLOOKUP(CONCATENATE($B230,"-",$C230),IN_1C!$B$2:$T$3000,8,FALSE))</f>
        <v>0</v>
      </c>
      <c r="K230" s="851">
        <f>IF(ISERROR(VLOOKUP(CONCATENATE($B230,"-",$C230),IN_1C!$B$2:$T$3000,9,FALSE))=TRUE,"",VLOOKUP(CONCATENATE($B230,"-",$C230),IN_1C!$B$2:$T$3000,9,FALSE))</f>
        <v>0</v>
      </c>
      <c r="L230" s="852">
        <f>IF(ISERROR(VLOOKUP(CONCATENATE($B230,"-",$C230),IN_1C!$B$2:$T$3000,10,FALSE))=TRUE,"",VLOOKUP(CONCATENATE($B230,"-",$C230),IN_1C!$B$2:$T$3000,10,FALSE))</f>
        <v>0</v>
      </c>
      <c r="M230" s="851">
        <f>IF(ISERROR(VLOOKUP(CONCATENATE($B230,"-",$C230),IN_1C!$B$2:$T$3000,11,FALSE))=TRUE,"",VLOOKUP(CONCATENATE($B230,"-",$C230),IN_1C!$B$2:$T$3000,11,FALSE))</f>
        <v>0</v>
      </c>
      <c r="N230" s="852">
        <f>IF(ISERROR(VLOOKUP(CONCATENATE($B230,"-",$C230),IN_1C!$B$2:$T$3000,12,FALSE))=TRUE,"",VLOOKUP(CONCATENATE($B230,"-",$C230),IN_1C!$B$2:$T$3000,12,FALSE))</f>
        <v>0</v>
      </c>
      <c r="O230" s="851">
        <f>IF(ISERROR(VLOOKUP(CONCATENATE($B230,"-",$C230),IN_1C!$B$2:$T$3000,13,FALSE))=TRUE,"",VLOOKUP(CONCATENATE($B230,"-",$C230),IN_1C!$B$2:$T$3000,13,FALSE))</f>
        <v>0</v>
      </c>
      <c r="P230" s="852">
        <f>IF(ISERROR(VLOOKUP(CONCATENATE($B230,"-",$C230),IN_1C!$B$2:$T$3000,14,FALSE))=TRUE,"",VLOOKUP(CONCATENATE($B230,"-",$C230),IN_1C!$B$2:$T$3000,14,FALSE))</f>
        <v>0</v>
      </c>
      <c r="Q230" s="778">
        <f t="shared" si="47"/>
        <v>0</v>
      </c>
      <c r="R230" s="779">
        <f t="shared" si="47"/>
        <v>0</v>
      </c>
    </row>
    <row r="231" spans="1:18" ht="15.75" thickBot="1">
      <c r="A231" s="659" t="s">
        <v>1299</v>
      </c>
      <c r="B231" s="791" t="s">
        <v>1300</v>
      </c>
      <c r="C231" s="735">
        <v>5</v>
      </c>
      <c r="D231" s="1571" t="str">
        <f t="shared" si="46"/>
        <v/>
      </c>
      <c r="E231" s="854">
        <f>IF(ISERROR(VLOOKUP(CONCATENATE($B231,"-",$C231),IN_1C!$B$2:$T$3000,3,FALSE))=TRUE,"",VLOOKUP(CONCATENATE($B231,"-",$C231),IN_1C!$B$2:$T$3000,3,FALSE))</f>
        <v>0</v>
      </c>
      <c r="F231" s="855">
        <f>IF(ISERROR(VLOOKUP(CONCATENATE($B231,"-",$C231),IN_1C!$B$2:$T$3000,4,FALSE))=TRUE,"",VLOOKUP(CONCATENATE($B231,"-",$C231),IN_1C!$B$2:$T$3000,4,FALSE))</f>
        <v>0</v>
      </c>
      <c r="G231" s="854">
        <f>IF(ISERROR(VLOOKUP(CONCATENATE($B231,"-",$C231),IN_1C!$B$2:$T$3000,5,FALSE))=TRUE,"",VLOOKUP(CONCATENATE($B231,"-",$C231),IN_1C!$B$2:$T$3000,5,FALSE))</f>
        <v>0</v>
      </c>
      <c r="H231" s="855">
        <f>IF(ISERROR(VLOOKUP(CONCATENATE($B231,"-",$C231),IN_1C!$B$2:$T$3000,6,FALSE))=TRUE,"",VLOOKUP(CONCATENATE($B231,"-",$C231),IN_1C!$B$2:$T$3000,6,FALSE))</f>
        <v>0</v>
      </c>
      <c r="I231" s="854">
        <f>IF(ISERROR(VLOOKUP(CONCATENATE($B231,"-",$C231),IN_1C!$B$2:$T$3000,7,FALSE))=TRUE,"",VLOOKUP(CONCATENATE($B231,"-",$C231),IN_1C!$B$2:$T$3000,7,FALSE))</f>
        <v>0</v>
      </c>
      <c r="J231" s="855">
        <f>IF(ISERROR(VLOOKUP(CONCATENATE($B231,"-",$C231),IN_1C!$B$2:$T$3000,8,FALSE))=TRUE,"",VLOOKUP(CONCATENATE($B231,"-",$C231),IN_1C!$B$2:$T$3000,8,FALSE))</f>
        <v>0</v>
      </c>
      <c r="K231" s="854">
        <f>IF(ISERROR(VLOOKUP(CONCATENATE($B231,"-",$C231),IN_1C!$B$2:$T$3000,9,FALSE))=TRUE,"",VLOOKUP(CONCATENATE($B231,"-",$C231),IN_1C!$B$2:$T$3000,9,FALSE))</f>
        <v>0</v>
      </c>
      <c r="L231" s="855">
        <f>IF(ISERROR(VLOOKUP(CONCATENATE($B231,"-",$C231),IN_1C!$B$2:$T$3000,10,FALSE))=TRUE,"",VLOOKUP(CONCATENATE($B231,"-",$C231),IN_1C!$B$2:$T$3000,10,FALSE))</f>
        <v>0</v>
      </c>
      <c r="M231" s="854">
        <f>IF(ISERROR(VLOOKUP(CONCATENATE($B231,"-",$C231),IN_1C!$B$2:$T$3000,11,FALSE))=TRUE,"",VLOOKUP(CONCATENATE($B231,"-",$C231),IN_1C!$B$2:$T$3000,11,FALSE))</f>
        <v>0</v>
      </c>
      <c r="N231" s="855">
        <f>IF(ISERROR(VLOOKUP(CONCATENATE($B231,"-",$C231),IN_1C!$B$2:$T$3000,12,FALSE))=TRUE,"",VLOOKUP(CONCATENATE($B231,"-",$C231),IN_1C!$B$2:$T$3000,12,FALSE))</f>
        <v>0</v>
      </c>
      <c r="O231" s="854">
        <f>IF(ISERROR(VLOOKUP(CONCATENATE($B231,"-",$C231),IN_1C!$B$2:$T$3000,13,FALSE))=TRUE,"",VLOOKUP(CONCATENATE($B231,"-",$C231),IN_1C!$B$2:$T$3000,13,FALSE))</f>
        <v>0</v>
      </c>
      <c r="P231" s="855">
        <f>IF(ISERROR(VLOOKUP(CONCATENATE($B231,"-",$C231),IN_1C!$B$2:$T$3000,14,FALSE))=TRUE,"",VLOOKUP(CONCATENATE($B231,"-",$C231),IN_1C!$B$2:$T$3000,14,FALSE))</f>
        <v>0</v>
      </c>
      <c r="Q231" s="781">
        <f t="shared" si="47"/>
        <v>0</v>
      </c>
      <c r="R231" s="782">
        <f t="shared" si="47"/>
        <v>0</v>
      </c>
    </row>
    <row r="232" spans="1:18" ht="15.75" thickBot="1">
      <c r="A232" s="681" t="s">
        <v>1301</v>
      </c>
      <c r="B232" s="788"/>
      <c r="C232" s="737"/>
      <c r="D232" s="1571"/>
      <c r="E232" s="859" t="str">
        <f>IF(ISERROR(VLOOKUP(CONCATENATE($B232,"-",$C232),IN_1C!$B$2:$T$3000,3,FALSE))=TRUE,"",VLOOKUP(CONCATENATE($B232,"-",$C232),IN_1C!$B$2:$T$3000,3,FALSE))</f>
        <v/>
      </c>
      <c r="F232" s="860"/>
      <c r="G232" s="860"/>
      <c r="H232" s="860"/>
      <c r="I232" s="860"/>
      <c r="J232" s="860"/>
      <c r="K232" s="860"/>
      <c r="L232" s="860"/>
      <c r="M232" s="860"/>
      <c r="N232" s="860"/>
      <c r="O232" s="860"/>
      <c r="P232" s="860"/>
      <c r="Q232" s="789"/>
      <c r="R232" s="790"/>
    </row>
    <row r="233" spans="1:18" ht="15.75" thickBot="1">
      <c r="A233" s="653" t="s">
        <v>1302</v>
      </c>
      <c r="B233" s="792" t="s">
        <v>1303</v>
      </c>
      <c r="C233" s="735">
        <v>5</v>
      </c>
      <c r="D233" s="1571" t="str">
        <f>CONCATENATE(D$193)</f>
        <v/>
      </c>
      <c r="E233" s="848">
        <f>IF(ISERROR(VLOOKUP(CONCATENATE($B233,"-",$C233),IN_1C!$B$2:$T$3000,3,FALSE))=TRUE,"",VLOOKUP(CONCATENATE($B233,"-",$C233),IN_1C!$B$2:$T$3000,3,FALSE))</f>
        <v>0</v>
      </c>
      <c r="F233" s="849">
        <f>IF(ISERROR(VLOOKUP(CONCATENATE($B233,"-",$C233),IN_1C!$B$2:$T$3000,4,FALSE))=TRUE,"",VLOOKUP(CONCATENATE($B233,"-",$C233),IN_1C!$B$2:$T$3000,4,FALSE))</f>
        <v>0</v>
      </c>
      <c r="G233" s="848">
        <f>IF(ISERROR(VLOOKUP(CONCATENATE($B233,"-",$C233),IN_1C!$B$2:$T$3000,5,FALSE))=TRUE,"",VLOOKUP(CONCATENATE($B233,"-",$C233),IN_1C!$B$2:$T$3000,5,FALSE))</f>
        <v>0</v>
      </c>
      <c r="H233" s="849">
        <f>IF(ISERROR(VLOOKUP(CONCATENATE($B233,"-",$C233),IN_1C!$B$2:$T$3000,6,FALSE))=TRUE,"",VLOOKUP(CONCATENATE($B233,"-",$C233),IN_1C!$B$2:$T$3000,6,FALSE))</f>
        <v>0</v>
      </c>
      <c r="I233" s="848">
        <f>IF(ISERROR(VLOOKUP(CONCATENATE($B233,"-",$C233),IN_1C!$B$2:$T$3000,7,FALSE))=TRUE,"",VLOOKUP(CONCATENATE($B233,"-",$C233),IN_1C!$B$2:$T$3000,7,FALSE))</f>
        <v>0</v>
      </c>
      <c r="J233" s="849">
        <f>IF(ISERROR(VLOOKUP(CONCATENATE($B233,"-",$C233),IN_1C!$B$2:$T$3000,8,FALSE))=TRUE,"",VLOOKUP(CONCATENATE($B233,"-",$C233),IN_1C!$B$2:$T$3000,8,FALSE))</f>
        <v>0</v>
      </c>
      <c r="K233" s="848">
        <f>IF(ISERROR(VLOOKUP(CONCATENATE($B233,"-",$C233),IN_1C!$B$2:$T$3000,9,FALSE))=TRUE,"",VLOOKUP(CONCATENATE($B233,"-",$C233),IN_1C!$B$2:$T$3000,9,FALSE))</f>
        <v>0</v>
      </c>
      <c r="L233" s="849">
        <f>IF(ISERROR(VLOOKUP(CONCATENATE($B233,"-",$C233),IN_1C!$B$2:$T$3000,10,FALSE))=TRUE,"",VLOOKUP(CONCATENATE($B233,"-",$C233),IN_1C!$B$2:$T$3000,10,FALSE))</f>
        <v>0</v>
      </c>
      <c r="M233" s="848">
        <f>IF(ISERROR(VLOOKUP(CONCATENATE($B233,"-",$C233),IN_1C!$B$2:$T$3000,11,FALSE))=TRUE,"",VLOOKUP(CONCATENATE($B233,"-",$C233),IN_1C!$B$2:$T$3000,11,FALSE))</f>
        <v>0</v>
      </c>
      <c r="N233" s="849">
        <f>IF(ISERROR(VLOOKUP(CONCATENATE($B233,"-",$C233),IN_1C!$B$2:$T$3000,12,FALSE))=TRUE,"",VLOOKUP(CONCATENATE($B233,"-",$C233),IN_1C!$B$2:$T$3000,12,FALSE))</f>
        <v>0</v>
      </c>
      <c r="O233" s="848">
        <f>IF(ISERROR(VLOOKUP(CONCATENATE($B233,"-",$C233),IN_1C!$B$2:$T$3000,13,FALSE))=TRUE,"",VLOOKUP(CONCATENATE($B233,"-",$C233),IN_1C!$B$2:$T$3000,13,FALSE))</f>
        <v>0</v>
      </c>
      <c r="P233" s="849">
        <f>IF(ISERROR(VLOOKUP(CONCATENATE($B233,"-",$C233),IN_1C!$B$2:$T$3000,14,FALSE))=TRUE,"",VLOOKUP(CONCATENATE($B233,"-",$C233),IN_1C!$B$2:$T$3000,14,FALSE))</f>
        <v>0</v>
      </c>
      <c r="Q233" s="774">
        <f>E233+G233</f>
        <v>0</v>
      </c>
      <c r="R233" s="775">
        <f>F233+H233</f>
        <v>0</v>
      </c>
    </row>
    <row r="234" spans="1:18" ht="15.75" thickBot="1">
      <c r="A234" s="685" t="s">
        <v>555</v>
      </c>
      <c r="B234" s="685"/>
      <c r="C234" s="793"/>
      <c r="D234" s="1571" t="str">
        <f>CONCATENATE(D$193)</f>
        <v/>
      </c>
      <c r="E234" s="794">
        <f t="shared" ref="E234:R234" si="48">SUM(E193:E205,E207:E212,E214:E224,E226:E231,E233)</f>
        <v>0</v>
      </c>
      <c r="F234" s="795">
        <f t="shared" si="48"/>
        <v>0</v>
      </c>
      <c r="G234" s="794">
        <f t="shared" si="48"/>
        <v>0</v>
      </c>
      <c r="H234" s="796">
        <f t="shared" si="48"/>
        <v>0</v>
      </c>
      <c r="I234" s="794">
        <f t="shared" si="48"/>
        <v>0</v>
      </c>
      <c r="J234" s="795">
        <f t="shared" si="48"/>
        <v>0</v>
      </c>
      <c r="K234" s="794">
        <f t="shared" si="48"/>
        <v>0</v>
      </c>
      <c r="L234" s="796">
        <f t="shared" si="48"/>
        <v>0</v>
      </c>
      <c r="M234" s="794">
        <f t="shared" si="48"/>
        <v>0</v>
      </c>
      <c r="N234" s="796">
        <f t="shared" si="48"/>
        <v>0</v>
      </c>
      <c r="O234" s="794">
        <f t="shared" si="48"/>
        <v>0</v>
      </c>
      <c r="P234" s="796">
        <f t="shared" si="48"/>
        <v>0</v>
      </c>
      <c r="Q234" s="794">
        <f t="shared" si="48"/>
        <v>0</v>
      </c>
      <c r="R234" s="796">
        <f t="shared" si="48"/>
        <v>0</v>
      </c>
    </row>
    <row r="235" spans="1:18" ht="30" customHeight="1">
      <c r="A235" s="2521" t="s">
        <v>1304</v>
      </c>
      <c r="B235" s="2521"/>
      <c r="C235" s="2521"/>
      <c r="D235" s="2521"/>
      <c r="E235" s="2521"/>
      <c r="F235" s="2521"/>
      <c r="G235" s="2521"/>
      <c r="H235" s="2521"/>
      <c r="I235" s="2521"/>
      <c r="J235" s="2521"/>
      <c r="K235" s="2521"/>
      <c r="L235" s="2521"/>
      <c r="M235" s="2521"/>
      <c r="N235" s="2521"/>
      <c r="O235" s="2521"/>
      <c r="P235" s="2521"/>
      <c r="Q235" s="604"/>
      <c r="R235" s="604"/>
    </row>
    <row r="236" spans="1:18" ht="15.75" thickBot="1"/>
    <row r="237" spans="1:18" ht="15.75" thickBot="1">
      <c r="A237" s="691" t="s">
        <v>1223</v>
      </c>
      <c r="B237" s="797"/>
      <c r="C237" s="693"/>
      <c r="D237" s="1569"/>
      <c r="E237" s="694" t="s">
        <v>32</v>
      </c>
      <c r="F237" s="694" t="s">
        <v>32</v>
      </c>
      <c r="G237" s="694" t="s">
        <v>32</v>
      </c>
      <c r="H237" s="694" t="s">
        <v>32</v>
      </c>
      <c r="I237" s="694" t="s">
        <v>32</v>
      </c>
      <c r="J237" s="694" t="s">
        <v>32</v>
      </c>
      <c r="K237" s="694" t="s">
        <v>32</v>
      </c>
      <c r="L237" s="694" t="s">
        <v>32</v>
      </c>
      <c r="M237" s="798" t="s">
        <v>32</v>
      </c>
      <c r="N237" s="798" t="s">
        <v>32</v>
      </c>
      <c r="O237" s="695" t="s">
        <v>32</v>
      </c>
      <c r="P237" s="695" t="s">
        <v>32</v>
      </c>
      <c r="Q237" s="799" t="s">
        <v>32</v>
      </c>
      <c r="R237" s="800" t="s">
        <v>32</v>
      </c>
    </row>
    <row r="238" spans="1:18">
      <c r="A238" s="698" t="s">
        <v>1224</v>
      </c>
      <c r="B238" s="699" t="s">
        <v>1225</v>
      </c>
      <c r="C238" s="700">
        <v>6</v>
      </c>
      <c r="D238" s="1570"/>
      <c r="E238" s="861">
        <f>IF(ISERROR(VLOOKUP(CONCATENATE($B238,"-",$C238),IN_1C!$B$2:$T$3000,3,FALSE))=TRUE,"",VLOOKUP(CONCATENATE($B238,"-",$C238),IN_1C!$B$2:$T$3000,3,FALSE))</f>
        <v>0</v>
      </c>
      <c r="F238" s="862">
        <f>IF(ISERROR(VLOOKUP(CONCATENATE($B238,"-",$C238),IN_1C!$B$2:$T$3000,4,FALSE))=TRUE,"",VLOOKUP(CONCATENATE($B238,"-",$C238),IN_1C!$B$2:$T$3000,4,FALSE))</f>
        <v>0</v>
      </c>
      <c r="G238" s="861">
        <f>IF(ISERROR(VLOOKUP(CONCATENATE($B238,"-",$C238),IN_1C!$B$2:$T$3000,5,FALSE))=TRUE,"",VLOOKUP(CONCATENATE($B238,"-",$C238),IN_1C!$B$2:$T$3000,5,FALSE))</f>
        <v>0</v>
      </c>
      <c r="H238" s="862">
        <f>IF(ISERROR(VLOOKUP(CONCATENATE($B238,"-",$C238),IN_1C!$B$2:$T$3000,6,FALSE))=TRUE,"",VLOOKUP(CONCATENATE($B238,"-",$C238),IN_1C!$B$2:$T$3000,6,FALSE))</f>
        <v>0</v>
      </c>
      <c r="I238" s="861">
        <f>IF(ISERROR(VLOOKUP(CONCATENATE($B238,"-",$C238),IN_1C!$B$2:$T$3000,7,FALSE))=TRUE,"",VLOOKUP(CONCATENATE($B238,"-",$C238),IN_1C!$B$2:$T$3000,7,FALSE))</f>
        <v>0</v>
      </c>
      <c r="J238" s="862">
        <f>IF(ISERROR(VLOOKUP(CONCATENATE($B238,"-",$C238),IN_1C!$B$2:$T$3000,8,FALSE))=TRUE,"",VLOOKUP(CONCATENATE($B238,"-",$C238),IN_1C!$B$2:$T$3000,8,FALSE))</f>
        <v>0</v>
      </c>
      <c r="K238" s="861">
        <f>IF(ISERROR(VLOOKUP(CONCATENATE($B238,"-",$C238),IN_1C!$B$2:$T$3000,9,FALSE))=TRUE,"",VLOOKUP(CONCATENATE($B238,"-",$C238),IN_1C!$B$2:$T$3000,9,FALSE))</f>
        <v>0</v>
      </c>
      <c r="L238" s="862">
        <f>IF(ISERROR(VLOOKUP(CONCATENATE($B238,"-",$C238),IN_1C!$B$2:$T$3000,10,FALSE))=TRUE,"",VLOOKUP(CONCATENATE($B238,"-",$C238),IN_1C!$B$2:$T$3000,10,FALSE))</f>
        <v>0</v>
      </c>
      <c r="M238" s="861">
        <f>IF(ISERROR(VLOOKUP(CONCATENATE($B238,"-",$C238),IN_1C!$B$2:$T$3000,11,FALSE))=TRUE,"",VLOOKUP(CONCATENATE($B238,"-",$C238),IN_1C!$B$2:$T$3000,11,FALSE))</f>
        <v>0</v>
      </c>
      <c r="N238" s="862">
        <f>IF(ISERROR(VLOOKUP(CONCATENATE($B238,"-",$C238),IN_1C!$B$2:$T$3000,12,FALSE))=TRUE,"",VLOOKUP(CONCATENATE($B238,"-",$C238),IN_1C!$B$2:$T$3000,12,FALSE))</f>
        <v>0</v>
      </c>
      <c r="O238" s="863">
        <f>IF(ISERROR(VLOOKUP(CONCATENATE($B238,"-",$C238),IN_1C!$B$2:$T$3000,13,FALSE))=TRUE,"",VLOOKUP(CONCATENATE($B238,"-",$C238),IN_1C!$B$2:$T$3000,13,FALSE))</f>
        <v>0</v>
      </c>
      <c r="P238" s="863">
        <f>IF(ISERROR(VLOOKUP(CONCATENATE($B238,"-",$C238),IN_1C!$B$2:$T$3000,14,FALSE))=TRUE,"",VLOOKUP(CONCATENATE($B238,"-",$C238),IN_1C!$B$2:$T$3000,14,FALSE))</f>
        <v>0</v>
      </c>
      <c r="Q238" s="803">
        <f t="shared" ref="Q238:R250" si="49">E238+G238</f>
        <v>0</v>
      </c>
      <c r="R238" s="802">
        <f t="shared" si="49"/>
        <v>0</v>
      </c>
    </row>
    <row r="239" spans="1:18">
      <c r="A239" s="703" t="s">
        <v>1228</v>
      </c>
      <c r="B239" s="708" t="s">
        <v>1229</v>
      </c>
      <c r="C239" s="700">
        <v>6</v>
      </c>
      <c r="D239" s="1571" t="str">
        <f>CONCATENATE(D$238)</f>
        <v/>
      </c>
      <c r="E239" s="864">
        <f>IF(ISERROR(VLOOKUP(CONCATENATE($B239,"-",$C239),IN_1C!$B$2:$T$3000,3,FALSE))=TRUE,"",VLOOKUP(CONCATENATE($B239,"-",$C239),IN_1C!$B$2:$T$3000,3,FALSE))</f>
        <v>0</v>
      </c>
      <c r="F239" s="865">
        <f>IF(ISERROR(VLOOKUP(CONCATENATE($B239,"-",$C239),IN_1C!$B$2:$T$3000,4,FALSE))=TRUE,"",VLOOKUP(CONCATENATE($B239,"-",$C239),IN_1C!$B$2:$T$3000,4,FALSE))</f>
        <v>0</v>
      </c>
      <c r="G239" s="864">
        <f>IF(ISERROR(VLOOKUP(CONCATENATE($B239,"-",$C239),IN_1C!$B$2:$T$3000,5,FALSE))=TRUE,"",VLOOKUP(CONCATENATE($B239,"-",$C239),IN_1C!$B$2:$T$3000,5,FALSE))</f>
        <v>0</v>
      </c>
      <c r="H239" s="865">
        <f>IF(ISERROR(VLOOKUP(CONCATENATE($B239,"-",$C239),IN_1C!$B$2:$T$3000,6,FALSE))=TRUE,"",VLOOKUP(CONCATENATE($B239,"-",$C239),IN_1C!$B$2:$T$3000,6,FALSE))</f>
        <v>0</v>
      </c>
      <c r="I239" s="864">
        <f>IF(ISERROR(VLOOKUP(CONCATENATE($B239,"-",$C239),IN_1C!$B$2:$T$3000,7,FALSE))=TRUE,"",VLOOKUP(CONCATENATE($B239,"-",$C239),IN_1C!$B$2:$T$3000,7,FALSE))</f>
        <v>0</v>
      </c>
      <c r="J239" s="865">
        <f>IF(ISERROR(VLOOKUP(CONCATENATE($B239,"-",$C239),IN_1C!$B$2:$T$3000,8,FALSE))=TRUE,"",VLOOKUP(CONCATENATE($B239,"-",$C239),IN_1C!$B$2:$T$3000,8,FALSE))</f>
        <v>0</v>
      </c>
      <c r="K239" s="864">
        <f>IF(ISERROR(VLOOKUP(CONCATENATE($B239,"-",$C239),IN_1C!$B$2:$T$3000,9,FALSE))=TRUE,"",VLOOKUP(CONCATENATE($B239,"-",$C239),IN_1C!$B$2:$T$3000,9,FALSE))</f>
        <v>0</v>
      </c>
      <c r="L239" s="865">
        <f>IF(ISERROR(VLOOKUP(CONCATENATE($B239,"-",$C239),IN_1C!$B$2:$T$3000,10,FALSE))=TRUE,"",VLOOKUP(CONCATENATE($B239,"-",$C239),IN_1C!$B$2:$T$3000,10,FALSE))</f>
        <v>0</v>
      </c>
      <c r="M239" s="864">
        <f>IF(ISERROR(VLOOKUP(CONCATENATE($B239,"-",$C239),IN_1C!$B$2:$T$3000,11,FALSE))=TRUE,"",VLOOKUP(CONCATENATE($B239,"-",$C239),IN_1C!$B$2:$T$3000,11,FALSE))</f>
        <v>0</v>
      </c>
      <c r="N239" s="865">
        <f>IF(ISERROR(VLOOKUP(CONCATENATE($B239,"-",$C239),IN_1C!$B$2:$T$3000,12,FALSE))=TRUE,"",VLOOKUP(CONCATENATE($B239,"-",$C239),IN_1C!$B$2:$T$3000,12,FALSE))</f>
        <v>0</v>
      </c>
      <c r="O239" s="866">
        <f>IF(ISERROR(VLOOKUP(CONCATENATE($B239,"-",$C239),IN_1C!$B$2:$T$3000,13,FALSE))=TRUE,"",VLOOKUP(CONCATENATE($B239,"-",$C239),IN_1C!$B$2:$T$3000,13,FALSE))</f>
        <v>0</v>
      </c>
      <c r="P239" s="866">
        <f>IF(ISERROR(VLOOKUP(CONCATENATE($B239,"-",$C239),IN_1C!$B$2:$T$3000,14,FALSE))=TRUE,"",VLOOKUP(CONCATENATE($B239,"-",$C239),IN_1C!$B$2:$T$3000,14,FALSE))</f>
        <v>0</v>
      </c>
      <c r="Q239" s="806">
        <f t="shared" si="49"/>
        <v>0</v>
      </c>
      <c r="R239" s="805">
        <f t="shared" si="49"/>
        <v>0</v>
      </c>
    </row>
    <row r="240" spans="1:18">
      <c r="A240" s="703" t="s">
        <v>1230</v>
      </c>
      <c r="B240" s="708" t="s">
        <v>1231</v>
      </c>
      <c r="C240" s="700">
        <v>6</v>
      </c>
      <c r="D240" s="1571" t="str">
        <f t="shared" ref="D240:D250" si="50">CONCATENATE(D$238)</f>
        <v/>
      </c>
      <c r="E240" s="864">
        <f>IF(ISERROR(VLOOKUP(CONCATENATE($B240,"-",$C240),IN_1C!$B$2:$T$3000,3,FALSE))=TRUE,"",VLOOKUP(CONCATENATE($B240,"-",$C240),IN_1C!$B$2:$T$3000,3,FALSE))</f>
        <v>0</v>
      </c>
      <c r="F240" s="865">
        <f>IF(ISERROR(VLOOKUP(CONCATENATE($B240,"-",$C240),IN_1C!$B$2:$T$3000,4,FALSE))=TRUE,"",VLOOKUP(CONCATENATE($B240,"-",$C240),IN_1C!$B$2:$T$3000,4,FALSE))</f>
        <v>0</v>
      </c>
      <c r="G240" s="864">
        <f>IF(ISERROR(VLOOKUP(CONCATENATE($B240,"-",$C240),IN_1C!$B$2:$T$3000,5,FALSE))=TRUE,"",VLOOKUP(CONCATENATE($B240,"-",$C240),IN_1C!$B$2:$T$3000,5,FALSE))</f>
        <v>0</v>
      </c>
      <c r="H240" s="865">
        <f>IF(ISERROR(VLOOKUP(CONCATENATE($B240,"-",$C240),IN_1C!$B$2:$T$3000,6,FALSE))=TRUE,"",VLOOKUP(CONCATENATE($B240,"-",$C240),IN_1C!$B$2:$T$3000,6,FALSE))</f>
        <v>0</v>
      </c>
      <c r="I240" s="864">
        <f>IF(ISERROR(VLOOKUP(CONCATENATE($B240,"-",$C240),IN_1C!$B$2:$T$3000,7,FALSE))=TRUE,"",VLOOKUP(CONCATENATE($B240,"-",$C240),IN_1C!$B$2:$T$3000,7,FALSE))</f>
        <v>0</v>
      </c>
      <c r="J240" s="865">
        <f>IF(ISERROR(VLOOKUP(CONCATENATE($B240,"-",$C240),IN_1C!$B$2:$T$3000,8,FALSE))=TRUE,"",VLOOKUP(CONCATENATE($B240,"-",$C240),IN_1C!$B$2:$T$3000,8,FALSE))</f>
        <v>0</v>
      </c>
      <c r="K240" s="864">
        <f>IF(ISERROR(VLOOKUP(CONCATENATE($B240,"-",$C240),IN_1C!$B$2:$T$3000,9,FALSE))=TRUE,"",VLOOKUP(CONCATENATE($B240,"-",$C240),IN_1C!$B$2:$T$3000,9,FALSE))</f>
        <v>0</v>
      </c>
      <c r="L240" s="865">
        <f>IF(ISERROR(VLOOKUP(CONCATENATE($B240,"-",$C240),IN_1C!$B$2:$T$3000,10,FALSE))=TRUE,"",VLOOKUP(CONCATENATE($B240,"-",$C240),IN_1C!$B$2:$T$3000,10,FALSE))</f>
        <v>0</v>
      </c>
      <c r="M240" s="864">
        <f>IF(ISERROR(VLOOKUP(CONCATENATE($B240,"-",$C240),IN_1C!$B$2:$T$3000,11,FALSE))=TRUE,"",VLOOKUP(CONCATENATE($B240,"-",$C240),IN_1C!$B$2:$T$3000,11,FALSE))</f>
        <v>0</v>
      </c>
      <c r="N240" s="865">
        <f>IF(ISERROR(VLOOKUP(CONCATENATE($B240,"-",$C240),IN_1C!$B$2:$T$3000,12,FALSE))=TRUE,"",VLOOKUP(CONCATENATE($B240,"-",$C240),IN_1C!$B$2:$T$3000,12,FALSE))</f>
        <v>0</v>
      </c>
      <c r="O240" s="866">
        <f>IF(ISERROR(VLOOKUP(CONCATENATE($B240,"-",$C240),IN_1C!$B$2:$T$3000,13,FALSE))=TRUE,"",VLOOKUP(CONCATENATE($B240,"-",$C240),IN_1C!$B$2:$T$3000,13,FALSE))</f>
        <v>0</v>
      </c>
      <c r="P240" s="866">
        <f>IF(ISERROR(VLOOKUP(CONCATENATE($B240,"-",$C240),IN_1C!$B$2:$T$3000,14,FALSE))=TRUE,"",VLOOKUP(CONCATENATE($B240,"-",$C240),IN_1C!$B$2:$T$3000,14,FALSE))</f>
        <v>0</v>
      </c>
      <c r="Q240" s="806">
        <f t="shared" si="49"/>
        <v>0</v>
      </c>
      <c r="R240" s="805">
        <f t="shared" si="49"/>
        <v>0</v>
      </c>
    </row>
    <row r="241" spans="1:18">
      <c r="A241" s="703" t="s">
        <v>1232</v>
      </c>
      <c r="B241" s="708" t="s">
        <v>1233</v>
      </c>
      <c r="C241" s="700">
        <v>6</v>
      </c>
      <c r="D241" s="1571" t="str">
        <f t="shared" si="50"/>
        <v/>
      </c>
      <c r="E241" s="864">
        <f>IF(ISERROR(VLOOKUP(CONCATENATE($B241,"-",$C241),IN_1C!$B$2:$T$3000,3,FALSE))=TRUE,"",VLOOKUP(CONCATENATE($B241,"-",$C241),IN_1C!$B$2:$T$3000,3,FALSE))</f>
        <v>0</v>
      </c>
      <c r="F241" s="865">
        <f>IF(ISERROR(VLOOKUP(CONCATENATE($B241,"-",$C241),IN_1C!$B$2:$T$3000,4,FALSE))=TRUE,"",VLOOKUP(CONCATENATE($B241,"-",$C241),IN_1C!$B$2:$T$3000,4,FALSE))</f>
        <v>0</v>
      </c>
      <c r="G241" s="864">
        <f>IF(ISERROR(VLOOKUP(CONCATENATE($B241,"-",$C241),IN_1C!$B$2:$T$3000,5,FALSE))=TRUE,"",VLOOKUP(CONCATENATE($B241,"-",$C241),IN_1C!$B$2:$T$3000,5,FALSE))</f>
        <v>0</v>
      </c>
      <c r="H241" s="865">
        <f>IF(ISERROR(VLOOKUP(CONCATENATE($B241,"-",$C241),IN_1C!$B$2:$T$3000,6,FALSE))=TRUE,"",VLOOKUP(CONCATENATE($B241,"-",$C241),IN_1C!$B$2:$T$3000,6,FALSE))</f>
        <v>0</v>
      </c>
      <c r="I241" s="864">
        <f>IF(ISERROR(VLOOKUP(CONCATENATE($B241,"-",$C241),IN_1C!$B$2:$T$3000,7,FALSE))=TRUE,"",VLOOKUP(CONCATENATE($B241,"-",$C241),IN_1C!$B$2:$T$3000,7,FALSE))</f>
        <v>0</v>
      </c>
      <c r="J241" s="865">
        <f>IF(ISERROR(VLOOKUP(CONCATENATE($B241,"-",$C241),IN_1C!$B$2:$T$3000,8,FALSE))=TRUE,"",VLOOKUP(CONCATENATE($B241,"-",$C241),IN_1C!$B$2:$T$3000,8,FALSE))</f>
        <v>0</v>
      </c>
      <c r="K241" s="864">
        <f>IF(ISERROR(VLOOKUP(CONCATENATE($B241,"-",$C241),IN_1C!$B$2:$T$3000,9,FALSE))=TRUE,"",VLOOKUP(CONCATENATE($B241,"-",$C241),IN_1C!$B$2:$T$3000,9,FALSE))</f>
        <v>0</v>
      </c>
      <c r="L241" s="865">
        <f>IF(ISERROR(VLOOKUP(CONCATENATE($B241,"-",$C241),IN_1C!$B$2:$T$3000,10,FALSE))=TRUE,"",VLOOKUP(CONCATENATE($B241,"-",$C241),IN_1C!$B$2:$T$3000,10,FALSE))</f>
        <v>0</v>
      </c>
      <c r="M241" s="864">
        <f>IF(ISERROR(VLOOKUP(CONCATENATE($B241,"-",$C241),IN_1C!$B$2:$T$3000,11,FALSE))=TRUE,"",VLOOKUP(CONCATENATE($B241,"-",$C241),IN_1C!$B$2:$T$3000,11,FALSE))</f>
        <v>0</v>
      </c>
      <c r="N241" s="865">
        <f>IF(ISERROR(VLOOKUP(CONCATENATE($B241,"-",$C241),IN_1C!$B$2:$T$3000,12,FALSE))=TRUE,"",VLOOKUP(CONCATENATE($B241,"-",$C241),IN_1C!$B$2:$T$3000,12,FALSE))</f>
        <v>0</v>
      </c>
      <c r="O241" s="866">
        <f>IF(ISERROR(VLOOKUP(CONCATENATE($B241,"-",$C241),IN_1C!$B$2:$T$3000,13,FALSE))=TRUE,"",VLOOKUP(CONCATENATE($B241,"-",$C241),IN_1C!$B$2:$T$3000,13,FALSE))</f>
        <v>0</v>
      </c>
      <c r="P241" s="866">
        <f>IF(ISERROR(VLOOKUP(CONCATENATE($B241,"-",$C241),IN_1C!$B$2:$T$3000,14,FALSE))=TRUE,"",VLOOKUP(CONCATENATE($B241,"-",$C241),IN_1C!$B$2:$T$3000,14,FALSE))</f>
        <v>0</v>
      </c>
      <c r="Q241" s="806">
        <f t="shared" si="49"/>
        <v>0</v>
      </c>
      <c r="R241" s="805">
        <f t="shared" si="49"/>
        <v>0</v>
      </c>
    </row>
    <row r="242" spans="1:18">
      <c r="A242" s="703" t="s">
        <v>1234</v>
      </c>
      <c r="B242" s="708" t="s">
        <v>1235</v>
      </c>
      <c r="C242" s="700">
        <v>6</v>
      </c>
      <c r="D242" s="1571" t="str">
        <f t="shared" si="50"/>
        <v/>
      </c>
      <c r="E242" s="864">
        <f>IF(ISERROR(VLOOKUP(CONCATENATE($B242,"-",$C242),IN_1C!$B$2:$T$3000,3,FALSE))=TRUE,"",VLOOKUP(CONCATENATE($B242,"-",$C242),IN_1C!$B$2:$T$3000,3,FALSE))</f>
        <v>0</v>
      </c>
      <c r="F242" s="865">
        <f>IF(ISERROR(VLOOKUP(CONCATENATE($B242,"-",$C242),IN_1C!$B$2:$T$3000,4,FALSE))=TRUE,"",VLOOKUP(CONCATENATE($B242,"-",$C242),IN_1C!$B$2:$T$3000,4,FALSE))</f>
        <v>0</v>
      </c>
      <c r="G242" s="864">
        <f>IF(ISERROR(VLOOKUP(CONCATENATE($B242,"-",$C242),IN_1C!$B$2:$T$3000,5,FALSE))=TRUE,"",VLOOKUP(CONCATENATE($B242,"-",$C242),IN_1C!$B$2:$T$3000,5,FALSE))</f>
        <v>0</v>
      </c>
      <c r="H242" s="865">
        <f>IF(ISERROR(VLOOKUP(CONCATENATE($B242,"-",$C242),IN_1C!$B$2:$T$3000,6,FALSE))=TRUE,"",VLOOKUP(CONCATENATE($B242,"-",$C242),IN_1C!$B$2:$T$3000,6,FALSE))</f>
        <v>0</v>
      </c>
      <c r="I242" s="864">
        <f>IF(ISERROR(VLOOKUP(CONCATENATE($B242,"-",$C242),IN_1C!$B$2:$T$3000,7,FALSE))=TRUE,"",VLOOKUP(CONCATENATE($B242,"-",$C242),IN_1C!$B$2:$T$3000,7,FALSE))</f>
        <v>0</v>
      </c>
      <c r="J242" s="865">
        <f>IF(ISERROR(VLOOKUP(CONCATENATE($B242,"-",$C242),IN_1C!$B$2:$T$3000,8,FALSE))=TRUE,"",VLOOKUP(CONCATENATE($B242,"-",$C242),IN_1C!$B$2:$T$3000,8,FALSE))</f>
        <v>0</v>
      </c>
      <c r="K242" s="864">
        <f>IF(ISERROR(VLOOKUP(CONCATENATE($B242,"-",$C242),IN_1C!$B$2:$T$3000,9,FALSE))=TRUE,"",VLOOKUP(CONCATENATE($B242,"-",$C242),IN_1C!$B$2:$T$3000,9,FALSE))</f>
        <v>0</v>
      </c>
      <c r="L242" s="865">
        <f>IF(ISERROR(VLOOKUP(CONCATENATE($B242,"-",$C242),IN_1C!$B$2:$T$3000,10,FALSE))=TRUE,"",VLOOKUP(CONCATENATE($B242,"-",$C242),IN_1C!$B$2:$T$3000,10,FALSE))</f>
        <v>0</v>
      </c>
      <c r="M242" s="864">
        <f>IF(ISERROR(VLOOKUP(CONCATENATE($B242,"-",$C242),IN_1C!$B$2:$T$3000,11,FALSE))=TRUE,"",VLOOKUP(CONCATENATE($B242,"-",$C242),IN_1C!$B$2:$T$3000,11,FALSE))</f>
        <v>0</v>
      </c>
      <c r="N242" s="865">
        <f>IF(ISERROR(VLOOKUP(CONCATENATE($B242,"-",$C242),IN_1C!$B$2:$T$3000,12,FALSE))=TRUE,"",VLOOKUP(CONCATENATE($B242,"-",$C242),IN_1C!$B$2:$T$3000,12,FALSE))</f>
        <v>0</v>
      </c>
      <c r="O242" s="866">
        <f>IF(ISERROR(VLOOKUP(CONCATENATE($B242,"-",$C242),IN_1C!$B$2:$T$3000,13,FALSE))=TRUE,"",VLOOKUP(CONCATENATE($B242,"-",$C242),IN_1C!$B$2:$T$3000,13,FALSE))</f>
        <v>0</v>
      </c>
      <c r="P242" s="866">
        <f>IF(ISERROR(VLOOKUP(CONCATENATE($B242,"-",$C242),IN_1C!$B$2:$T$3000,14,FALSE))=TRUE,"",VLOOKUP(CONCATENATE($B242,"-",$C242),IN_1C!$B$2:$T$3000,14,FALSE))</f>
        <v>0</v>
      </c>
      <c r="Q242" s="806">
        <f t="shared" si="49"/>
        <v>0</v>
      </c>
      <c r="R242" s="805">
        <f t="shared" si="49"/>
        <v>0</v>
      </c>
    </row>
    <row r="243" spans="1:18">
      <c r="A243" s="703" t="s">
        <v>1236</v>
      </c>
      <c r="B243" s="708" t="s">
        <v>1237</v>
      </c>
      <c r="C243" s="700">
        <v>6</v>
      </c>
      <c r="D243" s="1571" t="str">
        <f t="shared" si="50"/>
        <v/>
      </c>
      <c r="E243" s="864">
        <f>IF(ISERROR(VLOOKUP(CONCATENATE($B243,"-",$C243),IN_1C!$B$2:$T$3000,3,FALSE))=TRUE,"",VLOOKUP(CONCATENATE($B243,"-",$C243),IN_1C!$B$2:$T$3000,3,FALSE))</f>
        <v>0</v>
      </c>
      <c r="F243" s="865">
        <f>IF(ISERROR(VLOOKUP(CONCATENATE($B243,"-",$C243),IN_1C!$B$2:$T$3000,4,FALSE))=TRUE,"",VLOOKUP(CONCATENATE($B243,"-",$C243),IN_1C!$B$2:$T$3000,4,FALSE))</f>
        <v>0</v>
      </c>
      <c r="G243" s="864">
        <f>IF(ISERROR(VLOOKUP(CONCATENATE($B243,"-",$C243),IN_1C!$B$2:$T$3000,5,FALSE))=TRUE,"",VLOOKUP(CONCATENATE($B243,"-",$C243),IN_1C!$B$2:$T$3000,5,FALSE))</f>
        <v>0</v>
      </c>
      <c r="H243" s="865">
        <f>IF(ISERROR(VLOOKUP(CONCATENATE($B243,"-",$C243),IN_1C!$B$2:$T$3000,6,FALSE))=TRUE,"",VLOOKUP(CONCATENATE($B243,"-",$C243),IN_1C!$B$2:$T$3000,6,FALSE))</f>
        <v>0</v>
      </c>
      <c r="I243" s="864">
        <f>IF(ISERROR(VLOOKUP(CONCATENATE($B243,"-",$C243),IN_1C!$B$2:$T$3000,7,FALSE))=TRUE,"",VLOOKUP(CONCATENATE($B243,"-",$C243),IN_1C!$B$2:$T$3000,7,FALSE))</f>
        <v>0</v>
      </c>
      <c r="J243" s="865">
        <f>IF(ISERROR(VLOOKUP(CONCATENATE($B243,"-",$C243),IN_1C!$B$2:$T$3000,8,FALSE))=TRUE,"",VLOOKUP(CONCATENATE($B243,"-",$C243),IN_1C!$B$2:$T$3000,8,FALSE))</f>
        <v>0</v>
      </c>
      <c r="K243" s="864">
        <f>IF(ISERROR(VLOOKUP(CONCATENATE($B243,"-",$C243),IN_1C!$B$2:$T$3000,9,FALSE))=TRUE,"",VLOOKUP(CONCATENATE($B243,"-",$C243),IN_1C!$B$2:$T$3000,9,FALSE))</f>
        <v>0</v>
      </c>
      <c r="L243" s="865">
        <f>IF(ISERROR(VLOOKUP(CONCATENATE($B243,"-",$C243),IN_1C!$B$2:$T$3000,10,FALSE))=TRUE,"",VLOOKUP(CONCATENATE($B243,"-",$C243),IN_1C!$B$2:$T$3000,10,FALSE))</f>
        <v>0</v>
      </c>
      <c r="M243" s="864">
        <f>IF(ISERROR(VLOOKUP(CONCATENATE($B243,"-",$C243),IN_1C!$B$2:$T$3000,11,FALSE))=TRUE,"",VLOOKUP(CONCATENATE($B243,"-",$C243),IN_1C!$B$2:$T$3000,11,FALSE))</f>
        <v>0</v>
      </c>
      <c r="N243" s="865">
        <f>IF(ISERROR(VLOOKUP(CONCATENATE($B243,"-",$C243),IN_1C!$B$2:$T$3000,12,FALSE))=TRUE,"",VLOOKUP(CONCATENATE($B243,"-",$C243),IN_1C!$B$2:$T$3000,12,FALSE))</f>
        <v>0</v>
      </c>
      <c r="O243" s="866">
        <f>IF(ISERROR(VLOOKUP(CONCATENATE($B243,"-",$C243),IN_1C!$B$2:$T$3000,13,FALSE))=TRUE,"",VLOOKUP(CONCATENATE($B243,"-",$C243),IN_1C!$B$2:$T$3000,13,FALSE))</f>
        <v>0</v>
      </c>
      <c r="P243" s="866">
        <f>IF(ISERROR(VLOOKUP(CONCATENATE($B243,"-",$C243),IN_1C!$B$2:$T$3000,14,FALSE))=TRUE,"",VLOOKUP(CONCATENATE($B243,"-",$C243),IN_1C!$B$2:$T$3000,14,FALSE))</f>
        <v>0</v>
      </c>
      <c r="Q243" s="806">
        <f t="shared" si="49"/>
        <v>0</v>
      </c>
      <c r="R243" s="805">
        <f t="shared" si="49"/>
        <v>0</v>
      </c>
    </row>
    <row r="244" spans="1:18">
      <c r="A244" s="703" t="s">
        <v>1238</v>
      </c>
      <c r="B244" s="708" t="s">
        <v>1239</v>
      </c>
      <c r="C244" s="700">
        <v>6</v>
      </c>
      <c r="D244" s="1571" t="str">
        <f t="shared" si="50"/>
        <v/>
      </c>
      <c r="E244" s="864">
        <f>IF(ISERROR(VLOOKUP(CONCATENATE($B244,"-",$C244),IN_1C!$B$2:$T$3000,3,FALSE))=TRUE,"",VLOOKUP(CONCATENATE($B244,"-",$C244),IN_1C!$B$2:$T$3000,3,FALSE))</f>
        <v>0</v>
      </c>
      <c r="F244" s="865">
        <f>IF(ISERROR(VLOOKUP(CONCATENATE($B244,"-",$C244),IN_1C!$B$2:$T$3000,4,FALSE))=TRUE,"",VLOOKUP(CONCATENATE($B244,"-",$C244),IN_1C!$B$2:$T$3000,4,FALSE))</f>
        <v>0</v>
      </c>
      <c r="G244" s="864">
        <f>IF(ISERROR(VLOOKUP(CONCATENATE($B244,"-",$C244),IN_1C!$B$2:$T$3000,5,FALSE))=TRUE,"",VLOOKUP(CONCATENATE($B244,"-",$C244),IN_1C!$B$2:$T$3000,5,FALSE))</f>
        <v>0</v>
      </c>
      <c r="H244" s="865">
        <f>IF(ISERROR(VLOOKUP(CONCATENATE($B244,"-",$C244),IN_1C!$B$2:$T$3000,6,FALSE))=TRUE,"",VLOOKUP(CONCATENATE($B244,"-",$C244),IN_1C!$B$2:$T$3000,6,FALSE))</f>
        <v>0</v>
      </c>
      <c r="I244" s="864">
        <f>IF(ISERROR(VLOOKUP(CONCATENATE($B244,"-",$C244),IN_1C!$B$2:$T$3000,7,FALSE))=TRUE,"",VLOOKUP(CONCATENATE($B244,"-",$C244),IN_1C!$B$2:$T$3000,7,FALSE))</f>
        <v>0</v>
      </c>
      <c r="J244" s="865">
        <f>IF(ISERROR(VLOOKUP(CONCATENATE($B244,"-",$C244),IN_1C!$B$2:$T$3000,8,FALSE))=TRUE,"",VLOOKUP(CONCATENATE($B244,"-",$C244),IN_1C!$B$2:$T$3000,8,FALSE))</f>
        <v>0</v>
      </c>
      <c r="K244" s="864">
        <f>IF(ISERROR(VLOOKUP(CONCATENATE($B244,"-",$C244),IN_1C!$B$2:$T$3000,9,FALSE))=TRUE,"",VLOOKUP(CONCATENATE($B244,"-",$C244),IN_1C!$B$2:$T$3000,9,FALSE))</f>
        <v>0</v>
      </c>
      <c r="L244" s="865">
        <f>IF(ISERROR(VLOOKUP(CONCATENATE($B244,"-",$C244),IN_1C!$B$2:$T$3000,10,FALSE))=TRUE,"",VLOOKUP(CONCATENATE($B244,"-",$C244),IN_1C!$B$2:$T$3000,10,FALSE))</f>
        <v>0</v>
      </c>
      <c r="M244" s="864">
        <f>IF(ISERROR(VLOOKUP(CONCATENATE($B244,"-",$C244),IN_1C!$B$2:$T$3000,11,FALSE))=TRUE,"",VLOOKUP(CONCATENATE($B244,"-",$C244),IN_1C!$B$2:$T$3000,11,FALSE))</f>
        <v>0</v>
      </c>
      <c r="N244" s="865">
        <f>IF(ISERROR(VLOOKUP(CONCATENATE($B244,"-",$C244),IN_1C!$B$2:$T$3000,12,FALSE))=TRUE,"",VLOOKUP(CONCATENATE($B244,"-",$C244),IN_1C!$B$2:$T$3000,12,FALSE))</f>
        <v>0</v>
      </c>
      <c r="O244" s="866">
        <f>IF(ISERROR(VLOOKUP(CONCATENATE($B244,"-",$C244),IN_1C!$B$2:$T$3000,13,FALSE))=TRUE,"",VLOOKUP(CONCATENATE($B244,"-",$C244),IN_1C!$B$2:$T$3000,13,FALSE))</f>
        <v>0</v>
      </c>
      <c r="P244" s="866">
        <f>IF(ISERROR(VLOOKUP(CONCATENATE($B244,"-",$C244),IN_1C!$B$2:$T$3000,14,FALSE))=TRUE,"",VLOOKUP(CONCATENATE($B244,"-",$C244),IN_1C!$B$2:$T$3000,14,FALSE))</f>
        <v>0</v>
      </c>
      <c r="Q244" s="806">
        <f t="shared" si="49"/>
        <v>0</v>
      </c>
      <c r="R244" s="805">
        <f t="shared" si="49"/>
        <v>0</v>
      </c>
    </row>
    <row r="245" spans="1:18">
      <c r="A245" s="703" t="s">
        <v>1240</v>
      </c>
      <c r="B245" s="708" t="s">
        <v>1241</v>
      </c>
      <c r="C245" s="700">
        <v>6</v>
      </c>
      <c r="D245" s="1571" t="str">
        <f t="shared" si="50"/>
        <v/>
      </c>
      <c r="E245" s="864">
        <f>IF(ISERROR(VLOOKUP(CONCATENATE($B245,"-",$C245),IN_1C!$B$2:$T$3000,3,FALSE))=TRUE,"",VLOOKUP(CONCATENATE($B245,"-",$C245),IN_1C!$B$2:$T$3000,3,FALSE))</f>
        <v>0</v>
      </c>
      <c r="F245" s="865">
        <f>IF(ISERROR(VLOOKUP(CONCATENATE($B245,"-",$C245),IN_1C!$B$2:$T$3000,4,FALSE))=TRUE,"",VLOOKUP(CONCATENATE($B245,"-",$C245),IN_1C!$B$2:$T$3000,4,FALSE))</f>
        <v>0</v>
      </c>
      <c r="G245" s="864">
        <f>IF(ISERROR(VLOOKUP(CONCATENATE($B245,"-",$C245),IN_1C!$B$2:$T$3000,5,FALSE))=TRUE,"",VLOOKUP(CONCATENATE($B245,"-",$C245),IN_1C!$B$2:$T$3000,5,FALSE))</f>
        <v>0</v>
      </c>
      <c r="H245" s="865">
        <f>IF(ISERROR(VLOOKUP(CONCATENATE($B245,"-",$C245),IN_1C!$B$2:$T$3000,6,FALSE))=TRUE,"",VLOOKUP(CONCATENATE($B245,"-",$C245),IN_1C!$B$2:$T$3000,6,FALSE))</f>
        <v>0</v>
      </c>
      <c r="I245" s="864">
        <f>IF(ISERROR(VLOOKUP(CONCATENATE($B245,"-",$C245),IN_1C!$B$2:$T$3000,7,FALSE))=TRUE,"",VLOOKUP(CONCATENATE($B245,"-",$C245),IN_1C!$B$2:$T$3000,7,FALSE))</f>
        <v>0</v>
      </c>
      <c r="J245" s="865">
        <f>IF(ISERROR(VLOOKUP(CONCATENATE($B245,"-",$C245),IN_1C!$B$2:$T$3000,8,FALSE))=TRUE,"",VLOOKUP(CONCATENATE($B245,"-",$C245),IN_1C!$B$2:$T$3000,8,FALSE))</f>
        <v>0</v>
      </c>
      <c r="K245" s="864">
        <f>IF(ISERROR(VLOOKUP(CONCATENATE($B245,"-",$C245),IN_1C!$B$2:$T$3000,9,FALSE))=TRUE,"",VLOOKUP(CONCATENATE($B245,"-",$C245),IN_1C!$B$2:$T$3000,9,FALSE))</f>
        <v>0</v>
      </c>
      <c r="L245" s="865">
        <f>IF(ISERROR(VLOOKUP(CONCATENATE($B245,"-",$C245),IN_1C!$B$2:$T$3000,10,FALSE))=TRUE,"",VLOOKUP(CONCATENATE($B245,"-",$C245),IN_1C!$B$2:$T$3000,10,FALSE))</f>
        <v>0</v>
      </c>
      <c r="M245" s="864">
        <f>IF(ISERROR(VLOOKUP(CONCATENATE($B245,"-",$C245),IN_1C!$B$2:$T$3000,11,FALSE))=TRUE,"",VLOOKUP(CONCATENATE($B245,"-",$C245),IN_1C!$B$2:$T$3000,11,FALSE))</f>
        <v>0</v>
      </c>
      <c r="N245" s="865">
        <f>IF(ISERROR(VLOOKUP(CONCATENATE($B245,"-",$C245),IN_1C!$B$2:$T$3000,12,FALSE))=TRUE,"",VLOOKUP(CONCATENATE($B245,"-",$C245),IN_1C!$B$2:$T$3000,12,FALSE))</f>
        <v>0</v>
      </c>
      <c r="O245" s="866">
        <f>IF(ISERROR(VLOOKUP(CONCATENATE($B245,"-",$C245),IN_1C!$B$2:$T$3000,13,FALSE))=TRUE,"",VLOOKUP(CONCATENATE($B245,"-",$C245),IN_1C!$B$2:$T$3000,13,FALSE))</f>
        <v>0</v>
      </c>
      <c r="P245" s="866">
        <f>IF(ISERROR(VLOOKUP(CONCATENATE($B245,"-",$C245),IN_1C!$B$2:$T$3000,14,FALSE))=TRUE,"",VLOOKUP(CONCATENATE($B245,"-",$C245),IN_1C!$B$2:$T$3000,14,FALSE))</f>
        <v>0</v>
      </c>
      <c r="Q245" s="806">
        <f t="shared" si="49"/>
        <v>0</v>
      </c>
      <c r="R245" s="805">
        <f t="shared" si="49"/>
        <v>0</v>
      </c>
    </row>
    <row r="246" spans="1:18">
      <c r="A246" s="703" t="s">
        <v>1242</v>
      </c>
      <c r="B246" s="708" t="s">
        <v>1243</v>
      </c>
      <c r="C246" s="700">
        <v>6</v>
      </c>
      <c r="D246" s="1571" t="str">
        <f t="shared" si="50"/>
        <v/>
      </c>
      <c r="E246" s="864">
        <f>IF(ISERROR(VLOOKUP(CONCATENATE($B246,"-",$C246),IN_1C!$B$2:$T$3000,3,FALSE))=TRUE,"",VLOOKUP(CONCATENATE($B246,"-",$C246),IN_1C!$B$2:$T$3000,3,FALSE))</f>
        <v>0</v>
      </c>
      <c r="F246" s="865">
        <f>IF(ISERROR(VLOOKUP(CONCATENATE($B246,"-",$C246),IN_1C!$B$2:$T$3000,4,FALSE))=TRUE,"",VLOOKUP(CONCATENATE($B246,"-",$C246),IN_1C!$B$2:$T$3000,4,FALSE))</f>
        <v>0</v>
      </c>
      <c r="G246" s="864">
        <f>IF(ISERROR(VLOOKUP(CONCATENATE($B246,"-",$C246),IN_1C!$B$2:$T$3000,5,FALSE))=TRUE,"",VLOOKUP(CONCATENATE($B246,"-",$C246),IN_1C!$B$2:$T$3000,5,FALSE))</f>
        <v>0</v>
      </c>
      <c r="H246" s="865">
        <f>IF(ISERROR(VLOOKUP(CONCATENATE($B246,"-",$C246),IN_1C!$B$2:$T$3000,6,FALSE))=TRUE,"",VLOOKUP(CONCATENATE($B246,"-",$C246),IN_1C!$B$2:$T$3000,6,FALSE))</f>
        <v>0</v>
      </c>
      <c r="I246" s="864">
        <f>IF(ISERROR(VLOOKUP(CONCATENATE($B246,"-",$C246),IN_1C!$B$2:$T$3000,7,FALSE))=TRUE,"",VLOOKUP(CONCATENATE($B246,"-",$C246),IN_1C!$B$2:$T$3000,7,FALSE))</f>
        <v>0</v>
      </c>
      <c r="J246" s="865">
        <f>IF(ISERROR(VLOOKUP(CONCATENATE($B246,"-",$C246),IN_1C!$B$2:$T$3000,8,FALSE))=TRUE,"",VLOOKUP(CONCATENATE($B246,"-",$C246),IN_1C!$B$2:$T$3000,8,FALSE))</f>
        <v>0</v>
      </c>
      <c r="K246" s="864">
        <f>IF(ISERROR(VLOOKUP(CONCATENATE($B246,"-",$C246),IN_1C!$B$2:$T$3000,9,FALSE))=TRUE,"",VLOOKUP(CONCATENATE($B246,"-",$C246),IN_1C!$B$2:$T$3000,9,FALSE))</f>
        <v>0</v>
      </c>
      <c r="L246" s="865">
        <f>IF(ISERROR(VLOOKUP(CONCATENATE($B246,"-",$C246),IN_1C!$B$2:$T$3000,10,FALSE))=TRUE,"",VLOOKUP(CONCATENATE($B246,"-",$C246),IN_1C!$B$2:$T$3000,10,FALSE))</f>
        <v>0</v>
      </c>
      <c r="M246" s="864">
        <f>IF(ISERROR(VLOOKUP(CONCATENATE($B246,"-",$C246),IN_1C!$B$2:$T$3000,11,FALSE))=TRUE,"",VLOOKUP(CONCATENATE($B246,"-",$C246),IN_1C!$B$2:$T$3000,11,FALSE))</f>
        <v>0</v>
      </c>
      <c r="N246" s="865">
        <f>IF(ISERROR(VLOOKUP(CONCATENATE($B246,"-",$C246),IN_1C!$B$2:$T$3000,12,FALSE))=TRUE,"",VLOOKUP(CONCATENATE($B246,"-",$C246),IN_1C!$B$2:$T$3000,12,FALSE))</f>
        <v>0</v>
      </c>
      <c r="O246" s="866">
        <f>IF(ISERROR(VLOOKUP(CONCATENATE($B246,"-",$C246),IN_1C!$B$2:$T$3000,13,FALSE))=TRUE,"",VLOOKUP(CONCATENATE($B246,"-",$C246),IN_1C!$B$2:$T$3000,13,FALSE))</f>
        <v>0</v>
      </c>
      <c r="P246" s="866">
        <f>IF(ISERROR(VLOOKUP(CONCATENATE($B246,"-",$C246),IN_1C!$B$2:$T$3000,14,FALSE))=TRUE,"",VLOOKUP(CONCATENATE($B246,"-",$C246),IN_1C!$B$2:$T$3000,14,FALSE))</f>
        <v>0</v>
      </c>
      <c r="Q246" s="806">
        <f t="shared" si="49"/>
        <v>0</v>
      </c>
      <c r="R246" s="805">
        <f t="shared" si="49"/>
        <v>0</v>
      </c>
    </row>
    <row r="247" spans="1:18">
      <c r="A247" s="703" t="s">
        <v>1244</v>
      </c>
      <c r="B247" s="708" t="s">
        <v>1245</v>
      </c>
      <c r="C247" s="700">
        <v>6</v>
      </c>
      <c r="D247" s="1571" t="str">
        <f t="shared" si="50"/>
        <v/>
      </c>
      <c r="E247" s="864">
        <f>IF(ISERROR(VLOOKUP(CONCATENATE($B247,"-",$C247),IN_1C!$B$2:$T$3000,3,FALSE))=TRUE,"",VLOOKUP(CONCATENATE($B247,"-",$C247),IN_1C!$B$2:$T$3000,3,FALSE))</f>
        <v>0</v>
      </c>
      <c r="F247" s="865">
        <f>IF(ISERROR(VLOOKUP(CONCATENATE($B247,"-",$C247),IN_1C!$B$2:$T$3000,4,FALSE))=TRUE,"",VLOOKUP(CONCATENATE($B247,"-",$C247),IN_1C!$B$2:$T$3000,4,FALSE))</f>
        <v>0</v>
      </c>
      <c r="G247" s="864">
        <f>IF(ISERROR(VLOOKUP(CONCATENATE($B247,"-",$C247),IN_1C!$B$2:$T$3000,5,FALSE))=TRUE,"",VLOOKUP(CONCATENATE($B247,"-",$C247),IN_1C!$B$2:$T$3000,5,FALSE))</f>
        <v>0</v>
      </c>
      <c r="H247" s="865">
        <f>IF(ISERROR(VLOOKUP(CONCATENATE($B247,"-",$C247),IN_1C!$B$2:$T$3000,6,FALSE))=TRUE,"",VLOOKUP(CONCATENATE($B247,"-",$C247),IN_1C!$B$2:$T$3000,6,FALSE))</f>
        <v>0</v>
      </c>
      <c r="I247" s="864">
        <f>IF(ISERROR(VLOOKUP(CONCATENATE($B247,"-",$C247),IN_1C!$B$2:$T$3000,7,FALSE))=TRUE,"",VLOOKUP(CONCATENATE($B247,"-",$C247),IN_1C!$B$2:$T$3000,7,FALSE))</f>
        <v>0</v>
      </c>
      <c r="J247" s="865">
        <f>IF(ISERROR(VLOOKUP(CONCATENATE($B247,"-",$C247),IN_1C!$B$2:$T$3000,8,FALSE))=TRUE,"",VLOOKUP(CONCATENATE($B247,"-",$C247),IN_1C!$B$2:$T$3000,8,FALSE))</f>
        <v>0</v>
      </c>
      <c r="K247" s="864">
        <f>IF(ISERROR(VLOOKUP(CONCATENATE($B247,"-",$C247),IN_1C!$B$2:$T$3000,9,FALSE))=TRUE,"",VLOOKUP(CONCATENATE($B247,"-",$C247),IN_1C!$B$2:$T$3000,9,FALSE))</f>
        <v>0</v>
      </c>
      <c r="L247" s="865">
        <f>IF(ISERROR(VLOOKUP(CONCATENATE($B247,"-",$C247),IN_1C!$B$2:$T$3000,10,FALSE))=TRUE,"",VLOOKUP(CONCATENATE($B247,"-",$C247),IN_1C!$B$2:$T$3000,10,FALSE))</f>
        <v>0</v>
      </c>
      <c r="M247" s="864">
        <f>IF(ISERROR(VLOOKUP(CONCATENATE($B247,"-",$C247),IN_1C!$B$2:$T$3000,11,FALSE))=TRUE,"",VLOOKUP(CONCATENATE($B247,"-",$C247),IN_1C!$B$2:$T$3000,11,FALSE))</f>
        <v>0</v>
      </c>
      <c r="N247" s="865">
        <f>IF(ISERROR(VLOOKUP(CONCATENATE($B247,"-",$C247),IN_1C!$B$2:$T$3000,12,FALSE))=TRUE,"",VLOOKUP(CONCATENATE($B247,"-",$C247),IN_1C!$B$2:$T$3000,12,FALSE))</f>
        <v>0</v>
      </c>
      <c r="O247" s="866">
        <f>IF(ISERROR(VLOOKUP(CONCATENATE($B247,"-",$C247),IN_1C!$B$2:$T$3000,13,FALSE))=TRUE,"",VLOOKUP(CONCATENATE($B247,"-",$C247),IN_1C!$B$2:$T$3000,13,FALSE))</f>
        <v>0</v>
      </c>
      <c r="P247" s="866">
        <f>IF(ISERROR(VLOOKUP(CONCATENATE($B247,"-",$C247),IN_1C!$B$2:$T$3000,14,FALSE))=TRUE,"",VLOOKUP(CONCATENATE($B247,"-",$C247),IN_1C!$B$2:$T$3000,14,FALSE))</f>
        <v>0</v>
      </c>
      <c r="Q247" s="806">
        <f t="shared" si="49"/>
        <v>0</v>
      </c>
      <c r="R247" s="805">
        <f t="shared" si="49"/>
        <v>0</v>
      </c>
    </row>
    <row r="248" spans="1:18">
      <c r="A248" s="703" t="s">
        <v>1246</v>
      </c>
      <c r="B248" s="708" t="s">
        <v>1247</v>
      </c>
      <c r="C248" s="700">
        <v>6</v>
      </c>
      <c r="D248" s="1571" t="str">
        <f t="shared" si="50"/>
        <v/>
      </c>
      <c r="E248" s="864">
        <f>IF(ISERROR(VLOOKUP(CONCATENATE($B248,"-",$C248),IN_1C!$B$2:$T$3000,3,FALSE))=TRUE,"",VLOOKUP(CONCATENATE($B248,"-",$C248),IN_1C!$B$2:$T$3000,3,FALSE))</f>
        <v>0</v>
      </c>
      <c r="F248" s="865">
        <f>IF(ISERROR(VLOOKUP(CONCATENATE($B248,"-",$C248),IN_1C!$B$2:$T$3000,4,FALSE))=TRUE,"",VLOOKUP(CONCATENATE($B248,"-",$C248),IN_1C!$B$2:$T$3000,4,FALSE))</f>
        <v>0</v>
      </c>
      <c r="G248" s="864">
        <f>IF(ISERROR(VLOOKUP(CONCATENATE($B248,"-",$C248),IN_1C!$B$2:$T$3000,5,FALSE))=TRUE,"",VLOOKUP(CONCATENATE($B248,"-",$C248),IN_1C!$B$2:$T$3000,5,FALSE))</f>
        <v>0</v>
      </c>
      <c r="H248" s="865">
        <f>IF(ISERROR(VLOOKUP(CONCATENATE($B248,"-",$C248),IN_1C!$B$2:$T$3000,6,FALSE))=TRUE,"",VLOOKUP(CONCATENATE($B248,"-",$C248),IN_1C!$B$2:$T$3000,6,FALSE))</f>
        <v>0</v>
      </c>
      <c r="I248" s="864">
        <f>IF(ISERROR(VLOOKUP(CONCATENATE($B248,"-",$C248),IN_1C!$B$2:$T$3000,7,FALSE))=TRUE,"",VLOOKUP(CONCATENATE($B248,"-",$C248),IN_1C!$B$2:$T$3000,7,FALSE))</f>
        <v>0</v>
      </c>
      <c r="J248" s="865">
        <f>IF(ISERROR(VLOOKUP(CONCATENATE($B248,"-",$C248),IN_1C!$B$2:$T$3000,8,FALSE))=TRUE,"",VLOOKUP(CONCATENATE($B248,"-",$C248),IN_1C!$B$2:$T$3000,8,FALSE))</f>
        <v>0</v>
      </c>
      <c r="K248" s="864">
        <f>IF(ISERROR(VLOOKUP(CONCATENATE($B248,"-",$C248),IN_1C!$B$2:$T$3000,9,FALSE))=TRUE,"",VLOOKUP(CONCATENATE($B248,"-",$C248),IN_1C!$B$2:$T$3000,9,FALSE))</f>
        <v>0</v>
      </c>
      <c r="L248" s="865">
        <f>IF(ISERROR(VLOOKUP(CONCATENATE($B248,"-",$C248),IN_1C!$B$2:$T$3000,10,FALSE))=TRUE,"",VLOOKUP(CONCATENATE($B248,"-",$C248),IN_1C!$B$2:$T$3000,10,FALSE))</f>
        <v>0</v>
      </c>
      <c r="M248" s="864">
        <f>IF(ISERROR(VLOOKUP(CONCATENATE($B248,"-",$C248),IN_1C!$B$2:$T$3000,11,FALSE))=TRUE,"",VLOOKUP(CONCATENATE($B248,"-",$C248),IN_1C!$B$2:$T$3000,11,FALSE))</f>
        <v>0</v>
      </c>
      <c r="N248" s="865">
        <f>IF(ISERROR(VLOOKUP(CONCATENATE($B248,"-",$C248),IN_1C!$B$2:$T$3000,12,FALSE))=TRUE,"",VLOOKUP(CONCATENATE($B248,"-",$C248),IN_1C!$B$2:$T$3000,12,FALSE))</f>
        <v>0</v>
      </c>
      <c r="O248" s="866">
        <f>IF(ISERROR(VLOOKUP(CONCATENATE($B248,"-",$C248),IN_1C!$B$2:$T$3000,13,FALSE))=TRUE,"",VLOOKUP(CONCATENATE($B248,"-",$C248),IN_1C!$B$2:$T$3000,13,FALSE))</f>
        <v>0</v>
      </c>
      <c r="P248" s="866">
        <f>IF(ISERROR(VLOOKUP(CONCATENATE($B248,"-",$C248),IN_1C!$B$2:$T$3000,14,FALSE))=TRUE,"",VLOOKUP(CONCATENATE($B248,"-",$C248),IN_1C!$B$2:$T$3000,14,FALSE))</f>
        <v>0</v>
      </c>
      <c r="Q248" s="806">
        <f t="shared" si="49"/>
        <v>0</v>
      </c>
      <c r="R248" s="805">
        <f t="shared" si="49"/>
        <v>0</v>
      </c>
    </row>
    <row r="249" spans="1:18">
      <c r="A249" s="703" t="s">
        <v>1248</v>
      </c>
      <c r="B249" s="708" t="s">
        <v>1249</v>
      </c>
      <c r="C249" s="700">
        <v>6</v>
      </c>
      <c r="D249" s="1571" t="str">
        <f t="shared" si="50"/>
        <v/>
      </c>
      <c r="E249" s="864">
        <f>IF(ISERROR(VLOOKUP(CONCATENATE($B249,"-",$C249),IN_1C!$B$2:$T$3000,3,FALSE))=TRUE,"",VLOOKUP(CONCATENATE($B249,"-",$C249),IN_1C!$B$2:$T$3000,3,FALSE))</f>
        <v>0</v>
      </c>
      <c r="F249" s="865">
        <f>IF(ISERROR(VLOOKUP(CONCATENATE($B249,"-",$C249),IN_1C!$B$2:$T$3000,4,FALSE))=TRUE,"",VLOOKUP(CONCATENATE($B249,"-",$C249),IN_1C!$B$2:$T$3000,4,FALSE))</f>
        <v>0</v>
      </c>
      <c r="G249" s="864">
        <f>IF(ISERROR(VLOOKUP(CONCATENATE($B249,"-",$C249),IN_1C!$B$2:$T$3000,5,FALSE))=TRUE,"",VLOOKUP(CONCATENATE($B249,"-",$C249),IN_1C!$B$2:$T$3000,5,FALSE))</f>
        <v>0</v>
      </c>
      <c r="H249" s="865">
        <f>IF(ISERROR(VLOOKUP(CONCATENATE($B249,"-",$C249),IN_1C!$B$2:$T$3000,6,FALSE))=TRUE,"",VLOOKUP(CONCATENATE($B249,"-",$C249),IN_1C!$B$2:$T$3000,6,FALSE))</f>
        <v>0</v>
      </c>
      <c r="I249" s="864">
        <f>IF(ISERROR(VLOOKUP(CONCATENATE($B249,"-",$C249),IN_1C!$B$2:$T$3000,7,FALSE))=TRUE,"",VLOOKUP(CONCATENATE($B249,"-",$C249),IN_1C!$B$2:$T$3000,7,FALSE))</f>
        <v>0</v>
      </c>
      <c r="J249" s="865">
        <f>IF(ISERROR(VLOOKUP(CONCATENATE($B249,"-",$C249),IN_1C!$B$2:$T$3000,8,FALSE))=TRUE,"",VLOOKUP(CONCATENATE($B249,"-",$C249),IN_1C!$B$2:$T$3000,8,FALSE))</f>
        <v>0</v>
      </c>
      <c r="K249" s="864">
        <f>IF(ISERROR(VLOOKUP(CONCATENATE($B249,"-",$C249),IN_1C!$B$2:$T$3000,9,FALSE))=TRUE,"",VLOOKUP(CONCATENATE($B249,"-",$C249),IN_1C!$B$2:$T$3000,9,FALSE))</f>
        <v>0</v>
      </c>
      <c r="L249" s="865">
        <f>IF(ISERROR(VLOOKUP(CONCATENATE($B249,"-",$C249),IN_1C!$B$2:$T$3000,10,FALSE))=TRUE,"",VLOOKUP(CONCATENATE($B249,"-",$C249),IN_1C!$B$2:$T$3000,10,FALSE))</f>
        <v>0</v>
      </c>
      <c r="M249" s="864">
        <f>IF(ISERROR(VLOOKUP(CONCATENATE($B249,"-",$C249),IN_1C!$B$2:$T$3000,11,FALSE))=TRUE,"",VLOOKUP(CONCATENATE($B249,"-",$C249),IN_1C!$B$2:$T$3000,11,FALSE))</f>
        <v>0</v>
      </c>
      <c r="N249" s="865">
        <f>IF(ISERROR(VLOOKUP(CONCATENATE($B249,"-",$C249),IN_1C!$B$2:$T$3000,12,FALSE))=TRUE,"",VLOOKUP(CONCATENATE($B249,"-",$C249),IN_1C!$B$2:$T$3000,12,FALSE))</f>
        <v>0</v>
      </c>
      <c r="O249" s="866">
        <f>IF(ISERROR(VLOOKUP(CONCATENATE($B249,"-",$C249),IN_1C!$B$2:$T$3000,13,FALSE))=TRUE,"",VLOOKUP(CONCATENATE($B249,"-",$C249),IN_1C!$B$2:$T$3000,13,FALSE))</f>
        <v>0</v>
      </c>
      <c r="P249" s="866">
        <f>IF(ISERROR(VLOOKUP(CONCATENATE($B249,"-",$C249),IN_1C!$B$2:$T$3000,14,FALSE))=TRUE,"",VLOOKUP(CONCATENATE($B249,"-",$C249),IN_1C!$B$2:$T$3000,14,FALSE))</f>
        <v>0</v>
      </c>
      <c r="Q249" s="806">
        <f t="shared" si="49"/>
        <v>0</v>
      </c>
      <c r="R249" s="805">
        <f t="shared" si="49"/>
        <v>0</v>
      </c>
    </row>
    <row r="250" spans="1:18" ht="15.75" thickBot="1">
      <c r="A250" s="703" t="s">
        <v>1250</v>
      </c>
      <c r="B250" s="709" t="s">
        <v>1251</v>
      </c>
      <c r="C250" s="700">
        <v>6</v>
      </c>
      <c r="D250" s="1571" t="str">
        <f t="shared" si="50"/>
        <v/>
      </c>
      <c r="E250" s="867">
        <f>IF(ISERROR(VLOOKUP(CONCATENATE($B250,"-",$C250),IN_1C!$B$2:$T$3000,3,FALSE))=TRUE,"",VLOOKUP(CONCATENATE($B250,"-",$C250),IN_1C!$B$2:$T$3000,3,FALSE))</f>
        <v>0</v>
      </c>
      <c r="F250" s="868">
        <f>IF(ISERROR(VLOOKUP(CONCATENATE($B250,"-",$C250),IN_1C!$B$2:$T$3000,4,FALSE))=TRUE,"",VLOOKUP(CONCATENATE($B250,"-",$C250),IN_1C!$B$2:$T$3000,4,FALSE))</f>
        <v>0</v>
      </c>
      <c r="G250" s="867">
        <f>IF(ISERROR(VLOOKUP(CONCATENATE($B250,"-",$C250),IN_1C!$B$2:$T$3000,5,FALSE))=TRUE,"",VLOOKUP(CONCATENATE($B250,"-",$C250),IN_1C!$B$2:$T$3000,5,FALSE))</f>
        <v>0</v>
      </c>
      <c r="H250" s="868">
        <f>IF(ISERROR(VLOOKUP(CONCATENATE($B250,"-",$C250),IN_1C!$B$2:$T$3000,6,FALSE))=TRUE,"",VLOOKUP(CONCATENATE($B250,"-",$C250),IN_1C!$B$2:$T$3000,6,FALSE))</f>
        <v>0</v>
      </c>
      <c r="I250" s="867">
        <f>IF(ISERROR(VLOOKUP(CONCATENATE($B250,"-",$C250),IN_1C!$B$2:$T$3000,7,FALSE))=TRUE,"",VLOOKUP(CONCATENATE($B250,"-",$C250),IN_1C!$B$2:$T$3000,7,FALSE))</f>
        <v>0</v>
      </c>
      <c r="J250" s="868">
        <f>IF(ISERROR(VLOOKUP(CONCATENATE($B250,"-",$C250),IN_1C!$B$2:$T$3000,8,FALSE))=TRUE,"",VLOOKUP(CONCATENATE($B250,"-",$C250),IN_1C!$B$2:$T$3000,8,FALSE))</f>
        <v>0</v>
      </c>
      <c r="K250" s="867">
        <f>IF(ISERROR(VLOOKUP(CONCATENATE($B250,"-",$C250),IN_1C!$B$2:$T$3000,9,FALSE))=TRUE,"",VLOOKUP(CONCATENATE($B250,"-",$C250),IN_1C!$B$2:$T$3000,9,FALSE))</f>
        <v>0</v>
      </c>
      <c r="L250" s="868">
        <f>IF(ISERROR(VLOOKUP(CONCATENATE($B250,"-",$C250),IN_1C!$B$2:$T$3000,10,FALSE))=TRUE,"",VLOOKUP(CONCATENATE($B250,"-",$C250),IN_1C!$B$2:$T$3000,10,FALSE))</f>
        <v>0</v>
      </c>
      <c r="M250" s="867">
        <f>IF(ISERROR(VLOOKUP(CONCATENATE($B250,"-",$C250),IN_1C!$B$2:$T$3000,11,FALSE))=TRUE,"",VLOOKUP(CONCATENATE($B250,"-",$C250),IN_1C!$B$2:$T$3000,11,FALSE))</f>
        <v>0</v>
      </c>
      <c r="N250" s="868">
        <f>IF(ISERROR(VLOOKUP(CONCATENATE($B250,"-",$C250),IN_1C!$B$2:$T$3000,12,FALSE))=TRUE,"",VLOOKUP(CONCATENATE($B250,"-",$C250),IN_1C!$B$2:$T$3000,12,FALSE))</f>
        <v>0</v>
      </c>
      <c r="O250" s="869">
        <f>IF(ISERROR(VLOOKUP(CONCATENATE($B250,"-",$C250),IN_1C!$B$2:$T$3000,13,FALSE))=TRUE,"",VLOOKUP(CONCATENATE($B250,"-",$C250),IN_1C!$B$2:$T$3000,13,FALSE))</f>
        <v>0</v>
      </c>
      <c r="P250" s="869">
        <f>IF(ISERROR(VLOOKUP(CONCATENATE($B250,"-",$C250),IN_1C!$B$2:$T$3000,14,FALSE))=TRUE,"",VLOOKUP(CONCATENATE($B250,"-",$C250),IN_1C!$B$2:$T$3000,14,FALSE))</f>
        <v>0</v>
      </c>
      <c r="Q250" s="809">
        <f t="shared" si="49"/>
        <v>0</v>
      </c>
      <c r="R250" s="810">
        <f t="shared" si="49"/>
        <v>0</v>
      </c>
    </row>
    <row r="251" spans="1:18" ht="15.75" thickBot="1">
      <c r="A251" s="712" t="s">
        <v>1252</v>
      </c>
      <c r="B251" s="811"/>
      <c r="C251" s="700"/>
      <c r="D251" s="1571"/>
      <c r="E251" s="870" t="str">
        <f>IF(ISERROR(VLOOKUP(CONCATENATE($B251,"-",$C251),IN_1C!$B$2:$T$3000,3,FALSE))=TRUE,"",VLOOKUP(CONCATENATE($B251,"-",$C251),IN_1C!$B$2:$T$3000,3,FALSE))</f>
        <v/>
      </c>
      <c r="F251" s="871"/>
      <c r="G251" s="871"/>
      <c r="H251" s="871"/>
      <c r="I251" s="871"/>
      <c r="J251" s="871"/>
      <c r="K251" s="871"/>
      <c r="L251" s="871"/>
      <c r="M251" s="871"/>
      <c r="N251" s="871"/>
      <c r="O251" s="871"/>
      <c r="P251" s="871"/>
      <c r="Q251" s="812"/>
      <c r="R251" s="813"/>
    </row>
    <row r="252" spans="1:18">
      <c r="A252" s="698" t="s">
        <v>1253</v>
      </c>
      <c r="B252" s="699" t="s">
        <v>1254</v>
      </c>
      <c r="C252" s="700">
        <v>6</v>
      </c>
      <c r="D252" s="1571" t="str">
        <f t="shared" ref="D252:D257" si="51">CONCATENATE(D$238)</f>
        <v/>
      </c>
      <c r="E252" s="861">
        <f>IF(ISERROR(VLOOKUP(CONCATENATE($B252,"-",$C252),IN_1C!$B$2:$T$3000,3,FALSE))=TRUE,"",VLOOKUP(CONCATENATE($B252,"-",$C252),IN_1C!$B$2:$T$3000,3,FALSE))</f>
        <v>0</v>
      </c>
      <c r="F252" s="862">
        <f>IF(ISERROR(VLOOKUP(CONCATENATE($B252,"-",$C252),IN_1C!$B$2:$T$3000,4,FALSE))=TRUE,"",VLOOKUP(CONCATENATE($B252,"-",$C252),IN_1C!$B$2:$T$3000,4,FALSE))</f>
        <v>0</v>
      </c>
      <c r="G252" s="861">
        <f>IF(ISERROR(VLOOKUP(CONCATENATE($B252,"-",$C252),IN_1C!$B$2:$T$3000,5,FALSE))=TRUE,"",VLOOKUP(CONCATENATE($B252,"-",$C252),IN_1C!$B$2:$T$3000,5,FALSE))</f>
        <v>0</v>
      </c>
      <c r="H252" s="862">
        <f>IF(ISERROR(VLOOKUP(CONCATENATE($B252,"-",$C252),IN_1C!$B$2:$T$3000,6,FALSE))=TRUE,"",VLOOKUP(CONCATENATE($B252,"-",$C252),IN_1C!$B$2:$T$3000,6,FALSE))</f>
        <v>0</v>
      </c>
      <c r="I252" s="861">
        <f>IF(ISERROR(VLOOKUP(CONCATENATE($B252,"-",$C252),IN_1C!$B$2:$T$3000,7,FALSE))=TRUE,"",VLOOKUP(CONCATENATE($B252,"-",$C252),IN_1C!$B$2:$T$3000,7,FALSE))</f>
        <v>0</v>
      </c>
      <c r="J252" s="862">
        <f>IF(ISERROR(VLOOKUP(CONCATENATE($B252,"-",$C252),IN_1C!$B$2:$T$3000,8,FALSE))=TRUE,"",VLOOKUP(CONCATENATE($B252,"-",$C252),IN_1C!$B$2:$T$3000,8,FALSE))</f>
        <v>0</v>
      </c>
      <c r="K252" s="861">
        <f>IF(ISERROR(VLOOKUP(CONCATENATE($B252,"-",$C252),IN_1C!$B$2:$T$3000,9,FALSE))=TRUE,"",VLOOKUP(CONCATENATE($B252,"-",$C252),IN_1C!$B$2:$T$3000,9,FALSE))</f>
        <v>0</v>
      </c>
      <c r="L252" s="862">
        <f>IF(ISERROR(VLOOKUP(CONCATENATE($B252,"-",$C252),IN_1C!$B$2:$T$3000,10,FALSE))=TRUE,"",VLOOKUP(CONCATENATE($B252,"-",$C252),IN_1C!$B$2:$T$3000,10,FALSE))</f>
        <v>0</v>
      </c>
      <c r="M252" s="861">
        <f>IF(ISERROR(VLOOKUP(CONCATENATE($B252,"-",$C252),IN_1C!$B$2:$T$3000,11,FALSE))=TRUE,"",VLOOKUP(CONCATENATE($B252,"-",$C252),IN_1C!$B$2:$T$3000,11,FALSE))</f>
        <v>0</v>
      </c>
      <c r="N252" s="862">
        <f>IF(ISERROR(VLOOKUP(CONCATENATE($B252,"-",$C252),IN_1C!$B$2:$T$3000,12,FALSE))=TRUE,"",VLOOKUP(CONCATENATE($B252,"-",$C252),IN_1C!$B$2:$T$3000,12,FALSE))</f>
        <v>0</v>
      </c>
      <c r="O252" s="861">
        <f>IF(ISERROR(VLOOKUP(CONCATENATE($B252,"-",$C252),IN_1C!$B$2:$T$3000,13,FALSE))=TRUE,"",VLOOKUP(CONCATENATE($B252,"-",$C252),IN_1C!$B$2:$T$3000,13,FALSE))</f>
        <v>0</v>
      </c>
      <c r="P252" s="862">
        <f>IF(ISERROR(VLOOKUP(CONCATENATE($B252,"-",$C252),IN_1C!$B$2:$T$3000,14,FALSE))=TRUE,"",VLOOKUP(CONCATENATE($B252,"-",$C252),IN_1C!$B$2:$T$3000,14,FALSE))</f>
        <v>0</v>
      </c>
      <c r="Q252" s="801">
        <f t="shared" ref="Q252:R257" si="52">E252+G252</f>
        <v>0</v>
      </c>
      <c r="R252" s="802">
        <f t="shared" si="52"/>
        <v>0</v>
      </c>
    </row>
    <row r="253" spans="1:18">
      <c r="A253" s="703" t="s">
        <v>1255</v>
      </c>
      <c r="B253" s="708" t="s">
        <v>1256</v>
      </c>
      <c r="C253" s="700">
        <v>6</v>
      </c>
      <c r="D253" s="1571" t="str">
        <f t="shared" si="51"/>
        <v/>
      </c>
      <c r="E253" s="864">
        <f>IF(ISERROR(VLOOKUP(CONCATENATE($B253,"-",$C253),IN_1C!$B$2:$T$3000,3,FALSE))=TRUE,"",VLOOKUP(CONCATENATE($B253,"-",$C253),IN_1C!$B$2:$T$3000,3,FALSE))</f>
        <v>0</v>
      </c>
      <c r="F253" s="865">
        <f>IF(ISERROR(VLOOKUP(CONCATENATE($B253,"-",$C253),IN_1C!$B$2:$T$3000,4,FALSE))=TRUE,"",VLOOKUP(CONCATENATE($B253,"-",$C253),IN_1C!$B$2:$T$3000,4,FALSE))</f>
        <v>0</v>
      </c>
      <c r="G253" s="864">
        <f>IF(ISERROR(VLOOKUP(CONCATENATE($B253,"-",$C253),IN_1C!$B$2:$T$3000,5,FALSE))=TRUE,"",VLOOKUP(CONCATENATE($B253,"-",$C253),IN_1C!$B$2:$T$3000,5,FALSE))</f>
        <v>0</v>
      </c>
      <c r="H253" s="865">
        <f>IF(ISERROR(VLOOKUP(CONCATENATE($B253,"-",$C253),IN_1C!$B$2:$T$3000,6,FALSE))=TRUE,"",VLOOKUP(CONCATENATE($B253,"-",$C253),IN_1C!$B$2:$T$3000,6,FALSE))</f>
        <v>0</v>
      </c>
      <c r="I253" s="864">
        <f>IF(ISERROR(VLOOKUP(CONCATENATE($B253,"-",$C253),IN_1C!$B$2:$T$3000,7,FALSE))=TRUE,"",VLOOKUP(CONCATENATE($B253,"-",$C253),IN_1C!$B$2:$T$3000,7,FALSE))</f>
        <v>0</v>
      </c>
      <c r="J253" s="865">
        <f>IF(ISERROR(VLOOKUP(CONCATENATE($B253,"-",$C253),IN_1C!$B$2:$T$3000,8,FALSE))=TRUE,"",VLOOKUP(CONCATENATE($B253,"-",$C253),IN_1C!$B$2:$T$3000,8,FALSE))</f>
        <v>0</v>
      </c>
      <c r="K253" s="864">
        <f>IF(ISERROR(VLOOKUP(CONCATENATE($B253,"-",$C253),IN_1C!$B$2:$T$3000,9,FALSE))=TRUE,"",VLOOKUP(CONCATENATE($B253,"-",$C253),IN_1C!$B$2:$T$3000,9,FALSE))</f>
        <v>0</v>
      </c>
      <c r="L253" s="865">
        <f>IF(ISERROR(VLOOKUP(CONCATENATE($B253,"-",$C253),IN_1C!$B$2:$T$3000,10,FALSE))=TRUE,"",VLOOKUP(CONCATENATE($B253,"-",$C253),IN_1C!$B$2:$T$3000,10,FALSE))</f>
        <v>0</v>
      </c>
      <c r="M253" s="864">
        <f>IF(ISERROR(VLOOKUP(CONCATENATE($B253,"-",$C253),IN_1C!$B$2:$T$3000,11,FALSE))=TRUE,"",VLOOKUP(CONCATENATE($B253,"-",$C253),IN_1C!$B$2:$T$3000,11,FALSE))</f>
        <v>0</v>
      </c>
      <c r="N253" s="865">
        <f>IF(ISERROR(VLOOKUP(CONCATENATE($B253,"-",$C253),IN_1C!$B$2:$T$3000,12,FALSE))=TRUE,"",VLOOKUP(CONCATENATE($B253,"-",$C253),IN_1C!$B$2:$T$3000,12,FALSE))</f>
        <v>0</v>
      </c>
      <c r="O253" s="864">
        <f>IF(ISERROR(VLOOKUP(CONCATENATE($B253,"-",$C253),IN_1C!$B$2:$T$3000,13,FALSE))=TRUE,"",VLOOKUP(CONCATENATE($B253,"-",$C253),IN_1C!$B$2:$T$3000,13,FALSE))</f>
        <v>0</v>
      </c>
      <c r="P253" s="865">
        <f>IF(ISERROR(VLOOKUP(CONCATENATE($B253,"-",$C253),IN_1C!$B$2:$T$3000,14,FALSE))=TRUE,"",VLOOKUP(CONCATENATE($B253,"-",$C253),IN_1C!$B$2:$T$3000,14,FALSE))</f>
        <v>0</v>
      </c>
      <c r="Q253" s="804">
        <f t="shared" si="52"/>
        <v>0</v>
      </c>
      <c r="R253" s="805">
        <f t="shared" si="52"/>
        <v>0</v>
      </c>
    </row>
    <row r="254" spans="1:18">
      <c r="A254" s="703" t="s">
        <v>1257</v>
      </c>
      <c r="B254" s="708" t="s">
        <v>1258</v>
      </c>
      <c r="C254" s="700">
        <v>6</v>
      </c>
      <c r="D254" s="1571" t="str">
        <f t="shared" si="51"/>
        <v/>
      </c>
      <c r="E254" s="864">
        <f>IF(ISERROR(VLOOKUP(CONCATENATE($B254,"-",$C254),IN_1C!$B$2:$T$3000,3,FALSE))=TRUE,"",VLOOKUP(CONCATENATE($B254,"-",$C254),IN_1C!$B$2:$T$3000,3,FALSE))</f>
        <v>0</v>
      </c>
      <c r="F254" s="865">
        <f>IF(ISERROR(VLOOKUP(CONCATENATE($B254,"-",$C254),IN_1C!$B$2:$T$3000,4,FALSE))=TRUE,"",VLOOKUP(CONCATENATE($B254,"-",$C254),IN_1C!$B$2:$T$3000,4,FALSE))</f>
        <v>0</v>
      </c>
      <c r="G254" s="864">
        <f>IF(ISERROR(VLOOKUP(CONCATENATE($B254,"-",$C254),IN_1C!$B$2:$T$3000,5,FALSE))=TRUE,"",VLOOKUP(CONCATENATE($B254,"-",$C254),IN_1C!$B$2:$T$3000,5,FALSE))</f>
        <v>0</v>
      </c>
      <c r="H254" s="865">
        <f>IF(ISERROR(VLOOKUP(CONCATENATE($B254,"-",$C254),IN_1C!$B$2:$T$3000,6,FALSE))=TRUE,"",VLOOKUP(CONCATENATE($B254,"-",$C254),IN_1C!$B$2:$T$3000,6,FALSE))</f>
        <v>0</v>
      </c>
      <c r="I254" s="864">
        <f>IF(ISERROR(VLOOKUP(CONCATENATE($B254,"-",$C254),IN_1C!$B$2:$T$3000,7,FALSE))=TRUE,"",VLOOKUP(CONCATENATE($B254,"-",$C254),IN_1C!$B$2:$T$3000,7,FALSE))</f>
        <v>0</v>
      </c>
      <c r="J254" s="865">
        <f>IF(ISERROR(VLOOKUP(CONCATENATE($B254,"-",$C254),IN_1C!$B$2:$T$3000,8,FALSE))=TRUE,"",VLOOKUP(CONCATENATE($B254,"-",$C254),IN_1C!$B$2:$T$3000,8,FALSE))</f>
        <v>0</v>
      </c>
      <c r="K254" s="864">
        <f>IF(ISERROR(VLOOKUP(CONCATENATE($B254,"-",$C254),IN_1C!$B$2:$T$3000,9,FALSE))=TRUE,"",VLOOKUP(CONCATENATE($B254,"-",$C254),IN_1C!$B$2:$T$3000,9,FALSE))</f>
        <v>0</v>
      </c>
      <c r="L254" s="865">
        <f>IF(ISERROR(VLOOKUP(CONCATENATE($B254,"-",$C254),IN_1C!$B$2:$T$3000,10,FALSE))=TRUE,"",VLOOKUP(CONCATENATE($B254,"-",$C254),IN_1C!$B$2:$T$3000,10,FALSE))</f>
        <v>0</v>
      </c>
      <c r="M254" s="864">
        <f>IF(ISERROR(VLOOKUP(CONCATENATE($B254,"-",$C254),IN_1C!$B$2:$T$3000,11,FALSE))=TRUE,"",VLOOKUP(CONCATENATE($B254,"-",$C254),IN_1C!$B$2:$T$3000,11,FALSE))</f>
        <v>0</v>
      </c>
      <c r="N254" s="865">
        <f>IF(ISERROR(VLOOKUP(CONCATENATE($B254,"-",$C254),IN_1C!$B$2:$T$3000,12,FALSE))=TRUE,"",VLOOKUP(CONCATENATE($B254,"-",$C254),IN_1C!$B$2:$T$3000,12,FALSE))</f>
        <v>0</v>
      </c>
      <c r="O254" s="864">
        <f>IF(ISERROR(VLOOKUP(CONCATENATE($B254,"-",$C254),IN_1C!$B$2:$T$3000,13,FALSE))=TRUE,"",VLOOKUP(CONCATENATE($B254,"-",$C254),IN_1C!$B$2:$T$3000,13,FALSE))</f>
        <v>0</v>
      </c>
      <c r="P254" s="865">
        <f>IF(ISERROR(VLOOKUP(CONCATENATE($B254,"-",$C254),IN_1C!$B$2:$T$3000,14,FALSE))=TRUE,"",VLOOKUP(CONCATENATE($B254,"-",$C254),IN_1C!$B$2:$T$3000,14,FALSE))</f>
        <v>0</v>
      </c>
      <c r="Q254" s="804">
        <f t="shared" si="52"/>
        <v>0</v>
      </c>
      <c r="R254" s="805">
        <f t="shared" si="52"/>
        <v>0</v>
      </c>
    </row>
    <row r="255" spans="1:18">
      <c r="A255" s="703" t="s">
        <v>1259</v>
      </c>
      <c r="B255" s="708" t="s">
        <v>1260</v>
      </c>
      <c r="C255" s="700">
        <v>6</v>
      </c>
      <c r="D255" s="1571" t="str">
        <f t="shared" si="51"/>
        <v/>
      </c>
      <c r="E255" s="864">
        <f>IF(ISERROR(VLOOKUP(CONCATENATE($B255,"-",$C255),IN_1C!$B$2:$T$3000,3,FALSE))=TRUE,"",VLOOKUP(CONCATENATE($B255,"-",$C255),IN_1C!$B$2:$T$3000,3,FALSE))</f>
        <v>0</v>
      </c>
      <c r="F255" s="865">
        <f>IF(ISERROR(VLOOKUP(CONCATENATE($B255,"-",$C255),IN_1C!$B$2:$T$3000,4,FALSE))=TRUE,"",VLOOKUP(CONCATENATE($B255,"-",$C255),IN_1C!$B$2:$T$3000,4,FALSE))</f>
        <v>0</v>
      </c>
      <c r="G255" s="864">
        <f>IF(ISERROR(VLOOKUP(CONCATENATE($B255,"-",$C255),IN_1C!$B$2:$T$3000,5,FALSE))=TRUE,"",VLOOKUP(CONCATENATE($B255,"-",$C255),IN_1C!$B$2:$T$3000,5,FALSE))</f>
        <v>0</v>
      </c>
      <c r="H255" s="865">
        <f>IF(ISERROR(VLOOKUP(CONCATENATE($B255,"-",$C255),IN_1C!$B$2:$T$3000,6,FALSE))=TRUE,"",VLOOKUP(CONCATENATE($B255,"-",$C255),IN_1C!$B$2:$T$3000,6,FALSE))</f>
        <v>0</v>
      </c>
      <c r="I255" s="864">
        <f>IF(ISERROR(VLOOKUP(CONCATENATE($B255,"-",$C255),IN_1C!$B$2:$T$3000,7,FALSE))=TRUE,"",VLOOKUP(CONCATENATE($B255,"-",$C255),IN_1C!$B$2:$T$3000,7,FALSE))</f>
        <v>0</v>
      </c>
      <c r="J255" s="865">
        <f>IF(ISERROR(VLOOKUP(CONCATENATE($B255,"-",$C255),IN_1C!$B$2:$T$3000,8,FALSE))=TRUE,"",VLOOKUP(CONCATENATE($B255,"-",$C255),IN_1C!$B$2:$T$3000,8,FALSE))</f>
        <v>0</v>
      </c>
      <c r="K255" s="864">
        <f>IF(ISERROR(VLOOKUP(CONCATENATE($B255,"-",$C255),IN_1C!$B$2:$T$3000,9,FALSE))=TRUE,"",VLOOKUP(CONCATENATE($B255,"-",$C255),IN_1C!$B$2:$T$3000,9,FALSE))</f>
        <v>0</v>
      </c>
      <c r="L255" s="865">
        <f>IF(ISERROR(VLOOKUP(CONCATENATE($B255,"-",$C255),IN_1C!$B$2:$T$3000,10,FALSE))=TRUE,"",VLOOKUP(CONCATENATE($B255,"-",$C255),IN_1C!$B$2:$T$3000,10,FALSE))</f>
        <v>0</v>
      </c>
      <c r="M255" s="864">
        <f>IF(ISERROR(VLOOKUP(CONCATENATE($B255,"-",$C255),IN_1C!$B$2:$T$3000,11,FALSE))=TRUE,"",VLOOKUP(CONCATENATE($B255,"-",$C255),IN_1C!$B$2:$T$3000,11,FALSE))</f>
        <v>0</v>
      </c>
      <c r="N255" s="865">
        <f>IF(ISERROR(VLOOKUP(CONCATENATE($B255,"-",$C255),IN_1C!$B$2:$T$3000,12,FALSE))=TRUE,"",VLOOKUP(CONCATENATE($B255,"-",$C255),IN_1C!$B$2:$T$3000,12,FALSE))</f>
        <v>0</v>
      </c>
      <c r="O255" s="864">
        <f>IF(ISERROR(VLOOKUP(CONCATENATE($B255,"-",$C255),IN_1C!$B$2:$T$3000,13,FALSE))=TRUE,"",VLOOKUP(CONCATENATE($B255,"-",$C255),IN_1C!$B$2:$T$3000,13,FALSE))</f>
        <v>0</v>
      </c>
      <c r="P255" s="865">
        <f>IF(ISERROR(VLOOKUP(CONCATENATE($B255,"-",$C255),IN_1C!$B$2:$T$3000,14,FALSE))=TRUE,"",VLOOKUP(CONCATENATE($B255,"-",$C255),IN_1C!$B$2:$T$3000,14,FALSE))</f>
        <v>0</v>
      </c>
      <c r="Q255" s="804">
        <f t="shared" si="52"/>
        <v>0</v>
      </c>
      <c r="R255" s="805">
        <f t="shared" si="52"/>
        <v>0</v>
      </c>
    </row>
    <row r="256" spans="1:18">
      <c r="A256" s="703" t="s">
        <v>1261</v>
      </c>
      <c r="B256" s="708" t="s">
        <v>1262</v>
      </c>
      <c r="C256" s="700">
        <v>6</v>
      </c>
      <c r="D256" s="1571" t="str">
        <f t="shared" si="51"/>
        <v/>
      </c>
      <c r="E256" s="864">
        <f>IF(ISERROR(VLOOKUP(CONCATENATE($B256,"-",$C256),IN_1C!$B$2:$T$3000,3,FALSE))=TRUE,"",VLOOKUP(CONCATENATE($B256,"-",$C256),IN_1C!$B$2:$T$3000,3,FALSE))</f>
        <v>0</v>
      </c>
      <c r="F256" s="865">
        <f>IF(ISERROR(VLOOKUP(CONCATENATE($B256,"-",$C256),IN_1C!$B$2:$T$3000,4,FALSE))=TRUE,"",VLOOKUP(CONCATENATE($B256,"-",$C256),IN_1C!$B$2:$T$3000,4,FALSE))</f>
        <v>0</v>
      </c>
      <c r="G256" s="864">
        <f>IF(ISERROR(VLOOKUP(CONCATENATE($B256,"-",$C256),IN_1C!$B$2:$T$3000,5,FALSE))=TRUE,"",VLOOKUP(CONCATENATE($B256,"-",$C256),IN_1C!$B$2:$T$3000,5,FALSE))</f>
        <v>0</v>
      </c>
      <c r="H256" s="865">
        <f>IF(ISERROR(VLOOKUP(CONCATENATE($B256,"-",$C256),IN_1C!$B$2:$T$3000,6,FALSE))=TRUE,"",VLOOKUP(CONCATENATE($B256,"-",$C256),IN_1C!$B$2:$T$3000,6,FALSE))</f>
        <v>0</v>
      </c>
      <c r="I256" s="864">
        <f>IF(ISERROR(VLOOKUP(CONCATENATE($B256,"-",$C256),IN_1C!$B$2:$T$3000,7,FALSE))=TRUE,"",VLOOKUP(CONCATENATE($B256,"-",$C256),IN_1C!$B$2:$T$3000,7,FALSE))</f>
        <v>0</v>
      </c>
      <c r="J256" s="865">
        <f>IF(ISERROR(VLOOKUP(CONCATENATE($B256,"-",$C256),IN_1C!$B$2:$T$3000,8,FALSE))=TRUE,"",VLOOKUP(CONCATENATE($B256,"-",$C256),IN_1C!$B$2:$T$3000,8,FALSE))</f>
        <v>0</v>
      </c>
      <c r="K256" s="864">
        <f>IF(ISERROR(VLOOKUP(CONCATENATE($B256,"-",$C256),IN_1C!$B$2:$T$3000,9,FALSE))=TRUE,"",VLOOKUP(CONCATENATE($B256,"-",$C256),IN_1C!$B$2:$T$3000,9,FALSE))</f>
        <v>0</v>
      </c>
      <c r="L256" s="865">
        <f>IF(ISERROR(VLOOKUP(CONCATENATE($B256,"-",$C256),IN_1C!$B$2:$T$3000,10,FALSE))=TRUE,"",VLOOKUP(CONCATENATE($B256,"-",$C256),IN_1C!$B$2:$T$3000,10,FALSE))</f>
        <v>0</v>
      </c>
      <c r="M256" s="864">
        <f>IF(ISERROR(VLOOKUP(CONCATENATE($B256,"-",$C256),IN_1C!$B$2:$T$3000,11,FALSE))=TRUE,"",VLOOKUP(CONCATENATE($B256,"-",$C256),IN_1C!$B$2:$T$3000,11,FALSE))</f>
        <v>0</v>
      </c>
      <c r="N256" s="865">
        <f>IF(ISERROR(VLOOKUP(CONCATENATE($B256,"-",$C256),IN_1C!$B$2:$T$3000,12,FALSE))=TRUE,"",VLOOKUP(CONCATENATE($B256,"-",$C256),IN_1C!$B$2:$T$3000,12,FALSE))</f>
        <v>0</v>
      </c>
      <c r="O256" s="864">
        <f>IF(ISERROR(VLOOKUP(CONCATENATE($B256,"-",$C256),IN_1C!$B$2:$T$3000,13,FALSE))=TRUE,"",VLOOKUP(CONCATENATE($B256,"-",$C256),IN_1C!$B$2:$T$3000,13,FALSE))</f>
        <v>0</v>
      </c>
      <c r="P256" s="865">
        <f>IF(ISERROR(VLOOKUP(CONCATENATE($B256,"-",$C256),IN_1C!$B$2:$T$3000,14,FALSE))=TRUE,"",VLOOKUP(CONCATENATE($B256,"-",$C256),IN_1C!$B$2:$T$3000,14,FALSE))</f>
        <v>0</v>
      </c>
      <c r="Q256" s="804">
        <f t="shared" si="52"/>
        <v>0</v>
      </c>
      <c r="R256" s="805">
        <f t="shared" si="52"/>
        <v>0</v>
      </c>
    </row>
    <row r="257" spans="1:18" ht="15.75" thickBot="1">
      <c r="A257" s="703" t="s">
        <v>1263</v>
      </c>
      <c r="B257" s="709" t="s">
        <v>1264</v>
      </c>
      <c r="C257" s="700">
        <v>6</v>
      </c>
      <c r="D257" s="1571" t="str">
        <f t="shared" si="51"/>
        <v/>
      </c>
      <c r="E257" s="867">
        <f>IF(ISERROR(VLOOKUP(CONCATENATE($B257,"-",$C257),IN_1C!$B$2:$T$3000,3,FALSE))=TRUE,"",VLOOKUP(CONCATENATE($B257,"-",$C257),IN_1C!$B$2:$T$3000,3,FALSE))</f>
        <v>0</v>
      </c>
      <c r="F257" s="868">
        <f>IF(ISERROR(VLOOKUP(CONCATENATE($B257,"-",$C257),IN_1C!$B$2:$T$3000,4,FALSE))=TRUE,"",VLOOKUP(CONCATENATE($B257,"-",$C257),IN_1C!$B$2:$T$3000,4,FALSE))</f>
        <v>0</v>
      </c>
      <c r="G257" s="867">
        <f>IF(ISERROR(VLOOKUP(CONCATENATE($B257,"-",$C257),IN_1C!$B$2:$T$3000,5,FALSE))=TRUE,"",VLOOKUP(CONCATENATE($B257,"-",$C257),IN_1C!$B$2:$T$3000,5,FALSE))</f>
        <v>0</v>
      </c>
      <c r="H257" s="868">
        <f>IF(ISERROR(VLOOKUP(CONCATENATE($B257,"-",$C257),IN_1C!$B$2:$T$3000,6,FALSE))=TRUE,"",VLOOKUP(CONCATENATE($B257,"-",$C257),IN_1C!$B$2:$T$3000,6,FALSE))</f>
        <v>0</v>
      </c>
      <c r="I257" s="867">
        <f>IF(ISERROR(VLOOKUP(CONCATENATE($B257,"-",$C257),IN_1C!$B$2:$T$3000,7,FALSE))=TRUE,"",VLOOKUP(CONCATENATE($B257,"-",$C257),IN_1C!$B$2:$T$3000,7,FALSE))</f>
        <v>0</v>
      </c>
      <c r="J257" s="868">
        <f>IF(ISERROR(VLOOKUP(CONCATENATE($B257,"-",$C257),IN_1C!$B$2:$T$3000,8,FALSE))=TRUE,"",VLOOKUP(CONCATENATE($B257,"-",$C257),IN_1C!$B$2:$T$3000,8,FALSE))</f>
        <v>0</v>
      </c>
      <c r="K257" s="867">
        <f>IF(ISERROR(VLOOKUP(CONCATENATE($B257,"-",$C257),IN_1C!$B$2:$T$3000,9,FALSE))=TRUE,"",VLOOKUP(CONCATENATE($B257,"-",$C257),IN_1C!$B$2:$T$3000,9,FALSE))</f>
        <v>0</v>
      </c>
      <c r="L257" s="868">
        <f>IF(ISERROR(VLOOKUP(CONCATENATE($B257,"-",$C257),IN_1C!$B$2:$T$3000,10,FALSE))=TRUE,"",VLOOKUP(CONCATENATE($B257,"-",$C257),IN_1C!$B$2:$T$3000,10,FALSE))</f>
        <v>0</v>
      </c>
      <c r="M257" s="867">
        <f>IF(ISERROR(VLOOKUP(CONCATENATE($B257,"-",$C257),IN_1C!$B$2:$T$3000,11,FALSE))=TRUE,"",VLOOKUP(CONCATENATE($B257,"-",$C257),IN_1C!$B$2:$T$3000,11,FALSE))</f>
        <v>0</v>
      </c>
      <c r="N257" s="868">
        <f>IF(ISERROR(VLOOKUP(CONCATENATE($B257,"-",$C257),IN_1C!$B$2:$T$3000,12,FALSE))=TRUE,"",VLOOKUP(CONCATENATE($B257,"-",$C257),IN_1C!$B$2:$T$3000,12,FALSE))</f>
        <v>0</v>
      </c>
      <c r="O257" s="867">
        <f>IF(ISERROR(VLOOKUP(CONCATENATE($B257,"-",$C257),IN_1C!$B$2:$T$3000,13,FALSE))=TRUE,"",VLOOKUP(CONCATENATE($B257,"-",$C257),IN_1C!$B$2:$T$3000,13,FALSE))</f>
        <v>0</v>
      </c>
      <c r="P257" s="868">
        <f>IF(ISERROR(VLOOKUP(CONCATENATE($B257,"-",$C257),IN_1C!$B$2:$T$3000,14,FALSE))=TRUE,"",VLOOKUP(CONCATENATE($B257,"-",$C257),IN_1C!$B$2:$T$3000,14,FALSE))</f>
        <v>0</v>
      </c>
      <c r="Q257" s="807">
        <f t="shared" si="52"/>
        <v>0</v>
      </c>
      <c r="R257" s="808">
        <f t="shared" si="52"/>
        <v>0</v>
      </c>
    </row>
    <row r="258" spans="1:18" ht="15.75" thickBot="1">
      <c r="A258" s="712" t="s">
        <v>1265</v>
      </c>
      <c r="B258" s="811"/>
      <c r="C258" s="700"/>
      <c r="D258" s="1571"/>
      <c r="E258" s="872" t="str">
        <f>IF(ISERROR(VLOOKUP(CONCATENATE($B258,"-",$C258),IN_1C!$B$2:$T$3000,3,FALSE))=TRUE,"",VLOOKUP(CONCATENATE($B258,"-",$C258),IN_1C!$B$2:$T$3000,3,FALSE))</f>
        <v/>
      </c>
      <c r="F258" s="873" t="str">
        <f>IF(ISERROR(VLOOKUP(CONCATENATE($B258,"-",$C258),IN_1C!$B$2:$T$3000,4,FALSE))=TRUE,"",VLOOKUP(CONCATENATE($B258,"-",$C258),IN_1C!$B$2:$T$3000,4,FALSE))</f>
        <v/>
      </c>
      <c r="G258" s="873" t="str">
        <f>IF(ISERROR(VLOOKUP(CONCATENATE($B258,"-",$C258),IN_1C!$B$2:$T$3000,5,FALSE))=TRUE,"",VLOOKUP(CONCATENATE($B258,"-",$C258),IN_1C!$B$2:$T$3000,5,FALSE))</f>
        <v/>
      </c>
      <c r="H258" s="873" t="str">
        <f>IF(ISERROR(VLOOKUP(CONCATENATE($B258,"-",$C258),IN_1C!$B$2:$T$3000,6,FALSE))=TRUE,"",VLOOKUP(CONCATENATE($B258,"-",$C258),IN_1C!$B$2:$T$3000,6,FALSE))</f>
        <v/>
      </c>
      <c r="I258" s="873" t="str">
        <f>IF(ISERROR(VLOOKUP(CONCATENATE($B258,"-",$C258),IN_1C!$B$2:$T$3000,7,FALSE))=TRUE,"",VLOOKUP(CONCATENATE($B258,"-",$C258),IN_1C!$B$2:$T$3000,7,FALSE))</f>
        <v/>
      </c>
      <c r="J258" s="873" t="str">
        <f>IF(ISERROR(VLOOKUP(CONCATENATE($B258,"-",$C258),IN_1C!$B$2:$T$3000,8,FALSE))=TRUE,"",VLOOKUP(CONCATENATE($B258,"-",$C258),IN_1C!$B$2:$T$3000,8,FALSE))</f>
        <v/>
      </c>
      <c r="K258" s="873" t="str">
        <f>IF(ISERROR(VLOOKUP(CONCATENATE($B258,"-",$C258),IN_1C!$B$2:$T$3000,9,FALSE))=TRUE,"",VLOOKUP(CONCATENATE($B258,"-",$C258),IN_1C!$B$2:$T$3000,9,FALSE))</f>
        <v/>
      </c>
      <c r="L258" s="873" t="str">
        <f>IF(ISERROR(VLOOKUP(CONCATENATE($B258,"-",$C258),IN_1C!$B$2:$T$3000,10,FALSE))=TRUE,"",VLOOKUP(CONCATENATE($B258,"-",$C258),IN_1C!$B$2:$T$3000,10,FALSE))</f>
        <v/>
      </c>
      <c r="M258" s="873" t="str">
        <f>IF(ISERROR(VLOOKUP(CONCATENATE($B258,"-",$C258),IN_1C!$B$2:$T$3000,11,FALSE))=TRUE,"",VLOOKUP(CONCATENATE($B258,"-",$C258),IN_1C!$B$2:$T$3000,11,FALSE))</f>
        <v/>
      </c>
      <c r="N258" s="873" t="str">
        <f>IF(ISERROR(VLOOKUP(CONCATENATE($B258,"-",$C258),IN_1C!$B$2:$T$3000,12,FALSE))=TRUE,"",VLOOKUP(CONCATENATE($B258,"-",$C258),IN_1C!$B$2:$T$3000,12,FALSE))</f>
        <v/>
      </c>
      <c r="O258" s="873" t="str">
        <f>IF(ISERROR(VLOOKUP(CONCATENATE($B258,"-",$C258),IN_1C!$B$2:$T$3000,13,FALSE))=TRUE,"",VLOOKUP(CONCATENATE($B258,"-",$C258),IN_1C!$B$2:$T$3000,13,FALSE))</f>
        <v/>
      </c>
      <c r="P258" s="873" t="str">
        <f>IF(ISERROR(VLOOKUP(CONCATENATE($B258,"-",$C258),IN_1C!$B$2:$T$3000,14,FALSE))=TRUE,"",VLOOKUP(CONCATENATE($B258,"-",$C258),IN_1C!$B$2:$T$3000,14,FALSE))</f>
        <v/>
      </c>
      <c r="Q258" s="814"/>
      <c r="R258" s="815"/>
    </row>
    <row r="259" spans="1:18">
      <c r="A259" s="698" t="s">
        <v>1266</v>
      </c>
      <c r="B259" s="699" t="s">
        <v>1267</v>
      </c>
      <c r="C259" s="700">
        <v>6</v>
      </c>
      <c r="D259" s="1571" t="str">
        <f t="shared" ref="D259:D269" si="53">CONCATENATE(D$238)</f>
        <v/>
      </c>
      <c r="E259" s="861">
        <f>IF(ISERROR(VLOOKUP(CONCATENATE($B259,"-",$C259),IN_1C!$B$2:$T$3000,3,FALSE))=TRUE,"",VLOOKUP(CONCATENATE($B259,"-",$C259),IN_1C!$B$2:$T$3000,3,FALSE))</f>
        <v>0</v>
      </c>
      <c r="F259" s="862">
        <f>IF(ISERROR(VLOOKUP(CONCATENATE($B259,"-",$C259),IN_1C!$B$2:$T$3000,4,FALSE))=TRUE,"",VLOOKUP(CONCATENATE($B259,"-",$C259),IN_1C!$B$2:$T$3000,4,FALSE))</f>
        <v>0</v>
      </c>
      <c r="G259" s="861">
        <f>IF(ISERROR(VLOOKUP(CONCATENATE($B259,"-",$C259),IN_1C!$B$2:$T$3000,5,FALSE))=TRUE,"",VLOOKUP(CONCATENATE($B259,"-",$C259),IN_1C!$B$2:$T$3000,5,FALSE))</f>
        <v>0</v>
      </c>
      <c r="H259" s="862">
        <f>IF(ISERROR(VLOOKUP(CONCATENATE($B259,"-",$C259),IN_1C!$B$2:$T$3000,6,FALSE))=TRUE,"",VLOOKUP(CONCATENATE($B259,"-",$C259),IN_1C!$B$2:$T$3000,6,FALSE))</f>
        <v>0</v>
      </c>
      <c r="I259" s="861">
        <f>IF(ISERROR(VLOOKUP(CONCATENATE($B259,"-",$C259),IN_1C!$B$2:$T$3000,7,FALSE))=TRUE,"",VLOOKUP(CONCATENATE($B259,"-",$C259),IN_1C!$B$2:$T$3000,7,FALSE))</f>
        <v>0</v>
      </c>
      <c r="J259" s="862">
        <f>IF(ISERROR(VLOOKUP(CONCATENATE($B259,"-",$C259),IN_1C!$B$2:$T$3000,8,FALSE))=TRUE,"",VLOOKUP(CONCATENATE($B259,"-",$C259),IN_1C!$B$2:$T$3000,8,FALSE))</f>
        <v>0</v>
      </c>
      <c r="K259" s="861">
        <f>IF(ISERROR(VLOOKUP(CONCATENATE($B259,"-",$C259),IN_1C!$B$2:$T$3000,9,FALSE))=TRUE,"",VLOOKUP(CONCATENATE($B259,"-",$C259),IN_1C!$B$2:$T$3000,9,FALSE))</f>
        <v>0</v>
      </c>
      <c r="L259" s="862">
        <f>IF(ISERROR(VLOOKUP(CONCATENATE($B259,"-",$C259),IN_1C!$B$2:$T$3000,10,FALSE))=TRUE,"",VLOOKUP(CONCATENATE($B259,"-",$C259),IN_1C!$B$2:$T$3000,10,FALSE))</f>
        <v>0</v>
      </c>
      <c r="M259" s="861">
        <f>IF(ISERROR(VLOOKUP(CONCATENATE($B259,"-",$C259),IN_1C!$B$2:$T$3000,11,FALSE))=TRUE,"",VLOOKUP(CONCATENATE($B259,"-",$C259),IN_1C!$B$2:$T$3000,11,FALSE))</f>
        <v>0</v>
      </c>
      <c r="N259" s="862">
        <f>IF(ISERROR(VLOOKUP(CONCATENATE($B259,"-",$C259),IN_1C!$B$2:$T$3000,12,FALSE))=TRUE,"",VLOOKUP(CONCATENATE($B259,"-",$C259),IN_1C!$B$2:$T$3000,12,FALSE))</f>
        <v>0</v>
      </c>
      <c r="O259" s="861">
        <f>IF(ISERROR(VLOOKUP(CONCATENATE($B259,"-",$C259),IN_1C!$B$2:$T$3000,13,FALSE))=TRUE,"",VLOOKUP(CONCATENATE($B259,"-",$C259),IN_1C!$B$2:$T$3000,13,FALSE))</f>
        <v>0</v>
      </c>
      <c r="P259" s="862">
        <f>IF(ISERROR(VLOOKUP(CONCATENATE($B259,"-",$C259),IN_1C!$B$2:$T$3000,14,FALSE))=TRUE,"",VLOOKUP(CONCATENATE($B259,"-",$C259),IN_1C!$B$2:$T$3000,14,FALSE))</f>
        <v>0</v>
      </c>
      <c r="Q259" s="801">
        <f t="shared" ref="Q259:R269" si="54">E259+G259</f>
        <v>0</v>
      </c>
      <c r="R259" s="802">
        <f t="shared" si="54"/>
        <v>0</v>
      </c>
    </row>
    <row r="260" spans="1:18">
      <c r="A260" s="703" t="s">
        <v>1268</v>
      </c>
      <c r="B260" s="708" t="s">
        <v>1269</v>
      </c>
      <c r="C260" s="700">
        <v>6</v>
      </c>
      <c r="D260" s="1571" t="str">
        <f t="shared" si="53"/>
        <v/>
      </c>
      <c r="E260" s="864">
        <f>IF(ISERROR(VLOOKUP(CONCATENATE($B260,"-",$C260),IN_1C!$B$2:$T$3000,3,FALSE))=TRUE,"",VLOOKUP(CONCATENATE($B260,"-",$C260),IN_1C!$B$2:$T$3000,3,FALSE))</f>
        <v>0</v>
      </c>
      <c r="F260" s="865">
        <f>IF(ISERROR(VLOOKUP(CONCATENATE($B260,"-",$C260),IN_1C!$B$2:$T$3000,4,FALSE))=TRUE,"",VLOOKUP(CONCATENATE($B260,"-",$C260),IN_1C!$B$2:$T$3000,4,FALSE))</f>
        <v>0</v>
      </c>
      <c r="G260" s="864">
        <f>IF(ISERROR(VLOOKUP(CONCATENATE($B260,"-",$C260),IN_1C!$B$2:$T$3000,5,FALSE))=TRUE,"",VLOOKUP(CONCATENATE($B260,"-",$C260),IN_1C!$B$2:$T$3000,5,FALSE))</f>
        <v>0</v>
      </c>
      <c r="H260" s="865">
        <f>IF(ISERROR(VLOOKUP(CONCATENATE($B260,"-",$C260),IN_1C!$B$2:$T$3000,6,FALSE))=TRUE,"",VLOOKUP(CONCATENATE($B260,"-",$C260),IN_1C!$B$2:$T$3000,6,FALSE))</f>
        <v>0</v>
      </c>
      <c r="I260" s="864">
        <f>IF(ISERROR(VLOOKUP(CONCATENATE($B260,"-",$C260),IN_1C!$B$2:$T$3000,7,FALSE))=TRUE,"",VLOOKUP(CONCATENATE($B260,"-",$C260),IN_1C!$B$2:$T$3000,7,FALSE))</f>
        <v>0</v>
      </c>
      <c r="J260" s="865">
        <f>IF(ISERROR(VLOOKUP(CONCATENATE($B260,"-",$C260),IN_1C!$B$2:$T$3000,8,FALSE))=TRUE,"",VLOOKUP(CONCATENATE($B260,"-",$C260),IN_1C!$B$2:$T$3000,8,FALSE))</f>
        <v>0</v>
      </c>
      <c r="K260" s="864">
        <f>IF(ISERROR(VLOOKUP(CONCATENATE($B260,"-",$C260),IN_1C!$B$2:$T$3000,9,FALSE))=TRUE,"",VLOOKUP(CONCATENATE($B260,"-",$C260),IN_1C!$B$2:$T$3000,9,FALSE))</f>
        <v>0</v>
      </c>
      <c r="L260" s="865">
        <f>IF(ISERROR(VLOOKUP(CONCATENATE($B260,"-",$C260),IN_1C!$B$2:$T$3000,10,FALSE))=TRUE,"",VLOOKUP(CONCATENATE($B260,"-",$C260),IN_1C!$B$2:$T$3000,10,FALSE))</f>
        <v>0</v>
      </c>
      <c r="M260" s="864">
        <f>IF(ISERROR(VLOOKUP(CONCATENATE($B260,"-",$C260),IN_1C!$B$2:$T$3000,11,FALSE))=TRUE,"",VLOOKUP(CONCATENATE($B260,"-",$C260),IN_1C!$B$2:$T$3000,11,FALSE))</f>
        <v>0</v>
      </c>
      <c r="N260" s="865">
        <f>IF(ISERROR(VLOOKUP(CONCATENATE($B260,"-",$C260),IN_1C!$B$2:$T$3000,12,FALSE))=TRUE,"",VLOOKUP(CONCATENATE($B260,"-",$C260),IN_1C!$B$2:$T$3000,12,FALSE))</f>
        <v>0</v>
      </c>
      <c r="O260" s="864">
        <f>IF(ISERROR(VLOOKUP(CONCATENATE($B260,"-",$C260),IN_1C!$B$2:$T$3000,13,FALSE))=TRUE,"",VLOOKUP(CONCATENATE($B260,"-",$C260),IN_1C!$B$2:$T$3000,13,FALSE))</f>
        <v>0</v>
      </c>
      <c r="P260" s="865">
        <f>IF(ISERROR(VLOOKUP(CONCATENATE($B260,"-",$C260),IN_1C!$B$2:$T$3000,14,FALSE))=TRUE,"",VLOOKUP(CONCATENATE($B260,"-",$C260),IN_1C!$B$2:$T$3000,14,FALSE))</f>
        <v>0</v>
      </c>
      <c r="Q260" s="804">
        <f t="shared" si="54"/>
        <v>0</v>
      </c>
      <c r="R260" s="805">
        <f t="shared" si="54"/>
        <v>0</v>
      </c>
    </row>
    <row r="261" spans="1:18">
      <c r="A261" s="703" t="s">
        <v>1270</v>
      </c>
      <c r="B261" s="708" t="s">
        <v>1271</v>
      </c>
      <c r="C261" s="700">
        <v>6</v>
      </c>
      <c r="D261" s="1571" t="str">
        <f t="shared" si="53"/>
        <v/>
      </c>
      <c r="E261" s="864">
        <f>IF(ISERROR(VLOOKUP(CONCATENATE($B261,"-",$C261),IN_1C!$B$2:$T$3000,3,FALSE))=TRUE,"",VLOOKUP(CONCATENATE($B261,"-",$C261),IN_1C!$B$2:$T$3000,3,FALSE))</f>
        <v>0</v>
      </c>
      <c r="F261" s="865">
        <f>IF(ISERROR(VLOOKUP(CONCATENATE($B261,"-",$C261),IN_1C!$B$2:$T$3000,4,FALSE))=TRUE,"",VLOOKUP(CONCATENATE($B261,"-",$C261),IN_1C!$B$2:$T$3000,4,FALSE))</f>
        <v>0</v>
      </c>
      <c r="G261" s="864">
        <f>IF(ISERROR(VLOOKUP(CONCATENATE($B261,"-",$C261),IN_1C!$B$2:$T$3000,5,FALSE))=TRUE,"",VLOOKUP(CONCATENATE($B261,"-",$C261),IN_1C!$B$2:$T$3000,5,FALSE))</f>
        <v>0</v>
      </c>
      <c r="H261" s="865">
        <f>IF(ISERROR(VLOOKUP(CONCATENATE($B261,"-",$C261),IN_1C!$B$2:$T$3000,6,FALSE))=TRUE,"",VLOOKUP(CONCATENATE($B261,"-",$C261),IN_1C!$B$2:$T$3000,6,FALSE))</f>
        <v>0</v>
      </c>
      <c r="I261" s="864">
        <f>IF(ISERROR(VLOOKUP(CONCATENATE($B261,"-",$C261),IN_1C!$B$2:$T$3000,7,FALSE))=TRUE,"",VLOOKUP(CONCATENATE($B261,"-",$C261),IN_1C!$B$2:$T$3000,7,FALSE))</f>
        <v>0</v>
      </c>
      <c r="J261" s="865">
        <f>IF(ISERROR(VLOOKUP(CONCATENATE($B261,"-",$C261),IN_1C!$B$2:$T$3000,8,FALSE))=TRUE,"",VLOOKUP(CONCATENATE($B261,"-",$C261),IN_1C!$B$2:$T$3000,8,FALSE))</f>
        <v>0</v>
      </c>
      <c r="K261" s="864">
        <f>IF(ISERROR(VLOOKUP(CONCATENATE($B261,"-",$C261),IN_1C!$B$2:$T$3000,9,FALSE))=TRUE,"",VLOOKUP(CONCATENATE($B261,"-",$C261),IN_1C!$B$2:$T$3000,9,FALSE))</f>
        <v>0</v>
      </c>
      <c r="L261" s="865">
        <f>IF(ISERROR(VLOOKUP(CONCATENATE($B261,"-",$C261),IN_1C!$B$2:$T$3000,10,FALSE))=TRUE,"",VLOOKUP(CONCATENATE($B261,"-",$C261),IN_1C!$B$2:$T$3000,10,FALSE))</f>
        <v>0</v>
      </c>
      <c r="M261" s="864">
        <f>IF(ISERROR(VLOOKUP(CONCATENATE($B261,"-",$C261),IN_1C!$B$2:$T$3000,11,FALSE))=TRUE,"",VLOOKUP(CONCATENATE($B261,"-",$C261),IN_1C!$B$2:$T$3000,11,FALSE))</f>
        <v>0</v>
      </c>
      <c r="N261" s="865">
        <f>IF(ISERROR(VLOOKUP(CONCATENATE($B261,"-",$C261),IN_1C!$B$2:$T$3000,12,FALSE))=TRUE,"",VLOOKUP(CONCATENATE($B261,"-",$C261),IN_1C!$B$2:$T$3000,12,FALSE))</f>
        <v>0</v>
      </c>
      <c r="O261" s="864">
        <f>IF(ISERROR(VLOOKUP(CONCATENATE($B261,"-",$C261),IN_1C!$B$2:$T$3000,13,FALSE))=TRUE,"",VLOOKUP(CONCATENATE($B261,"-",$C261),IN_1C!$B$2:$T$3000,13,FALSE))</f>
        <v>0</v>
      </c>
      <c r="P261" s="865">
        <f>IF(ISERROR(VLOOKUP(CONCATENATE($B261,"-",$C261),IN_1C!$B$2:$T$3000,14,FALSE))=TRUE,"",VLOOKUP(CONCATENATE($B261,"-",$C261),IN_1C!$B$2:$T$3000,14,FALSE))</f>
        <v>0</v>
      </c>
      <c r="Q261" s="804">
        <f t="shared" si="54"/>
        <v>0</v>
      </c>
      <c r="R261" s="805">
        <f t="shared" si="54"/>
        <v>0</v>
      </c>
    </row>
    <row r="262" spans="1:18">
      <c r="A262" s="703" t="s">
        <v>1272</v>
      </c>
      <c r="B262" s="708" t="s">
        <v>1273</v>
      </c>
      <c r="C262" s="700">
        <v>6</v>
      </c>
      <c r="D262" s="1571" t="str">
        <f t="shared" si="53"/>
        <v/>
      </c>
      <c r="E262" s="864">
        <f>IF(ISERROR(VLOOKUP(CONCATENATE($B262,"-",$C262),IN_1C!$B$2:$T$3000,3,FALSE))=TRUE,"",VLOOKUP(CONCATENATE($B262,"-",$C262),IN_1C!$B$2:$T$3000,3,FALSE))</f>
        <v>0</v>
      </c>
      <c r="F262" s="865">
        <f>IF(ISERROR(VLOOKUP(CONCATENATE($B262,"-",$C262),IN_1C!$B$2:$T$3000,4,FALSE))=TRUE,"",VLOOKUP(CONCATENATE($B262,"-",$C262),IN_1C!$B$2:$T$3000,4,FALSE))</f>
        <v>0</v>
      </c>
      <c r="G262" s="864">
        <f>IF(ISERROR(VLOOKUP(CONCATENATE($B262,"-",$C262),IN_1C!$B$2:$T$3000,5,FALSE))=TRUE,"",VLOOKUP(CONCATENATE($B262,"-",$C262),IN_1C!$B$2:$T$3000,5,FALSE))</f>
        <v>0</v>
      </c>
      <c r="H262" s="865">
        <f>IF(ISERROR(VLOOKUP(CONCATENATE($B262,"-",$C262),IN_1C!$B$2:$T$3000,6,FALSE))=TRUE,"",VLOOKUP(CONCATENATE($B262,"-",$C262),IN_1C!$B$2:$T$3000,6,FALSE))</f>
        <v>0</v>
      </c>
      <c r="I262" s="864">
        <f>IF(ISERROR(VLOOKUP(CONCATENATE($B262,"-",$C262),IN_1C!$B$2:$T$3000,7,FALSE))=TRUE,"",VLOOKUP(CONCATENATE($B262,"-",$C262),IN_1C!$B$2:$T$3000,7,FALSE))</f>
        <v>0</v>
      </c>
      <c r="J262" s="865">
        <f>IF(ISERROR(VLOOKUP(CONCATENATE($B262,"-",$C262),IN_1C!$B$2:$T$3000,8,FALSE))=TRUE,"",VLOOKUP(CONCATENATE($B262,"-",$C262),IN_1C!$B$2:$T$3000,8,FALSE))</f>
        <v>0</v>
      </c>
      <c r="K262" s="864">
        <f>IF(ISERROR(VLOOKUP(CONCATENATE($B262,"-",$C262),IN_1C!$B$2:$T$3000,9,FALSE))=TRUE,"",VLOOKUP(CONCATENATE($B262,"-",$C262),IN_1C!$B$2:$T$3000,9,FALSE))</f>
        <v>0</v>
      </c>
      <c r="L262" s="865">
        <f>IF(ISERROR(VLOOKUP(CONCATENATE($B262,"-",$C262),IN_1C!$B$2:$T$3000,10,FALSE))=TRUE,"",VLOOKUP(CONCATENATE($B262,"-",$C262),IN_1C!$B$2:$T$3000,10,FALSE))</f>
        <v>0</v>
      </c>
      <c r="M262" s="864">
        <f>IF(ISERROR(VLOOKUP(CONCATENATE($B262,"-",$C262),IN_1C!$B$2:$T$3000,11,FALSE))=TRUE,"",VLOOKUP(CONCATENATE($B262,"-",$C262),IN_1C!$B$2:$T$3000,11,FALSE))</f>
        <v>0</v>
      </c>
      <c r="N262" s="865">
        <f>IF(ISERROR(VLOOKUP(CONCATENATE($B262,"-",$C262),IN_1C!$B$2:$T$3000,12,FALSE))=TRUE,"",VLOOKUP(CONCATENATE($B262,"-",$C262),IN_1C!$B$2:$T$3000,12,FALSE))</f>
        <v>0</v>
      </c>
      <c r="O262" s="864">
        <f>IF(ISERROR(VLOOKUP(CONCATENATE($B262,"-",$C262),IN_1C!$B$2:$T$3000,13,FALSE))=TRUE,"",VLOOKUP(CONCATENATE($B262,"-",$C262),IN_1C!$B$2:$T$3000,13,FALSE))</f>
        <v>0</v>
      </c>
      <c r="P262" s="865">
        <f>IF(ISERROR(VLOOKUP(CONCATENATE($B262,"-",$C262),IN_1C!$B$2:$T$3000,14,FALSE))=TRUE,"",VLOOKUP(CONCATENATE($B262,"-",$C262),IN_1C!$B$2:$T$3000,14,FALSE))</f>
        <v>0</v>
      </c>
      <c r="Q262" s="804">
        <f t="shared" si="54"/>
        <v>0</v>
      </c>
      <c r="R262" s="805">
        <f t="shared" si="54"/>
        <v>0</v>
      </c>
    </row>
    <row r="263" spans="1:18">
      <c r="A263" s="703" t="s">
        <v>1274</v>
      </c>
      <c r="B263" s="708" t="s">
        <v>1275</v>
      </c>
      <c r="C263" s="700">
        <v>6</v>
      </c>
      <c r="D263" s="1571" t="str">
        <f t="shared" si="53"/>
        <v/>
      </c>
      <c r="E263" s="864">
        <f>IF(ISERROR(VLOOKUP(CONCATENATE($B263,"-",$C263),IN_1C!$B$2:$T$3000,3,FALSE))=TRUE,"",VLOOKUP(CONCATENATE($B263,"-",$C263),IN_1C!$B$2:$T$3000,3,FALSE))</f>
        <v>0</v>
      </c>
      <c r="F263" s="865">
        <f>IF(ISERROR(VLOOKUP(CONCATENATE($B263,"-",$C263),IN_1C!$B$2:$T$3000,4,FALSE))=TRUE,"",VLOOKUP(CONCATENATE($B263,"-",$C263),IN_1C!$B$2:$T$3000,4,FALSE))</f>
        <v>0</v>
      </c>
      <c r="G263" s="864">
        <f>IF(ISERROR(VLOOKUP(CONCATENATE($B263,"-",$C263),IN_1C!$B$2:$T$3000,5,FALSE))=TRUE,"",VLOOKUP(CONCATENATE($B263,"-",$C263),IN_1C!$B$2:$T$3000,5,FALSE))</f>
        <v>0</v>
      </c>
      <c r="H263" s="865">
        <f>IF(ISERROR(VLOOKUP(CONCATENATE($B263,"-",$C263),IN_1C!$B$2:$T$3000,6,FALSE))=TRUE,"",VLOOKUP(CONCATENATE($B263,"-",$C263),IN_1C!$B$2:$T$3000,6,FALSE))</f>
        <v>0</v>
      </c>
      <c r="I263" s="864">
        <f>IF(ISERROR(VLOOKUP(CONCATENATE($B263,"-",$C263),IN_1C!$B$2:$T$3000,7,FALSE))=TRUE,"",VLOOKUP(CONCATENATE($B263,"-",$C263),IN_1C!$B$2:$T$3000,7,FALSE))</f>
        <v>0</v>
      </c>
      <c r="J263" s="865">
        <f>IF(ISERROR(VLOOKUP(CONCATENATE($B263,"-",$C263),IN_1C!$B$2:$T$3000,8,FALSE))=TRUE,"",VLOOKUP(CONCATENATE($B263,"-",$C263),IN_1C!$B$2:$T$3000,8,FALSE))</f>
        <v>0</v>
      </c>
      <c r="K263" s="864">
        <f>IF(ISERROR(VLOOKUP(CONCATENATE($B263,"-",$C263),IN_1C!$B$2:$T$3000,9,FALSE))=TRUE,"",VLOOKUP(CONCATENATE($B263,"-",$C263),IN_1C!$B$2:$T$3000,9,FALSE))</f>
        <v>0</v>
      </c>
      <c r="L263" s="865">
        <f>IF(ISERROR(VLOOKUP(CONCATENATE($B263,"-",$C263),IN_1C!$B$2:$T$3000,10,FALSE))=TRUE,"",VLOOKUP(CONCATENATE($B263,"-",$C263),IN_1C!$B$2:$T$3000,10,FALSE))</f>
        <v>0</v>
      </c>
      <c r="M263" s="864">
        <f>IF(ISERROR(VLOOKUP(CONCATENATE($B263,"-",$C263),IN_1C!$B$2:$T$3000,11,FALSE))=TRUE,"",VLOOKUP(CONCATENATE($B263,"-",$C263),IN_1C!$B$2:$T$3000,11,FALSE))</f>
        <v>0</v>
      </c>
      <c r="N263" s="865">
        <f>IF(ISERROR(VLOOKUP(CONCATENATE($B263,"-",$C263),IN_1C!$B$2:$T$3000,12,FALSE))=TRUE,"",VLOOKUP(CONCATENATE($B263,"-",$C263),IN_1C!$B$2:$T$3000,12,FALSE))</f>
        <v>0</v>
      </c>
      <c r="O263" s="864">
        <f>IF(ISERROR(VLOOKUP(CONCATENATE($B263,"-",$C263),IN_1C!$B$2:$T$3000,13,FALSE))=TRUE,"",VLOOKUP(CONCATENATE($B263,"-",$C263),IN_1C!$B$2:$T$3000,13,FALSE))</f>
        <v>0</v>
      </c>
      <c r="P263" s="865">
        <f>IF(ISERROR(VLOOKUP(CONCATENATE($B263,"-",$C263),IN_1C!$B$2:$T$3000,14,FALSE))=TRUE,"",VLOOKUP(CONCATENATE($B263,"-",$C263),IN_1C!$B$2:$T$3000,14,FALSE))</f>
        <v>0</v>
      </c>
      <c r="Q263" s="804">
        <f t="shared" si="54"/>
        <v>0</v>
      </c>
      <c r="R263" s="805">
        <f t="shared" si="54"/>
        <v>0</v>
      </c>
    </row>
    <row r="264" spans="1:18">
      <c r="A264" s="703" t="s">
        <v>1276</v>
      </c>
      <c r="B264" s="708" t="s">
        <v>1277</v>
      </c>
      <c r="C264" s="700">
        <v>6</v>
      </c>
      <c r="D264" s="1571" t="str">
        <f t="shared" si="53"/>
        <v/>
      </c>
      <c r="E264" s="864">
        <f>IF(ISERROR(VLOOKUP(CONCATENATE($B264,"-",$C264),IN_1C!$B$2:$T$3000,3,FALSE))=TRUE,"",VLOOKUP(CONCATENATE($B264,"-",$C264),IN_1C!$B$2:$T$3000,3,FALSE))</f>
        <v>0</v>
      </c>
      <c r="F264" s="865">
        <f>IF(ISERROR(VLOOKUP(CONCATENATE($B264,"-",$C264),IN_1C!$B$2:$T$3000,4,FALSE))=TRUE,"",VLOOKUP(CONCATENATE($B264,"-",$C264),IN_1C!$B$2:$T$3000,4,FALSE))</f>
        <v>0</v>
      </c>
      <c r="G264" s="864">
        <f>IF(ISERROR(VLOOKUP(CONCATENATE($B264,"-",$C264),IN_1C!$B$2:$T$3000,5,FALSE))=TRUE,"",VLOOKUP(CONCATENATE($B264,"-",$C264),IN_1C!$B$2:$T$3000,5,FALSE))</f>
        <v>0</v>
      </c>
      <c r="H264" s="865">
        <f>IF(ISERROR(VLOOKUP(CONCATENATE($B264,"-",$C264),IN_1C!$B$2:$T$3000,6,FALSE))=TRUE,"",VLOOKUP(CONCATENATE($B264,"-",$C264),IN_1C!$B$2:$T$3000,6,FALSE))</f>
        <v>0</v>
      </c>
      <c r="I264" s="864">
        <f>IF(ISERROR(VLOOKUP(CONCATENATE($B264,"-",$C264),IN_1C!$B$2:$T$3000,7,FALSE))=TRUE,"",VLOOKUP(CONCATENATE($B264,"-",$C264),IN_1C!$B$2:$T$3000,7,FALSE))</f>
        <v>0</v>
      </c>
      <c r="J264" s="865">
        <f>IF(ISERROR(VLOOKUP(CONCATENATE($B264,"-",$C264),IN_1C!$B$2:$T$3000,8,FALSE))=TRUE,"",VLOOKUP(CONCATENATE($B264,"-",$C264),IN_1C!$B$2:$T$3000,8,FALSE))</f>
        <v>0</v>
      </c>
      <c r="K264" s="864">
        <f>IF(ISERROR(VLOOKUP(CONCATENATE($B264,"-",$C264),IN_1C!$B$2:$T$3000,9,FALSE))=TRUE,"",VLOOKUP(CONCATENATE($B264,"-",$C264),IN_1C!$B$2:$T$3000,9,FALSE))</f>
        <v>0</v>
      </c>
      <c r="L264" s="865">
        <f>IF(ISERROR(VLOOKUP(CONCATENATE($B264,"-",$C264),IN_1C!$B$2:$T$3000,10,FALSE))=TRUE,"",VLOOKUP(CONCATENATE($B264,"-",$C264),IN_1C!$B$2:$T$3000,10,FALSE))</f>
        <v>0</v>
      </c>
      <c r="M264" s="864">
        <f>IF(ISERROR(VLOOKUP(CONCATENATE($B264,"-",$C264),IN_1C!$B$2:$T$3000,11,FALSE))=TRUE,"",VLOOKUP(CONCATENATE($B264,"-",$C264),IN_1C!$B$2:$T$3000,11,FALSE))</f>
        <v>0</v>
      </c>
      <c r="N264" s="865">
        <f>IF(ISERROR(VLOOKUP(CONCATENATE($B264,"-",$C264),IN_1C!$B$2:$T$3000,12,FALSE))=TRUE,"",VLOOKUP(CONCATENATE($B264,"-",$C264),IN_1C!$B$2:$T$3000,12,FALSE))</f>
        <v>0</v>
      </c>
      <c r="O264" s="864">
        <f>IF(ISERROR(VLOOKUP(CONCATENATE($B264,"-",$C264),IN_1C!$B$2:$T$3000,13,FALSE))=TRUE,"",VLOOKUP(CONCATENATE($B264,"-",$C264),IN_1C!$B$2:$T$3000,13,FALSE))</f>
        <v>0</v>
      </c>
      <c r="P264" s="865">
        <f>IF(ISERROR(VLOOKUP(CONCATENATE($B264,"-",$C264),IN_1C!$B$2:$T$3000,14,FALSE))=TRUE,"",VLOOKUP(CONCATENATE($B264,"-",$C264),IN_1C!$B$2:$T$3000,14,FALSE))</f>
        <v>0</v>
      </c>
      <c r="Q264" s="804">
        <f t="shared" si="54"/>
        <v>0</v>
      </c>
      <c r="R264" s="805">
        <f t="shared" si="54"/>
        <v>0</v>
      </c>
    </row>
    <row r="265" spans="1:18">
      <c r="A265" s="703" t="s">
        <v>1278</v>
      </c>
      <c r="B265" s="708" t="s">
        <v>1279</v>
      </c>
      <c r="C265" s="700">
        <v>6</v>
      </c>
      <c r="D265" s="1571" t="str">
        <f t="shared" si="53"/>
        <v/>
      </c>
      <c r="E265" s="864">
        <f>IF(ISERROR(VLOOKUP(CONCATENATE($B265,"-",$C265),IN_1C!$B$2:$T$3000,3,FALSE))=TRUE,"",VLOOKUP(CONCATENATE($B265,"-",$C265),IN_1C!$B$2:$T$3000,3,FALSE))</f>
        <v>0</v>
      </c>
      <c r="F265" s="865">
        <f>IF(ISERROR(VLOOKUP(CONCATENATE($B265,"-",$C265),IN_1C!$B$2:$T$3000,4,FALSE))=TRUE,"",VLOOKUP(CONCATENATE($B265,"-",$C265),IN_1C!$B$2:$T$3000,4,FALSE))</f>
        <v>0</v>
      </c>
      <c r="G265" s="864">
        <f>IF(ISERROR(VLOOKUP(CONCATENATE($B265,"-",$C265),IN_1C!$B$2:$T$3000,5,FALSE))=TRUE,"",VLOOKUP(CONCATENATE($B265,"-",$C265),IN_1C!$B$2:$T$3000,5,FALSE))</f>
        <v>0</v>
      </c>
      <c r="H265" s="865">
        <f>IF(ISERROR(VLOOKUP(CONCATENATE($B265,"-",$C265),IN_1C!$B$2:$T$3000,6,FALSE))=TRUE,"",VLOOKUP(CONCATENATE($B265,"-",$C265),IN_1C!$B$2:$T$3000,6,FALSE))</f>
        <v>0</v>
      </c>
      <c r="I265" s="864">
        <f>IF(ISERROR(VLOOKUP(CONCATENATE($B265,"-",$C265),IN_1C!$B$2:$T$3000,7,FALSE))=TRUE,"",VLOOKUP(CONCATENATE($B265,"-",$C265),IN_1C!$B$2:$T$3000,7,FALSE))</f>
        <v>0</v>
      </c>
      <c r="J265" s="865">
        <f>IF(ISERROR(VLOOKUP(CONCATENATE($B265,"-",$C265),IN_1C!$B$2:$T$3000,8,FALSE))=TRUE,"",VLOOKUP(CONCATENATE($B265,"-",$C265),IN_1C!$B$2:$T$3000,8,FALSE))</f>
        <v>0</v>
      </c>
      <c r="K265" s="864">
        <f>IF(ISERROR(VLOOKUP(CONCATENATE($B265,"-",$C265),IN_1C!$B$2:$T$3000,9,FALSE))=TRUE,"",VLOOKUP(CONCATENATE($B265,"-",$C265),IN_1C!$B$2:$T$3000,9,FALSE))</f>
        <v>0</v>
      </c>
      <c r="L265" s="865">
        <f>IF(ISERROR(VLOOKUP(CONCATENATE($B265,"-",$C265),IN_1C!$B$2:$T$3000,10,FALSE))=TRUE,"",VLOOKUP(CONCATENATE($B265,"-",$C265),IN_1C!$B$2:$T$3000,10,FALSE))</f>
        <v>0</v>
      </c>
      <c r="M265" s="864">
        <f>IF(ISERROR(VLOOKUP(CONCATENATE($B265,"-",$C265),IN_1C!$B$2:$T$3000,11,FALSE))=TRUE,"",VLOOKUP(CONCATENATE($B265,"-",$C265),IN_1C!$B$2:$T$3000,11,FALSE))</f>
        <v>0</v>
      </c>
      <c r="N265" s="865">
        <f>IF(ISERROR(VLOOKUP(CONCATENATE($B265,"-",$C265),IN_1C!$B$2:$T$3000,12,FALSE))=TRUE,"",VLOOKUP(CONCATENATE($B265,"-",$C265),IN_1C!$B$2:$T$3000,12,FALSE))</f>
        <v>0</v>
      </c>
      <c r="O265" s="864">
        <f>IF(ISERROR(VLOOKUP(CONCATENATE($B265,"-",$C265),IN_1C!$B$2:$T$3000,13,FALSE))=TRUE,"",VLOOKUP(CONCATENATE($B265,"-",$C265),IN_1C!$B$2:$T$3000,13,FALSE))</f>
        <v>0</v>
      </c>
      <c r="P265" s="865">
        <f>IF(ISERROR(VLOOKUP(CONCATENATE($B265,"-",$C265),IN_1C!$B$2:$T$3000,14,FALSE))=TRUE,"",VLOOKUP(CONCATENATE($B265,"-",$C265),IN_1C!$B$2:$T$3000,14,FALSE))</f>
        <v>0</v>
      </c>
      <c r="Q265" s="804">
        <f t="shared" si="54"/>
        <v>0</v>
      </c>
      <c r="R265" s="805">
        <f t="shared" si="54"/>
        <v>0</v>
      </c>
    </row>
    <row r="266" spans="1:18">
      <c r="A266" s="703" t="s">
        <v>1280</v>
      </c>
      <c r="B266" s="708" t="s">
        <v>1281</v>
      </c>
      <c r="C266" s="700">
        <v>6</v>
      </c>
      <c r="D266" s="1571" t="str">
        <f t="shared" si="53"/>
        <v/>
      </c>
      <c r="E266" s="864">
        <f>IF(ISERROR(VLOOKUP(CONCATENATE($B266,"-",$C266),IN_1C!$B$2:$T$3000,3,FALSE))=TRUE,"",VLOOKUP(CONCATENATE($B266,"-",$C266),IN_1C!$B$2:$T$3000,3,FALSE))</f>
        <v>0</v>
      </c>
      <c r="F266" s="865">
        <f>IF(ISERROR(VLOOKUP(CONCATENATE($B266,"-",$C266),IN_1C!$B$2:$T$3000,4,FALSE))=TRUE,"",VLOOKUP(CONCATENATE($B266,"-",$C266),IN_1C!$B$2:$T$3000,4,FALSE))</f>
        <v>0</v>
      </c>
      <c r="G266" s="864">
        <f>IF(ISERROR(VLOOKUP(CONCATENATE($B266,"-",$C266),IN_1C!$B$2:$T$3000,5,FALSE))=TRUE,"",VLOOKUP(CONCATENATE($B266,"-",$C266),IN_1C!$B$2:$T$3000,5,FALSE))</f>
        <v>0</v>
      </c>
      <c r="H266" s="865">
        <f>IF(ISERROR(VLOOKUP(CONCATENATE($B266,"-",$C266),IN_1C!$B$2:$T$3000,6,FALSE))=TRUE,"",VLOOKUP(CONCATENATE($B266,"-",$C266),IN_1C!$B$2:$T$3000,6,FALSE))</f>
        <v>0</v>
      </c>
      <c r="I266" s="864">
        <f>IF(ISERROR(VLOOKUP(CONCATENATE($B266,"-",$C266),IN_1C!$B$2:$T$3000,7,FALSE))=TRUE,"",VLOOKUP(CONCATENATE($B266,"-",$C266),IN_1C!$B$2:$T$3000,7,FALSE))</f>
        <v>0</v>
      </c>
      <c r="J266" s="865">
        <f>IF(ISERROR(VLOOKUP(CONCATENATE($B266,"-",$C266),IN_1C!$B$2:$T$3000,8,FALSE))=TRUE,"",VLOOKUP(CONCATENATE($B266,"-",$C266),IN_1C!$B$2:$T$3000,8,FALSE))</f>
        <v>0</v>
      </c>
      <c r="K266" s="864">
        <f>IF(ISERROR(VLOOKUP(CONCATENATE($B266,"-",$C266),IN_1C!$B$2:$T$3000,9,FALSE))=TRUE,"",VLOOKUP(CONCATENATE($B266,"-",$C266),IN_1C!$B$2:$T$3000,9,FALSE))</f>
        <v>0</v>
      </c>
      <c r="L266" s="865">
        <f>IF(ISERROR(VLOOKUP(CONCATENATE($B266,"-",$C266),IN_1C!$B$2:$T$3000,10,FALSE))=TRUE,"",VLOOKUP(CONCATENATE($B266,"-",$C266),IN_1C!$B$2:$T$3000,10,FALSE))</f>
        <v>0</v>
      </c>
      <c r="M266" s="864">
        <f>IF(ISERROR(VLOOKUP(CONCATENATE($B266,"-",$C266),IN_1C!$B$2:$T$3000,11,FALSE))=TRUE,"",VLOOKUP(CONCATENATE($B266,"-",$C266),IN_1C!$B$2:$T$3000,11,FALSE))</f>
        <v>0</v>
      </c>
      <c r="N266" s="865">
        <f>IF(ISERROR(VLOOKUP(CONCATENATE($B266,"-",$C266),IN_1C!$B$2:$T$3000,12,FALSE))=TRUE,"",VLOOKUP(CONCATENATE($B266,"-",$C266),IN_1C!$B$2:$T$3000,12,FALSE))</f>
        <v>0</v>
      </c>
      <c r="O266" s="864">
        <f>IF(ISERROR(VLOOKUP(CONCATENATE($B266,"-",$C266),IN_1C!$B$2:$T$3000,13,FALSE))=TRUE,"",VLOOKUP(CONCATENATE($B266,"-",$C266),IN_1C!$B$2:$T$3000,13,FALSE))</f>
        <v>0</v>
      </c>
      <c r="P266" s="865">
        <f>IF(ISERROR(VLOOKUP(CONCATENATE($B266,"-",$C266),IN_1C!$B$2:$T$3000,14,FALSE))=TRUE,"",VLOOKUP(CONCATENATE($B266,"-",$C266),IN_1C!$B$2:$T$3000,14,FALSE))</f>
        <v>0</v>
      </c>
      <c r="Q266" s="804">
        <f t="shared" si="54"/>
        <v>0</v>
      </c>
      <c r="R266" s="805">
        <f t="shared" si="54"/>
        <v>0</v>
      </c>
    </row>
    <row r="267" spans="1:18">
      <c r="A267" s="703" t="s">
        <v>1282</v>
      </c>
      <c r="B267" s="708" t="s">
        <v>1283</v>
      </c>
      <c r="C267" s="700">
        <v>6</v>
      </c>
      <c r="D267" s="1571" t="str">
        <f t="shared" si="53"/>
        <v/>
      </c>
      <c r="E267" s="864">
        <f>IF(ISERROR(VLOOKUP(CONCATENATE($B267,"-",$C267),IN_1C!$B$2:$T$3000,3,FALSE))=TRUE,"",VLOOKUP(CONCATENATE($B267,"-",$C267),IN_1C!$B$2:$T$3000,3,FALSE))</f>
        <v>0</v>
      </c>
      <c r="F267" s="865">
        <f>IF(ISERROR(VLOOKUP(CONCATENATE($B267,"-",$C267),IN_1C!$B$2:$T$3000,4,FALSE))=TRUE,"",VLOOKUP(CONCATENATE($B267,"-",$C267),IN_1C!$B$2:$T$3000,4,FALSE))</f>
        <v>0</v>
      </c>
      <c r="G267" s="864">
        <f>IF(ISERROR(VLOOKUP(CONCATENATE($B267,"-",$C267),IN_1C!$B$2:$T$3000,5,FALSE))=TRUE,"",VLOOKUP(CONCATENATE($B267,"-",$C267),IN_1C!$B$2:$T$3000,5,FALSE))</f>
        <v>0</v>
      </c>
      <c r="H267" s="865">
        <f>IF(ISERROR(VLOOKUP(CONCATENATE($B267,"-",$C267),IN_1C!$B$2:$T$3000,6,FALSE))=TRUE,"",VLOOKUP(CONCATENATE($B267,"-",$C267),IN_1C!$B$2:$T$3000,6,FALSE))</f>
        <v>0</v>
      </c>
      <c r="I267" s="864">
        <f>IF(ISERROR(VLOOKUP(CONCATENATE($B267,"-",$C267),IN_1C!$B$2:$T$3000,7,FALSE))=TRUE,"",VLOOKUP(CONCATENATE($B267,"-",$C267),IN_1C!$B$2:$T$3000,7,FALSE))</f>
        <v>0</v>
      </c>
      <c r="J267" s="865">
        <f>IF(ISERROR(VLOOKUP(CONCATENATE($B267,"-",$C267),IN_1C!$B$2:$T$3000,8,FALSE))=TRUE,"",VLOOKUP(CONCATENATE($B267,"-",$C267),IN_1C!$B$2:$T$3000,8,FALSE))</f>
        <v>0</v>
      </c>
      <c r="K267" s="864">
        <f>IF(ISERROR(VLOOKUP(CONCATENATE($B267,"-",$C267),IN_1C!$B$2:$T$3000,9,FALSE))=TRUE,"",VLOOKUP(CONCATENATE($B267,"-",$C267),IN_1C!$B$2:$T$3000,9,FALSE))</f>
        <v>0</v>
      </c>
      <c r="L267" s="865">
        <f>IF(ISERROR(VLOOKUP(CONCATENATE($B267,"-",$C267),IN_1C!$B$2:$T$3000,10,FALSE))=TRUE,"",VLOOKUP(CONCATENATE($B267,"-",$C267),IN_1C!$B$2:$T$3000,10,FALSE))</f>
        <v>0</v>
      </c>
      <c r="M267" s="864">
        <f>IF(ISERROR(VLOOKUP(CONCATENATE($B267,"-",$C267),IN_1C!$B$2:$T$3000,11,FALSE))=TRUE,"",VLOOKUP(CONCATENATE($B267,"-",$C267),IN_1C!$B$2:$T$3000,11,FALSE))</f>
        <v>0</v>
      </c>
      <c r="N267" s="865">
        <f>IF(ISERROR(VLOOKUP(CONCATENATE($B267,"-",$C267),IN_1C!$B$2:$T$3000,12,FALSE))=TRUE,"",VLOOKUP(CONCATENATE($B267,"-",$C267),IN_1C!$B$2:$T$3000,12,FALSE))</f>
        <v>0</v>
      </c>
      <c r="O267" s="864">
        <f>IF(ISERROR(VLOOKUP(CONCATENATE($B267,"-",$C267),IN_1C!$B$2:$T$3000,13,FALSE))=TRUE,"",VLOOKUP(CONCATENATE($B267,"-",$C267),IN_1C!$B$2:$T$3000,13,FALSE))</f>
        <v>0</v>
      </c>
      <c r="P267" s="865">
        <f>IF(ISERROR(VLOOKUP(CONCATENATE($B267,"-",$C267),IN_1C!$B$2:$T$3000,14,FALSE))=TRUE,"",VLOOKUP(CONCATENATE($B267,"-",$C267),IN_1C!$B$2:$T$3000,14,FALSE))</f>
        <v>0</v>
      </c>
      <c r="Q267" s="804">
        <f t="shared" si="54"/>
        <v>0</v>
      </c>
      <c r="R267" s="805">
        <f t="shared" si="54"/>
        <v>0</v>
      </c>
    </row>
    <row r="268" spans="1:18">
      <c r="A268" s="703" t="s">
        <v>1284</v>
      </c>
      <c r="B268" s="708" t="s">
        <v>1285</v>
      </c>
      <c r="C268" s="700">
        <v>6</v>
      </c>
      <c r="D268" s="1571" t="str">
        <f t="shared" si="53"/>
        <v/>
      </c>
      <c r="E268" s="864">
        <f>IF(ISERROR(VLOOKUP(CONCATENATE($B268,"-",$C268),IN_1C!$B$2:$T$3000,3,FALSE))=TRUE,"",VLOOKUP(CONCATENATE($B268,"-",$C268),IN_1C!$B$2:$T$3000,3,FALSE))</f>
        <v>0</v>
      </c>
      <c r="F268" s="865">
        <f>IF(ISERROR(VLOOKUP(CONCATENATE($B268,"-",$C268),IN_1C!$B$2:$T$3000,4,FALSE))=TRUE,"",VLOOKUP(CONCATENATE($B268,"-",$C268),IN_1C!$B$2:$T$3000,4,FALSE))</f>
        <v>0</v>
      </c>
      <c r="G268" s="864">
        <f>IF(ISERROR(VLOOKUP(CONCATENATE($B268,"-",$C268),IN_1C!$B$2:$T$3000,5,FALSE))=TRUE,"",VLOOKUP(CONCATENATE($B268,"-",$C268),IN_1C!$B$2:$T$3000,5,FALSE))</f>
        <v>0</v>
      </c>
      <c r="H268" s="865">
        <f>IF(ISERROR(VLOOKUP(CONCATENATE($B268,"-",$C268),IN_1C!$B$2:$T$3000,6,FALSE))=TRUE,"",VLOOKUP(CONCATENATE($B268,"-",$C268),IN_1C!$B$2:$T$3000,6,FALSE))</f>
        <v>0</v>
      </c>
      <c r="I268" s="864">
        <f>IF(ISERROR(VLOOKUP(CONCATENATE($B268,"-",$C268),IN_1C!$B$2:$T$3000,7,FALSE))=TRUE,"",VLOOKUP(CONCATENATE($B268,"-",$C268),IN_1C!$B$2:$T$3000,7,FALSE))</f>
        <v>0</v>
      </c>
      <c r="J268" s="865">
        <f>IF(ISERROR(VLOOKUP(CONCATENATE($B268,"-",$C268),IN_1C!$B$2:$T$3000,8,FALSE))=TRUE,"",VLOOKUP(CONCATENATE($B268,"-",$C268),IN_1C!$B$2:$T$3000,8,FALSE))</f>
        <v>0</v>
      </c>
      <c r="K268" s="864">
        <f>IF(ISERROR(VLOOKUP(CONCATENATE($B268,"-",$C268),IN_1C!$B$2:$T$3000,9,FALSE))=TRUE,"",VLOOKUP(CONCATENATE($B268,"-",$C268),IN_1C!$B$2:$T$3000,9,FALSE))</f>
        <v>0</v>
      </c>
      <c r="L268" s="865">
        <f>IF(ISERROR(VLOOKUP(CONCATENATE($B268,"-",$C268),IN_1C!$B$2:$T$3000,10,FALSE))=TRUE,"",VLOOKUP(CONCATENATE($B268,"-",$C268),IN_1C!$B$2:$T$3000,10,FALSE))</f>
        <v>0</v>
      </c>
      <c r="M268" s="864">
        <f>IF(ISERROR(VLOOKUP(CONCATENATE($B268,"-",$C268),IN_1C!$B$2:$T$3000,11,FALSE))=TRUE,"",VLOOKUP(CONCATENATE($B268,"-",$C268),IN_1C!$B$2:$T$3000,11,FALSE))</f>
        <v>0</v>
      </c>
      <c r="N268" s="865">
        <f>IF(ISERROR(VLOOKUP(CONCATENATE($B268,"-",$C268),IN_1C!$B$2:$T$3000,12,FALSE))=TRUE,"",VLOOKUP(CONCATENATE($B268,"-",$C268),IN_1C!$B$2:$T$3000,12,FALSE))</f>
        <v>0</v>
      </c>
      <c r="O268" s="864">
        <f>IF(ISERROR(VLOOKUP(CONCATENATE($B268,"-",$C268),IN_1C!$B$2:$T$3000,13,FALSE))=TRUE,"",VLOOKUP(CONCATENATE($B268,"-",$C268),IN_1C!$B$2:$T$3000,13,FALSE))</f>
        <v>0</v>
      </c>
      <c r="P268" s="865">
        <f>IF(ISERROR(VLOOKUP(CONCATENATE($B268,"-",$C268),IN_1C!$B$2:$T$3000,14,FALSE))=TRUE,"",VLOOKUP(CONCATENATE($B268,"-",$C268),IN_1C!$B$2:$T$3000,14,FALSE))</f>
        <v>0</v>
      </c>
      <c r="Q268" s="804">
        <f t="shared" si="54"/>
        <v>0</v>
      </c>
      <c r="R268" s="805">
        <f t="shared" si="54"/>
        <v>0</v>
      </c>
    </row>
    <row r="269" spans="1:18" ht="15.75" thickBot="1">
      <c r="A269" s="719" t="s">
        <v>1286</v>
      </c>
      <c r="B269" s="721" t="s">
        <v>1287</v>
      </c>
      <c r="C269" s="700">
        <v>6</v>
      </c>
      <c r="D269" s="1571" t="str">
        <f t="shared" si="53"/>
        <v/>
      </c>
      <c r="E269" s="867">
        <f>IF(ISERROR(VLOOKUP(CONCATENATE($B269,"-",$C269),IN_1C!$B$2:$T$3000,3,FALSE))=TRUE,"",VLOOKUP(CONCATENATE($B269,"-",$C269),IN_1C!$B$2:$T$3000,3,FALSE))</f>
        <v>0</v>
      </c>
      <c r="F269" s="868">
        <f>IF(ISERROR(VLOOKUP(CONCATENATE($B269,"-",$C269),IN_1C!$B$2:$T$3000,4,FALSE))=TRUE,"",VLOOKUP(CONCATENATE($B269,"-",$C269),IN_1C!$B$2:$T$3000,4,FALSE))</f>
        <v>0</v>
      </c>
      <c r="G269" s="867">
        <f>IF(ISERROR(VLOOKUP(CONCATENATE($B269,"-",$C269),IN_1C!$B$2:$T$3000,5,FALSE))=TRUE,"",VLOOKUP(CONCATENATE($B269,"-",$C269),IN_1C!$B$2:$T$3000,5,FALSE))</f>
        <v>0</v>
      </c>
      <c r="H269" s="868">
        <f>IF(ISERROR(VLOOKUP(CONCATENATE($B269,"-",$C269),IN_1C!$B$2:$T$3000,6,FALSE))=TRUE,"",VLOOKUP(CONCATENATE($B269,"-",$C269),IN_1C!$B$2:$T$3000,6,FALSE))</f>
        <v>0</v>
      </c>
      <c r="I269" s="867">
        <f>IF(ISERROR(VLOOKUP(CONCATENATE($B269,"-",$C269),IN_1C!$B$2:$T$3000,7,FALSE))=TRUE,"",VLOOKUP(CONCATENATE($B269,"-",$C269),IN_1C!$B$2:$T$3000,7,FALSE))</f>
        <v>0</v>
      </c>
      <c r="J269" s="868">
        <f>IF(ISERROR(VLOOKUP(CONCATENATE($B269,"-",$C269),IN_1C!$B$2:$T$3000,8,FALSE))=TRUE,"",VLOOKUP(CONCATENATE($B269,"-",$C269),IN_1C!$B$2:$T$3000,8,FALSE))</f>
        <v>0</v>
      </c>
      <c r="K269" s="867">
        <f>IF(ISERROR(VLOOKUP(CONCATENATE($B269,"-",$C269),IN_1C!$B$2:$T$3000,9,FALSE))=TRUE,"",VLOOKUP(CONCATENATE($B269,"-",$C269),IN_1C!$B$2:$T$3000,9,FALSE))</f>
        <v>0</v>
      </c>
      <c r="L269" s="868">
        <f>IF(ISERROR(VLOOKUP(CONCATENATE($B269,"-",$C269),IN_1C!$B$2:$T$3000,10,FALSE))=TRUE,"",VLOOKUP(CONCATENATE($B269,"-",$C269),IN_1C!$B$2:$T$3000,10,FALSE))</f>
        <v>0</v>
      </c>
      <c r="M269" s="867">
        <f>IF(ISERROR(VLOOKUP(CONCATENATE($B269,"-",$C269),IN_1C!$B$2:$T$3000,11,FALSE))=TRUE,"",VLOOKUP(CONCATENATE($B269,"-",$C269),IN_1C!$B$2:$T$3000,11,FALSE))</f>
        <v>0</v>
      </c>
      <c r="N269" s="868">
        <f>IF(ISERROR(VLOOKUP(CONCATENATE($B269,"-",$C269),IN_1C!$B$2:$T$3000,12,FALSE))=TRUE,"",VLOOKUP(CONCATENATE($B269,"-",$C269),IN_1C!$B$2:$T$3000,12,FALSE))</f>
        <v>0</v>
      </c>
      <c r="O269" s="867">
        <f>IF(ISERROR(VLOOKUP(CONCATENATE($B269,"-",$C269),IN_1C!$B$2:$T$3000,13,FALSE))=TRUE,"",VLOOKUP(CONCATENATE($B269,"-",$C269),IN_1C!$B$2:$T$3000,13,FALSE))</f>
        <v>0</v>
      </c>
      <c r="P269" s="868">
        <f>IF(ISERROR(VLOOKUP(CONCATENATE($B269,"-",$C269),IN_1C!$B$2:$T$3000,14,FALSE))=TRUE,"",VLOOKUP(CONCATENATE($B269,"-",$C269),IN_1C!$B$2:$T$3000,14,FALSE))</f>
        <v>0</v>
      </c>
      <c r="Q269" s="807">
        <f t="shared" si="54"/>
        <v>0</v>
      </c>
      <c r="R269" s="808">
        <f t="shared" si="54"/>
        <v>0</v>
      </c>
    </row>
    <row r="270" spans="1:18" ht="15.75" thickBot="1">
      <c r="A270" s="722" t="s">
        <v>1288</v>
      </c>
      <c r="B270" s="811"/>
      <c r="C270" s="700"/>
      <c r="D270" s="1571"/>
      <c r="E270" s="872" t="str">
        <f>IF(ISERROR(VLOOKUP(CONCATENATE($B270,"-",$C270),IN_1C!$B$2:$T$3000,3,FALSE))=TRUE,"",VLOOKUP(CONCATENATE($B270,"-",$C270),IN_1C!$B$2:$T$3000,3,FALSE))</f>
        <v/>
      </c>
      <c r="F270" s="873"/>
      <c r="G270" s="873"/>
      <c r="H270" s="873"/>
      <c r="I270" s="873"/>
      <c r="J270" s="873"/>
      <c r="K270" s="873"/>
      <c r="L270" s="873"/>
      <c r="M270" s="873"/>
      <c r="N270" s="873"/>
      <c r="O270" s="873"/>
      <c r="P270" s="873"/>
      <c r="Q270" s="814"/>
      <c r="R270" s="815"/>
    </row>
    <row r="271" spans="1:18">
      <c r="A271" s="698" t="s">
        <v>1289</v>
      </c>
      <c r="B271" s="699" t="s">
        <v>1290</v>
      </c>
      <c r="C271" s="700">
        <v>6</v>
      </c>
      <c r="D271" s="1571" t="str">
        <f t="shared" ref="D271:D276" si="55">CONCATENATE(D$238)</f>
        <v/>
      </c>
      <c r="E271" s="861">
        <f>IF(ISERROR(VLOOKUP(CONCATENATE($B271,"-",$C271),IN_1C!$B$2:$T$3000,3,FALSE))=TRUE,"",VLOOKUP(CONCATENATE($B271,"-",$C271),IN_1C!$B$2:$T$3000,3,FALSE))</f>
        <v>0</v>
      </c>
      <c r="F271" s="862">
        <f>IF(ISERROR(VLOOKUP(CONCATENATE($B271,"-",$C271),IN_1C!$B$2:$T$3000,4,FALSE))=TRUE,"",VLOOKUP(CONCATENATE($B271,"-",$C271),IN_1C!$B$2:$T$3000,4,FALSE))</f>
        <v>0</v>
      </c>
      <c r="G271" s="861">
        <f>IF(ISERROR(VLOOKUP(CONCATENATE($B271,"-",$C271),IN_1C!$B$2:$T$3000,5,FALSE))=TRUE,"",VLOOKUP(CONCATENATE($B271,"-",$C271),IN_1C!$B$2:$T$3000,5,FALSE))</f>
        <v>0</v>
      </c>
      <c r="H271" s="862">
        <f>IF(ISERROR(VLOOKUP(CONCATENATE($B271,"-",$C271),IN_1C!$B$2:$T$3000,6,FALSE))=TRUE,"",VLOOKUP(CONCATENATE($B271,"-",$C271),IN_1C!$B$2:$T$3000,6,FALSE))</f>
        <v>0</v>
      </c>
      <c r="I271" s="861">
        <f>IF(ISERROR(VLOOKUP(CONCATENATE($B271,"-",$C271),IN_1C!$B$2:$T$3000,7,FALSE))=TRUE,"",VLOOKUP(CONCATENATE($B271,"-",$C271),IN_1C!$B$2:$T$3000,7,FALSE))</f>
        <v>0</v>
      </c>
      <c r="J271" s="862">
        <f>IF(ISERROR(VLOOKUP(CONCATENATE($B271,"-",$C271),IN_1C!$B$2:$T$3000,8,FALSE))=TRUE,"",VLOOKUP(CONCATENATE($B271,"-",$C271),IN_1C!$B$2:$T$3000,8,FALSE))</f>
        <v>0</v>
      </c>
      <c r="K271" s="861">
        <f>IF(ISERROR(VLOOKUP(CONCATENATE($B271,"-",$C271),IN_1C!$B$2:$T$3000,9,FALSE))=TRUE,"",VLOOKUP(CONCATENATE($B271,"-",$C271),IN_1C!$B$2:$T$3000,9,FALSE))</f>
        <v>0</v>
      </c>
      <c r="L271" s="862">
        <f>IF(ISERROR(VLOOKUP(CONCATENATE($B271,"-",$C271),IN_1C!$B$2:$T$3000,10,FALSE))=TRUE,"",VLOOKUP(CONCATENATE($B271,"-",$C271),IN_1C!$B$2:$T$3000,10,FALSE))</f>
        <v>0</v>
      </c>
      <c r="M271" s="861">
        <f>IF(ISERROR(VLOOKUP(CONCATENATE($B271,"-",$C271),IN_1C!$B$2:$T$3000,11,FALSE))=TRUE,"",VLOOKUP(CONCATENATE($B271,"-",$C271),IN_1C!$B$2:$T$3000,11,FALSE))</f>
        <v>0</v>
      </c>
      <c r="N271" s="862">
        <f>IF(ISERROR(VLOOKUP(CONCATENATE($B271,"-",$C271),IN_1C!$B$2:$T$3000,12,FALSE))=TRUE,"",VLOOKUP(CONCATENATE($B271,"-",$C271),IN_1C!$B$2:$T$3000,12,FALSE))</f>
        <v>0</v>
      </c>
      <c r="O271" s="861">
        <f>IF(ISERROR(VLOOKUP(CONCATENATE($B271,"-",$C271),IN_1C!$B$2:$T$3000,13,FALSE))=TRUE,"",VLOOKUP(CONCATENATE($B271,"-",$C271),IN_1C!$B$2:$T$3000,13,FALSE))</f>
        <v>0</v>
      </c>
      <c r="P271" s="862">
        <f>IF(ISERROR(VLOOKUP(CONCATENATE($B271,"-",$C271),IN_1C!$B$2:$T$3000,14,FALSE))=TRUE,"",VLOOKUP(CONCATENATE($B271,"-",$C271),IN_1C!$B$2:$T$3000,14,FALSE))</f>
        <v>0</v>
      </c>
      <c r="Q271" s="801">
        <f t="shared" ref="Q271:R276" si="56">E271+G271</f>
        <v>0</v>
      </c>
      <c r="R271" s="802">
        <f t="shared" si="56"/>
        <v>0</v>
      </c>
    </row>
    <row r="272" spans="1:18">
      <c r="A272" s="703" t="s">
        <v>1291</v>
      </c>
      <c r="B272" s="708" t="s">
        <v>1292</v>
      </c>
      <c r="C272" s="700">
        <v>6</v>
      </c>
      <c r="D272" s="1571" t="str">
        <f t="shared" si="55"/>
        <v/>
      </c>
      <c r="E272" s="864">
        <f>IF(ISERROR(VLOOKUP(CONCATENATE($B272,"-",$C272),IN_1C!$B$2:$T$3000,3,FALSE))=TRUE,"",VLOOKUP(CONCATENATE($B272,"-",$C272),IN_1C!$B$2:$T$3000,3,FALSE))</f>
        <v>0</v>
      </c>
      <c r="F272" s="865">
        <f>IF(ISERROR(VLOOKUP(CONCATENATE($B272,"-",$C272),IN_1C!$B$2:$T$3000,4,FALSE))=TRUE,"",VLOOKUP(CONCATENATE($B272,"-",$C272),IN_1C!$B$2:$T$3000,4,FALSE))</f>
        <v>0</v>
      </c>
      <c r="G272" s="864">
        <f>IF(ISERROR(VLOOKUP(CONCATENATE($B272,"-",$C272),IN_1C!$B$2:$T$3000,5,FALSE))=TRUE,"",VLOOKUP(CONCATENATE($B272,"-",$C272),IN_1C!$B$2:$T$3000,5,FALSE))</f>
        <v>0</v>
      </c>
      <c r="H272" s="865">
        <f>IF(ISERROR(VLOOKUP(CONCATENATE($B272,"-",$C272),IN_1C!$B$2:$T$3000,6,FALSE))=TRUE,"",VLOOKUP(CONCATENATE($B272,"-",$C272),IN_1C!$B$2:$T$3000,6,FALSE))</f>
        <v>0</v>
      </c>
      <c r="I272" s="864">
        <f>IF(ISERROR(VLOOKUP(CONCATENATE($B272,"-",$C272),IN_1C!$B$2:$T$3000,7,FALSE))=TRUE,"",VLOOKUP(CONCATENATE($B272,"-",$C272),IN_1C!$B$2:$T$3000,7,FALSE))</f>
        <v>0</v>
      </c>
      <c r="J272" s="865">
        <f>IF(ISERROR(VLOOKUP(CONCATENATE($B272,"-",$C272),IN_1C!$B$2:$T$3000,8,FALSE))=TRUE,"",VLOOKUP(CONCATENATE($B272,"-",$C272),IN_1C!$B$2:$T$3000,8,FALSE))</f>
        <v>0</v>
      </c>
      <c r="K272" s="864">
        <f>IF(ISERROR(VLOOKUP(CONCATENATE($B272,"-",$C272),IN_1C!$B$2:$T$3000,9,FALSE))=TRUE,"",VLOOKUP(CONCATENATE($B272,"-",$C272),IN_1C!$B$2:$T$3000,9,FALSE))</f>
        <v>0</v>
      </c>
      <c r="L272" s="865">
        <f>IF(ISERROR(VLOOKUP(CONCATENATE($B272,"-",$C272),IN_1C!$B$2:$T$3000,10,FALSE))=TRUE,"",VLOOKUP(CONCATENATE($B272,"-",$C272),IN_1C!$B$2:$T$3000,10,FALSE))</f>
        <v>0</v>
      </c>
      <c r="M272" s="864">
        <f>IF(ISERROR(VLOOKUP(CONCATENATE($B272,"-",$C272),IN_1C!$B$2:$T$3000,11,FALSE))=TRUE,"",VLOOKUP(CONCATENATE($B272,"-",$C272),IN_1C!$B$2:$T$3000,11,FALSE))</f>
        <v>0</v>
      </c>
      <c r="N272" s="865">
        <f>IF(ISERROR(VLOOKUP(CONCATENATE($B272,"-",$C272),IN_1C!$B$2:$T$3000,12,FALSE))=TRUE,"",VLOOKUP(CONCATENATE($B272,"-",$C272),IN_1C!$B$2:$T$3000,12,FALSE))</f>
        <v>0</v>
      </c>
      <c r="O272" s="864">
        <f>IF(ISERROR(VLOOKUP(CONCATENATE($B272,"-",$C272),IN_1C!$B$2:$T$3000,13,FALSE))=TRUE,"",VLOOKUP(CONCATENATE($B272,"-",$C272),IN_1C!$B$2:$T$3000,13,FALSE))</f>
        <v>0</v>
      </c>
      <c r="P272" s="865">
        <f>IF(ISERROR(VLOOKUP(CONCATENATE($B272,"-",$C272),IN_1C!$B$2:$T$3000,14,FALSE))=TRUE,"",VLOOKUP(CONCATENATE($B272,"-",$C272),IN_1C!$B$2:$T$3000,14,FALSE))</f>
        <v>0</v>
      </c>
      <c r="Q272" s="804">
        <f t="shared" si="56"/>
        <v>0</v>
      </c>
      <c r="R272" s="805">
        <f t="shared" si="56"/>
        <v>0</v>
      </c>
    </row>
    <row r="273" spans="1:18">
      <c r="A273" s="703" t="s">
        <v>1293</v>
      </c>
      <c r="B273" s="708" t="s">
        <v>1294</v>
      </c>
      <c r="C273" s="700">
        <v>6</v>
      </c>
      <c r="D273" s="1571" t="str">
        <f t="shared" si="55"/>
        <v/>
      </c>
      <c r="E273" s="864">
        <f>IF(ISERROR(VLOOKUP(CONCATENATE($B273,"-",$C273),IN_1C!$B$2:$T$3000,3,FALSE))=TRUE,"",VLOOKUP(CONCATENATE($B273,"-",$C273),IN_1C!$B$2:$T$3000,3,FALSE))</f>
        <v>0</v>
      </c>
      <c r="F273" s="865">
        <f>IF(ISERROR(VLOOKUP(CONCATENATE($B273,"-",$C273),IN_1C!$B$2:$T$3000,4,FALSE))=TRUE,"",VLOOKUP(CONCATENATE($B273,"-",$C273),IN_1C!$B$2:$T$3000,4,FALSE))</f>
        <v>0</v>
      </c>
      <c r="G273" s="864">
        <f>IF(ISERROR(VLOOKUP(CONCATENATE($B273,"-",$C273),IN_1C!$B$2:$T$3000,5,FALSE))=TRUE,"",VLOOKUP(CONCATENATE($B273,"-",$C273),IN_1C!$B$2:$T$3000,5,FALSE))</f>
        <v>0</v>
      </c>
      <c r="H273" s="865">
        <f>IF(ISERROR(VLOOKUP(CONCATENATE($B273,"-",$C273),IN_1C!$B$2:$T$3000,6,FALSE))=TRUE,"",VLOOKUP(CONCATENATE($B273,"-",$C273),IN_1C!$B$2:$T$3000,6,FALSE))</f>
        <v>0</v>
      </c>
      <c r="I273" s="864">
        <f>IF(ISERROR(VLOOKUP(CONCATENATE($B273,"-",$C273),IN_1C!$B$2:$T$3000,7,FALSE))=TRUE,"",VLOOKUP(CONCATENATE($B273,"-",$C273),IN_1C!$B$2:$T$3000,7,FALSE))</f>
        <v>0</v>
      </c>
      <c r="J273" s="865">
        <f>IF(ISERROR(VLOOKUP(CONCATENATE($B273,"-",$C273),IN_1C!$B$2:$T$3000,8,FALSE))=TRUE,"",VLOOKUP(CONCATENATE($B273,"-",$C273),IN_1C!$B$2:$T$3000,8,FALSE))</f>
        <v>0</v>
      </c>
      <c r="K273" s="864">
        <f>IF(ISERROR(VLOOKUP(CONCATENATE($B273,"-",$C273),IN_1C!$B$2:$T$3000,9,FALSE))=TRUE,"",VLOOKUP(CONCATENATE($B273,"-",$C273),IN_1C!$B$2:$T$3000,9,FALSE))</f>
        <v>0</v>
      </c>
      <c r="L273" s="865">
        <f>IF(ISERROR(VLOOKUP(CONCATENATE($B273,"-",$C273),IN_1C!$B$2:$T$3000,10,FALSE))=TRUE,"",VLOOKUP(CONCATENATE($B273,"-",$C273),IN_1C!$B$2:$T$3000,10,FALSE))</f>
        <v>0</v>
      </c>
      <c r="M273" s="864">
        <f>IF(ISERROR(VLOOKUP(CONCATENATE($B273,"-",$C273),IN_1C!$B$2:$T$3000,11,FALSE))=TRUE,"",VLOOKUP(CONCATENATE($B273,"-",$C273),IN_1C!$B$2:$T$3000,11,FALSE))</f>
        <v>0</v>
      </c>
      <c r="N273" s="865">
        <f>IF(ISERROR(VLOOKUP(CONCATENATE($B273,"-",$C273),IN_1C!$B$2:$T$3000,12,FALSE))=TRUE,"",VLOOKUP(CONCATENATE($B273,"-",$C273),IN_1C!$B$2:$T$3000,12,FALSE))</f>
        <v>0</v>
      </c>
      <c r="O273" s="864">
        <f>IF(ISERROR(VLOOKUP(CONCATENATE($B273,"-",$C273),IN_1C!$B$2:$T$3000,13,FALSE))=TRUE,"",VLOOKUP(CONCATENATE($B273,"-",$C273),IN_1C!$B$2:$T$3000,13,FALSE))</f>
        <v>0</v>
      </c>
      <c r="P273" s="865">
        <f>IF(ISERROR(VLOOKUP(CONCATENATE($B273,"-",$C273),IN_1C!$B$2:$T$3000,14,FALSE))=TRUE,"",VLOOKUP(CONCATENATE($B273,"-",$C273),IN_1C!$B$2:$T$3000,14,FALSE))</f>
        <v>0</v>
      </c>
      <c r="Q273" s="804">
        <f t="shared" si="56"/>
        <v>0</v>
      </c>
      <c r="R273" s="805">
        <f t="shared" si="56"/>
        <v>0</v>
      </c>
    </row>
    <row r="274" spans="1:18">
      <c r="A274" s="703" t="s">
        <v>1295</v>
      </c>
      <c r="B274" s="708" t="s">
        <v>1296</v>
      </c>
      <c r="C274" s="700">
        <v>6</v>
      </c>
      <c r="D274" s="1571" t="str">
        <f t="shared" si="55"/>
        <v/>
      </c>
      <c r="E274" s="864">
        <f>IF(ISERROR(VLOOKUP(CONCATENATE($B274,"-",$C274),IN_1C!$B$2:$T$3000,3,FALSE))=TRUE,"",VLOOKUP(CONCATENATE($B274,"-",$C274),IN_1C!$B$2:$T$3000,3,FALSE))</f>
        <v>0</v>
      </c>
      <c r="F274" s="865">
        <f>IF(ISERROR(VLOOKUP(CONCATENATE($B274,"-",$C274),IN_1C!$B$2:$T$3000,4,FALSE))=TRUE,"",VLOOKUP(CONCATENATE($B274,"-",$C274),IN_1C!$B$2:$T$3000,4,FALSE))</f>
        <v>0</v>
      </c>
      <c r="G274" s="864">
        <f>IF(ISERROR(VLOOKUP(CONCATENATE($B274,"-",$C274),IN_1C!$B$2:$T$3000,5,FALSE))=TRUE,"",VLOOKUP(CONCATENATE($B274,"-",$C274),IN_1C!$B$2:$T$3000,5,FALSE))</f>
        <v>0</v>
      </c>
      <c r="H274" s="865">
        <f>IF(ISERROR(VLOOKUP(CONCATENATE($B274,"-",$C274),IN_1C!$B$2:$T$3000,6,FALSE))=TRUE,"",VLOOKUP(CONCATENATE($B274,"-",$C274),IN_1C!$B$2:$T$3000,6,FALSE))</f>
        <v>0</v>
      </c>
      <c r="I274" s="864">
        <f>IF(ISERROR(VLOOKUP(CONCATENATE($B274,"-",$C274),IN_1C!$B$2:$T$3000,7,FALSE))=TRUE,"",VLOOKUP(CONCATENATE($B274,"-",$C274),IN_1C!$B$2:$T$3000,7,FALSE))</f>
        <v>0</v>
      </c>
      <c r="J274" s="865">
        <f>IF(ISERROR(VLOOKUP(CONCATENATE($B274,"-",$C274),IN_1C!$B$2:$T$3000,8,FALSE))=TRUE,"",VLOOKUP(CONCATENATE($B274,"-",$C274),IN_1C!$B$2:$T$3000,8,FALSE))</f>
        <v>0</v>
      </c>
      <c r="K274" s="864">
        <f>IF(ISERROR(VLOOKUP(CONCATENATE($B274,"-",$C274),IN_1C!$B$2:$T$3000,9,FALSE))=TRUE,"",VLOOKUP(CONCATENATE($B274,"-",$C274),IN_1C!$B$2:$T$3000,9,FALSE))</f>
        <v>0</v>
      </c>
      <c r="L274" s="865">
        <f>IF(ISERROR(VLOOKUP(CONCATENATE($B274,"-",$C274),IN_1C!$B$2:$T$3000,10,FALSE))=TRUE,"",VLOOKUP(CONCATENATE($B274,"-",$C274),IN_1C!$B$2:$T$3000,10,FALSE))</f>
        <v>0</v>
      </c>
      <c r="M274" s="864">
        <f>IF(ISERROR(VLOOKUP(CONCATENATE($B274,"-",$C274),IN_1C!$B$2:$T$3000,11,FALSE))=TRUE,"",VLOOKUP(CONCATENATE($B274,"-",$C274),IN_1C!$B$2:$T$3000,11,FALSE))</f>
        <v>0</v>
      </c>
      <c r="N274" s="865">
        <f>IF(ISERROR(VLOOKUP(CONCATENATE($B274,"-",$C274),IN_1C!$B$2:$T$3000,12,FALSE))=TRUE,"",VLOOKUP(CONCATENATE($B274,"-",$C274),IN_1C!$B$2:$T$3000,12,FALSE))</f>
        <v>0</v>
      </c>
      <c r="O274" s="864">
        <f>IF(ISERROR(VLOOKUP(CONCATENATE($B274,"-",$C274),IN_1C!$B$2:$T$3000,13,FALSE))=TRUE,"",VLOOKUP(CONCATENATE($B274,"-",$C274),IN_1C!$B$2:$T$3000,13,FALSE))</f>
        <v>0</v>
      </c>
      <c r="P274" s="865">
        <f>IF(ISERROR(VLOOKUP(CONCATENATE($B274,"-",$C274),IN_1C!$B$2:$T$3000,14,FALSE))=TRUE,"",VLOOKUP(CONCATENATE($B274,"-",$C274),IN_1C!$B$2:$T$3000,14,FALSE))</f>
        <v>0</v>
      </c>
      <c r="Q274" s="804">
        <f t="shared" si="56"/>
        <v>0</v>
      </c>
      <c r="R274" s="805">
        <f t="shared" si="56"/>
        <v>0</v>
      </c>
    </row>
    <row r="275" spans="1:18">
      <c r="A275" s="703" t="s">
        <v>1297</v>
      </c>
      <c r="B275" s="708" t="s">
        <v>1298</v>
      </c>
      <c r="C275" s="700">
        <v>6</v>
      </c>
      <c r="D275" s="1571" t="str">
        <f t="shared" si="55"/>
        <v/>
      </c>
      <c r="E275" s="864">
        <f>IF(ISERROR(VLOOKUP(CONCATENATE($B275,"-",$C275),IN_1C!$B$2:$T$3000,3,FALSE))=TRUE,"",VLOOKUP(CONCATENATE($B275,"-",$C275),IN_1C!$B$2:$T$3000,3,FALSE))</f>
        <v>0</v>
      </c>
      <c r="F275" s="865">
        <f>IF(ISERROR(VLOOKUP(CONCATENATE($B275,"-",$C275),IN_1C!$B$2:$T$3000,4,FALSE))=TRUE,"",VLOOKUP(CONCATENATE($B275,"-",$C275),IN_1C!$B$2:$T$3000,4,FALSE))</f>
        <v>0</v>
      </c>
      <c r="G275" s="864">
        <f>IF(ISERROR(VLOOKUP(CONCATENATE($B275,"-",$C275),IN_1C!$B$2:$T$3000,5,FALSE))=TRUE,"",VLOOKUP(CONCATENATE($B275,"-",$C275),IN_1C!$B$2:$T$3000,5,FALSE))</f>
        <v>0</v>
      </c>
      <c r="H275" s="865">
        <f>IF(ISERROR(VLOOKUP(CONCATENATE($B275,"-",$C275),IN_1C!$B$2:$T$3000,6,FALSE))=TRUE,"",VLOOKUP(CONCATENATE($B275,"-",$C275),IN_1C!$B$2:$T$3000,6,FALSE))</f>
        <v>0</v>
      </c>
      <c r="I275" s="864">
        <f>IF(ISERROR(VLOOKUP(CONCATENATE($B275,"-",$C275),IN_1C!$B$2:$T$3000,7,FALSE))=TRUE,"",VLOOKUP(CONCATENATE($B275,"-",$C275),IN_1C!$B$2:$T$3000,7,FALSE))</f>
        <v>0</v>
      </c>
      <c r="J275" s="865">
        <f>IF(ISERROR(VLOOKUP(CONCATENATE($B275,"-",$C275),IN_1C!$B$2:$T$3000,8,FALSE))=TRUE,"",VLOOKUP(CONCATENATE($B275,"-",$C275),IN_1C!$B$2:$T$3000,8,FALSE))</f>
        <v>0</v>
      </c>
      <c r="K275" s="864">
        <f>IF(ISERROR(VLOOKUP(CONCATENATE($B275,"-",$C275),IN_1C!$B$2:$T$3000,9,FALSE))=TRUE,"",VLOOKUP(CONCATENATE($B275,"-",$C275),IN_1C!$B$2:$T$3000,9,FALSE))</f>
        <v>0</v>
      </c>
      <c r="L275" s="865">
        <f>IF(ISERROR(VLOOKUP(CONCATENATE($B275,"-",$C275),IN_1C!$B$2:$T$3000,10,FALSE))=TRUE,"",VLOOKUP(CONCATENATE($B275,"-",$C275),IN_1C!$B$2:$T$3000,10,FALSE))</f>
        <v>0</v>
      </c>
      <c r="M275" s="864">
        <f>IF(ISERROR(VLOOKUP(CONCATENATE($B275,"-",$C275),IN_1C!$B$2:$T$3000,11,FALSE))=TRUE,"",VLOOKUP(CONCATENATE($B275,"-",$C275),IN_1C!$B$2:$T$3000,11,FALSE))</f>
        <v>0</v>
      </c>
      <c r="N275" s="865">
        <f>IF(ISERROR(VLOOKUP(CONCATENATE($B275,"-",$C275),IN_1C!$B$2:$T$3000,12,FALSE))=TRUE,"",VLOOKUP(CONCATENATE($B275,"-",$C275),IN_1C!$B$2:$T$3000,12,FALSE))</f>
        <v>0</v>
      </c>
      <c r="O275" s="864">
        <f>IF(ISERROR(VLOOKUP(CONCATENATE($B275,"-",$C275),IN_1C!$B$2:$T$3000,13,FALSE))=TRUE,"",VLOOKUP(CONCATENATE($B275,"-",$C275),IN_1C!$B$2:$T$3000,13,FALSE))</f>
        <v>0</v>
      </c>
      <c r="P275" s="865">
        <f>IF(ISERROR(VLOOKUP(CONCATENATE($B275,"-",$C275),IN_1C!$B$2:$T$3000,14,FALSE))=TRUE,"",VLOOKUP(CONCATENATE($B275,"-",$C275),IN_1C!$B$2:$T$3000,14,FALSE))</f>
        <v>0</v>
      </c>
      <c r="Q275" s="804">
        <f t="shared" si="56"/>
        <v>0</v>
      </c>
      <c r="R275" s="805">
        <f t="shared" si="56"/>
        <v>0</v>
      </c>
    </row>
    <row r="276" spans="1:18" ht="15.75" thickBot="1">
      <c r="A276" s="703" t="s">
        <v>1299</v>
      </c>
      <c r="B276" s="816" t="s">
        <v>1300</v>
      </c>
      <c r="C276" s="700">
        <v>6</v>
      </c>
      <c r="D276" s="1571" t="str">
        <f t="shared" si="55"/>
        <v/>
      </c>
      <c r="E276" s="867">
        <f>IF(ISERROR(VLOOKUP(CONCATENATE($B276,"-",$C276),IN_1C!$B$2:$T$3000,3,FALSE))=TRUE,"",VLOOKUP(CONCATENATE($B276,"-",$C276),IN_1C!$B$2:$T$3000,3,FALSE))</f>
        <v>0</v>
      </c>
      <c r="F276" s="868">
        <f>IF(ISERROR(VLOOKUP(CONCATENATE($B276,"-",$C276),IN_1C!$B$2:$T$3000,4,FALSE))=TRUE,"",VLOOKUP(CONCATENATE($B276,"-",$C276),IN_1C!$B$2:$T$3000,4,FALSE))</f>
        <v>0</v>
      </c>
      <c r="G276" s="867">
        <f>IF(ISERROR(VLOOKUP(CONCATENATE($B276,"-",$C276),IN_1C!$B$2:$T$3000,5,FALSE))=TRUE,"",VLOOKUP(CONCATENATE($B276,"-",$C276),IN_1C!$B$2:$T$3000,5,FALSE))</f>
        <v>0</v>
      </c>
      <c r="H276" s="868">
        <f>IF(ISERROR(VLOOKUP(CONCATENATE($B276,"-",$C276),IN_1C!$B$2:$T$3000,6,FALSE))=TRUE,"",VLOOKUP(CONCATENATE($B276,"-",$C276),IN_1C!$B$2:$T$3000,6,FALSE))</f>
        <v>0</v>
      </c>
      <c r="I276" s="867">
        <f>IF(ISERROR(VLOOKUP(CONCATENATE($B276,"-",$C276),IN_1C!$B$2:$T$3000,7,FALSE))=TRUE,"",VLOOKUP(CONCATENATE($B276,"-",$C276),IN_1C!$B$2:$T$3000,7,FALSE))</f>
        <v>0</v>
      </c>
      <c r="J276" s="868">
        <f>IF(ISERROR(VLOOKUP(CONCATENATE($B276,"-",$C276),IN_1C!$B$2:$T$3000,8,FALSE))=TRUE,"",VLOOKUP(CONCATENATE($B276,"-",$C276),IN_1C!$B$2:$T$3000,8,FALSE))</f>
        <v>0</v>
      </c>
      <c r="K276" s="867">
        <f>IF(ISERROR(VLOOKUP(CONCATENATE($B276,"-",$C276),IN_1C!$B$2:$T$3000,9,FALSE))=TRUE,"",VLOOKUP(CONCATENATE($B276,"-",$C276),IN_1C!$B$2:$T$3000,9,FALSE))</f>
        <v>0</v>
      </c>
      <c r="L276" s="868">
        <f>IF(ISERROR(VLOOKUP(CONCATENATE($B276,"-",$C276),IN_1C!$B$2:$T$3000,10,FALSE))=TRUE,"",VLOOKUP(CONCATENATE($B276,"-",$C276),IN_1C!$B$2:$T$3000,10,FALSE))</f>
        <v>0</v>
      </c>
      <c r="M276" s="867">
        <f>IF(ISERROR(VLOOKUP(CONCATENATE($B276,"-",$C276),IN_1C!$B$2:$T$3000,11,FALSE))=TRUE,"",VLOOKUP(CONCATENATE($B276,"-",$C276),IN_1C!$B$2:$T$3000,11,FALSE))</f>
        <v>0</v>
      </c>
      <c r="N276" s="868">
        <f>IF(ISERROR(VLOOKUP(CONCATENATE($B276,"-",$C276),IN_1C!$B$2:$T$3000,12,FALSE))=TRUE,"",VLOOKUP(CONCATENATE($B276,"-",$C276),IN_1C!$B$2:$T$3000,12,FALSE))</f>
        <v>0</v>
      </c>
      <c r="O276" s="867">
        <f>IF(ISERROR(VLOOKUP(CONCATENATE($B276,"-",$C276),IN_1C!$B$2:$T$3000,13,FALSE))=TRUE,"",VLOOKUP(CONCATENATE($B276,"-",$C276),IN_1C!$B$2:$T$3000,13,FALSE))</f>
        <v>0</v>
      </c>
      <c r="P276" s="868">
        <f>IF(ISERROR(VLOOKUP(CONCATENATE($B276,"-",$C276),IN_1C!$B$2:$T$3000,14,FALSE))=TRUE,"",VLOOKUP(CONCATENATE($B276,"-",$C276),IN_1C!$B$2:$T$3000,14,FALSE))</f>
        <v>0</v>
      </c>
      <c r="Q276" s="807">
        <f t="shared" si="56"/>
        <v>0</v>
      </c>
      <c r="R276" s="808">
        <f t="shared" si="56"/>
        <v>0</v>
      </c>
    </row>
    <row r="277" spans="1:18" ht="15.75" thickBot="1">
      <c r="A277" s="722" t="s">
        <v>1301</v>
      </c>
      <c r="B277" s="811"/>
      <c r="C277" s="700"/>
      <c r="D277" s="1571"/>
      <c r="E277" s="872" t="str">
        <f>IF(ISERROR(VLOOKUP(CONCATENATE($B277,"-",$C277),IN_1C!$B$2:$T$3000,3,FALSE))=TRUE,"",VLOOKUP(CONCATENATE($B277,"-",$C277),IN_1C!$B$2:$T$3000,3,FALSE))</f>
        <v/>
      </c>
      <c r="F277" s="873"/>
      <c r="G277" s="873"/>
      <c r="H277" s="873"/>
      <c r="I277" s="873"/>
      <c r="J277" s="873"/>
      <c r="K277" s="873"/>
      <c r="L277" s="873"/>
      <c r="M277" s="873"/>
      <c r="N277" s="873"/>
      <c r="O277" s="873"/>
      <c r="P277" s="873"/>
      <c r="Q277" s="814"/>
      <c r="R277" s="815"/>
    </row>
    <row r="278" spans="1:18" ht="15.75" thickBot="1">
      <c r="A278" s="698" t="s">
        <v>1302</v>
      </c>
      <c r="B278" s="817" t="s">
        <v>1303</v>
      </c>
      <c r="C278" s="700">
        <v>6</v>
      </c>
      <c r="D278" s="1571" t="str">
        <f>CONCATENATE(D$238)</f>
        <v/>
      </c>
      <c r="E278" s="861">
        <f>IF(ISERROR(VLOOKUP(CONCATENATE($B278,"-",$C278),IN_1C!$B$2:$T$3000,3,FALSE))=TRUE,"",VLOOKUP(CONCATENATE($B278,"-",$C278),IN_1C!$B$2:$T$3000,3,FALSE))</f>
        <v>0</v>
      </c>
      <c r="F278" s="862">
        <f>IF(ISERROR(VLOOKUP(CONCATENATE($B278,"-",$C278),IN_1C!$B$2:$T$3000,4,FALSE))=TRUE,"",VLOOKUP(CONCATENATE($B278,"-",$C278),IN_1C!$B$2:$T$3000,4,FALSE))</f>
        <v>0</v>
      </c>
      <c r="G278" s="861">
        <f>IF(ISERROR(VLOOKUP(CONCATENATE($B278,"-",$C278),IN_1C!$B$2:$T$3000,5,FALSE))=TRUE,"",VLOOKUP(CONCATENATE($B278,"-",$C278),IN_1C!$B$2:$T$3000,5,FALSE))</f>
        <v>0</v>
      </c>
      <c r="H278" s="862">
        <f>IF(ISERROR(VLOOKUP(CONCATENATE($B278,"-",$C278),IN_1C!$B$2:$T$3000,6,FALSE))=TRUE,"",VLOOKUP(CONCATENATE($B278,"-",$C278),IN_1C!$B$2:$T$3000,6,FALSE))</f>
        <v>0</v>
      </c>
      <c r="I278" s="861">
        <f>IF(ISERROR(VLOOKUP(CONCATENATE($B278,"-",$C278),IN_1C!$B$2:$T$3000,7,FALSE))=TRUE,"",VLOOKUP(CONCATENATE($B278,"-",$C278),IN_1C!$B$2:$T$3000,7,FALSE))</f>
        <v>0</v>
      </c>
      <c r="J278" s="862">
        <f>IF(ISERROR(VLOOKUP(CONCATENATE($B278,"-",$C278),IN_1C!$B$2:$T$3000,8,FALSE))=TRUE,"",VLOOKUP(CONCATENATE($B278,"-",$C278),IN_1C!$B$2:$T$3000,8,FALSE))</f>
        <v>0</v>
      </c>
      <c r="K278" s="861">
        <f>IF(ISERROR(VLOOKUP(CONCATENATE($B278,"-",$C278),IN_1C!$B$2:$T$3000,9,FALSE))=TRUE,"",VLOOKUP(CONCATENATE($B278,"-",$C278),IN_1C!$B$2:$T$3000,9,FALSE))</f>
        <v>0</v>
      </c>
      <c r="L278" s="862">
        <f>IF(ISERROR(VLOOKUP(CONCATENATE($B278,"-",$C278),IN_1C!$B$2:$T$3000,10,FALSE))=TRUE,"",VLOOKUP(CONCATENATE($B278,"-",$C278),IN_1C!$B$2:$T$3000,10,FALSE))</f>
        <v>0</v>
      </c>
      <c r="M278" s="861">
        <f>IF(ISERROR(VLOOKUP(CONCATENATE($B278,"-",$C278),IN_1C!$B$2:$T$3000,11,FALSE))=TRUE,"",VLOOKUP(CONCATENATE($B278,"-",$C278),IN_1C!$B$2:$T$3000,11,FALSE))</f>
        <v>0</v>
      </c>
      <c r="N278" s="862">
        <f>IF(ISERROR(VLOOKUP(CONCATENATE($B278,"-",$C278),IN_1C!$B$2:$T$3000,12,FALSE))=TRUE,"",VLOOKUP(CONCATENATE($B278,"-",$C278),IN_1C!$B$2:$T$3000,12,FALSE))</f>
        <v>0</v>
      </c>
      <c r="O278" s="861">
        <f>IF(ISERROR(VLOOKUP(CONCATENATE($B278,"-",$C278),IN_1C!$B$2:$T$3000,13,FALSE))=TRUE,"",VLOOKUP(CONCATENATE($B278,"-",$C278),IN_1C!$B$2:$T$3000,13,FALSE))</f>
        <v>0</v>
      </c>
      <c r="P278" s="862">
        <f>IF(ISERROR(VLOOKUP(CONCATENATE($B278,"-",$C278),IN_1C!$B$2:$T$3000,14,FALSE))=TRUE,"",VLOOKUP(CONCATENATE($B278,"-",$C278),IN_1C!$B$2:$T$3000,14,FALSE))</f>
        <v>0</v>
      </c>
      <c r="Q278" s="801">
        <f>E278+G278</f>
        <v>0</v>
      </c>
      <c r="R278" s="802">
        <f>F278+H278</f>
        <v>0</v>
      </c>
    </row>
    <row r="279" spans="1:18" ht="15.75" thickBot="1">
      <c r="A279" s="725" t="s">
        <v>555</v>
      </c>
      <c r="B279" s="725"/>
      <c r="C279" s="818"/>
      <c r="D279" s="1571" t="str">
        <f>CONCATENATE(D$238)</f>
        <v/>
      </c>
      <c r="E279" s="819">
        <f t="shared" ref="E279:R279" si="57">SUM(E238:E250,E252:E257,E259:E269,E271:E276,E278)</f>
        <v>0</v>
      </c>
      <c r="F279" s="820">
        <f t="shared" si="57"/>
        <v>0</v>
      </c>
      <c r="G279" s="819">
        <f t="shared" si="57"/>
        <v>0</v>
      </c>
      <c r="H279" s="821">
        <f t="shared" si="57"/>
        <v>0</v>
      </c>
      <c r="I279" s="819">
        <f t="shared" si="57"/>
        <v>0</v>
      </c>
      <c r="J279" s="820">
        <f t="shared" si="57"/>
        <v>0</v>
      </c>
      <c r="K279" s="819">
        <f t="shared" si="57"/>
        <v>0</v>
      </c>
      <c r="L279" s="821">
        <f t="shared" si="57"/>
        <v>0</v>
      </c>
      <c r="M279" s="819">
        <f t="shared" si="57"/>
        <v>0</v>
      </c>
      <c r="N279" s="821">
        <f t="shared" si="57"/>
        <v>0</v>
      </c>
      <c r="O279" s="819">
        <f t="shared" si="57"/>
        <v>0</v>
      </c>
      <c r="P279" s="821">
        <f t="shared" si="57"/>
        <v>0</v>
      </c>
      <c r="Q279" s="819">
        <f t="shared" si="57"/>
        <v>0</v>
      </c>
      <c r="R279" s="821">
        <f t="shared" si="57"/>
        <v>0</v>
      </c>
    </row>
    <row r="280" spans="1:18" ht="26.25" customHeight="1">
      <c r="A280" s="2520" t="s">
        <v>1304</v>
      </c>
      <c r="B280" s="2520"/>
      <c r="C280" s="2520"/>
      <c r="D280" s="2520"/>
      <c r="E280" s="2520"/>
      <c r="F280" s="2520"/>
      <c r="G280" s="2520"/>
      <c r="H280" s="2520"/>
      <c r="I280" s="2520"/>
      <c r="J280" s="2520"/>
      <c r="K280" s="2520"/>
      <c r="L280" s="2520"/>
      <c r="M280" s="2520"/>
      <c r="N280" s="2520"/>
      <c r="O280" s="2520"/>
      <c r="P280" s="2520"/>
      <c r="Q280" s="729"/>
      <c r="R280" s="729"/>
    </row>
    <row r="281" spans="1:18" ht="15.75" thickBot="1"/>
    <row r="282" spans="1:18" ht="15.75" thickBot="1">
      <c r="A282" s="825" t="s">
        <v>1223</v>
      </c>
      <c r="B282" s="826"/>
      <c r="C282" s="827"/>
      <c r="D282" s="1581"/>
      <c r="E282" s="828" t="s">
        <v>32</v>
      </c>
      <c r="F282" s="828" t="s">
        <v>32</v>
      </c>
      <c r="G282" s="828" t="s">
        <v>32</v>
      </c>
      <c r="H282" s="828" t="s">
        <v>32</v>
      </c>
      <c r="I282" s="828" t="s">
        <v>32</v>
      </c>
      <c r="J282" s="828" t="s">
        <v>32</v>
      </c>
      <c r="K282" s="828" t="s">
        <v>32</v>
      </c>
      <c r="L282" s="828" t="s">
        <v>32</v>
      </c>
      <c r="M282" s="829" t="s">
        <v>32</v>
      </c>
      <c r="N282" s="829" t="s">
        <v>32</v>
      </c>
      <c r="O282" s="830" t="s">
        <v>32</v>
      </c>
      <c r="P282" s="830" t="s">
        <v>32</v>
      </c>
      <c r="Q282" s="831" t="s">
        <v>32</v>
      </c>
      <c r="R282" s="832" t="s">
        <v>32</v>
      </c>
    </row>
    <row r="283" spans="1:18">
      <c r="A283" s="833" t="s">
        <v>1224</v>
      </c>
      <c r="B283" s="834" t="s">
        <v>1225</v>
      </c>
      <c r="C283" s="835">
        <v>7</v>
      </c>
      <c r="D283" s="1582"/>
      <c r="E283" s="848">
        <f>IF(ISERROR(VLOOKUP(CONCATENATE($B283,"-",$C283),IN_1C!$B$2:$T$3000,3,FALSE))=TRUE,"",VLOOKUP(CONCATENATE($B283,"-",$C283),IN_1C!$B$2:$T$3000,3,FALSE))</f>
        <v>0</v>
      </c>
      <c r="F283" s="849">
        <f>IF(ISERROR(VLOOKUP(CONCATENATE($B283,"-",$C283),IN_1C!$B$2:$T$3000,4,FALSE))=TRUE,"",VLOOKUP(CONCATENATE($B283,"-",$C283),IN_1C!$B$2:$T$3000,4,FALSE))</f>
        <v>0</v>
      </c>
      <c r="G283" s="848">
        <f>IF(ISERROR(VLOOKUP(CONCATENATE($B283,"-",$C283),IN_1C!$B$2:$T$3000,5,FALSE))=TRUE,"",VLOOKUP(CONCATENATE($B283,"-",$C283),IN_1C!$B$2:$T$3000,5,FALSE))</f>
        <v>0</v>
      </c>
      <c r="H283" s="849">
        <f>IF(ISERROR(VLOOKUP(CONCATENATE($B283,"-",$C283),IN_1C!$B$2:$T$3000,6,FALSE))=TRUE,"",VLOOKUP(CONCATENATE($B283,"-",$C283),IN_1C!$B$2:$T$3000,6,FALSE))</f>
        <v>0</v>
      </c>
      <c r="I283" s="848">
        <f>IF(ISERROR(VLOOKUP(CONCATENATE($B283,"-",$C283),IN_1C!$B$2:$T$3000,7,FALSE))=TRUE,"",VLOOKUP(CONCATENATE($B283,"-",$C283),IN_1C!$B$2:$T$3000,7,FALSE))</f>
        <v>0</v>
      </c>
      <c r="J283" s="849">
        <f>IF(ISERROR(VLOOKUP(CONCATENATE($B283,"-",$C283),IN_1C!$B$2:$T$3000,8,FALSE))=TRUE,"",VLOOKUP(CONCATENATE($B283,"-",$C283),IN_1C!$B$2:$T$3000,8,FALSE))</f>
        <v>0</v>
      </c>
      <c r="K283" s="848">
        <f>IF(ISERROR(VLOOKUP(CONCATENATE($B283,"-",$C283),IN_1C!$B$2:$T$3000,9,FALSE))=TRUE,"",VLOOKUP(CONCATENATE($B283,"-",$C283),IN_1C!$B$2:$T$3000,9,FALSE))</f>
        <v>0</v>
      </c>
      <c r="L283" s="849">
        <f>IF(ISERROR(VLOOKUP(CONCATENATE($B283,"-",$C283),IN_1C!$B$2:$T$3000,10,FALSE))=TRUE,"",VLOOKUP(CONCATENATE($B283,"-",$C283),IN_1C!$B$2:$T$3000,10,FALSE))</f>
        <v>0</v>
      </c>
      <c r="M283" s="848">
        <f>IF(ISERROR(VLOOKUP(CONCATENATE($B283,"-",$C283),IN_1C!$B$2:$T$3000,11,FALSE))=TRUE,"",VLOOKUP(CONCATENATE($B283,"-",$C283),IN_1C!$B$2:$T$3000,11,FALSE))</f>
        <v>0</v>
      </c>
      <c r="N283" s="849">
        <f>IF(ISERROR(VLOOKUP(CONCATENATE($B283,"-",$C283),IN_1C!$B$2:$T$3000,12,FALSE))=TRUE,"",VLOOKUP(CONCATENATE($B283,"-",$C283),IN_1C!$B$2:$T$3000,12,FALSE))</f>
        <v>0</v>
      </c>
      <c r="O283" s="850">
        <f>IF(ISERROR(VLOOKUP(CONCATENATE($B283,"-",$C283),IN_1C!$B$2:$T$3000,13,FALSE))=TRUE,"",VLOOKUP(CONCATENATE($B283,"-",$C283),IN_1C!$B$2:$T$3000,13,FALSE))</f>
        <v>0</v>
      </c>
      <c r="P283" s="850">
        <f>IF(ISERROR(VLOOKUP(CONCATENATE($B283,"-",$C283),IN_1C!$B$2:$T$3000,14,FALSE))=TRUE,"",VLOOKUP(CONCATENATE($B283,"-",$C283),IN_1C!$B$2:$T$3000,14,FALSE))</f>
        <v>0</v>
      </c>
      <c r="Q283" s="776">
        <f t="shared" ref="Q283:R295" si="58">E283+G283</f>
        <v>0</v>
      </c>
      <c r="R283" s="775">
        <f t="shared" si="58"/>
        <v>0</v>
      </c>
    </row>
    <row r="284" spans="1:18">
      <c r="A284" s="836" t="s">
        <v>1228</v>
      </c>
      <c r="B284" s="837" t="s">
        <v>1229</v>
      </c>
      <c r="C284" s="835">
        <v>7</v>
      </c>
      <c r="D284" s="1571" t="str">
        <f>CONCATENATE(D$283)</f>
        <v/>
      </c>
      <c r="E284" s="851">
        <f>IF(ISERROR(VLOOKUP(CONCATENATE($B284,"-",$C284),IN_1C!$B$2:$T$3000,3,FALSE))=TRUE,"",VLOOKUP(CONCATENATE($B284,"-",$C284),IN_1C!$B$2:$T$3000,3,FALSE))</f>
        <v>0</v>
      </c>
      <c r="F284" s="852">
        <f>IF(ISERROR(VLOOKUP(CONCATENATE($B284,"-",$C284),IN_1C!$B$2:$T$3000,4,FALSE))=TRUE,"",VLOOKUP(CONCATENATE($B284,"-",$C284),IN_1C!$B$2:$T$3000,4,FALSE))</f>
        <v>0</v>
      </c>
      <c r="G284" s="851">
        <f>IF(ISERROR(VLOOKUP(CONCATENATE($B284,"-",$C284),IN_1C!$B$2:$T$3000,5,FALSE))=TRUE,"",VLOOKUP(CONCATENATE($B284,"-",$C284),IN_1C!$B$2:$T$3000,5,FALSE))</f>
        <v>0</v>
      </c>
      <c r="H284" s="852">
        <f>IF(ISERROR(VLOOKUP(CONCATENATE($B284,"-",$C284),IN_1C!$B$2:$T$3000,6,FALSE))=TRUE,"",VLOOKUP(CONCATENATE($B284,"-",$C284),IN_1C!$B$2:$T$3000,6,FALSE))</f>
        <v>0</v>
      </c>
      <c r="I284" s="851">
        <f>IF(ISERROR(VLOOKUP(CONCATENATE($B284,"-",$C284),IN_1C!$B$2:$T$3000,7,FALSE))=TRUE,"",VLOOKUP(CONCATENATE($B284,"-",$C284),IN_1C!$B$2:$T$3000,7,FALSE))</f>
        <v>0</v>
      </c>
      <c r="J284" s="852">
        <f>IF(ISERROR(VLOOKUP(CONCATENATE($B284,"-",$C284),IN_1C!$B$2:$T$3000,8,FALSE))=TRUE,"",VLOOKUP(CONCATENATE($B284,"-",$C284),IN_1C!$B$2:$T$3000,8,FALSE))</f>
        <v>0</v>
      </c>
      <c r="K284" s="851">
        <f>IF(ISERROR(VLOOKUP(CONCATENATE($B284,"-",$C284),IN_1C!$B$2:$T$3000,9,FALSE))=TRUE,"",VLOOKUP(CONCATENATE($B284,"-",$C284),IN_1C!$B$2:$T$3000,9,FALSE))</f>
        <v>0</v>
      </c>
      <c r="L284" s="852">
        <f>IF(ISERROR(VLOOKUP(CONCATENATE($B284,"-",$C284),IN_1C!$B$2:$T$3000,10,FALSE))=TRUE,"",VLOOKUP(CONCATENATE($B284,"-",$C284),IN_1C!$B$2:$T$3000,10,FALSE))</f>
        <v>0</v>
      </c>
      <c r="M284" s="851">
        <f>IF(ISERROR(VLOOKUP(CONCATENATE($B284,"-",$C284),IN_1C!$B$2:$T$3000,11,FALSE))=TRUE,"",VLOOKUP(CONCATENATE($B284,"-",$C284),IN_1C!$B$2:$T$3000,11,FALSE))</f>
        <v>0</v>
      </c>
      <c r="N284" s="852">
        <f>IF(ISERROR(VLOOKUP(CONCATENATE($B284,"-",$C284),IN_1C!$B$2:$T$3000,12,FALSE))=TRUE,"",VLOOKUP(CONCATENATE($B284,"-",$C284),IN_1C!$B$2:$T$3000,12,FALSE))</f>
        <v>0</v>
      </c>
      <c r="O284" s="853">
        <f>IF(ISERROR(VLOOKUP(CONCATENATE($B284,"-",$C284),IN_1C!$B$2:$T$3000,13,FALSE))=TRUE,"",VLOOKUP(CONCATENATE($B284,"-",$C284),IN_1C!$B$2:$T$3000,13,FALSE))</f>
        <v>0</v>
      </c>
      <c r="P284" s="853">
        <f>IF(ISERROR(VLOOKUP(CONCATENATE($B284,"-",$C284),IN_1C!$B$2:$T$3000,14,FALSE))=TRUE,"",VLOOKUP(CONCATENATE($B284,"-",$C284),IN_1C!$B$2:$T$3000,14,FALSE))</f>
        <v>0</v>
      </c>
      <c r="Q284" s="780">
        <f t="shared" si="58"/>
        <v>0</v>
      </c>
      <c r="R284" s="779">
        <f t="shared" si="58"/>
        <v>0</v>
      </c>
    </row>
    <row r="285" spans="1:18">
      <c r="A285" s="836" t="s">
        <v>1230</v>
      </c>
      <c r="B285" s="837" t="s">
        <v>1231</v>
      </c>
      <c r="C285" s="835">
        <v>7</v>
      </c>
      <c r="D285" s="1571" t="str">
        <f t="shared" ref="D285:D295" si="59">CONCATENATE(D$283)</f>
        <v/>
      </c>
      <c r="E285" s="851">
        <f>IF(ISERROR(VLOOKUP(CONCATENATE($B285,"-",$C285),IN_1C!$B$2:$T$3000,3,FALSE))=TRUE,"",VLOOKUP(CONCATENATE($B285,"-",$C285),IN_1C!$B$2:$T$3000,3,FALSE))</f>
        <v>0</v>
      </c>
      <c r="F285" s="852">
        <f>IF(ISERROR(VLOOKUP(CONCATENATE($B285,"-",$C285),IN_1C!$B$2:$T$3000,4,FALSE))=TRUE,"",VLOOKUP(CONCATENATE($B285,"-",$C285),IN_1C!$B$2:$T$3000,4,FALSE))</f>
        <v>0</v>
      </c>
      <c r="G285" s="851">
        <f>IF(ISERROR(VLOOKUP(CONCATENATE($B285,"-",$C285),IN_1C!$B$2:$T$3000,5,FALSE))=TRUE,"",VLOOKUP(CONCATENATE($B285,"-",$C285),IN_1C!$B$2:$T$3000,5,FALSE))</f>
        <v>0</v>
      </c>
      <c r="H285" s="852">
        <f>IF(ISERROR(VLOOKUP(CONCATENATE($B285,"-",$C285),IN_1C!$B$2:$T$3000,6,FALSE))=TRUE,"",VLOOKUP(CONCATENATE($B285,"-",$C285),IN_1C!$B$2:$T$3000,6,FALSE))</f>
        <v>0</v>
      </c>
      <c r="I285" s="851">
        <f>IF(ISERROR(VLOOKUP(CONCATENATE($B285,"-",$C285),IN_1C!$B$2:$T$3000,7,FALSE))=TRUE,"",VLOOKUP(CONCATENATE($B285,"-",$C285),IN_1C!$B$2:$T$3000,7,FALSE))</f>
        <v>0</v>
      </c>
      <c r="J285" s="852">
        <f>IF(ISERROR(VLOOKUP(CONCATENATE($B285,"-",$C285),IN_1C!$B$2:$T$3000,8,FALSE))=TRUE,"",VLOOKUP(CONCATENATE($B285,"-",$C285),IN_1C!$B$2:$T$3000,8,FALSE))</f>
        <v>0</v>
      </c>
      <c r="K285" s="851">
        <f>IF(ISERROR(VLOOKUP(CONCATENATE($B285,"-",$C285),IN_1C!$B$2:$T$3000,9,FALSE))=TRUE,"",VLOOKUP(CONCATENATE($B285,"-",$C285),IN_1C!$B$2:$T$3000,9,FALSE))</f>
        <v>0</v>
      </c>
      <c r="L285" s="852">
        <f>IF(ISERROR(VLOOKUP(CONCATENATE($B285,"-",$C285),IN_1C!$B$2:$T$3000,10,FALSE))=TRUE,"",VLOOKUP(CONCATENATE($B285,"-",$C285),IN_1C!$B$2:$T$3000,10,FALSE))</f>
        <v>0</v>
      </c>
      <c r="M285" s="851">
        <f>IF(ISERROR(VLOOKUP(CONCATENATE($B285,"-",$C285),IN_1C!$B$2:$T$3000,11,FALSE))=TRUE,"",VLOOKUP(CONCATENATE($B285,"-",$C285),IN_1C!$B$2:$T$3000,11,FALSE))</f>
        <v>0</v>
      </c>
      <c r="N285" s="852">
        <f>IF(ISERROR(VLOOKUP(CONCATENATE($B285,"-",$C285),IN_1C!$B$2:$T$3000,12,FALSE))=TRUE,"",VLOOKUP(CONCATENATE($B285,"-",$C285),IN_1C!$B$2:$T$3000,12,FALSE))</f>
        <v>0</v>
      </c>
      <c r="O285" s="853">
        <f>IF(ISERROR(VLOOKUP(CONCATENATE($B285,"-",$C285),IN_1C!$B$2:$T$3000,13,FALSE))=TRUE,"",VLOOKUP(CONCATENATE($B285,"-",$C285),IN_1C!$B$2:$T$3000,13,FALSE))</f>
        <v>0</v>
      </c>
      <c r="P285" s="853">
        <f>IF(ISERROR(VLOOKUP(CONCATENATE($B285,"-",$C285),IN_1C!$B$2:$T$3000,14,FALSE))=TRUE,"",VLOOKUP(CONCATENATE($B285,"-",$C285),IN_1C!$B$2:$T$3000,14,FALSE))</f>
        <v>0</v>
      </c>
      <c r="Q285" s="780">
        <f t="shared" si="58"/>
        <v>0</v>
      </c>
      <c r="R285" s="779">
        <f t="shared" si="58"/>
        <v>0</v>
      </c>
    </row>
    <row r="286" spans="1:18">
      <c r="A286" s="836" t="s">
        <v>1232</v>
      </c>
      <c r="B286" s="837" t="s">
        <v>1233</v>
      </c>
      <c r="C286" s="835">
        <v>7</v>
      </c>
      <c r="D286" s="1571" t="str">
        <f t="shared" si="59"/>
        <v/>
      </c>
      <c r="E286" s="851">
        <f>IF(ISERROR(VLOOKUP(CONCATENATE($B286,"-",$C286),IN_1C!$B$2:$T$3000,3,FALSE))=TRUE,"",VLOOKUP(CONCATENATE($B286,"-",$C286),IN_1C!$B$2:$T$3000,3,FALSE))</f>
        <v>0</v>
      </c>
      <c r="F286" s="852">
        <f>IF(ISERROR(VLOOKUP(CONCATENATE($B286,"-",$C286),IN_1C!$B$2:$T$3000,4,FALSE))=TRUE,"",VLOOKUP(CONCATENATE($B286,"-",$C286),IN_1C!$B$2:$T$3000,4,FALSE))</f>
        <v>0</v>
      </c>
      <c r="G286" s="851">
        <f>IF(ISERROR(VLOOKUP(CONCATENATE($B286,"-",$C286),IN_1C!$B$2:$T$3000,5,FALSE))=TRUE,"",VLOOKUP(CONCATENATE($B286,"-",$C286),IN_1C!$B$2:$T$3000,5,FALSE))</f>
        <v>0</v>
      </c>
      <c r="H286" s="852">
        <f>IF(ISERROR(VLOOKUP(CONCATENATE($B286,"-",$C286),IN_1C!$B$2:$T$3000,6,FALSE))=TRUE,"",VLOOKUP(CONCATENATE($B286,"-",$C286),IN_1C!$B$2:$T$3000,6,FALSE))</f>
        <v>0</v>
      </c>
      <c r="I286" s="851">
        <f>IF(ISERROR(VLOOKUP(CONCATENATE($B286,"-",$C286),IN_1C!$B$2:$T$3000,7,FALSE))=TRUE,"",VLOOKUP(CONCATENATE($B286,"-",$C286),IN_1C!$B$2:$T$3000,7,FALSE))</f>
        <v>0</v>
      </c>
      <c r="J286" s="852">
        <f>IF(ISERROR(VLOOKUP(CONCATENATE($B286,"-",$C286),IN_1C!$B$2:$T$3000,8,FALSE))=TRUE,"",VLOOKUP(CONCATENATE($B286,"-",$C286),IN_1C!$B$2:$T$3000,8,FALSE))</f>
        <v>0</v>
      </c>
      <c r="K286" s="851">
        <f>IF(ISERROR(VLOOKUP(CONCATENATE($B286,"-",$C286),IN_1C!$B$2:$T$3000,9,FALSE))=TRUE,"",VLOOKUP(CONCATENATE($B286,"-",$C286),IN_1C!$B$2:$T$3000,9,FALSE))</f>
        <v>0</v>
      </c>
      <c r="L286" s="852">
        <f>IF(ISERROR(VLOOKUP(CONCATENATE($B286,"-",$C286),IN_1C!$B$2:$T$3000,10,FALSE))=TRUE,"",VLOOKUP(CONCATENATE($B286,"-",$C286),IN_1C!$B$2:$T$3000,10,FALSE))</f>
        <v>0</v>
      </c>
      <c r="M286" s="851">
        <f>IF(ISERROR(VLOOKUP(CONCATENATE($B286,"-",$C286),IN_1C!$B$2:$T$3000,11,FALSE))=TRUE,"",VLOOKUP(CONCATENATE($B286,"-",$C286),IN_1C!$B$2:$T$3000,11,FALSE))</f>
        <v>0</v>
      </c>
      <c r="N286" s="852">
        <f>IF(ISERROR(VLOOKUP(CONCATENATE($B286,"-",$C286),IN_1C!$B$2:$T$3000,12,FALSE))=TRUE,"",VLOOKUP(CONCATENATE($B286,"-",$C286),IN_1C!$B$2:$T$3000,12,FALSE))</f>
        <v>0</v>
      </c>
      <c r="O286" s="853">
        <f>IF(ISERROR(VLOOKUP(CONCATENATE($B286,"-",$C286),IN_1C!$B$2:$T$3000,13,FALSE))=TRUE,"",VLOOKUP(CONCATENATE($B286,"-",$C286),IN_1C!$B$2:$T$3000,13,FALSE))</f>
        <v>0</v>
      </c>
      <c r="P286" s="853">
        <f>IF(ISERROR(VLOOKUP(CONCATENATE($B286,"-",$C286),IN_1C!$B$2:$T$3000,14,FALSE))=TRUE,"",VLOOKUP(CONCATENATE($B286,"-",$C286),IN_1C!$B$2:$T$3000,14,FALSE))</f>
        <v>0</v>
      </c>
      <c r="Q286" s="780">
        <f t="shared" si="58"/>
        <v>0</v>
      </c>
      <c r="R286" s="779">
        <f t="shared" si="58"/>
        <v>0</v>
      </c>
    </row>
    <row r="287" spans="1:18">
      <c r="A287" s="836" t="s">
        <v>1234</v>
      </c>
      <c r="B287" s="837" t="s">
        <v>1235</v>
      </c>
      <c r="C287" s="835">
        <v>7</v>
      </c>
      <c r="D287" s="1571" t="str">
        <f t="shared" si="59"/>
        <v/>
      </c>
      <c r="E287" s="851">
        <f>IF(ISERROR(VLOOKUP(CONCATENATE($B287,"-",$C287),IN_1C!$B$2:$T$3000,3,FALSE))=TRUE,"",VLOOKUP(CONCATENATE($B287,"-",$C287),IN_1C!$B$2:$T$3000,3,FALSE))</f>
        <v>0</v>
      </c>
      <c r="F287" s="852">
        <f>IF(ISERROR(VLOOKUP(CONCATENATE($B287,"-",$C287),IN_1C!$B$2:$T$3000,4,FALSE))=TRUE,"",VLOOKUP(CONCATENATE($B287,"-",$C287),IN_1C!$B$2:$T$3000,4,FALSE))</f>
        <v>0</v>
      </c>
      <c r="G287" s="851">
        <f>IF(ISERROR(VLOOKUP(CONCATENATE($B287,"-",$C287),IN_1C!$B$2:$T$3000,5,FALSE))=TRUE,"",VLOOKUP(CONCATENATE($B287,"-",$C287),IN_1C!$B$2:$T$3000,5,FALSE))</f>
        <v>0</v>
      </c>
      <c r="H287" s="852">
        <f>IF(ISERROR(VLOOKUP(CONCATENATE($B287,"-",$C287),IN_1C!$B$2:$T$3000,6,FALSE))=TRUE,"",VLOOKUP(CONCATENATE($B287,"-",$C287),IN_1C!$B$2:$T$3000,6,FALSE))</f>
        <v>0</v>
      </c>
      <c r="I287" s="851">
        <f>IF(ISERROR(VLOOKUP(CONCATENATE($B287,"-",$C287),IN_1C!$B$2:$T$3000,7,FALSE))=TRUE,"",VLOOKUP(CONCATENATE($B287,"-",$C287),IN_1C!$B$2:$T$3000,7,FALSE))</f>
        <v>0</v>
      </c>
      <c r="J287" s="852">
        <f>IF(ISERROR(VLOOKUP(CONCATENATE($B287,"-",$C287),IN_1C!$B$2:$T$3000,8,FALSE))=TRUE,"",VLOOKUP(CONCATENATE($B287,"-",$C287),IN_1C!$B$2:$T$3000,8,FALSE))</f>
        <v>0</v>
      </c>
      <c r="K287" s="851">
        <f>IF(ISERROR(VLOOKUP(CONCATENATE($B287,"-",$C287),IN_1C!$B$2:$T$3000,9,FALSE))=TRUE,"",VLOOKUP(CONCATENATE($B287,"-",$C287),IN_1C!$B$2:$T$3000,9,FALSE))</f>
        <v>0</v>
      </c>
      <c r="L287" s="852">
        <f>IF(ISERROR(VLOOKUP(CONCATENATE($B287,"-",$C287),IN_1C!$B$2:$T$3000,10,FALSE))=TRUE,"",VLOOKUP(CONCATENATE($B287,"-",$C287),IN_1C!$B$2:$T$3000,10,FALSE))</f>
        <v>0</v>
      </c>
      <c r="M287" s="851">
        <f>IF(ISERROR(VLOOKUP(CONCATENATE($B287,"-",$C287),IN_1C!$B$2:$T$3000,11,FALSE))=TRUE,"",VLOOKUP(CONCATENATE($B287,"-",$C287),IN_1C!$B$2:$T$3000,11,FALSE))</f>
        <v>0</v>
      </c>
      <c r="N287" s="852">
        <f>IF(ISERROR(VLOOKUP(CONCATENATE($B287,"-",$C287),IN_1C!$B$2:$T$3000,12,FALSE))=TRUE,"",VLOOKUP(CONCATENATE($B287,"-",$C287),IN_1C!$B$2:$T$3000,12,FALSE))</f>
        <v>0</v>
      </c>
      <c r="O287" s="853">
        <f>IF(ISERROR(VLOOKUP(CONCATENATE($B287,"-",$C287),IN_1C!$B$2:$T$3000,13,FALSE))=TRUE,"",VLOOKUP(CONCATENATE($B287,"-",$C287),IN_1C!$B$2:$T$3000,13,FALSE))</f>
        <v>0</v>
      </c>
      <c r="P287" s="853">
        <f>IF(ISERROR(VLOOKUP(CONCATENATE($B287,"-",$C287),IN_1C!$B$2:$T$3000,14,FALSE))=TRUE,"",VLOOKUP(CONCATENATE($B287,"-",$C287),IN_1C!$B$2:$T$3000,14,FALSE))</f>
        <v>0</v>
      </c>
      <c r="Q287" s="780">
        <f t="shared" si="58"/>
        <v>0</v>
      </c>
      <c r="R287" s="779">
        <f t="shared" si="58"/>
        <v>0</v>
      </c>
    </row>
    <row r="288" spans="1:18">
      <c r="A288" s="836" t="s">
        <v>1236</v>
      </c>
      <c r="B288" s="837" t="s">
        <v>1237</v>
      </c>
      <c r="C288" s="835">
        <v>7</v>
      </c>
      <c r="D288" s="1571" t="str">
        <f t="shared" si="59"/>
        <v/>
      </c>
      <c r="E288" s="851">
        <f>IF(ISERROR(VLOOKUP(CONCATENATE($B288,"-",$C288),IN_1C!$B$2:$T$3000,3,FALSE))=TRUE,"",VLOOKUP(CONCATENATE($B288,"-",$C288),IN_1C!$B$2:$T$3000,3,FALSE))</f>
        <v>0</v>
      </c>
      <c r="F288" s="852">
        <f>IF(ISERROR(VLOOKUP(CONCATENATE($B288,"-",$C288),IN_1C!$B$2:$T$3000,4,FALSE))=TRUE,"",VLOOKUP(CONCATENATE($B288,"-",$C288),IN_1C!$B$2:$T$3000,4,FALSE))</f>
        <v>0</v>
      </c>
      <c r="G288" s="851">
        <f>IF(ISERROR(VLOOKUP(CONCATENATE($B288,"-",$C288),IN_1C!$B$2:$T$3000,5,FALSE))=TRUE,"",VLOOKUP(CONCATENATE($B288,"-",$C288),IN_1C!$B$2:$T$3000,5,FALSE))</f>
        <v>0</v>
      </c>
      <c r="H288" s="852">
        <f>IF(ISERROR(VLOOKUP(CONCATENATE($B288,"-",$C288),IN_1C!$B$2:$T$3000,6,FALSE))=TRUE,"",VLOOKUP(CONCATENATE($B288,"-",$C288),IN_1C!$B$2:$T$3000,6,FALSE))</f>
        <v>0</v>
      </c>
      <c r="I288" s="851">
        <f>IF(ISERROR(VLOOKUP(CONCATENATE($B288,"-",$C288),IN_1C!$B$2:$T$3000,7,FALSE))=TRUE,"",VLOOKUP(CONCATENATE($B288,"-",$C288),IN_1C!$B$2:$T$3000,7,FALSE))</f>
        <v>0</v>
      </c>
      <c r="J288" s="852">
        <f>IF(ISERROR(VLOOKUP(CONCATENATE($B288,"-",$C288),IN_1C!$B$2:$T$3000,8,FALSE))=TRUE,"",VLOOKUP(CONCATENATE($B288,"-",$C288),IN_1C!$B$2:$T$3000,8,FALSE))</f>
        <v>0</v>
      </c>
      <c r="K288" s="851">
        <f>IF(ISERROR(VLOOKUP(CONCATENATE($B288,"-",$C288),IN_1C!$B$2:$T$3000,9,FALSE))=TRUE,"",VLOOKUP(CONCATENATE($B288,"-",$C288),IN_1C!$B$2:$T$3000,9,FALSE))</f>
        <v>0</v>
      </c>
      <c r="L288" s="852">
        <f>IF(ISERROR(VLOOKUP(CONCATENATE($B288,"-",$C288),IN_1C!$B$2:$T$3000,10,FALSE))=TRUE,"",VLOOKUP(CONCATENATE($B288,"-",$C288),IN_1C!$B$2:$T$3000,10,FALSE))</f>
        <v>0</v>
      </c>
      <c r="M288" s="851">
        <f>IF(ISERROR(VLOOKUP(CONCATENATE($B288,"-",$C288),IN_1C!$B$2:$T$3000,11,FALSE))=TRUE,"",VLOOKUP(CONCATENATE($B288,"-",$C288),IN_1C!$B$2:$T$3000,11,FALSE))</f>
        <v>0</v>
      </c>
      <c r="N288" s="852">
        <f>IF(ISERROR(VLOOKUP(CONCATENATE($B288,"-",$C288),IN_1C!$B$2:$T$3000,12,FALSE))=TRUE,"",VLOOKUP(CONCATENATE($B288,"-",$C288),IN_1C!$B$2:$T$3000,12,FALSE))</f>
        <v>0</v>
      </c>
      <c r="O288" s="853">
        <f>IF(ISERROR(VLOOKUP(CONCATENATE($B288,"-",$C288),IN_1C!$B$2:$T$3000,13,FALSE))=TRUE,"",VLOOKUP(CONCATENATE($B288,"-",$C288),IN_1C!$B$2:$T$3000,13,FALSE))</f>
        <v>0</v>
      </c>
      <c r="P288" s="853">
        <f>IF(ISERROR(VLOOKUP(CONCATENATE($B288,"-",$C288),IN_1C!$B$2:$T$3000,14,FALSE))=TRUE,"",VLOOKUP(CONCATENATE($B288,"-",$C288),IN_1C!$B$2:$T$3000,14,FALSE))</f>
        <v>0</v>
      </c>
      <c r="Q288" s="780">
        <f t="shared" si="58"/>
        <v>0</v>
      </c>
      <c r="R288" s="779">
        <f t="shared" si="58"/>
        <v>0</v>
      </c>
    </row>
    <row r="289" spans="1:18">
      <c r="A289" s="836" t="s">
        <v>1238</v>
      </c>
      <c r="B289" s="837" t="s">
        <v>1239</v>
      </c>
      <c r="C289" s="835">
        <v>7</v>
      </c>
      <c r="D289" s="1571" t="str">
        <f t="shared" si="59"/>
        <v/>
      </c>
      <c r="E289" s="851">
        <f>IF(ISERROR(VLOOKUP(CONCATENATE($B289,"-",$C289),IN_1C!$B$2:$T$3000,3,FALSE))=TRUE,"",VLOOKUP(CONCATENATE($B289,"-",$C289),IN_1C!$B$2:$T$3000,3,FALSE))</f>
        <v>0</v>
      </c>
      <c r="F289" s="852">
        <f>IF(ISERROR(VLOOKUP(CONCATENATE($B289,"-",$C289),IN_1C!$B$2:$T$3000,4,FALSE))=TRUE,"",VLOOKUP(CONCATENATE($B289,"-",$C289),IN_1C!$B$2:$T$3000,4,FALSE))</f>
        <v>0</v>
      </c>
      <c r="G289" s="851">
        <f>IF(ISERROR(VLOOKUP(CONCATENATE($B289,"-",$C289),IN_1C!$B$2:$T$3000,5,FALSE))=TRUE,"",VLOOKUP(CONCATENATE($B289,"-",$C289),IN_1C!$B$2:$T$3000,5,FALSE))</f>
        <v>0</v>
      </c>
      <c r="H289" s="852">
        <f>IF(ISERROR(VLOOKUP(CONCATENATE($B289,"-",$C289),IN_1C!$B$2:$T$3000,6,FALSE))=TRUE,"",VLOOKUP(CONCATENATE($B289,"-",$C289),IN_1C!$B$2:$T$3000,6,FALSE))</f>
        <v>0</v>
      </c>
      <c r="I289" s="851">
        <f>IF(ISERROR(VLOOKUP(CONCATENATE($B289,"-",$C289),IN_1C!$B$2:$T$3000,7,FALSE))=TRUE,"",VLOOKUP(CONCATENATE($B289,"-",$C289),IN_1C!$B$2:$T$3000,7,FALSE))</f>
        <v>0</v>
      </c>
      <c r="J289" s="852">
        <f>IF(ISERROR(VLOOKUP(CONCATENATE($B289,"-",$C289),IN_1C!$B$2:$T$3000,8,FALSE))=TRUE,"",VLOOKUP(CONCATENATE($B289,"-",$C289),IN_1C!$B$2:$T$3000,8,FALSE))</f>
        <v>0</v>
      </c>
      <c r="K289" s="851">
        <f>IF(ISERROR(VLOOKUP(CONCATENATE($B289,"-",$C289),IN_1C!$B$2:$T$3000,9,FALSE))=TRUE,"",VLOOKUP(CONCATENATE($B289,"-",$C289),IN_1C!$B$2:$T$3000,9,FALSE))</f>
        <v>0</v>
      </c>
      <c r="L289" s="852">
        <f>IF(ISERROR(VLOOKUP(CONCATENATE($B289,"-",$C289),IN_1C!$B$2:$T$3000,10,FALSE))=TRUE,"",VLOOKUP(CONCATENATE($B289,"-",$C289),IN_1C!$B$2:$T$3000,10,FALSE))</f>
        <v>0</v>
      </c>
      <c r="M289" s="851">
        <f>IF(ISERROR(VLOOKUP(CONCATENATE($B289,"-",$C289),IN_1C!$B$2:$T$3000,11,FALSE))=TRUE,"",VLOOKUP(CONCATENATE($B289,"-",$C289),IN_1C!$B$2:$T$3000,11,FALSE))</f>
        <v>0</v>
      </c>
      <c r="N289" s="852">
        <f>IF(ISERROR(VLOOKUP(CONCATENATE($B289,"-",$C289),IN_1C!$B$2:$T$3000,12,FALSE))=TRUE,"",VLOOKUP(CONCATENATE($B289,"-",$C289),IN_1C!$B$2:$T$3000,12,FALSE))</f>
        <v>0</v>
      </c>
      <c r="O289" s="853">
        <f>IF(ISERROR(VLOOKUP(CONCATENATE($B289,"-",$C289),IN_1C!$B$2:$T$3000,13,FALSE))=TRUE,"",VLOOKUP(CONCATENATE($B289,"-",$C289),IN_1C!$B$2:$T$3000,13,FALSE))</f>
        <v>0</v>
      </c>
      <c r="P289" s="853">
        <f>IF(ISERROR(VLOOKUP(CONCATENATE($B289,"-",$C289),IN_1C!$B$2:$T$3000,14,FALSE))=TRUE,"",VLOOKUP(CONCATENATE($B289,"-",$C289),IN_1C!$B$2:$T$3000,14,FALSE))</f>
        <v>0</v>
      </c>
      <c r="Q289" s="780">
        <f t="shared" si="58"/>
        <v>0</v>
      </c>
      <c r="R289" s="779">
        <f t="shared" si="58"/>
        <v>0</v>
      </c>
    </row>
    <row r="290" spans="1:18">
      <c r="A290" s="836" t="s">
        <v>1240</v>
      </c>
      <c r="B290" s="837" t="s">
        <v>1241</v>
      </c>
      <c r="C290" s="835">
        <v>7</v>
      </c>
      <c r="D290" s="1571" t="str">
        <f t="shared" si="59"/>
        <v/>
      </c>
      <c r="E290" s="851">
        <f>IF(ISERROR(VLOOKUP(CONCATENATE($B290,"-",$C290),IN_1C!$B$2:$T$3000,3,FALSE))=TRUE,"",VLOOKUP(CONCATENATE($B290,"-",$C290),IN_1C!$B$2:$T$3000,3,FALSE))</f>
        <v>0</v>
      </c>
      <c r="F290" s="852">
        <f>IF(ISERROR(VLOOKUP(CONCATENATE($B290,"-",$C290),IN_1C!$B$2:$T$3000,4,FALSE))=TRUE,"",VLOOKUP(CONCATENATE($B290,"-",$C290),IN_1C!$B$2:$T$3000,4,FALSE))</f>
        <v>0</v>
      </c>
      <c r="G290" s="851">
        <f>IF(ISERROR(VLOOKUP(CONCATENATE($B290,"-",$C290),IN_1C!$B$2:$T$3000,5,FALSE))=TRUE,"",VLOOKUP(CONCATENATE($B290,"-",$C290),IN_1C!$B$2:$T$3000,5,FALSE))</f>
        <v>0</v>
      </c>
      <c r="H290" s="852">
        <f>IF(ISERROR(VLOOKUP(CONCATENATE($B290,"-",$C290),IN_1C!$B$2:$T$3000,6,FALSE))=TRUE,"",VLOOKUP(CONCATENATE($B290,"-",$C290),IN_1C!$B$2:$T$3000,6,FALSE))</f>
        <v>0</v>
      </c>
      <c r="I290" s="851">
        <f>IF(ISERROR(VLOOKUP(CONCATENATE($B290,"-",$C290),IN_1C!$B$2:$T$3000,7,FALSE))=TRUE,"",VLOOKUP(CONCATENATE($B290,"-",$C290),IN_1C!$B$2:$T$3000,7,FALSE))</f>
        <v>0</v>
      </c>
      <c r="J290" s="852">
        <f>IF(ISERROR(VLOOKUP(CONCATENATE($B290,"-",$C290),IN_1C!$B$2:$T$3000,8,FALSE))=TRUE,"",VLOOKUP(CONCATENATE($B290,"-",$C290),IN_1C!$B$2:$T$3000,8,FALSE))</f>
        <v>0</v>
      </c>
      <c r="K290" s="851">
        <f>IF(ISERROR(VLOOKUP(CONCATENATE($B290,"-",$C290),IN_1C!$B$2:$T$3000,9,FALSE))=TRUE,"",VLOOKUP(CONCATENATE($B290,"-",$C290),IN_1C!$B$2:$T$3000,9,FALSE))</f>
        <v>0</v>
      </c>
      <c r="L290" s="852">
        <f>IF(ISERROR(VLOOKUP(CONCATENATE($B290,"-",$C290),IN_1C!$B$2:$T$3000,10,FALSE))=TRUE,"",VLOOKUP(CONCATENATE($B290,"-",$C290),IN_1C!$B$2:$T$3000,10,FALSE))</f>
        <v>0</v>
      </c>
      <c r="M290" s="851">
        <f>IF(ISERROR(VLOOKUP(CONCATENATE($B290,"-",$C290),IN_1C!$B$2:$T$3000,11,FALSE))=TRUE,"",VLOOKUP(CONCATENATE($B290,"-",$C290),IN_1C!$B$2:$T$3000,11,FALSE))</f>
        <v>0</v>
      </c>
      <c r="N290" s="852">
        <f>IF(ISERROR(VLOOKUP(CONCATENATE($B290,"-",$C290),IN_1C!$B$2:$T$3000,12,FALSE))=TRUE,"",VLOOKUP(CONCATENATE($B290,"-",$C290),IN_1C!$B$2:$T$3000,12,FALSE))</f>
        <v>0</v>
      </c>
      <c r="O290" s="853">
        <f>IF(ISERROR(VLOOKUP(CONCATENATE($B290,"-",$C290),IN_1C!$B$2:$T$3000,13,FALSE))=TRUE,"",VLOOKUP(CONCATENATE($B290,"-",$C290),IN_1C!$B$2:$T$3000,13,FALSE))</f>
        <v>0</v>
      </c>
      <c r="P290" s="853">
        <f>IF(ISERROR(VLOOKUP(CONCATENATE($B290,"-",$C290),IN_1C!$B$2:$T$3000,14,FALSE))=TRUE,"",VLOOKUP(CONCATENATE($B290,"-",$C290),IN_1C!$B$2:$T$3000,14,FALSE))</f>
        <v>0</v>
      </c>
      <c r="Q290" s="780">
        <f t="shared" si="58"/>
        <v>0</v>
      </c>
      <c r="R290" s="779">
        <f t="shared" si="58"/>
        <v>0</v>
      </c>
    </row>
    <row r="291" spans="1:18">
      <c r="A291" s="836" t="s">
        <v>1242</v>
      </c>
      <c r="B291" s="837" t="s">
        <v>1243</v>
      </c>
      <c r="C291" s="835">
        <v>7</v>
      </c>
      <c r="D291" s="1571" t="str">
        <f t="shared" si="59"/>
        <v/>
      </c>
      <c r="E291" s="851">
        <f>IF(ISERROR(VLOOKUP(CONCATENATE($B291,"-",$C291),IN_1C!$B$2:$T$3000,3,FALSE))=TRUE,"",VLOOKUP(CONCATENATE($B291,"-",$C291),IN_1C!$B$2:$T$3000,3,FALSE))</f>
        <v>0</v>
      </c>
      <c r="F291" s="852">
        <f>IF(ISERROR(VLOOKUP(CONCATENATE($B291,"-",$C291),IN_1C!$B$2:$T$3000,4,FALSE))=TRUE,"",VLOOKUP(CONCATENATE($B291,"-",$C291),IN_1C!$B$2:$T$3000,4,FALSE))</f>
        <v>0</v>
      </c>
      <c r="G291" s="851">
        <f>IF(ISERROR(VLOOKUP(CONCATENATE($B291,"-",$C291),IN_1C!$B$2:$T$3000,5,FALSE))=TRUE,"",VLOOKUP(CONCATENATE($B291,"-",$C291),IN_1C!$B$2:$T$3000,5,FALSE))</f>
        <v>0</v>
      </c>
      <c r="H291" s="852">
        <f>IF(ISERROR(VLOOKUP(CONCATENATE($B291,"-",$C291),IN_1C!$B$2:$T$3000,6,FALSE))=TRUE,"",VLOOKUP(CONCATENATE($B291,"-",$C291),IN_1C!$B$2:$T$3000,6,FALSE))</f>
        <v>0</v>
      </c>
      <c r="I291" s="851">
        <f>IF(ISERROR(VLOOKUP(CONCATENATE($B291,"-",$C291),IN_1C!$B$2:$T$3000,7,FALSE))=TRUE,"",VLOOKUP(CONCATENATE($B291,"-",$C291),IN_1C!$B$2:$T$3000,7,FALSE))</f>
        <v>0</v>
      </c>
      <c r="J291" s="852">
        <f>IF(ISERROR(VLOOKUP(CONCATENATE($B291,"-",$C291),IN_1C!$B$2:$T$3000,8,FALSE))=TRUE,"",VLOOKUP(CONCATENATE($B291,"-",$C291),IN_1C!$B$2:$T$3000,8,FALSE))</f>
        <v>0</v>
      </c>
      <c r="K291" s="851">
        <f>IF(ISERROR(VLOOKUP(CONCATENATE($B291,"-",$C291),IN_1C!$B$2:$T$3000,9,FALSE))=TRUE,"",VLOOKUP(CONCATENATE($B291,"-",$C291),IN_1C!$B$2:$T$3000,9,FALSE))</f>
        <v>0</v>
      </c>
      <c r="L291" s="852">
        <f>IF(ISERROR(VLOOKUP(CONCATENATE($B291,"-",$C291),IN_1C!$B$2:$T$3000,10,FALSE))=TRUE,"",VLOOKUP(CONCATENATE($B291,"-",$C291),IN_1C!$B$2:$T$3000,10,FALSE))</f>
        <v>0</v>
      </c>
      <c r="M291" s="851">
        <f>IF(ISERROR(VLOOKUP(CONCATENATE($B291,"-",$C291),IN_1C!$B$2:$T$3000,11,FALSE))=TRUE,"",VLOOKUP(CONCATENATE($B291,"-",$C291),IN_1C!$B$2:$T$3000,11,FALSE))</f>
        <v>0</v>
      </c>
      <c r="N291" s="852">
        <f>IF(ISERROR(VLOOKUP(CONCATENATE($B291,"-",$C291),IN_1C!$B$2:$T$3000,12,FALSE))=TRUE,"",VLOOKUP(CONCATENATE($B291,"-",$C291),IN_1C!$B$2:$T$3000,12,FALSE))</f>
        <v>0</v>
      </c>
      <c r="O291" s="853">
        <f>IF(ISERROR(VLOOKUP(CONCATENATE($B291,"-",$C291),IN_1C!$B$2:$T$3000,13,FALSE))=TRUE,"",VLOOKUP(CONCATENATE($B291,"-",$C291),IN_1C!$B$2:$T$3000,13,FALSE))</f>
        <v>0</v>
      </c>
      <c r="P291" s="853">
        <f>IF(ISERROR(VLOOKUP(CONCATENATE($B291,"-",$C291),IN_1C!$B$2:$T$3000,14,FALSE))=TRUE,"",VLOOKUP(CONCATENATE($B291,"-",$C291),IN_1C!$B$2:$T$3000,14,FALSE))</f>
        <v>0</v>
      </c>
      <c r="Q291" s="780">
        <f t="shared" si="58"/>
        <v>0</v>
      </c>
      <c r="R291" s="779">
        <f t="shared" si="58"/>
        <v>0</v>
      </c>
    </row>
    <row r="292" spans="1:18">
      <c r="A292" s="836" t="s">
        <v>1244</v>
      </c>
      <c r="B292" s="837" t="s">
        <v>1245</v>
      </c>
      <c r="C292" s="835">
        <v>7</v>
      </c>
      <c r="D292" s="1571" t="str">
        <f t="shared" si="59"/>
        <v/>
      </c>
      <c r="E292" s="851">
        <f>IF(ISERROR(VLOOKUP(CONCATENATE($B292,"-",$C292),IN_1C!$B$2:$T$3000,3,FALSE))=TRUE,"",VLOOKUP(CONCATENATE($B292,"-",$C292),IN_1C!$B$2:$T$3000,3,FALSE))</f>
        <v>0</v>
      </c>
      <c r="F292" s="852">
        <f>IF(ISERROR(VLOOKUP(CONCATENATE($B292,"-",$C292),IN_1C!$B$2:$T$3000,4,FALSE))=TRUE,"",VLOOKUP(CONCATENATE($B292,"-",$C292),IN_1C!$B$2:$T$3000,4,FALSE))</f>
        <v>0</v>
      </c>
      <c r="G292" s="851">
        <f>IF(ISERROR(VLOOKUP(CONCATENATE($B292,"-",$C292),IN_1C!$B$2:$T$3000,5,FALSE))=TRUE,"",VLOOKUP(CONCATENATE($B292,"-",$C292),IN_1C!$B$2:$T$3000,5,FALSE))</f>
        <v>0</v>
      </c>
      <c r="H292" s="852">
        <f>IF(ISERROR(VLOOKUP(CONCATENATE($B292,"-",$C292),IN_1C!$B$2:$T$3000,6,FALSE))=TRUE,"",VLOOKUP(CONCATENATE($B292,"-",$C292),IN_1C!$B$2:$T$3000,6,FALSE))</f>
        <v>0</v>
      </c>
      <c r="I292" s="851">
        <f>IF(ISERROR(VLOOKUP(CONCATENATE($B292,"-",$C292),IN_1C!$B$2:$T$3000,7,FALSE))=TRUE,"",VLOOKUP(CONCATENATE($B292,"-",$C292),IN_1C!$B$2:$T$3000,7,FALSE))</f>
        <v>0</v>
      </c>
      <c r="J292" s="852">
        <f>IF(ISERROR(VLOOKUP(CONCATENATE($B292,"-",$C292),IN_1C!$B$2:$T$3000,8,FALSE))=TRUE,"",VLOOKUP(CONCATENATE($B292,"-",$C292),IN_1C!$B$2:$T$3000,8,FALSE))</f>
        <v>0</v>
      </c>
      <c r="K292" s="851">
        <f>IF(ISERROR(VLOOKUP(CONCATENATE($B292,"-",$C292),IN_1C!$B$2:$T$3000,9,FALSE))=TRUE,"",VLOOKUP(CONCATENATE($B292,"-",$C292),IN_1C!$B$2:$T$3000,9,FALSE))</f>
        <v>0</v>
      </c>
      <c r="L292" s="852">
        <f>IF(ISERROR(VLOOKUP(CONCATENATE($B292,"-",$C292),IN_1C!$B$2:$T$3000,10,FALSE))=TRUE,"",VLOOKUP(CONCATENATE($B292,"-",$C292),IN_1C!$B$2:$T$3000,10,FALSE))</f>
        <v>0</v>
      </c>
      <c r="M292" s="851">
        <f>IF(ISERROR(VLOOKUP(CONCATENATE($B292,"-",$C292),IN_1C!$B$2:$T$3000,11,FALSE))=TRUE,"",VLOOKUP(CONCATENATE($B292,"-",$C292),IN_1C!$B$2:$T$3000,11,FALSE))</f>
        <v>0</v>
      </c>
      <c r="N292" s="852">
        <f>IF(ISERROR(VLOOKUP(CONCATENATE($B292,"-",$C292),IN_1C!$B$2:$T$3000,12,FALSE))=TRUE,"",VLOOKUP(CONCATENATE($B292,"-",$C292),IN_1C!$B$2:$T$3000,12,FALSE))</f>
        <v>0</v>
      </c>
      <c r="O292" s="853">
        <f>IF(ISERROR(VLOOKUP(CONCATENATE($B292,"-",$C292),IN_1C!$B$2:$T$3000,13,FALSE))=TRUE,"",VLOOKUP(CONCATENATE($B292,"-",$C292),IN_1C!$B$2:$T$3000,13,FALSE))</f>
        <v>0</v>
      </c>
      <c r="P292" s="853">
        <f>IF(ISERROR(VLOOKUP(CONCATENATE($B292,"-",$C292),IN_1C!$B$2:$T$3000,14,FALSE))=TRUE,"",VLOOKUP(CONCATENATE($B292,"-",$C292),IN_1C!$B$2:$T$3000,14,FALSE))</f>
        <v>0</v>
      </c>
      <c r="Q292" s="780">
        <f t="shared" si="58"/>
        <v>0</v>
      </c>
      <c r="R292" s="779">
        <f t="shared" si="58"/>
        <v>0</v>
      </c>
    </row>
    <row r="293" spans="1:18">
      <c r="A293" s="836" t="s">
        <v>1246</v>
      </c>
      <c r="B293" s="837" t="s">
        <v>1247</v>
      </c>
      <c r="C293" s="835">
        <v>7</v>
      </c>
      <c r="D293" s="1571" t="str">
        <f t="shared" si="59"/>
        <v/>
      </c>
      <c r="E293" s="851">
        <f>IF(ISERROR(VLOOKUP(CONCATENATE($B293,"-",$C293),IN_1C!$B$2:$T$3000,3,FALSE))=TRUE,"",VLOOKUP(CONCATENATE($B293,"-",$C293),IN_1C!$B$2:$T$3000,3,FALSE))</f>
        <v>0</v>
      </c>
      <c r="F293" s="852">
        <f>IF(ISERROR(VLOOKUP(CONCATENATE($B293,"-",$C293),IN_1C!$B$2:$T$3000,4,FALSE))=TRUE,"",VLOOKUP(CONCATENATE($B293,"-",$C293),IN_1C!$B$2:$T$3000,4,FALSE))</f>
        <v>0</v>
      </c>
      <c r="G293" s="851">
        <f>IF(ISERROR(VLOOKUP(CONCATENATE($B293,"-",$C293),IN_1C!$B$2:$T$3000,5,FALSE))=TRUE,"",VLOOKUP(CONCATENATE($B293,"-",$C293),IN_1C!$B$2:$T$3000,5,FALSE))</f>
        <v>0</v>
      </c>
      <c r="H293" s="852">
        <f>IF(ISERROR(VLOOKUP(CONCATENATE($B293,"-",$C293),IN_1C!$B$2:$T$3000,6,FALSE))=TRUE,"",VLOOKUP(CONCATENATE($B293,"-",$C293),IN_1C!$B$2:$T$3000,6,FALSE))</f>
        <v>0</v>
      </c>
      <c r="I293" s="851">
        <f>IF(ISERROR(VLOOKUP(CONCATENATE($B293,"-",$C293),IN_1C!$B$2:$T$3000,7,FALSE))=TRUE,"",VLOOKUP(CONCATENATE($B293,"-",$C293),IN_1C!$B$2:$T$3000,7,FALSE))</f>
        <v>0</v>
      </c>
      <c r="J293" s="852">
        <f>IF(ISERROR(VLOOKUP(CONCATENATE($B293,"-",$C293),IN_1C!$B$2:$T$3000,8,FALSE))=TRUE,"",VLOOKUP(CONCATENATE($B293,"-",$C293),IN_1C!$B$2:$T$3000,8,FALSE))</f>
        <v>0</v>
      </c>
      <c r="K293" s="851">
        <f>IF(ISERROR(VLOOKUP(CONCATENATE($B293,"-",$C293),IN_1C!$B$2:$T$3000,9,FALSE))=TRUE,"",VLOOKUP(CONCATENATE($B293,"-",$C293),IN_1C!$B$2:$T$3000,9,FALSE))</f>
        <v>0</v>
      </c>
      <c r="L293" s="852">
        <f>IF(ISERROR(VLOOKUP(CONCATENATE($B293,"-",$C293),IN_1C!$B$2:$T$3000,10,FALSE))=TRUE,"",VLOOKUP(CONCATENATE($B293,"-",$C293),IN_1C!$B$2:$T$3000,10,FALSE))</f>
        <v>0</v>
      </c>
      <c r="M293" s="851">
        <f>IF(ISERROR(VLOOKUP(CONCATENATE($B293,"-",$C293),IN_1C!$B$2:$T$3000,11,FALSE))=TRUE,"",VLOOKUP(CONCATENATE($B293,"-",$C293),IN_1C!$B$2:$T$3000,11,FALSE))</f>
        <v>0</v>
      </c>
      <c r="N293" s="852">
        <f>IF(ISERROR(VLOOKUP(CONCATENATE($B293,"-",$C293),IN_1C!$B$2:$T$3000,12,FALSE))=TRUE,"",VLOOKUP(CONCATENATE($B293,"-",$C293),IN_1C!$B$2:$T$3000,12,FALSE))</f>
        <v>0</v>
      </c>
      <c r="O293" s="853">
        <f>IF(ISERROR(VLOOKUP(CONCATENATE($B293,"-",$C293),IN_1C!$B$2:$T$3000,13,FALSE))=TRUE,"",VLOOKUP(CONCATENATE($B293,"-",$C293),IN_1C!$B$2:$T$3000,13,FALSE))</f>
        <v>0</v>
      </c>
      <c r="P293" s="853">
        <f>IF(ISERROR(VLOOKUP(CONCATENATE($B293,"-",$C293),IN_1C!$B$2:$T$3000,14,FALSE))=TRUE,"",VLOOKUP(CONCATENATE($B293,"-",$C293),IN_1C!$B$2:$T$3000,14,FALSE))</f>
        <v>0</v>
      </c>
      <c r="Q293" s="780">
        <f t="shared" si="58"/>
        <v>0</v>
      </c>
      <c r="R293" s="779">
        <f t="shared" si="58"/>
        <v>0</v>
      </c>
    </row>
    <row r="294" spans="1:18">
      <c r="A294" s="836" t="s">
        <v>1248</v>
      </c>
      <c r="B294" s="837" t="s">
        <v>1249</v>
      </c>
      <c r="C294" s="835">
        <v>7</v>
      </c>
      <c r="D294" s="1571" t="str">
        <f t="shared" si="59"/>
        <v/>
      </c>
      <c r="E294" s="851">
        <f>IF(ISERROR(VLOOKUP(CONCATENATE($B294,"-",$C294),IN_1C!$B$2:$T$3000,3,FALSE))=TRUE,"",VLOOKUP(CONCATENATE($B294,"-",$C294),IN_1C!$B$2:$T$3000,3,FALSE))</f>
        <v>0</v>
      </c>
      <c r="F294" s="852">
        <f>IF(ISERROR(VLOOKUP(CONCATENATE($B294,"-",$C294),IN_1C!$B$2:$T$3000,4,FALSE))=TRUE,"",VLOOKUP(CONCATENATE($B294,"-",$C294),IN_1C!$B$2:$T$3000,4,FALSE))</f>
        <v>0</v>
      </c>
      <c r="G294" s="851">
        <f>IF(ISERROR(VLOOKUP(CONCATENATE($B294,"-",$C294),IN_1C!$B$2:$T$3000,5,FALSE))=TRUE,"",VLOOKUP(CONCATENATE($B294,"-",$C294),IN_1C!$B$2:$T$3000,5,FALSE))</f>
        <v>0</v>
      </c>
      <c r="H294" s="852">
        <f>IF(ISERROR(VLOOKUP(CONCATENATE($B294,"-",$C294),IN_1C!$B$2:$T$3000,6,FALSE))=TRUE,"",VLOOKUP(CONCATENATE($B294,"-",$C294),IN_1C!$B$2:$T$3000,6,FALSE))</f>
        <v>0</v>
      </c>
      <c r="I294" s="851">
        <f>IF(ISERROR(VLOOKUP(CONCATENATE($B294,"-",$C294),IN_1C!$B$2:$T$3000,7,FALSE))=TRUE,"",VLOOKUP(CONCATENATE($B294,"-",$C294),IN_1C!$B$2:$T$3000,7,FALSE))</f>
        <v>0</v>
      </c>
      <c r="J294" s="852">
        <f>IF(ISERROR(VLOOKUP(CONCATENATE($B294,"-",$C294),IN_1C!$B$2:$T$3000,8,FALSE))=TRUE,"",VLOOKUP(CONCATENATE($B294,"-",$C294),IN_1C!$B$2:$T$3000,8,FALSE))</f>
        <v>0</v>
      </c>
      <c r="K294" s="851">
        <f>IF(ISERROR(VLOOKUP(CONCATENATE($B294,"-",$C294),IN_1C!$B$2:$T$3000,9,FALSE))=TRUE,"",VLOOKUP(CONCATENATE($B294,"-",$C294),IN_1C!$B$2:$T$3000,9,FALSE))</f>
        <v>0</v>
      </c>
      <c r="L294" s="852">
        <f>IF(ISERROR(VLOOKUP(CONCATENATE($B294,"-",$C294),IN_1C!$B$2:$T$3000,10,FALSE))=TRUE,"",VLOOKUP(CONCATENATE($B294,"-",$C294),IN_1C!$B$2:$T$3000,10,FALSE))</f>
        <v>0</v>
      </c>
      <c r="M294" s="851">
        <f>IF(ISERROR(VLOOKUP(CONCATENATE($B294,"-",$C294),IN_1C!$B$2:$T$3000,11,FALSE))=TRUE,"",VLOOKUP(CONCATENATE($B294,"-",$C294),IN_1C!$B$2:$T$3000,11,FALSE))</f>
        <v>0</v>
      </c>
      <c r="N294" s="852">
        <f>IF(ISERROR(VLOOKUP(CONCATENATE($B294,"-",$C294),IN_1C!$B$2:$T$3000,12,FALSE))=TRUE,"",VLOOKUP(CONCATENATE($B294,"-",$C294),IN_1C!$B$2:$T$3000,12,FALSE))</f>
        <v>0</v>
      </c>
      <c r="O294" s="853">
        <f>IF(ISERROR(VLOOKUP(CONCATENATE($B294,"-",$C294),IN_1C!$B$2:$T$3000,13,FALSE))=TRUE,"",VLOOKUP(CONCATENATE($B294,"-",$C294),IN_1C!$B$2:$T$3000,13,FALSE))</f>
        <v>0</v>
      </c>
      <c r="P294" s="853">
        <f>IF(ISERROR(VLOOKUP(CONCATENATE($B294,"-",$C294),IN_1C!$B$2:$T$3000,14,FALSE))=TRUE,"",VLOOKUP(CONCATENATE($B294,"-",$C294),IN_1C!$B$2:$T$3000,14,FALSE))</f>
        <v>0</v>
      </c>
      <c r="Q294" s="780">
        <f t="shared" si="58"/>
        <v>0</v>
      </c>
      <c r="R294" s="779">
        <f t="shared" si="58"/>
        <v>0</v>
      </c>
    </row>
    <row r="295" spans="1:18" ht="15.75" thickBot="1">
      <c r="A295" s="836" t="s">
        <v>1250</v>
      </c>
      <c r="B295" s="838" t="s">
        <v>1251</v>
      </c>
      <c r="C295" s="835">
        <v>7</v>
      </c>
      <c r="D295" s="1571" t="str">
        <f t="shared" si="59"/>
        <v/>
      </c>
      <c r="E295" s="854">
        <f>IF(ISERROR(VLOOKUP(CONCATENATE($B295,"-",$C295),IN_1C!$B$2:$T$3000,3,FALSE))=TRUE,"",VLOOKUP(CONCATENATE($B295,"-",$C295),IN_1C!$B$2:$T$3000,3,FALSE))</f>
        <v>0</v>
      </c>
      <c r="F295" s="855">
        <f>IF(ISERROR(VLOOKUP(CONCATENATE($B295,"-",$C295),IN_1C!$B$2:$T$3000,4,FALSE))=TRUE,"",VLOOKUP(CONCATENATE($B295,"-",$C295),IN_1C!$B$2:$T$3000,4,FALSE))</f>
        <v>0</v>
      </c>
      <c r="G295" s="854">
        <f>IF(ISERROR(VLOOKUP(CONCATENATE($B295,"-",$C295),IN_1C!$B$2:$T$3000,5,FALSE))=TRUE,"",VLOOKUP(CONCATENATE($B295,"-",$C295),IN_1C!$B$2:$T$3000,5,FALSE))</f>
        <v>0</v>
      </c>
      <c r="H295" s="855">
        <f>IF(ISERROR(VLOOKUP(CONCATENATE($B295,"-",$C295),IN_1C!$B$2:$T$3000,6,FALSE))=TRUE,"",VLOOKUP(CONCATENATE($B295,"-",$C295),IN_1C!$B$2:$T$3000,6,FALSE))</f>
        <v>0</v>
      </c>
      <c r="I295" s="854">
        <f>IF(ISERROR(VLOOKUP(CONCATENATE($B295,"-",$C295),IN_1C!$B$2:$T$3000,7,FALSE))=TRUE,"",VLOOKUP(CONCATENATE($B295,"-",$C295),IN_1C!$B$2:$T$3000,7,FALSE))</f>
        <v>0</v>
      </c>
      <c r="J295" s="855">
        <f>IF(ISERROR(VLOOKUP(CONCATENATE($B295,"-",$C295),IN_1C!$B$2:$T$3000,8,FALSE))=TRUE,"",VLOOKUP(CONCATENATE($B295,"-",$C295),IN_1C!$B$2:$T$3000,8,FALSE))</f>
        <v>0</v>
      </c>
      <c r="K295" s="854">
        <f>IF(ISERROR(VLOOKUP(CONCATENATE($B295,"-",$C295),IN_1C!$B$2:$T$3000,9,FALSE))=TRUE,"",VLOOKUP(CONCATENATE($B295,"-",$C295),IN_1C!$B$2:$T$3000,9,FALSE))</f>
        <v>0</v>
      </c>
      <c r="L295" s="855">
        <f>IF(ISERROR(VLOOKUP(CONCATENATE($B295,"-",$C295),IN_1C!$B$2:$T$3000,10,FALSE))=TRUE,"",VLOOKUP(CONCATENATE($B295,"-",$C295),IN_1C!$B$2:$T$3000,10,FALSE))</f>
        <v>0</v>
      </c>
      <c r="M295" s="854">
        <f>IF(ISERROR(VLOOKUP(CONCATENATE($B295,"-",$C295),IN_1C!$B$2:$T$3000,11,FALSE))=TRUE,"",VLOOKUP(CONCATENATE($B295,"-",$C295),IN_1C!$B$2:$T$3000,11,FALSE))</f>
        <v>0</v>
      </c>
      <c r="N295" s="855">
        <f>IF(ISERROR(VLOOKUP(CONCATENATE($B295,"-",$C295),IN_1C!$B$2:$T$3000,12,FALSE))=TRUE,"",VLOOKUP(CONCATENATE($B295,"-",$C295),IN_1C!$B$2:$T$3000,12,FALSE))</f>
        <v>0</v>
      </c>
      <c r="O295" s="856">
        <f>IF(ISERROR(VLOOKUP(CONCATENATE($B295,"-",$C295),IN_1C!$B$2:$T$3000,13,FALSE))=TRUE,"",VLOOKUP(CONCATENATE($B295,"-",$C295),IN_1C!$B$2:$T$3000,13,FALSE))</f>
        <v>0</v>
      </c>
      <c r="P295" s="856">
        <f>IF(ISERROR(VLOOKUP(CONCATENATE($B295,"-",$C295),IN_1C!$B$2:$T$3000,14,FALSE))=TRUE,"",VLOOKUP(CONCATENATE($B295,"-",$C295),IN_1C!$B$2:$T$3000,14,FALSE))</f>
        <v>0</v>
      </c>
      <c r="Q295" s="783">
        <f t="shared" si="58"/>
        <v>0</v>
      </c>
      <c r="R295" s="784">
        <f t="shared" si="58"/>
        <v>0</v>
      </c>
    </row>
    <row r="296" spans="1:18" ht="15.75" thickBot="1">
      <c r="A296" s="839" t="s">
        <v>1252</v>
      </c>
      <c r="B296" s="840"/>
      <c r="C296" s="835"/>
      <c r="D296" s="1571"/>
      <c r="E296" s="857" t="str">
        <f>IF(ISERROR(VLOOKUP(CONCATENATE($B296,"-",$C296),IN_1C!$B$2:$T$3000,3,FALSE))=TRUE,"",VLOOKUP(CONCATENATE($B296,"-",$C296),IN_1C!$B$2:$T$3000,3,FALSE))</f>
        <v/>
      </c>
      <c r="F296" s="858"/>
      <c r="G296" s="858"/>
      <c r="H296" s="858"/>
      <c r="I296" s="858"/>
      <c r="J296" s="858"/>
      <c r="K296" s="858"/>
      <c r="L296" s="858"/>
      <c r="M296" s="858"/>
      <c r="N296" s="858"/>
      <c r="O296" s="858"/>
      <c r="P296" s="858"/>
      <c r="Q296" s="786"/>
      <c r="R296" s="787"/>
    </row>
    <row r="297" spans="1:18">
      <c r="A297" s="833" t="s">
        <v>1253</v>
      </c>
      <c r="B297" s="834" t="s">
        <v>1254</v>
      </c>
      <c r="C297" s="835">
        <v>7</v>
      </c>
      <c r="D297" s="1571" t="str">
        <f t="shared" ref="D297:D302" si="60">CONCATENATE(D$283)</f>
        <v/>
      </c>
      <c r="E297" s="848">
        <f>IF(ISERROR(VLOOKUP(CONCATENATE($B297,"-",$C297),IN_1C!$B$2:$T$3000,3,FALSE))=TRUE,"",VLOOKUP(CONCATENATE($B297,"-",$C297),IN_1C!$B$2:$T$3000,3,FALSE))</f>
        <v>0</v>
      </c>
      <c r="F297" s="849">
        <f>IF(ISERROR(VLOOKUP(CONCATENATE($B297,"-",$C297),IN_1C!$B$2:$T$3000,4,FALSE))=TRUE,"",VLOOKUP(CONCATENATE($B297,"-",$C297),IN_1C!$B$2:$T$3000,4,FALSE))</f>
        <v>0</v>
      </c>
      <c r="G297" s="848">
        <f>IF(ISERROR(VLOOKUP(CONCATENATE($B297,"-",$C297),IN_1C!$B$2:$T$3000,5,FALSE))=TRUE,"",VLOOKUP(CONCATENATE($B297,"-",$C297),IN_1C!$B$2:$T$3000,5,FALSE))</f>
        <v>0</v>
      </c>
      <c r="H297" s="849">
        <f>IF(ISERROR(VLOOKUP(CONCATENATE($B297,"-",$C297),IN_1C!$B$2:$T$3000,6,FALSE))=TRUE,"",VLOOKUP(CONCATENATE($B297,"-",$C297),IN_1C!$B$2:$T$3000,6,FALSE))</f>
        <v>0</v>
      </c>
      <c r="I297" s="848">
        <f>IF(ISERROR(VLOOKUP(CONCATENATE($B297,"-",$C297),IN_1C!$B$2:$T$3000,7,FALSE))=TRUE,"",VLOOKUP(CONCATENATE($B297,"-",$C297),IN_1C!$B$2:$T$3000,7,FALSE))</f>
        <v>0</v>
      </c>
      <c r="J297" s="849">
        <f>IF(ISERROR(VLOOKUP(CONCATENATE($B297,"-",$C297),IN_1C!$B$2:$T$3000,8,FALSE))=TRUE,"",VLOOKUP(CONCATENATE($B297,"-",$C297),IN_1C!$B$2:$T$3000,8,FALSE))</f>
        <v>0</v>
      </c>
      <c r="K297" s="848">
        <f>IF(ISERROR(VLOOKUP(CONCATENATE($B297,"-",$C297),IN_1C!$B$2:$T$3000,9,FALSE))=TRUE,"",VLOOKUP(CONCATENATE($B297,"-",$C297),IN_1C!$B$2:$T$3000,9,FALSE))</f>
        <v>0</v>
      </c>
      <c r="L297" s="849">
        <f>IF(ISERROR(VLOOKUP(CONCATENATE($B297,"-",$C297),IN_1C!$B$2:$T$3000,10,FALSE))=TRUE,"",VLOOKUP(CONCATENATE($B297,"-",$C297),IN_1C!$B$2:$T$3000,10,FALSE))</f>
        <v>0</v>
      </c>
      <c r="M297" s="848">
        <f>IF(ISERROR(VLOOKUP(CONCATENATE($B297,"-",$C297),IN_1C!$B$2:$T$3000,11,FALSE))=TRUE,"",VLOOKUP(CONCATENATE($B297,"-",$C297),IN_1C!$B$2:$T$3000,11,FALSE))</f>
        <v>0</v>
      </c>
      <c r="N297" s="849">
        <f>IF(ISERROR(VLOOKUP(CONCATENATE($B297,"-",$C297),IN_1C!$B$2:$T$3000,12,FALSE))=TRUE,"",VLOOKUP(CONCATENATE($B297,"-",$C297),IN_1C!$B$2:$T$3000,12,FALSE))</f>
        <v>0</v>
      </c>
      <c r="O297" s="848">
        <f>IF(ISERROR(VLOOKUP(CONCATENATE($B297,"-",$C297),IN_1C!$B$2:$T$3000,13,FALSE))=TRUE,"",VLOOKUP(CONCATENATE($B297,"-",$C297),IN_1C!$B$2:$T$3000,13,FALSE))</f>
        <v>0</v>
      </c>
      <c r="P297" s="849">
        <f>IF(ISERROR(VLOOKUP(CONCATENATE($B297,"-",$C297),IN_1C!$B$2:$T$3000,14,FALSE))=TRUE,"",VLOOKUP(CONCATENATE($B297,"-",$C297),IN_1C!$B$2:$T$3000,14,FALSE))</f>
        <v>0</v>
      </c>
      <c r="Q297" s="774">
        <f t="shared" ref="Q297:R302" si="61">E297+G297</f>
        <v>0</v>
      </c>
      <c r="R297" s="775">
        <f t="shared" si="61"/>
        <v>0</v>
      </c>
    </row>
    <row r="298" spans="1:18">
      <c r="A298" s="836" t="s">
        <v>1255</v>
      </c>
      <c r="B298" s="837" t="s">
        <v>1256</v>
      </c>
      <c r="C298" s="835">
        <v>7</v>
      </c>
      <c r="D298" s="1571" t="str">
        <f t="shared" si="60"/>
        <v/>
      </c>
      <c r="E298" s="851">
        <f>IF(ISERROR(VLOOKUP(CONCATENATE($B298,"-",$C298),IN_1C!$B$2:$T$3000,3,FALSE))=TRUE,"",VLOOKUP(CONCATENATE($B298,"-",$C298),IN_1C!$B$2:$T$3000,3,FALSE))</f>
        <v>0</v>
      </c>
      <c r="F298" s="852">
        <f>IF(ISERROR(VLOOKUP(CONCATENATE($B298,"-",$C298),IN_1C!$B$2:$T$3000,4,FALSE))=TRUE,"",VLOOKUP(CONCATENATE($B298,"-",$C298),IN_1C!$B$2:$T$3000,4,FALSE))</f>
        <v>0</v>
      </c>
      <c r="G298" s="851">
        <f>IF(ISERROR(VLOOKUP(CONCATENATE($B298,"-",$C298),IN_1C!$B$2:$T$3000,5,FALSE))=TRUE,"",VLOOKUP(CONCATENATE($B298,"-",$C298),IN_1C!$B$2:$T$3000,5,FALSE))</f>
        <v>0</v>
      </c>
      <c r="H298" s="852">
        <f>IF(ISERROR(VLOOKUP(CONCATENATE($B298,"-",$C298),IN_1C!$B$2:$T$3000,6,FALSE))=TRUE,"",VLOOKUP(CONCATENATE($B298,"-",$C298),IN_1C!$B$2:$T$3000,6,FALSE))</f>
        <v>0</v>
      </c>
      <c r="I298" s="851">
        <f>IF(ISERROR(VLOOKUP(CONCATENATE($B298,"-",$C298),IN_1C!$B$2:$T$3000,7,FALSE))=TRUE,"",VLOOKUP(CONCATENATE($B298,"-",$C298),IN_1C!$B$2:$T$3000,7,FALSE))</f>
        <v>0</v>
      </c>
      <c r="J298" s="852">
        <f>IF(ISERROR(VLOOKUP(CONCATENATE($B298,"-",$C298),IN_1C!$B$2:$T$3000,8,FALSE))=TRUE,"",VLOOKUP(CONCATENATE($B298,"-",$C298),IN_1C!$B$2:$T$3000,8,FALSE))</f>
        <v>0</v>
      </c>
      <c r="K298" s="851">
        <f>IF(ISERROR(VLOOKUP(CONCATENATE($B298,"-",$C298),IN_1C!$B$2:$T$3000,9,FALSE))=TRUE,"",VLOOKUP(CONCATENATE($B298,"-",$C298),IN_1C!$B$2:$T$3000,9,FALSE))</f>
        <v>0</v>
      </c>
      <c r="L298" s="852">
        <f>IF(ISERROR(VLOOKUP(CONCATENATE($B298,"-",$C298),IN_1C!$B$2:$T$3000,10,FALSE))=TRUE,"",VLOOKUP(CONCATENATE($B298,"-",$C298),IN_1C!$B$2:$T$3000,10,FALSE))</f>
        <v>0</v>
      </c>
      <c r="M298" s="851">
        <f>IF(ISERROR(VLOOKUP(CONCATENATE($B298,"-",$C298),IN_1C!$B$2:$T$3000,11,FALSE))=TRUE,"",VLOOKUP(CONCATENATE($B298,"-",$C298),IN_1C!$B$2:$T$3000,11,FALSE))</f>
        <v>0</v>
      </c>
      <c r="N298" s="852">
        <f>IF(ISERROR(VLOOKUP(CONCATENATE($B298,"-",$C298),IN_1C!$B$2:$T$3000,12,FALSE))=TRUE,"",VLOOKUP(CONCATENATE($B298,"-",$C298),IN_1C!$B$2:$T$3000,12,FALSE))</f>
        <v>0</v>
      </c>
      <c r="O298" s="851">
        <f>IF(ISERROR(VLOOKUP(CONCATENATE($B298,"-",$C298),IN_1C!$B$2:$T$3000,13,FALSE))=TRUE,"",VLOOKUP(CONCATENATE($B298,"-",$C298),IN_1C!$B$2:$T$3000,13,FALSE))</f>
        <v>0</v>
      </c>
      <c r="P298" s="852">
        <f>IF(ISERROR(VLOOKUP(CONCATENATE($B298,"-",$C298),IN_1C!$B$2:$T$3000,14,FALSE))=TRUE,"",VLOOKUP(CONCATENATE($B298,"-",$C298),IN_1C!$B$2:$T$3000,14,FALSE))</f>
        <v>0</v>
      </c>
      <c r="Q298" s="778">
        <f t="shared" si="61"/>
        <v>0</v>
      </c>
      <c r="R298" s="779">
        <f t="shared" si="61"/>
        <v>0</v>
      </c>
    </row>
    <row r="299" spans="1:18">
      <c r="A299" s="836" t="s">
        <v>1257</v>
      </c>
      <c r="B299" s="837" t="s">
        <v>1258</v>
      </c>
      <c r="C299" s="835">
        <v>7</v>
      </c>
      <c r="D299" s="1571" t="str">
        <f t="shared" si="60"/>
        <v/>
      </c>
      <c r="E299" s="851">
        <f>IF(ISERROR(VLOOKUP(CONCATENATE($B299,"-",$C299),IN_1C!$B$2:$T$3000,3,FALSE))=TRUE,"",VLOOKUP(CONCATENATE($B299,"-",$C299),IN_1C!$B$2:$T$3000,3,FALSE))</f>
        <v>0</v>
      </c>
      <c r="F299" s="852">
        <f>IF(ISERROR(VLOOKUP(CONCATENATE($B299,"-",$C299),IN_1C!$B$2:$T$3000,4,FALSE))=TRUE,"",VLOOKUP(CONCATENATE($B299,"-",$C299),IN_1C!$B$2:$T$3000,4,FALSE))</f>
        <v>0</v>
      </c>
      <c r="G299" s="851">
        <f>IF(ISERROR(VLOOKUP(CONCATENATE($B299,"-",$C299),IN_1C!$B$2:$T$3000,5,FALSE))=TRUE,"",VLOOKUP(CONCATENATE($B299,"-",$C299),IN_1C!$B$2:$T$3000,5,FALSE))</f>
        <v>0</v>
      </c>
      <c r="H299" s="852">
        <f>IF(ISERROR(VLOOKUP(CONCATENATE($B299,"-",$C299),IN_1C!$B$2:$T$3000,6,FALSE))=TRUE,"",VLOOKUP(CONCATENATE($B299,"-",$C299),IN_1C!$B$2:$T$3000,6,FALSE))</f>
        <v>0</v>
      </c>
      <c r="I299" s="851">
        <f>IF(ISERROR(VLOOKUP(CONCATENATE($B299,"-",$C299),IN_1C!$B$2:$T$3000,7,FALSE))=TRUE,"",VLOOKUP(CONCATENATE($B299,"-",$C299),IN_1C!$B$2:$T$3000,7,FALSE))</f>
        <v>0</v>
      </c>
      <c r="J299" s="852">
        <f>IF(ISERROR(VLOOKUP(CONCATENATE($B299,"-",$C299),IN_1C!$B$2:$T$3000,8,FALSE))=TRUE,"",VLOOKUP(CONCATENATE($B299,"-",$C299),IN_1C!$B$2:$T$3000,8,FALSE))</f>
        <v>0</v>
      </c>
      <c r="K299" s="851">
        <f>IF(ISERROR(VLOOKUP(CONCATENATE($B299,"-",$C299),IN_1C!$B$2:$T$3000,9,FALSE))=TRUE,"",VLOOKUP(CONCATENATE($B299,"-",$C299),IN_1C!$B$2:$T$3000,9,FALSE))</f>
        <v>0</v>
      </c>
      <c r="L299" s="852">
        <f>IF(ISERROR(VLOOKUP(CONCATENATE($B299,"-",$C299),IN_1C!$B$2:$T$3000,10,FALSE))=TRUE,"",VLOOKUP(CONCATENATE($B299,"-",$C299),IN_1C!$B$2:$T$3000,10,FALSE))</f>
        <v>0</v>
      </c>
      <c r="M299" s="851">
        <f>IF(ISERROR(VLOOKUP(CONCATENATE($B299,"-",$C299),IN_1C!$B$2:$T$3000,11,FALSE))=TRUE,"",VLOOKUP(CONCATENATE($B299,"-",$C299),IN_1C!$B$2:$T$3000,11,FALSE))</f>
        <v>0</v>
      </c>
      <c r="N299" s="852">
        <f>IF(ISERROR(VLOOKUP(CONCATENATE($B299,"-",$C299),IN_1C!$B$2:$T$3000,12,FALSE))=TRUE,"",VLOOKUP(CONCATENATE($B299,"-",$C299),IN_1C!$B$2:$T$3000,12,FALSE))</f>
        <v>0</v>
      </c>
      <c r="O299" s="851">
        <f>IF(ISERROR(VLOOKUP(CONCATENATE($B299,"-",$C299),IN_1C!$B$2:$T$3000,13,FALSE))=TRUE,"",VLOOKUP(CONCATENATE($B299,"-",$C299),IN_1C!$B$2:$T$3000,13,FALSE))</f>
        <v>0</v>
      </c>
      <c r="P299" s="852">
        <f>IF(ISERROR(VLOOKUP(CONCATENATE($B299,"-",$C299),IN_1C!$B$2:$T$3000,14,FALSE))=TRUE,"",VLOOKUP(CONCATENATE($B299,"-",$C299),IN_1C!$B$2:$T$3000,14,FALSE))</f>
        <v>0</v>
      </c>
      <c r="Q299" s="778">
        <f t="shared" si="61"/>
        <v>0</v>
      </c>
      <c r="R299" s="779">
        <f t="shared" si="61"/>
        <v>0</v>
      </c>
    </row>
    <row r="300" spans="1:18">
      <c r="A300" s="836" t="s">
        <v>1259</v>
      </c>
      <c r="B300" s="837" t="s">
        <v>1260</v>
      </c>
      <c r="C300" s="835">
        <v>7</v>
      </c>
      <c r="D300" s="1571" t="str">
        <f t="shared" si="60"/>
        <v/>
      </c>
      <c r="E300" s="851">
        <f>IF(ISERROR(VLOOKUP(CONCATENATE($B300,"-",$C300),IN_1C!$B$2:$T$3000,3,FALSE))=TRUE,"",VLOOKUP(CONCATENATE($B300,"-",$C300),IN_1C!$B$2:$T$3000,3,FALSE))</f>
        <v>0</v>
      </c>
      <c r="F300" s="852">
        <f>IF(ISERROR(VLOOKUP(CONCATENATE($B300,"-",$C300),IN_1C!$B$2:$T$3000,4,FALSE))=TRUE,"",VLOOKUP(CONCATENATE($B300,"-",$C300),IN_1C!$B$2:$T$3000,4,FALSE))</f>
        <v>0</v>
      </c>
      <c r="G300" s="851">
        <f>IF(ISERROR(VLOOKUP(CONCATENATE($B300,"-",$C300),IN_1C!$B$2:$T$3000,5,FALSE))=TRUE,"",VLOOKUP(CONCATENATE($B300,"-",$C300),IN_1C!$B$2:$T$3000,5,FALSE))</f>
        <v>0</v>
      </c>
      <c r="H300" s="852">
        <f>IF(ISERROR(VLOOKUP(CONCATENATE($B300,"-",$C300),IN_1C!$B$2:$T$3000,6,FALSE))=TRUE,"",VLOOKUP(CONCATENATE($B300,"-",$C300),IN_1C!$B$2:$T$3000,6,FALSE))</f>
        <v>0</v>
      </c>
      <c r="I300" s="851">
        <f>IF(ISERROR(VLOOKUP(CONCATENATE($B300,"-",$C300),IN_1C!$B$2:$T$3000,7,FALSE))=TRUE,"",VLOOKUP(CONCATENATE($B300,"-",$C300),IN_1C!$B$2:$T$3000,7,FALSE))</f>
        <v>0</v>
      </c>
      <c r="J300" s="852">
        <f>IF(ISERROR(VLOOKUP(CONCATENATE($B300,"-",$C300),IN_1C!$B$2:$T$3000,8,FALSE))=TRUE,"",VLOOKUP(CONCATENATE($B300,"-",$C300),IN_1C!$B$2:$T$3000,8,FALSE))</f>
        <v>0</v>
      </c>
      <c r="K300" s="851">
        <f>IF(ISERROR(VLOOKUP(CONCATENATE($B300,"-",$C300),IN_1C!$B$2:$T$3000,9,FALSE))=TRUE,"",VLOOKUP(CONCATENATE($B300,"-",$C300),IN_1C!$B$2:$T$3000,9,FALSE))</f>
        <v>0</v>
      </c>
      <c r="L300" s="852">
        <f>IF(ISERROR(VLOOKUP(CONCATENATE($B300,"-",$C300),IN_1C!$B$2:$T$3000,10,FALSE))=TRUE,"",VLOOKUP(CONCATENATE($B300,"-",$C300),IN_1C!$B$2:$T$3000,10,FALSE))</f>
        <v>0</v>
      </c>
      <c r="M300" s="851">
        <f>IF(ISERROR(VLOOKUP(CONCATENATE($B300,"-",$C300),IN_1C!$B$2:$T$3000,11,FALSE))=TRUE,"",VLOOKUP(CONCATENATE($B300,"-",$C300),IN_1C!$B$2:$T$3000,11,FALSE))</f>
        <v>0</v>
      </c>
      <c r="N300" s="852">
        <f>IF(ISERROR(VLOOKUP(CONCATENATE($B300,"-",$C300),IN_1C!$B$2:$T$3000,12,FALSE))=TRUE,"",VLOOKUP(CONCATENATE($B300,"-",$C300),IN_1C!$B$2:$T$3000,12,FALSE))</f>
        <v>0</v>
      </c>
      <c r="O300" s="851">
        <f>IF(ISERROR(VLOOKUP(CONCATENATE($B300,"-",$C300),IN_1C!$B$2:$T$3000,13,FALSE))=TRUE,"",VLOOKUP(CONCATENATE($B300,"-",$C300),IN_1C!$B$2:$T$3000,13,FALSE))</f>
        <v>0</v>
      </c>
      <c r="P300" s="852">
        <f>IF(ISERROR(VLOOKUP(CONCATENATE($B300,"-",$C300),IN_1C!$B$2:$T$3000,14,FALSE))=TRUE,"",VLOOKUP(CONCATENATE($B300,"-",$C300),IN_1C!$B$2:$T$3000,14,FALSE))</f>
        <v>0</v>
      </c>
      <c r="Q300" s="778">
        <f t="shared" si="61"/>
        <v>0</v>
      </c>
      <c r="R300" s="779">
        <f t="shared" si="61"/>
        <v>0</v>
      </c>
    </row>
    <row r="301" spans="1:18">
      <c r="A301" s="836" t="s">
        <v>1261</v>
      </c>
      <c r="B301" s="837" t="s">
        <v>1262</v>
      </c>
      <c r="C301" s="835">
        <v>7</v>
      </c>
      <c r="D301" s="1571" t="str">
        <f t="shared" si="60"/>
        <v/>
      </c>
      <c r="E301" s="851">
        <f>IF(ISERROR(VLOOKUP(CONCATENATE($B301,"-",$C301),IN_1C!$B$2:$T$3000,3,FALSE))=TRUE,"",VLOOKUP(CONCATENATE($B301,"-",$C301),IN_1C!$B$2:$T$3000,3,FALSE))</f>
        <v>0</v>
      </c>
      <c r="F301" s="852">
        <f>IF(ISERROR(VLOOKUP(CONCATENATE($B301,"-",$C301),IN_1C!$B$2:$T$3000,4,FALSE))=TRUE,"",VLOOKUP(CONCATENATE($B301,"-",$C301),IN_1C!$B$2:$T$3000,4,FALSE))</f>
        <v>0</v>
      </c>
      <c r="G301" s="851">
        <f>IF(ISERROR(VLOOKUP(CONCATENATE($B301,"-",$C301),IN_1C!$B$2:$T$3000,5,FALSE))=TRUE,"",VLOOKUP(CONCATENATE($B301,"-",$C301),IN_1C!$B$2:$T$3000,5,FALSE))</f>
        <v>0</v>
      </c>
      <c r="H301" s="852">
        <f>IF(ISERROR(VLOOKUP(CONCATENATE($B301,"-",$C301),IN_1C!$B$2:$T$3000,6,FALSE))=TRUE,"",VLOOKUP(CONCATENATE($B301,"-",$C301),IN_1C!$B$2:$T$3000,6,FALSE))</f>
        <v>0</v>
      </c>
      <c r="I301" s="851">
        <f>IF(ISERROR(VLOOKUP(CONCATENATE($B301,"-",$C301),IN_1C!$B$2:$T$3000,7,FALSE))=TRUE,"",VLOOKUP(CONCATENATE($B301,"-",$C301),IN_1C!$B$2:$T$3000,7,FALSE))</f>
        <v>0</v>
      </c>
      <c r="J301" s="852">
        <f>IF(ISERROR(VLOOKUP(CONCATENATE($B301,"-",$C301),IN_1C!$B$2:$T$3000,8,FALSE))=TRUE,"",VLOOKUP(CONCATENATE($B301,"-",$C301),IN_1C!$B$2:$T$3000,8,FALSE))</f>
        <v>0</v>
      </c>
      <c r="K301" s="851">
        <f>IF(ISERROR(VLOOKUP(CONCATENATE($B301,"-",$C301),IN_1C!$B$2:$T$3000,9,FALSE))=TRUE,"",VLOOKUP(CONCATENATE($B301,"-",$C301),IN_1C!$B$2:$T$3000,9,FALSE))</f>
        <v>0</v>
      </c>
      <c r="L301" s="852">
        <f>IF(ISERROR(VLOOKUP(CONCATENATE($B301,"-",$C301),IN_1C!$B$2:$T$3000,10,FALSE))=TRUE,"",VLOOKUP(CONCATENATE($B301,"-",$C301),IN_1C!$B$2:$T$3000,10,FALSE))</f>
        <v>0</v>
      </c>
      <c r="M301" s="851">
        <f>IF(ISERROR(VLOOKUP(CONCATENATE($B301,"-",$C301),IN_1C!$B$2:$T$3000,11,FALSE))=TRUE,"",VLOOKUP(CONCATENATE($B301,"-",$C301),IN_1C!$B$2:$T$3000,11,FALSE))</f>
        <v>0</v>
      </c>
      <c r="N301" s="852">
        <f>IF(ISERROR(VLOOKUP(CONCATENATE($B301,"-",$C301),IN_1C!$B$2:$T$3000,12,FALSE))=TRUE,"",VLOOKUP(CONCATENATE($B301,"-",$C301),IN_1C!$B$2:$T$3000,12,FALSE))</f>
        <v>0</v>
      </c>
      <c r="O301" s="851">
        <f>IF(ISERROR(VLOOKUP(CONCATENATE($B301,"-",$C301),IN_1C!$B$2:$T$3000,13,FALSE))=TRUE,"",VLOOKUP(CONCATENATE($B301,"-",$C301),IN_1C!$B$2:$T$3000,13,FALSE))</f>
        <v>0</v>
      </c>
      <c r="P301" s="852">
        <f>IF(ISERROR(VLOOKUP(CONCATENATE($B301,"-",$C301),IN_1C!$B$2:$T$3000,14,FALSE))=TRUE,"",VLOOKUP(CONCATENATE($B301,"-",$C301),IN_1C!$B$2:$T$3000,14,FALSE))</f>
        <v>0</v>
      </c>
      <c r="Q301" s="778">
        <f t="shared" si="61"/>
        <v>0</v>
      </c>
      <c r="R301" s="779">
        <f t="shared" si="61"/>
        <v>0</v>
      </c>
    </row>
    <row r="302" spans="1:18" ht="15.75" thickBot="1">
      <c r="A302" s="836" t="s">
        <v>1263</v>
      </c>
      <c r="B302" s="838" t="s">
        <v>1264</v>
      </c>
      <c r="C302" s="835">
        <v>7</v>
      </c>
      <c r="D302" s="1571" t="str">
        <f t="shared" si="60"/>
        <v/>
      </c>
      <c r="E302" s="854">
        <f>IF(ISERROR(VLOOKUP(CONCATENATE($B302,"-",$C302),IN_1C!$B$2:$T$3000,3,FALSE))=TRUE,"",VLOOKUP(CONCATENATE($B302,"-",$C302),IN_1C!$B$2:$T$3000,3,FALSE))</f>
        <v>0</v>
      </c>
      <c r="F302" s="855">
        <f>IF(ISERROR(VLOOKUP(CONCATENATE($B302,"-",$C302),IN_1C!$B$2:$T$3000,4,FALSE))=TRUE,"",VLOOKUP(CONCATENATE($B302,"-",$C302),IN_1C!$B$2:$T$3000,4,FALSE))</f>
        <v>0</v>
      </c>
      <c r="G302" s="854">
        <f>IF(ISERROR(VLOOKUP(CONCATENATE($B302,"-",$C302),IN_1C!$B$2:$T$3000,5,FALSE))=TRUE,"",VLOOKUP(CONCATENATE($B302,"-",$C302),IN_1C!$B$2:$T$3000,5,FALSE))</f>
        <v>0</v>
      </c>
      <c r="H302" s="855">
        <f>IF(ISERROR(VLOOKUP(CONCATENATE($B302,"-",$C302),IN_1C!$B$2:$T$3000,6,FALSE))=TRUE,"",VLOOKUP(CONCATENATE($B302,"-",$C302),IN_1C!$B$2:$T$3000,6,FALSE))</f>
        <v>0</v>
      </c>
      <c r="I302" s="854">
        <f>IF(ISERROR(VLOOKUP(CONCATENATE($B302,"-",$C302),IN_1C!$B$2:$T$3000,7,FALSE))=TRUE,"",VLOOKUP(CONCATENATE($B302,"-",$C302),IN_1C!$B$2:$T$3000,7,FALSE))</f>
        <v>0</v>
      </c>
      <c r="J302" s="855">
        <f>IF(ISERROR(VLOOKUP(CONCATENATE($B302,"-",$C302),IN_1C!$B$2:$T$3000,8,FALSE))=TRUE,"",VLOOKUP(CONCATENATE($B302,"-",$C302),IN_1C!$B$2:$T$3000,8,FALSE))</f>
        <v>0</v>
      </c>
      <c r="K302" s="854">
        <f>IF(ISERROR(VLOOKUP(CONCATENATE($B302,"-",$C302),IN_1C!$B$2:$T$3000,9,FALSE))=TRUE,"",VLOOKUP(CONCATENATE($B302,"-",$C302),IN_1C!$B$2:$T$3000,9,FALSE))</f>
        <v>0</v>
      </c>
      <c r="L302" s="855">
        <f>IF(ISERROR(VLOOKUP(CONCATENATE($B302,"-",$C302),IN_1C!$B$2:$T$3000,10,FALSE))=TRUE,"",VLOOKUP(CONCATENATE($B302,"-",$C302),IN_1C!$B$2:$T$3000,10,FALSE))</f>
        <v>0</v>
      </c>
      <c r="M302" s="854">
        <f>IF(ISERROR(VLOOKUP(CONCATENATE($B302,"-",$C302),IN_1C!$B$2:$T$3000,11,FALSE))=TRUE,"",VLOOKUP(CONCATENATE($B302,"-",$C302),IN_1C!$B$2:$T$3000,11,FALSE))</f>
        <v>0</v>
      </c>
      <c r="N302" s="855">
        <f>IF(ISERROR(VLOOKUP(CONCATENATE($B302,"-",$C302),IN_1C!$B$2:$T$3000,12,FALSE))=TRUE,"",VLOOKUP(CONCATENATE($B302,"-",$C302),IN_1C!$B$2:$T$3000,12,FALSE))</f>
        <v>0</v>
      </c>
      <c r="O302" s="854">
        <f>IF(ISERROR(VLOOKUP(CONCATENATE($B302,"-",$C302),IN_1C!$B$2:$T$3000,13,FALSE))=TRUE,"",VLOOKUP(CONCATENATE($B302,"-",$C302),IN_1C!$B$2:$T$3000,13,FALSE))</f>
        <v>0</v>
      </c>
      <c r="P302" s="855">
        <f>IF(ISERROR(VLOOKUP(CONCATENATE($B302,"-",$C302),IN_1C!$B$2:$T$3000,14,FALSE))=TRUE,"",VLOOKUP(CONCATENATE($B302,"-",$C302),IN_1C!$B$2:$T$3000,14,FALSE))</f>
        <v>0</v>
      </c>
      <c r="Q302" s="781">
        <f t="shared" si="61"/>
        <v>0</v>
      </c>
      <c r="R302" s="782">
        <f t="shared" si="61"/>
        <v>0</v>
      </c>
    </row>
    <row r="303" spans="1:18" ht="15.75" thickBot="1">
      <c r="A303" s="839" t="s">
        <v>1265</v>
      </c>
      <c r="B303" s="840"/>
      <c r="C303" s="835"/>
      <c r="D303" s="1571"/>
      <c r="E303" s="859" t="str">
        <f>IF(ISERROR(VLOOKUP(CONCATENATE($B303,"-",$C303),IN_1C!$B$2:$T$3000,3,FALSE))=TRUE,"",VLOOKUP(CONCATENATE($B303,"-",$C303),IN_1C!$B$2:$T$3000,3,FALSE))</f>
        <v/>
      </c>
      <c r="F303" s="860" t="str">
        <f>IF(ISERROR(VLOOKUP(CONCATENATE($B303,"-",$C303),IN_1C!$B$2:$T$3000,4,FALSE))=TRUE,"",VLOOKUP(CONCATENATE($B303,"-",$C303),IN_1C!$B$2:$T$3000,4,FALSE))</f>
        <v/>
      </c>
      <c r="G303" s="860" t="str">
        <f>IF(ISERROR(VLOOKUP(CONCATENATE($B303,"-",$C303),IN_1C!$B$2:$T$3000,5,FALSE))=TRUE,"",VLOOKUP(CONCATENATE($B303,"-",$C303),IN_1C!$B$2:$T$3000,5,FALSE))</f>
        <v/>
      </c>
      <c r="H303" s="860" t="str">
        <f>IF(ISERROR(VLOOKUP(CONCATENATE($B303,"-",$C303),IN_1C!$B$2:$T$3000,6,FALSE))=TRUE,"",VLOOKUP(CONCATENATE($B303,"-",$C303),IN_1C!$B$2:$T$3000,6,FALSE))</f>
        <v/>
      </c>
      <c r="I303" s="860" t="str">
        <f>IF(ISERROR(VLOOKUP(CONCATENATE($B303,"-",$C303),IN_1C!$B$2:$T$3000,7,FALSE))=TRUE,"",VLOOKUP(CONCATENATE($B303,"-",$C303),IN_1C!$B$2:$T$3000,7,FALSE))</f>
        <v/>
      </c>
      <c r="J303" s="860" t="str">
        <f>IF(ISERROR(VLOOKUP(CONCATENATE($B303,"-",$C303),IN_1C!$B$2:$T$3000,8,FALSE))=TRUE,"",VLOOKUP(CONCATENATE($B303,"-",$C303),IN_1C!$B$2:$T$3000,8,FALSE))</f>
        <v/>
      </c>
      <c r="K303" s="860" t="str">
        <f>IF(ISERROR(VLOOKUP(CONCATENATE($B303,"-",$C303),IN_1C!$B$2:$T$3000,9,FALSE))=TRUE,"",VLOOKUP(CONCATENATE($B303,"-",$C303),IN_1C!$B$2:$T$3000,9,FALSE))</f>
        <v/>
      </c>
      <c r="L303" s="860" t="str">
        <f>IF(ISERROR(VLOOKUP(CONCATENATE($B303,"-",$C303),IN_1C!$B$2:$T$3000,10,FALSE))=TRUE,"",VLOOKUP(CONCATENATE($B303,"-",$C303),IN_1C!$B$2:$T$3000,10,FALSE))</f>
        <v/>
      </c>
      <c r="M303" s="860" t="str">
        <f>IF(ISERROR(VLOOKUP(CONCATENATE($B303,"-",$C303),IN_1C!$B$2:$T$3000,11,FALSE))=TRUE,"",VLOOKUP(CONCATENATE($B303,"-",$C303),IN_1C!$B$2:$T$3000,11,FALSE))</f>
        <v/>
      </c>
      <c r="N303" s="860" t="str">
        <f>IF(ISERROR(VLOOKUP(CONCATENATE($B303,"-",$C303),IN_1C!$B$2:$T$3000,12,FALSE))=TRUE,"",VLOOKUP(CONCATENATE($B303,"-",$C303),IN_1C!$B$2:$T$3000,12,FALSE))</f>
        <v/>
      </c>
      <c r="O303" s="860" t="str">
        <f>IF(ISERROR(VLOOKUP(CONCATENATE($B303,"-",$C303),IN_1C!$B$2:$T$3000,13,FALSE))=TRUE,"",VLOOKUP(CONCATENATE($B303,"-",$C303),IN_1C!$B$2:$T$3000,13,FALSE))</f>
        <v/>
      </c>
      <c r="P303" s="860" t="str">
        <f>IF(ISERROR(VLOOKUP(CONCATENATE($B303,"-",$C303),IN_1C!$B$2:$T$3000,14,FALSE))=TRUE,"",VLOOKUP(CONCATENATE($B303,"-",$C303),IN_1C!$B$2:$T$3000,14,FALSE))</f>
        <v/>
      </c>
      <c r="Q303" s="789"/>
      <c r="R303" s="790"/>
    </row>
    <row r="304" spans="1:18">
      <c r="A304" s="833" t="s">
        <v>1266</v>
      </c>
      <c r="B304" s="834" t="s">
        <v>1267</v>
      </c>
      <c r="C304" s="835">
        <v>7</v>
      </c>
      <c r="D304" s="1571" t="str">
        <f t="shared" ref="D304:D314" si="62">CONCATENATE(D$283)</f>
        <v/>
      </c>
      <c r="E304" s="848">
        <f>IF(ISERROR(VLOOKUP(CONCATENATE($B304,"-",$C304),IN_1C!$B$2:$T$3000,3,FALSE))=TRUE,"",VLOOKUP(CONCATENATE($B304,"-",$C304),IN_1C!$B$2:$T$3000,3,FALSE))</f>
        <v>0</v>
      </c>
      <c r="F304" s="849">
        <f>IF(ISERROR(VLOOKUP(CONCATENATE($B304,"-",$C304),IN_1C!$B$2:$T$3000,4,FALSE))=TRUE,"",VLOOKUP(CONCATENATE($B304,"-",$C304),IN_1C!$B$2:$T$3000,4,FALSE))</f>
        <v>0</v>
      </c>
      <c r="G304" s="848">
        <f>IF(ISERROR(VLOOKUP(CONCATENATE($B304,"-",$C304),IN_1C!$B$2:$T$3000,5,FALSE))=TRUE,"",VLOOKUP(CONCATENATE($B304,"-",$C304),IN_1C!$B$2:$T$3000,5,FALSE))</f>
        <v>0</v>
      </c>
      <c r="H304" s="849">
        <f>IF(ISERROR(VLOOKUP(CONCATENATE($B304,"-",$C304),IN_1C!$B$2:$T$3000,6,FALSE))=TRUE,"",VLOOKUP(CONCATENATE($B304,"-",$C304),IN_1C!$B$2:$T$3000,6,FALSE))</f>
        <v>0</v>
      </c>
      <c r="I304" s="848">
        <f>IF(ISERROR(VLOOKUP(CONCATENATE($B304,"-",$C304),IN_1C!$B$2:$T$3000,7,FALSE))=TRUE,"",VLOOKUP(CONCATENATE($B304,"-",$C304),IN_1C!$B$2:$T$3000,7,FALSE))</f>
        <v>0</v>
      </c>
      <c r="J304" s="849">
        <f>IF(ISERROR(VLOOKUP(CONCATENATE($B304,"-",$C304),IN_1C!$B$2:$T$3000,8,FALSE))=TRUE,"",VLOOKUP(CONCATENATE($B304,"-",$C304),IN_1C!$B$2:$T$3000,8,FALSE))</f>
        <v>0</v>
      </c>
      <c r="K304" s="848">
        <f>IF(ISERROR(VLOOKUP(CONCATENATE($B304,"-",$C304),IN_1C!$B$2:$T$3000,9,FALSE))=TRUE,"",VLOOKUP(CONCATENATE($B304,"-",$C304),IN_1C!$B$2:$T$3000,9,FALSE))</f>
        <v>0</v>
      </c>
      <c r="L304" s="849">
        <f>IF(ISERROR(VLOOKUP(CONCATENATE($B304,"-",$C304),IN_1C!$B$2:$T$3000,10,FALSE))=TRUE,"",VLOOKUP(CONCATENATE($B304,"-",$C304),IN_1C!$B$2:$T$3000,10,FALSE))</f>
        <v>0</v>
      </c>
      <c r="M304" s="848">
        <f>IF(ISERROR(VLOOKUP(CONCATENATE($B304,"-",$C304),IN_1C!$B$2:$T$3000,11,FALSE))=TRUE,"",VLOOKUP(CONCATENATE($B304,"-",$C304),IN_1C!$B$2:$T$3000,11,FALSE))</f>
        <v>0</v>
      </c>
      <c r="N304" s="849">
        <f>IF(ISERROR(VLOOKUP(CONCATENATE($B304,"-",$C304),IN_1C!$B$2:$T$3000,12,FALSE))=TRUE,"",VLOOKUP(CONCATENATE($B304,"-",$C304),IN_1C!$B$2:$T$3000,12,FALSE))</f>
        <v>0</v>
      </c>
      <c r="O304" s="848">
        <f>IF(ISERROR(VLOOKUP(CONCATENATE($B304,"-",$C304),IN_1C!$B$2:$T$3000,13,FALSE))=TRUE,"",VLOOKUP(CONCATENATE($B304,"-",$C304),IN_1C!$B$2:$T$3000,13,FALSE))</f>
        <v>0</v>
      </c>
      <c r="P304" s="849">
        <f>IF(ISERROR(VLOOKUP(CONCATENATE($B304,"-",$C304),IN_1C!$B$2:$T$3000,14,FALSE))=TRUE,"",VLOOKUP(CONCATENATE($B304,"-",$C304),IN_1C!$B$2:$T$3000,14,FALSE))</f>
        <v>0</v>
      </c>
      <c r="Q304" s="774">
        <f t="shared" ref="Q304:R314" si="63">E304+G304</f>
        <v>0</v>
      </c>
      <c r="R304" s="775">
        <f t="shared" si="63"/>
        <v>0</v>
      </c>
    </row>
    <row r="305" spans="1:18">
      <c r="A305" s="836" t="s">
        <v>1268</v>
      </c>
      <c r="B305" s="837" t="s">
        <v>1269</v>
      </c>
      <c r="C305" s="835">
        <v>7</v>
      </c>
      <c r="D305" s="1571" t="str">
        <f t="shared" si="62"/>
        <v/>
      </c>
      <c r="E305" s="851">
        <f>IF(ISERROR(VLOOKUP(CONCATENATE($B305,"-",$C305),IN_1C!$B$2:$T$3000,3,FALSE))=TRUE,"",VLOOKUP(CONCATENATE($B305,"-",$C305),IN_1C!$B$2:$T$3000,3,FALSE))</f>
        <v>0</v>
      </c>
      <c r="F305" s="852">
        <f>IF(ISERROR(VLOOKUP(CONCATENATE($B305,"-",$C305),IN_1C!$B$2:$T$3000,4,FALSE))=TRUE,"",VLOOKUP(CONCATENATE($B305,"-",$C305),IN_1C!$B$2:$T$3000,4,FALSE))</f>
        <v>0</v>
      </c>
      <c r="G305" s="851">
        <f>IF(ISERROR(VLOOKUP(CONCATENATE($B305,"-",$C305),IN_1C!$B$2:$T$3000,5,FALSE))=TRUE,"",VLOOKUP(CONCATENATE($B305,"-",$C305),IN_1C!$B$2:$T$3000,5,FALSE))</f>
        <v>0</v>
      </c>
      <c r="H305" s="852">
        <f>IF(ISERROR(VLOOKUP(CONCATENATE($B305,"-",$C305),IN_1C!$B$2:$T$3000,6,FALSE))=TRUE,"",VLOOKUP(CONCATENATE($B305,"-",$C305),IN_1C!$B$2:$T$3000,6,FALSE))</f>
        <v>0</v>
      </c>
      <c r="I305" s="851">
        <f>IF(ISERROR(VLOOKUP(CONCATENATE($B305,"-",$C305),IN_1C!$B$2:$T$3000,7,FALSE))=TRUE,"",VLOOKUP(CONCATENATE($B305,"-",$C305),IN_1C!$B$2:$T$3000,7,FALSE))</f>
        <v>0</v>
      </c>
      <c r="J305" s="852">
        <f>IF(ISERROR(VLOOKUP(CONCATENATE($B305,"-",$C305),IN_1C!$B$2:$T$3000,8,FALSE))=TRUE,"",VLOOKUP(CONCATENATE($B305,"-",$C305),IN_1C!$B$2:$T$3000,8,FALSE))</f>
        <v>0</v>
      </c>
      <c r="K305" s="851">
        <f>IF(ISERROR(VLOOKUP(CONCATENATE($B305,"-",$C305),IN_1C!$B$2:$T$3000,9,FALSE))=TRUE,"",VLOOKUP(CONCATENATE($B305,"-",$C305),IN_1C!$B$2:$T$3000,9,FALSE))</f>
        <v>0</v>
      </c>
      <c r="L305" s="852">
        <f>IF(ISERROR(VLOOKUP(CONCATENATE($B305,"-",$C305),IN_1C!$B$2:$T$3000,10,FALSE))=TRUE,"",VLOOKUP(CONCATENATE($B305,"-",$C305),IN_1C!$B$2:$T$3000,10,FALSE))</f>
        <v>0</v>
      </c>
      <c r="M305" s="851">
        <f>IF(ISERROR(VLOOKUP(CONCATENATE($B305,"-",$C305),IN_1C!$B$2:$T$3000,11,FALSE))=TRUE,"",VLOOKUP(CONCATENATE($B305,"-",$C305),IN_1C!$B$2:$T$3000,11,FALSE))</f>
        <v>0</v>
      </c>
      <c r="N305" s="852">
        <f>IF(ISERROR(VLOOKUP(CONCATENATE($B305,"-",$C305),IN_1C!$B$2:$T$3000,12,FALSE))=TRUE,"",VLOOKUP(CONCATENATE($B305,"-",$C305),IN_1C!$B$2:$T$3000,12,FALSE))</f>
        <v>0</v>
      </c>
      <c r="O305" s="851">
        <f>IF(ISERROR(VLOOKUP(CONCATENATE($B305,"-",$C305),IN_1C!$B$2:$T$3000,13,FALSE))=TRUE,"",VLOOKUP(CONCATENATE($B305,"-",$C305),IN_1C!$B$2:$T$3000,13,FALSE))</f>
        <v>0</v>
      </c>
      <c r="P305" s="852">
        <f>IF(ISERROR(VLOOKUP(CONCATENATE($B305,"-",$C305),IN_1C!$B$2:$T$3000,14,FALSE))=TRUE,"",VLOOKUP(CONCATENATE($B305,"-",$C305),IN_1C!$B$2:$T$3000,14,FALSE))</f>
        <v>0</v>
      </c>
      <c r="Q305" s="778">
        <f t="shared" si="63"/>
        <v>0</v>
      </c>
      <c r="R305" s="779">
        <f t="shared" si="63"/>
        <v>0</v>
      </c>
    </row>
    <row r="306" spans="1:18">
      <c r="A306" s="836" t="s">
        <v>1270</v>
      </c>
      <c r="B306" s="837" t="s">
        <v>1271</v>
      </c>
      <c r="C306" s="835">
        <v>7</v>
      </c>
      <c r="D306" s="1571" t="str">
        <f t="shared" si="62"/>
        <v/>
      </c>
      <c r="E306" s="851">
        <f>IF(ISERROR(VLOOKUP(CONCATENATE($B306,"-",$C306),IN_1C!$B$2:$T$3000,3,FALSE))=TRUE,"",VLOOKUP(CONCATENATE($B306,"-",$C306),IN_1C!$B$2:$T$3000,3,FALSE))</f>
        <v>0</v>
      </c>
      <c r="F306" s="852">
        <f>IF(ISERROR(VLOOKUP(CONCATENATE($B306,"-",$C306),IN_1C!$B$2:$T$3000,4,FALSE))=TRUE,"",VLOOKUP(CONCATENATE($B306,"-",$C306),IN_1C!$B$2:$T$3000,4,FALSE))</f>
        <v>0</v>
      </c>
      <c r="G306" s="851">
        <f>IF(ISERROR(VLOOKUP(CONCATENATE($B306,"-",$C306),IN_1C!$B$2:$T$3000,5,FALSE))=TRUE,"",VLOOKUP(CONCATENATE($B306,"-",$C306),IN_1C!$B$2:$T$3000,5,FALSE))</f>
        <v>0</v>
      </c>
      <c r="H306" s="852">
        <f>IF(ISERROR(VLOOKUP(CONCATENATE($B306,"-",$C306),IN_1C!$B$2:$T$3000,6,FALSE))=TRUE,"",VLOOKUP(CONCATENATE($B306,"-",$C306),IN_1C!$B$2:$T$3000,6,FALSE))</f>
        <v>0</v>
      </c>
      <c r="I306" s="851">
        <f>IF(ISERROR(VLOOKUP(CONCATENATE($B306,"-",$C306),IN_1C!$B$2:$T$3000,7,FALSE))=TRUE,"",VLOOKUP(CONCATENATE($B306,"-",$C306),IN_1C!$B$2:$T$3000,7,FALSE))</f>
        <v>0</v>
      </c>
      <c r="J306" s="852">
        <f>IF(ISERROR(VLOOKUP(CONCATENATE($B306,"-",$C306),IN_1C!$B$2:$T$3000,8,FALSE))=TRUE,"",VLOOKUP(CONCATENATE($B306,"-",$C306),IN_1C!$B$2:$T$3000,8,FALSE))</f>
        <v>0</v>
      </c>
      <c r="K306" s="851">
        <f>IF(ISERROR(VLOOKUP(CONCATENATE($B306,"-",$C306),IN_1C!$B$2:$T$3000,9,FALSE))=TRUE,"",VLOOKUP(CONCATENATE($B306,"-",$C306),IN_1C!$B$2:$T$3000,9,FALSE))</f>
        <v>0</v>
      </c>
      <c r="L306" s="852">
        <f>IF(ISERROR(VLOOKUP(CONCATENATE($B306,"-",$C306),IN_1C!$B$2:$T$3000,10,FALSE))=TRUE,"",VLOOKUP(CONCATENATE($B306,"-",$C306),IN_1C!$B$2:$T$3000,10,FALSE))</f>
        <v>0</v>
      </c>
      <c r="M306" s="851">
        <f>IF(ISERROR(VLOOKUP(CONCATENATE($B306,"-",$C306),IN_1C!$B$2:$T$3000,11,FALSE))=TRUE,"",VLOOKUP(CONCATENATE($B306,"-",$C306),IN_1C!$B$2:$T$3000,11,FALSE))</f>
        <v>0</v>
      </c>
      <c r="N306" s="852">
        <f>IF(ISERROR(VLOOKUP(CONCATENATE($B306,"-",$C306),IN_1C!$B$2:$T$3000,12,FALSE))=TRUE,"",VLOOKUP(CONCATENATE($B306,"-",$C306),IN_1C!$B$2:$T$3000,12,FALSE))</f>
        <v>0</v>
      </c>
      <c r="O306" s="851">
        <f>IF(ISERROR(VLOOKUP(CONCATENATE($B306,"-",$C306),IN_1C!$B$2:$T$3000,13,FALSE))=TRUE,"",VLOOKUP(CONCATENATE($B306,"-",$C306),IN_1C!$B$2:$T$3000,13,FALSE))</f>
        <v>0</v>
      </c>
      <c r="P306" s="852">
        <f>IF(ISERROR(VLOOKUP(CONCATENATE($B306,"-",$C306),IN_1C!$B$2:$T$3000,14,FALSE))=TRUE,"",VLOOKUP(CONCATENATE($B306,"-",$C306),IN_1C!$B$2:$T$3000,14,FALSE))</f>
        <v>0</v>
      </c>
      <c r="Q306" s="778">
        <f t="shared" si="63"/>
        <v>0</v>
      </c>
      <c r="R306" s="779">
        <f t="shared" si="63"/>
        <v>0</v>
      </c>
    </row>
    <row r="307" spans="1:18">
      <c r="A307" s="836" t="s">
        <v>1272</v>
      </c>
      <c r="B307" s="837" t="s">
        <v>1273</v>
      </c>
      <c r="C307" s="835">
        <v>7</v>
      </c>
      <c r="D307" s="1571" t="str">
        <f t="shared" si="62"/>
        <v/>
      </c>
      <c r="E307" s="851">
        <f>IF(ISERROR(VLOOKUP(CONCATENATE($B307,"-",$C307),IN_1C!$B$2:$T$3000,3,FALSE))=TRUE,"",VLOOKUP(CONCATENATE($B307,"-",$C307),IN_1C!$B$2:$T$3000,3,FALSE))</f>
        <v>0</v>
      </c>
      <c r="F307" s="852">
        <f>IF(ISERROR(VLOOKUP(CONCATENATE($B307,"-",$C307),IN_1C!$B$2:$T$3000,4,FALSE))=TRUE,"",VLOOKUP(CONCATENATE($B307,"-",$C307),IN_1C!$B$2:$T$3000,4,FALSE))</f>
        <v>0</v>
      </c>
      <c r="G307" s="851">
        <f>IF(ISERROR(VLOOKUP(CONCATENATE($B307,"-",$C307),IN_1C!$B$2:$T$3000,5,FALSE))=TRUE,"",VLOOKUP(CONCATENATE($B307,"-",$C307),IN_1C!$B$2:$T$3000,5,FALSE))</f>
        <v>0</v>
      </c>
      <c r="H307" s="852">
        <f>IF(ISERROR(VLOOKUP(CONCATENATE($B307,"-",$C307),IN_1C!$B$2:$T$3000,6,FALSE))=TRUE,"",VLOOKUP(CONCATENATE($B307,"-",$C307),IN_1C!$B$2:$T$3000,6,FALSE))</f>
        <v>0</v>
      </c>
      <c r="I307" s="851">
        <f>IF(ISERROR(VLOOKUP(CONCATENATE($B307,"-",$C307),IN_1C!$B$2:$T$3000,7,FALSE))=TRUE,"",VLOOKUP(CONCATENATE($B307,"-",$C307),IN_1C!$B$2:$T$3000,7,FALSE))</f>
        <v>0</v>
      </c>
      <c r="J307" s="852">
        <f>IF(ISERROR(VLOOKUP(CONCATENATE($B307,"-",$C307),IN_1C!$B$2:$T$3000,8,FALSE))=TRUE,"",VLOOKUP(CONCATENATE($B307,"-",$C307),IN_1C!$B$2:$T$3000,8,FALSE))</f>
        <v>0</v>
      </c>
      <c r="K307" s="851">
        <f>IF(ISERROR(VLOOKUP(CONCATENATE($B307,"-",$C307),IN_1C!$B$2:$T$3000,9,FALSE))=TRUE,"",VLOOKUP(CONCATENATE($B307,"-",$C307),IN_1C!$B$2:$T$3000,9,FALSE))</f>
        <v>0</v>
      </c>
      <c r="L307" s="852">
        <f>IF(ISERROR(VLOOKUP(CONCATENATE($B307,"-",$C307),IN_1C!$B$2:$T$3000,10,FALSE))=TRUE,"",VLOOKUP(CONCATENATE($B307,"-",$C307),IN_1C!$B$2:$T$3000,10,FALSE))</f>
        <v>0</v>
      </c>
      <c r="M307" s="851">
        <f>IF(ISERROR(VLOOKUP(CONCATENATE($B307,"-",$C307),IN_1C!$B$2:$T$3000,11,FALSE))=TRUE,"",VLOOKUP(CONCATENATE($B307,"-",$C307),IN_1C!$B$2:$T$3000,11,FALSE))</f>
        <v>0</v>
      </c>
      <c r="N307" s="852">
        <f>IF(ISERROR(VLOOKUP(CONCATENATE($B307,"-",$C307),IN_1C!$B$2:$T$3000,12,FALSE))=TRUE,"",VLOOKUP(CONCATENATE($B307,"-",$C307),IN_1C!$B$2:$T$3000,12,FALSE))</f>
        <v>0</v>
      </c>
      <c r="O307" s="851">
        <f>IF(ISERROR(VLOOKUP(CONCATENATE($B307,"-",$C307),IN_1C!$B$2:$T$3000,13,FALSE))=TRUE,"",VLOOKUP(CONCATENATE($B307,"-",$C307),IN_1C!$B$2:$T$3000,13,FALSE))</f>
        <v>0</v>
      </c>
      <c r="P307" s="852">
        <f>IF(ISERROR(VLOOKUP(CONCATENATE($B307,"-",$C307),IN_1C!$B$2:$T$3000,14,FALSE))=TRUE,"",VLOOKUP(CONCATENATE($B307,"-",$C307),IN_1C!$B$2:$T$3000,14,FALSE))</f>
        <v>0</v>
      </c>
      <c r="Q307" s="778">
        <f t="shared" si="63"/>
        <v>0</v>
      </c>
      <c r="R307" s="779">
        <f t="shared" si="63"/>
        <v>0</v>
      </c>
    </row>
    <row r="308" spans="1:18">
      <c r="A308" s="836" t="s">
        <v>1274</v>
      </c>
      <c r="B308" s="837" t="s">
        <v>1275</v>
      </c>
      <c r="C308" s="835">
        <v>7</v>
      </c>
      <c r="D308" s="1571" t="str">
        <f t="shared" si="62"/>
        <v/>
      </c>
      <c r="E308" s="851">
        <f>IF(ISERROR(VLOOKUP(CONCATENATE($B308,"-",$C308),IN_1C!$B$2:$T$3000,3,FALSE))=TRUE,"",VLOOKUP(CONCATENATE($B308,"-",$C308),IN_1C!$B$2:$T$3000,3,FALSE))</f>
        <v>0</v>
      </c>
      <c r="F308" s="852">
        <f>IF(ISERROR(VLOOKUP(CONCATENATE($B308,"-",$C308),IN_1C!$B$2:$T$3000,4,FALSE))=TRUE,"",VLOOKUP(CONCATENATE($B308,"-",$C308),IN_1C!$B$2:$T$3000,4,FALSE))</f>
        <v>0</v>
      </c>
      <c r="G308" s="851">
        <f>IF(ISERROR(VLOOKUP(CONCATENATE($B308,"-",$C308),IN_1C!$B$2:$T$3000,5,FALSE))=TRUE,"",VLOOKUP(CONCATENATE($B308,"-",$C308),IN_1C!$B$2:$T$3000,5,FALSE))</f>
        <v>0</v>
      </c>
      <c r="H308" s="852">
        <f>IF(ISERROR(VLOOKUP(CONCATENATE($B308,"-",$C308),IN_1C!$B$2:$T$3000,6,FALSE))=TRUE,"",VLOOKUP(CONCATENATE($B308,"-",$C308),IN_1C!$B$2:$T$3000,6,FALSE))</f>
        <v>0</v>
      </c>
      <c r="I308" s="851">
        <f>IF(ISERROR(VLOOKUP(CONCATENATE($B308,"-",$C308),IN_1C!$B$2:$T$3000,7,FALSE))=TRUE,"",VLOOKUP(CONCATENATE($B308,"-",$C308),IN_1C!$B$2:$T$3000,7,FALSE))</f>
        <v>0</v>
      </c>
      <c r="J308" s="852">
        <f>IF(ISERROR(VLOOKUP(CONCATENATE($B308,"-",$C308),IN_1C!$B$2:$T$3000,8,FALSE))=TRUE,"",VLOOKUP(CONCATENATE($B308,"-",$C308),IN_1C!$B$2:$T$3000,8,FALSE))</f>
        <v>0</v>
      </c>
      <c r="K308" s="851">
        <f>IF(ISERROR(VLOOKUP(CONCATENATE($B308,"-",$C308),IN_1C!$B$2:$T$3000,9,FALSE))=TRUE,"",VLOOKUP(CONCATENATE($B308,"-",$C308),IN_1C!$B$2:$T$3000,9,FALSE))</f>
        <v>0</v>
      </c>
      <c r="L308" s="852">
        <f>IF(ISERROR(VLOOKUP(CONCATENATE($B308,"-",$C308),IN_1C!$B$2:$T$3000,10,FALSE))=TRUE,"",VLOOKUP(CONCATENATE($B308,"-",$C308),IN_1C!$B$2:$T$3000,10,FALSE))</f>
        <v>0</v>
      </c>
      <c r="M308" s="851">
        <f>IF(ISERROR(VLOOKUP(CONCATENATE($B308,"-",$C308),IN_1C!$B$2:$T$3000,11,FALSE))=TRUE,"",VLOOKUP(CONCATENATE($B308,"-",$C308),IN_1C!$B$2:$T$3000,11,FALSE))</f>
        <v>0</v>
      </c>
      <c r="N308" s="852">
        <f>IF(ISERROR(VLOOKUP(CONCATENATE($B308,"-",$C308),IN_1C!$B$2:$T$3000,12,FALSE))=TRUE,"",VLOOKUP(CONCATENATE($B308,"-",$C308),IN_1C!$B$2:$T$3000,12,FALSE))</f>
        <v>0</v>
      </c>
      <c r="O308" s="851">
        <f>IF(ISERROR(VLOOKUP(CONCATENATE($B308,"-",$C308),IN_1C!$B$2:$T$3000,13,FALSE))=TRUE,"",VLOOKUP(CONCATENATE($B308,"-",$C308),IN_1C!$B$2:$T$3000,13,FALSE))</f>
        <v>0</v>
      </c>
      <c r="P308" s="852">
        <f>IF(ISERROR(VLOOKUP(CONCATENATE($B308,"-",$C308),IN_1C!$B$2:$T$3000,14,FALSE))=TRUE,"",VLOOKUP(CONCATENATE($B308,"-",$C308),IN_1C!$B$2:$T$3000,14,FALSE))</f>
        <v>0</v>
      </c>
      <c r="Q308" s="778">
        <f t="shared" si="63"/>
        <v>0</v>
      </c>
      <c r="R308" s="779">
        <f t="shared" si="63"/>
        <v>0</v>
      </c>
    </row>
    <row r="309" spans="1:18">
      <c r="A309" s="836" t="s">
        <v>1276</v>
      </c>
      <c r="B309" s="837" t="s">
        <v>1277</v>
      </c>
      <c r="C309" s="835">
        <v>7</v>
      </c>
      <c r="D309" s="1571" t="str">
        <f t="shared" si="62"/>
        <v/>
      </c>
      <c r="E309" s="851">
        <f>IF(ISERROR(VLOOKUP(CONCATENATE($B309,"-",$C309),IN_1C!$B$2:$T$3000,3,FALSE))=TRUE,"",VLOOKUP(CONCATENATE($B309,"-",$C309),IN_1C!$B$2:$T$3000,3,FALSE))</f>
        <v>0</v>
      </c>
      <c r="F309" s="852">
        <f>IF(ISERROR(VLOOKUP(CONCATENATE($B309,"-",$C309),IN_1C!$B$2:$T$3000,4,FALSE))=TRUE,"",VLOOKUP(CONCATENATE($B309,"-",$C309),IN_1C!$B$2:$T$3000,4,FALSE))</f>
        <v>0</v>
      </c>
      <c r="G309" s="851">
        <f>IF(ISERROR(VLOOKUP(CONCATENATE($B309,"-",$C309),IN_1C!$B$2:$T$3000,5,FALSE))=TRUE,"",VLOOKUP(CONCATENATE($B309,"-",$C309),IN_1C!$B$2:$T$3000,5,FALSE))</f>
        <v>0</v>
      </c>
      <c r="H309" s="852">
        <f>IF(ISERROR(VLOOKUP(CONCATENATE($B309,"-",$C309),IN_1C!$B$2:$T$3000,6,FALSE))=TRUE,"",VLOOKUP(CONCATENATE($B309,"-",$C309),IN_1C!$B$2:$T$3000,6,FALSE))</f>
        <v>0</v>
      </c>
      <c r="I309" s="851">
        <f>IF(ISERROR(VLOOKUP(CONCATENATE($B309,"-",$C309),IN_1C!$B$2:$T$3000,7,FALSE))=TRUE,"",VLOOKUP(CONCATENATE($B309,"-",$C309),IN_1C!$B$2:$T$3000,7,FALSE))</f>
        <v>0</v>
      </c>
      <c r="J309" s="852">
        <f>IF(ISERROR(VLOOKUP(CONCATENATE($B309,"-",$C309),IN_1C!$B$2:$T$3000,8,FALSE))=TRUE,"",VLOOKUP(CONCATENATE($B309,"-",$C309),IN_1C!$B$2:$T$3000,8,FALSE))</f>
        <v>0</v>
      </c>
      <c r="K309" s="851">
        <f>IF(ISERROR(VLOOKUP(CONCATENATE($B309,"-",$C309),IN_1C!$B$2:$T$3000,9,FALSE))=TRUE,"",VLOOKUP(CONCATENATE($B309,"-",$C309),IN_1C!$B$2:$T$3000,9,FALSE))</f>
        <v>0</v>
      </c>
      <c r="L309" s="852">
        <f>IF(ISERROR(VLOOKUP(CONCATENATE($B309,"-",$C309),IN_1C!$B$2:$T$3000,10,FALSE))=TRUE,"",VLOOKUP(CONCATENATE($B309,"-",$C309),IN_1C!$B$2:$T$3000,10,FALSE))</f>
        <v>0</v>
      </c>
      <c r="M309" s="851">
        <f>IF(ISERROR(VLOOKUP(CONCATENATE($B309,"-",$C309),IN_1C!$B$2:$T$3000,11,FALSE))=TRUE,"",VLOOKUP(CONCATENATE($B309,"-",$C309),IN_1C!$B$2:$T$3000,11,FALSE))</f>
        <v>0</v>
      </c>
      <c r="N309" s="852">
        <f>IF(ISERROR(VLOOKUP(CONCATENATE($B309,"-",$C309),IN_1C!$B$2:$T$3000,12,FALSE))=TRUE,"",VLOOKUP(CONCATENATE($B309,"-",$C309),IN_1C!$B$2:$T$3000,12,FALSE))</f>
        <v>0</v>
      </c>
      <c r="O309" s="851">
        <f>IF(ISERROR(VLOOKUP(CONCATENATE($B309,"-",$C309),IN_1C!$B$2:$T$3000,13,FALSE))=TRUE,"",VLOOKUP(CONCATENATE($B309,"-",$C309),IN_1C!$B$2:$T$3000,13,FALSE))</f>
        <v>0</v>
      </c>
      <c r="P309" s="852">
        <f>IF(ISERROR(VLOOKUP(CONCATENATE($B309,"-",$C309),IN_1C!$B$2:$T$3000,14,FALSE))=TRUE,"",VLOOKUP(CONCATENATE($B309,"-",$C309),IN_1C!$B$2:$T$3000,14,FALSE))</f>
        <v>0</v>
      </c>
      <c r="Q309" s="778">
        <f t="shared" si="63"/>
        <v>0</v>
      </c>
      <c r="R309" s="779">
        <f t="shared" si="63"/>
        <v>0</v>
      </c>
    </row>
    <row r="310" spans="1:18">
      <c r="A310" s="836" t="s">
        <v>1278</v>
      </c>
      <c r="B310" s="837" t="s">
        <v>1279</v>
      </c>
      <c r="C310" s="835">
        <v>7</v>
      </c>
      <c r="D310" s="1571" t="str">
        <f t="shared" si="62"/>
        <v/>
      </c>
      <c r="E310" s="851">
        <f>IF(ISERROR(VLOOKUP(CONCATENATE($B310,"-",$C310),IN_1C!$B$2:$T$3000,3,FALSE))=TRUE,"",VLOOKUP(CONCATENATE($B310,"-",$C310),IN_1C!$B$2:$T$3000,3,FALSE))</f>
        <v>0</v>
      </c>
      <c r="F310" s="852">
        <f>IF(ISERROR(VLOOKUP(CONCATENATE($B310,"-",$C310),IN_1C!$B$2:$T$3000,4,FALSE))=TRUE,"",VLOOKUP(CONCATENATE($B310,"-",$C310),IN_1C!$B$2:$T$3000,4,FALSE))</f>
        <v>0</v>
      </c>
      <c r="G310" s="851">
        <f>IF(ISERROR(VLOOKUP(CONCATENATE($B310,"-",$C310),IN_1C!$B$2:$T$3000,5,FALSE))=TRUE,"",VLOOKUP(CONCATENATE($B310,"-",$C310),IN_1C!$B$2:$T$3000,5,FALSE))</f>
        <v>0</v>
      </c>
      <c r="H310" s="852">
        <f>IF(ISERROR(VLOOKUP(CONCATENATE($B310,"-",$C310),IN_1C!$B$2:$T$3000,6,FALSE))=TRUE,"",VLOOKUP(CONCATENATE($B310,"-",$C310),IN_1C!$B$2:$T$3000,6,FALSE))</f>
        <v>0</v>
      </c>
      <c r="I310" s="851">
        <f>IF(ISERROR(VLOOKUP(CONCATENATE($B310,"-",$C310),IN_1C!$B$2:$T$3000,7,FALSE))=TRUE,"",VLOOKUP(CONCATENATE($B310,"-",$C310),IN_1C!$B$2:$T$3000,7,FALSE))</f>
        <v>0</v>
      </c>
      <c r="J310" s="852">
        <f>IF(ISERROR(VLOOKUP(CONCATENATE($B310,"-",$C310),IN_1C!$B$2:$T$3000,8,FALSE))=TRUE,"",VLOOKUP(CONCATENATE($B310,"-",$C310),IN_1C!$B$2:$T$3000,8,FALSE))</f>
        <v>0</v>
      </c>
      <c r="K310" s="851">
        <f>IF(ISERROR(VLOOKUP(CONCATENATE($B310,"-",$C310),IN_1C!$B$2:$T$3000,9,FALSE))=TRUE,"",VLOOKUP(CONCATENATE($B310,"-",$C310),IN_1C!$B$2:$T$3000,9,FALSE))</f>
        <v>0</v>
      </c>
      <c r="L310" s="852">
        <f>IF(ISERROR(VLOOKUP(CONCATENATE($B310,"-",$C310),IN_1C!$B$2:$T$3000,10,FALSE))=TRUE,"",VLOOKUP(CONCATENATE($B310,"-",$C310),IN_1C!$B$2:$T$3000,10,FALSE))</f>
        <v>0</v>
      </c>
      <c r="M310" s="851">
        <f>IF(ISERROR(VLOOKUP(CONCATENATE($B310,"-",$C310),IN_1C!$B$2:$T$3000,11,FALSE))=TRUE,"",VLOOKUP(CONCATENATE($B310,"-",$C310),IN_1C!$B$2:$T$3000,11,FALSE))</f>
        <v>0</v>
      </c>
      <c r="N310" s="852">
        <f>IF(ISERROR(VLOOKUP(CONCATENATE($B310,"-",$C310),IN_1C!$B$2:$T$3000,12,FALSE))=TRUE,"",VLOOKUP(CONCATENATE($B310,"-",$C310),IN_1C!$B$2:$T$3000,12,FALSE))</f>
        <v>0</v>
      </c>
      <c r="O310" s="851">
        <f>IF(ISERROR(VLOOKUP(CONCATENATE($B310,"-",$C310),IN_1C!$B$2:$T$3000,13,FALSE))=TRUE,"",VLOOKUP(CONCATENATE($B310,"-",$C310),IN_1C!$B$2:$T$3000,13,FALSE))</f>
        <v>0</v>
      </c>
      <c r="P310" s="852">
        <f>IF(ISERROR(VLOOKUP(CONCATENATE($B310,"-",$C310),IN_1C!$B$2:$T$3000,14,FALSE))=TRUE,"",VLOOKUP(CONCATENATE($B310,"-",$C310),IN_1C!$B$2:$T$3000,14,FALSE))</f>
        <v>0</v>
      </c>
      <c r="Q310" s="778">
        <f t="shared" si="63"/>
        <v>0</v>
      </c>
      <c r="R310" s="779">
        <f t="shared" si="63"/>
        <v>0</v>
      </c>
    </row>
    <row r="311" spans="1:18">
      <c r="A311" s="836" t="s">
        <v>1280</v>
      </c>
      <c r="B311" s="837" t="s">
        <v>1281</v>
      </c>
      <c r="C311" s="835">
        <v>7</v>
      </c>
      <c r="D311" s="1571" t="str">
        <f t="shared" si="62"/>
        <v/>
      </c>
      <c r="E311" s="851">
        <f>IF(ISERROR(VLOOKUP(CONCATENATE($B311,"-",$C311),IN_1C!$B$2:$T$3000,3,FALSE))=TRUE,"",VLOOKUP(CONCATENATE($B311,"-",$C311),IN_1C!$B$2:$T$3000,3,FALSE))</f>
        <v>0</v>
      </c>
      <c r="F311" s="852">
        <f>IF(ISERROR(VLOOKUP(CONCATENATE($B311,"-",$C311),IN_1C!$B$2:$T$3000,4,FALSE))=TRUE,"",VLOOKUP(CONCATENATE($B311,"-",$C311),IN_1C!$B$2:$T$3000,4,FALSE))</f>
        <v>0</v>
      </c>
      <c r="G311" s="851">
        <f>IF(ISERROR(VLOOKUP(CONCATENATE($B311,"-",$C311),IN_1C!$B$2:$T$3000,5,FALSE))=TRUE,"",VLOOKUP(CONCATENATE($B311,"-",$C311),IN_1C!$B$2:$T$3000,5,FALSE))</f>
        <v>0</v>
      </c>
      <c r="H311" s="852">
        <f>IF(ISERROR(VLOOKUP(CONCATENATE($B311,"-",$C311),IN_1C!$B$2:$T$3000,6,FALSE))=TRUE,"",VLOOKUP(CONCATENATE($B311,"-",$C311),IN_1C!$B$2:$T$3000,6,FALSE))</f>
        <v>0</v>
      </c>
      <c r="I311" s="851">
        <f>IF(ISERROR(VLOOKUP(CONCATENATE($B311,"-",$C311),IN_1C!$B$2:$T$3000,7,FALSE))=TRUE,"",VLOOKUP(CONCATENATE($B311,"-",$C311),IN_1C!$B$2:$T$3000,7,FALSE))</f>
        <v>0</v>
      </c>
      <c r="J311" s="852">
        <f>IF(ISERROR(VLOOKUP(CONCATENATE($B311,"-",$C311),IN_1C!$B$2:$T$3000,8,FALSE))=TRUE,"",VLOOKUP(CONCATENATE($B311,"-",$C311),IN_1C!$B$2:$T$3000,8,FALSE))</f>
        <v>0</v>
      </c>
      <c r="K311" s="851">
        <f>IF(ISERROR(VLOOKUP(CONCATENATE($B311,"-",$C311),IN_1C!$B$2:$T$3000,9,FALSE))=TRUE,"",VLOOKUP(CONCATENATE($B311,"-",$C311),IN_1C!$B$2:$T$3000,9,FALSE))</f>
        <v>0</v>
      </c>
      <c r="L311" s="852">
        <f>IF(ISERROR(VLOOKUP(CONCATENATE($B311,"-",$C311),IN_1C!$B$2:$T$3000,10,FALSE))=TRUE,"",VLOOKUP(CONCATENATE($B311,"-",$C311),IN_1C!$B$2:$T$3000,10,FALSE))</f>
        <v>0</v>
      </c>
      <c r="M311" s="851">
        <f>IF(ISERROR(VLOOKUP(CONCATENATE($B311,"-",$C311),IN_1C!$B$2:$T$3000,11,FALSE))=TRUE,"",VLOOKUP(CONCATENATE($B311,"-",$C311),IN_1C!$B$2:$T$3000,11,FALSE))</f>
        <v>0</v>
      </c>
      <c r="N311" s="852">
        <f>IF(ISERROR(VLOOKUP(CONCATENATE($B311,"-",$C311),IN_1C!$B$2:$T$3000,12,FALSE))=TRUE,"",VLOOKUP(CONCATENATE($B311,"-",$C311),IN_1C!$B$2:$T$3000,12,FALSE))</f>
        <v>0</v>
      </c>
      <c r="O311" s="851">
        <f>IF(ISERROR(VLOOKUP(CONCATENATE($B311,"-",$C311),IN_1C!$B$2:$T$3000,13,FALSE))=TRUE,"",VLOOKUP(CONCATENATE($B311,"-",$C311),IN_1C!$B$2:$T$3000,13,FALSE))</f>
        <v>0</v>
      </c>
      <c r="P311" s="852">
        <f>IF(ISERROR(VLOOKUP(CONCATENATE($B311,"-",$C311),IN_1C!$B$2:$T$3000,14,FALSE))=TRUE,"",VLOOKUP(CONCATENATE($B311,"-",$C311),IN_1C!$B$2:$T$3000,14,FALSE))</f>
        <v>0</v>
      </c>
      <c r="Q311" s="778">
        <f t="shared" si="63"/>
        <v>0</v>
      </c>
      <c r="R311" s="779">
        <f t="shared" si="63"/>
        <v>0</v>
      </c>
    </row>
    <row r="312" spans="1:18">
      <c r="A312" s="836" t="s">
        <v>1282</v>
      </c>
      <c r="B312" s="837" t="s">
        <v>1283</v>
      </c>
      <c r="C312" s="835">
        <v>7</v>
      </c>
      <c r="D312" s="1571" t="str">
        <f t="shared" si="62"/>
        <v/>
      </c>
      <c r="E312" s="851">
        <f>IF(ISERROR(VLOOKUP(CONCATENATE($B312,"-",$C312),IN_1C!$B$2:$T$3000,3,FALSE))=TRUE,"",VLOOKUP(CONCATENATE($B312,"-",$C312),IN_1C!$B$2:$T$3000,3,FALSE))</f>
        <v>0</v>
      </c>
      <c r="F312" s="852">
        <f>IF(ISERROR(VLOOKUP(CONCATENATE($B312,"-",$C312),IN_1C!$B$2:$T$3000,4,FALSE))=TRUE,"",VLOOKUP(CONCATENATE($B312,"-",$C312),IN_1C!$B$2:$T$3000,4,FALSE))</f>
        <v>0</v>
      </c>
      <c r="G312" s="851">
        <f>IF(ISERROR(VLOOKUP(CONCATENATE($B312,"-",$C312),IN_1C!$B$2:$T$3000,5,FALSE))=TRUE,"",VLOOKUP(CONCATENATE($B312,"-",$C312),IN_1C!$B$2:$T$3000,5,FALSE))</f>
        <v>0</v>
      </c>
      <c r="H312" s="852">
        <f>IF(ISERROR(VLOOKUP(CONCATENATE($B312,"-",$C312),IN_1C!$B$2:$T$3000,6,FALSE))=TRUE,"",VLOOKUP(CONCATENATE($B312,"-",$C312),IN_1C!$B$2:$T$3000,6,FALSE))</f>
        <v>0</v>
      </c>
      <c r="I312" s="851">
        <f>IF(ISERROR(VLOOKUP(CONCATENATE($B312,"-",$C312),IN_1C!$B$2:$T$3000,7,FALSE))=TRUE,"",VLOOKUP(CONCATENATE($B312,"-",$C312),IN_1C!$B$2:$T$3000,7,FALSE))</f>
        <v>0</v>
      </c>
      <c r="J312" s="852">
        <f>IF(ISERROR(VLOOKUP(CONCATENATE($B312,"-",$C312),IN_1C!$B$2:$T$3000,8,FALSE))=TRUE,"",VLOOKUP(CONCATENATE($B312,"-",$C312),IN_1C!$B$2:$T$3000,8,FALSE))</f>
        <v>0</v>
      </c>
      <c r="K312" s="851">
        <f>IF(ISERROR(VLOOKUP(CONCATENATE($B312,"-",$C312),IN_1C!$B$2:$T$3000,9,FALSE))=TRUE,"",VLOOKUP(CONCATENATE($B312,"-",$C312),IN_1C!$B$2:$T$3000,9,FALSE))</f>
        <v>0</v>
      </c>
      <c r="L312" s="852">
        <f>IF(ISERROR(VLOOKUP(CONCATENATE($B312,"-",$C312),IN_1C!$B$2:$T$3000,10,FALSE))=TRUE,"",VLOOKUP(CONCATENATE($B312,"-",$C312),IN_1C!$B$2:$T$3000,10,FALSE))</f>
        <v>0</v>
      </c>
      <c r="M312" s="851">
        <f>IF(ISERROR(VLOOKUP(CONCATENATE($B312,"-",$C312),IN_1C!$B$2:$T$3000,11,FALSE))=TRUE,"",VLOOKUP(CONCATENATE($B312,"-",$C312),IN_1C!$B$2:$T$3000,11,FALSE))</f>
        <v>0</v>
      </c>
      <c r="N312" s="852">
        <f>IF(ISERROR(VLOOKUP(CONCATENATE($B312,"-",$C312),IN_1C!$B$2:$T$3000,12,FALSE))=TRUE,"",VLOOKUP(CONCATENATE($B312,"-",$C312),IN_1C!$B$2:$T$3000,12,FALSE))</f>
        <v>0</v>
      </c>
      <c r="O312" s="851">
        <f>IF(ISERROR(VLOOKUP(CONCATENATE($B312,"-",$C312),IN_1C!$B$2:$T$3000,13,FALSE))=TRUE,"",VLOOKUP(CONCATENATE($B312,"-",$C312),IN_1C!$B$2:$T$3000,13,FALSE))</f>
        <v>0</v>
      </c>
      <c r="P312" s="852">
        <f>IF(ISERROR(VLOOKUP(CONCATENATE($B312,"-",$C312),IN_1C!$B$2:$T$3000,14,FALSE))=TRUE,"",VLOOKUP(CONCATENATE($B312,"-",$C312),IN_1C!$B$2:$T$3000,14,FALSE))</f>
        <v>0</v>
      </c>
      <c r="Q312" s="778">
        <f t="shared" si="63"/>
        <v>0</v>
      </c>
      <c r="R312" s="779">
        <f t="shared" si="63"/>
        <v>0</v>
      </c>
    </row>
    <row r="313" spans="1:18">
      <c r="A313" s="836" t="s">
        <v>1284</v>
      </c>
      <c r="B313" s="837" t="s">
        <v>1285</v>
      </c>
      <c r="C313" s="835">
        <v>7</v>
      </c>
      <c r="D313" s="1571" t="str">
        <f t="shared" si="62"/>
        <v/>
      </c>
      <c r="E313" s="851">
        <f>IF(ISERROR(VLOOKUP(CONCATENATE($B313,"-",$C313),IN_1C!$B$2:$T$3000,3,FALSE))=TRUE,"",VLOOKUP(CONCATENATE($B313,"-",$C313),IN_1C!$B$2:$T$3000,3,FALSE))</f>
        <v>0</v>
      </c>
      <c r="F313" s="852">
        <f>IF(ISERROR(VLOOKUP(CONCATENATE($B313,"-",$C313),IN_1C!$B$2:$T$3000,4,FALSE))=TRUE,"",VLOOKUP(CONCATENATE($B313,"-",$C313),IN_1C!$B$2:$T$3000,4,FALSE))</f>
        <v>0</v>
      </c>
      <c r="G313" s="851">
        <f>IF(ISERROR(VLOOKUP(CONCATENATE($B313,"-",$C313),IN_1C!$B$2:$T$3000,5,FALSE))=TRUE,"",VLOOKUP(CONCATENATE($B313,"-",$C313),IN_1C!$B$2:$T$3000,5,FALSE))</f>
        <v>0</v>
      </c>
      <c r="H313" s="852">
        <f>IF(ISERROR(VLOOKUP(CONCATENATE($B313,"-",$C313),IN_1C!$B$2:$T$3000,6,FALSE))=TRUE,"",VLOOKUP(CONCATENATE($B313,"-",$C313),IN_1C!$B$2:$T$3000,6,FALSE))</f>
        <v>0</v>
      </c>
      <c r="I313" s="851">
        <f>IF(ISERROR(VLOOKUP(CONCATENATE($B313,"-",$C313),IN_1C!$B$2:$T$3000,7,FALSE))=TRUE,"",VLOOKUP(CONCATENATE($B313,"-",$C313),IN_1C!$B$2:$T$3000,7,FALSE))</f>
        <v>0</v>
      </c>
      <c r="J313" s="852">
        <f>IF(ISERROR(VLOOKUP(CONCATENATE($B313,"-",$C313),IN_1C!$B$2:$T$3000,8,FALSE))=TRUE,"",VLOOKUP(CONCATENATE($B313,"-",$C313),IN_1C!$B$2:$T$3000,8,FALSE))</f>
        <v>0</v>
      </c>
      <c r="K313" s="851">
        <f>IF(ISERROR(VLOOKUP(CONCATENATE($B313,"-",$C313),IN_1C!$B$2:$T$3000,9,FALSE))=TRUE,"",VLOOKUP(CONCATENATE($B313,"-",$C313),IN_1C!$B$2:$T$3000,9,FALSE))</f>
        <v>0</v>
      </c>
      <c r="L313" s="852">
        <f>IF(ISERROR(VLOOKUP(CONCATENATE($B313,"-",$C313),IN_1C!$B$2:$T$3000,10,FALSE))=TRUE,"",VLOOKUP(CONCATENATE($B313,"-",$C313),IN_1C!$B$2:$T$3000,10,FALSE))</f>
        <v>0</v>
      </c>
      <c r="M313" s="851">
        <f>IF(ISERROR(VLOOKUP(CONCATENATE($B313,"-",$C313),IN_1C!$B$2:$T$3000,11,FALSE))=TRUE,"",VLOOKUP(CONCATENATE($B313,"-",$C313),IN_1C!$B$2:$T$3000,11,FALSE))</f>
        <v>0</v>
      </c>
      <c r="N313" s="852">
        <f>IF(ISERROR(VLOOKUP(CONCATENATE($B313,"-",$C313),IN_1C!$B$2:$T$3000,12,FALSE))=TRUE,"",VLOOKUP(CONCATENATE($B313,"-",$C313),IN_1C!$B$2:$T$3000,12,FALSE))</f>
        <v>0</v>
      </c>
      <c r="O313" s="851">
        <f>IF(ISERROR(VLOOKUP(CONCATENATE($B313,"-",$C313),IN_1C!$B$2:$T$3000,13,FALSE))=TRUE,"",VLOOKUP(CONCATENATE($B313,"-",$C313),IN_1C!$B$2:$T$3000,13,FALSE))</f>
        <v>0</v>
      </c>
      <c r="P313" s="852">
        <f>IF(ISERROR(VLOOKUP(CONCATENATE($B313,"-",$C313),IN_1C!$B$2:$T$3000,14,FALSE))=TRUE,"",VLOOKUP(CONCATENATE($B313,"-",$C313),IN_1C!$B$2:$T$3000,14,FALSE))</f>
        <v>0</v>
      </c>
      <c r="Q313" s="778">
        <f t="shared" si="63"/>
        <v>0</v>
      </c>
      <c r="R313" s="779">
        <f t="shared" si="63"/>
        <v>0</v>
      </c>
    </row>
    <row r="314" spans="1:18" ht="15.75" thickBot="1">
      <c r="A314" s="841" t="s">
        <v>1286</v>
      </c>
      <c r="B314" s="842" t="s">
        <v>1287</v>
      </c>
      <c r="C314" s="835">
        <v>7</v>
      </c>
      <c r="D314" s="1571" t="str">
        <f t="shared" si="62"/>
        <v/>
      </c>
      <c r="E314" s="854">
        <f>IF(ISERROR(VLOOKUP(CONCATENATE($B314,"-",$C314),IN_1C!$B$2:$T$3000,3,FALSE))=TRUE,"",VLOOKUP(CONCATENATE($B314,"-",$C314),IN_1C!$B$2:$T$3000,3,FALSE))</f>
        <v>0</v>
      </c>
      <c r="F314" s="855">
        <f>IF(ISERROR(VLOOKUP(CONCATENATE($B314,"-",$C314),IN_1C!$B$2:$T$3000,4,FALSE))=TRUE,"",VLOOKUP(CONCATENATE($B314,"-",$C314),IN_1C!$B$2:$T$3000,4,FALSE))</f>
        <v>0</v>
      </c>
      <c r="G314" s="854">
        <f>IF(ISERROR(VLOOKUP(CONCATENATE($B314,"-",$C314),IN_1C!$B$2:$T$3000,5,FALSE))=TRUE,"",VLOOKUP(CONCATENATE($B314,"-",$C314),IN_1C!$B$2:$T$3000,5,FALSE))</f>
        <v>0</v>
      </c>
      <c r="H314" s="855">
        <f>IF(ISERROR(VLOOKUP(CONCATENATE($B314,"-",$C314),IN_1C!$B$2:$T$3000,6,FALSE))=TRUE,"",VLOOKUP(CONCATENATE($B314,"-",$C314),IN_1C!$B$2:$T$3000,6,FALSE))</f>
        <v>0</v>
      </c>
      <c r="I314" s="854">
        <f>IF(ISERROR(VLOOKUP(CONCATENATE($B314,"-",$C314),IN_1C!$B$2:$T$3000,7,FALSE))=TRUE,"",VLOOKUP(CONCATENATE($B314,"-",$C314),IN_1C!$B$2:$T$3000,7,FALSE))</f>
        <v>0</v>
      </c>
      <c r="J314" s="855">
        <f>IF(ISERROR(VLOOKUP(CONCATENATE($B314,"-",$C314),IN_1C!$B$2:$T$3000,8,FALSE))=TRUE,"",VLOOKUP(CONCATENATE($B314,"-",$C314),IN_1C!$B$2:$T$3000,8,FALSE))</f>
        <v>0</v>
      </c>
      <c r="K314" s="854">
        <f>IF(ISERROR(VLOOKUP(CONCATENATE($B314,"-",$C314),IN_1C!$B$2:$T$3000,9,FALSE))=TRUE,"",VLOOKUP(CONCATENATE($B314,"-",$C314),IN_1C!$B$2:$T$3000,9,FALSE))</f>
        <v>0</v>
      </c>
      <c r="L314" s="855">
        <f>IF(ISERROR(VLOOKUP(CONCATENATE($B314,"-",$C314),IN_1C!$B$2:$T$3000,10,FALSE))=TRUE,"",VLOOKUP(CONCATENATE($B314,"-",$C314),IN_1C!$B$2:$T$3000,10,FALSE))</f>
        <v>0</v>
      </c>
      <c r="M314" s="854">
        <f>IF(ISERROR(VLOOKUP(CONCATENATE($B314,"-",$C314),IN_1C!$B$2:$T$3000,11,FALSE))=TRUE,"",VLOOKUP(CONCATENATE($B314,"-",$C314),IN_1C!$B$2:$T$3000,11,FALSE))</f>
        <v>0</v>
      </c>
      <c r="N314" s="855">
        <f>IF(ISERROR(VLOOKUP(CONCATENATE($B314,"-",$C314),IN_1C!$B$2:$T$3000,12,FALSE))=TRUE,"",VLOOKUP(CONCATENATE($B314,"-",$C314),IN_1C!$B$2:$T$3000,12,FALSE))</f>
        <v>0</v>
      </c>
      <c r="O314" s="854">
        <f>IF(ISERROR(VLOOKUP(CONCATENATE($B314,"-",$C314),IN_1C!$B$2:$T$3000,13,FALSE))=TRUE,"",VLOOKUP(CONCATENATE($B314,"-",$C314),IN_1C!$B$2:$T$3000,13,FALSE))</f>
        <v>0</v>
      </c>
      <c r="P314" s="855">
        <f>IF(ISERROR(VLOOKUP(CONCATENATE($B314,"-",$C314),IN_1C!$B$2:$T$3000,14,FALSE))=TRUE,"",VLOOKUP(CONCATENATE($B314,"-",$C314),IN_1C!$B$2:$T$3000,14,FALSE))</f>
        <v>0</v>
      </c>
      <c r="Q314" s="781">
        <f t="shared" si="63"/>
        <v>0</v>
      </c>
      <c r="R314" s="782">
        <f t="shared" si="63"/>
        <v>0</v>
      </c>
    </row>
    <row r="315" spans="1:18" ht="15.75" thickBot="1">
      <c r="A315" s="843" t="s">
        <v>1288</v>
      </c>
      <c r="B315" s="840"/>
      <c r="C315" s="835"/>
      <c r="D315" s="1571"/>
      <c r="E315" s="859" t="str">
        <f>IF(ISERROR(VLOOKUP(CONCATENATE($B315,"-",$C315),IN_1C!$B$2:$T$3000,3,FALSE))=TRUE,"",VLOOKUP(CONCATENATE($B315,"-",$C315),IN_1C!$B$2:$T$3000,3,FALSE))</f>
        <v/>
      </c>
      <c r="F315" s="860"/>
      <c r="G315" s="860"/>
      <c r="H315" s="860"/>
      <c r="I315" s="860"/>
      <c r="J315" s="860"/>
      <c r="K315" s="860"/>
      <c r="L315" s="860"/>
      <c r="M315" s="860"/>
      <c r="N315" s="860"/>
      <c r="O315" s="860"/>
      <c r="P315" s="860"/>
      <c r="Q315" s="789"/>
      <c r="R315" s="790"/>
    </row>
    <row r="316" spans="1:18">
      <c r="A316" s="833" t="s">
        <v>1289</v>
      </c>
      <c r="B316" s="834" t="s">
        <v>1290</v>
      </c>
      <c r="C316" s="835">
        <v>7</v>
      </c>
      <c r="D316" s="1571" t="str">
        <f t="shared" ref="D316:D321" si="64">CONCATENATE(D$283)</f>
        <v/>
      </c>
      <c r="E316" s="848">
        <f>IF(ISERROR(VLOOKUP(CONCATENATE($B316,"-",$C316),IN_1C!$B$2:$T$3000,3,FALSE))=TRUE,"",VLOOKUP(CONCATENATE($B316,"-",$C316),IN_1C!$B$2:$T$3000,3,FALSE))</f>
        <v>0</v>
      </c>
      <c r="F316" s="849">
        <f>IF(ISERROR(VLOOKUP(CONCATENATE($B316,"-",$C316),IN_1C!$B$2:$T$3000,4,FALSE))=TRUE,"",VLOOKUP(CONCATENATE($B316,"-",$C316),IN_1C!$B$2:$T$3000,4,FALSE))</f>
        <v>0</v>
      </c>
      <c r="G316" s="848">
        <f>IF(ISERROR(VLOOKUP(CONCATENATE($B316,"-",$C316),IN_1C!$B$2:$T$3000,5,FALSE))=TRUE,"",VLOOKUP(CONCATENATE($B316,"-",$C316),IN_1C!$B$2:$T$3000,5,FALSE))</f>
        <v>0</v>
      </c>
      <c r="H316" s="849">
        <f>IF(ISERROR(VLOOKUP(CONCATENATE($B316,"-",$C316),IN_1C!$B$2:$T$3000,6,FALSE))=TRUE,"",VLOOKUP(CONCATENATE($B316,"-",$C316),IN_1C!$B$2:$T$3000,6,FALSE))</f>
        <v>0</v>
      </c>
      <c r="I316" s="848">
        <f>IF(ISERROR(VLOOKUP(CONCATENATE($B316,"-",$C316),IN_1C!$B$2:$T$3000,7,FALSE))=TRUE,"",VLOOKUP(CONCATENATE($B316,"-",$C316),IN_1C!$B$2:$T$3000,7,FALSE))</f>
        <v>0</v>
      </c>
      <c r="J316" s="849">
        <f>IF(ISERROR(VLOOKUP(CONCATENATE($B316,"-",$C316),IN_1C!$B$2:$T$3000,8,FALSE))=TRUE,"",VLOOKUP(CONCATENATE($B316,"-",$C316),IN_1C!$B$2:$T$3000,8,FALSE))</f>
        <v>0</v>
      </c>
      <c r="K316" s="848">
        <f>IF(ISERROR(VLOOKUP(CONCATENATE($B316,"-",$C316),IN_1C!$B$2:$T$3000,9,FALSE))=TRUE,"",VLOOKUP(CONCATENATE($B316,"-",$C316),IN_1C!$B$2:$T$3000,9,FALSE))</f>
        <v>0</v>
      </c>
      <c r="L316" s="849">
        <f>IF(ISERROR(VLOOKUP(CONCATENATE($B316,"-",$C316),IN_1C!$B$2:$T$3000,10,FALSE))=TRUE,"",VLOOKUP(CONCATENATE($B316,"-",$C316),IN_1C!$B$2:$T$3000,10,FALSE))</f>
        <v>0</v>
      </c>
      <c r="M316" s="848">
        <f>IF(ISERROR(VLOOKUP(CONCATENATE($B316,"-",$C316),IN_1C!$B$2:$T$3000,11,FALSE))=TRUE,"",VLOOKUP(CONCATENATE($B316,"-",$C316),IN_1C!$B$2:$T$3000,11,FALSE))</f>
        <v>0</v>
      </c>
      <c r="N316" s="849">
        <f>IF(ISERROR(VLOOKUP(CONCATENATE($B316,"-",$C316),IN_1C!$B$2:$T$3000,12,FALSE))=TRUE,"",VLOOKUP(CONCATENATE($B316,"-",$C316),IN_1C!$B$2:$T$3000,12,FALSE))</f>
        <v>0</v>
      </c>
      <c r="O316" s="848">
        <f>IF(ISERROR(VLOOKUP(CONCATENATE($B316,"-",$C316),IN_1C!$B$2:$T$3000,13,FALSE))=TRUE,"",VLOOKUP(CONCATENATE($B316,"-",$C316),IN_1C!$B$2:$T$3000,13,FALSE))</f>
        <v>0</v>
      </c>
      <c r="P316" s="849">
        <f>IF(ISERROR(VLOOKUP(CONCATENATE($B316,"-",$C316),IN_1C!$B$2:$T$3000,14,FALSE))=TRUE,"",VLOOKUP(CONCATENATE($B316,"-",$C316),IN_1C!$B$2:$T$3000,14,FALSE))</f>
        <v>0</v>
      </c>
      <c r="Q316" s="774">
        <f t="shared" ref="Q316:R321" si="65">E316+G316</f>
        <v>0</v>
      </c>
      <c r="R316" s="775">
        <f t="shared" si="65"/>
        <v>0</v>
      </c>
    </row>
    <row r="317" spans="1:18">
      <c r="A317" s="836" t="s">
        <v>1291</v>
      </c>
      <c r="B317" s="837" t="s">
        <v>1292</v>
      </c>
      <c r="C317" s="835">
        <v>7</v>
      </c>
      <c r="D317" s="1571" t="str">
        <f t="shared" si="64"/>
        <v/>
      </c>
      <c r="E317" s="851">
        <f>IF(ISERROR(VLOOKUP(CONCATENATE($B317,"-",$C317),IN_1C!$B$2:$T$3000,3,FALSE))=TRUE,"",VLOOKUP(CONCATENATE($B317,"-",$C317),IN_1C!$B$2:$T$3000,3,FALSE))</f>
        <v>0</v>
      </c>
      <c r="F317" s="852">
        <f>IF(ISERROR(VLOOKUP(CONCATENATE($B317,"-",$C317),IN_1C!$B$2:$T$3000,4,FALSE))=TRUE,"",VLOOKUP(CONCATENATE($B317,"-",$C317),IN_1C!$B$2:$T$3000,4,FALSE))</f>
        <v>0</v>
      </c>
      <c r="G317" s="851">
        <f>IF(ISERROR(VLOOKUP(CONCATENATE($B317,"-",$C317),IN_1C!$B$2:$T$3000,5,FALSE))=TRUE,"",VLOOKUP(CONCATENATE($B317,"-",$C317),IN_1C!$B$2:$T$3000,5,FALSE))</f>
        <v>0</v>
      </c>
      <c r="H317" s="852">
        <f>IF(ISERROR(VLOOKUP(CONCATENATE($B317,"-",$C317),IN_1C!$B$2:$T$3000,6,FALSE))=TRUE,"",VLOOKUP(CONCATENATE($B317,"-",$C317),IN_1C!$B$2:$T$3000,6,FALSE))</f>
        <v>0</v>
      </c>
      <c r="I317" s="851">
        <f>IF(ISERROR(VLOOKUP(CONCATENATE($B317,"-",$C317),IN_1C!$B$2:$T$3000,7,FALSE))=TRUE,"",VLOOKUP(CONCATENATE($B317,"-",$C317),IN_1C!$B$2:$T$3000,7,FALSE))</f>
        <v>0</v>
      </c>
      <c r="J317" s="852">
        <f>IF(ISERROR(VLOOKUP(CONCATENATE($B317,"-",$C317),IN_1C!$B$2:$T$3000,8,FALSE))=TRUE,"",VLOOKUP(CONCATENATE($B317,"-",$C317),IN_1C!$B$2:$T$3000,8,FALSE))</f>
        <v>0</v>
      </c>
      <c r="K317" s="851">
        <f>IF(ISERROR(VLOOKUP(CONCATENATE($B317,"-",$C317),IN_1C!$B$2:$T$3000,9,FALSE))=TRUE,"",VLOOKUP(CONCATENATE($B317,"-",$C317),IN_1C!$B$2:$T$3000,9,FALSE))</f>
        <v>0</v>
      </c>
      <c r="L317" s="852">
        <f>IF(ISERROR(VLOOKUP(CONCATENATE($B317,"-",$C317),IN_1C!$B$2:$T$3000,10,FALSE))=TRUE,"",VLOOKUP(CONCATENATE($B317,"-",$C317),IN_1C!$B$2:$T$3000,10,FALSE))</f>
        <v>0</v>
      </c>
      <c r="M317" s="851">
        <f>IF(ISERROR(VLOOKUP(CONCATENATE($B317,"-",$C317),IN_1C!$B$2:$T$3000,11,FALSE))=TRUE,"",VLOOKUP(CONCATENATE($B317,"-",$C317),IN_1C!$B$2:$T$3000,11,FALSE))</f>
        <v>0</v>
      </c>
      <c r="N317" s="852">
        <f>IF(ISERROR(VLOOKUP(CONCATENATE($B317,"-",$C317),IN_1C!$B$2:$T$3000,12,FALSE))=TRUE,"",VLOOKUP(CONCATENATE($B317,"-",$C317),IN_1C!$B$2:$T$3000,12,FALSE))</f>
        <v>0</v>
      </c>
      <c r="O317" s="851">
        <f>IF(ISERROR(VLOOKUP(CONCATENATE($B317,"-",$C317),IN_1C!$B$2:$T$3000,13,FALSE))=TRUE,"",VLOOKUP(CONCATENATE($B317,"-",$C317),IN_1C!$B$2:$T$3000,13,FALSE))</f>
        <v>0</v>
      </c>
      <c r="P317" s="852">
        <f>IF(ISERROR(VLOOKUP(CONCATENATE($B317,"-",$C317),IN_1C!$B$2:$T$3000,14,FALSE))=TRUE,"",VLOOKUP(CONCATENATE($B317,"-",$C317),IN_1C!$B$2:$T$3000,14,FALSE))</f>
        <v>0</v>
      </c>
      <c r="Q317" s="778">
        <f t="shared" si="65"/>
        <v>0</v>
      </c>
      <c r="R317" s="779">
        <f t="shared" si="65"/>
        <v>0</v>
      </c>
    </row>
    <row r="318" spans="1:18">
      <c r="A318" s="836" t="s">
        <v>1293</v>
      </c>
      <c r="B318" s="837" t="s">
        <v>1294</v>
      </c>
      <c r="C318" s="835">
        <v>7</v>
      </c>
      <c r="D318" s="1571" t="str">
        <f t="shared" si="64"/>
        <v/>
      </c>
      <c r="E318" s="851">
        <f>IF(ISERROR(VLOOKUP(CONCATENATE($B318,"-",$C318),IN_1C!$B$2:$T$3000,3,FALSE))=TRUE,"",VLOOKUP(CONCATENATE($B318,"-",$C318),IN_1C!$B$2:$T$3000,3,FALSE))</f>
        <v>0</v>
      </c>
      <c r="F318" s="852">
        <f>IF(ISERROR(VLOOKUP(CONCATENATE($B318,"-",$C318),IN_1C!$B$2:$T$3000,4,FALSE))=TRUE,"",VLOOKUP(CONCATENATE($B318,"-",$C318),IN_1C!$B$2:$T$3000,4,FALSE))</f>
        <v>0</v>
      </c>
      <c r="G318" s="851">
        <f>IF(ISERROR(VLOOKUP(CONCATENATE($B318,"-",$C318),IN_1C!$B$2:$T$3000,5,FALSE))=TRUE,"",VLOOKUP(CONCATENATE($B318,"-",$C318),IN_1C!$B$2:$T$3000,5,FALSE))</f>
        <v>0</v>
      </c>
      <c r="H318" s="852">
        <f>IF(ISERROR(VLOOKUP(CONCATENATE($B318,"-",$C318),IN_1C!$B$2:$T$3000,6,FALSE))=TRUE,"",VLOOKUP(CONCATENATE($B318,"-",$C318),IN_1C!$B$2:$T$3000,6,FALSE))</f>
        <v>0</v>
      </c>
      <c r="I318" s="851">
        <f>IF(ISERROR(VLOOKUP(CONCATENATE($B318,"-",$C318),IN_1C!$B$2:$T$3000,7,FALSE))=TRUE,"",VLOOKUP(CONCATENATE($B318,"-",$C318),IN_1C!$B$2:$T$3000,7,FALSE))</f>
        <v>0</v>
      </c>
      <c r="J318" s="852">
        <f>IF(ISERROR(VLOOKUP(CONCATENATE($B318,"-",$C318),IN_1C!$B$2:$T$3000,8,FALSE))=TRUE,"",VLOOKUP(CONCATENATE($B318,"-",$C318),IN_1C!$B$2:$T$3000,8,FALSE))</f>
        <v>0</v>
      </c>
      <c r="K318" s="851">
        <f>IF(ISERROR(VLOOKUP(CONCATENATE($B318,"-",$C318),IN_1C!$B$2:$T$3000,9,FALSE))=TRUE,"",VLOOKUP(CONCATENATE($B318,"-",$C318),IN_1C!$B$2:$T$3000,9,FALSE))</f>
        <v>0</v>
      </c>
      <c r="L318" s="852">
        <f>IF(ISERROR(VLOOKUP(CONCATENATE($B318,"-",$C318),IN_1C!$B$2:$T$3000,10,FALSE))=TRUE,"",VLOOKUP(CONCATENATE($B318,"-",$C318),IN_1C!$B$2:$T$3000,10,FALSE))</f>
        <v>0</v>
      </c>
      <c r="M318" s="851">
        <f>IF(ISERROR(VLOOKUP(CONCATENATE($B318,"-",$C318),IN_1C!$B$2:$T$3000,11,FALSE))=TRUE,"",VLOOKUP(CONCATENATE($B318,"-",$C318),IN_1C!$B$2:$T$3000,11,FALSE))</f>
        <v>0</v>
      </c>
      <c r="N318" s="852">
        <f>IF(ISERROR(VLOOKUP(CONCATENATE($B318,"-",$C318),IN_1C!$B$2:$T$3000,12,FALSE))=TRUE,"",VLOOKUP(CONCATENATE($B318,"-",$C318),IN_1C!$B$2:$T$3000,12,FALSE))</f>
        <v>0</v>
      </c>
      <c r="O318" s="851">
        <f>IF(ISERROR(VLOOKUP(CONCATENATE($B318,"-",$C318),IN_1C!$B$2:$T$3000,13,FALSE))=TRUE,"",VLOOKUP(CONCATENATE($B318,"-",$C318),IN_1C!$B$2:$T$3000,13,FALSE))</f>
        <v>0</v>
      </c>
      <c r="P318" s="852">
        <f>IF(ISERROR(VLOOKUP(CONCATENATE($B318,"-",$C318),IN_1C!$B$2:$T$3000,14,FALSE))=TRUE,"",VLOOKUP(CONCATENATE($B318,"-",$C318),IN_1C!$B$2:$T$3000,14,FALSE))</f>
        <v>0</v>
      </c>
      <c r="Q318" s="778">
        <f t="shared" si="65"/>
        <v>0</v>
      </c>
      <c r="R318" s="779">
        <f t="shared" si="65"/>
        <v>0</v>
      </c>
    </row>
    <row r="319" spans="1:18">
      <c r="A319" s="836" t="s">
        <v>1295</v>
      </c>
      <c r="B319" s="837" t="s">
        <v>1296</v>
      </c>
      <c r="C319" s="835">
        <v>7</v>
      </c>
      <c r="D319" s="1571" t="str">
        <f t="shared" si="64"/>
        <v/>
      </c>
      <c r="E319" s="851">
        <f>IF(ISERROR(VLOOKUP(CONCATENATE($B319,"-",$C319),IN_1C!$B$2:$T$3000,3,FALSE))=TRUE,"",VLOOKUP(CONCATENATE($B319,"-",$C319),IN_1C!$B$2:$T$3000,3,FALSE))</f>
        <v>0</v>
      </c>
      <c r="F319" s="852">
        <f>IF(ISERROR(VLOOKUP(CONCATENATE($B319,"-",$C319),IN_1C!$B$2:$T$3000,4,FALSE))=TRUE,"",VLOOKUP(CONCATENATE($B319,"-",$C319),IN_1C!$B$2:$T$3000,4,FALSE))</f>
        <v>0</v>
      </c>
      <c r="G319" s="851">
        <f>IF(ISERROR(VLOOKUP(CONCATENATE($B319,"-",$C319),IN_1C!$B$2:$T$3000,5,FALSE))=TRUE,"",VLOOKUP(CONCATENATE($B319,"-",$C319),IN_1C!$B$2:$T$3000,5,FALSE))</f>
        <v>0</v>
      </c>
      <c r="H319" s="852">
        <f>IF(ISERROR(VLOOKUP(CONCATENATE($B319,"-",$C319),IN_1C!$B$2:$T$3000,6,FALSE))=TRUE,"",VLOOKUP(CONCATENATE($B319,"-",$C319),IN_1C!$B$2:$T$3000,6,FALSE))</f>
        <v>0</v>
      </c>
      <c r="I319" s="851">
        <f>IF(ISERROR(VLOOKUP(CONCATENATE($B319,"-",$C319),IN_1C!$B$2:$T$3000,7,FALSE))=TRUE,"",VLOOKUP(CONCATENATE($B319,"-",$C319),IN_1C!$B$2:$T$3000,7,FALSE))</f>
        <v>0</v>
      </c>
      <c r="J319" s="852">
        <f>IF(ISERROR(VLOOKUP(CONCATENATE($B319,"-",$C319),IN_1C!$B$2:$T$3000,8,FALSE))=TRUE,"",VLOOKUP(CONCATENATE($B319,"-",$C319),IN_1C!$B$2:$T$3000,8,FALSE))</f>
        <v>0</v>
      </c>
      <c r="K319" s="851">
        <f>IF(ISERROR(VLOOKUP(CONCATENATE($B319,"-",$C319),IN_1C!$B$2:$T$3000,9,FALSE))=TRUE,"",VLOOKUP(CONCATENATE($B319,"-",$C319),IN_1C!$B$2:$T$3000,9,FALSE))</f>
        <v>0</v>
      </c>
      <c r="L319" s="852">
        <f>IF(ISERROR(VLOOKUP(CONCATENATE($B319,"-",$C319),IN_1C!$B$2:$T$3000,10,FALSE))=TRUE,"",VLOOKUP(CONCATENATE($B319,"-",$C319),IN_1C!$B$2:$T$3000,10,FALSE))</f>
        <v>0</v>
      </c>
      <c r="M319" s="851">
        <f>IF(ISERROR(VLOOKUP(CONCATENATE($B319,"-",$C319),IN_1C!$B$2:$T$3000,11,FALSE))=TRUE,"",VLOOKUP(CONCATENATE($B319,"-",$C319),IN_1C!$B$2:$T$3000,11,FALSE))</f>
        <v>0</v>
      </c>
      <c r="N319" s="852">
        <f>IF(ISERROR(VLOOKUP(CONCATENATE($B319,"-",$C319),IN_1C!$B$2:$T$3000,12,FALSE))=TRUE,"",VLOOKUP(CONCATENATE($B319,"-",$C319),IN_1C!$B$2:$T$3000,12,FALSE))</f>
        <v>0</v>
      </c>
      <c r="O319" s="851">
        <f>IF(ISERROR(VLOOKUP(CONCATENATE($B319,"-",$C319),IN_1C!$B$2:$T$3000,13,FALSE))=TRUE,"",VLOOKUP(CONCATENATE($B319,"-",$C319),IN_1C!$B$2:$T$3000,13,FALSE))</f>
        <v>0</v>
      </c>
      <c r="P319" s="852">
        <f>IF(ISERROR(VLOOKUP(CONCATENATE($B319,"-",$C319),IN_1C!$B$2:$T$3000,14,FALSE))=TRUE,"",VLOOKUP(CONCATENATE($B319,"-",$C319),IN_1C!$B$2:$T$3000,14,FALSE))</f>
        <v>0</v>
      </c>
      <c r="Q319" s="778">
        <f t="shared" si="65"/>
        <v>0</v>
      </c>
      <c r="R319" s="779">
        <f t="shared" si="65"/>
        <v>0</v>
      </c>
    </row>
    <row r="320" spans="1:18">
      <c r="A320" s="836" t="s">
        <v>1297</v>
      </c>
      <c r="B320" s="837" t="s">
        <v>1298</v>
      </c>
      <c r="C320" s="835">
        <v>7</v>
      </c>
      <c r="D320" s="1571" t="str">
        <f t="shared" si="64"/>
        <v/>
      </c>
      <c r="E320" s="851">
        <f>IF(ISERROR(VLOOKUP(CONCATENATE($B320,"-",$C320),IN_1C!$B$2:$T$3000,3,FALSE))=TRUE,"",VLOOKUP(CONCATENATE($B320,"-",$C320),IN_1C!$B$2:$T$3000,3,FALSE))</f>
        <v>0</v>
      </c>
      <c r="F320" s="852">
        <f>IF(ISERROR(VLOOKUP(CONCATENATE($B320,"-",$C320),IN_1C!$B$2:$T$3000,4,FALSE))=TRUE,"",VLOOKUP(CONCATENATE($B320,"-",$C320),IN_1C!$B$2:$T$3000,4,FALSE))</f>
        <v>0</v>
      </c>
      <c r="G320" s="851">
        <f>IF(ISERROR(VLOOKUP(CONCATENATE($B320,"-",$C320),IN_1C!$B$2:$T$3000,5,FALSE))=TRUE,"",VLOOKUP(CONCATENATE($B320,"-",$C320),IN_1C!$B$2:$T$3000,5,FALSE))</f>
        <v>0</v>
      </c>
      <c r="H320" s="852">
        <f>IF(ISERROR(VLOOKUP(CONCATENATE($B320,"-",$C320),IN_1C!$B$2:$T$3000,6,FALSE))=TRUE,"",VLOOKUP(CONCATENATE($B320,"-",$C320),IN_1C!$B$2:$T$3000,6,FALSE))</f>
        <v>0</v>
      </c>
      <c r="I320" s="851">
        <f>IF(ISERROR(VLOOKUP(CONCATENATE($B320,"-",$C320),IN_1C!$B$2:$T$3000,7,FALSE))=TRUE,"",VLOOKUP(CONCATENATE($B320,"-",$C320),IN_1C!$B$2:$T$3000,7,FALSE))</f>
        <v>0</v>
      </c>
      <c r="J320" s="852">
        <f>IF(ISERROR(VLOOKUP(CONCATENATE($B320,"-",$C320),IN_1C!$B$2:$T$3000,8,FALSE))=TRUE,"",VLOOKUP(CONCATENATE($B320,"-",$C320),IN_1C!$B$2:$T$3000,8,FALSE))</f>
        <v>0</v>
      </c>
      <c r="K320" s="851">
        <f>IF(ISERROR(VLOOKUP(CONCATENATE($B320,"-",$C320),IN_1C!$B$2:$T$3000,9,FALSE))=TRUE,"",VLOOKUP(CONCATENATE($B320,"-",$C320),IN_1C!$B$2:$T$3000,9,FALSE))</f>
        <v>0</v>
      </c>
      <c r="L320" s="852">
        <f>IF(ISERROR(VLOOKUP(CONCATENATE($B320,"-",$C320),IN_1C!$B$2:$T$3000,10,FALSE))=TRUE,"",VLOOKUP(CONCATENATE($B320,"-",$C320),IN_1C!$B$2:$T$3000,10,FALSE))</f>
        <v>0</v>
      </c>
      <c r="M320" s="851">
        <f>IF(ISERROR(VLOOKUP(CONCATENATE($B320,"-",$C320),IN_1C!$B$2:$T$3000,11,FALSE))=TRUE,"",VLOOKUP(CONCATENATE($B320,"-",$C320),IN_1C!$B$2:$T$3000,11,FALSE))</f>
        <v>0</v>
      </c>
      <c r="N320" s="852">
        <f>IF(ISERROR(VLOOKUP(CONCATENATE($B320,"-",$C320),IN_1C!$B$2:$T$3000,12,FALSE))=TRUE,"",VLOOKUP(CONCATENATE($B320,"-",$C320),IN_1C!$B$2:$T$3000,12,FALSE))</f>
        <v>0</v>
      </c>
      <c r="O320" s="851">
        <f>IF(ISERROR(VLOOKUP(CONCATENATE($B320,"-",$C320),IN_1C!$B$2:$T$3000,13,FALSE))=TRUE,"",VLOOKUP(CONCATENATE($B320,"-",$C320),IN_1C!$B$2:$T$3000,13,FALSE))</f>
        <v>0</v>
      </c>
      <c r="P320" s="852">
        <f>IF(ISERROR(VLOOKUP(CONCATENATE($B320,"-",$C320),IN_1C!$B$2:$T$3000,14,FALSE))=TRUE,"",VLOOKUP(CONCATENATE($B320,"-",$C320),IN_1C!$B$2:$T$3000,14,FALSE))</f>
        <v>0</v>
      </c>
      <c r="Q320" s="778">
        <f t="shared" si="65"/>
        <v>0</v>
      </c>
      <c r="R320" s="779">
        <f t="shared" si="65"/>
        <v>0</v>
      </c>
    </row>
    <row r="321" spans="1:18" ht="15.75" thickBot="1">
      <c r="A321" s="836" t="s">
        <v>1299</v>
      </c>
      <c r="B321" s="844" t="s">
        <v>1300</v>
      </c>
      <c r="C321" s="835">
        <v>7</v>
      </c>
      <c r="D321" s="1571" t="str">
        <f t="shared" si="64"/>
        <v/>
      </c>
      <c r="E321" s="854">
        <f>IF(ISERROR(VLOOKUP(CONCATENATE($B321,"-",$C321),IN_1C!$B$2:$T$3000,3,FALSE))=TRUE,"",VLOOKUP(CONCATENATE($B321,"-",$C321),IN_1C!$B$2:$T$3000,3,FALSE))</f>
        <v>0</v>
      </c>
      <c r="F321" s="855">
        <f>IF(ISERROR(VLOOKUP(CONCATENATE($B321,"-",$C321),IN_1C!$B$2:$T$3000,4,FALSE))=TRUE,"",VLOOKUP(CONCATENATE($B321,"-",$C321),IN_1C!$B$2:$T$3000,4,FALSE))</f>
        <v>0</v>
      </c>
      <c r="G321" s="854">
        <f>IF(ISERROR(VLOOKUP(CONCATENATE($B321,"-",$C321),IN_1C!$B$2:$T$3000,5,FALSE))=TRUE,"",VLOOKUP(CONCATENATE($B321,"-",$C321),IN_1C!$B$2:$T$3000,5,FALSE))</f>
        <v>0</v>
      </c>
      <c r="H321" s="855">
        <f>IF(ISERROR(VLOOKUP(CONCATENATE($B321,"-",$C321),IN_1C!$B$2:$T$3000,6,FALSE))=TRUE,"",VLOOKUP(CONCATENATE($B321,"-",$C321),IN_1C!$B$2:$T$3000,6,FALSE))</f>
        <v>0</v>
      </c>
      <c r="I321" s="854">
        <f>IF(ISERROR(VLOOKUP(CONCATENATE($B321,"-",$C321),IN_1C!$B$2:$T$3000,7,FALSE))=TRUE,"",VLOOKUP(CONCATENATE($B321,"-",$C321),IN_1C!$B$2:$T$3000,7,FALSE))</f>
        <v>0</v>
      </c>
      <c r="J321" s="855">
        <f>IF(ISERROR(VLOOKUP(CONCATENATE($B321,"-",$C321),IN_1C!$B$2:$T$3000,8,FALSE))=TRUE,"",VLOOKUP(CONCATENATE($B321,"-",$C321),IN_1C!$B$2:$T$3000,8,FALSE))</f>
        <v>0</v>
      </c>
      <c r="K321" s="854">
        <f>IF(ISERROR(VLOOKUP(CONCATENATE($B321,"-",$C321),IN_1C!$B$2:$T$3000,9,FALSE))=TRUE,"",VLOOKUP(CONCATENATE($B321,"-",$C321),IN_1C!$B$2:$T$3000,9,FALSE))</f>
        <v>0</v>
      </c>
      <c r="L321" s="855">
        <f>IF(ISERROR(VLOOKUP(CONCATENATE($B321,"-",$C321),IN_1C!$B$2:$T$3000,10,FALSE))=TRUE,"",VLOOKUP(CONCATENATE($B321,"-",$C321),IN_1C!$B$2:$T$3000,10,FALSE))</f>
        <v>0</v>
      </c>
      <c r="M321" s="854">
        <f>IF(ISERROR(VLOOKUP(CONCATENATE($B321,"-",$C321),IN_1C!$B$2:$T$3000,11,FALSE))=TRUE,"",VLOOKUP(CONCATENATE($B321,"-",$C321),IN_1C!$B$2:$T$3000,11,FALSE))</f>
        <v>0</v>
      </c>
      <c r="N321" s="855">
        <f>IF(ISERROR(VLOOKUP(CONCATENATE($B321,"-",$C321),IN_1C!$B$2:$T$3000,12,FALSE))=TRUE,"",VLOOKUP(CONCATENATE($B321,"-",$C321),IN_1C!$B$2:$T$3000,12,FALSE))</f>
        <v>0</v>
      </c>
      <c r="O321" s="854">
        <f>IF(ISERROR(VLOOKUP(CONCATENATE($B321,"-",$C321),IN_1C!$B$2:$T$3000,13,FALSE))=TRUE,"",VLOOKUP(CONCATENATE($B321,"-",$C321),IN_1C!$B$2:$T$3000,13,FALSE))</f>
        <v>0</v>
      </c>
      <c r="P321" s="855">
        <f>IF(ISERROR(VLOOKUP(CONCATENATE($B321,"-",$C321),IN_1C!$B$2:$T$3000,14,FALSE))=TRUE,"",VLOOKUP(CONCATENATE($B321,"-",$C321),IN_1C!$B$2:$T$3000,14,FALSE))</f>
        <v>0</v>
      </c>
      <c r="Q321" s="781">
        <f t="shared" si="65"/>
        <v>0</v>
      </c>
      <c r="R321" s="782">
        <f t="shared" si="65"/>
        <v>0</v>
      </c>
    </row>
    <row r="322" spans="1:18" ht="15.75" thickBot="1">
      <c r="A322" s="843" t="s">
        <v>1301</v>
      </c>
      <c r="B322" s="840"/>
      <c r="C322" s="835"/>
      <c r="D322" s="1571"/>
      <c r="E322" s="859" t="str">
        <f>IF(ISERROR(VLOOKUP(CONCATENATE($B322,"-",$C322),IN_1C!$B$2:$T$3000,3,FALSE))=TRUE,"",VLOOKUP(CONCATENATE($B322,"-",$C322),IN_1C!$B$2:$T$3000,3,FALSE))</f>
        <v/>
      </c>
      <c r="F322" s="860"/>
      <c r="G322" s="860"/>
      <c r="H322" s="860"/>
      <c r="I322" s="860"/>
      <c r="J322" s="860"/>
      <c r="K322" s="860"/>
      <c r="L322" s="860"/>
      <c r="M322" s="860"/>
      <c r="N322" s="860"/>
      <c r="O322" s="860"/>
      <c r="P322" s="860"/>
      <c r="Q322" s="789"/>
      <c r="R322" s="790"/>
    </row>
    <row r="323" spans="1:18" ht="15.75" thickBot="1">
      <c r="A323" s="833" t="s">
        <v>1302</v>
      </c>
      <c r="B323" s="845" t="s">
        <v>1303</v>
      </c>
      <c r="C323" s="835">
        <v>7</v>
      </c>
      <c r="D323" s="1571" t="str">
        <f>CONCATENATE(D$283)</f>
        <v/>
      </c>
      <c r="E323" s="848">
        <f>IF(ISERROR(VLOOKUP(CONCATENATE($B323,"-",$C323),IN_1C!$B$2:$T$3000,3,FALSE))=TRUE,"",VLOOKUP(CONCATENATE($B323,"-",$C323),IN_1C!$B$2:$T$3000,3,FALSE))</f>
        <v>0</v>
      </c>
      <c r="F323" s="849">
        <f>IF(ISERROR(VLOOKUP(CONCATENATE($B323,"-",$C323),IN_1C!$B$2:$T$3000,4,FALSE))=TRUE,"",VLOOKUP(CONCATENATE($B323,"-",$C323),IN_1C!$B$2:$T$3000,4,FALSE))</f>
        <v>0</v>
      </c>
      <c r="G323" s="848">
        <f>IF(ISERROR(VLOOKUP(CONCATENATE($B323,"-",$C323),IN_1C!$B$2:$T$3000,5,FALSE))=TRUE,"",VLOOKUP(CONCATENATE($B323,"-",$C323),IN_1C!$B$2:$T$3000,5,FALSE))</f>
        <v>0</v>
      </c>
      <c r="H323" s="849">
        <f>IF(ISERROR(VLOOKUP(CONCATENATE($B323,"-",$C323),IN_1C!$B$2:$T$3000,6,FALSE))=TRUE,"",VLOOKUP(CONCATENATE($B323,"-",$C323),IN_1C!$B$2:$T$3000,6,FALSE))</f>
        <v>0</v>
      </c>
      <c r="I323" s="848">
        <f>IF(ISERROR(VLOOKUP(CONCATENATE($B323,"-",$C323),IN_1C!$B$2:$T$3000,7,FALSE))=TRUE,"",VLOOKUP(CONCATENATE($B323,"-",$C323),IN_1C!$B$2:$T$3000,7,FALSE))</f>
        <v>0</v>
      </c>
      <c r="J323" s="849">
        <f>IF(ISERROR(VLOOKUP(CONCATENATE($B323,"-",$C323),IN_1C!$B$2:$T$3000,8,FALSE))=TRUE,"",VLOOKUP(CONCATENATE($B323,"-",$C323),IN_1C!$B$2:$T$3000,8,FALSE))</f>
        <v>0</v>
      </c>
      <c r="K323" s="848">
        <f>IF(ISERROR(VLOOKUP(CONCATENATE($B323,"-",$C323),IN_1C!$B$2:$T$3000,9,FALSE))=TRUE,"",VLOOKUP(CONCATENATE($B323,"-",$C323),IN_1C!$B$2:$T$3000,9,FALSE))</f>
        <v>0</v>
      </c>
      <c r="L323" s="849">
        <f>IF(ISERROR(VLOOKUP(CONCATENATE($B323,"-",$C323),IN_1C!$B$2:$T$3000,10,FALSE))=TRUE,"",VLOOKUP(CONCATENATE($B323,"-",$C323),IN_1C!$B$2:$T$3000,10,FALSE))</f>
        <v>0</v>
      </c>
      <c r="M323" s="848">
        <f>IF(ISERROR(VLOOKUP(CONCATENATE($B323,"-",$C323),IN_1C!$B$2:$T$3000,11,FALSE))=TRUE,"",VLOOKUP(CONCATENATE($B323,"-",$C323),IN_1C!$B$2:$T$3000,11,FALSE))</f>
        <v>0</v>
      </c>
      <c r="N323" s="849">
        <f>IF(ISERROR(VLOOKUP(CONCATENATE($B323,"-",$C323),IN_1C!$B$2:$T$3000,12,FALSE))=TRUE,"",VLOOKUP(CONCATENATE($B323,"-",$C323),IN_1C!$B$2:$T$3000,12,FALSE))</f>
        <v>0</v>
      </c>
      <c r="O323" s="848">
        <f>IF(ISERROR(VLOOKUP(CONCATENATE($B323,"-",$C323),IN_1C!$B$2:$T$3000,13,FALSE))=TRUE,"",VLOOKUP(CONCATENATE($B323,"-",$C323),IN_1C!$B$2:$T$3000,13,FALSE))</f>
        <v>0</v>
      </c>
      <c r="P323" s="849">
        <f>IF(ISERROR(VLOOKUP(CONCATENATE($B323,"-",$C323),IN_1C!$B$2:$T$3000,14,FALSE))=TRUE,"",VLOOKUP(CONCATENATE($B323,"-",$C323),IN_1C!$B$2:$T$3000,14,FALSE))</f>
        <v>0</v>
      </c>
      <c r="Q323" s="774">
        <f>E323+G323</f>
        <v>0</v>
      </c>
      <c r="R323" s="775">
        <f>F323+H323</f>
        <v>0</v>
      </c>
    </row>
    <row r="324" spans="1:18" ht="15.75" thickBot="1">
      <c r="A324" s="846" t="s">
        <v>555</v>
      </c>
      <c r="B324" s="846"/>
      <c r="C324" s="847"/>
      <c r="D324" s="1571" t="str">
        <f>CONCATENATE(D$283)</f>
        <v/>
      </c>
      <c r="E324" s="794">
        <f t="shared" ref="E324:R324" si="66">SUM(E283:E295,E297:E302,E304:E314,E316:E321,E323)</f>
        <v>0</v>
      </c>
      <c r="F324" s="795">
        <f t="shared" si="66"/>
        <v>0</v>
      </c>
      <c r="G324" s="794">
        <f t="shared" si="66"/>
        <v>0</v>
      </c>
      <c r="H324" s="796">
        <f t="shared" si="66"/>
        <v>0</v>
      </c>
      <c r="I324" s="794">
        <f t="shared" si="66"/>
        <v>0</v>
      </c>
      <c r="J324" s="795">
        <f t="shared" si="66"/>
        <v>0</v>
      </c>
      <c r="K324" s="794">
        <f t="shared" si="66"/>
        <v>0</v>
      </c>
      <c r="L324" s="796">
        <f t="shared" si="66"/>
        <v>0</v>
      </c>
      <c r="M324" s="794">
        <f t="shared" si="66"/>
        <v>0</v>
      </c>
      <c r="N324" s="796">
        <f t="shared" si="66"/>
        <v>0</v>
      </c>
      <c r="O324" s="794">
        <f t="shared" si="66"/>
        <v>0</v>
      </c>
      <c r="P324" s="796">
        <f t="shared" si="66"/>
        <v>0</v>
      </c>
      <c r="Q324" s="794">
        <f t="shared" si="66"/>
        <v>0</v>
      </c>
      <c r="R324" s="796">
        <f t="shared" si="66"/>
        <v>0</v>
      </c>
    </row>
    <row r="325" spans="1:18" ht="27" customHeight="1">
      <c r="A325" s="2519" t="s">
        <v>1304</v>
      </c>
      <c r="B325" s="2519"/>
      <c r="C325" s="2519"/>
      <c r="D325" s="2519"/>
      <c r="E325" s="2519"/>
      <c r="F325" s="2519"/>
      <c r="G325" s="2519"/>
      <c r="H325" s="2519"/>
      <c r="I325" s="2519"/>
      <c r="J325" s="2519"/>
      <c r="K325" s="2519"/>
      <c r="L325" s="2519"/>
      <c r="M325" s="2519"/>
      <c r="N325" s="2519"/>
      <c r="O325" s="2519"/>
      <c r="P325" s="2519"/>
      <c r="Q325" s="605"/>
      <c r="R325" s="605"/>
    </row>
    <row r="326" spans="1:18" ht="15.75" thickBot="1"/>
    <row r="327" spans="1:18" ht="15.75" thickBot="1">
      <c r="A327" s="691" t="s">
        <v>1223</v>
      </c>
      <c r="B327" s="797"/>
      <c r="C327" s="693"/>
      <c r="D327" s="1569"/>
      <c r="E327" s="694" t="s">
        <v>32</v>
      </c>
      <c r="F327" s="694" t="s">
        <v>32</v>
      </c>
      <c r="G327" s="694" t="s">
        <v>32</v>
      </c>
      <c r="H327" s="694" t="s">
        <v>32</v>
      </c>
      <c r="I327" s="694" t="s">
        <v>32</v>
      </c>
      <c r="J327" s="694" t="s">
        <v>32</v>
      </c>
      <c r="K327" s="694" t="s">
        <v>32</v>
      </c>
      <c r="L327" s="694" t="s">
        <v>32</v>
      </c>
      <c r="M327" s="798" t="s">
        <v>32</v>
      </c>
      <c r="N327" s="798" t="s">
        <v>32</v>
      </c>
      <c r="O327" s="695" t="s">
        <v>32</v>
      </c>
      <c r="P327" s="695" t="s">
        <v>32</v>
      </c>
      <c r="Q327" s="799" t="s">
        <v>32</v>
      </c>
      <c r="R327" s="800" t="s">
        <v>32</v>
      </c>
    </row>
    <row r="328" spans="1:18">
      <c r="A328" s="698" t="s">
        <v>1224</v>
      </c>
      <c r="B328" s="699" t="s">
        <v>1225</v>
      </c>
      <c r="C328" s="700">
        <v>8</v>
      </c>
      <c r="D328" s="1570"/>
      <c r="E328" s="861">
        <f>IF(ISERROR(VLOOKUP(CONCATENATE($B328,"-",$C328),IN_1C!$B$2:$T$3000,3,FALSE))=TRUE,"",VLOOKUP(CONCATENATE($B328,"-",$C328),IN_1C!$B$2:$T$3000,3,FALSE))</f>
        <v>0</v>
      </c>
      <c r="F328" s="862">
        <f>IF(ISERROR(VLOOKUP(CONCATENATE($B328,"-",$C328),IN_1C!$B$2:$T$3000,4,FALSE))=TRUE,"",VLOOKUP(CONCATENATE($B328,"-",$C328),IN_1C!$B$2:$T$3000,4,FALSE))</f>
        <v>0</v>
      </c>
      <c r="G328" s="861">
        <f>IF(ISERROR(VLOOKUP(CONCATENATE($B328,"-",$C328),IN_1C!$B$2:$T$3000,5,FALSE))=TRUE,"",VLOOKUP(CONCATENATE($B328,"-",$C328),IN_1C!$B$2:$T$3000,5,FALSE))</f>
        <v>0</v>
      </c>
      <c r="H328" s="862">
        <f>IF(ISERROR(VLOOKUP(CONCATENATE($B328,"-",$C328),IN_1C!$B$2:$T$3000,6,FALSE))=TRUE,"",VLOOKUP(CONCATENATE($B328,"-",$C328),IN_1C!$B$2:$T$3000,6,FALSE))</f>
        <v>0</v>
      </c>
      <c r="I328" s="861">
        <f>IF(ISERROR(VLOOKUP(CONCATENATE($B328,"-",$C328),IN_1C!$B$2:$T$3000,7,FALSE))=TRUE,"",VLOOKUP(CONCATENATE($B328,"-",$C328),IN_1C!$B$2:$T$3000,7,FALSE))</f>
        <v>0</v>
      </c>
      <c r="J328" s="862">
        <f>IF(ISERROR(VLOOKUP(CONCATENATE($B328,"-",$C328),IN_1C!$B$2:$T$3000,8,FALSE))=TRUE,"",VLOOKUP(CONCATENATE($B328,"-",$C328),IN_1C!$B$2:$T$3000,8,FALSE))</f>
        <v>0</v>
      </c>
      <c r="K328" s="861">
        <f>IF(ISERROR(VLOOKUP(CONCATENATE($B328,"-",$C328),IN_1C!$B$2:$T$3000,9,FALSE))=TRUE,"",VLOOKUP(CONCATENATE($B328,"-",$C328),IN_1C!$B$2:$T$3000,9,FALSE))</f>
        <v>0</v>
      </c>
      <c r="L328" s="862">
        <f>IF(ISERROR(VLOOKUP(CONCATENATE($B328,"-",$C328),IN_1C!$B$2:$T$3000,10,FALSE))=TRUE,"",VLOOKUP(CONCATENATE($B328,"-",$C328),IN_1C!$B$2:$T$3000,10,FALSE))</f>
        <v>0</v>
      </c>
      <c r="M328" s="861">
        <f>IF(ISERROR(VLOOKUP(CONCATENATE($B328,"-",$C328),IN_1C!$B$2:$T$3000,11,FALSE))=TRUE,"",VLOOKUP(CONCATENATE($B328,"-",$C328),IN_1C!$B$2:$T$3000,11,FALSE))</f>
        <v>0</v>
      </c>
      <c r="N328" s="862">
        <f>IF(ISERROR(VLOOKUP(CONCATENATE($B328,"-",$C328),IN_1C!$B$2:$T$3000,12,FALSE))=TRUE,"",VLOOKUP(CONCATENATE($B328,"-",$C328),IN_1C!$B$2:$T$3000,12,FALSE))</f>
        <v>0</v>
      </c>
      <c r="O328" s="863">
        <f>IF(ISERROR(VLOOKUP(CONCATENATE($B328,"-",$C328),IN_1C!$B$2:$T$3000,13,FALSE))=TRUE,"",VLOOKUP(CONCATENATE($B328,"-",$C328),IN_1C!$B$2:$T$3000,13,FALSE))</f>
        <v>0</v>
      </c>
      <c r="P328" s="863">
        <f>IF(ISERROR(VLOOKUP(CONCATENATE($B328,"-",$C328),IN_1C!$B$2:$T$3000,14,FALSE))=TRUE,"",VLOOKUP(CONCATENATE($B328,"-",$C328),IN_1C!$B$2:$T$3000,14,FALSE))</f>
        <v>0</v>
      </c>
      <c r="Q328" s="803">
        <f t="shared" ref="Q328:R340" si="67">E328+G328</f>
        <v>0</v>
      </c>
      <c r="R328" s="802">
        <f t="shared" si="67"/>
        <v>0</v>
      </c>
    </row>
    <row r="329" spans="1:18">
      <c r="A329" s="703" t="s">
        <v>1228</v>
      </c>
      <c r="B329" s="708" t="s">
        <v>1229</v>
      </c>
      <c r="C329" s="700">
        <v>8</v>
      </c>
      <c r="D329" s="1571" t="str">
        <f>CONCATENATE(D$328)</f>
        <v/>
      </c>
      <c r="E329" s="864">
        <f>IF(ISERROR(VLOOKUP(CONCATENATE($B329,"-",$C329),IN_1C!$B$2:$T$3000,3,FALSE))=TRUE,"",VLOOKUP(CONCATENATE($B329,"-",$C329),IN_1C!$B$2:$T$3000,3,FALSE))</f>
        <v>0</v>
      </c>
      <c r="F329" s="865">
        <f>IF(ISERROR(VLOOKUP(CONCATENATE($B329,"-",$C329),IN_1C!$B$2:$T$3000,4,FALSE))=TRUE,"",VLOOKUP(CONCATENATE($B329,"-",$C329),IN_1C!$B$2:$T$3000,4,FALSE))</f>
        <v>0</v>
      </c>
      <c r="G329" s="864">
        <f>IF(ISERROR(VLOOKUP(CONCATENATE($B329,"-",$C329),IN_1C!$B$2:$T$3000,5,FALSE))=TRUE,"",VLOOKUP(CONCATENATE($B329,"-",$C329),IN_1C!$B$2:$T$3000,5,FALSE))</f>
        <v>0</v>
      </c>
      <c r="H329" s="865">
        <f>IF(ISERROR(VLOOKUP(CONCATENATE($B329,"-",$C329),IN_1C!$B$2:$T$3000,6,FALSE))=TRUE,"",VLOOKUP(CONCATENATE($B329,"-",$C329),IN_1C!$B$2:$T$3000,6,FALSE))</f>
        <v>0</v>
      </c>
      <c r="I329" s="864">
        <f>IF(ISERROR(VLOOKUP(CONCATENATE($B329,"-",$C329),IN_1C!$B$2:$T$3000,7,FALSE))=TRUE,"",VLOOKUP(CONCATENATE($B329,"-",$C329),IN_1C!$B$2:$T$3000,7,FALSE))</f>
        <v>0</v>
      </c>
      <c r="J329" s="865">
        <f>IF(ISERROR(VLOOKUP(CONCATENATE($B329,"-",$C329),IN_1C!$B$2:$T$3000,8,FALSE))=TRUE,"",VLOOKUP(CONCATENATE($B329,"-",$C329),IN_1C!$B$2:$T$3000,8,FALSE))</f>
        <v>0</v>
      </c>
      <c r="K329" s="864">
        <f>IF(ISERROR(VLOOKUP(CONCATENATE($B329,"-",$C329),IN_1C!$B$2:$T$3000,9,FALSE))=TRUE,"",VLOOKUP(CONCATENATE($B329,"-",$C329),IN_1C!$B$2:$T$3000,9,FALSE))</f>
        <v>0</v>
      </c>
      <c r="L329" s="865">
        <f>IF(ISERROR(VLOOKUP(CONCATENATE($B329,"-",$C329),IN_1C!$B$2:$T$3000,10,FALSE))=TRUE,"",VLOOKUP(CONCATENATE($B329,"-",$C329),IN_1C!$B$2:$T$3000,10,FALSE))</f>
        <v>0</v>
      </c>
      <c r="M329" s="864">
        <f>IF(ISERROR(VLOOKUP(CONCATENATE($B329,"-",$C329),IN_1C!$B$2:$T$3000,11,FALSE))=TRUE,"",VLOOKUP(CONCATENATE($B329,"-",$C329),IN_1C!$B$2:$T$3000,11,FALSE))</f>
        <v>0</v>
      </c>
      <c r="N329" s="865">
        <f>IF(ISERROR(VLOOKUP(CONCATENATE($B329,"-",$C329),IN_1C!$B$2:$T$3000,12,FALSE))=TRUE,"",VLOOKUP(CONCATENATE($B329,"-",$C329),IN_1C!$B$2:$T$3000,12,FALSE))</f>
        <v>0</v>
      </c>
      <c r="O329" s="866">
        <f>IF(ISERROR(VLOOKUP(CONCATENATE($B329,"-",$C329),IN_1C!$B$2:$T$3000,13,FALSE))=TRUE,"",VLOOKUP(CONCATENATE($B329,"-",$C329),IN_1C!$B$2:$T$3000,13,FALSE))</f>
        <v>0</v>
      </c>
      <c r="P329" s="866">
        <f>IF(ISERROR(VLOOKUP(CONCATENATE($B329,"-",$C329),IN_1C!$B$2:$T$3000,14,FALSE))=TRUE,"",VLOOKUP(CONCATENATE($B329,"-",$C329),IN_1C!$B$2:$T$3000,14,FALSE))</f>
        <v>0</v>
      </c>
      <c r="Q329" s="806">
        <f t="shared" si="67"/>
        <v>0</v>
      </c>
      <c r="R329" s="805">
        <f t="shared" si="67"/>
        <v>0</v>
      </c>
    </row>
    <row r="330" spans="1:18">
      <c r="A330" s="703" t="s">
        <v>1230</v>
      </c>
      <c r="B330" s="708" t="s">
        <v>1231</v>
      </c>
      <c r="C330" s="700">
        <v>8</v>
      </c>
      <c r="D330" s="1571" t="str">
        <f t="shared" ref="D330:D340" si="68">CONCATENATE(D$328)</f>
        <v/>
      </c>
      <c r="E330" s="864">
        <f>IF(ISERROR(VLOOKUP(CONCATENATE($B330,"-",$C330),IN_1C!$B$2:$T$3000,3,FALSE))=TRUE,"",VLOOKUP(CONCATENATE($B330,"-",$C330),IN_1C!$B$2:$T$3000,3,FALSE))</f>
        <v>0</v>
      </c>
      <c r="F330" s="865">
        <f>IF(ISERROR(VLOOKUP(CONCATENATE($B330,"-",$C330),IN_1C!$B$2:$T$3000,4,FALSE))=TRUE,"",VLOOKUP(CONCATENATE($B330,"-",$C330),IN_1C!$B$2:$T$3000,4,FALSE))</f>
        <v>0</v>
      </c>
      <c r="G330" s="864">
        <f>IF(ISERROR(VLOOKUP(CONCATENATE($B330,"-",$C330),IN_1C!$B$2:$T$3000,5,FALSE))=TRUE,"",VLOOKUP(CONCATENATE($B330,"-",$C330),IN_1C!$B$2:$T$3000,5,FALSE))</f>
        <v>0</v>
      </c>
      <c r="H330" s="865">
        <f>IF(ISERROR(VLOOKUP(CONCATENATE($B330,"-",$C330),IN_1C!$B$2:$T$3000,6,FALSE))=TRUE,"",VLOOKUP(CONCATENATE($B330,"-",$C330),IN_1C!$B$2:$T$3000,6,FALSE))</f>
        <v>0</v>
      </c>
      <c r="I330" s="864">
        <f>IF(ISERROR(VLOOKUP(CONCATENATE($B330,"-",$C330),IN_1C!$B$2:$T$3000,7,FALSE))=TRUE,"",VLOOKUP(CONCATENATE($B330,"-",$C330),IN_1C!$B$2:$T$3000,7,FALSE))</f>
        <v>0</v>
      </c>
      <c r="J330" s="865">
        <f>IF(ISERROR(VLOOKUP(CONCATENATE($B330,"-",$C330),IN_1C!$B$2:$T$3000,8,FALSE))=TRUE,"",VLOOKUP(CONCATENATE($B330,"-",$C330),IN_1C!$B$2:$T$3000,8,FALSE))</f>
        <v>0</v>
      </c>
      <c r="K330" s="864">
        <f>IF(ISERROR(VLOOKUP(CONCATENATE($B330,"-",$C330),IN_1C!$B$2:$T$3000,9,FALSE))=TRUE,"",VLOOKUP(CONCATENATE($B330,"-",$C330),IN_1C!$B$2:$T$3000,9,FALSE))</f>
        <v>0</v>
      </c>
      <c r="L330" s="865">
        <f>IF(ISERROR(VLOOKUP(CONCATENATE($B330,"-",$C330),IN_1C!$B$2:$T$3000,10,FALSE))=TRUE,"",VLOOKUP(CONCATENATE($B330,"-",$C330),IN_1C!$B$2:$T$3000,10,FALSE))</f>
        <v>0</v>
      </c>
      <c r="M330" s="864">
        <f>IF(ISERROR(VLOOKUP(CONCATENATE($B330,"-",$C330),IN_1C!$B$2:$T$3000,11,FALSE))=TRUE,"",VLOOKUP(CONCATENATE($B330,"-",$C330),IN_1C!$B$2:$T$3000,11,FALSE))</f>
        <v>0</v>
      </c>
      <c r="N330" s="865">
        <f>IF(ISERROR(VLOOKUP(CONCATENATE($B330,"-",$C330),IN_1C!$B$2:$T$3000,12,FALSE))=TRUE,"",VLOOKUP(CONCATENATE($B330,"-",$C330),IN_1C!$B$2:$T$3000,12,FALSE))</f>
        <v>0</v>
      </c>
      <c r="O330" s="866">
        <f>IF(ISERROR(VLOOKUP(CONCATENATE($B330,"-",$C330),IN_1C!$B$2:$T$3000,13,FALSE))=TRUE,"",VLOOKUP(CONCATENATE($B330,"-",$C330),IN_1C!$B$2:$T$3000,13,FALSE))</f>
        <v>0</v>
      </c>
      <c r="P330" s="866">
        <f>IF(ISERROR(VLOOKUP(CONCATENATE($B330,"-",$C330),IN_1C!$B$2:$T$3000,14,FALSE))=TRUE,"",VLOOKUP(CONCATENATE($B330,"-",$C330),IN_1C!$B$2:$T$3000,14,FALSE))</f>
        <v>0</v>
      </c>
      <c r="Q330" s="806">
        <f t="shared" si="67"/>
        <v>0</v>
      </c>
      <c r="R330" s="805">
        <f t="shared" si="67"/>
        <v>0</v>
      </c>
    </row>
    <row r="331" spans="1:18">
      <c r="A331" s="703" t="s">
        <v>1232</v>
      </c>
      <c r="B331" s="708" t="s">
        <v>1233</v>
      </c>
      <c r="C331" s="700">
        <v>8</v>
      </c>
      <c r="D331" s="1571" t="str">
        <f t="shared" si="68"/>
        <v/>
      </c>
      <c r="E331" s="864">
        <f>IF(ISERROR(VLOOKUP(CONCATENATE($B331,"-",$C331),IN_1C!$B$2:$T$3000,3,FALSE))=TRUE,"",VLOOKUP(CONCATENATE($B331,"-",$C331),IN_1C!$B$2:$T$3000,3,FALSE))</f>
        <v>0</v>
      </c>
      <c r="F331" s="865">
        <f>IF(ISERROR(VLOOKUP(CONCATENATE($B331,"-",$C331),IN_1C!$B$2:$T$3000,4,FALSE))=TRUE,"",VLOOKUP(CONCATENATE($B331,"-",$C331),IN_1C!$B$2:$T$3000,4,FALSE))</f>
        <v>0</v>
      </c>
      <c r="G331" s="864">
        <f>IF(ISERROR(VLOOKUP(CONCATENATE($B331,"-",$C331),IN_1C!$B$2:$T$3000,5,FALSE))=TRUE,"",VLOOKUP(CONCATENATE($B331,"-",$C331),IN_1C!$B$2:$T$3000,5,FALSE))</f>
        <v>0</v>
      </c>
      <c r="H331" s="865">
        <f>IF(ISERROR(VLOOKUP(CONCATENATE($B331,"-",$C331),IN_1C!$B$2:$T$3000,6,FALSE))=TRUE,"",VLOOKUP(CONCATENATE($B331,"-",$C331),IN_1C!$B$2:$T$3000,6,FALSE))</f>
        <v>0</v>
      </c>
      <c r="I331" s="864">
        <f>IF(ISERROR(VLOOKUP(CONCATENATE($B331,"-",$C331),IN_1C!$B$2:$T$3000,7,FALSE))=TRUE,"",VLOOKUP(CONCATENATE($B331,"-",$C331),IN_1C!$B$2:$T$3000,7,FALSE))</f>
        <v>0</v>
      </c>
      <c r="J331" s="865">
        <f>IF(ISERROR(VLOOKUP(CONCATENATE($B331,"-",$C331),IN_1C!$B$2:$T$3000,8,FALSE))=TRUE,"",VLOOKUP(CONCATENATE($B331,"-",$C331),IN_1C!$B$2:$T$3000,8,FALSE))</f>
        <v>0</v>
      </c>
      <c r="K331" s="864">
        <f>IF(ISERROR(VLOOKUP(CONCATENATE($B331,"-",$C331),IN_1C!$B$2:$T$3000,9,FALSE))=TRUE,"",VLOOKUP(CONCATENATE($B331,"-",$C331),IN_1C!$B$2:$T$3000,9,FALSE))</f>
        <v>0</v>
      </c>
      <c r="L331" s="865">
        <f>IF(ISERROR(VLOOKUP(CONCATENATE($B331,"-",$C331),IN_1C!$B$2:$T$3000,10,FALSE))=TRUE,"",VLOOKUP(CONCATENATE($B331,"-",$C331),IN_1C!$B$2:$T$3000,10,FALSE))</f>
        <v>0</v>
      </c>
      <c r="M331" s="864">
        <f>IF(ISERROR(VLOOKUP(CONCATENATE($B331,"-",$C331),IN_1C!$B$2:$T$3000,11,FALSE))=TRUE,"",VLOOKUP(CONCATENATE($B331,"-",$C331),IN_1C!$B$2:$T$3000,11,FALSE))</f>
        <v>0</v>
      </c>
      <c r="N331" s="865">
        <f>IF(ISERROR(VLOOKUP(CONCATENATE($B331,"-",$C331),IN_1C!$B$2:$T$3000,12,FALSE))=TRUE,"",VLOOKUP(CONCATENATE($B331,"-",$C331),IN_1C!$B$2:$T$3000,12,FALSE))</f>
        <v>0</v>
      </c>
      <c r="O331" s="866">
        <f>IF(ISERROR(VLOOKUP(CONCATENATE($B331,"-",$C331),IN_1C!$B$2:$T$3000,13,FALSE))=TRUE,"",VLOOKUP(CONCATENATE($B331,"-",$C331),IN_1C!$B$2:$T$3000,13,FALSE))</f>
        <v>0</v>
      </c>
      <c r="P331" s="866">
        <f>IF(ISERROR(VLOOKUP(CONCATENATE($B331,"-",$C331),IN_1C!$B$2:$T$3000,14,FALSE))=TRUE,"",VLOOKUP(CONCATENATE($B331,"-",$C331),IN_1C!$B$2:$T$3000,14,FALSE))</f>
        <v>0</v>
      </c>
      <c r="Q331" s="806">
        <f t="shared" si="67"/>
        <v>0</v>
      </c>
      <c r="R331" s="805">
        <f t="shared" si="67"/>
        <v>0</v>
      </c>
    </row>
    <row r="332" spans="1:18">
      <c r="A332" s="703" t="s">
        <v>1234</v>
      </c>
      <c r="B332" s="708" t="s">
        <v>1235</v>
      </c>
      <c r="C332" s="700">
        <v>8</v>
      </c>
      <c r="D332" s="1571" t="str">
        <f t="shared" si="68"/>
        <v/>
      </c>
      <c r="E332" s="864">
        <f>IF(ISERROR(VLOOKUP(CONCATENATE($B332,"-",$C332),IN_1C!$B$2:$T$3000,3,FALSE))=TRUE,"",VLOOKUP(CONCATENATE($B332,"-",$C332),IN_1C!$B$2:$T$3000,3,FALSE))</f>
        <v>0</v>
      </c>
      <c r="F332" s="865">
        <f>IF(ISERROR(VLOOKUP(CONCATENATE($B332,"-",$C332),IN_1C!$B$2:$T$3000,4,FALSE))=TRUE,"",VLOOKUP(CONCATENATE($B332,"-",$C332),IN_1C!$B$2:$T$3000,4,FALSE))</f>
        <v>0</v>
      </c>
      <c r="G332" s="864">
        <f>IF(ISERROR(VLOOKUP(CONCATENATE($B332,"-",$C332),IN_1C!$B$2:$T$3000,5,FALSE))=TRUE,"",VLOOKUP(CONCATENATE($B332,"-",$C332),IN_1C!$B$2:$T$3000,5,FALSE))</f>
        <v>0</v>
      </c>
      <c r="H332" s="865">
        <f>IF(ISERROR(VLOOKUP(CONCATENATE($B332,"-",$C332),IN_1C!$B$2:$T$3000,6,FALSE))=TRUE,"",VLOOKUP(CONCATENATE($B332,"-",$C332),IN_1C!$B$2:$T$3000,6,FALSE))</f>
        <v>0</v>
      </c>
      <c r="I332" s="864">
        <f>IF(ISERROR(VLOOKUP(CONCATENATE($B332,"-",$C332),IN_1C!$B$2:$T$3000,7,FALSE))=TRUE,"",VLOOKUP(CONCATENATE($B332,"-",$C332),IN_1C!$B$2:$T$3000,7,FALSE))</f>
        <v>0</v>
      </c>
      <c r="J332" s="865">
        <f>IF(ISERROR(VLOOKUP(CONCATENATE($B332,"-",$C332),IN_1C!$B$2:$T$3000,8,FALSE))=TRUE,"",VLOOKUP(CONCATENATE($B332,"-",$C332),IN_1C!$B$2:$T$3000,8,FALSE))</f>
        <v>0</v>
      </c>
      <c r="K332" s="864">
        <f>IF(ISERROR(VLOOKUP(CONCATENATE($B332,"-",$C332),IN_1C!$B$2:$T$3000,9,FALSE))=TRUE,"",VLOOKUP(CONCATENATE($B332,"-",$C332),IN_1C!$B$2:$T$3000,9,FALSE))</f>
        <v>0</v>
      </c>
      <c r="L332" s="865">
        <f>IF(ISERROR(VLOOKUP(CONCATENATE($B332,"-",$C332),IN_1C!$B$2:$T$3000,10,FALSE))=TRUE,"",VLOOKUP(CONCATENATE($B332,"-",$C332),IN_1C!$B$2:$T$3000,10,FALSE))</f>
        <v>0</v>
      </c>
      <c r="M332" s="864">
        <f>IF(ISERROR(VLOOKUP(CONCATENATE($B332,"-",$C332),IN_1C!$B$2:$T$3000,11,FALSE))=TRUE,"",VLOOKUP(CONCATENATE($B332,"-",$C332),IN_1C!$B$2:$T$3000,11,FALSE))</f>
        <v>0</v>
      </c>
      <c r="N332" s="865">
        <f>IF(ISERROR(VLOOKUP(CONCATENATE($B332,"-",$C332),IN_1C!$B$2:$T$3000,12,FALSE))=TRUE,"",VLOOKUP(CONCATENATE($B332,"-",$C332),IN_1C!$B$2:$T$3000,12,FALSE))</f>
        <v>0</v>
      </c>
      <c r="O332" s="866">
        <f>IF(ISERROR(VLOOKUP(CONCATENATE($B332,"-",$C332),IN_1C!$B$2:$T$3000,13,FALSE))=TRUE,"",VLOOKUP(CONCATENATE($B332,"-",$C332),IN_1C!$B$2:$T$3000,13,FALSE))</f>
        <v>0</v>
      </c>
      <c r="P332" s="866">
        <f>IF(ISERROR(VLOOKUP(CONCATENATE($B332,"-",$C332),IN_1C!$B$2:$T$3000,14,FALSE))=TRUE,"",VLOOKUP(CONCATENATE($B332,"-",$C332),IN_1C!$B$2:$T$3000,14,FALSE))</f>
        <v>0</v>
      </c>
      <c r="Q332" s="806">
        <f t="shared" si="67"/>
        <v>0</v>
      </c>
      <c r="R332" s="805">
        <f t="shared" si="67"/>
        <v>0</v>
      </c>
    </row>
    <row r="333" spans="1:18">
      <c r="A333" s="703" t="s">
        <v>1236</v>
      </c>
      <c r="B333" s="708" t="s">
        <v>1237</v>
      </c>
      <c r="C333" s="700">
        <v>8</v>
      </c>
      <c r="D333" s="1571" t="str">
        <f t="shared" si="68"/>
        <v/>
      </c>
      <c r="E333" s="864">
        <f>IF(ISERROR(VLOOKUP(CONCATENATE($B333,"-",$C333),IN_1C!$B$2:$T$3000,3,FALSE))=TRUE,"",VLOOKUP(CONCATENATE($B333,"-",$C333),IN_1C!$B$2:$T$3000,3,FALSE))</f>
        <v>0</v>
      </c>
      <c r="F333" s="865">
        <f>IF(ISERROR(VLOOKUP(CONCATENATE($B333,"-",$C333),IN_1C!$B$2:$T$3000,4,FALSE))=TRUE,"",VLOOKUP(CONCATENATE($B333,"-",$C333),IN_1C!$B$2:$T$3000,4,FALSE))</f>
        <v>0</v>
      </c>
      <c r="G333" s="864">
        <f>IF(ISERROR(VLOOKUP(CONCATENATE($B333,"-",$C333),IN_1C!$B$2:$T$3000,5,FALSE))=TRUE,"",VLOOKUP(CONCATENATE($B333,"-",$C333),IN_1C!$B$2:$T$3000,5,FALSE))</f>
        <v>0</v>
      </c>
      <c r="H333" s="865">
        <f>IF(ISERROR(VLOOKUP(CONCATENATE($B333,"-",$C333),IN_1C!$B$2:$T$3000,6,FALSE))=TRUE,"",VLOOKUP(CONCATENATE($B333,"-",$C333),IN_1C!$B$2:$T$3000,6,FALSE))</f>
        <v>0</v>
      </c>
      <c r="I333" s="864">
        <f>IF(ISERROR(VLOOKUP(CONCATENATE($B333,"-",$C333),IN_1C!$B$2:$T$3000,7,FALSE))=TRUE,"",VLOOKUP(CONCATENATE($B333,"-",$C333),IN_1C!$B$2:$T$3000,7,FALSE))</f>
        <v>0</v>
      </c>
      <c r="J333" s="865">
        <f>IF(ISERROR(VLOOKUP(CONCATENATE($B333,"-",$C333),IN_1C!$B$2:$T$3000,8,FALSE))=TRUE,"",VLOOKUP(CONCATENATE($B333,"-",$C333),IN_1C!$B$2:$T$3000,8,FALSE))</f>
        <v>0</v>
      </c>
      <c r="K333" s="864">
        <f>IF(ISERROR(VLOOKUP(CONCATENATE($B333,"-",$C333),IN_1C!$B$2:$T$3000,9,FALSE))=TRUE,"",VLOOKUP(CONCATENATE($B333,"-",$C333),IN_1C!$B$2:$T$3000,9,FALSE))</f>
        <v>0</v>
      </c>
      <c r="L333" s="865">
        <f>IF(ISERROR(VLOOKUP(CONCATENATE($B333,"-",$C333),IN_1C!$B$2:$T$3000,10,FALSE))=TRUE,"",VLOOKUP(CONCATENATE($B333,"-",$C333),IN_1C!$B$2:$T$3000,10,FALSE))</f>
        <v>0</v>
      </c>
      <c r="M333" s="864">
        <f>IF(ISERROR(VLOOKUP(CONCATENATE($B333,"-",$C333),IN_1C!$B$2:$T$3000,11,FALSE))=TRUE,"",VLOOKUP(CONCATENATE($B333,"-",$C333),IN_1C!$B$2:$T$3000,11,FALSE))</f>
        <v>0</v>
      </c>
      <c r="N333" s="865">
        <f>IF(ISERROR(VLOOKUP(CONCATENATE($B333,"-",$C333),IN_1C!$B$2:$T$3000,12,FALSE))=TRUE,"",VLOOKUP(CONCATENATE($B333,"-",$C333),IN_1C!$B$2:$T$3000,12,FALSE))</f>
        <v>0</v>
      </c>
      <c r="O333" s="866">
        <f>IF(ISERROR(VLOOKUP(CONCATENATE($B333,"-",$C333),IN_1C!$B$2:$T$3000,13,FALSE))=TRUE,"",VLOOKUP(CONCATENATE($B333,"-",$C333),IN_1C!$B$2:$T$3000,13,FALSE))</f>
        <v>0</v>
      </c>
      <c r="P333" s="866">
        <f>IF(ISERROR(VLOOKUP(CONCATENATE($B333,"-",$C333),IN_1C!$B$2:$T$3000,14,FALSE))=TRUE,"",VLOOKUP(CONCATENATE($B333,"-",$C333),IN_1C!$B$2:$T$3000,14,FALSE))</f>
        <v>0</v>
      </c>
      <c r="Q333" s="806">
        <f t="shared" si="67"/>
        <v>0</v>
      </c>
      <c r="R333" s="805">
        <f t="shared" si="67"/>
        <v>0</v>
      </c>
    </row>
    <row r="334" spans="1:18">
      <c r="A334" s="703" t="s">
        <v>1238</v>
      </c>
      <c r="B334" s="708" t="s">
        <v>1239</v>
      </c>
      <c r="C334" s="700">
        <v>8</v>
      </c>
      <c r="D334" s="1571" t="str">
        <f t="shared" si="68"/>
        <v/>
      </c>
      <c r="E334" s="864">
        <f>IF(ISERROR(VLOOKUP(CONCATENATE($B334,"-",$C334),IN_1C!$B$2:$T$3000,3,FALSE))=TRUE,"",VLOOKUP(CONCATENATE($B334,"-",$C334),IN_1C!$B$2:$T$3000,3,FALSE))</f>
        <v>0</v>
      </c>
      <c r="F334" s="865">
        <f>IF(ISERROR(VLOOKUP(CONCATENATE($B334,"-",$C334),IN_1C!$B$2:$T$3000,4,FALSE))=TRUE,"",VLOOKUP(CONCATENATE($B334,"-",$C334),IN_1C!$B$2:$T$3000,4,FALSE))</f>
        <v>0</v>
      </c>
      <c r="G334" s="864">
        <f>IF(ISERROR(VLOOKUP(CONCATENATE($B334,"-",$C334),IN_1C!$B$2:$T$3000,5,FALSE))=TRUE,"",VLOOKUP(CONCATENATE($B334,"-",$C334),IN_1C!$B$2:$T$3000,5,FALSE))</f>
        <v>0</v>
      </c>
      <c r="H334" s="865">
        <f>IF(ISERROR(VLOOKUP(CONCATENATE($B334,"-",$C334),IN_1C!$B$2:$T$3000,6,FALSE))=TRUE,"",VLOOKUP(CONCATENATE($B334,"-",$C334),IN_1C!$B$2:$T$3000,6,FALSE))</f>
        <v>0</v>
      </c>
      <c r="I334" s="864">
        <f>IF(ISERROR(VLOOKUP(CONCATENATE($B334,"-",$C334),IN_1C!$B$2:$T$3000,7,FALSE))=TRUE,"",VLOOKUP(CONCATENATE($B334,"-",$C334),IN_1C!$B$2:$T$3000,7,FALSE))</f>
        <v>0</v>
      </c>
      <c r="J334" s="865">
        <f>IF(ISERROR(VLOOKUP(CONCATENATE($B334,"-",$C334),IN_1C!$B$2:$T$3000,8,FALSE))=TRUE,"",VLOOKUP(CONCATENATE($B334,"-",$C334),IN_1C!$B$2:$T$3000,8,FALSE))</f>
        <v>0</v>
      </c>
      <c r="K334" s="864">
        <f>IF(ISERROR(VLOOKUP(CONCATENATE($B334,"-",$C334),IN_1C!$B$2:$T$3000,9,FALSE))=TRUE,"",VLOOKUP(CONCATENATE($B334,"-",$C334),IN_1C!$B$2:$T$3000,9,FALSE))</f>
        <v>0</v>
      </c>
      <c r="L334" s="865">
        <f>IF(ISERROR(VLOOKUP(CONCATENATE($B334,"-",$C334),IN_1C!$B$2:$T$3000,10,FALSE))=TRUE,"",VLOOKUP(CONCATENATE($B334,"-",$C334),IN_1C!$B$2:$T$3000,10,FALSE))</f>
        <v>0</v>
      </c>
      <c r="M334" s="864">
        <f>IF(ISERROR(VLOOKUP(CONCATENATE($B334,"-",$C334),IN_1C!$B$2:$T$3000,11,FALSE))=TRUE,"",VLOOKUP(CONCATENATE($B334,"-",$C334),IN_1C!$B$2:$T$3000,11,FALSE))</f>
        <v>0</v>
      </c>
      <c r="N334" s="865">
        <f>IF(ISERROR(VLOOKUP(CONCATENATE($B334,"-",$C334),IN_1C!$B$2:$T$3000,12,FALSE))=TRUE,"",VLOOKUP(CONCATENATE($B334,"-",$C334),IN_1C!$B$2:$T$3000,12,FALSE))</f>
        <v>0</v>
      </c>
      <c r="O334" s="866">
        <f>IF(ISERROR(VLOOKUP(CONCATENATE($B334,"-",$C334),IN_1C!$B$2:$T$3000,13,FALSE))=TRUE,"",VLOOKUP(CONCATENATE($B334,"-",$C334),IN_1C!$B$2:$T$3000,13,FALSE))</f>
        <v>0</v>
      </c>
      <c r="P334" s="866">
        <f>IF(ISERROR(VLOOKUP(CONCATENATE($B334,"-",$C334),IN_1C!$B$2:$T$3000,14,FALSE))=TRUE,"",VLOOKUP(CONCATENATE($B334,"-",$C334),IN_1C!$B$2:$T$3000,14,FALSE))</f>
        <v>0</v>
      </c>
      <c r="Q334" s="806">
        <f t="shared" si="67"/>
        <v>0</v>
      </c>
      <c r="R334" s="805">
        <f t="shared" si="67"/>
        <v>0</v>
      </c>
    </row>
    <row r="335" spans="1:18">
      <c r="A335" s="703" t="s">
        <v>1240</v>
      </c>
      <c r="B335" s="708" t="s">
        <v>1241</v>
      </c>
      <c r="C335" s="700">
        <v>8</v>
      </c>
      <c r="D335" s="1571" t="str">
        <f t="shared" si="68"/>
        <v/>
      </c>
      <c r="E335" s="864">
        <f>IF(ISERROR(VLOOKUP(CONCATENATE($B335,"-",$C335),IN_1C!$B$2:$T$3000,3,FALSE))=TRUE,"",VLOOKUP(CONCATENATE($B335,"-",$C335),IN_1C!$B$2:$T$3000,3,FALSE))</f>
        <v>0</v>
      </c>
      <c r="F335" s="865">
        <f>IF(ISERROR(VLOOKUP(CONCATENATE($B335,"-",$C335),IN_1C!$B$2:$T$3000,4,FALSE))=TRUE,"",VLOOKUP(CONCATENATE($B335,"-",$C335),IN_1C!$B$2:$T$3000,4,FALSE))</f>
        <v>0</v>
      </c>
      <c r="G335" s="864">
        <f>IF(ISERROR(VLOOKUP(CONCATENATE($B335,"-",$C335),IN_1C!$B$2:$T$3000,5,FALSE))=TRUE,"",VLOOKUP(CONCATENATE($B335,"-",$C335),IN_1C!$B$2:$T$3000,5,FALSE))</f>
        <v>0</v>
      </c>
      <c r="H335" s="865">
        <f>IF(ISERROR(VLOOKUP(CONCATENATE($B335,"-",$C335),IN_1C!$B$2:$T$3000,6,FALSE))=TRUE,"",VLOOKUP(CONCATENATE($B335,"-",$C335),IN_1C!$B$2:$T$3000,6,FALSE))</f>
        <v>0</v>
      </c>
      <c r="I335" s="864">
        <f>IF(ISERROR(VLOOKUP(CONCATENATE($B335,"-",$C335),IN_1C!$B$2:$T$3000,7,FALSE))=TRUE,"",VLOOKUP(CONCATENATE($B335,"-",$C335),IN_1C!$B$2:$T$3000,7,FALSE))</f>
        <v>0</v>
      </c>
      <c r="J335" s="865">
        <f>IF(ISERROR(VLOOKUP(CONCATENATE($B335,"-",$C335),IN_1C!$B$2:$T$3000,8,FALSE))=TRUE,"",VLOOKUP(CONCATENATE($B335,"-",$C335),IN_1C!$B$2:$T$3000,8,FALSE))</f>
        <v>0</v>
      </c>
      <c r="K335" s="864">
        <f>IF(ISERROR(VLOOKUP(CONCATENATE($B335,"-",$C335),IN_1C!$B$2:$T$3000,9,FALSE))=TRUE,"",VLOOKUP(CONCATENATE($B335,"-",$C335),IN_1C!$B$2:$T$3000,9,FALSE))</f>
        <v>0</v>
      </c>
      <c r="L335" s="865">
        <f>IF(ISERROR(VLOOKUP(CONCATENATE($B335,"-",$C335),IN_1C!$B$2:$T$3000,10,FALSE))=TRUE,"",VLOOKUP(CONCATENATE($B335,"-",$C335),IN_1C!$B$2:$T$3000,10,FALSE))</f>
        <v>0</v>
      </c>
      <c r="M335" s="864">
        <f>IF(ISERROR(VLOOKUP(CONCATENATE($B335,"-",$C335),IN_1C!$B$2:$T$3000,11,FALSE))=TRUE,"",VLOOKUP(CONCATENATE($B335,"-",$C335),IN_1C!$B$2:$T$3000,11,FALSE))</f>
        <v>0</v>
      </c>
      <c r="N335" s="865">
        <f>IF(ISERROR(VLOOKUP(CONCATENATE($B335,"-",$C335),IN_1C!$B$2:$T$3000,12,FALSE))=TRUE,"",VLOOKUP(CONCATENATE($B335,"-",$C335),IN_1C!$B$2:$T$3000,12,FALSE))</f>
        <v>0</v>
      </c>
      <c r="O335" s="866">
        <f>IF(ISERROR(VLOOKUP(CONCATENATE($B335,"-",$C335),IN_1C!$B$2:$T$3000,13,FALSE))=TRUE,"",VLOOKUP(CONCATENATE($B335,"-",$C335),IN_1C!$B$2:$T$3000,13,FALSE))</f>
        <v>0</v>
      </c>
      <c r="P335" s="866">
        <f>IF(ISERROR(VLOOKUP(CONCATENATE($B335,"-",$C335),IN_1C!$B$2:$T$3000,14,FALSE))=TRUE,"",VLOOKUP(CONCATENATE($B335,"-",$C335),IN_1C!$B$2:$T$3000,14,FALSE))</f>
        <v>0</v>
      </c>
      <c r="Q335" s="806">
        <f t="shared" si="67"/>
        <v>0</v>
      </c>
      <c r="R335" s="805">
        <f t="shared" si="67"/>
        <v>0</v>
      </c>
    </row>
    <row r="336" spans="1:18">
      <c r="A336" s="703" t="s">
        <v>1242</v>
      </c>
      <c r="B336" s="708" t="s">
        <v>1243</v>
      </c>
      <c r="C336" s="700">
        <v>8</v>
      </c>
      <c r="D336" s="1571" t="str">
        <f t="shared" si="68"/>
        <v/>
      </c>
      <c r="E336" s="864">
        <f>IF(ISERROR(VLOOKUP(CONCATENATE($B336,"-",$C336),IN_1C!$B$2:$T$3000,3,FALSE))=TRUE,"",VLOOKUP(CONCATENATE($B336,"-",$C336),IN_1C!$B$2:$T$3000,3,FALSE))</f>
        <v>0</v>
      </c>
      <c r="F336" s="865">
        <f>IF(ISERROR(VLOOKUP(CONCATENATE($B336,"-",$C336),IN_1C!$B$2:$T$3000,4,FALSE))=TRUE,"",VLOOKUP(CONCATENATE($B336,"-",$C336),IN_1C!$B$2:$T$3000,4,FALSE))</f>
        <v>0</v>
      </c>
      <c r="G336" s="864">
        <f>IF(ISERROR(VLOOKUP(CONCATENATE($B336,"-",$C336),IN_1C!$B$2:$T$3000,5,FALSE))=TRUE,"",VLOOKUP(CONCATENATE($B336,"-",$C336),IN_1C!$B$2:$T$3000,5,FALSE))</f>
        <v>0</v>
      </c>
      <c r="H336" s="865">
        <f>IF(ISERROR(VLOOKUP(CONCATENATE($B336,"-",$C336),IN_1C!$B$2:$T$3000,6,FALSE))=TRUE,"",VLOOKUP(CONCATENATE($B336,"-",$C336),IN_1C!$B$2:$T$3000,6,FALSE))</f>
        <v>0</v>
      </c>
      <c r="I336" s="864">
        <f>IF(ISERROR(VLOOKUP(CONCATENATE($B336,"-",$C336),IN_1C!$B$2:$T$3000,7,FALSE))=TRUE,"",VLOOKUP(CONCATENATE($B336,"-",$C336),IN_1C!$B$2:$T$3000,7,FALSE))</f>
        <v>0</v>
      </c>
      <c r="J336" s="865">
        <f>IF(ISERROR(VLOOKUP(CONCATENATE($B336,"-",$C336),IN_1C!$B$2:$T$3000,8,FALSE))=TRUE,"",VLOOKUP(CONCATENATE($B336,"-",$C336),IN_1C!$B$2:$T$3000,8,FALSE))</f>
        <v>0</v>
      </c>
      <c r="K336" s="864">
        <f>IF(ISERROR(VLOOKUP(CONCATENATE($B336,"-",$C336),IN_1C!$B$2:$T$3000,9,FALSE))=TRUE,"",VLOOKUP(CONCATENATE($B336,"-",$C336),IN_1C!$B$2:$T$3000,9,FALSE))</f>
        <v>0</v>
      </c>
      <c r="L336" s="865">
        <f>IF(ISERROR(VLOOKUP(CONCATENATE($B336,"-",$C336),IN_1C!$B$2:$T$3000,10,FALSE))=TRUE,"",VLOOKUP(CONCATENATE($B336,"-",$C336),IN_1C!$B$2:$T$3000,10,FALSE))</f>
        <v>0</v>
      </c>
      <c r="M336" s="864">
        <f>IF(ISERROR(VLOOKUP(CONCATENATE($B336,"-",$C336),IN_1C!$B$2:$T$3000,11,FALSE))=TRUE,"",VLOOKUP(CONCATENATE($B336,"-",$C336),IN_1C!$B$2:$T$3000,11,FALSE))</f>
        <v>0</v>
      </c>
      <c r="N336" s="865">
        <f>IF(ISERROR(VLOOKUP(CONCATENATE($B336,"-",$C336),IN_1C!$B$2:$T$3000,12,FALSE))=TRUE,"",VLOOKUP(CONCATENATE($B336,"-",$C336),IN_1C!$B$2:$T$3000,12,FALSE))</f>
        <v>0</v>
      </c>
      <c r="O336" s="866">
        <f>IF(ISERROR(VLOOKUP(CONCATENATE($B336,"-",$C336),IN_1C!$B$2:$T$3000,13,FALSE))=TRUE,"",VLOOKUP(CONCATENATE($B336,"-",$C336),IN_1C!$B$2:$T$3000,13,FALSE))</f>
        <v>0</v>
      </c>
      <c r="P336" s="866">
        <f>IF(ISERROR(VLOOKUP(CONCATENATE($B336,"-",$C336),IN_1C!$B$2:$T$3000,14,FALSE))=TRUE,"",VLOOKUP(CONCATENATE($B336,"-",$C336),IN_1C!$B$2:$T$3000,14,FALSE))</f>
        <v>0</v>
      </c>
      <c r="Q336" s="806">
        <f t="shared" si="67"/>
        <v>0</v>
      </c>
      <c r="R336" s="805">
        <f t="shared" si="67"/>
        <v>0</v>
      </c>
    </row>
    <row r="337" spans="1:18">
      <c r="A337" s="703" t="s">
        <v>1244</v>
      </c>
      <c r="B337" s="708" t="s">
        <v>1245</v>
      </c>
      <c r="C337" s="700">
        <v>8</v>
      </c>
      <c r="D337" s="1571" t="str">
        <f t="shared" si="68"/>
        <v/>
      </c>
      <c r="E337" s="864">
        <f>IF(ISERROR(VLOOKUP(CONCATENATE($B337,"-",$C337),IN_1C!$B$2:$T$3000,3,FALSE))=TRUE,"",VLOOKUP(CONCATENATE($B337,"-",$C337),IN_1C!$B$2:$T$3000,3,FALSE))</f>
        <v>0</v>
      </c>
      <c r="F337" s="865">
        <f>IF(ISERROR(VLOOKUP(CONCATENATE($B337,"-",$C337),IN_1C!$B$2:$T$3000,4,FALSE))=TRUE,"",VLOOKUP(CONCATENATE($B337,"-",$C337),IN_1C!$B$2:$T$3000,4,FALSE))</f>
        <v>0</v>
      </c>
      <c r="G337" s="864">
        <f>IF(ISERROR(VLOOKUP(CONCATENATE($B337,"-",$C337),IN_1C!$B$2:$T$3000,5,FALSE))=TRUE,"",VLOOKUP(CONCATENATE($B337,"-",$C337),IN_1C!$B$2:$T$3000,5,FALSE))</f>
        <v>0</v>
      </c>
      <c r="H337" s="865">
        <f>IF(ISERROR(VLOOKUP(CONCATENATE($B337,"-",$C337),IN_1C!$B$2:$T$3000,6,FALSE))=TRUE,"",VLOOKUP(CONCATENATE($B337,"-",$C337),IN_1C!$B$2:$T$3000,6,FALSE))</f>
        <v>0</v>
      </c>
      <c r="I337" s="864">
        <f>IF(ISERROR(VLOOKUP(CONCATENATE($B337,"-",$C337),IN_1C!$B$2:$T$3000,7,FALSE))=TRUE,"",VLOOKUP(CONCATENATE($B337,"-",$C337),IN_1C!$B$2:$T$3000,7,FALSE))</f>
        <v>0</v>
      </c>
      <c r="J337" s="865">
        <f>IF(ISERROR(VLOOKUP(CONCATENATE($B337,"-",$C337),IN_1C!$B$2:$T$3000,8,FALSE))=TRUE,"",VLOOKUP(CONCATENATE($B337,"-",$C337),IN_1C!$B$2:$T$3000,8,FALSE))</f>
        <v>0</v>
      </c>
      <c r="K337" s="864">
        <f>IF(ISERROR(VLOOKUP(CONCATENATE($B337,"-",$C337),IN_1C!$B$2:$T$3000,9,FALSE))=TRUE,"",VLOOKUP(CONCATENATE($B337,"-",$C337),IN_1C!$B$2:$T$3000,9,FALSE))</f>
        <v>0</v>
      </c>
      <c r="L337" s="865">
        <f>IF(ISERROR(VLOOKUP(CONCATENATE($B337,"-",$C337),IN_1C!$B$2:$T$3000,10,FALSE))=TRUE,"",VLOOKUP(CONCATENATE($B337,"-",$C337),IN_1C!$B$2:$T$3000,10,FALSE))</f>
        <v>0</v>
      </c>
      <c r="M337" s="864">
        <f>IF(ISERROR(VLOOKUP(CONCATENATE($B337,"-",$C337),IN_1C!$B$2:$T$3000,11,FALSE))=TRUE,"",VLOOKUP(CONCATENATE($B337,"-",$C337),IN_1C!$B$2:$T$3000,11,FALSE))</f>
        <v>0</v>
      </c>
      <c r="N337" s="865">
        <f>IF(ISERROR(VLOOKUP(CONCATENATE($B337,"-",$C337),IN_1C!$B$2:$T$3000,12,FALSE))=TRUE,"",VLOOKUP(CONCATENATE($B337,"-",$C337),IN_1C!$B$2:$T$3000,12,FALSE))</f>
        <v>0</v>
      </c>
      <c r="O337" s="866">
        <f>IF(ISERROR(VLOOKUP(CONCATENATE($B337,"-",$C337),IN_1C!$B$2:$T$3000,13,FALSE))=TRUE,"",VLOOKUP(CONCATENATE($B337,"-",$C337),IN_1C!$B$2:$T$3000,13,FALSE))</f>
        <v>0</v>
      </c>
      <c r="P337" s="866">
        <f>IF(ISERROR(VLOOKUP(CONCATENATE($B337,"-",$C337),IN_1C!$B$2:$T$3000,14,FALSE))=TRUE,"",VLOOKUP(CONCATENATE($B337,"-",$C337),IN_1C!$B$2:$T$3000,14,FALSE))</f>
        <v>0</v>
      </c>
      <c r="Q337" s="806">
        <f t="shared" si="67"/>
        <v>0</v>
      </c>
      <c r="R337" s="805">
        <f t="shared" si="67"/>
        <v>0</v>
      </c>
    </row>
    <row r="338" spans="1:18">
      <c r="A338" s="703" t="s">
        <v>1246</v>
      </c>
      <c r="B338" s="708" t="s">
        <v>1247</v>
      </c>
      <c r="C338" s="700">
        <v>8</v>
      </c>
      <c r="D338" s="1571" t="str">
        <f t="shared" si="68"/>
        <v/>
      </c>
      <c r="E338" s="864">
        <f>IF(ISERROR(VLOOKUP(CONCATENATE($B338,"-",$C338),IN_1C!$B$2:$T$3000,3,FALSE))=TRUE,"",VLOOKUP(CONCATENATE($B338,"-",$C338),IN_1C!$B$2:$T$3000,3,FALSE))</f>
        <v>0</v>
      </c>
      <c r="F338" s="865">
        <f>IF(ISERROR(VLOOKUP(CONCATENATE($B338,"-",$C338),IN_1C!$B$2:$T$3000,4,FALSE))=TRUE,"",VLOOKUP(CONCATENATE($B338,"-",$C338),IN_1C!$B$2:$T$3000,4,FALSE))</f>
        <v>0</v>
      </c>
      <c r="G338" s="864">
        <f>IF(ISERROR(VLOOKUP(CONCATENATE($B338,"-",$C338),IN_1C!$B$2:$T$3000,5,FALSE))=TRUE,"",VLOOKUP(CONCATENATE($B338,"-",$C338),IN_1C!$B$2:$T$3000,5,FALSE))</f>
        <v>0</v>
      </c>
      <c r="H338" s="865">
        <f>IF(ISERROR(VLOOKUP(CONCATENATE($B338,"-",$C338),IN_1C!$B$2:$T$3000,6,FALSE))=TRUE,"",VLOOKUP(CONCATENATE($B338,"-",$C338),IN_1C!$B$2:$T$3000,6,FALSE))</f>
        <v>0</v>
      </c>
      <c r="I338" s="864">
        <f>IF(ISERROR(VLOOKUP(CONCATENATE($B338,"-",$C338),IN_1C!$B$2:$T$3000,7,FALSE))=TRUE,"",VLOOKUP(CONCATENATE($B338,"-",$C338),IN_1C!$B$2:$T$3000,7,FALSE))</f>
        <v>0</v>
      </c>
      <c r="J338" s="865">
        <f>IF(ISERROR(VLOOKUP(CONCATENATE($B338,"-",$C338),IN_1C!$B$2:$T$3000,8,FALSE))=TRUE,"",VLOOKUP(CONCATENATE($B338,"-",$C338),IN_1C!$B$2:$T$3000,8,FALSE))</f>
        <v>0</v>
      </c>
      <c r="K338" s="864">
        <f>IF(ISERROR(VLOOKUP(CONCATENATE($B338,"-",$C338),IN_1C!$B$2:$T$3000,9,FALSE))=TRUE,"",VLOOKUP(CONCATENATE($B338,"-",$C338),IN_1C!$B$2:$T$3000,9,FALSE))</f>
        <v>0</v>
      </c>
      <c r="L338" s="865">
        <f>IF(ISERROR(VLOOKUP(CONCATENATE($B338,"-",$C338),IN_1C!$B$2:$T$3000,10,FALSE))=TRUE,"",VLOOKUP(CONCATENATE($B338,"-",$C338),IN_1C!$B$2:$T$3000,10,FALSE))</f>
        <v>0</v>
      </c>
      <c r="M338" s="864">
        <f>IF(ISERROR(VLOOKUP(CONCATENATE($B338,"-",$C338),IN_1C!$B$2:$T$3000,11,FALSE))=TRUE,"",VLOOKUP(CONCATENATE($B338,"-",$C338),IN_1C!$B$2:$T$3000,11,FALSE))</f>
        <v>0</v>
      </c>
      <c r="N338" s="865">
        <f>IF(ISERROR(VLOOKUP(CONCATENATE($B338,"-",$C338),IN_1C!$B$2:$T$3000,12,FALSE))=TRUE,"",VLOOKUP(CONCATENATE($B338,"-",$C338),IN_1C!$B$2:$T$3000,12,FALSE))</f>
        <v>0</v>
      </c>
      <c r="O338" s="866">
        <f>IF(ISERROR(VLOOKUP(CONCATENATE($B338,"-",$C338),IN_1C!$B$2:$T$3000,13,FALSE))=TRUE,"",VLOOKUP(CONCATENATE($B338,"-",$C338),IN_1C!$B$2:$T$3000,13,FALSE))</f>
        <v>0</v>
      </c>
      <c r="P338" s="866">
        <f>IF(ISERROR(VLOOKUP(CONCATENATE($B338,"-",$C338),IN_1C!$B$2:$T$3000,14,FALSE))=TRUE,"",VLOOKUP(CONCATENATE($B338,"-",$C338),IN_1C!$B$2:$T$3000,14,FALSE))</f>
        <v>0</v>
      </c>
      <c r="Q338" s="806">
        <f t="shared" si="67"/>
        <v>0</v>
      </c>
      <c r="R338" s="805">
        <f t="shared" si="67"/>
        <v>0</v>
      </c>
    </row>
    <row r="339" spans="1:18">
      <c r="A339" s="703" t="s">
        <v>1248</v>
      </c>
      <c r="B339" s="708" t="s">
        <v>1249</v>
      </c>
      <c r="C339" s="700">
        <v>8</v>
      </c>
      <c r="D339" s="1571" t="str">
        <f t="shared" si="68"/>
        <v/>
      </c>
      <c r="E339" s="864">
        <f>IF(ISERROR(VLOOKUP(CONCATENATE($B339,"-",$C339),IN_1C!$B$2:$T$3000,3,FALSE))=TRUE,"",VLOOKUP(CONCATENATE($B339,"-",$C339),IN_1C!$B$2:$T$3000,3,FALSE))</f>
        <v>0</v>
      </c>
      <c r="F339" s="865">
        <f>IF(ISERROR(VLOOKUP(CONCATENATE($B339,"-",$C339),IN_1C!$B$2:$T$3000,4,FALSE))=TRUE,"",VLOOKUP(CONCATENATE($B339,"-",$C339),IN_1C!$B$2:$T$3000,4,FALSE))</f>
        <v>0</v>
      </c>
      <c r="G339" s="864">
        <f>IF(ISERROR(VLOOKUP(CONCATENATE($B339,"-",$C339),IN_1C!$B$2:$T$3000,5,FALSE))=TRUE,"",VLOOKUP(CONCATENATE($B339,"-",$C339),IN_1C!$B$2:$T$3000,5,FALSE))</f>
        <v>0</v>
      </c>
      <c r="H339" s="865">
        <f>IF(ISERROR(VLOOKUP(CONCATENATE($B339,"-",$C339),IN_1C!$B$2:$T$3000,6,FALSE))=TRUE,"",VLOOKUP(CONCATENATE($B339,"-",$C339),IN_1C!$B$2:$T$3000,6,FALSE))</f>
        <v>0</v>
      </c>
      <c r="I339" s="864">
        <f>IF(ISERROR(VLOOKUP(CONCATENATE($B339,"-",$C339),IN_1C!$B$2:$T$3000,7,FALSE))=TRUE,"",VLOOKUP(CONCATENATE($B339,"-",$C339),IN_1C!$B$2:$T$3000,7,FALSE))</f>
        <v>0</v>
      </c>
      <c r="J339" s="865">
        <f>IF(ISERROR(VLOOKUP(CONCATENATE($B339,"-",$C339),IN_1C!$B$2:$T$3000,8,FALSE))=TRUE,"",VLOOKUP(CONCATENATE($B339,"-",$C339),IN_1C!$B$2:$T$3000,8,FALSE))</f>
        <v>0</v>
      </c>
      <c r="K339" s="864">
        <f>IF(ISERROR(VLOOKUP(CONCATENATE($B339,"-",$C339),IN_1C!$B$2:$T$3000,9,FALSE))=TRUE,"",VLOOKUP(CONCATENATE($B339,"-",$C339),IN_1C!$B$2:$T$3000,9,FALSE))</f>
        <v>0</v>
      </c>
      <c r="L339" s="865">
        <f>IF(ISERROR(VLOOKUP(CONCATENATE($B339,"-",$C339),IN_1C!$B$2:$T$3000,10,FALSE))=TRUE,"",VLOOKUP(CONCATENATE($B339,"-",$C339),IN_1C!$B$2:$T$3000,10,FALSE))</f>
        <v>0</v>
      </c>
      <c r="M339" s="864">
        <f>IF(ISERROR(VLOOKUP(CONCATENATE($B339,"-",$C339),IN_1C!$B$2:$T$3000,11,FALSE))=TRUE,"",VLOOKUP(CONCATENATE($B339,"-",$C339),IN_1C!$B$2:$T$3000,11,FALSE))</f>
        <v>0</v>
      </c>
      <c r="N339" s="865">
        <f>IF(ISERROR(VLOOKUP(CONCATENATE($B339,"-",$C339),IN_1C!$B$2:$T$3000,12,FALSE))=TRUE,"",VLOOKUP(CONCATENATE($B339,"-",$C339),IN_1C!$B$2:$T$3000,12,FALSE))</f>
        <v>0</v>
      </c>
      <c r="O339" s="866">
        <f>IF(ISERROR(VLOOKUP(CONCATENATE($B339,"-",$C339),IN_1C!$B$2:$T$3000,13,FALSE))=TRUE,"",VLOOKUP(CONCATENATE($B339,"-",$C339),IN_1C!$B$2:$T$3000,13,FALSE))</f>
        <v>0</v>
      </c>
      <c r="P339" s="866">
        <f>IF(ISERROR(VLOOKUP(CONCATENATE($B339,"-",$C339),IN_1C!$B$2:$T$3000,14,FALSE))=TRUE,"",VLOOKUP(CONCATENATE($B339,"-",$C339),IN_1C!$B$2:$T$3000,14,FALSE))</f>
        <v>0</v>
      </c>
      <c r="Q339" s="806">
        <f t="shared" si="67"/>
        <v>0</v>
      </c>
      <c r="R339" s="805">
        <f t="shared" si="67"/>
        <v>0</v>
      </c>
    </row>
    <row r="340" spans="1:18" ht="15.75" thickBot="1">
      <c r="A340" s="703" t="s">
        <v>1250</v>
      </c>
      <c r="B340" s="709" t="s">
        <v>1251</v>
      </c>
      <c r="C340" s="700">
        <v>8</v>
      </c>
      <c r="D340" s="1571" t="str">
        <f t="shared" si="68"/>
        <v/>
      </c>
      <c r="E340" s="867">
        <f>IF(ISERROR(VLOOKUP(CONCATENATE($B340,"-",$C340),IN_1C!$B$2:$T$3000,3,FALSE))=TRUE,"",VLOOKUP(CONCATENATE($B340,"-",$C340),IN_1C!$B$2:$T$3000,3,FALSE))</f>
        <v>0</v>
      </c>
      <c r="F340" s="868">
        <f>IF(ISERROR(VLOOKUP(CONCATENATE($B340,"-",$C340),IN_1C!$B$2:$T$3000,4,FALSE))=TRUE,"",VLOOKUP(CONCATENATE($B340,"-",$C340),IN_1C!$B$2:$T$3000,4,FALSE))</f>
        <v>0</v>
      </c>
      <c r="G340" s="867">
        <f>IF(ISERROR(VLOOKUP(CONCATENATE($B340,"-",$C340),IN_1C!$B$2:$T$3000,5,FALSE))=TRUE,"",VLOOKUP(CONCATENATE($B340,"-",$C340),IN_1C!$B$2:$T$3000,5,FALSE))</f>
        <v>0</v>
      </c>
      <c r="H340" s="868">
        <f>IF(ISERROR(VLOOKUP(CONCATENATE($B340,"-",$C340),IN_1C!$B$2:$T$3000,6,FALSE))=TRUE,"",VLOOKUP(CONCATENATE($B340,"-",$C340),IN_1C!$B$2:$T$3000,6,FALSE))</f>
        <v>0</v>
      </c>
      <c r="I340" s="867">
        <f>IF(ISERROR(VLOOKUP(CONCATENATE($B340,"-",$C340),IN_1C!$B$2:$T$3000,7,FALSE))=TRUE,"",VLOOKUP(CONCATENATE($B340,"-",$C340),IN_1C!$B$2:$T$3000,7,FALSE))</f>
        <v>0</v>
      </c>
      <c r="J340" s="868">
        <f>IF(ISERROR(VLOOKUP(CONCATENATE($B340,"-",$C340),IN_1C!$B$2:$T$3000,8,FALSE))=TRUE,"",VLOOKUP(CONCATENATE($B340,"-",$C340),IN_1C!$B$2:$T$3000,8,FALSE))</f>
        <v>0</v>
      </c>
      <c r="K340" s="867">
        <f>IF(ISERROR(VLOOKUP(CONCATENATE($B340,"-",$C340),IN_1C!$B$2:$T$3000,9,FALSE))=TRUE,"",VLOOKUP(CONCATENATE($B340,"-",$C340),IN_1C!$B$2:$T$3000,9,FALSE))</f>
        <v>0</v>
      </c>
      <c r="L340" s="868">
        <f>IF(ISERROR(VLOOKUP(CONCATENATE($B340,"-",$C340),IN_1C!$B$2:$T$3000,10,FALSE))=TRUE,"",VLOOKUP(CONCATENATE($B340,"-",$C340),IN_1C!$B$2:$T$3000,10,FALSE))</f>
        <v>0</v>
      </c>
      <c r="M340" s="867">
        <f>IF(ISERROR(VLOOKUP(CONCATENATE($B340,"-",$C340),IN_1C!$B$2:$T$3000,11,FALSE))=TRUE,"",VLOOKUP(CONCATENATE($B340,"-",$C340),IN_1C!$B$2:$T$3000,11,FALSE))</f>
        <v>0</v>
      </c>
      <c r="N340" s="868">
        <f>IF(ISERROR(VLOOKUP(CONCATENATE($B340,"-",$C340),IN_1C!$B$2:$T$3000,12,FALSE))=TRUE,"",VLOOKUP(CONCATENATE($B340,"-",$C340),IN_1C!$B$2:$T$3000,12,FALSE))</f>
        <v>0</v>
      </c>
      <c r="O340" s="869">
        <f>IF(ISERROR(VLOOKUP(CONCATENATE($B340,"-",$C340),IN_1C!$B$2:$T$3000,13,FALSE))=TRUE,"",VLOOKUP(CONCATENATE($B340,"-",$C340),IN_1C!$B$2:$T$3000,13,FALSE))</f>
        <v>0</v>
      </c>
      <c r="P340" s="869">
        <f>IF(ISERROR(VLOOKUP(CONCATENATE($B340,"-",$C340),IN_1C!$B$2:$T$3000,14,FALSE))=TRUE,"",VLOOKUP(CONCATENATE($B340,"-",$C340),IN_1C!$B$2:$T$3000,14,FALSE))</f>
        <v>0</v>
      </c>
      <c r="Q340" s="809">
        <f t="shared" si="67"/>
        <v>0</v>
      </c>
      <c r="R340" s="810">
        <f t="shared" si="67"/>
        <v>0</v>
      </c>
    </row>
    <row r="341" spans="1:18" ht="15.75" thickBot="1">
      <c r="A341" s="712" t="s">
        <v>1252</v>
      </c>
      <c r="B341" s="811"/>
      <c r="C341" s="700"/>
      <c r="D341" s="1571"/>
      <c r="E341" s="870" t="str">
        <f>IF(ISERROR(VLOOKUP(CONCATENATE($B341,"-",$C341),IN_1C!$B$2:$T$3000,3,FALSE))=TRUE,"",VLOOKUP(CONCATENATE($B341,"-",$C341),IN_1C!$B$2:$T$3000,3,FALSE))</f>
        <v/>
      </c>
      <c r="F341" s="871"/>
      <c r="G341" s="871"/>
      <c r="H341" s="871"/>
      <c r="I341" s="871"/>
      <c r="J341" s="871"/>
      <c r="K341" s="871"/>
      <c r="L341" s="871"/>
      <c r="M341" s="871"/>
      <c r="N341" s="871"/>
      <c r="O341" s="871"/>
      <c r="P341" s="871"/>
      <c r="Q341" s="812"/>
      <c r="R341" s="813"/>
    </row>
    <row r="342" spans="1:18">
      <c r="A342" s="698" t="s">
        <v>1253</v>
      </c>
      <c r="B342" s="699" t="s">
        <v>1254</v>
      </c>
      <c r="C342" s="700">
        <v>8</v>
      </c>
      <c r="D342" s="1571" t="str">
        <f t="shared" ref="D342:D347" si="69">CONCATENATE(D$328)</f>
        <v/>
      </c>
      <c r="E342" s="861">
        <f>IF(ISERROR(VLOOKUP(CONCATENATE($B342,"-",$C342),IN_1C!$B$2:$T$3000,3,FALSE))=TRUE,"",VLOOKUP(CONCATENATE($B342,"-",$C342),IN_1C!$B$2:$T$3000,3,FALSE))</f>
        <v>0</v>
      </c>
      <c r="F342" s="862">
        <f>IF(ISERROR(VLOOKUP(CONCATENATE($B342,"-",$C342),IN_1C!$B$2:$T$3000,4,FALSE))=TRUE,"",VLOOKUP(CONCATENATE($B342,"-",$C342),IN_1C!$B$2:$T$3000,4,FALSE))</f>
        <v>0</v>
      </c>
      <c r="G342" s="861">
        <f>IF(ISERROR(VLOOKUP(CONCATENATE($B342,"-",$C342),IN_1C!$B$2:$T$3000,5,FALSE))=TRUE,"",VLOOKUP(CONCATENATE($B342,"-",$C342),IN_1C!$B$2:$T$3000,5,FALSE))</f>
        <v>0</v>
      </c>
      <c r="H342" s="862">
        <f>IF(ISERROR(VLOOKUP(CONCATENATE($B342,"-",$C342),IN_1C!$B$2:$T$3000,6,FALSE))=TRUE,"",VLOOKUP(CONCATENATE($B342,"-",$C342),IN_1C!$B$2:$T$3000,6,FALSE))</f>
        <v>0</v>
      </c>
      <c r="I342" s="861">
        <f>IF(ISERROR(VLOOKUP(CONCATENATE($B342,"-",$C342),IN_1C!$B$2:$T$3000,7,FALSE))=TRUE,"",VLOOKUP(CONCATENATE($B342,"-",$C342),IN_1C!$B$2:$T$3000,7,FALSE))</f>
        <v>0</v>
      </c>
      <c r="J342" s="862">
        <f>IF(ISERROR(VLOOKUP(CONCATENATE($B342,"-",$C342),IN_1C!$B$2:$T$3000,8,FALSE))=TRUE,"",VLOOKUP(CONCATENATE($B342,"-",$C342),IN_1C!$B$2:$T$3000,8,FALSE))</f>
        <v>0</v>
      </c>
      <c r="K342" s="861">
        <f>IF(ISERROR(VLOOKUP(CONCATENATE($B342,"-",$C342),IN_1C!$B$2:$T$3000,9,FALSE))=TRUE,"",VLOOKUP(CONCATENATE($B342,"-",$C342),IN_1C!$B$2:$T$3000,9,FALSE))</f>
        <v>0</v>
      </c>
      <c r="L342" s="862">
        <f>IF(ISERROR(VLOOKUP(CONCATENATE($B342,"-",$C342),IN_1C!$B$2:$T$3000,10,FALSE))=TRUE,"",VLOOKUP(CONCATENATE($B342,"-",$C342),IN_1C!$B$2:$T$3000,10,FALSE))</f>
        <v>0</v>
      </c>
      <c r="M342" s="861">
        <f>IF(ISERROR(VLOOKUP(CONCATENATE($B342,"-",$C342),IN_1C!$B$2:$T$3000,11,FALSE))=TRUE,"",VLOOKUP(CONCATENATE($B342,"-",$C342),IN_1C!$B$2:$T$3000,11,FALSE))</f>
        <v>0</v>
      </c>
      <c r="N342" s="862">
        <f>IF(ISERROR(VLOOKUP(CONCATENATE($B342,"-",$C342),IN_1C!$B$2:$T$3000,12,FALSE))=TRUE,"",VLOOKUP(CONCATENATE($B342,"-",$C342),IN_1C!$B$2:$T$3000,12,FALSE))</f>
        <v>0</v>
      </c>
      <c r="O342" s="861">
        <f>IF(ISERROR(VLOOKUP(CONCATENATE($B342,"-",$C342),IN_1C!$B$2:$T$3000,13,FALSE))=TRUE,"",VLOOKUP(CONCATENATE($B342,"-",$C342),IN_1C!$B$2:$T$3000,13,FALSE))</f>
        <v>0</v>
      </c>
      <c r="P342" s="862">
        <f>IF(ISERROR(VLOOKUP(CONCATENATE($B342,"-",$C342),IN_1C!$B$2:$T$3000,14,FALSE))=TRUE,"",VLOOKUP(CONCATENATE($B342,"-",$C342),IN_1C!$B$2:$T$3000,14,FALSE))</f>
        <v>0</v>
      </c>
      <c r="Q342" s="801">
        <f t="shared" ref="Q342:R347" si="70">E342+G342</f>
        <v>0</v>
      </c>
      <c r="R342" s="802">
        <f t="shared" si="70"/>
        <v>0</v>
      </c>
    </row>
    <row r="343" spans="1:18">
      <c r="A343" s="703" t="s">
        <v>1255</v>
      </c>
      <c r="B343" s="708" t="s">
        <v>1256</v>
      </c>
      <c r="C343" s="700">
        <v>8</v>
      </c>
      <c r="D343" s="1571" t="str">
        <f t="shared" si="69"/>
        <v/>
      </c>
      <c r="E343" s="864">
        <f>IF(ISERROR(VLOOKUP(CONCATENATE($B343,"-",$C343),IN_1C!$B$2:$T$3000,3,FALSE))=TRUE,"",VLOOKUP(CONCATENATE($B343,"-",$C343),IN_1C!$B$2:$T$3000,3,FALSE))</f>
        <v>0</v>
      </c>
      <c r="F343" s="865">
        <f>IF(ISERROR(VLOOKUP(CONCATENATE($B343,"-",$C343),IN_1C!$B$2:$T$3000,4,FALSE))=TRUE,"",VLOOKUP(CONCATENATE($B343,"-",$C343),IN_1C!$B$2:$T$3000,4,FALSE))</f>
        <v>0</v>
      </c>
      <c r="G343" s="864">
        <f>IF(ISERROR(VLOOKUP(CONCATENATE($B343,"-",$C343),IN_1C!$B$2:$T$3000,5,FALSE))=TRUE,"",VLOOKUP(CONCATENATE($B343,"-",$C343),IN_1C!$B$2:$T$3000,5,FALSE))</f>
        <v>0</v>
      </c>
      <c r="H343" s="865">
        <f>IF(ISERROR(VLOOKUP(CONCATENATE($B343,"-",$C343),IN_1C!$B$2:$T$3000,6,FALSE))=TRUE,"",VLOOKUP(CONCATENATE($B343,"-",$C343),IN_1C!$B$2:$T$3000,6,FALSE))</f>
        <v>0</v>
      </c>
      <c r="I343" s="864">
        <f>IF(ISERROR(VLOOKUP(CONCATENATE($B343,"-",$C343),IN_1C!$B$2:$T$3000,7,FALSE))=TRUE,"",VLOOKUP(CONCATENATE($B343,"-",$C343),IN_1C!$B$2:$T$3000,7,FALSE))</f>
        <v>0</v>
      </c>
      <c r="J343" s="865">
        <f>IF(ISERROR(VLOOKUP(CONCATENATE($B343,"-",$C343),IN_1C!$B$2:$T$3000,8,FALSE))=TRUE,"",VLOOKUP(CONCATENATE($B343,"-",$C343),IN_1C!$B$2:$T$3000,8,FALSE))</f>
        <v>0</v>
      </c>
      <c r="K343" s="864">
        <f>IF(ISERROR(VLOOKUP(CONCATENATE($B343,"-",$C343),IN_1C!$B$2:$T$3000,9,FALSE))=TRUE,"",VLOOKUP(CONCATENATE($B343,"-",$C343),IN_1C!$B$2:$T$3000,9,FALSE))</f>
        <v>0</v>
      </c>
      <c r="L343" s="865">
        <f>IF(ISERROR(VLOOKUP(CONCATENATE($B343,"-",$C343),IN_1C!$B$2:$T$3000,10,FALSE))=TRUE,"",VLOOKUP(CONCATENATE($B343,"-",$C343),IN_1C!$B$2:$T$3000,10,FALSE))</f>
        <v>0</v>
      </c>
      <c r="M343" s="864">
        <f>IF(ISERROR(VLOOKUP(CONCATENATE($B343,"-",$C343),IN_1C!$B$2:$T$3000,11,FALSE))=TRUE,"",VLOOKUP(CONCATENATE($B343,"-",$C343),IN_1C!$B$2:$T$3000,11,FALSE))</f>
        <v>0</v>
      </c>
      <c r="N343" s="865">
        <f>IF(ISERROR(VLOOKUP(CONCATENATE($B343,"-",$C343),IN_1C!$B$2:$T$3000,12,FALSE))=TRUE,"",VLOOKUP(CONCATENATE($B343,"-",$C343),IN_1C!$B$2:$T$3000,12,FALSE))</f>
        <v>0</v>
      </c>
      <c r="O343" s="864">
        <f>IF(ISERROR(VLOOKUP(CONCATENATE($B343,"-",$C343),IN_1C!$B$2:$T$3000,13,FALSE))=TRUE,"",VLOOKUP(CONCATENATE($B343,"-",$C343),IN_1C!$B$2:$T$3000,13,FALSE))</f>
        <v>0</v>
      </c>
      <c r="P343" s="865">
        <f>IF(ISERROR(VLOOKUP(CONCATENATE($B343,"-",$C343),IN_1C!$B$2:$T$3000,14,FALSE))=TRUE,"",VLOOKUP(CONCATENATE($B343,"-",$C343),IN_1C!$B$2:$T$3000,14,FALSE))</f>
        <v>0</v>
      </c>
      <c r="Q343" s="804">
        <f t="shared" si="70"/>
        <v>0</v>
      </c>
      <c r="R343" s="805">
        <f t="shared" si="70"/>
        <v>0</v>
      </c>
    </row>
    <row r="344" spans="1:18">
      <c r="A344" s="703" t="s">
        <v>1257</v>
      </c>
      <c r="B344" s="708" t="s">
        <v>1258</v>
      </c>
      <c r="C344" s="700">
        <v>8</v>
      </c>
      <c r="D344" s="1571" t="str">
        <f t="shared" si="69"/>
        <v/>
      </c>
      <c r="E344" s="864">
        <f>IF(ISERROR(VLOOKUP(CONCATENATE($B344,"-",$C344),IN_1C!$B$2:$T$3000,3,FALSE))=TRUE,"",VLOOKUP(CONCATENATE($B344,"-",$C344),IN_1C!$B$2:$T$3000,3,FALSE))</f>
        <v>0</v>
      </c>
      <c r="F344" s="865">
        <f>IF(ISERROR(VLOOKUP(CONCATENATE($B344,"-",$C344),IN_1C!$B$2:$T$3000,4,FALSE))=TRUE,"",VLOOKUP(CONCATENATE($B344,"-",$C344),IN_1C!$B$2:$T$3000,4,FALSE))</f>
        <v>0</v>
      </c>
      <c r="G344" s="864">
        <f>IF(ISERROR(VLOOKUP(CONCATENATE($B344,"-",$C344),IN_1C!$B$2:$T$3000,5,FALSE))=TRUE,"",VLOOKUP(CONCATENATE($B344,"-",$C344),IN_1C!$B$2:$T$3000,5,FALSE))</f>
        <v>0</v>
      </c>
      <c r="H344" s="865">
        <f>IF(ISERROR(VLOOKUP(CONCATENATE($B344,"-",$C344),IN_1C!$B$2:$T$3000,6,FALSE))=TRUE,"",VLOOKUP(CONCATENATE($B344,"-",$C344),IN_1C!$B$2:$T$3000,6,FALSE))</f>
        <v>0</v>
      </c>
      <c r="I344" s="864">
        <f>IF(ISERROR(VLOOKUP(CONCATENATE($B344,"-",$C344),IN_1C!$B$2:$T$3000,7,FALSE))=TRUE,"",VLOOKUP(CONCATENATE($B344,"-",$C344),IN_1C!$B$2:$T$3000,7,FALSE))</f>
        <v>0</v>
      </c>
      <c r="J344" s="865">
        <f>IF(ISERROR(VLOOKUP(CONCATENATE($B344,"-",$C344),IN_1C!$B$2:$T$3000,8,FALSE))=TRUE,"",VLOOKUP(CONCATENATE($B344,"-",$C344),IN_1C!$B$2:$T$3000,8,FALSE))</f>
        <v>0</v>
      </c>
      <c r="K344" s="864">
        <f>IF(ISERROR(VLOOKUP(CONCATENATE($B344,"-",$C344),IN_1C!$B$2:$T$3000,9,FALSE))=TRUE,"",VLOOKUP(CONCATENATE($B344,"-",$C344),IN_1C!$B$2:$T$3000,9,FALSE))</f>
        <v>0</v>
      </c>
      <c r="L344" s="865">
        <f>IF(ISERROR(VLOOKUP(CONCATENATE($B344,"-",$C344),IN_1C!$B$2:$T$3000,10,FALSE))=TRUE,"",VLOOKUP(CONCATENATE($B344,"-",$C344),IN_1C!$B$2:$T$3000,10,FALSE))</f>
        <v>0</v>
      </c>
      <c r="M344" s="864">
        <f>IF(ISERROR(VLOOKUP(CONCATENATE($B344,"-",$C344),IN_1C!$B$2:$T$3000,11,FALSE))=TRUE,"",VLOOKUP(CONCATENATE($B344,"-",$C344),IN_1C!$B$2:$T$3000,11,FALSE))</f>
        <v>0</v>
      </c>
      <c r="N344" s="865">
        <f>IF(ISERROR(VLOOKUP(CONCATENATE($B344,"-",$C344),IN_1C!$B$2:$T$3000,12,FALSE))=TRUE,"",VLOOKUP(CONCATENATE($B344,"-",$C344),IN_1C!$B$2:$T$3000,12,FALSE))</f>
        <v>0</v>
      </c>
      <c r="O344" s="864">
        <f>IF(ISERROR(VLOOKUP(CONCATENATE($B344,"-",$C344),IN_1C!$B$2:$T$3000,13,FALSE))=TRUE,"",VLOOKUP(CONCATENATE($B344,"-",$C344),IN_1C!$B$2:$T$3000,13,FALSE))</f>
        <v>0</v>
      </c>
      <c r="P344" s="865">
        <f>IF(ISERROR(VLOOKUP(CONCATENATE($B344,"-",$C344),IN_1C!$B$2:$T$3000,14,FALSE))=TRUE,"",VLOOKUP(CONCATENATE($B344,"-",$C344),IN_1C!$B$2:$T$3000,14,FALSE))</f>
        <v>0</v>
      </c>
      <c r="Q344" s="804">
        <f t="shared" si="70"/>
        <v>0</v>
      </c>
      <c r="R344" s="805">
        <f t="shared" si="70"/>
        <v>0</v>
      </c>
    </row>
    <row r="345" spans="1:18">
      <c r="A345" s="703" t="s">
        <v>1259</v>
      </c>
      <c r="B345" s="708" t="s">
        <v>1260</v>
      </c>
      <c r="C345" s="700">
        <v>8</v>
      </c>
      <c r="D345" s="1571" t="str">
        <f t="shared" si="69"/>
        <v/>
      </c>
      <c r="E345" s="864">
        <f>IF(ISERROR(VLOOKUP(CONCATENATE($B345,"-",$C345),IN_1C!$B$2:$T$3000,3,FALSE))=TRUE,"",VLOOKUP(CONCATENATE($B345,"-",$C345),IN_1C!$B$2:$T$3000,3,FALSE))</f>
        <v>0</v>
      </c>
      <c r="F345" s="865">
        <f>IF(ISERROR(VLOOKUP(CONCATENATE($B345,"-",$C345),IN_1C!$B$2:$T$3000,4,FALSE))=TRUE,"",VLOOKUP(CONCATENATE($B345,"-",$C345),IN_1C!$B$2:$T$3000,4,FALSE))</f>
        <v>0</v>
      </c>
      <c r="G345" s="864">
        <f>IF(ISERROR(VLOOKUP(CONCATENATE($B345,"-",$C345),IN_1C!$B$2:$T$3000,5,FALSE))=TRUE,"",VLOOKUP(CONCATENATE($B345,"-",$C345),IN_1C!$B$2:$T$3000,5,FALSE))</f>
        <v>0</v>
      </c>
      <c r="H345" s="865">
        <f>IF(ISERROR(VLOOKUP(CONCATENATE($B345,"-",$C345),IN_1C!$B$2:$T$3000,6,FALSE))=TRUE,"",VLOOKUP(CONCATENATE($B345,"-",$C345),IN_1C!$B$2:$T$3000,6,FALSE))</f>
        <v>0</v>
      </c>
      <c r="I345" s="864">
        <f>IF(ISERROR(VLOOKUP(CONCATENATE($B345,"-",$C345),IN_1C!$B$2:$T$3000,7,FALSE))=TRUE,"",VLOOKUP(CONCATENATE($B345,"-",$C345),IN_1C!$B$2:$T$3000,7,FALSE))</f>
        <v>0</v>
      </c>
      <c r="J345" s="865">
        <f>IF(ISERROR(VLOOKUP(CONCATENATE($B345,"-",$C345),IN_1C!$B$2:$T$3000,8,FALSE))=TRUE,"",VLOOKUP(CONCATENATE($B345,"-",$C345),IN_1C!$B$2:$T$3000,8,FALSE))</f>
        <v>0</v>
      </c>
      <c r="K345" s="864">
        <f>IF(ISERROR(VLOOKUP(CONCATENATE($B345,"-",$C345),IN_1C!$B$2:$T$3000,9,FALSE))=TRUE,"",VLOOKUP(CONCATENATE($B345,"-",$C345),IN_1C!$B$2:$T$3000,9,FALSE))</f>
        <v>0</v>
      </c>
      <c r="L345" s="865">
        <f>IF(ISERROR(VLOOKUP(CONCATENATE($B345,"-",$C345),IN_1C!$B$2:$T$3000,10,FALSE))=TRUE,"",VLOOKUP(CONCATENATE($B345,"-",$C345),IN_1C!$B$2:$T$3000,10,FALSE))</f>
        <v>0</v>
      </c>
      <c r="M345" s="864">
        <f>IF(ISERROR(VLOOKUP(CONCATENATE($B345,"-",$C345),IN_1C!$B$2:$T$3000,11,FALSE))=TRUE,"",VLOOKUP(CONCATENATE($B345,"-",$C345),IN_1C!$B$2:$T$3000,11,FALSE))</f>
        <v>0</v>
      </c>
      <c r="N345" s="865">
        <f>IF(ISERROR(VLOOKUP(CONCATENATE($B345,"-",$C345),IN_1C!$B$2:$T$3000,12,FALSE))=TRUE,"",VLOOKUP(CONCATENATE($B345,"-",$C345),IN_1C!$B$2:$T$3000,12,FALSE))</f>
        <v>0</v>
      </c>
      <c r="O345" s="864">
        <f>IF(ISERROR(VLOOKUP(CONCATENATE($B345,"-",$C345),IN_1C!$B$2:$T$3000,13,FALSE))=TRUE,"",VLOOKUP(CONCATENATE($B345,"-",$C345),IN_1C!$B$2:$T$3000,13,FALSE))</f>
        <v>0</v>
      </c>
      <c r="P345" s="865">
        <f>IF(ISERROR(VLOOKUP(CONCATENATE($B345,"-",$C345),IN_1C!$B$2:$T$3000,14,FALSE))=TRUE,"",VLOOKUP(CONCATENATE($B345,"-",$C345),IN_1C!$B$2:$T$3000,14,FALSE))</f>
        <v>0</v>
      </c>
      <c r="Q345" s="804">
        <f t="shared" si="70"/>
        <v>0</v>
      </c>
      <c r="R345" s="805">
        <f t="shared" si="70"/>
        <v>0</v>
      </c>
    </row>
    <row r="346" spans="1:18">
      <c r="A346" s="703" t="s">
        <v>1261</v>
      </c>
      <c r="B346" s="708" t="s">
        <v>1262</v>
      </c>
      <c r="C346" s="700">
        <v>8</v>
      </c>
      <c r="D346" s="1571" t="str">
        <f t="shared" si="69"/>
        <v/>
      </c>
      <c r="E346" s="864">
        <f>IF(ISERROR(VLOOKUP(CONCATENATE($B346,"-",$C346),IN_1C!$B$2:$T$3000,3,FALSE))=TRUE,"",VLOOKUP(CONCATENATE($B346,"-",$C346),IN_1C!$B$2:$T$3000,3,FALSE))</f>
        <v>0</v>
      </c>
      <c r="F346" s="865">
        <f>IF(ISERROR(VLOOKUP(CONCATENATE($B346,"-",$C346),IN_1C!$B$2:$T$3000,4,FALSE))=TRUE,"",VLOOKUP(CONCATENATE($B346,"-",$C346),IN_1C!$B$2:$T$3000,4,FALSE))</f>
        <v>0</v>
      </c>
      <c r="G346" s="864">
        <f>IF(ISERROR(VLOOKUP(CONCATENATE($B346,"-",$C346),IN_1C!$B$2:$T$3000,5,FALSE))=TRUE,"",VLOOKUP(CONCATENATE($B346,"-",$C346),IN_1C!$B$2:$T$3000,5,FALSE))</f>
        <v>0</v>
      </c>
      <c r="H346" s="865">
        <f>IF(ISERROR(VLOOKUP(CONCATENATE($B346,"-",$C346),IN_1C!$B$2:$T$3000,6,FALSE))=TRUE,"",VLOOKUP(CONCATENATE($B346,"-",$C346),IN_1C!$B$2:$T$3000,6,FALSE))</f>
        <v>0</v>
      </c>
      <c r="I346" s="864">
        <f>IF(ISERROR(VLOOKUP(CONCATENATE($B346,"-",$C346),IN_1C!$B$2:$T$3000,7,FALSE))=TRUE,"",VLOOKUP(CONCATENATE($B346,"-",$C346),IN_1C!$B$2:$T$3000,7,FALSE))</f>
        <v>0</v>
      </c>
      <c r="J346" s="865">
        <f>IF(ISERROR(VLOOKUP(CONCATENATE($B346,"-",$C346),IN_1C!$B$2:$T$3000,8,FALSE))=TRUE,"",VLOOKUP(CONCATENATE($B346,"-",$C346),IN_1C!$B$2:$T$3000,8,FALSE))</f>
        <v>0</v>
      </c>
      <c r="K346" s="864">
        <f>IF(ISERROR(VLOOKUP(CONCATENATE($B346,"-",$C346),IN_1C!$B$2:$T$3000,9,FALSE))=TRUE,"",VLOOKUP(CONCATENATE($B346,"-",$C346),IN_1C!$B$2:$T$3000,9,FALSE))</f>
        <v>0</v>
      </c>
      <c r="L346" s="865">
        <f>IF(ISERROR(VLOOKUP(CONCATENATE($B346,"-",$C346),IN_1C!$B$2:$T$3000,10,FALSE))=TRUE,"",VLOOKUP(CONCATENATE($B346,"-",$C346),IN_1C!$B$2:$T$3000,10,FALSE))</f>
        <v>0</v>
      </c>
      <c r="M346" s="864">
        <f>IF(ISERROR(VLOOKUP(CONCATENATE($B346,"-",$C346),IN_1C!$B$2:$T$3000,11,FALSE))=TRUE,"",VLOOKUP(CONCATENATE($B346,"-",$C346),IN_1C!$B$2:$T$3000,11,FALSE))</f>
        <v>0</v>
      </c>
      <c r="N346" s="865">
        <f>IF(ISERROR(VLOOKUP(CONCATENATE($B346,"-",$C346),IN_1C!$B$2:$T$3000,12,FALSE))=TRUE,"",VLOOKUP(CONCATENATE($B346,"-",$C346),IN_1C!$B$2:$T$3000,12,FALSE))</f>
        <v>0</v>
      </c>
      <c r="O346" s="864">
        <f>IF(ISERROR(VLOOKUP(CONCATENATE($B346,"-",$C346),IN_1C!$B$2:$T$3000,13,FALSE))=TRUE,"",VLOOKUP(CONCATENATE($B346,"-",$C346),IN_1C!$B$2:$T$3000,13,FALSE))</f>
        <v>0</v>
      </c>
      <c r="P346" s="865">
        <f>IF(ISERROR(VLOOKUP(CONCATENATE($B346,"-",$C346),IN_1C!$B$2:$T$3000,14,FALSE))=TRUE,"",VLOOKUP(CONCATENATE($B346,"-",$C346),IN_1C!$B$2:$T$3000,14,FALSE))</f>
        <v>0</v>
      </c>
      <c r="Q346" s="804">
        <f t="shared" si="70"/>
        <v>0</v>
      </c>
      <c r="R346" s="805">
        <f t="shared" si="70"/>
        <v>0</v>
      </c>
    </row>
    <row r="347" spans="1:18" ht="15.75" thickBot="1">
      <c r="A347" s="703" t="s">
        <v>1263</v>
      </c>
      <c r="B347" s="709" t="s">
        <v>1264</v>
      </c>
      <c r="C347" s="700">
        <v>8</v>
      </c>
      <c r="D347" s="1571" t="str">
        <f t="shared" si="69"/>
        <v/>
      </c>
      <c r="E347" s="867">
        <f>IF(ISERROR(VLOOKUP(CONCATENATE($B347,"-",$C347),IN_1C!$B$2:$T$3000,3,FALSE))=TRUE,"",VLOOKUP(CONCATENATE($B347,"-",$C347),IN_1C!$B$2:$T$3000,3,FALSE))</f>
        <v>0</v>
      </c>
      <c r="F347" s="868">
        <f>IF(ISERROR(VLOOKUP(CONCATENATE($B347,"-",$C347),IN_1C!$B$2:$T$3000,4,FALSE))=TRUE,"",VLOOKUP(CONCATENATE($B347,"-",$C347),IN_1C!$B$2:$T$3000,4,FALSE))</f>
        <v>0</v>
      </c>
      <c r="G347" s="867">
        <f>IF(ISERROR(VLOOKUP(CONCATENATE($B347,"-",$C347),IN_1C!$B$2:$T$3000,5,FALSE))=TRUE,"",VLOOKUP(CONCATENATE($B347,"-",$C347),IN_1C!$B$2:$T$3000,5,FALSE))</f>
        <v>0</v>
      </c>
      <c r="H347" s="868">
        <f>IF(ISERROR(VLOOKUP(CONCATENATE($B347,"-",$C347),IN_1C!$B$2:$T$3000,6,FALSE))=TRUE,"",VLOOKUP(CONCATENATE($B347,"-",$C347),IN_1C!$B$2:$T$3000,6,FALSE))</f>
        <v>0</v>
      </c>
      <c r="I347" s="867">
        <f>IF(ISERROR(VLOOKUP(CONCATENATE($B347,"-",$C347),IN_1C!$B$2:$T$3000,7,FALSE))=TRUE,"",VLOOKUP(CONCATENATE($B347,"-",$C347),IN_1C!$B$2:$T$3000,7,FALSE))</f>
        <v>0</v>
      </c>
      <c r="J347" s="868">
        <f>IF(ISERROR(VLOOKUP(CONCATENATE($B347,"-",$C347),IN_1C!$B$2:$T$3000,8,FALSE))=TRUE,"",VLOOKUP(CONCATENATE($B347,"-",$C347),IN_1C!$B$2:$T$3000,8,FALSE))</f>
        <v>0</v>
      </c>
      <c r="K347" s="867">
        <f>IF(ISERROR(VLOOKUP(CONCATENATE($B347,"-",$C347),IN_1C!$B$2:$T$3000,9,FALSE))=TRUE,"",VLOOKUP(CONCATENATE($B347,"-",$C347),IN_1C!$B$2:$T$3000,9,FALSE))</f>
        <v>0</v>
      </c>
      <c r="L347" s="868">
        <f>IF(ISERROR(VLOOKUP(CONCATENATE($B347,"-",$C347),IN_1C!$B$2:$T$3000,10,FALSE))=TRUE,"",VLOOKUP(CONCATENATE($B347,"-",$C347),IN_1C!$B$2:$T$3000,10,FALSE))</f>
        <v>0</v>
      </c>
      <c r="M347" s="867">
        <f>IF(ISERROR(VLOOKUP(CONCATENATE($B347,"-",$C347),IN_1C!$B$2:$T$3000,11,FALSE))=TRUE,"",VLOOKUP(CONCATENATE($B347,"-",$C347),IN_1C!$B$2:$T$3000,11,FALSE))</f>
        <v>0</v>
      </c>
      <c r="N347" s="868">
        <f>IF(ISERROR(VLOOKUP(CONCATENATE($B347,"-",$C347),IN_1C!$B$2:$T$3000,12,FALSE))=TRUE,"",VLOOKUP(CONCATENATE($B347,"-",$C347),IN_1C!$B$2:$T$3000,12,FALSE))</f>
        <v>0</v>
      </c>
      <c r="O347" s="867">
        <f>IF(ISERROR(VLOOKUP(CONCATENATE($B347,"-",$C347),IN_1C!$B$2:$T$3000,13,FALSE))=TRUE,"",VLOOKUP(CONCATENATE($B347,"-",$C347),IN_1C!$B$2:$T$3000,13,FALSE))</f>
        <v>0</v>
      </c>
      <c r="P347" s="868">
        <f>IF(ISERROR(VLOOKUP(CONCATENATE($B347,"-",$C347),IN_1C!$B$2:$T$3000,14,FALSE))=TRUE,"",VLOOKUP(CONCATENATE($B347,"-",$C347),IN_1C!$B$2:$T$3000,14,FALSE))</f>
        <v>0</v>
      </c>
      <c r="Q347" s="807">
        <f t="shared" si="70"/>
        <v>0</v>
      </c>
      <c r="R347" s="808">
        <f t="shared" si="70"/>
        <v>0</v>
      </c>
    </row>
    <row r="348" spans="1:18" ht="15.75" thickBot="1">
      <c r="A348" s="712" t="s">
        <v>1265</v>
      </c>
      <c r="B348" s="811"/>
      <c r="C348" s="700"/>
      <c r="D348" s="1571"/>
      <c r="E348" s="872" t="str">
        <f>IF(ISERROR(VLOOKUP(CONCATENATE($B348,"-",$C348),IN_1C!$B$2:$T$3000,3,FALSE))=TRUE,"",VLOOKUP(CONCATENATE($B348,"-",$C348),IN_1C!$B$2:$T$3000,3,FALSE))</f>
        <v/>
      </c>
      <c r="F348" s="873" t="str">
        <f>IF(ISERROR(VLOOKUP(CONCATENATE($B348,"-",$C348),IN_1C!$B$2:$T$3000,4,FALSE))=TRUE,"",VLOOKUP(CONCATENATE($B348,"-",$C348),IN_1C!$B$2:$T$3000,4,FALSE))</f>
        <v/>
      </c>
      <c r="G348" s="873" t="str">
        <f>IF(ISERROR(VLOOKUP(CONCATENATE($B348,"-",$C348),IN_1C!$B$2:$T$3000,5,FALSE))=TRUE,"",VLOOKUP(CONCATENATE($B348,"-",$C348),IN_1C!$B$2:$T$3000,5,FALSE))</f>
        <v/>
      </c>
      <c r="H348" s="873" t="str">
        <f>IF(ISERROR(VLOOKUP(CONCATENATE($B348,"-",$C348),IN_1C!$B$2:$T$3000,6,FALSE))=TRUE,"",VLOOKUP(CONCATENATE($B348,"-",$C348),IN_1C!$B$2:$T$3000,6,FALSE))</f>
        <v/>
      </c>
      <c r="I348" s="873" t="str">
        <f>IF(ISERROR(VLOOKUP(CONCATENATE($B348,"-",$C348),IN_1C!$B$2:$T$3000,7,FALSE))=TRUE,"",VLOOKUP(CONCATENATE($B348,"-",$C348),IN_1C!$B$2:$T$3000,7,FALSE))</f>
        <v/>
      </c>
      <c r="J348" s="873" t="str">
        <f>IF(ISERROR(VLOOKUP(CONCATENATE($B348,"-",$C348),IN_1C!$B$2:$T$3000,8,FALSE))=TRUE,"",VLOOKUP(CONCATENATE($B348,"-",$C348),IN_1C!$B$2:$T$3000,8,FALSE))</f>
        <v/>
      </c>
      <c r="K348" s="873" t="str">
        <f>IF(ISERROR(VLOOKUP(CONCATENATE($B348,"-",$C348),IN_1C!$B$2:$T$3000,9,FALSE))=TRUE,"",VLOOKUP(CONCATENATE($B348,"-",$C348),IN_1C!$B$2:$T$3000,9,FALSE))</f>
        <v/>
      </c>
      <c r="L348" s="873" t="str">
        <f>IF(ISERROR(VLOOKUP(CONCATENATE($B348,"-",$C348),IN_1C!$B$2:$T$3000,10,FALSE))=TRUE,"",VLOOKUP(CONCATENATE($B348,"-",$C348),IN_1C!$B$2:$T$3000,10,FALSE))</f>
        <v/>
      </c>
      <c r="M348" s="873" t="str">
        <f>IF(ISERROR(VLOOKUP(CONCATENATE($B348,"-",$C348),IN_1C!$B$2:$T$3000,11,FALSE))=TRUE,"",VLOOKUP(CONCATENATE($B348,"-",$C348),IN_1C!$B$2:$T$3000,11,FALSE))</f>
        <v/>
      </c>
      <c r="N348" s="873" t="str">
        <f>IF(ISERROR(VLOOKUP(CONCATENATE($B348,"-",$C348),IN_1C!$B$2:$T$3000,12,FALSE))=TRUE,"",VLOOKUP(CONCATENATE($B348,"-",$C348),IN_1C!$B$2:$T$3000,12,FALSE))</f>
        <v/>
      </c>
      <c r="O348" s="873" t="str">
        <f>IF(ISERROR(VLOOKUP(CONCATENATE($B348,"-",$C348),IN_1C!$B$2:$T$3000,13,FALSE))=TRUE,"",VLOOKUP(CONCATENATE($B348,"-",$C348),IN_1C!$B$2:$T$3000,13,FALSE))</f>
        <v/>
      </c>
      <c r="P348" s="873" t="str">
        <f>IF(ISERROR(VLOOKUP(CONCATENATE($B348,"-",$C348),IN_1C!$B$2:$T$3000,14,FALSE))=TRUE,"",VLOOKUP(CONCATENATE($B348,"-",$C348),IN_1C!$B$2:$T$3000,14,FALSE))</f>
        <v/>
      </c>
      <c r="Q348" s="814"/>
      <c r="R348" s="815"/>
    </row>
    <row r="349" spans="1:18">
      <c r="A349" s="698" t="s">
        <v>1266</v>
      </c>
      <c r="B349" s="699" t="s">
        <v>1267</v>
      </c>
      <c r="C349" s="700">
        <v>8</v>
      </c>
      <c r="D349" s="1571" t="str">
        <f t="shared" ref="D349:D359" si="71">CONCATENATE(D$328)</f>
        <v/>
      </c>
      <c r="E349" s="861">
        <f>IF(ISERROR(VLOOKUP(CONCATENATE($B349,"-",$C349),IN_1C!$B$2:$T$3000,3,FALSE))=TRUE,"",VLOOKUP(CONCATENATE($B349,"-",$C349),IN_1C!$B$2:$T$3000,3,FALSE))</f>
        <v>0</v>
      </c>
      <c r="F349" s="862">
        <f>IF(ISERROR(VLOOKUP(CONCATENATE($B349,"-",$C349),IN_1C!$B$2:$T$3000,4,FALSE))=TRUE,"",VLOOKUP(CONCATENATE($B349,"-",$C349),IN_1C!$B$2:$T$3000,4,FALSE))</f>
        <v>0</v>
      </c>
      <c r="G349" s="861">
        <f>IF(ISERROR(VLOOKUP(CONCATENATE($B349,"-",$C349),IN_1C!$B$2:$T$3000,5,FALSE))=TRUE,"",VLOOKUP(CONCATENATE($B349,"-",$C349),IN_1C!$B$2:$T$3000,5,FALSE))</f>
        <v>0</v>
      </c>
      <c r="H349" s="862">
        <f>IF(ISERROR(VLOOKUP(CONCATENATE($B349,"-",$C349),IN_1C!$B$2:$T$3000,6,FALSE))=TRUE,"",VLOOKUP(CONCATENATE($B349,"-",$C349),IN_1C!$B$2:$T$3000,6,FALSE))</f>
        <v>0</v>
      </c>
      <c r="I349" s="861">
        <f>IF(ISERROR(VLOOKUP(CONCATENATE($B349,"-",$C349),IN_1C!$B$2:$T$3000,7,FALSE))=TRUE,"",VLOOKUP(CONCATENATE($B349,"-",$C349),IN_1C!$B$2:$T$3000,7,FALSE))</f>
        <v>0</v>
      </c>
      <c r="J349" s="862">
        <f>IF(ISERROR(VLOOKUP(CONCATENATE($B349,"-",$C349),IN_1C!$B$2:$T$3000,8,FALSE))=TRUE,"",VLOOKUP(CONCATENATE($B349,"-",$C349),IN_1C!$B$2:$T$3000,8,FALSE))</f>
        <v>0</v>
      </c>
      <c r="K349" s="861">
        <f>IF(ISERROR(VLOOKUP(CONCATENATE($B349,"-",$C349),IN_1C!$B$2:$T$3000,9,FALSE))=TRUE,"",VLOOKUP(CONCATENATE($B349,"-",$C349),IN_1C!$B$2:$T$3000,9,FALSE))</f>
        <v>0</v>
      </c>
      <c r="L349" s="862">
        <f>IF(ISERROR(VLOOKUP(CONCATENATE($B349,"-",$C349),IN_1C!$B$2:$T$3000,10,FALSE))=TRUE,"",VLOOKUP(CONCATENATE($B349,"-",$C349),IN_1C!$B$2:$T$3000,10,FALSE))</f>
        <v>0</v>
      </c>
      <c r="M349" s="861">
        <f>IF(ISERROR(VLOOKUP(CONCATENATE($B349,"-",$C349),IN_1C!$B$2:$T$3000,11,FALSE))=TRUE,"",VLOOKUP(CONCATENATE($B349,"-",$C349),IN_1C!$B$2:$T$3000,11,FALSE))</f>
        <v>0</v>
      </c>
      <c r="N349" s="862">
        <f>IF(ISERROR(VLOOKUP(CONCATENATE($B349,"-",$C349),IN_1C!$B$2:$T$3000,12,FALSE))=TRUE,"",VLOOKUP(CONCATENATE($B349,"-",$C349),IN_1C!$B$2:$T$3000,12,FALSE))</f>
        <v>0</v>
      </c>
      <c r="O349" s="861">
        <f>IF(ISERROR(VLOOKUP(CONCATENATE($B349,"-",$C349),IN_1C!$B$2:$T$3000,13,FALSE))=TRUE,"",VLOOKUP(CONCATENATE($B349,"-",$C349),IN_1C!$B$2:$T$3000,13,FALSE))</f>
        <v>0</v>
      </c>
      <c r="P349" s="862">
        <f>IF(ISERROR(VLOOKUP(CONCATENATE($B349,"-",$C349),IN_1C!$B$2:$T$3000,14,FALSE))=TRUE,"",VLOOKUP(CONCATENATE($B349,"-",$C349),IN_1C!$B$2:$T$3000,14,FALSE))</f>
        <v>0</v>
      </c>
      <c r="Q349" s="801">
        <f t="shared" ref="Q349:R359" si="72">E349+G349</f>
        <v>0</v>
      </c>
      <c r="R349" s="802">
        <f t="shared" si="72"/>
        <v>0</v>
      </c>
    </row>
    <row r="350" spans="1:18">
      <c r="A350" s="703" t="s">
        <v>1268</v>
      </c>
      <c r="B350" s="708" t="s">
        <v>1269</v>
      </c>
      <c r="C350" s="700">
        <v>8</v>
      </c>
      <c r="D350" s="1571" t="str">
        <f t="shared" si="71"/>
        <v/>
      </c>
      <c r="E350" s="864">
        <f>IF(ISERROR(VLOOKUP(CONCATENATE($B350,"-",$C350),IN_1C!$B$2:$T$3000,3,FALSE))=TRUE,"",VLOOKUP(CONCATENATE($B350,"-",$C350),IN_1C!$B$2:$T$3000,3,FALSE))</f>
        <v>0</v>
      </c>
      <c r="F350" s="865">
        <f>IF(ISERROR(VLOOKUP(CONCATENATE($B350,"-",$C350),IN_1C!$B$2:$T$3000,4,FALSE))=TRUE,"",VLOOKUP(CONCATENATE($B350,"-",$C350),IN_1C!$B$2:$T$3000,4,FALSE))</f>
        <v>0</v>
      </c>
      <c r="G350" s="864">
        <f>IF(ISERROR(VLOOKUP(CONCATENATE($B350,"-",$C350),IN_1C!$B$2:$T$3000,5,FALSE))=TRUE,"",VLOOKUP(CONCATENATE($B350,"-",$C350),IN_1C!$B$2:$T$3000,5,FALSE))</f>
        <v>0</v>
      </c>
      <c r="H350" s="865">
        <f>IF(ISERROR(VLOOKUP(CONCATENATE($B350,"-",$C350),IN_1C!$B$2:$T$3000,6,FALSE))=TRUE,"",VLOOKUP(CONCATENATE($B350,"-",$C350),IN_1C!$B$2:$T$3000,6,FALSE))</f>
        <v>0</v>
      </c>
      <c r="I350" s="864">
        <f>IF(ISERROR(VLOOKUP(CONCATENATE($B350,"-",$C350),IN_1C!$B$2:$T$3000,7,FALSE))=TRUE,"",VLOOKUP(CONCATENATE($B350,"-",$C350),IN_1C!$B$2:$T$3000,7,FALSE))</f>
        <v>0</v>
      </c>
      <c r="J350" s="865">
        <f>IF(ISERROR(VLOOKUP(CONCATENATE($B350,"-",$C350),IN_1C!$B$2:$T$3000,8,FALSE))=TRUE,"",VLOOKUP(CONCATENATE($B350,"-",$C350),IN_1C!$B$2:$T$3000,8,FALSE))</f>
        <v>0</v>
      </c>
      <c r="K350" s="864">
        <f>IF(ISERROR(VLOOKUP(CONCATENATE($B350,"-",$C350),IN_1C!$B$2:$T$3000,9,FALSE))=TRUE,"",VLOOKUP(CONCATENATE($B350,"-",$C350),IN_1C!$B$2:$T$3000,9,FALSE))</f>
        <v>0</v>
      </c>
      <c r="L350" s="865">
        <f>IF(ISERROR(VLOOKUP(CONCATENATE($B350,"-",$C350),IN_1C!$B$2:$T$3000,10,FALSE))=TRUE,"",VLOOKUP(CONCATENATE($B350,"-",$C350),IN_1C!$B$2:$T$3000,10,FALSE))</f>
        <v>0</v>
      </c>
      <c r="M350" s="864">
        <f>IF(ISERROR(VLOOKUP(CONCATENATE($B350,"-",$C350),IN_1C!$B$2:$T$3000,11,FALSE))=TRUE,"",VLOOKUP(CONCATENATE($B350,"-",$C350),IN_1C!$B$2:$T$3000,11,FALSE))</f>
        <v>0</v>
      </c>
      <c r="N350" s="865">
        <f>IF(ISERROR(VLOOKUP(CONCATENATE($B350,"-",$C350),IN_1C!$B$2:$T$3000,12,FALSE))=TRUE,"",VLOOKUP(CONCATENATE($B350,"-",$C350),IN_1C!$B$2:$T$3000,12,FALSE))</f>
        <v>0</v>
      </c>
      <c r="O350" s="864">
        <f>IF(ISERROR(VLOOKUP(CONCATENATE($B350,"-",$C350),IN_1C!$B$2:$T$3000,13,FALSE))=TRUE,"",VLOOKUP(CONCATENATE($B350,"-",$C350),IN_1C!$B$2:$T$3000,13,FALSE))</f>
        <v>0</v>
      </c>
      <c r="P350" s="865">
        <f>IF(ISERROR(VLOOKUP(CONCATENATE($B350,"-",$C350),IN_1C!$B$2:$T$3000,14,FALSE))=TRUE,"",VLOOKUP(CONCATENATE($B350,"-",$C350),IN_1C!$B$2:$T$3000,14,FALSE))</f>
        <v>0</v>
      </c>
      <c r="Q350" s="804">
        <f t="shared" si="72"/>
        <v>0</v>
      </c>
      <c r="R350" s="805">
        <f t="shared" si="72"/>
        <v>0</v>
      </c>
    </row>
    <row r="351" spans="1:18">
      <c r="A351" s="703" t="s">
        <v>1270</v>
      </c>
      <c r="B351" s="708" t="s">
        <v>1271</v>
      </c>
      <c r="C351" s="700">
        <v>8</v>
      </c>
      <c r="D351" s="1571" t="str">
        <f t="shared" si="71"/>
        <v/>
      </c>
      <c r="E351" s="864">
        <f>IF(ISERROR(VLOOKUP(CONCATENATE($B351,"-",$C351),IN_1C!$B$2:$T$3000,3,FALSE))=TRUE,"",VLOOKUP(CONCATENATE($B351,"-",$C351),IN_1C!$B$2:$T$3000,3,FALSE))</f>
        <v>0</v>
      </c>
      <c r="F351" s="865">
        <f>IF(ISERROR(VLOOKUP(CONCATENATE($B351,"-",$C351),IN_1C!$B$2:$T$3000,4,FALSE))=TRUE,"",VLOOKUP(CONCATENATE($B351,"-",$C351),IN_1C!$B$2:$T$3000,4,FALSE))</f>
        <v>0</v>
      </c>
      <c r="G351" s="864">
        <f>IF(ISERROR(VLOOKUP(CONCATENATE($B351,"-",$C351),IN_1C!$B$2:$T$3000,5,FALSE))=TRUE,"",VLOOKUP(CONCATENATE($B351,"-",$C351),IN_1C!$B$2:$T$3000,5,FALSE))</f>
        <v>0</v>
      </c>
      <c r="H351" s="865">
        <f>IF(ISERROR(VLOOKUP(CONCATENATE($B351,"-",$C351),IN_1C!$B$2:$T$3000,6,FALSE))=TRUE,"",VLOOKUP(CONCATENATE($B351,"-",$C351),IN_1C!$B$2:$T$3000,6,FALSE))</f>
        <v>0</v>
      </c>
      <c r="I351" s="864">
        <f>IF(ISERROR(VLOOKUP(CONCATENATE($B351,"-",$C351),IN_1C!$B$2:$T$3000,7,FALSE))=TRUE,"",VLOOKUP(CONCATENATE($B351,"-",$C351),IN_1C!$B$2:$T$3000,7,FALSE))</f>
        <v>0</v>
      </c>
      <c r="J351" s="865">
        <f>IF(ISERROR(VLOOKUP(CONCATENATE($B351,"-",$C351),IN_1C!$B$2:$T$3000,8,FALSE))=TRUE,"",VLOOKUP(CONCATENATE($B351,"-",$C351),IN_1C!$B$2:$T$3000,8,FALSE))</f>
        <v>0</v>
      </c>
      <c r="K351" s="864">
        <f>IF(ISERROR(VLOOKUP(CONCATENATE($B351,"-",$C351),IN_1C!$B$2:$T$3000,9,FALSE))=TRUE,"",VLOOKUP(CONCATENATE($B351,"-",$C351),IN_1C!$B$2:$T$3000,9,FALSE))</f>
        <v>0</v>
      </c>
      <c r="L351" s="865">
        <f>IF(ISERROR(VLOOKUP(CONCATENATE($B351,"-",$C351),IN_1C!$B$2:$T$3000,10,FALSE))=TRUE,"",VLOOKUP(CONCATENATE($B351,"-",$C351),IN_1C!$B$2:$T$3000,10,FALSE))</f>
        <v>0</v>
      </c>
      <c r="M351" s="864">
        <f>IF(ISERROR(VLOOKUP(CONCATENATE($B351,"-",$C351),IN_1C!$B$2:$T$3000,11,FALSE))=TRUE,"",VLOOKUP(CONCATENATE($B351,"-",$C351),IN_1C!$B$2:$T$3000,11,FALSE))</f>
        <v>0</v>
      </c>
      <c r="N351" s="865">
        <f>IF(ISERROR(VLOOKUP(CONCATENATE($B351,"-",$C351),IN_1C!$B$2:$T$3000,12,FALSE))=TRUE,"",VLOOKUP(CONCATENATE($B351,"-",$C351),IN_1C!$B$2:$T$3000,12,FALSE))</f>
        <v>0</v>
      </c>
      <c r="O351" s="864">
        <f>IF(ISERROR(VLOOKUP(CONCATENATE($B351,"-",$C351),IN_1C!$B$2:$T$3000,13,FALSE))=TRUE,"",VLOOKUP(CONCATENATE($B351,"-",$C351),IN_1C!$B$2:$T$3000,13,FALSE))</f>
        <v>0</v>
      </c>
      <c r="P351" s="865">
        <f>IF(ISERROR(VLOOKUP(CONCATENATE($B351,"-",$C351),IN_1C!$B$2:$T$3000,14,FALSE))=TRUE,"",VLOOKUP(CONCATENATE($B351,"-",$C351),IN_1C!$B$2:$T$3000,14,FALSE))</f>
        <v>0</v>
      </c>
      <c r="Q351" s="804">
        <f t="shared" si="72"/>
        <v>0</v>
      </c>
      <c r="R351" s="805">
        <f t="shared" si="72"/>
        <v>0</v>
      </c>
    </row>
    <row r="352" spans="1:18">
      <c r="A352" s="703" t="s">
        <v>1272</v>
      </c>
      <c r="B352" s="708" t="s">
        <v>1273</v>
      </c>
      <c r="C352" s="700">
        <v>8</v>
      </c>
      <c r="D352" s="1571" t="str">
        <f t="shared" si="71"/>
        <v/>
      </c>
      <c r="E352" s="864">
        <f>IF(ISERROR(VLOOKUP(CONCATENATE($B352,"-",$C352),IN_1C!$B$2:$T$3000,3,FALSE))=TRUE,"",VLOOKUP(CONCATENATE($B352,"-",$C352),IN_1C!$B$2:$T$3000,3,FALSE))</f>
        <v>0</v>
      </c>
      <c r="F352" s="865">
        <f>IF(ISERROR(VLOOKUP(CONCATENATE($B352,"-",$C352),IN_1C!$B$2:$T$3000,4,FALSE))=TRUE,"",VLOOKUP(CONCATENATE($B352,"-",$C352),IN_1C!$B$2:$T$3000,4,FALSE))</f>
        <v>0</v>
      </c>
      <c r="G352" s="864">
        <f>IF(ISERROR(VLOOKUP(CONCATENATE($B352,"-",$C352),IN_1C!$B$2:$T$3000,5,FALSE))=TRUE,"",VLOOKUP(CONCATENATE($B352,"-",$C352),IN_1C!$B$2:$T$3000,5,FALSE))</f>
        <v>0</v>
      </c>
      <c r="H352" s="865">
        <f>IF(ISERROR(VLOOKUP(CONCATENATE($B352,"-",$C352),IN_1C!$B$2:$T$3000,6,FALSE))=TRUE,"",VLOOKUP(CONCATENATE($B352,"-",$C352),IN_1C!$B$2:$T$3000,6,FALSE))</f>
        <v>0</v>
      </c>
      <c r="I352" s="864">
        <f>IF(ISERROR(VLOOKUP(CONCATENATE($B352,"-",$C352),IN_1C!$B$2:$T$3000,7,FALSE))=TRUE,"",VLOOKUP(CONCATENATE($B352,"-",$C352),IN_1C!$B$2:$T$3000,7,FALSE))</f>
        <v>0</v>
      </c>
      <c r="J352" s="865">
        <f>IF(ISERROR(VLOOKUP(CONCATENATE($B352,"-",$C352),IN_1C!$B$2:$T$3000,8,FALSE))=TRUE,"",VLOOKUP(CONCATENATE($B352,"-",$C352),IN_1C!$B$2:$T$3000,8,FALSE))</f>
        <v>0</v>
      </c>
      <c r="K352" s="864">
        <f>IF(ISERROR(VLOOKUP(CONCATENATE($B352,"-",$C352),IN_1C!$B$2:$T$3000,9,FALSE))=TRUE,"",VLOOKUP(CONCATENATE($B352,"-",$C352),IN_1C!$B$2:$T$3000,9,FALSE))</f>
        <v>0</v>
      </c>
      <c r="L352" s="865">
        <f>IF(ISERROR(VLOOKUP(CONCATENATE($B352,"-",$C352),IN_1C!$B$2:$T$3000,10,FALSE))=TRUE,"",VLOOKUP(CONCATENATE($B352,"-",$C352),IN_1C!$B$2:$T$3000,10,FALSE))</f>
        <v>0</v>
      </c>
      <c r="M352" s="864">
        <f>IF(ISERROR(VLOOKUP(CONCATENATE($B352,"-",$C352),IN_1C!$B$2:$T$3000,11,FALSE))=TRUE,"",VLOOKUP(CONCATENATE($B352,"-",$C352),IN_1C!$B$2:$T$3000,11,FALSE))</f>
        <v>0</v>
      </c>
      <c r="N352" s="865">
        <f>IF(ISERROR(VLOOKUP(CONCATENATE($B352,"-",$C352),IN_1C!$B$2:$T$3000,12,FALSE))=TRUE,"",VLOOKUP(CONCATENATE($B352,"-",$C352),IN_1C!$B$2:$T$3000,12,FALSE))</f>
        <v>0</v>
      </c>
      <c r="O352" s="864">
        <f>IF(ISERROR(VLOOKUP(CONCATENATE($B352,"-",$C352),IN_1C!$B$2:$T$3000,13,FALSE))=TRUE,"",VLOOKUP(CONCATENATE($B352,"-",$C352),IN_1C!$B$2:$T$3000,13,FALSE))</f>
        <v>0</v>
      </c>
      <c r="P352" s="865">
        <f>IF(ISERROR(VLOOKUP(CONCATENATE($B352,"-",$C352),IN_1C!$B$2:$T$3000,14,FALSE))=TRUE,"",VLOOKUP(CONCATENATE($B352,"-",$C352),IN_1C!$B$2:$T$3000,14,FALSE))</f>
        <v>0</v>
      </c>
      <c r="Q352" s="804">
        <f t="shared" si="72"/>
        <v>0</v>
      </c>
      <c r="R352" s="805">
        <f t="shared" si="72"/>
        <v>0</v>
      </c>
    </row>
    <row r="353" spans="1:18">
      <c r="A353" s="703" t="s">
        <v>1274</v>
      </c>
      <c r="B353" s="708" t="s">
        <v>1275</v>
      </c>
      <c r="C353" s="700">
        <v>8</v>
      </c>
      <c r="D353" s="1571" t="str">
        <f t="shared" si="71"/>
        <v/>
      </c>
      <c r="E353" s="864">
        <f>IF(ISERROR(VLOOKUP(CONCATENATE($B353,"-",$C353),IN_1C!$B$2:$T$3000,3,FALSE))=TRUE,"",VLOOKUP(CONCATENATE($B353,"-",$C353),IN_1C!$B$2:$T$3000,3,FALSE))</f>
        <v>0</v>
      </c>
      <c r="F353" s="865">
        <f>IF(ISERROR(VLOOKUP(CONCATENATE($B353,"-",$C353),IN_1C!$B$2:$T$3000,4,FALSE))=TRUE,"",VLOOKUP(CONCATENATE($B353,"-",$C353),IN_1C!$B$2:$T$3000,4,FALSE))</f>
        <v>0</v>
      </c>
      <c r="G353" s="864">
        <f>IF(ISERROR(VLOOKUP(CONCATENATE($B353,"-",$C353),IN_1C!$B$2:$T$3000,5,FALSE))=TRUE,"",VLOOKUP(CONCATENATE($B353,"-",$C353),IN_1C!$B$2:$T$3000,5,FALSE))</f>
        <v>0</v>
      </c>
      <c r="H353" s="865">
        <f>IF(ISERROR(VLOOKUP(CONCATENATE($B353,"-",$C353),IN_1C!$B$2:$T$3000,6,FALSE))=TRUE,"",VLOOKUP(CONCATENATE($B353,"-",$C353),IN_1C!$B$2:$T$3000,6,FALSE))</f>
        <v>0</v>
      </c>
      <c r="I353" s="864">
        <f>IF(ISERROR(VLOOKUP(CONCATENATE($B353,"-",$C353),IN_1C!$B$2:$T$3000,7,FALSE))=TRUE,"",VLOOKUP(CONCATENATE($B353,"-",$C353),IN_1C!$B$2:$T$3000,7,FALSE))</f>
        <v>0</v>
      </c>
      <c r="J353" s="865">
        <f>IF(ISERROR(VLOOKUP(CONCATENATE($B353,"-",$C353),IN_1C!$B$2:$T$3000,8,FALSE))=TRUE,"",VLOOKUP(CONCATENATE($B353,"-",$C353),IN_1C!$B$2:$T$3000,8,FALSE))</f>
        <v>0</v>
      </c>
      <c r="K353" s="864">
        <f>IF(ISERROR(VLOOKUP(CONCATENATE($B353,"-",$C353),IN_1C!$B$2:$T$3000,9,FALSE))=TRUE,"",VLOOKUP(CONCATENATE($B353,"-",$C353),IN_1C!$B$2:$T$3000,9,FALSE))</f>
        <v>0</v>
      </c>
      <c r="L353" s="865">
        <f>IF(ISERROR(VLOOKUP(CONCATENATE($B353,"-",$C353),IN_1C!$B$2:$T$3000,10,FALSE))=TRUE,"",VLOOKUP(CONCATENATE($B353,"-",$C353),IN_1C!$B$2:$T$3000,10,FALSE))</f>
        <v>0</v>
      </c>
      <c r="M353" s="864">
        <f>IF(ISERROR(VLOOKUP(CONCATENATE($B353,"-",$C353),IN_1C!$B$2:$T$3000,11,FALSE))=TRUE,"",VLOOKUP(CONCATENATE($B353,"-",$C353),IN_1C!$B$2:$T$3000,11,FALSE))</f>
        <v>0</v>
      </c>
      <c r="N353" s="865">
        <f>IF(ISERROR(VLOOKUP(CONCATENATE($B353,"-",$C353),IN_1C!$B$2:$T$3000,12,FALSE))=TRUE,"",VLOOKUP(CONCATENATE($B353,"-",$C353),IN_1C!$B$2:$T$3000,12,FALSE))</f>
        <v>0</v>
      </c>
      <c r="O353" s="864">
        <f>IF(ISERROR(VLOOKUP(CONCATENATE($B353,"-",$C353),IN_1C!$B$2:$T$3000,13,FALSE))=TRUE,"",VLOOKUP(CONCATENATE($B353,"-",$C353),IN_1C!$B$2:$T$3000,13,FALSE))</f>
        <v>0</v>
      </c>
      <c r="P353" s="865">
        <f>IF(ISERROR(VLOOKUP(CONCATENATE($B353,"-",$C353),IN_1C!$B$2:$T$3000,14,FALSE))=TRUE,"",VLOOKUP(CONCATENATE($B353,"-",$C353),IN_1C!$B$2:$T$3000,14,FALSE))</f>
        <v>0</v>
      </c>
      <c r="Q353" s="804">
        <f t="shared" si="72"/>
        <v>0</v>
      </c>
      <c r="R353" s="805">
        <f t="shared" si="72"/>
        <v>0</v>
      </c>
    </row>
    <row r="354" spans="1:18">
      <c r="A354" s="703" t="s">
        <v>1276</v>
      </c>
      <c r="B354" s="708" t="s">
        <v>1277</v>
      </c>
      <c r="C354" s="700">
        <v>8</v>
      </c>
      <c r="D354" s="1571" t="str">
        <f t="shared" si="71"/>
        <v/>
      </c>
      <c r="E354" s="864">
        <f>IF(ISERROR(VLOOKUP(CONCATENATE($B354,"-",$C354),IN_1C!$B$2:$T$3000,3,FALSE))=TRUE,"",VLOOKUP(CONCATENATE($B354,"-",$C354),IN_1C!$B$2:$T$3000,3,FALSE))</f>
        <v>0</v>
      </c>
      <c r="F354" s="865">
        <f>IF(ISERROR(VLOOKUP(CONCATENATE($B354,"-",$C354),IN_1C!$B$2:$T$3000,4,FALSE))=TRUE,"",VLOOKUP(CONCATENATE($B354,"-",$C354),IN_1C!$B$2:$T$3000,4,FALSE))</f>
        <v>0</v>
      </c>
      <c r="G354" s="864">
        <f>IF(ISERROR(VLOOKUP(CONCATENATE($B354,"-",$C354),IN_1C!$B$2:$T$3000,5,FALSE))=TRUE,"",VLOOKUP(CONCATENATE($B354,"-",$C354),IN_1C!$B$2:$T$3000,5,FALSE))</f>
        <v>0</v>
      </c>
      <c r="H354" s="865">
        <f>IF(ISERROR(VLOOKUP(CONCATENATE($B354,"-",$C354),IN_1C!$B$2:$T$3000,6,FALSE))=TRUE,"",VLOOKUP(CONCATENATE($B354,"-",$C354),IN_1C!$B$2:$T$3000,6,FALSE))</f>
        <v>0</v>
      </c>
      <c r="I354" s="864">
        <f>IF(ISERROR(VLOOKUP(CONCATENATE($B354,"-",$C354),IN_1C!$B$2:$T$3000,7,FALSE))=TRUE,"",VLOOKUP(CONCATENATE($B354,"-",$C354),IN_1C!$B$2:$T$3000,7,FALSE))</f>
        <v>0</v>
      </c>
      <c r="J354" s="865">
        <f>IF(ISERROR(VLOOKUP(CONCATENATE($B354,"-",$C354),IN_1C!$B$2:$T$3000,8,FALSE))=TRUE,"",VLOOKUP(CONCATENATE($B354,"-",$C354),IN_1C!$B$2:$T$3000,8,FALSE))</f>
        <v>0</v>
      </c>
      <c r="K354" s="864">
        <f>IF(ISERROR(VLOOKUP(CONCATENATE($B354,"-",$C354),IN_1C!$B$2:$T$3000,9,FALSE))=TRUE,"",VLOOKUP(CONCATENATE($B354,"-",$C354),IN_1C!$B$2:$T$3000,9,FALSE))</f>
        <v>0</v>
      </c>
      <c r="L354" s="865">
        <f>IF(ISERROR(VLOOKUP(CONCATENATE($B354,"-",$C354),IN_1C!$B$2:$T$3000,10,FALSE))=TRUE,"",VLOOKUP(CONCATENATE($B354,"-",$C354),IN_1C!$B$2:$T$3000,10,FALSE))</f>
        <v>0</v>
      </c>
      <c r="M354" s="864">
        <f>IF(ISERROR(VLOOKUP(CONCATENATE($B354,"-",$C354),IN_1C!$B$2:$T$3000,11,FALSE))=TRUE,"",VLOOKUP(CONCATENATE($B354,"-",$C354),IN_1C!$B$2:$T$3000,11,FALSE))</f>
        <v>0</v>
      </c>
      <c r="N354" s="865">
        <f>IF(ISERROR(VLOOKUP(CONCATENATE($B354,"-",$C354),IN_1C!$B$2:$T$3000,12,FALSE))=TRUE,"",VLOOKUP(CONCATENATE($B354,"-",$C354),IN_1C!$B$2:$T$3000,12,FALSE))</f>
        <v>0</v>
      </c>
      <c r="O354" s="864">
        <f>IF(ISERROR(VLOOKUP(CONCATENATE($B354,"-",$C354),IN_1C!$B$2:$T$3000,13,FALSE))=TRUE,"",VLOOKUP(CONCATENATE($B354,"-",$C354),IN_1C!$B$2:$T$3000,13,FALSE))</f>
        <v>0</v>
      </c>
      <c r="P354" s="865">
        <f>IF(ISERROR(VLOOKUP(CONCATENATE($B354,"-",$C354),IN_1C!$B$2:$T$3000,14,FALSE))=TRUE,"",VLOOKUP(CONCATENATE($B354,"-",$C354),IN_1C!$B$2:$T$3000,14,FALSE))</f>
        <v>0</v>
      </c>
      <c r="Q354" s="804">
        <f t="shared" si="72"/>
        <v>0</v>
      </c>
      <c r="R354" s="805">
        <f t="shared" si="72"/>
        <v>0</v>
      </c>
    </row>
    <row r="355" spans="1:18">
      <c r="A355" s="703" t="s">
        <v>1278</v>
      </c>
      <c r="B355" s="708" t="s">
        <v>1279</v>
      </c>
      <c r="C355" s="700">
        <v>8</v>
      </c>
      <c r="D355" s="1571" t="str">
        <f t="shared" si="71"/>
        <v/>
      </c>
      <c r="E355" s="864">
        <f>IF(ISERROR(VLOOKUP(CONCATENATE($B355,"-",$C355),IN_1C!$B$2:$T$3000,3,FALSE))=TRUE,"",VLOOKUP(CONCATENATE($B355,"-",$C355),IN_1C!$B$2:$T$3000,3,FALSE))</f>
        <v>0</v>
      </c>
      <c r="F355" s="865">
        <f>IF(ISERROR(VLOOKUP(CONCATENATE($B355,"-",$C355),IN_1C!$B$2:$T$3000,4,FALSE))=TRUE,"",VLOOKUP(CONCATENATE($B355,"-",$C355),IN_1C!$B$2:$T$3000,4,FALSE))</f>
        <v>0</v>
      </c>
      <c r="G355" s="864">
        <f>IF(ISERROR(VLOOKUP(CONCATENATE($B355,"-",$C355),IN_1C!$B$2:$T$3000,5,FALSE))=TRUE,"",VLOOKUP(CONCATENATE($B355,"-",$C355),IN_1C!$B$2:$T$3000,5,FALSE))</f>
        <v>0</v>
      </c>
      <c r="H355" s="865">
        <f>IF(ISERROR(VLOOKUP(CONCATENATE($B355,"-",$C355),IN_1C!$B$2:$T$3000,6,FALSE))=TRUE,"",VLOOKUP(CONCATENATE($B355,"-",$C355),IN_1C!$B$2:$T$3000,6,FALSE))</f>
        <v>0</v>
      </c>
      <c r="I355" s="864">
        <f>IF(ISERROR(VLOOKUP(CONCATENATE($B355,"-",$C355),IN_1C!$B$2:$T$3000,7,FALSE))=TRUE,"",VLOOKUP(CONCATENATE($B355,"-",$C355),IN_1C!$B$2:$T$3000,7,FALSE))</f>
        <v>0</v>
      </c>
      <c r="J355" s="865">
        <f>IF(ISERROR(VLOOKUP(CONCATENATE($B355,"-",$C355),IN_1C!$B$2:$T$3000,8,FALSE))=TRUE,"",VLOOKUP(CONCATENATE($B355,"-",$C355),IN_1C!$B$2:$T$3000,8,FALSE))</f>
        <v>0</v>
      </c>
      <c r="K355" s="864">
        <f>IF(ISERROR(VLOOKUP(CONCATENATE($B355,"-",$C355),IN_1C!$B$2:$T$3000,9,FALSE))=TRUE,"",VLOOKUP(CONCATENATE($B355,"-",$C355),IN_1C!$B$2:$T$3000,9,FALSE))</f>
        <v>0</v>
      </c>
      <c r="L355" s="865">
        <f>IF(ISERROR(VLOOKUP(CONCATENATE($B355,"-",$C355),IN_1C!$B$2:$T$3000,10,FALSE))=TRUE,"",VLOOKUP(CONCATENATE($B355,"-",$C355),IN_1C!$B$2:$T$3000,10,FALSE))</f>
        <v>0</v>
      </c>
      <c r="M355" s="864">
        <f>IF(ISERROR(VLOOKUP(CONCATENATE($B355,"-",$C355),IN_1C!$B$2:$T$3000,11,FALSE))=TRUE,"",VLOOKUP(CONCATENATE($B355,"-",$C355),IN_1C!$B$2:$T$3000,11,FALSE))</f>
        <v>0</v>
      </c>
      <c r="N355" s="865">
        <f>IF(ISERROR(VLOOKUP(CONCATENATE($B355,"-",$C355),IN_1C!$B$2:$T$3000,12,FALSE))=TRUE,"",VLOOKUP(CONCATENATE($B355,"-",$C355),IN_1C!$B$2:$T$3000,12,FALSE))</f>
        <v>0</v>
      </c>
      <c r="O355" s="864">
        <f>IF(ISERROR(VLOOKUP(CONCATENATE($B355,"-",$C355),IN_1C!$B$2:$T$3000,13,FALSE))=TRUE,"",VLOOKUP(CONCATENATE($B355,"-",$C355),IN_1C!$B$2:$T$3000,13,FALSE))</f>
        <v>0</v>
      </c>
      <c r="P355" s="865">
        <f>IF(ISERROR(VLOOKUP(CONCATENATE($B355,"-",$C355),IN_1C!$B$2:$T$3000,14,FALSE))=TRUE,"",VLOOKUP(CONCATENATE($B355,"-",$C355),IN_1C!$B$2:$T$3000,14,FALSE))</f>
        <v>0</v>
      </c>
      <c r="Q355" s="804">
        <f t="shared" si="72"/>
        <v>0</v>
      </c>
      <c r="R355" s="805">
        <f t="shared" si="72"/>
        <v>0</v>
      </c>
    </row>
    <row r="356" spans="1:18">
      <c r="A356" s="703" t="s">
        <v>1280</v>
      </c>
      <c r="B356" s="708" t="s">
        <v>1281</v>
      </c>
      <c r="C356" s="700">
        <v>8</v>
      </c>
      <c r="D356" s="1571" t="str">
        <f t="shared" si="71"/>
        <v/>
      </c>
      <c r="E356" s="864">
        <f>IF(ISERROR(VLOOKUP(CONCATENATE($B356,"-",$C356),IN_1C!$B$2:$T$3000,3,FALSE))=TRUE,"",VLOOKUP(CONCATENATE($B356,"-",$C356),IN_1C!$B$2:$T$3000,3,FALSE))</f>
        <v>0</v>
      </c>
      <c r="F356" s="865">
        <f>IF(ISERROR(VLOOKUP(CONCATENATE($B356,"-",$C356),IN_1C!$B$2:$T$3000,4,FALSE))=TRUE,"",VLOOKUP(CONCATENATE($B356,"-",$C356),IN_1C!$B$2:$T$3000,4,FALSE))</f>
        <v>0</v>
      </c>
      <c r="G356" s="864">
        <f>IF(ISERROR(VLOOKUP(CONCATENATE($B356,"-",$C356),IN_1C!$B$2:$T$3000,5,FALSE))=TRUE,"",VLOOKUP(CONCATENATE($B356,"-",$C356),IN_1C!$B$2:$T$3000,5,FALSE))</f>
        <v>0</v>
      </c>
      <c r="H356" s="865">
        <f>IF(ISERROR(VLOOKUP(CONCATENATE($B356,"-",$C356),IN_1C!$B$2:$T$3000,6,FALSE))=TRUE,"",VLOOKUP(CONCATENATE($B356,"-",$C356),IN_1C!$B$2:$T$3000,6,FALSE))</f>
        <v>0</v>
      </c>
      <c r="I356" s="864">
        <f>IF(ISERROR(VLOOKUP(CONCATENATE($B356,"-",$C356),IN_1C!$B$2:$T$3000,7,FALSE))=TRUE,"",VLOOKUP(CONCATENATE($B356,"-",$C356),IN_1C!$B$2:$T$3000,7,FALSE))</f>
        <v>0</v>
      </c>
      <c r="J356" s="865">
        <f>IF(ISERROR(VLOOKUP(CONCATENATE($B356,"-",$C356),IN_1C!$B$2:$T$3000,8,FALSE))=TRUE,"",VLOOKUP(CONCATENATE($B356,"-",$C356),IN_1C!$B$2:$T$3000,8,FALSE))</f>
        <v>0</v>
      </c>
      <c r="K356" s="864">
        <f>IF(ISERROR(VLOOKUP(CONCATENATE($B356,"-",$C356),IN_1C!$B$2:$T$3000,9,FALSE))=TRUE,"",VLOOKUP(CONCATENATE($B356,"-",$C356),IN_1C!$B$2:$T$3000,9,FALSE))</f>
        <v>0</v>
      </c>
      <c r="L356" s="865">
        <f>IF(ISERROR(VLOOKUP(CONCATENATE($B356,"-",$C356),IN_1C!$B$2:$T$3000,10,FALSE))=TRUE,"",VLOOKUP(CONCATENATE($B356,"-",$C356),IN_1C!$B$2:$T$3000,10,FALSE))</f>
        <v>0</v>
      </c>
      <c r="M356" s="864">
        <f>IF(ISERROR(VLOOKUP(CONCATENATE($B356,"-",$C356),IN_1C!$B$2:$T$3000,11,FALSE))=TRUE,"",VLOOKUP(CONCATENATE($B356,"-",$C356),IN_1C!$B$2:$T$3000,11,FALSE))</f>
        <v>0</v>
      </c>
      <c r="N356" s="865">
        <f>IF(ISERROR(VLOOKUP(CONCATENATE($B356,"-",$C356),IN_1C!$B$2:$T$3000,12,FALSE))=TRUE,"",VLOOKUP(CONCATENATE($B356,"-",$C356),IN_1C!$B$2:$T$3000,12,FALSE))</f>
        <v>0</v>
      </c>
      <c r="O356" s="864">
        <f>IF(ISERROR(VLOOKUP(CONCATENATE($B356,"-",$C356),IN_1C!$B$2:$T$3000,13,FALSE))=TRUE,"",VLOOKUP(CONCATENATE($B356,"-",$C356),IN_1C!$B$2:$T$3000,13,FALSE))</f>
        <v>0</v>
      </c>
      <c r="P356" s="865">
        <f>IF(ISERROR(VLOOKUP(CONCATENATE($B356,"-",$C356),IN_1C!$B$2:$T$3000,14,FALSE))=TRUE,"",VLOOKUP(CONCATENATE($B356,"-",$C356),IN_1C!$B$2:$T$3000,14,FALSE))</f>
        <v>0</v>
      </c>
      <c r="Q356" s="804">
        <f t="shared" si="72"/>
        <v>0</v>
      </c>
      <c r="R356" s="805">
        <f t="shared" si="72"/>
        <v>0</v>
      </c>
    </row>
    <row r="357" spans="1:18">
      <c r="A357" s="703" t="s">
        <v>1282</v>
      </c>
      <c r="B357" s="708" t="s">
        <v>1283</v>
      </c>
      <c r="C357" s="700">
        <v>8</v>
      </c>
      <c r="D357" s="1571" t="str">
        <f t="shared" si="71"/>
        <v/>
      </c>
      <c r="E357" s="864">
        <f>IF(ISERROR(VLOOKUP(CONCATENATE($B357,"-",$C357),IN_1C!$B$2:$T$3000,3,FALSE))=TRUE,"",VLOOKUP(CONCATENATE($B357,"-",$C357),IN_1C!$B$2:$T$3000,3,FALSE))</f>
        <v>0</v>
      </c>
      <c r="F357" s="865">
        <f>IF(ISERROR(VLOOKUP(CONCATENATE($B357,"-",$C357),IN_1C!$B$2:$T$3000,4,FALSE))=TRUE,"",VLOOKUP(CONCATENATE($B357,"-",$C357),IN_1C!$B$2:$T$3000,4,FALSE))</f>
        <v>0</v>
      </c>
      <c r="G357" s="864">
        <f>IF(ISERROR(VLOOKUP(CONCATENATE($B357,"-",$C357),IN_1C!$B$2:$T$3000,5,FALSE))=TRUE,"",VLOOKUP(CONCATENATE($B357,"-",$C357),IN_1C!$B$2:$T$3000,5,FALSE))</f>
        <v>0</v>
      </c>
      <c r="H357" s="865">
        <f>IF(ISERROR(VLOOKUP(CONCATENATE($B357,"-",$C357),IN_1C!$B$2:$T$3000,6,FALSE))=TRUE,"",VLOOKUP(CONCATENATE($B357,"-",$C357),IN_1C!$B$2:$T$3000,6,FALSE))</f>
        <v>0</v>
      </c>
      <c r="I357" s="864">
        <f>IF(ISERROR(VLOOKUP(CONCATENATE($B357,"-",$C357),IN_1C!$B$2:$T$3000,7,FALSE))=TRUE,"",VLOOKUP(CONCATENATE($B357,"-",$C357),IN_1C!$B$2:$T$3000,7,FALSE))</f>
        <v>0</v>
      </c>
      <c r="J357" s="865">
        <f>IF(ISERROR(VLOOKUP(CONCATENATE($B357,"-",$C357),IN_1C!$B$2:$T$3000,8,FALSE))=TRUE,"",VLOOKUP(CONCATENATE($B357,"-",$C357),IN_1C!$B$2:$T$3000,8,FALSE))</f>
        <v>0</v>
      </c>
      <c r="K357" s="864">
        <f>IF(ISERROR(VLOOKUP(CONCATENATE($B357,"-",$C357),IN_1C!$B$2:$T$3000,9,FALSE))=TRUE,"",VLOOKUP(CONCATENATE($B357,"-",$C357),IN_1C!$B$2:$T$3000,9,FALSE))</f>
        <v>0</v>
      </c>
      <c r="L357" s="865">
        <f>IF(ISERROR(VLOOKUP(CONCATENATE($B357,"-",$C357),IN_1C!$B$2:$T$3000,10,FALSE))=TRUE,"",VLOOKUP(CONCATENATE($B357,"-",$C357),IN_1C!$B$2:$T$3000,10,FALSE))</f>
        <v>0</v>
      </c>
      <c r="M357" s="864">
        <f>IF(ISERROR(VLOOKUP(CONCATENATE($B357,"-",$C357),IN_1C!$B$2:$T$3000,11,FALSE))=TRUE,"",VLOOKUP(CONCATENATE($B357,"-",$C357),IN_1C!$B$2:$T$3000,11,FALSE))</f>
        <v>0</v>
      </c>
      <c r="N357" s="865">
        <f>IF(ISERROR(VLOOKUP(CONCATENATE($B357,"-",$C357),IN_1C!$B$2:$T$3000,12,FALSE))=TRUE,"",VLOOKUP(CONCATENATE($B357,"-",$C357),IN_1C!$B$2:$T$3000,12,FALSE))</f>
        <v>0</v>
      </c>
      <c r="O357" s="864">
        <f>IF(ISERROR(VLOOKUP(CONCATENATE($B357,"-",$C357),IN_1C!$B$2:$T$3000,13,FALSE))=TRUE,"",VLOOKUP(CONCATENATE($B357,"-",$C357),IN_1C!$B$2:$T$3000,13,FALSE))</f>
        <v>0</v>
      </c>
      <c r="P357" s="865">
        <f>IF(ISERROR(VLOOKUP(CONCATENATE($B357,"-",$C357),IN_1C!$B$2:$T$3000,14,FALSE))=TRUE,"",VLOOKUP(CONCATENATE($B357,"-",$C357),IN_1C!$B$2:$T$3000,14,FALSE))</f>
        <v>0</v>
      </c>
      <c r="Q357" s="804">
        <f t="shared" si="72"/>
        <v>0</v>
      </c>
      <c r="R357" s="805">
        <f t="shared" si="72"/>
        <v>0</v>
      </c>
    </row>
    <row r="358" spans="1:18">
      <c r="A358" s="703" t="s">
        <v>1284</v>
      </c>
      <c r="B358" s="708" t="s">
        <v>1285</v>
      </c>
      <c r="C358" s="700">
        <v>8</v>
      </c>
      <c r="D358" s="1571" t="str">
        <f t="shared" si="71"/>
        <v/>
      </c>
      <c r="E358" s="864">
        <f>IF(ISERROR(VLOOKUP(CONCATENATE($B358,"-",$C358),IN_1C!$B$2:$T$3000,3,FALSE))=TRUE,"",VLOOKUP(CONCATENATE($B358,"-",$C358),IN_1C!$B$2:$T$3000,3,FALSE))</f>
        <v>0</v>
      </c>
      <c r="F358" s="865">
        <f>IF(ISERROR(VLOOKUP(CONCATENATE($B358,"-",$C358),IN_1C!$B$2:$T$3000,4,FALSE))=TRUE,"",VLOOKUP(CONCATENATE($B358,"-",$C358),IN_1C!$B$2:$T$3000,4,FALSE))</f>
        <v>0</v>
      </c>
      <c r="G358" s="864">
        <f>IF(ISERROR(VLOOKUP(CONCATENATE($B358,"-",$C358),IN_1C!$B$2:$T$3000,5,FALSE))=TRUE,"",VLOOKUP(CONCATENATE($B358,"-",$C358),IN_1C!$B$2:$T$3000,5,FALSE))</f>
        <v>0</v>
      </c>
      <c r="H358" s="865">
        <f>IF(ISERROR(VLOOKUP(CONCATENATE($B358,"-",$C358),IN_1C!$B$2:$T$3000,6,FALSE))=TRUE,"",VLOOKUP(CONCATENATE($B358,"-",$C358),IN_1C!$B$2:$T$3000,6,FALSE))</f>
        <v>0</v>
      </c>
      <c r="I358" s="864">
        <f>IF(ISERROR(VLOOKUP(CONCATENATE($B358,"-",$C358),IN_1C!$B$2:$T$3000,7,FALSE))=TRUE,"",VLOOKUP(CONCATENATE($B358,"-",$C358),IN_1C!$B$2:$T$3000,7,FALSE))</f>
        <v>0</v>
      </c>
      <c r="J358" s="865">
        <f>IF(ISERROR(VLOOKUP(CONCATENATE($B358,"-",$C358),IN_1C!$B$2:$T$3000,8,FALSE))=TRUE,"",VLOOKUP(CONCATENATE($B358,"-",$C358),IN_1C!$B$2:$T$3000,8,FALSE))</f>
        <v>0</v>
      </c>
      <c r="K358" s="864">
        <f>IF(ISERROR(VLOOKUP(CONCATENATE($B358,"-",$C358),IN_1C!$B$2:$T$3000,9,FALSE))=TRUE,"",VLOOKUP(CONCATENATE($B358,"-",$C358),IN_1C!$B$2:$T$3000,9,FALSE))</f>
        <v>0</v>
      </c>
      <c r="L358" s="865">
        <f>IF(ISERROR(VLOOKUP(CONCATENATE($B358,"-",$C358),IN_1C!$B$2:$T$3000,10,FALSE))=TRUE,"",VLOOKUP(CONCATENATE($B358,"-",$C358),IN_1C!$B$2:$T$3000,10,FALSE))</f>
        <v>0</v>
      </c>
      <c r="M358" s="864">
        <f>IF(ISERROR(VLOOKUP(CONCATENATE($B358,"-",$C358),IN_1C!$B$2:$T$3000,11,FALSE))=TRUE,"",VLOOKUP(CONCATENATE($B358,"-",$C358),IN_1C!$B$2:$T$3000,11,FALSE))</f>
        <v>0</v>
      </c>
      <c r="N358" s="865">
        <f>IF(ISERROR(VLOOKUP(CONCATENATE($B358,"-",$C358),IN_1C!$B$2:$T$3000,12,FALSE))=TRUE,"",VLOOKUP(CONCATENATE($B358,"-",$C358),IN_1C!$B$2:$T$3000,12,FALSE))</f>
        <v>0</v>
      </c>
      <c r="O358" s="864">
        <f>IF(ISERROR(VLOOKUP(CONCATENATE($B358,"-",$C358),IN_1C!$B$2:$T$3000,13,FALSE))=TRUE,"",VLOOKUP(CONCATENATE($B358,"-",$C358),IN_1C!$B$2:$T$3000,13,FALSE))</f>
        <v>0</v>
      </c>
      <c r="P358" s="865">
        <f>IF(ISERROR(VLOOKUP(CONCATENATE($B358,"-",$C358),IN_1C!$B$2:$T$3000,14,FALSE))=TRUE,"",VLOOKUP(CONCATENATE($B358,"-",$C358),IN_1C!$B$2:$T$3000,14,FALSE))</f>
        <v>0</v>
      </c>
      <c r="Q358" s="804">
        <f t="shared" si="72"/>
        <v>0</v>
      </c>
      <c r="R358" s="805">
        <f t="shared" si="72"/>
        <v>0</v>
      </c>
    </row>
    <row r="359" spans="1:18" ht="15.75" thickBot="1">
      <c r="A359" s="719" t="s">
        <v>1286</v>
      </c>
      <c r="B359" s="721" t="s">
        <v>1287</v>
      </c>
      <c r="C359" s="700">
        <v>8</v>
      </c>
      <c r="D359" s="1571" t="str">
        <f t="shared" si="71"/>
        <v/>
      </c>
      <c r="E359" s="867">
        <f>IF(ISERROR(VLOOKUP(CONCATENATE($B359,"-",$C359),IN_1C!$B$2:$T$3000,3,FALSE))=TRUE,"",VLOOKUP(CONCATENATE($B359,"-",$C359),IN_1C!$B$2:$T$3000,3,FALSE))</f>
        <v>0</v>
      </c>
      <c r="F359" s="868">
        <f>IF(ISERROR(VLOOKUP(CONCATENATE($B359,"-",$C359),IN_1C!$B$2:$T$3000,4,FALSE))=TRUE,"",VLOOKUP(CONCATENATE($B359,"-",$C359),IN_1C!$B$2:$T$3000,4,FALSE))</f>
        <v>0</v>
      </c>
      <c r="G359" s="867">
        <f>IF(ISERROR(VLOOKUP(CONCATENATE($B359,"-",$C359),IN_1C!$B$2:$T$3000,5,FALSE))=TRUE,"",VLOOKUP(CONCATENATE($B359,"-",$C359),IN_1C!$B$2:$T$3000,5,FALSE))</f>
        <v>0</v>
      </c>
      <c r="H359" s="868">
        <f>IF(ISERROR(VLOOKUP(CONCATENATE($B359,"-",$C359),IN_1C!$B$2:$T$3000,6,FALSE))=TRUE,"",VLOOKUP(CONCATENATE($B359,"-",$C359),IN_1C!$B$2:$T$3000,6,FALSE))</f>
        <v>0</v>
      </c>
      <c r="I359" s="867">
        <f>IF(ISERROR(VLOOKUP(CONCATENATE($B359,"-",$C359),IN_1C!$B$2:$T$3000,7,FALSE))=TRUE,"",VLOOKUP(CONCATENATE($B359,"-",$C359),IN_1C!$B$2:$T$3000,7,FALSE))</f>
        <v>0</v>
      </c>
      <c r="J359" s="868">
        <f>IF(ISERROR(VLOOKUP(CONCATENATE($B359,"-",$C359),IN_1C!$B$2:$T$3000,8,FALSE))=TRUE,"",VLOOKUP(CONCATENATE($B359,"-",$C359),IN_1C!$B$2:$T$3000,8,FALSE))</f>
        <v>0</v>
      </c>
      <c r="K359" s="867">
        <f>IF(ISERROR(VLOOKUP(CONCATENATE($B359,"-",$C359),IN_1C!$B$2:$T$3000,9,FALSE))=TRUE,"",VLOOKUP(CONCATENATE($B359,"-",$C359),IN_1C!$B$2:$T$3000,9,FALSE))</f>
        <v>0</v>
      </c>
      <c r="L359" s="868">
        <f>IF(ISERROR(VLOOKUP(CONCATENATE($B359,"-",$C359),IN_1C!$B$2:$T$3000,10,FALSE))=TRUE,"",VLOOKUP(CONCATENATE($B359,"-",$C359),IN_1C!$B$2:$T$3000,10,FALSE))</f>
        <v>0</v>
      </c>
      <c r="M359" s="867">
        <f>IF(ISERROR(VLOOKUP(CONCATENATE($B359,"-",$C359),IN_1C!$B$2:$T$3000,11,FALSE))=TRUE,"",VLOOKUP(CONCATENATE($B359,"-",$C359),IN_1C!$B$2:$T$3000,11,FALSE))</f>
        <v>0</v>
      </c>
      <c r="N359" s="868">
        <f>IF(ISERROR(VLOOKUP(CONCATENATE($B359,"-",$C359),IN_1C!$B$2:$T$3000,12,FALSE))=TRUE,"",VLOOKUP(CONCATENATE($B359,"-",$C359),IN_1C!$B$2:$T$3000,12,FALSE))</f>
        <v>0</v>
      </c>
      <c r="O359" s="867">
        <f>IF(ISERROR(VLOOKUP(CONCATENATE($B359,"-",$C359),IN_1C!$B$2:$T$3000,13,FALSE))=TRUE,"",VLOOKUP(CONCATENATE($B359,"-",$C359),IN_1C!$B$2:$T$3000,13,FALSE))</f>
        <v>0</v>
      </c>
      <c r="P359" s="868">
        <f>IF(ISERROR(VLOOKUP(CONCATENATE($B359,"-",$C359),IN_1C!$B$2:$T$3000,14,FALSE))=TRUE,"",VLOOKUP(CONCATENATE($B359,"-",$C359),IN_1C!$B$2:$T$3000,14,FALSE))</f>
        <v>0</v>
      </c>
      <c r="Q359" s="807">
        <f t="shared" si="72"/>
        <v>0</v>
      </c>
      <c r="R359" s="808">
        <f t="shared" si="72"/>
        <v>0</v>
      </c>
    </row>
    <row r="360" spans="1:18" ht="15.75" thickBot="1">
      <c r="A360" s="722" t="s">
        <v>1288</v>
      </c>
      <c r="B360" s="811"/>
      <c r="C360" s="700"/>
      <c r="D360" s="1571"/>
      <c r="E360" s="872" t="str">
        <f>IF(ISERROR(VLOOKUP(CONCATENATE($B360,"-",$C360),IN_1C!$B$2:$T$3000,3,FALSE))=TRUE,"",VLOOKUP(CONCATENATE($B360,"-",$C360),IN_1C!$B$2:$T$3000,3,FALSE))</f>
        <v/>
      </c>
      <c r="F360" s="873"/>
      <c r="G360" s="873"/>
      <c r="H360" s="873"/>
      <c r="I360" s="873"/>
      <c r="J360" s="873"/>
      <c r="K360" s="873"/>
      <c r="L360" s="873"/>
      <c r="M360" s="873"/>
      <c r="N360" s="873"/>
      <c r="O360" s="873"/>
      <c r="P360" s="873"/>
      <c r="Q360" s="814"/>
      <c r="R360" s="815"/>
    </row>
    <row r="361" spans="1:18">
      <c r="A361" s="698" t="s">
        <v>1289</v>
      </c>
      <c r="B361" s="699" t="s">
        <v>1290</v>
      </c>
      <c r="C361" s="700">
        <v>8</v>
      </c>
      <c r="D361" s="1571" t="str">
        <f t="shared" ref="D361:D366" si="73">CONCATENATE(D$328)</f>
        <v/>
      </c>
      <c r="E361" s="861">
        <f>IF(ISERROR(VLOOKUP(CONCATENATE($B361,"-",$C361),IN_1C!$B$2:$T$3000,3,FALSE))=TRUE,"",VLOOKUP(CONCATENATE($B361,"-",$C361),IN_1C!$B$2:$T$3000,3,FALSE))</f>
        <v>0</v>
      </c>
      <c r="F361" s="862">
        <f>IF(ISERROR(VLOOKUP(CONCATENATE($B361,"-",$C361),IN_1C!$B$2:$T$3000,4,FALSE))=TRUE,"",VLOOKUP(CONCATENATE($B361,"-",$C361),IN_1C!$B$2:$T$3000,4,FALSE))</f>
        <v>0</v>
      </c>
      <c r="G361" s="861">
        <f>IF(ISERROR(VLOOKUP(CONCATENATE($B361,"-",$C361),IN_1C!$B$2:$T$3000,5,FALSE))=TRUE,"",VLOOKUP(CONCATENATE($B361,"-",$C361),IN_1C!$B$2:$T$3000,5,FALSE))</f>
        <v>0</v>
      </c>
      <c r="H361" s="862">
        <f>IF(ISERROR(VLOOKUP(CONCATENATE($B361,"-",$C361),IN_1C!$B$2:$T$3000,6,FALSE))=TRUE,"",VLOOKUP(CONCATENATE($B361,"-",$C361),IN_1C!$B$2:$T$3000,6,FALSE))</f>
        <v>0</v>
      </c>
      <c r="I361" s="861">
        <f>IF(ISERROR(VLOOKUP(CONCATENATE($B361,"-",$C361),IN_1C!$B$2:$T$3000,7,FALSE))=TRUE,"",VLOOKUP(CONCATENATE($B361,"-",$C361),IN_1C!$B$2:$T$3000,7,FALSE))</f>
        <v>0</v>
      </c>
      <c r="J361" s="862">
        <f>IF(ISERROR(VLOOKUP(CONCATENATE($B361,"-",$C361),IN_1C!$B$2:$T$3000,8,FALSE))=TRUE,"",VLOOKUP(CONCATENATE($B361,"-",$C361),IN_1C!$B$2:$T$3000,8,FALSE))</f>
        <v>0</v>
      </c>
      <c r="K361" s="861">
        <f>IF(ISERROR(VLOOKUP(CONCATENATE($B361,"-",$C361),IN_1C!$B$2:$T$3000,9,FALSE))=TRUE,"",VLOOKUP(CONCATENATE($B361,"-",$C361),IN_1C!$B$2:$T$3000,9,FALSE))</f>
        <v>0</v>
      </c>
      <c r="L361" s="862">
        <f>IF(ISERROR(VLOOKUP(CONCATENATE($B361,"-",$C361),IN_1C!$B$2:$T$3000,10,FALSE))=TRUE,"",VLOOKUP(CONCATENATE($B361,"-",$C361),IN_1C!$B$2:$T$3000,10,FALSE))</f>
        <v>0</v>
      </c>
      <c r="M361" s="861">
        <f>IF(ISERROR(VLOOKUP(CONCATENATE($B361,"-",$C361),IN_1C!$B$2:$T$3000,11,FALSE))=TRUE,"",VLOOKUP(CONCATENATE($B361,"-",$C361),IN_1C!$B$2:$T$3000,11,FALSE))</f>
        <v>0</v>
      </c>
      <c r="N361" s="862">
        <f>IF(ISERROR(VLOOKUP(CONCATENATE($B361,"-",$C361),IN_1C!$B$2:$T$3000,12,FALSE))=TRUE,"",VLOOKUP(CONCATENATE($B361,"-",$C361),IN_1C!$B$2:$T$3000,12,FALSE))</f>
        <v>0</v>
      </c>
      <c r="O361" s="861">
        <f>IF(ISERROR(VLOOKUP(CONCATENATE($B361,"-",$C361),IN_1C!$B$2:$T$3000,13,FALSE))=TRUE,"",VLOOKUP(CONCATENATE($B361,"-",$C361),IN_1C!$B$2:$T$3000,13,FALSE))</f>
        <v>0</v>
      </c>
      <c r="P361" s="862">
        <f>IF(ISERROR(VLOOKUP(CONCATENATE($B361,"-",$C361),IN_1C!$B$2:$T$3000,14,FALSE))=TRUE,"",VLOOKUP(CONCATENATE($B361,"-",$C361),IN_1C!$B$2:$T$3000,14,FALSE))</f>
        <v>0</v>
      </c>
      <c r="Q361" s="801">
        <f t="shared" ref="Q361:R366" si="74">E361+G361</f>
        <v>0</v>
      </c>
      <c r="R361" s="802">
        <f t="shared" si="74"/>
        <v>0</v>
      </c>
    </row>
    <row r="362" spans="1:18">
      <c r="A362" s="703" t="s">
        <v>1291</v>
      </c>
      <c r="B362" s="708" t="s">
        <v>1292</v>
      </c>
      <c r="C362" s="700">
        <v>8</v>
      </c>
      <c r="D362" s="1571" t="str">
        <f t="shared" si="73"/>
        <v/>
      </c>
      <c r="E362" s="864">
        <f>IF(ISERROR(VLOOKUP(CONCATENATE($B362,"-",$C362),IN_1C!$B$2:$T$3000,3,FALSE))=TRUE,"",VLOOKUP(CONCATENATE($B362,"-",$C362),IN_1C!$B$2:$T$3000,3,FALSE))</f>
        <v>0</v>
      </c>
      <c r="F362" s="865">
        <f>IF(ISERROR(VLOOKUP(CONCATENATE($B362,"-",$C362),IN_1C!$B$2:$T$3000,4,FALSE))=TRUE,"",VLOOKUP(CONCATENATE($B362,"-",$C362),IN_1C!$B$2:$T$3000,4,FALSE))</f>
        <v>0</v>
      </c>
      <c r="G362" s="864">
        <f>IF(ISERROR(VLOOKUP(CONCATENATE($B362,"-",$C362),IN_1C!$B$2:$T$3000,5,FALSE))=TRUE,"",VLOOKUP(CONCATENATE($B362,"-",$C362),IN_1C!$B$2:$T$3000,5,FALSE))</f>
        <v>0</v>
      </c>
      <c r="H362" s="865">
        <f>IF(ISERROR(VLOOKUP(CONCATENATE($B362,"-",$C362),IN_1C!$B$2:$T$3000,6,FALSE))=TRUE,"",VLOOKUP(CONCATENATE($B362,"-",$C362),IN_1C!$B$2:$T$3000,6,FALSE))</f>
        <v>0</v>
      </c>
      <c r="I362" s="864">
        <f>IF(ISERROR(VLOOKUP(CONCATENATE($B362,"-",$C362),IN_1C!$B$2:$T$3000,7,FALSE))=TRUE,"",VLOOKUP(CONCATENATE($B362,"-",$C362),IN_1C!$B$2:$T$3000,7,FALSE))</f>
        <v>0</v>
      </c>
      <c r="J362" s="865">
        <f>IF(ISERROR(VLOOKUP(CONCATENATE($B362,"-",$C362),IN_1C!$B$2:$T$3000,8,FALSE))=TRUE,"",VLOOKUP(CONCATENATE($B362,"-",$C362),IN_1C!$B$2:$T$3000,8,FALSE))</f>
        <v>0</v>
      </c>
      <c r="K362" s="864">
        <f>IF(ISERROR(VLOOKUP(CONCATENATE($B362,"-",$C362),IN_1C!$B$2:$T$3000,9,FALSE))=TRUE,"",VLOOKUP(CONCATENATE($B362,"-",$C362),IN_1C!$B$2:$T$3000,9,FALSE))</f>
        <v>0</v>
      </c>
      <c r="L362" s="865">
        <f>IF(ISERROR(VLOOKUP(CONCATENATE($B362,"-",$C362),IN_1C!$B$2:$T$3000,10,FALSE))=TRUE,"",VLOOKUP(CONCATENATE($B362,"-",$C362),IN_1C!$B$2:$T$3000,10,FALSE))</f>
        <v>0</v>
      </c>
      <c r="M362" s="864">
        <f>IF(ISERROR(VLOOKUP(CONCATENATE($B362,"-",$C362),IN_1C!$B$2:$T$3000,11,FALSE))=TRUE,"",VLOOKUP(CONCATENATE($B362,"-",$C362),IN_1C!$B$2:$T$3000,11,FALSE))</f>
        <v>0</v>
      </c>
      <c r="N362" s="865">
        <f>IF(ISERROR(VLOOKUP(CONCATENATE($B362,"-",$C362),IN_1C!$B$2:$T$3000,12,FALSE))=TRUE,"",VLOOKUP(CONCATENATE($B362,"-",$C362),IN_1C!$B$2:$T$3000,12,FALSE))</f>
        <v>0</v>
      </c>
      <c r="O362" s="864">
        <f>IF(ISERROR(VLOOKUP(CONCATENATE($B362,"-",$C362),IN_1C!$B$2:$T$3000,13,FALSE))=TRUE,"",VLOOKUP(CONCATENATE($B362,"-",$C362),IN_1C!$B$2:$T$3000,13,FALSE))</f>
        <v>0</v>
      </c>
      <c r="P362" s="865">
        <f>IF(ISERROR(VLOOKUP(CONCATENATE($B362,"-",$C362),IN_1C!$B$2:$T$3000,14,FALSE))=TRUE,"",VLOOKUP(CONCATENATE($B362,"-",$C362),IN_1C!$B$2:$T$3000,14,FALSE))</f>
        <v>0</v>
      </c>
      <c r="Q362" s="804">
        <f t="shared" si="74"/>
        <v>0</v>
      </c>
      <c r="R362" s="805">
        <f t="shared" si="74"/>
        <v>0</v>
      </c>
    </row>
    <row r="363" spans="1:18">
      <c r="A363" s="703" t="s">
        <v>1293</v>
      </c>
      <c r="B363" s="708" t="s">
        <v>1294</v>
      </c>
      <c r="C363" s="700">
        <v>8</v>
      </c>
      <c r="D363" s="1571" t="str">
        <f t="shared" si="73"/>
        <v/>
      </c>
      <c r="E363" s="864">
        <f>IF(ISERROR(VLOOKUP(CONCATENATE($B363,"-",$C363),IN_1C!$B$2:$T$3000,3,FALSE))=TRUE,"",VLOOKUP(CONCATENATE($B363,"-",$C363),IN_1C!$B$2:$T$3000,3,FALSE))</f>
        <v>0</v>
      </c>
      <c r="F363" s="865">
        <f>IF(ISERROR(VLOOKUP(CONCATENATE($B363,"-",$C363),IN_1C!$B$2:$T$3000,4,FALSE))=TRUE,"",VLOOKUP(CONCATENATE($B363,"-",$C363),IN_1C!$B$2:$T$3000,4,FALSE))</f>
        <v>0</v>
      </c>
      <c r="G363" s="864">
        <f>IF(ISERROR(VLOOKUP(CONCATENATE($B363,"-",$C363),IN_1C!$B$2:$T$3000,5,FALSE))=TRUE,"",VLOOKUP(CONCATENATE($B363,"-",$C363),IN_1C!$B$2:$T$3000,5,FALSE))</f>
        <v>0</v>
      </c>
      <c r="H363" s="865">
        <f>IF(ISERROR(VLOOKUP(CONCATENATE($B363,"-",$C363),IN_1C!$B$2:$T$3000,6,FALSE))=TRUE,"",VLOOKUP(CONCATENATE($B363,"-",$C363),IN_1C!$B$2:$T$3000,6,FALSE))</f>
        <v>0</v>
      </c>
      <c r="I363" s="864">
        <f>IF(ISERROR(VLOOKUP(CONCATENATE($B363,"-",$C363),IN_1C!$B$2:$T$3000,7,FALSE))=TRUE,"",VLOOKUP(CONCATENATE($B363,"-",$C363),IN_1C!$B$2:$T$3000,7,FALSE))</f>
        <v>0</v>
      </c>
      <c r="J363" s="865">
        <f>IF(ISERROR(VLOOKUP(CONCATENATE($B363,"-",$C363),IN_1C!$B$2:$T$3000,8,FALSE))=TRUE,"",VLOOKUP(CONCATENATE($B363,"-",$C363),IN_1C!$B$2:$T$3000,8,FALSE))</f>
        <v>0</v>
      </c>
      <c r="K363" s="864">
        <f>IF(ISERROR(VLOOKUP(CONCATENATE($B363,"-",$C363),IN_1C!$B$2:$T$3000,9,FALSE))=TRUE,"",VLOOKUP(CONCATENATE($B363,"-",$C363),IN_1C!$B$2:$T$3000,9,FALSE))</f>
        <v>0</v>
      </c>
      <c r="L363" s="865">
        <f>IF(ISERROR(VLOOKUP(CONCATENATE($B363,"-",$C363),IN_1C!$B$2:$T$3000,10,FALSE))=TRUE,"",VLOOKUP(CONCATENATE($B363,"-",$C363),IN_1C!$B$2:$T$3000,10,FALSE))</f>
        <v>0</v>
      </c>
      <c r="M363" s="864">
        <f>IF(ISERROR(VLOOKUP(CONCATENATE($B363,"-",$C363),IN_1C!$B$2:$T$3000,11,FALSE))=TRUE,"",VLOOKUP(CONCATENATE($B363,"-",$C363),IN_1C!$B$2:$T$3000,11,FALSE))</f>
        <v>0</v>
      </c>
      <c r="N363" s="865">
        <f>IF(ISERROR(VLOOKUP(CONCATENATE($B363,"-",$C363),IN_1C!$B$2:$T$3000,12,FALSE))=TRUE,"",VLOOKUP(CONCATENATE($B363,"-",$C363),IN_1C!$B$2:$T$3000,12,FALSE))</f>
        <v>0</v>
      </c>
      <c r="O363" s="864">
        <f>IF(ISERROR(VLOOKUP(CONCATENATE($B363,"-",$C363),IN_1C!$B$2:$T$3000,13,FALSE))=TRUE,"",VLOOKUP(CONCATENATE($B363,"-",$C363),IN_1C!$B$2:$T$3000,13,FALSE))</f>
        <v>0</v>
      </c>
      <c r="P363" s="865">
        <f>IF(ISERROR(VLOOKUP(CONCATENATE($B363,"-",$C363),IN_1C!$B$2:$T$3000,14,FALSE))=TRUE,"",VLOOKUP(CONCATENATE($B363,"-",$C363),IN_1C!$B$2:$T$3000,14,FALSE))</f>
        <v>0</v>
      </c>
      <c r="Q363" s="804">
        <f t="shared" si="74"/>
        <v>0</v>
      </c>
      <c r="R363" s="805">
        <f t="shared" si="74"/>
        <v>0</v>
      </c>
    </row>
    <row r="364" spans="1:18">
      <c r="A364" s="703" t="s">
        <v>1295</v>
      </c>
      <c r="B364" s="708" t="s">
        <v>1296</v>
      </c>
      <c r="C364" s="700">
        <v>8</v>
      </c>
      <c r="D364" s="1571" t="str">
        <f t="shared" si="73"/>
        <v/>
      </c>
      <c r="E364" s="864">
        <f>IF(ISERROR(VLOOKUP(CONCATENATE($B364,"-",$C364),IN_1C!$B$2:$T$3000,3,FALSE))=TRUE,"",VLOOKUP(CONCATENATE($B364,"-",$C364),IN_1C!$B$2:$T$3000,3,FALSE))</f>
        <v>0</v>
      </c>
      <c r="F364" s="865">
        <f>IF(ISERROR(VLOOKUP(CONCATENATE($B364,"-",$C364),IN_1C!$B$2:$T$3000,4,FALSE))=TRUE,"",VLOOKUP(CONCATENATE($B364,"-",$C364),IN_1C!$B$2:$T$3000,4,FALSE))</f>
        <v>0</v>
      </c>
      <c r="G364" s="864">
        <f>IF(ISERROR(VLOOKUP(CONCATENATE($B364,"-",$C364),IN_1C!$B$2:$T$3000,5,FALSE))=TRUE,"",VLOOKUP(CONCATENATE($B364,"-",$C364),IN_1C!$B$2:$T$3000,5,FALSE))</f>
        <v>0</v>
      </c>
      <c r="H364" s="865">
        <f>IF(ISERROR(VLOOKUP(CONCATENATE($B364,"-",$C364),IN_1C!$B$2:$T$3000,6,FALSE))=TRUE,"",VLOOKUP(CONCATENATE($B364,"-",$C364),IN_1C!$B$2:$T$3000,6,FALSE))</f>
        <v>0</v>
      </c>
      <c r="I364" s="864">
        <f>IF(ISERROR(VLOOKUP(CONCATENATE($B364,"-",$C364),IN_1C!$B$2:$T$3000,7,FALSE))=TRUE,"",VLOOKUP(CONCATENATE($B364,"-",$C364),IN_1C!$B$2:$T$3000,7,FALSE))</f>
        <v>0</v>
      </c>
      <c r="J364" s="865">
        <f>IF(ISERROR(VLOOKUP(CONCATENATE($B364,"-",$C364),IN_1C!$B$2:$T$3000,8,FALSE))=TRUE,"",VLOOKUP(CONCATENATE($B364,"-",$C364),IN_1C!$B$2:$T$3000,8,FALSE))</f>
        <v>0</v>
      </c>
      <c r="K364" s="864">
        <f>IF(ISERROR(VLOOKUP(CONCATENATE($B364,"-",$C364),IN_1C!$B$2:$T$3000,9,FALSE))=TRUE,"",VLOOKUP(CONCATENATE($B364,"-",$C364),IN_1C!$B$2:$T$3000,9,FALSE))</f>
        <v>0</v>
      </c>
      <c r="L364" s="865">
        <f>IF(ISERROR(VLOOKUP(CONCATENATE($B364,"-",$C364),IN_1C!$B$2:$T$3000,10,FALSE))=TRUE,"",VLOOKUP(CONCATENATE($B364,"-",$C364),IN_1C!$B$2:$T$3000,10,FALSE))</f>
        <v>0</v>
      </c>
      <c r="M364" s="864">
        <f>IF(ISERROR(VLOOKUP(CONCATENATE($B364,"-",$C364),IN_1C!$B$2:$T$3000,11,FALSE))=TRUE,"",VLOOKUP(CONCATENATE($B364,"-",$C364),IN_1C!$B$2:$T$3000,11,FALSE))</f>
        <v>0</v>
      </c>
      <c r="N364" s="865">
        <f>IF(ISERROR(VLOOKUP(CONCATENATE($B364,"-",$C364),IN_1C!$B$2:$T$3000,12,FALSE))=TRUE,"",VLOOKUP(CONCATENATE($B364,"-",$C364),IN_1C!$B$2:$T$3000,12,FALSE))</f>
        <v>0</v>
      </c>
      <c r="O364" s="864">
        <f>IF(ISERROR(VLOOKUP(CONCATENATE($B364,"-",$C364),IN_1C!$B$2:$T$3000,13,FALSE))=TRUE,"",VLOOKUP(CONCATENATE($B364,"-",$C364),IN_1C!$B$2:$T$3000,13,FALSE))</f>
        <v>0</v>
      </c>
      <c r="P364" s="865">
        <f>IF(ISERROR(VLOOKUP(CONCATENATE($B364,"-",$C364),IN_1C!$B$2:$T$3000,14,FALSE))=TRUE,"",VLOOKUP(CONCATENATE($B364,"-",$C364),IN_1C!$B$2:$T$3000,14,FALSE))</f>
        <v>0</v>
      </c>
      <c r="Q364" s="804">
        <f t="shared" si="74"/>
        <v>0</v>
      </c>
      <c r="R364" s="805">
        <f t="shared" si="74"/>
        <v>0</v>
      </c>
    </row>
    <row r="365" spans="1:18">
      <c r="A365" s="703" t="s">
        <v>1297</v>
      </c>
      <c r="B365" s="708" t="s">
        <v>1298</v>
      </c>
      <c r="C365" s="700">
        <v>8</v>
      </c>
      <c r="D365" s="1571" t="str">
        <f t="shared" si="73"/>
        <v/>
      </c>
      <c r="E365" s="864">
        <f>IF(ISERROR(VLOOKUP(CONCATENATE($B365,"-",$C365),IN_1C!$B$2:$T$3000,3,FALSE))=TRUE,"",VLOOKUP(CONCATENATE($B365,"-",$C365),IN_1C!$B$2:$T$3000,3,FALSE))</f>
        <v>0</v>
      </c>
      <c r="F365" s="865">
        <f>IF(ISERROR(VLOOKUP(CONCATENATE($B365,"-",$C365),IN_1C!$B$2:$T$3000,4,FALSE))=TRUE,"",VLOOKUP(CONCATENATE($B365,"-",$C365),IN_1C!$B$2:$T$3000,4,FALSE))</f>
        <v>0</v>
      </c>
      <c r="G365" s="864">
        <f>IF(ISERROR(VLOOKUP(CONCATENATE($B365,"-",$C365),IN_1C!$B$2:$T$3000,5,FALSE))=TRUE,"",VLOOKUP(CONCATENATE($B365,"-",$C365),IN_1C!$B$2:$T$3000,5,FALSE))</f>
        <v>0</v>
      </c>
      <c r="H365" s="865">
        <f>IF(ISERROR(VLOOKUP(CONCATENATE($B365,"-",$C365),IN_1C!$B$2:$T$3000,6,FALSE))=TRUE,"",VLOOKUP(CONCATENATE($B365,"-",$C365),IN_1C!$B$2:$T$3000,6,FALSE))</f>
        <v>0</v>
      </c>
      <c r="I365" s="864">
        <f>IF(ISERROR(VLOOKUP(CONCATENATE($B365,"-",$C365),IN_1C!$B$2:$T$3000,7,FALSE))=TRUE,"",VLOOKUP(CONCATENATE($B365,"-",$C365),IN_1C!$B$2:$T$3000,7,FALSE))</f>
        <v>0</v>
      </c>
      <c r="J365" s="865">
        <f>IF(ISERROR(VLOOKUP(CONCATENATE($B365,"-",$C365),IN_1C!$B$2:$T$3000,8,FALSE))=TRUE,"",VLOOKUP(CONCATENATE($B365,"-",$C365),IN_1C!$B$2:$T$3000,8,FALSE))</f>
        <v>0</v>
      </c>
      <c r="K365" s="864">
        <f>IF(ISERROR(VLOOKUP(CONCATENATE($B365,"-",$C365),IN_1C!$B$2:$T$3000,9,FALSE))=TRUE,"",VLOOKUP(CONCATENATE($B365,"-",$C365),IN_1C!$B$2:$T$3000,9,FALSE))</f>
        <v>0</v>
      </c>
      <c r="L365" s="865">
        <f>IF(ISERROR(VLOOKUP(CONCATENATE($B365,"-",$C365),IN_1C!$B$2:$T$3000,10,FALSE))=TRUE,"",VLOOKUP(CONCATENATE($B365,"-",$C365),IN_1C!$B$2:$T$3000,10,FALSE))</f>
        <v>0</v>
      </c>
      <c r="M365" s="864">
        <f>IF(ISERROR(VLOOKUP(CONCATENATE($B365,"-",$C365),IN_1C!$B$2:$T$3000,11,FALSE))=TRUE,"",VLOOKUP(CONCATENATE($B365,"-",$C365),IN_1C!$B$2:$T$3000,11,FALSE))</f>
        <v>0</v>
      </c>
      <c r="N365" s="865">
        <f>IF(ISERROR(VLOOKUP(CONCATENATE($B365,"-",$C365),IN_1C!$B$2:$T$3000,12,FALSE))=TRUE,"",VLOOKUP(CONCATENATE($B365,"-",$C365),IN_1C!$B$2:$T$3000,12,FALSE))</f>
        <v>0</v>
      </c>
      <c r="O365" s="864">
        <f>IF(ISERROR(VLOOKUP(CONCATENATE($B365,"-",$C365),IN_1C!$B$2:$T$3000,13,FALSE))=TRUE,"",VLOOKUP(CONCATENATE($B365,"-",$C365),IN_1C!$B$2:$T$3000,13,FALSE))</f>
        <v>0</v>
      </c>
      <c r="P365" s="865">
        <f>IF(ISERROR(VLOOKUP(CONCATENATE($B365,"-",$C365),IN_1C!$B$2:$T$3000,14,FALSE))=TRUE,"",VLOOKUP(CONCATENATE($B365,"-",$C365),IN_1C!$B$2:$T$3000,14,FALSE))</f>
        <v>0</v>
      </c>
      <c r="Q365" s="804">
        <f t="shared" si="74"/>
        <v>0</v>
      </c>
      <c r="R365" s="805">
        <f t="shared" si="74"/>
        <v>0</v>
      </c>
    </row>
    <row r="366" spans="1:18" ht="15.75" thickBot="1">
      <c r="A366" s="703" t="s">
        <v>1299</v>
      </c>
      <c r="B366" s="816" t="s">
        <v>1300</v>
      </c>
      <c r="C366" s="700">
        <v>8</v>
      </c>
      <c r="D366" s="1571" t="str">
        <f t="shared" si="73"/>
        <v/>
      </c>
      <c r="E366" s="867">
        <f>IF(ISERROR(VLOOKUP(CONCATENATE($B366,"-",$C366),IN_1C!$B$2:$T$3000,3,FALSE))=TRUE,"",VLOOKUP(CONCATENATE($B366,"-",$C366),IN_1C!$B$2:$T$3000,3,FALSE))</f>
        <v>0</v>
      </c>
      <c r="F366" s="868">
        <f>IF(ISERROR(VLOOKUP(CONCATENATE($B366,"-",$C366),IN_1C!$B$2:$T$3000,4,FALSE))=TRUE,"",VLOOKUP(CONCATENATE($B366,"-",$C366),IN_1C!$B$2:$T$3000,4,FALSE))</f>
        <v>0</v>
      </c>
      <c r="G366" s="867">
        <f>IF(ISERROR(VLOOKUP(CONCATENATE($B366,"-",$C366),IN_1C!$B$2:$T$3000,5,FALSE))=TRUE,"",VLOOKUP(CONCATENATE($B366,"-",$C366),IN_1C!$B$2:$T$3000,5,FALSE))</f>
        <v>0</v>
      </c>
      <c r="H366" s="868">
        <f>IF(ISERROR(VLOOKUP(CONCATENATE($B366,"-",$C366),IN_1C!$B$2:$T$3000,6,FALSE))=TRUE,"",VLOOKUP(CONCATENATE($B366,"-",$C366),IN_1C!$B$2:$T$3000,6,FALSE))</f>
        <v>0</v>
      </c>
      <c r="I366" s="867">
        <f>IF(ISERROR(VLOOKUP(CONCATENATE($B366,"-",$C366),IN_1C!$B$2:$T$3000,7,FALSE))=TRUE,"",VLOOKUP(CONCATENATE($B366,"-",$C366),IN_1C!$B$2:$T$3000,7,FALSE))</f>
        <v>0</v>
      </c>
      <c r="J366" s="868">
        <f>IF(ISERROR(VLOOKUP(CONCATENATE($B366,"-",$C366),IN_1C!$B$2:$T$3000,8,FALSE))=TRUE,"",VLOOKUP(CONCATENATE($B366,"-",$C366),IN_1C!$B$2:$T$3000,8,FALSE))</f>
        <v>0</v>
      </c>
      <c r="K366" s="867">
        <f>IF(ISERROR(VLOOKUP(CONCATENATE($B366,"-",$C366),IN_1C!$B$2:$T$3000,9,FALSE))=TRUE,"",VLOOKUP(CONCATENATE($B366,"-",$C366),IN_1C!$B$2:$T$3000,9,FALSE))</f>
        <v>0</v>
      </c>
      <c r="L366" s="868">
        <f>IF(ISERROR(VLOOKUP(CONCATENATE($B366,"-",$C366),IN_1C!$B$2:$T$3000,10,FALSE))=TRUE,"",VLOOKUP(CONCATENATE($B366,"-",$C366),IN_1C!$B$2:$T$3000,10,FALSE))</f>
        <v>0</v>
      </c>
      <c r="M366" s="867">
        <f>IF(ISERROR(VLOOKUP(CONCATENATE($B366,"-",$C366),IN_1C!$B$2:$T$3000,11,FALSE))=TRUE,"",VLOOKUP(CONCATENATE($B366,"-",$C366),IN_1C!$B$2:$T$3000,11,FALSE))</f>
        <v>0</v>
      </c>
      <c r="N366" s="868">
        <f>IF(ISERROR(VLOOKUP(CONCATENATE($B366,"-",$C366),IN_1C!$B$2:$T$3000,12,FALSE))=TRUE,"",VLOOKUP(CONCATENATE($B366,"-",$C366),IN_1C!$B$2:$T$3000,12,FALSE))</f>
        <v>0</v>
      </c>
      <c r="O366" s="867">
        <f>IF(ISERROR(VLOOKUP(CONCATENATE($B366,"-",$C366),IN_1C!$B$2:$T$3000,13,FALSE))=TRUE,"",VLOOKUP(CONCATENATE($B366,"-",$C366),IN_1C!$B$2:$T$3000,13,FALSE))</f>
        <v>0</v>
      </c>
      <c r="P366" s="868">
        <f>IF(ISERROR(VLOOKUP(CONCATENATE($B366,"-",$C366),IN_1C!$B$2:$T$3000,14,FALSE))=TRUE,"",VLOOKUP(CONCATENATE($B366,"-",$C366),IN_1C!$B$2:$T$3000,14,FALSE))</f>
        <v>0</v>
      </c>
      <c r="Q366" s="807">
        <f t="shared" si="74"/>
        <v>0</v>
      </c>
      <c r="R366" s="808">
        <f t="shared" si="74"/>
        <v>0</v>
      </c>
    </row>
    <row r="367" spans="1:18" ht="15.75" thickBot="1">
      <c r="A367" s="722" t="s">
        <v>1301</v>
      </c>
      <c r="B367" s="811"/>
      <c r="C367" s="700"/>
      <c r="D367" s="1571"/>
      <c r="E367" s="872" t="str">
        <f>IF(ISERROR(VLOOKUP(CONCATENATE($B367,"-",$C367),IN_1C!$B$2:$T$3000,3,FALSE))=TRUE,"",VLOOKUP(CONCATENATE($B367,"-",$C367),IN_1C!$B$2:$T$3000,3,FALSE))</f>
        <v/>
      </c>
      <c r="F367" s="873"/>
      <c r="G367" s="873"/>
      <c r="H367" s="873"/>
      <c r="I367" s="873"/>
      <c r="J367" s="873"/>
      <c r="K367" s="873"/>
      <c r="L367" s="873"/>
      <c r="M367" s="873"/>
      <c r="N367" s="873"/>
      <c r="O367" s="873"/>
      <c r="P367" s="873"/>
      <c r="Q367" s="814"/>
      <c r="R367" s="815"/>
    </row>
    <row r="368" spans="1:18" ht="15.75" thickBot="1">
      <c r="A368" s="698" t="s">
        <v>1302</v>
      </c>
      <c r="B368" s="817" t="s">
        <v>1303</v>
      </c>
      <c r="C368" s="700">
        <v>8</v>
      </c>
      <c r="D368" s="1571" t="str">
        <f>CONCATENATE(D$328)</f>
        <v/>
      </c>
      <c r="E368" s="861">
        <f>IF(ISERROR(VLOOKUP(CONCATENATE($B368,"-",$C368),IN_1C!$B$2:$T$3000,3,FALSE))=TRUE,"",VLOOKUP(CONCATENATE($B368,"-",$C368),IN_1C!$B$2:$T$3000,3,FALSE))</f>
        <v>0</v>
      </c>
      <c r="F368" s="862">
        <f>IF(ISERROR(VLOOKUP(CONCATENATE($B368,"-",$C368),IN_1C!$B$2:$T$3000,4,FALSE))=TRUE,"",VLOOKUP(CONCATENATE($B368,"-",$C368),IN_1C!$B$2:$T$3000,4,FALSE))</f>
        <v>0</v>
      </c>
      <c r="G368" s="861">
        <f>IF(ISERROR(VLOOKUP(CONCATENATE($B368,"-",$C368),IN_1C!$B$2:$T$3000,5,FALSE))=TRUE,"",VLOOKUP(CONCATENATE($B368,"-",$C368),IN_1C!$B$2:$T$3000,5,FALSE))</f>
        <v>0</v>
      </c>
      <c r="H368" s="862">
        <f>IF(ISERROR(VLOOKUP(CONCATENATE($B368,"-",$C368),IN_1C!$B$2:$T$3000,6,FALSE))=TRUE,"",VLOOKUP(CONCATENATE($B368,"-",$C368),IN_1C!$B$2:$T$3000,6,FALSE))</f>
        <v>0</v>
      </c>
      <c r="I368" s="861">
        <f>IF(ISERROR(VLOOKUP(CONCATENATE($B368,"-",$C368),IN_1C!$B$2:$T$3000,7,FALSE))=TRUE,"",VLOOKUP(CONCATENATE($B368,"-",$C368),IN_1C!$B$2:$T$3000,7,FALSE))</f>
        <v>0</v>
      </c>
      <c r="J368" s="862">
        <f>IF(ISERROR(VLOOKUP(CONCATENATE($B368,"-",$C368),IN_1C!$B$2:$T$3000,8,FALSE))=TRUE,"",VLOOKUP(CONCATENATE($B368,"-",$C368),IN_1C!$B$2:$T$3000,8,FALSE))</f>
        <v>0</v>
      </c>
      <c r="K368" s="861">
        <f>IF(ISERROR(VLOOKUP(CONCATENATE($B368,"-",$C368),IN_1C!$B$2:$T$3000,9,FALSE))=TRUE,"",VLOOKUP(CONCATENATE($B368,"-",$C368),IN_1C!$B$2:$T$3000,9,FALSE))</f>
        <v>0</v>
      </c>
      <c r="L368" s="862">
        <f>IF(ISERROR(VLOOKUP(CONCATENATE($B368,"-",$C368),IN_1C!$B$2:$T$3000,10,FALSE))=TRUE,"",VLOOKUP(CONCATENATE($B368,"-",$C368),IN_1C!$B$2:$T$3000,10,FALSE))</f>
        <v>0</v>
      </c>
      <c r="M368" s="861">
        <f>IF(ISERROR(VLOOKUP(CONCATENATE($B368,"-",$C368),IN_1C!$B$2:$T$3000,11,FALSE))=TRUE,"",VLOOKUP(CONCATENATE($B368,"-",$C368),IN_1C!$B$2:$T$3000,11,FALSE))</f>
        <v>0</v>
      </c>
      <c r="N368" s="862">
        <f>IF(ISERROR(VLOOKUP(CONCATENATE($B368,"-",$C368),IN_1C!$B$2:$T$3000,12,FALSE))=TRUE,"",VLOOKUP(CONCATENATE($B368,"-",$C368),IN_1C!$B$2:$T$3000,12,FALSE))</f>
        <v>0</v>
      </c>
      <c r="O368" s="861">
        <f>IF(ISERROR(VLOOKUP(CONCATENATE($B368,"-",$C368),IN_1C!$B$2:$T$3000,13,FALSE))=TRUE,"",VLOOKUP(CONCATENATE($B368,"-",$C368),IN_1C!$B$2:$T$3000,13,FALSE))</f>
        <v>0</v>
      </c>
      <c r="P368" s="862">
        <f>IF(ISERROR(VLOOKUP(CONCATENATE($B368,"-",$C368),IN_1C!$B$2:$T$3000,14,FALSE))=TRUE,"",VLOOKUP(CONCATENATE($B368,"-",$C368),IN_1C!$B$2:$T$3000,14,FALSE))</f>
        <v>0</v>
      </c>
      <c r="Q368" s="801">
        <f>E368+G368</f>
        <v>0</v>
      </c>
      <c r="R368" s="802">
        <f>F368+H368</f>
        <v>0</v>
      </c>
    </row>
    <row r="369" spans="1:18" ht="15.75" thickBot="1">
      <c r="A369" s="725" t="s">
        <v>555</v>
      </c>
      <c r="B369" s="725"/>
      <c r="C369" s="818"/>
      <c r="D369" s="1571" t="str">
        <f>CONCATENATE(D$328)</f>
        <v/>
      </c>
      <c r="E369" s="819">
        <f t="shared" ref="E369:R369" si="75">SUM(E328:E340,E342:E347,E349:E359,E361:E366,E368)</f>
        <v>0</v>
      </c>
      <c r="F369" s="820">
        <f t="shared" si="75"/>
        <v>0</v>
      </c>
      <c r="G369" s="819">
        <f t="shared" si="75"/>
        <v>0</v>
      </c>
      <c r="H369" s="821">
        <f t="shared" si="75"/>
        <v>0</v>
      </c>
      <c r="I369" s="819">
        <f t="shared" si="75"/>
        <v>0</v>
      </c>
      <c r="J369" s="820">
        <f t="shared" si="75"/>
        <v>0</v>
      </c>
      <c r="K369" s="819">
        <f t="shared" si="75"/>
        <v>0</v>
      </c>
      <c r="L369" s="821">
        <f t="shared" si="75"/>
        <v>0</v>
      </c>
      <c r="M369" s="819">
        <f t="shared" si="75"/>
        <v>0</v>
      </c>
      <c r="N369" s="821">
        <f t="shared" si="75"/>
        <v>0</v>
      </c>
      <c r="O369" s="819">
        <f t="shared" si="75"/>
        <v>0</v>
      </c>
      <c r="P369" s="821">
        <f t="shared" si="75"/>
        <v>0</v>
      </c>
      <c r="Q369" s="819">
        <f t="shared" si="75"/>
        <v>0</v>
      </c>
      <c r="R369" s="821">
        <f t="shared" si="75"/>
        <v>0</v>
      </c>
    </row>
    <row r="370" spans="1:18" ht="25.5" customHeight="1">
      <c r="A370" s="2520" t="s">
        <v>1304</v>
      </c>
      <c r="B370" s="2520"/>
      <c r="C370" s="2520"/>
      <c r="D370" s="2520"/>
      <c r="E370" s="2520"/>
      <c r="F370" s="2520"/>
      <c r="G370" s="2520"/>
      <c r="H370" s="2520"/>
      <c r="I370" s="2520"/>
      <c r="J370" s="2520"/>
      <c r="K370" s="2520"/>
      <c r="L370" s="2520"/>
      <c r="M370" s="2520"/>
      <c r="N370" s="2520"/>
      <c r="O370" s="2520"/>
      <c r="P370" s="2520"/>
      <c r="Q370" s="729"/>
      <c r="R370" s="729"/>
    </row>
    <row r="371" spans="1:18" ht="15.75" thickBot="1"/>
    <row r="372" spans="1:18" ht="15.75" thickBot="1">
      <c r="A372" s="825" t="s">
        <v>1223</v>
      </c>
      <c r="B372" s="826"/>
      <c r="C372" s="827"/>
      <c r="D372" s="1581"/>
      <c r="E372" s="828" t="s">
        <v>32</v>
      </c>
      <c r="F372" s="828" t="s">
        <v>32</v>
      </c>
      <c r="G372" s="828" t="s">
        <v>32</v>
      </c>
      <c r="H372" s="828" t="s">
        <v>32</v>
      </c>
      <c r="I372" s="828" t="s">
        <v>32</v>
      </c>
      <c r="J372" s="828" t="s">
        <v>32</v>
      </c>
      <c r="K372" s="828" t="s">
        <v>32</v>
      </c>
      <c r="L372" s="828" t="s">
        <v>32</v>
      </c>
      <c r="M372" s="829" t="s">
        <v>32</v>
      </c>
      <c r="N372" s="829" t="s">
        <v>32</v>
      </c>
      <c r="O372" s="830" t="s">
        <v>32</v>
      </c>
      <c r="P372" s="830" t="s">
        <v>32</v>
      </c>
      <c r="Q372" s="831" t="s">
        <v>32</v>
      </c>
      <c r="R372" s="832" t="s">
        <v>32</v>
      </c>
    </row>
    <row r="373" spans="1:18">
      <c r="A373" s="833" t="s">
        <v>1224</v>
      </c>
      <c r="B373" s="834" t="s">
        <v>1225</v>
      </c>
      <c r="C373" s="835">
        <v>9</v>
      </c>
      <c r="D373" s="1582"/>
      <c r="E373" s="848">
        <f>IF(ISERROR(VLOOKUP(CONCATENATE($B373,"-",$C373),IN_1C!$B$2:$T$3000,3,FALSE))=TRUE,"",VLOOKUP(CONCATENATE($B373,"-",$C373),IN_1C!$B$2:$T$3000,3,FALSE))</f>
        <v>0</v>
      </c>
      <c r="F373" s="849">
        <f>IF(ISERROR(VLOOKUP(CONCATENATE($B373,"-",$C373),IN_1C!$B$2:$T$3000,4,FALSE))=TRUE,"",VLOOKUP(CONCATENATE($B373,"-",$C373),IN_1C!$B$2:$T$3000,4,FALSE))</f>
        <v>0</v>
      </c>
      <c r="G373" s="848">
        <f>IF(ISERROR(VLOOKUP(CONCATENATE($B373,"-",$C373),IN_1C!$B$2:$T$3000,5,FALSE))=TRUE,"",VLOOKUP(CONCATENATE($B373,"-",$C373),IN_1C!$B$2:$T$3000,5,FALSE))</f>
        <v>0</v>
      </c>
      <c r="H373" s="849">
        <f>IF(ISERROR(VLOOKUP(CONCATENATE($B373,"-",$C373),IN_1C!$B$2:$T$3000,6,FALSE))=TRUE,"",VLOOKUP(CONCATENATE($B373,"-",$C373),IN_1C!$B$2:$T$3000,6,FALSE))</f>
        <v>0</v>
      </c>
      <c r="I373" s="848">
        <f>IF(ISERROR(VLOOKUP(CONCATENATE($B373,"-",$C373),IN_1C!$B$2:$T$3000,7,FALSE))=TRUE,"",VLOOKUP(CONCATENATE($B373,"-",$C373),IN_1C!$B$2:$T$3000,7,FALSE))</f>
        <v>0</v>
      </c>
      <c r="J373" s="849">
        <f>IF(ISERROR(VLOOKUP(CONCATENATE($B373,"-",$C373),IN_1C!$B$2:$T$3000,8,FALSE))=TRUE,"",VLOOKUP(CONCATENATE($B373,"-",$C373),IN_1C!$B$2:$T$3000,8,FALSE))</f>
        <v>0</v>
      </c>
      <c r="K373" s="848">
        <f>IF(ISERROR(VLOOKUP(CONCATENATE($B373,"-",$C373),IN_1C!$B$2:$T$3000,9,FALSE))=TRUE,"",VLOOKUP(CONCATENATE($B373,"-",$C373),IN_1C!$B$2:$T$3000,9,FALSE))</f>
        <v>0</v>
      </c>
      <c r="L373" s="849">
        <f>IF(ISERROR(VLOOKUP(CONCATENATE($B373,"-",$C373),IN_1C!$B$2:$T$3000,10,FALSE))=TRUE,"",VLOOKUP(CONCATENATE($B373,"-",$C373),IN_1C!$B$2:$T$3000,10,FALSE))</f>
        <v>0</v>
      </c>
      <c r="M373" s="848">
        <f>IF(ISERROR(VLOOKUP(CONCATENATE($B373,"-",$C373),IN_1C!$B$2:$T$3000,11,FALSE))=TRUE,"",VLOOKUP(CONCATENATE($B373,"-",$C373),IN_1C!$B$2:$T$3000,11,FALSE))</f>
        <v>0</v>
      </c>
      <c r="N373" s="849">
        <f>IF(ISERROR(VLOOKUP(CONCATENATE($B373,"-",$C373),IN_1C!$B$2:$T$3000,12,FALSE))=TRUE,"",VLOOKUP(CONCATENATE($B373,"-",$C373),IN_1C!$B$2:$T$3000,12,FALSE))</f>
        <v>0</v>
      </c>
      <c r="O373" s="850">
        <f>IF(ISERROR(VLOOKUP(CONCATENATE($B373,"-",$C373),IN_1C!$B$2:$T$3000,13,FALSE))=TRUE,"",VLOOKUP(CONCATENATE($B373,"-",$C373),IN_1C!$B$2:$T$3000,13,FALSE))</f>
        <v>0</v>
      </c>
      <c r="P373" s="850">
        <f>IF(ISERROR(VLOOKUP(CONCATENATE($B373,"-",$C373),IN_1C!$B$2:$T$3000,14,FALSE))=TRUE,"",VLOOKUP(CONCATENATE($B373,"-",$C373),IN_1C!$B$2:$T$3000,14,FALSE))</f>
        <v>0</v>
      </c>
      <c r="Q373" s="776">
        <f t="shared" ref="Q373:R385" si="76">E373+G373</f>
        <v>0</v>
      </c>
      <c r="R373" s="775">
        <f t="shared" si="76"/>
        <v>0</v>
      </c>
    </row>
    <row r="374" spans="1:18">
      <c r="A374" s="836" t="s">
        <v>1228</v>
      </c>
      <c r="B374" s="837" t="s">
        <v>1229</v>
      </c>
      <c r="C374" s="835">
        <v>9</v>
      </c>
      <c r="D374" s="1571" t="str">
        <f>CONCATENATE(D$373)</f>
        <v/>
      </c>
      <c r="E374" s="851">
        <f>IF(ISERROR(VLOOKUP(CONCATENATE($B374,"-",$C374),IN_1C!$B$2:$T$3000,3,FALSE))=TRUE,"",VLOOKUP(CONCATENATE($B374,"-",$C374),IN_1C!$B$2:$T$3000,3,FALSE))</f>
        <v>0</v>
      </c>
      <c r="F374" s="852">
        <f>IF(ISERROR(VLOOKUP(CONCATENATE($B374,"-",$C374),IN_1C!$B$2:$T$3000,4,FALSE))=TRUE,"",VLOOKUP(CONCATENATE($B374,"-",$C374),IN_1C!$B$2:$T$3000,4,FALSE))</f>
        <v>0</v>
      </c>
      <c r="G374" s="851">
        <f>IF(ISERROR(VLOOKUP(CONCATENATE($B374,"-",$C374),IN_1C!$B$2:$T$3000,5,FALSE))=TRUE,"",VLOOKUP(CONCATENATE($B374,"-",$C374),IN_1C!$B$2:$T$3000,5,FALSE))</f>
        <v>0</v>
      </c>
      <c r="H374" s="852">
        <f>IF(ISERROR(VLOOKUP(CONCATENATE($B374,"-",$C374),IN_1C!$B$2:$T$3000,6,FALSE))=TRUE,"",VLOOKUP(CONCATENATE($B374,"-",$C374),IN_1C!$B$2:$T$3000,6,FALSE))</f>
        <v>0</v>
      </c>
      <c r="I374" s="851">
        <f>IF(ISERROR(VLOOKUP(CONCATENATE($B374,"-",$C374),IN_1C!$B$2:$T$3000,7,FALSE))=TRUE,"",VLOOKUP(CONCATENATE($B374,"-",$C374),IN_1C!$B$2:$T$3000,7,FALSE))</f>
        <v>0</v>
      </c>
      <c r="J374" s="852">
        <f>IF(ISERROR(VLOOKUP(CONCATENATE($B374,"-",$C374),IN_1C!$B$2:$T$3000,8,FALSE))=TRUE,"",VLOOKUP(CONCATENATE($B374,"-",$C374),IN_1C!$B$2:$T$3000,8,FALSE))</f>
        <v>0</v>
      </c>
      <c r="K374" s="851">
        <f>IF(ISERROR(VLOOKUP(CONCATENATE($B374,"-",$C374),IN_1C!$B$2:$T$3000,9,FALSE))=TRUE,"",VLOOKUP(CONCATENATE($B374,"-",$C374),IN_1C!$B$2:$T$3000,9,FALSE))</f>
        <v>0</v>
      </c>
      <c r="L374" s="852">
        <f>IF(ISERROR(VLOOKUP(CONCATENATE($B374,"-",$C374),IN_1C!$B$2:$T$3000,10,FALSE))=TRUE,"",VLOOKUP(CONCATENATE($B374,"-",$C374),IN_1C!$B$2:$T$3000,10,FALSE))</f>
        <v>0</v>
      </c>
      <c r="M374" s="851">
        <f>IF(ISERROR(VLOOKUP(CONCATENATE($B374,"-",$C374),IN_1C!$B$2:$T$3000,11,FALSE))=TRUE,"",VLOOKUP(CONCATENATE($B374,"-",$C374),IN_1C!$B$2:$T$3000,11,FALSE))</f>
        <v>0</v>
      </c>
      <c r="N374" s="852">
        <f>IF(ISERROR(VLOOKUP(CONCATENATE($B374,"-",$C374),IN_1C!$B$2:$T$3000,12,FALSE))=TRUE,"",VLOOKUP(CONCATENATE($B374,"-",$C374),IN_1C!$B$2:$T$3000,12,FALSE))</f>
        <v>0</v>
      </c>
      <c r="O374" s="853">
        <f>IF(ISERROR(VLOOKUP(CONCATENATE($B374,"-",$C374),IN_1C!$B$2:$T$3000,13,FALSE))=TRUE,"",VLOOKUP(CONCATENATE($B374,"-",$C374),IN_1C!$B$2:$T$3000,13,FALSE))</f>
        <v>0</v>
      </c>
      <c r="P374" s="853">
        <f>IF(ISERROR(VLOOKUP(CONCATENATE($B374,"-",$C374),IN_1C!$B$2:$T$3000,14,FALSE))=TRUE,"",VLOOKUP(CONCATENATE($B374,"-",$C374),IN_1C!$B$2:$T$3000,14,FALSE))</f>
        <v>0</v>
      </c>
      <c r="Q374" s="780">
        <f t="shared" si="76"/>
        <v>0</v>
      </c>
      <c r="R374" s="779">
        <f t="shared" si="76"/>
        <v>0</v>
      </c>
    </row>
    <row r="375" spans="1:18">
      <c r="A375" s="836" t="s">
        <v>1230</v>
      </c>
      <c r="B375" s="837" t="s">
        <v>1231</v>
      </c>
      <c r="C375" s="835">
        <v>9</v>
      </c>
      <c r="D375" s="1571" t="str">
        <f t="shared" ref="D375:D385" si="77">CONCATENATE(D$373)</f>
        <v/>
      </c>
      <c r="E375" s="851">
        <f>IF(ISERROR(VLOOKUP(CONCATENATE($B375,"-",$C375),IN_1C!$B$2:$T$3000,3,FALSE))=TRUE,"",VLOOKUP(CONCATENATE($B375,"-",$C375),IN_1C!$B$2:$T$3000,3,FALSE))</f>
        <v>0</v>
      </c>
      <c r="F375" s="852">
        <f>IF(ISERROR(VLOOKUP(CONCATENATE($B375,"-",$C375),IN_1C!$B$2:$T$3000,4,FALSE))=TRUE,"",VLOOKUP(CONCATENATE($B375,"-",$C375),IN_1C!$B$2:$T$3000,4,FALSE))</f>
        <v>0</v>
      </c>
      <c r="G375" s="851">
        <f>IF(ISERROR(VLOOKUP(CONCATENATE($B375,"-",$C375),IN_1C!$B$2:$T$3000,5,FALSE))=TRUE,"",VLOOKUP(CONCATENATE($B375,"-",$C375),IN_1C!$B$2:$T$3000,5,FALSE))</f>
        <v>0</v>
      </c>
      <c r="H375" s="852">
        <f>IF(ISERROR(VLOOKUP(CONCATENATE($B375,"-",$C375),IN_1C!$B$2:$T$3000,6,FALSE))=TRUE,"",VLOOKUP(CONCATENATE($B375,"-",$C375),IN_1C!$B$2:$T$3000,6,FALSE))</f>
        <v>0</v>
      </c>
      <c r="I375" s="851">
        <f>IF(ISERROR(VLOOKUP(CONCATENATE($B375,"-",$C375),IN_1C!$B$2:$T$3000,7,FALSE))=TRUE,"",VLOOKUP(CONCATENATE($B375,"-",$C375),IN_1C!$B$2:$T$3000,7,FALSE))</f>
        <v>0</v>
      </c>
      <c r="J375" s="852">
        <f>IF(ISERROR(VLOOKUP(CONCATENATE($B375,"-",$C375),IN_1C!$B$2:$T$3000,8,FALSE))=TRUE,"",VLOOKUP(CONCATENATE($B375,"-",$C375),IN_1C!$B$2:$T$3000,8,FALSE))</f>
        <v>0</v>
      </c>
      <c r="K375" s="851">
        <f>IF(ISERROR(VLOOKUP(CONCATENATE($B375,"-",$C375),IN_1C!$B$2:$T$3000,9,FALSE))=TRUE,"",VLOOKUP(CONCATENATE($B375,"-",$C375),IN_1C!$B$2:$T$3000,9,FALSE))</f>
        <v>0</v>
      </c>
      <c r="L375" s="852">
        <f>IF(ISERROR(VLOOKUP(CONCATENATE($B375,"-",$C375),IN_1C!$B$2:$T$3000,10,FALSE))=TRUE,"",VLOOKUP(CONCATENATE($B375,"-",$C375),IN_1C!$B$2:$T$3000,10,FALSE))</f>
        <v>0</v>
      </c>
      <c r="M375" s="851">
        <f>IF(ISERROR(VLOOKUP(CONCATENATE($B375,"-",$C375),IN_1C!$B$2:$T$3000,11,FALSE))=TRUE,"",VLOOKUP(CONCATENATE($B375,"-",$C375),IN_1C!$B$2:$T$3000,11,FALSE))</f>
        <v>0</v>
      </c>
      <c r="N375" s="852">
        <f>IF(ISERROR(VLOOKUP(CONCATENATE($B375,"-",$C375),IN_1C!$B$2:$T$3000,12,FALSE))=TRUE,"",VLOOKUP(CONCATENATE($B375,"-",$C375),IN_1C!$B$2:$T$3000,12,FALSE))</f>
        <v>0</v>
      </c>
      <c r="O375" s="853">
        <f>IF(ISERROR(VLOOKUP(CONCATENATE($B375,"-",$C375),IN_1C!$B$2:$T$3000,13,FALSE))=TRUE,"",VLOOKUP(CONCATENATE($B375,"-",$C375),IN_1C!$B$2:$T$3000,13,FALSE))</f>
        <v>0</v>
      </c>
      <c r="P375" s="853">
        <f>IF(ISERROR(VLOOKUP(CONCATENATE($B375,"-",$C375),IN_1C!$B$2:$T$3000,14,FALSE))=TRUE,"",VLOOKUP(CONCATENATE($B375,"-",$C375),IN_1C!$B$2:$T$3000,14,FALSE))</f>
        <v>0</v>
      </c>
      <c r="Q375" s="780">
        <f t="shared" si="76"/>
        <v>0</v>
      </c>
      <c r="R375" s="779">
        <f t="shared" si="76"/>
        <v>0</v>
      </c>
    </row>
    <row r="376" spans="1:18">
      <c r="A376" s="836" t="s">
        <v>1232</v>
      </c>
      <c r="B376" s="837" t="s">
        <v>1233</v>
      </c>
      <c r="C376" s="835">
        <v>9</v>
      </c>
      <c r="D376" s="1571" t="str">
        <f t="shared" si="77"/>
        <v/>
      </c>
      <c r="E376" s="851">
        <f>IF(ISERROR(VLOOKUP(CONCATENATE($B376,"-",$C376),IN_1C!$B$2:$T$3000,3,FALSE))=TRUE,"",VLOOKUP(CONCATENATE($B376,"-",$C376),IN_1C!$B$2:$T$3000,3,FALSE))</f>
        <v>0</v>
      </c>
      <c r="F376" s="852">
        <f>IF(ISERROR(VLOOKUP(CONCATENATE($B376,"-",$C376),IN_1C!$B$2:$T$3000,4,FALSE))=TRUE,"",VLOOKUP(CONCATENATE($B376,"-",$C376),IN_1C!$B$2:$T$3000,4,FALSE))</f>
        <v>0</v>
      </c>
      <c r="G376" s="851">
        <f>IF(ISERROR(VLOOKUP(CONCATENATE($B376,"-",$C376),IN_1C!$B$2:$T$3000,5,FALSE))=TRUE,"",VLOOKUP(CONCATENATE($B376,"-",$C376),IN_1C!$B$2:$T$3000,5,FALSE))</f>
        <v>0</v>
      </c>
      <c r="H376" s="852">
        <f>IF(ISERROR(VLOOKUP(CONCATENATE($B376,"-",$C376),IN_1C!$B$2:$T$3000,6,FALSE))=TRUE,"",VLOOKUP(CONCATENATE($B376,"-",$C376),IN_1C!$B$2:$T$3000,6,FALSE))</f>
        <v>0</v>
      </c>
      <c r="I376" s="851">
        <f>IF(ISERROR(VLOOKUP(CONCATENATE($B376,"-",$C376),IN_1C!$B$2:$T$3000,7,FALSE))=TRUE,"",VLOOKUP(CONCATENATE($B376,"-",$C376),IN_1C!$B$2:$T$3000,7,FALSE))</f>
        <v>0</v>
      </c>
      <c r="J376" s="852">
        <f>IF(ISERROR(VLOOKUP(CONCATENATE($B376,"-",$C376),IN_1C!$B$2:$T$3000,8,FALSE))=TRUE,"",VLOOKUP(CONCATENATE($B376,"-",$C376),IN_1C!$B$2:$T$3000,8,FALSE))</f>
        <v>0</v>
      </c>
      <c r="K376" s="851">
        <f>IF(ISERROR(VLOOKUP(CONCATENATE($B376,"-",$C376),IN_1C!$B$2:$T$3000,9,FALSE))=TRUE,"",VLOOKUP(CONCATENATE($B376,"-",$C376),IN_1C!$B$2:$T$3000,9,FALSE))</f>
        <v>0</v>
      </c>
      <c r="L376" s="852">
        <f>IF(ISERROR(VLOOKUP(CONCATENATE($B376,"-",$C376),IN_1C!$B$2:$T$3000,10,FALSE))=TRUE,"",VLOOKUP(CONCATENATE($B376,"-",$C376),IN_1C!$B$2:$T$3000,10,FALSE))</f>
        <v>0</v>
      </c>
      <c r="M376" s="851">
        <f>IF(ISERROR(VLOOKUP(CONCATENATE($B376,"-",$C376),IN_1C!$B$2:$T$3000,11,FALSE))=TRUE,"",VLOOKUP(CONCATENATE($B376,"-",$C376),IN_1C!$B$2:$T$3000,11,FALSE))</f>
        <v>0</v>
      </c>
      <c r="N376" s="852">
        <f>IF(ISERROR(VLOOKUP(CONCATENATE($B376,"-",$C376),IN_1C!$B$2:$T$3000,12,FALSE))=TRUE,"",VLOOKUP(CONCATENATE($B376,"-",$C376),IN_1C!$B$2:$T$3000,12,FALSE))</f>
        <v>0</v>
      </c>
      <c r="O376" s="853">
        <f>IF(ISERROR(VLOOKUP(CONCATENATE($B376,"-",$C376),IN_1C!$B$2:$T$3000,13,FALSE))=TRUE,"",VLOOKUP(CONCATENATE($B376,"-",$C376),IN_1C!$B$2:$T$3000,13,FALSE))</f>
        <v>0</v>
      </c>
      <c r="P376" s="853">
        <f>IF(ISERROR(VLOOKUP(CONCATENATE($B376,"-",$C376),IN_1C!$B$2:$T$3000,14,FALSE))=TRUE,"",VLOOKUP(CONCATENATE($B376,"-",$C376),IN_1C!$B$2:$T$3000,14,FALSE))</f>
        <v>0</v>
      </c>
      <c r="Q376" s="780">
        <f t="shared" si="76"/>
        <v>0</v>
      </c>
      <c r="R376" s="779">
        <f t="shared" si="76"/>
        <v>0</v>
      </c>
    </row>
    <row r="377" spans="1:18">
      <c r="A377" s="836" t="s">
        <v>1234</v>
      </c>
      <c r="B377" s="837" t="s">
        <v>1235</v>
      </c>
      <c r="C377" s="835">
        <v>9</v>
      </c>
      <c r="D377" s="1571" t="str">
        <f t="shared" si="77"/>
        <v/>
      </c>
      <c r="E377" s="851">
        <f>IF(ISERROR(VLOOKUP(CONCATENATE($B377,"-",$C377),IN_1C!$B$2:$T$3000,3,FALSE))=TRUE,"",VLOOKUP(CONCATENATE($B377,"-",$C377),IN_1C!$B$2:$T$3000,3,FALSE))</f>
        <v>0</v>
      </c>
      <c r="F377" s="852">
        <f>IF(ISERROR(VLOOKUP(CONCATENATE($B377,"-",$C377),IN_1C!$B$2:$T$3000,4,FALSE))=TRUE,"",VLOOKUP(CONCATENATE($B377,"-",$C377),IN_1C!$B$2:$T$3000,4,FALSE))</f>
        <v>0</v>
      </c>
      <c r="G377" s="851">
        <f>IF(ISERROR(VLOOKUP(CONCATENATE($B377,"-",$C377),IN_1C!$B$2:$T$3000,5,FALSE))=TRUE,"",VLOOKUP(CONCATENATE($B377,"-",$C377),IN_1C!$B$2:$T$3000,5,FALSE))</f>
        <v>0</v>
      </c>
      <c r="H377" s="852">
        <f>IF(ISERROR(VLOOKUP(CONCATENATE($B377,"-",$C377),IN_1C!$B$2:$T$3000,6,FALSE))=TRUE,"",VLOOKUP(CONCATENATE($B377,"-",$C377),IN_1C!$B$2:$T$3000,6,FALSE))</f>
        <v>0</v>
      </c>
      <c r="I377" s="851">
        <f>IF(ISERROR(VLOOKUP(CONCATENATE($B377,"-",$C377),IN_1C!$B$2:$T$3000,7,FALSE))=TRUE,"",VLOOKUP(CONCATENATE($B377,"-",$C377),IN_1C!$B$2:$T$3000,7,FALSE))</f>
        <v>0</v>
      </c>
      <c r="J377" s="852">
        <f>IF(ISERROR(VLOOKUP(CONCATENATE($B377,"-",$C377),IN_1C!$B$2:$T$3000,8,FALSE))=TRUE,"",VLOOKUP(CONCATENATE($B377,"-",$C377),IN_1C!$B$2:$T$3000,8,FALSE))</f>
        <v>0</v>
      </c>
      <c r="K377" s="851">
        <f>IF(ISERROR(VLOOKUP(CONCATENATE($B377,"-",$C377),IN_1C!$B$2:$T$3000,9,FALSE))=TRUE,"",VLOOKUP(CONCATENATE($B377,"-",$C377),IN_1C!$B$2:$T$3000,9,FALSE))</f>
        <v>0</v>
      </c>
      <c r="L377" s="852">
        <f>IF(ISERROR(VLOOKUP(CONCATENATE($B377,"-",$C377),IN_1C!$B$2:$T$3000,10,FALSE))=TRUE,"",VLOOKUP(CONCATENATE($B377,"-",$C377),IN_1C!$B$2:$T$3000,10,FALSE))</f>
        <v>0</v>
      </c>
      <c r="M377" s="851">
        <f>IF(ISERROR(VLOOKUP(CONCATENATE($B377,"-",$C377),IN_1C!$B$2:$T$3000,11,FALSE))=TRUE,"",VLOOKUP(CONCATENATE($B377,"-",$C377),IN_1C!$B$2:$T$3000,11,FALSE))</f>
        <v>0</v>
      </c>
      <c r="N377" s="852">
        <f>IF(ISERROR(VLOOKUP(CONCATENATE($B377,"-",$C377),IN_1C!$B$2:$T$3000,12,FALSE))=TRUE,"",VLOOKUP(CONCATENATE($B377,"-",$C377),IN_1C!$B$2:$T$3000,12,FALSE))</f>
        <v>0</v>
      </c>
      <c r="O377" s="853">
        <f>IF(ISERROR(VLOOKUP(CONCATENATE($B377,"-",$C377),IN_1C!$B$2:$T$3000,13,FALSE))=TRUE,"",VLOOKUP(CONCATENATE($B377,"-",$C377),IN_1C!$B$2:$T$3000,13,FALSE))</f>
        <v>0</v>
      </c>
      <c r="P377" s="853">
        <f>IF(ISERROR(VLOOKUP(CONCATENATE($B377,"-",$C377),IN_1C!$B$2:$T$3000,14,FALSE))=TRUE,"",VLOOKUP(CONCATENATE($B377,"-",$C377),IN_1C!$B$2:$T$3000,14,FALSE))</f>
        <v>0</v>
      </c>
      <c r="Q377" s="780">
        <f t="shared" si="76"/>
        <v>0</v>
      </c>
      <c r="R377" s="779">
        <f t="shared" si="76"/>
        <v>0</v>
      </c>
    </row>
    <row r="378" spans="1:18">
      <c r="A378" s="836" t="s">
        <v>1236</v>
      </c>
      <c r="B378" s="837" t="s">
        <v>1237</v>
      </c>
      <c r="C378" s="835">
        <v>9</v>
      </c>
      <c r="D378" s="1571" t="str">
        <f t="shared" si="77"/>
        <v/>
      </c>
      <c r="E378" s="851">
        <f>IF(ISERROR(VLOOKUP(CONCATENATE($B378,"-",$C378),IN_1C!$B$2:$T$3000,3,FALSE))=TRUE,"",VLOOKUP(CONCATENATE($B378,"-",$C378),IN_1C!$B$2:$T$3000,3,FALSE))</f>
        <v>0</v>
      </c>
      <c r="F378" s="852">
        <f>IF(ISERROR(VLOOKUP(CONCATENATE($B378,"-",$C378),IN_1C!$B$2:$T$3000,4,FALSE))=TRUE,"",VLOOKUP(CONCATENATE($B378,"-",$C378),IN_1C!$B$2:$T$3000,4,FALSE))</f>
        <v>0</v>
      </c>
      <c r="G378" s="851">
        <f>IF(ISERROR(VLOOKUP(CONCATENATE($B378,"-",$C378),IN_1C!$B$2:$T$3000,5,FALSE))=TRUE,"",VLOOKUP(CONCATENATE($B378,"-",$C378),IN_1C!$B$2:$T$3000,5,FALSE))</f>
        <v>0</v>
      </c>
      <c r="H378" s="852">
        <f>IF(ISERROR(VLOOKUP(CONCATENATE($B378,"-",$C378),IN_1C!$B$2:$T$3000,6,FALSE))=TRUE,"",VLOOKUP(CONCATENATE($B378,"-",$C378),IN_1C!$B$2:$T$3000,6,FALSE))</f>
        <v>0</v>
      </c>
      <c r="I378" s="851">
        <f>IF(ISERROR(VLOOKUP(CONCATENATE($B378,"-",$C378),IN_1C!$B$2:$T$3000,7,FALSE))=TRUE,"",VLOOKUP(CONCATENATE($B378,"-",$C378),IN_1C!$B$2:$T$3000,7,FALSE))</f>
        <v>0</v>
      </c>
      <c r="J378" s="852">
        <f>IF(ISERROR(VLOOKUP(CONCATENATE($B378,"-",$C378),IN_1C!$B$2:$T$3000,8,FALSE))=TRUE,"",VLOOKUP(CONCATENATE($B378,"-",$C378),IN_1C!$B$2:$T$3000,8,FALSE))</f>
        <v>0</v>
      </c>
      <c r="K378" s="851">
        <f>IF(ISERROR(VLOOKUP(CONCATENATE($B378,"-",$C378),IN_1C!$B$2:$T$3000,9,FALSE))=TRUE,"",VLOOKUP(CONCATENATE($B378,"-",$C378),IN_1C!$B$2:$T$3000,9,FALSE))</f>
        <v>0</v>
      </c>
      <c r="L378" s="852">
        <f>IF(ISERROR(VLOOKUP(CONCATENATE($B378,"-",$C378),IN_1C!$B$2:$T$3000,10,FALSE))=TRUE,"",VLOOKUP(CONCATENATE($B378,"-",$C378),IN_1C!$B$2:$T$3000,10,FALSE))</f>
        <v>0</v>
      </c>
      <c r="M378" s="851">
        <f>IF(ISERROR(VLOOKUP(CONCATENATE($B378,"-",$C378),IN_1C!$B$2:$T$3000,11,FALSE))=TRUE,"",VLOOKUP(CONCATENATE($B378,"-",$C378),IN_1C!$B$2:$T$3000,11,FALSE))</f>
        <v>0</v>
      </c>
      <c r="N378" s="852">
        <f>IF(ISERROR(VLOOKUP(CONCATENATE($B378,"-",$C378),IN_1C!$B$2:$T$3000,12,FALSE))=TRUE,"",VLOOKUP(CONCATENATE($B378,"-",$C378),IN_1C!$B$2:$T$3000,12,FALSE))</f>
        <v>0</v>
      </c>
      <c r="O378" s="853">
        <f>IF(ISERROR(VLOOKUP(CONCATENATE($B378,"-",$C378),IN_1C!$B$2:$T$3000,13,FALSE))=TRUE,"",VLOOKUP(CONCATENATE($B378,"-",$C378),IN_1C!$B$2:$T$3000,13,FALSE))</f>
        <v>0</v>
      </c>
      <c r="P378" s="853">
        <f>IF(ISERROR(VLOOKUP(CONCATENATE($B378,"-",$C378),IN_1C!$B$2:$T$3000,14,FALSE))=TRUE,"",VLOOKUP(CONCATENATE($B378,"-",$C378),IN_1C!$B$2:$T$3000,14,FALSE))</f>
        <v>0</v>
      </c>
      <c r="Q378" s="780">
        <f t="shared" si="76"/>
        <v>0</v>
      </c>
      <c r="R378" s="779">
        <f t="shared" si="76"/>
        <v>0</v>
      </c>
    </row>
    <row r="379" spans="1:18">
      <c r="A379" s="836" t="s">
        <v>1238</v>
      </c>
      <c r="B379" s="837" t="s">
        <v>1239</v>
      </c>
      <c r="C379" s="835">
        <v>9</v>
      </c>
      <c r="D379" s="1571" t="str">
        <f t="shared" si="77"/>
        <v/>
      </c>
      <c r="E379" s="851">
        <f>IF(ISERROR(VLOOKUP(CONCATENATE($B379,"-",$C379),IN_1C!$B$2:$T$3000,3,FALSE))=TRUE,"",VLOOKUP(CONCATENATE($B379,"-",$C379),IN_1C!$B$2:$T$3000,3,FALSE))</f>
        <v>0</v>
      </c>
      <c r="F379" s="852">
        <f>IF(ISERROR(VLOOKUP(CONCATENATE($B379,"-",$C379),IN_1C!$B$2:$T$3000,4,FALSE))=TRUE,"",VLOOKUP(CONCATENATE($B379,"-",$C379),IN_1C!$B$2:$T$3000,4,FALSE))</f>
        <v>0</v>
      </c>
      <c r="G379" s="851">
        <f>IF(ISERROR(VLOOKUP(CONCATENATE($B379,"-",$C379),IN_1C!$B$2:$T$3000,5,FALSE))=TRUE,"",VLOOKUP(CONCATENATE($B379,"-",$C379),IN_1C!$B$2:$T$3000,5,FALSE))</f>
        <v>0</v>
      </c>
      <c r="H379" s="852">
        <f>IF(ISERROR(VLOOKUP(CONCATENATE($B379,"-",$C379),IN_1C!$B$2:$T$3000,6,FALSE))=TRUE,"",VLOOKUP(CONCATENATE($B379,"-",$C379),IN_1C!$B$2:$T$3000,6,FALSE))</f>
        <v>0</v>
      </c>
      <c r="I379" s="851">
        <f>IF(ISERROR(VLOOKUP(CONCATENATE($B379,"-",$C379),IN_1C!$B$2:$T$3000,7,FALSE))=TRUE,"",VLOOKUP(CONCATENATE($B379,"-",$C379),IN_1C!$B$2:$T$3000,7,FALSE))</f>
        <v>0</v>
      </c>
      <c r="J379" s="852">
        <f>IF(ISERROR(VLOOKUP(CONCATENATE($B379,"-",$C379),IN_1C!$B$2:$T$3000,8,FALSE))=TRUE,"",VLOOKUP(CONCATENATE($B379,"-",$C379),IN_1C!$B$2:$T$3000,8,FALSE))</f>
        <v>0</v>
      </c>
      <c r="K379" s="851">
        <f>IF(ISERROR(VLOOKUP(CONCATENATE($B379,"-",$C379),IN_1C!$B$2:$T$3000,9,FALSE))=TRUE,"",VLOOKUP(CONCATENATE($B379,"-",$C379),IN_1C!$B$2:$T$3000,9,FALSE))</f>
        <v>0</v>
      </c>
      <c r="L379" s="852">
        <f>IF(ISERROR(VLOOKUP(CONCATENATE($B379,"-",$C379),IN_1C!$B$2:$T$3000,10,FALSE))=TRUE,"",VLOOKUP(CONCATENATE($B379,"-",$C379),IN_1C!$B$2:$T$3000,10,FALSE))</f>
        <v>0</v>
      </c>
      <c r="M379" s="851">
        <f>IF(ISERROR(VLOOKUP(CONCATENATE($B379,"-",$C379),IN_1C!$B$2:$T$3000,11,FALSE))=TRUE,"",VLOOKUP(CONCATENATE($B379,"-",$C379),IN_1C!$B$2:$T$3000,11,FALSE))</f>
        <v>0</v>
      </c>
      <c r="N379" s="852">
        <f>IF(ISERROR(VLOOKUP(CONCATENATE($B379,"-",$C379),IN_1C!$B$2:$T$3000,12,FALSE))=TRUE,"",VLOOKUP(CONCATENATE($B379,"-",$C379),IN_1C!$B$2:$T$3000,12,FALSE))</f>
        <v>0</v>
      </c>
      <c r="O379" s="853">
        <f>IF(ISERROR(VLOOKUP(CONCATENATE($B379,"-",$C379),IN_1C!$B$2:$T$3000,13,FALSE))=TRUE,"",VLOOKUP(CONCATENATE($B379,"-",$C379),IN_1C!$B$2:$T$3000,13,FALSE))</f>
        <v>0</v>
      </c>
      <c r="P379" s="853">
        <f>IF(ISERROR(VLOOKUP(CONCATENATE($B379,"-",$C379),IN_1C!$B$2:$T$3000,14,FALSE))=TRUE,"",VLOOKUP(CONCATENATE($B379,"-",$C379),IN_1C!$B$2:$T$3000,14,FALSE))</f>
        <v>0</v>
      </c>
      <c r="Q379" s="780">
        <f t="shared" si="76"/>
        <v>0</v>
      </c>
      <c r="R379" s="779">
        <f t="shared" si="76"/>
        <v>0</v>
      </c>
    </row>
    <row r="380" spans="1:18">
      <c r="A380" s="836" t="s">
        <v>1240</v>
      </c>
      <c r="B380" s="837" t="s">
        <v>1241</v>
      </c>
      <c r="C380" s="835">
        <v>9</v>
      </c>
      <c r="D380" s="1571" t="str">
        <f t="shared" si="77"/>
        <v/>
      </c>
      <c r="E380" s="851">
        <f>IF(ISERROR(VLOOKUP(CONCATENATE($B380,"-",$C380),IN_1C!$B$2:$T$3000,3,FALSE))=TRUE,"",VLOOKUP(CONCATENATE($B380,"-",$C380),IN_1C!$B$2:$T$3000,3,FALSE))</f>
        <v>0</v>
      </c>
      <c r="F380" s="852">
        <f>IF(ISERROR(VLOOKUP(CONCATENATE($B380,"-",$C380),IN_1C!$B$2:$T$3000,4,FALSE))=TRUE,"",VLOOKUP(CONCATENATE($B380,"-",$C380),IN_1C!$B$2:$T$3000,4,FALSE))</f>
        <v>0</v>
      </c>
      <c r="G380" s="851">
        <f>IF(ISERROR(VLOOKUP(CONCATENATE($B380,"-",$C380),IN_1C!$B$2:$T$3000,5,FALSE))=TRUE,"",VLOOKUP(CONCATENATE($B380,"-",$C380),IN_1C!$B$2:$T$3000,5,FALSE))</f>
        <v>0</v>
      </c>
      <c r="H380" s="852">
        <f>IF(ISERROR(VLOOKUP(CONCATENATE($B380,"-",$C380),IN_1C!$B$2:$T$3000,6,FALSE))=TRUE,"",VLOOKUP(CONCATENATE($B380,"-",$C380),IN_1C!$B$2:$T$3000,6,FALSE))</f>
        <v>0</v>
      </c>
      <c r="I380" s="851">
        <f>IF(ISERROR(VLOOKUP(CONCATENATE($B380,"-",$C380),IN_1C!$B$2:$T$3000,7,FALSE))=TRUE,"",VLOOKUP(CONCATENATE($B380,"-",$C380),IN_1C!$B$2:$T$3000,7,FALSE))</f>
        <v>0</v>
      </c>
      <c r="J380" s="852">
        <f>IF(ISERROR(VLOOKUP(CONCATENATE($B380,"-",$C380),IN_1C!$B$2:$T$3000,8,FALSE))=TRUE,"",VLOOKUP(CONCATENATE($B380,"-",$C380),IN_1C!$B$2:$T$3000,8,FALSE))</f>
        <v>0</v>
      </c>
      <c r="K380" s="851">
        <f>IF(ISERROR(VLOOKUP(CONCATENATE($B380,"-",$C380),IN_1C!$B$2:$T$3000,9,FALSE))=TRUE,"",VLOOKUP(CONCATENATE($B380,"-",$C380),IN_1C!$B$2:$T$3000,9,FALSE))</f>
        <v>0</v>
      </c>
      <c r="L380" s="852">
        <f>IF(ISERROR(VLOOKUP(CONCATENATE($B380,"-",$C380),IN_1C!$B$2:$T$3000,10,FALSE))=TRUE,"",VLOOKUP(CONCATENATE($B380,"-",$C380),IN_1C!$B$2:$T$3000,10,FALSE))</f>
        <v>0</v>
      </c>
      <c r="M380" s="851">
        <f>IF(ISERROR(VLOOKUP(CONCATENATE($B380,"-",$C380),IN_1C!$B$2:$T$3000,11,FALSE))=TRUE,"",VLOOKUP(CONCATENATE($B380,"-",$C380),IN_1C!$B$2:$T$3000,11,FALSE))</f>
        <v>0</v>
      </c>
      <c r="N380" s="852">
        <f>IF(ISERROR(VLOOKUP(CONCATENATE($B380,"-",$C380),IN_1C!$B$2:$T$3000,12,FALSE))=TRUE,"",VLOOKUP(CONCATENATE($B380,"-",$C380),IN_1C!$B$2:$T$3000,12,FALSE))</f>
        <v>0</v>
      </c>
      <c r="O380" s="853">
        <f>IF(ISERROR(VLOOKUP(CONCATENATE($B380,"-",$C380),IN_1C!$B$2:$T$3000,13,FALSE))=TRUE,"",VLOOKUP(CONCATENATE($B380,"-",$C380),IN_1C!$B$2:$T$3000,13,FALSE))</f>
        <v>0</v>
      </c>
      <c r="P380" s="853">
        <f>IF(ISERROR(VLOOKUP(CONCATENATE($B380,"-",$C380),IN_1C!$B$2:$T$3000,14,FALSE))=TRUE,"",VLOOKUP(CONCATENATE($B380,"-",$C380),IN_1C!$B$2:$T$3000,14,FALSE))</f>
        <v>0</v>
      </c>
      <c r="Q380" s="780">
        <f t="shared" si="76"/>
        <v>0</v>
      </c>
      <c r="R380" s="779">
        <f t="shared" si="76"/>
        <v>0</v>
      </c>
    </row>
    <row r="381" spans="1:18">
      <c r="A381" s="836" t="s">
        <v>1242</v>
      </c>
      <c r="B381" s="837" t="s">
        <v>1243</v>
      </c>
      <c r="C381" s="835">
        <v>9</v>
      </c>
      <c r="D381" s="1571" t="str">
        <f t="shared" si="77"/>
        <v/>
      </c>
      <c r="E381" s="851">
        <f>IF(ISERROR(VLOOKUP(CONCATENATE($B381,"-",$C381),IN_1C!$B$2:$T$3000,3,FALSE))=TRUE,"",VLOOKUP(CONCATENATE($B381,"-",$C381),IN_1C!$B$2:$T$3000,3,FALSE))</f>
        <v>0</v>
      </c>
      <c r="F381" s="852">
        <f>IF(ISERROR(VLOOKUP(CONCATENATE($B381,"-",$C381),IN_1C!$B$2:$T$3000,4,FALSE))=TRUE,"",VLOOKUP(CONCATENATE($B381,"-",$C381),IN_1C!$B$2:$T$3000,4,FALSE))</f>
        <v>0</v>
      </c>
      <c r="G381" s="851">
        <f>IF(ISERROR(VLOOKUP(CONCATENATE($B381,"-",$C381),IN_1C!$B$2:$T$3000,5,FALSE))=TRUE,"",VLOOKUP(CONCATENATE($B381,"-",$C381),IN_1C!$B$2:$T$3000,5,FALSE))</f>
        <v>0</v>
      </c>
      <c r="H381" s="852">
        <f>IF(ISERROR(VLOOKUP(CONCATENATE($B381,"-",$C381),IN_1C!$B$2:$T$3000,6,FALSE))=TRUE,"",VLOOKUP(CONCATENATE($B381,"-",$C381),IN_1C!$B$2:$T$3000,6,FALSE))</f>
        <v>0</v>
      </c>
      <c r="I381" s="851">
        <f>IF(ISERROR(VLOOKUP(CONCATENATE($B381,"-",$C381),IN_1C!$B$2:$T$3000,7,FALSE))=TRUE,"",VLOOKUP(CONCATENATE($B381,"-",$C381),IN_1C!$B$2:$T$3000,7,FALSE))</f>
        <v>0</v>
      </c>
      <c r="J381" s="852">
        <f>IF(ISERROR(VLOOKUP(CONCATENATE($B381,"-",$C381),IN_1C!$B$2:$T$3000,8,FALSE))=TRUE,"",VLOOKUP(CONCATENATE($B381,"-",$C381),IN_1C!$B$2:$T$3000,8,FALSE))</f>
        <v>0</v>
      </c>
      <c r="K381" s="851">
        <f>IF(ISERROR(VLOOKUP(CONCATENATE($B381,"-",$C381),IN_1C!$B$2:$T$3000,9,FALSE))=TRUE,"",VLOOKUP(CONCATENATE($B381,"-",$C381),IN_1C!$B$2:$T$3000,9,FALSE))</f>
        <v>0</v>
      </c>
      <c r="L381" s="852">
        <f>IF(ISERROR(VLOOKUP(CONCATENATE($B381,"-",$C381),IN_1C!$B$2:$T$3000,10,FALSE))=TRUE,"",VLOOKUP(CONCATENATE($B381,"-",$C381),IN_1C!$B$2:$T$3000,10,FALSE))</f>
        <v>0</v>
      </c>
      <c r="M381" s="851">
        <f>IF(ISERROR(VLOOKUP(CONCATENATE($B381,"-",$C381),IN_1C!$B$2:$T$3000,11,FALSE))=TRUE,"",VLOOKUP(CONCATENATE($B381,"-",$C381),IN_1C!$B$2:$T$3000,11,FALSE))</f>
        <v>0</v>
      </c>
      <c r="N381" s="852">
        <f>IF(ISERROR(VLOOKUP(CONCATENATE($B381,"-",$C381),IN_1C!$B$2:$T$3000,12,FALSE))=TRUE,"",VLOOKUP(CONCATENATE($B381,"-",$C381),IN_1C!$B$2:$T$3000,12,FALSE))</f>
        <v>0</v>
      </c>
      <c r="O381" s="853">
        <f>IF(ISERROR(VLOOKUP(CONCATENATE($B381,"-",$C381),IN_1C!$B$2:$T$3000,13,FALSE))=TRUE,"",VLOOKUP(CONCATENATE($B381,"-",$C381),IN_1C!$B$2:$T$3000,13,FALSE))</f>
        <v>0</v>
      </c>
      <c r="P381" s="853">
        <f>IF(ISERROR(VLOOKUP(CONCATENATE($B381,"-",$C381),IN_1C!$B$2:$T$3000,14,FALSE))=TRUE,"",VLOOKUP(CONCATENATE($B381,"-",$C381),IN_1C!$B$2:$T$3000,14,FALSE))</f>
        <v>0</v>
      </c>
      <c r="Q381" s="780">
        <f t="shared" si="76"/>
        <v>0</v>
      </c>
      <c r="R381" s="779">
        <f t="shared" si="76"/>
        <v>0</v>
      </c>
    </row>
    <row r="382" spans="1:18">
      <c r="A382" s="836" t="s">
        <v>1244</v>
      </c>
      <c r="B382" s="837" t="s">
        <v>1245</v>
      </c>
      <c r="C382" s="835">
        <v>9</v>
      </c>
      <c r="D382" s="1571" t="str">
        <f t="shared" si="77"/>
        <v/>
      </c>
      <c r="E382" s="851">
        <f>IF(ISERROR(VLOOKUP(CONCATENATE($B382,"-",$C382),IN_1C!$B$2:$T$3000,3,FALSE))=TRUE,"",VLOOKUP(CONCATENATE($B382,"-",$C382),IN_1C!$B$2:$T$3000,3,FALSE))</f>
        <v>0</v>
      </c>
      <c r="F382" s="852">
        <f>IF(ISERROR(VLOOKUP(CONCATENATE($B382,"-",$C382),IN_1C!$B$2:$T$3000,4,FALSE))=TRUE,"",VLOOKUP(CONCATENATE($B382,"-",$C382),IN_1C!$B$2:$T$3000,4,FALSE))</f>
        <v>0</v>
      </c>
      <c r="G382" s="851">
        <f>IF(ISERROR(VLOOKUP(CONCATENATE($B382,"-",$C382),IN_1C!$B$2:$T$3000,5,FALSE))=TRUE,"",VLOOKUP(CONCATENATE($B382,"-",$C382),IN_1C!$B$2:$T$3000,5,FALSE))</f>
        <v>0</v>
      </c>
      <c r="H382" s="852">
        <f>IF(ISERROR(VLOOKUP(CONCATENATE($B382,"-",$C382),IN_1C!$B$2:$T$3000,6,FALSE))=TRUE,"",VLOOKUP(CONCATENATE($B382,"-",$C382),IN_1C!$B$2:$T$3000,6,FALSE))</f>
        <v>0</v>
      </c>
      <c r="I382" s="851">
        <f>IF(ISERROR(VLOOKUP(CONCATENATE($B382,"-",$C382),IN_1C!$B$2:$T$3000,7,FALSE))=TRUE,"",VLOOKUP(CONCATENATE($B382,"-",$C382),IN_1C!$B$2:$T$3000,7,FALSE))</f>
        <v>0</v>
      </c>
      <c r="J382" s="852">
        <f>IF(ISERROR(VLOOKUP(CONCATENATE($B382,"-",$C382),IN_1C!$B$2:$T$3000,8,FALSE))=TRUE,"",VLOOKUP(CONCATENATE($B382,"-",$C382),IN_1C!$B$2:$T$3000,8,FALSE))</f>
        <v>0</v>
      </c>
      <c r="K382" s="851">
        <f>IF(ISERROR(VLOOKUP(CONCATENATE($B382,"-",$C382),IN_1C!$B$2:$T$3000,9,FALSE))=TRUE,"",VLOOKUP(CONCATENATE($B382,"-",$C382),IN_1C!$B$2:$T$3000,9,FALSE))</f>
        <v>0</v>
      </c>
      <c r="L382" s="852">
        <f>IF(ISERROR(VLOOKUP(CONCATENATE($B382,"-",$C382),IN_1C!$B$2:$T$3000,10,FALSE))=TRUE,"",VLOOKUP(CONCATENATE($B382,"-",$C382),IN_1C!$B$2:$T$3000,10,FALSE))</f>
        <v>0</v>
      </c>
      <c r="M382" s="851">
        <f>IF(ISERROR(VLOOKUP(CONCATENATE($B382,"-",$C382),IN_1C!$B$2:$T$3000,11,FALSE))=TRUE,"",VLOOKUP(CONCATENATE($B382,"-",$C382),IN_1C!$B$2:$T$3000,11,FALSE))</f>
        <v>0</v>
      </c>
      <c r="N382" s="852">
        <f>IF(ISERROR(VLOOKUP(CONCATENATE($B382,"-",$C382),IN_1C!$B$2:$T$3000,12,FALSE))=TRUE,"",VLOOKUP(CONCATENATE($B382,"-",$C382),IN_1C!$B$2:$T$3000,12,FALSE))</f>
        <v>0</v>
      </c>
      <c r="O382" s="853">
        <f>IF(ISERROR(VLOOKUP(CONCATENATE($B382,"-",$C382),IN_1C!$B$2:$T$3000,13,FALSE))=TRUE,"",VLOOKUP(CONCATENATE($B382,"-",$C382),IN_1C!$B$2:$T$3000,13,FALSE))</f>
        <v>0</v>
      </c>
      <c r="P382" s="853">
        <f>IF(ISERROR(VLOOKUP(CONCATENATE($B382,"-",$C382),IN_1C!$B$2:$T$3000,14,FALSE))=TRUE,"",VLOOKUP(CONCATENATE($B382,"-",$C382),IN_1C!$B$2:$T$3000,14,FALSE))</f>
        <v>0</v>
      </c>
      <c r="Q382" s="780">
        <f t="shared" si="76"/>
        <v>0</v>
      </c>
      <c r="R382" s="779">
        <f t="shared" si="76"/>
        <v>0</v>
      </c>
    </row>
    <row r="383" spans="1:18">
      <c r="A383" s="836" t="s">
        <v>1246</v>
      </c>
      <c r="B383" s="837" t="s">
        <v>1247</v>
      </c>
      <c r="C383" s="835">
        <v>9</v>
      </c>
      <c r="D383" s="1571" t="str">
        <f t="shared" si="77"/>
        <v/>
      </c>
      <c r="E383" s="851">
        <f>IF(ISERROR(VLOOKUP(CONCATENATE($B383,"-",$C383),IN_1C!$B$2:$T$3000,3,FALSE))=TRUE,"",VLOOKUP(CONCATENATE($B383,"-",$C383),IN_1C!$B$2:$T$3000,3,FALSE))</f>
        <v>0</v>
      </c>
      <c r="F383" s="852">
        <f>IF(ISERROR(VLOOKUP(CONCATENATE($B383,"-",$C383),IN_1C!$B$2:$T$3000,4,FALSE))=TRUE,"",VLOOKUP(CONCATENATE($B383,"-",$C383),IN_1C!$B$2:$T$3000,4,FALSE))</f>
        <v>0</v>
      </c>
      <c r="G383" s="851">
        <f>IF(ISERROR(VLOOKUP(CONCATENATE($B383,"-",$C383),IN_1C!$B$2:$T$3000,5,FALSE))=TRUE,"",VLOOKUP(CONCATENATE($B383,"-",$C383),IN_1C!$B$2:$T$3000,5,FALSE))</f>
        <v>0</v>
      </c>
      <c r="H383" s="852">
        <f>IF(ISERROR(VLOOKUP(CONCATENATE($B383,"-",$C383),IN_1C!$B$2:$T$3000,6,FALSE))=TRUE,"",VLOOKUP(CONCATENATE($B383,"-",$C383),IN_1C!$B$2:$T$3000,6,FALSE))</f>
        <v>0</v>
      </c>
      <c r="I383" s="851">
        <f>IF(ISERROR(VLOOKUP(CONCATENATE($B383,"-",$C383),IN_1C!$B$2:$T$3000,7,FALSE))=TRUE,"",VLOOKUP(CONCATENATE($B383,"-",$C383),IN_1C!$B$2:$T$3000,7,FALSE))</f>
        <v>0</v>
      </c>
      <c r="J383" s="852">
        <f>IF(ISERROR(VLOOKUP(CONCATENATE($B383,"-",$C383),IN_1C!$B$2:$T$3000,8,FALSE))=TRUE,"",VLOOKUP(CONCATENATE($B383,"-",$C383),IN_1C!$B$2:$T$3000,8,FALSE))</f>
        <v>0</v>
      </c>
      <c r="K383" s="851">
        <f>IF(ISERROR(VLOOKUP(CONCATENATE($B383,"-",$C383),IN_1C!$B$2:$T$3000,9,FALSE))=TRUE,"",VLOOKUP(CONCATENATE($B383,"-",$C383),IN_1C!$B$2:$T$3000,9,FALSE))</f>
        <v>0</v>
      </c>
      <c r="L383" s="852">
        <f>IF(ISERROR(VLOOKUP(CONCATENATE($B383,"-",$C383),IN_1C!$B$2:$T$3000,10,FALSE))=TRUE,"",VLOOKUP(CONCATENATE($B383,"-",$C383),IN_1C!$B$2:$T$3000,10,FALSE))</f>
        <v>0</v>
      </c>
      <c r="M383" s="851">
        <f>IF(ISERROR(VLOOKUP(CONCATENATE($B383,"-",$C383),IN_1C!$B$2:$T$3000,11,FALSE))=TRUE,"",VLOOKUP(CONCATENATE($B383,"-",$C383),IN_1C!$B$2:$T$3000,11,FALSE))</f>
        <v>0</v>
      </c>
      <c r="N383" s="852">
        <f>IF(ISERROR(VLOOKUP(CONCATENATE($B383,"-",$C383),IN_1C!$B$2:$T$3000,12,FALSE))=TRUE,"",VLOOKUP(CONCATENATE($B383,"-",$C383),IN_1C!$B$2:$T$3000,12,FALSE))</f>
        <v>0</v>
      </c>
      <c r="O383" s="853">
        <f>IF(ISERROR(VLOOKUP(CONCATENATE($B383,"-",$C383),IN_1C!$B$2:$T$3000,13,FALSE))=TRUE,"",VLOOKUP(CONCATENATE($B383,"-",$C383),IN_1C!$B$2:$T$3000,13,FALSE))</f>
        <v>0</v>
      </c>
      <c r="P383" s="853">
        <f>IF(ISERROR(VLOOKUP(CONCATENATE($B383,"-",$C383),IN_1C!$B$2:$T$3000,14,FALSE))=TRUE,"",VLOOKUP(CONCATENATE($B383,"-",$C383),IN_1C!$B$2:$T$3000,14,FALSE))</f>
        <v>0</v>
      </c>
      <c r="Q383" s="780">
        <f t="shared" si="76"/>
        <v>0</v>
      </c>
      <c r="R383" s="779">
        <f t="shared" si="76"/>
        <v>0</v>
      </c>
    </row>
    <row r="384" spans="1:18">
      <c r="A384" s="836" t="s">
        <v>1248</v>
      </c>
      <c r="B384" s="837" t="s">
        <v>1249</v>
      </c>
      <c r="C384" s="835">
        <v>9</v>
      </c>
      <c r="D384" s="1571" t="str">
        <f t="shared" si="77"/>
        <v/>
      </c>
      <c r="E384" s="851">
        <f>IF(ISERROR(VLOOKUP(CONCATENATE($B384,"-",$C384),IN_1C!$B$2:$T$3000,3,FALSE))=TRUE,"",VLOOKUP(CONCATENATE($B384,"-",$C384),IN_1C!$B$2:$T$3000,3,FALSE))</f>
        <v>0</v>
      </c>
      <c r="F384" s="852">
        <f>IF(ISERROR(VLOOKUP(CONCATENATE($B384,"-",$C384),IN_1C!$B$2:$T$3000,4,FALSE))=TRUE,"",VLOOKUP(CONCATENATE($B384,"-",$C384),IN_1C!$B$2:$T$3000,4,FALSE))</f>
        <v>0</v>
      </c>
      <c r="G384" s="851">
        <f>IF(ISERROR(VLOOKUP(CONCATENATE($B384,"-",$C384),IN_1C!$B$2:$T$3000,5,FALSE))=TRUE,"",VLOOKUP(CONCATENATE($B384,"-",$C384),IN_1C!$B$2:$T$3000,5,FALSE))</f>
        <v>0</v>
      </c>
      <c r="H384" s="852">
        <f>IF(ISERROR(VLOOKUP(CONCATENATE($B384,"-",$C384),IN_1C!$B$2:$T$3000,6,FALSE))=TRUE,"",VLOOKUP(CONCATENATE($B384,"-",$C384),IN_1C!$B$2:$T$3000,6,FALSE))</f>
        <v>0</v>
      </c>
      <c r="I384" s="851">
        <f>IF(ISERROR(VLOOKUP(CONCATENATE($B384,"-",$C384),IN_1C!$B$2:$T$3000,7,FALSE))=TRUE,"",VLOOKUP(CONCATENATE($B384,"-",$C384),IN_1C!$B$2:$T$3000,7,FALSE))</f>
        <v>0</v>
      </c>
      <c r="J384" s="852">
        <f>IF(ISERROR(VLOOKUP(CONCATENATE($B384,"-",$C384),IN_1C!$B$2:$T$3000,8,FALSE))=TRUE,"",VLOOKUP(CONCATENATE($B384,"-",$C384),IN_1C!$B$2:$T$3000,8,FALSE))</f>
        <v>0</v>
      </c>
      <c r="K384" s="851">
        <f>IF(ISERROR(VLOOKUP(CONCATENATE($B384,"-",$C384),IN_1C!$B$2:$T$3000,9,FALSE))=TRUE,"",VLOOKUP(CONCATENATE($B384,"-",$C384),IN_1C!$B$2:$T$3000,9,FALSE))</f>
        <v>0</v>
      </c>
      <c r="L384" s="852">
        <f>IF(ISERROR(VLOOKUP(CONCATENATE($B384,"-",$C384),IN_1C!$B$2:$T$3000,10,FALSE))=TRUE,"",VLOOKUP(CONCATENATE($B384,"-",$C384),IN_1C!$B$2:$T$3000,10,FALSE))</f>
        <v>0</v>
      </c>
      <c r="M384" s="851">
        <f>IF(ISERROR(VLOOKUP(CONCATENATE($B384,"-",$C384),IN_1C!$B$2:$T$3000,11,FALSE))=TRUE,"",VLOOKUP(CONCATENATE($B384,"-",$C384),IN_1C!$B$2:$T$3000,11,FALSE))</f>
        <v>0</v>
      </c>
      <c r="N384" s="852">
        <f>IF(ISERROR(VLOOKUP(CONCATENATE($B384,"-",$C384),IN_1C!$B$2:$T$3000,12,FALSE))=TRUE,"",VLOOKUP(CONCATENATE($B384,"-",$C384),IN_1C!$B$2:$T$3000,12,FALSE))</f>
        <v>0</v>
      </c>
      <c r="O384" s="853">
        <f>IF(ISERROR(VLOOKUP(CONCATENATE($B384,"-",$C384),IN_1C!$B$2:$T$3000,13,FALSE))=TRUE,"",VLOOKUP(CONCATENATE($B384,"-",$C384),IN_1C!$B$2:$T$3000,13,FALSE))</f>
        <v>0</v>
      </c>
      <c r="P384" s="853">
        <f>IF(ISERROR(VLOOKUP(CONCATENATE($B384,"-",$C384),IN_1C!$B$2:$T$3000,14,FALSE))=TRUE,"",VLOOKUP(CONCATENATE($B384,"-",$C384),IN_1C!$B$2:$T$3000,14,FALSE))</f>
        <v>0</v>
      </c>
      <c r="Q384" s="780">
        <f t="shared" si="76"/>
        <v>0</v>
      </c>
      <c r="R384" s="779">
        <f t="shared" si="76"/>
        <v>0</v>
      </c>
    </row>
    <row r="385" spans="1:18" ht="15.75" thickBot="1">
      <c r="A385" s="836" t="s">
        <v>1250</v>
      </c>
      <c r="B385" s="838" t="s">
        <v>1251</v>
      </c>
      <c r="C385" s="835">
        <v>9</v>
      </c>
      <c r="D385" s="1571" t="str">
        <f t="shared" si="77"/>
        <v/>
      </c>
      <c r="E385" s="854">
        <f>IF(ISERROR(VLOOKUP(CONCATENATE($B385,"-",$C385),IN_1C!$B$2:$T$3000,3,FALSE))=TRUE,"",VLOOKUP(CONCATENATE($B385,"-",$C385),IN_1C!$B$2:$T$3000,3,FALSE))</f>
        <v>0</v>
      </c>
      <c r="F385" s="855">
        <f>IF(ISERROR(VLOOKUP(CONCATENATE($B385,"-",$C385),IN_1C!$B$2:$T$3000,4,FALSE))=TRUE,"",VLOOKUP(CONCATENATE($B385,"-",$C385),IN_1C!$B$2:$T$3000,4,FALSE))</f>
        <v>0</v>
      </c>
      <c r="G385" s="854">
        <f>IF(ISERROR(VLOOKUP(CONCATENATE($B385,"-",$C385),IN_1C!$B$2:$T$3000,5,FALSE))=TRUE,"",VLOOKUP(CONCATENATE($B385,"-",$C385),IN_1C!$B$2:$T$3000,5,FALSE))</f>
        <v>0</v>
      </c>
      <c r="H385" s="855">
        <f>IF(ISERROR(VLOOKUP(CONCATENATE($B385,"-",$C385),IN_1C!$B$2:$T$3000,6,FALSE))=TRUE,"",VLOOKUP(CONCATENATE($B385,"-",$C385),IN_1C!$B$2:$T$3000,6,FALSE))</f>
        <v>0</v>
      </c>
      <c r="I385" s="854">
        <f>IF(ISERROR(VLOOKUP(CONCATENATE($B385,"-",$C385),IN_1C!$B$2:$T$3000,7,FALSE))=TRUE,"",VLOOKUP(CONCATENATE($B385,"-",$C385),IN_1C!$B$2:$T$3000,7,FALSE))</f>
        <v>0</v>
      </c>
      <c r="J385" s="855">
        <f>IF(ISERROR(VLOOKUP(CONCATENATE($B385,"-",$C385),IN_1C!$B$2:$T$3000,8,FALSE))=TRUE,"",VLOOKUP(CONCATENATE($B385,"-",$C385),IN_1C!$B$2:$T$3000,8,FALSE))</f>
        <v>0</v>
      </c>
      <c r="K385" s="854">
        <f>IF(ISERROR(VLOOKUP(CONCATENATE($B385,"-",$C385),IN_1C!$B$2:$T$3000,9,FALSE))=TRUE,"",VLOOKUP(CONCATENATE($B385,"-",$C385),IN_1C!$B$2:$T$3000,9,FALSE))</f>
        <v>0</v>
      </c>
      <c r="L385" s="855">
        <f>IF(ISERROR(VLOOKUP(CONCATENATE($B385,"-",$C385),IN_1C!$B$2:$T$3000,10,FALSE))=TRUE,"",VLOOKUP(CONCATENATE($B385,"-",$C385),IN_1C!$B$2:$T$3000,10,FALSE))</f>
        <v>0</v>
      </c>
      <c r="M385" s="854">
        <f>IF(ISERROR(VLOOKUP(CONCATENATE($B385,"-",$C385),IN_1C!$B$2:$T$3000,11,FALSE))=TRUE,"",VLOOKUP(CONCATENATE($B385,"-",$C385),IN_1C!$B$2:$T$3000,11,FALSE))</f>
        <v>0</v>
      </c>
      <c r="N385" s="855">
        <f>IF(ISERROR(VLOOKUP(CONCATENATE($B385,"-",$C385),IN_1C!$B$2:$T$3000,12,FALSE))=TRUE,"",VLOOKUP(CONCATENATE($B385,"-",$C385),IN_1C!$B$2:$T$3000,12,FALSE))</f>
        <v>0</v>
      </c>
      <c r="O385" s="856">
        <f>IF(ISERROR(VLOOKUP(CONCATENATE($B385,"-",$C385),IN_1C!$B$2:$T$3000,13,FALSE))=TRUE,"",VLOOKUP(CONCATENATE($B385,"-",$C385),IN_1C!$B$2:$T$3000,13,FALSE))</f>
        <v>0</v>
      </c>
      <c r="P385" s="856">
        <f>IF(ISERROR(VLOOKUP(CONCATENATE($B385,"-",$C385),IN_1C!$B$2:$T$3000,14,FALSE))=TRUE,"",VLOOKUP(CONCATENATE($B385,"-",$C385),IN_1C!$B$2:$T$3000,14,FALSE))</f>
        <v>0</v>
      </c>
      <c r="Q385" s="783">
        <f t="shared" si="76"/>
        <v>0</v>
      </c>
      <c r="R385" s="784">
        <f t="shared" si="76"/>
        <v>0</v>
      </c>
    </row>
    <row r="386" spans="1:18" ht="15.75" thickBot="1">
      <c r="A386" s="839" t="s">
        <v>1252</v>
      </c>
      <c r="B386" s="840"/>
      <c r="C386" s="835"/>
      <c r="D386" s="1571"/>
      <c r="E386" s="857" t="str">
        <f>IF(ISERROR(VLOOKUP(CONCATENATE($B386,"-",$C386),IN_1C!$B$2:$T$3000,3,FALSE))=TRUE,"",VLOOKUP(CONCATENATE($B386,"-",$C386),IN_1C!$B$2:$T$3000,3,FALSE))</f>
        <v/>
      </c>
      <c r="F386" s="858"/>
      <c r="G386" s="858"/>
      <c r="H386" s="858"/>
      <c r="I386" s="858"/>
      <c r="J386" s="858"/>
      <c r="K386" s="858"/>
      <c r="L386" s="858"/>
      <c r="M386" s="858"/>
      <c r="N386" s="858"/>
      <c r="O386" s="858"/>
      <c r="P386" s="858"/>
      <c r="Q386" s="786"/>
      <c r="R386" s="787"/>
    </row>
    <row r="387" spans="1:18">
      <c r="A387" s="833" t="s">
        <v>1253</v>
      </c>
      <c r="B387" s="834" t="s">
        <v>1254</v>
      </c>
      <c r="C387" s="835">
        <v>9</v>
      </c>
      <c r="D387" s="1571" t="str">
        <f t="shared" ref="D387:D392" si="78">CONCATENATE(D$373)</f>
        <v/>
      </c>
      <c r="E387" s="848">
        <f>IF(ISERROR(VLOOKUP(CONCATENATE($B387,"-",$C387),IN_1C!$B$2:$T$3000,3,FALSE))=TRUE,"",VLOOKUP(CONCATENATE($B387,"-",$C387),IN_1C!$B$2:$T$3000,3,FALSE))</f>
        <v>0</v>
      </c>
      <c r="F387" s="849">
        <f>IF(ISERROR(VLOOKUP(CONCATENATE($B387,"-",$C387),IN_1C!$B$2:$T$3000,4,FALSE))=TRUE,"",VLOOKUP(CONCATENATE($B387,"-",$C387),IN_1C!$B$2:$T$3000,4,FALSE))</f>
        <v>0</v>
      </c>
      <c r="G387" s="848">
        <f>IF(ISERROR(VLOOKUP(CONCATENATE($B387,"-",$C387),IN_1C!$B$2:$T$3000,5,FALSE))=TRUE,"",VLOOKUP(CONCATENATE($B387,"-",$C387),IN_1C!$B$2:$T$3000,5,FALSE))</f>
        <v>0</v>
      </c>
      <c r="H387" s="849">
        <f>IF(ISERROR(VLOOKUP(CONCATENATE($B387,"-",$C387),IN_1C!$B$2:$T$3000,6,FALSE))=TRUE,"",VLOOKUP(CONCATENATE($B387,"-",$C387),IN_1C!$B$2:$T$3000,6,FALSE))</f>
        <v>0</v>
      </c>
      <c r="I387" s="848">
        <f>IF(ISERROR(VLOOKUP(CONCATENATE($B387,"-",$C387),IN_1C!$B$2:$T$3000,7,FALSE))=TRUE,"",VLOOKUP(CONCATENATE($B387,"-",$C387),IN_1C!$B$2:$T$3000,7,FALSE))</f>
        <v>0</v>
      </c>
      <c r="J387" s="849">
        <f>IF(ISERROR(VLOOKUP(CONCATENATE($B387,"-",$C387),IN_1C!$B$2:$T$3000,8,FALSE))=TRUE,"",VLOOKUP(CONCATENATE($B387,"-",$C387),IN_1C!$B$2:$T$3000,8,FALSE))</f>
        <v>0</v>
      </c>
      <c r="K387" s="848">
        <f>IF(ISERROR(VLOOKUP(CONCATENATE($B387,"-",$C387),IN_1C!$B$2:$T$3000,9,FALSE))=TRUE,"",VLOOKUP(CONCATENATE($B387,"-",$C387),IN_1C!$B$2:$T$3000,9,FALSE))</f>
        <v>0</v>
      </c>
      <c r="L387" s="849">
        <f>IF(ISERROR(VLOOKUP(CONCATENATE($B387,"-",$C387),IN_1C!$B$2:$T$3000,10,FALSE))=TRUE,"",VLOOKUP(CONCATENATE($B387,"-",$C387),IN_1C!$B$2:$T$3000,10,FALSE))</f>
        <v>0</v>
      </c>
      <c r="M387" s="848">
        <f>IF(ISERROR(VLOOKUP(CONCATENATE($B387,"-",$C387),IN_1C!$B$2:$T$3000,11,FALSE))=TRUE,"",VLOOKUP(CONCATENATE($B387,"-",$C387),IN_1C!$B$2:$T$3000,11,FALSE))</f>
        <v>0</v>
      </c>
      <c r="N387" s="849">
        <f>IF(ISERROR(VLOOKUP(CONCATENATE($B387,"-",$C387),IN_1C!$B$2:$T$3000,12,FALSE))=TRUE,"",VLOOKUP(CONCATENATE($B387,"-",$C387),IN_1C!$B$2:$T$3000,12,FALSE))</f>
        <v>0</v>
      </c>
      <c r="O387" s="848">
        <f>IF(ISERROR(VLOOKUP(CONCATENATE($B387,"-",$C387),IN_1C!$B$2:$T$3000,13,FALSE))=TRUE,"",VLOOKUP(CONCATENATE($B387,"-",$C387),IN_1C!$B$2:$T$3000,13,FALSE))</f>
        <v>0</v>
      </c>
      <c r="P387" s="849">
        <f>IF(ISERROR(VLOOKUP(CONCATENATE($B387,"-",$C387),IN_1C!$B$2:$T$3000,14,FALSE))=TRUE,"",VLOOKUP(CONCATENATE($B387,"-",$C387),IN_1C!$B$2:$T$3000,14,FALSE))</f>
        <v>0</v>
      </c>
      <c r="Q387" s="774">
        <f t="shared" ref="Q387:R392" si="79">E387+G387</f>
        <v>0</v>
      </c>
      <c r="R387" s="775">
        <f t="shared" si="79"/>
        <v>0</v>
      </c>
    </row>
    <row r="388" spans="1:18">
      <c r="A388" s="836" t="s">
        <v>1255</v>
      </c>
      <c r="B388" s="837" t="s">
        <v>1256</v>
      </c>
      <c r="C388" s="835">
        <v>9</v>
      </c>
      <c r="D388" s="1571" t="str">
        <f t="shared" si="78"/>
        <v/>
      </c>
      <c r="E388" s="851">
        <f>IF(ISERROR(VLOOKUP(CONCATENATE($B388,"-",$C388),IN_1C!$B$2:$T$3000,3,FALSE))=TRUE,"",VLOOKUP(CONCATENATE($B388,"-",$C388),IN_1C!$B$2:$T$3000,3,FALSE))</f>
        <v>0</v>
      </c>
      <c r="F388" s="852">
        <f>IF(ISERROR(VLOOKUP(CONCATENATE($B388,"-",$C388),IN_1C!$B$2:$T$3000,4,FALSE))=TRUE,"",VLOOKUP(CONCATENATE($B388,"-",$C388),IN_1C!$B$2:$T$3000,4,FALSE))</f>
        <v>0</v>
      </c>
      <c r="G388" s="851">
        <f>IF(ISERROR(VLOOKUP(CONCATENATE($B388,"-",$C388),IN_1C!$B$2:$T$3000,5,FALSE))=TRUE,"",VLOOKUP(CONCATENATE($B388,"-",$C388),IN_1C!$B$2:$T$3000,5,FALSE))</f>
        <v>0</v>
      </c>
      <c r="H388" s="852">
        <f>IF(ISERROR(VLOOKUP(CONCATENATE($B388,"-",$C388),IN_1C!$B$2:$T$3000,6,FALSE))=TRUE,"",VLOOKUP(CONCATENATE($B388,"-",$C388),IN_1C!$B$2:$T$3000,6,FALSE))</f>
        <v>0</v>
      </c>
      <c r="I388" s="851">
        <f>IF(ISERROR(VLOOKUP(CONCATENATE($B388,"-",$C388),IN_1C!$B$2:$T$3000,7,FALSE))=TRUE,"",VLOOKUP(CONCATENATE($B388,"-",$C388),IN_1C!$B$2:$T$3000,7,FALSE))</f>
        <v>0</v>
      </c>
      <c r="J388" s="852">
        <f>IF(ISERROR(VLOOKUP(CONCATENATE($B388,"-",$C388),IN_1C!$B$2:$T$3000,8,FALSE))=TRUE,"",VLOOKUP(CONCATENATE($B388,"-",$C388),IN_1C!$B$2:$T$3000,8,FALSE))</f>
        <v>0</v>
      </c>
      <c r="K388" s="851">
        <f>IF(ISERROR(VLOOKUP(CONCATENATE($B388,"-",$C388),IN_1C!$B$2:$T$3000,9,FALSE))=TRUE,"",VLOOKUP(CONCATENATE($B388,"-",$C388),IN_1C!$B$2:$T$3000,9,FALSE))</f>
        <v>0</v>
      </c>
      <c r="L388" s="852">
        <f>IF(ISERROR(VLOOKUP(CONCATENATE($B388,"-",$C388),IN_1C!$B$2:$T$3000,10,FALSE))=TRUE,"",VLOOKUP(CONCATENATE($B388,"-",$C388),IN_1C!$B$2:$T$3000,10,FALSE))</f>
        <v>0</v>
      </c>
      <c r="M388" s="851">
        <f>IF(ISERROR(VLOOKUP(CONCATENATE($B388,"-",$C388),IN_1C!$B$2:$T$3000,11,FALSE))=TRUE,"",VLOOKUP(CONCATENATE($B388,"-",$C388),IN_1C!$B$2:$T$3000,11,FALSE))</f>
        <v>0</v>
      </c>
      <c r="N388" s="852">
        <f>IF(ISERROR(VLOOKUP(CONCATENATE($B388,"-",$C388),IN_1C!$B$2:$T$3000,12,FALSE))=TRUE,"",VLOOKUP(CONCATENATE($B388,"-",$C388),IN_1C!$B$2:$T$3000,12,FALSE))</f>
        <v>0</v>
      </c>
      <c r="O388" s="851">
        <f>IF(ISERROR(VLOOKUP(CONCATENATE($B388,"-",$C388),IN_1C!$B$2:$T$3000,13,FALSE))=TRUE,"",VLOOKUP(CONCATENATE($B388,"-",$C388),IN_1C!$B$2:$T$3000,13,FALSE))</f>
        <v>0</v>
      </c>
      <c r="P388" s="852">
        <f>IF(ISERROR(VLOOKUP(CONCATENATE($B388,"-",$C388),IN_1C!$B$2:$T$3000,14,FALSE))=TRUE,"",VLOOKUP(CONCATENATE($B388,"-",$C388),IN_1C!$B$2:$T$3000,14,FALSE))</f>
        <v>0</v>
      </c>
      <c r="Q388" s="778">
        <f t="shared" si="79"/>
        <v>0</v>
      </c>
      <c r="R388" s="779">
        <f t="shared" si="79"/>
        <v>0</v>
      </c>
    </row>
    <row r="389" spans="1:18">
      <c r="A389" s="836" t="s">
        <v>1257</v>
      </c>
      <c r="B389" s="837" t="s">
        <v>1258</v>
      </c>
      <c r="C389" s="835">
        <v>9</v>
      </c>
      <c r="D389" s="1571" t="str">
        <f t="shared" si="78"/>
        <v/>
      </c>
      <c r="E389" s="851">
        <f>IF(ISERROR(VLOOKUP(CONCATENATE($B389,"-",$C389),IN_1C!$B$2:$T$3000,3,FALSE))=TRUE,"",VLOOKUP(CONCATENATE($B389,"-",$C389),IN_1C!$B$2:$T$3000,3,FALSE))</f>
        <v>0</v>
      </c>
      <c r="F389" s="852">
        <f>IF(ISERROR(VLOOKUP(CONCATENATE($B389,"-",$C389),IN_1C!$B$2:$T$3000,4,FALSE))=TRUE,"",VLOOKUP(CONCATENATE($B389,"-",$C389),IN_1C!$B$2:$T$3000,4,FALSE))</f>
        <v>0</v>
      </c>
      <c r="G389" s="851">
        <f>IF(ISERROR(VLOOKUP(CONCATENATE($B389,"-",$C389),IN_1C!$B$2:$T$3000,5,FALSE))=TRUE,"",VLOOKUP(CONCATENATE($B389,"-",$C389),IN_1C!$B$2:$T$3000,5,FALSE))</f>
        <v>0</v>
      </c>
      <c r="H389" s="852">
        <f>IF(ISERROR(VLOOKUP(CONCATENATE($B389,"-",$C389),IN_1C!$B$2:$T$3000,6,FALSE))=TRUE,"",VLOOKUP(CONCATENATE($B389,"-",$C389),IN_1C!$B$2:$T$3000,6,FALSE))</f>
        <v>0</v>
      </c>
      <c r="I389" s="851">
        <f>IF(ISERROR(VLOOKUP(CONCATENATE($B389,"-",$C389),IN_1C!$B$2:$T$3000,7,FALSE))=TRUE,"",VLOOKUP(CONCATENATE($B389,"-",$C389),IN_1C!$B$2:$T$3000,7,FALSE))</f>
        <v>0</v>
      </c>
      <c r="J389" s="852">
        <f>IF(ISERROR(VLOOKUP(CONCATENATE($B389,"-",$C389),IN_1C!$B$2:$T$3000,8,FALSE))=TRUE,"",VLOOKUP(CONCATENATE($B389,"-",$C389),IN_1C!$B$2:$T$3000,8,FALSE))</f>
        <v>0</v>
      </c>
      <c r="K389" s="851">
        <f>IF(ISERROR(VLOOKUP(CONCATENATE($B389,"-",$C389),IN_1C!$B$2:$T$3000,9,FALSE))=TRUE,"",VLOOKUP(CONCATENATE($B389,"-",$C389),IN_1C!$B$2:$T$3000,9,FALSE))</f>
        <v>0</v>
      </c>
      <c r="L389" s="852">
        <f>IF(ISERROR(VLOOKUP(CONCATENATE($B389,"-",$C389),IN_1C!$B$2:$T$3000,10,FALSE))=TRUE,"",VLOOKUP(CONCATENATE($B389,"-",$C389),IN_1C!$B$2:$T$3000,10,FALSE))</f>
        <v>0</v>
      </c>
      <c r="M389" s="851">
        <f>IF(ISERROR(VLOOKUP(CONCATENATE($B389,"-",$C389),IN_1C!$B$2:$T$3000,11,FALSE))=TRUE,"",VLOOKUP(CONCATENATE($B389,"-",$C389),IN_1C!$B$2:$T$3000,11,FALSE))</f>
        <v>0</v>
      </c>
      <c r="N389" s="852">
        <f>IF(ISERROR(VLOOKUP(CONCATENATE($B389,"-",$C389),IN_1C!$B$2:$T$3000,12,FALSE))=TRUE,"",VLOOKUP(CONCATENATE($B389,"-",$C389),IN_1C!$B$2:$T$3000,12,FALSE))</f>
        <v>0</v>
      </c>
      <c r="O389" s="851">
        <f>IF(ISERROR(VLOOKUP(CONCATENATE($B389,"-",$C389),IN_1C!$B$2:$T$3000,13,FALSE))=TRUE,"",VLOOKUP(CONCATENATE($B389,"-",$C389),IN_1C!$B$2:$T$3000,13,FALSE))</f>
        <v>0</v>
      </c>
      <c r="P389" s="852">
        <f>IF(ISERROR(VLOOKUP(CONCATENATE($B389,"-",$C389),IN_1C!$B$2:$T$3000,14,FALSE))=TRUE,"",VLOOKUP(CONCATENATE($B389,"-",$C389),IN_1C!$B$2:$T$3000,14,FALSE))</f>
        <v>0</v>
      </c>
      <c r="Q389" s="778">
        <f t="shared" si="79"/>
        <v>0</v>
      </c>
      <c r="R389" s="779">
        <f t="shared" si="79"/>
        <v>0</v>
      </c>
    </row>
    <row r="390" spans="1:18">
      <c r="A390" s="836" t="s">
        <v>1259</v>
      </c>
      <c r="B390" s="837" t="s">
        <v>1260</v>
      </c>
      <c r="C390" s="835">
        <v>9</v>
      </c>
      <c r="D390" s="1571" t="str">
        <f t="shared" si="78"/>
        <v/>
      </c>
      <c r="E390" s="851">
        <f>IF(ISERROR(VLOOKUP(CONCATENATE($B390,"-",$C390),IN_1C!$B$2:$T$3000,3,FALSE))=TRUE,"",VLOOKUP(CONCATENATE($B390,"-",$C390),IN_1C!$B$2:$T$3000,3,FALSE))</f>
        <v>0</v>
      </c>
      <c r="F390" s="852">
        <f>IF(ISERROR(VLOOKUP(CONCATENATE($B390,"-",$C390),IN_1C!$B$2:$T$3000,4,FALSE))=TRUE,"",VLOOKUP(CONCATENATE($B390,"-",$C390),IN_1C!$B$2:$T$3000,4,FALSE))</f>
        <v>0</v>
      </c>
      <c r="G390" s="851">
        <f>IF(ISERROR(VLOOKUP(CONCATENATE($B390,"-",$C390),IN_1C!$B$2:$T$3000,5,FALSE))=TRUE,"",VLOOKUP(CONCATENATE($B390,"-",$C390),IN_1C!$B$2:$T$3000,5,FALSE))</f>
        <v>0</v>
      </c>
      <c r="H390" s="852">
        <f>IF(ISERROR(VLOOKUP(CONCATENATE($B390,"-",$C390),IN_1C!$B$2:$T$3000,6,FALSE))=TRUE,"",VLOOKUP(CONCATENATE($B390,"-",$C390),IN_1C!$B$2:$T$3000,6,FALSE))</f>
        <v>0</v>
      </c>
      <c r="I390" s="851">
        <f>IF(ISERROR(VLOOKUP(CONCATENATE($B390,"-",$C390),IN_1C!$B$2:$T$3000,7,FALSE))=TRUE,"",VLOOKUP(CONCATENATE($B390,"-",$C390),IN_1C!$B$2:$T$3000,7,FALSE))</f>
        <v>0</v>
      </c>
      <c r="J390" s="852">
        <f>IF(ISERROR(VLOOKUP(CONCATENATE($B390,"-",$C390),IN_1C!$B$2:$T$3000,8,FALSE))=TRUE,"",VLOOKUP(CONCATENATE($B390,"-",$C390),IN_1C!$B$2:$T$3000,8,FALSE))</f>
        <v>0</v>
      </c>
      <c r="K390" s="851">
        <f>IF(ISERROR(VLOOKUP(CONCATENATE($B390,"-",$C390),IN_1C!$B$2:$T$3000,9,FALSE))=TRUE,"",VLOOKUP(CONCATENATE($B390,"-",$C390),IN_1C!$B$2:$T$3000,9,FALSE))</f>
        <v>0</v>
      </c>
      <c r="L390" s="852">
        <f>IF(ISERROR(VLOOKUP(CONCATENATE($B390,"-",$C390),IN_1C!$B$2:$T$3000,10,FALSE))=TRUE,"",VLOOKUP(CONCATENATE($B390,"-",$C390),IN_1C!$B$2:$T$3000,10,FALSE))</f>
        <v>0</v>
      </c>
      <c r="M390" s="851">
        <f>IF(ISERROR(VLOOKUP(CONCATENATE($B390,"-",$C390),IN_1C!$B$2:$T$3000,11,FALSE))=TRUE,"",VLOOKUP(CONCATENATE($B390,"-",$C390),IN_1C!$B$2:$T$3000,11,FALSE))</f>
        <v>0</v>
      </c>
      <c r="N390" s="852">
        <f>IF(ISERROR(VLOOKUP(CONCATENATE($B390,"-",$C390),IN_1C!$B$2:$T$3000,12,FALSE))=TRUE,"",VLOOKUP(CONCATENATE($B390,"-",$C390),IN_1C!$B$2:$T$3000,12,FALSE))</f>
        <v>0</v>
      </c>
      <c r="O390" s="851">
        <f>IF(ISERROR(VLOOKUP(CONCATENATE($B390,"-",$C390),IN_1C!$B$2:$T$3000,13,FALSE))=TRUE,"",VLOOKUP(CONCATENATE($B390,"-",$C390),IN_1C!$B$2:$T$3000,13,FALSE))</f>
        <v>0</v>
      </c>
      <c r="P390" s="852">
        <f>IF(ISERROR(VLOOKUP(CONCATENATE($B390,"-",$C390),IN_1C!$B$2:$T$3000,14,FALSE))=TRUE,"",VLOOKUP(CONCATENATE($B390,"-",$C390),IN_1C!$B$2:$T$3000,14,FALSE))</f>
        <v>0</v>
      </c>
      <c r="Q390" s="778">
        <f t="shared" si="79"/>
        <v>0</v>
      </c>
      <c r="R390" s="779">
        <f t="shared" si="79"/>
        <v>0</v>
      </c>
    </row>
    <row r="391" spans="1:18">
      <c r="A391" s="836" t="s">
        <v>1261</v>
      </c>
      <c r="B391" s="837" t="s">
        <v>1262</v>
      </c>
      <c r="C391" s="835">
        <v>9</v>
      </c>
      <c r="D391" s="1571" t="str">
        <f t="shared" si="78"/>
        <v/>
      </c>
      <c r="E391" s="851">
        <f>IF(ISERROR(VLOOKUP(CONCATENATE($B391,"-",$C391),IN_1C!$B$2:$T$3000,3,FALSE))=TRUE,"",VLOOKUP(CONCATENATE($B391,"-",$C391),IN_1C!$B$2:$T$3000,3,FALSE))</f>
        <v>0</v>
      </c>
      <c r="F391" s="852">
        <f>IF(ISERROR(VLOOKUP(CONCATENATE($B391,"-",$C391),IN_1C!$B$2:$T$3000,4,FALSE))=TRUE,"",VLOOKUP(CONCATENATE($B391,"-",$C391),IN_1C!$B$2:$T$3000,4,FALSE))</f>
        <v>0</v>
      </c>
      <c r="G391" s="851">
        <f>IF(ISERROR(VLOOKUP(CONCATENATE($B391,"-",$C391),IN_1C!$B$2:$T$3000,5,FALSE))=TRUE,"",VLOOKUP(CONCATENATE($B391,"-",$C391),IN_1C!$B$2:$T$3000,5,FALSE))</f>
        <v>0</v>
      </c>
      <c r="H391" s="852">
        <f>IF(ISERROR(VLOOKUP(CONCATENATE($B391,"-",$C391),IN_1C!$B$2:$T$3000,6,FALSE))=TRUE,"",VLOOKUP(CONCATENATE($B391,"-",$C391),IN_1C!$B$2:$T$3000,6,FALSE))</f>
        <v>0</v>
      </c>
      <c r="I391" s="851">
        <f>IF(ISERROR(VLOOKUP(CONCATENATE($B391,"-",$C391),IN_1C!$B$2:$T$3000,7,FALSE))=TRUE,"",VLOOKUP(CONCATENATE($B391,"-",$C391),IN_1C!$B$2:$T$3000,7,FALSE))</f>
        <v>0</v>
      </c>
      <c r="J391" s="852">
        <f>IF(ISERROR(VLOOKUP(CONCATENATE($B391,"-",$C391),IN_1C!$B$2:$T$3000,8,FALSE))=TRUE,"",VLOOKUP(CONCATENATE($B391,"-",$C391),IN_1C!$B$2:$T$3000,8,FALSE))</f>
        <v>0</v>
      </c>
      <c r="K391" s="851">
        <f>IF(ISERROR(VLOOKUP(CONCATENATE($B391,"-",$C391),IN_1C!$B$2:$T$3000,9,FALSE))=TRUE,"",VLOOKUP(CONCATENATE($B391,"-",$C391),IN_1C!$B$2:$T$3000,9,FALSE))</f>
        <v>0</v>
      </c>
      <c r="L391" s="852">
        <f>IF(ISERROR(VLOOKUP(CONCATENATE($B391,"-",$C391),IN_1C!$B$2:$T$3000,10,FALSE))=TRUE,"",VLOOKUP(CONCATENATE($B391,"-",$C391),IN_1C!$B$2:$T$3000,10,FALSE))</f>
        <v>0</v>
      </c>
      <c r="M391" s="851">
        <f>IF(ISERROR(VLOOKUP(CONCATENATE($B391,"-",$C391),IN_1C!$B$2:$T$3000,11,FALSE))=TRUE,"",VLOOKUP(CONCATENATE($B391,"-",$C391),IN_1C!$B$2:$T$3000,11,FALSE))</f>
        <v>0</v>
      </c>
      <c r="N391" s="852">
        <f>IF(ISERROR(VLOOKUP(CONCATENATE($B391,"-",$C391),IN_1C!$B$2:$T$3000,12,FALSE))=TRUE,"",VLOOKUP(CONCATENATE($B391,"-",$C391),IN_1C!$B$2:$T$3000,12,FALSE))</f>
        <v>0</v>
      </c>
      <c r="O391" s="851">
        <f>IF(ISERROR(VLOOKUP(CONCATENATE($B391,"-",$C391),IN_1C!$B$2:$T$3000,13,FALSE))=TRUE,"",VLOOKUP(CONCATENATE($B391,"-",$C391),IN_1C!$B$2:$T$3000,13,FALSE))</f>
        <v>0</v>
      </c>
      <c r="P391" s="852">
        <f>IF(ISERROR(VLOOKUP(CONCATENATE($B391,"-",$C391),IN_1C!$B$2:$T$3000,14,FALSE))=TRUE,"",VLOOKUP(CONCATENATE($B391,"-",$C391),IN_1C!$B$2:$T$3000,14,FALSE))</f>
        <v>0</v>
      </c>
      <c r="Q391" s="778">
        <f t="shared" si="79"/>
        <v>0</v>
      </c>
      <c r="R391" s="779">
        <f t="shared" si="79"/>
        <v>0</v>
      </c>
    </row>
    <row r="392" spans="1:18" ht="15.75" thickBot="1">
      <c r="A392" s="836" t="s">
        <v>1263</v>
      </c>
      <c r="B392" s="838" t="s">
        <v>1264</v>
      </c>
      <c r="C392" s="835">
        <v>9</v>
      </c>
      <c r="D392" s="1571" t="str">
        <f t="shared" si="78"/>
        <v/>
      </c>
      <c r="E392" s="854">
        <f>IF(ISERROR(VLOOKUP(CONCATENATE($B392,"-",$C392),IN_1C!$B$2:$T$3000,3,FALSE))=TRUE,"",VLOOKUP(CONCATENATE($B392,"-",$C392),IN_1C!$B$2:$T$3000,3,FALSE))</f>
        <v>0</v>
      </c>
      <c r="F392" s="855">
        <f>IF(ISERROR(VLOOKUP(CONCATENATE($B392,"-",$C392),IN_1C!$B$2:$T$3000,4,FALSE))=TRUE,"",VLOOKUP(CONCATENATE($B392,"-",$C392),IN_1C!$B$2:$T$3000,4,FALSE))</f>
        <v>0</v>
      </c>
      <c r="G392" s="854">
        <f>IF(ISERROR(VLOOKUP(CONCATENATE($B392,"-",$C392),IN_1C!$B$2:$T$3000,5,FALSE))=TRUE,"",VLOOKUP(CONCATENATE($B392,"-",$C392),IN_1C!$B$2:$T$3000,5,FALSE))</f>
        <v>0</v>
      </c>
      <c r="H392" s="855">
        <f>IF(ISERROR(VLOOKUP(CONCATENATE($B392,"-",$C392),IN_1C!$B$2:$T$3000,6,FALSE))=TRUE,"",VLOOKUP(CONCATENATE($B392,"-",$C392),IN_1C!$B$2:$T$3000,6,FALSE))</f>
        <v>0</v>
      </c>
      <c r="I392" s="854">
        <f>IF(ISERROR(VLOOKUP(CONCATENATE($B392,"-",$C392),IN_1C!$B$2:$T$3000,7,FALSE))=TRUE,"",VLOOKUP(CONCATENATE($B392,"-",$C392),IN_1C!$B$2:$T$3000,7,FALSE))</f>
        <v>0</v>
      </c>
      <c r="J392" s="855">
        <f>IF(ISERROR(VLOOKUP(CONCATENATE($B392,"-",$C392),IN_1C!$B$2:$T$3000,8,FALSE))=TRUE,"",VLOOKUP(CONCATENATE($B392,"-",$C392),IN_1C!$B$2:$T$3000,8,FALSE))</f>
        <v>0</v>
      </c>
      <c r="K392" s="854">
        <f>IF(ISERROR(VLOOKUP(CONCATENATE($B392,"-",$C392),IN_1C!$B$2:$T$3000,9,FALSE))=TRUE,"",VLOOKUP(CONCATENATE($B392,"-",$C392),IN_1C!$B$2:$T$3000,9,FALSE))</f>
        <v>0</v>
      </c>
      <c r="L392" s="855">
        <f>IF(ISERROR(VLOOKUP(CONCATENATE($B392,"-",$C392),IN_1C!$B$2:$T$3000,10,FALSE))=TRUE,"",VLOOKUP(CONCATENATE($B392,"-",$C392),IN_1C!$B$2:$T$3000,10,FALSE))</f>
        <v>0</v>
      </c>
      <c r="M392" s="854">
        <f>IF(ISERROR(VLOOKUP(CONCATENATE($B392,"-",$C392),IN_1C!$B$2:$T$3000,11,FALSE))=TRUE,"",VLOOKUP(CONCATENATE($B392,"-",$C392),IN_1C!$B$2:$T$3000,11,FALSE))</f>
        <v>0</v>
      </c>
      <c r="N392" s="855">
        <f>IF(ISERROR(VLOOKUP(CONCATENATE($B392,"-",$C392),IN_1C!$B$2:$T$3000,12,FALSE))=TRUE,"",VLOOKUP(CONCATENATE($B392,"-",$C392),IN_1C!$B$2:$T$3000,12,FALSE))</f>
        <v>0</v>
      </c>
      <c r="O392" s="854">
        <f>IF(ISERROR(VLOOKUP(CONCATENATE($B392,"-",$C392),IN_1C!$B$2:$T$3000,13,FALSE))=TRUE,"",VLOOKUP(CONCATENATE($B392,"-",$C392),IN_1C!$B$2:$T$3000,13,FALSE))</f>
        <v>0</v>
      </c>
      <c r="P392" s="855">
        <f>IF(ISERROR(VLOOKUP(CONCATENATE($B392,"-",$C392),IN_1C!$B$2:$T$3000,14,FALSE))=TRUE,"",VLOOKUP(CONCATENATE($B392,"-",$C392),IN_1C!$B$2:$T$3000,14,FALSE))</f>
        <v>0</v>
      </c>
      <c r="Q392" s="781">
        <f t="shared" si="79"/>
        <v>0</v>
      </c>
      <c r="R392" s="782">
        <f t="shared" si="79"/>
        <v>0</v>
      </c>
    </row>
    <row r="393" spans="1:18" ht="15.75" thickBot="1">
      <c r="A393" s="839" t="s">
        <v>1265</v>
      </c>
      <c r="B393" s="840"/>
      <c r="C393" s="835"/>
      <c r="D393" s="1571"/>
      <c r="E393" s="859" t="str">
        <f>IF(ISERROR(VLOOKUP(CONCATENATE($B393,"-",$C393),IN_1C!$B$2:$T$3000,3,FALSE))=TRUE,"",VLOOKUP(CONCATENATE($B393,"-",$C393),IN_1C!$B$2:$T$3000,3,FALSE))</f>
        <v/>
      </c>
      <c r="F393" s="860" t="str">
        <f>IF(ISERROR(VLOOKUP(CONCATENATE($B393,"-",$C393),IN_1C!$B$2:$T$3000,4,FALSE))=TRUE,"",VLOOKUP(CONCATENATE($B393,"-",$C393),IN_1C!$B$2:$T$3000,4,FALSE))</f>
        <v/>
      </c>
      <c r="G393" s="860" t="str">
        <f>IF(ISERROR(VLOOKUP(CONCATENATE($B393,"-",$C393),IN_1C!$B$2:$T$3000,5,FALSE))=TRUE,"",VLOOKUP(CONCATENATE($B393,"-",$C393),IN_1C!$B$2:$T$3000,5,FALSE))</f>
        <v/>
      </c>
      <c r="H393" s="860" t="str">
        <f>IF(ISERROR(VLOOKUP(CONCATENATE($B393,"-",$C393),IN_1C!$B$2:$T$3000,6,FALSE))=TRUE,"",VLOOKUP(CONCATENATE($B393,"-",$C393),IN_1C!$B$2:$T$3000,6,FALSE))</f>
        <v/>
      </c>
      <c r="I393" s="860" t="str">
        <f>IF(ISERROR(VLOOKUP(CONCATENATE($B393,"-",$C393),IN_1C!$B$2:$T$3000,7,FALSE))=TRUE,"",VLOOKUP(CONCATENATE($B393,"-",$C393),IN_1C!$B$2:$T$3000,7,FALSE))</f>
        <v/>
      </c>
      <c r="J393" s="860" t="str">
        <f>IF(ISERROR(VLOOKUP(CONCATENATE($B393,"-",$C393),IN_1C!$B$2:$T$3000,8,FALSE))=TRUE,"",VLOOKUP(CONCATENATE($B393,"-",$C393),IN_1C!$B$2:$T$3000,8,FALSE))</f>
        <v/>
      </c>
      <c r="K393" s="860" t="str">
        <f>IF(ISERROR(VLOOKUP(CONCATENATE($B393,"-",$C393),IN_1C!$B$2:$T$3000,9,FALSE))=TRUE,"",VLOOKUP(CONCATENATE($B393,"-",$C393),IN_1C!$B$2:$T$3000,9,FALSE))</f>
        <v/>
      </c>
      <c r="L393" s="860" t="str">
        <f>IF(ISERROR(VLOOKUP(CONCATENATE($B393,"-",$C393),IN_1C!$B$2:$T$3000,10,FALSE))=TRUE,"",VLOOKUP(CONCATENATE($B393,"-",$C393),IN_1C!$B$2:$T$3000,10,FALSE))</f>
        <v/>
      </c>
      <c r="M393" s="860" t="str">
        <f>IF(ISERROR(VLOOKUP(CONCATENATE($B393,"-",$C393),IN_1C!$B$2:$T$3000,11,FALSE))=TRUE,"",VLOOKUP(CONCATENATE($B393,"-",$C393),IN_1C!$B$2:$T$3000,11,FALSE))</f>
        <v/>
      </c>
      <c r="N393" s="860" t="str">
        <f>IF(ISERROR(VLOOKUP(CONCATENATE($B393,"-",$C393),IN_1C!$B$2:$T$3000,12,FALSE))=TRUE,"",VLOOKUP(CONCATENATE($B393,"-",$C393),IN_1C!$B$2:$T$3000,12,FALSE))</f>
        <v/>
      </c>
      <c r="O393" s="860" t="str">
        <f>IF(ISERROR(VLOOKUP(CONCATENATE($B393,"-",$C393),IN_1C!$B$2:$T$3000,13,FALSE))=TRUE,"",VLOOKUP(CONCATENATE($B393,"-",$C393),IN_1C!$B$2:$T$3000,13,FALSE))</f>
        <v/>
      </c>
      <c r="P393" s="860" t="str">
        <f>IF(ISERROR(VLOOKUP(CONCATENATE($B393,"-",$C393),IN_1C!$B$2:$T$3000,14,FALSE))=TRUE,"",VLOOKUP(CONCATENATE($B393,"-",$C393),IN_1C!$B$2:$T$3000,14,FALSE))</f>
        <v/>
      </c>
      <c r="Q393" s="789"/>
      <c r="R393" s="790"/>
    </row>
    <row r="394" spans="1:18">
      <c r="A394" s="833" t="s">
        <v>1266</v>
      </c>
      <c r="B394" s="834" t="s">
        <v>1267</v>
      </c>
      <c r="C394" s="835">
        <v>9</v>
      </c>
      <c r="D394" s="1571" t="str">
        <f t="shared" ref="D394:D404" si="80">CONCATENATE(D$373)</f>
        <v/>
      </c>
      <c r="E394" s="848">
        <f>IF(ISERROR(VLOOKUP(CONCATENATE($B394,"-",$C394),IN_1C!$B$2:$T$3000,3,FALSE))=TRUE,"",VLOOKUP(CONCATENATE($B394,"-",$C394),IN_1C!$B$2:$T$3000,3,FALSE))</f>
        <v>0</v>
      </c>
      <c r="F394" s="849">
        <f>IF(ISERROR(VLOOKUP(CONCATENATE($B394,"-",$C394),IN_1C!$B$2:$T$3000,4,FALSE))=TRUE,"",VLOOKUP(CONCATENATE($B394,"-",$C394),IN_1C!$B$2:$T$3000,4,FALSE))</f>
        <v>0</v>
      </c>
      <c r="G394" s="848">
        <f>IF(ISERROR(VLOOKUP(CONCATENATE($B394,"-",$C394),IN_1C!$B$2:$T$3000,5,FALSE))=TRUE,"",VLOOKUP(CONCATENATE($B394,"-",$C394),IN_1C!$B$2:$T$3000,5,FALSE))</f>
        <v>0</v>
      </c>
      <c r="H394" s="849">
        <f>IF(ISERROR(VLOOKUP(CONCATENATE($B394,"-",$C394),IN_1C!$B$2:$T$3000,6,FALSE))=TRUE,"",VLOOKUP(CONCATENATE($B394,"-",$C394),IN_1C!$B$2:$T$3000,6,FALSE))</f>
        <v>0</v>
      </c>
      <c r="I394" s="848">
        <f>IF(ISERROR(VLOOKUP(CONCATENATE($B394,"-",$C394),IN_1C!$B$2:$T$3000,7,FALSE))=TRUE,"",VLOOKUP(CONCATENATE($B394,"-",$C394),IN_1C!$B$2:$T$3000,7,FALSE))</f>
        <v>0</v>
      </c>
      <c r="J394" s="849">
        <f>IF(ISERROR(VLOOKUP(CONCATENATE($B394,"-",$C394),IN_1C!$B$2:$T$3000,8,FALSE))=TRUE,"",VLOOKUP(CONCATENATE($B394,"-",$C394),IN_1C!$B$2:$T$3000,8,FALSE))</f>
        <v>0</v>
      </c>
      <c r="K394" s="848">
        <f>IF(ISERROR(VLOOKUP(CONCATENATE($B394,"-",$C394),IN_1C!$B$2:$T$3000,9,FALSE))=TRUE,"",VLOOKUP(CONCATENATE($B394,"-",$C394),IN_1C!$B$2:$T$3000,9,FALSE))</f>
        <v>0</v>
      </c>
      <c r="L394" s="849">
        <f>IF(ISERROR(VLOOKUP(CONCATENATE($B394,"-",$C394),IN_1C!$B$2:$T$3000,10,FALSE))=TRUE,"",VLOOKUP(CONCATENATE($B394,"-",$C394),IN_1C!$B$2:$T$3000,10,FALSE))</f>
        <v>0</v>
      </c>
      <c r="M394" s="848">
        <f>IF(ISERROR(VLOOKUP(CONCATENATE($B394,"-",$C394),IN_1C!$B$2:$T$3000,11,FALSE))=TRUE,"",VLOOKUP(CONCATENATE($B394,"-",$C394),IN_1C!$B$2:$T$3000,11,FALSE))</f>
        <v>0</v>
      </c>
      <c r="N394" s="849">
        <f>IF(ISERROR(VLOOKUP(CONCATENATE($B394,"-",$C394),IN_1C!$B$2:$T$3000,12,FALSE))=TRUE,"",VLOOKUP(CONCATENATE($B394,"-",$C394),IN_1C!$B$2:$T$3000,12,FALSE))</f>
        <v>0</v>
      </c>
      <c r="O394" s="848">
        <f>IF(ISERROR(VLOOKUP(CONCATENATE($B394,"-",$C394),IN_1C!$B$2:$T$3000,13,FALSE))=TRUE,"",VLOOKUP(CONCATENATE($B394,"-",$C394),IN_1C!$B$2:$T$3000,13,FALSE))</f>
        <v>0</v>
      </c>
      <c r="P394" s="849">
        <f>IF(ISERROR(VLOOKUP(CONCATENATE($B394,"-",$C394),IN_1C!$B$2:$T$3000,14,FALSE))=TRUE,"",VLOOKUP(CONCATENATE($B394,"-",$C394),IN_1C!$B$2:$T$3000,14,FALSE))</f>
        <v>0</v>
      </c>
      <c r="Q394" s="774">
        <f t="shared" ref="Q394:R404" si="81">E394+G394</f>
        <v>0</v>
      </c>
      <c r="R394" s="775">
        <f t="shared" si="81"/>
        <v>0</v>
      </c>
    </row>
    <row r="395" spans="1:18">
      <c r="A395" s="836" t="s">
        <v>1268</v>
      </c>
      <c r="B395" s="837" t="s">
        <v>1269</v>
      </c>
      <c r="C395" s="835">
        <v>9</v>
      </c>
      <c r="D395" s="1571" t="str">
        <f t="shared" si="80"/>
        <v/>
      </c>
      <c r="E395" s="851">
        <f>IF(ISERROR(VLOOKUP(CONCATENATE($B395,"-",$C395),IN_1C!$B$2:$T$3000,3,FALSE))=TRUE,"",VLOOKUP(CONCATENATE($B395,"-",$C395),IN_1C!$B$2:$T$3000,3,FALSE))</f>
        <v>0</v>
      </c>
      <c r="F395" s="852">
        <f>IF(ISERROR(VLOOKUP(CONCATENATE($B395,"-",$C395),IN_1C!$B$2:$T$3000,4,FALSE))=TRUE,"",VLOOKUP(CONCATENATE($B395,"-",$C395),IN_1C!$B$2:$T$3000,4,FALSE))</f>
        <v>0</v>
      </c>
      <c r="G395" s="851">
        <f>IF(ISERROR(VLOOKUP(CONCATENATE($B395,"-",$C395),IN_1C!$B$2:$T$3000,5,FALSE))=TRUE,"",VLOOKUP(CONCATENATE($B395,"-",$C395),IN_1C!$B$2:$T$3000,5,FALSE))</f>
        <v>0</v>
      </c>
      <c r="H395" s="852">
        <f>IF(ISERROR(VLOOKUP(CONCATENATE($B395,"-",$C395),IN_1C!$B$2:$T$3000,6,FALSE))=TRUE,"",VLOOKUP(CONCATENATE($B395,"-",$C395),IN_1C!$B$2:$T$3000,6,FALSE))</f>
        <v>0</v>
      </c>
      <c r="I395" s="851">
        <f>IF(ISERROR(VLOOKUP(CONCATENATE($B395,"-",$C395),IN_1C!$B$2:$T$3000,7,FALSE))=TRUE,"",VLOOKUP(CONCATENATE($B395,"-",$C395),IN_1C!$B$2:$T$3000,7,FALSE))</f>
        <v>0</v>
      </c>
      <c r="J395" s="852">
        <f>IF(ISERROR(VLOOKUP(CONCATENATE($B395,"-",$C395),IN_1C!$B$2:$T$3000,8,FALSE))=TRUE,"",VLOOKUP(CONCATENATE($B395,"-",$C395),IN_1C!$B$2:$T$3000,8,FALSE))</f>
        <v>0</v>
      </c>
      <c r="K395" s="851">
        <f>IF(ISERROR(VLOOKUP(CONCATENATE($B395,"-",$C395),IN_1C!$B$2:$T$3000,9,FALSE))=TRUE,"",VLOOKUP(CONCATENATE($B395,"-",$C395),IN_1C!$B$2:$T$3000,9,FALSE))</f>
        <v>0</v>
      </c>
      <c r="L395" s="852">
        <f>IF(ISERROR(VLOOKUP(CONCATENATE($B395,"-",$C395),IN_1C!$B$2:$T$3000,10,FALSE))=TRUE,"",VLOOKUP(CONCATENATE($B395,"-",$C395),IN_1C!$B$2:$T$3000,10,FALSE))</f>
        <v>0</v>
      </c>
      <c r="M395" s="851">
        <f>IF(ISERROR(VLOOKUP(CONCATENATE($B395,"-",$C395),IN_1C!$B$2:$T$3000,11,FALSE))=TRUE,"",VLOOKUP(CONCATENATE($B395,"-",$C395),IN_1C!$B$2:$T$3000,11,FALSE))</f>
        <v>0</v>
      </c>
      <c r="N395" s="852">
        <f>IF(ISERROR(VLOOKUP(CONCATENATE($B395,"-",$C395),IN_1C!$B$2:$T$3000,12,FALSE))=TRUE,"",VLOOKUP(CONCATENATE($B395,"-",$C395),IN_1C!$B$2:$T$3000,12,FALSE))</f>
        <v>0</v>
      </c>
      <c r="O395" s="851">
        <f>IF(ISERROR(VLOOKUP(CONCATENATE($B395,"-",$C395),IN_1C!$B$2:$T$3000,13,FALSE))=TRUE,"",VLOOKUP(CONCATENATE($B395,"-",$C395),IN_1C!$B$2:$T$3000,13,FALSE))</f>
        <v>0</v>
      </c>
      <c r="P395" s="852">
        <f>IF(ISERROR(VLOOKUP(CONCATENATE($B395,"-",$C395),IN_1C!$B$2:$T$3000,14,FALSE))=TRUE,"",VLOOKUP(CONCATENATE($B395,"-",$C395),IN_1C!$B$2:$T$3000,14,FALSE))</f>
        <v>0</v>
      </c>
      <c r="Q395" s="778">
        <f t="shared" si="81"/>
        <v>0</v>
      </c>
      <c r="R395" s="779">
        <f t="shared" si="81"/>
        <v>0</v>
      </c>
    </row>
    <row r="396" spans="1:18">
      <c r="A396" s="836" t="s">
        <v>1270</v>
      </c>
      <c r="B396" s="837" t="s">
        <v>1271</v>
      </c>
      <c r="C396" s="835">
        <v>9</v>
      </c>
      <c r="D396" s="1571" t="str">
        <f t="shared" si="80"/>
        <v/>
      </c>
      <c r="E396" s="851">
        <f>IF(ISERROR(VLOOKUP(CONCATENATE($B396,"-",$C396),IN_1C!$B$2:$T$3000,3,FALSE))=TRUE,"",VLOOKUP(CONCATENATE($B396,"-",$C396),IN_1C!$B$2:$T$3000,3,FALSE))</f>
        <v>0</v>
      </c>
      <c r="F396" s="852">
        <f>IF(ISERROR(VLOOKUP(CONCATENATE($B396,"-",$C396),IN_1C!$B$2:$T$3000,4,FALSE))=TRUE,"",VLOOKUP(CONCATENATE($B396,"-",$C396),IN_1C!$B$2:$T$3000,4,FALSE))</f>
        <v>0</v>
      </c>
      <c r="G396" s="851">
        <f>IF(ISERROR(VLOOKUP(CONCATENATE($B396,"-",$C396),IN_1C!$B$2:$T$3000,5,FALSE))=TRUE,"",VLOOKUP(CONCATENATE($B396,"-",$C396),IN_1C!$B$2:$T$3000,5,FALSE))</f>
        <v>0</v>
      </c>
      <c r="H396" s="852">
        <f>IF(ISERROR(VLOOKUP(CONCATENATE($B396,"-",$C396),IN_1C!$B$2:$T$3000,6,FALSE))=TRUE,"",VLOOKUP(CONCATENATE($B396,"-",$C396),IN_1C!$B$2:$T$3000,6,FALSE))</f>
        <v>0</v>
      </c>
      <c r="I396" s="851">
        <f>IF(ISERROR(VLOOKUP(CONCATENATE($B396,"-",$C396),IN_1C!$B$2:$T$3000,7,FALSE))=TRUE,"",VLOOKUP(CONCATENATE($B396,"-",$C396),IN_1C!$B$2:$T$3000,7,FALSE))</f>
        <v>0</v>
      </c>
      <c r="J396" s="852">
        <f>IF(ISERROR(VLOOKUP(CONCATENATE($B396,"-",$C396),IN_1C!$B$2:$T$3000,8,FALSE))=TRUE,"",VLOOKUP(CONCATENATE($B396,"-",$C396),IN_1C!$B$2:$T$3000,8,FALSE))</f>
        <v>0</v>
      </c>
      <c r="K396" s="851">
        <f>IF(ISERROR(VLOOKUP(CONCATENATE($B396,"-",$C396),IN_1C!$B$2:$T$3000,9,FALSE))=TRUE,"",VLOOKUP(CONCATENATE($B396,"-",$C396),IN_1C!$B$2:$T$3000,9,FALSE))</f>
        <v>0</v>
      </c>
      <c r="L396" s="852">
        <f>IF(ISERROR(VLOOKUP(CONCATENATE($B396,"-",$C396),IN_1C!$B$2:$T$3000,10,FALSE))=TRUE,"",VLOOKUP(CONCATENATE($B396,"-",$C396),IN_1C!$B$2:$T$3000,10,FALSE))</f>
        <v>0</v>
      </c>
      <c r="M396" s="851">
        <f>IF(ISERROR(VLOOKUP(CONCATENATE($B396,"-",$C396),IN_1C!$B$2:$T$3000,11,FALSE))=TRUE,"",VLOOKUP(CONCATENATE($B396,"-",$C396),IN_1C!$B$2:$T$3000,11,FALSE))</f>
        <v>0</v>
      </c>
      <c r="N396" s="852">
        <f>IF(ISERROR(VLOOKUP(CONCATENATE($B396,"-",$C396),IN_1C!$B$2:$T$3000,12,FALSE))=TRUE,"",VLOOKUP(CONCATENATE($B396,"-",$C396),IN_1C!$B$2:$T$3000,12,FALSE))</f>
        <v>0</v>
      </c>
      <c r="O396" s="851">
        <f>IF(ISERROR(VLOOKUP(CONCATENATE($B396,"-",$C396),IN_1C!$B$2:$T$3000,13,FALSE))=TRUE,"",VLOOKUP(CONCATENATE($B396,"-",$C396),IN_1C!$B$2:$T$3000,13,FALSE))</f>
        <v>0</v>
      </c>
      <c r="P396" s="852">
        <f>IF(ISERROR(VLOOKUP(CONCATENATE($B396,"-",$C396),IN_1C!$B$2:$T$3000,14,FALSE))=TRUE,"",VLOOKUP(CONCATENATE($B396,"-",$C396),IN_1C!$B$2:$T$3000,14,FALSE))</f>
        <v>0</v>
      </c>
      <c r="Q396" s="778">
        <f t="shared" si="81"/>
        <v>0</v>
      </c>
      <c r="R396" s="779">
        <f t="shared" si="81"/>
        <v>0</v>
      </c>
    </row>
    <row r="397" spans="1:18">
      <c r="A397" s="836" t="s">
        <v>1272</v>
      </c>
      <c r="B397" s="837" t="s">
        <v>1273</v>
      </c>
      <c r="C397" s="835">
        <v>9</v>
      </c>
      <c r="D397" s="1571" t="str">
        <f t="shared" si="80"/>
        <v/>
      </c>
      <c r="E397" s="851">
        <f>IF(ISERROR(VLOOKUP(CONCATENATE($B397,"-",$C397),IN_1C!$B$2:$T$3000,3,FALSE))=TRUE,"",VLOOKUP(CONCATENATE($B397,"-",$C397),IN_1C!$B$2:$T$3000,3,FALSE))</f>
        <v>0</v>
      </c>
      <c r="F397" s="852">
        <f>IF(ISERROR(VLOOKUP(CONCATENATE($B397,"-",$C397),IN_1C!$B$2:$T$3000,4,FALSE))=TRUE,"",VLOOKUP(CONCATENATE($B397,"-",$C397),IN_1C!$B$2:$T$3000,4,FALSE))</f>
        <v>0</v>
      </c>
      <c r="G397" s="851">
        <f>IF(ISERROR(VLOOKUP(CONCATENATE($B397,"-",$C397),IN_1C!$B$2:$T$3000,5,FALSE))=TRUE,"",VLOOKUP(CONCATENATE($B397,"-",$C397),IN_1C!$B$2:$T$3000,5,FALSE))</f>
        <v>0</v>
      </c>
      <c r="H397" s="852">
        <f>IF(ISERROR(VLOOKUP(CONCATENATE($B397,"-",$C397),IN_1C!$B$2:$T$3000,6,FALSE))=TRUE,"",VLOOKUP(CONCATENATE($B397,"-",$C397),IN_1C!$B$2:$T$3000,6,FALSE))</f>
        <v>0</v>
      </c>
      <c r="I397" s="851">
        <f>IF(ISERROR(VLOOKUP(CONCATENATE($B397,"-",$C397),IN_1C!$B$2:$T$3000,7,FALSE))=TRUE,"",VLOOKUP(CONCATENATE($B397,"-",$C397),IN_1C!$B$2:$T$3000,7,FALSE))</f>
        <v>0</v>
      </c>
      <c r="J397" s="852">
        <f>IF(ISERROR(VLOOKUP(CONCATENATE($B397,"-",$C397),IN_1C!$B$2:$T$3000,8,FALSE))=TRUE,"",VLOOKUP(CONCATENATE($B397,"-",$C397),IN_1C!$B$2:$T$3000,8,FALSE))</f>
        <v>0</v>
      </c>
      <c r="K397" s="851">
        <f>IF(ISERROR(VLOOKUP(CONCATENATE($B397,"-",$C397),IN_1C!$B$2:$T$3000,9,FALSE))=TRUE,"",VLOOKUP(CONCATENATE($B397,"-",$C397),IN_1C!$B$2:$T$3000,9,FALSE))</f>
        <v>0</v>
      </c>
      <c r="L397" s="852">
        <f>IF(ISERROR(VLOOKUP(CONCATENATE($B397,"-",$C397),IN_1C!$B$2:$T$3000,10,FALSE))=TRUE,"",VLOOKUP(CONCATENATE($B397,"-",$C397),IN_1C!$B$2:$T$3000,10,FALSE))</f>
        <v>0</v>
      </c>
      <c r="M397" s="851">
        <f>IF(ISERROR(VLOOKUP(CONCATENATE($B397,"-",$C397),IN_1C!$B$2:$T$3000,11,FALSE))=TRUE,"",VLOOKUP(CONCATENATE($B397,"-",$C397),IN_1C!$B$2:$T$3000,11,FALSE))</f>
        <v>0</v>
      </c>
      <c r="N397" s="852">
        <f>IF(ISERROR(VLOOKUP(CONCATENATE($B397,"-",$C397),IN_1C!$B$2:$T$3000,12,FALSE))=TRUE,"",VLOOKUP(CONCATENATE($B397,"-",$C397),IN_1C!$B$2:$T$3000,12,FALSE))</f>
        <v>0</v>
      </c>
      <c r="O397" s="851">
        <f>IF(ISERROR(VLOOKUP(CONCATENATE($B397,"-",$C397),IN_1C!$B$2:$T$3000,13,FALSE))=TRUE,"",VLOOKUP(CONCATENATE($B397,"-",$C397),IN_1C!$B$2:$T$3000,13,FALSE))</f>
        <v>0</v>
      </c>
      <c r="P397" s="852">
        <f>IF(ISERROR(VLOOKUP(CONCATENATE($B397,"-",$C397),IN_1C!$B$2:$T$3000,14,FALSE))=TRUE,"",VLOOKUP(CONCATENATE($B397,"-",$C397),IN_1C!$B$2:$T$3000,14,FALSE))</f>
        <v>0</v>
      </c>
      <c r="Q397" s="778">
        <f t="shared" si="81"/>
        <v>0</v>
      </c>
      <c r="R397" s="779">
        <f t="shared" si="81"/>
        <v>0</v>
      </c>
    </row>
    <row r="398" spans="1:18">
      <c r="A398" s="836" t="s">
        <v>1274</v>
      </c>
      <c r="B398" s="837" t="s">
        <v>1275</v>
      </c>
      <c r="C398" s="835">
        <v>9</v>
      </c>
      <c r="D398" s="1571" t="str">
        <f t="shared" si="80"/>
        <v/>
      </c>
      <c r="E398" s="851">
        <f>IF(ISERROR(VLOOKUP(CONCATENATE($B398,"-",$C398),IN_1C!$B$2:$T$3000,3,FALSE))=TRUE,"",VLOOKUP(CONCATENATE($B398,"-",$C398),IN_1C!$B$2:$T$3000,3,FALSE))</f>
        <v>0</v>
      </c>
      <c r="F398" s="852">
        <f>IF(ISERROR(VLOOKUP(CONCATENATE($B398,"-",$C398),IN_1C!$B$2:$T$3000,4,FALSE))=TRUE,"",VLOOKUP(CONCATENATE($B398,"-",$C398),IN_1C!$B$2:$T$3000,4,FALSE))</f>
        <v>0</v>
      </c>
      <c r="G398" s="851">
        <f>IF(ISERROR(VLOOKUP(CONCATENATE($B398,"-",$C398),IN_1C!$B$2:$T$3000,5,FALSE))=TRUE,"",VLOOKUP(CONCATENATE($B398,"-",$C398),IN_1C!$B$2:$T$3000,5,FALSE))</f>
        <v>0</v>
      </c>
      <c r="H398" s="852">
        <f>IF(ISERROR(VLOOKUP(CONCATENATE($B398,"-",$C398),IN_1C!$B$2:$T$3000,6,FALSE))=TRUE,"",VLOOKUP(CONCATENATE($B398,"-",$C398),IN_1C!$B$2:$T$3000,6,FALSE))</f>
        <v>0</v>
      </c>
      <c r="I398" s="851">
        <f>IF(ISERROR(VLOOKUP(CONCATENATE($B398,"-",$C398),IN_1C!$B$2:$T$3000,7,FALSE))=TRUE,"",VLOOKUP(CONCATENATE($B398,"-",$C398),IN_1C!$B$2:$T$3000,7,FALSE))</f>
        <v>0</v>
      </c>
      <c r="J398" s="852">
        <f>IF(ISERROR(VLOOKUP(CONCATENATE($B398,"-",$C398),IN_1C!$B$2:$T$3000,8,FALSE))=TRUE,"",VLOOKUP(CONCATENATE($B398,"-",$C398),IN_1C!$B$2:$T$3000,8,FALSE))</f>
        <v>0</v>
      </c>
      <c r="K398" s="851">
        <f>IF(ISERROR(VLOOKUP(CONCATENATE($B398,"-",$C398),IN_1C!$B$2:$T$3000,9,FALSE))=TRUE,"",VLOOKUP(CONCATENATE($B398,"-",$C398),IN_1C!$B$2:$T$3000,9,FALSE))</f>
        <v>0</v>
      </c>
      <c r="L398" s="852">
        <f>IF(ISERROR(VLOOKUP(CONCATENATE($B398,"-",$C398),IN_1C!$B$2:$T$3000,10,FALSE))=TRUE,"",VLOOKUP(CONCATENATE($B398,"-",$C398),IN_1C!$B$2:$T$3000,10,FALSE))</f>
        <v>0</v>
      </c>
      <c r="M398" s="851">
        <f>IF(ISERROR(VLOOKUP(CONCATENATE($B398,"-",$C398),IN_1C!$B$2:$T$3000,11,FALSE))=TRUE,"",VLOOKUP(CONCATENATE($B398,"-",$C398),IN_1C!$B$2:$T$3000,11,FALSE))</f>
        <v>0</v>
      </c>
      <c r="N398" s="852">
        <f>IF(ISERROR(VLOOKUP(CONCATENATE($B398,"-",$C398),IN_1C!$B$2:$T$3000,12,FALSE))=TRUE,"",VLOOKUP(CONCATENATE($B398,"-",$C398),IN_1C!$B$2:$T$3000,12,FALSE))</f>
        <v>0</v>
      </c>
      <c r="O398" s="851">
        <f>IF(ISERROR(VLOOKUP(CONCATENATE($B398,"-",$C398),IN_1C!$B$2:$T$3000,13,FALSE))=TRUE,"",VLOOKUP(CONCATENATE($B398,"-",$C398),IN_1C!$B$2:$T$3000,13,FALSE))</f>
        <v>0</v>
      </c>
      <c r="P398" s="852">
        <f>IF(ISERROR(VLOOKUP(CONCATENATE($B398,"-",$C398),IN_1C!$B$2:$T$3000,14,FALSE))=TRUE,"",VLOOKUP(CONCATENATE($B398,"-",$C398),IN_1C!$B$2:$T$3000,14,FALSE))</f>
        <v>0</v>
      </c>
      <c r="Q398" s="778">
        <f t="shared" si="81"/>
        <v>0</v>
      </c>
      <c r="R398" s="779">
        <f t="shared" si="81"/>
        <v>0</v>
      </c>
    </row>
    <row r="399" spans="1:18">
      <c r="A399" s="836" t="s">
        <v>1276</v>
      </c>
      <c r="B399" s="837" t="s">
        <v>1277</v>
      </c>
      <c r="C399" s="835">
        <v>9</v>
      </c>
      <c r="D399" s="1571" t="str">
        <f t="shared" si="80"/>
        <v/>
      </c>
      <c r="E399" s="851">
        <f>IF(ISERROR(VLOOKUP(CONCATENATE($B399,"-",$C399),IN_1C!$B$2:$T$3000,3,FALSE))=TRUE,"",VLOOKUP(CONCATENATE($B399,"-",$C399),IN_1C!$B$2:$T$3000,3,FALSE))</f>
        <v>0</v>
      </c>
      <c r="F399" s="852">
        <f>IF(ISERROR(VLOOKUP(CONCATENATE($B399,"-",$C399),IN_1C!$B$2:$T$3000,4,FALSE))=TRUE,"",VLOOKUP(CONCATENATE($B399,"-",$C399),IN_1C!$B$2:$T$3000,4,FALSE))</f>
        <v>0</v>
      </c>
      <c r="G399" s="851">
        <f>IF(ISERROR(VLOOKUP(CONCATENATE($B399,"-",$C399),IN_1C!$B$2:$T$3000,5,FALSE))=TRUE,"",VLOOKUP(CONCATENATE($B399,"-",$C399),IN_1C!$B$2:$T$3000,5,FALSE))</f>
        <v>0</v>
      </c>
      <c r="H399" s="852">
        <f>IF(ISERROR(VLOOKUP(CONCATENATE($B399,"-",$C399),IN_1C!$B$2:$T$3000,6,FALSE))=TRUE,"",VLOOKUP(CONCATENATE($B399,"-",$C399),IN_1C!$B$2:$T$3000,6,FALSE))</f>
        <v>0</v>
      </c>
      <c r="I399" s="851">
        <f>IF(ISERROR(VLOOKUP(CONCATENATE($B399,"-",$C399),IN_1C!$B$2:$T$3000,7,FALSE))=TRUE,"",VLOOKUP(CONCATENATE($B399,"-",$C399),IN_1C!$B$2:$T$3000,7,FALSE))</f>
        <v>0</v>
      </c>
      <c r="J399" s="852">
        <f>IF(ISERROR(VLOOKUP(CONCATENATE($B399,"-",$C399),IN_1C!$B$2:$T$3000,8,FALSE))=TRUE,"",VLOOKUP(CONCATENATE($B399,"-",$C399),IN_1C!$B$2:$T$3000,8,FALSE))</f>
        <v>0</v>
      </c>
      <c r="K399" s="851">
        <f>IF(ISERROR(VLOOKUP(CONCATENATE($B399,"-",$C399),IN_1C!$B$2:$T$3000,9,FALSE))=TRUE,"",VLOOKUP(CONCATENATE($B399,"-",$C399),IN_1C!$B$2:$T$3000,9,FALSE))</f>
        <v>0</v>
      </c>
      <c r="L399" s="852">
        <f>IF(ISERROR(VLOOKUP(CONCATENATE($B399,"-",$C399),IN_1C!$B$2:$T$3000,10,FALSE))=TRUE,"",VLOOKUP(CONCATENATE($B399,"-",$C399),IN_1C!$B$2:$T$3000,10,FALSE))</f>
        <v>0</v>
      </c>
      <c r="M399" s="851">
        <f>IF(ISERROR(VLOOKUP(CONCATENATE($B399,"-",$C399),IN_1C!$B$2:$T$3000,11,FALSE))=TRUE,"",VLOOKUP(CONCATENATE($B399,"-",$C399),IN_1C!$B$2:$T$3000,11,FALSE))</f>
        <v>0</v>
      </c>
      <c r="N399" s="852">
        <f>IF(ISERROR(VLOOKUP(CONCATENATE($B399,"-",$C399),IN_1C!$B$2:$T$3000,12,FALSE))=TRUE,"",VLOOKUP(CONCATENATE($B399,"-",$C399),IN_1C!$B$2:$T$3000,12,FALSE))</f>
        <v>0</v>
      </c>
      <c r="O399" s="851">
        <f>IF(ISERROR(VLOOKUP(CONCATENATE($B399,"-",$C399),IN_1C!$B$2:$T$3000,13,FALSE))=TRUE,"",VLOOKUP(CONCATENATE($B399,"-",$C399),IN_1C!$B$2:$T$3000,13,FALSE))</f>
        <v>0</v>
      </c>
      <c r="P399" s="852">
        <f>IF(ISERROR(VLOOKUP(CONCATENATE($B399,"-",$C399),IN_1C!$B$2:$T$3000,14,FALSE))=TRUE,"",VLOOKUP(CONCATENATE($B399,"-",$C399),IN_1C!$B$2:$T$3000,14,FALSE))</f>
        <v>0</v>
      </c>
      <c r="Q399" s="778">
        <f t="shared" si="81"/>
        <v>0</v>
      </c>
      <c r="R399" s="779">
        <f t="shared" si="81"/>
        <v>0</v>
      </c>
    </row>
    <row r="400" spans="1:18">
      <c r="A400" s="836" t="s">
        <v>1278</v>
      </c>
      <c r="B400" s="837" t="s">
        <v>1279</v>
      </c>
      <c r="C400" s="835">
        <v>9</v>
      </c>
      <c r="D400" s="1571" t="str">
        <f t="shared" si="80"/>
        <v/>
      </c>
      <c r="E400" s="851">
        <f>IF(ISERROR(VLOOKUP(CONCATENATE($B400,"-",$C400),IN_1C!$B$2:$T$3000,3,FALSE))=TRUE,"",VLOOKUP(CONCATENATE($B400,"-",$C400),IN_1C!$B$2:$T$3000,3,FALSE))</f>
        <v>0</v>
      </c>
      <c r="F400" s="852">
        <f>IF(ISERROR(VLOOKUP(CONCATENATE($B400,"-",$C400),IN_1C!$B$2:$T$3000,4,FALSE))=TRUE,"",VLOOKUP(CONCATENATE($B400,"-",$C400),IN_1C!$B$2:$T$3000,4,FALSE))</f>
        <v>0</v>
      </c>
      <c r="G400" s="851">
        <f>IF(ISERROR(VLOOKUP(CONCATENATE($B400,"-",$C400),IN_1C!$B$2:$T$3000,5,FALSE))=TRUE,"",VLOOKUP(CONCATENATE($B400,"-",$C400),IN_1C!$B$2:$T$3000,5,FALSE))</f>
        <v>0</v>
      </c>
      <c r="H400" s="852">
        <f>IF(ISERROR(VLOOKUP(CONCATENATE($B400,"-",$C400),IN_1C!$B$2:$T$3000,6,FALSE))=TRUE,"",VLOOKUP(CONCATENATE($B400,"-",$C400),IN_1C!$B$2:$T$3000,6,FALSE))</f>
        <v>0</v>
      </c>
      <c r="I400" s="851">
        <f>IF(ISERROR(VLOOKUP(CONCATENATE($B400,"-",$C400),IN_1C!$B$2:$T$3000,7,FALSE))=TRUE,"",VLOOKUP(CONCATENATE($B400,"-",$C400),IN_1C!$B$2:$T$3000,7,FALSE))</f>
        <v>0</v>
      </c>
      <c r="J400" s="852">
        <f>IF(ISERROR(VLOOKUP(CONCATENATE($B400,"-",$C400),IN_1C!$B$2:$T$3000,8,FALSE))=TRUE,"",VLOOKUP(CONCATENATE($B400,"-",$C400),IN_1C!$B$2:$T$3000,8,FALSE))</f>
        <v>0</v>
      </c>
      <c r="K400" s="851">
        <f>IF(ISERROR(VLOOKUP(CONCATENATE($B400,"-",$C400),IN_1C!$B$2:$T$3000,9,FALSE))=TRUE,"",VLOOKUP(CONCATENATE($B400,"-",$C400),IN_1C!$B$2:$T$3000,9,FALSE))</f>
        <v>0</v>
      </c>
      <c r="L400" s="852">
        <f>IF(ISERROR(VLOOKUP(CONCATENATE($B400,"-",$C400),IN_1C!$B$2:$T$3000,10,FALSE))=TRUE,"",VLOOKUP(CONCATENATE($B400,"-",$C400),IN_1C!$B$2:$T$3000,10,FALSE))</f>
        <v>0</v>
      </c>
      <c r="M400" s="851">
        <f>IF(ISERROR(VLOOKUP(CONCATENATE($B400,"-",$C400),IN_1C!$B$2:$T$3000,11,FALSE))=TRUE,"",VLOOKUP(CONCATENATE($B400,"-",$C400),IN_1C!$B$2:$T$3000,11,FALSE))</f>
        <v>0</v>
      </c>
      <c r="N400" s="852">
        <f>IF(ISERROR(VLOOKUP(CONCATENATE($B400,"-",$C400),IN_1C!$B$2:$T$3000,12,FALSE))=TRUE,"",VLOOKUP(CONCATENATE($B400,"-",$C400),IN_1C!$B$2:$T$3000,12,FALSE))</f>
        <v>0</v>
      </c>
      <c r="O400" s="851">
        <f>IF(ISERROR(VLOOKUP(CONCATENATE($B400,"-",$C400),IN_1C!$B$2:$T$3000,13,FALSE))=TRUE,"",VLOOKUP(CONCATENATE($B400,"-",$C400),IN_1C!$B$2:$T$3000,13,FALSE))</f>
        <v>0</v>
      </c>
      <c r="P400" s="852">
        <f>IF(ISERROR(VLOOKUP(CONCATENATE($B400,"-",$C400),IN_1C!$B$2:$T$3000,14,FALSE))=TRUE,"",VLOOKUP(CONCATENATE($B400,"-",$C400),IN_1C!$B$2:$T$3000,14,FALSE))</f>
        <v>0</v>
      </c>
      <c r="Q400" s="778">
        <f t="shared" si="81"/>
        <v>0</v>
      </c>
      <c r="R400" s="779">
        <f t="shared" si="81"/>
        <v>0</v>
      </c>
    </row>
    <row r="401" spans="1:18">
      <c r="A401" s="836" t="s">
        <v>1280</v>
      </c>
      <c r="B401" s="837" t="s">
        <v>1281</v>
      </c>
      <c r="C401" s="835">
        <v>9</v>
      </c>
      <c r="D401" s="1571" t="str">
        <f t="shared" si="80"/>
        <v/>
      </c>
      <c r="E401" s="851">
        <f>IF(ISERROR(VLOOKUP(CONCATENATE($B401,"-",$C401),IN_1C!$B$2:$T$3000,3,FALSE))=TRUE,"",VLOOKUP(CONCATENATE($B401,"-",$C401),IN_1C!$B$2:$T$3000,3,FALSE))</f>
        <v>0</v>
      </c>
      <c r="F401" s="852">
        <f>IF(ISERROR(VLOOKUP(CONCATENATE($B401,"-",$C401),IN_1C!$B$2:$T$3000,4,FALSE))=TRUE,"",VLOOKUP(CONCATENATE($B401,"-",$C401),IN_1C!$B$2:$T$3000,4,FALSE))</f>
        <v>0</v>
      </c>
      <c r="G401" s="851">
        <f>IF(ISERROR(VLOOKUP(CONCATENATE($B401,"-",$C401),IN_1C!$B$2:$T$3000,5,FALSE))=TRUE,"",VLOOKUP(CONCATENATE($B401,"-",$C401),IN_1C!$B$2:$T$3000,5,FALSE))</f>
        <v>0</v>
      </c>
      <c r="H401" s="852">
        <f>IF(ISERROR(VLOOKUP(CONCATENATE($B401,"-",$C401),IN_1C!$B$2:$T$3000,6,FALSE))=TRUE,"",VLOOKUP(CONCATENATE($B401,"-",$C401),IN_1C!$B$2:$T$3000,6,FALSE))</f>
        <v>0</v>
      </c>
      <c r="I401" s="851">
        <f>IF(ISERROR(VLOOKUP(CONCATENATE($B401,"-",$C401),IN_1C!$B$2:$T$3000,7,FALSE))=TRUE,"",VLOOKUP(CONCATENATE($B401,"-",$C401),IN_1C!$B$2:$T$3000,7,FALSE))</f>
        <v>0</v>
      </c>
      <c r="J401" s="852">
        <f>IF(ISERROR(VLOOKUP(CONCATENATE($B401,"-",$C401),IN_1C!$B$2:$T$3000,8,FALSE))=TRUE,"",VLOOKUP(CONCATENATE($B401,"-",$C401),IN_1C!$B$2:$T$3000,8,FALSE))</f>
        <v>0</v>
      </c>
      <c r="K401" s="851">
        <f>IF(ISERROR(VLOOKUP(CONCATENATE($B401,"-",$C401),IN_1C!$B$2:$T$3000,9,FALSE))=TRUE,"",VLOOKUP(CONCATENATE($B401,"-",$C401),IN_1C!$B$2:$T$3000,9,FALSE))</f>
        <v>0</v>
      </c>
      <c r="L401" s="852">
        <f>IF(ISERROR(VLOOKUP(CONCATENATE($B401,"-",$C401),IN_1C!$B$2:$T$3000,10,FALSE))=TRUE,"",VLOOKUP(CONCATENATE($B401,"-",$C401),IN_1C!$B$2:$T$3000,10,FALSE))</f>
        <v>0</v>
      </c>
      <c r="M401" s="851">
        <f>IF(ISERROR(VLOOKUP(CONCATENATE($B401,"-",$C401),IN_1C!$B$2:$T$3000,11,FALSE))=TRUE,"",VLOOKUP(CONCATENATE($B401,"-",$C401),IN_1C!$B$2:$T$3000,11,FALSE))</f>
        <v>0</v>
      </c>
      <c r="N401" s="852">
        <f>IF(ISERROR(VLOOKUP(CONCATENATE($B401,"-",$C401),IN_1C!$B$2:$T$3000,12,FALSE))=TRUE,"",VLOOKUP(CONCATENATE($B401,"-",$C401),IN_1C!$B$2:$T$3000,12,FALSE))</f>
        <v>0</v>
      </c>
      <c r="O401" s="851">
        <f>IF(ISERROR(VLOOKUP(CONCATENATE($B401,"-",$C401),IN_1C!$B$2:$T$3000,13,FALSE))=TRUE,"",VLOOKUP(CONCATENATE($B401,"-",$C401),IN_1C!$B$2:$T$3000,13,FALSE))</f>
        <v>0</v>
      </c>
      <c r="P401" s="852">
        <f>IF(ISERROR(VLOOKUP(CONCATENATE($B401,"-",$C401),IN_1C!$B$2:$T$3000,14,FALSE))=TRUE,"",VLOOKUP(CONCATENATE($B401,"-",$C401),IN_1C!$B$2:$T$3000,14,FALSE))</f>
        <v>0</v>
      </c>
      <c r="Q401" s="778">
        <f t="shared" si="81"/>
        <v>0</v>
      </c>
      <c r="R401" s="779">
        <f t="shared" si="81"/>
        <v>0</v>
      </c>
    </row>
    <row r="402" spans="1:18">
      <c r="A402" s="836" t="s">
        <v>1282</v>
      </c>
      <c r="B402" s="837" t="s">
        <v>1283</v>
      </c>
      <c r="C402" s="835">
        <v>9</v>
      </c>
      <c r="D402" s="1571" t="str">
        <f t="shared" si="80"/>
        <v/>
      </c>
      <c r="E402" s="851">
        <f>IF(ISERROR(VLOOKUP(CONCATENATE($B402,"-",$C402),IN_1C!$B$2:$T$3000,3,FALSE))=TRUE,"",VLOOKUP(CONCATENATE($B402,"-",$C402),IN_1C!$B$2:$T$3000,3,FALSE))</f>
        <v>0</v>
      </c>
      <c r="F402" s="852">
        <f>IF(ISERROR(VLOOKUP(CONCATENATE($B402,"-",$C402),IN_1C!$B$2:$T$3000,4,FALSE))=TRUE,"",VLOOKUP(CONCATENATE($B402,"-",$C402),IN_1C!$B$2:$T$3000,4,FALSE))</f>
        <v>0</v>
      </c>
      <c r="G402" s="851">
        <f>IF(ISERROR(VLOOKUP(CONCATENATE($B402,"-",$C402),IN_1C!$B$2:$T$3000,5,FALSE))=TRUE,"",VLOOKUP(CONCATENATE($B402,"-",$C402),IN_1C!$B$2:$T$3000,5,FALSE))</f>
        <v>0</v>
      </c>
      <c r="H402" s="852">
        <f>IF(ISERROR(VLOOKUP(CONCATENATE($B402,"-",$C402),IN_1C!$B$2:$T$3000,6,FALSE))=TRUE,"",VLOOKUP(CONCATENATE($B402,"-",$C402),IN_1C!$B$2:$T$3000,6,FALSE))</f>
        <v>0</v>
      </c>
      <c r="I402" s="851">
        <f>IF(ISERROR(VLOOKUP(CONCATENATE($B402,"-",$C402),IN_1C!$B$2:$T$3000,7,FALSE))=TRUE,"",VLOOKUP(CONCATENATE($B402,"-",$C402),IN_1C!$B$2:$T$3000,7,FALSE))</f>
        <v>0</v>
      </c>
      <c r="J402" s="852">
        <f>IF(ISERROR(VLOOKUP(CONCATENATE($B402,"-",$C402),IN_1C!$B$2:$T$3000,8,FALSE))=TRUE,"",VLOOKUP(CONCATENATE($B402,"-",$C402),IN_1C!$B$2:$T$3000,8,FALSE))</f>
        <v>0</v>
      </c>
      <c r="K402" s="851">
        <f>IF(ISERROR(VLOOKUP(CONCATENATE($B402,"-",$C402),IN_1C!$B$2:$T$3000,9,FALSE))=TRUE,"",VLOOKUP(CONCATENATE($B402,"-",$C402),IN_1C!$B$2:$T$3000,9,FALSE))</f>
        <v>0</v>
      </c>
      <c r="L402" s="852">
        <f>IF(ISERROR(VLOOKUP(CONCATENATE($B402,"-",$C402),IN_1C!$B$2:$T$3000,10,FALSE))=TRUE,"",VLOOKUP(CONCATENATE($B402,"-",$C402),IN_1C!$B$2:$T$3000,10,FALSE))</f>
        <v>0</v>
      </c>
      <c r="M402" s="851">
        <f>IF(ISERROR(VLOOKUP(CONCATENATE($B402,"-",$C402),IN_1C!$B$2:$T$3000,11,FALSE))=TRUE,"",VLOOKUP(CONCATENATE($B402,"-",$C402),IN_1C!$B$2:$T$3000,11,FALSE))</f>
        <v>0</v>
      </c>
      <c r="N402" s="852">
        <f>IF(ISERROR(VLOOKUP(CONCATENATE($B402,"-",$C402),IN_1C!$B$2:$T$3000,12,FALSE))=TRUE,"",VLOOKUP(CONCATENATE($B402,"-",$C402),IN_1C!$B$2:$T$3000,12,FALSE))</f>
        <v>0</v>
      </c>
      <c r="O402" s="851">
        <f>IF(ISERROR(VLOOKUP(CONCATENATE($B402,"-",$C402),IN_1C!$B$2:$T$3000,13,FALSE))=TRUE,"",VLOOKUP(CONCATENATE($B402,"-",$C402),IN_1C!$B$2:$T$3000,13,FALSE))</f>
        <v>0</v>
      </c>
      <c r="P402" s="852">
        <f>IF(ISERROR(VLOOKUP(CONCATENATE($B402,"-",$C402),IN_1C!$B$2:$T$3000,14,FALSE))=TRUE,"",VLOOKUP(CONCATENATE($B402,"-",$C402),IN_1C!$B$2:$T$3000,14,FALSE))</f>
        <v>0</v>
      </c>
      <c r="Q402" s="778">
        <f t="shared" si="81"/>
        <v>0</v>
      </c>
      <c r="R402" s="779">
        <f t="shared" si="81"/>
        <v>0</v>
      </c>
    </row>
    <row r="403" spans="1:18">
      <c r="A403" s="836" t="s">
        <v>1284</v>
      </c>
      <c r="B403" s="837" t="s">
        <v>1285</v>
      </c>
      <c r="C403" s="835">
        <v>9</v>
      </c>
      <c r="D403" s="1571" t="str">
        <f t="shared" si="80"/>
        <v/>
      </c>
      <c r="E403" s="851">
        <f>IF(ISERROR(VLOOKUP(CONCATENATE($B403,"-",$C403),IN_1C!$B$2:$T$3000,3,FALSE))=TRUE,"",VLOOKUP(CONCATENATE($B403,"-",$C403),IN_1C!$B$2:$T$3000,3,FALSE))</f>
        <v>0</v>
      </c>
      <c r="F403" s="852">
        <f>IF(ISERROR(VLOOKUP(CONCATENATE($B403,"-",$C403),IN_1C!$B$2:$T$3000,4,FALSE))=TRUE,"",VLOOKUP(CONCATENATE($B403,"-",$C403),IN_1C!$B$2:$T$3000,4,FALSE))</f>
        <v>0</v>
      </c>
      <c r="G403" s="851">
        <f>IF(ISERROR(VLOOKUP(CONCATENATE($B403,"-",$C403),IN_1C!$B$2:$T$3000,5,FALSE))=TRUE,"",VLOOKUP(CONCATENATE($B403,"-",$C403),IN_1C!$B$2:$T$3000,5,FALSE))</f>
        <v>0</v>
      </c>
      <c r="H403" s="852">
        <f>IF(ISERROR(VLOOKUP(CONCATENATE($B403,"-",$C403),IN_1C!$B$2:$T$3000,6,FALSE))=TRUE,"",VLOOKUP(CONCATENATE($B403,"-",$C403),IN_1C!$B$2:$T$3000,6,FALSE))</f>
        <v>0</v>
      </c>
      <c r="I403" s="851">
        <f>IF(ISERROR(VLOOKUP(CONCATENATE($B403,"-",$C403),IN_1C!$B$2:$T$3000,7,FALSE))=TRUE,"",VLOOKUP(CONCATENATE($B403,"-",$C403),IN_1C!$B$2:$T$3000,7,FALSE))</f>
        <v>0</v>
      </c>
      <c r="J403" s="852">
        <f>IF(ISERROR(VLOOKUP(CONCATENATE($B403,"-",$C403),IN_1C!$B$2:$T$3000,8,FALSE))=TRUE,"",VLOOKUP(CONCATENATE($B403,"-",$C403),IN_1C!$B$2:$T$3000,8,FALSE))</f>
        <v>0</v>
      </c>
      <c r="K403" s="851">
        <f>IF(ISERROR(VLOOKUP(CONCATENATE($B403,"-",$C403),IN_1C!$B$2:$T$3000,9,FALSE))=TRUE,"",VLOOKUP(CONCATENATE($B403,"-",$C403),IN_1C!$B$2:$T$3000,9,FALSE))</f>
        <v>0</v>
      </c>
      <c r="L403" s="852">
        <f>IF(ISERROR(VLOOKUP(CONCATENATE($B403,"-",$C403),IN_1C!$B$2:$T$3000,10,FALSE))=TRUE,"",VLOOKUP(CONCATENATE($B403,"-",$C403),IN_1C!$B$2:$T$3000,10,FALSE))</f>
        <v>0</v>
      </c>
      <c r="M403" s="851">
        <f>IF(ISERROR(VLOOKUP(CONCATENATE($B403,"-",$C403),IN_1C!$B$2:$T$3000,11,FALSE))=TRUE,"",VLOOKUP(CONCATENATE($B403,"-",$C403),IN_1C!$B$2:$T$3000,11,FALSE))</f>
        <v>0</v>
      </c>
      <c r="N403" s="852">
        <f>IF(ISERROR(VLOOKUP(CONCATENATE($B403,"-",$C403),IN_1C!$B$2:$T$3000,12,FALSE))=TRUE,"",VLOOKUP(CONCATENATE($B403,"-",$C403),IN_1C!$B$2:$T$3000,12,FALSE))</f>
        <v>0</v>
      </c>
      <c r="O403" s="851">
        <f>IF(ISERROR(VLOOKUP(CONCATENATE($B403,"-",$C403),IN_1C!$B$2:$T$3000,13,FALSE))=TRUE,"",VLOOKUP(CONCATENATE($B403,"-",$C403),IN_1C!$B$2:$T$3000,13,FALSE))</f>
        <v>0</v>
      </c>
      <c r="P403" s="852">
        <f>IF(ISERROR(VLOOKUP(CONCATENATE($B403,"-",$C403),IN_1C!$B$2:$T$3000,14,FALSE))=TRUE,"",VLOOKUP(CONCATENATE($B403,"-",$C403),IN_1C!$B$2:$T$3000,14,FALSE))</f>
        <v>0</v>
      </c>
      <c r="Q403" s="778">
        <f t="shared" si="81"/>
        <v>0</v>
      </c>
      <c r="R403" s="779">
        <f t="shared" si="81"/>
        <v>0</v>
      </c>
    </row>
    <row r="404" spans="1:18" ht="15.75" thickBot="1">
      <c r="A404" s="841" t="s">
        <v>1286</v>
      </c>
      <c r="B404" s="842" t="s">
        <v>1287</v>
      </c>
      <c r="C404" s="835">
        <v>9</v>
      </c>
      <c r="D404" s="1571" t="str">
        <f t="shared" si="80"/>
        <v/>
      </c>
      <c r="E404" s="854">
        <f>IF(ISERROR(VLOOKUP(CONCATENATE($B404,"-",$C404),IN_1C!$B$2:$T$3000,3,FALSE))=TRUE,"",VLOOKUP(CONCATENATE($B404,"-",$C404),IN_1C!$B$2:$T$3000,3,FALSE))</f>
        <v>0</v>
      </c>
      <c r="F404" s="855">
        <f>IF(ISERROR(VLOOKUP(CONCATENATE($B404,"-",$C404),IN_1C!$B$2:$T$3000,4,FALSE))=TRUE,"",VLOOKUP(CONCATENATE($B404,"-",$C404),IN_1C!$B$2:$T$3000,4,FALSE))</f>
        <v>0</v>
      </c>
      <c r="G404" s="854">
        <f>IF(ISERROR(VLOOKUP(CONCATENATE($B404,"-",$C404),IN_1C!$B$2:$T$3000,5,FALSE))=TRUE,"",VLOOKUP(CONCATENATE($B404,"-",$C404),IN_1C!$B$2:$T$3000,5,FALSE))</f>
        <v>0</v>
      </c>
      <c r="H404" s="855">
        <f>IF(ISERROR(VLOOKUP(CONCATENATE($B404,"-",$C404),IN_1C!$B$2:$T$3000,6,FALSE))=TRUE,"",VLOOKUP(CONCATENATE($B404,"-",$C404),IN_1C!$B$2:$T$3000,6,FALSE))</f>
        <v>0</v>
      </c>
      <c r="I404" s="854">
        <f>IF(ISERROR(VLOOKUP(CONCATENATE($B404,"-",$C404),IN_1C!$B$2:$T$3000,7,FALSE))=TRUE,"",VLOOKUP(CONCATENATE($B404,"-",$C404),IN_1C!$B$2:$T$3000,7,FALSE))</f>
        <v>0</v>
      </c>
      <c r="J404" s="855">
        <f>IF(ISERROR(VLOOKUP(CONCATENATE($B404,"-",$C404),IN_1C!$B$2:$T$3000,8,FALSE))=TRUE,"",VLOOKUP(CONCATENATE($B404,"-",$C404),IN_1C!$B$2:$T$3000,8,FALSE))</f>
        <v>0</v>
      </c>
      <c r="K404" s="854">
        <f>IF(ISERROR(VLOOKUP(CONCATENATE($B404,"-",$C404),IN_1C!$B$2:$T$3000,9,FALSE))=TRUE,"",VLOOKUP(CONCATENATE($B404,"-",$C404),IN_1C!$B$2:$T$3000,9,FALSE))</f>
        <v>0</v>
      </c>
      <c r="L404" s="855">
        <f>IF(ISERROR(VLOOKUP(CONCATENATE($B404,"-",$C404),IN_1C!$B$2:$T$3000,10,FALSE))=TRUE,"",VLOOKUP(CONCATENATE($B404,"-",$C404),IN_1C!$B$2:$T$3000,10,FALSE))</f>
        <v>0</v>
      </c>
      <c r="M404" s="854">
        <f>IF(ISERROR(VLOOKUP(CONCATENATE($B404,"-",$C404),IN_1C!$B$2:$T$3000,11,FALSE))=TRUE,"",VLOOKUP(CONCATENATE($B404,"-",$C404),IN_1C!$B$2:$T$3000,11,FALSE))</f>
        <v>0</v>
      </c>
      <c r="N404" s="855">
        <f>IF(ISERROR(VLOOKUP(CONCATENATE($B404,"-",$C404),IN_1C!$B$2:$T$3000,12,FALSE))=TRUE,"",VLOOKUP(CONCATENATE($B404,"-",$C404),IN_1C!$B$2:$T$3000,12,FALSE))</f>
        <v>0</v>
      </c>
      <c r="O404" s="854">
        <f>IF(ISERROR(VLOOKUP(CONCATENATE($B404,"-",$C404),IN_1C!$B$2:$T$3000,13,FALSE))=TRUE,"",VLOOKUP(CONCATENATE($B404,"-",$C404),IN_1C!$B$2:$T$3000,13,FALSE))</f>
        <v>0</v>
      </c>
      <c r="P404" s="855">
        <f>IF(ISERROR(VLOOKUP(CONCATENATE($B404,"-",$C404),IN_1C!$B$2:$T$3000,14,FALSE))=TRUE,"",VLOOKUP(CONCATENATE($B404,"-",$C404),IN_1C!$B$2:$T$3000,14,FALSE))</f>
        <v>0</v>
      </c>
      <c r="Q404" s="781">
        <f t="shared" si="81"/>
        <v>0</v>
      </c>
      <c r="R404" s="782">
        <f t="shared" si="81"/>
        <v>0</v>
      </c>
    </row>
    <row r="405" spans="1:18" ht="15.75" thickBot="1">
      <c r="A405" s="843" t="s">
        <v>1288</v>
      </c>
      <c r="B405" s="840"/>
      <c r="C405" s="835"/>
      <c r="D405" s="1571"/>
      <c r="E405" s="859" t="str">
        <f>IF(ISERROR(VLOOKUP(CONCATENATE($B405,"-",$C405),IN_1C!$B$2:$T$3000,3,FALSE))=TRUE,"",VLOOKUP(CONCATENATE($B405,"-",$C405),IN_1C!$B$2:$T$3000,3,FALSE))</f>
        <v/>
      </c>
      <c r="F405" s="860"/>
      <c r="G405" s="860"/>
      <c r="H405" s="860"/>
      <c r="I405" s="860"/>
      <c r="J405" s="860"/>
      <c r="K405" s="860"/>
      <c r="L405" s="860"/>
      <c r="M405" s="860"/>
      <c r="N405" s="860"/>
      <c r="O405" s="860"/>
      <c r="P405" s="860"/>
      <c r="Q405" s="789"/>
      <c r="R405" s="790"/>
    </row>
    <row r="406" spans="1:18">
      <c r="A406" s="833" t="s">
        <v>1289</v>
      </c>
      <c r="B406" s="834" t="s">
        <v>1290</v>
      </c>
      <c r="C406" s="835">
        <v>9</v>
      </c>
      <c r="D406" s="1571" t="str">
        <f t="shared" ref="D406:D411" si="82">CONCATENATE(D$373)</f>
        <v/>
      </c>
      <c r="E406" s="848">
        <f>IF(ISERROR(VLOOKUP(CONCATENATE($B406,"-",$C406),IN_1C!$B$2:$T$3000,3,FALSE))=TRUE,"",VLOOKUP(CONCATENATE($B406,"-",$C406),IN_1C!$B$2:$T$3000,3,FALSE))</f>
        <v>0</v>
      </c>
      <c r="F406" s="849">
        <f>IF(ISERROR(VLOOKUP(CONCATENATE($B406,"-",$C406),IN_1C!$B$2:$T$3000,4,FALSE))=TRUE,"",VLOOKUP(CONCATENATE($B406,"-",$C406),IN_1C!$B$2:$T$3000,4,FALSE))</f>
        <v>0</v>
      </c>
      <c r="G406" s="848">
        <f>IF(ISERROR(VLOOKUP(CONCATENATE($B406,"-",$C406),IN_1C!$B$2:$T$3000,5,FALSE))=TRUE,"",VLOOKUP(CONCATENATE($B406,"-",$C406),IN_1C!$B$2:$T$3000,5,FALSE))</f>
        <v>0</v>
      </c>
      <c r="H406" s="849">
        <f>IF(ISERROR(VLOOKUP(CONCATENATE($B406,"-",$C406),IN_1C!$B$2:$T$3000,6,FALSE))=TRUE,"",VLOOKUP(CONCATENATE($B406,"-",$C406),IN_1C!$B$2:$T$3000,6,FALSE))</f>
        <v>0</v>
      </c>
      <c r="I406" s="848">
        <f>IF(ISERROR(VLOOKUP(CONCATENATE($B406,"-",$C406),IN_1C!$B$2:$T$3000,7,FALSE))=TRUE,"",VLOOKUP(CONCATENATE($B406,"-",$C406),IN_1C!$B$2:$T$3000,7,FALSE))</f>
        <v>0</v>
      </c>
      <c r="J406" s="849">
        <f>IF(ISERROR(VLOOKUP(CONCATENATE($B406,"-",$C406),IN_1C!$B$2:$T$3000,8,FALSE))=TRUE,"",VLOOKUP(CONCATENATE($B406,"-",$C406),IN_1C!$B$2:$T$3000,8,FALSE))</f>
        <v>0</v>
      </c>
      <c r="K406" s="848">
        <f>IF(ISERROR(VLOOKUP(CONCATENATE($B406,"-",$C406),IN_1C!$B$2:$T$3000,9,FALSE))=TRUE,"",VLOOKUP(CONCATENATE($B406,"-",$C406),IN_1C!$B$2:$T$3000,9,FALSE))</f>
        <v>0</v>
      </c>
      <c r="L406" s="849">
        <f>IF(ISERROR(VLOOKUP(CONCATENATE($B406,"-",$C406),IN_1C!$B$2:$T$3000,10,FALSE))=TRUE,"",VLOOKUP(CONCATENATE($B406,"-",$C406),IN_1C!$B$2:$T$3000,10,FALSE))</f>
        <v>0</v>
      </c>
      <c r="M406" s="848">
        <f>IF(ISERROR(VLOOKUP(CONCATENATE($B406,"-",$C406),IN_1C!$B$2:$T$3000,11,FALSE))=TRUE,"",VLOOKUP(CONCATENATE($B406,"-",$C406),IN_1C!$B$2:$T$3000,11,FALSE))</f>
        <v>0</v>
      </c>
      <c r="N406" s="849">
        <f>IF(ISERROR(VLOOKUP(CONCATENATE($B406,"-",$C406),IN_1C!$B$2:$T$3000,12,FALSE))=TRUE,"",VLOOKUP(CONCATENATE($B406,"-",$C406),IN_1C!$B$2:$T$3000,12,FALSE))</f>
        <v>0</v>
      </c>
      <c r="O406" s="848">
        <f>IF(ISERROR(VLOOKUP(CONCATENATE($B406,"-",$C406),IN_1C!$B$2:$T$3000,13,FALSE))=TRUE,"",VLOOKUP(CONCATENATE($B406,"-",$C406),IN_1C!$B$2:$T$3000,13,FALSE))</f>
        <v>0</v>
      </c>
      <c r="P406" s="849">
        <f>IF(ISERROR(VLOOKUP(CONCATENATE($B406,"-",$C406),IN_1C!$B$2:$T$3000,14,FALSE))=TRUE,"",VLOOKUP(CONCATENATE($B406,"-",$C406),IN_1C!$B$2:$T$3000,14,FALSE))</f>
        <v>0</v>
      </c>
      <c r="Q406" s="774">
        <f t="shared" ref="Q406:R411" si="83">E406+G406</f>
        <v>0</v>
      </c>
      <c r="R406" s="775">
        <f t="shared" si="83"/>
        <v>0</v>
      </c>
    </row>
    <row r="407" spans="1:18">
      <c r="A407" s="836" t="s">
        <v>1291</v>
      </c>
      <c r="B407" s="837" t="s">
        <v>1292</v>
      </c>
      <c r="C407" s="835">
        <v>9</v>
      </c>
      <c r="D407" s="1571" t="str">
        <f t="shared" si="82"/>
        <v/>
      </c>
      <c r="E407" s="851">
        <f>IF(ISERROR(VLOOKUP(CONCATENATE($B407,"-",$C407),IN_1C!$B$2:$T$3000,3,FALSE))=TRUE,"",VLOOKUP(CONCATENATE($B407,"-",$C407),IN_1C!$B$2:$T$3000,3,FALSE))</f>
        <v>0</v>
      </c>
      <c r="F407" s="852">
        <f>IF(ISERROR(VLOOKUP(CONCATENATE($B407,"-",$C407),IN_1C!$B$2:$T$3000,4,FALSE))=TRUE,"",VLOOKUP(CONCATENATE($B407,"-",$C407),IN_1C!$B$2:$T$3000,4,FALSE))</f>
        <v>0</v>
      </c>
      <c r="G407" s="851">
        <f>IF(ISERROR(VLOOKUP(CONCATENATE($B407,"-",$C407),IN_1C!$B$2:$T$3000,5,FALSE))=TRUE,"",VLOOKUP(CONCATENATE($B407,"-",$C407),IN_1C!$B$2:$T$3000,5,FALSE))</f>
        <v>0</v>
      </c>
      <c r="H407" s="852">
        <f>IF(ISERROR(VLOOKUP(CONCATENATE($B407,"-",$C407),IN_1C!$B$2:$T$3000,6,FALSE))=TRUE,"",VLOOKUP(CONCATENATE($B407,"-",$C407),IN_1C!$B$2:$T$3000,6,FALSE))</f>
        <v>0</v>
      </c>
      <c r="I407" s="851">
        <f>IF(ISERROR(VLOOKUP(CONCATENATE($B407,"-",$C407),IN_1C!$B$2:$T$3000,7,FALSE))=TRUE,"",VLOOKUP(CONCATENATE($B407,"-",$C407),IN_1C!$B$2:$T$3000,7,FALSE))</f>
        <v>0</v>
      </c>
      <c r="J407" s="852">
        <f>IF(ISERROR(VLOOKUP(CONCATENATE($B407,"-",$C407),IN_1C!$B$2:$T$3000,8,FALSE))=TRUE,"",VLOOKUP(CONCATENATE($B407,"-",$C407),IN_1C!$B$2:$T$3000,8,FALSE))</f>
        <v>0</v>
      </c>
      <c r="K407" s="851">
        <f>IF(ISERROR(VLOOKUP(CONCATENATE($B407,"-",$C407),IN_1C!$B$2:$T$3000,9,FALSE))=TRUE,"",VLOOKUP(CONCATENATE($B407,"-",$C407),IN_1C!$B$2:$T$3000,9,FALSE))</f>
        <v>0</v>
      </c>
      <c r="L407" s="852">
        <f>IF(ISERROR(VLOOKUP(CONCATENATE($B407,"-",$C407),IN_1C!$B$2:$T$3000,10,FALSE))=TRUE,"",VLOOKUP(CONCATENATE($B407,"-",$C407),IN_1C!$B$2:$T$3000,10,FALSE))</f>
        <v>0</v>
      </c>
      <c r="M407" s="851">
        <f>IF(ISERROR(VLOOKUP(CONCATENATE($B407,"-",$C407),IN_1C!$B$2:$T$3000,11,FALSE))=TRUE,"",VLOOKUP(CONCATENATE($B407,"-",$C407),IN_1C!$B$2:$T$3000,11,FALSE))</f>
        <v>0</v>
      </c>
      <c r="N407" s="852">
        <f>IF(ISERROR(VLOOKUP(CONCATENATE($B407,"-",$C407),IN_1C!$B$2:$T$3000,12,FALSE))=TRUE,"",VLOOKUP(CONCATENATE($B407,"-",$C407),IN_1C!$B$2:$T$3000,12,FALSE))</f>
        <v>0</v>
      </c>
      <c r="O407" s="851">
        <f>IF(ISERROR(VLOOKUP(CONCATENATE($B407,"-",$C407),IN_1C!$B$2:$T$3000,13,FALSE))=TRUE,"",VLOOKUP(CONCATENATE($B407,"-",$C407),IN_1C!$B$2:$T$3000,13,FALSE))</f>
        <v>0</v>
      </c>
      <c r="P407" s="852">
        <f>IF(ISERROR(VLOOKUP(CONCATENATE($B407,"-",$C407),IN_1C!$B$2:$T$3000,14,FALSE))=TRUE,"",VLOOKUP(CONCATENATE($B407,"-",$C407),IN_1C!$B$2:$T$3000,14,FALSE))</f>
        <v>0</v>
      </c>
      <c r="Q407" s="778">
        <f t="shared" si="83"/>
        <v>0</v>
      </c>
      <c r="R407" s="779">
        <f t="shared" si="83"/>
        <v>0</v>
      </c>
    </row>
    <row r="408" spans="1:18">
      <c r="A408" s="836" t="s">
        <v>1293</v>
      </c>
      <c r="B408" s="837" t="s">
        <v>1294</v>
      </c>
      <c r="C408" s="835">
        <v>9</v>
      </c>
      <c r="D408" s="1571" t="str">
        <f t="shared" si="82"/>
        <v/>
      </c>
      <c r="E408" s="851">
        <f>IF(ISERROR(VLOOKUP(CONCATENATE($B408,"-",$C408),IN_1C!$B$2:$T$3000,3,FALSE))=TRUE,"",VLOOKUP(CONCATENATE($B408,"-",$C408),IN_1C!$B$2:$T$3000,3,FALSE))</f>
        <v>0</v>
      </c>
      <c r="F408" s="852">
        <f>IF(ISERROR(VLOOKUP(CONCATENATE($B408,"-",$C408),IN_1C!$B$2:$T$3000,4,FALSE))=TRUE,"",VLOOKUP(CONCATENATE($B408,"-",$C408),IN_1C!$B$2:$T$3000,4,FALSE))</f>
        <v>0</v>
      </c>
      <c r="G408" s="851">
        <f>IF(ISERROR(VLOOKUP(CONCATENATE($B408,"-",$C408),IN_1C!$B$2:$T$3000,5,FALSE))=TRUE,"",VLOOKUP(CONCATENATE($B408,"-",$C408),IN_1C!$B$2:$T$3000,5,FALSE))</f>
        <v>0</v>
      </c>
      <c r="H408" s="852">
        <f>IF(ISERROR(VLOOKUP(CONCATENATE($B408,"-",$C408),IN_1C!$B$2:$T$3000,6,FALSE))=TRUE,"",VLOOKUP(CONCATENATE($B408,"-",$C408),IN_1C!$B$2:$T$3000,6,FALSE))</f>
        <v>0</v>
      </c>
      <c r="I408" s="851">
        <f>IF(ISERROR(VLOOKUP(CONCATENATE($B408,"-",$C408),IN_1C!$B$2:$T$3000,7,FALSE))=TRUE,"",VLOOKUP(CONCATENATE($B408,"-",$C408),IN_1C!$B$2:$T$3000,7,FALSE))</f>
        <v>0</v>
      </c>
      <c r="J408" s="852">
        <f>IF(ISERROR(VLOOKUP(CONCATENATE($B408,"-",$C408),IN_1C!$B$2:$T$3000,8,FALSE))=TRUE,"",VLOOKUP(CONCATENATE($B408,"-",$C408),IN_1C!$B$2:$T$3000,8,FALSE))</f>
        <v>0</v>
      </c>
      <c r="K408" s="851">
        <f>IF(ISERROR(VLOOKUP(CONCATENATE($B408,"-",$C408),IN_1C!$B$2:$T$3000,9,FALSE))=TRUE,"",VLOOKUP(CONCATENATE($B408,"-",$C408),IN_1C!$B$2:$T$3000,9,FALSE))</f>
        <v>0</v>
      </c>
      <c r="L408" s="852">
        <f>IF(ISERROR(VLOOKUP(CONCATENATE($B408,"-",$C408),IN_1C!$B$2:$T$3000,10,FALSE))=TRUE,"",VLOOKUP(CONCATENATE($B408,"-",$C408),IN_1C!$B$2:$T$3000,10,FALSE))</f>
        <v>0</v>
      </c>
      <c r="M408" s="851">
        <f>IF(ISERROR(VLOOKUP(CONCATENATE($B408,"-",$C408),IN_1C!$B$2:$T$3000,11,FALSE))=TRUE,"",VLOOKUP(CONCATENATE($B408,"-",$C408),IN_1C!$B$2:$T$3000,11,FALSE))</f>
        <v>0</v>
      </c>
      <c r="N408" s="852">
        <f>IF(ISERROR(VLOOKUP(CONCATENATE($B408,"-",$C408),IN_1C!$B$2:$T$3000,12,FALSE))=TRUE,"",VLOOKUP(CONCATENATE($B408,"-",$C408),IN_1C!$B$2:$T$3000,12,FALSE))</f>
        <v>0</v>
      </c>
      <c r="O408" s="851">
        <f>IF(ISERROR(VLOOKUP(CONCATENATE($B408,"-",$C408),IN_1C!$B$2:$T$3000,13,FALSE))=TRUE,"",VLOOKUP(CONCATENATE($B408,"-",$C408),IN_1C!$B$2:$T$3000,13,FALSE))</f>
        <v>0</v>
      </c>
      <c r="P408" s="852">
        <f>IF(ISERROR(VLOOKUP(CONCATENATE($B408,"-",$C408),IN_1C!$B$2:$T$3000,14,FALSE))=TRUE,"",VLOOKUP(CONCATENATE($B408,"-",$C408),IN_1C!$B$2:$T$3000,14,FALSE))</f>
        <v>0</v>
      </c>
      <c r="Q408" s="778">
        <f t="shared" si="83"/>
        <v>0</v>
      </c>
      <c r="R408" s="779">
        <f t="shared" si="83"/>
        <v>0</v>
      </c>
    </row>
    <row r="409" spans="1:18">
      <c r="A409" s="836" t="s">
        <v>1295</v>
      </c>
      <c r="B409" s="837" t="s">
        <v>1296</v>
      </c>
      <c r="C409" s="835">
        <v>9</v>
      </c>
      <c r="D409" s="1571" t="str">
        <f t="shared" si="82"/>
        <v/>
      </c>
      <c r="E409" s="851">
        <f>IF(ISERROR(VLOOKUP(CONCATENATE($B409,"-",$C409),IN_1C!$B$2:$T$3000,3,FALSE))=TRUE,"",VLOOKUP(CONCATENATE($B409,"-",$C409),IN_1C!$B$2:$T$3000,3,FALSE))</f>
        <v>0</v>
      </c>
      <c r="F409" s="852">
        <f>IF(ISERROR(VLOOKUP(CONCATENATE($B409,"-",$C409),IN_1C!$B$2:$T$3000,4,FALSE))=TRUE,"",VLOOKUP(CONCATENATE($B409,"-",$C409),IN_1C!$B$2:$T$3000,4,FALSE))</f>
        <v>0</v>
      </c>
      <c r="G409" s="851">
        <f>IF(ISERROR(VLOOKUP(CONCATENATE($B409,"-",$C409),IN_1C!$B$2:$T$3000,5,FALSE))=TRUE,"",VLOOKUP(CONCATENATE($B409,"-",$C409),IN_1C!$B$2:$T$3000,5,FALSE))</f>
        <v>0</v>
      </c>
      <c r="H409" s="852">
        <f>IF(ISERROR(VLOOKUP(CONCATENATE($B409,"-",$C409),IN_1C!$B$2:$T$3000,6,FALSE))=TRUE,"",VLOOKUP(CONCATENATE($B409,"-",$C409),IN_1C!$B$2:$T$3000,6,FALSE))</f>
        <v>0</v>
      </c>
      <c r="I409" s="851">
        <f>IF(ISERROR(VLOOKUP(CONCATENATE($B409,"-",$C409),IN_1C!$B$2:$T$3000,7,FALSE))=TRUE,"",VLOOKUP(CONCATENATE($B409,"-",$C409),IN_1C!$B$2:$T$3000,7,FALSE))</f>
        <v>0</v>
      </c>
      <c r="J409" s="852">
        <f>IF(ISERROR(VLOOKUP(CONCATENATE($B409,"-",$C409),IN_1C!$B$2:$T$3000,8,FALSE))=TRUE,"",VLOOKUP(CONCATENATE($B409,"-",$C409),IN_1C!$B$2:$T$3000,8,FALSE))</f>
        <v>0</v>
      </c>
      <c r="K409" s="851">
        <f>IF(ISERROR(VLOOKUP(CONCATENATE($B409,"-",$C409),IN_1C!$B$2:$T$3000,9,FALSE))=TRUE,"",VLOOKUP(CONCATENATE($B409,"-",$C409),IN_1C!$B$2:$T$3000,9,FALSE))</f>
        <v>0</v>
      </c>
      <c r="L409" s="852">
        <f>IF(ISERROR(VLOOKUP(CONCATENATE($B409,"-",$C409),IN_1C!$B$2:$T$3000,10,FALSE))=TRUE,"",VLOOKUP(CONCATENATE($B409,"-",$C409),IN_1C!$B$2:$T$3000,10,FALSE))</f>
        <v>0</v>
      </c>
      <c r="M409" s="851">
        <f>IF(ISERROR(VLOOKUP(CONCATENATE($B409,"-",$C409),IN_1C!$B$2:$T$3000,11,FALSE))=TRUE,"",VLOOKUP(CONCATENATE($B409,"-",$C409),IN_1C!$B$2:$T$3000,11,FALSE))</f>
        <v>0</v>
      </c>
      <c r="N409" s="852">
        <f>IF(ISERROR(VLOOKUP(CONCATENATE($B409,"-",$C409),IN_1C!$B$2:$T$3000,12,FALSE))=TRUE,"",VLOOKUP(CONCATENATE($B409,"-",$C409),IN_1C!$B$2:$T$3000,12,FALSE))</f>
        <v>0</v>
      </c>
      <c r="O409" s="851">
        <f>IF(ISERROR(VLOOKUP(CONCATENATE($B409,"-",$C409),IN_1C!$B$2:$T$3000,13,FALSE))=TRUE,"",VLOOKUP(CONCATENATE($B409,"-",$C409),IN_1C!$B$2:$T$3000,13,FALSE))</f>
        <v>0</v>
      </c>
      <c r="P409" s="852">
        <f>IF(ISERROR(VLOOKUP(CONCATENATE($B409,"-",$C409),IN_1C!$B$2:$T$3000,14,FALSE))=TRUE,"",VLOOKUP(CONCATENATE($B409,"-",$C409),IN_1C!$B$2:$T$3000,14,FALSE))</f>
        <v>0</v>
      </c>
      <c r="Q409" s="778">
        <f t="shared" si="83"/>
        <v>0</v>
      </c>
      <c r="R409" s="779">
        <f t="shared" si="83"/>
        <v>0</v>
      </c>
    </row>
    <row r="410" spans="1:18">
      <c r="A410" s="836" t="s">
        <v>1297</v>
      </c>
      <c r="B410" s="837" t="s">
        <v>1298</v>
      </c>
      <c r="C410" s="835">
        <v>9</v>
      </c>
      <c r="D410" s="1571" t="str">
        <f t="shared" si="82"/>
        <v/>
      </c>
      <c r="E410" s="851">
        <f>IF(ISERROR(VLOOKUP(CONCATENATE($B410,"-",$C410),IN_1C!$B$2:$T$3000,3,FALSE))=TRUE,"",VLOOKUP(CONCATENATE($B410,"-",$C410),IN_1C!$B$2:$T$3000,3,FALSE))</f>
        <v>0</v>
      </c>
      <c r="F410" s="852">
        <f>IF(ISERROR(VLOOKUP(CONCATENATE($B410,"-",$C410),IN_1C!$B$2:$T$3000,4,FALSE))=TRUE,"",VLOOKUP(CONCATENATE($B410,"-",$C410),IN_1C!$B$2:$T$3000,4,FALSE))</f>
        <v>0</v>
      </c>
      <c r="G410" s="851">
        <f>IF(ISERROR(VLOOKUP(CONCATENATE($B410,"-",$C410),IN_1C!$B$2:$T$3000,5,FALSE))=TRUE,"",VLOOKUP(CONCATENATE($B410,"-",$C410),IN_1C!$B$2:$T$3000,5,FALSE))</f>
        <v>0</v>
      </c>
      <c r="H410" s="852">
        <f>IF(ISERROR(VLOOKUP(CONCATENATE($B410,"-",$C410),IN_1C!$B$2:$T$3000,6,FALSE))=TRUE,"",VLOOKUP(CONCATENATE($B410,"-",$C410),IN_1C!$B$2:$T$3000,6,FALSE))</f>
        <v>0</v>
      </c>
      <c r="I410" s="851">
        <f>IF(ISERROR(VLOOKUP(CONCATENATE($B410,"-",$C410),IN_1C!$B$2:$T$3000,7,FALSE))=TRUE,"",VLOOKUP(CONCATENATE($B410,"-",$C410),IN_1C!$B$2:$T$3000,7,FALSE))</f>
        <v>0</v>
      </c>
      <c r="J410" s="852">
        <f>IF(ISERROR(VLOOKUP(CONCATENATE($B410,"-",$C410),IN_1C!$B$2:$T$3000,8,FALSE))=TRUE,"",VLOOKUP(CONCATENATE($B410,"-",$C410),IN_1C!$B$2:$T$3000,8,FALSE))</f>
        <v>0</v>
      </c>
      <c r="K410" s="851">
        <f>IF(ISERROR(VLOOKUP(CONCATENATE($B410,"-",$C410),IN_1C!$B$2:$T$3000,9,FALSE))=TRUE,"",VLOOKUP(CONCATENATE($B410,"-",$C410),IN_1C!$B$2:$T$3000,9,FALSE))</f>
        <v>0</v>
      </c>
      <c r="L410" s="852">
        <f>IF(ISERROR(VLOOKUP(CONCATENATE($B410,"-",$C410),IN_1C!$B$2:$T$3000,10,FALSE))=TRUE,"",VLOOKUP(CONCATENATE($B410,"-",$C410),IN_1C!$B$2:$T$3000,10,FALSE))</f>
        <v>0</v>
      </c>
      <c r="M410" s="851">
        <f>IF(ISERROR(VLOOKUP(CONCATENATE($B410,"-",$C410),IN_1C!$B$2:$T$3000,11,FALSE))=TRUE,"",VLOOKUP(CONCATENATE($B410,"-",$C410),IN_1C!$B$2:$T$3000,11,FALSE))</f>
        <v>0</v>
      </c>
      <c r="N410" s="852">
        <f>IF(ISERROR(VLOOKUP(CONCATENATE($B410,"-",$C410),IN_1C!$B$2:$T$3000,12,FALSE))=TRUE,"",VLOOKUP(CONCATENATE($B410,"-",$C410),IN_1C!$B$2:$T$3000,12,FALSE))</f>
        <v>0</v>
      </c>
      <c r="O410" s="851">
        <f>IF(ISERROR(VLOOKUP(CONCATENATE($B410,"-",$C410),IN_1C!$B$2:$T$3000,13,FALSE))=TRUE,"",VLOOKUP(CONCATENATE($B410,"-",$C410),IN_1C!$B$2:$T$3000,13,FALSE))</f>
        <v>0</v>
      </c>
      <c r="P410" s="852">
        <f>IF(ISERROR(VLOOKUP(CONCATENATE($B410,"-",$C410),IN_1C!$B$2:$T$3000,14,FALSE))=TRUE,"",VLOOKUP(CONCATENATE($B410,"-",$C410),IN_1C!$B$2:$T$3000,14,FALSE))</f>
        <v>0</v>
      </c>
      <c r="Q410" s="778">
        <f t="shared" si="83"/>
        <v>0</v>
      </c>
      <c r="R410" s="779">
        <f t="shared" si="83"/>
        <v>0</v>
      </c>
    </row>
    <row r="411" spans="1:18" ht="15.75" thickBot="1">
      <c r="A411" s="836" t="s">
        <v>1299</v>
      </c>
      <c r="B411" s="844" t="s">
        <v>1300</v>
      </c>
      <c r="C411" s="835">
        <v>9</v>
      </c>
      <c r="D411" s="1571" t="str">
        <f t="shared" si="82"/>
        <v/>
      </c>
      <c r="E411" s="854">
        <f>IF(ISERROR(VLOOKUP(CONCATENATE($B411,"-",$C411),IN_1C!$B$2:$T$3000,3,FALSE))=TRUE,"",VLOOKUP(CONCATENATE($B411,"-",$C411),IN_1C!$B$2:$T$3000,3,FALSE))</f>
        <v>0</v>
      </c>
      <c r="F411" s="855">
        <f>IF(ISERROR(VLOOKUP(CONCATENATE($B411,"-",$C411),IN_1C!$B$2:$T$3000,4,FALSE))=TRUE,"",VLOOKUP(CONCATENATE($B411,"-",$C411),IN_1C!$B$2:$T$3000,4,FALSE))</f>
        <v>0</v>
      </c>
      <c r="G411" s="854">
        <f>IF(ISERROR(VLOOKUP(CONCATENATE($B411,"-",$C411),IN_1C!$B$2:$T$3000,5,FALSE))=TRUE,"",VLOOKUP(CONCATENATE($B411,"-",$C411),IN_1C!$B$2:$T$3000,5,FALSE))</f>
        <v>0</v>
      </c>
      <c r="H411" s="855">
        <f>IF(ISERROR(VLOOKUP(CONCATENATE($B411,"-",$C411),IN_1C!$B$2:$T$3000,6,FALSE))=TRUE,"",VLOOKUP(CONCATENATE($B411,"-",$C411),IN_1C!$B$2:$T$3000,6,FALSE))</f>
        <v>0</v>
      </c>
      <c r="I411" s="854">
        <f>IF(ISERROR(VLOOKUP(CONCATENATE($B411,"-",$C411),IN_1C!$B$2:$T$3000,7,FALSE))=TRUE,"",VLOOKUP(CONCATENATE($B411,"-",$C411),IN_1C!$B$2:$T$3000,7,FALSE))</f>
        <v>0</v>
      </c>
      <c r="J411" s="855">
        <f>IF(ISERROR(VLOOKUP(CONCATENATE($B411,"-",$C411),IN_1C!$B$2:$T$3000,8,FALSE))=TRUE,"",VLOOKUP(CONCATENATE($B411,"-",$C411),IN_1C!$B$2:$T$3000,8,FALSE))</f>
        <v>0</v>
      </c>
      <c r="K411" s="854">
        <f>IF(ISERROR(VLOOKUP(CONCATENATE($B411,"-",$C411),IN_1C!$B$2:$T$3000,9,FALSE))=TRUE,"",VLOOKUP(CONCATENATE($B411,"-",$C411),IN_1C!$B$2:$T$3000,9,FALSE))</f>
        <v>0</v>
      </c>
      <c r="L411" s="855">
        <f>IF(ISERROR(VLOOKUP(CONCATENATE($B411,"-",$C411),IN_1C!$B$2:$T$3000,10,FALSE))=TRUE,"",VLOOKUP(CONCATENATE($B411,"-",$C411),IN_1C!$B$2:$T$3000,10,FALSE))</f>
        <v>0</v>
      </c>
      <c r="M411" s="854">
        <f>IF(ISERROR(VLOOKUP(CONCATENATE($B411,"-",$C411),IN_1C!$B$2:$T$3000,11,FALSE))=TRUE,"",VLOOKUP(CONCATENATE($B411,"-",$C411),IN_1C!$B$2:$T$3000,11,FALSE))</f>
        <v>0</v>
      </c>
      <c r="N411" s="855">
        <f>IF(ISERROR(VLOOKUP(CONCATENATE($B411,"-",$C411),IN_1C!$B$2:$T$3000,12,FALSE))=TRUE,"",VLOOKUP(CONCATENATE($B411,"-",$C411),IN_1C!$B$2:$T$3000,12,FALSE))</f>
        <v>0</v>
      </c>
      <c r="O411" s="854">
        <f>IF(ISERROR(VLOOKUP(CONCATENATE($B411,"-",$C411),IN_1C!$B$2:$T$3000,13,FALSE))=TRUE,"",VLOOKUP(CONCATENATE($B411,"-",$C411),IN_1C!$B$2:$T$3000,13,FALSE))</f>
        <v>0</v>
      </c>
      <c r="P411" s="855">
        <f>IF(ISERROR(VLOOKUP(CONCATENATE($B411,"-",$C411),IN_1C!$B$2:$T$3000,14,FALSE))=TRUE,"",VLOOKUP(CONCATENATE($B411,"-",$C411),IN_1C!$B$2:$T$3000,14,FALSE))</f>
        <v>0</v>
      </c>
      <c r="Q411" s="781">
        <f t="shared" si="83"/>
        <v>0</v>
      </c>
      <c r="R411" s="782">
        <f t="shared" si="83"/>
        <v>0</v>
      </c>
    </row>
    <row r="412" spans="1:18" ht="15.75" thickBot="1">
      <c r="A412" s="843" t="s">
        <v>1301</v>
      </c>
      <c r="B412" s="840"/>
      <c r="C412" s="835"/>
      <c r="D412" s="1571"/>
      <c r="E412" s="859" t="str">
        <f>IF(ISERROR(VLOOKUP(CONCATENATE($B412,"-",$C412),IN_1C!$B$2:$T$3000,3,FALSE))=TRUE,"",VLOOKUP(CONCATENATE($B412,"-",$C412),IN_1C!$B$2:$T$3000,3,FALSE))</f>
        <v/>
      </c>
      <c r="F412" s="860"/>
      <c r="G412" s="860"/>
      <c r="H412" s="860"/>
      <c r="I412" s="860"/>
      <c r="J412" s="860"/>
      <c r="K412" s="860"/>
      <c r="L412" s="860"/>
      <c r="M412" s="860"/>
      <c r="N412" s="860"/>
      <c r="O412" s="860"/>
      <c r="P412" s="860"/>
      <c r="Q412" s="789"/>
      <c r="R412" s="790"/>
    </row>
    <row r="413" spans="1:18" ht="15.75" thickBot="1">
      <c r="A413" s="833" t="s">
        <v>1302</v>
      </c>
      <c r="B413" s="845" t="s">
        <v>1303</v>
      </c>
      <c r="C413" s="835">
        <v>9</v>
      </c>
      <c r="D413" s="1571" t="str">
        <f>CONCATENATE(D$373)</f>
        <v/>
      </c>
      <c r="E413" s="848">
        <f>IF(ISERROR(VLOOKUP(CONCATENATE($B413,"-",$C413),IN_1C!$B$2:$T$3000,3,FALSE))=TRUE,"",VLOOKUP(CONCATENATE($B413,"-",$C413),IN_1C!$B$2:$T$3000,3,FALSE))</f>
        <v>0</v>
      </c>
      <c r="F413" s="849">
        <f>IF(ISERROR(VLOOKUP(CONCATENATE($B413,"-",$C413),IN_1C!$B$2:$T$3000,4,FALSE))=TRUE,"",VLOOKUP(CONCATENATE($B413,"-",$C413),IN_1C!$B$2:$T$3000,4,FALSE))</f>
        <v>0</v>
      </c>
      <c r="G413" s="848">
        <f>IF(ISERROR(VLOOKUP(CONCATENATE($B413,"-",$C413),IN_1C!$B$2:$T$3000,5,FALSE))=TRUE,"",VLOOKUP(CONCATENATE($B413,"-",$C413),IN_1C!$B$2:$T$3000,5,FALSE))</f>
        <v>0</v>
      </c>
      <c r="H413" s="849">
        <f>IF(ISERROR(VLOOKUP(CONCATENATE($B413,"-",$C413),IN_1C!$B$2:$T$3000,6,FALSE))=TRUE,"",VLOOKUP(CONCATENATE($B413,"-",$C413),IN_1C!$B$2:$T$3000,6,FALSE))</f>
        <v>0</v>
      </c>
      <c r="I413" s="848">
        <f>IF(ISERROR(VLOOKUP(CONCATENATE($B413,"-",$C413),IN_1C!$B$2:$T$3000,7,FALSE))=TRUE,"",VLOOKUP(CONCATENATE($B413,"-",$C413),IN_1C!$B$2:$T$3000,7,FALSE))</f>
        <v>0</v>
      </c>
      <c r="J413" s="849">
        <f>IF(ISERROR(VLOOKUP(CONCATENATE($B413,"-",$C413),IN_1C!$B$2:$T$3000,8,FALSE))=TRUE,"",VLOOKUP(CONCATENATE($B413,"-",$C413),IN_1C!$B$2:$T$3000,8,FALSE))</f>
        <v>0</v>
      </c>
      <c r="K413" s="848">
        <f>IF(ISERROR(VLOOKUP(CONCATENATE($B413,"-",$C413),IN_1C!$B$2:$T$3000,9,FALSE))=TRUE,"",VLOOKUP(CONCATENATE($B413,"-",$C413),IN_1C!$B$2:$T$3000,9,FALSE))</f>
        <v>0</v>
      </c>
      <c r="L413" s="849">
        <f>IF(ISERROR(VLOOKUP(CONCATENATE($B413,"-",$C413),IN_1C!$B$2:$T$3000,10,FALSE))=TRUE,"",VLOOKUP(CONCATENATE($B413,"-",$C413),IN_1C!$B$2:$T$3000,10,FALSE))</f>
        <v>0</v>
      </c>
      <c r="M413" s="848">
        <f>IF(ISERROR(VLOOKUP(CONCATENATE($B413,"-",$C413),IN_1C!$B$2:$T$3000,11,FALSE))=TRUE,"",VLOOKUP(CONCATENATE($B413,"-",$C413),IN_1C!$B$2:$T$3000,11,FALSE))</f>
        <v>0</v>
      </c>
      <c r="N413" s="849">
        <f>IF(ISERROR(VLOOKUP(CONCATENATE($B413,"-",$C413),IN_1C!$B$2:$T$3000,12,FALSE))=TRUE,"",VLOOKUP(CONCATENATE($B413,"-",$C413),IN_1C!$B$2:$T$3000,12,FALSE))</f>
        <v>0</v>
      </c>
      <c r="O413" s="848">
        <f>IF(ISERROR(VLOOKUP(CONCATENATE($B413,"-",$C413),IN_1C!$B$2:$T$3000,13,FALSE))=TRUE,"",VLOOKUP(CONCATENATE($B413,"-",$C413),IN_1C!$B$2:$T$3000,13,FALSE))</f>
        <v>0</v>
      </c>
      <c r="P413" s="849">
        <f>IF(ISERROR(VLOOKUP(CONCATENATE($B413,"-",$C413),IN_1C!$B$2:$T$3000,14,FALSE))=TRUE,"",VLOOKUP(CONCATENATE($B413,"-",$C413),IN_1C!$B$2:$T$3000,14,FALSE))</f>
        <v>0</v>
      </c>
      <c r="Q413" s="774">
        <f>E413+G413</f>
        <v>0</v>
      </c>
      <c r="R413" s="775">
        <f>F413+H413</f>
        <v>0</v>
      </c>
    </row>
    <row r="414" spans="1:18" ht="15.75" thickBot="1">
      <c r="A414" s="846" t="s">
        <v>555</v>
      </c>
      <c r="B414" s="846"/>
      <c r="C414" s="847"/>
      <c r="D414" s="1571" t="str">
        <f>CONCATENATE(D$373)</f>
        <v/>
      </c>
      <c r="E414" s="874">
        <f t="shared" ref="E414:R414" si="84">SUM(E373:E385,E387:E392,E394:E404,E406:E411,E413)</f>
        <v>0</v>
      </c>
      <c r="F414" s="875">
        <f t="shared" si="84"/>
        <v>0</v>
      </c>
      <c r="G414" s="874">
        <f t="shared" si="84"/>
        <v>0</v>
      </c>
      <c r="H414" s="876">
        <f t="shared" si="84"/>
        <v>0</v>
      </c>
      <c r="I414" s="874">
        <f t="shared" si="84"/>
        <v>0</v>
      </c>
      <c r="J414" s="875">
        <f t="shared" si="84"/>
        <v>0</v>
      </c>
      <c r="K414" s="874">
        <f t="shared" si="84"/>
        <v>0</v>
      </c>
      <c r="L414" s="876">
        <f t="shared" si="84"/>
        <v>0</v>
      </c>
      <c r="M414" s="874">
        <f t="shared" si="84"/>
        <v>0</v>
      </c>
      <c r="N414" s="876">
        <f t="shared" si="84"/>
        <v>0</v>
      </c>
      <c r="O414" s="874">
        <f t="shared" si="84"/>
        <v>0</v>
      </c>
      <c r="P414" s="876">
        <f t="shared" si="84"/>
        <v>0</v>
      </c>
      <c r="Q414" s="794">
        <f t="shared" si="84"/>
        <v>0</v>
      </c>
      <c r="R414" s="796">
        <f t="shared" si="84"/>
        <v>0</v>
      </c>
    </row>
    <row r="415" spans="1:18" ht="28.5" customHeight="1">
      <c r="A415" s="2519" t="s">
        <v>1304</v>
      </c>
      <c r="B415" s="2519"/>
      <c r="C415" s="2519"/>
      <c r="D415" s="2519"/>
      <c r="E415" s="2519"/>
      <c r="F415" s="2519"/>
      <c r="G415" s="2519"/>
      <c r="H415" s="2519"/>
      <c r="I415" s="2519"/>
      <c r="J415" s="2519"/>
      <c r="K415" s="2519"/>
      <c r="L415" s="2519"/>
      <c r="M415" s="2519"/>
      <c r="N415" s="2519"/>
      <c r="O415" s="2519"/>
      <c r="P415" s="2519"/>
      <c r="Q415" s="605"/>
      <c r="R415" s="605"/>
    </row>
  </sheetData>
  <sheetProtection password="EA98" sheet="1" selectLockedCells="1"/>
  <mergeCells count="19">
    <mergeCell ref="A325:P325"/>
    <mergeCell ref="A370:P370"/>
    <mergeCell ref="A415:P415"/>
    <mergeCell ref="A55:P55"/>
    <mergeCell ref="A100:P100"/>
    <mergeCell ref="A145:P145"/>
    <mergeCell ref="A190:P190"/>
    <mergeCell ref="A235:P235"/>
    <mergeCell ref="A280:P280"/>
    <mergeCell ref="A2:E2"/>
    <mergeCell ref="J2:R5"/>
    <mergeCell ref="A3:E5"/>
    <mergeCell ref="E9:F9"/>
    <mergeCell ref="G9:H9"/>
    <mergeCell ref="I9:J9"/>
    <mergeCell ref="K9:L9"/>
    <mergeCell ref="M9:N9"/>
    <mergeCell ref="O9:P9"/>
    <mergeCell ref="Q9:R9"/>
  </mergeCells>
  <dataValidations count="1">
    <dataValidation type="list" allowBlank="1" showInputMessage="1" showErrorMessage="1" sqref="D373 D328 D283 D238 D193 D148 D58 D103 D13">
      <formula1>$F$1:$Q$1</formula1>
    </dataValidation>
  </dataValidations>
  <printOptions horizontalCentered="1"/>
  <pageMargins left="0.43307086614173229" right="0.39370078740157483" top="0.55118110236220474" bottom="0.51181102362204722" header="0.51181102362204722" footer="0.51181102362204722"/>
  <pageSetup paperSize="9" scale="76" fitToHeight="20" orientation="landscape" horizontalDpi="300" verticalDpi="300"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sheetPr codeName="Foglio12">
    <tabColor rgb="FF92D050"/>
  </sheetPr>
  <dimension ref="A1:Q334"/>
  <sheetViews>
    <sheetView workbookViewId="0">
      <selection activeCell="D2" sqref="D2"/>
    </sheetView>
  </sheetViews>
  <sheetFormatPr defaultRowHeight="12.75"/>
  <sheetData>
    <row r="1" spans="1:17">
      <c r="A1" s="1" t="s">
        <v>1656</v>
      </c>
      <c r="B1" s="1" t="s">
        <v>1306</v>
      </c>
      <c r="C1" s="1" t="s">
        <v>588</v>
      </c>
      <c r="D1" s="1" t="s">
        <v>700</v>
      </c>
      <c r="E1" s="1" t="s">
        <v>701</v>
      </c>
      <c r="F1" s="1" t="s">
        <v>702</v>
      </c>
      <c r="G1" s="1" t="s">
        <v>703</v>
      </c>
      <c r="H1" s="1" t="s">
        <v>704</v>
      </c>
      <c r="I1" s="1" t="s">
        <v>705</v>
      </c>
      <c r="J1" s="1" t="s">
        <v>706</v>
      </c>
      <c r="K1" s="1" t="s">
        <v>707</v>
      </c>
      <c r="L1" s="1" t="s">
        <v>708</v>
      </c>
      <c r="M1" s="1" t="s">
        <v>709</v>
      </c>
      <c r="N1" s="1" t="s">
        <v>710</v>
      </c>
      <c r="O1" s="1" t="s">
        <v>711</v>
      </c>
      <c r="P1" s="1" t="s">
        <v>712</v>
      </c>
      <c r="Q1" s="1" t="s">
        <v>713</v>
      </c>
    </row>
    <row r="2" spans="1:17">
      <c r="A2" s="1" t="s">
        <v>1224</v>
      </c>
      <c r="B2" s="1" t="s">
        <v>1309</v>
      </c>
      <c r="C2" s="499"/>
      <c r="D2" s="1">
        <v>0</v>
      </c>
      <c r="E2" s="1">
        <v>0</v>
      </c>
      <c r="F2" s="1">
        <v>0</v>
      </c>
      <c r="G2" s="1">
        <v>0</v>
      </c>
      <c r="H2" s="1">
        <v>0</v>
      </c>
      <c r="I2" s="1">
        <v>0</v>
      </c>
      <c r="J2" s="1">
        <v>0</v>
      </c>
      <c r="K2" s="1">
        <v>0</v>
      </c>
      <c r="L2" s="1">
        <v>0</v>
      </c>
      <c r="M2" s="1">
        <v>0</v>
      </c>
      <c r="N2" s="1">
        <v>0</v>
      </c>
      <c r="O2" s="1">
        <v>0</v>
      </c>
      <c r="P2" s="1">
        <v>0</v>
      </c>
      <c r="Q2" s="1">
        <v>0</v>
      </c>
    </row>
    <row r="3" spans="1:17">
      <c r="A3" s="1" t="s">
        <v>1228</v>
      </c>
      <c r="B3" s="1" t="s">
        <v>1311</v>
      </c>
      <c r="D3" s="1">
        <v>0</v>
      </c>
      <c r="E3" s="1">
        <v>0</v>
      </c>
      <c r="F3" s="1">
        <v>0</v>
      </c>
      <c r="G3" s="1">
        <v>0</v>
      </c>
      <c r="H3" s="1">
        <v>0</v>
      </c>
      <c r="I3" s="1">
        <v>0</v>
      </c>
      <c r="J3" s="1">
        <v>0</v>
      </c>
      <c r="K3" s="1">
        <v>0</v>
      </c>
      <c r="L3" s="1">
        <v>0</v>
      </c>
      <c r="M3" s="1">
        <v>0</v>
      </c>
      <c r="N3" s="1">
        <v>0</v>
      </c>
      <c r="O3" s="1">
        <v>0</v>
      </c>
      <c r="P3" s="1">
        <v>0</v>
      </c>
      <c r="Q3" s="1">
        <v>0</v>
      </c>
    </row>
    <row r="4" spans="1:17">
      <c r="A4" s="1" t="s">
        <v>1230</v>
      </c>
      <c r="B4" s="1" t="s">
        <v>1312</v>
      </c>
      <c r="D4" s="1">
        <v>0</v>
      </c>
      <c r="E4" s="1">
        <v>0</v>
      </c>
      <c r="F4" s="1">
        <v>0</v>
      </c>
      <c r="G4" s="1">
        <v>0</v>
      </c>
      <c r="H4" s="1">
        <v>0</v>
      </c>
      <c r="I4" s="1">
        <v>0</v>
      </c>
      <c r="J4" s="1">
        <v>0</v>
      </c>
      <c r="K4" s="1">
        <v>0</v>
      </c>
      <c r="L4" s="1">
        <v>0</v>
      </c>
      <c r="M4" s="1">
        <v>0</v>
      </c>
      <c r="N4" s="1">
        <v>0</v>
      </c>
      <c r="O4" s="1">
        <v>0</v>
      </c>
      <c r="P4" s="1">
        <v>0</v>
      </c>
      <c r="Q4" s="1">
        <v>0</v>
      </c>
    </row>
    <row r="5" spans="1:17">
      <c r="A5" s="1" t="s">
        <v>1232</v>
      </c>
      <c r="B5" s="1" t="s">
        <v>1313</v>
      </c>
      <c r="D5" s="1">
        <v>0</v>
      </c>
      <c r="E5" s="1">
        <v>0</v>
      </c>
      <c r="F5" s="1">
        <v>0</v>
      </c>
      <c r="G5" s="1">
        <v>0</v>
      </c>
      <c r="H5" s="1">
        <v>0</v>
      </c>
      <c r="I5" s="1">
        <v>0</v>
      </c>
      <c r="J5" s="1">
        <v>0</v>
      </c>
      <c r="K5" s="1">
        <v>0</v>
      </c>
      <c r="L5" s="1">
        <v>0</v>
      </c>
      <c r="M5" s="1">
        <v>0</v>
      </c>
      <c r="N5" s="1">
        <v>0</v>
      </c>
      <c r="O5" s="1">
        <v>0</v>
      </c>
      <c r="P5" s="1">
        <v>0</v>
      </c>
      <c r="Q5" s="1">
        <v>0</v>
      </c>
    </row>
    <row r="6" spans="1:17">
      <c r="A6" s="1" t="s">
        <v>1234</v>
      </c>
      <c r="B6" s="1" t="s">
        <v>1314</v>
      </c>
      <c r="D6" s="1">
        <v>0</v>
      </c>
      <c r="E6" s="1">
        <v>0</v>
      </c>
      <c r="F6" s="1">
        <v>0</v>
      </c>
      <c r="G6" s="1">
        <v>0</v>
      </c>
      <c r="H6" s="1">
        <v>0</v>
      </c>
      <c r="I6" s="1">
        <v>0</v>
      </c>
      <c r="J6" s="1">
        <v>0</v>
      </c>
      <c r="K6" s="1">
        <v>0</v>
      </c>
      <c r="L6" s="1">
        <v>0</v>
      </c>
      <c r="M6" s="1">
        <v>0</v>
      </c>
      <c r="N6" s="1">
        <v>0</v>
      </c>
      <c r="O6" s="1">
        <v>0</v>
      </c>
      <c r="P6" s="1">
        <v>0</v>
      </c>
      <c r="Q6" s="1">
        <v>0</v>
      </c>
    </row>
    <row r="7" spans="1:17">
      <c r="A7" s="1" t="s">
        <v>1236</v>
      </c>
      <c r="B7" s="1" t="s">
        <v>1315</v>
      </c>
      <c r="D7" s="1">
        <v>0</v>
      </c>
      <c r="E7" s="1">
        <v>0</v>
      </c>
      <c r="F7" s="1">
        <v>0</v>
      </c>
      <c r="G7" s="1">
        <v>0</v>
      </c>
      <c r="H7" s="1">
        <v>0</v>
      </c>
      <c r="I7" s="1">
        <v>0</v>
      </c>
      <c r="J7" s="1">
        <v>0</v>
      </c>
      <c r="K7" s="1">
        <v>0</v>
      </c>
      <c r="L7" s="1">
        <v>0</v>
      </c>
      <c r="M7" s="1">
        <v>0</v>
      </c>
      <c r="N7" s="1">
        <v>0</v>
      </c>
      <c r="O7" s="1">
        <v>0</v>
      </c>
      <c r="P7" s="1">
        <v>0</v>
      </c>
      <c r="Q7" s="1">
        <v>0</v>
      </c>
    </row>
    <row r="8" spans="1:17">
      <c r="A8" s="1" t="s">
        <v>1238</v>
      </c>
      <c r="B8" s="1" t="s">
        <v>1316</v>
      </c>
      <c r="D8" s="1">
        <v>0</v>
      </c>
      <c r="E8" s="1">
        <v>0</v>
      </c>
      <c r="F8" s="1">
        <v>0</v>
      </c>
      <c r="G8" s="1">
        <v>0</v>
      </c>
      <c r="H8" s="1">
        <v>0</v>
      </c>
      <c r="I8" s="1">
        <v>0</v>
      </c>
      <c r="J8" s="1">
        <v>0</v>
      </c>
      <c r="K8" s="1">
        <v>0</v>
      </c>
      <c r="L8" s="1">
        <v>0</v>
      </c>
      <c r="M8" s="1">
        <v>0</v>
      </c>
      <c r="N8" s="1">
        <v>0</v>
      </c>
      <c r="O8" s="1">
        <v>0</v>
      </c>
      <c r="P8" s="1">
        <v>0</v>
      </c>
      <c r="Q8" s="1">
        <v>0</v>
      </c>
    </row>
    <row r="9" spans="1:17">
      <c r="A9" s="1" t="s">
        <v>1240</v>
      </c>
      <c r="B9" s="1" t="s">
        <v>1317</v>
      </c>
      <c r="D9" s="1">
        <v>0</v>
      </c>
      <c r="E9" s="1">
        <v>0</v>
      </c>
      <c r="F9" s="1">
        <v>0</v>
      </c>
      <c r="G9" s="1">
        <v>0</v>
      </c>
      <c r="H9" s="1">
        <v>0</v>
      </c>
      <c r="I9" s="1">
        <v>0</v>
      </c>
      <c r="J9" s="1">
        <v>0</v>
      </c>
      <c r="K9" s="1">
        <v>0</v>
      </c>
      <c r="L9" s="1">
        <v>0</v>
      </c>
      <c r="M9" s="1">
        <v>0</v>
      </c>
      <c r="N9" s="1">
        <v>0</v>
      </c>
      <c r="O9" s="1">
        <v>0</v>
      </c>
      <c r="P9" s="1">
        <v>0</v>
      </c>
      <c r="Q9" s="1">
        <v>0</v>
      </c>
    </row>
    <row r="10" spans="1:17">
      <c r="A10" s="1" t="s">
        <v>1242</v>
      </c>
      <c r="B10" s="1" t="s">
        <v>1318</v>
      </c>
      <c r="D10" s="1">
        <v>0</v>
      </c>
      <c r="E10" s="1">
        <v>0</v>
      </c>
      <c r="F10" s="1">
        <v>0</v>
      </c>
      <c r="G10" s="1">
        <v>0</v>
      </c>
      <c r="H10" s="1">
        <v>0</v>
      </c>
      <c r="I10" s="1">
        <v>0</v>
      </c>
      <c r="J10" s="1">
        <v>0</v>
      </c>
      <c r="K10" s="1">
        <v>0</v>
      </c>
      <c r="L10" s="1">
        <v>0</v>
      </c>
      <c r="M10" s="1">
        <v>0</v>
      </c>
      <c r="N10" s="1">
        <v>0</v>
      </c>
      <c r="O10" s="1">
        <v>0</v>
      </c>
      <c r="P10" s="1">
        <v>0</v>
      </c>
      <c r="Q10" s="1">
        <v>0</v>
      </c>
    </row>
    <row r="11" spans="1:17">
      <c r="A11" s="1" t="s">
        <v>1244</v>
      </c>
      <c r="B11" s="1" t="s">
        <v>1319</v>
      </c>
      <c r="D11" s="1">
        <v>0</v>
      </c>
      <c r="E11" s="1">
        <v>0</v>
      </c>
      <c r="F11" s="1">
        <v>0</v>
      </c>
      <c r="G11" s="1">
        <v>0</v>
      </c>
      <c r="H11" s="1">
        <v>0</v>
      </c>
      <c r="I11" s="1">
        <v>0</v>
      </c>
      <c r="J11" s="1">
        <v>0</v>
      </c>
      <c r="K11" s="1">
        <v>0</v>
      </c>
      <c r="L11" s="1">
        <v>0</v>
      </c>
      <c r="M11" s="1">
        <v>0</v>
      </c>
      <c r="N11" s="1">
        <v>0</v>
      </c>
      <c r="O11" s="1">
        <v>0</v>
      </c>
      <c r="P11" s="1">
        <v>0</v>
      </c>
      <c r="Q11" s="1">
        <v>0</v>
      </c>
    </row>
    <row r="12" spans="1:17">
      <c r="A12" s="1" t="s">
        <v>1246</v>
      </c>
      <c r="B12" s="1" t="s">
        <v>1320</v>
      </c>
      <c r="D12" s="1">
        <v>0</v>
      </c>
      <c r="E12" s="1">
        <v>0</v>
      </c>
      <c r="F12" s="1">
        <v>0</v>
      </c>
      <c r="G12" s="1">
        <v>0</v>
      </c>
      <c r="H12" s="1">
        <v>0</v>
      </c>
      <c r="I12" s="1">
        <v>0</v>
      </c>
      <c r="J12" s="1">
        <v>0</v>
      </c>
      <c r="K12" s="1">
        <v>0</v>
      </c>
      <c r="L12" s="1">
        <v>0</v>
      </c>
      <c r="M12" s="1">
        <v>0</v>
      </c>
      <c r="N12" s="1">
        <v>0</v>
      </c>
      <c r="O12" s="1">
        <v>0</v>
      </c>
      <c r="P12" s="1">
        <v>0</v>
      </c>
      <c r="Q12" s="1">
        <v>0</v>
      </c>
    </row>
    <row r="13" spans="1:17">
      <c r="A13" s="1" t="s">
        <v>1248</v>
      </c>
      <c r="B13" s="1" t="s">
        <v>1321</v>
      </c>
      <c r="D13" s="1">
        <v>0</v>
      </c>
      <c r="E13" s="1">
        <v>0</v>
      </c>
      <c r="F13" s="1">
        <v>0</v>
      </c>
      <c r="G13" s="1">
        <v>0</v>
      </c>
      <c r="H13" s="1">
        <v>0</v>
      </c>
      <c r="I13" s="1">
        <v>0</v>
      </c>
      <c r="J13" s="1">
        <v>0</v>
      </c>
      <c r="K13" s="1">
        <v>0</v>
      </c>
      <c r="L13" s="1">
        <v>0</v>
      </c>
      <c r="M13" s="1">
        <v>0</v>
      </c>
      <c r="N13" s="1">
        <v>0</v>
      </c>
      <c r="O13" s="1">
        <v>0</v>
      </c>
      <c r="P13" s="1">
        <v>0</v>
      </c>
      <c r="Q13" s="1">
        <v>0</v>
      </c>
    </row>
    <row r="14" spans="1:17">
      <c r="A14" s="1" t="s">
        <v>1250</v>
      </c>
      <c r="B14" s="1" t="s">
        <v>1322</v>
      </c>
      <c r="D14" s="1">
        <v>0</v>
      </c>
      <c r="E14" s="1">
        <v>0</v>
      </c>
      <c r="F14" s="1">
        <v>0</v>
      </c>
      <c r="G14" s="1">
        <v>0</v>
      </c>
      <c r="H14" s="1">
        <v>0</v>
      </c>
      <c r="I14" s="1">
        <v>0</v>
      </c>
      <c r="J14" s="1">
        <v>0</v>
      </c>
      <c r="K14" s="1">
        <v>0</v>
      </c>
      <c r="L14" s="1">
        <v>0</v>
      </c>
      <c r="M14" s="1">
        <v>0</v>
      </c>
      <c r="N14" s="1">
        <v>0</v>
      </c>
      <c r="O14" s="1">
        <v>0</v>
      </c>
      <c r="P14" s="1">
        <v>0</v>
      </c>
      <c r="Q14" s="1">
        <v>0</v>
      </c>
    </row>
    <row r="15" spans="1:17">
      <c r="A15" s="1" t="s">
        <v>1253</v>
      </c>
      <c r="B15" s="1" t="s">
        <v>1323</v>
      </c>
      <c r="D15" s="1">
        <v>0</v>
      </c>
      <c r="E15" s="1">
        <v>0</v>
      </c>
      <c r="F15" s="1">
        <v>0</v>
      </c>
      <c r="G15" s="1">
        <v>0</v>
      </c>
      <c r="H15" s="1">
        <v>0</v>
      </c>
      <c r="I15" s="1">
        <v>0</v>
      </c>
      <c r="J15" s="1">
        <v>0</v>
      </c>
      <c r="K15" s="1">
        <v>0</v>
      </c>
      <c r="L15" s="1">
        <v>0</v>
      </c>
      <c r="M15" s="1">
        <v>0</v>
      </c>
      <c r="N15" s="1">
        <v>0</v>
      </c>
      <c r="O15" s="1">
        <v>0</v>
      </c>
      <c r="P15" s="1">
        <v>0</v>
      </c>
      <c r="Q15" s="1">
        <v>0</v>
      </c>
    </row>
    <row r="16" spans="1:17">
      <c r="A16" s="1" t="s">
        <v>1324</v>
      </c>
      <c r="B16" s="1" t="s">
        <v>1325</v>
      </c>
      <c r="D16" s="1">
        <v>0</v>
      </c>
      <c r="E16" s="1">
        <v>0</v>
      </c>
      <c r="F16" s="1">
        <v>0</v>
      </c>
      <c r="G16" s="1">
        <v>0</v>
      </c>
      <c r="H16" s="1">
        <v>0</v>
      </c>
      <c r="I16" s="1">
        <v>0</v>
      </c>
      <c r="J16" s="1">
        <v>0</v>
      </c>
      <c r="K16" s="1">
        <v>0</v>
      </c>
      <c r="L16" s="1">
        <v>0</v>
      </c>
      <c r="M16" s="1">
        <v>0</v>
      </c>
      <c r="N16" s="1">
        <v>0</v>
      </c>
      <c r="O16" s="1">
        <v>0</v>
      </c>
      <c r="P16" s="1">
        <v>0</v>
      </c>
      <c r="Q16" s="1">
        <v>0</v>
      </c>
    </row>
    <row r="17" spans="1:17">
      <c r="A17" s="1" t="s">
        <v>1257</v>
      </c>
      <c r="B17" s="1" t="s">
        <v>1326</v>
      </c>
      <c r="D17" s="1">
        <v>0</v>
      </c>
      <c r="E17" s="1">
        <v>0</v>
      </c>
      <c r="F17" s="1">
        <v>0</v>
      </c>
      <c r="G17" s="1">
        <v>0</v>
      </c>
      <c r="H17" s="1">
        <v>0</v>
      </c>
      <c r="I17" s="1">
        <v>0</v>
      </c>
      <c r="J17" s="1">
        <v>0</v>
      </c>
      <c r="K17" s="1">
        <v>0</v>
      </c>
      <c r="L17" s="1">
        <v>0</v>
      </c>
      <c r="M17" s="1">
        <v>0</v>
      </c>
      <c r="N17" s="1">
        <v>0</v>
      </c>
      <c r="O17" s="1">
        <v>0</v>
      </c>
      <c r="P17" s="1">
        <v>0</v>
      </c>
      <c r="Q17" s="1">
        <v>0</v>
      </c>
    </row>
    <row r="18" spans="1:17">
      <c r="A18" s="1" t="s">
        <v>1259</v>
      </c>
      <c r="B18" s="1" t="s">
        <v>1327</v>
      </c>
      <c r="D18" s="1">
        <v>0</v>
      </c>
      <c r="E18" s="1">
        <v>0</v>
      </c>
      <c r="F18" s="1">
        <v>0</v>
      </c>
      <c r="G18" s="1">
        <v>0</v>
      </c>
      <c r="H18" s="1">
        <v>0</v>
      </c>
      <c r="I18" s="1">
        <v>0</v>
      </c>
      <c r="J18" s="1">
        <v>0</v>
      </c>
      <c r="K18" s="1">
        <v>0</v>
      </c>
      <c r="L18" s="1">
        <v>0</v>
      </c>
      <c r="M18" s="1">
        <v>0</v>
      </c>
      <c r="N18" s="1">
        <v>0</v>
      </c>
      <c r="O18" s="1">
        <v>0</v>
      </c>
      <c r="P18" s="1">
        <v>0</v>
      </c>
      <c r="Q18" s="1">
        <v>0</v>
      </c>
    </row>
    <row r="19" spans="1:17">
      <c r="A19" s="1" t="s">
        <v>1261</v>
      </c>
      <c r="B19" s="1" t="s">
        <v>1328</v>
      </c>
      <c r="D19" s="1">
        <v>0</v>
      </c>
      <c r="E19" s="1">
        <v>0</v>
      </c>
      <c r="F19" s="1">
        <v>0</v>
      </c>
      <c r="G19" s="1">
        <v>0</v>
      </c>
      <c r="H19" s="1">
        <v>0</v>
      </c>
      <c r="I19" s="1">
        <v>0</v>
      </c>
      <c r="J19" s="1">
        <v>0</v>
      </c>
      <c r="K19" s="1">
        <v>0</v>
      </c>
      <c r="L19" s="1">
        <v>0</v>
      </c>
      <c r="M19" s="1">
        <v>0</v>
      </c>
      <c r="N19" s="1">
        <v>0</v>
      </c>
      <c r="O19" s="1">
        <v>0</v>
      </c>
      <c r="P19" s="1">
        <v>0</v>
      </c>
      <c r="Q19" s="1">
        <v>0</v>
      </c>
    </row>
    <row r="20" spans="1:17">
      <c r="A20" s="1" t="s">
        <v>1263</v>
      </c>
      <c r="B20" s="1" t="s">
        <v>1329</v>
      </c>
      <c r="D20" s="1">
        <v>0</v>
      </c>
      <c r="E20" s="1">
        <v>0</v>
      </c>
      <c r="F20" s="1">
        <v>0</v>
      </c>
      <c r="G20" s="1">
        <v>0</v>
      </c>
      <c r="H20" s="1">
        <v>0</v>
      </c>
      <c r="I20" s="1">
        <v>0</v>
      </c>
      <c r="J20" s="1">
        <v>0</v>
      </c>
      <c r="K20" s="1">
        <v>0</v>
      </c>
      <c r="L20" s="1">
        <v>0</v>
      </c>
      <c r="M20" s="1">
        <v>0</v>
      </c>
      <c r="N20" s="1">
        <v>0</v>
      </c>
      <c r="O20" s="1">
        <v>0</v>
      </c>
      <c r="P20" s="1">
        <v>0</v>
      </c>
      <c r="Q20" s="1">
        <v>0</v>
      </c>
    </row>
    <row r="21" spans="1:17">
      <c r="A21" s="1" t="s">
        <v>1266</v>
      </c>
      <c r="B21" s="1" t="s">
        <v>1330</v>
      </c>
      <c r="D21" s="1">
        <v>0</v>
      </c>
      <c r="E21" s="1">
        <v>0</v>
      </c>
      <c r="F21" s="1">
        <v>0</v>
      </c>
      <c r="G21" s="1">
        <v>0</v>
      </c>
      <c r="H21" s="1">
        <v>0</v>
      </c>
      <c r="I21" s="1">
        <v>0</v>
      </c>
      <c r="J21" s="1">
        <v>0</v>
      </c>
      <c r="K21" s="1">
        <v>0</v>
      </c>
      <c r="L21" s="1">
        <v>0</v>
      </c>
      <c r="M21" s="1">
        <v>0</v>
      </c>
      <c r="N21" s="1">
        <v>0</v>
      </c>
      <c r="O21" s="1">
        <v>0</v>
      </c>
      <c r="P21" s="1">
        <v>0</v>
      </c>
      <c r="Q21" s="1">
        <v>0</v>
      </c>
    </row>
    <row r="22" spans="1:17">
      <c r="A22" s="1" t="s">
        <v>1268</v>
      </c>
      <c r="B22" s="1" t="s">
        <v>1331</v>
      </c>
      <c r="D22" s="1">
        <v>0</v>
      </c>
      <c r="E22" s="1">
        <v>0</v>
      </c>
      <c r="F22" s="1">
        <v>0</v>
      </c>
      <c r="G22" s="1">
        <v>0</v>
      </c>
      <c r="H22" s="1">
        <v>0</v>
      </c>
      <c r="I22" s="1">
        <v>0</v>
      </c>
      <c r="J22" s="1">
        <v>0</v>
      </c>
      <c r="K22" s="1">
        <v>0</v>
      </c>
      <c r="L22" s="1">
        <v>0</v>
      </c>
      <c r="M22" s="1">
        <v>0</v>
      </c>
      <c r="N22" s="1">
        <v>0</v>
      </c>
      <c r="O22" s="1">
        <v>0</v>
      </c>
      <c r="P22" s="1">
        <v>0</v>
      </c>
      <c r="Q22" s="1">
        <v>0</v>
      </c>
    </row>
    <row r="23" spans="1:17">
      <c r="A23" s="1" t="s">
        <v>1270</v>
      </c>
      <c r="B23" s="1" t="s">
        <v>1332</v>
      </c>
      <c r="D23" s="1">
        <v>0</v>
      </c>
      <c r="E23" s="1">
        <v>0</v>
      </c>
      <c r="F23" s="1">
        <v>0</v>
      </c>
      <c r="G23" s="1">
        <v>0</v>
      </c>
      <c r="H23" s="1">
        <v>0</v>
      </c>
      <c r="I23" s="1">
        <v>0</v>
      </c>
      <c r="J23" s="1">
        <v>0</v>
      </c>
      <c r="K23" s="1">
        <v>0</v>
      </c>
      <c r="L23" s="1">
        <v>0</v>
      </c>
      <c r="M23" s="1">
        <v>0</v>
      </c>
      <c r="N23" s="1">
        <v>0</v>
      </c>
      <c r="O23" s="1">
        <v>0</v>
      </c>
      <c r="P23" s="1">
        <v>0</v>
      </c>
      <c r="Q23" s="1">
        <v>0</v>
      </c>
    </row>
    <row r="24" spans="1:17">
      <c r="A24" s="1" t="s">
        <v>1272</v>
      </c>
      <c r="B24" s="1" t="s">
        <v>1333</v>
      </c>
      <c r="D24" s="1">
        <v>0</v>
      </c>
      <c r="E24" s="1">
        <v>0</v>
      </c>
      <c r="F24" s="1">
        <v>0</v>
      </c>
      <c r="G24" s="1">
        <v>0</v>
      </c>
      <c r="H24" s="1">
        <v>0</v>
      </c>
      <c r="I24" s="1">
        <v>0</v>
      </c>
      <c r="J24" s="1">
        <v>0</v>
      </c>
      <c r="K24" s="1">
        <v>0</v>
      </c>
      <c r="L24" s="1">
        <v>0</v>
      </c>
      <c r="M24" s="1">
        <v>0</v>
      </c>
      <c r="N24" s="1">
        <v>0</v>
      </c>
      <c r="O24" s="1">
        <v>0</v>
      </c>
      <c r="P24" s="1">
        <v>0</v>
      </c>
      <c r="Q24" s="1">
        <v>0</v>
      </c>
    </row>
    <row r="25" spans="1:17">
      <c r="A25" s="1" t="s">
        <v>1274</v>
      </c>
      <c r="B25" s="1" t="s">
        <v>1334</v>
      </c>
      <c r="D25" s="1">
        <v>0</v>
      </c>
      <c r="E25" s="1">
        <v>0</v>
      </c>
      <c r="F25" s="1">
        <v>0</v>
      </c>
      <c r="G25" s="1">
        <v>0</v>
      </c>
      <c r="H25" s="1">
        <v>0</v>
      </c>
      <c r="I25" s="1">
        <v>0</v>
      </c>
      <c r="J25" s="1">
        <v>0</v>
      </c>
      <c r="K25" s="1">
        <v>0</v>
      </c>
      <c r="L25" s="1">
        <v>0</v>
      </c>
      <c r="M25" s="1">
        <v>0</v>
      </c>
      <c r="N25" s="1">
        <v>0</v>
      </c>
      <c r="O25" s="1">
        <v>0</v>
      </c>
      <c r="P25" s="1">
        <v>0</v>
      </c>
      <c r="Q25" s="1">
        <v>0</v>
      </c>
    </row>
    <row r="26" spans="1:17">
      <c r="A26" s="1" t="s">
        <v>1276</v>
      </c>
      <c r="B26" s="1" t="s">
        <v>1335</v>
      </c>
      <c r="D26" s="1">
        <v>0</v>
      </c>
      <c r="E26" s="1">
        <v>0</v>
      </c>
      <c r="F26" s="1">
        <v>0</v>
      </c>
      <c r="G26" s="1">
        <v>0</v>
      </c>
      <c r="H26" s="1">
        <v>0</v>
      </c>
      <c r="I26" s="1">
        <v>0</v>
      </c>
      <c r="J26" s="1">
        <v>0</v>
      </c>
      <c r="K26" s="1">
        <v>0</v>
      </c>
      <c r="L26" s="1">
        <v>0</v>
      </c>
      <c r="M26" s="1">
        <v>0</v>
      </c>
      <c r="N26" s="1">
        <v>0</v>
      </c>
      <c r="O26" s="1">
        <v>0</v>
      </c>
      <c r="P26" s="1">
        <v>0</v>
      </c>
      <c r="Q26" s="1">
        <v>0</v>
      </c>
    </row>
    <row r="27" spans="1:17">
      <c r="A27" s="1" t="s">
        <v>1278</v>
      </c>
      <c r="B27" s="1" t="s">
        <v>1336</v>
      </c>
      <c r="D27" s="1">
        <v>0</v>
      </c>
      <c r="E27" s="1">
        <v>0</v>
      </c>
      <c r="F27" s="1">
        <v>0</v>
      </c>
      <c r="G27" s="1">
        <v>0</v>
      </c>
      <c r="H27" s="1">
        <v>0</v>
      </c>
      <c r="I27" s="1">
        <v>0</v>
      </c>
      <c r="J27" s="1">
        <v>0</v>
      </c>
      <c r="K27" s="1">
        <v>0</v>
      </c>
      <c r="L27" s="1">
        <v>0</v>
      </c>
      <c r="M27" s="1">
        <v>0</v>
      </c>
      <c r="N27" s="1">
        <v>0</v>
      </c>
      <c r="O27" s="1">
        <v>0</v>
      </c>
      <c r="P27" s="1">
        <v>0</v>
      </c>
      <c r="Q27" s="1">
        <v>0</v>
      </c>
    </row>
    <row r="28" spans="1:17">
      <c r="A28" s="1" t="s">
        <v>1280</v>
      </c>
      <c r="B28" s="1" t="s">
        <v>1337</v>
      </c>
      <c r="D28" s="1">
        <v>0</v>
      </c>
      <c r="E28" s="1">
        <v>0</v>
      </c>
      <c r="F28" s="1">
        <v>0</v>
      </c>
      <c r="G28" s="1">
        <v>0</v>
      </c>
      <c r="H28" s="1">
        <v>0</v>
      </c>
      <c r="I28" s="1">
        <v>0</v>
      </c>
      <c r="J28" s="1">
        <v>0</v>
      </c>
      <c r="K28" s="1">
        <v>0</v>
      </c>
      <c r="L28" s="1">
        <v>0</v>
      </c>
      <c r="M28" s="1">
        <v>0</v>
      </c>
      <c r="N28" s="1">
        <v>0</v>
      </c>
      <c r="O28" s="1">
        <v>0</v>
      </c>
      <c r="P28" s="1">
        <v>0</v>
      </c>
      <c r="Q28" s="1">
        <v>0</v>
      </c>
    </row>
    <row r="29" spans="1:17">
      <c r="A29" s="1" t="s">
        <v>1282</v>
      </c>
      <c r="B29" s="1" t="s">
        <v>1338</v>
      </c>
      <c r="D29" s="1">
        <v>0</v>
      </c>
      <c r="E29" s="1">
        <v>0</v>
      </c>
      <c r="F29" s="1">
        <v>0</v>
      </c>
      <c r="G29" s="1">
        <v>0</v>
      </c>
      <c r="H29" s="1">
        <v>0</v>
      </c>
      <c r="I29" s="1">
        <v>0</v>
      </c>
      <c r="J29" s="1">
        <v>0</v>
      </c>
      <c r="K29" s="1">
        <v>0</v>
      </c>
      <c r="L29" s="1">
        <v>0</v>
      </c>
      <c r="M29" s="1">
        <v>0</v>
      </c>
      <c r="N29" s="1">
        <v>0</v>
      </c>
      <c r="O29" s="1">
        <v>0</v>
      </c>
      <c r="P29" s="1">
        <v>0</v>
      </c>
      <c r="Q29" s="1">
        <v>0</v>
      </c>
    </row>
    <row r="30" spans="1:17">
      <c r="A30" s="1" t="s">
        <v>1284</v>
      </c>
      <c r="B30" s="1" t="s">
        <v>1339</v>
      </c>
      <c r="D30" s="1">
        <v>0</v>
      </c>
      <c r="E30" s="1">
        <v>0</v>
      </c>
      <c r="F30" s="1">
        <v>0</v>
      </c>
      <c r="G30" s="1">
        <v>0</v>
      </c>
      <c r="H30" s="1">
        <v>0</v>
      </c>
      <c r="I30" s="1">
        <v>0</v>
      </c>
      <c r="J30" s="1">
        <v>0</v>
      </c>
      <c r="K30" s="1">
        <v>0</v>
      </c>
      <c r="L30" s="1">
        <v>0</v>
      </c>
      <c r="M30" s="1">
        <v>0</v>
      </c>
      <c r="N30" s="1">
        <v>0</v>
      </c>
      <c r="O30" s="1">
        <v>0</v>
      </c>
      <c r="P30" s="1">
        <v>0</v>
      </c>
      <c r="Q30" s="1">
        <v>0</v>
      </c>
    </row>
    <row r="31" spans="1:17">
      <c r="A31" s="1" t="s">
        <v>1286</v>
      </c>
      <c r="B31" s="1" t="s">
        <v>1340</v>
      </c>
      <c r="D31" s="1">
        <v>0</v>
      </c>
      <c r="E31" s="1">
        <v>0</v>
      </c>
      <c r="F31" s="1">
        <v>0</v>
      </c>
      <c r="G31" s="1">
        <v>0</v>
      </c>
      <c r="H31" s="1">
        <v>0</v>
      </c>
      <c r="I31" s="1">
        <v>0</v>
      </c>
      <c r="J31" s="1">
        <v>0</v>
      </c>
      <c r="K31" s="1">
        <v>0</v>
      </c>
      <c r="L31" s="1">
        <v>0</v>
      </c>
      <c r="M31" s="1">
        <v>0</v>
      </c>
      <c r="N31" s="1">
        <v>0</v>
      </c>
      <c r="O31" s="1">
        <v>0</v>
      </c>
      <c r="P31" s="1">
        <v>0</v>
      </c>
      <c r="Q31" s="1">
        <v>0</v>
      </c>
    </row>
    <row r="32" spans="1:17">
      <c r="A32" s="1" t="s">
        <v>1289</v>
      </c>
      <c r="B32" s="1" t="s">
        <v>1341</v>
      </c>
      <c r="D32" s="1">
        <v>0</v>
      </c>
      <c r="E32" s="1">
        <v>0</v>
      </c>
      <c r="F32" s="1">
        <v>0</v>
      </c>
      <c r="G32" s="1">
        <v>0</v>
      </c>
      <c r="H32" s="1">
        <v>0</v>
      </c>
      <c r="I32" s="1">
        <v>0</v>
      </c>
      <c r="J32" s="1">
        <v>0</v>
      </c>
      <c r="K32" s="1">
        <v>0</v>
      </c>
      <c r="L32" s="1">
        <v>0</v>
      </c>
      <c r="M32" s="1">
        <v>0</v>
      </c>
      <c r="N32" s="1">
        <v>0</v>
      </c>
      <c r="O32" s="1">
        <v>0</v>
      </c>
      <c r="P32" s="1">
        <v>0</v>
      </c>
      <c r="Q32" s="1">
        <v>0</v>
      </c>
    </row>
    <row r="33" spans="1:17">
      <c r="A33" s="1" t="s">
        <v>1291</v>
      </c>
      <c r="B33" s="1" t="s">
        <v>1342</v>
      </c>
      <c r="D33" s="1">
        <v>0</v>
      </c>
      <c r="E33" s="1">
        <v>0</v>
      </c>
      <c r="F33" s="1">
        <v>0</v>
      </c>
      <c r="G33" s="1">
        <v>0</v>
      </c>
      <c r="H33" s="1">
        <v>0</v>
      </c>
      <c r="I33" s="1">
        <v>0</v>
      </c>
      <c r="J33" s="1">
        <v>0</v>
      </c>
      <c r="K33" s="1">
        <v>0</v>
      </c>
      <c r="L33" s="1">
        <v>0</v>
      </c>
      <c r="M33" s="1">
        <v>0</v>
      </c>
      <c r="N33" s="1">
        <v>0</v>
      </c>
      <c r="O33" s="1">
        <v>0</v>
      </c>
      <c r="P33" s="1">
        <v>0</v>
      </c>
      <c r="Q33" s="1">
        <v>0</v>
      </c>
    </row>
    <row r="34" spans="1:17">
      <c r="A34" s="1" t="s">
        <v>1293</v>
      </c>
      <c r="B34" s="1" t="s">
        <v>1343</v>
      </c>
      <c r="D34" s="1">
        <v>0</v>
      </c>
      <c r="E34" s="1">
        <v>0</v>
      </c>
      <c r="F34" s="1">
        <v>0</v>
      </c>
      <c r="G34" s="1">
        <v>0</v>
      </c>
      <c r="H34" s="1">
        <v>0</v>
      </c>
      <c r="I34" s="1">
        <v>0</v>
      </c>
      <c r="J34" s="1">
        <v>0</v>
      </c>
      <c r="K34" s="1">
        <v>0</v>
      </c>
      <c r="L34" s="1">
        <v>0</v>
      </c>
      <c r="M34" s="1">
        <v>0</v>
      </c>
      <c r="N34" s="1">
        <v>0</v>
      </c>
      <c r="O34" s="1">
        <v>0</v>
      </c>
      <c r="P34" s="1">
        <v>0</v>
      </c>
      <c r="Q34" s="1">
        <v>0</v>
      </c>
    </row>
    <row r="35" spans="1:17">
      <c r="A35" s="1" t="s">
        <v>1295</v>
      </c>
      <c r="B35" s="1" t="s">
        <v>1344</v>
      </c>
      <c r="D35" s="1">
        <v>0</v>
      </c>
      <c r="E35" s="1">
        <v>0</v>
      </c>
      <c r="F35" s="1">
        <v>0</v>
      </c>
      <c r="G35" s="1">
        <v>0</v>
      </c>
      <c r="H35" s="1">
        <v>0</v>
      </c>
      <c r="I35" s="1">
        <v>0</v>
      </c>
      <c r="J35" s="1">
        <v>0</v>
      </c>
      <c r="K35" s="1">
        <v>0</v>
      </c>
      <c r="L35" s="1">
        <v>0</v>
      </c>
      <c r="M35" s="1">
        <v>0</v>
      </c>
      <c r="N35" s="1">
        <v>0</v>
      </c>
      <c r="O35" s="1">
        <v>0</v>
      </c>
      <c r="P35" s="1">
        <v>0</v>
      </c>
      <c r="Q35" s="1">
        <v>0</v>
      </c>
    </row>
    <row r="36" spans="1:17">
      <c r="A36" s="1" t="s">
        <v>1297</v>
      </c>
      <c r="B36" s="1" t="s">
        <v>1345</v>
      </c>
      <c r="D36" s="1">
        <v>0</v>
      </c>
      <c r="E36" s="1">
        <v>0</v>
      </c>
      <c r="F36" s="1">
        <v>0</v>
      </c>
      <c r="G36" s="1">
        <v>0</v>
      </c>
      <c r="H36" s="1">
        <v>0</v>
      </c>
      <c r="I36" s="1">
        <v>0</v>
      </c>
      <c r="J36" s="1">
        <v>0</v>
      </c>
      <c r="K36" s="1">
        <v>0</v>
      </c>
      <c r="L36" s="1">
        <v>0</v>
      </c>
      <c r="M36" s="1">
        <v>0</v>
      </c>
      <c r="N36" s="1">
        <v>0</v>
      </c>
      <c r="O36" s="1">
        <v>0</v>
      </c>
      <c r="P36" s="1">
        <v>0</v>
      </c>
      <c r="Q36" s="1">
        <v>0</v>
      </c>
    </row>
    <row r="37" spans="1:17">
      <c r="A37" s="1" t="s">
        <v>1299</v>
      </c>
      <c r="B37" s="1" t="s">
        <v>1346</v>
      </c>
      <c r="D37" s="1">
        <v>0</v>
      </c>
      <c r="E37" s="1">
        <v>0</v>
      </c>
      <c r="F37" s="1">
        <v>0</v>
      </c>
      <c r="G37" s="1">
        <v>0</v>
      </c>
      <c r="H37" s="1">
        <v>0</v>
      </c>
      <c r="I37" s="1">
        <v>0</v>
      </c>
      <c r="J37" s="1">
        <v>0</v>
      </c>
      <c r="K37" s="1">
        <v>0</v>
      </c>
      <c r="L37" s="1">
        <v>0</v>
      </c>
      <c r="M37" s="1">
        <v>0</v>
      </c>
      <c r="N37" s="1">
        <v>0</v>
      </c>
      <c r="O37" s="1">
        <v>0</v>
      </c>
      <c r="P37" s="1">
        <v>0</v>
      </c>
      <c r="Q37" s="1">
        <v>0</v>
      </c>
    </row>
    <row r="38" spans="1:17">
      <c r="A38" s="1" t="s">
        <v>1302</v>
      </c>
      <c r="B38" s="1" t="s">
        <v>1347</v>
      </c>
      <c r="D38" s="1">
        <v>0</v>
      </c>
      <c r="E38" s="1">
        <v>0</v>
      </c>
      <c r="F38" s="1">
        <v>0</v>
      </c>
      <c r="G38" s="1">
        <v>0</v>
      </c>
      <c r="H38" s="1">
        <v>0</v>
      </c>
      <c r="I38" s="1">
        <v>0</v>
      </c>
      <c r="J38" s="1">
        <v>0</v>
      </c>
      <c r="K38" s="1">
        <v>0</v>
      </c>
      <c r="L38" s="1">
        <v>0</v>
      </c>
      <c r="M38" s="1">
        <v>0</v>
      </c>
      <c r="N38" s="1">
        <v>0</v>
      </c>
      <c r="O38" s="1">
        <v>0</v>
      </c>
      <c r="P38" s="1">
        <v>0</v>
      </c>
      <c r="Q38" s="1">
        <v>0</v>
      </c>
    </row>
    <row r="39" spans="1:17">
      <c r="A39" s="1" t="s">
        <v>1224</v>
      </c>
      <c r="B39" s="1" t="s">
        <v>1348</v>
      </c>
      <c r="C39" s="499"/>
      <c r="D39" s="1">
        <v>0</v>
      </c>
      <c r="E39" s="1">
        <v>0</v>
      </c>
      <c r="F39" s="1">
        <v>0</v>
      </c>
      <c r="G39" s="1">
        <v>0</v>
      </c>
      <c r="H39" s="1">
        <v>0</v>
      </c>
      <c r="I39" s="1">
        <v>0</v>
      </c>
      <c r="J39" s="1">
        <v>0</v>
      </c>
      <c r="K39" s="1">
        <v>0</v>
      </c>
      <c r="L39" s="1">
        <v>0</v>
      </c>
      <c r="M39" s="1">
        <v>0</v>
      </c>
      <c r="N39" s="1">
        <v>0</v>
      </c>
      <c r="O39" s="1">
        <v>0</v>
      </c>
      <c r="P39" s="1">
        <v>0</v>
      </c>
      <c r="Q39" s="1">
        <v>0</v>
      </c>
    </row>
    <row r="40" spans="1:17">
      <c r="A40" s="1" t="s">
        <v>1228</v>
      </c>
      <c r="B40" s="1" t="s">
        <v>1350</v>
      </c>
      <c r="D40" s="1">
        <v>0</v>
      </c>
      <c r="E40" s="1">
        <v>0</v>
      </c>
      <c r="F40" s="1">
        <v>0</v>
      </c>
      <c r="G40" s="1">
        <v>0</v>
      </c>
      <c r="H40" s="1">
        <v>0</v>
      </c>
      <c r="I40" s="1">
        <v>0</v>
      </c>
      <c r="J40" s="1">
        <v>0</v>
      </c>
      <c r="K40" s="1">
        <v>0</v>
      </c>
      <c r="L40" s="1">
        <v>0</v>
      </c>
      <c r="M40" s="1">
        <v>0</v>
      </c>
      <c r="N40" s="1">
        <v>0</v>
      </c>
      <c r="O40" s="1">
        <v>0</v>
      </c>
      <c r="P40" s="1">
        <v>0</v>
      </c>
      <c r="Q40" s="1">
        <v>0</v>
      </c>
    </row>
    <row r="41" spans="1:17">
      <c r="A41" s="1" t="s">
        <v>1230</v>
      </c>
      <c r="B41" s="1" t="s">
        <v>1351</v>
      </c>
      <c r="D41" s="1">
        <v>0</v>
      </c>
      <c r="E41" s="1">
        <v>0</v>
      </c>
      <c r="F41" s="1">
        <v>0</v>
      </c>
      <c r="G41" s="1">
        <v>0</v>
      </c>
      <c r="H41" s="1">
        <v>0</v>
      </c>
      <c r="I41" s="1">
        <v>0</v>
      </c>
      <c r="J41" s="1">
        <v>0</v>
      </c>
      <c r="K41" s="1">
        <v>0</v>
      </c>
      <c r="L41" s="1">
        <v>0</v>
      </c>
      <c r="M41" s="1">
        <v>0</v>
      </c>
      <c r="N41" s="1">
        <v>0</v>
      </c>
      <c r="O41" s="1">
        <v>0</v>
      </c>
      <c r="P41" s="1">
        <v>0</v>
      </c>
      <c r="Q41" s="1">
        <v>0</v>
      </c>
    </row>
    <row r="42" spans="1:17">
      <c r="A42" s="1" t="s">
        <v>1232</v>
      </c>
      <c r="B42" s="1" t="s">
        <v>1352</v>
      </c>
      <c r="D42" s="1">
        <v>0</v>
      </c>
      <c r="E42" s="1">
        <v>0</v>
      </c>
      <c r="F42" s="1">
        <v>0</v>
      </c>
      <c r="G42" s="1">
        <v>0</v>
      </c>
      <c r="H42" s="1">
        <v>0</v>
      </c>
      <c r="I42" s="1">
        <v>0</v>
      </c>
      <c r="J42" s="1">
        <v>0</v>
      </c>
      <c r="K42" s="1">
        <v>0</v>
      </c>
      <c r="L42" s="1">
        <v>0</v>
      </c>
      <c r="M42" s="1">
        <v>0</v>
      </c>
      <c r="N42" s="1">
        <v>0</v>
      </c>
      <c r="O42" s="1">
        <v>0</v>
      </c>
      <c r="P42" s="1">
        <v>0</v>
      </c>
      <c r="Q42" s="1">
        <v>0</v>
      </c>
    </row>
    <row r="43" spans="1:17">
      <c r="A43" s="1" t="s">
        <v>1234</v>
      </c>
      <c r="B43" s="1" t="s">
        <v>1353</v>
      </c>
      <c r="D43" s="1">
        <v>0</v>
      </c>
      <c r="E43" s="1">
        <v>0</v>
      </c>
      <c r="F43" s="1">
        <v>0</v>
      </c>
      <c r="G43" s="1">
        <v>0</v>
      </c>
      <c r="H43" s="1">
        <v>0</v>
      </c>
      <c r="I43" s="1">
        <v>0</v>
      </c>
      <c r="J43" s="1">
        <v>0</v>
      </c>
      <c r="K43" s="1">
        <v>0</v>
      </c>
      <c r="L43" s="1">
        <v>0</v>
      </c>
      <c r="M43" s="1">
        <v>0</v>
      </c>
      <c r="N43" s="1">
        <v>0</v>
      </c>
      <c r="O43" s="1">
        <v>0</v>
      </c>
      <c r="P43" s="1">
        <v>0</v>
      </c>
      <c r="Q43" s="1">
        <v>0</v>
      </c>
    </row>
    <row r="44" spans="1:17">
      <c r="A44" s="1" t="s">
        <v>1236</v>
      </c>
      <c r="B44" s="1" t="s">
        <v>1354</v>
      </c>
      <c r="D44" s="1">
        <v>0</v>
      </c>
      <c r="E44" s="1">
        <v>0</v>
      </c>
      <c r="F44" s="1">
        <v>0</v>
      </c>
      <c r="G44" s="1">
        <v>0</v>
      </c>
      <c r="H44" s="1">
        <v>0</v>
      </c>
      <c r="I44" s="1">
        <v>0</v>
      </c>
      <c r="J44" s="1">
        <v>0</v>
      </c>
      <c r="K44" s="1">
        <v>0</v>
      </c>
      <c r="L44" s="1">
        <v>0</v>
      </c>
      <c r="M44" s="1">
        <v>0</v>
      </c>
      <c r="N44" s="1">
        <v>0</v>
      </c>
      <c r="O44" s="1">
        <v>0</v>
      </c>
      <c r="P44" s="1">
        <v>0</v>
      </c>
      <c r="Q44" s="1">
        <v>0</v>
      </c>
    </row>
    <row r="45" spans="1:17">
      <c r="A45" s="1" t="s">
        <v>1238</v>
      </c>
      <c r="B45" s="1" t="s">
        <v>1355</v>
      </c>
      <c r="D45" s="1">
        <v>0</v>
      </c>
      <c r="E45" s="1">
        <v>0</v>
      </c>
      <c r="F45" s="1">
        <v>0</v>
      </c>
      <c r="G45" s="1">
        <v>0</v>
      </c>
      <c r="H45" s="1">
        <v>0</v>
      </c>
      <c r="I45" s="1">
        <v>0</v>
      </c>
      <c r="J45" s="1">
        <v>0</v>
      </c>
      <c r="K45" s="1">
        <v>0</v>
      </c>
      <c r="L45" s="1">
        <v>0</v>
      </c>
      <c r="M45" s="1">
        <v>0</v>
      </c>
      <c r="N45" s="1">
        <v>0</v>
      </c>
      <c r="O45" s="1">
        <v>0</v>
      </c>
      <c r="P45" s="1">
        <v>0</v>
      </c>
      <c r="Q45" s="1">
        <v>0</v>
      </c>
    </row>
    <row r="46" spans="1:17">
      <c r="A46" s="1" t="s">
        <v>1240</v>
      </c>
      <c r="B46" s="1" t="s">
        <v>1356</v>
      </c>
      <c r="D46" s="1">
        <v>0</v>
      </c>
      <c r="E46" s="1">
        <v>0</v>
      </c>
      <c r="F46" s="1">
        <v>0</v>
      </c>
      <c r="G46" s="1">
        <v>0</v>
      </c>
      <c r="H46" s="1">
        <v>0</v>
      </c>
      <c r="I46" s="1">
        <v>0</v>
      </c>
      <c r="J46" s="1">
        <v>0</v>
      </c>
      <c r="K46" s="1">
        <v>0</v>
      </c>
      <c r="L46" s="1">
        <v>0</v>
      </c>
      <c r="M46" s="1">
        <v>0</v>
      </c>
      <c r="N46" s="1">
        <v>0</v>
      </c>
      <c r="O46" s="1">
        <v>0</v>
      </c>
      <c r="P46" s="1">
        <v>0</v>
      </c>
      <c r="Q46" s="1">
        <v>0</v>
      </c>
    </row>
    <row r="47" spans="1:17">
      <c r="A47" s="1" t="s">
        <v>1242</v>
      </c>
      <c r="B47" s="1" t="s">
        <v>1357</v>
      </c>
      <c r="D47" s="1">
        <v>0</v>
      </c>
      <c r="E47" s="1">
        <v>0</v>
      </c>
      <c r="F47" s="1">
        <v>0</v>
      </c>
      <c r="G47" s="1">
        <v>0</v>
      </c>
      <c r="H47" s="1">
        <v>0</v>
      </c>
      <c r="I47" s="1">
        <v>0</v>
      </c>
      <c r="J47" s="1">
        <v>0</v>
      </c>
      <c r="K47" s="1">
        <v>0</v>
      </c>
      <c r="L47" s="1">
        <v>0</v>
      </c>
      <c r="M47" s="1">
        <v>0</v>
      </c>
      <c r="N47" s="1">
        <v>0</v>
      </c>
      <c r="O47" s="1">
        <v>0</v>
      </c>
      <c r="P47" s="1">
        <v>0</v>
      </c>
      <c r="Q47" s="1">
        <v>0</v>
      </c>
    </row>
    <row r="48" spans="1:17">
      <c r="A48" s="1" t="s">
        <v>1244</v>
      </c>
      <c r="B48" s="1" t="s">
        <v>1358</v>
      </c>
      <c r="D48" s="1">
        <v>0</v>
      </c>
      <c r="E48" s="1">
        <v>0</v>
      </c>
      <c r="F48" s="1">
        <v>0</v>
      </c>
      <c r="G48" s="1">
        <v>0</v>
      </c>
      <c r="H48" s="1">
        <v>0</v>
      </c>
      <c r="I48" s="1">
        <v>0</v>
      </c>
      <c r="J48" s="1">
        <v>0</v>
      </c>
      <c r="K48" s="1">
        <v>0</v>
      </c>
      <c r="L48" s="1">
        <v>0</v>
      </c>
      <c r="M48" s="1">
        <v>0</v>
      </c>
      <c r="N48" s="1">
        <v>0</v>
      </c>
      <c r="O48" s="1">
        <v>0</v>
      </c>
      <c r="P48" s="1">
        <v>0</v>
      </c>
      <c r="Q48" s="1">
        <v>0</v>
      </c>
    </row>
    <row r="49" spans="1:17">
      <c r="A49" s="1" t="s">
        <v>1246</v>
      </c>
      <c r="B49" s="1" t="s">
        <v>1359</v>
      </c>
      <c r="D49" s="1">
        <v>0</v>
      </c>
      <c r="E49" s="1">
        <v>0</v>
      </c>
      <c r="F49" s="1">
        <v>0</v>
      </c>
      <c r="G49" s="1">
        <v>0</v>
      </c>
      <c r="H49" s="1">
        <v>0</v>
      </c>
      <c r="I49" s="1">
        <v>0</v>
      </c>
      <c r="J49" s="1">
        <v>0</v>
      </c>
      <c r="K49" s="1">
        <v>0</v>
      </c>
      <c r="L49" s="1">
        <v>0</v>
      </c>
      <c r="M49" s="1">
        <v>0</v>
      </c>
      <c r="N49" s="1">
        <v>0</v>
      </c>
      <c r="O49" s="1">
        <v>0</v>
      </c>
      <c r="P49" s="1">
        <v>0</v>
      </c>
      <c r="Q49" s="1">
        <v>0</v>
      </c>
    </row>
    <row r="50" spans="1:17">
      <c r="A50" s="1" t="s">
        <v>1248</v>
      </c>
      <c r="B50" s="1" t="s">
        <v>1360</v>
      </c>
      <c r="D50" s="1">
        <v>0</v>
      </c>
      <c r="E50" s="1">
        <v>0</v>
      </c>
      <c r="F50" s="1">
        <v>0</v>
      </c>
      <c r="G50" s="1">
        <v>0</v>
      </c>
      <c r="H50" s="1">
        <v>0</v>
      </c>
      <c r="I50" s="1">
        <v>0</v>
      </c>
      <c r="J50" s="1">
        <v>0</v>
      </c>
      <c r="K50" s="1">
        <v>0</v>
      </c>
      <c r="L50" s="1">
        <v>0</v>
      </c>
      <c r="M50" s="1">
        <v>0</v>
      </c>
      <c r="N50" s="1">
        <v>0</v>
      </c>
      <c r="O50" s="1">
        <v>0</v>
      </c>
      <c r="P50" s="1">
        <v>0</v>
      </c>
      <c r="Q50" s="1">
        <v>0</v>
      </c>
    </row>
    <row r="51" spans="1:17">
      <c r="A51" s="1" t="s">
        <v>1250</v>
      </c>
      <c r="B51" s="1" t="s">
        <v>1361</v>
      </c>
      <c r="D51" s="1">
        <v>0</v>
      </c>
      <c r="E51" s="1">
        <v>0</v>
      </c>
      <c r="F51" s="1">
        <v>0</v>
      </c>
      <c r="G51" s="1">
        <v>0</v>
      </c>
      <c r="H51" s="1">
        <v>0</v>
      </c>
      <c r="I51" s="1">
        <v>0</v>
      </c>
      <c r="J51" s="1">
        <v>0</v>
      </c>
      <c r="K51" s="1">
        <v>0</v>
      </c>
      <c r="L51" s="1">
        <v>0</v>
      </c>
      <c r="M51" s="1">
        <v>0</v>
      </c>
      <c r="N51" s="1">
        <v>0</v>
      </c>
      <c r="O51" s="1">
        <v>0</v>
      </c>
      <c r="P51" s="1">
        <v>0</v>
      </c>
      <c r="Q51" s="1">
        <v>0</v>
      </c>
    </row>
    <row r="52" spans="1:17">
      <c r="A52" s="1" t="s">
        <v>1253</v>
      </c>
      <c r="B52" s="1" t="s">
        <v>1362</v>
      </c>
      <c r="D52" s="1">
        <v>0</v>
      </c>
      <c r="E52" s="1">
        <v>0</v>
      </c>
      <c r="F52" s="1">
        <v>0</v>
      </c>
      <c r="G52" s="1">
        <v>0</v>
      </c>
      <c r="H52" s="1">
        <v>0</v>
      </c>
      <c r="I52" s="1">
        <v>0</v>
      </c>
      <c r="J52" s="1">
        <v>0</v>
      </c>
      <c r="K52" s="1">
        <v>0</v>
      </c>
      <c r="L52" s="1">
        <v>0</v>
      </c>
      <c r="M52" s="1">
        <v>0</v>
      </c>
      <c r="N52" s="1">
        <v>0</v>
      </c>
      <c r="O52" s="1">
        <v>0</v>
      </c>
      <c r="P52" s="1">
        <v>0</v>
      </c>
      <c r="Q52" s="1">
        <v>0</v>
      </c>
    </row>
    <row r="53" spans="1:17">
      <c r="A53" s="1" t="s">
        <v>1324</v>
      </c>
      <c r="B53" s="1" t="s">
        <v>1363</v>
      </c>
      <c r="D53" s="1">
        <v>0</v>
      </c>
      <c r="E53" s="1">
        <v>0</v>
      </c>
      <c r="F53" s="1">
        <v>0</v>
      </c>
      <c r="G53" s="1">
        <v>0</v>
      </c>
      <c r="H53" s="1">
        <v>0</v>
      </c>
      <c r="I53" s="1">
        <v>0</v>
      </c>
      <c r="J53" s="1">
        <v>0</v>
      </c>
      <c r="K53" s="1">
        <v>0</v>
      </c>
      <c r="L53" s="1">
        <v>0</v>
      </c>
      <c r="M53" s="1">
        <v>0</v>
      </c>
      <c r="N53" s="1">
        <v>0</v>
      </c>
      <c r="O53" s="1">
        <v>0</v>
      </c>
      <c r="P53" s="1">
        <v>0</v>
      </c>
      <c r="Q53" s="1">
        <v>0</v>
      </c>
    </row>
    <row r="54" spans="1:17">
      <c r="A54" s="1" t="s">
        <v>1257</v>
      </c>
      <c r="B54" s="1" t="s">
        <v>1364</v>
      </c>
      <c r="D54" s="1">
        <v>0</v>
      </c>
      <c r="E54" s="1">
        <v>0</v>
      </c>
      <c r="F54" s="1">
        <v>0</v>
      </c>
      <c r="G54" s="1">
        <v>0</v>
      </c>
      <c r="H54" s="1">
        <v>0</v>
      </c>
      <c r="I54" s="1">
        <v>0</v>
      </c>
      <c r="J54" s="1">
        <v>0</v>
      </c>
      <c r="K54" s="1">
        <v>0</v>
      </c>
      <c r="L54" s="1">
        <v>0</v>
      </c>
      <c r="M54" s="1">
        <v>0</v>
      </c>
      <c r="N54" s="1">
        <v>0</v>
      </c>
      <c r="O54" s="1">
        <v>0</v>
      </c>
      <c r="P54" s="1">
        <v>0</v>
      </c>
      <c r="Q54" s="1">
        <v>0</v>
      </c>
    </row>
    <row r="55" spans="1:17">
      <c r="A55" s="1" t="s">
        <v>1259</v>
      </c>
      <c r="B55" s="1" t="s">
        <v>1365</v>
      </c>
      <c r="D55" s="1">
        <v>0</v>
      </c>
      <c r="E55" s="1">
        <v>0</v>
      </c>
      <c r="F55" s="1">
        <v>0</v>
      </c>
      <c r="G55" s="1">
        <v>0</v>
      </c>
      <c r="H55" s="1">
        <v>0</v>
      </c>
      <c r="I55" s="1">
        <v>0</v>
      </c>
      <c r="J55" s="1">
        <v>0</v>
      </c>
      <c r="K55" s="1">
        <v>0</v>
      </c>
      <c r="L55" s="1">
        <v>0</v>
      </c>
      <c r="M55" s="1">
        <v>0</v>
      </c>
      <c r="N55" s="1">
        <v>0</v>
      </c>
      <c r="O55" s="1">
        <v>0</v>
      </c>
      <c r="P55" s="1">
        <v>0</v>
      </c>
      <c r="Q55" s="1">
        <v>0</v>
      </c>
    </row>
    <row r="56" spans="1:17">
      <c r="A56" s="1" t="s">
        <v>1261</v>
      </c>
      <c r="B56" s="1" t="s">
        <v>1366</v>
      </c>
      <c r="D56" s="1">
        <v>0</v>
      </c>
      <c r="E56" s="1">
        <v>0</v>
      </c>
      <c r="F56" s="1">
        <v>0</v>
      </c>
      <c r="G56" s="1">
        <v>0</v>
      </c>
      <c r="H56" s="1">
        <v>0</v>
      </c>
      <c r="I56" s="1">
        <v>0</v>
      </c>
      <c r="J56" s="1">
        <v>0</v>
      </c>
      <c r="K56" s="1">
        <v>0</v>
      </c>
      <c r="L56" s="1">
        <v>0</v>
      </c>
      <c r="M56" s="1">
        <v>0</v>
      </c>
      <c r="N56" s="1">
        <v>0</v>
      </c>
      <c r="O56" s="1">
        <v>0</v>
      </c>
      <c r="P56" s="1">
        <v>0</v>
      </c>
      <c r="Q56" s="1">
        <v>0</v>
      </c>
    </row>
    <row r="57" spans="1:17">
      <c r="A57" s="1" t="s">
        <v>1263</v>
      </c>
      <c r="B57" s="1" t="s">
        <v>1367</v>
      </c>
      <c r="D57" s="1">
        <v>0</v>
      </c>
      <c r="E57" s="1">
        <v>0</v>
      </c>
      <c r="F57" s="1">
        <v>0</v>
      </c>
      <c r="G57" s="1">
        <v>0</v>
      </c>
      <c r="H57" s="1">
        <v>0</v>
      </c>
      <c r="I57" s="1">
        <v>0</v>
      </c>
      <c r="J57" s="1">
        <v>0</v>
      </c>
      <c r="K57" s="1">
        <v>0</v>
      </c>
      <c r="L57" s="1">
        <v>0</v>
      </c>
      <c r="M57" s="1">
        <v>0</v>
      </c>
      <c r="N57" s="1">
        <v>0</v>
      </c>
      <c r="O57" s="1">
        <v>0</v>
      </c>
      <c r="P57" s="1">
        <v>0</v>
      </c>
      <c r="Q57" s="1">
        <v>0</v>
      </c>
    </row>
    <row r="58" spans="1:17">
      <c r="A58" s="1" t="s">
        <v>1266</v>
      </c>
      <c r="B58" s="1" t="s">
        <v>1368</v>
      </c>
      <c r="D58" s="1">
        <v>0</v>
      </c>
      <c r="E58" s="1">
        <v>0</v>
      </c>
      <c r="F58" s="1">
        <v>0</v>
      </c>
      <c r="G58" s="1">
        <v>0</v>
      </c>
      <c r="H58" s="1">
        <v>0</v>
      </c>
      <c r="I58" s="1">
        <v>0</v>
      </c>
      <c r="J58" s="1">
        <v>0</v>
      </c>
      <c r="K58" s="1">
        <v>0</v>
      </c>
      <c r="L58" s="1">
        <v>0</v>
      </c>
      <c r="M58" s="1">
        <v>0</v>
      </c>
      <c r="N58" s="1">
        <v>0</v>
      </c>
      <c r="O58" s="1">
        <v>0</v>
      </c>
      <c r="P58" s="1">
        <v>0</v>
      </c>
      <c r="Q58" s="1">
        <v>0</v>
      </c>
    </row>
    <row r="59" spans="1:17">
      <c r="A59" s="1" t="s">
        <v>1268</v>
      </c>
      <c r="B59" s="1" t="s">
        <v>1369</v>
      </c>
      <c r="D59" s="1">
        <v>0</v>
      </c>
      <c r="E59" s="1">
        <v>0</v>
      </c>
      <c r="F59" s="1">
        <v>0</v>
      </c>
      <c r="G59" s="1">
        <v>0</v>
      </c>
      <c r="H59" s="1">
        <v>0</v>
      </c>
      <c r="I59" s="1">
        <v>0</v>
      </c>
      <c r="J59" s="1">
        <v>0</v>
      </c>
      <c r="K59" s="1">
        <v>0</v>
      </c>
      <c r="L59" s="1">
        <v>0</v>
      </c>
      <c r="M59" s="1">
        <v>0</v>
      </c>
      <c r="N59" s="1">
        <v>0</v>
      </c>
      <c r="O59" s="1">
        <v>0</v>
      </c>
      <c r="P59" s="1">
        <v>0</v>
      </c>
      <c r="Q59" s="1">
        <v>0</v>
      </c>
    </row>
    <row r="60" spans="1:17">
      <c r="A60" s="1" t="s">
        <v>1270</v>
      </c>
      <c r="B60" s="1" t="s">
        <v>1370</v>
      </c>
      <c r="D60" s="1">
        <v>0</v>
      </c>
      <c r="E60" s="1">
        <v>0</v>
      </c>
      <c r="F60" s="1">
        <v>0</v>
      </c>
      <c r="G60" s="1">
        <v>0</v>
      </c>
      <c r="H60" s="1">
        <v>0</v>
      </c>
      <c r="I60" s="1">
        <v>0</v>
      </c>
      <c r="J60" s="1">
        <v>0</v>
      </c>
      <c r="K60" s="1">
        <v>0</v>
      </c>
      <c r="L60" s="1">
        <v>0</v>
      </c>
      <c r="M60" s="1">
        <v>0</v>
      </c>
      <c r="N60" s="1">
        <v>0</v>
      </c>
      <c r="O60" s="1">
        <v>0</v>
      </c>
      <c r="P60" s="1">
        <v>0</v>
      </c>
      <c r="Q60" s="1">
        <v>0</v>
      </c>
    </row>
    <row r="61" spans="1:17">
      <c r="A61" s="1" t="s">
        <v>1272</v>
      </c>
      <c r="B61" s="1" t="s">
        <v>1371</v>
      </c>
      <c r="D61" s="1">
        <v>0</v>
      </c>
      <c r="E61" s="1">
        <v>0</v>
      </c>
      <c r="F61" s="1">
        <v>0</v>
      </c>
      <c r="G61" s="1">
        <v>0</v>
      </c>
      <c r="H61" s="1">
        <v>0</v>
      </c>
      <c r="I61" s="1">
        <v>0</v>
      </c>
      <c r="J61" s="1">
        <v>0</v>
      </c>
      <c r="K61" s="1">
        <v>0</v>
      </c>
      <c r="L61" s="1">
        <v>0</v>
      </c>
      <c r="M61" s="1">
        <v>0</v>
      </c>
      <c r="N61" s="1">
        <v>0</v>
      </c>
      <c r="O61" s="1">
        <v>0</v>
      </c>
      <c r="P61" s="1">
        <v>0</v>
      </c>
      <c r="Q61" s="1">
        <v>0</v>
      </c>
    </row>
    <row r="62" spans="1:17">
      <c r="A62" s="1" t="s">
        <v>1274</v>
      </c>
      <c r="B62" s="1" t="s">
        <v>1372</v>
      </c>
      <c r="D62" s="1">
        <v>0</v>
      </c>
      <c r="E62" s="1">
        <v>0</v>
      </c>
      <c r="F62" s="1">
        <v>0</v>
      </c>
      <c r="G62" s="1">
        <v>0</v>
      </c>
      <c r="H62" s="1">
        <v>0</v>
      </c>
      <c r="I62" s="1">
        <v>0</v>
      </c>
      <c r="J62" s="1">
        <v>0</v>
      </c>
      <c r="K62" s="1">
        <v>0</v>
      </c>
      <c r="L62" s="1">
        <v>0</v>
      </c>
      <c r="M62" s="1">
        <v>0</v>
      </c>
      <c r="N62" s="1">
        <v>0</v>
      </c>
      <c r="O62" s="1">
        <v>0</v>
      </c>
      <c r="P62" s="1">
        <v>0</v>
      </c>
      <c r="Q62" s="1">
        <v>0</v>
      </c>
    </row>
    <row r="63" spans="1:17">
      <c r="A63" s="1" t="s">
        <v>1276</v>
      </c>
      <c r="B63" s="1" t="s">
        <v>1373</v>
      </c>
      <c r="D63" s="1">
        <v>0</v>
      </c>
      <c r="E63" s="1">
        <v>0</v>
      </c>
      <c r="F63" s="1">
        <v>0</v>
      </c>
      <c r="G63" s="1">
        <v>0</v>
      </c>
      <c r="H63" s="1">
        <v>0</v>
      </c>
      <c r="I63" s="1">
        <v>0</v>
      </c>
      <c r="J63" s="1">
        <v>0</v>
      </c>
      <c r="K63" s="1">
        <v>0</v>
      </c>
      <c r="L63" s="1">
        <v>0</v>
      </c>
      <c r="M63" s="1">
        <v>0</v>
      </c>
      <c r="N63" s="1">
        <v>0</v>
      </c>
      <c r="O63" s="1">
        <v>0</v>
      </c>
      <c r="P63" s="1">
        <v>0</v>
      </c>
      <c r="Q63" s="1">
        <v>0</v>
      </c>
    </row>
    <row r="64" spans="1:17">
      <c r="A64" s="1" t="s">
        <v>1278</v>
      </c>
      <c r="B64" s="1" t="s">
        <v>1374</v>
      </c>
      <c r="D64" s="1">
        <v>0</v>
      </c>
      <c r="E64" s="1">
        <v>0</v>
      </c>
      <c r="F64" s="1">
        <v>0</v>
      </c>
      <c r="G64" s="1">
        <v>0</v>
      </c>
      <c r="H64" s="1">
        <v>0</v>
      </c>
      <c r="I64" s="1">
        <v>0</v>
      </c>
      <c r="J64" s="1">
        <v>0</v>
      </c>
      <c r="K64" s="1">
        <v>0</v>
      </c>
      <c r="L64" s="1">
        <v>0</v>
      </c>
      <c r="M64" s="1">
        <v>0</v>
      </c>
      <c r="N64" s="1">
        <v>0</v>
      </c>
      <c r="O64" s="1">
        <v>0</v>
      </c>
      <c r="P64" s="1">
        <v>0</v>
      </c>
      <c r="Q64" s="1">
        <v>0</v>
      </c>
    </row>
    <row r="65" spans="1:17">
      <c r="A65" s="1" t="s">
        <v>1280</v>
      </c>
      <c r="B65" s="1" t="s">
        <v>1375</v>
      </c>
      <c r="D65" s="1">
        <v>0</v>
      </c>
      <c r="E65" s="1">
        <v>0</v>
      </c>
      <c r="F65" s="1">
        <v>0</v>
      </c>
      <c r="G65" s="1">
        <v>0</v>
      </c>
      <c r="H65" s="1">
        <v>0</v>
      </c>
      <c r="I65" s="1">
        <v>0</v>
      </c>
      <c r="J65" s="1">
        <v>0</v>
      </c>
      <c r="K65" s="1">
        <v>0</v>
      </c>
      <c r="L65" s="1">
        <v>0</v>
      </c>
      <c r="M65" s="1">
        <v>0</v>
      </c>
      <c r="N65" s="1">
        <v>0</v>
      </c>
      <c r="O65" s="1">
        <v>0</v>
      </c>
      <c r="P65" s="1">
        <v>0</v>
      </c>
      <c r="Q65" s="1">
        <v>0</v>
      </c>
    </row>
    <row r="66" spans="1:17">
      <c r="A66" s="1" t="s">
        <v>1282</v>
      </c>
      <c r="B66" s="1" t="s">
        <v>1376</v>
      </c>
      <c r="D66" s="1">
        <v>0</v>
      </c>
      <c r="E66" s="1">
        <v>0</v>
      </c>
      <c r="F66" s="1">
        <v>0</v>
      </c>
      <c r="G66" s="1">
        <v>0</v>
      </c>
      <c r="H66" s="1">
        <v>0</v>
      </c>
      <c r="I66" s="1">
        <v>0</v>
      </c>
      <c r="J66" s="1">
        <v>0</v>
      </c>
      <c r="K66" s="1">
        <v>0</v>
      </c>
      <c r="L66" s="1">
        <v>0</v>
      </c>
      <c r="M66" s="1">
        <v>0</v>
      </c>
      <c r="N66" s="1">
        <v>0</v>
      </c>
      <c r="O66" s="1">
        <v>0</v>
      </c>
      <c r="P66" s="1">
        <v>0</v>
      </c>
      <c r="Q66" s="1">
        <v>0</v>
      </c>
    </row>
    <row r="67" spans="1:17">
      <c r="A67" s="1" t="s">
        <v>1284</v>
      </c>
      <c r="B67" s="1" t="s">
        <v>1377</v>
      </c>
      <c r="D67" s="1">
        <v>0</v>
      </c>
      <c r="E67" s="1">
        <v>0</v>
      </c>
      <c r="F67" s="1">
        <v>0</v>
      </c>
      <c r="G67" s="1">
        <v>0</v>
      </c>
      <c r="H67" s="1">
        <v>0</v>
      </c>
      <c r="I67" s="1">
        <v>0</v>
      </c>
      <c r="J67" s="1">
        <v>0</v>
      </c>
      <c r="K67" s="1">
        <v>0</v>
      </c>
      <c r="L67" s="1">
        <v>0</v>
      </c>
      <c r="M67" s="1">
        <v>0</v>
      </c>
      <c r="N67" s="1">
        <v>0</v>
      </c>
      <c r="O67" s="1">
        <v>0</v>
      </c>
      <c r="P67" s="1">
        <v>0</v>
      </c>
      <c r="Q67" s="1">
        <v>0</v>
      </c>
    </row>
    <row r="68" spans="1:17">
      <c r="A68" s="1" t="s">
        <v>1286</v>
      </c>
      <c r="B68" s="1" t="s">
        <v>1378</v>
      </c>
      <c r="D68" s="1">
        <v>0</v>
      </c>
      <c r="E68" s="1">
        <v>0</v>
      </c>
      <c r="F68" s="1">
        <v>0</v>
      </c>
      <c r="G68" s="1">
        <v>0</v>
      </c>
      <c r="H68" s="1">
        <v>0</v>
      </c>
      <c r="I68" s="1">
        <v>0</v>
      </c>
      <c r="J68" s="1">
        <v>0</v>
      </c>
      <c r="K68" s="1">
        <v>0</v>
      </c>
      <c r="L68" s="1">
        <v>0</v>
      </c>
      <c r="M68" s="1">
        <v>0</v>
      </c>
      <c r="N68" s="1">
        <v>0</v>
      </c>
      <c r="O68" s="1">
        <v>0</v>
      </c>
      <c r="P68" s="1">
        <v>0</v>
      </c>
      <c r="Q68" s="1">
        <v>0</v>
      </c>
    </row>
    <row r="69" spans="1:17">
      <c r="A69" s="1" t="s">
        <v>1289</v>
      </c>
      <c r="B69" s="1" t="s">
        <v>1379</v>
      </c>
      <c r="D69" s="1">
        <v>0</v>
      </c>
      <c r="E69" s="1">
        <v>0</v>
      </c>
      <c r="F69" s="1">
        <v>0</v>
      </c>
      <c r="G69" s="1">
        <v>0</v>
      </c>
      <c r="H69" s="1">
        <v>0</v>
      </c>
      <c r="I69" s="1">
        <v>0</v>
      </c>
      <c r="J69" s="1">
        <v>0</v>
      </c>
      <c r="K69" s="1">
        <v>0</v>
      </c>
      <c r="L69" s="1">
        <v>0</v>
      </c>
      <c r="M69" s="1">
        <v>0</v>
      </c>
      <c r="N69" s="1">
        <v>0</v>
      </c>
      <c r="O69" s="1">
        <v>0</v>
      </c>
      <c r="P69" s="1">
        <v>0</v>
      </c>
      <c r="Q69" s="1">
        <v>0</v>
      </c>
    </row>
    <row r="70" spans="1:17">
      <c r="A70" s="1" t="s">
        <v>1291</v>
      </c>
      <c r="B70" s="1" t="s">
        <v>1380</v>
      </c>
      <c r="D70" s="1">
        <v>0</v>
      </c>
      <c r="E70" s="1">
        <v>0</v>
      </c>
      <c r="F70" s="1">
        <v>0</v>
      </c>
      <c r="G70" s="1">
        <v>0</v>
      </c>
      <c r="H70" s="1">
        <v>0</v>
      </c>
      <c r="I70" s="1">
        <v>0</v>
      </c>
      <c r="J70" s="1">
        <v>0</v>
      </c>
      <c r="K70" s="1">
        <v>0</v>
      </c>
      <c r="L70" s="1">
        <v>0</v>
      </c>
      <c r="M70" s="1">
        <v>0</v>
      </c>
      <c r="N70" s="1">
        <v>0</v>
      </c>
      <c r="O70" s="1">
        <v>0</v>
      </c>
      <c r="P70" s="1">
        <v>0</v>
      </c>
      <c r="Q70" s="1">
        <v>0</v>
      </c>
    </row>
    <row r="71" spans="1:17">
      <c r="A71" s="1" t="s">
        <v>1293</v>
      </c>
      <c r="B71" s="1" t="s">
        <v>1381</v>
      </c>
      <c r="D71" s="1">
        <v>0</v>
      </c>
      <c r="E71" s="1">
        <v>0</v>
      </c>
      <c r="F71" s="1">
        <v>0</v>
      </c>
      <c r="G71" s="1">
        <v>0</v>
      </c>
      <c r="H71" s="1">
        <v>0</v>
      </c>
      <c r="I71" s="1">
        <v>0</v>
      </c>
      <c r="J71" s="1">
        <v>0</v>
      </c>
      <c r="K71" s="1">
        <v>0</v>
      </c>
      <c r="L71" s="1">
        <v>0</v>
      </c>
      <c r="M71" s="1">
        <v>0</v>
      </c>
      <c r="N71" s="1">
        <v>0</v>
      </c>
      <c r="O71" s="1">
        <v>0</v>
      </c>
      <c r="P71" s="1">
        <v>0</v>
      </c>
      <c r="Q71" s="1">
        <v>0</v>
      </c>
    </row>
    <row r="72" spans="1:17">
      <c r="A72" s="1" t="s">
        <v>1295</v>
      </c>
      <c r="B72" s="1" t="s">
        <v>1382</v>
      </c>
      <c r="D72" s="1">
        <v>0</v>
      </c>
      <c r="E72" s="1">
        <v>0</v>
      </c>
      <c r="F72" s="1">
        <v>0</v>
      </c>
      <c r="G72" s="1">
        <v>0</v>
      </c>
      <c r="H72" s="1">
        <v>0</v>
      </c>
      <c r="I72" s="1">
        <v>0</v>
      </c>
      <c r="J72" s="1">
        <v>0</v>
      </c>
      <c r="K72" s="1">
        <v>0</v>
      </c>
      <c r="L72" s="1">
        <v>0</v>
      </c>
      <c r="M72" s="1">
        <v>0</v>
      </c>
      <c r="N72" s="1">
        <v>0</v>
      </c>
      <c r="O72" s="1">
        <v>0</v>
      </c>
      <c r="P72" s="1">
        <v>0</v>
      </c>
      <c r="Q72" s="1">
        <v>0</v>
      </c>
    </row>
    <row r="73" spans="1:17">
      <c r="A73" s="1" t="s">
        <v>1297</v>
      </c>
      <c r="B73" s="1" t="s">
        <v>1383</v>
      </c>
      <c r="D73" s="1">
        <v>0</v>
      </c>
      <c r="E73" s="1">
        <v>0</v>
      </c>
      <c r="F73" s="1">
        <v>0</v>
      </c>
      <c r="G73" s="1">
        <v>0</v>
      </c>
      <c r="H73" s="1">
        <v>0</v>
      </c>
      <c r="I73" s="1">
        <v>0</v>
      </c>
      <c r="J73" s="1">
        <v>0</v>
      </c>
      <c r="K73" s="1">
        <v>0</v>
      </c>
      <c r="L73" s="1">
        <v>0</v>
      </c>
      <c r="M73" s="1">
        <v>0</v>
      </c>
      <c r="N73" s="1">
        <v>0</v>
      </c>
      <c r="O73" s="1">
        <v>0</v>
      </c>
      <c r="P73" s="1">
        <v>0</v>
      </c>
      <c r="Q73" s="1">
        <v>0</v>
      </c>
    </row>
    <row r="74" spans="1:17">
      <c r="A74" s="1" t="s">
        <v>1299</v>
      </c>
      <c r="B74" s="1" t="s">
        <v>1384</v>
      </c>
      <c r="D74" s="1">
        <v>0</v>
      </c>
      <c r="E74" s="1">
        <v>0</v>
      </c>
      <c r="F74" s="1">
        <v>0</v>
      </c>
      <c r="G74" s="1">
        <v>0</v>
      </c>
      <c r="H74" s="1">
        <v>0</v>
      </c>
      <c r="I74" s="1">
        <v>0</v>
      </c>
      <c r="J74" s="1">
        <v>0</v>
      </c>
      <c r="K74" s="1">
        <v>0</v>
      </c>
      <c r="L74" s="1">
        <v>0</v>
      </c>
      <c r="M74" s="1">
        <v>0</v>
      </c>
      <c r="N74" s="1">
        <v>0</v>
      </c>
      <c r="O74" s="1">
        <v>0</v>
      </c>
      <c r="P74" s="1">
        <v>0</v>
      </c>
      <c r="Q74" s="1">
        <v>0</v>
      </c>
    </row>
    <row r="75" spans="1:17">
      <c r="A75" s="1" t="s">
        <v>1302</v>
      </c>
      <c r="B75" s="1" t="s">
        <v>1385</v>
      </c>
      <c r="D75" s="1">
        <v>0</v>
      </c>
      <c r="E75" s="1">
        <v>0</v>
      </c>
      <c r="F75" s="1">
        <v>0</v>
      </c>
      <c r="G75" s="1">
        <v>0</v>
      </c>
      <c r="H75" s="1">
        <v>0</v>
      </c>
      <c r="I75" s="1">
        <v>0</v>
      </c>
      <c r="J75" s="1">
        <v>0</v>
      </c>
      <c r="K75" s="1">
        <v>0</v>
      </c>
      <c r="L75" s="1">
        <v>0</v>
      </c>
      <c r="M75" s="1">
        <v>0</v>
      </c>
      <c r="N75" s="1">
        <v>0</v>
      </c>
      <c r="O75" s="1">
        <v>0</v>
      </c>
      <c r="P75" s="1">
        <v>0</v>
      </c>
      <c r="Q75" s="1">
        <v>0</v>
      </c>
    </row>
    <row r="76" spans="1:17">
      <c r="A76" s="1" t="s">
        <v>1224</v>
      </c>
      <c r="B76" s="1" t="s">
        <v>1386</v>
      </c>
      <c r="C76" s="499"/>
      <c r="D76" s="1">
        <v>0</v>
      </c>
      <c r="E76" s="1">
        <v>0</v>
      </c>
      <c r="F76" s="1">
        <v>0</v>
      </c>
      <c r="G76" s="1">
        <v>0</v>
      </c>
      <c r="H76" s="1">
        <v>0</v>
      </c>
      <c r="I76" s="1">
        <v>0</v>
      </c>
      <c r="J76" s="1">
        <v>0</v>
      </c>
      <c r="K76" s="1">
        <v>0</v>
      </c>
      <c r="L76" s="1">
        <v>0</v>
      </c>
      <c r="M76" s="1">
        <v>0</v>
      </c>
      <c r="N76" s="1">
        <v>0</v>
      </c>
      <c r="O76" s="1">
        <v>0</v>
      </c>
      <c r="P76" s="1">
        <v>0</v>
      </c>
      <c r="Q76" s="1">
        <v>0</v>
      </c>
    </row>
    <row r="77" spans="1:17">
      <c r="A77" s="1" t="s">
        <v>1228</v>
      </c>
      <c r="B77" s="1" t="s">
        <v>1388</v>
      </c>
      <c r="D77" s="1">
        <v>0</v>
      </c>
      <c r="E77" s="1">
        <v>0</v>
      </c>
      <c r="F77" s="1">
        <v>0</v>
      </c>
      <c r="G77" s="1">
        <v>0</v>
      </c>
      <c r="H77" s="1">
        <v>0</v>
      </c>
      <c r="I77" s="1">
        <v>0</v>
      </c>
      <c r="J77" s="1">
        <v>0</v>
      </c>
      <c r="K77" s="1">
        <v>0</v>
      </c>
      <c r="L77" s="1">
        <v>0</v>
      </c>
      <c r="M77" s="1">
        <v>0</v>
      </c>
      <c r="N77" s="1">
        <v>0</v>
      </c>
      <c r="O77" s="1">
        <v>0</v>
      </c>
      <c r="P77" s="1">
        <v>0</v>
      </c>
      <c r="Q77" s="1">
        <v>0</v>
      </c>
    </row>
    <row r="78" spans="1:17">
      <c r="A78" s="1" t="s">
        <v>1230</v>
      </c>
      <c r="B78" s="1" t="s">
        <v>1389</v>
      </c>
      <c r="D78" s="1">
        <v>0</v>
      </c>
      <c r="E78" s="1">
        <v>0</v>
      </c>
      <c r="F78" s="1">
        <v>0</v>
      </c>
      <c r="G78" s="1">
        <v>0</v>
      </c>
      <c r="H78" s="1">
        <v>0</v>
      </c>
      <c r="I78" s="1">
        <v>0</v>
      </c>
      <c r="J78" s="1">
        <v>0</v>
      </c>
      <c r="K78" s="1">
        <v>0</v>
      </c>
      <c r="L78" s="1">
        <v>0</v>
      </c>
      <c r="M78" s="1">
        <v>0</v>
      </c>
      <c r="N78" s="1">
        <v>0</v>
      </c>
      <c r="O78" s="1">
        <v>0</v>
      </c>
      <c r="P78" s="1">
        <v>0</v>
      </c>
      <c r="Q78" s="1">
        <v>0</v>
      </c>
    </row>
    <row r="79" spans="1:17">
      <c r="A79" s="1" t="s">
        <v>1232</v>
      </c>
      <c r="B79" s="1" t="s">
        <v>1390</v>
      </c>
      <c r="D79" s="1">
        <v>0</v>
      </c>
      <c r="E79" s="1">
        <v>0</v>
      </c>
      <c r="F79" s="1">
        <v>0</v>
      </c>
      <c r="G79" s="1">
        <v>0</v>
      </c>
      <c r="H79" s="1">
        <v>0</v>
      </c>
      <c r="I79" s="1">
        <v>0</v>
      </c>
      <c r="J79" s="1">
        <v>0</v>
      </c>
      <c r="K79" s="1">
        <v>0</v>
      </c>
      <c r="L79" s="1">
        <v>0</v>
      </c>
      <c r="M79" s="1">
        <v>0</v>
      </c>
      <c r="N79" s="1">
        <v>0</v>
      </c>
      <c r="O79" s="1">
        <v>0</v>
      </c>
      <c r="P79" s="1">
        <v>0</v>
      </c>
      <c r="Q79" s="1">
        <v>0</v>
      </c>
    </row>
    <row r="80" spans="1:17">
      <c r="A80" s="1" t="s">
        <v>1234</v>
      </c>
      <c r="B80" s="1" t="s">
        <v>1391</v>
      </c>
      <c r="D80" s="1">
        <v>0</v>
      </c>
      <c r="E80" s="1">
        <v>0</v>
      </c>
      <c r="F80" s="1">
        <v>0</v>
      </c>
      <c r="G80" s="1">
        <v>0</v>
      </c>
      <c r="H80" s="1">
        <v>0</v>
      </c>
      <c r="I80" s="1">
        <v>0</v>
      </c>
      <c r="J80" s="1">
        <v>0</v>
      </c>
      <c r="K80" s="1">
        <v>0</v>
      </c>
      <c r="L80" s="1">
        <v>0</v>
      </c>
      <c r="M80" s="1">
        <v>0</v>
      </c>
      <c r="N80" s="1">
        <v>0</v>
      </c>
      <c r="O80" s="1">
        <v>0</v>
      </c>
      <c r="P80" s="1">
        <v>0</v>
      </c>
      <c r="Q80" s="1">
        <v>0</v>
      </c>
    </row>
    <row r="81" spans="1:17">
      <c r="A81" s="1" t="s">
        <v>1236</v>
      </c>
      <c r="B81" s="1" t="s">
        <v>1392</v>
      </c>
      <c r="D81" s="1">
        <v>0</v>
      </c>
      <c r="E81" s="1">
        <v>0</v>
      </c>
      <c r="F81" s="1">
        <v>0</v>
      </c>
      <c r="G81" s="1">
        <v>0</v>
      </c>
      <c r="H81" s="1">
        <v>0</v>
      </c>
      <c r="I81" s="1">
        <v>0</v>
      </c>
      <c r="J81" s="1">
        <v>0</v>
      </c>
      <c r="K81" s="1">
        <v>0</v>
      </c>
      <c r="L81" s="1">
        <v>0</v>
      </c>
      <c r="M81" s="1">
        <v>0</v>
      </c>
      <c r="N81" s="1">
        <v>0</v>
      </c>
      <c r="O81" s="1">
        <v>0</v>
      </c>
      <c r="P81" s="1">
        <v>0</v>
      </c>
      <c r="Q81" s="1">
        <v>0</v>
      </c>
    </row>
    <row r="82" spans="1:17">
      <c r="A82" s="1" t="s">
        <v>1238</v>
      </c>
      <c r="B82" s="1" t="s">
        <v>1393</v>
      </c>
      <c r="D82" s="1">
        <v>0</v>
      </c>
      <c r="E82" s="1">
        <v>0</v>
      </c>
      <c r="F82" s="1">
        <v>0</v>
      </c>
      <c r="G82" s="1">
        <v>0</v>
      </c>
      <c r="H82" s="1">
        <v>0</v>
      </c>
      <c r="I82" s="1">
        <v>0</v>
      </c>
      <c r="J82" s="1">
        <v>0</v>
      </c>
      <c r="K82" s="1">
        <v>0</v>
      </c>
      <c r="L82" s="1">
        <v>0</v>
      </c>
      <c r="M82" s="1">
        <v>0</v>
      </c>
      <c r="N82" s="1">
        <v>0</v>
      </c>
      <c r="O82" s="1">
        <v>0</v>
      </c>
      <c r="P82" s="1">
        <v>0</v>
      </c>
      <c r="Q82" s="1">
        <v>0</v>
      </c>
    </row>
    <row r="83" spans="1:17">
      <c r="A83" s="1" t="s">
        <v>1240</v>
      </c>
      <c r="B83" s="1" t="s">
        <v>1394</v>
      </c>
      <c r="D83" s="1">
        <v>0</v>
      </c>
      <c r="E83" s="1">
        <v>0</v>
      </c>
      <c r="F83" s="1">
        <v>0</v>
      </c>
      <c r="G83" s="1">
        <v>0</v>
      </c>
      <c r="H83" s="1">
        <v>0</v>
      </c>
      <c r="I83" s="1">
        <v>0</v>
      </c>
      <c r="J83" s="1">
        <v>0</v>
      </c>
      <c r="K83" s="1">
        <v>0</v>
      </c>
      <c r="L83" s="1">
        <v>0</v>
      </c>
      <c r="M83" s="1">
        <v>0</v>
      </c>
      <c r="N83" s="1">
        <v>0</v>
      </c>
      <c r="O83" s="1">
        <v>0</v>
      </c>
      <c r="P83" s="1">
        <v>0</v>
      </c>
      <c r="Q83" s="1">
        <v>0</v>
      </c>
    </row>
    <row r="84" spans="1:17">
      <c r="A84" s="1" t="s">
        <v>1242</v>
      </c>
      <c r="B84" s="1" t="s">
        <v>1395</v>
      </c>
      <c r="D84" s="1">
        <v>0</v>
      </c>
      <c r="E84" s="1">
        <v>0</v>
      </c>
      <c r="F84" s="1">
        <v>0</v>
      </c>
      <c r="G84" s="1">
        <v>0</v>
      </c>
      <c r="H84" s="1">
        <v>0</v>
      </c>
      <c r="I84" s="1">
        <v>0</v>
      </c>
      <c r="J84" s="1">
        <v>0</v>
      </c>
      <c r="K84" s="1">
        <v>0</v>
      </c>
      <c r="L84" s="1">
        <v>0</v>
      </c>
      <c r="M84" s="1">
        <v>0</v>
      </c>
      <c r="N84" s="1">
        <v>0</v>
      </c>
      <c r="O84" s="1">
        <v>0</v>
      </c>
      <c r="P84" s="1">
        <v>0</v>
      </c>
      <c r="Q84" s="1">
        <v>0</v>
      </c>
    </row>
    <row r="85" spans="1:17">
      <c r="A85" s="1" t="s">
        <v>1244</v>
      </c>
      <c r="B85" s="1" t="s">
        <v>1396</v>
      </c>
      <c r="D85" s="1">
        <v>0</v>
      </c>
      <c r="E85" s="1">
        <v>0</v>
      </c>
      <c r="F85" s="1">
        <v>0</v>
      </c>
      <c r="G85" s="1">
        <v>0</v>
      </c>
      <c r="H85" s="1">
        <v>0</v>
      </c>
      <c r="I85" s="1">
        <v>0</v>
      </c>
      <c r="J85" s="1">
        <v>0</v>
      </c>
      <c r="K85" s="1">
        <v>0</v>
      </c>
      <c r="L85" s="1">
        <v>0</v>
      </c>
      <c r="M85" s="1">
        <v>0</v>
      </c>
      <c r="N85" s="1">
        <v>0</v>
      </c>
      <c r="O85" s="1">
        <v>0</v>
      </c>
      <c r="P85" s="1">
        <v>0</v>
      </c>
      <c r="Q85" s="1">
        <v>0</v>
      </c>
    </row>
    <row r="86" spans="1:17">
      <c r="A86" s="1" t="s">
        <v>1246</v>
      </c>
      <c r="B86" s="1" t="s">
        <v>1397</v>
      </c>
      <c r="D86" s="1">
        <v>0</v>
      </c>
      <c r="E86" s="1">
        <v>0</v>
      </c>
      <c r="F86" s="1">
        <v>0</v>
      </c>
      <c r="G86" s="1">
        <v>0</v>
      </c>
      <c r="H86" s="1">
        <v>0</v>
      </c>
      <c r="I86" s="1">
        <v>0</v>
      </c>
      <c r="J86" s="1">
        <v>0</v>
      </c>
      <c r="K86" s="1">
        <v>0</v>
      </c>
      <c r="L86" s="1">
        <v>0</v>
      </c>
      <c r="M86" s="1">
        <v>0</v>
      </c>
      <c r="N86" s="1">
        <v>0</v>
      </c>
      <c r="O86" s="1">
        <v>0</v>
      </c>
      <c r="P86" s="1">
        <v>0</v>
      </c>
      <c r="Q86" s="1">
        <v>0</v>
      </c>
    </row>
    <row r="87" spans="1:17">
      <c r="A87" s="1" t="s">
        <v>1248</v>
      </c>
      <c r="B87" s="1" t="s">
        <v>1398</v>
      </c>
      <c r="D87" s="1">
        <v>0</v>
      </c>
      <c r="E87" s="1">
        <v>0</v>
      </c>
      <c r="F87" s="1">
        <v>0</v>
      </c>
      <c r="G87" s="1">
        <v>0</v>
      </c>
      <c r="H87" s="1">
        <v>0</v>
      </c>
      <c r="I87" s="1">
        <v>0</v>
      </c>
      <c r="J87" s="1">
        <v>0</v>
      </c>
      <c r="K87" s="1">
        <v>0</v>
      </c>
      <c r="L87" s="1">
        <v>0</v>
      </c>
      <c r="M87" s="1">
        <v>0</v>
      </c>
      <c r="N87" s="1">
        <v>0</v>
      </c>
      <c r="O87" s="1">
        <v>0</v>
      </c>
      <c r="P87" s="1">
        <v>0</v>
      </c>
      <c r="Q87" s="1">
        <v>0</v>
      </c>
    </row>
    <row r="88" spans="1:17">
      <c r="A88" s="1" t="s">
        <v>1250</v>
      </c>
      <c r="B88" s="1" t="s">
        <v>1399</v>
      </c>
      <c r="D88" s="1">
        <v>0</v>
      </c>
      <c r="E88" s="1">
        <v>0</v>
      </c>
      <c r="F88" s="1">
        <v>0</v>
      </c>
      <c r="G88" s="1">
        <v>0</v>
      </c>
      <c r="H88" s="1">
        <v>0</v>
      </c>
      <c r="I88" s="1">
        <v>0</v>
      </c>
      <c r="J88" s="1">
        <v>0</v>
      </c>
      <c r="K88" s="1">
        <v>0</v>
      </c>
      <c r="L88" s="1">
        <v>0</v>
      </c>
      <c r="M88" s="1">
        <v>0</v>
      </c>
      <c r="N88" s="1">
        <v>0</v>
      </c>
      <c r="O88" s="1">
        <v>0</v>
      </c>
      <c r="P88" s="1">
        <v>0</v>
      </c>
      <c r="Q88" s="1">
        <v>0</v>
      </c>
    </row>
    <row r="89" spans="1:17">
      <c r="A89" s="1" t="s">
        <v>1253</v>
      </c>
      <c r="B89" s="1" t="s">
        <v>1400</v>
      </c>
      <c r="D89" s="1">
        <v>0</v>
      </c>
      <c r="E89" s="1">
        <v>0</v>
      </c>
      <c r="F89" s="1">
        <v>0</v>
      </c>
      <c r="G89" s="1">
        <v>0</v>
      </c>
      <c r="H89" s="1">
        <v>0</v>
      </c>
      <c r="I89" s="1">
        <v>0</v>
      </c>
      <c r="J89" s="1">
        <v>0</v>
      </c>
      <c r="K89" s="1">
        <v>0</v>
      </c>
      <c r="L89" s="1">
        <v>0</v>
      </c>
      <c r="M89" s="1">
        <v>0</v>
      </c>
      <c r="N89" s="1">
        <v>0</v>
      </c>
      <c r="O89" s="1">
        <v>0</v>
      </c>
      <c r="P89" s="1">
        <v>0</v>
      </c>
      <c r="Q89" s="1">
        <v>0</v>
      </c>
    </row>
    <row r="90" spans="1:17">
      <c r="A90" s="1" t="s">
        <v>1324</v>
      </c>
      <c r="B90" s="1" t="s">
        <v>1401</v>
      </c>
      <c r="D90" s="1">
        <v>0</v>
      </c>
      <c r="E90" s="1">
        <v>0</v>
      </c>
      <c r="F90" s="1">
        <v>0</v>
      </c>
      <c r="G90" s="1">
        <v>0</v>
      </c>
      <c r="H90" s="1">
        <v>0</v>
      </c>
      <c r="I90" s="1">
        <v>0</v>
      </c>
      <c r="J90" s="1">
        <v>0</v>
      </c>
      <c r="K90" s="1">
        <v>0</v>
      </c>
      <c r="L90" s="1">
        <v>0</v>
      </c>
      <c r="M90" s="1">
        <v>0</v>
      </c>
      <c r="N90" s="1">
        <v>0</v>
      </c>
      <c r="O90" s="1">
        <v>0</v>
      </c>
      <c r="P90" s="1">
        <v>0</v>
      </c>
      <c r="Q90" s="1">
        <v>0</v>
      </c>
    </row>
    <row r="91" spans="1:17">
      <c r="A91" s="1" t="s">
        <v>1257</v>
      </c>
      <c r="B91" s="1" t="s">
        <v>1402</v>
      </c>
      <c r="D91" s="1">
        <v>0</v>
      </c>
      <c r="E91" s="1">
        <v>0</v>
      </c>
      <c r="F91" s="1">
        <v>0</v>
      </c>
      <c r="G91" s="1">
        <v>0</v>
      </c>
      <c r="H91" s="1">
        <v>0</v>
      </c>
      <c r="I91" s="1">
        <v>0</v>
      </c>
      <c r="J91" s="1">
        <v>0</v>
      </c>
      <c r="K91" s="1">
        <v>0</v>
      </c>
      <c r="L91" s="1">
        <v>0</v>
      </c>
      <c r="M91" s="1">
        <v>0</v>
      </c>
      <c r="N91" s="1">
        <v>0</v>
      </c>
      <c r="O91" s="1">
        <v>0</v>
      </c>
      <c r="P91" s="1">
        <v>0</v>
      </c>
      <c r="Q91" s="1">
        <v>0</v>
      </c>
    </row>
    <row r="92" spans="1:17">
      <c r="A92" s="1" t="s">
        <v>1259</v>
      </c>
      <c r="B92" s="1" t="s">
        <v>1403</v>
      </c>
      <c r="D92" s="1">
        <v>0</v>
      </c>
      <c r="E92" s="1">
        <v>0</v>
      </c>
      <c r="F92" s="1">
        <v>0</v>
      </c>
      <c r="G92" s="1">
        <v>0</v>
      </c>
      <c r="H92" s="1">
        <v>0</v>
      </c>
      <c r="I92" s="1">
        <v>0</v>
      </c>
      <c r="J92" s="1">
        <v>0</v>
      </c>
      <c r="K92" s="1">
        <v>0</v>
      </c>
      <c r="L92" s="1">
        <v>0</v>
      </c>
      <c r="M92" s="1">
        <v>0</v>
      </c>
      <c r="N92" s="1">
        <v>0</v>
      </c>
      <c r="O92" s="1">
        <v>0</v>
      </c>
      <c r="P92" s="1">
        <v>0</v>
      </c>
      <c r="Q92" s="1">
        <v>0</v>
      </c>
    </row>
    <row r="93" spans="1:17">
      <c r="A93" s="1" t="s">
        <v>1261</v>
      </c>
      <c r="B93" s="1" t="s">
        <v>1404</v>
      </c>
      <c r="D93" s="1">
        <v>0</v>
      </c>
      <c r="E93" s="1">
        <v>0</v>
      </c>
      <c r="F93" s="1">
        <v>0</v>
      </c>
      <c r="G93" s="1">
        <v>0</v>
      </c>
      <c r="H93" s="1">
        <v>0</v>
      </c>
      <c r="I93" s="1">
        <v>0</v>
      </c>
      <c r="J93" s="1">
        <v>0</v>
      </c>
      <c r="K93" s="1">
        <v>0</v>
      </c>
      <c r="L93" s="1">
        <v>0</v>
      </c>
      <c r="M93" s="1">
        <v>0</v>
      </c>
      <c r="N93" s="1">
        <v>0</v>
      </c>
      <c r="O93" s="1">
        <v>0</v>
      </c>
      <c r="P93" s="1">
        <v>0</v>
      </c>
      <c r="Q93" s="1">
        <v>0</v>
      </c>
    </row>
    <row r="94" spans="1:17">
      <c r="A94" s="1" t="s">
        <v>1263</v>
      </c>
      <c r="B94" s="1" t="s">
        <v>1405</v>
      </c>
      <c r="D94" s="1">
        <v>0</v>
      </c>
      <c r="E94" s="1">
        <v>0</v>
      </c>
      <c r="F94" s="1">
        <v>0</v>
      </c>
      <c r="G94" s="1">
        <v>0</v>
      </c>
      <c r="H94" s="1">
        <v>0</v>
      </c>
      <c r="I94" s="1">
        <v>0</v>
      </c>
      <c r="J94" s="1">
        <v>0</v>
      </c>
      <c r="K94" s="1">
        <v>0</v>
      </c>
      <c r="L94" s="1">
        <v>0</v>
      </c>
      <c r="M94" s="1">
        <v>0</v>
      </c>
      <c r="N94" s="1">
        <v>0</v>
      </c>
      <c r="O94" s="1">
        <v>0</v>
      </c>
      <c r="P94" s="1">
        <v>0</v>
      </c>
      <c r="Q94" s="1">
        <v>0</v>
      </c>
    </row>
    <row r="95" spans="1:17">
      <c r="A95" s="1" t="s">
        <v>1266</v>
      </c>
      <c r="B95" s="1" t="s">
        <v>1406</v>
      </c>
      <c r="D95" s="1">
        <v>0</v>
      </c>
      <c r="E95" s="1">
        <v>0</v>
      </c>
      <c r="F95" s="1">
        <v>0</v>
      </c>
      <c r="G95" s="1">
        <v>0</v>
      </c>
      <c r="H95" s="1">
        <v>0</v>
      </c>
      <c r="I95" s="1">
        <v>0</v>
      </c>
      <c r="J95" s="1">
        <v>0</v>
      </c>
      <c r="K95" s="1">
        <v>0</v>
      </c>
      <c r="L95" s="1">
        <v>0</v>
      </c>
      <c r="M95" s="1">
        <v>0</v>
      </c>
      <c r="N95" s="1">
        <v>0</v>
      </c>
      <c r="O95" s="1">
        <v>0</v>
      </c>
      <c r="P95" s="1">
        <v>0</v>
      </c>
      <c r="Q95" s="1">
        <v>0</v>
      </c>
    </row>
    <row r="96" spans="1:17">
      <c r="A96" s="1" t="s">
        <v>1268</v>
      </c>
      <c r="B96" s="1" t="s">
        <v>1407</v>
      </c>
      <c r="D96" s="1">
        <v>0</v>
      </c>
      <c r="E96" s="1">
        <v>0</v>
      </c>
      <c r="F96" s="1">
        <v>0</v>
      </c>
      <c r="G96" s="1">
        <v>0</v>
      </c>
      <c r="H96" s="1">
        <v>0</v>
      </c>
      <c r="I96" s="1">
        <v>0</v>
      </c>
      <c r="J96" s="1">
        <v>0</v>
      </c>
      <c r="K96" s="1">
        <v>0</v>
      </c>
      <c r="L96" s="1">
        <v>0</v>
      </c>
      <c r="M96" s="1">
        <v>0</v>
      </c>
      <c r="N96" s="1">
        <v>0</v>
      </c>
      <c r="O96" s="1">
        <v>0</v>
      </c>
      <c r="P96" s="1">
        <v>0</v>
      </c>
      <c r="Q96" s="1">
        <v>0</v>
      </c>
    </row>
    <row r="97" spans="1:17">
      <c r="A97" s="1" t="s">
        <v>1270</v>
      </c>
      <c r="B97" s="1" t="s">
        <v>1408</v>
      </c>
      <c r="D97" s="1">
        <v>0</v>
      </c>
      <c r="E97" s="1">
        <v>0</v>
      </c>
      <c r="F97" s="1">
        <v>0</v>
      </c>
      <c r="G97" s="1">
        <v>0</v>
      </c>
      <c r="H97" s="1">
        <v>0</v>
      </c>
      <c r="I97" s="1">
        <v>0</v>
      </c>
      <c r="J97" s="1">
        <v>0</v>
      </c>
      <c r="K97" s="1">
        <v>0</v>
      </c>
      <c r="L97" s="1">
        <v>0</v>
      </c>
      <c r="M97" s="1">
        <v>0</v>
      </c>
      <c r="N97" s="1">
        <v>0</v>
      </c>
      <c r="O97" s="1">
        <v>0</v>
      </c>
      <c r="P97" s="1">
        <v>0</v>
      </c>
      <c r="Q97" s="1">
        <v>0</v>
      </c>
    </row>
    <row r="98" spans="1:17">
      <c r="A98" s="1" t="s">
        <v>1272</v>
      </c>
      <c r="B98" s="1" t="s">
        <v>1409</v>
      </c>
      <c r="D98" s="1">
        <v>0</v>
      </c>
      <c r="E98" s="1">
        <v>0</v>
      </c>
      <c r="F98" s="1">
        <v>0</v>
      </c>
      <c r="G98" s="1">
        <v>0</v>
      </c>
      <c r="H98" s="1">
        <v>0</v>
      </c>
      <c r="I98" s="1">
        <v>0</v>
      </c>
      <c r="J98" s="1">
        <v>0</v>
      </c>
      <c r="K98" s="1">
        <v>0</v>
      </c>
      <c r="L98" s="1">
        <v>0</v>
      </c>
      <c r="M98" s="1">
        <v>0</v>
      </c>
      <c r="N98" s="1">
        <v>0</v>
      </c>
      <c r="O98" s="1">
        <v>0</v>
      </c>
      <c r="P98" s="1">
        <v>0</v>
      </c>
      <c r="Q98" s="1">
        <v>0</v>
      </c>
    </row>
    <row r="99" spans="1:17">
      <c r="A99" s="1" t="s">
        <v>1274</v>
      </c>
      <c r="B99" s="1" t="s">
        <v>1410</v>
      </c>
      <c r="D99" s="1">
        <v>0</v>
      </c>
      <c r="E99" s="1">
        <v>0</v>
      </c>
      <c r="F99" s="1">
        <v>0</v>
      </c>
      <c r="G99" s="1">
        <v>0</v>
      </c>
      <c r="H99" s="1">
        <v>0</v>
      </c>
      <c r="I99" s="1">
        <v>0</v>
      </c>
      <c r="J99" s="1">
        <v>0</v>
      </c>
      <c r="K99" s="1">
        <v>0</v>
      </c>
      <c r="L99" s="1">
        <v>0</v>
      </c>
      <c r="M99" s="1">
        <v>0</v>
      </c>
      <c r="N99" s="1">
        <v>0</v>
      </c>
      <c r="O99" s="1">
        <v>0</v>
      </c>
      <c r="P99" s="1">
        <v>0</v>
      </c>
      <c r="Q99" s="1">
        <v>0</v>
      </c>
    </row>
    <row r="100" spans="1:17">
      <c r="A100" s="1" t="s">
        <v>1276</v>
      </c>
      <c r="B100" s="1" t="s">
        <v>1411</v>
      </c>
      <c r="D100" s="1">
        <v>0</v>
      </c>
      <c r="E100" s="1">
        <v>0</v>
      </c>
      <c r="F100" s="1">
        <v>0</v>
      </c>
      <c r="G100" s="1">
        <v>0</v>
      </c>
      <c r="H100" s="1">
        <v>0</v>
      </c>
      <c r="I100" s="1">
        <v>0</v>
      </c>
      <c r="J100" s="1">
        <v>0</v>
      </c>
      <c r="K100" s="1">
        <v>0</v>
      </c>
      <c r="L100" s="1">
        <v>0</v>
      </c>
      <c r="M100" s="1">
        <v>0</v>
      </c>
      <c r="N100" s="1">
        <v>0</v>
      </c>
      <c r="O100" s="1">
        <v>0</v>
      </c>
      <c r="P100" s="1">
        <v>0</v>
      </c>
      <c r="Q100" s="1">
        <v>0</v>
      </c>
    </row>
    <row r="101" spans="1:17">
      <c r="A101" s="1" t="s">
        <v>1278</v>
      </c>
      <c r="B101" s="1" t="s">
        <v>1412</v>
      </c>
      <c r="D101" s="1">
        <v>0</v>
      </c>
      <c r="E101" s="1">
        <v>0</v>
      </c>
      <c r="F101" s="1">
        <v>0</v>
      </c>
      <c r="G101" s="1">
        <v>0</v>
      </c>
      <c r="H101" s="1">
        <v>0</v>
      </c>
      <c r="I101" s="1">
        <v>0</v>
      </c>
      <c r="J101" s="1">
        <v>0</v>
      </c>
      <c r="K101" s="1">
        <v>0</v>
      </c>
      <c r="L101" s="1">
        <v>0</v>
      </c>
      <c r="M101" s="1">
        <v>0</v>
      </c>
      <c r="N101" s="1">
        <v>0</v>
      </c>
      <c r="O101" s="1">
        <v>0</v>
      </c>
      <c r="P101" s="1">
        <v>0</v>
      </c>
      <c r="Q101" s="1">
        <v>0</v>
      </c>
    </row>
    <row r="102" spans="1:17">
      <c r="A102" s="1" t="s">
        <v>1280</v>
      </c>
      <c r="B102" s="1" t="s">
        <v>1413</v>
      </c>
      <c r="D102" s="1">
        <v>0</v>
      </c>
      <c r="E102" s="1">
        <v>0</v>
      </c>
      <c r="F102" s="1">
        <v>0</v>
      </c>
      <c r="G102" s="1">
        <v>0</v>
      </c>
      <c r="H102" s="1">
        <v>0</v>
      </c>
      <c r="I102" s="1">
        <v>0</v>
      </c>
      <c r="J102" s="1">
        <v>0</v>
      </c>
      <c r="K102" s="1">
        <v>0</v>
      </c>
      <c r="L102" s="1">
        <v>0</v>
      </c>
      <c r="M102" s="1">
        <v>0</v>
      </c>
      <c r="N102" s="1">
        <v>0</v>
      </c>
      <c r="O102" s="1">
        <v>0</v>
      </c>
      <c r="P102" s="1">
        <v>0</v>
      </c>
      <c r="Q102" s="1">
        <v>0</v>
      </c>
    </row>
    <row r="103" spans="1:17">
      <c r="A103" s="1" t="s">
        <v>1282</v>
      </c>
      <c r="B103" s="1" t="s">
        <v>1414</v>
      </c>
      <c r="D103" s="1">
        <v>0</v>
      </c>
      <c r="E103" s="1">
        <v>0</v>
      </c>
      <c r="F103" s="1">
        <v>0</v>
      </c>
      <c r="G103" s="1">
        <v>0</v>
      </c>
      <c r="H103" s="1">
        <v>0</v>
      </c>
      <c r="I103" s="1">
        <v>0</v>
      </c>
      <c r="J103" s="1">
        <v>0</v>
      </c>
      <c r="K103" s="1">
        <v>0</v>
      </c>
      <c r="L103" s="1">
        <v>0</v>
      </c>
      <c r="M103" s="1">
        <v>0</v>
      </c>
      <c r="N103" s="1">
        <v>0</v>
      </c>
      <c r="O103" s="1">
        <v>0</v>
      </c>
      <c r="P103" s="1">
        <v>0</v>
      </c>
      <c r="Q103" s="1">
        <v>0</v>
      </c>
    </row>
    <row r="104" spans="1:17">
      <c r="A104" s="1" t="s">
        <v>1284</v>
      </c>
      <c r="B104" s="1" t="s">
        <v>1415</v>
      </c>
      <c r="D104" s="1">
        <v>0</v>
      </c>
      <c r="E104" s="1">
        <v>0</v>
      </c>
      <c r="F104" s="1">
        <v>0</v>
      </c>
      <c r="G104" s="1">
        <v>0</v>
      </c>
      <c r="H104" s="1">
        <v>0</v>
      </c>
      <c r="I104" s="1">
        <v>0</v>
      </c>
      <c r="J104" s="1">
        <v>0</v>
      </c>
      <c r="K104" s="1">
        <v>0</v>
      </c>
      <c r="L104" s="1">
        <v>0</v>
      </c>
      <c r="M104" s="1">
        <v>0</v>
      </c>
      <c r="N104" s="1">
        <v>0</v>
      </c>
      <c r="O104" s="1">
        <v>0</v>
      </c>
      <c r="P104" s="1">
        <v>0</v>
      </c>
      <c r="Q104" s="1">
        <v>0</v>
      </c>
    </row>
    <row r="105" spans="1:17">
      <c r="A105" s="1" t="s">
        <v>1286</v>
      </c>
      <c r="B105" s="1" t="s">
        <v>1416</v>
      </c>
      <c r="D105" s="1">
        <v>0</v>
      </c>
      <c r="E105" s="1">
        <v>0</v>
      </c>
      <c r="F105" s="1">
        <v>0</v>
      </c>
      <c r="G105" s="1">
        <v>0</v>
      </c>
      <c r="H105" s="1">
        <v>0</v>
      </c>
      <c r="I105" s="1">
        <v>0</v>
      </c>
      <c r="J105" s="1">
        <v>0</v>
      </c>
      <c r="K105" s="1">
        <v>0</v>
      </c>
      <c r="L105" s="1">
        <v>0</v>
      </c>
      <c r="M105" s="1">
        <v>0</v>
      </c>
      <c r="N105" s="1">
        <v>0</v>
      </c>
      <c r="O105" s="1">
        <v>0</v>
      </c>
      <c r="P105" s="1">
        <v>0</v>
      </c>
      <c r="Q105" s="1">
        <v>0</v>
      </c>
    </row>
    <row r="106" spans="1:17">
      <c r="A106" s="1" t="s">
        <v>1289</v>
      </c>
      <c r="B106" s="1" t="s">
        <v>1417</v>
      </c>
      <c r="D106" s="1">
        <v>0</v>
      </c>
      <c r="E106" s="1">
        <v>0</v>
      </c>
      <c r="F106" s="1">
        <v>0</v>
      </c>
      <c r="G106" s="1">
        <v>0</v>
      </c>
      <c r="H106" s="1">
        <v>0</v>
      </c>
      <c r="I106" s="1">
        <v>0</v>
      </c>
      <c r="J106" s="1">
        <v>0</v>
      </c>
      <c r="K106" s="1">
        <v>0</v>
      </c>
      <c r="L106" s="1">
        <v>0</v>
      </c>
      <c r="M106" s="1">
        <v>0</v>
      </c>
      <c r="N106" s="1">
        <v>0</v>
      </c>
      <c r="O106" s="1">
        <v>0</v>
      </c>
      <c r="P106" s="1">
        <v>0</v>
      </c>
      <c r="Q106" s="1">
        <v>0</v>
      </c>
    </row>
    <row r="107" spans="1:17">
      <c r="A107" s="1" t="s">
        <v>1291</v>
      </c>
      <c r="B107" s="1" t="s">
        <v>1418</v>
      </c>
      <c r="D107" s="1">
        <v>0</v>
      </c>
      <c r="E107" s="1">
        <v>0</v>
      </c>
      <c r="F107" s="1">
        <v>0</v>
      </c>
      <c r="G107" s="1">
        <v>0</v>
      </c>
      <c r="H107" s="1">
        <v>0</v>
      </c>
      <c r="I107" s="1">
        <v>0</v>
      </c>
      <c r="J107" s="1">
        <v>0</v>
      </c>
      <c r="K107" s="1">
        <v>0</v>
      </c>
      <c r="L107" s="1">
        <v>0</v>
      </c>
      <c r="M107" s="1">
        <v>0</v>
      </c>
      <c r="N107" s="1">
        <v>0</v>
      </c>
      <c r="O107" s="1">
        <v>0</v>
      </c>
      <c r="P107" s="1">
        <v>0</v>
      </c>
      <c r="Q107" s="1">
        <v>0</v>
      </c>
    </row>
    <row r="108" spans="1:17">
      <c r="A108" s="1" t="s">
        <v>1293</v>
      </c>
      <c r="B108" s="1" t="s">
        <v>1419</v>
      </c>
      <c r="D108" s="1">
        <v>0</v>
      </c>
      <c r="E108" s="1">
        <v>0</v>
      </c>
      <c r="F108" s="1">
        <v>0</v>
      </c>
      <c r="G108" s="1">
        <v>0</v>
      </c>
      <c r="H108" s="1">
        <v>0</v>
      </c>
      <c r="I108" s="1">
        <v>0</v>
      </c>
      <c r="J108" s="1">
        <v>0</v>
      </c>
      <c r="K108" s="1">
        <v>0</v>
      </c>
      <c r="L108" s="1">
        <v>0</v>
      </c>
      <c r="M108" s="1">
        <v>0</v>
      </c>
      <c r="N108" s="1">
        <v>0</v>
      </c>
      <c r="O108" s="1">
        <v>0</v>
      </c>
      <c r="P108" s="1">
        <v>0</v>
      </c>
      <c r="Q108" s="1">
        <v>0</v>
      </c>
    </row>
    <row r="109" spans="1:17">
      <c r="A109" s="1" t="s">
        <v>1295</v>
      </c>
      <c r="B109" s="1" t="s">
        <v>1420</v>
      </c>
      <c r="D109" s="1">
        <v>0</v>
      </c>
      <c r="E109" s="1">
        <v>0</v>
      </c>
      <c r="F109" s="1">
        <v>0</v>
      </c>
      <c r="G109" s="1">
        <v>0</v>
      </c>
      <c r="H109" s="1">
        <v>0</v>
      </c>
      <c r="I109" s="1">
        <v>0</v>
      </c>
      <c r="J109" s="1">
        <v>0</v>
      </c>
      <c r="K109" s="1">
        <v>0</v>
      </c>
      <c r="L109" s="1">
        <v>0</v>
      </c>
      <c r="M109" s="1">
        <v>0</v>
      </c>
      <c r="N109" s="1">
        <v>0</v>
      </c>
      <c r="O109" s="1">
        <v>0</v>
      </c>
      <c r="P109" s="1">
        <v>0</v>
      </c>
      <c r="Q109" s="1">
        <v>0</v>
      </c>
    </row>
    <row r="110" spans="1:17">
      <c r="A110" s="1" t="s">
        <v>1297</v>
      </c>
      <c r="B110" s="1" t="s">
        <v>1421</v>
      </c>
      <c r="D110" s="1">
        <v>0</v>
      </c>
      <c r="E110" s="1">
        <v>0</v>
      </c>
      <c r="F110" s="1">
        <v>0</v>
      </c>
      <c r="G110" s="1">
        <v>0</v>
      </c>
      <c r="H110" s="1">
        <v>0</v>
      </c>
      <c r="I110" s="1">
        <v>0</v>
      </c>
      <c r="J110" s="1">
        <v>0</v>
      </c>
      <c r="K110" s="1">
        <v>0</v>
      </c>
      <c r="L110" s="1">
        <v>0</v>
      </c>
      <c r="M110" s="1">
        <v>0</v>
      </c>
      <c r="N110" s="1">
        <v>0</v>
      </c>
      <c r="O110" s="1">
        <v>0</v>
      </c>
      <c r="P110" s="1">
        <v>0</v>
      </c>
      <c r="Q110" s="1">
        <v>0</v>
      </c>
    </row>
    <row r="111" spans="1:17">
      <c r="A111" s="1" t="s">
        <v>1299</v>
      </c>
      <c r="B111" s="1" t="s">
        <v>1422</v>
      </c>
      <c r="D111" s="1">
        <v>0</v>
      </c>
      <c r="E111" s="1">
        <v>0</v>
      </c>
      <c r="F111" s="1">
        <v>0</v>
      </c>
      <c r="G111" s="1">
        <v>0</v>
      </c>
      <c r="H111" s="1">
        <v>0</v>
      </c>
      <c r="I111" s="1">
        <v>0</v>
      </c>
      <c r="J111" s="1">
        <v>0</v>
      </c>
      <c r="K111" s="1">
        <v>0</v>
      </c>
      <c r="L111" s="1">
        <v>0</v>
      </c>
      <c r="M111" s="1">
        <v>0</v>
      </c>
      <c r="N111" s="1">
        <v>0</v>
      </c>
      <c r="O111" s="1">
        <v>0</v>
      </c>
      <c r="P111" s="1">
        <v>0</v>
      </c>
      <c r="Q111" s="1">
        <v>0</v>
      </c>
    </row>
    <row r="112" spans="1:17">
      <c r="A112" s="1" t="s">
        <v>1302</v>
      </c>
      <c r="B112" s="1" t="s">
        <v>1423</v>
      </c>
      <c r="D112" s="1">
        <v>0</v>
      </c>
      <c r="E112" s="1">
        <v>0</v>
      </c>
      <c r="F112" s="1">
        <v>0</v>
      </c>
      <c r="G112" s="1">
        <v>0</v>
      </c>
      <c r="H112" s="1">
        <v>0</v>
      </c>
      <c r="I112" s="1">
        <v>0</v>
      </c>
      <c r="J112" s="1">
        <v>0</v>
      </c>
      <c r="K112" s="1">
        <v>0</v>
      </c>
      <c r="L112" s="1">
        <v>0</v>
      </c>
      <c r="M112" s="1">
        <v>0</v>
      </c>
      <c r="N112" s="1">
        <v>0</v>
      </c>
      <c r="O112" s="1">
        <v>0</v>
      </c>
      <c r="P112" s="1">
        <v>0</v>
      </c>
      <c r="Q112" s="1">
        <v>0</v>
      </c>
    </row>
    <row r="113" spans="1:17">
      <c r="A113" s="1" t="s">
        <v>1224</v>
      </c>
      <c r="B113" s="1" t="s">
        <v>1424</v>
      </c>
      <c r="C113" s="499"/>
      <c r="D113" s="1">
        <v>0</v>
      </c>
      <c r="E113" s="1">
        <v>0</v>
      </c>
      <c r="F113" s="1">
        <v>0</v>
      </c>
      <c r="G113" s="1">
        <v>0</v>
      </c>
      <c r="H113" s="1">
        <v>0</v>
      </c>
      <c r="I113" s="1">
        <v>0</v>
      </c>
      <c r="J113" s="1">
        <v>0</v>
      </c>
      <c r="K113" s="1">
        <v>0</v>
      </c>
      <c r="L113" s="1">
        <v>0</v>
      </c>
      <c r="M113" s="1">
        <v>0</v>
      </c>
      <c r="N113" s="1">
        <v>0</v>
      </c>
      <c r="O113" s="1">
        <v>0</v>
      </c>
      <c r="P113" s="1">
        <v>0</v>
      </c>
      <c r="Q113" s="1">
        <v>0</v>
      </c>
    </row>
    <row r="114" spans="1:17">
      <c r="A114" s="1" t="s">
        <v>1228</v>
      </c>
      <c r="B114" s="1" t="s">
        <v>1426</v>
      </c>
      <c r="D114" s="1">
        <v>0</v>
      </c>
      <c r="E114" s="1">
        <v>0</v>
      </c>
      <c r="F114" s="1">
        <v>0</v>
      </c>
      <c r="G114" s="1">
        <v>0</v>
      </c>
      <c r="H114" s="1">
        <v>0</v>
      </c>
      <c r="I114" s="1">
        <v>0</v>
      </c>
      <c r="J114" s="1">
        <v>0</v>
      </c>
      <c r="K114" s="1">
        <v>0</v>
      </c>
      <c r="L114" s="1">
        <v>0</v>
      </c>
      <c r="M114" s="1">
        <v>0</v>
      </c>
      <c r="N114" s="1">
        <v>0</v>
      </c>
      <c r="O114" s="1">
        <v>0</v>
      </c>
      <c r="P114" s="1">
        <v>0</v>
      </c>
      <c r="Q114" s="1">
        <v>0</v>
      </c>
    </row>
    <row r="115" spans="1:17">
      <c r="A115" s="1" t="s">
        <v>1230</v>
      </c>
      <c r="B115" s="1" t="s">
        <v>1427</v>
      </c>
      <c r="D115" s="1">
        <v>0</v>
      </c>
      <c r="E115" s="1">
        <v>0</v>
      </c>
      <c r="F115" s="1">
        <v>0</v>
      </c>
      <c r="G115" s="1">
        <v>0</v>
      </c>
      <c r="H115" s="1">
        <v>0</v>
      </c>
      <c r="I115" s="1">
        <v>0</v>
      </c>
      <c r="J115" s="1">
        <v>0</v>
      </c>
      <c r="K115" s="1">
        <v>0</v>
      </c>
      <c r="L115" s="1">
        <v>0</v>
      </c>
      <c r="M115" s="1">
        <v>0</v>
      </c>
      <c r="N115" s="1">
        <v>0</v>
      </c>
      <c r="O115" s="1">
        <v>0</v>
      </c>
      <c r="P115" s="1">
        <v>0</v>
      </c>
      <c r="Q115" s="1">
        <v>0</v>
      </c>
    </row>
    <row r="116" spans="1:17">
      <c r="A116" s="1" t="s">
        <v>1232</v>
      </c>
      <c r="B116" s="1" t="s">
        <v>1428</v>
      </c>
      <c r="D116" s="1">
        <v>0</v>
      </c>
      <c r="E116" s="1">
        <v>0</v>
      </c>
      <c r="F116" s="1">
        <v>0</v>
      </c>
      <c r="G116" s="1">
        <v>0</v>
      </c>
      <c r="H116" s="1">
        <v>0</v>
      </c>
      <c r="I116" s="1">
        <v>0</v>
      </c>
      <c r="J116" s="1">
        <v>0</v>
      </c>
      <c r="K116" s="1">
        <v>0</v>
      </c>
      <c r="L116" s="1">
        <v>0</v>
      </c>
      <c r="M116" s="1">
        <v>0</v>
      </c>
      <c r="N116" s="1">
        <v>0</v>
      </c>
      <c r="O116" s="1">
        <v>0</v>
      </c>
      <c r="P116" s="1">
        <v>0</v>
      </c>
      <c r="Q116" s="1">
        <v>0</v>
      </c>
    </row>
    <row r="117" spans="1:17">
      <c r="A117" s="1" t="s">
        <v>1234</v>
      </c>
      <c r="B117" s="1" t="s">
        <v>1429</v>
      </c>
      <c r="D117" s="1">
        <v>0</v>
      </c>
      <c r="E117" s="1">
        <v>0</v>
      </c>
      <c r="F117" s="1">
        <v>0</v>
      </c>
      <c r="G117" s="1">
        <v>0</v>
      </c>
      <c r="H117" s="1">
        <v>0</v>
      </c>
      <c r="I117" s="1">
        <v>0</v>
      </c>
      <c r="J117" s="1">
        <v>0</v>
      </c>
      <c r="K117" s="1">
        <v>0</v>
      </c>
      <c r="L117" s="1">
        <v>0</v>
      </c>
      <c r="M117" s="1">
        <v>0</v>
      </c>
      <c r="N117" s="1">
        <v>0</v>
      </c>
      <c r="O117" s="1">
        <v>0</v>
      </c>
      <c r="P117" s="1">
        <v>0</v>
      </c>
      <c r="Q117" s="1">
        <v>0</v>
      </c>
    </row>
    <row r="118" spans="1:17">
      <c r="A118" s="1" t="s">
        <v>1236</v>
      </c>
      <c r="B118" s="1" t="s">
        <v>1430</v>
      </c>
      <c r="D118" s="1">
        <v>0</v>
      </c>
      <c r="E118" s="1">
        <v>0</v>
      </c>
      <c r="F118" s="1">
        <v>0</v>
      </c>
      <c r="G118" s="1">
        <v>0</v>
      </c>
      <c r="H118" s="1">
        <v>0</v>
      </c>
      <c r="I118" s="1">
        <v>0</v>
      </c>
      <c r="J118" s="1">
        <v>0</v>
      </c>
      <c r="K118" s="1">
        <v>0</v>
      </c>
      <c r="L118" s="1">
        <v>0</v>
      </c>
      <c r="M118" s="1">
        <v>0</v>
      </c>
      <c r="N118" s="1">
        <v>0</v>
      </c>
      <c r="O118" s="1">
        <v>0</v>
      </c>
      <c r="P118" s="1">
        <v>0</v>
      </c>
      <c r="Q118" s="1">
        <v>0</v>
      </c>
    </row>
    <row r="119" spans="1:17">
      <c r="A119" s="1" t="s">
        <v>1238</v>
      </c>
      <c r="B119" s="1" t="s">
        <v>1431</v>
      </c>
      <c r="D119" s="1">
        <v>0</v>
      </c>
      <c r="E119" s="1">
        <v>0</v>
      </c>
      <c r="F119" s="1">
        <v>0</v>
      </c>
      <c r="G119" s="1">
        <v>0</v>
      </c>
      <c r="H119" s="1">
        <v>0</v>
      </c>
      <c r="I119" s="1">
        <v>0</v>
      </c>
      <c r="J119" s="1">
        <v>0</v>
      </c>
      <c r="K119" s="1">
        <v>0</v>
      </c>
      <c r="L119" s="1">
        <v>0</v>
      </c>
      <c r="M119" s="1">
        <v>0</v>
      </c>
      <c r="N119" s="1">
        <v>0</v>
      </c>
      <c r="O119" s="1">
        <v>0</v>
      </c>
      <c r="P119" s="1">
        <v>0</v>
      </c>
      <c r="Q119" s="1">
        <v>0</v>
      </c>
    </row>
    <row r="120" spans="1:17">
      <c r="A120" s="1" t="s">
        <v>1240</v>
      </c>
      <c r="B120" s="1" t="s">
        <v>1432</v>
      </c>
      <c r="D120" s="1">
        <v>0</v>
      </c>
      <c r="E120" s="1">
        <v>0</v>
      </c>
      <c r="F120" s="1">
        <v>0</v>
      </c>
      <c r="G120" s="1">
        <v>0</v>
      </c>
      <c r="H120" s="1">
        <v>0</v>
      </c>
      <c r="I120" s="1">
        <v>0</v>
      </c>
      <c r="J120" s="1">
        <v>0</v>
      </c>
      <c r="K120" s="1">
        <v>0</v>
      </c>
      <c r="L120" s="1">
        <v>0</v>
      </c>
      <c r="M120" s="1">
        <v>0</v>
      </c>
      <c r="N120" s="1">
        <v>0</v>
      </c>
      <c r="O120" s="1">
        <v>0</v>
      </c>
      <c r="P120" s="1">
        <v>0</v>
      </c>
      <c r="Q120" s="1">
        <v>0</v>
      </c>
    </row>
    <row r="121" spans="1:17">
      <c r="A121" s="1" t="s">
        <v>1242</v>
      </c>
      <c r="B121" s="1" t="s">
        <v>1433</v>
      </c>
      <c r="D121" s="1">
        <v>0</v>
      </c>
      <c r="E121" s="1">
        <v>0</v>
      </c>
      <c r="F121" s="1">
        <v>0</v>
      </c>
      <c r="G121" s="1">
        <v>0</v>
      </c>
      <c r="H121" s="1">
        <v>0</v>
      </c>
      <c r="I121" s="1">
        <v>0</v>
      </c>
      <c r="J121" s="1">
        <v>0</v>
      </c>
      <c r="K121" s="1">
        <v>0</v>
      </c>
      <c r="L121" s="1">
        <v>0</v>
      </c>
      <c r="M121" s="1">
        <v>0</v>
      </c>
      <c r="N121" s="1">
        <v>0</v>
      </c>
      <c r="O121" s="1">
        <v>0</v>
      </c>
      <c r="P121" s="1">
        <v>0</v>
      </c>
      <c r="Q121" s="1">
        <v>0</v>
      </c>
    </row>
    <row r="122" spans="1:17">
      <c r="A122" s="1" t="s">
        <v>1244</v>
      </c>
      <c r="B122" s="1" t="s">
        <v>1434</v>
      </c>
      <c r="D122" s="1">
        <v>0</v>
      </c>
      <c r="E122" s="1">
        <v>0</v>
      </c>
      <c r="F122" s="1">
        <v>0</v>
      </c>
      <c r="G122" s="1">
        <v>0</v>
      </c>
      <c r="H122" s="1">
        <v>0</v>
      </c>
      <c r="I122" s="1">
        <v>0</v>
      </c>
      <c r="J122" s="1">
        <v>0</v>
      </c>
      <c r="K122" s="1">
        <v>0</v>
      </c>
      <c r="L122" s="1">
        <v>0</v>
      </c>
      <c r="M122" s="1">
        <v>0</v>
      </c>
      <c r="N122" s="1">
        <v>0</v>
      </c>
      <c r="O122" s="1">
        <v>0</v>
      </c>
      <c r="P122" s="1">
        <v>0</v>
      </c>
      <c r="Q122" s="1">
        <v>0</v>
      </c>
    </row>
    <row r="123" spans="1:17">
      <c r="A123" s="1" t="s">
        <v>1246</v>
      </c>
      <c r="B123" s="1" t="s">
        <v>1435</v>
      </c>
      <c r="D123" s="1">
        <v>0</v>
      </c>
      <c r="E123" s="1">
        <v>0</v>
      </c>
      <c r="F123" s="1">
        <v>0</v>
      </c>
      <c r="G123" s="1">
        <v>0</v>
      </c>
      <c r="H123" s="1">
        <v>0</v>
      </c>
      <c r="I123" s="1">
        <v>0</v>
      </c>
      <c r="J123" s="1">
        <v>0</v>
      </c>
      <c r="K123" s="1">
        <v>0</v>
      </c>
      <c r="L123" s="1">
        <v>0</v>
      </c>
      <c r="M123" s="1">
        <v>0</v>
      </c>
      <c r="N123" s="1">
        <v>0</v>
      </c>
      <c r="O123" s="1">
        <v>0</v>
      </c>
      <c r="P123" s="1">
        <v>0</v>
      </c>
      <c r="Q123" s="1">
        <v>0</v>
      </c>
    </row>
    <row r="124" spans="1:17">
      <c r="A124" s="1" t="s">
        <v>1248</v>
      </c>
      <c r="B124" s="1" t="s">
        <v>1436</v>
      </c>
      <c r="D124" s="1">
        <v>0</v>
      </c>
      <c r="E124" s="1">
        <v>0</v>
      </c>
      <c r="F124" s="1">
        <v>0</v>
      </c>
      <c r="G124" s="1">
        <v>0</v>
      </c>
      <c r="H124" s="1">
        <v>0</v>
      </c>
      <c r="I124" s="1">
        <v>0</v>
      </c>
      <c r="J124" s="1">
        <v>0</v>
      </c>
      <c r="K124" s="1">
        <v>0</v>
      </c>
      <c r="L124" s="1">
        <v>0</v>
      </c>
      <c r="M124" s="1">
        <v>0</v>
      </c>
      <c r="N124" s="1">
        <v>0</v>
      </c>
      <c r="O124" s="1">
        <v>0</v>
      </c>
      <c r="P124" s="1">
        <v>0</v>
      </c>
      <c r="Q124" s="1">
        <v>0</v>
      </c>
    </row>
    <row r="125" spans="1:17">
      <c r="A125" s="1" t="s">
        <v>1250</v>
      </c>
      <c r="B125" s="1" t="s">
        <v>1437</v>
      </c>
      <c r="D125" s="1">
        <v>0</v>
      </c>
      <c r="E125" s="1">
        <v>0</v>
      </c>
      <c r="F125" s="1">
        <v>0</v>
      </c>
      <c r="G125" s="1">
        <v>0</v>
      </c>
      <c r="H125" s="1">
        <v>0</v>
      </c>
      <c r="I125" s="1">
        <v>0</v>
      </c>
      <c r="J125" s="1">
        <v>0</v>
      </c>
      <c r="K125" s="1">
        <v>0</v>
      </c>
      <c r="L125" s="1">
        <v>0</v>
      </c>
      <c r="M125" s="1">
        <v>0</v>
      </c>
      <c r="N125" s="1">
        <v>0</v>
      </c>
      <c r="O125" s="1">
        <v>0</v>
      </c>
      <c r="P125" s="1">
        <v>0</v>
      </c>
      <c r="Q125" s="1">
        <v>0</v>
      </c>
    </row>
    <row r="126" spans="1:17">
      <c r="A126" s="1" t="s">
        <v>1253</v>
      </c>
      <c r="B126" s="1" t="s">
        <v>1438</v>
      </c>
      <c r="D126" s="1">
        <v>0</v>
      </c>
      <c r="E126" s="1">
        <v>0</v>
      </c>
      <c r="F126" s="1">
        <v>0</v>
      </c>
      <c r="G126" s="1">
        <v>0</v>
      </c>
      <c r="H126" s="1">
        <v>0</v>
      </c>
      <c r="I126" s="1">
        <v>0</v>
      </c>
      <c r="J126" s="1">
        <v>0</v>
      </c>
      <c r="K126" s="1">
        <v>0</v>
      </c>
      <c r="L126" s="1">
        <v>0</v>
      </c>
      <c r="M126" s="1">
        <v>0</v>
      </c>
      <c r="N126" s="1">
        <v>0</v>
      </c>
      <c r="O126" s="1">
        <v>0</v>
      </c>
      <c r="P126" s="1">
        <v>0</v>
      </c>
      <c r="Q126" s="1">
        <v>0</v>
      </c>
    </row>
    <row r="127" spans="1:17">
      <c r="A127" s="1" t="s">
        <v>1324</v>
      </c>
      <c r="B127" s="1" t="s">
        <v>1439</v>
      </c>
      <c r="D127" s="1">
        <v>0</v>
      </c>
      <c r="E127" s="1">
        <v>0</v>
      </c>
      <c r="F127" s="1">
        <v>0</v>
      </c>
      <c r="G127" s="1">
        <v>0</v>
      </c>
      <c r="H127" s="1">
        <v>0</v>
      </c>
      <c r="I127" s="1">
        <v>0</v>
      </c>
      <c r="J127" s="1">
        <v>0</v>
      </c>
      <c r="K127" s="1">
        <v>0</v>
      </c>
      <c r="L127" s="1">
        <v>0</v>
      </c>
      <c r="M127" s="1">
        <v>0</v>
      </c>
      <c r="N127" s="1">
        <v>0</v>
      </c>
      <c r="O127" s="1">
        <v>0</v>
      </c>
      <c r="P127" s="1">
        <v>0</v>
      </c>
      <c r="Q127" s="1">
        <v>0</v>
      </c>
    </row>
    <row r="128" spans="1:17">
      <c r="A128" s="1" t="s">
        <v>1257</v>
      </c>
      <c r="B128" s="1" t="s">
        <v>1440</v>
      </c>
      <c r="D128" s="1">
        <v>0</v>
      </c>
      <c r="E128" s="1">
        <v>0</v>
      </c>
      <c r="F128" s="1">
        <v>0</v>
      </c>
      <c r="G128" s="1">
        <v>0</v>
      </c>
      <c r="H128" s="1">
        <v>0</v>
      </c>
      <c r="I128" s="1">
        <v>0</v>
      </c>
      <c r="J128" s="1">
        <v>0</v>
      </c>
      <c r="K128" s="1">
        <v>0</v>
      </c>
      <c r="L128" s="1">
        <v>0</v>
      </c>
      <c r="M128" s="1">
        <v>0</v>
      </c>
      <c r="N128" s="1">
        <v>0</v>
      </c>
      <c r="O128" s="1">
        <v>0</v>
      </c>
      <c r="P128" s="1">
        <v>0</v>
      </c>
      <c r="Q128" s="1">
        <v>0</v>
      </c>
    </row>
    <row r="129" spans="1:17">
      <c r="A129" s="1" t="s">
        <v>1259</v>
      </c>
      <c r="B129" s="1" t="s">
        <v>1441</v>
      </c>
      <c r="D129" s="1">
        <v>0</v>
      </c>
      <c r="E129" s="1">
        <v>0</v>
      </c>
      <c r="F129" s="1">
        <v>0</v>
      </c>
      <c r="G129" s="1">
        <v>0</v>
      </c>
      <c r="H129" s="1">
        <v>0</v>
      </c>
      <c r="I129" s="1">
        <v>0</v>
      </c>
      <c r="J129" s="1">
        <v>0</v>
      </c>
      <c r="K129" s="1">
        <v>0</v>
      </c>
      <c r="L129" s="1">
        <v>0</v>
      </c>
      <c r="M129" s="1">
        <v>0</v>
      </c>
      <c r="N129" s="1">
        <v>0</v>
      </c>
      <c r="O129" s="1">
        <v>0</v>
      </c>
      <c r="P129" s="1">
        <v>0</v>
      </c>
      <c r="Q129" s="1">
        <v>0</v>
      </c>
    </row>
    <row r="130" spans="1:17">
      <c r="A130" s="1" t="s">
        <v>1261</v>
      </c>
      <c r="B130" s="1" t="s">
        <v>1442</v>
      </c>
      <c r="D130" s="1">
        <v>0</v>
      </c>
      <c r="E130" s="1">
        <v>0</v>
      </c>
      <c r="F130" s="1">
        <v>0</v>
      </c>
      <c r="G130" s="1">
        <v>0</v>
      </c>
      <c r="H130" s="1">
        <v>0</v>
      </c>
      <c r="I130" s="1">
        <v>0</v>
      </c>
      <c r="J130" s="1">
        <v>0</v>
      </c>
      <c r="K130" s="1">
        <v>0</v>
      </c>
      <c r="L130" s="1">
        <v>0</v>
      </c>
      <c r="M130" s="1">
        <v>0</v>
      </c>
      <c r="N130" s="1">
        <v>0</v>
      </c>
      <c r="O130" s="1">
        <v>0</v>
      </c>
      <c r="P130" s="1">
        <v>0</v>
      </c>
      <c r="Q130" s="1">
        <v>0</v>
      </c>
    </row>
    <row r="131" spans="1:17">
      <c r="A131" s="1" t="s">
        <v>1263</v>
      </c>
      <c r="B131" s="1" t="s">
        <v>1443</v>
      </c>
      <c r="D131" s="1">
        <v>0</v>
      </c>
      <c r="E131" s="1">
        <v>0</v>
      </c>
      <c r="F131" s="1">
        <v>0</v>
      </c>
      <c r="G131" s="1">
        <v>0</v>
      </c>
      <c r="H131" s="1">
        <v>0</v>
      </c>
      <c r="I131" s="1">
        <v>0</v>
      </c>
      <c r="J131" s="1">
        <v>0</v>
      </c>
      <c r="K131" s="1">
        <v>0</v>
      </c>
      <c r="L131" s="1">
        <v>0</v>
      </c>
      <c r="M131" s="1">
        <v>0</v>
      </c>
      <c r="N131" s="1">
        <v>0</v>
      </c>
      <c r="O131" s="1">
        <v>0</v>
      </c>
      <c r="P131" s="1">
        <v>0</v>
      </c>
      <c r="Q131" s="1">
        <v>0</v>
      </c>
    </row>
    <row r="132" spans="1:17">
      <c r="A132" s="1" t="s">
        <v>1266</v>
      </c>
      <c r="B132" s="1" t="s">
        <v>1444</v>
      </c>
      <c r="D132" s="1">
        <v>0</v>
      </c>
      <c r="E132" s="1">
        <v>0</v>
      </c>
      <c r="F132" s="1">
        <v>0</v>
      </c>
      <c r="G132" s="1">
        <v>0</v>
      </c>
      <c r="H132" s="1">
        <v>0</v>
      </c>
      <c r="I132" s="1">
        <v>0</v>
      </c>
      <c r="J132" s="1">
        <v>0</v>
      </c>
      <c r="K132" s="1">
        <v>0</v>
      </c>
      <c r="L132" s="1">
        <v>0</v>
      </c>
      <c r="M132" s="1">
        <v>0</v>
      </c>
      <c r="N132" s="1">
        <v>0</v>
      </c>
      <c r="O132" s="1">
        <v>0</v>
      </c>
      <c r="P132" s="1">
        <v>0</v>
      </c>
      <c r="Q132" s="1">
        <v>0</v>
      </c>
    </row>
    <row r="133" spans="1:17">
      <c r="A133" s="1" t="s">
        <v>1268</v>
      </c>
      <c r="B133" s="1" t="s">
        <v>1445</v>
      </c>
      <c r="D133" s="1">
        <v>0</v>
      </c>
      <c r="E133" s="1">
        <v>0</v>
      </c>
      <c r="F133" s="1">
        <v>0</v>
      </c>
      <c r="G133" s="1">
        <v>0</v>
      </c>
      <c r="H133" s="1">
        <v>0</v>
      </c>
      <c r="I133" s="1">
        <v>0</v>
      </c>
      <c r="J133" s="1">
        <v>0</v>
      </c>
      <c r="K133" s="1">
        <v>0</v>
      </c>
      <c r="L133" s="1">
        <v>0</v>
      </c>
      <c r="M133" s="1">
        <v>0</v>
      </c>
      <c r="N133" s="1">
        <v>0</v>
      </c>
      <c r="O133" s="1">
        <v>0</v>
      </c>
      <c r="P133" s="1">
        <v>0</v>
      </c>
      <c r="Q133" s="1">
        <v>0</v>
      </c>
    </row>
    <row r="134" spans="1:17">
      <c r="A134" s="1" t="s">
        <v>1270</v>
      </c>
      <c r="B134" s="1" t="s">
        <v>1446</v>
      </c>
      <c r="D134" s="1">
        <v>0</v>
      </c>
      <c r="E134" s="1">
        <v>0</v>
      </c>
      <c r="F134" s="1">
        <v>0</v>
      </c>
      <c r="G134" s="1">
        <v>0</v>
      </c>
      <c r="H134" s="1">
        <v>0</v>
      </c>
      <c r="I134" s="1">
        <v>0</v>
      </c>
      <c r="J134" s="1">
        <v>0</v>
      </c>
      <c r="K134" s="1">
        <v>0</v>
      </c>
      <c r="L134" s="1">
        <v>0</v>
      </c>
      <c r="M134" s="1">
        <v>0</v>
      </c>
      <c r="N134" s="1">
        <v>0</v>
      </c>
      <c r="O134" s="1">
        <v>0</v>
      </c>
      <c r="P134" s="1">
        <v>0</v>
      </c>
      <c r="Q134" s="1">
        <v>0</v>
      </c>
    </row>
    <row r="135" spans="1:17">
      <c r="A135" s="1" t="s">
        <v>1272</v>
      </c>
      <c r="B135" s="1" t="s">
        <v>1447</v>
      </c>
      <c r="D135" s="1">
        <v>0</v>
      </c>
      <c r="E135" s="1">
        <v>0</v>
      </c>
      <c r="F135" s="1">
        <v>0</v>
      </c>
      <c r="G135" s="1">
        <v>0</v>
      </c>
      <c r="H135" s="1">
        <v>0</v>
      </c>
      <c r="I135" s="1">
        <v>0</v>
      </c>
      <c r="J135" s="1">
        <v>0</v>
      </c>
      <c r="K135" s="1">
        <v>0</v>
      </c>
      <c r="L135" s="1">
        <v>0</v>
      </c>
      <c r="M135" s="1">
        <v>0</v>
      </c>
      <c r="N135" s="1">
        <v>0</v>
      </c>
      <c r="O135" s="1">
        <v>0</v>
      </c>
      <c r="P135" s="1">
        <v>0</v>
      </c>
      <c r="Q135" s="1">
        <v>0</v>
      </c>
    </row>
    <row r="136" spans="1:17">
      <c r="A136" s="1" t="s">
        <v>1274</v>
      </c>
      <c r="B136" s="1" t="s">
        <v>1448</v>
      </c>
      <c r="D136" s="1">
        <v>0</v>
      </c>
      <c r="E136" s="1">
        <v>0</v>
      </c>
      <c r="F136" s="1">
        <v>0</v>
      </c>
      <c r="G136" s="1">
        <v>0</v>
      </c>
      <c r="H136" s="1">
        <v>0</v>
      </c>
      <c r="I136" s="1">
        <v>0</v>
      </c>
      <c r="J136" s="1">
        <v>0</v>
      </c>
      <c r="K136" s="1">
        <v>0</v>
      </c>
      <c r="L136" s="1">
        <v>0</v>
      </c>
      <c r="M136" s="1">
        <v>0</v>
      </c>
      <c r="N136" s="1">
        <v>0</v>
      </c>
      <c r="O136" s="1">
        <v>0</v>
      </c>
      <c r="P136" s="1">
        <v>0</v>
      </c>
      <c r="Q136" s="1">
        <v>0</v>
      </c>
    </row>
    <row r="137" spans="1:17">
      <c r="A137" s="1" t="s">
        <v>1276</v>
      </c>
      <c r="B137" s="1" t="s">
        <v>1449</v>
      </c>
      <c r="D137" s="1">
        <v>0</v>
      </c>
      <c r="E137" s="1">
        <v>0</v>
      </c>
      <c r="F137" s="1">
        <v>0</v>
      </c>
      <c r="G137" s="1">
        <v>0</v>
      </c>
      <c r="H137" s="1">
        <v>0</v>
      </c>
      <c r="I137" s="1">
        <v>0</v>
      </c>
      <c r="J137" s="1">
        <v>0</v>
      </c>
      <c r="K137" s="1">
        <v>0</v>
      </c>
      <c r="L137" s="1">
        <v>0</v>
      </c>
      <c r="M137" s="1">
        <v>0</v>
      </c>
      <c r="N137" s="1">
        <v>0</v>
      </c>
      <c r="O137" s="1">
        <v>0</v>
      </c>
      <c r="P137" s="1">
        <v>0</v>
      </c>
      <c r="Q137" s="1">
        <v>0</v>
      </c>
    </row>
    <row r="138" spans="1:17">
      <c r="A138" s="1" t="s">
        <v>1278</v>
      </c>
      <c r="B138" s="1" t="s">
        <v>1450</v>
      </c>
      <c r="D138" s="1">
        <v>0</v>
      </c>
      <c r="E138" s="1">
        <v>0</v>
      </c>
      <c r="F138" s="1">
        <v>0</v>
      </c>
      <c r="G138" s="1">
        <v>0</v>
      </c>
      <c r="H138" s="1">
        <v>0</v>
      </c>
      <c r="I138" s="1">
        <v>0</v>
      </c>
      <c r="J138" s="1">
        <v>0</v>
      </c>
      <c r="K138" s="1">
        <v>0</v>
      </c>
      <c r="L138" s="1">
        <v>0</v>
      </c>
      <c r="M138" s="1">
        <v>0</v>
      </c>
      <c r="N138" s="1">
        <v>0</v>
      </c>
      <c r="O138" s="1">
        <v>0</v>
      </c>
      <c r="P138" s="1">
        <v>0</v>
      </c>
      <c r="Q138" s="1">
        <v>0</v>
      </c>
    </row>
    <row r="139" spans="1:17">
      <c r="A139" s="1" t="s">
        <v>1280</v>
      </c>
      <c r="B139" s="1" t="s">
        <v>1451</v>
      </c>
      <c r="D139" s="1">
        <v>0</v>
      </c>
      <c r="E139" s="1">
        <v>0</v>
      </c>
      <c r="F139" s="1">
        <v>0</v>
      </c>
      <c r="G139" s="1">
        <v>0</v>
      </c>
      <c r="H139" s="1">
        <v>0</v>
      </c>
      <c r="I139" s="1">
        <v>0</v>
      </c>
      <c r="J139" s="1">
        <v>0</v>
      </c>
      <c r="K139" s="1">
        <v>0</v>
      </c>
      <c r="L139" s="1">
        <v>0</v>
      </c>
      <c r="M139" s="1">
        <v>0</v>
      </c>
      <c r="N139" s="1">
        <v>0</v>
      </c>
      <c r="O139" s="1">
        <v>0</v>
      </c>
      <c r="P139" s="1">
        <v>0</v>
      </c>
      <c r="Q139" s="1">
        <v>0</v>
      </c>
    </row>
    <row r="140" spans="1:17">
      <c r="A140" s="1" t="s">
        <v>1282</v>
      </c>
      <c r="B140" s="1" t="s">
        <v>1452</v>
      </c>
      <c r="D140" s="1">
        <v>0</v>
      </c>
      <c r="E140" s="1">
        <v>0</v>
      </c>
      <c r="F140" s="1">
        <v>0</v>
      </c>
      <c r="G140" s="1">
        <v>0</v>
      </c>
      <c r="H140" s="1">
        <v>0</v>
      </c>
      <c r="I140" s="1">
        <v>0</v>
      </c>
      <c r="J140" s="1">
        <v>0</v>
      </c>
      <c r="K140" s="1">
        <v>0</v>
      </c>
      <c r="L140" s="1">
        <v>0</v>
      </c>
      <c r="M140" s="1">
        <v>0</v>
      </c>
      <c r="N140" s="1">
        <v>0</v>
      </c>
      <c r="O140" s="1">
        <v>0</v>
      </c>
      <c r="P140" s="1">
        <v>0</v>
      </c>
      <c r="Q140" s="1">
        <v>0</v>
      </c>
    </row>
    <row r="141" spans="1:17">
      <c r="A141" s="1" t="s">
        <v>1284</v>
      </c>
      <c r="B141" s="1" t="s">
        <v>1453</v>
      </c>
      <c r="D141" s="1">
        <v>0</v>
      </c>
      <c r="E141" s="1">
        <v>0</v>
      </c>
      <c r="F141" s="1">
        <v>0</v>
      </c>
      <c r="G141" s="1">
        <v>0</v>
      </c>
      <c r="H141" s="1">
        <v>0</v>
      </c>
      <c r="I141" s="1">
        <v>0</v>
      </c>
      <c r="J141" s="1">
        <v>0</v>
      </c>
      <c r="K141" s="1">
        <v>0</v>
      </c>
      <c r="L141" s="1">
        <v>0</v>
      </c>
      <c r="M141" s="1">
        <v>0</v>
      </c>
      <c r="N141" s="1">
        <v>0</v>
      </c>
      <c r="O141" s="1">
        <v>0</v>
      </c>
      <c r="P141" s="1">
        <v>0</v>
      </c>
      <c r="Q141" s="1">
        <v>0</v>
      </c>
    </row>
    <row r="142" spans="1:17">
      <c r="A142" s="1" t="s">
        <v>1286</v>
      </c>
      <c r="B142" s="1" t="s">
        <v>1454</v>
      </c>
      <c r="D142" s="1">
        <v>0</v>
      </c>
      <c r="E142" s="1">
        <v>0</v>
      </c>
      <c r="F142" s="1">
        <v>0</v>
      </c>
      <c r="G142" s="1">
        <v>0</v>
      </c>
      <c r="H142" s="1">
        <v>0</v>
      </c>
      <c r="I142" s="1">
        <v>0</v>
      </c>
      <c r="J142" s="1">
        <v>0</v>
      </c>
      <c r="K142" s="1">
        <v>0</v>
      </c>
      <c r="L142" s="1">
        <v>0</v>
      </c>
      <c r="M142" s="1">
        <v>0</v>
      </c>
      <c r="N142" s="1">
        <v>0</v>
      </c>
      <c r="O142" s="1">
        <v>0</v>
      </c>
      <c r="P142" s="1">
        <v>0</v>
      </c>
      <c r="Q142" s="1">
        <v>0</v>
      </c>
    </row>
    <row r="143" spans="1:17">
      <c r="A143" s="1" t="s">
        <v>1289</v>
      </c>
      <c r="B143" s="1" t="s">
        <v>1455</v>
      </c>
      <c r="D143" s="1">
        <v>0</v>
      </c>
      <c r="E143" s="1">
        <v>0</v>
      </c>
      <c r="F143" s="1">
        <v>0</v>
      </c>
      <c r="G143" s="1">
        <v>0</v>
      </c>
      <c r="H143" s="1">
        <v>0</v>
      </c>
      <c r="I143" s="1">
        <v>0</v>
      </c>
      <c r="J143" s="1">
        <v>0</v>
      </c>
      <c r="K143" s="1">
        <v>0</v>
      </c>
      <c r="L143" s="1">
        <v>0</v>
      </c>
      <c r="M143" s="1">
        <v>0</v>
      </c>
      <c r="N143" s="1">
        <v>0</v>
      </c>
      <c r="O143" s="1">
        <v>0</v>
      </c>
      <c r="P143" s="1">
        <v>0</v>
      </c>
      <c r="Q143" s="1">
        <v>0</v>
      </c>
    </row>
    <row r="144" spans="1:17">
      <c r="A144" s="1" t="s">
        <v>1291</v>
      </c>
      <c r="B144" s="1" t="s">
        <v>1456</v>
      </c>
      <c r="D144" s="1">
        <v>0</v>
      </c>
      <c r="E144" s="1">
        <v>0</v>
      </c>
      <c r="F144" s="1">
        <v>0</v>
      </c>
      <c r="G144" s="1">
        <v>0</v>
      </c>
      <c r="H144" s="1">
        <v>0</v>
      </c>
      <c r="I144" s="1">
        <v>0</v>
      </c>
      <c r="J144" s="1">
        <v>0</v>
      </c>
      <c r="K144" s="1">
        <v>0</v>
      </c>
      <c r="L144" s="1">
        <v>0</v>
      </c>
      <c r="M144" s="1">
        <v>0</v>
      </c>
      <c r="N144" s="1">
        <v>0</v>
      </c>
      <c r="O144" s="1">
        <v>0</v>
      </c>
      <c r="P144" s="1">
        <v>0</v>
      </c>
      <c r="Q144" s="1">
        <v>0</v>
      </c>
    </row>
    <row r="145" spans="1:17">
      <c r="A145" s="1" t="s">
        <v>1293</v>
      </c>
      <c r="B145" s="1" t="s">
        <v>1457</v>
      </c>
      <c r="D145" s="1">
        <v>0</v>
      </c>
      <c r="E145" s="1">
        <v>0</v>
      </c>
      <c r="F145" s="1">
        <v>0</v>
      </c>
      <c r="G145" s="1">
        <v>0</v>
      </c>
      <c r="H145" s="1">
        <v>0</v>
      </c>
      <c r="I145" s="1">
        <v>0</v>
      </c>
      <c r="J145" s="1">
        <v>0</v>
      </c>
      <c r="K145" s="1">
        <v>0</v>
      </c>
      <c r="L145" s="1">
        <v>0</v>
      </c>
      <c r="M145" s="1">
        <v>0</v>
      </c>
      <c r="N145" s="1">
        <v>0</v>
      </c>
      <c r="O145" s="1">
        <v>0</v>
      </c>
      <c r="P145" s="1">
        <v>0</v>
      </c>
      <c r="Q145" s="1">
        <v>0</v>
      </c>
    </row>
    <row r="146" spans="1:17">
      <c r="A146" s="1" t="s">
        <v>1295</v>
      </c>
      <c r="B146" s="1" t="s">
        <v>1458</v>
      </c>
      <c r="D146" s="1">
        <v>0</v>
      </c>
      <c r="E146" s="1">
        <v>0</v>
      </c>
      <c r="F146" s="1">
        <v>0</v>
      </c>
      <c r="G146" s="1">
        <v>0</v>
      </c>
      <c r="H146" s="1">
        <v>0</v>
      </c>
      <c r="I146" s="1">
        <v>0</v>
      </c>
      <c r="J146" s="1">
        <v>0</v>
      </c>
      <c r="K146" s="1">
        <v>0</v>
      </c>
      <c r="L146" s="1">
        <v>0</v>
      </c>
      <c r="M146" s="1">
        <v>0</v>
      </c>
      <c r="N146" s="1">
        <v>0</v>
      </c>
      <c r="O146" s="1">
        <v>0</v>
      </c>
      <c r="P146" s="1">
        <v>0</v>
      </c>
      <c r="Q146" s="1">
        <v>0</v>
      </c>
    </row>
    <row r="147" spans="1:17">
      <c r="A147" s="1" t="s">
        <v>1297</v>
      </c>
      <c r="B147" s="1" t="s">
        <v>1459</v>
      </c>
      <c r="D147" s="1">
        <v>0</v>
      </c>
      <c r="E147" s="1">
        <v>0</v>
      </c>
      <c r="F147" s="1">
        <v>0</v>
      </c>
      <c r="G147" s="1">
        <v>0</v>
      </c>
      <c r="H147" s="1">
        <v>0</v>
      </c>
      <c r="I147" s="1">
        <v>0</v>
      </c>
      <c r="J147" s="1">
        <v>0</v>
      </c>
      <c r="K147" s="1">
        <v>0</v>
      </c>
      <c r="L147" s="1">
        <v>0</v>
      </c>
      <c r="M147" s="1">
        <v>0</v>
      </c>
      <c r="N147" s="1">
        <v>0</v>
      </c>
      <c r="O147" s="1">
        <v>0</v>
      </c>
      <c r="P147" s="1">
        <v>0</v>
      </c>
      <c r="Q147" s="1">
        <v>0</v>
      </c>
    </row>
    <row r="148" spans="1:17">
      <c r="A148" s="1" t="s">
        <v>1299</v>
      </c>
      <c r="B148" s="1" t="s">
        <v>1460</v>
      </c>
      <c r="D148" s="1">
        <v>0</v>
      </c>
      <c r="E148" s="1">
        <v>0</v>
      </c>
      <c r="F148" s="1">
        <v>0</v>
      </c>
      <c r="G148" s="1">
        <v>0</v>
      </c>
      <c r="H148" s="1">
        <v>0</v>
      </c>
      <c r="I148" s="1">
        <v>0</v>
      </c>
      <c r="J148" s="1">
        <v>0</v>
      </c>
      <c r="K148" s="1">
        <v>0</v>
      </c>
      <c r="L148" s="1">
        <v>0</v>
      </c>
      <c r="M148" s="1">
        <v>0</v>
      </c>
      <c r="N148" s="1">
        <v>0</v>
      </c>
      <c r="O148" s="1">
        <v>0</v>
      </c>
      <c r="P148" s="1">
        <v>0</v>
      </c>
      <c r="Q148" s="1">
        <v>0</v>
      </c>
    </row>
    <row r="149" spans="1:17">
      <c r="A149" s="1" t="s">
        <v>1302</v>
      </c>
      <c r="B149" s="1" t="s">
        <v>1461</v>
      </c>
      <c r="D149" s="1">
        <v>0</v>
      </c>
      <c r="E149" s="1">
        <v>0</v>
      </c>
      <c r="F149" s="1">
        <v>0</v>
      </c>
      <c r="G149" s="1">
        <v>0</v>
      </c>
      <c r="H149" s="1">
        <v>0</v>
      </c>
      <c r="I149" s="1">
        <v>0</v>
      </c>
      <c r="J149" s="1">
        <v>0</v>
      </c>
      <c r="K149" s="1">
        <v>0</v>
      </c>
      <c r="L149" s="1">
        <v>0</v>
      </c>
      <c r="M149" s="1">
        <v>0</v>
      </c>
      <c r="N149" s="1">
        <v>0</v>
      </c>
      <c r="O149" s="1">
        <v>0</v>
      </c>
      <c r="P149" s="1">
        <v>0</v>
      </c>
      <c r="Q149" s="1">
        <v>0</v>
      </c>
    </row>
    <row r="150" spans="1:17">
      <c r="A150" s="1" t="s">
        <v>1224</v>
      </c>
      <c r="B150" s="1" t="s">
        <v>1462</v>
      </c>
      <c r="C150" s="499"/>
      <c r="D150" s="1">
        <v>0</v>
      </c>
      <c r="E150" s="1">
        <v>0</v>
      </c>
      <c r="F150" s="1">
        <v>0</v>
      </c>
      <c r="G150" s="1">
        <v>0</v>
      </c>
      <c r="H150" s="1">
        <v>0</v>
      </c>
      <c r="I150" s="1">
        <v>0</v>
      </c>
      <c r="J150" s="1">
        <v>0</v>
      </c>
      <c r="K150" s="1">
        <v>0</v>
      </c>
      <c r="L150" s="1">
        <v>0</v>
      </c>
      <c r="M150" s="1">
        <v>0</v>
      </c>
      <c r="N150" s="1">
        <v>0</v>
      </c>
      <c r="O150" s="1">
        <v>0</v>
      </c>
      <c r="P150" s="1">
        <v>0</v>
      </c>
      <c r="Q150" s="1">
        <v>0</v>
      </c>
    </row>
    <row r="151" spans="1:17">
      <c r="A151" s="1" t="s">
        <v>1228</v>
      </c>
      <c r="B151" s="1" t="s">
        <v>1464</v>
      </c>
      <c r="D151" s="1">
        <v>0</v>
      </c>
      <c r="E151" s="1">
        <v>0</v>
      </c>
      <c r="F151" s="1">
        <v>0</v>
      </c>
      <c r="G151" s="1">
        <v>0</v>
      </c>
      <c r="H151" s="1">
        <v>0</v>
      </c>
      <c r="I151" s="1">
        <v>0</v>
      </c>
      <c r="J151" s="1">
        <v>0</v>
      </c>
      <c r="K151" s="1">
        <v>0</v>
      </c>
      <c r="L151" s="1">
        <v>0</v>
      </c>
      <c r="M151" s="1">
        <v>0</v>
      </c>
      <c r="N151" s="1">
        <v>0</v>
      </c>
      <c r="O151" s="1">
        <v>0</v>
      </c>
      <c r="P151" s="1">
        <v>0</v>
      </c>
      <c r="Q151" s="1">
        <v>0</v>
      </c>
    </row>
    <row r="152" spans="1:17">
      <c r="A152" s="1" t="s">
        <v>1230</v>
      </c>
      <c r="B152" s="1" t="s">
        <v>1465</v>
      </c>
      <c r="D152" s="1">
        <v>0</v>
      </c>
      <c r="E152" s="1">
        <v>0</v>
      </c>
      <c r="F152" s="1">
        <v>0</v>
      </c>
      <c r="G152" s="1">
        <v>0</v>
      </c>
      <c r="H152" s="1">
        <v>0</v>
      </c>
      <c r="I152" s="1">
        <v>0</v>
      </c>
      <c r="J152" s="1">
        <v>0</v>
      </c>
      <c r="K152" s="1">
        <v>0</v>
      </c>
      <c r="L152" s="1">
        <v>0</v>
      </c>
      <c r="M152" s="1">
        <v>0</v>
      </c>
      <c r="N152" s="1">
        <v>0</v>
      </c>
      <c r="O152" s="1">
        <v>0</v>
      </c>
      <c r="P152" s="1">
        <v>0</v>
      </c>
      <c r="Q152" s="1">
        <v>0</v>
      </c>
    </row>
    <row r="153" spans="1:17">
      <c r="A153" s="1" t="s">
        <v>1232</v>
      </c>
      <c r="B153" s="1" t="s">
        <v>1466</v>
      </c>
      <c r="D153" s="1">
        <v>0</v>
      </c>
      <c r="E153" s="1">
        <v>0</v>
      </c>
      <c r="F153" s="1">
        <v>0</v>
      </c>
      <c r="G153" s="1">
        <v>0</v>
      </c>
      <c r="H153" s="1">
        <v>0</v>
      </c>
      <c r="I153" s="1">
        <v>0</v>
      </c>
      <c r="J153" s="1">
        <v>0</v>
      </c>
      <c r="K153" s="1">
        <v>0</v>
      </c>
      <c r="L153" s="1">
        <v>0</v>
      </c>
      <c r="M153" s="1">
        <v>0</v>
      </c>
      <c r="N153" s="1">
        <v>0</v>
      </c>
      <c r="O153" s="1">
        <v>0</v>
      </c>
      <c r="P153" s="1">
        <v>0</v>
      </c>
      <c r="Q153" s="1">
        <v>0</v>
      </c>
    </row>
    <row r="154" spans="1:17">
      <c r="A154" s="1" t="s">
        <v>1234</v>
      </c>
      <c r="B154" s="1" t="s">
        <v>1467</v>
      </c>
      <c r="D154" s="1">
        <v>0</v>
      </c>
      <c r="E154" s="1">
        <v>0</v>
      </c>
      <c r="F154" s="1">
        <v>0</v>
      </c>
      <c r="G154" s="1">
        <v>0</v>
      </c>
      <c r="H154" s="1">
        <v>0</v>
      </c>
      <c r="I154" s="1">
        <v>0</v>
      </c>
      <c r="J154" s="1">
        <v>0</v>
      </c>
      <c r="K154" s="1">
        <v>0</v>
      </c>
      <c r="L154" s="1">
        <v>0</v>
      </c>
      <c r="M154" s="1">
        <v>0</v>
      </c>
      <c r="N154" s="1">
        <v>0</v>
      </c>
      <c r="O154" s="1">
        <v>0</v>
      </c>
      <c r="P154" s="1">
        <v>0</v>
      </c>
      <c r="Q154" s="1">
        <v>0</v>
      </c>
    </row>
    <row r="155" spans="1:17">
      <c r="A155" s="1" t="s">
        <v>1236</v>
      </c>
      <c r="B155" s="1" t="s">
        <v>1468</v>
      </c>
      <c r="D155" s="1">
        <v>0</v>
      </c>
      <c r="E155" s="1">
        <v>0</v>
      </c>
      <c r="F155" s="1">
        <v>0</v>
      </c>
      <c r="G155" s="1">
        <v>0</v>
      </c>
      <c r="H155" s="1">
        <v>0</v>
      </c>
      <c r="I155" s="1">
        <v>0</v>
      </c>
      <c r="J155" s="1">
        <v>0</v>
      </c>
      <c r="K155" s="1">
        <v>0</v>
      </c>
      <c r="L155" s="1">
        <v>0</v>
      </c>
      <c r="M155" s="1">
        <v>0</v>
      </c>
      <c r="N155" s="1">
        <v>0</v>
      </c>
      <c r="O155" s="1">
        <v>0</v>
      </c>
      <c r="P155" s="1">
        <v>0</v>
      </c>
      <c r="Q155" s="1">
        <v>0</v>
      </c>
    </row>
    <row r="156" spans="1:17">
      <c r="A156" s="1" t="s">
        <v>1238</v>
      </c>
      <c r="B156" s="1" t="s">
        <v>1469</v>
      </c>
      <c r="D156" s="1">
        <v>0</v>
      </c>
      <c r="E156" s="1">
        <v>0</v>
      </c>
      <c r="F156" s="1">
        <v>0</v>
      </c>
      <c r="G156" s="1">
        <v>0</v>
      </c>
      <c r="H156" s="1">
        <v>0</v>
      </c>
      <c r="I156" s="1">
        <v>0</v>
      </c>
      <c r="J156" s="1">
        <v>0</v>
      </c>
      <c r="K156" s="1">
        <v>0</v>
      </c>
      <c r="L156" s="1">
        <v>0</v>
      </c>
      <c r="M156" s="1">
        <v>0</v>
      </c>
      <c r="N156" s="1">
        <v>0</v>
      </c>
      <c r="O156" s="1">
        <v>0</v>
      </c>
      <c r="P156" s="1">
        <v>0</v>
      </c>
      <c r="Q156" s="1">
        <v>0</v>
      </c>
    </row>
    <row r="157" spans="1:17">
      <c r="A157" s="1" t="s">
        <v>1240</v>
      </c>
      <c r="B157" s="1" t="s">
        <v>1470</v>
      </c>
      <c r="D157" s="1">
        <v>0</v>
      </c>
      <c r="E157" s="1">
        <v>0</v>
      </c>
      <c r="F157" s="1">
        <v>0</v>
      </c>
      <c r="G157" s="1">
        <v>0</v>
      </c>
      <c r="H157" s="1">
        <v>0</v>
      </c>
      <c r="I157" s="1">
        <v>0</v>
      </c>
      <c r="J157" s="1">
        <v>0</v>
      </c>
      <c r="K157" s="1">
        <v>0</v>
      </c>
      <c r="L157" s="1">
        <v>0</v>
      </c>
      <c r="M157" s="1">
        <v>0</v>
      </c>
      <c r="N157" s="1">
        <v>0</v>
      </c>
      <c r="O157" s="1">
        <v>0</v>
      </c>
      <c r="P157" s="1">
        <v>0</v>
      </c>
      <c r="Q157" s="1">
        <v>0</v>
      </c>
    </row>
    <row r="158" spans="1:17">
      <c r="A158" s="1" t="s">
        <v>1242</v>
      </c>
      <c r="B158" s="1" t="s">
        <v>1471</v>
      </c>
      <c r="D158" s="1">
        <v>0</v>
      </c>
      <c r="E158" s="1">
        <v>0</v>
      </c>
      <c r="F158" s="1">
        <v>0</v>
      </c>
      <c r="G158" s="1">
        <v>0</v>
      </c>
      <c r="H158" s="1">
        <v>0</v>
      </c>
      <c r="I158" s="1">
        <v>0</v>
      </c>
      <c r="J158" s="1">
        <v>0</v>
      </c>
      <c r="K158" s="1">
        <v>0</v>
      </c>
      <c r="L158" s="1">
        <v>0</v>
      </c>
      <c r="M158" s="1">
        <v>0</v>
      </c>
      <c r="N158" s="1">
        <v>0</v>
      </c>
      <c r="O158" s="1">
        <v>0</v>
      </c>
      <c r="P158" s="1">
        <v>0</v>
      </c>
      <c r="Q158" s="1">
        <v>0</v>
      </c>
    </row>
    <row r="159" spans="1:17">
      <c r="A159" s="1" t="s">
        <v>1244</v>
      </c>
      <c r="B159" s="1" t="s">
        <v>1472</v>
      </c>
      <c r="D159" s="1">
        <v>0</v>
      </c>
      <c r="E159" s="1">
        <v>0</v>
      </c>
      <c r="F159" s="1">
        <v>0</v>
      </c>
      <c r="G159" s="1">
        <v>0</v>
      </c>
      <c r="H159" s="1">
        <v>0</v>
      </c>
      <c r="I159" s="1">
        <v>0</v>
      </c>
      <c r="J159" s="1">
        <v>0</v>
      </c>
      <c r="K159" s="1">
        <v>0</v>
      </c>
      <c r="L159" s="1">
        <v>0</v>
      </c>
      <c r="M159" s="1">
        <v>0</v>
      </c>
      <c r="N159" s="1">
        <v>0</v>
      </c>
      <c r="O159" s="1">
        <v>0</v>
      </c>
      <c r="P159" s="1">
        <v>0</v>
      </c>
      <c r="Q159" s="1">
        <v>0</v>
      </c>
    </row>
    <row r="160" spans="1:17">
      <c r="A160" s="1" t="s">
        <v>1246</v>
      </c>
      <c r="B160" s="1" t="s">
        <v>1473</v>
      </c>
      <c r="D160" s="1">
        <v>0</v>
      </c>
      <c r="E160" s="1">
        <v>0</v>
      </c>
      <c r="F160" s="1">
        <v>0</v>
      </c>
      <c r="G160" s="1">
        <v>0</v>
      </c>
      <c r="H160" s="1">
        <v>0</v>
      </c>
      <c r="I160" s="1">
        <v>0</v>
      </c>
      <c r="J160" s="1">
        <v>0</v>
      </c>
      <c r="K160" s="1">
        <v>0</v>
      </c>
      <c r="L160" s="1">
        <v>0</v>
      </c>
      <c r="M160" s="1">
        <v>0</v>
      </c>
      <c r="N160" s="1">
        <v>0</v>
      </c>
      <c r="O160" s="1">
        <v>0</v>
      </c>
      <c r="P160" s="1">
        <v>0</v>
      </c>
      <c r="Q160" s="1">
        <v>0</v>
      </c>
    </row>
    <row r="161" spans="1:17">
      <c r="A161" s="1" t="s">
        <v>1248</v>
      </c>
      <c r="B161" s="1" t="s">
        <v>1474</v>
      </c>
      <c r="D161" s="1">
        <v>0</v>
      </c>
      <c r="E161" s="1">
        <v>0</v>
      </c>
      <c r="F161" s="1">
        <v>0</v>
      </c>
      <c r="G161" s="1">
        <v>0</v>
      </c>
      <c r="H161" s="1">
        <v>0</v>
      </c>
      <c r="I161" s="1">
        <v>0</v>
      </c>
      <c r="J161" s="1">
        <v>0</v>
      </c>
      <c r="K161" s="1">
        <v>0</v>
      </c>
      <c r="L161" s="1">
        <v>0</v>
      </c>
      <c r="M161" s="1">
        <v>0</v>
      </c>
      <c r="N161" s="1">
        <v>0</v>
      </c>
      <c r="O161" s="1">
        <v>0</v>
      </c>
      <c r="P161" s="1">
        <v>0</v>
      </c>
      <c r="Q161" s="1">
        <v>0</v>
      </c>
    </row>
    <row r="162" spans="1:17">
      <c r="A162" s="1" t="s">
        <v>1250</v>
      </c>
      <c r="B162" s="1" t="s">
        <v>1475</v>
      </c>
      <c r="D162" s="1">
        <v>0</v>
      </c>
      <c r="E162" s="1">
        <v>0</v>
      </c>
      <c r="F162" s="1">
        <v>0</v>
      </c>
      <c r="G162" s="1">
        <v>0</v>
      </c>
      <c r="H162" s="1">
        <v>0</v>
      </c>
      <c r="I162" s="1">
        <v>0</v>
      </c>
      <c r="J162" s="1">
        <v>0</v>
      </c>
      <c r="K162" s="1">
        <v>0</v>
      </c>
      <c r="L162" s="1">
        <v>0</v>
      </c>
      <c r="M162" s="1">
        <v>0</v>
      </c>
      <c r="N162" s="1">
        <v>0</v>
      </c>
      <c r="O162" s="1">
        <v>0</v>
      </c>
      <c r="P162" s="1">
        <v>0</v>
      </c>
      <c r="Q162" s="1">
        <v>0</v>
      </c>
    </row>
    <row r="163" spans="1:17">
      <c r="A163" s="1" t="s">
        <v>1253</v>
      </c>
      <c r="B163" s="1" t="s">
        <v>1476</v>
      </c>
      <c r="D163" s="1">
        <v>0</v>
      </c>
      <c r="E163" s="1">
        <v>0</v>
      </c>
      <c r="F163" s="1">
        <v>0</v>
      </c>
      <c r="G163" s="1">
        <v>0</v>
      </c>
      <c r="H163" s="1">
        <v>0</v>
      </c>
      <c r="I163" s="1">
        <v>0</v>
      </c>
      <c r="J163" s="1">
        <v>0</v>
      </c>
      <c r="K163" s="1">
        <v>0</v>
      </c>
      <c r="L163" s="1">
        <v>0</v>
      </c>
      <c r="M163" s="1">
        <v>0</v>
      </c>
      <c r="N163" s="1">
        <v>0</v>
      </c>
      <c r="O163" s="1">
        <v>0</v>
      </c>
      <c r="P163" s="1">
        <v>0</v>
      </c>
      <c r="Q163" s="1">
        <v>0</v>
      </c>
    </row>
    <row r="164" spans="1:17">
      <c r="A164" s="1" t="s">
        <v>1324</v>
      </c>
      <c r="B164" s="1" t="s">
        <v>1477</v>
      </c>
      <c r="D164" s="1">
        <v>0</v>
      </c>
      <c r="E164" s="1">
        <v>0</v>
      </c>
      <c r="F164" s="1">
        <v>0</v>
      </c>
      <c r="G164" s="1">
        <v>0</v>
      </c>
      <c r="H164" s="1">
        <v>0</v>
      </c>
      <c r="I164" s="1">
        <v>0</v>
      </c>
      <c r="J164" s="1">
        <v>0</v>
      </c>
      <c r="K164" s="1">
        <v>0</v>
      </c>
      <c r="L164" s="1">
        <v>0</v>
      </c>
      <c r="M164" s="1">
        <v>0</v>
      </c>
      <c r="N164" s="1">
        <v>0</v>
      </c>
      <c r="O164" s="1">
        <v>0</v>
      </c>
      <c r="P164" s="1">
        <v>0</v>
      </c>
      <c r="Q164" s="1">
        <v>0</v>
      </c>
    </row>
    <row r="165" spans="1:17">
      <c r="A165" s="1" t="s">
        <v>1257</v>
      </c>
      <c r="B165" s="1" t="s">
        <v>1478</v>
      </c>
      <c r="D165" s="1">
        <v>0</v>
      </c>
      <c r="E165" s="1">
        <v>0</v>
      </c>
      <c r="F165" s="1">
        <v>0</v>
      </c>
      <c r="G165" s="1">
        <v>0</v>
      </c>
      <c r="H165" s="1">
        <v>0</v>
      </c>
      <c r="I165" s="1">
        <v>0</v>
      </c>
      <c r="J165" s="1">
        <v>0</v>
      </c>
      <c r="K165" s="1">
        <v>0</v>
      </c>
      <c r="L165" s="1">
        <v>0</v>
      </c>
      <c r="M165" s="1">
        <v>0</v>
      </c>
      <c r="N165" s="1">
        <v>0</v>
      </c>
      <c r="O165" s="1">
        <v>0</v>
      </c>
      <c r="P165" s="1">
        <v>0</v>
      </c>
      <c r="Q165" s="1">
        <v>0</v>
      </c>
    </row>
    <row r="166" spans="1:17">
      <c r="A166" s="1" t="s">
        <v>1259</v>
      </c>
      <c r="B166" s="1" t="s">
        <v>1479</v>
      </c>
      <c r="D166" s="1">
        <v>0</v>
      </c>
      <c r="E166" s="1">
        <v>0</v>
      </c>
      <c r="F166" s="1">
        <v>0</v>
      </c>
      <c r="G166" s="1">
        <v>0</v>
      </c>
      <c r="H166" s="1">
        <v>0</v>
      </c>
      <c r="I166" s="1">
        <v>0</v>
      </c>
      <c r="J166" s="1">
        <v>0</v>
      </c>
      <c r="K166" s="1">
        <v>0</v>
      </c>
      <c r="L166" s="1">
        <v>0</v>
      </c>
      <c r="M166" s="1">
        <v>0</v>
      </c>
      <c r="N166" s="1">
        <v>0</v>
      </c>
      <c r="O166" s="1">
        <v>0</v>
      </c>
      <c r="P166" s="1">
        <v>0</v>
      </c>
      <c r="Q166" s="1">
        <v>0</v>
      </c>
    </row>
    <row r="167" spans="1:17">
      <c r="A167" s="1" t="s">
        <v>1261</v>
      </c>
      <c r="B167" s="1" t="s">
        <v>1480</v>
      </c>
      <c r="D167" s="1">
        <v>0</v>
      </c>
      <c r="E167" s="1">
        <v>0</v>
      </c>
      <c r="F167" s="1">
        <v>0</v>
      </c>
      <c r="G167" s="1">
        <v>0</v>
      </c>
      <c r="H167" s="1">
        <v>0</v>
      </c>
      <c r="I167" s="1">
        <v>0</v>
      </c>
      <c r="J167" s="1">
        <v>0</v>
      </c>
      <c r="K167" s="1">
        <v>0</v>
      </c>
      <c r="L167" s="1">
        <v>0</v>
      </c>
      <c r="M167" s="1">
        <v>0</v>
      </c>
      <c r="N167" s="1">
        <v>0</v>
      </c>
      <c r="O167" s="1">
        <v>0</v>
      </c>
      <c r="P167" s="1">
        <v>0</v>
      </c>
      <c r="Q167" s="1">
        <v>0</v>
      </c>
    </row>
    <row r="168" spans="1:17">
      <c r="A168" s="1" t="s">
        <v>1263</v>
      </c>
      <c r="B168" s="1" t="s">
        <v>1481</v>
      </c>
      <c r="D168" s="1">
        <v>0</v>
      </c>
      <c r="E168" s="1">
        <v>0</v>
      </c>
      <c r="F168" s="1">
        <v>0</v>
      </c>
      <c r="G168" s="1">
        <v>0</v>
      </c>
      <c r="H168" s="1">
        <v>0</v>
      </c>
      <c r="I168" s="1">
        <v>0</v>
      </c>
      <c r="J168" s="1">
        <v>0</v>
      </c>
      <c r="K168" s="1">
        <v>0</v>
      </c>
      <c r="L168" s="1">
        <v>0</v>
      </c>
      <c r="M168" s="1">
        <v>0</v>
      </c>
      <c r="N168" s="1">
        <v>0</v>
      </c>
      <c r="O168" s="1">
        <v>0</v>
      </c>
      <c r="P168" s="1">
        <v>0</v>
      </c>
      <c r="Q168" s="1">
        <v>0</v>
      </c>
    </row>
    <row r="169" spans="1:17">
      <c r="A169" s="1" t="s">
        <v>1266</v>
      </c>
      <c r="B169" s="1" t="s">
        <v>1482</v>
      </c>
      <c r="D169" s="1">
        <v>0</v>
      </c>
      <c r="E169" s="1">
        <v>0</v>
      </c>
      <c r="F169" s="1">
        <v>0</v>
      </c>
      <c r="G169" s="1">
        <v>0</v>
      </c>
      <c r="H169" s="1">
        <v>0</v>
      </c>
      <c r="I169" s="1">
        <v>0</v>
      </c>
      <c r="J169" s="1">
        <v>0</v>
      </c>
      <c r="K169" s="1">
        <v>0</v>
      </c>
      <c r="L169" s="1">
        <v>0</v>
      </c>
      <c r="M169" s="1">
        <v>0</v>
      </c>
      <c r="N169" s="1">
        <v>0</v>
      </c>
      <c r="O169" s="1">
        <v>0</v>
      </c>
      <c r="P169" s="1">
        <v>0</v>
      </c>
      <c r="Q169" s="1">
        <v>0</v>
      </c>
    </row>
    <row r="170" spans="1:17">
      <c r="A170" s="1" t="s">
        <v>1268</v>
      </c>
      <c r="B170" s="1" t="s">
        <v>1483</v>
      </c>
      <c r="D170" s="1">
        <v>0</v>
      </c>
      <c r="E170" s="1">
        <v>0</v>
      </c>
      <c r="F170" s="1">
        <v>0</v>
      </c>
      <c r="G170" s="1">
        <v>0</v>
      </c>
      <c r="H170" s="1">
        <v>0</v>
      </c>
      <c r="I170" s="1">
        <v>0</v>
      </c>
      <c r="J170" s="1">
        <v>0</v>
      </c>
      <c r="K170" s="1">
        <v>0</v>
      </c>
      <c r="L170" s="1">
        <v>0</v>
      </c>
      <c r="M170" s="1">
        <v>0</v>
      </c>
      <c r="N170" s="1">
        <v>0</v>
      </c>
      <c r="O170" s="1">
        <v>0</v>
      </c>
      <c r="P170" s="1">
        <v>0</v>
      </c>
      <c r="Q170" s="1">
        <v>0</v>
      </c>
    </row>
    <row r="171" spans="1:17">
      <c r="A171" s="1" t="s">
        <v>1270</v>
      </c>
      <c r="B171" s="1" t="s">
        <v>1484</v>
      </c>
      <c r="D171" s="1">
        <v>0</v>
      </c>
      <c r="E171" s="1">
        <v>0</v>
      </c>
      <c r="F171" s="1">
        <v>0</v>
      </c>
      <c r="G171" s="1">
        <v>0</v>
      </c>
      <c r="H171" s="1">
        <v>0</v>
      </c>
      <c r="I171" s="1">
        <v>0</v>
      </c>
      <c r="J171" s="1">
        <v>0</v>
      </c>
      <c r="K171" s="1">
        <v>0</v>
      </c>
      <c r="L171" s="1">
        <v>0</v>
      </c>
      <c r="M171" s="1">
        <v>0</v>
      </c>
      <c r="N171" s="1">
        <v>0</v>
      </c>
      <c r="O171" s="1">
        <v>0</v>
      </c>
      <c r="P171" s="1">
        <v>0</v>
      </c>
      <c r="Q171" s="1">
        <v>0</v>
      </c>
    </row>
    <row r="172" spans="1:17">
      <c r="A172" s="1" t="s">
        <v>1272</v>
      </c>
      <c r="B172" s="1" t="s">
        <v>1485</v>
      </c>
      <c r="D172" s="1">
        <v>0</v>
      </c>
      <c r="E172" s="1">
        <v>0</v>
      </c>
      <c r="F172" s="1">
        <v>0</v>
      </c>
      <c r="G172" s="1">
        <v>0</v>
      </c>
      <c r="H172" s="1">
        <v>0</v>
      </c>
      <c r="I172" s="1">
        <v>0</v>
      </c>
      <c r="J172" s="1">
        <v>0</v>
      </c>
      <c r="K172" s="1">
        <v>0</v>
      </c>
      <c r="L172" s="1">
        <v>0</v>
      </c>
      <c r="M172" s="1">
        <v>0</v>
      </c>
      <c r="N172" s="1">
        <v>0</v>
      </c>
      <c r="O172" s="1">
        <v>0</v>
      </c>
      <c r="P172" s="1">
        <v>0</v>
      </c>
      <c r="Q172" s="1">
        <v>0</v>
      </c>
    </row>
    <row r="173" spans="1:17">
      <c r="A173" s="1" t="s">
        <v>1274</v>
      </c>
      <c r="B173" s="1" t="s">
        <v>1486</v>
      </c>
      <c r="D173" s="1">
        <v>0</v>
      </c>
      <c r="E173" s="1">
        <v>0</v>
      </c>
      <c r="F173" s="1">
        <v>0</v>
      </c>
      <c r="G173" s="1">
        <v>0</v>
      </c>
      <c r="H173" s="1">
        <v>0</v>
      </c>
      <c r="I173" s="1">
        <v>0</v>
      </c>
      <c r="J173" s="1">
        <v>0</v>
      </c>
      <c r="K173" s="1">
        <v>0</v>
      </c>
      <c r="L173" s="1">
        <v>0</v>
      </c>
      <c r="M173" s="1">
        <v>0</v>
      </c>
      <c r="N173" s="1">
        <v>0</v>
      </c>
      <c r="O173" s="1">
        <v>0</v>
      </c>
      <c r="P173" s="1">
        <v>0</v>
      </c>
      <c r="Q173" s="1">
        <v>0</v>
      </c>
    </row>
    <row r="174" spans="1:17">
      <c r="A174" s="1" t="s">
        <v>1276</v>
      </c>
      <c r="B174" s="1" t="s">
        <v>1487</v>
      </c>
      <c r="D174" s="1">
        <v>0</v>
      </c>
      <c r="E174" s="1">
        <v>0</v>
      </c>
      <c r="F174" s="1">
        <v>0</v>
      </c>
      <c r="G174" s="1">
        <v>0</v>
      </c>
      <c r="H174" s="1">
        <v>0</v>
      </c>
      <c r="I174" s="1">
        <v>0</v>
      </c>
      <c r="J174" s="1">
        <v>0</v>
      </c>
      <c r="K174" s="1">
        <v>0</v>
      </c>
      <c r="L174" s="1">
        <v>0</v>
      </c>
      <c r="M174" s="1">
        <v>0</v>
      </c>
      <c r="N174" s="1">
        <v>0</v>
      </c>
      <c r="O174" s="1">
        <v>0</v>
      </c>
      <c r="P174" s="1">
        <v>0</v>
      </c>
      <c r="Q174" s="1">
        <v>0</v>
      </c>
    </row>
    <row r="175" spans="1:17">
      <c r="A175" s="1" t="s">
        <v>1278</v>
      </c>
      <c r="B175" s="1" t="s">
        <v>1488</v>
      </c>
      <c r="D175" s="1">
        <v>0</v>
      </c>
      <c r="E175" s="1">
        <v>0</v>
      </c>
      <c r="F175" s="1">
        <v>0</v>
      </c>
      <c r="G175" s="1">
        <v>0</v>
      </c>
      <c r="H175" s="1">
        <v>0</v>
      </c>
      <c r="I175" s="1">
        <v>0</v>
      </c>
      <c r="J175" s="1">
        <v>0</v>
      </c>
      <c r="K175" s="1">
        <v>0</v>
      </c>
      <c r="L175" s="1">
        <v>0</v>
      </c>
      <c r="M175" s="1">
        <v>0</v>
      </c>
      <c r="N175" s="1">
        <v>0</v>
      </c>
      <c r="O175" s="1">
        <v>0</v>
      </c>
      <c r="P175" s="1">
        <v>0</v>
      </c>
      <c r="Q175" s="1">
        <v>0</v>
      </c>
    </row>
    <row r="176" spans="1:17">
      <c r="A176" s="1" t="s">
        <v>1280</v>
      </c>
      <c r="B176" s="1" t="s">
        <v>1489</v>
      </c>
      <c r="D176" s="1">
        <v>0</v>
      </c>
      <c r="E176" s="1">
        <v>0</v>
      </c>
      <c r="F176" s="1">
        <v>0</v>
      </c>
      <c r="G176" s="1">
        <v>0</v>
      </c>
      <c r="H176" s="1">
        <v>0</v>
      </c>
      <c r="I176" s="1">
        <v>0</v>
      </c>
      <c r="J176" s="1">
        <v>0</v>
      </c>
      <c r="K176" s="1">
        <v>0</v>
      </c>
      <c r="L176" s="1">
        <v>0</v>
      </c>
      <c r="M176" s="1">
        <v>0</v>
      </c>
      <c r="N176" s="1">
        <v>0</v>
      </c>
      <c r="O176" s="1">
        <v>0</v>
      </c>
      <c r="P176" s="1">
        <v>0</v>
      </c>
      <c r="Q176" s="1">
        <v>0</v>
      </c>
    </row>
    <row r="177" spans="1:17">
      <c r="A177" s="1" t="s">
        <v>1282</v>
      </c>
      <c r="B177" s="1" t="s">
        <v>1490</v>
      </c>
      <c r="D177" s="1">
        <v>0</v>
      </c>
      <c r="E177" s="1">
        <v>0</v>
      </c>
      <c r="F177" s="1">
        <v>0</v>
      </c>
      <c r="G177" s="1">
        <v>0</v>
      </c>
      <c r="H177" s="1">
        <v>0</v>
      </c>
      <c r="I177" s="1">
        <v>0</v>
      </c>
      <c r="J177" s="1">
        <v>0</v>
      </c>
      <c r="K177" s="1">
        <v>0</v>
      </c>
      <c r="L177" s="1">
        <v>0</v>
      </c>
      <c r="M177" s="1">
        <v>0</v>
      </c>
      <c r="N177" s="1">
        <v>0</v>
      </c>
      <c r="O177" s="1">
        <v>0</v>
      </c>
      <c r="P177" s="1">
        <v>0</v>
      </c>
      <c r="Q177" s="1">
        <v>0</v>
      </c>
    </row>
    <row r="178" spans="1:17">
      <c r="A178" s="1" t="s">
        <v>1284</v>
      </c>
      <c r="B178" s="1" t="s">
        <v>1491</v>
      </c>
      <c r="D178" s="1">
        <v>0</v>
      </c>
      <c r="E178" s="1">
        <v>0</v>
      </c>
      <c r="F178" s="1">
        <v>0</v>
      </c>
      <c r="G178" s="1">
        <v>0</v>
      </c>
      <c r="H178" s="1">
        <v>0</v>
      </c>
      <c r="I178" s="1">
        <v>0</v>
      </c>
      <c r="J178" s="1">
        <v>0</v>
      </c>
      <c r="K178" s="1">
        <v>0</v>
      </c>
      <c r="L178" s="1">
        <v>0</v>
      </c>
      <c r="M178" s="1">
        <v>0</v>
      </c>
      <c r="N178" s="1">
        <v>0</v>
      </c>
      <c r="O178" s="1">
        <v>0</v>
      </c>
      <c r="P178" s="1">
        <v>0</v>
      </c>
      <c r="Q178" s="1">
        <v>0</v>
      </c>
    </row>
    <row r="179" spans="1:17">
      <c r="A179" s="1" t="s">
        <v>1286</v>
      </c>
      <c r="B179" s="1" t="s">
        <v>1492</v>
      </c>
      <c r="D179" s="1">
        <v>0</v>
      </c>
      <c r="E179" s="1">
        <v>0</v>
      </c>
      <c r="F179" s="1">
        <v>0</v>
      </c>
      <c r="G179" s="1">
        <v>0</v>
      </c>
      <c r="H179" s="1">
        <v>0</v>
      </c>
      <c r="I179" s="1">
        <v>0</v>
      </c>
      <c r="J179" s="1">
        <v>0</v>
      </c>
      <c r="K179" s="1">
        <v>0</v>
      </c>
      <c r="L179" s="1">
        <v>0</v>
      </c>
      <c r="M179" s="1">
        <v>0</v>
      </c>
      <c r="N179" s="1">
        <v>0</v>
      </c>
      <c r="O179" s="1">
        <v>0</v>
      </c>
      <c r="P179" s="1">
        <v>0</v>
      </c>
      <c r="Q179" s="1">
        <v>0</v>
      </c>
    </row>
    <row r="180" spans="1:17">
      <c r="A180" s="1" t="s">
        <v>1289</v>
      </c>
      <c r="B180" s="1" t="s">
        <v>1493</v>
      </c>
      <c r="D180" s="1">
        <v>0</v>
      </c>
      <c r="E180" s="1">
        <v>0</v>
      </c>
      <c r="F180" s="1">
        <v>0</v>
      </c>
      <c r="G180" s="1">
        <v>0</v>
      </c>
      <c r="H180" s="1">
        <v>0</v>
      </c>
      <c r="I180" s="1">
        <v>0</v>
      </c>
      <c r="J180" s="1">
        <v>0</v>
      </c>
      <c r="K180" s="1">
        <v>0</v>
      </c>
      <c r="L180" s="1">
        <v>0</v>
      </c>
      <c r="M180" s="1">
        <v>0</v>
      </c>
      <c r="N180" s="1">
        <v>0</v>
      </c>
      <c r="O180" s="1">
        <v>0</v>
      </c>
      <c r="P180" s="1">
        <v>0</v>
      </c>
      <c r="Q180" s="1">
        <v>0</v>
      </c>
    </row>
    <row r="181" spans="1:17">
      <c r="A181" s="1" t="s">
        <v>1291</v>
      </c>
      <c r="B181" s="1" t="s">
        <v>1494</v>
      </c>
      <c r="D181" s="1">
        <v>0</v>
      </c>
      <c r="E181" s="1">
        <v>0</v>
      </c>
      <c r="F181" s="1">
        <v>0</v>
      </c>
      <c r="G181" s="1">
        <v>0</v>
      </c>
      <c r="H181" s="1">
        <v>0</v>
      </c>
      <c r="I181" s="1">
        <v>0</v>
      </c>
      <c r="J181" s="1">
        <v>0</v>
      </c>
      <c r="K181" s="1">
        <v>0</v>
      </c>
      <c r="L181" s="1">
        <v>0</v>
      </c>
      <c r="M181" s="1">
        <v>0</v>
      </c>
      <c r="N181" s="1">
        <v>0</v>
      </c>
      <c r="O181" s="1">
        <v>0</v>
      </c>
      <c r="P181" s="1">
        <v>0</v>
      </c>
      <c r="Q181" s="1">
        <v>0</v>
      </c>
    </row>
    <row r="182" spans="1:17">
      <c r="A182" s="1" t="s">
        <v>1293</v>
      </c>
      <c r="B182" s="1" t="s">
        <v>1495</v>
      </c>
      <c r="D182" s="1">
        <v>0</v>
      </c>
      <c r="E182" s="1">
        <v>0</v>
      </c>
      <c r="F182" s="1">
        <v>0</v>
      </c>
      <c r="G182" s="1">
        <v>0</v>
      </c>
      <c r="H182" s="1">
        <v>0</v>
      </c>
      <c r="I182" s="1">
        <v>0</v>
      </c>
      <c r="J182" s="1">
        <v>0</v>
      </c>
      <c r="K182" s="1">
        <v>0</v>
      </c>
      <c r="L182" s="1">
        <v>0</v>
      </c>
      <c r="M182" s="1">
        <v>0</v>
      </c>
      <c r="N182" s="1">
        <v>0</v>
      </c>
      <c r="O182" s="1">
        <v>0</v>
      </c>
      <c r="P182" s="1">
        <v>0</v>
      </c>
      <c r="Q182" s="1">
        <v>0</v>
      </c>
    </row>
    <row r="183" spans="1:17">
      <c r="A183" s="1" t="s">
        <v>1295</v>
      </c>
      <c r="B183" s="1" t="s">
        <v>1496</v>
      </c>
      <c r="D183" s="1">
        <v>0</v>
      </c>
      <c r="E183" s="1">
        <v>0</v>
      </c>
      <c r="F183" s="1">
        <v>0</v>
      </c>
      <c r="G183" s="1">
        <v>0</v>
      </c>
      <c r="H183" s="1">
        <v>0</v>
      </c>
      <c r="I183" s="1">
        <v>0</v>
      </c>
      <c r="J183" s="1">
        <v>0</v>
      </c>
      <c r="K183" s="1">
        <v>0</v>
      </c>
      <c r="L183" s="1">
        <v>0</v>
      </c>
      <c r="M183" s="1">
        <v>0</v>
      </c>
      <c r="N183" s="1">
        <v>0</v>
      </c>
      <c r="O183" s="1">
        <v>0</v>
      </c>
      <c r="P183" s="1">
        <v>0</v>
      </c>
      <c r="Q183" s="1">
        <v>0</v>
      </c>
    </row>
    <row r="184" spans="1:17">
      <c r="A184" s="1" t="s">
        <v>1297</v>
      </c>
      <c r="B184" s="1" t="s">
        <v>1497</v>
      </c>
      <c r="D184" s="1">
        <v>0</v>
      </c>
      <c r="E184" s="1">
        <v>0</v>
      </c>
      <c r="F184" s="1">
        <v>0</v>
      </c>
      <c r="G184" s="1">
        <v>0</v>
      </c>
      <c r="H184" s="1">
        <v>0</v>
      </c>
      <c r="I184" s="1">
        <v>0</v>
      </c>
      <c r="J184" s="1">
        <v>0</v>
      </c>
      <c r="K184" s="1">
        <v>0</v>
      </c>
      <c r="L184" s="1">
        <v>0</v>
      </c>
      <c r="M184" s="1">
        <v>0</v>
      </c>
      <c r="N184" s="1">
        <v>0</v>
      </c>
      <c r="O184" s="1">
        <v>0</v>
      </c>
      <c r="P184" s="1">
        <v>0</v>
      </c>
      <c r="Q184" s="1">
        <v>0</v>
      </c>
    </row>
    <row r="185" spans="1:17">
      <c r="A185" s="1" t="s">
        <v>1299</v>
      </c>
      <c r="B185" s="1" t="s">
        <v>1498</v>
      </c>
      <c r="D185" s="1">
        <v>0</v>
      </c>
      <c r="E185" s="1">
        <v>0</v>
      </c>
      <c r="F185" s="1">
        <v>0</v>
      </c>
      <c r="G185" s="1">
        <v>0</v>
      </c>
      <c r="H185" s="1">
        <v>0</v>
      </c>
      <c r="I185" s="1">
        <v>0</v>
      </c>
      <c r="J185" s="1">
        <v>0</v>
      </c>
      <c r="K185" s="1">
        <v>0</v>
      </c>
      <c r="L185" s="1">
        <v>0</v>
      </c>
      <c r="M185" s="1">
        <v>0</v>
      </c>
      <c r="N185" s="1">
        <v>0</v>
      </c>
      <c r="O185" s="1">
        <v>0</v>
      </c>
      <c r="P185" s="1">
        <v>0</v>
      </c>
      <c r="Q185" s="1">
        <v>0</v>
      </c>
    </row>
    <row r="186" spans="1:17">
      <c r="A186" s="1" t="s">
        <v>1302</v>
      </c>
      <c r="B186" s="1" t="s">
        <v>1499</v>
      </c>
      <c r="D186" s="1">
        <v>0</v>
      </c>
      <c r="E186" s="1">
        <v>0</v>
      </c>
      <c r="F186" s="1">
        <v>0</v>
      </c>
      <c r="G186" s="1">
        <v>0</v>
      </c>
      <c r="H186" s="1">
        <v>0</v>
      </c>
      <c r="I186" s="1">
        <v>0</v>
      </c>
      <c r="J186" s="1">
        <v>0</v>
      </c>
      <c r="K186" s="1">
        <v>0</v>
      </c>
      <c r="L186" s="1">
        <v>0</v>
      </c>
      <c r="M186" s="1">
        <v>0</v>
      </c>
      <c r="N186" s="1">
        <v>0</v>
      </c>
      <c r="O186" s="1">
        <v>0</v>
      </c>
      <c r="P186" s="1">
        <v>0</v>
      </c>
      <c r="Q186" s="1">
        <v>0</v>
      </c>
    </row>
    <row r="187" spans="1:17">
      <c r="A187" s="1" t="s">
        <v>1224</v>
      </c>
      <c r="B187" s="1" t="s">
        <v>1500</v>
      </c>
      <c r="C187" s="499"/>
      <c r="D187" s="1">
        <v>0</v>
      </c>
      <c r="E187" s="1">
        <v>0</v>
      </c>
      <c r="F187" s="1">
        <v>0</v>
      </c>
      <c r="G187" s="1">
        <v>0</v>
      </c>
      <c r="H187" s="1">
        <v>0</v>
      </c>
      <c r="I187" s="1">
        <v>0</v>
      </c>
      <c r="J187" s="1">
        <v>0</v>
      </c>
      <c r="K187" s="1">
        <v>0</v>
      </c>
      <c r="L187" s="1">
        <v>0</v>
      </c>
      <c r="M187" s="1">
        <v>0</v>
      </c>
      <c r="N187" s="1">
        <v>0</v>
      </c>
      <c r="O187" s="1">
        <v>0</v>
      </c>
      <c r="P187" s="1">
        <v>0</v>
      </c>
      <c r="Q187" s="1">
        <v>0</v>
      </c>
    </row>
    <row r="188" spans="1:17">
      <c r="A188" s="1" t="s">
        <v>1228</v>
      </c>
      <c r="B188" s="1" t="s">
        <v>1502</v>
      </c>
      <c r="D188" s="1">
        <v>0</v>
      </c>
      <c r="E188" s="1">
        <v>0</v>
      </c>
      <c r="F188" s="1">
        <v>0</v>
      </c>
      <c r="G188" s="1">
        <v>0</v>
      </c>
      <c r="H188" s="1">
        <v>0</v>
      </c>
      <c r="I188" s="1">
        <v>0</v>
      </c>
      <c r="J188" s="1">
        <v>0</v>
      </c>
      <c r="K188" s="1">
        <v>0</v>
      </c>
      <c r="L188" s="1">
        <v>0</v>
      </c>
      <c r="M188" s="1">
        <v>0</v>
      </c>
      <c r="N188" s="1">
        <v>0</v>
      </c>
      <c r="O188" s="1">
        <v>0</v>
      </c>
      <c r="P188" s="1">
        <v>0</v>
      </c>
      <c r="Q188" s="1">
        <v>0</v>
      </c>
    </row>
    <row r="189" spans="1:17">
      <c r="A189" s="1" t="s">
        <v>1230</v>
      </c>
      <c r="B189" s="1" t="s">
        <v>1503</v>
      </c>
      <c r="D189" s="1">
        <v>0</v>
      </c>
      <c r="E189" s="1">
        <v>0</v>
      </c>
      <c r="F189" s="1">
        <v>0</v>
      </c>
      <c r="G189" s="1">
        <v>0</v>
      </c>
      <c r="H189" s="1">
        <v>0</v>
      </c>
      <c r="I189" s="1">
        <v>0</v>
      </c>
      <c r="J189" s="1">
        <v>0</v>
      </c>
      <c r="K189" s="1">
        <v>0</v>
      </c>
      <c r="L189" s="1">
        <v>0</v>
      </c>
      <c r="M189" s="1">
        <v>0</v>
      </c>
      <c r="N189" s="1">
        <v>0</v>
      </c>
      <c r="O189" s="1">
        <v>0</v>
      </c>
      <c r="P189" s="1">
        <v>0</v>
      </c>
      <c r="Q189" s="1">
        <v>0</v>
      </c>
    </row>
    <row r="190" spans="1:17">
      <c r="A190" s="1" t="s">
        <v>1232</v>
      </c>
      <c r="B190" s="1" t="s">
        <v>1504</v>
      </c>
      <c r="D190" s="1">
        <v>0</v>
      </c>
      <c r="E190" s="1">
        <v>0</v>
      </c>
      <c r="F190" s="1">
        <v>0</v>
      </c>
      <c r="G190" s="1">
        <v>0</v>
      </c>
      <c r="H190" s="1">
        <v>0</v>
      </c>
      <c r="I190" s="1">
        <v>0</v>
      </c>
      <c r="J190" s="1">
        <v>0</v>
      </c>
      <c r="K190" s="1">
        <v>0</v>
      </c>
      <c r="L190" s="1">
        <v>0</v>
      </c>
      <c r="M190" s="1">
        <v>0</v>
      </c>
      <c r="N190" s="1">
        <v>0</v>
      </c>
      <c r="O190" s="1">
        <v>0</v>
      </c>
      <c r="P190" s="1">
        <v>0</v>
      </c>
      <c r="Q190" s="1">
        <v>0</v>
      </c>
    </row>
    <row r="191" spans="1:17">
      <c r="A191" s="1" t="s">
        <v>1234</v>
      </c>
      <c r="B191" s="1" t="s">
        <v>1505</v>
      </c>
      <c r="D191" s="1">
        <v>0</v>
      </c>
      <c r="E191" s="1">
        <v>0</v>
      </c>
      <c r="F191" s="1">
        <v>0</v>
      </c>
      <c r="G191" s="1">
        <v>0</v>
      </c>
      <c r="H191" s="1">
        <v>0</v>
      </c>
      <c r="I191" s="1">
        <v>0</v>
      </c>
      <c r="J191" s="1">
        <v>0</v>
      </c>
      <c r="K191" s="1">
        <v>0</v>
      </c>
      <c r="L191" s="1">
        <v>0</v>
      </c>
      <c r="M191" s="1">
        <v>0</v>
      </c>
      <c r="N191" s="1">
        <v>0</v>
      </c>
      <c r="O191" s="1">
        <v>0</v>
      </c>
      <c r="P191" s="1">
        <v>0</v>
      </c>
      <c r="Q191" s="1">
        <v>0</v>
      </c>
    </row>
    <row r="192" spans="1:17">
      <c r="A192" s="1" t="s">
        <v>1236</v>
      </c>
      <c r="B192" s="1" t="s">
        <v>1506</v>
      </c>
      <c r="D192" s="1">
        <v>0</v>
      </c>
      <c r="E192" s="1">
        <v>0</v>
      </c>
      <c r="F192" s="1">
        <v>0</v>
      </c>
      <c r="G192" s="1">
        <v>0</v>
      </c>
      <c r="H192" s="1">
        <v>0</v>
      </c>
      <c r="I192" s="1">
        <v>0</v>
      </c>
      <c r="J192" s="1">
        <v>0</v>
      </c>
      <c r="K192" s="1">
        <v>0</v>
      </c>
      <c r="L192" s="1">
        <v>0</v>
      </c>
      <c r="M192" s="1">
        <v>0</v>
      </c>
      <c r="N192" s="1">
        <v>0</v>
      </c>
      <c r="O192" s="1">
        <v>0</v>
      </c>
      <c r="P192" s="1">
        <v>0</v>
      </c>
      <c r="Q192" s="1">
        <v>0</v>
      </c>
    </row>
    <row r="193" spans="1:17">
      <c r="A193" s="1" t="s">
        <v>1238</v>
      </c>
      <c r="B193" s="1" t="s">
        <v>1507</v>
      </c>
      <c r="D193" s="1">
        <v>0</v>
      </c>
      <c r="E193" s="1">
        <v>0</v>
      </c>
      <c r="F193" s="1">
        <v>0</v>
      </c>
      <c r="G193" s="1">
        <v>0</v>
      </c>
      <c r="H193" s="1">
        <v>0</v>
      </c>
      <c r="I193" s="1">
        <v>0</v>
      </c>
      <c r="J193" s="1">
        <v>0</v>
      </c>
      <c r="K193" s="1">
        <v>0</v>
      </c>
      <c r="L193" s="1">
        <v>0</v>
      </c>
      <c r="M193" s="1">
        <v>0</v>
      </c>
      <c r="N193" s="1">
        <v>0</v>
      </c>
      <c r="O193" s="1">
        <v>0</v>
      </c>
      <c r="P193" s="1">
        <v>0</v>
      </c>
      <c r="Q193" s="1">
        <v>0</v>
      </c>
    </row>
    <row r="194" spans="1:17">
      <c r="A194" s="1" t="s">
        <v>1240</v>
      </c>
      <c r="B194" s="1" t="s">
        <v>1508</v>
      </c>
      <c r="D194" s="1">
        <v>0</v>
      </c>
      <c r="E194" s="1">
        <v>0</v>
      </c>
      <c r="F194" s="1">
        <v>0</v>
      </c>
      <c r="G194" s="1">
        <v>0</v>
      </c>
      <c r="H194" s="1">
        <v>0</v>
      </c>
      <c r="I194" s="1">
        <v>0</v>
      </c>
      <c r="J194" s="1">
        <v>0</v>
      </c>
      <c r="K194" s="1">
        <v>0</v>
      </c>
      <c r="L194" s="1">
        <v>0</v>
      </c>
      <c r="M194" s="1">
        <v>0</v>
      </c>
      <c r="N194" s="1">
        <v>0</v>
      </c>
      <c r="O194" s="1">
        <v>0</v>
      </c>
      <c r="P194" s="1">
        <v>0</v>
      </c>
      <c r="Q194" s="1">
        <v>0</v>
      </c>
    </row>
    <row r="195" spans="1:17">
      <c r="A195" s="1" t="s">
        <v>1242</v>
      </c>
      <c r="B195" s="1" t="s">
        <v>1509</v>
      </c>
      <c r="D195" s="1">
        <v>0</v>
      </c>
      <c r="E195" s="1">
        <v>0</v>
      </c>
      <c r="F195" s="1">
        <v>0</v>
      </c>
      <c r="G195" s="1">
        <v>0</v>
      </c>
      <c r="H195" s="1">
        <v>0</v>
      </c>
      <c r="I195" s="1">
        <v>0</v>
      </c>
      <c r="J195" s="1">
        <v>0</v>
      </c>
      <c r="K195" s="1">
        <v>0</v>
      </c>
      <c r="L195" s="1">
        <v>0</v>
      </c>
      <c r="M195" s="1">
        <v>0</v>
      </c>
      <c r="N195" s="1">
        <v>0</v>
      </c>
      <c r="O195" s="1">
        <v>0</v>
      </c>
      <c r="P195" s="1">
        <v>0</v>
      </c>
      <c r="Q195" s="1">
        <v>0</v>
      </c>
    </row>
    <row r="196" spans="1:17">
      <c r="A196" s="1" t="s">
        <v>1244</v>
      </c>
      <c r="B196" s="1" t="s">
        <v>1510</v>
      </c>
      <c r="D196" s="1">
        <v>0</v>
      </c>
      <c r="E196" s="1">
        <v>0</v>
      </c>
      <c r="F196" s="1">
        <v>0</v>
      </c>
      <c r="G196" s="1">
        <v>0</v>
      </c>
      <c r="H196" s="1">
        <v>0</v>
      </c>
      <c r="I196" s="1">
        <v>0</v>
      </c>
      <c r="J196" s="1">
        <v>0</v>
      </c>
      <c r="K196" s="1">
        <v>0</v>
      </c>
      <c r="L196" s="1">
        <v>0</v>
      </c>
      <c r="M196" s="1">
        <v>0</v>
      </c>
      <c r="N196" s="1">
        <v>0</v>
      </c>
      <c r="O196" s="1">
        <v>0</v>
      </c>
      <c r="P196" s="1">
        <v>0</v>
      </c>
      <c r="Q196" s="1">
        <v>0</v>
      </c>
    </row>
    <row r="197" spans="1:17">
      <c r="A197" s="1" t="s">
        <v>1246</v>
      </c>
      <c r="B197" s="1" t="s">
        <v>1511</v>
      </c>
      <c r="D197" s="1">
        <v>0</v>
      </c>
      <c r="E197" s="1">
        <v>0</v>
      </c>
      <c r="F197" s="1">
        <v>0</v>
      </c>
      <c r="G197" s="1">
        <v>0</v>
      </c>
      <c r="H197" s="1">
        <v>0</v>
      </c>
      <c r="I197" s="1">
        <v>0</v>
      </c>
      <c r="J197" s="1">
        <v>0</v>
      </c>
      <c r="K197" s="1">
        <v>0</v>
      </c>
      <c r="L197" s="1">
        <v>0</v>
      </c>
      <c r="M197" s="1">
        <v>0</v>
      </c>
      <c r="N197" s="1">
        <v>0</v>
      </c>
      <c r="O197" s="1">
        <v>0</v>
      </c>
      <c r="P197" s="1">
        <v>0</v>
      </c>
      <c r="Q197" s="1">
        <v>0</v>
      </c>
    </row>
    <row r="198" spans="1:17">
      <c r="A198" s="1" t="s">
        <v>1248</v>
      </c>
      <c r="B198" s="1" t="s">
        <v>1512</v>
      </c>
      <c r="D198" s="1">
        <v>0</v>
      </c>
      <c r="E198" s="1">
        <v>0</v>
      </c>
      <c r="F198" s="1">
        <v>0</v>
      </c>
      <c r="G198" s="1">
        <v>0</v>
      </c>
      <c r="H198" s="1">
        <v>0</v>
      </c>
      <c r="I198" s="1">
        <v>0</v>
      </c>
      <c r="J198" s="1">
        <v>0</v>
      </c>
      <c r="K198" s="1">
        <v>0</v>
      </c>
      <c r="L198" s="1">
        <v>0</v>
      </c>
      <c r="M198" s="1">
        <v>0</v>
      </c>
      <c r="N198" s="1">
        <v>0</v>
      </c>
      <c r="O198" s="1">
        <v>0</v>
      </c>
      <c r="P198" s="1">
        <v>0</v>
      </c>
      <c r="Q198" s="1">
        <v>0</v>
      </c>
    </row>
    <row r="199" spans="1:17">
      <c r="A199" s="1" t="s">
        <v>1250</v>
      </c>
      <c r="B199" s="1" t="s">
        <v>1513</v>
      </c>
      <c r="D199" s="1">
        <v>0</v>
      </c>
      <c r="E199" s="1">
        <v>0</v>
      </c>
      <c r="F199" s="1">
        <v>0</v>
      </c>
      <c r="G199" s="1">
        <v>0</v>
      </c>
      <c r="H199" s="1">
        <v>0</v>
      </c>
      <c r="I199" s="1">
        <v>0</v>
      </c>
      <c r="J199" s="1">
        <v>0</v>
      </c>
      <c r="K199" s="1">
        <v>0</v>
      </c>
      <c r="L199" s="1">
        <v>0</v>
      </c>
      <c r="M199" s="1">
        <v>0</v>
      </c>
      <c r="N199" s="1">
        <v>0</v>
      </c>
      <c r="O199" s="1">
        <v>0</v>
      </c>
      <c r="P199" s="1">
        <v>0</v>
      </c>
      <c r="Q199" s="1">
        <v>0</v>
      </c>
    </row>
    <row r="200" spans="1:17">
      <c r="A200" s="1" t="s">
        <v>1253</v>
      </c>
      <c r="B200" s="1" t="s">
        <v>1514</v>
      </c>
      <c r="D200" s="1">
        <v>0</v>
      </c>
      <c r="E200" s="1">
        <v>0</v>
      </c>
      <c r="F200" s="1">
        <v>0</v>
      </c>
      <c r="G200" s="1">
        <v>0</v>
      </c>
      <c r="H200" s="1">
        <v>0</v>
      </c>
      <c r="I200" s="1">
        <v>0</v>
      </c>
      <c r="J200" s="1">
        <v>0</v>
      </c>
      <c r="K200" s="1">
        <v>0</v>
      </c>
      <c r="L200" s="1">
        <v>0</v>
      </c>
      <c r="M200" s="1">
        <v>0</v>
      </c>
      <c r="N200" s="1">
        <v>0</v>
      </c>
      <c r="O200" s="1">
        <v>0</v>
      </c>
      <c r="P200" s="1">
        <v>0</v>
      </c>
      <c r="Q200" s="1">
        <v>0</v>
      </c>
    </row>
    <row r="201" spans="1:17">
      <c r="A201" s="1" t="s">
        <v>1324</v>
      </c>
      <c r="B201" s="1" t="s">
        <v>1515</v>
      </c>
      <c r="D201" s="1">
        <v>0</v>
      </c>
      <c r="E201" s="1">
        <v>0</v>
      </c>
      <c r="F201" s="1">
        <v>0</v>
      </c>
      <c r="G201" s="1">
        <v>0</v>
      </c>
      <c r="H201" s="1">
        <v>0</v>
      </c>
      <c r="I201" s="1">
        <v>0</v>
      </c>
      <c r="J201" s="1">
        <v>0</v>
      </c>
      <c r="K201" s="1">
        <v>0</v>
      </c>
      <c r="L201" s="1">
        <v>0</v>
      </c>
      <c r="M201" s="1">
        <v>0</v>
      </c>
      <c r="N201" s="1">
        <v>0</v>
      </c>
      <c r="O201" s="1">
        <v>0</v>
      </c>
      <c r="P201" s="1">
        <v>0</v>
      </c>
      <c r="Q201" s="1">
        <v>0</v>
      </c>
    </row>
    <row r="202" spans="1:17">
      <c r="A202" s="1" t="s">
        <v>1257</v>
      </c>
      <c r="B202" s="1" t="s">
        <v>1516</v>
      </c>
      <c r="D202" s="1">
        <v>0</v>
      </c>
      <c r="E202" s="1">
        <v>0</v>
      </c>
      <c r="F202" s="1">
        <v>0</v>
      </c>
      <c r="G202" s="1">
        <v>0</v>
      </c>
      <c r="H202" s="1">
        <v>0</v>
      </c>
      <c r="I202" s="1">
        <v>0</v>
      </c>
      <c r="J202" s="1">
        <v>0</v>
      </c>
      <c r="K202" s="1">
        <v>0</v>
      </c>
      <c r="L202" s="1">
        <v>0</v>
      </c>
      <c r="M202" s="1">
        <v>0</v>
      </c>
      <c r="N202" s="1">
        <v>0</v>
      </c>
      <c r="O202" s="1">
        <v>0</v>
      </c>
      <c r="P202" s="1">
        <v>0</v>
      </c>
      <c r="Q202" s="1">
        <v>0</v>
      </c>
    </row>
    <row r="203" spans="1:17">
      <c r="A203" s="1" t="s">
        <v>1259</v>
      </c>
      <c r="B203" s="1" t="s">
        <v>1517</v>
      </c>
      <c r="D203" s="1">
        <v>0</v>
      </c>
      <c r="E203" s="1">
        <v>0</v>
      </c>
      <c r="F203" s="1">
        <v>0</v>
      </c>
      <c r="G203" s="1">
        <v>0</v>
      </c>
      <c r="H203" s="1">
        <v>0</v>
      </c>
      <c r="I203" s="1">
        <v>0</v>
      </c>
      <c r="J203" s="1">
        <v>0</v>
      </c>
      <c r="K203" s="1">
        <v>0</v>
      </c>
      <c r="L203" s="1">
        <v>0</v>
      </c>
      <c r="M203" s="1">
        <v>0</v>
      </c>
      <c r="N203" s="1">
        <v>0</v>
      </c>
      <c r="O203" s="1">
        <v>0</v>
      </c>
      <c r="P203" s="1">
        <v>0</v>
      </c>
      <c r="Q203" s="1">
        <v>0</v>
      </c>
    </row>
    <row r="204" spans="1:17">
      <c r="A204" s="1" t="s">
        <v>1261</v>
      </c>
      <c r="B204" s="1" t="s">
        <v>1518</v>
      </c>
      <c r="D204" s="1">
        <v>0</v>
      </c>
      <c r="E204" s="1">
        <v>0</v>
      </c>
      <c r="F204" s="1">
        <v>0</v>
      </c>
      <c r="G204" s="1">
        <v>0</v>
      </c>
      <c r="H204" s="1">
        <v>0</v>
      </c>
      <c r="I204" s="1">
        <v>0</v>
      </c>
      <c r="J204" s="1">
        <v>0</v>
      </c>
      <c r="K204" s="1">
        <v>0</v>
      </c>
      <c r="L204" s="1">
        <v>0</v>
      </c>
      <c r="M204" s="1">
        <v>0</v>
      </c>
      <c r="N204" s="1">
        <v>0</v>
      </c>
      <c r="O204" s="1">
        <v>0</v>
      </c>
      <c r="P204" s="1">
        <v>0</v>
      </c>
      <c r="Q204" s="1">
        <v>0</v>
      </c>
    </row>
    <row r="205" spans="1:17">
      <c r="A205" s="1" t="s">
        <v>1263</v>
      </c>
      <c r="B205" s="1" t="s">
        <v>1519</v>
      </c>
      <c r="D205" s="1">
        <v>0</v>
      </c>
      <c r="E205" s="1">
        <v>0</v>
      </c>
      <c r="F205" s="1">
        <v>0</v>
      </c>
      <c r="G205" s="1">
        <v>0</v>
      </c>
      <c r="H205" s="1">
        <v>0</v>
      </c>
      <c r="I205" s="1">
        <v>0</v>
      </c>
      <c r="J205" s="1">
        <v>0</v>
      </c>
      <c r="K205" s="1">
        <v>0</v>
      </c>
      <c r="L205" s="1">
        <v>0</v>
      </c>
      <c r="M205" s="1">
        <v>0</v>
      </c>
      <c r="N205" s="1">
        <v>0</v>
      </c>
      <c r="O205" s="1">
        <v>0</v>
      </c>
      <c r="P205" s="1">
        <v>0</v>
      </c>
      <c r="Q205" s="1">
        <v>0</v>
      </c>
    </row>
    <row r="206" spans="1:17">
      <c r="A206" s="1" t="s">
        <v>1266</v>
      </c>
      <c r="B206" s="1" t="s">
        <v>1520</v>
      </c>
      <c r="D206" s="1">
        <v>0</v>
      </c>
      <c r="E206" s="1">
        <v>0</v>
      </c>
      <c r="F206" s="1">
        <v>0</v>
      </c>
      <c r="G206" s="1">
        <v>0</v>
      </c>
      <c r="H206" s="1">
        <v>0</v>
      </c>
      <c r="I206" s="1">
        <v>0</v>
      </c>
      <c r="J206" s="1">
        <v>0</v>
      </c>
      <c r="K206" s="1">
        <v>0</v>
      </c>
      <c r="L206" s="1">
        <v>0</v>
      </c>
      <c r="M206" s="1">
        <v>0</v>
      </c>
      <c r="N206" s="1">
        <v>0</v>
      </c>
      <c r="O206" s="1">
        <v>0</v>
      </c>
      <c r="P206" s="1">
        <v>0</v>
      </c>
      <c r="Q206" s="1">
        <v>0</v>
      </c>
    </row>
    <row r="207" spans="1:17">
      <c r="A207" s="1" t="s">
        <v>1268</v>
      </c>
      <c r="B207" s="1" t="s">
        <v>1521</v>
      </c>
      <c r="D207" s="1">
        <v>0</v>
      </c>
      <c r="E207" s="1">
        <v>0</v>
      </c>
      <c r="F207" s="1">
        <v>0</v>
      </c>
      <c r="G207" s="1">
        <v>0</v>
      </c>
      <c r="H207" s="1">
        <v>0</v>
      </c>
      <c r="I207" s="1">
        <v>0</v>
      </c>
      <c r="J207" s="1">
        <v>0</v>
      </c>
      <c r="K207" s="1">
        <v>0</v>
      </c>
      <c r="L207" s="1">
        <v>0</v>
      </c>
      <c r="M207" s="1">
        <v>0</v>
      </c>
      <c r="N207" s="1">
        <v>0</v>
      </c>
      <c r="O207" s="1">
        <v>0</v>
      </c>
      <c r="P207" s="1">
        <v>0</v>
      </c>
      <c r="Q207" s="1">
        <v>0</v>
      </c>
    </row>
    <row r="208" spans="1:17">
      <c r="A208" s="1" t="s">
        <v>1270</v>
      </c>
      <c r="B208" s="1" t="s">
        <v>1522</v>
      </c>
      <c r="D208" s="1">
        <v>0</v>
      </c>
      <c r="E208" s="1">
        <v>0</v>
      </c>
      <c r="F208" s="1">
        <v>0</v>
      </c>
      <c r="G208" s="1">
        <v>0</v>
      </c>
      <c r="H208" s="1">
        <v>0</v>
      </c>
      <c r="I208" s="1">
        <v>0</v>
      </c>
      <c r="J208" s="1">
        <v>0</v>
      </c>
      <c r="K208" s="1">
        <v>0</v>
      </c>
      <c r="L208" s="1">
        <v>0</v>
      </c>
      <c r="M208" s="1">
        <v>0</v>
      </c>
      <c r="N208" s="1">
        <v>0</v>
      </c>
      <c r="O208" s="1">
        <v>0</v>
      </c>
      <c r="P208" s="1">
        <v>0</v>
      </c>
      <c r="Q208" s="1">
        <v>0</v>
      </c>
    </row>
    <row r="209" spans="1:17">
      <c r="A209" s="1" t="s">
        <v>1272</v>
      </c>
      <c r="B209" s="1" t="s">
        <v>1523</v>
      </c>
      <c r="D209" s="1">
        <v>0</v>
      </c>
      <c r="E209" s="1">
        <v>0</v>
      </c>
      <c r="F209" s="1">
        <v>0</v>
      </c>
      <c r="G209" s="1">
        <v>0</v>
      </c>
      <c r="H209" s="1">
        <v>0</v>
      </c>
      <c r="I209" s="1">
        <v>0</v>
      </c>
      <c r="J209" s="1">
        <v>0</v>
      </c>
      <c r="K209" s="1">
        <v>0</v>
      </c>
      <c r="L209" s="1">
        <v>0</v>
      </c>
      <c r="M209" s="1">
        <v>0</v>
      </c>
      <c r="N209" s="1">
        <v>0</v>
      </c>
      <c r="O209" s="1">
        <v>0</v>
      </c>
      <c r="P209" s="1">
        <v>0</v>
      </c>
      <c r="Q209" s="1">
        <v>0</v>
      </c>
    </row>
    <row r="210" spans="1:17">
      <c r="A210" s="1" t="s">
        <v>1274</v>
      </c>
      <c r="B210" s="1" t="s">
        <v>1524</v>
      </c>
      <c r="D210" s="1">
        <v>0</v>
      </c>
      <c r="E210" s="1">
        <v>0</v>
      </c>
      <c r="F210" s="1">
        <v>0</v>
      </c>
      <c r="G210" s="1">
        <v>0</v>
      </c>
      <c r="H210" s="1">
        <v>0</v>
      </c>
      <c r="I210" s="1">
        <v>0</v>
      </c>
      <c r="J210" s="1">
        <v>0</v>
      </c>
      <c r="K210" s="1">
        <v>0</v>
      </c>
      <c r="L210" s="1">
        <v>0</v>
      </c>
      <c r="M210" s="1">
        <v>0</v>
      </c>
      <c r="N210" s="1">
        <v>0</v>
      </c>
      <c r="O210" s="1">
        <v>0</v>
      </c>
      <c r="P210" s="1">
        <v>0</v>
      </c>
      <c r="Q210" s="1">
        <v>0</v>
      </c>
    </row>
    <row r="211" spans="1:17">
      <c r="A211" s="1" t="s">
        <v>1276</v>
      </c>
      <c r="B211" s="1" t="s">
        <v>1525</v>
      </c>
      <c r="D211" s="1">
        <v>0</v>
      </c>
      <c r="E211" s="1">
        <v>0</v>
      </c>
      <c r="F211" s="1">
        <v>0</v>
      </c>
      <c r="G211" s="1">
        <v>0</v>
      </c>
      <c r="H211" s="1">
        <v>0</v>
      </c>
      <c r="I211" s="1">
        <v>0</v>
      </c>
      <c r="J211" s="1">
        <v>0</v>
      </c>
      <c r="K211" s="1">
        <v>0</v>
      </c>
      <c r="L211" s="1">
        <v>0</v>
      </c>
      <c r="M211" s="1">
        <v>0</v>
      </c>
      <c r="N211" s="1">
        <v>0</v>
      </c>
      <c r="O211" s="1">
        <v>0</v>
      </c>
      <c r="P211" s="1">
        <v>0</v>
      </c>
      <c r="Q211" s="1">
        <v>0</v>
      </c>
    </row>
    <row r="212" spans="1:17">
      <c r="A212" s="1" t="s">
        <v>1278</v>
      </c>
      <c r="B212" s="1" t="s">
        <v>1526</v>
      </c>
      <c r="D212" s="1">
        <v>0</v>
      </c>
      <c r="E212" s="1">
        <v>0</v>
      </c>
      <c r="F212" s="1">
        <v>0</v>
      </c>
      <c r="G212" s="1">
        <v>0</v>
      </c>
      <c r="H212" s="1">
        <v>0</v>
      </c>
      <c r="I212" s="1">
        <v>0</v>
      </c>
      <c r="J212" s="1">
        <v>0</v>
      </c>
      <c r="K212" s="1">
        <v>0</v>
      </c>
      <c r="L212" s="1">
        <v>0</v>
      </c>
      <c r="M212" s="1">
        <v>0</v>
      </c>
      <c r="N212" s="1">
        <v>0</v>
      </c>
      <c r="O212" s="1">
        <v>0</v>
      </c>
      <c r="P212" s="1">
        <v>0</v>
      </c>
      <c r="Q212" s="1">
        <v>0</v>
      </c>
    </row>
    <row r="213" spans="1:17">
      <c r="A213" s="1" t="s">
        <v>1280</v>
      </c>
      <c r="B213" s="1" t="s">
        <v>1527</v>
      </c>
      <c r="D213" s="1">
        <v>0</v>
      </c>
      <c r="E213" s="1">
        <v>0</v>
      </c>
      <c r="F213" s="1">
        <v>0</v>
      </c>
      <c r="G213" s="1">
        <v>0</v>
      </c>
      <c r="H213" s="1">
        <v>0</v>
      </c>
      <c r="I213" s="1">
        <v>0</v>
      </c>
      <c r="J213" s="1">
        <v>0</v>
      </c>
      <c r="K213" s="1">
        <v>0</v>
      </c>
      <c r="L213" s="1">
        <v>0</v>
      </c>
      <c r="M213" s="1">
        <v>0</v>
      </c>
      <c r="N213" s="1">
        <v>0</v>
      </c>
      <c r="O213" s="1">
        <v>0</v>
      </c>
      <c r="P213" s="1">
        <v>0</v>
      </c>
      <c r="Q213" s="1">
        <v>0</v>
      </c>
    </row>
    <row r="214" spans="1:17">
      <c r="A214" s="1" t="s">
        <v>1282</v>
      </c>
      <c r="B214" s="1" t="s">
        <v>1528</v>
      </c>
      <c r="D214" s="1">
        <v>0</v>
      </c>
      <c r="E214" s="1">
        <v>0</v>
      </c>
      <c r="F214" s="1">
        <v>0</v>
      </c>
      <c r="G214" s="1">
        <v>0</v>
      </c>
      <c r="H214" s="1">
        <v>0</v>
      </c>
      <c r="I214" s="1">
        <v>0</v>
      </c>
      <c r="J214" s="1">
        <v>0</v>
      </c>
      <c r="K214" s="1">
        <v>0</v>
      </c>
      <c r="L214" s="1">
        <v>0</v>
      </c>
      <c r="M214" s="1">
        <v>0</v>
      </c>
      <c r="N214" s="1">
        <v>0</v>
      </c>
      <c r="O214" s="1">
        <v>0</v>
      </c>
      <c r="P214" s="1">
        <v>0</v>
      </c>
      <c r="Q214" s="1">
        <v>0</v>
      </c>
    </row>
    <row r="215" spans="1:17">
      <c r="A215" s="1" t="s">
        <v>1284</v>
      </c>
      <c r="B215" s="1" t="s">
        <v>1529</v>
      </c>
      <c r="D215" s="1">
        <v>0</v>
      </c>
      <c r="E215" s="1">
        <v>0</v>
      </c>
      <c r="F215" s="1">
        <v>0</v>
      </c>
      <c r="G215" s="1">
        <v>0</v>
      </c>
      <c r="H215" s="1">
        <v>0</v>
      </c>
      <c r="I215" s="1">
        <v>0</v>
      </c>
      <c r="J215" s="1">
        <v>0</v>
      </c>
      <c r="K215" s="1">
        <v>0</v>
      </c>
      <c r="L215" s="1">
        <v>0</v>
      </c>
      <c r="M215" s="1">
        <v>0</v>
      </c>
      <c r="N215" s="1">
        <v>0</v>
      </c>
      <c r="O215" s="1">
        <v>0</v>
      </c>
      <c r="P215" s="1">
        <v>0</v>
      </c>
      <c r="Q215" s="1">
        <v>0</v>
      </c>
    </row>
    <row r="216" spans="1:17">
      <c r="A216" s="1" t="s">
        <v>1286</v>
      </c>
      <c r="B216" s="1" t="s">
        <v>1530</v>
      </c>
      <c r="D216" s="1">
        <v>0</v>
      </c>
      <c r="E216" s="1">
        <v>0</v>
      </c>
      <c r="F216" s="1">
        <v>0</v>
      </c>
      <c r="G216" s="1">
        <v>0</v>
      </c>
      <c r="H216" s="1">
        <v>0</v>
      </c>
      <c r="I216" s="1">
        <v>0</v>
      </c>
      <c r="J216" s="1">
        <v>0</v>
      </c>
      <c r="K216" s="1">
        <v>0</v>
      </c>
      <c r="L216" s="1">
        <v>0</v>
      </c>
      <c r="M216" s="1">
        <v>0</v>
      </c>
      <c r="N216" s="1">
        <v>0</v>
      </c>
      <c r="O216" s="1">
        <v>0</v>
      </c>
      <c r="P216" s="1">
        <v>0</v>
      </c>
      <c r="Q216" s="1">
        <v>0</v>
      </c>
    </row>
    <row r="217" spans="1:17">
      <c r="A217" s="1" t="s">
        <v>1289</v>
      </c>
      <c r="B217" s="1" t="s">
        <v>1531</v>
      </c>
      <c r="D217" s="1">
        <v>0</v>
      </c>
      <c r="E217" s="1">
        <v>0</v>
      </c>
      <c r="F217" s="1">
        <v>0</v>
      </c>
      <c r="G217" s="1">
        <v>0</v>
      </c>
      <c r="H217" s="1">
        <v>0</v>
      </c>
      <c r="I217" s="1">
        <v>0</v>
      </c>
      <c r="J217" s="1">
        <v>0</v>
      </c>
      <c r="K217" s="1">
        <v>0</v>
      </c>
      <c r="L217" s="1">
        <v>0</v>
      </c>
      <c r="M217" s="1">
        <v>0</v>
      </c>
      <c r="N217" s="1">
        <v>0</v>
      </c>
      <c r="O217" s="1">
        <v>0</v>
      </c>
      <c r="P217" s="1">
        <v>0</v>
      </c>
      <c r="Q217" s="1">
        <v>0</v>
      </c>
    </row>
    <row r="218" spans="1:17">
      <c r="A218" s="1" t="s">
        <v>1291</v>
      </c>
      <c r="B218" s="1" t="s">
        <v>1532</v>
      </c>
      <c r="D218" s="1">
        <v>0</v>
      </c>
      <c r="E218" s="1">
        <v>0</v>
      </c>
      <c r="F218" s="1">
        <v>0</v>
      </c>
      <c r="G218" s="1">
        <v>0</v>
      </c>
      <c r="H218" s="1">
        <v>0</v>
      </c>
      <c r="I218" s="1">
        <v>0</v>
      </c>
      <c r="J218" s="1">
        <v>0</v>
      </c>
      <c r="K218" s="1">
        <v>0</v>
      </c>
      <c r="L218" s="1">
        <v>0</v>
      </c>
      <c r="M218" s="1">
        <v>0</v>
      </c>
      <c r="N218" s="1">
        <v>0</v>
      </c>
      <c r="O218" s="1">
        <v>0</v>
      </c>
      <c r="P218" s="1">
        <v>0</v>
      </c>
      <c r="Q218" s="1">
        <v>0</v>
      </c>
    </row>
    <row r="219" spans="1:17">
      <c r="A219" s="1" t="s">
        <v>1293</v>
      </c>
      <c r="B219" s="1" t="s">
        <v>1533</v>
      </c>
      <c r="D219" s="1">
        <v>0</v>
      </c>
      <c r="E219" s="1">
        <v>0</v>
      </c>
      <c r="F219" s="1">
        <v>0</v>
      </c>
      <c r="G219" s="1">
        <v>0</v>
      </c>
      <c r="H219" s="1">
        <v>0</v>
      </c>
      <c r="I219" s="1">
        <v>0</v>
      </c>
      <c r="J219" s="1">
        <v>0</v>
      </c>
      <c r="K219" s="1">
        <v>0</v>
      </c>
      <c r="L219" s="1">
        <v>0</v>
      </c>
      <c r="M219" s="1">
        <v>0</v>
      </c>
      <c r="N219" s="1">
        <v>0</v>
      </c>
      <c r="O219" s="1">
        <v>0</v>
      </c>
      <c r="P219" s="1">
        <v>0</v>
      </c>
      <c r="Q219" s="1">
        <v>0</v>
      </c>
    </row>
    <row r="220" spans="1:17">
      <c r="A220" s="1" t="s">
        <v>1295</v>
      </c>
      <c r="B220" s="1" t="s">
        <v>1534</v>
      </c>
      <c r="D220" s="1">
        <v>0</v>
      </c>
      <c r="E220" s="1">
        <v>0</v>
      </c>
      <c r="F220" s="1">
        <v>0</v>
      </c>
      <c r="G220" s="1">
        <v>0</v>
      </c>
      <c r="H220" s="1">
        <v>0</v>
      </c>
      <c r="I220" s="1">
        <v>0</v>
      </c>
      <c r="J220" s="1">
        <v>0</v>
      </c>
      <c r="K220" s="1">
        <v>0</v>
      </c>
      <c r="L220" s="1">
        <v>0</v>
      </c>
      <c r="M220" s="1">
        <v>0</v>
      </c>
      <c r="N220" s="1">
        <v>0</v>
      </c>
      <c r="O220" s="1">
        <v>0</v>
      </c>
      <c r="P220" s="1">
        <v>0</v>
      </c>
      <c r="Q220" s="1">
        <v>0</v>
      </c>
    </row>
    <row r="221" spans="1:17">
      <c r="A221" s="1" t="s">
        <v>1297</v>
      </c>
      <c r="B221" s="1" t="s">
        <v>1535</v>
      </c>
      <c r="D221" s="1">
        <v>0</v>
      </c>
      <c r="E221" s="1">
        <v>0</v>
      </c>
      <c r="F221" s="1">
        <v>0</v>
      </c>
      <c r="G221" s="1">
        <v>0</v>
      </c>
      <c r="H221" s="1">
        <v>0</v>
      </c>
      <c r="I221" s="1">
        <v>0</v>
      </c>
      <c r="J221" s="1">
        <v>0</v>
      </c>
      <c r="K221" s="1">
        <v>0</v>
      </c>
      <c r="L221" s="1">
        <v>0</v>
      </c>
      <c r="M221" s="1">
        <v>0</v>
      </c>
      <c r="N221" s="1">
        <v>0</v>
      </c>
      <c r="O221" s="1">
        <v>0</v>
      </c>
      <c r="P221" s="1">
        <v>0</v>
      </c>
      <c r="Q221" s="1">
        <v>0</v>
      </c>
    </row>
    <row r="222" spans="1:17">
      <c r="A222" s="1" t="s">
        <v>1299</v>
      </c>
      <c r="B222" s="1" t="s">
        <v>1536</v>
      </c>
      <c r="D222" s="1">
        <v>0</v>
      </c>
      <c r="E222" s="1">
        <v>0</v>
      </c>
      <c r="F222" s="1">
        <v>0</v>
      </c>
      <c r="G222" s="1">
        <v>0</v>
      </c>
      <c r="H222" s="1">
        <v>0</v>
      </c>
      <c r="I222" s="1">
        <v>0</v>
      </c>
      <c r="J222" s="1">
        <v>0</v>
      </c>
      <c r="K222" s="1">
        <v>0</v>
      </c>
      <c r="L222" s="1">
        <v>0</v>
      </c>
      <c r="M222" s="1">
        <v>0</v>
      </c>
      <c r="N222" s="1">
        <v>0</v>
      </c>
      <c r="O222" s="1">
        <v>0</v>
      </c>
      <c r="P222" s="1">
        <v>0</v>
      </c>
      <c r="Q222" s="1">
        <v>0</v>
      </c>
    </row>
    <row r="223" spans="1:17">
      <c r="A223" s="1" t="s">
        <v>1302</v>
      </c>
      <c r="B223" s="1" t="s">
        <v>1537</v>
      </c>
      <c r="D223" s="1">
        <v>0</v>
      </c>
      <c r="E223" s="1">
        <v>0</v>
      </c>
      <c r="F223" s="1">
        <v>0</v>
      </c>
      <c r="G223" s="1">
        <v>0</v>
      </c>
      <c r="H223" s="1">
        <v>0</v>
      </c>
      <c r="I223" s="1">
        <v>0</v>
      </c>
      <c r="J223" s="1">
        <v>0</v>
      </c>
      <c r="K223" s="1">
        <v>0</v>
      </c>
      <c r="L223" s="1">
        <v>0</v>
      </c>
      <c r="M223" s="1">
        <v>0</v>
      </c>
      <c r="N223" s="1">
        <v>0</v>
      </c>
      <c r="O223" s="1">
        <v>0</v>
      </c>
      <c r="P223" s="1">
        <v>0</v>
      </c>
      <c r="Q223" s="1">
        <v>0</v>
      </c>
    </row>
    <row r="224" spans="1:17">
      <c r="A224" s="1" t="s">
        <v>1224</v>
      </c>
      <c r="B224" s="1" t="s">
        <v>1538</v>
      </c>
      <c r="C224" s="499"/>
      <c r="D224" s="1">
        <v>0</v>
      </c>
      <c r="E224" s="1">
        <v>0</v>
      </c>
      <c r="F224" s="1">
        <v>0</v>
      </c>
      <c r="G224" s="1">
        <v>0</v>
      </c>
      <c r="H224" s="1">
        <v>0</v>
      </c>
      <c r="I224" s="1">
        <v>0</v>
      </c>
      <c r="J224" s="1">
        <v>0</v>
      </c>
      <c r="K224" s="1">
        <v>0</v>
      </c>
      <c r="L224" s="1">
        <v>0</v>
      </c>
      <c r="M224" s="1">
        <v>0</v>
      </c>
      <c r="N224" s="1">
        <v>0</v>
      </c>
      <c r="O224" s="1">
        <v>0</v>
      </c>
      <c r="P224" s="1">
        <v>0</v>
      </c>
      <c r="Q224" s="1">
        <v>0</v>
      </c>
    </row>
    <row r="225" spans="1:17">
      <c r="A225" s="1" t="s">
        <v>1228</v>
      </c>
      <c r="B225" s="1" t="s">
        <v>1540</v>
      </c>
      <c r="D225" s="1">
        <v>0</v>
      </c>
      <c r="E225" s="1">
        <v>0</v>
      </c>
      <c r="F225" s="1">
        <v>0</v>
      </c>
      <c r="G225" s="1">
        <v>0</v>
      </c>
      <c r="H225" s="1">
        <v>0</v>
      </c>
      <c r="I225" s="1">
        <v>0</v>
      </c>
      <c r="J225" s="1">
        <v>0</v>
      </c>
      <c r="K225" s="1">
        <v>0</v>
      </c>
      <c r="L225" s="1">
        <v>0</v>
      </c>
      <c r="M225" s="1">
        <v>0</v>
      </c>
      <c r="N225" s="1">
        <v>0</v>
      </c>
      <c r="O225" s="1">
        <v>0</v>
      </c>
      <c r="P225" s="1">
        <v>0</v>
      </c>
      <c r="Q225" s="1">
        <v>0</v>
      </c>
    </row>
    <row r="226" spans="1:17">
      <c r="A226" s="1" t="s">
        <v>1230</v>
      </c>
      <c r="B226" s="1" t="s">
        <v>1541</v>
      </c>
      <c r="D226" s="1">
        <v>0</v>
      </c>
      <c r="E226" s="1">
        <v>0</v>
      </c>
      <c r="F226" s="1">
        <v>0</v>
      </c>
      <c r="G226" s="1">
        <v>0</v>
      </c>
      <c r="H226" s="1">
        <v>0</v>
      </c>
      <c r="I226" s="1">
        <v>0</v>
      </c>
      <c r="J226" s="1">
        <v>0</v>
      </c>
      <c r="K226" s="1">
        <v>0</v>
      </c>
      <c r="L226" s="1">
        <v>0</v>
      </c>
      <c r="M226" s="1">
        <v>0</v>
      </c>
      <c r="N226" s="1">
        <v>0</v>
      </c>
      <c r="O226" s="1">
        <v>0</v>
      </c>
      <c r="P226" s="1">
        <v>0</v>
      </c>
      <c r="Q226" s="1">
        <v>0</v>
      </c>
    </row>
    <row r="227" spans="1:17">
      <c r="A227" s="1" t="s">
        <v>1232</v>
      </c>
      <c r="B227" s="1" t="s">
        <v>1542</v>
      </c>
      <c r="D227" s="1">
        <v>0</v>
      </c>
      <c r="E227" s="1">
        <v>0</v>
      </c>
      <c r="F227" s="1">
        <v>0</v>
      </c>
      <c r="G227" s="1">
        <v>0</v>
      </c>
      <c r="H227" s="1">
        <v>0</v>
      </c>
      <c r="I227" s="1">
        <v>0</v>
      </c>
      <c r="J227" s="1">
        <v>0</v>
      </c>
      <c r="K227" s="1">
        <v>0</v>
      </c>
      <c r="L227" s="1">
        <v>0</v>
      </c>
      <c r="M227" s="1">
        <v>0</v>
      </c>
      <c r="N227" s="1">
        <v>0</v>
      </c>
      <c r="O227" s="1">
        <v>0</v>
      </c>
      <c r="P227" s="1">
        <v>0</v>
      </c>
      <c r="Q227" s="1">
        <v>0</v>
      </c>
    </row>
    <row r="228" spans="1:17">
      <c r="A228" s="1" t="s">
        <v>1234</v>
      </c>
      <c r="B228" s="1" t="s">
        <v>1543</v>
      </c>
      <c r="D228" s="1">
        <v>0</v>
      </c>
      <c r="E228" s="1">
        <v>0</v>
      </c>
      <c r="F228" s="1">
        <v>0</v>
      </c>
      <c r="G228" s="1">
        <v>0</v>
      </c>
      <c r="H228" s="1">
        <v>0</v>
      </c>
      <c r="I228" s="1">
        <v>0</v>
      </c>
      <c r="J228" s="1">
        <v>0</v>
      </c>
      <c r="K228" s="1">
        <v>0</v>
      </c>
      <c r="L228" s="1">
        <v>0</v>
      </c>
      <c r="M228" s="1">
        <v>0</v>
      </c>
      <c r="N228" s="1">
        <v>0</v>
      </c>
      <c r="O228" s="1">
        <v>0</v>
      </c>
      <c r="P228" s="1">
        <v>0</v>
      </c>
      <c r="Q228" s="1">
        <v>0</v>
      </c>
    </row>
    <row r="229" spans="1:17">
      <c r="A229" s="1" t="s">
        <v>1236</v>
      </c>
      <c r="B229" s="1" t="s">
        <v>1544</v>
      </c>
      <c r="D229" s="1">
        <v>0</v>
      </c>
      <c r="E229" s="1">
        <v>0</v>
      </c>
      <c r="F229" s="1">
        <v>0</v>
      </c>
      <c r="G229" s="1">
        <v>0</v>
      </c>
      <c r="H229" s="1">
        <v>0</v>
      </c>
      <c r="I229" s="1">
        <v>0</v>
      </c>
      <c r="J229" s="1">
        <v>0</v>
      </c>
      <c r="K229" s="1">
        <v>0</v>
      </c>
      <c r="L229" s="1">
        <v>0</v>
      </c>
      <c r="M229" s="1">
        <v>0</v>
      </c>
      <c r="N229" s="1">
        <v>0</v>
      </c>
      <c r="O229" s="1">
        <v>0</v>
      </c>
      <c r="P229" s="1">
        <v>0</v>
      </c>
      <c r="Q229" s="1">
        <v>0</v>
      </c>
    </row>
    <row r="230" spans="1:17">
      <c r="A230" s="1" t="s">
        <v>1238</v>
      </c>
      <c r="B230" s="1" t="s">
        <v>1545</v>
      </c>
      <c r="D230" s="1">
        <v>0</v>
      </c>
      <c r="E230" s="1">
        <v>0</v>
      </c>
      <c r="F230" s="1">
        <v>0</v>
      </c>
      <c r="G230" s="1">
        <v>0</v>
      </c>
      <c r="H230" s="1">
        <v>0</v>
      </c>
      <c r="I230" s="1">
        <v>0</v>
      </c>
      <c r="J230" s="1">
        <v>0</v>
      </c>
      <c r="K230" s="1">
        <v>0</v>
      </c>
      <c r="L230" s="1">
        <v>0</v>
      </c>
      <c r="M230" s="1">
        <v>0</v>
      </c>
      <c r="N230" s="1">
        <v>0</v>
      </c>
      <c r="O230" s="1">
        <v>0</v>
      </c>
      <c r="P230" s="1">
        <v>0</v>
      </c>
      <c r="Q230" s="1">
        <v>0</v>
      </c>
    </row>
    <row r="231" spans="1:17">
      <c r="A231" s="1" t="s">
        <v>1240</v>
      </c>
      <c r="B231" s="1" t="s">
        <v>1546</v>
      </c>
      <c r="D231" s="1">
        <v>0</v>
      </c>
      <c r="E231" s="1">
        <v>0</v>
      </c>
      <c r="F231" s="1">
        <v>0</v>
      </c>
      <c r="G231" s="1">
        <v>0</v>
      </c>
      <c r="H231" s="1">
        <v>0</v>
      </c>
      <c r="I231" s="1">
        <v>0</v>
      </c>
      <c r="J231" s="1">
        <v>0</v>
      </c>
      <c r="K231" s="1">
        <v>0</v>
      </c>
      <c r="L231" s="1">
        <v>0</v>
      </c>
      <c r="M231" s="1">
        <v>0</v>
      </c>
      <c r="N231" s="1">
        <v>0</v>
      </c>
      <c r="O231" s="1">
        <v>0</v>
      </c>
      <c r="P231" s="1">
        <v>0</v>
      </c>
      <c r="Q231" s="1">
        <v>0</v>
      </c>
    </row>
    <row r="232" spans="1:17">
      <c r="A232" s="1" t="s">
        <v>1242</v>
      </c>
      <c r="B232" s="1" t="s">
        <v>1547</v>
      </c>
      <c r="D232" s="1">
        <v>0</v>
      </c>
      <c r="E232" s="1">
        <v>0</v>
      </c>
      <c r="F232" s="1">
        <v>0</v>
      </c>
      <c r="G232" s="1">
        <v>0</v>
      </c>
      <c r="H232" s="1">
        <v>0</v>
      </c>
      <c r="I232" s="1">
        <v>0</v>
      </c>
      <c r="J232" s="1">
        <v>0</v>
      </c>
      <c r="K232" s="1">
        <v>0</v>
      </c>
      <c r="L232" s="1">
        <v>0</v>
      </c>
      <c r="M232" s="1">
        <v>0</v>
      </c>
      <c r="N232" s="1">
        <v>0</v>
      </c>
      <c r="O232" s="1">
        <v>0</v>
      </c>
      <c r="P232" s="1">
        <v>0</v>
      </c>
      <c r="Q232" s="1">
        <v>0</v>
      </c>
    </row>
    <row r="233" spans="1:17">
      <c r="A233" s="1" t="s">
        <v>1244</v>
      </c>
      <c r="B233" s="1" t="s">
        <v>1548</v>
      </c>
      <c r="D233" s="1">
        <v>0</v>
      </c>
      <c r="E233" s="1">
        <v>0</v>
      </c>
      <c r="F233" s="1">
        <v>0</v>
      </c>
      <c r="G233" s="1">
        <v>0</v>
      </c>
      <c r="H233" s="1">
        <v>0</v>
      </c>
      <c r="I233" s="1">
        <v>0</v>
      </c>
      <c r="J233" s="1">
        <v>0</v>
      </c>
      <c r="K233" s="1">
        <v>0</v>
      </c>
      <c r="L233" s="1">
        <v>0</v>
      </c>
      <c r="M233" s="1">
        <v>0</v>
      </c>
      <c r="N233" s="1">
        <v>0</v>
      </c>
      <c r="O233" s="1">
        <v>0</v>
      </c>
      <c r="P233" s="1">
        <v>0</v>
      </c>
      <c r="Q233" s="1">
        <v>0</v>
      </c>
    </row>
    <row r="234" spans="1:17">
      <c r="A234" s="1" t="s">
        <v>1246</v>
      </c>
      <c r="B234" s="1" t="s">
        <v>1549</v>
      </c>
      <c r="D234" s="1">
        <v>0</v>
      </c>
      <c r="E234" s="1">
        <v>0</v>
      </c>
      <c r="F234" s="1">
        <v>0</v>
      </c>
      <c r="G234" s="1">
        <v>0</v>
      </c>
      <c r="H234" s="1">
        <v>0</v>
      </c>
      <c r="I234" s="1">
        <v>0</v>
      </c>
      <c r="J234" s="1">
        <v>0</v>
      </c>
      <c r="K234" s="1">
        <v>0</v>
      </c>
      <c r="L234" s="1">
        <v>0</v>
      </c>
      <c r="M234" s="1">
        <v>0</v>
      </c>
      <c r="N234" s="1">
        <v>0</v>
      </c>
      <c r="O234" s="1">
        <v>0</v>
      </c>
      <c r="P234" s="1">
        <v>0</v>
      </c>
      <c r="Q234" s="1">
        <v>0</v>
      </c>
    </row>
    <row r="235" spans="1:17">
      <c r="A235" s="1" t="s">
        <v>1248</v>
      </c>
      <c r="B235" s="1" t="s">
        <v>1550</v>
      </c>
      <c r="D235" s="1">
        <v>0</v>
      </c>
      <c r="E235" s="1">
        <v>0</v>
      </c>
      <c r="F235" s="1">
        <v>0</v>
      </c>
      <c r="G235" s="1">
        <v>0</v>
      </c>
      <c r="H235" s="1">
        <v>0</v>
      </c>
      <c r="I235" s="1">
        <v>0</v>
      </c>
      <c r="J235" s="1">
        <v>0</v>
      </c>
      <c r="K235" s="1">
        <v>0</v>
      </c>
      <c r="L235" s="1">
        <v>0</v>
      </c>
      <c r="M235" s="1">
        <v>0</v>
      </c>
      <c r="N235" s="1">
        <v>0</v>
      </c>
      <c r="O235" s="1">
        <v>0</v>
      </c>
      <c r="P235" s="1">
        <v>0</v>
      </c>
      <c r="Q235" s="1">
        <v>0</v>
      </c>
    </row>
    <row r="236" spans="1:17">
      <c r="A236" s="1" t="s">
        <v>1250</v>
      </c>
      <c r="B236" s="1" t="s">
        <v>1551</v>
      </c>
      <c r="D236" s="1">
        <v>0</v>
      </c>
      <c r="E236" s="1">
        <v>0</v>
      </c>
      <c r="F236" s="1">
        <v>0</v>
      </c>
      <c r="G236" s="1">
        <v>0</v>
      </c>
      <c r="H236" s="1">
        <v>0</v>
      </c>
      <c r="I236" s="1">
        <v>0</v>
      </c>
      <c r="J236" s="1">
        <v>0</v>
      </c>
      <c r="K236" s="1">
        <v>0</v>
      </c>
      <c r="L236" s="1">
        <v>0</v>
      </c>
      <c r="M236" s="1">
        <v>0</v>
      </c>
      <c r="N236" s="1">
        <v>0</v>
      </c>
      <c r="O236" s="1">
        <v>0</v>
      </c>
      <c r="P236" s="1">
        <v>0</v>
      </c>
      <c r="Q236" s="1">
        <v>0</v>
      </c>
    </row>
    <row r="237" spans="1:17">
      <c r="A237" s="1" t="s">
        <v>1253</v>
      </c>
      <c r="B237" s="1" t="s">
        <v>1552</v>
      </c>
      <c r="D237" s="1">
        <v>0</v>
      </c>
      <c r="E237" s="1">
        <v>0</v>
      </c>
      <c r="F237" s="1">
        <v>0</v>
      </c>
      <c r="G237" s="1">
        <v>0</v>
      </c>
      <c r="H237" s="1">
        <v>0</v>
      </c>
      <c r="I237" s="1">
        <v>0</v>
      </c>
      <c r="J237" s="1">
        <v>0</v>
      </c>
      <c r="K237" s="1">
        <v>0</v>
      </c>
      <c r="L237" s="1">
        <v>0</v>
      </c>
      <c r="M237" s="1">
        <v>0</v>
      </c>
      <c r="N237" s="1">
        <v>0</v>
      </c>
      <c r="O237" s="1">
        <v>0</v>
      </c>
      <c r="P237" s="1">
        <v>0</v>
      </c>
      <c r="Q237" s="1">
        <v>0</v>
      </c>
    </row>
    <row r="238" spans="1:17">
      <c r="A238" s="1" t="s">
        <v>1324</v>
      </c>
      <c r="B238" s="1" t="s">
        <v>1553</v>
      </c>
      <c r="D238" s="1">
        <v>0</v>
      </c>
      <c r="E238" s="1">
        <v>0</v>
      </c>
      <c r="F238" s="1">
        <v>0</v>
      </c>
      <c r="G238" s="1">
        <v>0</v>
      </c>
      <c r="H238" s="1">
        <v>0</v>
      </c>
      <c r="I238" s="1">
        <v>0</v>
      </c>
      <c r="J238" s="1">
        <v>0</v>
      </c>
      <c r="K238" s="1">
        <v>0</v>
      </c>
      <c r="L238" s="1">
        <v>0</v>
      </c>
      <c r="M238" s="1">
        <v>0</v>
      </c>
      <c r="N238" s="1">
        <v>0</v>
      </c>
      <c r="O238" s="1">
        <v>0</v>
      </c>
      <c r="P238" s="1">
        <v>0</v>
      </c>
      <c r="Q238" s="1">
        <v>0</v>
      </c>
    </row>
    <row r="239" spans="1:17">
      <c r="A239" s="1" t="s">
        <v>1257</v>
      </c>
      <c r="B239" s="1" t="s">
        <v>1554</v>
      </c>
      <c r="D239" s="1">
        <v>0</v>
      </c>
      <c r="E239" s="1">
        <v>0</v>
      </c>
      <c r="F239" s="1">
        <v>0</v>
      </c>
      <c r="G239" s="1">
        <v>0</v>
      </c>
      <c r="H239" s="1">
        <v>0</v>
      </c>
      <c r="I239" s="1">
        <v>0</v>
      </c>
      <c r="J239" s="1">
        <v>0</v>
      </c>
      <c r="K239" s="1">
        <v>0</v>
      </c>
      <c r="L239" s="1">
        <v>0</v>
      </c>
      <c r="M239" s="1">
        <v>0</v>
      </c>
      <c r="N239" s="1">
        <v>0</v>
      </c>
      <c r="O239" s="1">
        <v>0</v>
      </c>
      <c r="P239" s="1">
        <v>0</v>
      </c>
      <c r="Q239" s="1">
        <v>0</v>
      </c>
    </row>
    <row r="240" spans="1:17">
      <c r="A240" s="1" t="s">
        <v>1259</v>
      </c>
      <c r="B240" s="1" t="s">
        <v>1555</v>
      </c>
      <c r="D240" s="1">
        <v>0</v>
      </c>
      <c r="E240" s="1">
        <v>0</v>
      </c>
      <c r="F240" s="1">
        <v>0</v>
      </c>
      <c r="G240" s="1">
        <v>0</v>
      </c>
      <c r="H240" s="1">
        <v>0</v>
      </c>
      <c r="I240" s="1">
        <v>0</v>
      </c>
      <c r="J240" s="1">
        <v>0</v>
      </c>
      <c r="K240" s="1">
        <v>0</v>
      </c>
      <c r="L240" s="1">
        <v>0</v>
      </c>
      <c r="M240" s="1">
        <v>0</v>
      </c>
      <c r="N240" s="1">
        <v>0</v>
      </c>
      <c r="O240" s="1">
        <v>0</v>
      </c>
      <c r="P240" s="1">
        <v>0</v>
      </c>
      <c r="Q240" s="1">
        <v>0</v>
      </c>
    </row>
    <row r="241" spans="1:17">
      <c r="A241" s="1" t="s">
        <v>1261</v>
      </c>
      <c r="B241" s="1" t="s">
        <v>1556</v>
      </c>
      <c r="D241" s="1">
        <v>0</v>
      </c>
      <c r="E241" s="1">
        <v>0</v>
      </c>
      <c r="F241" s="1">
        <v>0</v>
      </c>
      <c r="G241" s="1">
        <v>0</v>
      </c>
      <c r="H241" s="1">
        <v>0</v>
      </c>
      <c r="I241" s="1">
        <v>0</v>
      </c>
      <c r="J241" s="1">
        <v>0</v>
      </c>
      <c r="K241" s="1">
        <v>0</v>
      </c>
      <c r="L241" s="1">
        <v>0</v>
      </c>
      <c r="M241" s="1">
        <v>0</v>
      </c>
      <c r="N241" s="1">
        <v>0</v>
      </c>
      <c r="O241" s="1">
        <v>0</v>
      </c>
      <c r="P241" s="1">
        <v>0</v>
      </c>
      <c r="Q241" s="1">
        <v>0</v>
      </c>
    </row>
    <row r="242" spans="1:17">
      <c r="A242" s="1" t="s">
        <v>1263</v>
      </c>
      <c r="B242" s="1" t="s">
        <v>1557</v>
      </c>
      <c r="D242" s="1">
        <v>0</v>
      </c>
      <c r="E242" s="1">
        <v>0</v>
      </c>
      <c r="F242" s="1">
        <v>0</v>
      </c>
      <c r="G242" s="1">
        <v>0</v>
      </c>
      <c r="H242" s="1">
        <v>0</v>
      </c>
      <c r="I242" s="1">
        <v>0</v>
      </c>
      <c r="J242" s="1">
        <v>0</v>
      </c>
      <c r="K242" s="1">
        <v>0</v>
      </c>
      <c r="L242" s="1">
        <v>0</v>
      </c>
      <c r="M242" s="1">
        <v>0</v>
      </c>
      <c r="N242" s="1">
        <v>0</v>
      </c>
      <c r="O242" s="1">
        <v>0</v>
      </c>
      <c r="P242" s="1">
        <v>0</v>
      </c>
      <c r="Q242" s="1">
        <v>0</v>
      </c>
    </row>
    <row r="243" spans="1:17">
      <c r="A243" s="1" t="s">
        <v>1266</v>
      </c>
      <c r="B243" s="1" t="s">
        <v>1558</v>
      </c>
      <c r="D243" s="1">
        <v>0</v>
      </c>
      <c r="E243" s="1">
        <v>0</v>
      </c>
      <c r="F243" s="1">
        <v>0</v>
      </c>
      <c r="G243" s="1">
        <v>0</v>
      </c>
      <c r="H243" s="1">
        <v>0</v>
      </c>
      <c r="I243" s="1">
        <v>0</v>
      </c>
      <c r="J243" s="1">
        <v>0</v>
      </c>
      <c r="K243" s="1">
        <v>0</v>
      </c>
      <c r="L243" s="1">
        <v>0</v>
      </c>
      <c r="M243" s="1">
        <v>0</v>
      </c>
      <c r="N243" s="1">
        <v>0</v>
      </c>
      <c r="O243" s="1">
        <v>0</v>
      </c>
      <c r="P243" s="1">
        <v>0</v>
      </c>
      <c r="Q243" s="1">
        <v>0</v>
      </c>
    </row>
    <row r="244" spans="1:17">
      <c r="A244" s="1" t="s">
        <v>1268</v>
      </c>
      <c r="B244" s="1" t="s">
        <v>1559</v>
      </c>
      <c r="D244" s="1">
        <v>0</v>
      </c>
      <c r="E244" s="1">
        <v>0</v>
      </c>
      <c r="F244" s="1">
        <v>0</v>
      </c>
      <c r="G244" s="1">
        <v>0</v>
      </c>
      <c r="H244" s="1">
        <v>0</v>
      </c>
      <c r="I244" s="1">
        <v>0</v>
      </c>
      <c r="J244" s="1">
        <v>0</v>
      </c>
      <c r="K244" s="1">
        <v>0</v>
      </c>
      <c r="L244" s="1">
        <v>0</v>
      </c>
      <c r="M244" s="1">
        <v>0</v>
      </c>
      <c r="N244" s="1">
        <v>0</v>
      </c>
      <c r="O244" s="1">
        <v>0</v>
      </c>
      <c r="P244" s="1">
        <v>0</v>
      </c>
      <c r="Q244" s="1">
        <v>0</v>
      </c>
    </row>
    <row r="245" spans="1:17">
      <c r="A245" s="1" t="s">
        <v>1270</v>
      </c>
      <c r="B245" s="1" t="s">
        <v>1560</v>
      </c>
      <c r="D245" s="1">
        <v>0</v>
      </c>
      <c r="E245" s="1">
        <v>0</v>
      </c>
      <c r="F245" s="1">
        <v>0</v>
      </c>
      <c r="G245" s="1">
        <v>0</v>
      </c>
      <c r="H245" s="1">
        <v>0</v>
      </c>
      <c r="I245" s="1">
        <v>0</v>
      </c>
      <c r="J245" s="1">
        <v>0</v>
      </c>
      <c r="K245" s="1">
        <v>0</v>
      </c>
      <c r="L245" s="1">
        <v>0</v>
      </c>
      <c r="M245" s="1">
        <v>0</v>
      </c>
      <c r="N245" s="1">
        <v>0</v>
      </c>
      <c r="O245" s="1">
        <v>0</v>
      </c>
      <c r="P245" s="1">
        <v>0</v>
      </c>
      <c r="Q245" s="1">
        <v>0</v>
      </c>
    </row>
    <row r="246" spans="1:17">
      <c r="A246" s="1" t="s">
        <v>1272</v>
      </c>
      <c r="B246" s="1" t="s">
        <v>1561</v>
      </c>
      <c r="D246" s="1">
        <v>0</v>
      </c>
      <c r="E246" s="1">
        <v>0</v>
      </c>
      <c r="F246" s="1">
        <v>0</v>
      </c>
      <c r="G246" s="1">
        <v>0</v>
      </c>
      <c r="H246" s="1">
        <v>0</v>
      </c>
      <c r="I246" s="1">
        <v>0</v>
      </c>
      <c r="J246" s="1">
        <v>0</v>
      </c>
      <c r="K246" s="1">
        <v>0</v>
      </c>
      <c r="L246" s="1">
        <v>0</v>
      </c>
      <c r="M246" s="1">
        <v>0</v>
      </c>
      <c r="N246" s="1">
        <v>0</v>
      </c>
      <c r="O246" s="1">
        <v>0</v>
      </c>
      <c r="P246" s="1">
        <v>0</v>
      </c>
      <c r="Q246" s="1">
        <v>0</v>
      </c>
    </row>
    <row r="247" spans="1:17">
      <c r="A247" s="1" t="s">
        <v>1274</v>
      </c>
      <c r="B247" s="1" t="s">
        <v>1562</v>
      </c>
      <c r="D247" s="1">
        <v>0</v>
      </c>
      <c r="E247" s="1">
        <v>0</v>
      </c>
      <c r="F247" s="1">
        <v>0</v>
      </c>
      <c r="G247" s="1">
        <v>0</v>
      </c>
      <c r="H247" s="1">
        <v>0</v>
      </c>
      <c r="I247" s="1">
        <v>0</v>
      </c>
      <c r="J247" s="1">
        <v>0</v>
      </c>
      <c r="K247" s="1">
        <v>0</v>
      </c>
      <c r="L247" s="1">
        <v>0</v>
      </c>
      <c r="M247" s="1">
        <v>0</v>
      </c>
      <c r="N247" s="1">
        <v>0</v>
      </c>
      <c r="O247" s="1">
        <v>0</v>
      </c>
      <c r="P247" s="1">
        <v>0</v>
      </c>
      <c r="Q247" s="1">
        <v>0</v>
      </c>
    </row>
    <row r="248" spans="1:17">
      <c r="A248" s="1" t="s">
        <v>1276</v>
      </c>
      <c r="B248" s="1" t="s">
        <v>1563</v>
      </c>
      <c r="D248" s="1">
        <v>0</v>
      </c>
      <c r="E248" s="1">
        <v>0</v>
      </c>
      <c r="F248" s="1">
        <v>0</v>
      </c>
      <c r="G248" s="1">
        <v>0</v>
      </c>
      <c r="H248" s="1">
        <v>0</v>
      </c>
      <c r="I248" s="1">
        <v>0</v>
      </c>
      <c r="J248" s="1">
        <v>0</v>
      </c>
      <c r="K248" s="1">
        <v>0</v>
      </c>
      <c r="L248" s="1">
        <v>0</v>
      </c>
      <c r="M248" s="1">
        <v>0</v>
      </c>
      <c r="N248" s="1">
        <v>0</v>
      </c>
      <c r="O248" s="1">
        <v>0</v>
      </c>
      <c r="P248" s="1">
        <v>0</v>
      </c>
      <c r="Q248" s="1">
        <v>0</v>
      </c>
    </row>
    <row r="249" spans="1:17">
      <c r="A249" s="1" t="s">
        <v>1278</v>
      </c>
      <c r="B249" s="1" t="s">
        <v>1564</v>
      </c>
      <c r="D249" s="1">
        <v>0</v>
      </c>
      <c r="E249" s="1">
        <v>0</v>
      </c>
      <c r="F249" s="1">
        <v>0</v>
      </c>
      <c r="G249" s="1">
        <v>0</v>
      </c>
      <c r="H249" s="1">
        <v>0</v>
      </c>
      <c r="I249" s="1">
        <v>0</v>
      </c>
      <c r="J249" s="1">
        <v>0</v>
      </c>
      <c r="K249" s="1">
        <v>0</v>
      </c>
      <c r="L249" s="1">
        <v>0</v>
      </c>
      <c r="M249" s="1">
        <v>0</v>
      </c>
      <c r="N249" s="1">
        <v>0</v>
      </c>
      <c r="O249" s="1">
        <v>0</v>
      </c>
      <c r="P249" s="1">
        <v>0</v>
      </c>
      <c r="Q249" s="1">
        <v>0</v>
      </c>
    </row>
    <row r="250" spans="1:17">
      <c r="A250" s="1" t="s">
        <v>1280</v>
      </c>
      <c r="B250" s="1" t="s">
        <v>1565</v>
      </c>
      <c r="D250" s="1">
        <v>0</v>
      </c>
      <c r="E250" s="1">
        <v>0</v>
      </c>
      <c r="F250" s="1">
        <v>0</v>
      </c>
      <c r="G250" s="1">
        <v>0</v>
      </c>
      <c r="H250" s="1">
        <v>0</v>
      </c>
      <c r="I250" s="1">
        <v>0</v>
      </c>
      <c r="J250" s="1">
        <v>0</v>
      </c>
      <c r="K250" s="1">
        <v>0</v>
      </c>
      <c r="L250" s="1">
        <v>0</v>
      </c>
      <c r="M250" s="1">
        <v>0</v>
      </c>
      <c r="N250" s="1">
        <v>0</v>
      </c>
      <c r="O250" s="1">
        <v>0</v>
      </c>
      <c r="P250" s="1">
        <v>0</v>
      </c>
      <c r="Q250" s="1">
        <v>0</v>
      </c>
    </row>
    <row r="251" spans="1:17">
      <c r="A251" s="1" t="s">
        <v>1282</v>
      </c>
      <c r="B251" s="1" t="s">
        <v>1566</v>
      </c>
      <c r="D251" s="1">
        <v>0</v>
      </c>
      <c r="E251" s="1">
        <v>0</v>
      </c>
      <c r="F251" s="1">
        <v>0</v>
      </c>
      <c r="G251" s="1">
        <v>0</v>
      </c>
      <c r="H251" s="1">
        <v>0</v>
      </c>
      <c r="I251" s="1">
        <v>0</v>
      </c>
      <c r="J251" s="1">
        <v>0</v>
      </c>
      <c r="K251" s="1">
        <v>0</v>
      </c>
      <c r="L251" s="1">
        <v>0</v>
      </c>
      <c r="M251" s="1">
        <v>0</v>
      </c>
      <c r="N251" s="1">
        <v>0</v>
      </c>
      <c r="O251" s="1">
        <v>0</v>
      </c>
      <c r="P251" s="1">
        <v>0</v>
      </c>
      <c r="Q251" s="1">
        <v>0</v>
      </c>
    </row>
    <row r="252" spans="1:17">
      <c r="A252" s="1" t="s">
        <v>1284</v>
      </c>
      <c r="B252" s="1" t="s">
        <v>1567</v>
      </c>
      <c r="D252" s="1">
        <v>0</v>
      </c>
      <c r="E252" s="1">
        <v>0</v>
      </c>
      <c r="F252" s="1">
        <v>0</v>
      </c>
      <c r="G252" s="1">
        <v>0</v>
      </c>
      <c r="H252" s="1">
        <v>0</v>
      </c>
      <c r="I252" s="1">
        <v>0</v>
      </c>
      <c r="J252" s="1">
        <v>0</v>
      </c>
      <c r="K252" s="1">
        <v>0</v>
      </c>
      <c r="L252" s="1">
        <v>0</v>
      </c>
      <c r="M252" s="1">
        <v>0</v>
      </c>
      <c r="N252" s="1">
        <v>0</v>
      </c>
      <c r="O252" s="1">
        <v>0</v>
      </c>
      <c r="P252" s="1">
        <v>0</v>
      </c>
      <c r="Q252" s="1">
        <v>0</v>
      </c>
    </row>
    <row r="253" spans="1:17">
      <c r="A253" s="1" t="s">
        <v>1286</v>
      </c>
      <c r="B253" s="1" t="s">
        <v>1568</v>
      </c>
      <c r="D253" s="1">
        <v>0</v>
      </c>
      <c r="E253" s="1">
        <v>0</v>
      </c>
      <c r="F253" s="1">
        <v>0</v>
      </c>
      <c r="G253" s="1">
        <v>0</v>
      </c>
      <c r="H253" s="1">
        <v>0</v>
      </c>
      <c r="I253" s="1">
        <v>0</v>
      </c>
      <c r="J253" s="1">
        <v>0</v>
      </c>
      <c r="K253" s="1">
        <v>0</v>
      </c>
      <c r="L253" s="1">
        <v>0</v>
      </c>
      <c r="M253" s="1">
        <v>0</v>
      </c>
      <c r="N253" s="1">
        <v>0</v>
      </c>
      <c r="O253" s="1">
        <v>0</v>
      </c>
      <c r="P253" s="1">
        <v>0</v>
      </c>
      <c r="Q253" s="1">
        <v>0</v>
      </c>
    </row>
    <row r="254" spans="1:17">
      <c r="A254" s="1" t="s">
        <v>1289</v>
      </c>
      <c r="B254" s="1" t="s">
        <v>1569</v>
      </c>
      <c r="D254" s="1">
        <v>0</v>
      </c>
      <c r="E254" s="1">
        <v>0</v>
      </c>
      <c r="F254" s="1">
        <v>0</v>
      </c>
      <c r="G254" s="1">
        <v>0</v>
      </c>
      <c r="H254" s="1">
        <v>0</v>
      </c>
      <c r="I254" s="1">
        <v>0</v>
      </c>
      <c r="J254" s="1">
        <v>0</v>
      </c>
      <c r="K254" s="1">
        <v>0</v>
      </c>
      <c r="L254" s="1">
        <v>0</v>
      </c>
      <c r="M254" s="1">
        <v>0</v>
      </c>
      <c r="N254" s="1">
        <v>0</v>
      </c>
      <c r="O254" s="1">
        <v>0</v>
      </c>
      <c r="P254" s="1">
        <v>0</v>
      </c>
      <c r="Q254" s="1">
        <v>0</v>
      </c>
    </row>
    <row r="255" spans="1:17">
      <c r="A255" s="1" t="s">
        <v>1291</v>
      </c>
      <c r="B255" s="1" t="s">
        <v>1570</v>
      </c>
      <c r="D255" s="1">
        <v>0</v>
      </c>
      <c r="E255" s="1">
        <v>0</v>
      </c>
      <c r="F255" s="1">
        <v>0</v>
      </c>
      <c r="G255" s="1">
        <v>0</v>
      </c>
      <c r="H255" s="1">
        <v>0</v>
      </c>
      <c r="I255" s="1">
        <v>0</v>
      </c>
      <c r="J255" s="1">
        <v>0</v>
      </c>
      <c r="K255" s="1">
        <v>0</v>
      </c>
      <c r="L255" s="1">
        <v>0</v>
      </c>
      <c r="M255" s="1">
        <v>0</v>
      </c>
      <c r="N255" s="1">
        <v>0</v>
      </c>
      <c r="O255" s="1">
        <v>0</v>
      </c>
      <c r="P255" s="1">
        <v>0</v>
      </c>
      <c r="Q255" s="1">
        <v>0</v>
      </c>
    </row>
    <row r="256" spans="1:17">
      <c r="A256" s="1" t="s">
        <v>1293</v>
      </c>
      <c r="B256" s="1" t="s">
        <v>1571</v>
      </c>
      <c r="D256" s="1">
        <v>0</v>
      </c>
      <c r="E256" s="1">
        <v>0</v>
      </c>
      <c r="F256" s="1">
        <v>0</v>
      </c>
      <c r="G256" s="1">
        <v>0</v>
      </c>
      <c r="H256" s="1">
        <v>0</v>
      </c>
      <c r="I256" s="1">
        <v>0</v>
      </c>
      <c r="J256" s="1">
        <v>0</v>
      </c>
      <c r="K256" s="1">
        <v>0</v>
      </c>
      <c r="L256" s="1">
        <v>0</v>
      </c>
      <c r="M256" s="1">
        <v>0</v>
      </c>
      <c r="N256" s="1">
        <v>0</v>
      </c>
      <c r="O256" s="1">
        <v>0</v>
      </c>
      <c r="P256" s="1">
        <v>0</v>
      </c>
      <c r="Q256" s="1">
        <v>0</v>
      </c>
    </row>
    <row r="257" spans="1:17">
      <c r="A257" s="1" t="s">
        <v>1295</v>
      </c>
      <c r="B257" s="1" t="s">
        <v>1572</v>
      </c>
      <c r="D257" s="1">
        <v>0</v>
      </c>
      <c r="E257" s="1">
        <v>0</v>
      </c>
      <c r="F257" s="1">
        <v>0</v>
      </c>
      <c r="G257" s="1">
        <v>0</v>
      </c>
      <c r="H257" s="1">
        <v>0</v>
      </c>
      <c r="I257" s="1">
        <v>0</v>
      </c>
      <c r="J257" s="1">
        <v>0</v>
      </c>
      <c r="K257" s="1">
        <v>0</v>
      </c>
      <c r="L257" s="1">
        <v>0</v>
      </c>
      <c r="M257" s="1">
        <v>0</v>
      </c>
      <c r="N257" s="1">
        <v>0</v>
      </c>
      <c r="O257" s="1">
        <v>0</v>
      </c>
      <c r="P257" s="1">
        <v>0</v>
      </c>
      <c r="Q257" s="1">
        <v>0</v>
      </c>
    </row>
    <row r="258" spans="1:17">
      <c r="A258" s="1" t="s">
        <v>1297</v>
      </c>
      <c r="B258" s="1" t="s">
        <v>1573</v>
      </c>
      <c r="D258" s="1">
        <v>0</v>
      </c>
      <c r="E258" s="1">
        <v>0</v>
      </c>
      <c r="F258" s="1">
        <v>0</v>
      </c>
      <c r="G258" s="1">
        <v>0</v>
      </c>
      <c r="H258" s="1">
        <v>0</v>
      </c>
      <c r="I258" s="1">
        <v>0</v>
      </c>
      <c r="J258" s="1">
        <v>0</v>
      </c>
      <c r="K258" s="1">
        <v>0</v>
      </c>
      <c r="L258" s="1">
        <v>0</v>
      </c>
      <c r="M258" s="1">
        <v>0</v>
      </c>
      <c r="N258" s="1">
        <v>0</v>
      </c>
      <c r="O258" s="1">
        <v>0</v>
      </c>
      <c r="P258" s="1">
        <v>0</v>
      </c>
      <c r="Q258" s="1">
        <v>0</v>
      </c>
    </row>
    <row r="259" spans="1:17">
      <c r="A259" s="1" t="s">
        <v>1299</v>
      </c>
      <c r="B259" s="1" t="s">
        <v>1574</v>
      </c>
      <c r="D259" s="1">
        <v>0</v>
      </c>
      <c r="E259" s="1">
        <v>0</v>
      </c>
      <c r="F259" s="1">
        <v>0</v>
      </c>
      <c r="G259" s="1">
        <v>0</v>
      </c>
      <c r="H259" s="1">
        <v>0</v>
      </c>
      <c r="I259" s="1">
        <v>0</v>
      </c>
      <c r="J259" s="1">
        <v>0</v>
      </c>
      <c r="K259" s="1">
        <v>0</v>
      </c>
      <c r="L259" s="1">
        <v>0</v>
      </c>
      <c r="M259" s="1">
        <v>0</v>
      </c>
      <c r="N259" s="1">
        <v>0</v>
      </c>
      <c r="O259" s="1">
        <v>0</v>
      </c>
      <c r="P259" s="1">
        <v>0</v>
      </c>
      <c r="Q259" s="1">
        <v>0</v>
      </c>
    </row>
    <row r="260" spans="1:17">
      <c r="A260" s="1" t="s">
        <v>1302</v>
      </c>
      <c r="B260" s="1" t="s">
        <v>1575</v>
      </c>
      <c r="D260" s="1">
        <v>0</v>
      </c>
      <c r="E260" s="1">
        <v>0</v>
      </c>
      <c r="F260" s="1">
        <v>0</v>
      </c>
      <c r="G260" s="1">
        <v>0</v>
      </c>
      <c r="H260" s="1">
        <v>0</v>
      </c>
      <c r="I260" s="1">
        <v>0</v>
      </c>
      <c r="J260" s="1">
        <v>0</v>
      </c>
      <c r="K260" s="1">
        <v>0</v>
      </c>
      <c r="L260" s="1">
        <v>0</v>
      </c>
      <c r="M260" s="1">
        <v>0</v>
      </c>
      <c r="N260" s="1">
        <v>0</v>
      </c>
      <c r="O260" s="1">
        <v>0</v>
      </c>
      <c r="P260" s="1">
        <v>0</v>
      </c>
      <c r="Q260" s="1">
        <v>0</v>
      </c>
    </row>
    <row r="261" spans="1:17">
      <c r="A261" s="1" t="s">
        <v>1224</v>
      </c>
      <c r="B261" s="1" t="s">
        <v>1576</v>
      </c>
      <c r="C261" s="499"/>
      <c r="D261" s="1">
        <v>0</v>
      </c>
      <c r="E261" s="1">
        <v>0</v>
      </c>
      <c r="F261" s="1">
        <v>0</v>
      </c>
      <c r="G261" s="1">
        <v>0</v>
      </c>
      <c r="H261" s="1">
        <v>0</v>
      </c>
      <c r="I261" s="1">
        <v>0</v>
      </c>
      <c r="J261" s="1">
        <v>0</v>
      </c>
      <c r="K261" s="1">
        <v>0</v>
      </c>
      <c r="L261" s="1">
        <v>0</v>
      </c>
      <c r="M261" s="1">
        <v>0</v>
      </c>
      <c r="N261" s="1">
        <v>0</v>
      </c>
      <c r="O261" s="1">
        <v>0</v>
      </c>
      <c r="P261" s="1">
        <v>0</v>
      </c>
      <c r="Q261" s="1">
        <v>0</v>
      </c>
    </row>
    <row r="262" spans="1:17">
      <c r="A262" s="1" t="s">
        <v>1228</v>
      </c>
      <c r="B262" s="1" t="s">
        <v>1578</v>
      </c>
      <c r="D262" s="1">
        <v>0</v>
      </c>
      <c r="E262" s="1">
        <v>0</v>
      </c>
      <c r="F262" s="1">
        <v>0</v>
      </c>
      <c r="G262" s="1">
        <v>0</v>
      </c>
      <c r="H262" s="1">
        <v>0</v>
      </c>
      <c r="I262" s="1">
        <v>0</v>
      </c>
      <c r="J262" s="1">
        <v>0</v>
      </c>
      <c r="K262" s="1">
        <v>0</v>
      </c>
      <c r="L262" s="1">
        <v>0</v>
      </c>
      <c r="M262" s="1">
        <v>0</v>
      </c>
      <c r="N262" s="1">
        <v>0</v>
      </c>
      <c r="O262" s="1">
        <v>0</v>
      </c>
      <c r="P262" s="1">
        <v>0</v>
      </c>
      <c r="Q262" s="1">
        <v>0</v>
      </c>
    </row>
    <row r="263" spans="1:17">
      <c r="A263" s="1" t="s">
        <v>1230</v>
      </c>
      <c r="B263" s="1" t="s">
        <v>1579</v>
      </c>
      <c r="D263" s="1">
        <v>0</v>
      </c>
      <c r="E263" s="1">
        <v>0</v>
      </c>
      <c r="F263" s="1">
        <v>0</v>
      </c>
      <c r="G263" s="1">
        <v>0</v>
      </c>
      <c r="H263" s="1">
        <v>0</v>
      </c>
      <c r="I263" s="1">
        <v>0</v>
      </c>
      <c r="J263" s="1">
        <v>0</v>
      </c>
      <c r="K263" s="1">
        <v>0</v>
      </c>
      <c r="L263" s="1">
        <v>0</v>
      </c>
      <c r="M263" s="1">
        <v>0</v>
      </c>
      <c r="N263" s="1">
        <v>0</v>
      </c>
      <c r="O263" s="1">
        <v>0</v>
      </c>
      <c r="P263" s="1">
        <v>0</v>
      </c>
      <c r="Q263" s="1">
        <v>0</v>
      </c>
    </row>
    <row r="264" spans="1:17">
      <c r="A264" s="1" t="s">
        <v>1232</v>
      </c>
      <c r="B264" s="1" t="s">
        <v>1580</v>
      </c>
      <c r="D264" s="1">
        <v>0</v>
      </c>
      <c r="E264" s="1">
        <v>0</v>
      </c>
      <c r="F264" s="1">
        <v>0</v>
      </c>
      <c r="G264" s="1">
        <v>0</v>
      </c>
      <c r="H264" s="1">
        <v>0</v>
      </c>
      <c r="I264" s="1">
        <v>0</v>
      </c>
      <c r="J264" s="1">
        <v>0</v>
      </c>
      <c r="K264" s="1">
        <v>0</v>
      </c>
      <c r="L264" s="1">
        <v>0</v>
      </c>
      <c r="M264" s="1">
        <v>0</v>
      </c>
      <c r="N264" s="1">
        <v>0</v>
      </c>
      <c r="O264" s="1">
        <v>0</v>
      </c>
      <c r="P264" s="1">
        <v>0</v>
      </c>
      <c r="Q264" s="1">
        <v>0</v>
      </c>
    </row>
    <row r="265" spans="1:17">
      <c r="A265" s="1" t="s">
        <v>1234</v>
      </c>
      <c r="B265" s="1" t="s">
        <v>1581</v>
      </c>
      <c r="D265" s="1">
        <v>0</v>
      </c>
      <c r="E265" s="1">
        <v>0</v>
      </c>
      <c r="F265" s="1">
        <v>0</v>
      </c>
      <c r="G265" s="1">
        <v>0</v>
      </c>
      <c r="H265" s="1">
        <v>0</v>
      </c>
      <c r="I265" s="1">
        <v>0</v>
      </c>
      <c r="J265" s="1">
        <v>0</v>
      </c>
      <c r="K265" s="1">
        <v>0</v>
      </c>
      <c r="L265" s="1">
        <v>0</v>
      </c>
      <c r="M265" s="1">
        <v>0</v>
      </c>
      <c r="N265" s="1">
        <v>0</v>
      </c>
      <c r="O265" s="1">
        <v>0</v>
      </c>
      <c r="P265" s="1">
        <v>0</v>
      </c>
      <c r="Q265" s="1">
        <v>0</v>
      </c>
    </row>
    <row r="266" spans="1:17">
      <c r="A266" s="1" t="s">
        <v>1236</v>
      </c>
      <c r="B266" s="1" t="s">
        <v>1582</v>
      </c>
      <c r="D266" s="1">
        <v>0</v>
      </c>
      <c r="E266" s="1">
        <v>0</v>
      </c>
      <c r="F266" s="1">
        <v>0</v>
      </c>
      <c r="G266" s="1">
        <v>0</v>
      </c>
      <c r="H266" s="1">
        <v>0</v>
      </c>
      <c r="I266" s="1">
        <v>0</v>
      </c>
      <c r="J266" s="1">
        <v>0</v>
      </c>
      <c r="K266" s="1">
        <v>0</v>
      </c>
      <c r="L266" s="1">
        <v>0</v>
      </c>
      <c r="M266" s="1">
        <v>0</v>
      </c>
      <c r="N266" s="1">
        <v>0</v>
      </c>
      <c r="O266" s="1">
        <v>0</v>
      </c>
      <c r="P266" s="1">
        <v>0</v>
      </c>
      <c r="Q266" s="1">
        <v>0</v>
      </c>
    </row>
    <row r="267" spans="1:17">
      <c r="A267" s="1" t="s">
        <v>1238</v>
      </c>
      <c r="B267" s="1" t="s">
        <v>1583</v>
      </c>
      <c r="D267" s="1">
        <v>0</v>
      </c>
      <c r="E267" s="1">
        <v>0</v>
      </c>
      <c r="F267" s="1">
        <v>0</v>
      </c>
      <c r="G267" s="1">
        <v>0</v>
      </c>
      <c r="H267" s="1">
        <v>0</v>
      </c>
      <c r="I267" s="1">
        <v>0</v>
      </c>
      <c r="J267" s="1">
        <v>0</v>
      </c>
      <c r="K267" s="1">
        <v>0</v>
      </c>
      <c r="L267" s="1">
        <v>0</v>
      </c>
      <c r="M267" s="1">
        <v>0</v>
      </c>
      <c r="N267" s="1">
        <v>0</v>
      </c>
      <c r="O267" s="1">
        <v>0</v>
      </c>
      <c r="P267" s="1">
        <v>0</v>
      </c>
      <c r="Q267" s="1">
        <v>0</v>
      </c>
    </row>
    <row r="268" spans="1:17">
      <c r="A268" s="1" t="s">
        <v>1240</v>
      </c>
      <c r="B268" s="1" t="s">
        <v>1584</v>
      </c>
      <c r="D268" s="1">
        <v>0</v>
      </c>
      <c r="E268" s="1">
        <v>0</v>
      </c>
      <c r="F268" s="1">
        <v>0</v>
      </c>
      <c r="G268" s="1">
        <v>0</v>
      </c>
      <c r="H268" s="1">
        <v>0</v>
      </c>
      <c r="I268" s="1">
        <v>0</v>
      </c>
      <c r="J268" s="1">
        <v>0</v>
      </c>
      <c r="K268" s="1">
        <v>0</v>
      </c>
      <c r="L268" s="1">
        <v>0</v>
      </c>
      <c r="M268" s="1">
        <v>0</v>
      </c>
      <c r="N268" s="1">
        <v>0</v>
      </c>
      <c r="O268" s="1">
        <v>0</v>
      </c>
      <c r="P268" s="1">
        <v>0</v>
      </c>
      <c r="Q268" s="1">
        <v>0</v>
      </c>
    </row>
    <row r="269" spans="1:17">
      <c r="A269" s="1" t="s">
        <v>1242</v>
      </c>
      <c r="B269" s="1" t="s">
        <v>1585</v>
      </c>
      <c r="D269" s="1">
        <v>0</v>
      </c>
      <c r="E269" s="1">
        <v>0</v>
      </c>
      <c r="F269" s="1">
        <v>0</v>
      </c>
      <c r="G269" s="1">
        <v>0</v>
      </c>
      <c r="H269" s="1">
        <v>0</v>
      </c>
      <c r="I269" s="1">
        <v>0</v>
      </c>
      <c r="J269" s="1">
        <v>0</v>
      </c>
      <c r="K269" s="1">
        <v>0</v>
      </c>
      <c r="L269" s="1">
        <v>0</v>
      </c>
      <c r="M269" s="1">
        <v>0</v>
      </c>
      <c r="N269" s="1">
        <v>0</v>
      </c>
      <c r="O269" s="1">
        <v>0</v>
      </c>
      <c r="P269" s="1">
        <v>0</v>
      </c>
      <c r="Q269" s="1">
        <v>0</v>
      </c>
    </row>
    <row r="270" spans="1:17">
      <c r="A270" s="1" t="s">
        <v>1244</v>
      </c>
      <c r="B270" s="1" t="s">
        <v>1586</v>
      </c>
      <c r="D270" s="1">
        <v>0</v>
      </c>
      <c r="E270" s="1">
        <v>0</v>
      </c>
      <c r="F270" s="1">
        <v>0</v>
      </c>
      <c r="G270" s="1">
        <v>0</v>
      </c>
      <c r="H270" s="1">
        <v>0</v>
      </c>
      <c r="I270" s="1">
        <v>0</v>
      </c>
      <c r="J270" s="1">
        <v>0</v>
      </c>
      <c r="K270" s="1">
        <v>0</v>
      </c>
      <c r="L270" s="1">
        <v>0</v>
      </c>
      <c r="M270" s="1">
        <v>0</v>
      </c>
      <c r="N270" s="1">
        <v>0</v>
      </c>
      <c r="O270" s="1">
        <v>0</v>
      </c>
      <c r="P270" s="1">
        <v>0</v>
      </c>
      <c r="Q270" s="1">
        <v>0</v>
      </c>
    </row>
    <row r="271" spans="1:17">
      <c r="A271" s="1" t="s">
        <v>1246</v>
      </c>
      <c r="B271" s="1" t="s">
        <v>1587</v>
      </c>
      <c r="D271" s="1">
        <v>0</v>
      </c>
      <c r="E271" s="1">
        <v>0</v>
      </c>
      <c r="F271" s="1">
        <v>0</v>
      </c>
      <c r="G271" s="1">
        <v>0</v>
      </c>
      <c r="H271" s="1">
        <v>0</v>
      </c>
      <c r="I271" s="1">
        <v>0</v>
      </c>
      <c r="J271" s="1">
        <v>0</v>
      </c>
      <c r="K271" s="1">
        <v>0</v>
      </c>
      <c r="L271" s="1">
        <v>0</v>
      </c>
      <c r="M271" s="1">
        <v>0</v>
      </c>
      <c r="N271" s="1">
        <v>0</v>
      </c>
      <c r="O271" s="1">
        <v>0</v>
      </c>
      <c r="P271" s="1">
        <v>0</v>
      </c>
      <c r="Q271" s="1">
        <v>0</v>
      </c>
    </row>
    <row r="272" spans="1:17">
      <c r="A272" s="1" t="s">
        <v>1248</v>
      </c>
      <c r="B272" s="1" t="s">
        <v>1588</v>
      </c>
      <c r="D272" s="1">
        <v>0</v>
      </c>
      <c r="E272" s="1">
        <v>0</v>
      </c>
      <c r="F272" s="1">
        <v>0</v>
      </c>
      <c r="G272" s="1">
        <v>0</v>
      </c>
      <c r="H272" s="1">
        <v>0</v>
      </c>
      <c r="I272" s="1">
        <v>0</v>
      </c>
      <c r="J272" s="1">
        <v>0</v>
      </c>
      <c r="K272" s="1">
        <v>0</v>
      </c>
      <c r="L272" s="1">
        <v>0</v>
      </c>
      <c r="M272" s="1">
        <v>0</v>
      </c>
      <c r="N272" s="1">
        <v>0</v>
      </c>
      <c r="O272" s="1">
        <v>0</v>
      </c>
      <c r="P272" s="1">
        <v>0</v>
      </c>
      <c r="Q272" s="1">
        <v>0</v>
      </c>
    </row>
    <row r="273" spans="1:17">
      <c r="A273" s="1" t="s">
        <v>1250</v>
      </c>
      <c r="B273" s="1" t="s">
        <v>1589</v>
      </c>
      <c r="D273" s="1">
        <v>0</v>
      </c>
      <c r="E273" s="1">
        <v>0</v>
      </c>
      <c r="F273" s="1">
        <v>0</v>
      </c>
      <c r="G273" s="1">
        <v>0</v>
      </c>
      <c r="H273" s="1">
        <v>0</v>
      </c>
      <c r="I273" s="1">
        <v>0</v>
      </c>
      <c r="J273" s="1">
        <v>0</v>
      </c>
      <c r="K273" s="1">
        <v>0</v>
      </c>
      <c r="L273" s="1">
        <v>0</v>
      </c>
      <c r="M273" s="1">
        <v>0</v>
      </c>
      <c r="N273" s="1">
        <v>0</v>
      </c>
      <c r="O273" s="1">
        <v>0</v>
      </c>
      <c r="P273" s="1">
        <v>0</v>
      </c>
      <c r="Q273" s="1">
        <v>0</v>
      </c>
    </row>
    <row r="274" spans="1:17">
      <c r="A274" s="1" t="s">
        <v>1253</v>
      </c>
      <c r="B274" s="1" t="s">
        <v>1590</v>
      </c>
      <c r="D274" s="1">
        <v>0</v>
      </c>
      <c r="E274" s="1">
        <v>0</v>
      </c>
      <c r="F274" s="1">
        <v>0</v>
      </c>
      <c r="G274" s="1">
        <v>0</v>
      </c>
      <c r="H274" s="1">
        <v>0</v>
      </c>
      <c r="I274" s="1">
        <v>0</v>
      </c>
      <c r="J274" s="1">
        <v>0</v>
      </c>
      <c r="K274" s="1">
        <v>0</v>
      </c>
      <c r="L274" s="1">
        <v>0</v>
      </c>
      <c r="M274" s="1">
        <v>0</v>
      </c>
      <c r="N274" s="1">
        <v>0</v>
      </c>
      <c r="O274" s="1">
        <v>0</v>
      </c>
      <c r="P274" s="1">
        <v>0</v>
      </c>
      <c r="Q274" s="1">
        <v>0</v>
      </c>
    </row>
    <row r="275" spans="1:17">
      <c r="A275" s="1" t="s">
        <v>1324</v>
      </c>
      <c r="B275" s="1" t="s">
        <v>1591</v>
      </c>
      <c r="D275" s="1">
        <v>0</v>
      </c>
      <c r="E275" s="1">
        <v>0</v>
      </c>
      <c r="F275" s="1">
        <v>0</v>
      </c>
      <c r="G275" s="1">
        <v>0</v>
      </c>
      <c r="H275" s="1">
        <v>0</v>
      </c>
      <c r="I275" s="1">
        <v>0</v>
      </c>
      <c r="J275" s="1">
        <v>0</v>
      </c>
      <c r="K275" s="1">
        <v>0</v>
      </c>
      <c r="L275" s="1">
        <v>0</v>
      </c>
      <c r="M275" s="1">
        <v>0</v>
      </c>
      <c r="N275" s="1">
        <v>0</v>
      </c>
      <c r="O275" s="1">
        <v>0</v>
      </c>
      <c r="P275" s="1">
        <v>0</v>
      </c>
      <c r="Q275" s="1">
        <v>0</v>
      </c>
    </row>
    <row r="276" spans="1:17">
      <c r="A276" s="1" t="s">
        <v>1257</v>
      </c>
      <c r="B276" s="1" t="s">
        <v>1592</v>
      </c>
      <c r="D276" s="1">
        <v>0</v>
      </c>
      <c r="E276" s="1">
        <v>0</v>
      </c>
      <c r="F276" s="1">
        <v>0</v>
      </c>
      <c r="G276" s="1">
        <v>0</v>
      </c>
      <c r="H276" s="1">
        <v>0</v>
      </c>
      <c r="I276" s="1">
        <v>0</v>
      </c>
      <c r="J276" s="1">
        <v>0</v>
      </c>
      <c r="K276" s="1">
        <v>0</v>
      </c>
      <c r="L276" s="1">
        <v>0</v>
      </c>
      <c r="M276" s="1">
        <v>0</v>
      </c>
      <c r="N276" s="1">
        <v>0</v>
      </c>
      <c r="O276" s="1">
        <v>0</v>
      </c>
      <c r="P276" s="1">
        <v>0</v>
      </c>
      <c r="Q276" s="1">
        <v>0</v>
      </c>
    </row>
    <row r="277" spans="1:17">
      <c r="A277" s="1" t="s">
        <v>1259</v>
      </c>
      <c r="B277" s="1" t="s">
        <v>1593</v>
      </c>
      <c r="D277" s="1">
        <v>0</v>
      </c>
      <c r="E277" s="1">
        <v>0</v>
      </c>
      <c r="F277" s="1">
        <v>0</v>
      </c>
      <c r="G277" s="1">
        <v>0</v>
      </c>
      <c r="H277" s="1">
        <v>0</v>
      </c>
      <c r="I277" s="1">
        <v>0</v>
      </c>
      <c r="J277" s="1">
        <v>0</v>
      </c>
      <c r="K277" s="1">
        <v>0</v>
      </c>
      <c r="L277" s="1">
        <v>0</v>
      </c>
      <c r="M277" s="1">
        <v>0</v>
      </c>
      <c r="N277" s="1">
        <v>0</v>
      </c>
      <c r="O277" s="1">
        <v>0</v>
      </c>
      <c r="P277" s="1">
        <v>0</v>
      </c>
      <c r="Q277" s="1">
        <v>0</v>
      </c>
    </row>
    <row r="278" spans="1:17">
      <c r="A278" s="1" t="s">
        <v>1261</v>
      </c>
      <c r="B278" s="1" t="s">
        <v>1594</v>
      </c>
      <c r="D278" s="1">
        <v>0</v>
      </c>
      <c r="E278" s="1">
        <v>0</v>
      </c>
      <c r="F278" s="1">
        <v>0</v>
      </c>
      <c r="G278" s="1">
        <v>0</v>
      </c>
      <c r="H278" s="1">
        <v>0</v>
      </c>
      <c r="I278" s="1">
        <v>0</v>
      </c>
      <c r="J278" s="1">
        <v>0</v>
      </c>
      <c r="K278" s="1">
        <v>0</v>
      </c>
      <c r="L278" s="1">
        <v>0</v>
      </c>
      <c r="M278" s="1">
        <v>0</v>
      </c>
      <c r="N278" s="1">
        <v>0</v>
      </c>
      <c r="O278" s="1">
        <v>0</v>
      </c>
      <c r="P278" s="1">
        <v>0</v>
      </c>
      <c r="Q278" s="1">
        <v>0</v>
      </c>
    </row>
    <row r="279" spans="1:17">
      <c r="A279" s="1" t="s">
        <v>1263</v>
      </c>
      <c r="B279" s="1" t="s">
        <v>1595</v>
      </c>
      <c r="D279" s="1">
        <v>0</v>
      </c>
      <c r="E279" s="1">
        <v>0</v>
      </c>
      <c r="F279" s="1">
        <v>0</v>
      </c>
      <c r="G279" s="1">
        <v>0</v>
      </c>
      <c r="H279" s="1">
        <v>0</v>
      </c>
      <c r="I279" s="1">
        <v>0</v>
      </c>
      <c r="J279" s="1">
        <v>0</v>
      </c>
      <c r="K279" s="1">
        <v>0</v>
      </c>
      <c r="L279" s="1">
        <v>0</v>
      </c>
      <c r="M279" s="1">
        <v>0</v>
      </c>
      <c r="N279" s="1">
        <v>0</v>
      </c>
      <c r="O279" s="1">
        <v>0</v>
      </c>
      <c r="P279" s="1">
        <v>0</v>
      </c>
      <c r="Q279" s="1">
        <v>0</v>
      </c>
    </row>
    <row r="280" spans="1:17">
      <c r="A280" s="1" t="s">
        <v>1266</v>
      </c>
      <c r="B280" s="1" t="s">
        <v>1596</v>
      </c>
      <c r="D280" s="1">
        <v>0</v>
      </c>
      <c r="E280" s="1">
        <v>0</v>
      </c>
      <c r="F280" s="1">
        <v>0</v>
      </c>
      <c r="G280" s="1">
        <v>0</v>
      </c>
      <c r="H280" s="1">
        <v>0</v>
      </c>
      <c r="I280" s="1">
        <v>0</v>
      </c>
      <c r="J280" s="1">
        <v>0</v>
      </c>
      <c r="K280" s="1">
        <v>0</v>
      </c>
      <c r="L280" s="1">
        <v>0</v>
      </c>
      <c r="M280" s="1">
        <v>0</v>
      </c>
      <c r="N280" s="1">
        <v>0</v>
      </c>
      <c r="O280" s="1">
        <v>0</v>
      </c>
      <c r="P280" s="1">
        <v>0</v>
      </c>
      <c r="Q280" s="1">
        <v>0</v>
      </c>
    </row>
    <row r="281" spans="1:17">
      <c r="A281" s="1" t="s">
        <v>1268</v>
      </c>
      <c r="B281" s="1" t="s">
        <v>1597</v>
      </c>
      <c r="D281" s="1">
        <v>0</v>
      </c>
      <c r="E281" s="1">
        <v>0</v>
      </c>
      <c r="F281" s="1">
        <v>0</v>
      </c>
      <c r="G281" s="1">
        <v>0</v>
      </c>
      <c r="H281" s="1">
        <v>0</v>
      </c>
      <c r="I281" s="1">
        <v>0</v>
      </c>
      <c r="J281" s="1">
        <v>0</v>
      </c>
      <c r="K281" s="1">
        <v>0</v>
      </c>
      <c r="L281" s="1">
        <v>0</v>
      </c>
      <c r="M281" s="1">
        <v>0</v>
      </c>
      <c r="N281" s="1">
        <v>0</v>
      </c>
      <c r="O281" s="1">
        <v>0</v>
      </c>
      <c r="P281" s="1">
        <v>0</v>
      </c>
      <c r="Q281" s="1">
        <v>0</v>
      </c>
    </row>
    <row r="282" spans="1:17">
      <c r="A282" s="1" t="s">
        <v>1270</v>
      </c>
      <c r="B282" s="1" t="s">
        <v>1598</v>
      </c>
      <c r="D282" s="1">
        <v>0</v>
      </c>
      <c r="E282" s="1">
        <v>0</v>
      </c>
      <c r="F282" s="1">
        <v>0</v>
      </c>
      <c r="G282" s="1">
        <v>0</v>
      </c>
      <c r="H282" s="1">
        <v>0</v>
      </c>
      <c r="I282" s="1">
        <v>0</v>
      </c>
      <c r="J282" s="1">
        <v>0</v>
      </c>
      <c r="K282" s="1">
        <v>0</v>
      </c>
      <c r="L282" s="1">
        <v>0</v>
      </c>
      <c r="M282" s="1">
        <v>0</v>
      </c>
      <c r="N282" s="1">
        <v>0</v>
      </c>
      <c r="O282" s="1">
        <v>0</v>
      </c>
      <c r="P282" s="1">
        <v>0</v>
      </c>
      <c r="Q282" s="1">
        <v>0</v>
      </c>
    </row>
    <row r="283" spans="1:17">
      <c r="A283" s="1" t="s">
        <v>1272</v>
      </c>
      <c r="B283" s="1" t="s">
        <v>1599</v>
      </c>
      <c r="D283" s="1">
        <v>0</v>
      </c>
      <c r="E283" s="1">
        <v>0</v>
      </c>
      <c r="F283" s="1">
        <v>0</v>
      </c>
      <c r="G283" s="1">
        <v>0</v>
      </c>
      <c r="H283" s="1">
        <v>0</v>
      </c>
      <c r="I283" s="1">
        <v>0</v>
      </c>
      <c r="J283" s="1">
        <v>0</v>
      </c>
      <c r="K283" s="1">
        <v>0</v>
      </c>
      <c r="L283" s="1">
        <v>0</v>
      </c>
      <c r="M283" s="1">
        <v>0</v>
      </c>
      <c r="N283" s="1">
        <v>0</v>
      </c>
      <c r="O283" s="1">
        <v>0</v>
      </c>
      <c r="P283" s="1">
        <v>0</v>
      </c>
      <c r="Q283" s="1">
        <v>0</v>
      </c>
    </row>
    <row r="284" spans="1:17">
      <c r="A284" s="1" t="s">
        <v>1274</v>
      </c>
      <c r="B284" s="1" t="s">
        <v>1600</v>
      </c>
      <c r="D284" s="1">
        <v>0</v>
      </c>
      <c r="E284" s="1">
        <v>0</v>
      </c>
      <c r="F284" s="1">
        <v>0</v>
      </c>
      <c r="G284" s="1">
        <v>0</v>
      </c>
      <c r="H284" s="1">
        <v>0</v>
      </c>
      <c r="I284" s="1">
        <v>0</v>
      </c>
      <c r="J284" s="1">
        <v>0</v>
      </c>
      <c r="K284" s="1">
        <v>0</v>
      </c>
      <c r="L284" s="1">
        <v>0</v>
      </c>
      <c r="M284" s="1">
        <v>0</v>
      </c>
      <c r="N284" s="1">
        <v>0</v>
      </c>
      <c r="O284" s="1">
        <v>0</v>
      </c>
      <c r="P284" s="1">
        <v>0</v>
      </c>
      <c r="Q284" s="1">
        <v>0</v>
      </c>
    </row>
    <row r="285" spans="1:17">
      <c r="A285" s="1" t="s">
        <v>1276</v>
      </c>
      <c r="B285" s="1" t="s">
        <v>1601</v>
      </c>
      <c r="D285" s="1">
        <v>0</v>
      </c>
      <c r="E285" s="1">
        <v>0</v>
      </c>
      <c r="F285" s="1">
        <v>0</v>
      </c>
      <c r="G285" s="1">
        <v>0</v>
      </c>
      <c r="H285" s="1">
        <v>0</v>
      </c>
      <c r="I285" s="1">
        <v>0</v>
      </c>
      <c r="J285" s="1">
        <v>0</v>
      </c>
      <c r="K285" s="1">
        <v>0</v>
      </c>
      <c r="L285" s="1">
        <v>0</v>
      </c>
      <c r="M285" s="1">
        <v>0</v>
      </c>
      <c r="N285" s="1">
        <v>0</v>
      </c>
      <c r="O285" s="1">
        <v>0</v>
      </c>
      <c r="P285" s="1">
        <v>0</v>
      </c>
      <c r="Q285" s="1">
        <v>0</v>
      </c>
    </row>
    <row r="286" spans="1:17">
      <c r="A286" s="1" t="s">
        <v>1278</v>
      </c>
      <c r="B286" s="1" t="s">
        <v>1602</v>
      </c>
      <c r="D286" s="1">
        <v>0</v>
      </c>
      <c r="E286" s="1">
        <v>0</v>
      </c>
      <c r="F286" s="1">
        <v>0</v>
      </c>
      <c r="G286" s="1">
        <v>0</v>
      </c>
      <c r="H286" s="1">
        <v>0</v>
      </c>
      <c r="I286" s="1">
        <v>0</v>
      </c>
      <c r="J286" s="1">
        <v>0</v>
      </c>
      <c r="K286" s="1">
        <v>0</v>
      </c>
      <c r="L286" s="1">
        <v>0</v>
      </c>
      <c r="M286" s="1">
        <v>0</v>
      </c>
      <c r="N286" s="1">
        <v>0</v>
      </c>
      <c r="O286" s="1">
        <v>0</v>
      </c>
      <c r="P286" s="1">
        <v>0</v>
      </c>
      <c r="Q286" s="1">
        <v>0</v>
      </c>
    </row>
    <row r="287" spans="1:17">
      <c r="A287" s="1" t="s">
        <v>1280</v>
      </c>
      <c r="B287" s="1" t="s">
        <v>1603</v>
      </c>
      <c r="D287" s="1">
        <v>0</v>
      </c>
      <c r="E287" s="1">
        <v>0</v>
      </c>
      <c r="F287" s="1">
        <v>0</v>
      </c>
      <c r="G287" s="1">
        <v>0</v>
      </c>
      <c r="H287" s="1">
        <v>0</v>
      </c>
      <c r="I287" s="1">
        <v>0</v>
      </c>
      <c r="J287" s="1">
        <v>0</v>
      </c>
      <c r="K287" s="1">
        <v>0</v>
      </c>
      <c r="L287" s="1">
        <v>0</v>
      </c>
      <c r="M287" s="1">
        <v>0</v>
      </c>
      <c r="N287" s="1">
        <v>0</v>
      </c>
      <c r="O287" s="1">
        <v>0</v>
      </c>
      <c r="P287" s="1">
        <v>0</v>
      </c>
      <c r="Q287" s="1">
        <v>0</v>
      </c>
    </row>
    <row r="288" spans="1:17">
      <c r="A288" s="1" t="s">
        <v>1282</v>
      </c>
      <c r="B288" s="1" t="s">
        <v>1604</v>
      </c>
      <c r="D288" s="1">
        <v>0</v>
      </c>
      <c r="E288" s="1">
        <v>0</v>
      </c>
      <c r="F288" s="1">
        <v>0</v>
      </c>
      <c r="G288" s="1">
        <v>0</v>
      </c>
      <c r="H288" s="1">
        <v>0</v>
      </c>
      <c r="I288" s="1">
        <v>0</v>
      </c>
      <c r="J288" s="1">
        <v>0</v>
      </c>
      <c r="K288" s="1">
        <v>0</v>
      </c>
      <c r="L288" s="1">
        <v>0</v>
      </c>
      <c r="M288" s="1">
        <v>0</v>
      </c>
      <c r="N288" s="1">
        <v>0</v>
      </c>
      <c r="O288" s="1">
        <v>0</v>
      </c>
      <c r="P288" s="1">
        <v>0</v>
      </c>
      <c r="Q288" s="1">
        <v>0</v>
      </c>
    </row>
    <row r="289" spans="1:17">
      <c r="A289" s="1" t="s">
        <v>1284</v>
      </c>
      <c r="B289" s="1" t="s">
        <v>1605</v>
      </c>
      <c r="D289" s="1">
        <v>0</v>
      </c>
      <c r="E289" s="1">
        <v>0</v>
      </c>
      <c r="F289" s="1">
        <v>0</v>
      </c>
      <c r="G289" s="1">
        <v>0</v>
      </c>
      <c r="H289" s="1">
        <v>0</v>
      </c>
      <c r="I289" s="1">
        <v>0</v>
      </c>
      <c r="J289" s="1">
        <v>0</v>
      </c>
      <c r="K289" s="1">
        <v>0</v>
      </c>
      <c r="L289" s="1">
        <v>0</v>
      </c>
      <c r="M289" s="1">
        <v>0</v>
      </c>
      <c r="N289" s="1">
        <v>0</v>
      </c>
      <c r="O289" s="1">
        <v>0</v>
      </c>
      <c r="P289" s="1">
        <v>0</v>
      </c>
      <c r="Q289" s="1">
        <v>0</v>
      </c>
    </row>
    <row r="290" spans="1:17">
      <c r="A290" s="1" t="s">
        <v>1286</v>
      </c>
      <c r="B290" s="1" t="s">
        <v>1606</v>
      </c>
      <c r="D290" s="1">
        <v>0</v>
      </c>
      <c r="E290" s="1">
        <v>0</v>
      </c>
      <c r="F290" s="1">
        <v>0</v>
      </c>
      <c r="G290" s="1">
        <v>0</v>
      </c>
      <c r="H290" s="1">
        <v>0</v>
      </c>
      <c r="I290" s="1">
        <v>0</v>
      </c>
      <c r="J290" s="1">
        <v>0</v>
      </c>
      <c r="K290" s="1">
        <v>0</v>
      </c>
      <c r="L290" s="1">
        <v>0</v>
      </c>
      <c r="M290" s="1">
        <v>0</v>
      </c>
      <c r="N290" s="1">
        <v>0</v>
      </c>
      <c r="O290" s="1">
        <v>0</v>
      </c>
      <c r="P290" s="1">
        <v>0</v>
      </c>
      <c r="Q290" s="1">
        <v>0</v>
      </c>
    </row>
    <row r="291" spans="1:17">
      <c r="A291" s="1" t="s">
        <v>1289</v>
      </c>
      <c r="B291" s="1" t="s">
        <v>1607</v>
      </c>
      <c r="D291" s="1">
        <v>0</v>
      </c>
      <c r="E291" s="1">
        <v>0</v>
      </c>
      <c r="F291" s="1">
        <v>0</v>
      </c>
      <c r="G291" s="1">
        <v>0</v>
      </c>
      <c r="H291" s="1">
        <v>0</v>
      </c>
      <c r="I291" s="1">
        <v>0</v>
      </c>
      <c r="J291" s="1">
        <v>0</v>
      </c>
      <c r="K291" s="1">
        <v>0</v>
      </c>
      <c r="L291" s="1">
        <v>0</v>
      </c>
      <c r="M291" s="1">
        <v>0</v>
      </c>
      <c r="N291" s="1">
        <v>0</v>
      </c>
      <c r="O291" s="1">
        <v>0</v>
      </c>
      <c r="P291" s="1">
        <v>0</v>
      </c>
      <c r="Q291" s="1">
        <v>0</v>
      </c>
    </row>
    <row r="292" spans="1:17">
      <c r="A292" s="1" t="s">
        <v>1291</v>
      </c>
      <c r="B292" s="1" t="s">
        <v>1608</v>
      </c>
      <c r="D292" s="1">
        <v>0</v>
      </c>
      <c r="E292" s="1">
        <v>0</v>
      </c>
      <c r="F292" s="1">
        <v>0</v>
      </c>
      <c r="G292" s="1">
        <v>0</v>
      </c>
      <c r="H292" s="1">
        <v>0</v>
      </c>
      <c r="I292" s="1">
        <v>0</v>
      </c>
      <c r="J292" s="1">
        <v>0</v>
      </c>
      <c r="K292" s="1">
        <v>0</v>
      </c>
      <c r="L292" s="1">
        <v>0</v>
      </c>
      <c r="M292" s="1">
        <v>0</v>
      </c>
      <c r="N292" s="1">
        <v>0</v>
      </c>
      <c r="O292" s="1">
        <v>0</v>
      </c>
      <c r="P292" s="1">
        <v>0</v>
      </c>
      <c r="Q292" s="1">
        <v>0</v>
      </c>
    </row>
    <row r="293" spans="1:17">
      <c r="A293" s="1" t="s">
        <v>1293</v>
      </c>
      <c r="B293" s="1" t="s">
        <v>1609</v>
      </c>
      <c r="D293" s="1">
        <v>0</v>
      </c>
      <c r="E293" s="1">
        <v>0</v>
      </c>
      <c r="F293" s="1">
        <v>0</v>
      </c>
      <c r="G293" s="1">
        <v>0</v>
      </c>
      <c r="H293" s="1">
        <v>0</v>
      </c>
      <c r="I293" s="1">
        <v>0</v>
      </c>
      <c r="J293" s="1">
        <v>0</v>
      </c>
      <c r="K293" s="1">
        <v>0</v>
      </c>
      <c r="L293" s="1">
        <v>0</v>
      </c>
      <c r="M293" s="1">
        <v>0</v>
      </c>
      <c r="N293" s="1">
        <v>0</v>
      </c>
      <c r="O293" s="1">
        <v>0</v>
      </c>
      <c r="P293" s="1">
        <v>0</v>
      </c>
      <c r="Q293" s="1">
        <v>0</v>
      </c>
    </row>
    <row r="294" spans="1:17">
      <c r="A294" s="1" t="s">
        <v>1295</v>
      </c>
      <c r="B294" s="1" t="s">
        <v>1610</v>
      </c>
      <c r="D294" s="1">
        <v>0</v>
      </c>
      <c r="E294" s="1">
        <v>0</v>
      </c>
      <c r="F294" s="1">
        <v>0</v>
      </c>
      <c r="G294" s="1">
        <v>0</v>
      </c>
      <c r="H294" s="1">
        <v>0</v>
      </c>
      <c r="I294" s="1">
        <v>0</v>
      </c>
      <c r="J294" s="1">
        <v>0</v>
      </c>
      <c r="K294" s="1">
        <v>0</v>
      </c>
      <c r="L294" s="1">
        <v>0</v>
      </c>
      <c r="M294" s="1">
        <v>0</v>
      </c>
      <c r="N294" s="1">
        <v>0</v>
      </c>
      <c r="O294" s="1">
        <v>0</v>
      </c>
      <c r="P294" s="1">
        <v>0</v>
      </c>
      <c r="Q294" s="1">
        <v>0</v>
      </c>
    </row>
    <row r="295" spans="1:17">
      <c r="A295" s="1" t="s">
        <v>1297</v>
      </c>
      <c r="B295" s="1" t="s">
        <v>1611</v>
      </c>
      <c r="D295" s="1">
        <v>0</v>
      </c>
      <c r="E295" s="1">
        <v>0</v>
      </c>
      <c r="F295" s="1">
        <v>0</v>
      </c>
      <c r="G295" s="1">
        <v>0</v>
      </c>
      <c r="H295" s="1">
        <v>0</v>
      </c>
      <c r="I295" s="1">
        <v>0</v>
      </c>
      <c r="J295" s="1">
        <v>0</v>
      </c>
      <c r="K295" s="1">
        <v>0</v>
      </c>
      <c r="L295" s="1">
        <v>0</v>
      </c>
      <c r="M295" s="1">
        <v>0</v>
      </c>
      <c r="N295" s="1">
        <v>0</v>
      </c>
      <c r="O295" s="1">
        <v>0</v>
      </c>
      <c r="P295" s="1">
        <v>0</v>
      </c>
      <c r="Q295" s="1">
        <v>0</v>
      </c>
    </row>
    <row r="296" spans="1:17">
      <c r="A296" s="1" t="s">
        <v>1299</v>
      </c>
      <c r="B296" s="1" t="s">
        <v>1612</v>
      </c>
      <c r="D296" s="1">
        <v>0</v>
      </c>
      <c r="E296" s="1">
        <v>0</v>
      </c>
      <c r="F296" s="1">
        <v>0</v>
      </c>
      <c r="G296" s="1">
        <v>0</v>
      </c>
      <c r="H296" s="1">
        <v>0</v>
      </c>
      <c r="I296" s="1">
        <v>0</v>
      </c>
      <c r="J296" s="1">
        <v>0</v>
      </c>
      <c r="K296" s="1">
        <v>0</v>
      </c>
      <c r="L296" s="1">
        <v>0</v>
      </c>
      <c r="M296" s="1">
        <v>0</v>
      </c>
      <c r="N296" s="1">
        <v>0</v>
      </c>
      <c r="O296" s="1">
        <v>0</v>
      </c>
      <c r="P296" s="1">
        <v>0</v>
      </c>
      <c r="Q296" s="1">
        <v>0</v>
      </c>
    </row>
    <row r="297" spans="1:17">
      <c r="A297" s="1" t="s">
        <v>1302</v>
      </c>
      <c r="B297" s="1" t="s">
        <v>1613</v>
      </c>
      <c r="D297" s="1">
        <v>0</v>
      </c>
      <c r="E297" s="1">
        <v>0</v>
      </c>
      <c r="F297" s="1">
        <v>0</v>
      </c>
      <c r="G297" s="1">
        <v>0</v>
      </c>
      <c r="H297" s="1">
        <v>0</v>
      </c>
      <c r="I297" s="1">
        <v>0</v>
      </c>
      <c r="J297" s="1">
        <v>0</v>
      </c>
      <c r="K297" s="1">
        <v>0</v>
      </c>
      <c r="L297" s="1">
        <v>0</v>
      </c>
      <c r="M297" s="1">
        <v>0</v>
      </c>
      <c r="N297" s="1">
        <v>0</v>
      </c>
      <c r="O297" s="1">
        <v>0</v>
      </c>
      <c r="P297" s="1">
        <v>0</v>
      </c>
      <c r="Q297" s="1">
        <v>0</v>
      </c>
    </row>
    <row r="298" spans="1:17">
      <c r="A298" s="1" t="s">
        <v>1224</v>
      </c>
      <c r="B298" s="1" t="s">
        <v>1614</v>
      </c>
      <c r="C298" s="499"/>
      <c r="D298" s="1">
        <v>0</v>
      </c>
      <c r="E298" s="1">
        <v>0</v>
      </c>
      <c r="F298" s="1">
        <v>0</v>
      </c>
      <c r="G298" s="1">
        <v>0</v>
      </c>
      <c r="H298" s="1">
        <v>0</v>
      </c>
      <c r="I298" s="1">
        <v>0</v>
      </c>
      <c r="J298" s="1">
        <v>0</v>
      </c>
      <c r="K298" s="1">
        <v>0</v>
      </c>
      <c r="L298" s="1">
        <v>0</v>
      </c>
      <c r="M298" s="1">
        <v>0</v>
      </c>
      <c r="N298" s="1">
        <v>0</v>
      </c>
      <c r="O298" s="1">
        <v>0</v>
      </c>
      <c r="P298" s="1">
        <v>0</v>
      </c>
      <c r="Q298" s="1">
        <v>0</v>
      </c>
    </row>
    <row r="299" spans="1:17">
      <c r="A299" s="1" t="s">
        <v>1228</v>
      </c>
      <c r="B299" s="1" t="s">
        <v>1616</v>
      </c>
      <c r="D299" s="1">
        <v>0</v>
      </c>
      <c r="E299" s="1">
        <v>0</v>
      </c>
      <c r="F299" s="1">
        <v>0</v>
      </c>
      <c r="G299" s="1">
        <v>0</v>
      </c>
      <c r="H299" s="1">
        <v>0</v>
      </c>
      <c r="I299" s="1">
        <v>0</v>
      </c>
      <c r="J299" s="1">
        <v>0</v>
      </c>
      <c r="K299" s="1">
        <v>0</v>
      </c>
      <c r="L299" s="1">
        <v>0</v>
      </c>
      <c r="M299" s="1">
        <v>0</v>
      </c>
      <c r="N299" s="1">
        <v>0</v>
      </c>
      <c r="O299" s="1">
        <v>0</v>
      </c>
      <c r="P299" s="1">
        <v>0</v>
      </c>
      <c r="Q299" s="1">
        <v>0</v>
      </c>
    </row>
    <row r="300" spans="1:17">
      <c r="A300" s="1" t="s">
        <v>1230</v>
      </c>
      <c r="B300" s="1" t="s">
        <v>1617</v>
      </c>
      <c r="D300" s="1">
        <v>0</v>
      </c>
      <c r="E300" s="1">
        <v>0</v>
      </c>
      <c r="F300" s="1">
        <v>0</v>
      </c>
      <c r="G300" s="1">
        <v>0</v>
      </c>
      <c r="H300" s="1">
        <v>0</v>
      </c>
      <c r="I300" s="1">
        <v>0</v>
      </c>
      <c r="J300" s="1">
        <v>0</v>
      </c>
      <c r="K300" s="1">
        <v>0</v>
      </c>
      <c r="L300" s="1">
        <v>0</v>
      </c>
      <c r="M300" s="1">
        <v>0</v>
      </c>
      <c r="N300" s="1">
        <v>0</v>
      </c>
      <c r="O300" s="1">
        <v>0</v>
      </c>
      <c r="P300" s="1">
        <v>0</v>
      </c>
      <c r="Q300" s="1">
        <v>0</v>
      </c>
    </row>
    <row r="301" spans="1:17">
      <c r="A301" s="1" t="s">
        <v>1232</v>
      </c>
      <c r="B301" s="1" t="s">
        <v>1618</v>
      </c>
      <c r="D301" s="1">
        <v>0</v>
      </c>
      <c r="E301" s="1">
        <v>0</v>
      </c>
      <c r="F301" s="1">
        <v>0</v>
      </c>
      <c r="G301" s="1">
        <v>0</v>
      </c>
      <c r="H301" s="1">
        <v>0</v>
      </c>
      <c r="I301" s="1">
        <v>0</v>
      </c>
      <c r="J301" s="1">
        <v>0</v>
      </c>
      <c r="K301" s="1">
        <v>0</v>
      </c>
      <c r="L301" s="1">
        <v>0</v>
      </c>
      <c r="M301" s="1">
        <v>0</v>
      </c>
      <c r="N301" s="1">
        <v>0</v>
      </c>
      <c r="O301" s="1">
        <v>0</v>
      </c>
      <c r="P301" s="1">
        <v>0</v>
      </c>
      <c r="Q301" s="1">
        <v>0</v>
      </c>
    </row>
    <row r="302" spans="1:17">
      <c r="A302" s="1" t="s">
        <v>1234</v>
      </c>
      <c r="B302" s="1" t="s">
        <v>1619</v>
      </c>
      <c r="D302" s="1">
        <v>0</v>
      </c>
      <c r="E302" s="1">
        <v>0</v>
      </c>
      <c r="F302" s="1">
        <v>0</v>
      </c>
      <c r="G302" s="1">
        <v>0</v>
      </c>
      <c r="H302" s="1">
        <v>0</v>
      </c>
      <c r="I302" s="1">
        <v>0</v>
      </c>
      <c r="J302" s="1">
        <v>0</v>
      </c>
      <c r="K302" s="1">
        <v>0</v>
      </c>
      <c r="L302" s="1">
        <v>0</v>
      </c>
      <c r="M302" s="1">
        <v>0</v>
      </c>
      <c r="N302" s="1">
        <v>0</v>
      </c>
      <c r="O302" s="1">
        <v>0</v>
      </c>
      <c r="P302" s="1">
        <v>0</v>
      </c>
      <c r="Q302" s="1">
        <v>0</v>
      </c>
    </row>
    <row r="303" spans="1:17">
      <c r="A303" s="1" t="s">
        <v>1236</v>
      </c>
      <c r="B303" s="1" t="s">
        <v>1620</v>
      </c>
      <c r="D303" s="1">
        <v>0</v>
      </c>
      <c r="E303" s="1">
        <v>0</v>
      </c>
      <c r="F303" s="1">
        <v>0</v>
      </c>
      <c r="G303" s="1">
        <v>0</v>
      </c>
      <c r="H303" s="1">
        <v>0</v>
      </c>
      <c r="I303" s="1">
        <v>0</v>
      </c>
      <c r="J303" s="1">
        <v>0</v>
      </c>
      <c r="K303" s="1">
        <v>0</v>
      </c>
      <c r="L303" s="1">
        <v>0</v>
      </c>
      <c r="M303" s="1">
        <v>0</v>
      </c>
      <c r="N303" s="1">
        <v>0</v>
      </c>
      <c r="O303" s="1">
        <v>0</v>
      </c>
      <c r="P303" s="1">
        <v>0</v>
      </c>
      <c r="Q303" s="1">
        <v>0</v>
      </c>
    </row>
    <row r="304" spans="1:17">
      <c r="A304" s="1" t="s">
        <v>1238</v>
      </c>
      <c r="B304" s="1" t="s">
        <v>1621</v>
      </c>
      <c r="D304" s="1">
        <v>0</v>
      </c>
      <c r="E304" s="1">
        <v>0</v>
      </c>
      <c r="F304" s="1">
        <v>0</v>
      </c>
      <c r="G304" s="1">
        <v>0</v>
      </c>
      <c r="H304" s="1">
        <v>0</v>
      </c>
      <c r="I304" s="1">
        <v>0</v>
      </c>
      <c r="J304" s="1">
        <v>0</v>
      </c>
      <c r="K304" s="1">
        <v>0</v>
      </c>
      <c r="L304" s="1">
        <v>0</v>
      </c>
      <c r="M304" s="1">
        <v>0</v>
      </c>
      <c r="N304" s="1">
        <v>0</v>
      </c>
      <c r="O304" s="1">
        <v>0</v>
      </c>
      <c r="P304" s="1">
        <v>0</v>
      </c>
      <c r="Q304" s="1">
        <v>0</v>
      </c>
    </row>
    <row r="305" spans="1:17">
      <c r="A305" s="1" t="s">
        <v>1240</v>
      </c>
      <c r="B305" s="1" t="s">
        <v>1622</v>
      </c>
      <c r="D305" s="1">
        <v>0</v>
      </c>
      <c r="E305" s="1">
        <v>0</v>
      </c>
      <c r="F305" s="1">
        <v>0</v>
      </c>
      <c r="G305" s="1">
        <v>0</v>
      </c>
      <c r="H305" s="1">
        <v>0</v>
      </c>
      <c r="I305" s="1">
        <v>0</v>
      </c>
      <c r="J305" s="1">
        <v>0</v>
      </c>
      <c r="K305" s="1">
        <v>0</v>
      </c>
      <c r="L305" s="1">
        <v>0</v>
      </c>
      <c r="M305" s="1">
        <v>0</v>
      </c>
      <c r="N305" s="1">
        <v>0</v>
      </c>
      <c r="O305" s="1">
        <v>0</v>
      </c>
      <c r="P305" s="1">
        <v>0</v>
      </c>
      <c r="Q305" s="1">
        <v>0</v>
      </c>
    </row>
    <row r="306" spans="1:17">
      <c r="A306" s="1" t="s">
        <v>1242</v>
      </c>
      <c r="B306" s="1" t="s">
        <v>1623</v>
      </c>
      <c r="D306" s="1">
        <v>0</v>
      </c>
      <c r="E306" s="1">
        <v>0</v>
      </c>
      <c r="F306" s="1">
        <v>0</v>
      </c>
      <c r="G306" s="1">
        <v>0</v>
      </c>
      <c r="H306" s="1">
        <v>0</v>
      </c>
      <c r="I306" s="1">
        <v>0</v>
      </c>
      <c r="J306" s="1">
        <v>0</v>
      </c>
      <c r="K306" s="1">
        <v>0</v>
      </c>
      <c r="L306" s="1">
        <v>0</v>
      </c>
      <c r="M306" s="1">
        <v>0</v>
      </c>
      <c r="N306" s="1">
        <v>0</v>
      </c>
      <c r="O306" s="1">
        <v>0</v>
      </c>
      <c r="P306" s="1">
        <v>0</v>
      </c>
      <c r="Q306" s="1">
        <v>0</v>
      </c>
    </row>
    <row r="307" spans="1:17">
      <c r="A307" s="1" t="s">
        <v>1244</v>
      </c>
      <c r="B307" s="1" t="s">
        <v>1624</v>
      </c>
      <c r="D307" s="1">
        <v>0</v>
      </c>
      <c r="E307" s="1">
        <v>0</v>
      </c>
      <c r="F307" s="1">
        <v>0</v>
      </c>
      <c r="G307" s="1">
        <v>0</v>
      </c>
      <c r="H307" s="1">
        <v>0</v>
      </c>
      <c r="I307" s="1">
        <v>0</v>
      </c>
      <c r="J307" s="1">
        <v>0</v>
      </c>
      <c r="K307" s="1">
        <v>0</v>
      </c>
      <c r="L307" s="1">
        <v>0</v>
      </c>
      <c r="M307" s="1">
        <v>0</v>
      </c>
      <c r="N307" s="1">
        <v>0</v>
      </c>
      <c r="O307" s="1">
        <v>0</v>
      </c>
      <c r="P307" s="1">
        <v>0</v>
      </c>
      <c r="Q307" s="1">
        <v>0</v>
      </c>
    </row>
    <row r="308" spans="1:17">
      <c r="A308" s="1" t="s">
        <v>1246</v>
      </c>
      <c r="B308" s="1" t="s">
        <v>1625</v>
      </c>
      <c r="D308" s="1">
        <v>0</v>
      </c>
      <c r="E308" s="1">
        <v>0</v>
      </c>
      <c r="F308" s="1">
        <v>0</v>
      </c>
      <c r="G308" s="1">
        <v>0</v>
      </c>
      <c r="H308" s="1">
        <v>0</v>
      </c>
      <c r="I308" s="1">
        <v>0</v>
      </c>
      <c r="J308" s="1">
        <v>0</v>
      </c>
      <c r="K308" s="1">
        <v>0</v>
      </c>
      <c r="L308" s="1">
        <v>0</v>
      </c>
      <c r="M308" s="1">
        <v>0</v>
      </c>
      <c r="N308" s="1">
        <v>0</v>
      </c>
      <c r="O308" s="1">
        <v>0</v>
      </c>
      <c r="P308" s="1">
        <v>0</v>
      </c>
      <c r="Q308" s="1">
        <v>0</v>
      </c>
    </row>
    <row r="309" spans="1:17">
      <c r="A309" s="1" t="s">
        <v>1248</v>
      </c>
      <c r="B309" s="1" t="s">
        <v>1626</v>
      </c>
      <c r="D309" s="1">
        <v>0</v>
      </c>
      <c r="E309" s="1">
        <v>0</v>
      </c>
      <c r="F309" s="1">
        <v>0</v>
      </c>
      <c r="G309" s="1">
        <v>0</v>
      </c>
      <c r="H309" s="1">
        <v>0</v>
      </c>
      <c r="I309" s="1">
        <v>0</v>
      </c>
      <c r="J309" s="1">
        <v>0</v>
      </c>
      <c r="K309" s="1">
        <v>0</v>
      </c>
      <c r="L309" s="1">
        <v>0</v>
      </c>
      <c r="M309" s="1">
        <v>0</v>
      </c>
      <c r="N309" s="1">
        <v>0</v>
      </c>
      <c r="O309" s="1">
        <v>0</v>
      </c>
      <c r="P309" s="1">
        <v>0</v>
      </c>
      <c r="Q309" s="1">
        <v>0</v>
      </c>
    </row>
    <row r="310" spans="1:17">
      <c r="A310" s="1" t="s">
        <v>1250</v>
      </c>
      <c r="B310" s="1" t="s">
        <v>1627</v>
      </c>
      <c r="D310" s="1">
        <v>0</v>
      </c>
      <c r="E310" s="1">
        <v>0</v>
      </c>
      <c r="F310" s="1">
        <v>0</v>
      </c>
      <c r="G310" s="1">
        <v>0</v>
      </c>
      <c r="H310" s="1">
        <v>0</v>
      </c>
      <c r="I310" s="1">
        <v>0</v>
      </c>
      <c r="J310" s="1">
        <v>0</v>
      </c>
      <c r="K310" s="1">
        <v>0</v>
      </c>
      <c r="L310" s="1">
        <v>0</v>
      </c>
      <c r="M310" s="1">
        <v>0</v>
      </c>
      <c r="N310" s="1">
        <v>0</v>
      </c>
      <c r="O310" s="1">
        <v>0</v>
      </c>
      <c r="P310" s="1">
        <v>0</v>
      </c>
      <c r="Q310" s="1">
        <v>0</v>
      </c>
    </row>
    <row r="311" spans="1:17">
      <c r="A311" s="1" t="s">
        <v>1253</v>
      </c>
      <c r="B311" s="1" t="s">
        <v>1628</v>
      </c>
      <c r="D311" s="1">
        <v>0</v>
      </c>
      <c r="E311" s="1">
        <v>0</v>
      </c>
      <c r="F311" s="1">
        <v>0</v>
      </c>
      <c r="G311" s="1">
        <v>0</v>
      </c>
      <c r="H311" s="1">
        <v>0</v>
      </c>
      <c r="I311" s="1">
        <v>0</v>
      </c>
      <c r="J311" s="1">
        <v>0</v>
      </c>
      <c r="K311" s="1">
        <v>0</v>
      </c>
      <c r="L311" s="1">
        <v>0</v>
      </c>
      <c r="M311" s="1">
        <v>0</v>
      </c>
      <c r="N311" s="1">
        <v>0</v>
      </c>
      <c r="O311" s="1">
        <v>0</v>
      </c>
      <c r="P311" s="1">
        <v>0</v>
      </c>
      <c r="Q311" s="1">
        <v>0</v>
      </c>
    </row>
    <row r="312" spans="1:17">
      <c r="A312" s="1" t="s">
        <v>1324</v>
      </c>
      <c r="B312" s="1" t="s">
        <v>1629</v>
      </c>
      <c r="D312" s="1">
        <v>0</v>
      </c>
      <c r="E312" s="1">
        <v>0</v>
      </c>
      <c r="F312" s="1">
        <v>0</v>
      </c>
      <c r="G312" s="1">
        <v>0</v>
      </c>
      <c r="H312" s="1">
        <v>0</v>
      </c>
      <c r="I312" s="1">
        <v>0</v>
      </c>
      <c r="J312" s="1">
        <v>0</v>
      </c>
      <c r="K312" s="1">
        <v>0</v>
      </c>
      <c r="L312" s="1">
        <v>0</v>
      </c>
      <c r="M312" s="1">
        <v>0</v>
      </c>
      <c r="N312" s="1">
        <v>0</v>
      </c>
      <c r="O312" s="1">
        <v>0</v>
      </c>
      <c r="P312" s="1">
        <v>0</v>
      </c>
      <c r="Q312" s="1">
        <v>0</v>
      </c>
    </row>
    <row r="313" spans="1:17">
      <c r="A313" s="1" t="s">
        <v>1257</v>
      </c>
      <c r="B313" s="1" t="s">
        <v>1630</v>
      </c>
      <c r="D313" s="1">
        <v>0</v>
      </c>
      <c r="E313" s="1">
        <v>0</v>
      </c>
      <c r="F313" s="1">
        <v>0</v>
      </c>
      <c r="G313" s="1">
        <v>0</v>
      </c>
      <c r="H313" s="1">
        <v>0</v>
      </c>
      <c r="I313" s="1">
        <v>0</v>
      </c>
      <c r="J313" s="1">
        <v>0</v>
      </c>
      <c r="K313" s="1">
        <v>0</v>
      </c>
      <c r="L313" s="1">
        <v>0</v>
      </c>
      <c r="M313" s="1">
        <v>0</v>
      </c>
      <c r="N313" s="1">
        <v>0</v>
      </c>
      <c r="O313" s="1">
        <v>0</v>
      </c>
      <c r="P313" s="1">
        <v>0</v>
      </c>
      <c r="Q313" s="1">
        <v>0</v>
      </c>
    </row>
    <row r="314" spans="1:17">
      <c r="A314" s="1" t="s">
        <v>1259</v>
      </c>
      <c r="B314" s="1" t="s">
        <v>1631</v>
      </c>
      <c r="D314" s="1">
        <v>0</v>
      </c>
      <c r="E314" s="1">
        <v>0</v>
      </c>
      <c r="F314" s="1">
        <v>0</v>
      </c>
      <c r="G314" s="1">
        <v>0</v>
      </c>
      <c r="H314" s="1">
        <v>0</v>
      </c>
      <c r="I314" s="1">
        <v>0</v>
      </c>
      <c r="J314" s="1">
        <v>0</v>
      </c>
      <c r="K314" s="1">
        <v>0</v>
      </c>
      <c r="L314" s="1">
        <v>0</v>
      </c>
      <c r="M314" s="1">
        <v>0</v>
      </c>
      <c r="N314" s="1">
        <v>0</v>
      </c>
      <c r="O314" s="1">
        <v>0</v>
      </c>
      <c r="P314" s="1">
        <v>0</v>
      </c>
      <c r="Q314" s="1">
        <v>0</v>
      </c>
    </row>
    <row r="315" spans="1:17">
      <c r="A315" s="1" t="s">
        <v>1261</v>
      </c>
      <c r="B315" s="1" t="s">
        <v>1632</v>
      </c>
      <c r="D315" s="1">
        <v>0</v>
      </c>
      <c r="E315" s="1">
        <v>0</v>
      </c>
      <c r="F315" s="1">
        <v>0</v>
      </c>
      <c r="G315" s="1">
        <v>0</v>
      </c>
      <c r="H315" s="1">
        <v>0</v>
      </c>
      <c r="I315" s="1">
        <v>0</v>
      </c>
      <c r="J315" s="1">
        <v>0</v>
      </c>
      <c r="K315" s="1">
        <v>0</v>
      </c>
      <c r="L315" s="1">
        <v>0</v>
      </c>
      <c r="M315" s="1">
        <v>0</v>
      </c>
      <c r="N315" s="1">
        <v>0</v>
      </c>
      <c r="O315" s="1">
        <v>0</v>
      </c>
      <c r="P315" s="1">
        <v>0</v>
      </c>
      <c r="Q315" s="1">
        <v>0</v>
      </c>
    </row>
    <row r="316" spans="1:17">
      <c r="A316" s="1" t="s">
        <v>1263</v>
      </c>
      <c r="B316" s="1" t="s">
        <v>1633</v>
      </c>
      <c r="D316" s="1">
        <v>0</v>
      </c>
      <c r="E316" s="1">
        <v>0</v>
      </c>
      <c r="F316" s="1">
        <v>0</v>
      </c>
      <c r="G316" s="1">
        <v>0</v>
      </c>
      <c r="H316" s="1">
        <v>0</v>
      </c>
      <c r="I316" s="1">
        <v>0</v>
      </c>
      <c r="J316" s="1">
        <v>0</v>
      </c>
      <c r="K316" s="1">
        <v>0</v>
      </c>
      <c r="L316" s="1">
        <v>0</v>
      </c>
      <c r="M316" s="1">
        <v>0</v>
      </c>
      <c r="N316" s="1">
        <v>0</v>
      </c>
      <c r="O316" s="1">
        <v>0</v>
      </c>
      <c r="P316" s="1">
        <v>0</v>
      </c>
      <c r="Q316" s="1">
        <v>0</v>
      </c>
    </row>
    <row r="317" spans="1:17">
      <c r="A317" s="1" t="s">
        <v>1266</v>
      </c>
      <c r="B317" s="1" t="s">
        <v>1634</v>
      </c>
      <c r="D317" s="1">
        <v>0</v>
      </c>
      <c r="E317" s="1">
        <v>0</v>
      </c>
      <c r="F317" s="1">
        <v>0</v>
      </c>
      <c r="G317" s="1">
        <v>0</v>
      </c>
      <c r="H317" s="1">
        <v>0</v>
      </c>
      <c r="I317" s="1">
        <v>0</v>
      </c>
      <c r="J317" s="1">
        <v>0</v>
      </c>
      <c r="K317" s="1">
        <v>0</v>
      </c>
      <c r="L317" s="1">
        <v>0</v>
      </c>
      <c r="M317" s="1">
        <v>0</v>
      </c>
      <c r="N317" s="1">
        <v>0</v>
      </c>
      <c r="O317" s="1">
        <v>0</v>
      </c>
      <c r="P317" s="1">
        <v>0</v>
      </c>
      <c r="Q317" s="1">
        <v>0</v>
      </c>
    </row>
    <row r="318" spans="1:17">
      <c r="A318" s="1" t="s">
        <v>1268</v>
      </c>
      <c r="B318" s="1" t="s">
        <v>1635</v>
      </c>
      <c r="D318" s="1">
        <v>0</v>
      </c>
      <c r="E318" s="1">
        <v>0</v>
      </c>
      <c r="F318" s="1">
        <v>0</v>
      </c>
      <c r="G318" s="1">
        <v>0</v>
      </c>
      <c r="H318" s="1">
        <v>0</v>
      </c>
      <c r="I318" s="1">
        <v>0</v>
      </c>
      <c r="J318" s="1">
        <v>0</v>
      </c>
      <c r="K318" s="1">
        <v>0</v>
      </c>
      <c r="L318" s="1">
        <v>0</v>
      </c>
      <c r="M318" s="1">
        <v>0</v>
      </c>
      <c r="N318" s="1">
        <v>0</v>
      </c>
      <c r="O318" s="1">
        <v>0</v>
      </c>
      <c r="P318" s="1">
        <v>0</v>
      </c>
      <c r="Q318" s="1">
        <v>0</v>
      </c>
    </row>
    <row r="319" spans="1:17">
      <c r="A319" s="1" t="s">
        <v>1270</v>
      </c>
      <c r="B319" s="1" t="s">
        <v>1636</v>
      </c>
      <c r="D319" s="1">
        <v>0</v>
      </c>
      <c r="E319" s="1">
        <v>0</v>
      </c>
      <c r="F319" s="1">
        <v>0</v>
      </c>
      <c r="G319" s="1">
        <v>0</v>
      </c>
      <c r="H319" s="1">
        <v>0</v>
      </c>
      <c r="I319" s="1">
        <v>0</v>
      </c>
      <c r="J319" s="1">
        <v>0</v>
      </c>
      <c r="K319" s="1">
        <v>0</v>
      </c>
      <c r="L319" s="1">
        <v>0</v>
      </c>
      <c r="M319" s="1">
        <v>0</v>
      </c>
      <c r="N319" s="1">
        <v>0</v>
      </c>
      <c r="O319" s="1">
        <v>0</v>
      </c>
      <c r="P319" s="1">
        <v>0</v>
      </c>
      <c r="Q319" s="1">
        <v>0</v>
      </c>
    </row>
    <row r="320" spans="1:17">
      <c r="A320" s="1" t="s">
        <v>1272</v>
      </c>
      <c r="B320" s="1" t="s">
        <v>1637</v>
      </c>
      <c r="D320" s="1">
        <v>0</v>
      </c>
      <c r="E320" s="1">
        <v>0</v>
      </c>
      <c r="F320" s="1">
        <v>0</v>
      </c>
      <c r="G320" s="1">
        <v>0</v>
      </c>
      <c r="H320" s="1">
        <v>0</v>
      </c>
      <c r="I320" s="1">
        <v>0</v>
      </c>
      <c r="J320" s="1">
        <v>0</v>
      </c>
      <c r="K320" s="1">
        <v>0</v>
      </c>
      <c r="L320" s="1">
        <v>0</v>
      </c>
      <c r="M320" s="1">
        <v>0</v>
      </c>
      <c r="N320" s="1">
        <v>0</v>
      </c>
      <c r="O320" s="1">
        <v>0</v>
      </c>
      <c r="P320" s="1">
        <v>0</v>
      </c>
      <c r="Q320" s="1">
        <v>0</v>
      </c>
    </row>
    <row r="321" spans="1:17">
      <c r="A321" s="1" t="s">
        <v>1274</v>
      </c>
      <c r="B321" s="1" t="s">
        <v>1638</v>
      </c>
      <c r="D321" s="1">
        <v>0</v>
      </c>
      <c r="E321" s="1">
        <v>0</v>
      </c>
      <c r="F321" s="1">
        <v>0</v>
      </c>
      <c r="G321" s="1">
        <v>0</v>
      </c>
      <c r="H321" s="1">
        <v>0</v>
      </c>
      <c r="I321" s="1">
        <v>0</v>
      </c>
      <c r="J321" s="1">
        <v>0</v>
      </c>
      <c r="K321" s="1">
        <v>0</v>
      </c>
      <c r="L321" s="1">
        <v>0</v>
      </c>
      <c r="M321" s="1">
        <v>0</v>
      </c>
      <c r="N321" s="1">
        <v>0</v>
      </c>
      <c r="O321" s="1">
        <v>0</v>
      </c>
      <c r="P321" s="1">
        <v>0</v>
      </c>
      <c r="Q321" s="1">
        <v>0</v>
      </c>
    </row>
    <row r="322" spans="1:17">
      <c r="A322" s="1" t="s">
        <v>1276</v>
      </c>
      <c r="B322" s="1" t="s">
        <v>1639</v>
      </c>
      <c r="D322" s="1">
        <v>0</v>
      </c>
      <c r="E322" s="1">
        <v>0</v>
      </c>
      <c r="F322" s="1">
        <v>0</v>
      </c>
      <c r="G322" s="1">
        <v>0</v>
      </c>
      <c r="H322" s="1">
        <v>0</v>
      </c>
      <c r="I322" s="1">
        <v>0</v>
      </c>
      <c r="J322" s="1">
        <v>0</v>
      </c>
      <c r="K322" s="1">
        <v>0</v>
      </c>
      <c r="L322" s="1">
        <v>0</v>
      </c>
      <c r="M322" s="1">
        <v>0</v>
      </c>
      <c r="N322" s="1">
        <v>0</v>
      </c>
      <c r="O322" s="1">
        <v>0</v>
      </c>
      <c r="P322" s="1">
        <v>0</v>
      </c>
      <c r="Q322" s="1">
        <v>0</v>
      </c>
    </row>
    <row r="323" spans="1:17">
      <c r="A323" s="1" t="s">
        <v>1278</v>
      </c>
      <c r="B323" s="1" t="s">
        <v>1640</v>
      </c>
      <c r="D323" s="1">
        <v>0</v>
      </c>
      <c r="E323" s="1">
        <v>0</v>
      </c>
      <c r="F323" s="1">
        <v>0</v>
      </c>
      <c r="G323" s="1">
        <v>0</v>
      </c>
      <c r="H323" s="1">
        <v>0</v>
      </c>
      <c r="I323" s="1">
        <v>0</v>
      </c>
      <c r="J323" s="1">
        <v>0</v>
      </c>
      <c r="K323" s="1">
        <v>0</v>
      </c>
      <c r="L323" s="1">
        <v>0</v>
      </c>
      <c r="M323" s="1">
        <v>0</v>
      </c>
      <c r="N323" s="1">
        <v>0</v>
      </c>
      <c r="O323" s="1">
        <v>0</v>
      </c>
      <c r="P323" s="1">
        <v>0</v>
      </c>
      <c r="Q323" s="1">
        <v>0</v>
      </c>
    </row>
    <row r="324" spans="1:17">
      <c r="A324" s="1" t="s">
        <v>1280</v>
      </c>
      <c r="B324" s="1" t="s">
        <v>1641</v>
      </c>
      <c r="D324" s="1">
        <v>0</v>
      </c>
      <c r="E324" s="1">
        <v>0</v>
      </c>
      <c r="F324" s="1">
        <v>0</v>
      </c>
      <c r="G324" s="1">
        <v>0</v>
      </c>
      <c r="H324" s="1">
        <v>0</v>
      </c>
      <c r="I324" s="1">
        <v>0</v>
      </c>
      <c r="J324" s="1">
        <v>0</v>
      </c>
      <c r="K324" s="1">
        <v>0</v>
      </c>
      <c r="L324" s="1">
        <v>0</v>
      </c>
      <c r="M324" s="1">
        <v>0</v>
      </c>
      <c r="N324" s="1">
        <v>0</v>
      </c>
      <c r="O324" s="1">
        <v>0</v>
      </c>
      <c r="P324" s="1">
        <v>0</v>
      </c>
      <c r="Q324" s="1">
        <v>0</v>
      </c>
    </row>
    <row r="325" spans="1:17">
      <c r="A325" s="1" t="s">
        <v>1282</v>
      </c>
      <c r="B325" s="1" t="s">
        <v>1642</v>
      </c>
      <c r="D325" s="1">
        <v>0</v>
      </c>
      <c r="E325" s="1">
        <v>0</v>
      </c>
      <c r="F325" s="1">
        <v>0</v>
      </c>
      <c r="G325" s="1">
        <v>0</v>
      </c>
      <c r="H325" s="1">
        <v>0</v>
      </c>
      <c r="I325" s="1">
        <v>0</v>
      </c>
      <c r="J325" s="1">
        <v>0</v>
      </c>
      <c r="K325" s="1">
        <v>0</v>
      </c>
      <c r="L325" s="1">
        <v>0</v>
      </c>
      <c r="M325" s="1">
        <v>0</v>
      </c>
      <c r="N325" s="1">
        <v>0</v>
      </c>
      <c r="O325" s="1">
        <v>0</v>
      </c>
      <c r="P325" s="1">
        <v>0</v>
      </c>
      <c r="Q325" s="1">
        <v>0</v>
      </c>
    </row>
    <row r="326" spans="1:17">
      <c r="A326" s="1" t="s">
        <v>1284</v>
      </c>
      <c r="B326" s="1" t="s">
        <v>1643</v>
      </c>
      <c r="D326" s="1">
        <v>0</v>
      </c>
      <c r="E326" s="1">
        <v>0</v>
      </c>
      <c r="F326" s="1">
        <v>0</v>
      </c>
      <c r="G326" s="1">
        <v>0</v>
      </c>
      <c r="H326" s="1">
        <v>0</v>
      </c>
      <c r="I326" s="1">
        <v>0</v>
      </c>
      <c r="J326" s="1">
        <v>0</v>
      </c>
      <c r="K326" s="1">
        <v>0</v>
      </c>
      <c r="L326" s="1">
        <v>0</v>
      </c>
      <c r="M326" s="1">
        <v>0</v>
      </c>
      <c r="N326" s="1">
        <v>0</v>
      </c>
      <c r="O326" s="1">
        <v>0</v>
      </c>
      <c r="P326" s="1">
        <v>0</v>
      </c>
      <c r="Q326" s="1">
        <v>0</v>
      </c>
    </row>
    <row r="327" spans="1:17">
      <c r="A327" s="1" t="s">
        <v>1286</v>
      </c>
      <c r="B327" s="1" t="s">
        <v>1644</v>
      </c>
      <c r="D327" s="1">
        <v>0</v>
      </c>
      <c r="E327" s="1">
        <v>0</v>
      </c>
      <c r="F327" s="1">
        <v>0</v>
      </c>
      <c r="G327" s="1">
        <v>0</v>
      </c>
      <c r="H327" s="1">
        <v>0</v>
      </c>
      <c r="I327" s="1">
        <v>0</v>
      </c>
      <c r="J327" s="1">
        <v>0</v>
      </c>
      <c r="K327" s="1">
        <v>0</v>
      </c>
      <c r="L327" s="1">
        <v>0</v>
      </c>
      <c r="M327" s="1">
        <v>0</v>
      </c>
      <c r="N327" s="1">
        <v>0</v>
      </c>
      <c r="O327" s="1">
        <v>0</v>
      </c>
      <c r="P327" s="1">
        <v>0</v>
      </c>
      <c r="Q327" s="1">
        <v>0</v>
      </c>
    </row>
    <row r="328" spans="1:17">
      <c r="A328" s="1" t="s">
        <v>1289</v>
      </c>
      <c r="B328" s="1" t="s">
        <v>1645</v>
      </c>
      <c r="D328" s="1">
        <v>0</v>
      </c>
      <c r="E328" s="1">
        <v>0</v>
      </c>
      <c r="F328" s="1">
        <v>0</v>
      </c>
      <c r="G328" s="1">
        <v>0</v>
      </c>
      <c r="H328" s="1">
        <v>0</v>
      </c>
      <c r="I328" s="1">
        <v>0</v>
      </c>
      <c r="J328" s="1">
        <v>0</v>
      </c>
      <c r="K328" s="1">
        <v>0</v>
      </c>
      <c r="L328" s="1">
        <v>0</v>
      </c>
      <c r="M328" s="1">
        <v>0</v>
      </c>
      <c r="N328" s="1">
        <v>0</v>
      </c>
      <c r="O328" s="1">
        <v>0</v>
      </c>
      <c r="P328" s="1">
        <v>0</v>
      </c>
      <c r="Q328" s="1">
        <v>0</v>
      </c>
    </row>
    <row r="329" spans="1:17">
      <c r="A329" s="1" t="s">
        <v>1291</v>
      </c>
      <c r="B329" s="1" t="s">
        <v>1646</v>
      </c>
      <c r="D329" s="1">
        <v>0</v>
      </c>
      <c r="E329" s="1">
        <v>0</v>
      </c>
      <c r="F329" s="1">
        <v>0</v>
      </c>
      <c r="G329" s="1">
        <v>0</v>
      </c>
      <c r="H329" s="1">
        <v>0</v>
      </c>
      <c r="I329" s="1">
        <v>0</v>
      </c>
      <c r="J329" s="1">
        <v>0</v>
      </c>
      <c r="K329" s="1">
        <v>0</v>
      </c>
      <c r="L329" s="1">
        <v>0</v>
      </c>
      <c r="M329" s="1">
        <v>0</v>
      </c>
      <c r="N329" s="1">
        <v>0</v>
      </c>
      <c r="O329" s="1">
        <v>0</v>
      </c>
      <c r="P329" s="1">
        <v>0</v>
      </c>
      <c r="Q329" s="1">
        <v>0</v>
      </c>
    </row>
    <row r="330" spans="1:17">
      <c r="A330" s="1" t="s">
        <v>1293</v>
      </c>
      <c r="B330" s="1" t="s">
        <v>1647</v>
      </c>
      <c r="D330" s="1">
        <v>0</v>
      </c>
      <c r="E330" s="1">
        <v>0</v>
      </c>
      <c r="F330" s="1">
        <v>0</v>
      </c>
      <c r="G330" s="1">
        <v>0</v>
      </c>
      <c r="H330" s="1">
        <v>0</v>
      </c>
      <c r="I330" s="1">
        <v>0</v>
      </c>
      <c r="J330" s="1">
        <v>0</v>
      </c>
      <c r="K330" s="1">
        <v>0</v>
      </c>
      <c r="L330" s="1">
        <v>0</v>
      </c>
      <c r="M330" s="1">
        <v>0</v>
      </c>
      <c r="N330" s="1">
        <v>0</v>
      </c>
      <c r="O330" s="1">
        <v>0</v>
      </c>
      <c r="P330" s="1">
        <v>0</v>
      </c>
      <c r="Q330" s="1">
        <v>0</v>
      </c>
    </row>
    <row r="331" spans="1:17">
      <c r="A331" s="1" t="s">
        <v>1295</v>
      </c>
      <c r="B331" s="1" t="s">
        <v>1648</v>
      </c>
      <c r="D331" s="1">
        <v>0</v>
      </c>
      <c r="E331" s="1">
        <v>0</v>
      </c>
      <c r="F331" s="1">
        <v>0</v>
      </c>
      <c r="G331" s="1">
        <v>0</v>
      </c>
      <c r="H331" s="1">
        <v>0</v>
      </c>
      <c r="I331" s="1">
        <v>0</v>
      </c>
      <c r="J331" s="1">
        <v>0</v>
      </c>
      <c r="K331" s="1">
        <v>0</v>
      </c>
      <c r="L331" s="1">
        <v>0</v>
      </c>
      <c r="M331" s="1">
        <v>0</v>
      </c>
      <c r="N331" s="1">
        <v>0</v>
      </c>
      <c r="O331" s="1">
        <v>0</v>
      </c>
      <c r="P331" s="1">
        <v>0</v>
      </c>
      <c r="Q331" s="1">
        <v>0</v>
      </c>
    </row>
    <row r="332" spans="1:17">
      <c r="A332" s="1" t="s">
        <v>1297</v>
      </c>
      <c r="B332" s="1" t="s">
        <v>1649</v>
      </c>
      <c r="D332" s="1">
        <v>0</v>
      </c>
      <c r="E332" s="1">
        <v>0</v>
      </c>
      <c r="F332" s="1">
        <v>0</v>
      </c>
      <c r="G332" s="1">
        <v>0</v>
      </c>
      <c r="H332" s="1">
        <v>0</v>
      </c>
      <c r="I332" s="1">
        <v>0</v>
      </c>
      <c r="J332" s="1">
        <v>0</v>
      </c>
      <c r="K332" s="1">
        <v>0</v>
      </c>
      <c r="L332" s="1">
        <v>0</v>
      </c>
      <c r="M332" s="1">
        <v>0</v>
      </c>
      <c r="N332" s="1">
        <v>0</v>
      </c>
      <c r="O332" s="1">
        <v>0</v>
      </c>
      <c r="P332" s="1">
        <v>0</v>
      </c>
      <c r="Q332" s="1">
        <v>0</v>
      </c>
    </row>
    <row r="333" spans="1:17">
      <c r="A333" s="1" t="s">
        <v>1299</v>
      </c>
      <c r="B333" s="1" t="s">
        <v>1650</v>
      </c>
      <c r="D333" s="1">
        <v>0</v>
      </c>
      <c r="E333" s="1">
        <v>0</v>
      </c>
      <c r="F333" s="1">
        <v>0</v>
      </c>
      <c r="G333" s="1">
        <v>0</v>
      </c>
      <c r="H333" s="1">
        <v>0</v>
      </c>
      <c r="I333" s="1">
        <v>0</v>
      </c>
      <c r="J333" s="1">
        <v>0</v>
      </c>
      <c r="K333" s="1">
        <v>0</v>
      </c>
      <c r="L333" s="1">
        <v>0</v>
      </c>
      <c r="M333" s="1">
        <v>0</v>
      </c>
      <c r="N333" s="1">
        <v>0</v>
      </c>
      <c r="O333" s="1">
        <v>0</v>
      </c>
      <c r="P333" s="1">
        <v>0</v>
      </c>
      <c r="Q333" s="1">
        <v>0</v>
      </c>
    </row>
    <row r="334" spans="1:17">
      <c r="A334" s="1" t="s">
        <v>1302</v>
      </c>
      <c r="B334" s="1" t="s">
        <v>1651</v>
      </c>
      <c r="D334" s="1">
        <v>0</v>
      </c>
      <c r="E334" s="1">
        <v>0</v>
      </c>
      <c r="F334" s="1">
        <v>0</v>
      </c>
      <c r="G334" s="1">
        <v>0</v>
      </c>
      <c r="H334" s="1">
        <v>0</v>
      </c>
      <c r="I334" s="1">
        <v>0</v>
      </c>
      <c r="J334" s="1">
        <v>0</v>
      </c>
      <c r="K334" s="1">
        <v>0</v>
      </c>
      <c r="L334" s="1">
        <v>0</v>
      </c>
      <c r="M334" s="1">
        <v>0</v>
      </c>
      <c r="N334" s="1">
        <v>0</v>
      </c>
      <c r="O334" s="1">
        <v>0</v>
      </c>
      <c r="P334" s="1">
        <v>0</v>
      </c>
      <c r="Q334" s="1">
        <v>0</v>
      </c>
    </row>
  </sheetData>
  <pageMargins left="0.75" right="0.75" top="1" bottom="1" header="0.5" footer="0.5"/>
  <headerFooter alignWithMargins="0">
    <oddHeader>&amp;A</oddHeader>
    <oddFooter>Page &amp;P</oddFooter>
  </headerFooter>
</worksheet>
</file>

<file path=xl/worksheets/sheet16.xml><?xml version="1.0" encoding="utf-8"?>
<worksheet xmlns="http://schemas.openxmlformats.org/spreadsheetml/2006/main" xmlns:r="http://schemas.openxmlformats.org/officeDocument/2006/relationships">
  <sheetPr codeName="Foglio47"/>
  <dimension ref="A1:K27"/>
  <sheetViews>
    <sheetView showGridLines="0" zoomScaleNormal="100" workbookViewId="0">
      <pane ySplit="6" topLeftCell="A7" activePane="bottomLeft" state="frozen"/>
      <selection activeCell="C8" sqref="C8"/>
      <selection pane="bottomLeft" activeCell="C8" sqref="C8"/>
    </sheetView>
  </sheetViews>
  <sheetFormatPr defaultRowHeight="11.25"/>
  <cols>
    <col min="1" max="1" width="31.85546875" style="880" customWidth="1"/>
    <col min="2" max="2" width="7.7109375" style="902" bestFit="1" customWidth="1"/>
    <col min="3" max="10" width="14.85546875" style="903" customWidth="1"/>
    <col min="11" max="16384" width="9.140625" style="880"/>
  </cols>
  <sheetData>
    <row r="1" spans="1:11" s="877" customFormat="1" ht="16.5" customHeight="1">
      <c r="A1" s="877" t="str">
        <f>'t1'!A1</f>
        <v>COMPARTO SERVIZIO SANITARIO NAZIONALE - anno 2017</v>
      </c>
    </row>
    <row r="2" spans="1:11" s="878" customFormat="1" ht="76.5" customHeight="1">
      <c r="B2" s="879"/>
      <c r="C2" s="877"/>
      <c r="D2" s="877"/>
      <c r="E2" s="2523" t="str">
        <f>IF(OR(C9&gt;C8,D9&gt;D8),"Attenzione: la qualifica di Psichiatri non può essere superiore alla qualifica di Medico. Se inviato il sistema SICO non rilascerà la certificazione fino all'avvenuta correzione.","")</f>
        <v/>
      </c>
      <c r="F2" s="2523"/>
      <c r="G2" s="2523"/>
      <c r="H2" s="2523"/>
      <c r="I2" s="877"/>
      <c r="J2" s="877"/>
    </row>
    <row r="3" spans="1:11" ht="63" customHeight="1" thickBot="1">
      <c r="A3" s="2525" t="s">
        <v>1657</v>
      </c>
      <c r="B3" s="2525"/>
      <c r="C3" s="2525"/>
      <c r="D3" s="2525"/>
      <c r="E3" s="2525"/>
      <c r="F3" s="2525"/>
      <c r="G3" s="2525"/>
      <c r="H3" s="2525"/>
      <c r="I3" s="2525"/>
      <c r="J3" s="2525"/>
    </row>
    <row r="4" spans="1:11" s="882" customFormat="1" ht="21.75" customHeight="1" thickBot="1">
      <c r="A4" s="2526" t="s">
        <v>1658</v>
      </c>
      <c r="B4" s="2529" t="s">
        <v>273</v>
      </c>
      <c r="C4" s="2532" t="s">
        <v>1659</v>
      </c>
      <c r="D4" s="2533"/>
      <c r="E4" s="2533"/>
      <c r="F4" s="2533"/>
      <c r="G4" s="2533"/>
      <c r="H4" s="2534"/>
      <c r="I4" s="2535" t="s">
        <v>1660</v>
      </c>
      <c r="J4" s="2536"/>
      <c r="K4" s="881"/>
    </row>
    <row r="5" spans="1:11" s="882" customFormat="1" ht="21.75" customHeight="1">
      <c r="A5" s="2527"/>
      <c r="B5" s="2530"/>
      <c r="C5" s="2539" t="s">
        <v>1661</v>
      </c>
      <c r="D5" s="2540"/>
      <c r="E5" s="2539" t="s">
        <v>1662</v>
      </c>
      <c r="F5" s="2540"/>
      <c r="G5" s="2541" t="s">
        <v>1663</v>
      </c>
      <c r="H5" s="2538"/>
      <c r="I5" s="2537"/>
      <c r="J5" s="2538"/>
      <c r="K5" s="881"/>
    </row>
    <row r="6" spans="1:11" s="882" customFormat="1" ht="12" thickBot="1">
      <c r="A6" s="2528"/>
      <c r="B6" s="2531"/>
      <c r="C6" s="883" t="s">
        <v>279</v>
      </c>
      <c r="D6" s="884" t="s">
        <v>280</v>
      </c>
      <c r="E6" s="885" t="s">
        <v>279</v>
      </c>
      <c r="F6" s="884" t="s">
        <v>280</v>
      </c>
      <c r="G6" s="885" t="s">
        <v>279</v>
      </c>
      <c r="H6" s="885" t="s">
        <v>280</v>
      </c>
      <c r="I6" s="886" t="s">
        <v>279</v>
      </c>
      <c r="J6" s="887" t="s">
        <v>280</v>
      </c>
      <c r="K6" s="881"/>
    </row>
    <row r="7" spans="1:11" s="882" customFormat="1" ht="12" hidden="1" thickBot="1">
      <c r="A7" s="1463"/>
      <c r="B7" s="1464"/>
      <c r="C7" s="1476">
        <v>0</v>
      </c>
      <c r="D7" s="1477">
        <v>0</v>
      </c>
      <c r="E7" s="1477">
        <v>0</v>
      </c>
      <c r="F7" s="1477">
        <v>0</v>
      </c>
      <c r="G7" s="1477">
        <v>0</v>
      </c>
      <c r="H7" s="1477">
        <v>0</v>
      </c>
      <c r="I7" s="1476">
        <v>0</v>
      </c>
      <c r="J7" s="1478">
        <v>0</v>
      </c>
      <c r="K7" s="881"/>
    </row>
    <row r="8" spans="1:11" ht="17.25" customHeight="1">
      <c r="A8" s="888" t="s">
        <v>1664</v>
      </c>
      <c r="B8" s="889" t="s">
        <v>1665</v>
      </c>
      <c r="C8" s="904">
        <f>IF(ISERROR(VLOOKUP($B8,IN_1D!$B$2:$S$3001,2,FALSE))=TRUE,"",VLOOKUP($B8,IN_1D!$B$2:$S$3001,2,FALSE))</f>
        <v>0</v>
      </c>
      <c r="D8" s="904">
        <f>IF(ISERROR(VLOOKUP($B8,IN_1D!$B$2:$S$3001,3,FALSE))=TRUE,"",VLOOKUP($B8,IN_1D!$B$2:$S$3001,3,FALSE))</f>
        <v>0</v>
      </c>
      <c r="E8" s="904">
        <f>IF(ISERROR(VLOOKUP($B8,IN_1D!$B$2:$S$3001,4,FALSE))=TRUE,"",VLOOKUP($B8,IN_1D!$B$2:$S$3001,4,FALSE))</f>
        <v>0</v>
      </c>
      <c r="F8" s="904">
        <f>IF(ISERROR(VLOOKUP($B8,IN_1D!$B$2:$S$3001,5,FALSE))=TRUE,"",VLOOKUP($B8,IN_1D!$B$2:$S$3001,5,FALSE))</f>
        <v>0</v>
      </c>
      <c r="G8" s="904">
        <f>IF(ISERROR(VLOOKUP($B8,IN_1D!$B$2:$S$3001,6,FALSE))=TRUE,"",VLOOKUP($B8,IN_1D!$B$2:$S$3001,6,FALSE))</f>
        <v>0</v>
      </c>
      <c r="H8" s="904">
        <f>IF(ISERROR(VLOOKUP($B8,IN_1D!$B$2:$S$3001,7,FALSE))=TRUE,"",VLOOKUP($B8,IN_1D!$B$2:$S$3001,7,FALSE))</f>
        <v>0</v>
      </c>
      <c r="I8" s="904">
        <f>IF(ISERROR(VLOOKUP($B8,IN_1D!$B$2:$S$3001,8,FALSE))=TRUE,"",VLOOKUP($B8,IN_1D!$B$2:$S$3001,8,FALSE))</f>
        <v>0</v>
      </c>
      <c r="J8" s="905">
        <f>IF(ISERROR(VLOOKUP($B8,IN_1D!$B$2:$S$3001,9,FALSE))=TRUE,"",VLOOKUP($B8,IN_1D!$B$2:$S$3001,9,FALSE))</f>
        <v>0</v>
      </c>
      <c r="K8" s="890"/>
    </row>
    <row r="9" spans="1:11" ht="17.25" customHeight="1">
      <c r="A9" s="1857" t="s">
        <v>1666</v>
      </c>
      <c r="B9" s="889" t="s">
        <v>1667</v>
      </c>
      <c r="C9" s="904">
        <f>IF(ISERROR(VLOOKUP($B9,IN_1D!$B$2:$S$3001,2,FALSE))=TRUE,"",VLOOKUP($B9,IN_1D!$B$2:$S$3001,2,FALSE))</f>
        <v>0</v>
      </c>
      <c r="D9" s="904">
        <f>IF(ISERROR(VLOOKUP($B9,IN_1D!$B$2:$S$3001,3,FALSE))=TRUE,"",VLOOKUP($B9,IN_1D!$B$2:$S$3001,3,FALSE))</f>
        <v>0</v>
      </c>
      <c r="E9" s="904">
        <f>IF(ISERROR(VLOOKUP($B9,IN_1D!$B$2:$S$3001,4,FALSE))=TRUE,"",VLOOKUP($B9,IN_1D!$B$2:$S$3001,4,FALSE))</f>
        <v>0</v>
      </c>
      <c r="F9" s="904">
        <f>IF(ISERROR(VLOOKUP($B9,IN_1D!$B$2:$S$3001,5,FALSE))=TRUE,"",VLOOKUP($B9,IN_1D!$B$2:$S$3001,5,FALSE))</f>
        <v>0</v>
      </c>
      <c r="G9" s="904">
        <f>IF(ISERROR(VLOOKUP($B9,IN_1D!$B$2:$S$3001,6,FALSE))=TRUE,"",VLOOKUP($B9,IN_1D!$B$2:$S$3001,6,FALSE))</f>
        <v>0</v>
      </c>
      <c r="H9" s="904">
        <f>IF(ISERROR(VLOOKUP($B9,IN_1D!$B$2:$S$3001,7,FALSE))=TRUE,"",VLOOKUP($B9,IN_1D!$B$2:$S$3001,7,FALSE))</f>
        <v>0</v>
      </c>
      <c r="I9" s="904">
        <f>IF(ISERROR(VLOOKUP($B9,IN_1D!$B$2:$S$3001,8,FALSE))=TRUE,"",VLOOKUP($B9,IN_1D!$B$2:$S$3001,8,FALSE))</f>
        <v>0</v>
      </c>
      <c r="J9" s="906">
        <f>IF(ISERROR(VLOOKUP($B9,IN_1D!$B$2:$S$3001,9,FALSE))=TRUE,"",VLOOKUP($B9,IN_1D!$B$2:$S$3001,9,FALSE))</f>
        <v>0</v>
      </c>
      <c r="K9" s="890"/>
    </row>
    <row r="10" spans="1:11" ht="17.25" customHeight="1">
      <c r="A10" s="891" t="s">
        <v>1668</v>
      </c>
      <c r="B10" s="892" t="s">
        <v>1669</v>
      </c>
      <c r="C10" s="904">
        <f>IF(ISERROR(VLOOKUP($B10,IN_1D!$B$2:$S$3001,2,FALSE))=TRUE,"",VLOOKUP($B10,IN_1D!$B$2:$S$3001,2,FALSE))</f>
        <v>0</v>
      </c>
      <c r="D10" s="904">
        <f>IF(ISERROR(VLOOKUP($B10,IN_1D!$B$2:$S$3001,3,FALSE))=TRUE,"",VLOOKUP($B10,IN_1D!$B$2:$S$3001,3,FALSE))</f>
        <v>0</v>
      </c>
      <c r="E10" s="904">
        <f>IF(ISERROR(VLOOKUP($B10,IN_1D!$B$2:$S$3001,4,FALSE))=TRUE,"",VLOOKUP($B10,IN_1D!$B$2:$S$3001,4,FALSE))</f>
        <v>0</v>
      </c>
      <c r="F10" s="904">
        <f>IF(ISERROR(VLOOKUP($B10,IN_1D!$B$2:$S$3001,5,FALSE))=TRUE,"",VLOOKUP($B10,IN_1D!$B$2:$S$3001,5,FALSE))</f>
        <v>0</v>
      </c>
      <c r="G10" s="904">
        <f>IF(ISERROR(VLOOKUP($B10,IN_1D!$B$2:$S$3001,6,FALSE))=TRUE,"",VLOOKUP($B10,IN_1D!$B$2:$S$3001,6,FALSE))</f>
        <v>0</v>
      </c>
      <c r="H10" s="904">
        <f>IF(ISERROR(VLOOKUP($B10,IN_1D!$B$2:$S$3001,7,FALSE))=TRUE,"",VLOOKUP($B10,IN_1D!$B$2:$S$3001,7,FALSE))</f>
        <v>0</v>
      </c>
      <c r="I10" s="904">
        <f>IF(ISERROR(VLOOKUP($B10,IN_1D!$B$2:$S$3001,8,FALSE))=TRUE,"",VLOOKUP($B10,IN_1D!$B$2:$S$3001,8,FALSE))</f>
        <v>0</v>
      </c>
      <c r="J10" s="906">
        <f>IF(ISERROR(VLOOKUP($B10,IN_1D!$B$2:$S$3001,9,FALSE))=TRUE,"",VLOOKUP($B10,IN_1D!$B$2:$S$3001,9,FALSE))</f>
        <v>0</v>
      </c>
      <c r="K10" s="890"/>
    </row>
    <row r="11" spans="1:11" ht="17.25" customHeight="1">
      <c r="A11" s="891" t="s">
        <v>1670</v>
      </c>
      <c r="B11" s="892" t="s">
        <v>1671</v>
      </c>
      <c r="C11" s="904">
        <f>IF(ISERROR(VLOOKUP($B11,IN_1D!$B$2:$S$3001,2,FALSE))=TRUE,"",VLOOKUP($B11,IN_1D!$B$2:$S$3001,2,FALSE))</f>
        <v>0</v>
      </c>
      <c r="D11" s="904">
        <f>IF(ISERROR(VLOOKUP($B11,IN_1D!$B$2:$S$3001,3,FALSE))=TRUE,"",VLOOKUP($B11,IN_1D!$B$2:$S$3001,3,FALSE))</f>
        <v>0</v>
      </c>
      <c r="E11" s="904">
        <f>IF(ISERROR(VLOOKUP($B11,IN_1D!$B$2:$S$3001,4,FALSE))=TRUE,"",VLOOKUP($B11,IN_1D!$B$2:$S$3001,4,FALSE))</f>
        <v>0</v>
      </c>
      <c r="F11" s="904">
        <f>IF(ISERROR(VLOOKUP($B11,IN_1D!$B$2:$S$3001,5,FALSE))=TRUE,"",VLOOKUP($B11,IN_1D!$B$2:$S$3001,5,FALSE))</f>
        <v>0</v>
      </c>
      <c r="G11" s="904">
        <f>IF(ISERROR(VLOOKUP($B11,IN_1D!$B$2:$S$3001,6,FALSE))=TRUE,"",VLOOKUP($B11,IN_1D!$B$2:$S$3001,6,FALSE))</f>
        <v>0</v>
      </c>
      <c r="H11" s="904">
        <f>IF(ISERROR(VLOOKUP($B11,IN_1D!$B$2:$S$3001,7,FALSE))=TRUE,"",VLOOKUP($B11,IN_1D!$B$2:$S$3001,7,FALSE))</f>
        <v>0</v>
      </c>
      <c r="I11" s="904">
        <f>IF(ISERROR(VLOOKUP($B11,IN_1D!$B$2:$S$3001,8,FALSE))=TRUE,"",VLOOKUP($B11,IN_1D!$B$2:$S$3001,8,FALSE))</f>
        <v>0</v>
      </c>
      <c r="J11" s="906">
        <f>IF(ISERROR(VLOOKUP($B11,IN_1D!$B$2:$S$3001,9,FALSE))=TRUE,"",VLOOKUP($B11,IN_1D!$B$2:$S$3001,9,FALSE))</f>
        <v>0</v>
      </c>
      <c r="K11" s="890"/>
    </row>
    <row r="12" spans="1:11" ht="17.25" customHeight="1">
      <c r="A12" s="891" t="s">
        <v>1672</v>
      </c>
      <c r="B12" s="892" t="s">
        <v>686</v>
      </c>
      <c r="C12" s="904">
        <f>IF(ISERROR(VLOOKUP($B12,IN_1D!$B$2:$S$3001,2,FALSE))=TRUE,"",VLOOKUP($B12,IN_1D!$B$2:$S$3001,2,FALSE))</f>
        <v>0</v>
      </c>
      <c r="D12" s="904">
        <f>IF(ISERROR(VLOOKUP($B12,IN_1D!$B$2:$S$3001,3,FALSE))=TRUE,"",VLOOKUP($B12,IN_1D!$B$2:$S$3001,3,FALSE))</f>
        <v>0</v>
      </c>
      <c r="E12" s="904">
        <f>IF(ISERROR(VLOOKUP($B12,IN_1D!$B$2:$S$3001,4,FALSE))=TRUE,"",VLOOKUP($B12,IN_1D!$B$2:$S$3001,4,FALSE))</f>
        <v>0</v>
      </c>
      <c r="F12" s="904">
        <f>IF(ISERROR(VLOOKUP($B12,IN_1D!$B$2:$S$3001,5,FALSE))=TRUE,"",VLOOKUP($B12,IN_1D!$B$2:$S$3001,5,FALSE))</f>
        <v>0</v>
      </c>
      <c r="G12" s="904">
        <f>IF(ISERROR(VLOOKUP($B12,IN_1D!$B$2:$S$3001,6,FALSE))=TRUE,"",VLOOKUP($B12,IN_1D!$B$2:$S$3001,6,FALSE))</f>
        <v>0</v>
      </c>
      <c r="H12" s="904">
        <f>IF(ISERROR(VLOOKUP($B12,IN_1D!$B$2:$S$3001,7,FALSE))=TRUE,"",VLOOKUP($B12,IN_1D!$B$2:$S$3001,7,FALSE))</f>
        <v>0</v>
      </c>
      <c r="I12" s="904">
        <f>IF(ISERROR(VLOOKUP($B12,IN_1D!$B$2:$S$3001,8,FALSE))=TRUE,"",VLOOKUP($B12,IN_1D!$B$2:$S$3001,8,FALSE))</f>
        <v>0</v>
      </c>
      <c r="J12" s="906">
        <f>IF(ISERROR(VLOOKUP($B12,IN_1D!$B$2:$S$3001,9,FALSE))=TRUE,"",VLOOKUP($B12,IN_1D!$B$2:$S$3001,9,FALSE))</f>
        <v>0</v>
      </c>
      <c r="K12" s="890"/>
    </row>
    <row r="13" spans="1:11" ht="17.25" customHeight="1">
      <c r="A13" s="891" t="s">
        <v>668</v>
      </c>
      <c r="B13" s="892" t="s">
        <v>1673</v>
      </c>
      <c r="C13" s="904">
        <f>IF(ISERROR(VLOOKUP($B13,IN_1D!$B$2:$S$3001,2,FALSE))=TRUE,"",VLOOKUP($B13,IN_1D!$B$2:$S$3001,2,FALSE))</f>
        <v>0</v>
      </c>
      <c r="D13" s="904">
        <f>IF(ISERROR(VLOOKUP($B13,IN_1D!$B$2:$S$3001,3,FALSE))=TRUE,"",VLOOKUP($B13,IN_1D!$B$2:$S$3001,3,FALSE))</f>
        <v>0</v>
      </c>
      <c r="E13" s="904">
        <f>IF(ISERROR(VLOOKUP($B13,IN_1D!$B$2:$S$3001,4,FALSE))=TRUE,"",VLOOKUP($B13,IN_1D!$B$2:$S$3001,4,FALSE))</f>
        <v>0</v>
      </c>
      <c r="F13" s="904">
        <f>IF(ISERROR(VLOOKUP($B13,IN_1D!$B$2:$S$3001,5,FALSE))=TRUE,"",VLOOKUP($B13,IN_1D!$B$2:$S$3001,5,FALSE))</f>
        <v>0</v>
      </c>
      <c r="G13" s="904">
        <f>IF(ISERROR(VLOOKUP($B13,IN_1D!$B$2:$S$3001,6,FALSE))=TRUE,"",VLOOKUP($B13,IN_1D!$B$2:$S$3001,6,FALSE))</f>
        <v>0</v>
      </c>
      <c r="H13" s="904">
        <f>IF(ISERROR(VLOOKUP($B13,IN_1D!$B$2:$S$3001,7,FALSE))=TRUE,"",VLOOKUP($B13,IN_1D!$B$2:$S$3001,7,FALSE))</f>
        <v>0</v>
      </c>
      <c r="I13" s="904">
        <f>IF(ISERROR(VLOOKUP($B13,IN_1D!$B$2:$S$3001,8,FALSE))=TRUE,"",VLOOKUP($B13,IN_1D!$B$2:$S$3001,8,FALSE))</f>
        <v>0</v>
      </c>
      <c r="J13" s="906">
        <f>IF(ISERROR(VLOOKUP($B13,IN_1D!$B$2:$S$3001,9,FALSE))=TRUE,"",VLOOKUP($B13,IN_1D!$B$2:$S$3001,9,FALSE))</f>
        <v>0</v>
      </c>
      <c r="K13" s="890"/>
    </row>
    <row r="14" spans="1:11" ht="17.25" customHeight="1">
      <c r="A14" s="891" t="s">
        <v>1674</v>
      </c>
      <c r="B14" s="892" t="s">
        <v>1675</v>
      </c>
      <c r="C14" s="904">
        <f>IF(ISERROR(VLOOKUP($B14,IN_1D!$B$2:$S$3001,2,FALSE))=TRUE,"",VLOOKUP($B14,IN_1D!$B$2:$S$3001,2,FALSE))</f>
        <v>0</v>
      </c>
      <c r="D14" s="904">
        <f>IF(ISERROR(VLOOKUP($B14,IN_1D!$B$2:$S$3001,3,FALSE))=TRUE,"",VLOOKUP($B14,IN_1D!$B$2:$S$3001,3,FALSE))</f>
        <v>0</v>
      </c>
      <c r="E14" s="904">
        <f>IF(ISERROR(VLOOKUP($B14,IN_1D!$B$2:$S$3001,4,FALSE))=TRUE,"",VLOOKUP($B14,IN_1D!$B$2:$S$3001,4,FALSE))</f>
        <v>0</v>
      </c>
      <c r="F14" s="904">
        <f>IF(ISERROR(VLOOKUP($B14,IN_1D!$B$2:$S$3001,5,FALSE))=TRUE,"",VLOOKUP($B14,IN_1D!$B$2:$S$3001,5,FALSE))</f>
        <v>0</v>
      </c>
      <c r="G14" s="904">
        <f>IF(ISERROR(VLOOKUP($B14,IN_1D!$B$2:$S$3001,6,FALSE))=TRUE,"",VLOOKUP($B14,IN_1D!$B$2:$S$3001,6,FALSE))</f>
        <v>0</v>
      </c>
      <c r="H14" s="904">
        <f>IF(ISERROR(VLOOKUP($B14,IN_1D!$B$2:$S$3001,7,FALSE))=TRUE,"",VLOOKUP($B14,IN_1D!$B$2:$S$3001,7,FALSE))</f>
        <v>0</v>
      </c>
      <c r="I14" s="904">
        <f>IF(ISERROR(VLOOKUP($B14,IN_1D!$B$2:$S$3001,8,FALSE))=TRUE,"",VLOOKUP($B14,IN_1D!$B$2:$S$3001,8,FALSE))</f>
        <v>0</v>
      </c>
      <c r="J14" s="906">
        <f>IF(ISERROR(VLOOKUP($B14,IN_1D!$B$2:$S$3001,9,FALSE))=TRUE,"",VLOOKUP($B14,IN_1D!$B$2:$S$3001,9,FALSE))</f>
        <v>0</v>
      </c>
      <c r="K14" s="890"/>
    </row>
    <row r="15" spans="1:11" ht="17.25" customHeight="1">
      <c r="A15" s="891" t="s">
        <v>1676</v>
      </c>
      <c r="B15" s="892" t="s">
        <v>1677</v>
      </c>
      <c r="C15" s="904">
        <f>IF(ISERROR(VLOOKUP($B15,IN_1D!$B$2:$S$3001,2,FALSE))=TRUE,"",VLOOKUP($B15,IN_1D!$B$2:$S$3001,2,FALSE))</f>
        <v>0</v>
      </c>
      <c r="D15" s="904">
        <f>IF(ISERROR(VLOOKUP($B15,IN_1D!$B$2:$S$3001,3,FALSE))=TRUE,"",VLOOKUP($B15,IN_1D!$B$2:$S$3001,3,FALSE))</f>
        <v>0</v>
      </c>
      <c r="E15" s="904">
        <f>IF(ISERROR(VLOOKUP($B15,IN_1D!$B$2:$S$3001,4,FALSE))=TRUE,"",VLOOKUP($B15,IN_1D!$B$2:$S$3001,4,FALSE))</f>
        <v>0</v>
      </c>
      <c r="F15" s="904">
        <f>IF(ISERROR(VLOOKUP($B15,IN_1D!$B$2:$S$3001,5,FALSE))=TRUE,"",VLOOKUP($B15,IN_1D!$B$2:$S$3001,5,FALSE))</f>
        <v>0</v>
      </c>
      <c r="G15" s="904">
        <f>IF(ISERROR(VLOOKUP($B15,IN_1D!$B$2:$S$3001,6,FALSE))=TRUE,"",VLOOKUP($B15,IN_1D!$B$2:$S$3001,6,FALSE))</f>
        <v>0</v>
      </c>
      <c r="H15" s="904">
        <f>IF(ISERROR(VLOOKUP($B15,IN_1D!$B$2:$S$3001,7,FALSE))=TRUE,"",VLOOKUP($B15,IN_1D!$B$2:$S$3001,7,FALSE))</f>
        <v>0</v>
      </c>
      <c r="I15" s="904">
        <f>IF(ISERROR(VLOOKUP($B15,IN_1D!$B$2:$S$3001,8,FALSE))=TRUE,"",VLOOKUP($B15,IN_1D!$B$2:$S$3001,8,FALSE))</f>
        <v>0</v>
      </c>
      <c r="J15" s="906">
        <f>IF(ISERROR(VLOOKUP($B15,IN_1D!$B$2:$S$3001,9,FALSE))=TRUE,"",VLOOKUP($B15,IN_1D!$B$2:$S$3001,9,FALSE))</f>
        <v>0</v>
      </c>
      <c r="K15" s="890"/>
    </row>
    <row r="16" spans="1:11" ht="17.25" customHeight="1">
      <c r="A16" s="891" t="s">
        <v>1678</v>
      </c>
      <c r="B16" s="892" t="s">
        <v>1679</v>
      </c>
      <c r="C16" s="904">
        <f>IF(ISERROR(VLOOKUP($B16,IN_1D!$B$2:$S$3001,2,FALSE))=TRUE,"",VLOOKUP($B16,IN_1D!$B$2:$S$3001,2,FALSE))</f>
        <v>0</v>
      </c>
      <c r="D16" s="904">
        <f>IF(ISERROR(VLOOKUP($B16,IN_1D!$B$2:$S$3001,3,FALSE))=TRUE,"",VLOOKUP($B16,IN_1D!$B$2:$S$3001,3,FALSE))</f>
        <v>0</v>
      </c>
      <c r="E16" s="904">
        <f>IF(ISERROR(VLOOKUP($B16,IN_1D!$B$2:$S$3001,4,FALSE))=TRUE,"",VLOOKUP($B16,IN_1D!$B$2:$S$3001,4,FALSE))</f>
        <v>0</v>
      </c>
      <c r="F16" s="904">
        <f>IF(ISERROR(VLOOKUP($B16,IN_1D!$B$2:$S$3001,5,FALSE))=TRUE,"",VLOOKUP($B16,IN_1D!$B$2:$S$3001,5,FALSE))</f>
        <v>0</v>
      </c>
      <c r="G16" s="904">
        <f>IF(ISERROR(VLOOKUP($B16,IN_1D!$B$2:$S$3001,6,FALSE))=TRUE,"",VLOOKUP($B16,IN_1D!$B$2:$S$3001,6,FALSE))</f>
        <v>0</v>
      </c>
      <c r="H16" s="904">
        <f>IF(ISERROR(VLOOKUP($B16,IN_1D!$B$2:$S$3001,7,FALSE))=TRUE,"",VLOOKUP($B16,IN_1D!$B$2:$S$3001,7,FALSE))</f>
        <v>0</v>
      </c>
      <c r="I16" s="904">
        <f>IF(ISERROR(VLOOKUP($B16,IN_1D!$B$2:$S$3001,8,FALSE))=TRUE,"",VLOOKUP($B16,IN_1D!$B$2:$S$3001,8,FALSE))</f>
        <v>0</v>
      </c>
      <c r="J16" s="906">
        <f>IF(ISERROR(VLOOKUP($B16,IN_1D!$B$2:$S$3001,9,FALSE))=TRUE,"",VLOOKUP($B16,IN_1D!$B$2:$S$3001,9,FALSE))</f>
        <v>0</v>
      </c>
      <c r="K16" s="890"/>
    </row>
    <row r="17" spans="1:11" ht="17.25" customHeight="1">
      <c r="A17" s="891" t="s">
        <v>1680</v>
      </c>
      <c r="B17" s="892" t="s">
        <v>1681</v>
      </c>
      <c r="C17" s="904">
        <f>IF(ISERROR(VLOOKUP($B17,IN_1D!$B$2:$S$3001,2,FALSE))=TRUE,"",VLOOKUP($B17,IN_1D!$B$2:$S$3001,2,FALSE))</f>
        <v>0</v>
      </c>
      <c r="D17" s="904">
        <f>IF(ISERROR(VLOOKUP($B17,IN_1D!$B$2:$S$3001,3,FALSE))=TRUE,"",VLOOKUP($B17,IN_1D!$B$2:$S$3001,3,FALSE))</f>
        <v>0</v>
      </c>
      <c r="E17" s="904">
        <f>IF(ISERROR(VLOOKUP($B17,IN_1D!$B$2:$S$3001,4,FALSE))=TRUE,"",VLOOKUP($B17,IN_1D!$B$2:$S$3001,4,FALSE))</f>
        <v>0</v>
      </c>
      <c r="F17" s="904">
        <f>IF(ISERROR(VLOOKUP($B17,IN_1D!$B$2:$S$3001,5,FALSE))=TRUE,"",VLOOKUP($B17,IN_1D!$B$2:$S$3001,5,FALSE))</f>
        <v>0</v>
      </c>
      <c r="G17" s="904">
        <f>IF(ISERROR(VLOOKUP($B17,IN_1D!$B$2:$S$3001,6,FALSE))=TRUE,"",VLOOKUP($B17,IN_1D!$B$2:$S$3001,6,FALSE))</f>
        <v>0</v>
      </c>
      <c r="H17" s="904">
        <f>IF(ISERROR(VLOOKUP($B17,IN_1D!$B$2:$S$3001,7,FALSE))=TRUE,"",VLOOKUP($B17,IN_1D!$B$2:$S$3001,7,FALSE))</f>
        <v>0</v>
      </c>
      <c r="I17" s="904">
        <f>IF(ISERROR(VLOOKUP($B17,IN_1D!$B$2:$S$3001,8,FALSE))=TRUE,"",VLOOKUP($B17,IN_1D!$B$2:$S$3001,8,FALSE))</f>
        <v>0</v>
      </c>
      <c r="J17" s="906">
        <f>IF(ISERROR(VLOOKUP($B17,IN_1D!$B$2:$S$3001,9,FALSE))=TRUE,"",VLOOKUP($B17,IN_1D!$B$2:$S$3001,9,FALSE))</f>
        <v>0</v>
      </c>
      <c r="K17" s="890"/>
    </row>
    <row r="18" spans="1:11" ht="17.25" customHeight="1" thickBot="1">
      <c r="A18" s="893" t="s">
        <v>1682</v>
      </c>
      <c r="B18" s="894" t="s">
        <v>1683</v>
      </c>
      <c r="C18" s="904">
        <f>IF(ISERROR(VLOOKUP($B18,IN_1D!$B$2:$S$3001,2,FALSE))=TRUE,"",VLOOKUP($B18,IN_1D!$B$2:$S$3001,2,FALSE))</f>
        <v>0</v>
      </c>
      <c r="D18" s="904">
        <f>IF(ISERROR(VLOOKUP($B18,IN_1D!$B$2:$S$3001,3,FALSE))=TRUE,"",VLOOKUP($B18,IN_1D!$B$2:$S$3001,3,FALSE))</f>
        <v>0</v>
      </c>
      <c r="E18" s="904">
        <f>IF(ISERROR(VLOOKUP($B18,IN_1D!$B$2:$S$3001,4,FALSE))=TRUE,"",VLOOKUP($B18,IN_1D!$B$2:$S$3001,4,FALSE))</f>
        <v>0</v>
      </c>
      <c r="F18" s="904">
        <f>IF(ISERROR(VLOOKUP($B18,IN_1D!$B$2:$S$3001,5,FALSE))=TRUE,"",VLOOKUP($B18,IN_1D!$B$2:$S$3001,5,FALSE))</f>
        <v>0</v>
      </c>
      <c r="G18" s="904">
        <f>IF(ISERROR(VLOOKUP($B18,IN_1D!$B$2:$S$3001,6,FALSE))=TRUE,"",VLOOKUP($B18,IN_1D!$B$2:$S$3001,6,FALSE))</f>
        <v>0</v>
      </c>
      <c r="H18" s="904">
        <f>IF(ISERROR(VLOOKUP($B18,IN_1D!$B$2:$S$3001,7,FALSE))=TRUE,"",VLOOKUP($B18,IN_1D!$B$2:$S$3001,7,FALSE))</f>
        <v>0</v>
      </c>
      <c r="I18" s="904">
        <f>IF(ISERROR(VLOOKUP($B18,IN_1D!$B$2:$S$3001,8,FALSE))=TRUE,"",VLOOKUP($B18,IN_1D!$B$2:$S$3001,8,FALSE))</f>
        <v>0</v>
      </c>
      <c r="J18" s="907">
        <f>IF(ISERROR(VLOOKUP($B18,IN_1D!$B$2:$S$3001,9,FALSE))=TRUE,"",VLOOKUP($B18,IN_1D!$B$2:$S$3001,9,FALSE))</f>
        <v>0</v>
      </c>
      <c r="K18" s="890"/>
    </row>
    <row r="19" spans="1:11" ht="17.25" customHeight="1" thickBot="1">
      <c r="A19" s="895" t="s">
        <v>555</v>
      </c>
      <c r="B19" s="896"/>
      <c r="C19" s="897">
        <f>SUM(C8:C18)-C9</f>
        <v>0</v>
      </c>
      <c r="D19" s="897">
        <f t="shared" ref="D19:J19" si="0">SUM(D8:D18)-D9</f>
        <v>0</v>
      </c>
      <c r="E19" s="897">
        <f t="shared" si="0"/>
        <v>0</v>
      </c>
      <c r="F19" s="897">
        <f t="shared" si="0"/>
        <v>0</v>
      </c>
      <c r="G19" s="897">
        <f t="shared" si="0"/>
        <v>0</v>
      </c>
      <c r="H19" s="897">
        <f t="shared" si="0"/>
        <v>0</v>
      </c>
      <c r="I19" s="897">
        <f t="shared" si="0"/>
        <v>0</v>
      </c>
      <c r="J19" s="897">
        <f t="shared" si="0"/>
        <v>0</v>
      </c>
      <c r="K19" s="890"/>
    </row>
    <row r="20" spans="1:11" ht="12.75" customHeight="1">
      <c r="A20" s="898"/>
      <c r="B20" s="899"/>
      <c r="C20" s="900"/>
      <c r="D20" s="900"/>
      <c r="E20" s="900"/>
      <c r="F20" s="900"/>
      <c r="G20" s="900"/>
      <c r="H20" s="900"/>
      <c r="I20" s="900"/>
      <c r="J20" s="900"/>
      <c r="K20" s="890"/>
    </row>
    <row r="21" spans="1:11" ht="35.25" customHeight="1">
      <c r="A21" s="2524" t="str">
        <f>"(*) unità di personale dipendente, in servizio al 31 dicembre "&amp;'t1'!M1&amp;", con rapporto di lavoro a tempo indeterminato o determinato"</f>
        <v>(*) unità di personale dipendente, in servizio al 31 dicembre 2017, con rapporto di lavoro a tempo indeterminato o determinato</v>
      </c>
      <c r="B21" s="2524"/>
      <c r="C21" s="2524"/>
      <c r="D21" s="2524"/>
      <c r="E21" s="2524"/>
      <c r="F21" s="2524"/>
      <c r="G21" s="2524"/>
      <c r="H21" s="2524"/>
      <c r="I21" s="2524"/>
      <c r="J21" s="2524"/>
      <c r="K21" s="890"/>
    </row>
    <row r="22" spans="1:11" ht="54" customHeight="1">
      <c r="A22" s="2524" t="str">
        <f>"(**) unità 'equivalenti di tempo pieno' di personale, dipendente da strutture private accreditate o che opera nella struttura sanitaria pubblica con qualsiasi forma di convenzione, che abbia prestato servizio nel corso dell'anno "&amp;'t1'!M1&amp;" all'interno del DSM "</f>
        <v xml:space="preserve">(**) unità 'equivalenti di tempo pieno' di personale, dipendente da strutture private accreditate o che opera nella struttura sanitaria pubblica con qualsiasi forma di convenzione, che abbia prestato servizio nel corso dell'anno 2017 all'interno del DSM </v>
      </c>
      <c r="B22" s="2524"/>
      <c r="C22" s="2524"/>
      <c r="D22" s="2524"/>
      <c r="E22" s="2524"/>
      <c r="F22" s="2524"/>
      <c r="G22" s="2524"/>
      <c r="H22" s="2524"/>
      <c r="I22" s="2524"/>
      <c r="J22" s="2524"/>
      <c r="K22" s="890"/>
    </row>
    <row r="23" spans="1:11" ht="12">
      <c r="A23" s="901"/>
      <c r="B23" s="901"/>
      <c r="C23" s="901"/>
      <c r="D23" s="901"/>
      <c r="E23" s="901"/>
      <c r="F23" s="901"/>
      <c r="G23" s="901"/>
      <c r="H23" s="901"/>
      <c r="I23" s="901"/>
      <c r="J23" s="901"/>
      <c r="K23" s="890"/>
    </row>
    <row r="24" spans="1:11" ht="12">
      <c r="A24" s="901"/>
      <c r="B24" s="901"/>
      <c r="C24" s="901"/>
      <c r="D24" s="901"/>
      <c r="E24" s="901"/>
      <c r="F24" s="901"/>
      <c r="G24" s="901"/>
      <c r="H24" s="901"/>
      <c r="I24" s="901"/>
      <c r="J24" s="901"/>
      <c r="K24" s="890"/>
    </row>
    <row r="25" spans="1:11" ht="12">
      <c r="A25" s="901"/>
      <c r="B25" s="901"/>
      <c r="C25" s="901"/>
      <c r="D25" s="901"/>
      <c r="E25" s="901"/>
      <c r="F25" s="901"/>
      <c r="G25" s="901"/>
      <c r="H25" s="901"/>
      <c r="I25" s="901"/>
      <c r="J25" s="901"/>
      <c r="K25" s="890"/>
    </row>
    <row r="26" spans="1:11" ht="12">
      <c r="A26" s="901"/>
      <c r="B26" s="901"/>
      <c r="C26" s="901"/>
      <c r="D26" s="901"/>
      <c r="E26" s="901"/>
      <c r="F26" s="901"/>
      <c r="G26" s="901"/>
      <c r="H26" s="901"/>
      <c r="I26" s="901"/>
      <c r="J26" s="901"/>
      <c r="K26" s="890"/>
    </row>
    <row r="27" spans="1:11" ht="12">
      <c r="A27" s="901"/>
      <c r="B27" s="901"/>
      <c r="C27" s="901"/>
      <c r="D27" s="901"/>
      <c r="E27" s="901"/>
      <c r="F27" s="901"/>
      <c r="G27" s="901"/>
      <c r="H27" s="901"/>
      <c r="I27" s="901"/>
      <c r="J27" s="901"/>
      <c r="K27" s="890"/>
    </row>
  </sheetData>
  <sheetProtection password="EA98" sheet="1" objects="1" scenarios="1" selectLockedCells="1"/>
  <mergeCells count="11">
    <mergeCell ref="E2:H2"/>
    <mergeCell ref="A21:J21"/>
    <mergeCell ref="A22:J22"/>
    <mergeCell ref="A3:J3"/>
    <mergeCell ref="A4:A6"/>
    <mergeCell ref="B4:B6"/>
    <mergeCell ref="C4:H4"/>
    <mergeCell ref="I4:J5"/>
    <mergeCell ref="C5:D5"/>
    <mergeCell ref="E5:F5"/>
    <mergeCell ref="G5:H5"/>
  </mergeCells>
  <printOptions verticalCentered="1"/>
  <pageMargins left="0.31496062992125984" right="0.31496062992125984" top="0.55118110236220474" bottom="0.55118110236220474" header="0.51181102362204722" footer="0.51181102362204722"/>
  <pageSetup paperSize="9" scale="85"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sheetPr codeName="Foglio21">
    <tabColor rgb="FF92D050"/>
  </sheetPr>
  <dimension ref="A1:K12"/>
  <sheetViews>
    <sheetView workbookViewId="0"/>
  </sheetViews>
  <sheetFormatPr defaultRowHeight="12.75"/>
  <cols>
    <col min="1" max="1" width="12.42578125" customWidth="1"/>
    <col min="2" max="2" width="9" bestFit="1" customWidth="1"/>
  </cols>
  <sheetData>
    <row r="1" spans="1:11">
      <c r="A1" s="1" t="s">
        <v>1684</v>
      </c>
      <c r="B1" s="1" t="s">
        <v>1685</v>
      </c>
      <c r="C1" s="1" t="s">
        <v>1686</v>
      </c>
      <c r="D1" s="1" t="s">
        <v>1687</v>
      </c>
      <c r="E1" s="1" t="s">
        <v>1688</v>
      </c>
      <c r="F1" s="1" t="s">
        <v>1689</v>
      </c>
      <c r="G1" s="1" t="s">
        <v>1690</v>
      </c>
      <c r="H1" s="1" t="s">
        <v>1691</v>
      </c>
      <c r="I1" s="1" t="s">
        <v>1692</v>
      </c>
      <c r="J1" s="1" t="s">
        <v>1693</v>
      </c>
    </row>
    <row r="2" spans="1:11">
      <c r="A2" s="1" t="s">
        <v>1664</v>
      </c>
      <c r="B2" s="1" t="s">
        <v>1665</v>
      </c>
      <c r="C2" s="1">
        <v>0</v>
      </c>
      <c r="D2" s="1">
        <v>0</v>
      </c>
      <c r="E2" s="1">
        <v>0</v>
      </c>
      <c r="F2" s="1">
        <v>0</v>
      </c>
      <c r="G2" s="1">
        <v>0</v>
      </c>
      <c r="H2" s="1">
        <v>0</v>
      </c>
      <c r="I2" s="1">
        <v>0</v>
      </c>
      <c r="J2" s="1">
        <v>0</v>
      </c>
    </row>
    <row r="3" spans="1:11">
      <c r="A3" s="1" t="s">
        <v>1666</v>
      </c>
      <c r="B3" s="1" t="s">
        <v>1667</v>
      </c>
      <c r="C3" s="1">
        <v>0</v>
      </c>
      <c r="D3" s="1">
        <v>0</v>
      </c>
      <c r="E3" s="1">
        <v>0</v>
      </c>
      <c r="F3" s="1">
        <v>0</v>
      </c>
      <c r="G3" s="1">
        <v>0</v>
      </c>
      <c r="H3" s="1">
        <v>0</v>
      </c>
      <c r="I3" s="1">
        <v>0</v>
      </c>
      <c r="J3" s="1">
        <v>0</v>
      </c>
      <c r="K3" s="1619"/>
    </row>
    <row r="4" spans="1:11">
      <c r="A4" s="1" t="s">
        <v>1668</v>
      </c>
      <c r="B4" s="1" t="s">
        <v>1669</v>
      </c>
      <c r="C4" s="1">
        <v>0</v>
      </c>
      <c r="D4" s="1">
        <v>0</v>
      </c>
      <c r="E4" s="1">
        <v>0</v>
      </c>
      <c r="F4" s="1">
        <v>0</v>
      </c>
      <c r="G4" s="1">
        <v>0</v>
      </c>
      <c r="H4" s="1">
        <v>0</v>
      </c>
      <c r="I4" s="1">
        <v>0</v>
      </c>
      <c r="J4" s="1">
        <v>0</v>
      </c>
    </row>
    <row r="5" spans="1:11">
      <c r="A5" s="1" t="s">
        <v>1670</v>
      </c>
      <c r="B5" s="1" t="s">
        <v>1671</v>
      </c>
      <c r="C5" s="1">
        <v>0</v>
      </c>
      <c r="D5" s="1">
        <v>0</v>
      </c>
      <c r="E5" s="1">
        <v>0</v>
      </c>
      <c r="F5" s="1">
        <v>0</v>
      </c>
      <c r="G5" s="1">
        <v>0</v>
      </c>
      <c r="H5" s="1">
        <v>0</v>
      </c>
      <c r="I5" s="1">
        <v>0</v>
      </c>
      <c r="J5" s="1">
        <v>0</v>
      </c>
    </row>
    <row r="6" spans="1:11">
      <c r="A6" s="1" t="s">
        <v>685</v>
      </c>
      <c r="B6" s="1" t="s">
        <v>686</v>
      </c>
      <c r="C6" s="1">
        <v>0</v>
      </c>
      <c r="D6" s="1">
        <v>0</v>
      </c>
      <c r="E6" s="1">
        <v>0</v>
      </c>
      <c r="F6" s="1">
        <v>0</v>
      </c>
      <c r="G6" s="1">
        <v>0</v>
      </c>
      <c r="H6" s="1">
        <v>0</v>
      </c>
      <c r="I6" s="1">
        <v>0</v>
      </c>
      <c r="J6" s="1">
        <v>0</v>
      </c>
    </row>
    <row r="7" spans="1:11">
      <c r="A7" s="1" t="s">
        <v>668</v>
      </c>
      <c r="B7" s="1" t="s">
        <v>1673</v>
      </c>
      <c r="C7" s="1">
        <v>0</v>
      </c>
      <c r="D7" s="1">
        <v>0</v>
      </c>
      <c r="E7" s="1">
        <v>0</v>
      </c>
      <c r="F7" s="1">
        <v>0</v>
      </c>
      <c r="G7" s="1">
        <v>0</v>
      </c>
      <c r="H7" s="1">
        <v>0</v>
      </c>
      <c r="I7" s="1">
        <v>0</v>
      </c>
      <c r="J7" s="1">
        <v>0</v>
      </c>
    </row>
    <row r="8" spans="1:11">
      <c r="A8" s="1" t="s">
        <v>1674</v>
      </c>
      <c r="B8" s="1" t="s">
        <v>1675</v>
      </c>
      <c r="C8" s="1">
        <v>0</v>
      </c>
      <c r="D8" s="1">
        <v>0</v>
      </c>
      <c r="E8" s="1">
        <v>0</v>
      </c>
      <c r="F8" s="1">
        <v>0</v>
      </c>
      <c r="G8" s="1">
        <v>0</v>
      </c>
      <c r="H8" s="1">
        <v>0</v>
      </c>
      <c r="I8" s="1">
        <v>0</v>
      </c>
      <c r="J8" s="1">
        <v>0</v>
      </c>
    </row>
    <row r="9" spans="1:11">
      <c r="A9" s="1" t="s">
        <v>1676</v>
      </c>
      <c r="B9" s="1" t="s">
        <v>1677</v>
      </c>
      <c r="C9" s="1">
        <v>0</v>
      </c>
      <c r="D9" s="1">
        <v>0</v>
      </c>
      <c r="E9" s="1">
        <v>0</v>
      </c>
      <c r="F9" s="1">
        <v>0</v>
      </c>
      <c r="G9" s="1">
        <v>0</v>
      </c>
      <c r="H9" s="1">
        <v>0</v>
      </c>
      <c r="I9" s="1">
        <v>0</v>
      </c>
      <c r="J9" s="1">
        <v>0</v>
      </c>
    </row>
    <row r="10" spans="1:11">
      <c r="A10" s="1" t="s">
        <v>1678</v>
      </c>
      <c r="B10" s="1" t="s">
        <v>1679</v>
      </c>
      <c r="C10" s="1">
        <v>0</v>
      </c>
      <c r="D10" s="1">
        <v>0</v>
      </c>
      <c r="E10" s="1">
        <v>0</v>
      </c>
      <c r="F10" s="1">
        <v>0</v>
      </c>
      <c r="G10" s="1">
        <v>0</v>
      </c>
      <c r="H10" s="1">
        <v>0</v>
      </c>
      <c r="I10" s="1">
        <v>0</v>
      </c>
      <c r="J10" s="1">
        <v>0</v>
      </c>
    </row>
    <row r="11" spans="1:11">
      <c r="A11" s="1" t="s">
        <v>1680</v>
      </c>
      <c r="B11" s="1" t="s">
        <v>1681</v>
      </c>
      <c r="C11" s="1">
        <v>0</v>
      </c>
      <c r="D11" s="1">
        <v>0</v>
      </c>
      <c r="E11" s="1">
        <v>0</v>
      </c>
      <c r="F11" s="1">
        <v>0</v>
      </c>
      <c r="G11" s="1">
        <v>0</v>
      </c>
      <c r="H11" s="1">
        <v>0</v>
      </c>
      <c r="I11" s="1">
        <v>0</v>
      </c>
      <c r="J11" s="1">
        <v>0</v>
      </c>
    </row>
    <row r="12" spans="1:11">
      <c r="A12" s="1" t="s">
        <v>1682</v>
      </c>
      <c r="B12" s="1" t="s">
        <v>1683</v>
      </c>
      <c r="C12" s="1">
        <v>0</v>
      </c>
      <c r="D12" s="1">
        <v>0</v>
      </c>
      <c r="E12" s="1">
        <v>0</v>
      </c>
      <c r="F12" s="1">
        <v>0</v>
      </c>
      <c r="G12" s="1">
        <v>0</v>
      </c>
      <c r="H12" s="1">
        <v>0</v>
      </c>
      <c r="I12" s="1">
        <v>0</v>
      </c>
      <c r="J12" s="1">
        <v>0</v>
      </c>
    </row>
  </sheetData>
  <pageMargins left="0.75" right="0.75" top="1" bottom="1" header="0.5" footer="0.5"/>
  <headerFooter alignWithMargins="0">
    <oddHeader>&amp;A</oddHeader>
    <oddFooter>Page &amp;P</oddFooter>
  </headerFooter>
</worksheet>
</file>

<file path=xl/worksheets/sheet18.xml><?xml version="1.0" encoding="utf-8"?>
<worksheet xmlns="http://schemas.openxmlformats.org/spreadsheetml/2006/main" xmlns:r="http://schemas.openxmlformats.org/officeDocument/2006/relationships">
  <sheetPr codeName="Foglio48"/>
  <dimension ref="A1:R49"/>
  <sheetViews>
    <sheetView showGridLines="0" zoomScaleNormal="100" workbookViewId="0">
      <pane xSplit="2" ySplit="6" topLeftCell="C28" activePane="bottomRight" state="frozen"/>
      <selection activeCell="C8" sqref="C8"/>
      <selection pane="topRight" activeCell="C8" sqref="C8"/>
      <selection pane="bottomLeft" activeCell="C8" sqref="C8"/>
      <selection pane="bottomRight" activeCell="O40" sqref="O40:P42"/>
    </sheetView>
  </sheetViews>
  <sheetFormatPr defaultRowHeight="12.75"/>
  <cols>
    <col min="1" max="1" width="39.140625" style="909" customWidth="1"/>
    <col min="2" max="2" width="7" style="909" bestFit="1" customWidth="1"/>
    <col min="3" max="16" width="9.28515625" style="909" customWidth="1"/>
    <col min="17" max="18" width="9.85546875" style="909" customWidth="1"/>
    <col min="19" max="16384" width="9.140625" style="909"/>
  </cols>
  <sheetData>
    <row r="1" spans="1:18" s="595" customFormat="1" ht="15.75">
      <c r="A1" s="595" t="str">
        <f>'t1'!A1</f>
        <v>COMPARTO SERVIZIO SANITARIO NAZIONALE - anno 2017</v>
      </c>
      <c r="B1" s="629"/>
      <c r="C1" s="629"/>
    </row>
    <row r="2" spans="1:18" s="596" customFormat="1" ht="67.5" customHeight="1">
      <c r="B2" s="630"/>
      <c r="C2" s="630"/>
    </row>
    <row r="3" spans="1:18" s="596" customFormat="1" ht="20.25" customHeight="1" thickBot="1">
      <c r="A3" s="908" t="s">
        <v>1694</v>
      </c>
      <c r="B3" s="630"/>
      <c r="C3" s="630"/>
      <c r="D3" s="632"/>
      <c r="E3" s="632"/>
      <c r="F3" s="632"/>
      <c r="G3" s="632"/>
    </row>
    <row r="4" spans="1:18" ht="15.75" customHeight="1">
      <c r="A4" s="2544" t="s">
        <v>272</v>
      </c>
      <c r="B4" s="2547" t="s">
        <v>1695</v>
      </c>
      <c r="C4" s="2550" t="s">
        <v>1696</v>
      </c>
      <c r="D4" s="2551"/>
      <c r="E4" s="2551"/>
      <c r="F4" s="2551"/>
      <c r="G4" s="2551"/>
      <c r="H4" s="2551"/>
      <c r="I4" s="2551"/>
      <c r="J4" s="2551"/>
      <c r="K4" s="2551"/>
      <c r="L4" s="2551"/>
      <c r="M4" s="2551"/>
      <c r="N4" s="2551"/>
      <c r="O4" s="2551"/>
      <c r="P4" s="2551"/>
      <c r="Q4" s="2551"/>
      <c r="R4" s="2552"/>
    </row>
    <row r="5" spans="1:18" s="910" customFormat="1" ht="26.25" customHeight="1">
      <c r="A5" s="2545"/>
      <c r="B5" s="2548"/>
      <c r="C5" s="2542" t="s">
        <v>1697</v>
      </c>
      <c r="D5" s="2553"/>
      <c r="E5" s="2554" t="s">
        <v>1698</v>
      </c>
      <c r="F5" s="2555"/>
      <c r="G5" s="2554" t="s">
        <v>1699</v>
      </c>
      <c r="H5" s="2555"/>
      <c r="I5" s="2554" t="s">
        <v>1700</v>
      </c>
      <c r="J5" s="2555"/>
      <c r="K5" s="2554" t="s">
        <v>1701</v>
      </c>
      <c r="L5" s="2555"/>
      <c r="M5" s="2554" t="s">
        <v>1702</v>
      </c>
      <c r="N5" s="2555"/>
      <c r="O5" s="2554" t="s">
        <v>1703</v>
      </c>
      <c r="P5" s="2555"/>
      <c r="Q5" s="2542" t="str">
        <f>"TOTALE
(Presenti al 31/12/"&amp;'t1'!M1&amp;")"</f>
        <v>TOTALE
(Presenti al 31/12/2017)</v>
      </c>
      <c r="R5" s="2543"/>
    </row>
    <row r="6" spans="1:18" s="914" customFormat="1" ht="10.5">
      <c r="A6" s="2546"/>
      <c r="B6" s="2549"/>
      <c r="C6" s="911" t="s">
        <v>279</v>
      </c>
      <c r="D6" s="912" t="s">
        <v>280</v>
      </c>
      <c r="E6" s="911" t="s">
        <v>279</v>
      </c>
      <c r="F6" s="912" t="s">
        <v>280</v>
      </c>
      <c r="G6" s="911" t="s">
        <v>279</v>
      </c>
      <c r="H6" s="912" t="s">
        <v>280</v>
      </c>
      <c r="I6" s="911" t="s">
        <v>279</v>
      </c>
      <c r="J6" s="912" t="s">
        <v>280</v>
      </c>
      <c r="K6" s="911" t="s">
        <v>279</v>
      </c>
      <c r="L6" s="912" t="s">
        <v>280</v>
      </c>
      <c r="M6" s="911" t="s">
        <v>279</v>
      </c>
      <c r="N6" s="912" t="s">
        <v>280</v>
      </c>
      <c r="O6" s="911" t="s">
        <v>279</v>
      </c>
      <c r="P6" s="912" t="s">
        <v>280</v>
      </c>
      <c r="Q6" s="911" t="s">
        <v>279</v>
      </c>
      <c r="R6" s="913" t="s">
        <v>280</v>
      </c>
    </row>
    <row r="7" spans="1:18" s="914" customFormat="1" ht="10.5" hidden="1">
      <c r="A7" s="1479"/>
      <c r="B7" s="1480"/>
      <c r="C7" s="911">
        <v>0</v>
      </c>
      <c r="D7" s="1481">
        <v>0</v>
      </c>
      <c r="E7" s="911">
        <v>0</v>
      </c>
      <c r="F7" s="1481">
        <v>0</v>
      </c>
      <c r="G7" s="911">
        <v>0</v>
      </c>
      <c r="H7" s="1481">
        <v>0</v>
      </c>
      <c r="I7" s="911">
        <v>0</v>
      </c>
      <c r="J7" s="1481">
        <v>0</v>
      </c>
      <c r="K7" s="911">
        <v>0</v>
      </c>
      <c r="L7" s="1481">
        <v>0</v>
      </c>
      <c r="M7" s="911">
        <v>0</v>
      </c>
      <c r="N7" s="1481">
        <v>0</v>
      </c>
      <c r="O7" s="911">
        <v>0</v>
      </c>
      <c r="P7" s="1481">
        <v>0</v>
      </c>
      <c r="Q7" s="911">
        <v>0</v>
      </c>
      <c r="R7" s="913">
        <v>0</v>
      </c>
    </row>
    <row r="8" spans="1:18" ht="13.5" customHeight="1">
      <c r="A8" s="915" t="str">
        <f>'t1'!A69</f>
        <v>coll.re prof.le sanitario - pers. infer. esperto - ds</v>
      </c>
      <c r="B8" s="916" t="str">
        <f>'t1'!B69</f>
        <v>S18023</v>
      </c>
      <c r="C8" s="928"/>
      <c r="D8" s="928"/>
      <c r="E8" s="928"/>
      <c r="F8" s="928">
        <v>1</v>
      </c>
      <c r="G8" s="928"/>
      <c r="H8" s="928"/>
      <c r="I8" s="928"/>
      <c r="J8" s="928">
        <v>2</v>
      </c>
      <c r="K8" s="928"/>
      <c r="L8" s="928">
        <v>1</v>
      </c>
      <c r="M8" s="928">
        <v>3</v>
      </c>
      <c r="N8" s="928">
        <v>8</v>
      </c>
      <c r="O8" s="928">
        <v>3</v>
      </c>
      <c r="P8" s="928">
        <v>6</v>
      </c>
      <c r="Q8" s="917">
        <f t="shared" ref="Q8:R47" si="0">C8+E8+G8+I8+K8+M8+O8</f>
        <v>6</v>
      </c>
      <c r="R8" s="918">
        <f t="shared" si="0"/>
        <v>18</v>
      </c>
    </row>
    <row r="9" spans="1:18" ht="13.5" customHeight="1">
      <c r="A9" s="915" t="str">
        <f>'t1'!A70</f>
        <v>coll.re prof.le sanitario - pers. infer. - d</v>
      </c>
      <c r="B9" s="916" t="str">
        <f>'t1'!B70</f>
        <v>S16020</v>
      </c>
      <c r="C9" s="928">
        <v>12</v>
      </c>
      <c r="D9" s="928">
        <v>46</v>
      </c>
      <c r="E9" s="928">
        <v>20</v>
      </c>
      <c r="F9" s="928">
        <v>46</v>
      </c>
      <c r="G9" s="928">
        <v>16</v>
      </c>
      <c r="H9" s="928">
        <v>25</v>
      </c>
      <c r="I9" s="928">
        <v>2</v>
      </c>
      <c r="J9" s="928">
        <v>10</v>
      </c>
      <c r="K9" s="928">
        <v>3</v>
      </c>
      <c r="L9" s="928">
        <v>7</v>
      </c>
      <c r="M9" s="928">
        <v>1</v>
      </c>
      <c r="N9" s="928">
        <v>18</v>
      </c>
      <c r="O9" s="928">
        <v>40</v>
      </c>
      <c r="P9" s="928">
        <v>161</v>
      </c>
      <c r="Q9" s="917">
        <f t="shared" si="0"/>
        <v>94</v>
      </c>
      <c r="R9" s="918">
        <f t="shared" si="0"/>
        <v>313</v>
      </c>
    </row>
    <row r="10" spans="1:18" ht="13.5" customHeight="1">
      <c r="A10" s="915" t="str">
        <f>'t1'!A71</f>
        <v>oper.re prof.le sanitario pers. inferm. - c</v>
      </c>
      <c r="B10" s="916" t="str">
        <f>'t1'!B71</f>
        <v>S14056</v>
      </c>
      <c r="C10" s="928"/>
      <c r="D10" s="928"/>
      <c r="E10" s="928"/>
      <c r="F10" s="928"/>
      <c r="G10" s="928"/>
      <c r="H10" s="928"/>
      <c r="I10" s="928"/>
      <c r="J10" s="928"/>
      <c r="K10" s="928"/>
      <c r="L10" s="928"/>
      <c r="M10" s="928"/>
      <c r="N10" s="928"/>
      <c r="O10" s="919">
        <f>IF(ISERROR(VLOOKUP($B10,IN_1E!$B$2:$S$3000,14,FALSE))=TRUE,"",VLOOKUP($B10,IN_1E!$B$2:$S$3000,14,FALSE))</f>
        <v>0</v>
      </c>
      <c r="P10" s="919">
        <f>IF(ISERROR(VLOOKUP($B10,IN_1E!$B$2:$S$3000,15,FALSE))=TRUE,"",VLOOKUP($B10,IN_1E!$B$2:$S$3000,15,FALSE))</f>
        <v>0</v>
      </c>
      <c r="Q10" s="917">
        <f t="shared" si="0"/>
        <v>0</v>
      </c>
      <c r="R10" s="918">
        <f t="shared" si="0"/>
        <v>0</v>
      </c>
    </row>
    <row r="11" spans="1:18" ht="13.5" customHeight="1">
      <c r="A11" s="915" t="str">
        <f>'t1'!A72</f>
        <v>oper.re prof.le di II cat.pers. inferm. esperto - c (2)</v>
      </c>
      <c r="B11" s="916" t="str">
        <f>'t1'!B72</f>
        <v>S14E52</v>
      </c>
      <c r="C11" s="928"/>
      <c r="D11" s="928"/>
      <c r="E11" s="928"/>
      <c r="F11" s="928"/>
      <c r="G11" s="928"/>
      <c r="H11" s="928"/>
      <c r="I11" s="928"/>
      <c r="J11" s="928"/>
      <c r="K11" s="928"/>
      <c r="L11" s="928"/>
      <c r="M11" s="928">
        <v>3</v>
      </c>
      <c r="N11" s="928">
        <v>3</v>
      </c>
      <c r="O11" s="919">
        <f>IF(ISERROR(VLOOKUP($B11,IN_1E!$B$2:$S$3000,14,FALSE))=TRUE,"",VLOOKUP($B11,IN_1E!$B$2:$S$3000,14,FALSE))</f>
        <v>0</v>
      </c>
      <c r="P11" s="919">
        <f>IF(ISERROR(VLOOKUP($B11,IN_1E!$B$2:$S$3000,15,FALSE))=TRUE,"",VLOOKUP($B11,IN_1E!$B$2:$S$3000,15,FALSE))</f>
        <v>0</v>
      </c>
      <c r="Q11" s="917">
        <f t="shared" si="0"/>
        <v>3</v>
      </c>
      <c r="R11" s="918">
        <f t="shared" si="0"/>
        <v>3</v>
      </c>
    </row>
    <row r="12" spans="1:18" ht="13.5" customHeight="1">
      <c r="A12" s="915" t="str">
        <f>'t1'!A73</f>
        <v>oper.re prof.le di II cat.pers. inferm. bs</v>
      </c>
      <c r="B12" s="916" t="str">
        <f>'t1'!B73</f>
        <v>S13052</v>
      </c>
      <c r="C12" s="928"/>
      <c r="D12" s="928"/>
      <c r="E12" s="928"/>
      <c r="F12" s="928"/>
      <c r="G12" s="928"/>
      <c r="H12" s="928"/>
      <c r="I12" s="928"/>
      <c r="J12" s="928"/>
      <c r="K12" s="928"/>
      <c r="L12" s="928"/>
      <c r="M12" s="928"/>
      <c r="N12" s="928"/>
      <c r="O12" s="919">
        <f>IF(ISERROR(VLOOKUP($B12,IN_1E!$B$2:$S$3000,14,FALSE))=TRUE,"",VLOOKUP($B12,IN_1E!$B$2:$S$3000,14,FALSE))</f>
        <v>0</v>
      </c>
      <c r="P12" s="919">
        <f>IF(ISERROR(VLOOKUP($B12,IN_1E!$B$2:$S$3000,15,FALSE))=TRUE,"",VLOOKUP($B12,IN_1E!$B$2:$S$3000,15,FALSE))</f>
        <v>0</v>
      </c>
      <c r="Q12" s="917">
        <f t="shared" si="0"/>
        <v>0</v>
      </c>
      <c r="R12" s="918">
        <f t="shared" si="0"/>
        <v>0</v>
      </c>
    </row>
    <row r="13" spans="1:18" ht="13.5" customHeight="1">
      <c r="A13" s="915" t="str">
        <f>'t1'!A74</f>
        <v>coll.re prof.le sanitario - pers. tec. esperto - ds</v>
      </c>
      <c r="B13" s="916" t="str">
        <f>'t1'!B74</f>
        <v>S18920</v>
      </c>
      <c r="C13" s="928"/>
      <c r="D13" s="928"/>
      <c r="E13" s="928"/>
      <c r="F13" s="928"/>
      <c r="G13" s="928"/>
      <c r="H13" s="928"/>
      <c r="I13" s="928"/>
      <c r="J13" s="928"/>
      <c r="K13" s="928"/>
      <c r="L13" s="928">
        <v>2</v>
      </c>
      <c r="M13" s="928">
        <v>2</v>
      </c>
      <c r="N13" s="928">
        <v>5</v>
      </c>
      <c r="O13" s="928">
        <v>0</v>
      </c>
      <c r="P13" s="928">
        <v>0</v>
      </c>
      <c r="Q13" s="917">
        <f t="shared" si="0"/>
        <v>2</v>
      </c>
      <c r="R13" s="918">
        <f t="shared" si="0"/>
        <v>7</v>
      </c>
    </row>
    <row r="14" spans="1:18" ht="13.5" customHeight="1">
      <c r="A14" s="915" t="str">
        <f>'t1'!A75</f>
        <v>coll.re prof.le sanitario - pers. tec.- d</v>
      </c>
      <c r="B14" s="916" t="str">
        <f>'t1'!B75</f>
        <v>S16021</v>
      </c>
      <c r="C14" s="928">
        <v>4</v>
      </c>
      <c r="D14" s="928">
        <v>2</v>
      </c>
      <c r="E14" s="928">
        <v>8</v>
      </c>
      <c r="F14" s="928">
        <v>10</v>
      </c>
      <c r="G14" s="928">
        <v>6</v>
      </c>
      <c r="H14" s="928">
        <v>7</v>
      </c>
      <c r="I14" s="928"/>
      <c r="J14" s="928">
        <v>3</v>
      </c>
      <c r="K14" s="928">
        <v>1</v>
      </c>
      <c r="L14" s="928">
        <v>2</v>
      </c>
      <c r="M14" s="928">
        <v>3</v>
      </c>
      <c r="N14" s="928">
        <v>9</v>
      </c>
      <c r="O14" s="928">
        <v>27</v>
      </c>
      <c r="P14" s="928">
        <v>83</v>
      </c>
      <c r="Q14" s="917">
        <f t="shared" si="0"/>
        <v>49</v>
      </c>
      <c r="R14" s="918">
        <f t="shared" si="0"/>
        <v>116</v>
      </c>
    </row>
    <row r="15" spans="1:18" ht="13.5" customHeight="1">
      <c r="A15" s="915" t="str">
        <f>'t1'!A76</f>
        <v>oper.re prof.le sanitario - pers. tec.- c</v>
      </c>
      <c r="B15" s="916" t="str">
        <f>'t1'!B76</f>
        <v>S14054</v>
      </c>
      <c r="C15" s="928"/>
      <c r="D15" s="928"/>
      <c r="E15" s="928"/>
      <c r="F15" s="928"/>
      <c r="G15" s="928"/>
      <c r="H15" s="928"/>
      <c r="I15" s="928"/>
      <c r="J15" s="928"/>
      <c r="K15" s="928"/>
      <c r="L15" s="928"/>
      <c r="M15" s="928"/>
      <c r="N15" s="928"/>
      <c r="O15" s="919">
        <f>IF(ISERROR(VLOOKUP($B15,IN_1E!$B$2:$S$3000,14,FALSE))=TRUE,"",VLOOKUP($B15,IN_1E!$B$2:$S$3000,14,FALSE))</f>
        <v>0</v>
      </c>
      <c r="P15" s="919">
        <f>IF(ISERROR(VLOOKUP($B15,IN_1E!$B$2:$S$3000,15,FALSE))=TRUE,"",VLOOKUP($B15,IN_1E!$B$2:$S$3000,15,FALSE))</f>
        <v>0</v>
      </c>
      <c r="Q15" s="917">
        <f t="shared" si="0"/>
        <v>0</v>
      </c>
      <c r="R15" s="918">
        <f t="shared" si="0"/>
        <v>0</v>
      </c>
    </row>
    <row r="16" spans="1:18" ht="13.5" customHeight="1">
      <c r="A16" s="915" t="str">
        <f>'t1'!A77</f>
        <v>coll.re prof.le sanitario - tecn. della prev. esperto - ds</v>
      </c>
      <c r="B16" s="916" t="str">
        <f>'t1'!B77</f>
        <v>S18921</v>
      </c>
      <c r="C16" s="928"/>
      <c r="D16" s="928"/>
      <c r="E16" s="928"/>
      <c r="F16" s="928"/>
      <c r="G16" s="928"/>
      <c r="H16" s="928"/>
      <c r="I16" s="928"/>
      <c r="J16" s="928"/>
      <c r="K16" s="928"/>
      <c r="L16" s="928"/>
      <c r="M16" s="928"/>
      <c r="N16" s="928"/>
      <c r="O16" s="928">
        <v>0</v>
      </c>
      <c r="P16" s="928">
        <v>0</v>
      </c>
      <c r="Q16" s="917">
        <f t="shared" si="0"/>
        <v>0</v>
      </c>
      <c r="R16" s="918">
        <f t="shared" si="0"/>
        <v>0</v>
      </c>
    </row>
    <row r="17" spans="1:18" ht="13.5" customHeight="1">
      <c r="A17" s="915" t="str">
        <f>'t1'!A78</f>
        <v>coll.re prof.le sanitario - tecn. della prev. - d</v>
      </c>
      <c r="B17" s="916" t="str">
        <f>'t1'!B78</f>
        <v>S16022</v>
      </c>
      <c r="C17" s="928"/>
      <c r="D17" s="928"/>
      <c r="E17" s="928">
        <v>1</v>
      </c>
      <c r="F17" s="928"/>
      <c r="G17" s="928"/>
      <c r="H17" s="928"/>
      <c r="I17" s="928"/>
      <c r="J17" s="928"/>
      <c r="K17" s="928"/>
      <c r="L17" s="928"/>
      <c r="M17" s="928"/>
      <c r="N17" s="928"/>
      <c r="O17" s="928">
        <v>0</v>
      </c>
      <c r="P17" s="928">
        <v>1</v>
      </c>
      <c r="Q17" s="917">
        <f t="shared" si="0"/>
        <v>1</v>
      </c>
      <c r="R17" s="918">
        <f t="shared" si="0"/>
        <v>1</v>
      </c>
    </row>
    <row r="18" spans="1:18" ht="13.5" customHeight="1">
      <c r="A18" s="915" t="str">
        <f>'t1'!A79</f>
        <v>oper.re prof.le sanitario - tecn. della prev. - c</v>
      </c>
      <c r="B18" s="916" t="str">
        <f>'t1'!B79</f>
        <v>S14055</v>
      </c>
      <c r="C18" s="928"/>
      <c r="D18" s="928"/>
      <c r="E18" s="928"/>
      <c r="F18" s="928"/>
      <c r="G18" s="928"/>
      <c r="H18" s="928"/>
      <c r="I18" s="928"/>
      <c r="J18" s="928"/>
      <c r="K18" s="928"/>
      <c r="L18" s="928"/>
      <c r="M18" s="928"/>
      <c r="N18" s="928"/>
      <c r="O18" s="919">
        <f>IF(ISERROR(VLOOKUP($B18,IN_1E!$B$2:$S$3000,14,FALSE))=TRUE,"",VLOOKUP($B18,IN_1E!$B$2:$S$3000,14,FALSE))</f>
        <v>0</v>
      </c>
      <c r="P18" s="919">
        <f>IF(ISERROR(VLOOKUP($B18,IN_1E!$B$2:$S$3000,15,FALSE))=TRUE,"",VLOOKUP($B18,IN_1E!$B$2:$S$3000,15,FALSE))</f>
        <v>0</v>
      </c>
      <c r="Q18" s="917">
        <f t="shared" si="0"/>
        <v>0</v>
      </c>
      <c r="R18" s="918">
        <f t="shared" si="0"/>
        <v>0</v>
      </c>
    </row>
    <row r="19" spans="1:18" ht="13.5" customHeight="1">
      <c r="A19" s="915" t="str">
        <f>'t1'!A80</f>
        <v>coll.re prof.le sanitario - pers. della riabil. esperto - ds</v>
      </c>
      <c r="B19" s="916" t="str">
        <f>'t1'!B80</f>
        <v>S18922</v>
      </c>
      <c r="C19" s="928"/>
      <c r="D19" s="928"/>
      <c r="E19" s="928"/>
      <c r="F19" s="928"/>
      <c r="G19" s="928"/>
      <c r="H19" s="928"/>
      <c r="I19" s="928"/>
      <c r="J19" s="928"/>
      <c r="K19" s="928"/>
      <c r="L19" s="928"/>
      <c r="M19" s="928"/>
      <c r="N19" s="928"/>
      <c r="O19" s="928">
        <v>0</v>
      </c>
      <c r="P19" s="928">
        <v>0</v>
      </c>
      <c r="Q19" s="917">
        <f t="shared" si="0"/>
        <v>0</v>
      </c>
      <c r="R19" s="918">
        <f t="shared" si="0"/>
        <v>0</v>
      </c>
    </row>
    <row r="20" spans="1:18" ht="13.5" customHeight="1">
      <c r="A20" s="915" t="str">
        <f>'t1'!A81</f>
        <v>coll.re prof.le sanitario - pers. della riabil. - d</v>
      </c>
      <c r="B20" s="916" t="str">
        <f>'t1'!B81</f>
        <v>S16019</v>
      </c>
      <c r="C20" s="928"/>
      <c r="D20" s="928">
        <v>2</v>
      </c>
      <c r="E20" s="928"/>
      <c r="F20" s="928"/>
      <c r="G20" s="928"/>
      <c r="H20" s="928">
        <v>1</v>
      </c>
      <c r="I20" s="928"/>
      <c r="J20" s="928"/>
      <c r="K20" s="928"/>
      <c r="L20" s="928"/>
      <c r="M20" s="928"/>
      <c r="N20" s="928">
        <v>1</v>
      </c>
      <c r="O20" s="928">
        <v>1</v>
      </c>
      <c r="P20" s="928">
        <v>11</v>
      </c>
      <c r="Q20" s="917">
        <f t="shared" si="0"/>
        <v>1</v>
      </c>
      <c r="R20" s="918">
        <f t="shared" si="0"/>
        <v>15</v>
      </c>
    </row>
    <row r="21" spans="1:18" ht="13.5" customHeight="1">
      <c r="A21" s="915" t="str">
        <f>'t1'!A82</f>
        <v>oper.re prof.le sanitario - pers. della riabil. - c</v>
      </c>
      <c r="B21" s="916" t="str">
        <f>'t1'!B82</f>
        <v>S14053</v>
      </c>
      <c r="C21" s="928"/>
      <c r="D21" s="928"/>
      <c r="E21" s="928"/>
      <c r="F21" s="928"/>
      <c r="G21" s="928"/>
      <c r="H21" s="928"/>
      <c r="I21" s="928"/>
      <c r="J21" s="928"/>
      <c r="K21" s="928"/>
      <c r="L21" s="928"/>
      <c r="M21" s="928"/>
      <c r="N21" s="928"/>
      <c r="O21" s="919">
        <f>IF(ISERROR(VLOOKUP($B21,IN_1E!$B$2:$S$3000,14,FALSE))=TRUE,"",VLOOKUP($B21,IN_1E!$B$2:$S$3000,14,FALSE))</f>
        <v>0</v>
      </c>
      <c r="P21" s="919">
        <f>IF(ISERROR(VLOOKUP($B21,IN_1E!$B$2:$S$3000,15,FALSE))=TRUE,"",VLOOKUP($B21,IN_1E!$B$2:$S$3000,15,FALSE))</f>
        <v>0</v>
      </c>
      <c r="Q21" s="917">
        <f t="shared" si="0"/>
        <v>0</v>
      </c>
      <c r="R21" s="918">
        <f t="shared" si="0"/>
        <v>0</v>
      </c>
    </row>
    <row r="22" spans="1:18" ht="13.5" customHeight="1">
      <c r="A22" s="915" t="str">
        <f>'t1'!A83</f>
        <v>oper.re prof.le di II cat. con funz. di riabil. esperto - c (2)</v>
      </c>
      <c r="B22" s="916" t="str">
        <f>'t1'!B83</f>
        <v>S14E51</v>
      </c>
      <c r="C22" s="928"/>
      <c r="D22" s="928"/>
      <c r="E22" s="928"/>
      <c r="F22" s="928"/>
      <c r="G22" s="928"/>
      <c r="H22" s="928"/>
      <c r="I22" s="928"/>
      <c r="J22" s="928"/>
      <c r="K22" s="928"/>
      <c r="L22" s="928"/>
      <c r="M22" s="928"/>
      <c r="N22" s="928"/>
      <c r="O22" s="919">
        <f>IF(ISERROR(VLOOKUP($B22,IN_1E!$B$2:$S$3000,14,FALSE))=TRUE,"",VLOOKUP($B22,IN_1E!$B$2:$S$3000,14,FALSE))</f>
        <v>0</v>
      </c>
      <c r="P22" s="919">
        <f>IF(ISERROR(VLOOKUP($B22,IN_1E!$B$2:$S$3000,15,FALSE))=TRUE,"",VLOOKUP($B22,IN_1E!$B$2:$S$3000,15,FALSE))</f>
        <v>0</v>
      </c>
      <c r="Q22" s="917">
        <f t="shared" si="0"/>
        <v>0</v>
      </c>
      <c r="R22" s="918">
        <f t="shared" si="0"/>
        <v>0</v>
      </c>
    </row>
    <row r="23" spans="1:18" ht="13.5" customHeight="1">
      <c r="A23" s="915" t="str">
        <f>'t1'!A84</f>
        <v>oper.re prof.le di II cat. con funz. di riabil. - bs</v>
      </c>
      <c r="B23" s="916" t="str">
        <f>'t1'!B84</f>
        <v>S13051</v>
      </c>
      <c r="C23" s="928"/>
      <c r="D23" s="928"/>
      <c r="E23" s="928"/>
      <c r="F23" s="928"/>
      <c r="G23" s="928"/>
      <c r="H23" s="928"/>
      <c r="I23" s="928"/>
      <c r="J23" s="928"/>
      <c r="K23" s="928"/>
      <c r="L23" s="928"/>
      <c r="M23" s="928"/>
      <c r="N23" s="928"/>
      <c r="O23" s="919">
        <f>IF(ISERROR(VLOOKUP($B23,IN_1E!$B$2:$S$3000,14,FALSE))=TRUE,"",VLOOKUP($B23,IN_1E!$B$2:$S$3000,14,FALSE))</f>
        <v>0</v>
      </c>
      <c r="P23" s="919">
        <f>IF(ISERROR(VLOOKUP($B23,IN_1E!$B$2:$S$3000,15,FALSE))=TRUE,"",VLOOKUP($B23,IN_1E!$B$2:$S$3000,15,FALSE))</f>
        <v>0</v>
      </c>
      <c r="Q23" s="917">
        <f t="shared" si="0"/>
        <v>0</v>
      </c>
      <c r="R23" s="918">
        <f t="shared" si="0"/>
        <v>0</v>
      </c>
    </row>
    <row r="24" spans="1:18" s="920" customFormat="1" ht="13.5" customHeight="1">
      <c r="A24" s="915" t="str">
        <f>'t1'!A85</f>
        <v>profilo atipico ruolo sanitario</v>
      </c>
      <c r="B24" s="916" t="str">
        <f>'t1'!B85</f>
        <v>S00062</v>
      </c>
      <c r="C24" s="928"/>
      <c r="D24" s="928"/>
      <c r="E24" s="928"/>
      <c r="F24" s="928"/>
      <c r="G24" s="928"/>
      <c r="H24" s="928"/>
      <c r="I24" s="928"/>
      <c r="J24" s="928"/>
      <c r="K24" s="928"/>
      <c r="L24" s="928"/>
      <c r="M24" s="928"/>
      <c r="N24" s="928"/>
      <c r="O24" s="928">
        <v>0</v>
      </c>
      <c r="P24" s="928">
        <v>0</v>
      </c>
      <c r="Q24" s="917">
        <f t="shared" si="0"/>
        <v>0</v>
      </c>
      <c r="R24" s="918">
        <f t="shared" si="0"/>
        <v>0</v>
      </c>
    </row>
    <row r="25" spans="1:18" s="920" customFormat="1" ht="13.5" customHeight="1">
      <c r="A25" s="915" t="str">
        <f>'t1'!A102</f>
        <v>assistente religioso - d</v>
      </c>
      <c r="B25" s="916" t="str">
        <f>'t1'!B102</f>
        <v>P16006</v>
      </c>
      <c r="C25" s="928"/>
      <c r="D25" s="928"/>
      <c r="E25" s="928"/>
      <c r="F25" s="928"/>
      <c r="G25" s="928"/>
      <c r="H25" s="928"/>
      <c r="I25" s="928"/>
      <c r="J25" s="928"/>
      <c r="K25" s="928"/>
      <c r="L25" s="928"/>
      <c r="M25" s="928"/>
      <c r="N25" s="928"/>
      <c r="O25" s="928">
        <v>0</v>
      </c>
      <c r="P25" s="928">
        <v>0</v>
      </c>
      <c r="Q25" s="917">
        <f t="shared" si="0"/>
        <v>0</v>
      </c>
      <c r="R25" s="918">
        <f t="shared" si="0"/>
        <v>0</v>
      </c>
    </row>
    <row r="26" spans="1:18" s="920" customFormat="1" ht="13.5" customHeight="1">
      <c r="A26" s="915" t="str">
        <f>'t1'!A103</f>
        <v>profilo atipico ruolo professionale</v>
      </c>
      <c r="B26" s="916" t="str">
        <f>'t1'!B103</f>
        <v>P00062</v>
      </c>
      <c r="C26" s="928"/>
      <c r="D26" s="928"/>
      <c r="E26" s="928"/>
      <c r="F26" s="928"/>
      <c r="G26" s="928"/>
      <c r="H26" s="928"/>
      <c r="I26" s="928"/>
      <c r="J26" s="928"/>
      <c r="K26" s="928"/>
      <c r="L26" s="928"/>
      <c r="M26" s="928"/>
      <c r="N26" s="928"/>
      <c r="O26" s="928">
        <v>0</v>
      </c>
      <c r="P26" s="928">
        <v>0</v>
      </c>
      <c r="Q26" s="917">
        <f t="shared" si="0"/>
        <v>0</v>
      </c>
      <c r="R26" s="918">
        <f t="shared" si="0"/>
        <v>0</v>
      </c>
    </row>
    <row r="27" spans="1:18" s="920" customFormat="1" ht="13.5" customHeight="1">
      <c r="A27" s="915" t="str">
        <f>'t1'!A116</f>
        <v>collab.re prof.le assistente sociale esperto - ds</v>
      </c>
      <c r="B27" s="916" t="str">
        <f>'t1'!B116</f>
        <v>T18025</v>
      </c>
      <c r="C27" s="928"/>
      <c r="D27" s="928"/>
      <c r="E27" s="928"/>
      <c r="F27" s="928"/>
      <c r="G27" s="928"/>
      <c r="H27" s="928"/>
      <c r="I27" s="928"/>
      <c r="J27" s="928"/>
      <c r="K27" s="928"/>
      <c r="L27" s="928"/>
      <c r="M27" s="928"/>
      <c r="N27" s="928"/>
      <c r="O27" s="928">
        <v>0</v>
      </c>
      <c r="P27" s="928">
        <v>0</v>
      </c>
      <c r="Q27" s="917">
        <f t="shared" si="0"/>
        <v>0</v>
      </c>
      <c r="R27" s="918">
        <f t="shared" si="0"/>
        <v>0</v>
      </c>
    </row>
    <row r="28" spans="1:18" s="920" customFormat="1" ht="13.5" customHeight="1">
      <c r="A28" s="915" t="str">
        <f>'t1'!A117</f>
        <v>collab.re prof.le assistente sociale - d</v>
      </c>
      <c r="B28" s="916" t="str">
        <f>'t1'!B117</f>
        <v>T16024</v>
      </c>
      <c r="C28" s="928"/>
      <c r="D28" s="928"/>
      <c r="E28" s="928"/>
      <c r="F28" s="928"/>
      <c r="G28" s="928"/>
      <c r="H28" s="928"/>
      <c r="I28" s="928"/>
      <c r="J28" s="928"/>
      <c r="K28" s="928"/>
      <c r="L28" s="928"/>
      <c r="M28" s="928"/>
      <c r="N28" s="928">
        <v>1</v>
      </c>
      <c r="O28" s="928">
        <v>0</v>
      </c>
      <c r="P28" s="928">
        <v>1</v>
      </c>
      <c r="Q28" s="917">
        <f t="shared" si="0"/>
        <v>0</v>
      </c>
      <c r="R28" s="918">
        <f t="shared" si="0"/>
        <v>2</v>
      </c>
    </row>
    <row r="29" spans="1:18" s="920" customFormat="1" ht="13.5" customHeight="1">
      <c r="A29" s="915" t="str">
        <f>'t1'!A118</f>
        <v>collab.re tec. - prof.le esperto - ds</v>
      </c>
      <c r="B29" s="916" t="str">
        <f>'t1'!B118</f>
        <v>T18027</v>
      </c>
      <c r="C29" s="928"/>
      <c r="D29" s="928"/>
      <c r="E29" s="928"/>
      <c r="F29" s="928"/>
      <c r="G29" s="928"/>
      <c r="H29" s="928"/>
      <c r="I29" s="928"/>
      <c r="J29" s="928"/>
      <c r="K29" s="928"/>
      <c r="L29" s="928"/>
      <c r="M29" s="928"/>
      <c r="N29" s="928"/>
      <c r="O29" s="928">
        <v>0</v>
      </c>
      <c r="P29" s="928">
        <v>0</v>
      </c>
      <c r="Q29" s="917">
        <f t="shared" si="0"/>
        <v>0</v>
      </c>
      <c r="R29" s="918">
        <f t="shared" si="0"/>
        <v>0</v>
      </c>
    </row>
    <row r="30" spans="1:18" s="920" customFormat="1" ht="13.5" customHeight="1">
      <c r="A30" s="915" t="str">
        <f>'t1'!A119</f>
        <v>collab.re tec. - prof.le - d</v>
      </c>
      <c r="B30" s="916" t="str">
        <f>'t1'!B119</f>
        <v>T16026</v>
      </c>
      <c r="C30" s="928"/>
      <c r="D30" s="928">
        <v>1</v>
      </c>
      <c r="E30" s="928">
        <v>2</v>
      </c>
      <c r="F30" s="928"/>
      <c r="G30" s="928">
        <v>1</v>
      </c>
      <c r="H30" s="928"/>
      <c r="I30" s="928">
        <v>1</v>
      </c>
      <c r="J30" s="928"/>
      <c r="K30" s="928">
        <v>1</v>
      </c>
      <c r="L30" s="928"/>
      <c r="M30" s="928">
        <v>1</v>
      </c>
      <c r="N30" s="928"/>
      <c r="O30" s="928">
        <v>4</v>
      </c>
      <c r="P30" s="928">
        <v>0</v>
      </c>
      <c r="Q30" s="917">
        <f t="shared" si="0"/>
        <v>10</v>
      </c>
      <c r="R30" s="918">
        <f t="shared" si="0"/>
        <v>1</v>
      </c>
    </row>
    <row r="31" spans="1:18" s="920" customFormat="1" ht="13.5" customHeight="1">
      <c r="A31" s="915" t="str">
        <f>'t1'!A120</f>
        <v>oper.re prof.le assistente soc. - c</v>
      </c>
      <c r="B31" s="916" t="str">
        <f>'t1'!B120</f>
        <v>T14050</v>
      </c>
      <c r="C31" s="928"/>
      <c r="D31" s="928"/>
      <c r="E31" s="928"/>
      <c r="F31" s="928"/>
      <c r="G31" s="928"/>
      <c r="H31" s="928"/>
      <c r="I31" s="928"/>
      <c r="J31" s="928"/>
      <c r="K31" s="928"/>
      <c r="L31" s="928"/>
      <c r="M31" s="928"/>
      <c r="N31" s="928"/>
      <c r="O31" s="919">
        <f>IF(ISERROR(VLOOKUP($B31,IN_1E!$B$2:$S$3000,14,FALSE))=TRUE,"",VLOOKUP($B31,IN_1E!$B$2:$S$3000,14,FALSE))</f>
        <v>0</v>
      </c>
      <c r="P31" s="919">
        <f>IF(ISERROR(VLOOKUP($B31,IN_1E!$B$2:$S$3000,15,FALSE))=TRUE,"",VLOOKUP($B31,IN_1E!$B$2:$S$3000,15,FALSE))</f>
        <v>0</v>
      </c>
      <c r="Q31" s="917">
        <f t="shared" si="0"/>
        <v>0</v>
      </c>
      <c r="R31" s="918">
        <f t="shared" si="0"/>
        <v>0</v>
      </c>
    </row>
    <row r="32" spans="1:18" s="920" customFormat="1" ht="13.5" customHeight="1">
      <c r="A32" s="915" t="str">
        <f>'t1'!A121</f>
        <v>assistente tecnico - c</v>
      </c>
      <c r="B32" s="916" t="str">
        <f>'t1'!B121</f>
        <v>T14007</v>
      </c>
      <c r="C32" s="928"/>
      <c r="D32" s="928"/>
      <c r="E32" s="928">
        <v>1</v>
      </c>
      <c r="F32" s="928">
        <v>1</v>
      </c>
      <c r="G32" s="928">
        <v>3</v>
      </c>
      <c r="H32" s="928"/>
      <c r="I32" s="928"/>
      <c r="J32" s="928"/>
      <c r="K32" s="928">
        <v>5</v>
      </c>
      <c r="L32" s="928">
        <v>2</v>
      </c>
      <c r="M32" s="928">
        <v>5</v>
      </c>
      <c r="N32" s="928"/>
      <c r="O32" s="919">
        <f>IF(ISERROR(VLOOKUP($B32,IN_1E!$B$2:$S$3000,14,FALSE))=TRUE,"",VLOOKUP($B32,IN_1E!$B$2:$S$3000,14,FALSE))</f>
        <v>0</v>
      </c>
      <c r="P32" s="919">
        <f>IF(ISERROR(VLOOKUP($B32,IN_1E!$B$2:$S$3000,15,FALSE))=TRUE,"",VLOOKUP($B32,IN_1E!$B$2:$S$3000,15,FALSE))</f>
        <v>0</v>
      </c>
      <c r="Q32" s="917">
        <f t="shared" si="0"/>
        <v>14</v>
      </c>
      <c r="R32" s="918">
        <f t="shared" si="0"/>
        <v>3</v>
      </c>
    </row>
    <row r="33" spans="1:18" s="920" customFormat="1" ht="13.5" customHeight="1">
      <c r="A33" s="915" t="str">
        <f>'t1'!A122</f>
        <v>program.re - c</v>
      </c>
      <c r="B33" s="916" t="str">
        <f>'t1'!B122</f>
        <v>T14063</v>
      </c>
      <c r="C33" s="928"/>
      <c r="D33" s="928"/>
      <c r="E33" s="928"/>
      <c r="F33" s="928">
        <v>1</v>
      </c>
      <c r="G33" s="928">
        <v>1</v>
      </c>
      <c r="H33" s="928"/>
      <c r="I33" s="928"/>
      <c r="J33" s="928"/>
      <c r="K33" s="928">
        <v>2</v>
      </c>
      <c r="L33" s="928"/>
      <c r="M33" s="928"/>
      <c r="N33" s="928">
        <v>1</v>
      </c>
      <c r="O33" s="919">
        <f>IF(ISERROR(VLOOKUP($B33,IN_1E!$B$2:$S$3000,14,FALSE))=TRUE,"",VLOOKUP($B33,IN_1E!$B$2:$S$3000,14,FALSE))</f>
        <v>0</v>
      </c>
      <c r="P33" s="919">
        <f>IF(ISERROR(VLOOKUP($B33,IN_1E!$B$2:$S$3000,15,FALSE))=TRUE,"",VLOOKUP($B33,IN_1E!$B$2:$S$3000,15,FALSE))</f>
        <v>0</v>
      </c>
      <c r="Q33" s="917">
        <f t="shared" si="0"/>
        <v>3</v>
      </c>
      <c r="R33" s="918">
        <f t="shared" si="0"/>
        <v>2</v>
      </c>
    </row>
    <row r="34" spans="1:18" s="920" customFormat="1" ht="13.5" customHeight="1">
      <c r="A34" s="915" t="str">
        <f>'t1'!A123</f>
        <v>operatore tecnico special.to esperto - c (2)</v>
      </c>
      <c r="B34" s="916" t="str">
        <f>'t1'!B123</f>
        <v>T14E59</v>
      </c>
      <c r="C34" s="928"/>
      <c r="D34" s="928"/>
      <c r="E34" s="928">
        <v>1</v>
      </c>
      <c r="F34" s="928"/>
      <c r="G34" s="928"/>
      <c r="H34" s="928"/>
      <c r="I34" s="928">
        <v>1</v>
      </c>
      <c r="J34" s="928"/>
      <c r="K34" s="928">
        <v>1</v>
      </c>
      <c r="L34" s="928"/>
      <c r="M34" s="928">
        <v>5</v>
      </c>
      <c r="N34" s="928"/>
      <c r="O34" s="919">
        <f>IF(ISERROR(VLOOKUP($B34,IN_1E!$B$2:$S$3000,14,FALSE))=TRUE,"",VLOOKUP($B34,IN_1E!$B$2:$S$3000,14,FALSE))</f>
        <v>0</v>
      </c>
      <c r="P34" s="919">
        <f>IF(ISERROR(VLOOKUP($B34,IN_1E!$B$2:$S$3000,15,FALSE))=TRUE,"",VLOOKUP($B34,IN_1E!$B$2:$S$3000,15,FALSE))</f>
        <v>0</v>
      </c>
      <c r="Q34" s="917">
        <f t="shared" si="0"/>
        <v>8</v>
      </c>
      <c r="R34" s="918">
        <f t="shared" si="0"/>
        <v>0</v>
      </c>
    </row>
    <row r="35" spans="1:18" s="920" customFormat="1" ht="13.5" customHeight="1">
      <c r="A35" s="915" t="str">
        <f>'t1'!A124</f>
        <v>operatore tecnico special.to - bs</v>
      </c>
      <c r="B35" s="916" t="str">
        <f>'t1'!B124</f>
        <v>T13059</v>
      </c>
      <c r="C35" s="928"/>
      <c r="D35" s="928"/>
      <c r="E35" s="928">
        <v>1</v>
      </c>
      <c r="F35" s="928"/>
      <c r="G35" s="928"/>
      <c r="H35" s="928"/>
      <c r="I35" s="928">
        <v>2</v>
      </c>
      <c r="J35" s="928">
        <v>2</v>
      </c>
      <c r="K35" s="928">
        <v>13</v>
      </c>
      <c r="L35" s="928">
        <v>5</v>
      </c>
      <c r="M35" s="928">
        <v>7</v>
      </c>
      <c r="N35" s="928">
        <v>6</v>
      </c>
      <c r="O35" s="919">
        <f>IF(ISERROR(VLOOKUP($B35,IN_1E!$B$2:$S$3000,14,FALSE))=TRUE,"",VLOOKUP($B35,IN_1E!$B$2:$S$3000,14,FALSE))</f>
        <v>0</v>
      </c>
      <c r="P35" s="919">
        <f>IF(ISERROR(VLOOKUP($B35,IN_1E!$B$2:$S$3000,15,FALSE))=TRUE,"",VLOOKUP($B35,IN_1E!$B$2:$S$3000,15,FALSE))</f>
        <v>0</v>
      </c>
      <c r="Q35" s="917">
        <f t="shared" si="0"/>
        <v>23</v>
      </c>
      <c r="R35" s="918">
        <f t="shared" si="0"/>
        <v>13</v>
      </c>
    </row>
    <row r="36" spans="1:18" s="920" customFormat="1" ht="13.5" customHeight="1">
      <c r="A36" s="915" t="str">
        <f>'t1'!A125</f>
        <v>operatore socio-sanitario - bs</v>
      </c>
      <c r="B36" s="916" t="str">
        <f>'t1'!B125</f>
        <v>T13660</v>
      </c>
      <c r="C36" s="928">
        <v>7</v>
      </c>
      <c r="D36" s="928">
        <v>20</v>
      </c>
      <c r="E36" s="928">
        <v>15</v>
      </c>
      <c r="F36" s="928">
        <v>36</v>
      </c>
      <c r="G36" s="928">
        <v>1</v>
      </c>
      <c r="H36" s="928">
        <v>3</v>
      </c>
      <c r="I36" s="928">
        <v>1</v>
      </c>
      <c r="J36" s="928">
        <v>2</v>
      </c>
      <c r="K36" s="928">
        <v>3</v>
      </c>
      <c r="L36" s="928">
        <v>19</v>
      </c>
      <c r="M36" s="928"/>
      <c r="N36" s="928">
        <v>15</v>
      </c>
      <c r="O36" s="919">
        <f>IF(ISERROR(VLOOKUP($B36,IN_1E!$B$2:$S$3000,14,FALSE))=TRUE,"",VLOOKUP($B36,IN_1E!$B$2:$S$3000,14,FALSE))</f>
        <v>0</v>
      </c>
      <c r="P36" s="919">
        <f>IF(ISERROR(VLOOKUP($B36,IN_1E!$B$2:$S$3000,15,FALSE))=TRUE,"",VLOOKUP($B36,IN_1E!$B$2:$S$3000,15,FALSE))</f>
        <v>0</v>
      </c>
      <c r="Q36" s="917">
        <f t="shared" si="0"/>
        <v>27</v>
      </c>
      <c r="R36" s="918">
        <f t="shared" si="0"/>
        <v>95</v>
      </c>
    </row>
    <row r="37" spans="1:18" s="920" customFormat="1" ht="13.5" customHeight="1">
      <c r="A37" s="915" t="str">
        <f>'t1'!A126</f>
        <v>operatore tecnico - b</v>
      </c>
      <c r="B37" s="916" t="str">
        <f>'t1'!B126</f>
        <v>T12057</v>
      </c>
      <c r="C37" s="928">
        <v>3</v>
      </c>
      <c r="D37" s="928">
        <v>2</v>
      </c>
      <c r="E37" s="928">
        <v>8</v>
      </c>
      <c r="F37" s="928">
        <v>1</v>
      </c>
      <c r="G37" s="928">
        <v>2</v>
      </c>
      <c r="H37" s="928">
        <v>5</v>
      </c>
      <c r="I37" s="928">
        <v>3</v>
      </c>
      <c r="J37" s="928">
        <v>2</v>
      </c>
      <c r="K37" s="928">
        <v>1</v>
      </c>
      <c r="L37" s="928">
        <v>11</v>
      </c>
      <c r="M37" s="928">
        <v>9</v>
      </c>
      <c r="N37" s="928">
        <v>39</v>
      </c>
      <c r="O37" s="919">
        <f>IF(ISERROR(VLOOKUP($B37,IN_1E!$B$2:$S$3000,14,FALSE))=TRUE,"",VLOOKUP($B37,IN_1E!$B$2:$S$3000,14,FALSE))</f>
        <v>0</v>
      </c>
      <c r="P37" s="919">
        <f>IF(ISERROR(VLOOKUP($B37,IN_1E!$B$2:$S$3000,15,FALSE))=TRUE,"",VLOOKUP($B37,IN_1E!$B$2:$S$3000,15,FALSE))</f>
        <v>0</v>
      </c>
      <c r="Q37" s="917">
        <f t="shared" si="0"/>
        <v>26</v>
      </c>
      <c r="R37" s="918">
        <f t="shared" si="0"/>
        <v>60</v>
      </c>
    </row>
    <row r="38" spans="1:18" s="920" customFormat="1" ht="13.5" customHeight="1">
      <c r="A38" s="915" t="str">
        <f>'t1'!A127</f>
        <v>operatore tecnico addetto all'assistenza - b</v>
      </c>
      <c r="B38" s="916" t="str">
        <f>'t1'!B127</f>
        <v>T12058</v>
      </c>
      <c r="C38" s="928"/>
      <c r="D38" s="928"/>
      <c r="E38" s="928"/>
      <c r="F38" s="928"/>
      <c r="G38" s="928"/>
      <c r="H38" s="928"/>
      <c r="I38" s="928"/>
      <c r="J38" s="928"/>
      <c r="K38" s="928"/>
      <c r="L38" s="928"/>
      <c r="M38" s="928">
        <v>3</v>
      </c>
      <c r="N38" s="928">
        <v>11</v>
      </c>
      <c r="O38" s="919">
        <f>IF(ISERROR(VLOOKUP($B38,IN_1E!$B$2:$S$3000,14,FALSE))=TRUE,"",VLOOKUP($B38,IN_1E!$B$2:$S$3000,14,FALSE))</f>
        <v>0</v>
      </c>
      <c r="P38" s="919">
        <f>IF(ISERROR(VLOOKUP($B38,IN_1E!$B$2:$S$3000,15,FALSE))=TRUE,"",VLOOKUP($B38,IN_1E!$B$2:$S$3000,15,FALSE))</f>
        <v>0</v>
      </c>
      <c r="Q38" s="917">
        <f t="shared" si="0"/>
        <v>3</v>
      </c>
      <c r="R38" s="918">
        <f t="shared" si="0"/>
        <v>11</v>
      </c>
    </row>
    <row r="39" spans="1:18" s="920" customFormat="1" ht="13.5" customHeight="1">
      <c r="A39" s="915" t="str">
        <f>'t1'!A128</f>
        <v>ausiliario specializzato - a</v>
      </c>
      <c r="B39" s="916" t="str">
        <f>'t1'!B128</f>
        <v>T11008</v>
      </c>
      <c r="C39" s="928"/>
      <c r="D39" s="928"/>
      <c r="E39" s="928"/>
      <c r="F39" s="928"/>
      <c r="G39" s="928"/>
      <c r="H39" s="928"/>
      <c r="I39" s="928"/>
      <c r="J39" s="928"/>
      <c r="K39" s="928"/>
      <c r="L39" s="928"/>
      <c r="M39" s="928"/>
      <c r="N39" s="928"/>
      <c r="O39" s="919">
        <f>IF(ISERROR(VLOOKUP($B39,IN_1E!$B$2:$S$3000,14,FALSE))=TRUE,"",VLOOKUP($B39,IN_1E!$B$2:$S$3000,14,FALSE))</f>
        <v>0</v>
      </c>
      <c r="P39" s="919">
        <f>IF(ISERROR(VLOOKUP($B39,IN_1E!$B$2:$S$3000,15,FALSE))=TRUE,"",VLOOKUP($B39,IN_1E!$B$2:$S$3000,15,FALSE))</f>
        <v>0</v>
      </c>
      <c r="Q39" s="917">
        <f t="shared" si="0"/>
        <v>0</v>
      </c>
      <c r="R39" s="918">
        <f t="shared" si="0"/>
        <v>0</v>
      </c>
    </row>
    <row r="40" spans="1:18" s="920" customFormat="1" ht="13.5" customHeight="1">
      <c r="A40" s="915" t="str">
        <f>'t1'!A129</f>
        <v>profilo atipico ruolo tecnico</v>
      </c>
      <c r="B40" s="916" t="str">
        <f>'t1'!B129</f>
        <v>T00062</v>
      </c>
      <c r="C40" s="928"/>
      <c r="D40" s="928"/>
      <c r="E40" s="928"/>
      <c r="F40" s="928"/>
      <c r="G40" s="928"/>
      <c r="H40" s="928"/>
      <c r="I40" s="928"/>
      <c r="J40" s="928"/>
      <c r="K40" s="928"/>
      <c r="L40" s="928"/>
      <c r="M40" s="928"/>
      <c r="N40" s="928"/>
      <c r="O40" s="928">
        <v>0</v>
      </c>
      <c r="P40" s="928">
        <v>0</v>
      </c>
      <c r="Q40" s="917">
        <f t="shared" si="0"/>
        <v>0</v>
      </c>
      <c r="R40" s="918">
        <f t="shared" si="0"/>
        <v>0</v>
      </c>
    </row>
    <row r="41" spans="1:18" s="920" customFormat="1" ht="13.5" customHeight="1">
      <c r="A41" s="915" t="str">
        <f>'t1'!A134</f>
        <v>collaboratore amministrativo prof.le esperto - ds</v>
      </c>
      <c r="B41" s="916" t="str">
        <f>'t1'!B134</f>
        <v>A18029</v>
      </c>
      <c r="C41" s="928"/>
      <c r="D41" s="928"/>
      <c r="E41" s="928"/>
      <c r="F41" s="928"/>
      <c r="G41" s="928">
        <v>1</v>
      </c>
      <c r="H41" s="928"/>
      <c r="I41" s="928"/>
      <c r="J41" s="928"/>
      <c r="K41" s="928"/>
      <c r="L41" s="928">
        <v>2</v>
      </c>
      <c r="M41" s="928">
        <v>1</v>
      </c>
      <c r="N41" s="928">
        <v>8</v>
      </c>
      <c r="O41" s="928">
        <v>2</v>
      </c>
      <c r="P41" s="928">
        <v>2</v>
      </c>
      <c r="Q41" s="917">
        <f t="shared" si="0"/>
        <v>4</v>
      </c>
      <c r="R41" s="918">
        <f t="shared" si="0"/>
        <v>12</v>
      </c>
    </row>
    <row r="42" spans="1:18" s="920" customFormat="1" ht="13.5" customHeight="1">
      <c r="A42" s="915" t="str">
        <f>'t1'!A135</f>
        <v>collaboratore amministrativo prof.le - d</v>
      </c>
      <c r="B42" s="916" t="str">
        <f>'t1'!B135</f>
        <v>A16028</v>
      </c>
      <c r="C42" s="928"/>
      <c r="D42" s="928"/>
      <c r="E42" s="928">
        <v>3</v>
      </c>
      <c r="F42" s="928">
        <v>1</v>
      </c>
      <c r="G42" s="928">
        <v>1</v>
      </c>
      <c r="H42" s="928">
        <v>2</v>
      </c>
      <c r="I42" s="928"/>
      <c r="J42" s="928">
        <v>4</v>
      </c>
      <c r="K42" s="928"/>
      <c r="L42" s="928">
        <v>2</v>
      </c>
      <c r="M42" s="928"/>
      <c r="N42" s="928">
        <v>2</v>
      </c>
      <c r="O42" s="928">
        <v>0</v>
      </c>
      <c r="P42" s="928">
        <v>20</v>
      </c>
      <c r="Q42" s="917">
        <f t="shared" si="0"/>
        <v>4</v>
      </c>
      <c r="R42" s="918">
        <f t="shared" si="0"/>
        <v>31</v>
      </c>
    </row>
    <row r="43" spans="1:18" s="920" customFormat="1" ht="13.5" customHeight="1">
      <c r="A43" s="915" t="str">
        <f>'t1'!A136</f>
        <v>assistente amministrativo - c</v>
      </c>
      <c r="B43" s="916" t="str">
        <f>'t1'!B136</f>
        <v>A14005</v>
      </c>
      <c r="C43" s="928"/>
      <c r="D43" s="928"/>
      <c r="E43" s="928"/>
      <c r="F43" s="928">
        <v>3</v>
      </c>
      <c r="G43" s="928">
        <v>2</v>
      </c>
      <c r="H43" s="928">
        <v>7</v>
      </c>
      <c r="I43" s="928">
        <v>4</v>
      </c>
      <c r="J43" s="928">
        <v>23</v>
      </c>
      <c r="K43" s="928">
        <v>4</v>
      </c>
      <c r="L43" s="928">
        <v>17</v>
      </c>
      <c r="M43" s="928">
        <v>3</v>
      </c>
      <c r="N43" s="928">
        <v>44</v>
      </c>
      <c r="O43" s="919">
        <f>IF(ISERROR(VLOOKUP($B43,IN_1E!$B$2:$S$3000,14,FALSE))=TRUE,"",VLOOKUP($B43,IN_1E!$B$2:$S$3000,14,FALSE))</f>
        <v>0</v>
      </c>
      <c r="P43" s="919">
        <f>IF(ISERROR(VLOOKUP($B43,IN_1E!$B$2:$S$3000,15,FALSE))=TRUE,"",VLOOKUP($B43,IN_1E!$B$2:$S$3000,15,FALSE))</f>
        <v>0</v>
      </c>
      <c r="Q43" s="917">
        <f t="shared" si="0"/>
        <v>13</v>
      </c>
      <c r="R43" s="918">
        <f t="shared" si="0"/>
        <v>94</v>
      </c>
    </row>
    <row r="44" spans="1:18" s="920" customFormat="1" ht="13.5" customHeight="1">
      <c r="A44" s="915" t="str">
        <f>'t1'!A137</f>
        <v>coadiutore amm.vo esperto - bs</v>
      </c>
      <c r="B44" s="916" t="str">
        <f>'t1'!B137</f>
        <v>A13018</v>
      </c>
      <c r="C44" s="928"/>
      <c r="D44" s="928">
        <v>2</v>
      </c>
      <c r="E44" s="928">
        <v>3</v>
      </c>
      <c r="F44" s="928">
        <v>12</v>
      </c>
      <c r="G44" s="928"/>
      <c r="H44" s="928"/>
      <c r="I44" s="928">
        <v>1</v>
      </c>
      <c r="J44" s="928">
        <v>1</v>
      </c>
      <c r="K44" s="928"/>
      <c r="L44" s="928">
        <v>6</v>
      </c>
      <c r="M44" s="928"/>
      <c r="N44" s="928">
        <v>19</v>
      </c>
      <c r="O44" s="919">
        <f>IF(ISERROR(VLOOKUP($B44,IN_1E!$B$2:$S$3000,14,FALSE))=TRUE,"",VLOOKUP($B44,IN_1E!$B$2:$S$3000,14,FALSE))</f>
        <v>0</v>
      </c>
      <c r="P44" s="919">
        <f>IF(ISERROR(VLOOKUP($B44,IN_1E!$B$2:$S$3000,15,FALSE))=TRUE,"",VLOOKUP($B44,IN_1E!$B$2:$S$3000,15,FALSE))</f>
        <v>0</v>
      </c>
      <c r="Q44" s="917">
        <f t="shared" si="0"/>
        <v>4</v>
      </c>
      <c r="R44" s="918">
        <f t="shared" si="0"/>
        <v>40</v>
      </c>
    </row>
    <row r="45" spans="1:18" s="920" customFormat="1" ht="13.5" customHeight="1">
      <c r="A45" s="915" t="str">
        <f>'t1'!A138</f>
        <v>coadiutore amm.vo - b</v>
      </c>
      <c r="B45" s="916" t="str">
        <f>'t1'!B138</f>
        <v>A12017</v>
      </c>
      <c r="C45" s="928"/>
      <c r="D45" s="928"/>
      <c r="E45" s="928">
        <v>2</v>
      </c>
      <c r="F45" s="928">
        <v>8</v>
      </c>
      <c r="G45" s="928">
        <v>4</v>
      </c>
      <c r="H45" s="928">
        <v>5</v>
      </c>
      <c r="I45" s="928"/>
      <c r="J45" s="928">
        <v>1</v>
      </c>
      <c r="K45" s="928"/>
      <c r="L45" s="928">
        <v>1</v>
      </c>
      <c r="M45" s="928">
        <v>1</v>
      </c>
      <c r="N45" s="928">
        <v>8</v>
      </c>
      <c r="O45" s="919">
        <f>IF(ISERROR(VLOOKUP($B45,IN_1E!$B$2:$S$3000,14,FALSE))=TRUE,"",VLOOKUP($B45,IN_1E!$B$2:$S$3000,14,FALSE))</f>
        <v>0</v>
      </c>
      <c r="P45" s="919">
        <f>IF(ISERROR(VLOOKUP($B45,IN_1E!$B$2:$S$3000,15,FALSE))=TRUE,"",VLOOKUP($B45,IN_1E!$B$2:$S$3000,15,FALSE))</f>
        <v>0</v>
      </c>
      <c r="Q45" s="917">
        <f t="shared" si="0"/>
        <v>7</v>
      </c>
      <c r="R45" s="918">
        <f t="shared" si="0"/>
        <v>23</v>
      </c>
    </row>
    <row r="46" spans="1:18" s="920" customFormat="1" ht="13.5" customHeight="1">
      <c r="A46" s="915" t="str">
        <f>'t1'!A139</f>
        <v>commesso - a</v>
      </c>
      <c r="B46" s="916" t="str">
        <f>'t1'!B139</f>
        <v>A11030</v>
      </c>
      <c r="C46" s="928"/>
      <c r="D46" s="928"/>
      <c r="E46" s="928"/>
      <c r="F46" s="928"/>
      <c r="G46" s="928"/>
      <c r="H46" s="928"/>
      <c r="I46" s="928"/>
      <c r="J46" s="928"/>
      <c r="K46" s="928"/>
      <c r="L46" s="928"/>
      <c r="M46" s="928"/>
      <c r="N46" s="928"/>
      <c r="O46" s="919">
        <f>IF(ISERROR(VLOOKUP($B46,IN_1E!$B$2:$S$3000,14,FALSE))=TRUE,"",VLOOKUP($B46,IN_1E!$B$2:$S$3000,14,FALSE))</f>
        <v>0</v>
      </c>
      <c r="P46" s="919">
        <f>IF(ISERROR(VLOOKUP($B46,IN_1E!$B$2:$S$3000,15,FALSE))=TRUE,"",VLOOKUP($B46,IN_1E!$B$2:$S$3000,15,FALSE))</f>
        <v>0</v>
      </c>
      <c r="Q46" s="917">
        <f t="shared" si="0"/>
        <v>0</v>
      </c>
      <c r="R46" s="918">
        <f t="shared" si="0"/>
        <v>0</v>
      </c>
    </row>
    <row r="47" spans="1:18" s="920" customFormat="1" ht="13.5" customHeight="1" thickBot="1">
      <c r="A47" s="915" t="str">
        <f>'t1'!A140</f>
        <v>profilo atipico ruolo amministrativo</v>
      </c>
      <c r="B47" s="916" t="str">
        <f>'t1'!B140</f>
        <v>A00062</v>
      </c>
      <c r="C47" s="928"/>
      <c r="D47" s="928"/>
      <c r="E47" s="928"/>
      <c r="F47" s="928"/>
      <c r="G47" s="928"/>
      <c r="H47" s="928"/>
      <c r="I47" s="928"/>
      <c r="J47" s="928"/>
      <c r="K47" s="928"/>
      <c r="L47" s="928"/>
      <c r="M47" s="928"/>
      <c r="N47" s="928"/>
      <c r="O47" s="928">
        <f>IF(ISERROR(VLOOKUP($B47,IN_1E!$B$2:$S$3000,14,FALSE))=TRUE,"",VLOOKUP($B47,IN_1E!$B$2:$S$3000,14,FALSE))</f>
        <v>0</v>
      </c>
      <c r="P47" s="928">
        <f>IF(ISERROR(VLOOKUP($B47,IN_1E!$B$2:$S$3000,15,FALSE))=TRUE,"",VLOOKUP($B47,IN_1E!$B$2:$S$3000,15,FALSE))</f>
        <v>0</v>
      </c>
      <c r="Q47" s="917">
        <f t="shared" si="0"/>
        <v>0</v>
      </c>
      <c r="R47" s="918">
        <f t="shared" si="0"/>
        <v>0</v>
      </c>
    </row>
    <row r="48" spans="1:18" s="925" customFormat="1" ht="15.75" customHeight="1" thickTop="1" thickBot="1">
      <c r="A48" s="921" t="s">
        <v>555</v>
      </c>
      <c r="B48" s="922"/>
      <c r="C48" s="923">
        <f t="shared" ref="C48:R48" si="1">SUM(C8:C47)</f>
        <v>26</v>
      </c>
      <c r="D48" s="923">
        <f t="shared" si="1"/>
        <v>75</v>
      </c>
      <c r="E48" s="923">
        <f t="shared" si="1"/>
        <v>65</v>
      </c>
      <c r="F48" s="923">
        <f t="shared" si="1"/>
        <v>120</v>
      </c>
      <c r="G48" s="923">
        <f t="shared" si="1"/>
        <v>38</v>
      </c>
      <c r="H48" s="923">
        <f t="shared" si="1"/>
        <v>55</v>
      </c>
      <c r="I48" s="923">
        <f t="shared" si="1"/>
        <v>15</v>
      </c>
      <c r="J48" s="923">
        <f t="shared" si="1"/>
        <v>50</v>
      </c>
      <c r="K48" s="923">
        <f t="shared" si="1"/>
        <v>34</v>
      </c>
      <c r="L48" s="923">
        <f t="shared" si="1"/>
        <v>77</v>
      </c>
      <c r="M48" s="923">
        <f t="shared" si="1"/>
        <v>47</v>
      </c>
      <c r="N48" s="923">
        <f t="shared" si="1"/>
        <v>198</v>
      </c>
      <c r="O48" s="923">
        <f t="shared" si="1"/>
        <v>77</v>
      </c>
      <c r="P48" s="923">
        <f t="shared" si="1"/>
        <v>285</v>
      </c>
      <c r="Q48" s="923">
        <f t="shared" si="1"/>
        <v>302</v>
      </c>
      <c r="R48" s="924">
        <f t="shared" si="1"/>
        <v>860</v>
      </c>
    </row>
    <row r="49" spans="1:3">
      <c r="A49" s="926"/>
      <c r="B49" s="927"/>
      <c r="C49" s="927"/>
    </row>
  </sheetData>
  <sheetProtection password="EA98" sheet="1" objects="1" scenarios="1" selectLockedCells="1"/>
  <protectedRanges>
    <protectedRange sqref="C8:P47" name="Intervallo1"/>
  </protectedRanges>
  <mergeCells count="11">
    <mergeCell ref="Q5:R5"/>
    <mergeCell ref="A4:A6"/>
    <mergeCell ref="B4:B6"/>
    <mergeCell ref="C4:R4"/>
    <mergeCell ref="C5:D5"/>
    <mergeCell ref="E5:F5"/>
    <mergeCell ref="G5:H5"/>
    <mergeCell ref="I5:J5"/>
    <mergeCell ref="K5:L5"/>
    <mergeCell ref="M5:N5"/>
    <mergeCell ref="O5:P5"/>
  </mergeCells>
  <printOptions horizontalCentered="1"/>
  <pageMargins left="0.23622047244094491" right="0.23622047244094491" top="0.23622047244094491" bottom="0.23622047244094491" header="0.15748031496062992" footer="0.15748031496062992"/>
  <pageSetup paperSize="9" scale="70" fitToWidth="3" fitToHeight="2"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sheetPr codeName="Foglio22">
    <tabColor rgb="FF92D050"/>
  </sheetPr>
  <dimension ref="A1:R41"/>
  <sheetViews>
    <sheetView workbookViewId="0">
      <selection activeCell="C2" sqref="C2"/>
    </sheetView>
  </sheetViews>
  <sheetFormatPr defaultRowHeight="12.75"/>
  <sheetData>
    <row r="1" spans="1:18">
      <c r="A1" s="1" t="s">
        <v>1704</v>
      </c>
      <c r="B1" s="1" t="s">
        <v>1705</v>
      </c>
      <c r="C1" s="1" t="s">
        <v>1706</v>
      </c>
      <c r="D1" s="1" t="s">
        <v>1707</v>
      </c>
      <c r="E1" s="1" t="s">
        <v>1708</v>
      </c>
      <c r="F1" s="1" t="s">
        <v>1709</v>
      </c>
      <c r="G1" s="1" t="s">
        <v>1710</v>
      </c>
      <c r="H1" s="1" t="s">
        <v>1711</v>
      </c>
      <c r="I1" s="1" t="s">
        <v>1712</v>
      </c>
      <c r="J1" s="1" t="s">
        <v>1713</v>
      </c>
      <c r="K1" s="1" t="s">
        <v>1714</v>
      </c>
      <c r="L1" s="1" t="s">
        <v>1715</v>
      </c>
      <c r="M1" s="1" t="s">
        <v>1716</v>
      </c>
      <c r="N1" s="1" t="s">
        <v>1717</v>
      </c>
      <c r="O1" s="1" t="s">
        <v>1718</v>
      </c>
      <c r="P1" s="1" t="s">
        <v>1719</v>
      </c>
      <c r="Q1" s="1" t="s">
        <v>1720</v>
      </c>
      <c r="R1" s="1" t="s">
        <v>1721</v>
      </c>
    </row>
    <row r="2" spans="1:18">
      <c r="A2" s="1" t="s">
        <v>408</v>
      </c>
      <c r="B2" s="1" t="s">
        <v>409</v>
      </c>
      <c r="C2" s="1">
        <v>0</v>
      </c>
      <c r="D2" s="1">
        <v>0</v>
      </c>
      <c r="E2" s="1">
        <v>0</v>
      </c>
      <c r="F2" s="1">
        <v>0</v>
      </c>
      <c r="G2" s="1">
        <v>0</v>
      </c>
      <c r="H2" s="1">
        <v>0</v>
      </c>
      <c r="I2" s="1">
        <v>0</v>
      </c>
      <c r="J2" s="1">
        <v>0</v>
      </c>
      <c r="K2" s="1">
        <v>0</v>
      </c>
      <c r="L2" s="1">
        <v>0</v>
      </c>
      <c r="M2" s="1">
        <v>0</v>
      </c>
      <c r="N2" s="1">
        <v>0</v>
      </c>
      <c r="O2" s="1">
        <v>0</v>
      </c>
      <c r="P2" s="1">
        <v>0</v>
      </c>
      <c r="Q2" s="1">
        <v>0</v>
      </c>
      <c r="R2" s="1">
        <v>0</v>
      </c>
    </row>
    <row r="3" spans="1:18">
      <c r="A3" s="1" t="s">
        <v>411</v>
      </c>
      <c r="B3" s="1" t="s">
        <v>412</v>
      </c>
      <c r="C3" s="1">
        <v>0</v>
      </c>
      <c r="D3" s="1">
        <v>0</v>
      </c>
      <c r="E3" s="1">
        <v>0</v>
      </c>
      <c r="F3" s="1">
        <v>0</v>
      </c>
      <c r="G3" s="1">
        <v>0</v>
      </c>
      <c r="H3" s="1">
        <v>0</v>
      </c>
      <c r="I3" s="1">
        <v>0</v>
      </c>
      <c r="J3" s="1">
        <v>0</v>
      </c>
      <c r="K3" s="1">
        <v>0</v>
      </c>
      <c r="L3" s="1">
        <v>0</v>
      </c>
      <c r="M3" s="1">
        <v>0</v>
      </c>
      <c r="N3" s="1">
        <v>0</v>
      </c>
      <c r="O3" s="1">
        <v>0</v>
      </c>
      <c r="P3" s="1">
        <v>0</v>
      </c>
      <c r="Q3" s="1">
        <v>0</v>
      </c>
      <c r="R3" s="1">
        <v>0</v>
      </c>
    </row>
    <row r="4" spans="1:18">
      <c r="A4" s="1" t="s">
        <v>413</v>
      </c>
      <c r="B4" s="1" t="s">
        <v>414</v>
      </c>
      <c r="C4" s="1">
        <v>0</v>
      </c>
      <c r="D4" s="1">
        <v>0</v>
      </c>
      <c r="E4" s="1">
        <v>0</v>
      </c>
      <c r="F4" s="1">
        <v>0</v>
      </c>
      <c r="G4" s="1">
        <v>0</v>
      </c>
      <c r="H4" s="1">
        <v>0</v>
      </c>
      <c r="I4" s="1">
        <v>0</v>
      </c>
      <c r="J4" s="1">
        <v>0</v>
      </c>
      <c r="K4" s="1">
        <v>0</v>
      </c>
      <c r="L4" s="1">
        <v>0</v>
      </c>
      <c r="M4" s="1">
        <v>0</v>
      </c>
      <c r="N4" s="1">
        <v>0</v>
      </c>
      <c r="O4" s="1">
        <v>0</v>
      </c>
      <c r="P4" s="1">
        <v>0</v>
      </c>
      <c r="Q4" s="1">
        <v>0</v>
      </c>
      <c r="R4" s="1">
        <v>0</v>
      </c>
    </row>
    <row r="5" spans="1:18">
      <c r="A5" s="1" t="s">
        <v>577</v>
      </c>
      <c r="B5" s="1" t="s">
        <v>416</v>
      </c>
      <c r="C5" s="1">
        <v>0</v>
      </c>
      <c r="D5" s="1">
        <v>0</v>
      </c>
      <c r="E5" s="1">
        <v>0</v>
      </c>
      <c r="F5" s="1">
        <v>0</v>
      </c>
      <c r="G5" s="1">
        <v>0</v>
      </c>
      <c r="H5" s="1">
        <v>0</v>
      </c>
      <c r="I5" s="1">
        <v>0</v>
      </c>
      <c r="J5" s="1">
        <v>0</v>
      </c>
      <c r="K5" s="1">
        <v>0</v>
      </c>
      <c r="L5" s="1">
        <v>0</v>
      </c>
      <c r="M5" s="1">
        <v>0</v>
      </c>
      <c r="N5" s="1">
        <v>0</v>
      </c>
      <c r="O5" s="1">
        <v>0</v>
      </c>
      <c r="P5" s="1">
        <v>0</v>
      </c>
      <c r="Q5" s="1">
        <v>0</v>
      </c>
      <c r="R5" s="1">
        <v>0</v>
      </c>
    </row>
    <row r="6" spans="1:18">
      <c r="A6" s="1" t="s">
        <v>578</v>
      </c>
      <c r="B6" s="1" t="s">
        <v>418</v>
      </c>
      <c r="C6" s="1">
        <v>0</v>
      </c>
      <c r="D6" s="1">
        <v>0</v>
      </c>
      <c r="E6" s="1">
        <v>0</v>
      </c>
      <c r="F6" s="1">
        <v>0</v>
      </c>
      <c r="G6" s="1">
        <v>0</v>
      </c>
      <c r="H6" s="1">
        <v>0</v>
      </c>
      <c r="I6" s="1">
        <v>0</v>
      </c>
      <c r="J6" s="1">
        <v>0</v>
      </c>
      <c r="K6" s="1">
        <v>0</v>
      </c>
      <c r="L6" s="1">
        <v>0</v>
      </c>
      <c r="M6" s="1">
        <v>0</v>
      </c>
      <c r="N6" s="1">
        <v>0</v>
      </c>
      <c r="O6" s="1">
        <v>0</v>
      </c>
      <c r="P6" s="1">
        <v>0</v>
      </c>
      <c r="Q6" s="1">
        <v>0</v>
      </c>
      <c r="R6" s="1">
        <v>0</v>
      </c>
    </row>
    <row r="7" spans="1:18">
      <c r="A7" s="1" t="s">
        <v>419</v>
      </c>
      <c r="B7" s="1" t="s">
        <v>420</v>
      </c>
      <c r="C7" s="1">
        <v>0</v>
      </c>
      <c r="D7" s="1">
        <v>0</v>
      </c>
      <c r="E7" s="1">
        <v>0</v>
      </c>
      <c r="F7" s="1">
        <v>0</v>
      </c>
      <c r="G7" s="1">
        <v>0</v>
      </c>
      <c r="H7" s="1">
        <v>0</v>
      </c>
      <c r="I7" s="1">
        <v>0</v>
      </c>
      <c r="J7" s="1">
        <v>0</v>
      </c>
      <c r="K7" s="1">
        <v>0</v>
      </c>
      <c r="L7" s="1">
        <v>0</v>
      </c>
      <c r="M7" s="1">
        <v>0</v>
      </c>
      <c r="N7" s="1">
        <v>0</v>
      </c>
      <c r="O7" s="1">
        <v>0</v>
      </c>
      <c r="P7" s="1">
        <v>0</v>
      </c>
      <c r="Q7" s="1">
        <v>0</v>
      </c>
      <c r="R7" s="1">
        <v>0</v>
      </c>
    </row>
    <row r="8" spans="1:18">
      <c r="A8" s="1" t="s">
        <v>421</v>
      </c>
      <c r="B8" s="1" t="s">
        <v>422</v>
      </c>
      <c r="C8" s="1">
        <v>0</v>
      </c>
      <c r="D8" s="1">
        <v>0</v>
      </c>
      <c r="E8" s="1">
        <v>0</v>
      </c>
      <c r="F8" s="1">
        <v>0</v>
      </c>
      <c r="G8" s="1">
        <v>0</v>
      </c>
      <c r="H8" s="1">
        <v>0</v>
      </c>
      <c r="I8" s="1">
        <v>0</v>
      </c>
      <c r="J8" s="1">
        <v>0</v>
      </c>
      <c r="K8" s="1">
        <v>0</v>
      </c>
      <c r="L8" s="1">
        <v>0</v>
      </c>
      <c r="M8" s="1">
        <v>0</v>
      </c>
      <c r="N8" s="1">
        <v>0</v>
      </c>
      <c r="O8" s="1">
        <v>0</v>
      </c>
      <c r="P8" s="1">
        <v>0</v>
      </c>
      <c r="Q8" s="1">
        <v>0</v>
      </c>
      <c r="R8" s="1">
        <v>0</v>
      </c>
    </row>
    <row r="9" spans="1:18">
      <c r="A9" s="1" t="s">
        <v>423</v>
      </c>
      <c r="B9" s="1" t="s">
        <v>424</v>
      </c>
      <c r="C9" s="1">
        <v>0</v>
      </c>
      <c r="D9" s="1">
        <v>0</v>
      </c>
      <c r="E9" s="1">
        <v>0</v>
      </c>
      <c r="F9" s="1">
        <v>0</v>
      </c>
      <c r="G9" s="1">
        <v>0</v>
      </c>
      <c r="H9" s="1">
        <v>0</v>
      </c>
      <c r="I9" s="1">
        <v>0</v>
      </c>
      <c r="J9" s="1">
        <v>0</v>
      </c>
      <c r="K9" s="1">
        <v>0</v>
      </c>
      <c r="L9" s="1">
        <v>0</v>
      </c>
      <c r="M9" s="1">
        <v>0</v>
      </c>
      <c r="N9" s="1">
        <v>0</v>
      </c>
      <c r="O9" s="1">
        <v>0</v>
      </c>
      <c r="P9" s="1">
        <v>0</v>
      </c>
      <c r="Q9" s="1">
        <v>0</v>
      </c>
      <c r="R9" s="1">
        <v>0</v>
      </c>
    </row>
    <row r="10" spans="1:18">
      <c r="A10" s="1" t="s">
        <v>425</v>
      </c>
      <c r="B10" s="1" t="s">
        <v>426</v>
      </c>
      <c r="C10" s="1">
        <v>0</v>
      </c>
      <c r="D10" s="1">
        <v>0</v>
      </c>
      <c r="E10" s="1">
        <v>0</v>
      </c>
      <c r="F10" s="1">
        <v>0</v>
      </c>
      <c r="G10" s="1">
        <v>0</v>
      </c>
      <c r="H10" s="1">
        <v>0</v>
      </c>
      <c r="I10" s="1">
        <v>0</v>
      </c>
      <c r="J10" s="1">
        <v>0</v>
      </c>
      <c r="K10" s="1">
        <v>0</v>
      </c>
      <c r="L10" s="1">
        <v>0</v>
      </c>
      <c r="M10" s="1">
        <v>0</v>
      </c>
      <c r="N10" s="1">
        <v>0</v>
      </c>
      <c r="O10" s="1">
        <v>0</v>
      </c>
      <c r="P10" s="1">
        <v>0</v>
      </c>
      <c r="Q10" s="1">
        <v>0</v>
      </c>
      <c r="R10" s="1">
        <v>0</v>
      </c>
    </row>
    <row r="11" spans="1:18">
      <c r="A11" s="1" t="s">
        <v>427</v>
      </c>
      <c r="B11" s="1" t="s">
        <v>428</v>
      </c>
      <c r="C11" s="1">
        <v>0</v>
      </c>
      <c r="D11" s="1">
        <v>0</v>
      </c>
      <c r="E11" s="1">
        <v>0</v>
      </c>
      <c r="F11" s="1">
        <v>0</v>
      </c>
      <c r="G11" s="1">
        <v>0</v>
      </c>
      <c r="H11" s="1">
        <v>0</v>
      </c>
      <c r="I11" s="1">
        <v>0</v>
      </c>
      <c r="J11" s="1">
        <v>0</v>
      </c>
      <c r="K11" s="1">
        <v>0</v>
      </c>
      <c r="L11" s="1">
        <v>0</v>
      </c>
      <c r="M11" s="1">
        <v>0</v>
      </c>
      <c r="N11" s="1">
        <v>0</v>
      </c>
      <c r="O11" s="1">
        <v>0</v>
      </c>
      <c r="P11" s="1">
        <v>0</v>
      </c>
      <c r="Q11" s="1">
        <v>0</v>
      </c>
      <c r="R11" s="1">
        <v>0</v>
      </c>
    </row>
    <row r="12" spans="1:18">
      <c r="A12" s="1" t="s">
        <v>429</v>
      </c>
      <c r="B12" s="1" t="s">
        <v>430</v>
      </c>
      <c r="C12" s="1">
        <v>0</v>
      </c>
      <c r="D12" s="1">
        <v>0</v>
      </c>
      <c r="E12" s="1">
        <v>0</v>
      </c>
      <c r="F12" s="1">
        <v>0</v>
      </c>
      <c r="G12" s="1">
        <v>0</v>
      </c>
      <c r="H12" s="1">
        <v>0</v>
      </c>
      <c r="I12" s="1">
        <v>0</v>
      </c>
      <c r="J12" s="1">
        <v>0</v>
      </c>
      <c r="K12" s="1">
        <v>0</v>
      </c>
      <c r="L12" s="1">
        <v>0</v>
      </c>
      <c r="M12" s="1">
        <v>0</v>
      </c>
      <c r="N12" s="1">
        <v>0</v>
      </c>
      <c r="O12" s="1">
        <v>0</v>
      </c>
      <c r="P12" s="1">
        <v>0</v>
      </c>
      <c r="Q12" s="1">
        <v>0</v>
      </c>
      <c r="R12" s="1">
        <v>0</v>
      </c>
    </row>
    <row r="13" spans="1:18">
      <c r="A13" s="1" t="s">
        <v>431</v>
      </c>
      <c r="B13" s="1" t="s">
        <v>432</v>
      </c>
      <c r="C13" s="1">
        <v>0</v>
      </c>
      <c r="D13" s="1">
        <v>0</v>
      </c>
      <c r="E13" s="1">
        <v>0</v>
      </c>
      <c r="F13" s="1">
        <v>0</v>
      </c>
      <c r="G13" s="1">
        <v>0</v>
      </c>
      <c r="H13" s="1">
        <v>0</v>
      </c>
      <c r="I13" s="1">
        <v>0</v>
      </c>
      <c r="J13" s="1">
        <v>0</v>
      </c>
      <c r="K13" s="1">
        <v>0</v>
      </c>
      <c r="L13" s="1">
        <v>0</v>
      </c>
      <c r="M13" s="1">
        <v>0</v>
      </c>
      <c r="N13" s="1">
        <v>0</v>
      </c>
      <c r="O13" s="1">
        <v>0</v>
      </c>
      <c r="P13" s="1">
        <v>0</v>
      </c>
      <c r="Q13" s="1">
        <v>0</v>
      </c>
      <c r="R13" s="1">
        <v>0</v>
      </c>
    </row>
    <row r="14" spans="1:18">
      <c r="A14" s="1" t="s">
        <v>433</v>
      </c>
      <c r="B14" s="1" t="s">
        <v>434</v>
      </c>
      <c r="C14" s="1">
        <v>0</v>
      </c>
      <c r="D14" s="1">
        <v>0</v>
      </c>
      <c r="E14" s="1">
        <v>0</v>
      </c>
      <c r="F14" s="1">
        <v>0</v>
      </c>
      <c r="G14" s="1">
        <v>0</v>
      </c>
      <c r="H14" s="1">
        <v>0</v>
      </c>
      <c r="I14" s="1">
        <v>0</v>
      </c>
      <c r="J14" s="1">
        <v>0</v>
      </c>
      <c r="K14" s="1">
        <v>0</v>
      </c>
      <c r="L14" s="1">
        <v>0</v>
      </c>
      <c r="M14" s="1">
        <v>0</v>
      </c>
      <c r="N14" s="1">
        <v>0</v>
      </c>
      <c r="O14" s="1">
        <v>0</v>
      </c>
      <c r="P14" s="1">
        <v>0</v>
      </c>
      <c r="Q14" s="1">
        <v>0</v>
      </c>
      <c r="R14" s="1">
        <v>0</v>
      </c>
    </row>
    <row r="15" spans="1:18">
      <c r="A15" s="1" t="s">
        <v>435</v>
      </c>
      <c r="B15" s="1" t="s">
        <v>436</v>
      </c>
      <c r="C15" s="1">
        <v>0</v>
      </c>
      <c r="D15" s="1">
        <v>0</v>
      </c>
      <c r="E15" s="1">
        <v>0</v>
      </c>
      <c r="F15" s="1">
        <v>0</v>
      </c>
      <c r="G15" s="1">
        <v>0</v>
      </c>
      <c r="H15" s="1">
        <v>0</v>
      </c>
      <c r="I15" s="1">
        <v>0</v>
      </c>
      <c r="J15" s="1">
        <v>0</v>
      </c>
      <c r="K15" s="1">
        <v>0</v>
      </c>
      <c r="L15" s="1">
        <v>0</v>
      </c>
      <c r="M15" s="1">
        <v>0</v>
      </c>
      <c r="N15" s="1">
        <v>0</v>
      </c>
      <c r="O15" s="1">
        <v>0</v>
      </c>
      <c r="P15" s="1">
        <v>0</v>
      </c>
      <c r="Q15" s="1">
        <v>0</v>
      </c>
      <c r="R15" s="1">
        <v>0</v>
      </c>
    </row>
    <row r="16" spans="1:18">
      <c r="A16" s="1" t="s">
        <v>579</v>
      </c>
      <c r="B16" s="1" t="s">
        <v>438</v>
      </c>
      <c r="C16" s="1">
        <v>0</v>
      </c>
      <c r="D16" s="1">
        <v>0</v>
      </c>
      <c r="E16" s="1">
        <v>0</v>
      </c>
      <c r="F16" s="1">
        <v>0</v>
      </c>
      <c r="G16" s="1">
        <v>0</v>
      </c>
      <c r="H16" s="1">
        <v>0</v>
      </c>
      <c r="I16" s="1">
        <v>0</v>
      </c>
      <c r="J16" s="1">
        <v>0</v>
      </c>
      <c r="K16" s="1">
        <v>0</v>
      </c>
      <c r="L16" s="1">
        <v>0</v>
      </c>
      <c r="M16" s="1">
        <v>0</v>
      </c>
      <c r="N16" s="1">
        <v>0</v>
      </c>
      <c r="O16" s="1">
        <v>0</v>
      </c>
      <c r="P16" s="1">
        <v>0</v>
      </c>
      <c r="Q16" s="1">
        <v>0</v>
      </c>
      <c r="R16" s="1">
        <v>0</v>
      </c>
    </row>
    <row r="17" spans="1:18">
      <c r="A17" s="1" t="s">
        <v>580</v>
      </c>
      <c r="B17" s="1" t="s">
        <v>440</v>
      </c>
      <c r="C17" s="1">
        <v>0</v>
      </c>
      <c r="D17" s="1">
        <v>0</v>
      </c>
      <c r="E17" s="1">
        <v>0</v>
      </c>
      <c r="F17" s="1">
        <v>0</v>
      </c>
      <c r="G17" s="1">
        <v>0</v>
      </c>
      <c r="H17" s="1">
        <v>0</v>
      </c>
      <c r="I17" s="1">
        <v>0</v>
      </c>
      <c r="J17" s="1">
        <v>0</v>
      </c>
      <c r="K17" s="1">
        <v>0</v>
      </c>
      <c r="L17" s="1">
        <v>0</v>
      </c>
      <c r="M17" s="1">
        <v>0</v>
      </c>
      <c r="N17" s="1">
        <v>0</v>
      </c>
      <c r="O17" s="1">
        <v>0</v>
      </c>
      <c r="P17" s="1">
        <v>0</v>
      </c>
      <c r="Q17" s="1">
        <v>0</v>
      </c>
      <c r="R17" s="1">
        <v>0</v>
      </c>
    </row>
    <row r="18" spans="1:18">
      <c r="A18" s="1" t="s">
        <v>441</v>
      </c>
      <c r="B18" s="1" t="s">
        <v>442</v>
      </c>
      <c r="C18" s="1">
        <v>0</v>
      </c>
      <c r="D18" s="1">
        <v>0</v>
      </c>
      <c r="E18" s="1">
        <v>0</v>
      </c>
      <c r="F18" s="1">
        <v>0</v>
      </c>
      <c r="G18" s="1">
        <v>0</v>
      </c>
      <c r="H18" s="1">
        <v>0</v>
      </c>
      <c r="I18" s="1">
        <v>0</v>
      </c>
      <c r="J18" s="1">
        <v>0</v>
      </c>
      <c r="K18" s="1">
        <v>0</v>
      </c>
      <c r="L18" s="1">
        <v>0</v>
      </c>
      <c r="M18" s="1">
        <v>0</v>
      </c>
      <c r="N18" s="1">
        <v>0</v>
      </c>
      <c r="O18" s="1">
        <v>0</v>
      </c>
      <c r="P18" s="1">
        <v>0</v>
      </c>
      <c r="Q18" s="1">
        <v>0</v>
      </c>
      <c r="R18" s="1">
        <v>0</v>
      </c>
    </row>
    <row r="19" spans="1:18">
      <c r="A19" s="1" t="s">
        <v>475</v>
      </c>
      <c r="B19" s="1" t="s">
        <v>476</v>
      </c>
      <c r="C19" s="1">
        <v>0</v>
      </c>
      <c r="D19" s="1">
        <v>0</v>
      </c>
      <c r="E19" s="1">
        <v>0</v>
      </c>
      <c r="F19" s="1">
        <v>0</v>
      </c>
      <c r="G19" s="1">
        <v>0</v>
      </c>
      <c r="H19" s="1">
        <v>0</v>
      </c>
      <c r="I19" s="1">
        <v>0</v>
      </c>
      <c r="J19" s="1">
        <v>0</v>
      </c>
      <c r="K19" s="1">
        <v>0</v>
      </c>
      <c r="L19" s="1">
        <v>0</v>
      </c>
      <c r="M19" s="1">
        <v>0</v>
      </c>
      <c r="N19" s="1">
        <v>0</v>
      </c>
      <c r="O19" s="1">
        <v>0</v>
      </c>
      <c r="P19" s="1">
        <v>0</v>
      </c>
      <c r="Q19" s="1">
        <v>0</v>
      </c>
      <c r="R19" s="1">
        <v>0</v>
      </c>
    </row>
    <row r="20" spans="1:18">
      <c r="A20" s="1" t="s">
        <v>477</v>
      </c>
      <c r="B20" s="1" t="s">
        <v>478</v>
      </c>
      <c r="C20" s="1">
        <v>0</v>
      </c>
      <c r="D20" s="1">
        <v>0</v>
      </c>
      <c r="E20" s="1">
        <v>0</v>
      </c>
      <c r="F20" s="1">
        <v>0</v>
      </c>
      <c r="G20" s="1">
        <v>0</v>
      </c>
      <c r="H20" s="1">
        <v>0</v>
      </c>
      <c r="I20" s="1">
        <v>0</v>
      </c>
      <c r="J20" s="1">
        <v>0</v>
      </c>
      <c r="K20" s="1">
        <v>0</v>
      </c>
      <c r="L20" s="1">
        <v>0</v>
      </c>
      <c r="M20" s="1">
        <v>0</v>
      </c>
      <c r="N20" s="1">
        <v>0</v>
      </c>
      <c r="O20" s="1">
        <v>0</v>
      </c>
      <c r="P20" s="1">
        <v>0</v>
      </c>
      <c r="Q20" s="1">
        <v>0</v>
      </c>
      <c r="R20" s="1">
        <v>0</v>
      </c>
    </row>
    <row r="21" spans="1:18">
      <c r="A21" s="1" t="s">
        <v>503</v>
      </c>
      <c r="B21" s="1" t="s">
        <v>504</v>
      </c>
      <c r="C21" s="1">
        <v>0</v>
      </c>
      <c r="D21" s="1">
        <v>0</v>
      </c>
      <c r="E21" s="1">
        <v>0</v>
      </c>
      <c r="F21" s="1">
        <v>0</v>
      </c>
      <c r="G21" s="1">
        <v>0</v>
      </c>
      <c r="H21" s="1">
        <v>0</v>
      </c>
      <c r="I21" s="1">
        <v>0</v>
      </c>
      <c r="J21" s="1">
        <v>0</v>
      </c>
      <c r="K21" s="1">
        <v>0</v>
      </c>
      <c r="L21" s="1">
        <v>0</v>
      </c>
      <c r="M21" s="1">
        <v>0</v>
      </c>
      <c r="N21" s="1">
        <v>0</v>
      </c>
      <c r="O21" s="1">
        <v>0</v>
      </c>
      <c r="P21" s="1">
        <v>0</v>
      </c>
      <c r="Q21" s="1">
        <v>0</v>
      </c>
      <c r="R21" s="1">
        <v>0</v>
      </c>
    </row>
    <row r="22" spans="1:18">
      <c r="A22" s="1" t="s">
        <v>505</v>
      </c>
      <c r="B22" s="1" t="s">
        <v>506</v>
      </c>
      <c r="C22" s="1">
        <v>0</v>
      </c>
      <c r="D22" s="1">
        <v>0</v>
      </c>
      <c r="E22" s="1">
        <v>0</v>
      </c>
      <c r="F22" s="1">
        <v>0</v>
      </c>
      <c r="G22" s="1">
        <v>0</v>
      </c>
      <c r="H22" s="1">
        <v>0</v>
      </c>
      <c r="I22" s="1">
        <v>0</v>
      </c>
      <c r="J22" s="1">
        <v>0</v>
      </c>
      <c r="K22" s="1">
        <v>0</v>
      </c>
      <c r="L22" s="1">
        <v>0</v>
      </c>
      <c r="M22" s="1">
        <v>0</v>
      </c>
      <c r="N22" s="1">
        <v>0</v>
      </c>
      <c r="O22" s="1">
        <v>0</v>
      </c>
      <c r="P22" s="1">
        <v>0</v>
      </c>
      <c r="Q22" s="1">
        <v>0</v>
      </c>
      <c r="R22" s="1">
        <v>0</v>
      </c>
    </row>
    <row r="23" spans="1:18">
      <c r="A23" s="1" t="s">
        <v>507</v>
      </c>
      <c r="B23" s="1" t="s">
        <v>508</v>
      </c>
      <c r="C23" s="1">
        <v>0</v>
      </c>
      <c r="D23" s="1">
        <v>0</v>
      </c>
      <c r="E23" s="1">
        <v>0</v>
      </c>
      <c r="F23" s="1">
        <v>0</v>
      </c>
      <c r="G23" s="1">
        <v>0</v>
      </c>
      <c r="H23" s="1">
        <v>0</v>
      </c>
      <c r="I23" s="1">
        <v>0</v>
      </c>
      <c r="J23" s="1">
        <v>0</v>
      </c>
      <c r="K23" s="1">
        <v>0</v>
      </c>
      <c r="L23" s="1">
        <v>0</v>
      </c>
      <c r="M23" s="1">
        <v>0</v>
      </c>
      <c r="N23" s="1">
        <v>0</v>
      </c>
      <c r="O23" s="1">
        <v>0</v>
      </c>
      <c r="P23" s="1">
        <v>0</v>
      </c>
      <c r="Q23" s="1">
        <v>0</v>
      </c>
      <c r="R23" s="1">
        <v>0</v>
      </c>
    </row>
    <row r="24" spans="1:18">
      <c r="A24" s="1" t="s">
        <v>509</v>
      </c>
      <c r="B24" s="1" t="s">
        <v>510</v>
      </c>
      <c r="C24" s="1">
        <v>0</v>
      </c>
      <c r="D24" s="1">
        <v>0</v>
      </c>
      <c r="E24" s="1">
        <v>0</v>
      </c>
      <c r="F24" s="1">
        <v>0</v>
      </c>
      <c r="G24" s="1">
        <v>0</v>
      </c>
      <c r="H24" s="1">
        <v>0</v>
      </c>
      <c r="I24" s="1">
        <v>0</v>
      </c>
      <c r="J24" s="1">
        <v>0</v>
      </c>
      <c r="K24" s="1">
        <v>0</v>
      </c>
      <c r="L24" s="1">
        <v>0</v>
      </c>
      <c r="M24" s="1">
        <v>0</v>
      </c>
      <c r="N24" s="1">
        <v>0</v>
      </c>
      <c r="O24" s="1">
        <v>0</v>
      </c>
      <c r="P24" s="1">
        <v>0</v>
      </c>
      <c r="Q24" s="1">
        <v>0</v>
      </c>
      <c r="R24" s="1">
        <v>0</v>
      </c>
    </row>
    <row r="25" spans="1:18">
      <c r="A25" s="1" t="s">
        <v>511</v>
      </c>
      <c r="B25" s="1" t="s">
        <v>512</v>
      </c>
      <c r="C25" s="1">
        <v>0</v>
      </c>
      <c r="D25" s="1">
        <v>0</v>
      </c>
      <c r="E25" s="1">
        <v>0</v>
      </c>
      <c r="F25" s="1">
        <v>0</v>
      </c>
      <c r="G25" s="1">
        <v>0</v>
      </c>
      <c r="H25" s="1">
        <v>0</v>
      </c>
      <c r="I25" s="1">
        <v>0</v>
      </c>
      <c r="J25" s="1">
        <v>0</v>
      </c>
      <c r="K25" s="1">
        <v>0</v>
      </c>
      <c r="L25" s="1">
        <v>0</v>
      </c>
      <c r="M25" s="1">
        <v>0</v>
      </c>
      <c r="N25" s="1">
        <v>0</v>
      </c>
      <c r="O25" s="1">
        <v>0</v>
      </c>
      <c r="P25" s="1">
        <v>0</v>
      </c>
      <c r="Q25" s="1">
        <v>0</v>
      </c>
      <c r="R25" s="1">
        <v>0</v>
      </c>
    </row>
    <row r="26" spans="1:18">
      <c r="A26" s="1" t="s">
        <v>513</v>
      </c>
      <c r="B26" s="1" t="s">
        <v>514</v>
      </c>
      <c r="C26" s="1">
        <v>0</v>
      </c>
      <c r="D26" s="1">
        <v>0</v>
      </c>
      <c r="E26" s="1">
        <v>0</v>
      </c>
      <c r="F26" s="1">
        <v>0</v>
      </c>
      <c r="G26" s="1">
        <v>0</v>
      </c>
      <c r="H26" s="1">
        <v>0</v>
      </c>
      <c r="I26" s="1">
        <v>0</v>
      </c>
      <c r="J26" s="1">
        <v>0</v>
      </c>
      <c r="K26" s="1">
        <v>0</v>
      </c>
      <c r="L26" s="1">
        <v>0</v>
      </c>
      <c r="M26" s="1">
        <v>0</v>
      </c>
      <c r="N26" s="1">
        <v>0</v>
      </c>
      <c r="O26" s="1">
        <v>0</v>
      </c>
      <c r="P26" s="1">
        <v>0</v>
      </c>
      <c r="Q26" s="1">
        <v>0</v>
      </c>
      <c r="R26" s="1">
        <v>0</v>
      </c>
    </row>
    <row r="27" spans="1:18">
      <c r="A27" s="1" t="s">
        <v>515</v>
      </c>
      <c r="B27" s="1" t="s">
        <v>516</v>
      </c>
      <c r="C27" s="1">
        <v>0</v>
      </c>
      <c r="D27" s="1">
        <v>0</v>
      </c>
      <c r="E27" s="1">
        <v>0</v>
      </c>
      <c r="F27" s="1">
        <v>0</v>
      </c>
      <c r="G27" s="1">
        <v>0</v>
      </c>
      <c r="H27" s="1">
        <v>0</v>
      </c>
      <c r="I27" s="1">
        <v>0</v>
      </c>
      <c r="J27" s="1">
        <v>0</v>
      </c>
      <c r="K27" s="1">
        <v>0</v>
      </c>
      <c r="L27" s="1">
        <v>0</v>
      </c>
      <c r="M27" s="1">
        <v>0</v>
      </c>
      <c r="N27" s="1">
        <v>0</v>
      </c>
      <c r="O27" s="1">
        <v>0</v>
      </c>
      <c r="P27" s="1">
        <v>0</v>
      </c>
      <c r="Q27" s="1">
        <v>0</v>
      </c>
      <c r="R27" s="1">
        <v>0</v>
      </c>
    </row>
    <row r="28" spans="1:18">
      <c r="A28" s="1" t="s">
        <v>517</v>
      </c>
      <c r="B28" s="1" t="s">
        <v>518</v>
      </c>
      <c r="C28" s="1">
        <v>0</v>
      </c>
      <c r="D28" s="1">
        <v>0</v>
      </c>
      <c r="E28" s="1">
        <v>0</v>
      </c>
      <c r="F28" s="1">
        <v>0</v>
      </c>
      <c r="G28" s="1">
        <v>0</v>
      </c>
      <c r="H28" s="1">
        <v>0</v>
      </c>
      <c r="I28" s="1">
        <v>0</v>
      </c>
      <c r="J28" s="1">
        <v>0</v>
      </c>
      <c r="K28" s="1">
        <v>0</v>
      </c>
      <c r="L28" s="1">
        <v>0</v>
      </c>
      <c r="M28" s="1">
        <v>0</v>
      </c>
      <c r="N28" s="1">
        <v>0</v>
      </c>
      <c r="O28" s="1">
        <v>0</v>
      </c>
      <c r="P28" s="1">
        <v>0</v>
      </c>
      <c r="Q28" s="1">
        <v>0</v>
      </c>
      <c r="R28" s="1">
        <v>0</v>
      </c>
    </row>
    <row r="29" spans="1:18">
      <c r="A29" s="1" t="s">
        <v>519</v>
      </c>
      <c r="B29" s="1" t="s">
        <v>520</v>
      </c>
      <c r="C29" s="1">
        <v>0</v>
      </c>
      <c r="D29" s="1">
        <v>0</v>
      </c>
      <c r="E29" s="1">
        <v>0</v>
      </c>
      <c r="F29" s="1">
        <v>0</v>
      </c>
      <c r="G29" s="1">
        <v>0</v>
      </c>
      <c r="H29" s="1">
        <v>0</v>
      </c>
      <c r="I29" s="1">
        <v>0</v>
      </c>
      <c r="J29" s="1">
        <v>0</v>
      </c>
      <c r="K29" s="1">
        <v>0</v>
      </c>
      <c r="L29" s="1">
        <v>0</v>
      </c>
      <c r="M29" s="1">
        <v>0</v>
      </c>
      <c r="N29" s="1">
        <v>0</v>
      </c>
      <c r="O29" s="1">
        <v>0</v>
      </c>
      <c r="P29" s="1">
        <v>0</v>
      </c>
      <c r="Q29" s="1">
        <v>0</v>
      </c>
      <c r="R29" s="1">
        <v>0</v>
      </c>
    </row>
    <row r="30" spans="1:18">
      <c r="A30" s="1" t="s">
        <v>521</v>
      </c>
      <c r="B30" s="1" t="s">
        <v>522</v>
      </c>
      <c r="C30" s="1">
        <v>0</v>
      </c>
      <c r="D30" s="1">
        <v>0</v>
      </c>
      <c r="E30" s="1">
        <v>0</v>
      </c>
      <c r="F30" s="1">
        <v>0</v>
      </c>
      <c r="G30" s="1">
        <v>0</v>
      </c>
      <c r="H30" s="1">
        <v>0</v>
      </c>
      <c r="I30" s="1">
        <v>0</v>
      </c>
      <c r="J30" s="1">
        <v>0</v>
      </c>
      <c r="K30" s="1">
        <v>0</v>
      </c>
      <c r="L30" s="1">
        <v>0</v>
      </c>
      <c r="M30" s="1">
        <v>0</v>
      </c>
      <c r="N30" s="1">
        <v>0</v>
      </c>
      <c r="O30" s="1">
        <v>0</v>
      </c>
      <c r="P30" s="1">
        <v>0</v>
      </c>
      <c r="Q30" s="1">
        <v>0</v>
      </c>
      <c r="R30" s="1">
        <v>0</v>
      </c>
    </row>
    <row r="31" spans="1:18">
      <c r="A31" s="1" t="s">
        <v>523</v>
      </c>
      <c r="B31" s="1" t="s">
        <v>524</v>
      </c>
      <c r="C31" s="1">
        <v>0</v>
      </c>
      <c r="D31" s="1">
        <v>0</v>
      </c>
      <c r="E31" s="1">
        <v>0</v>
      </c>
      <c r="F31" s="1">
        <v>0</v>
      </c>
      <c r="G31" s="1">
        <v>0</v>
      </c>
      <c r="H31" s="1">
        <v>0</v>
      </c>
      <c r="I31" s="1">
        <v>0</v>
      </c>
      <c r="J31" s="1">
        <v>0</v>
      </c>
      <c r="K31" s="1">
        <v>0</v>
      </c>
      <c r="L31" s="1">
        <v>0</v>
      </c>
      <c r="M31" s="1">
        <v>0</v>
      </c>
      <c r="N31" s="1">
        <v>0</v>
      </c>
      <c r="O31" s="1">
        <v>0</v>
      </c>
      <c r="P31" s="1">
        <v>0</v>
      </c>
      <c r="Q31" s="1">
        <v>0</v>
      </c>
      <c r="R31" s="1">
        <v>0</v>
      </c>
    </row>
    <row r="32" spans="1:18">
      <c r="A32" s="1" t="s">
        <v>525</v>
      </c>
      <c r="B32" s="1" t="s">
        <v>526</v>
      </c>
      <c r="C32" s="1">
        <v>0</v>
      </c>
      <c r="D32" s="1">
        <v>0</v>
      </c>
      <c r="E32" s="1">
        <v>0</v>
      </c>
      <c r="F32" s="1">
        <v>0</v>
      </c>
      <c r="G32" s="1">
        <v>0</v>
      </c>
      <c r="H32" s="1">
        <v>0</v>
      </c>
      <c r="I32" s="1">
        <v>0</v>
      </c>
      <c r="J32" s="1">
        <v>0</v>
      </c>
      <c r="K32" s="1">
        <v>0</v>
      </c>
      <c r="L32" s="1">
        <v>0</v>
      </c>
      <c r="M32" s="1">
        <v>0</v>
      </c>
      <c r="N32" s="1">
        <v>0</v>
      </c>
      <c r="O32" s="1">
        <v>0</v>
      </c>
      <c r="P32" s="1">
        <v>0</v>
      </c>
      <c r="Q32" s="1">
        <v>0</v>
      </c>
      <c r="R32" s="1">
        <v>0</v>
      </c>
    </row>
    <row r="33" spans="1:18">
      <c r="A33" s="1" t="s">
        <v>527</v>
      </c>
      <c r="B33" s="1" t="s">
        <v>528</v>
      </c>
      <c r="C33" s="1">
        <v>0</v>
      </c>
      <c r="D33" s="1">
        <v>0</v>
      </c>
      <c r="E33" s="1">
        <v>0</v>
      </c>
      <c r="F33" s="1">
        <v>0</v>
      </c>
      <c r="G33" s="1">
        <v>0</v>
      </c>
      <c r="H33" s="1">
        <v>0</v>
      </c>
      <c r="I33" s="1">
        <v>0</v>
      </c>
      <c r="J33" s="1">
        <v>0</v>
      </c>
      <c r="K33" s="1">
        <v>0</v>
      </c>
      <c r="L33" s="1">
        <v>0</v>
      </c>
      <c r="M33" s="1">
        <v>0</v>
      </c>
      <c r="N33" s="1">
        <v>0</v>
      </c>
      <c r="O33" s="1">
        <v>0</v>
      </c>
      <c r="P33" s="1">
        <v>0</v>
      </c>
      <c r="Q33" s="1">
        <v>0</v>
      </c>
      <c r="R33" s="1">
        <v>0</v>
      </c>
    </row>
    <row r="34" spans="1:18">
      <c r="A34" s="1" t="s">
        <v>529</v>
      </c>
      <c r="B34" s="1" t="s">
        <v>530</v>
      </c>
      <c r="C34" s="1">
        <v>0</v>
      </c>
      <c r="D34" s="1">
        <v>0</v>
      </c>
      <c r="E34" s="1">
        <v>0</v>
      </c>
      <c r="F34" s="1">
        <v>0</v>
      </c>
      <c r="G34" s="1">
        <v>0</v>
      </c>
      <c r="H34" s="1">
        <v>0</v>
      </c>
      <c r="I34" s="1">
        <v>0</v>
      </c>
      <c r="J34" s="1">
        <v>0</v>
      </c>
      <c r="K34" s="1">
        <v>0</v>
      </c>
      <c r="L34" s="1">
        <v>0</v>
      </c>
      <c r="M34" s="1">
        <v>0</v>
      </c>
      <c r="N34" s="1">
        <v>0</v>
      </c>
      <c r="O34" s="1">
        <v>0</v>
      </c>
      <c r="P34" s="1">
        <v>0</v>
      </c>
      <c r="Q34" s="1">
        <v>0</v>
      </c>
      <c r="R34" s="1">
        <v>0</v>
      </c>
    </row>
    <row r="35" spans="1:18">
      <c r="A35" s="1" t="s">
        <v>539</v>
      </c>
      <c r="B35" s="1" t="s">
        <v>540</v>
      </c>
      <c r="C35" s="1">
        <v>0</v>
      </c>
      <c r="D35" s="1">
        <v>0</v>
      </c>
      <c r="E35" s="1">
        <v>0</v>
      </c>
      <c r="F35" s="1">
        <v>0</v>
      </c>
      <c r="G35" s="1">
        <v>0</v>
      </c>
      <c r="H35" s="1">
        <v>0</v>
      </c>
      <c r="I35" s="1">
        <v>0</v>
      </c>
      <c r="J35" s="1">
        <v>0</v>
      </c>
      <c r="K35" s="1">
        <v>0</v>
      </c>
      <c r="L35" s="1">
        <v>0</v>
      </c>
      <c r="M35" s="1">
        <v>0</v>
      </c>
      <c r="N35" s="1">
        <v>0</v>
      </c>
      <c r="O35" s="1">
        <v>0</v>
      </c>
      <c r="P35" s="1">
        <v>0</v>
      </c>
      <c r="Q35" s="1">
        <v>0</v>
      </c>
      <c r="R35" s="1">
        <v>0</v>
      </c>
    </row>
    <row r="36" spans="1:18">
      <c r="A36" s="1" t="s">
        <v>541</v>
      </c>
      <c r="B36" s="1" t="s">
        <v>542</v>
      </c>
      <c r="C36" s="1">
        <v>0</v>
      </c>
      <c r="D36" s="1">
        <v>0</v>
      </c>
      <c r="E36" s="1">
        <v>0</v>
      </c>
      <c r="F36" s="1">
        <v>0</v>
      </c>
      <c r="G36" s="1">
        <v>0</v>
      </c>
      <c r="H36" s="1">
        <v>0</v>
      </c>
      <c r="I36" s="1">
        <v>0</v>
      </c>
      <c r="J36" s="1">
        <v>0</v>
      </c>
      <c r="K36" s="1">
        <v>0</v>
      </c>
      <c r="L36" s="1">
        <v>0</v>
      </c>
      <c r="M36" s="1">
        <v>0</v>
      </c>
      <c r="N36" s="1">
        <v>0</v>
      </c>
      <c r="O36" s="1">
        <v>0</v>
      </c>
      <c r="P36" s="1">
        <v>0</v>
      </c>
      <c r="Q36" s="1">
        <v>0</v>
      </c>
      <c r="R36" s="1">
        <v>0</v>
      </c>
    </row>
    <row r="37" spans="1:18">
      <c r="A37" s="1" t="s">
        <v>543</v>
      </c>
      <c r="B37" s="1" t="s">
        <v>544</v>
      </c>
      <c r="C37" s="1">
        <v>0</v>
      </c>
      <c r="D37" s="1">
        <v>0</v>
      </c>
      <c r="E37" s="1">
        <v>0</v>
      </c>
      <c r="F37" s="1">
        <v>0</v>
      </c>
      <c r="G37" s="1">
        <v>0</v>
      </c>
      <c r="H37" s="1">
        <v>0</v>
      </c>
      <c r="I37" s="1">
        <v>0</v>
      </c>
      <c r="J37" s="1">
        <v>0</v>
      </c>
      <c r="K37" s="1">
        <v>0</v>
      </c>
      <c r="L37" s="1">
        <v>0</v>
      </c>
      <c r="M37" s="1">
        <v>0</v>
      </c>
      <c r="N37" s="1">
        <v>0</v>
      </c>
      <c r="O37" s="1">
        <v>0</v>
      </c>
      <c r="P37" s="1">
        <v>0</v>
      </c>
      <c r="Q37" s="1">
        <v>0</v>
      </c>
      <c r="R37" s="1">
        <v>0</v>
      </c>
    </row>
    <row r="38" spans="1:18">
      <c r="A38" s="1" t="s">
        <v>545</v>
      </c>
      <c r="B38" s="1" t="s">
        <v>546</v>
      </c>
      <c r="C38" s="1">
        <v>0</v>
      </c>
      <c r="D38" s="1">
        <v>0</v>
      </c>
      <c r="E38" s="1">
        <v>0</v>
      </c>
      <c r="F38" s="1">
        <v>0</v>
      </c>
      <c r="G38" s="1">
        <v>0</v>
      </c>
      <c r="H38" s="1">
        <v>0</v>
      </c>
      <c r="I38" s="1">
        <v>0</v>
      </c>
      <c r="J38" s="1">
        <v>0</v>
      </c>
      <c r="K38" s="1">
        <v>0</v>
      </c>
      <c r="L38" s="1">
        <v>0</v>
      </c>
      <c r="M38" s="1">
        <v>0</v>
      </c>
      <c r="N38" s="1">
        <v>0</v>
      </c>
      <c r="O38" s="1">
        <v>0</v>
      </c>
      <c r="P38" s="1">
        <v>0</v>
      </c>
      <c r="Q38" s="1">
        <v>0</v>
      </c>
      <c r="R38" s="1">
        <v>0</v>
      </c>
    </row>
    <row r="39" spans="1:18">
      <c r="A39" s="1" t="s">
        <v>547</v>
      </c>
      <c r="B39" s="1" t="s">
        <v>548</v>
      </c>
      <c r="C39" s="1">
        <v>0</v>
      </c>
      <c r="D39" s="1">
        <v>0</v>
      </c>
      <c r="E39" s="1">
        <v>0</v>
      </c>
      <c r="F39" s="1">
        <v>0</v>
      </c>
      <c r="G39" s="1">
        <v>0</v>
      </c>
      <c r="H39" s="1">
        <v>0</v>
      </c>
      <c r="I39" s="1">
        <v>0</v>
      </c>
      <c r="J39" s="1">
        <v>0</v>
      </c>
      <c r="K39" s="1">
        <v>0</v>
      </c>
      <c r="L39" s="1">
        <v>0</v>
      </c>
      <c r="M39" s="1">
        <v>0</v>
      </c>
      <c r="N39" s="1">
        <v>0</v>
      </c>
      <c r="O39" s="1">
        <v>0</v>
      </c>
      <c r="P39" s="1">
        <v>0</v>
      </c>
      <c r="Q39" s="1">
        <v>0</v>
      </c>
      <c r="R39" s="1">
        <v>0</v>
      </c>
    </row>
    <row r="40" spans="1:18">
      <c r="A40" s="1" t="s">
        <v>549</v>
      </c>
      <c r="B40" s="1" t="s">
        <v>550</v>
      </c>
      <c r="C40" s="1">
        <v>0</v>
      </c>
      <c r="D40" s="1">
        <v>0</v>
      </c>
      <c r="E40" s="1">
        <v>0</v>
      </c>
      <c r="F40" s="1">
        <v>0</v>
      </c>
      <c r="G40" s="1">
        <v>0</v>
      </c>
      <c r="H40" s="1">
        <v>0</v>
      </c>
      <c r="I40" s="1">
        <v>0</v>
      </c>
      <c r="J40" s="1">
        <v>0</v>
      </c>
      <c r="K40" s="1">
        <v>0</v>
      </c>
      <c r="L40" s="1">
        <v>0</v>
      </c>
      <c r="M40" s="1">
        <v>0</v>
      </c>
      <c r="N40" s="1">
        <v>0</v>
      </c>
      <c r="O40" s="1">
        <v>0</v>
      </c>
      <c r="P40" s="1">
        <v>0</v>
      </c>
      <c r="Q40" s="1">
        <v>0</v>
      </c>
      <c r="R40" s="1">
        <v>0</v>
      </c>
    </row>
    <row r="41" spans="1:18">
      <c r="A41" s="1" t="s">
        <v>551</v>
      </c>
      <c r="B41" s="1" t="s">
        <v>552</v>
      </c>
      <c r="C41" s="1">
        <v>0</v>
      </c>
      <c r="D41" s="1">
        <v>0</v>
      </c>
      <c r="E41" s="1">
        <v>0</v>
      </c>
      <c r="F41" s="1">
        <v>0</v>
      </c>
      <c r="G41" s="1">
        <v>0</v>
      </c>
      <c r="H41" s="1">
        <v>0</v>
      </c>
      <c r="I41" s="1">
        <v>0</v>
      </c>
      <c r="J41" s="1">
        <v>0</v>
      </c>
      <c r="K41" s="1">
        <v>0</v>
      </c>
      <c r="L41" s="1">
        <v>0</v>
      </c>
      <c r="M41" s="1">
        <v>0</v>
      </c>
      <c r="N41" s="1">
        <v>0</v>
      </c>
      <c r="O41" s="1">
        <v>0</v>
      </c>
      <c r="P41" s="1">
        <v>0</v>
      </c>
      <c r="Q41" s="1">
        <v>0</v>
      </c>
      <c r="R41" s="1">
        <v>0</v>
      </c>
    </row>
  </sheetData>
  <pageMargins left="0.75" right="0.75" top="1" bottom="1" header="0.5" footer="0.5"/>
  <headerFooter alignWithMargins="0">
    <oddHeader>&amp;A</oddHeader>
    <oddFooter>Page &amp;P</oddFooter>
  </headerFooter>
</worksheet>
</file>

<file path=xl/worksheets/sheet2.xml><?xml version="1.0" encoding="utf-8"?>
<worksheet xmlns="http://schemas.openxmlformats.org/spreadsheetml/2006/main" xmlns:r="http://schemas.openxmlformats.org/officeDocument/2006/relationships">
  <sheetPr codeName="Foglio1">
    <tabColor rgb="FF92D050"/>
  </sheetPr>
  <dimension ref="A1:CL2"/>
  <sheetViews>
    <sheetView workbookViewId="0">
      <selection activeCell="A2" sqref="A2"/>
    </sheetView>
  </sheetViews>
  <sheetFormatPr defaultRowHeight="12.75"/>
  <cols>
    <col min="33" max="33" width="17.7109375" customWidth="1"/>
    <col min="34" max="34" width="21" customWidth="1"/>
    <col min="35" max="35" width="18" customWidth="1"/>
    <col min="36" max="36" width="17.42578125" customWidth="1"/>
    <col min="39" max="39" width="15.140625" customWidth="1"/>
  </cols>
  <sheetData>
    <row r="1" spans="1:90">
      <c r="A1" s="1" t="s">
        <v>107</v>
      </c>
      <c r="B1" s="1" t="s">
        <v>108</v>
      </c>
      <c r="C1" s="1" t="s">
        <v>109</v>
      </c>
      <c r="D1" s="1" t="s">
        <v>23</v>
      </c>
      <c r="E1" s="1" t="s">
        <v>110</v>
      </c>
      <c r="F1" s="1" t="s">
        <v>111</v>
      </c>
      <c r="G1" s="1" t="s">
        <v>112</v>
      </c>
      <c r="H1" s="1" t="s">
        <v>113</v>
      </c>
      <c r="I1" s="1" t="s">
        <v>114</v>
      </c>
      <c r="J1" s="1" t="s">
        <v>115</v>
      </c>
      <c r="K1" s="1" t="s">
        <v>116</v>
      </c>
      <c r="L1" s="1" t="s">
        <v>117</v>
      </c>
      <c r="M1" s="1" t="s">
        <v>118</v>
      </c>
      <c r="N1" s="1" t="s">
        <v>119</v>
      </c>
      <c r="O1" s="1" t="s">
        <v>120</v>
      </c>
      <c r="P1" s="1" t="s">
        <v>121</v>
      </c>
      <c r="Q1" s="1" t="s">
        <v>122</v>
      </c>
      <c r="R1" s="1" t="s">
        <v>123</v>
      </c>
      <c r="S1" s="1" t="s">
        <v>124</v>
      </c>
      <c r="T1" s="1" t="s">
        <v>125</v>
      </c>
      <c r="U1" s="1" t="s">
        <v>126</v>
      </c>
      <c r="V1" s="1" t="s">
        <v>127</v>
      </c>
      <c r="W1" s="1" t="s">
        <v>128</v>
      </c>
      <c r="X1" s="1" t="s">
        <v>129</v>
      </c>
      <c r="Y1" s="1" t="s">
        <v>130</v>
      </c>
      <c r="Z1" s="1" t="s">
        <v>131</v>
      </c>
      <c r="AA1" s="1" t="s">
        <v>132</v>
      </c>
      <c r="AB1" s="1" t="s">
        <v>133</v>
      </c>
      <c r="AC1" s="1" t="s">
        <v>134</v>
      </c>
      <c r="AD1" s="1" t="s">
        <v>135</v>
      </c>
      <c r="AE1" s="1" t="s">
        <v>136</v>
      </c>
      <c r="AF1" s="1" t="s">
        <v>137</v>
      </c>
      <c r="AG1" s="1" t="s">
        <v>138</v>
      </c>
      <c r="AH1" s="1" t="s">
        <v>139</v>
      </c>
      <c r="AI1" s="1" t="s">
        <v>140</v>
      </c>
      <c r="AJ1" s="1" t="s">
        <v>141</v>
      </c>
      <c r="AK1" s="1" t="s">
        <v>142</v>
      </c>
      <c r="AL1" s="1" t="s">
        <v>143</v>
      </c>
      <c r="AM1" s="1" t="s">
        <v>144</v>
      </c>
      <c r="AN1" s="1" t="s">
        <v>145</v>
      </c>
      <c r="AO1" s="1" t="s">
        <v>146</v>
      </c>
      <c r="AP1" s="1" t="s">
        <v>147</v>
      </c>
      <c r="AQ1" s="1" t="s">
        <v>148</v>
      </c>
      <c r="AR1" s="1" t="s">
        <v>149</v>
      </c>
      <c r="AS1" s="1" t="s">
        <v>150</v>
      </c>
      <c r="AT1" s="1" t="s">
        <v>151</v>
      </c>
      <c r="AU1" s="1" t="s">
        <v>152</v>
      </c>
      <c r="AV1" s="1" t="s">
        <v>153</v>
      </c>
      <c r="AW1" s="1" t="s">
        <v>154</v>
      </c>
      <c r="AX1" s="1" t="s">
        <v>155</v>
      </c>
      <c r="AY1" s="1" t="s">
        <v>156</v>
      </c>
      <c r="AZ1" s="1" t="s">
        <v>157</v>
      </c>
      <c r="BA1" s="1" t="s">
        <v>158</v>
      </c>
      <c r="BB1" s="1" t="s">
        <v>159</v>
      </c>
      <c r="BC1" s="1" t="s">
        <v>160</v>
      </c>
      <c r="BD1" s="1" t="s">
        <v>161</v>
      </c>
      <c r="BE1" s="1" t="s">
        <v>162</v>
      </c>
      <c r="BF1" s="1" t="s">
        <v>163</v>
      </c>
      <c r="BG1" s="1" t="s">
        <v>164</v>
      </c>
      <c r="BH1" s="1" t="s">
        <v>165</v>
      </c>
      <c r="BI1" s="1" t="s">
        <v>166</v>
      </c>
      <c r="BJ1" s="1" t="s">
        <v>167</v>
      </c>
      <c r="BK1" s="1" t="s">
        <v>168</v>
      </c>
      <c r="BL1" s="1" t="s">
        <v>169</v>
      </c>
      <c r="BM1" s="1" t="s">
        <v>170</v>
      </c>
      <c r="BN1" s="1" t="s">
        <v>171</v>
      </c>
      <c r="BO1" s="1" t="s">
        <v>172</v>
      </c>
      <c r="BP1" s="1" t="s">
        <v>173</v>
      </c>
      <c r="BQ1" s="1" t="s">
        <v>174</v>
      </c>
      <c r="BR1" s="1" t="s">
        <v>175</v>
      </c>
      <c r="BS1" s="1" t="s">
        <v>176</v>
      </c>
      <c r="BT1" s="1" t="s">
        <v>177</v>
      </c>
      <c r="BU1" s="1" t="s">
        <v>178</v>
      </c>
      <c r="BV1" s="1" t="s">
        <v>179</v>
      </c>
      <c r="BW1" s="1" t="s">
        <v>180</v>
      </c>
      <c r="BX1" s="1" t="s">
        <v>181</v>
      </c>
      <c r="BY1" s="1" t="s">
        <v>182</v>
      </c>
      <c r="BZ1" s="1" t="s">
        <v>183</v>
      </c>
      <c r="CA1" s="1" t="s">
        <v>184</v>
      </c>
      <c r="CB1" s="1" t="s">
        <v>185</v>
      </c>
      <c r="CC1" s="1" t="s">
        <v>186</v>
      </c>
      <c r="CD1" s="1" t="s">
        <v>187</v>
      </c>
      <c r="CE1" s="1" t="s">
        <v>188</v>
      </c>
      <c r="CF1" s="1" t="s">
        <v>189</v>
      </c>
      <c r="CG1" s="1" t="s">
        <v>190</v>
      </c>
      <c r="CH1" s="1" t="s">
        <v>191</v>
      </c>
      <c r="CI1" s="1" t="s">
        <v>192</v>
      </c>
      <c r="CJ1" s="1" t="s">
        <v>193</v>
      </c>
      <c r="CK1" s="1"/>
      <c r="CL1" s="1"/>
    </row>
    <row r="2" spans="1:90">
      <c r="B2" s="2403" t="s">
        <v>194</v>
      </c>
      <c r="C2" s="2403" t="s">
        <v>195</v>
      </c>
      <c r="D2" s="2403" t="s">
        <v>196</v>
      </c>
      <c r="E2" s="2403" t="s">
        <v>197</v>
      </c>
      <c r="F2" s="2403" t="s">
        <v>198</v>
      </c>
      <c r="G2" s="2403" t="s">
        <v>199</v>
      </c>
      <c r="H2" s="2403" t="s">
        <v>200</v>
      </c>
      <c r="I2" s="2403" t="s">
        <v>201</v>
      </c>
      <c r="J2" s="1" t="s">
        <v>202</v>
      </c>
      <c r="K2" s="2403" t="s">
        <v>203</v>
      </c>
      <c r="L2" s="2403" t="s">
        <v>204</v>
      </c>
      <c r="M2" s="2403" t="s">
        <v>205</v>
      </c>
      <c r="N2" s="2403" t="s">
        <v>206</v>
      </c>
      <c r="O2" s="2403" t="s">
        <v>207</v>
      </c>
      <c r="P2" s="2403" t="s">
        <v>208</v>
      </c>
      <c r="Q2" s="2403" t="s">
        <v>209</v>
      </c>
      <c r="R2" s="2403" t="s">
        <v>210</v>
      </c>
      <c r="S2" s="2403" t="s">
        <v>211</v>
      </c>
      <c r="T2" s="2403" t="s">
        <v>212</v>
      </c>
      <c r="AD2" s="2403" t="s">
        <v>213</v>
      </c>
      <c r="AE2" s="2403" t="s">
        <v>214</v>
      </c>
      <c r="AF2" s="2403" t="s">
        <v>197</v>
      </c>
      <c r="AG2" s="2403" t="s">
        <v>215</v>
      </c>
      <c r="AH2" s="2403" t="s">
        <v>196</v>
      </c>
      <c r="BW2" s="1">
        <v>1</v>
      </c>
      <c r="BX2" s="1685"/>
    </row>
  </sheetData>
  <pageMargins left="0.75" right="0.75" top="1" bottom="1" header="0.5" footer="0.5"/>
  <headerFooter alignWithMargins="0">
    <oddHeader>&amp;A</oddHeader>
    <oddFooter>Page &amp;P</oddFooter>
  </headerFooter>
</worksheet>
</file>

<file path=xl/worksheets/sheet20.xml><?xml version="1.0" encoding="utf-8"?>
<worksheet xmlns="http://schemas.openxmlformats.org/spreadsheetml/2006/main" xmlns:r="http://schemas.openxmlformats.org/officeDocument/2006/relationships">
  <sheetPr codeName="Foglio49">
    <pageSetUpPr fitToPage="1"/>
  </sheetPr>
  <dimension ref="A1:Q622"/>
  <sheetViews>
    <sheetView showGridLines="0" tabSelected="1" zoomScaleNormal="100" workbookViewId="0">
      <pane ySplit="6" topLeftCell="A64" activePane="bottomLeft" state="frozen"/>
      <selection activeCell="C8" sqref="C8"/>
      <selection pane="bottomLeft" activeCell="F71" sqref="F71"/>
    </sheetView>
  </sheetViews>
  <sheetFormatPr defaultRowHeight="12.75"/>
  <cols>
    <col min="1" max="1" width="34.140625" style="933" customWidth="1"/>
    <col min="2" max="2" width="10.28515625" style="1009" customWidth="1"/>
    <col min="3" max="3" width="3.5703125" style="1010" hidden="1" customWidth="1"/>
    <col min="4" max="4" width="17" style="1600" customWidth="1"/>
    <col min="5" max="8" width="14.85546875" style="932" customWidth="1"/>
    <col min="9" max="10" width="15" style="932" customWidth="1"/>
    <col min="11" max="12" width="15" style="933" customWidth="1"/>
    <col min="13" max="16384" width="9.140625" style="933"/>
  </cols>
  <sheetData>
    <row r="1" spans="1:17" ht="16.5" customHeight="1">
      <c r="A1" s="929" t="str">
        <f>'t1'!A1</f>
        <v>COMPARTO SERVIZIO SANITARIO NAZIONALE - anno 2017</v>
      </c>
      <c r="B1" s="930"/>
      <c r="C1" s="931"/>
      <c r="D1" s="1583"/>
      <c r="F1" s="1815" t="str">
        <f>IF(STRUTTURE!A2=0,"",STRUTTURE!A2)</f>
        <v/>
      </c>
      <c r="G1" s="1815" t="str">
        <f>IF(STRUTTURE!A3=0,"",STRUTTURE!A3)</f>
        <v>030922</v>
      </c>
      <c r="H1" s="1815" t="str">
        <f>IF(STRUTTURE!A4=0,"",STRUTTURE!A4)</f>
        <v/>
      </c>
      <c r="I1" s="1815" t="str">
        <f>IF(STRUTTURE!A5=0,"",STRUTTURE!A5)</f>
        <v/>
      </c>
      <c r="J1" s="1815" t="str">
        <f>IF(STRUTTURE!A6=0,"",STRUTTURE!A6)</f>
        <v/>
      </c>
      <c r="K1" s="1815" t="str">
        <f>IF(STRUTTURE!A7=0,"",STRUTTURE!A7)</f>
        <v/>
      </c>
      <c r="L1" s="1815" t="str">
        <f>IF(STRUTTURE!A8=0,"",STRUTTURE!A8)</f>
        <v/>
      </c>
      <c r="M1" s="1815" t="str">
        <f>IF(STRUTTURE!A9=0,"",STRUTTURE!A9)</f>
        <v/>
      </c>
      <c r="N1" s="1815" t="str">
        <f>IF(STRUTTURE!A10=0,"",STRUTTURE!A10)</f>
        <v/>
      </c>
      <c r="O1" s="1815" t="str">
        <f>IF(STRUTTURE!A11=0,"",STRUTTURE!A11)</f>
        <v/>
      </c>
      <c r="P1" s="1815" t="str">
        <f>IF(STRUTTURE!A12=0,"",STRUTTURE!A12)</f>
        <v/>
      </c>
      <c r="Q1" s="1815" t="str">
        <f>IF(STRUTTURE!A13=0,"",STRUTTURE!A13)</f>
        <v/>
      </c>
    </row>
    <row r="2" spans="1:17" ht="70.5" customHeight="1">
      <c r="A2" s="929"/>
      <c r="B2" s="930"/>
      <c r="C2" s="931"/>
      <c r="D2" s="1583"/>
    </row>
    <row r="3" spans="1:17" ht="51" customHeight="1">
      <c r="A3" s="2580" t="s">
        <v>1722</v>
      </c>
      <c r="B3" s="2580"/>
      <c r="C3" s="2580"/>
      <c r="D3" s="2580"/>
      <c r="E3" s="2580"/>
      <c r="F3" s="2580"/>
      <c r="G3" s="2580"/>
      <c r="H3" s="2580"/>
      <c r="I3" s="2580"/>
      <c r="J3" s="2580"/>
    </row>
    <row r="4" spans="1:17" ht="13.5" thickBot="1">
      <c r="A4" s="2581" t="s">
        <v>1723</v>
      </c>
      <c r="B4" s="2581"/>
      <c r="C4" s="2581"/>
      <c r="D4" s="2581"/>
      <c r="E4" s="2581"/>
      <c r="F4" s="2581"/>
      <c r="G4" s="2581"/>
      <c r="H4" s="2581"/>
    </row>
    <row r="5" spans="1:17" ht="24" customHeight="1">
      <c r="A5" s="2582" t="s">
        <v>1724</v>
      </c>
      <c r="B5" s="2582" t="s">
        <v>587</v>
      </c>
      <c r="C5" s="935"/>
      <c r="D5" s="1584" t="s">
        <v>588</v>
      </c>
      <c r="E5" s="2584" t="s">
        <v>589</v>
      </c>
      <c r="F5" s="2579"/>
      <c r="G5" s="2584" t="s">
        <v>1725</v>
      </c>
      <c r="H5" s="2579"/>
      <c r="I5" s="2585" t="s">
        <v>1726</v>
      </c>
      <c r="J5" s="2586"/>
      <c r="K5" s="2578" t="s">
        <v>1727</v>
      </c>
      <c r="L5" s="2579"/>
    </row>
    <row r="6" spans="1:17" s="943" customFormat="1" ht="10.5" customHeight="1" thickBot="1">
      <c r="A6" s="2583"/>
      <c r="B6" s="2583"/>
      <c r="C6" s="937"/>
      <c r="D6" s="1585"/>
      <c r="E6" s="938" t="s">
        <v>279</v>
      </c>
      <c r="F6" s="939" t="s">
        <v>280</v>
      </c>
      <c r="G6" s="940" t="s">
        <v>279</v>
      </c>
      <c r="H6" s="941" t="s">
        <v>280</v>
      </c>
      <c r="I6" s="942" t="s">
        <v>279</v>
      </c>
      <c r="J6" s="941" t="s">
        <v>280</v>
      </c>
      <c r="K6" s="942" t="s">
        <v>279</v>
      </c>
      <c r="L6" s="941" t="s">
        <v>280</v>
      </c>
    </row>
    <row r="7" spans="1:17" s="943" customFormat="1" ht="10.5" hidden="1" customHeight="1" thickBot="1">
      <c r="A7" s="936"/>
      <c r="B7" s="936"/>
      <c r="C7" s="937"/>
      <c r="D7" s="1585"/>
      <c r="E7" s="938">
        <v>0</v>
      </c>
      <c r="F7" s="1482">
        <v>0</v>
      </c>
      <c r="G7" s="938">
        <v>0</v>
      </c>
      <c r="H7" s="939">
        <v>0</v>
      </c>
      <c r="I7" s="1483">
        <v>0</v>
      </c>
      <c r="J7" s="939">
        <v>0</v>
      </c>
      <c r="K7" s="1483">
        <v>0</v>
      </c>
      <c r="L7" s="939">
        <v>0</v>
      </c>
    </row>
    <row r="8" spans="1:17" s="948" customFormat="1" ht="13.5" customHeight="1">
      <c r="A8" s="944" t="s">
        <v>1728</v>
      </c>
      <c r="B8" s="945" t="s">
        <v>1729</v>
      </c>
      <c r="C8" s="946">
        <v>1</v>
      </c>
      <c r="D8" s="1586" t="s">
        <v>2629</v>
      </c>
      <c r="E8" s="1040"/>
      <c r="F8" s="1041"/>
      <c r="G8" s="1042">
        <v>0</v>
      </c>
      <c r="H8" s="1043">
        <v>0</v>
      </c>
      <c r="I8" s="1043">
        <v>0</v>
      </c>
      <c r="J8" s="1043">
        <v>0</v>
      </c>
      <c r="K8" s="947">
        <f>E8+G8+I8</f>
        <v>0</v>
      </c>
      <c r="L8" s="947">
        <f>F8+H8+J8</f>
        <v>0</v>
      </c>
    </row>
    <row r="9" spans="1:17" s="948" customFormat="1" ht="13.5" customHeight="1">
      <c r="A9" s="949" t="s">
        <v>1730</v>
      </c>
      <c r="B9" s="950" t="s">
        <v>1731</v>
      </c>
      <c r="C9" s="946">
        <v>1</v>
      </c>
      <c r="D9" s="1587" t="str">
        <f>CONCATENATE(D$8)</f>
        <v>030922</v>
      </c>
      <c r="E9" s="1044">
        <v>6</v>
      </c>
      <c r="F9" s="1045">
        <v>5</v>
      </c>
      <c r="G9" s="1044">
        <v>0</v>
      </c>
      <c r="H9" s="1046">
        <v>0</v>
      </c>
      <c r="I9" s="1043">
        <v>1</v>
      </c>
      <c r="J9" s="1043">
        <v>0</v>
      </c>
      <c r="K9" s="947">
        <f t="shared" ref="K9:K63" si="0">E9+G9+I9</f>
        <v>7</v>
      </c>
      <c r="L9" s="947">
        <f t="shared" ref="L9:L63" si="1">F9+H9+J9</f>
        <v>5</v>
      </c>
    </row>
    <row r="10" spans="1:17" s="948" customFormat="1" ht="13.5" customHeight="1">
      <c r="A10" s="949" t="s">
        <v>1732</v>
      </c>
      <c r="B10" s="950" t="s">
        <v>1733</v>
      </c>
      <c r="C10" s="946">
        <v>1</v>
      </c>
      <c r="D10" s="1587" t="str">
        <f t="shared" ref="D10:D63" si="2">CONCATENATE(D$8)</f>
        <v>030922</v>
      </c>
      <c r="E10" s="1044">
        <v>13</v>
      </c>
      <c r="F10" s="1045">
        <v>13</v>
      </c>
      <c r="G10" s="1044">
        <v>0</v>
      </c>
      <c r="H10" s="1046">
        <v>0</v>
      </c>
      <c r="I10" s="1043">
        <v>1</v>
      </c>
      <c r="J10" s="1043">
        <v>0</v>
      </c>
      <c r="K10" s="947">
        <f t="shared" si="0"/>
        <v>14</v>
      </c>
      <c r="L10" s="947">
        <f t="shared" si="1"/>
        <v>13</v>
      </c>
    </row>
    <row r="11" spans="1:17" s="948" customFormat="1" ht="13.5" customHeight="1">
      <c r="A11" s="949" t="s">
        <v>1734</v>
      </c>
      <c r="B11" s="950" t="s">
        <v>1735</v>
      </c>
      <c r="C11" s="946">
        <v>1</v>
      </c>
      <c r="D11" s="1587" t="str">
        <f t="shared" si="2"/>
        <v>030922</v>
      </c>
      <c r="E11" s="1044"/>
      <c r="F11" s="1045"/>
      <c r="G11" s="1044">
        <v>0</v>
      </c>
      <c r="H11" s="1046">
        <v>0</v>
      </c>
      <c r="I11" s="1043">
        <v>0</v>
      </c>
      <c r="J11" s="1043">
        <v>0</v>
      </c>
      <c r="K11" s="947">
        <f t="shared" si="0"/>
        <v>0</v>
      </c>
      <c r="L11" s="947">
        <f t="shared" si="1"/>
        <v>0</v>
      </c>
    </row>
    <row r="12" spans="1:17" s="948" customFormat="1" ht="13.5" customHeight="1">
      <c r="A12" s="949" t="s">
        <v>1736</v>
      </c>
      <c r="B12" s="950" t="s">
        <v>1737</v>
      </c>
      <c r="C12" s="946">
        <v>1</v>
      </c>
      <c r="D12" s="1587" t="str">
        <f t="shared" si="2"/>
        <v>030922</v>
      </c>
      <c r="E12" s="1044"/>
      <c r="F12" s="1045"/>
      <c r="G12" s="1044">
        <v>0</v>
      </c>
      <c r="H12" s="1046">
        <v>0</v>
      </c>
      <c r="I12" s="1043">
        <v>0</v>
      </c>
      <c r="J12" s="1043">
        <v>0</v>
      </c>
      <c r="K12" s="947">
        <f t="shared" si="0"/>
        <v>0</v>
      </c>
      <c r="L12" s="947">
        <f t="shared" si="1"/>
        <v>0</v>
      </c>
    </row>
    <row r="13" spans="1:17" s="948" customFormat="1" ht="13.5" customHeight="1">
      <c r="A13" s="949" t="s">
        <v>1738</v>
      </c>
      <c r="B13" s="950" t="s">
        <v>1739</v>
      </c>
      <c r="C13" s="946">
        <v>1</v>
      </c>
      <c r="D13" s="1587" t="str">
        <f t="shared" si="2"/>
        <v>030922</v>
      </c>
      <c r="E13" s="1044">
        <v>3</v>
      </c>
      <c r="F13" s="1045">
        <v>3</v>
      </c>
      <c r="G13" s="1044">
        <v>0</v>
      </c>
      <c r="H13" s="1046">
        <v>0</v>
      </c>
      <c r="I13" s="1043">
        <v>0</v>
      </c>
      <c r="J13" s="1043">
        <v>0</v>
      </c>
      <c r="K13" s="947">
        <f t="shared" si="0"/>
        <v>3</v>
      </c>
      <c r="L13" s="947">
        <f t="shared" si="1"/>
        <v>3</v>
      </c>
    </row>
    <row r="14" spans="1:17" s="948" customFormat="1" ht="13.5" customHeight="1">
      <c r="A14" s="949" t="s">
        <v>1740</v>
      </c>
      <c r="B14" s="950" t="s">
        <v>1741</v>
      </c>
      <c r="C14" s="946">
        <v>1</v>
      </c>
      <c r="D14" s="1587" t="str">
        <f t="shared" si="2"/>
        <v>030922</v>
      </c>
      <c r="E14" s="1044"/>
      <c r="F14" s="1045"/>
      <c r="G14" s="1044">
        <v>0</v>
      </c>
      <c r="H14" s="1046">
        <v>0</v>
      </c>
      <c r="I14" s="1043">
        <v>0</v>
      </c>
      <c r="J14" s="1043">
        <v>0</v>
      </c>
      <c r="K14" s="947">
        <f t="shared" si="0"/>
        <v>0</v>
      </c>
      <c r="L14" s="947">
        <f t="shared" si="1"/>
        <v>0</v>
      </c>
    </row>
    <row r="15" spans="1:17" s="948" customFormat="1" ht="13.5" customHeight="1">
      <c r="A15" s="949" t="s">
        <v>1742</v>
      </c>
      <c r="B15" s="950" t="s">
        <v>1743</v>
      </c>
      <c r="C15" s="946">
        <v>1</v>
      </c>
      <c r="D15" s="1587" t="str">
        <f t="shared" si="2"/>
        <v>030922</v>
      </c>
      <c r="E15" s="1044"/>
      <c r="F15" s="1045"/>
      <c r="G15" s="1044">
        <v>0</v>
      </c>
      <c r="H15" s="1046">
        <v>0</v>
      </c>
      <c r="I15" s="1043">
        <v>0</v>
      </c>
      <c r="J15" s="1043">
        <v>0</v>
      </c>
      <c r="K15" s="947">
        <f t="shared" si="0"/>
        <v>0</v>
      </c>
      <c r="L15" s="947">
        <f t="shared" si="1"/>
        <v>0</v>
      </c>
    </row>
    <row r="16" spans="1:17" s="948" customFormat="1" ht="13.5" customHeight="1">
      <c r="A16" s="949" t="s">
        <v>1744</v>
      </c>
      <c r="B16" s="950" t="s">
        <v>1745</v>
      </c>
      <c r="C16" s="946">
        <v>1</v>
      </c>
      <c r="D16" s="1587" t="str">
        <f t="shared" si="2"/>
        <v>030922</v>
      </c>
      <c r="E16" s="1044">
        <v>28</v>
      </c>
      <c r="F16" s="1045">
        <v>6</v>
      </c>
      <c r="G16" s="1044">
        <v>0</v>
      </c>
      <c r="H16" s="1046">
        <v>0</v>
      </c>
      <c r="I16" s="1043">
        <v>1</v>
      </c>
      <c r="J16" s="1043">
        <v>0</v>
      </c>
      <c r="K16" s="947">
        <f t="shared" si="0"/>
        <v>29</v>
      </c>
      <c r="L16" s="947">
        <f t="shared" si="1"/>
        <v>6</v>
      </c>
    </row>
    <row r="17" spans="1:12" s="948" customFormat="1" ht="13.5" customHeight="1">
      <c r="A17" s="949" t="s">
        <v>1746</v>
      </c>
      <c r="B17" s="950" t="s">
        <v>1747</v>
      </c>
      <c r="C17" s="946">
        <v>1</v>
      </c>
      <c r="D17" s="1587" t="str">
        <f t="shared" si="2"/>
        <v>030922</v>
      </c>
      <c r="E17" s="1044">
        <v>2</v>
      </c>
      <c r="F17" s="1045">
        <v>1</v>
      </c>
      <c r="G17" s="1044">
        <v>0</v>
      </c>
      <c r="H17" s="1046">
        <v>0</v>
      </c>
      <c r="I17" s="1043">
        <v>0</v>
      </c>
      <c r="J17" s="1043">
        <v>0</v>
      </c>
      <c r="K17" s="947">
        <f t="shared" si="0"/>
        <v>2</v>
      </c>
      <c r="L17" s="947">
        <f t="shared" si="1"/>
        <v>1</v>
      </c>
    </row>
    <row r="18" spans="1:12" s="948" customFormat="1" ht="13.5" customHeight="1">
      <c r="A18" s="949" t="s">
        <v>1748</v>
      </c>
      <c r="B18" s="950" t="s">
        <v>1749</v>
      </c>
      <c r="C18" s="946">
        <v>1</v>
      </c>
      <c r="D18" s="1587" t="str">
        <f t="shared" si="2"/>
        <v>030922</v>
      </c>
      <c r="E18" s="1044"/>
      <c r="F18" s="1045"/>
      <c r="G18" s="1044">
        <v>0</v>
      </c>
      <c r="H18" s="1046">
        <v>0</v>
      </c>
      <c r="I18" s="1043">
        <v>0</v>
      </c>
      <c r="J18" s="1043">
        <v>0</v>
      </c>
      <c r="K18" s="947">
        <f t="shared" si="0"/>
        <v>0</v>
      </c>
      <c r="L18" s="947">
        <f t="shared" si="1"/>
        <v>0</v>
      </c>
    </row>
    <row r="19" spans="1:12" s="948" customFormat="1" ht="13.5" customHeight="1">
      <c r="A19" s="949" t="s">
        <v>1750</v>
      </c>
      <c r="B19" s="950" t="s">
        <v>1751</v>
      </c>
      <c r="C19" s="946">
        <v>1</v>
      </c>
      <c r="D19" s="1587" t="str">
        <f t="shared" si="2"/>
        <v>030922</v>
      </c>
      <c r="E19" s="1044">
        <v>4</v>
      </c>
      <c r="F19" s="1045">
        <v>1</v>
      </c>
      <c r="G19" s="1044">
        <v>0</v>
      </c>
      <c r="H19" s="1046">
        <v>0</v>
      </c>
      <c r="I19" s="1043">
        <v>0</v>
      </c>
      <c r="J19" s="1043">
        <v>0</v>
      </c>
      <c r="K19" s="947">
        <f t="shared" si="0"/>
        <v>4</v>
      </c>
      <c r="L19" s="947">
        <f t="shared" si="1"/>
        <v>1</v>
      </c>
    </row>
    <row r="20" spans="1:12" s="948" customFormat="1" ht="13.5" customHeight="1">
      <c r="A20" s="952" t="s">
        <v>1752</v>
      </c>
      <c r="B20" s="953" t="s">
        <v>1753</v>
      </c>
      <c r="C20" s="954">
        <v>1</v>
      </c>
      <c r="D20" s="1587" t="str">
        <f t="shared" si="2"/>
        <v>030922</v>
      </c>
      <c r="E20" s="1044">
        <v>8</v>
      </c>
      <c r="F20" s="1045"/>
      <c r="G20" s="1044">
        <v>0</v>
      </c>
      <c r="H20" s="1046">
        <v>0</v>
      </c>
      <c r="I20" s="1043">
        <v>0</v>
      </c>
      <c r="J20" s="1043">
        <v>0</v>
      </c>
      <c r="K20" s="947">
        <f t="shared" si="0"/>
        <v>8</v>
      </c>
      <c r="L20" s="947">
        <f t="shared" si="1"/>
        <v>0</v>
      </c>
    </row>
    <row r="21" spans="1:12" s="948" customFormat="1" ht="13.5" customHeight="1">
      <c r="A21" s="949" t="s">
        <v>1754</v>
      </c>
      <c r="B21" s="950" t="s">
        <v>1755</v>
      </c>
      <c r="C21" s="946">
        <v>1</v>
      </c>
      <c r="D21" s="1587" t="str">
        <f t="shared" si="2"/>
        <v>030922</v>
      </c>
      <c r="E21" s="1044"/>
      <c r="F21" s="1045"/>
      <c r="G21" s="1044">
        <v>0</v>
      </c>
      <c r="H21" s="1046">
        <v>0</v>
      </c>
      <c r="I21" s="1043">
        <v>0</v>
      </c>
      <c r="J21" s="1043">
        <v>0</v>
      </c>
      <c r="K21" s="947">
        <f t="shared" si="0"/>
        <v>0</v>
      </c>
      <c r="L21" s="947">
        <f t="shared" si="1"/>
        <v>0</v>
      </c>
    </row>
    <row r="22" spans="1:12" s="948" customFormat="1" ht="13.5" customHeight="1">
      <c r="A22" s="952" t="s">
        <v>1756</v>
      </c>
      <c r="B22" s="953" t="s">
        <v>1757</v>
      </c>
      <c r="C22" s="954">
        <v>1</v>
      </c>
      <c r="D22" s="1587" t="str">
        <f t="shared" si="2"/>
        <v>030922</v>
      </c>
      <c r="E22" s="1044"/>
      <c r="F22" s="1045">
        <v>1</v>
      </c>
      <c r="G22" s="1044">
        <v>0</v>
      </c>
      <c r="H22" s="1046">
        <v>0</v>
      </c>
      <c r="I22" s="1043">
        <v>0</v>
      </c>
      <c r="J22" s="1043">
        <v>0</v>
      </c>
      <c r="K22" s="947">
        <f t="shared" si="0"/>
        <v>0</v>
      </c>
      <c r="L22" s="947">
        <f t="shared" si="1"/>
        <v>1</v>
      </c>
    </row>
    <row r="23" spans="1:12" s="948" customFormat="1" ht="13.5" customHeight="1">
      <c r="A23" s="949" t="s">
        <v>1758</v>
      </c>
      <c r="B23" s="950" t="s">
        <v>1759</v>
      </c>
      <c r="C23" s="946">
        <v>1</v>
      </c>
      <c r="D23" s="1587" t="str">
        <f t="shared" si="2"/>
        <v>030922</v>
      </c>
      <c r="E23" s="1044">
        <v>2</v>
      </c>
      <c r="F23" s="1045">
        <v>4</v>
      </c>
      <c r="G23" s="1044">
        <v>0</v>
      </c>
      <c r="H23" s="1046">
        <v>0</v>
      </c>
      <c r="I23" s="1043">
        <v>2</v>
      </c>
      <c r="J23" s="1043">
        <v>0</v>
      </c>
      <c r="K23" s="947">
        <f t="shared" si="0"/>
        <v>4</v>
      </c>
      <c r="L23" s="947">
        <f t="shared" si="1"/>
        <v>4</v>
      </c>
    </row>
    <row r="24" spans="1:12" s="948" customFormat="1" ht="13.5" customHeight="1">
      <c r="A24" s="952" t="s">
        <v>1760</v>
      </c>
      <c r="B24" s="953" t="s">
        <v>1761</v>
      </c>
      <c r="C24" s="954">
        <v>1</v>
      </c>
      <c r="D24" s="1587" t="str">
        <f t="shared" si="2"/>
        <v>030922</v>
      </c>
      <c r="E24" s="1044"/>
      <c r="F24" s="1045"/>
      <c r="G24" s="1044">
        <v>0</v>
      </c>
      <c r="H24" s="1046">
        <v>0</v>
      </c>
      <c r="I24" s="1043">
        <v>0</v>
      </c>
      <c r="J24" s="1043">
        <v>0</v>
      </c>
      <c r="K24" s="947">
        <f t="shared" si="0"/>
        <v>0</v>
      </c>
      <c r="L24" s="947">
        <f t="shared" si="1"/>
        <v>0</v>
      </c>
    </row>
    <row r="25" spans="1:12" s="948" customFormat="1" ht="13.5" customHeight="1">
      <c r="A25" s="949" t="s">
        <v>1762</v>
      </c>
      <c r="B25" s="950" t="s">
        <v>1763</v>
      </c>
      <c r="C25" s="946">
        <v>1</v>
      </c>
      <c r="D25" s="1587" t="str">
        <f t="shared" si="2"/>
        <v>030922</v>
      </c>
      <c r="E25" s="1044"/>
      <c r="F25" s="1045"/>
      <c r="G25" s="1044">
        <v>0</v>
      </c>
      <c r="H25" s="1046">
        <v>0</v>
      </c>
      <c r="I25" s="1043">
        <v>0</v>
      </c>
      <c r="J25" s="1043">
        <v>0</v>
      </c>
      <c r="K25" s="947">
        <f t="shared" si="0"/>
        <v>0</v>
      </c>
      <c r="L25" s="947">
        <f t="shared" si="1"/>
        <v>0</v>
      </c>
    </row>
    <row r="26" spans="1:12" s="948" customFormat="1" ht="13.5" customHeight="1">
      <c r="A26" s="952" t="s">
        <v>1764</v>
      </c>
      <c r="B26" s="953" t="s">
        <v>1765</v>
      </c>
      <c r="C26" s="954">
        <v>1</v>
      </c>
      <c r="D26" s="1587" t="str">
        <f t="shared" si="2"/>
        <v>030922</v>
      </c>
      <c r="E26" s="1044">
        <v>2</v>
      </c>
      <c r="F26" s="1045">
        <v>2</v>
      </c>
      <c r="G26" s="1044">
        <v>0</v>
      </c>
      <c r="H26" s="1046">
        <v>0</v>
      </c>
      <c r="I26" s="1043">
        <v>0</v>
      </c>
      <c r="J26" s="1043">
        <v>0</v>
      </c>
      <c r="K26" s="947">
        <f t="shared" si="0"/>
        <v>2</v>
      </c>
      <c r="L26" s="947">
        <f t="shared" si="1"/>
        <v>2</v>
      </c>
    </row>
    <row r="27" spans="1:12" s="948" customFormat="1" ht="13.5" customHeight="1">
      <c r="A27" s="949" t="s">
        <v>1766</v>
      </c>
      <c r="B27" s="950" t="s">
        <v>1767</v>
      </c>
      <c r="C27" s="946">
        <v>1</v>
      </c>
      <c r="D27" s="1587" t="str">
        <f t="shared" si="2"/>
        <v>030922</v>
      </c>
      <c r="E27" s="1044">
        <v>1</v>
      </c>
      <c r="F27" s="1045">
        <v>1</v>
      </c>
      <c r="G27" s="1044">
        <v>0</v>
      </c>
      <c r="H27" s="1046">
        <v>0</v>
      </c>
      <c r="I27" s="1043">
        <v>0</v>
      </c>
      <c r="J27" s="1043">
        <v>0</v>
      </c>
      <c r="K27" s="947">
        <f t="shared" si="0"/>
        <v>1</v>
      </c>
      <c r="L27" s="947">
        <f t="shared" si="1"/>
        <v>1</v>
      </c>
    </row>
    <row r="28" spans="1:12" s="948" customFormat="1" ht="13.5" customHeight="1">
      <c r="A28" s="952" t="s">
        <v>1768</v>
      </c>
      <c r="B28" s="953" t="s">
        <v>1769</v>
      </c>
      <c r="C28" s="954">
        <v>1</v>
      </c>
      <c r="D28" s="1587" t="str">
        <f t="shared" si="2"/>
        <v>030922</v>
      </c>
      <c r="E28" s="1044"/>
      <c r="F28" s="1045"/>
      <c r="G28" s="1044">
        <v>0</v>
      </c>
      <c r="H28" s="1046">
        <v>0</v>
      </c>
      <c r="I28" s="1043">
        <v>0</v>
      </c>
      <c r="J28" s="1043">
        <v>0</v>
      </c>
      <c r="K28" s="947">
        <f t="shared" si="0"/>
        <v>0</v>
      </c>
      <c r="L28" s="947">
        <f t="shared" si="1"/>
        <v>0</v>
      </c>
    </row>
    <row r="29" spans="1:12" s="948" customFormat="1" ht="13.5" customHeight="1">
      <c r="A29" s="949" t="s">
        <v>1770</v>
      </c>
      <c r="B29" s="950" t="s">
        <v>1771</v>
      </c>
      <c r="C29" s="946">
        <v>1</v>
      </c>
      <c r="D29" s="1587" t="str">
        <f t="shared" si="2"/>
        <v>030922</v>
      </c>
      <c r="E29" s="1044">
        <v>5</v>
      </c>
      <c r="F29" s="1045">
        <v>3</v>
      </c>
      <c r="G29" s="1044">
        <v>0</v>
      </c>
      <c r="H29" s="1046">
        <v>0</v>
      </c>
      <c r="I29" s="1043">
        <v>0</v>
      </c>
      <c r="J29" s="1043">
        <v>0</v>
      </c>
      <c r="K29" s="947">
        <f t="shared" si="0"/>
        <v>5</v>
      </c>
      <c r="L29" s="947">
        <f t="shared" si="1"/>
        <v>3</v>
      </c>
    </row>
    <row r="30" spans="1:12" s="948" customFormat="1" ht="13.5" customHeight="1">
      <c r="A30" s="952" t="s">
        <v>1772</v>
      </c>
      <c r="B30" s="953" t="s">
        <v>1773</v>
      </c>
      <c r="C30" s="954">
        <v>1</v>
      </c>
      <c r="D30" s="1587" t="str">
        <f t="shared" si="2"/>
        <v>030922</v>
      </c>
      <c r="E30" s="1044"/>
      <c r="F30" s="1045"/>
      <c r="G30" s="1044">
        <v>0</v>
      </c>
      <c r="H30" s="1046">
        <v>0</v>
      </c>
      <c r="I30" s="1043">
        <v>0</v>
      </c>
      <c r="J30" s="1043">
        <v>0</v>
      </c>
      <c r="K30" s="947">
        <f t="shared" si="0"/>
        <v>0</v>
      </c>
      <c r="L30" s="947">
        <f t="shared" si="1"/>
        <v>0</v>
      </c>
    </row>
    <row r="31" spans="1:12" s="948" customFormat="1" ht="13.5" customHeight="1">
      <c r="A31" s="949" t="s">
        <v>1774</v>
      </c>
      <c r="B31" s="950" t="s">
        <v>1775</v>
      </c>
      <c r="C31" s="946">
        <v>1</v>
      </c>
      <c r="D31" s="1587" t="str">
        <f t="shared" si="2"/>
        <v>030922</v>
      </c>
      <c r="E31" s="1044">
        <v>1</v>
      </c>
      <c r="F31" s="1045">
        <v>1</v>
      </c>
      <c r="G31" s="1044">
        <v>0</v>
      </c>
      <c r="H31" s="1046">
        <v>0</v>
      </c>
      <c r="I31" s="1043">
        <v>0</v>
      </c>
      <c r="J31" s="1043">
        <v>0</v>
      </c>
      <c r="K31" s="947">
        <f t="shared" si="0"/>
        <v>1</v>
      </c>
      <c r="L31" s="947">
        <f t="shared" si="1"/>
        <v>1</v>
      </c>
    </row>
    <row r="32" spans="1:12" s="948" customFormat="1" ht="13.5" customHeight="1">
      <c r="A32" s="949" t="s">
        <v>1776</v>
      </c>
      <c r="B32" s="950" t="s">
        <v>1777</v>
      </c>
      <c r="C32" s="946">
        <v>1</v>
      </c>
      <c r="D32" s="1587" t="str">
        <f t="shared" si="2"/>
        <v>030922</v>
      </c>
      <c r="E32" s="1044"/>
      <c r="F32" s="1045"/>
      <c r="G32" s="1044">
        <v>0</v>
      </c>
      <c r="H32" s="1046">
        <v>0</v>
      </c>
      <c r="I32" s="1043">
        <v>0</v>
      </c>
      <c r="J32" s="1043">
        <v>0</v>
      </c>
      <c r="K32" s="947">
        <f t="shared" si="0"/>
        <v>0</v>
      </c>
      <c r="L32" s="947">
        <f t="shared" si="1"/>
        <v>0</v>
      </c>
    </row>
    <row r="33" spans="1:12" s="948" customFormat="1" ht="13.5" customHeight="1">
      <c r="A33" s="949" t="s">
        <v>1778</v>
      </c>
      <c r="B33" s="950" t="s">
        <v>1779</v>
      </c>
      <c r="C33" s="946">
        <v>1</v>
      </c>
      <c r="D33" s="1587" t="str">
        <f t="shared" si="2"/>
        <v>030922</v>
      </c>
      <c r="E33" s="1044"/>
      <c r="F33" s="1045"/>
      <c r="G33" s="1044">
        <v>0</v>
      </c>
      <c r="H33" s="1046">
        <v>0</v>
      </c>
      <c r="I33" s="1043">
        <v>0</v>
      </c>
      <c r="J33" s="1043">
        <v>0</v>
      </c>
      <c r="K33" s="947">
        <f t="shared" si="0"/>
        <v>0</v>
      </c>
      <c r="L33" s="947">
        <f t="shared" si="1"/>
        <v>0</v>
      </c>
    </row>
    <row r="34" spans="1:12" s="948" customFormat="1" ht="13.5" customHeight="1">
      <c r="A34" s="949" t="s">
        <v>1780</v>
      </c>
      <c r="B34" s="950" t="s">
        <v>1781</v>
      </c>
      <c r="C34" s="946">
        <v>1</v>
      </c>
      <c r="D34" s="1587" t="str">
        <f t="shared" si="2"/>
        <v>030922</v>
      </c>
      <c r="E34" s="1044"/>
      <c r="F34" s="1045"/>
      <c r="G34" s="1044">
        <v>0</v>
      </c>
      <c r="H34" s="1046">
        <v>0</v>
      </c>
      <c r="I34" s="1043">
        <v>0</v>
      </c>
      <c r="J34" s="1043">
        <v>0</v>
      </c>
      <c r="K34" s="947">
        <f t="shared" si="0"/>
        <v>0</v>
      </c>
      <c r="L34" s="947">
        <f t="shared" si="1"/>
        <v>0</v>
      </c>
    </row>
    <row r="35" spans="1:12" s="948" customFormat="1" ht="13.5" customHeight="1">
      <c r="A35" s="949" t="s">
        <v>1782</v>
      </c>
      <c r="B35" s="950" t="s">
        <v>1783</v>
      </c>
      <c r="C35" s="946">
        <v>1</v>
      </c>
      <c r="D35" s="1587" t="str">
        <f t="shared" si="2"/>
        <v>030922</v>
      </c>
      <c r="E35" s="1044"/>
      <c r="F35" s="1045"/>
      <c r="G35" s="1044">
        <v>0</v>
      </c>
      <c r="H35" s="1046">
        <v>0</v>
      </c>
      <c r="I35" s="1043">
        <v>0</v>
      </c>
      <c r="J35" s="1043">
        <v>0</v>
      </c>
      <c r="K35" s="947">
        <f t="shared" si="0"/>
        <v>0</v>
      </c>
      <c r="L35" s="947">
        <f t="shared" si="1"/>
        <v>0</v>
      </c>
    </row>
    <row r="36" spans="1:12" s="948" customFormat="1" ht="13.5" customHeight="1">
      <c r="A36" s="949" t="s">
        <v>1784</v>
      </c>
      <c r="B36" s="950" t="s">
        <v>1785</v>
      </c>
      <c r="C36" s="946">
        <v>1</v>
      </c>
      <c r="D36" s="1587" t="str">
        <f t="shared" si="2"/>
        <v>030922</v>
      </c>
      <c r="E36" s="1044"/>
      <c r="F36" s="1045"/>
      <c r="G36" s="1044">
        <v>0</v>
      </c>
      <c r="H36" s="1046">
        <v>0</v>
      </c>
      <c r="I36" s="1043">
        <v>0</v>
      </c>
      <c r="J36" s="1043">
        <v>0</v>
      </c>
      <c r="K36" s="947">
        <f t="shared" si="0"/>
        <v>0</v>
      </c>
      <c r="L36" s="947">
        <f t="shared" si="1"/>
        <v>0</v>
      </c>
    </row>
    <row r="37" spans="1:12" s="948" customFormat="1" ht="13.5" customHeight="1">
      <c r="A37" s="949" t="s">
        <v>1786</v>
      </c>
      <c r="B37" s="950" t="s">
        <v>1787</v>
      </c>
      <c r="C37" s="946">
        <v>1</v>
      </c>
      <c r="D37" s="1587" t="str">
        <f t="shared" si="2"/>
        <v>030922</v>
      </c>
      <c r="E37" s="1044"/>
      <c r="F37" s="1045"/>
      <c r="G37" s="1044">
        <v>0</v>
      </c>
      <c r="H37" s="1046">
        <v>0</v>
      </c>
      <c r="I37" s="1043">
        <v>0</v>
      </c>
      <c r="J37" s="1043">
        <v>0</v>
      </c>
      <c r="K37" s="947">
        <f t="shared" si="0"/>
        <v>0</v>
      </c>
      <c r="L37" s="947">
        <f t="shared" si="1"/>
        <v>0</v>
      </c>
    </row>
    <row r="38" spans="1:12" s="948" customFormat="1" ht="13.5" customHeight="1">
      <c r="A38" s="949" t="s">
        <v>1788</v>
      </c>
      <c r="B38" s="950" t="s">
        <v>1789</v>
      </c>
      <c r="C38" s="946">
        <v>1</v>
      </c>
      <c r="D38" s="1587" t="str">
        <f t="shared" si="2"/>
        <v>030922</v>
      </c>
      <c r="E38" s="1044"/>
      <c r="F38" s="1045"/>
      <c r="G38" s="1044">
        <v>0</v>
      </c>
      <c r="H38" s="1046">
        <v>0</v>
      </c>
      <c r="I38" s="1043">
        <v>0</v>
      </c>
      <c r="J38" s="1043">
        <v>0</v>
      </c>
      <c r="K38" s="947">
        <f t="shared" si="0"/>
        <v>0</v>
      </c>
      <c r="L38" s="947">
        <f t="shared" si="1"/>
        <v>0</v>
      </c>
    </row>
    <row r="39" spans="1:12" s="948" customFormat="1" ht="13.5" customHeight="1">
      <c r="A39" s="955" t="s">
        <v>1790</v>
      </c>
      <c r="B39" s="956" t="s">
        <v>1791</v>
      </c>
      <c r="C39" s="954">
        <v>1</v>
      </c>
      <c r="D39" s="1587" t="str">
        <f t="shared" si="2"/>
        <v>030922</v>
      </c>
      <c r="E39" s="1044">
        <v>5</v>
      </c>
      <c r="F39" s="1045">
        <v>3</v>
      </c>
      <c r="G39" s="1044">
        <v>0</v>
      </c>
      <c r="H39" s="1046">
        <v>0</v>
      </c>
      <c r="I39" s="1043">
        <v>0</v>
      </c>
      <c r="J39" s="1043">
        <v>0</v>
      </c>
      <c r="K39" s="947">
        <f t="shared" si="0"/>
        <v>5</v>
      </c>
      <c r="L39" s="947">
        <f t="shared" si="1"/>
        <v>3</v>
      </c>
    </row>
    <row r="40" spans="1:12" s="948" customFormat="1" ht="13.5" customHeight="1">
      <c r="A40" s="949" t="s">
        <v>1792</v>
      </c>
      <c r="B40" s="950" t="s">
        <v>1793</v>
      </c>
      <c r="C40" s="946">
        <v>1</v>
      </c>
      <c r="D40" s="1587" t="str">
        <f t="shared" si="2"/>
        <v>030922</v>
      </c>
      <c r="E40" s="1044"/>
      <c r="F40" s="1045"/>
      <c r="G40" s="1044">
        <v>0</v>
      </c>
      <c r="H40" s="1046">
        <v>0</v>
      </c>
      <c r="I40" s="1043">
        <v>0</v>
      </c>
      <c r="J40" s="1043">
        <v>0</v>
      </c>
      <c r="K40" s="947">
        <f t="shared" si="0"/>
        <v>0</v>
      </c>
      <c r="L40" s="947">
        <f t="shared" si="1"/>
        <v>0</v>
      </c>
    </row>
    <row r="41" spans="1:12" s="948" customFormat="1" ht="13.5" customHeight="1">
      <c r="A41" s="955" t="s">
        <v>1794</v>
      </c>
      <c r="B41" s="956" t="s">
        <v>1795</v>
      </c>
      <c r="C41" s="954">
        <v>1</v>
      </c>
      <c r="D41" s="1587" t="str">
        <f t="shared" si="2"/>
        <v>030922</v>
      </c>
      <c r="E41" s="1044"/>
      <c r="F41" s="1045"/>
      <c r="G41" s="1044">
        <v>0</v>
      </c>
      <c r="H41" s="1046">
        <v>0</v>
      </c>
      <c r="I41" s="1043">
        <v>0</v>
      </c>
      <c r="J41" s="1043">
        <v>0</v>
      </c>
      <c r="K41" s="947">
        <f t="shared" si="0"/>
        <v>0</v>
      </c>
      <c r="L41" s="947">
        <f t="shared" si="1"/>
        <v>0</v>
      </c>
    </row>
    <row r="42" spans="1:12" s="948" customFormat="1" ht="13.5" customHeight="1">
      <c r="A42" s="949" t="s">
        <v>1796</v>
      </c>
      <c r="B42" s="950" t="s">
        <v>1797</v>
      </c>
      <c r="C42" s="946">
        <v>1</v>
      </c>
      <c r="D42" s="1587" t="str">
        <f t="shared" si="2"/>
        <v>030922</v>
      </c>
      <c r="E42" s="1044"/>
      <c r="F42" s="1045"/>
      <c r="G42" s="1044">
        <v>0</v>
      </c>
      <c r="H42" s="1046">
        <v>0</v>
      </c>
      <c r="I42" s="1043">
        <v>0</v>
      </c>
      <c r="J42" s="1043">
        <v>0</v>
      </c>
      <c r="K42" s="947">
        <f t="shared" si="0"/>
        <v>0</v>
      </c>
      <c r="L42" s="947">
        <f t="shared" si="1"/>
        <v>0</v>
      </c>
    </row>
    <row r="43" spans="1:12" s="948" customFormat="1" ht="13.5" customHeight="1">
      <c r="A43" s="944" t="s">
        <v>1798</v>
      </c>
      <c r="B43" s="945" t="s">
        <v>1799</v>
      </c>
      <c r="C43" s="946">
        <v>1</v>
      </c>
      <c r="D43" s="1587" t="str">
        <f t="shared" si="2"/>
        <v>030922</v>
      </c>
      <c r="E43" s="1044"/>
      <c r="F43" s="1045"/>
      <c r="G43" s="1044">
        <v>0</v>
      </c>
      <c r="H43" s="1046">
        <v>0</v>
      </c>
      <c r="I43" s="1043">
        <v>0</v>
      </c>
      <c r="J43" s="1043">
        <v>0</v>
      </c>
      <c r="K43" s="947">
        <f t="shared" si="0"/>
        <v>0</v>
      </c>
      <c r="L43" s="947">
        <f t="shared" si="1"/>
        <v>0</v>
      </c>
    </row>
    <row r="44" spans="1:12" s="948" customFormat="1" ht="13.5" customHeight="1">
      <c r="A44" s="949" t="s">
        <v>1800</v>
      </c>
      <c r="B44" s="950" t="s">
        <v>1801</v>
      </c>
      <c r="C44" s="946">
        <v>1</v>
      </c>
      <c r="D44" s="1587" t="str">
        <f t="shared" si="2"/>
        <v>030922</v>
      </c>
      <c r="E44" s="1044"/>
      <c r="F44" s="1045"/>
      <c r="G44" s="1044">
        <v>0</v>
      </c>
      <c r="H44" s="1046">
        <v>0</v>
      </c>
      <c r="I44" s="1043">
        <v>0</v>
      </c>
      <c r="J44" s="1043">
        <v>0</v>
      </c>
      <c r="K44" s="947">
        <f t="shared" si="0"/>
        <v>0</v>
      </c>
      <c r="L44" s="947">
        <f t="shared" si="1"/>
        <v>0</v>
      </c>
    </row>
    <row r="45" spans="1:12" s="948" customFormat="1" ht="13.5" customHeight="1">
      <c r="A45" s="949" t="s">
        <v>1802</v>
      </c>
      <c r="B45" s="950" t="s">
        <v>1803</v>
      </c>
      <c r="C45" s="946">
        <v>1</v>
      </c>
      <c r="D45" s="1587" t="str">
        <f t="shared" si="2"/>
        <v>030922</v>
      </c>
      <c r="E45" s="1044">
        <v>2</v>
      </c>
      <c r="F45" s="1045"/>
      <c r="G45" s="1044">
        <v>0</v>
      </c>
      <c r="H45" s="1046">
        <v>0</v>
      </c>
      <c r="I45" s="1043">
        <v>0</v>
      </c>
      <c r="J45" s="1043">
        <v>0</v>
      </c>
      <c r="K45" s="947">
        <f t="shared" si="0"/>
        <v>2</v>
      </c>
      <c r="L45" s="947">
        <f t="shared" si="1"/>
        <v>0</v>
      </c>
    </row>
    <row r="46" spans="1:12" s="948" customFormat="1" ht="13.5" customHeight="1">
      <c r="A46" s="949" t="s">
        <v>1804</v>
      </c>
      <c r="B46" s="950" t="s">
        <v>1805</v>
      </c>
      <c r="C46" s="946">
        <v>1</v>
      </c>
      <c r="D46" s="1587" t="str">
        <f t="shared" si="2"/>
        <v>030922</v>
      </c>
      <c r="E46" s="1044"/>
      <c r="F46" s="1045"/>
      <c r="G46" s="1044">
        <v>0</v>
      </c>
      <c r="H46" s="1046">
        <v>0</v>
      </c>
      <c r="I46" s="1043">
        <v>0</v>
      </c>
      <c r="J46" s="1043">
        <v>0</v>
      </c>
      <c r="K46" s="947">
        <f t="shared" si="0"/>
        <v>0</v>
      </c>
      <c r="L46" s="947">
        <f t="shared" si="1"/>
        <v>0</v>
      </c>
    </row>
    <row r="47" spans="1:12" s="948" customFormat="1" ht="13.5" customHeight="1">
      <c r="A47" s="949" t="s">
        <v>1806</v>
      </c>
      <c r="B47" s="950" t="s">
        <v>1807</v>
      </c>
      <c r="C47" s="946">
        <v>1</v>
      </c>
      <c r="D47" s="1587" t="str">
        <f t="shared" si="2"/>
        <v>030922</v>
      </c>
      <c r="E47" s="1044"/>
      <c r="F47" s="1045"/>
      <c r="G47" s="1044">
        <v>0</v>
      </c>
      <c r="H47" s="1046">
        <v>0</v>
      </c>
      <c r="I47" s="1043">
        <v>0</v>
      </c>
      <c r="J47" s="1043">
        <v>0</v>
      </c>
      <c r="K47" s="947">
        <f t="shared" si="0"/>
        <v>0</v>
      </c>
      <c r="L47" s="947">
        <f t="shared" si="1"/>
        <v>0</v>
      </c>
    </row>
    <row r="48" spans="1:12" s="948" customFormat="1" ht="13.5" customHeight="1">
      <c r="A48" s="949" t="s">
        <v>1808</v>
      </c>
      <c r="B48" s="950" t="s">
        <v>1809</v>
      </c>
      <c r="C48" s="946">
        <v>1</v>
      </c>
      <c r="D48" s="1587" t="str">
        <f t="shared" si="2"/>
        <v>030922</v>
      </c>
      <c r="E48" s="1044">
        <v>15</v>
      </c>
      <c r="F48" s="1045">
        <v>23</v>
      </c>
      <c r="G48" s="1044">
        <v>0</v>
      </c>
      <c r="H48" s="1046">
        <v>0</v>
      </c>
      <c r="I48" s="1043">
        <v>2</v>
      </c>
      <c r="J48" s="1043">
        <v>2</v>
      </c>
      <c r="K48" s="947">
        <f t="shared" si="0"/>
        <v>17</v>
      </c>
      <c r="L48" s="947">
        <f t="shared" si="1"/>
        <v>25</v>
      </c>
    </row>
    <row r="49" spans="1:12" s="948" customFormat="1" ht="13.5" customHeight="1">
      <c r="A49" s="949" t="s">
        <v>1810</v>
      </c>
      <c r="B49" s="950" t="s">
        <v>1811</v>
      </c>
      <c r="C49" s="946">
        <v>1</v>
      </c>
      <c r="D49" s="1587" t="str">
        <f t="shared" si="2"/>
        <v>030922</v>
      </c>
      <c r="E49" s="1044"/>
      <c r="F49" s="1045"/>
      <c r="G49" s="1044">
        <v>0</v>
      </c>
      <c r="H49" s="1046">
        <v>0</v>
      </c>
      <c r="I49" s="1043">
        <v>0</v>
      </c>
      <c r="J49" s="1043">
        <v>0</v>
      </c>
      <c r="K49" s="947">
        <f t="shared" si="0"/>
        <v>0</v>
      </c>
      <c r="L49" s="947">
        <f t="shared" si="1"/>
        <v>0</v>
      </c>
    </row>
    <row r="50" spans="1:12" s="948" customFormat="1" ht="13.5" customHeight="1">
      <c r="A50" s="949" t="s">
        <v>1812</v>
      </c>
      <c r="B50" s="950" t="s">
        <v>1813</v>
      </c>
      <c r="C50" s="946">
        <v>1</v>
      </c>
      <c r="D50" s="1587" t="str">
        <f t="shared" si="2"/>
        <v>030922</v>
      </c>
      <c r="E50" s="1044"/>
      <c r="F50" s="1045">
        <v>3</v>
      </c>
      <c r="G50" s="1044">
        <v>0</v>
      </c>
      <c r="H50" s="1046">
        <v>0</v>
      </c>
      <c r="I50" s="1043">
        <v>1</v>
      </c>
      <c r="J50" s="1043">
        <v>0</v>
      </c>
      <c r="K50" s="947">
        <f t="shared" si="0"/>
        <v>1</v>
      </c>
      <c r="L50" s="947">
        <f t="shared" si="1"/>
        <v>3</v>
      </c>
    </row>
    <row r="51" spans="1:12" s="948" customFormat="1" ht="13.5" customHeight="1">
      <c r="A51" s="949" t="s">
        <v>1814</v>
      </c>
      <c r="B51" s="950" t="s">
        <v>1815</v>
      </c>
      <c r="C51" s="946">
        <v>1</v>
      </c>
      <c r="D51" s="1587" t="str">
        <f t="shared" si="2"/>
        <v>030922</v>
      </c>
      <c r="E51" s="1044"/>
      <c r="F51" s="1045"/>
      <c r="G51" s="1044">
        <v>0</v>
      </c>
      <c r="H51" s="1046">
        <v>0</v>
      </c>
      <c r="I51" s="1043">
        <v>0</v>
      </c>
      <c r="J51" s="1043">
        <v>0</v>
      </c>
      <c r="K51" s="947">
        <f t="shared" si="0"/>
        <v>0</v>
      </c>
      <c r="L51" s="947">
        <f t="shared" si="1"/>
        <v>0</v>
      </c>
    </row>
    <row r="52" spans="1:12" s="948" customFormat="1" ht="13.5" customHeight="1">
      <c r="A52" s="949" t="s">
        <v>1816</v>
      </c>
      <c r="B52" s="950" t="s">
        <v>1817</v>
      </c>
      <c r="C52" s="946">
        <v>1</v>
      </c>
      <c r="D52" s="1587" t="str">
        <f t="shared" si="2"/>
        <v>030922</v>
      </c>
      <c r="E52" s="1044">
        <v>2</v>
      </c>
      <c r="F52" s="1045">
        <v>2</v>
      </c>
      <c r="G52" s="1044">
        <v>0</v>
      </c>
      <c r="H52" s="1046">
        <v>0</v>
      </c>
      <c r="I52" s="1043">
        <v>0</v>
      </c>
      <c r="J52" s="1043">
        <v>0</v>
      </c>
      <c r="K52" s="947">
        <f t="shared" si="0"/>
        <v>2</v>
      </c>
      <c r="L52" s="947">
        <f t="shared" si="1"/>
        <v>2</v>
      </c>
    </row>
    <row r="53" spans="1:12" s="948" customFormat="1" ht="13.5" customHeight="1">
      <c r="A53" s="949" t="s">
        <v>1818</v>
      </c>
      <c r="B53" s="950" t="s">
        <v>1667</v>
      </c>
      <c r="C53" s="946">
        <v>1</v>
      </c>
      <c r="D53" s="1587" t="str">
        <f t="shared" si="2"/>
        <v>030922</v>
      </c>
      <c r="E53" s="1044"/>
      <c r="F53" s="1045"/>
      <c r="G53" s="1044">
        <v>0</v>
      </c>
      <c r="H53" s="1046">
        <v>0</v>
      </c>
      <c r="I53" s="1043">
        <v>0</v>
      </c>
      <c r="J53" s="1043">
        <v>0</v>
      </c>
      <c r="K53" s="947">
        <f t="shared" si="0"/>
        <v>0</v>
      </c>
      <c r="L53" s="947">
        <f t="shared" si="1"/>
        <v>0</v>
      </c>
    </row>
    <row r="54" spans="1:12" s="948" customFormat="1" ht="13.5" customHeight="1">
      <c r="A54" s="949" t="s">
        <v>1819</v>
      </c>
      <c r="B54" s="950" t="s">
        <v>1820</v>
      </c>
      <c r="C54" s="946">
        <v>1</v>
      </c>
      <c r="D54" s="1587" t="str">
        <f t="shared" si="2"/>
        <v>030922</v>
      </c>
      <c r="E54" s="1044"/>
      <c r="F54" s="1045"/>
      <c r="G54" s="1044">
        <v>0</v>
      </c>
      <c r="H54" s="1046">
        <v>0</v>
      </c>
      <c r="I54" s="1043">
        <v>1</v>
      </c>
      <c r="J54" s="1043">
        <v>0</v>
      </c>
      <c r="K54" s="947">
        <f t="shared" si="0"/>
        <v>1</v>
      </c>
      <c r="L54" s="947">
        <f t="shared" si="1"/>
        <v>0</v>
      </c>
    </row>
    <row r="55" spans="1:12" s="948" customFormat="1" ht="13.5" customHeight="1">
      <c r="A55" s="949" t="s">
        <v>1821</v>
      </c>
      <c r="B55" s="950" t="s">
        <v>1822</v>
      </c>
      <c r="C55" s="946">
        <v>1</v>
      </c>
      <c r="D55" s="1587" t="str">
        <f t="shared" si="2"/>
        <v>030922</v>
      </c>
      <c r="E55" s="1044">
        <v>13</v>
      </c>
      <c r="F55" s="1045">
        <v>9</v>
      </c>
      <c r="G55" s="1044">
        <v>0</v>
      </c>
      <c r="H55" s="1046">
        <v>0</v>
      </c>
      <c r="I55" s="1043">
        <v>0</v>
      </c>
      <c r="J55" s="1043">
        <v>0</v>
      </c>
      <c r="K55" s="947">
        <f t="shared" si="0"/>
        <v>13</v>
      </c>
      <c r="L55" s="947">
        <f t="shared" si="1"/>
        <v>9</v>
      </c>
    </row>
    <row r="56" spans="1:12" s="948" customFormat="1" ht="13.5" customHeight="1">
      <c r="A56" s="949" t="s">
        <v>1823</v>
      </c>
      <c r="B56" s="950" t="s">
        <v>1824</v>
      </c>
      <c r="C56" s="946">
        <v>1</v>
      </c>
      <c r="D56" s="1587" t="str">
        <f t="shared" si="2"/>
        <v>030922</v>
      </c>
      <c r="E56" s="1044">
        <v>3</v>
      </c>
      <c r="F56" s="1045">
        <v>11</v>
      </c>
      <c r="G56" s="1044">
        <v>0</v>
      </c>
      <c r="H56" s="1046">
        <v>0</v>
      </c>
      <c r="I56" s="1043">
        <v>1</v>
      </c>
      <c r="J56" s="1043">
        <v>0</v>
      </c>
      <c r="K56" s="947">
        <f t="shared" si="0"/>
        <v>4</v>
      </c>
      <c r="L56" s="947">
        <f t="shared" si="1"/>
        <v>11</v>
      </c>
    </row>
    <row r="57" spans="1:12" s="948" customFormat="1" ht="13.5" customHeight="1">
      <c r="A57" s="949" t="s">
        <v>1825</v>
      </c>
      <c r="B57" s="950" t="s">
        <v>1826</v>
      </c>
      <c r="C57" s="946">
        <v>1</v>
      </c>
      <c r="D57" s="1587" t="str">
        <f t="shared" si="2"/>
        <v>030922</v>
      </c>
      <c r="E57" s="1044"/>
      <c r="F57" s="1045"/>
      <c r="G57" s="1044">
        <v>0</v>
      </c>
      <c r="H57" s="1046">
        <v>0</v>
      </c>
      <c r="I57" s="1043">
        <v>0</v>
      </c>
      <c r="J57" s="1043">
        <v>0</v>
      </c>
      <c r="K57" s="947">
        <f t="shared" si="0"/>
        <v>0</v>
      </c>
      <c r="L57" s="947">
        <f t="shared" si="1"/>
        <v>0</v>
      </c>
    </row>
    <row r="58" spans="1:12" s="948" customFormat="1" ht="13.5" customHeight="1">
      <c r="A58" s="949" t="s">
        <v>1827</v>
      </c>
      <c r="B58" s="950" t="s">
        <v>1828</v>
      </c>
      <c r="C58" s="946">
        <v>1</v>
      </c>
      <c r="D58" s="1587" t="str">
        <f t="shared" si="2"/>
        <v>030922</v>
      </c>
      <c r="E58" s="1044"/>
      <c r="F58" s="1045">
        <v>2</v>
      </c>
      <c r="G58" s="1044">
        <v>0</v>
      </c>
      <c r="H58" s="1046">
        <v>0</v>
      </c>
      <c r="I58" s="1043">
        <v>0</v>
      </c>
      <c r="J58" s="1043">
        <v>0</v>
      </c>
      <c r="K58" s="947">
        <f t="shared" si="0"/>
        <v>0</v>
      </c>
      <c r="L58" s="947">
        <f t="shared" si="1"/>
        <v>2</v>
      </c>
    </row>
    <row r="59" spans="1:12" s="948" customFormat="1" ht="13.5" customHeight="1">
      <c r="A59" s="949" t="s">
        <v>1829</v>
      </c>
      <c r="B59" s="950" t="s">
        <v>1830</v>
      </c>
      <c r="C59" s="946">
        <v>1</v>
      </c>
      <c r="D59" s="1587" t="str">
        <f t="shared" si="2"/>
        <v>030922</v>
      </c>
      <c r="E59" s="1044"/>
      <c r="F59" s="1045"/>
      <c r="G59" s="1044">
        <v>0</v>
      </c>
      <c r="H59" s="1046">
        <v>0</v>
      </c>
      <c r="I59" s="1043">
        <v>0</v>
      </c>
      <c r="J59" s="1043">
        <v>0</v>
      </c>
      <c r="K59" s="947">
        <f t="shared" si="0"/>
        <v>0</v>
      </c>
      <c r="L59" s="947">
        <f t="shared" si="1"/>
        <v>0</v>
      </c>
    </row>
    <row r="60" spans="1:12" s="948" customFormat="1" ht="13.5" customHeight="1">
      <c r="A60" s="949" t="s">
        <v>1831</v>
      </c>
      <c r="B60" s="950" t="s">
        <v>1832</v>
      </c>
      <c r="C60" s="946">
        <v>1</v>
      </c>
      <c r="D60" s="1587" t="str">
        <f t="shared" si="2"/>
        <v>030922</v>
      </c>
      <c r="E60" s="1044">
        <v>5</v>
      </c>
      <c r="F60" s="1045"/>
      <c r="G60" s="1044">
        <v>0</v>
      </c>
      <c r="H60" s="1046">
        <v>0</v>
      </c>
      <c r="I60" s="1043">
        <v>0</v>
      </c>
      <c r="J60" s="1043">
        <v>0</v>
      </c>
      <c r="K60" s="947">
        <f t="shared" si="0"/>
        <v>5</v>
      </c>
      <c r="L60" s="947">
        <f t="shared" si="1"/>
        <v>0</v>
      </c>
    </row>
    <row r="61" spans="1:12" s="948" customFormat="1" ht="13.5" customHeight="1">
      <c r="A61" s="957" t="s">
        <v>1833</v>
      </c>
      <c r="B61" s="958" t="s">
        <v>1834</v>
      </c>
      <c r="C61" s="959">
        <v>1</v>
      </c>
      <c r="D61" s="1587" t="str">
        <f t="shared" si="2"/>
        <v>030922</v>
      </c>
      <c r="E61" s="1044"/>
      <c r="F61" s="1045"/>
      <c r="G61" s="1044">
        <v>0</v>
      </c>
      <c r="H61" s="1046">
        <v>0</v>
      </c>
      <c r="I61" s="1043">
        <v>0</v>
      </c>
      <c r="J61" s="1043">
        <v>0</v>
      </c>
      <c r="K61" s="947">
        <f t="shared" si="0"/>
        <v>0</v>
      </c>
      <c r="L61" s="947">
        <f t="shared" si="1"/>
        <v>0</v>
      </c>
    </row>
    <row r="62" spans="1:12" s="948" customFormat="1" ht="13.5" customHeight="1">
      <c r="A62" s="957" t="s">
        <v>1835</v>
      </c>
      <c r="B62" s="958" t="s">
        <v>1836</v>
      </c>
      <c r="C62" s="959">
        <v>1</v>
      </c>
      <c r="D62" s="1587" t="str">
        <f t="shared" si="2"/>
        <v>030922</v>
      </c>
      <c r="E62" s="1044"/>
      <c r="F62" s="1045"/>
      <c r="G62" s="1044">
        <v>0</v>
      </c>
      <c r="H62" s="1046">
        <v>0</v>
      </c>
      <c r="I62" s="1043">
        <v>0</v>
      </c>
      <c r="J62" s="1043">
        <v>0</v>
      </c>
      <c r="K62" s="947">
        <f t="shared" si="0"/>
        <v>0</v>
      </c>
      <c r="L62" s="947">
        <f t="shared" si="1"/>
        <v>0</v>
      </c>
    </row>
    <row r="63" spans="1:12" s="948" customFormat="1" ht="13.5" customHeight="1">
      <c r="A63" s="957" t="s">
        <v>1837</v>
      </c>
      <c r="B63" s="958" t="s">
        <v>1838</v>
      </c>
      <c r="C63" s="959">
        <v>1</v>
      </c>
      <c r="D63" s="1587" t="str">
        <f t="shared" si="2"/>
        <v>030922</v>
      </c>
      <c r="E63" s="1044"/>
      <c r="F63" s="1045"/>
      <c r="G63" s="1044">
        <v>0</v>
      </c>
      <c r="H63" s="1046">
        <v>0</v>
      </c>
      <c r="I63" s="1043">
        <v>0</v>
      </c>
      <c r="J63" s="1043">
        <v>0</v>
      </c>
      <c r="K63" s="947">
        <f t="shared" si="0"/>
        <v>0</v>
      </c>
      <c r="L63" s="947">
        <f t="shared" si="1"/>
        <v>0</v>
      </c>
    </row>
    <row r="64" spans="1:12" s="948" customFormat="1" ht="6.75" customHeight="1">
      <c r="A64" s="960"/>
      <c r="B64" s="960"/>
      <c r="C64" s="961"/>
      <c r="D64" s="1588"/>
      <c r="E64" s="1047"/>
      <c r="F64" s="1048"/>
      <c r="G64" s="1047"/>
      <c r="H64" s="1049"/>
      <c r="I64" s="962"/>
      <c r="J64" s="963"/>
      <c r="K64" s="962"/>
      <c r="L64" s="963"/>
    </row>
    <row r="65" spans="1:12" s="948" customFormat="1" ht="13.5" customHeight="1">
      <c r="A65" s="949" t="s">
        <v>1839</v>
      </c>
      <c r="B65" s="950" t="s">
        <v>1840</v>
      </c>
      <c r="C65" s="946">
        <v>1</v>
      </c>
      <c r="D65" s="1587" t="str">
        <f>CONCATENATE(D$8)</f>
        <v>030922</v>
      </c>
      <c r="E65" s="1044">
        <v>6</v>
      </c>
      <c r="F65" s="1045">
        <v>13</v>
      </c>
      <c r="G65" s="1044">
        <v>0</v>
      </c>
      <c r="H65" s="1046">
        <v>0</v>
      </c>
      <c r="I65" s="1046">
        <v>0</v>
      </c>
      <c r="J65" s="1046">
        <v>0</v>
      </c>
      <c r="K65" s="951">
        <f>E65+G65+I65</f>
        <v>6</v>
      </c>
      <c r="L65" s="951">
        <f>F65+H65+J65</f>
        <v>13</v>
      </c>
    </row>
    <row r="66" spans="1:12" s="948" customFormat="1" ht="13.5" customHeight="1" thickBot="1">
      <c r="A66" s="952" t="s">
        <v>1841</v>
      </c>
      <c r="B66" s="953" t="s">
        <v>1842</v>
      </c>
      <c r="C66" s="954">
        <v>1</v>
      </c>
      <c r="D66" s="1589" t="str">
        <f>CONCATENATE(D$8)</f>
        <v>030922</v>
      </c>
      <c r="E66" s="1050">
        <v>0</v>
      </c>
      <c r="F66" s="1051">
        <v>0</v>
      </c>
      <c r="G66" s="1050"/>
      <c r="H66" s="1052">
        <v>0</v>
      </c>
      <c r="I66" s="1052">
        <v>0</v>
      </c>
      <c r="J66" s="1052">
        <v>0</v>
      </c>
      <c r="K66" s="951">
        <f>E66+G66+I66</f>
        <v>0</v>
      </c>
      <c r="L66" s="951">
        <f>F66+H66+J66</f>
        <v>0</v>
      </c>
    </row>
    <row r="67" spans="1:12" s="948" customFormat="1" ht="19.5" customHeight="1" thickTop="1" thickBot="1">
      <c r="A67" s="964" t="s">
        <v>555</v>
      </c>
      <c r="B67" s="965"/>
      <c r="C67" s="966"/>
      <c r="D67" s="1587" t="str">
        <f>CONCATENATE(D$8)</f>
        <v>030922</v>
      </c>
      <c r="E67" s="967">
        <f t="shared" ref="E67:L67" si="3">SUM(E8:E63)+E65+E66</f>
        <v>126</v>
      </c>
      <c r="F67" s="968">
        <f t="shared" si="3"/>
        <v>107</v>
      </c>
      <c r="G67" s="967">
        <f t="shared" si="3"/>
        <v>0</v>
      </c>
      <c r="H67" s="969">
        <f t="shared" si="3"/>
        <v>0</v>
      </c>
      <c r="I67" s="970">
        <f t="shared" si="3"/>
        <v>10</v>
      </c>
      <c r="J67" s="971">
        <f t="shared" si="3"/>
        <v>2</v>
      </c>
      <c r="K67" s="970">
        <f t="shared" si="3"/>
        <v>136</v>
      </c>
      <c r="L67" s="971">
        <f t="shared" si="3"/>
        <v>109</v>
      </c>
    </row>
    <row r="68" spans="1:12" s="948" customFormat="1" ht="15" customHeight="1" thickBot="1">
      <c r="A68" s="934"/>
      <c r="B68" s="972"/>
      <c r="C68" s="973"/>
      <c r="D68" s="1590"/>
      <c r="E68" s="974"/>
      <c r="F68" s="974"/>
      <c r="G68" s="974"/>
      <c r="H68" s="974"/>
      <c r="I68" s="974"/>
      <c r="J68" s="974"/>
    </row>
    <row r="69" spans="1:12" s="948" customFormat="1" ht="24" customHeight="1" thickBot="1">
      <c r="A69" s="2561" t="s">
        <v>1843</v>
      </c>
      <c r="B69" s="2562"/>
      <c r="C69" s="2562"/>
      <c r="D69" s="2562"/>
      <c r="E69" s="2562"/>
      <c r="F69" s="2563"/>
      <c r="G69" s="974"/>
      <c r="H69" s="974"/>
      <c r="I69" s="974"/>
      <c r="J69" s="974"/>
    </row>
    <row r="70" spans="1:12" s="948" customFormat="1" ht="10.5" customHeight="1" thickBot="1">
      <c r="A70" s="975"/>
      <c r="B70" s="976"/>
      <c r="C70" s="976"/>
      <c r="D70" s="1591"/>
      <c r="E70" s="977" t="s">
        <v>279</v>
      </c>
      <c r="F70" s="978" t="s">
        <v>280</v>
      </c>
      <c r="G70" s="974"/>
      <c r="H70" s="974"/>
      <c r="I70" s="974"/>
      <c r="J70" s="974"/>
    </row>
    <row r="71" spans="1:12" s="948" customFormat="1" ht="13.5" customHeight="1">
      <c r="A71" s="979" t="s">
        <v>1844</v>
      </c>
      <c r="B71" s="980" t="s">
        <v>1845</v>
      </c>
      <c r="C71" s="981">
        <v>1</v>
      </c>
      <c r="D71" s="1592" t="str">
        <f>CONCATENATE(D$8)</f>
        <v>030922</v>
      </c>
      <c r="E71" s="1053">
        <v>105</v>
      </c>
      <c r="F71" s="1054">
        <v>104</v>
      </c>
      <c r="G71" s="974"/>
      <c r="H71" s="974"/>
      <c r="I71" s="974"/>
      <c r="J71" s="974"/>
    </row>
    <row r="72" spans="1:12" s="948" customFormat="1" ht="13.5" customHeight="1" thickBot="1">
      <c r="A72" s="982" t="s">
        <v>1846</v>
      </c>
      <c r="B72" s="983" t="s">
        <v>1847</v>
      </c>
      <c r="C72" s="984">
        <v>1</v>
      </c>
      <c r="D72" s="1593" t="str">
        <f>CONCATENATE(D$8)</f>
        <v>030922</v>
      </c>
      <c r="E72" s="1055">
        <f>IF(ISERROR(VLOOKUP(CONCATENATE($B72,"-",$C72),IN_1F!$B$2:$T$3000,7,FALSE))=TRUE,"",VLOOKUP(CONCATENATE($B72,"-",$C72),IN_1F!$B$2:$T$3000,7,FALSE))</f>
        <v>0</v>
      </c>
      <c r="F72" s="1056">
        <f>IF(ISERROR(VLOOKUP(CONCATENATE($B72,"-",$C72),IN_1F!$B$2:$T$3000,8,FALSE))=TRUE,"",VLOOKUP(CONCATENATE($B72,"-",$C72),IN_1F!$B$2:$T$3000,8,FALSE))</f>
        <v>0</v>
      </c>
      <c r="G72" s="974"/>
      <c r="H72" s="974"/>
      <c r="I72" s="974"/>
      <c r="J72" s="974"/>
    </row>
    <row r="74" spans="1:12" ht="15" hidden="1">
      <c r="A74" s="985" t="str">
        <f>"Controllo di coerenza tra presenti al 31.12."&amp;'t1'!$M$1&amp;" rilevati nelle Tabelle 1 ed 1F"</f>
        <v>Controllo di coerenza tra presenti al 31.12.2017 rilevati nelle Tabelle 1 ed 1F</v>
      </c>
      <c r="B74" s="986"/>
      <c r="C74" s="987"/>
      <c r="D74" s="1594"/>
    </row>
    <row r="75" spans="1:12" ht="15" hidden="1" customHeight="1">
      <c r="A75" s="2564"/>
      <c r="B75" s="2565"/>
      <c r="C75" s="988"/>
      <c r="D75" s="1595"/>
      <c r="E75" s="2570" t="s">
        <v>1848</v>
      </c>
      <c r="F75" s="2571"/>
      <c r="G75" s="2572"/>
      <c r="H75" s="2573" t="s">
        <v>1849</v>
      </c>
      <c r="I75" s="2574"/>
      <c r="J75" s="2575"/>
    </row>
    <row r="76" spans="1:12" ht="54.75" hidden="1" customHeight="1">
      <c r="A76" s="2566"/>
      <c r="B76" s="2567"/>
      <c r="C76" s="989"/>
      <c r="D76" s="1596"/>
      <c r="E76" s="990" t="str">
        <f>"Totale dirigenti presenti al 31.12."&amp;'t1'!$M$1&amp;" 
(Tab 1)"</f>
        <v>Totale dirigenti presenti al 31.12.2017 
(Tab 1)</v>
      </c>
      <c r="F76" s="991" t="s">
        <v>1850</v>
      </c>
      <c r="G76" s="992" t="s">
        <v>1851</v>
      </c>
      <c r="H76" s="993" t="str">
        <f>"Totale dirigenti presenti al 31.12."&amp;'t1'!$M$1&amp;" 
(Tab 1)"</f>
        <v>Totale dirigenti presenti al 31.12.2017 
(Tab 1)</v>
      </c>
      <c r="I76" s="991" t="s">
        <v>1850</v>
      </c>
      <c r="J76" s="992" t="s">
        <v>1851</v>
      </c>
    </row>
    <row r="77" spans="1:12" ht="15" hidden="1">
      <c r="A77" s="2568"/>
      <c r="B77" s="2569"/>
      <c r="C77" s="994"/>
      <c r="D77" s="1597"/>
      <c r="E77" s="995" t="s">
        <v>1852</v>
      </c>
      <c r="F77" s="996" t="s">
        <v>1853</v>
      </c>
      <c r="G77" s="997" t="s">
        <v>1854</v>
      </c>
      <c r="H77" s="998" t="s">
        <v>1855</v>
      </c>
      <c r="I77" s="996" t="s">
        <v>1856</v>
      </c>
      <c r="J77" s="997" t="s">
        <v>1857</v>
      </c>
    </row>
    <row r="78" spans="1:12" ht="17.25" hidden="1" customHeight="1">
      <c r="A78" s="2576" t="s">
        <v>589</v>
      </c>
      <c r="B78" s="2577"/>
      <c r="C78" s="999"/>
      <c r="D78" s="1598"/>
      <c r="E78" s="1000">
        <f>SUM('t1'!L11:L16)</f>
        <v>126</v>
      </c>
      <c r="F78" s="1001">
        <f>E67</f>
        <v>126</v>
      </c>
      <c r="G78" s="1002" t="str">
        <f>IF(E78=F78,"OK","ERRORE")</f>
        <v>OK</v>
      </c>
      <c r="H78" s="1003">
        <f>SUM('t1'!M11:M16)</f>
        <v>107</v>
      </c>
      <c r="I78" s="1001">
        <f>F67</f>
        <v>107</v>
      </c>
      <c r="J78" s="1002" t="str">
        <f>IF(H78=I78,"OK","ERRORE")</f>
        <v>OK</v>
      </c>
    </row>
    <row r="79" spans="1:12" ht="9" hidden="1" customHeight="1" thickBot="1">
      <c r="A79" s="2556" t="s">
        <v>1858</v>
      </c>
      <c r="B79" s="2557"/>
      <c r="C79" s="1004"/>
      <c r="D79" s="1599"/>
      <c r="E79" s="1005">
        <f>'t1'!L17</f>
        <v>0</v>
      </c>
      <c r="F79" s="1006">
        <f>G67</f>
        <v>0</v>
      </c>
      <c r="G79" s="1007" t="str">
        <f>IF(E79=F79,"OK","ERRORE")</f>
        <v>OK</v>
      </c>
      <c r="H79" s="1008">
        <f>'t1'!M17</f>
        <v>0</v>
      </c>
      <c r="I79" s="1006">
        <f>H67</f>
        <v>0</v>
      </c>
      <c r="J79" s="1007" t="str">
        <f>IF(H79=I79,"OK","ERRORE")</f>
        <v>OK</v>
      </c>
    </row>
    <row r="81" spans="1:12" ht="13.5" thickBot="1"/>
    <row r="82" spans="1:12">
      <c r="A82" s="1011" t="s">
        <v>1728</v>
      </c>
      <c r="B82" s="1012" t="s">
        <v>1729</v>
      </c>
      <c r="C82" s="1013">
        <v>2</v>
      </c>
      <c r="D82" s="1601"/>
      <c r="E82" s="1057">
        <f>IF(ISERROR(VLOOKUP(CONCATENATE($B82,"-",$C82),IN_1F!$B$2:$T$3000,3,FALSE))=TRUE,"",VLOOKUP(CONCATENATE($B82,"-",$C82),IN_1F!$B$2:$T$3000,3,FALSE))</f>
        <v>0</v>
      </c>
      <c r="F82" s="1058">
        <f>IF(ISERROR(VLOOKUP(CONCATENATE($B82,"-",$C82),IN_1F!$B$2:$T$3000,4,FALSE))=TRUE,"",VLOOKUP(CONCATENATE($B82,"-",$C82),IN_1F!$B$2:$T$3000,4,FALSE))</f>
        <v>0</v>
      </c>
      <c r="G82" s="1057">
        <f>IF(ISERROR(VLOOKUP(CONCATENATE($B82,"-",$C82),IN_1F!$B$2:$T$3000,5,FALSE))=TRUE,"",VLOOKUP(CONCATENATE($B82,"-",$C82),IN_1F!$B$2:$T$3000,5,FALSE))</f>
        <v>0</v>
      </c>
      <c r="H82" s="1058">
        <f>IF(ISERROR(VLOOKUP(CONCATENATE($B82,"-",$C82),IN_1F!$B$2:$T$3000,6,FALSE))=TRUE,"",VLOOKUP(CONCATENATE($B82,"-",$C82),IN_1F!$B$2:$T$3000,6,FALSE))</f>
        <v>0</v>
      </c>
      <c r="I82" s="1057">
        <f>IF(ISERROR(VLOOKUP(CONCATENATE($B82,"-",$C82),IN_1F!$B$2:$T$3000,7,FALSE))=TRUE,"",VLOOKUP(CONCATENATE($B82,"-",$C82),IN_1F!$B$2:$T$3000,7,FALSE))</f>
        <v>0</v>
      </c>
      <c r="J82" s="1059">
        <f>IF(ISERROR(VLOOKUP(CONCATENATE($B82,"-",$C82),IN_1F!$B$2:$T$3000,8,FALSE))=TRUE,"",VLOOKUP(CONCATENATE($B82,"-",$C82),IN_1F!$B$2:$T$3000,8,FALSE))</f>
        <v>0</v>
      </c>
      <c r="K82" s="1981">
        <f>E82+G82+I82</f>
        <v>0</v>
      </c>
      <c r="L82" s="1982">
        <f>F82+H82+J82</f>
        <v>0</v>
      </c>
    </row>
    <row r="83" spans="1:12">
      <c r="A83" s="1011" t="s">
        <v>1730</v>
      </c>
      <c r="B83" s="1012" t="s">
        <v>1731</v>
      </c>
      <c r="C83" s="1014">
        <v>2</v>
      </c>
      <c r="D83" s="1587" t="str">
        <f>CONCATENATE(D$82)</f>
        <v/>
      </c>
      <c r="E83" s="1060">
        <f>IF(ISERROR(VLOOKUP(CONCATENATE($B83,"-",$C83),IN_1F!$B$2:$T$3000,3,FALSE))=TRUE,"",VLOOKUP(CONCATENATE($B83,"-",$C83),IN_1F!$B$2:$T$3000,3,FALSE))</f>
        <v>0</v>
      </c>
      <c r="F83" s="1061">
        <f>IF(ISERROR(VLOOKUP(CONCATENATE($B83,"-",$C83),IN_1F!$B$2:$T$3000,4,FALSE))=TRUE,"",VLOOKUP(CONCATENATE($B83,"-",$C83),IN_1F!$B$2:$T$3000,4,FALSE))</f>
        <v>0</v>
      </c>
      <c r="G83" s="1060">
        <f>IF(ISERROR(VLOOKUP(CONCATENATE($B83,"-",$C83),IN_1F!$B$2:$T$3000,5,FALSE))=TRUE,"",VLOOKUP(CONCATENATE($B83,"-",$C83),IN_1F!$B$2:$T$3000,5,FALSE))</f>
        <v>0</v>
      </c>
      <c r="H83" s="1061">
        <f>IF(ISERROR(VLOOKUP(CONCATENATE($B83,"-",$C83),IN_1F!$B$2:$T$3000,6,FALSE))=TRUE,"",VLOOKUP(CONCATENATE($B83,"-",$C83),IN_1F!$B$2:$T$3000,6,FALSE))</f>
        <v>0</v>
      </c>
      <c r="I83" s="1060">
        <f>IF(ISERROR(VLOOKUP(CONCATENATE($B83,"-",$C83),IN_1F!$B$2:$T$3000,7,FALSE))=TRUE,"",VLOOKUP(CONCATENATE($B83,"-",$C83),IN_1F!$B$2:$T$3000,7,FALSE))</f>
        <v>0</v>
      </c>
      <c r="J83" s="1062">
        <f>IF(ISERROR(VLOOKUP(CONCATENATE($B83,"-",$C83),IN_1F!$B$2:$T$3000,8,FALSE))=TRUE,"",VLOOKUP(CONCATENATE($B83,"-",$C83),IN_1F!$B$2:$T$3000,8,FALSE))</f>
        <v>0</v>
      </c>
      <c r="K83" s="1983">
        <f t="shared" ref="K83:K137" si="4">E83+G83+I83</f>
        <v>0</v>
      </c>
      <c r="L83" s="1984">
        <f t="shared" ref="L83:L137" si="5">F83+H83+J83</f>
        <v>0</v>
      </c>
    </row>
    <row r="84" spans="1:12">
      <c r="A84" s="1011" t="s">
        <v>1732</v>
      </c>
      <c r="B84" s="1012" t="s">
        <v>1733</v>
      </c>
      <c r="C84" s="1014">
        <v>2</v>
      </c>
      <c r="D84" s="1587" t="str">
        <f t="shared" ref="D84:D137" si="6">CONCATENATE(D$82)</f>
        <v/>
      </c>
      <c r="E84" s="1060">
        <f>IF(ISERROR(VLOOKUP(CONCATENATE($B84,"-",$C84),IN_1F!$B$2:$T$3000,3,FALSE))=TRUE,"",VLOOKUP(CONCATENATE($B84,"-",$C84),IN_1F!$B$2:$T$3000,3,FALSE))</f>
        <v>0</v>
      </c>
      <c r="F84" s="1061">
        <f>IF(ISERROR(VLOOKUP(CONCATENATE($B84,"-",$C84),IN_1F!$B$2:$T$3000,4,FALSE))=TRUE,"",VLOOKUP(CONCATENATE($B84,"-",$C84),IN_1F!$B$2:$T$3000,4,FALSE))</f>
        <v>0</v>
      </c>
      <c r="G84" s="1060">
        <f>IF(ISERROR(VLOOKUP(CONCATENATE($B84,"-",$C84),IN_1F!$B$2:$T$3000,5,FALSE))=TRUE,"",VLOOKUP(CONCATENATE($B84,"-",$C84),IN_1F!$B$2:$T$3000,5,FALSE))</f>
        <v>0</v>
      </c>
      <c r="H84" s="1061">
        <f>IF(ISERROR(VLOOKUP(CONCATENATE($B84,"-",$C84),IN_1F!$B$2:$T$3000,6,FALSE))=TRUE,"",VLOOKUP(CONCATENATE($B84,"-",$C84),IN_1F!$B$2:$T$3000,6,FALSE))</f>
        <v>0</v>
      </c>
      <c r="I84" s="1060">
        <f>IF(ISERROR(VLOOKUP(CONCATENATE($B84,"-",$C84),IN_1F!$B$2:$T$3000,7,FALSE))=TRUE,"",VLOOKUP(CONCATENATE($B84,"-",$C84),IN_1F!$B$2:$T$3000,7,FALSE))</f>
        <v>0</v>
      </c>
      <c r="J84" s="1062">
        <f>IF(ISERROR(VLOOKUP(CONCATENATE($B84,"-",$C84),IN_1F!$B$2:$T$3000,8,FALSE))=TRUE,"",VLOOKUP(CONCATENATE($B84,"-",$C84),IN_1F!$B$2:$T$3000,8,FALSE))</f>
        <v>0</v>
      </c>
      <c r="K84" s="1983">
        <f t="shared" si="4"/>
        <v>0</v>
      </c>
      <c r="L84" s="1984">
        <f t="shared" si="5"/>
        <v>0</v>
      </c>
    </row>
    <row r="85" spans="1:12">
      <c r="A85" s="1011" t="s">
        <v>1734</v>
      </c>
      <c r="B85" s="1012" t="s">
        <v>1735</v>
      </c>
      <c r="C85" s="1014">
        <v>2</v>
      </c>
      <c r="D85" s="1587" t="str">
        <f t="shared" si="6"/>
        <v/>
      </c>
      <c r="E85" s="1060">
        <f>IF(ISERROR(VLOOKUP(CONCATENATE($B85,"-",$C85),IN_1F!$B$2:$T$3000,3,FALSE))=TRUE,"",VLOOKUP(CONCATENATE($B85,"-",$C85),IN_1F!$B$2:$T$3000,3,FALSE))</f>
        <v>0</v>
      </c>
      <c r="F85" s="1061">
        <f>IF(ISERROR(VLOOKUP(CONCATENATE($B85,"-",$C85),IN_1F!$B$2:$T$3000,4,FALSE))=TRUE,"",VLOOKUP(CONCATENATE($B85,"-",$C85),IN_1F!$B$2:$T$3000,4,FALSE))</f>
        <v>0</v>
      </c>
      <c r="G85" s="1060">
        <f>IF(ISERROR(VLOOKUP(CONCATENATE($B85,"-",$C85),IN_1F!$B$2:$T$3000,5,FALSE))=TRUE,"",VLOOKUP(CONCATENATE($B85,"-",$C85),IN_1F!$B$2:$T$3000,5,FALSE))</f>
        <v>0</v>
      </c>
      <c r="H85" s="1061">
        <f>IF(ISERROR(VLOOKUP(CONCATENATE($B85,"-",$C85),IN_1F!$B$2:$T$3000,6,FALSE))=TRUE,"",VLOOKUP(CONCATENATE($B85,"-",$C85),IN_1F!$B$2:$T$3000,6,FALSE))</f>
        <v>0</v>
      </c>
      <c r="I85" s="1060">
        <f>IF(ISERROR(VLOOKUP(CONCATENATE($B85,"-",$C85),IN_1F!$B$2:$T$3000,7,FALSE))=TRUE,"",VLOOKUP(CONCATENATE($B85,"-",$C85),IN_1F!$B$2:$T$3000,7,FALSE))</f>
        <v>0</v>
      </c>
      <c r="J85" s="1062">
        <f>IF(ISERROR(VLOOKUP(CONCATENATE($B85,"-",$C85),IN_1F!$B$2:$T$3000,8,FALSE))=TRUE,"",VLOOKUP(CONCATENATE($B85,"-",$C85),IN_1F!$B$2:$T$3000,8,FALSE))</f>
        <v>0</v>
      </c>
      <c r="K85" s="1983">
        <f t="shared" si="4"/>
        <v>0</v>
      </c>
      <c r="L85" s="1984">
        <f t="shared" si="5"/>
        <v>0</v>
      </c>
    </row>
    <row r="86" spans="1:12">
      <c r="A86" s="1011" t="s">
        <v>1736</v>
      </c>
      <c r="B86" s="1012" t="s">
        <v>1737</v>
      </c>
      <c r="C86" s="1014">
        <v>2</v>
      </c>
      <c r="D86" s="1587" t="str">
        <f t="shared" si="6"/>
        <v/>
      </c>
      <c r="E86" s="1060">
        <f>IF(ISERROR(VLOOKUP(CONCATENATE($B86,"-",$C86),IN_1F!$B$2:$T$3000,3,FALSE))=TRUE,"",VLOOKUP(CONCATENATE($B86,"-",$C86),IN_1F!$B$2:$T$3000,3,FALSE))</f>
        <v>0</v>
      </c>
      <c r="F86" s="1061">
        <f>IF(ISERROR(VLOOKUP(CONCATENATE($B86,"-",$C86),IN_1F!$B$2:$T$3000,4,FALSE))=TRUE,"",VLOOKUP(CONCATENATE($B86,"-",$C86),IN_1F!$B$2:$T$3000,4,FALSE))</f>
        <v>0</v>
      </c>
      <c r="G86" s="1060">
        <f>IF(ISERROR(VLOOKUP(CONCATENATE($B86,"-",$C86),IN_1F!$B$2:$T$3000,5,FALSE))=TRUE,"",VLOOKUP(CONCATENATE($B86,"-",$C86),IN_1F!$B$2:$T$3000,5,FALSE))</f>
        <v>0</v>
      </c>
      <c r="H86" s="1061">
        <f>IF(ISERROR(VLOOKUP(CONCATENATE($B86,"-",$C86),IN_1F!$B$2:$T$3000,6,FALSE))=TRUE,"",VLOOKUP(CONCATENATE($B86,"-",$C86),IN_1F!$B$2:$T$3000,6,FALSE))</f>
        <v>0</v>
      </c>
      <c r="I86" s="1060">
        <f>IF(ISERROR(VLOOKUP(CONCATENATE($B86,"-",$C86),IN_1F!$B$2:$T$3000,7,FALSE))=TRUE,"",VLOOKUP(CONCATENATE($B86,"-",$C86),IN_1F!$B$2:$T$3000,7,FALSE))</f>
        <v>0</v>
      </c>
      <c r="J86" s="1062">
        <f>IF(ISERROR(VLOOKUP(CONCATENATE($B86,"-",$C86),IN_1F!$B$2:$T$3000,8,FALSE))=TRUE,"",VLOOKUP(CONCATENATE($B86,"-",$C86),IN_1F!$B$2:$T$3000,8,FALSE))</f>
        <v>0</v>
      </c>
      <c r="K86" s="1983">
        <f t="shared" si="4"/>
        <v>0</v>
      </c>
      <c r="L86" s="1984">
        <f t="shared" si="5"/>
        <v>0</v>
      </c>
    </row>
    <row r="87" spans="1:12">
      <c r="A87" s="1011" t="s">
        <v>1738</v>
      </c>
      <c r="B87" s="1012" t="s">
        <v>1739</v>
      </c>
      <c r="C87" s="1014">
        <v>2</v>
      </c>
      <c r="D87" s="1587" t="str">
        <f t="shared" si="6"/>
        <v/>
      </c>
      <c r="E87" s="1060">
        <f>IF(ISERROR(VLOOKUP(CONCATENATE($B87,"-",$C87),IN_1F!$B$2:$T$3000,3,FALSE))=TRUE,"",VLOOKUP(CONCATENATE($B87,"-",$C87),IN_1F!$B$2:$T$3000,3,FALSE))</f>
        <v>0</v>
      </c>
      <c r="F87" s="1061">
        <f>IF(ISERROR(VLOOKUP(CONCATENATE($B87,"-",$C87),IN_1F!$B$2:$T$3000,4,FALSE))=TRUE,"",VLOOKUP(CONCATENATE($B87,"-",$C87),IN_1F!$B$2:$T$3000,4,FALSE))</f>
        <v>0</v>
      </c>
      <c r="G87" s="1060">
        <f>IF(ISERROR(VLOOKUP(CONCATENATE($B87,"-",$C87),IN_1F!$B$2:$T$3000,5,FALSE))=TRUE,"",VLOOKUP(CONCATENATE($B87,"-",$C87),IN_1F!$B$2:$T$3000,5,FALSE))</f>
        <v>0</v>
      </c>
      <c r="H87" s="1061">
        <f>IF(ISERROR(VLOOKUP(CONCATENATE($B87,"-",$C87),IN_1F!$B$2:$T$3000,6,FALSE))=TRUE,"",VLOOKUP(CONCATENATE($B87,"-",$C87),IN_1F!$B$2:$T$3000,6,FALSE))</f>
        <v>0</v>
      </c>
      <c r="I87" s="1060">
        <f>IF(ISERROR(VLOOKUP(CONCATENATE($B87,"-",$C87),IN_1F!$B$2:$T$3000,7,FALSE))=TRUE,"",VLOOKUP(CONCATENATE($B87,"-",$C87),IN_1F!$B$2:$T$3000,7,FALSE))</f>
        <v>0</v>
      </c>
      <c r="J87" s="1062">
        <f>IF(ISERROR(VLOOKUP(CONCATENATE($B87,"-",$C87),IN_1F!$B$2:$T$3000,8,FALSE))=TRUE,"",VLOOKUP(CONCATENATE($B87,"-",$C87),IN_1F!$B$2:$T$3000,8,FALSE))</f>
        <v>0</v>
      </c>
      <c r="K87" s="1983">
        <f t="shared" si="4"/>
        <v>0</v>
      </c>
      <c r="L87" s="1984">
        <f t="shared" si="5"/>
        <v>0</v>
      </c>
    </row>
    <row r="88" spans="1:12">
      <c r="A88" s="1011" t="s">
        <v>1740</v>
      </c>
      <c r="B88" s="1012" t="s">
        <v>1741</v>
      </c>
      <c r="C88" s="1014">
        <v>2</v>
      </c>
      <c r="D88" s="1587" t="str">
        <f t="shared" si="6"/>
        <v/>
      </c>
      <c r="E88" s="1060">
        <f>IF(ISERROR(VLOOKUP(CONCATENATE($B88,"-",$C88),IN_1F!$B$2:$T$3000,3,FALSE))=TRUE,"",VLOOKUP(CONCATENATE($B88,"-",$C88),IN_1F!$B$2:$T$3000,3,FALSE))</f>
        <v>0</v>
      </c>
      <c r="F88" s="1061">
        <f>IF(ISERROR(VLOOKUP(CONCATENATE($B88,"-",$C88),IN_1F!$B$2:$T$3000,4,FALSE))=TRUE,"",VLOOKUP(CONCATENATE($B88,"-",$C88),IN_1F!$B$2:$T$3000,4,FALSE))</f>
        <v>0</v>
      </c>
      <c r="G88" s="1060">
        <f>IF(ISERROR(VLOOKUP(CONCATENATE($B88,"-",$C88),IN_1F!$B$2:$T$3000,5,FALSE))=TRUE,"",VLOOKUP(CONCATENATE($B88,"-",$C88),IN_1F!$B$2:$T$3000,5,FALSE))</f>
        <v>0</v>
      </c>
      <c r="H88" s="1061">
        <f>IF(ISERROR(VLOOKUP(CONCATENATE($B88,"-",$C88),IN_1F!$B$2:$T$3000,6,FALSE))=TRUE,"",VLOOKUP(CONCATENATE($B88,"-",$C88),IN_1F!$B$2:$T$3000,6,FALSE))</f>
        <v>0</v>
      </c>
      <c r="I88" s="1060">
        <f>IF(ISERROR(VLOOKUP(CONCATENATE($B88,"-",$C88),IN_1F!$B$2:$T$3000,7,FALSE))=TRUE,"",VLOOKUP(CONCATENATE($B88,"-",$C88),IN_1F!$B$2:$T$3000,7,FALSE))</f>
        <v>0</v>
      </c>
      <c r="J88" s="1062">
        <f>IF(ISERROR(VLOOKUP(CONCATENATE($B88,"-",$C88),IN_1F!$B$2:$T$3000,8,FALSE))=TRUE,"",VLOOKUP(CONCATENATE($B88,"-",$C88),IN_1F!$B$2:$T$3000,8,FALSE))</f>
        <v>0</v>
      </c>
      <c r="K88" s="1983">
        <f t="shared" si="4"/>
        <v>0</v>
      </c>
      <c r="L88" s="1984">
        <f t="shared" si="5"/>
        <v>0</v>
      </c>
    </row>
    <row r="89" spans="1:12">
      <c r="A89" s="1011" t="s">
        <v>1742</v>
      </c>
      <c r="B89" s="1012" t="s">
        <v>1743</v>
      </c>
      <c r="C89" s="1014">
        <v>2</v>
      </c>
      <c r="D89" s="1587" t="str">
        <f t="shared" si="6"/>
        <v/>
      </c>
      <c r="E89" s="1060">
        <f>IF(ISERROR(VLOOKUP(CONCATENATE($B89,"-",$C89),IN_1F!$B$2:$T$3000,3,FALSE))=TRUE,"",VLOOKUP(CONCATENATE($B89,"-",$C89),IN_1F!$B$2:$T$3000,3,FALSE))</f>
        <v>0</v>
      </c>
      <c r="F89" s="1061">
        <f>IF(ISERROR(VLOOKUP(CONCATENATE($B89,"-",$C89),IN_1F!$B$2:$T$3000,4,FALSE))=TRUE,"",VLOOKUP(CONCATENATE($B89,"-",$C89),IN_1F!$B$2:$T$3000,4,FALSE))</f>
        <v>0</v>
      </c>
      <c r="G89" s="1060">
        <f>IF(ISERROR(VLOOKUP(CONCATENATE($B89,"-",$C89),IN_1F!$B$2:$T$3000,5,FALSE))=TRUE,"",VLOOKUP(CONCATENATE($B89,"-",$C89),IN_1F!$B$2:$T$3000,5,FALSE))</f>
        <v>0</v>
      </c>
      <c r="H89" s="1061">
        <f>IF(ISERROR(VLOOKUP(CONCATENATE($B89,"-",$C89),IN_1F!$B$2:$T$3000,6,FALSE))=TRUE,"",VLOOKUP(CONCATENATE($B89,"-",$C89),IN_1F!$B$2:$T$3000,6,FALSE))</f>
        <v>0</v>
      </c>
      <c r="I89" s="1060">
        <f>IF(ISERROR(VLOOKUP(CONCATENATE($B89,"-",$C89),IN_1F!$B$2:$T$3000,7,FALSE))=TRUE,"",VLOOKUP(CONCATENATE($B89,"-",$C89),IN_1F!$B$2:$T$3000,7,FALSE))</f>
        <v>0</v>
      </c>
      <c r="J89" s="1062">
        <f>IF(ISERROR(VLOOKUP(CONCATENATE($B89,"-",$C89),IN_1F!$B$2:$T$3000,8,FALSE))=TRUE,"",VLOOKUP(CONCATENATE($B89,"-",$C89),IN_1F!$B$2:$T$3000,8,FALSE))</f>
        <v>0</v>
      </c>
      <c r="K89" s="1983">
        <f t="shared" si="4"/>
        <v>0</v>
      </c>
      <c r="L89" s="1984">
        <f t="shared" si="5"/>
        <v>0</v>
      </c>
    </row>
    <row r="90" spans="1:12">
      <c r="A90" s="1011" t="s">
        <v>1744</v>
      </c>
      <c r="B90" s="1012" t="s">
        <v>1745</v>
      </c>
      <c r="C90" s="1014">
        <v>2</v>
      </c>
      <c r="D90" s="1587" t="str">
        <f t="shared" si="6"/>
        <v/>
      </c>
      <c r="E90" s="1060">
        <f>IF(ISERROR(VLOOKUP(CONCATENATE($B90,"-",$C90),IN_1F!$B$2:$T$3000,3,FALSE))=TRUE,"",VLOOKUP(CONCATENATE($B90,"-",$C90),IN_1F!$B$2:$T$3000,3,FALSE))</f>
        <v>0</v>
      </c>
      <c r="F90" s="1061"/>
      <c r="G90" s="1060">
        <f>IF(ISERROR(VLOOKUP(CONCATENATE($B90,"-",$C90),IN_1F!$B$2:$T$3000,5,FALSE))=TRUE,"",VLOOKUP(CONCATENATE($B90,"-",$C90),IN_1F!$B$2:$T$3000,5,FALSE))</f>
        <v>0</v>
      </c>
      <c r="H90" s="1061">
        <f>IF(ISERROR(VLOOKUP(CONCATENATE($B90,"-",$C90),IN_1F!$B$2:$T$3000,6,FALSE))=TRUE,"",VLOOKUP(CONCATENATE($B90,"-",$C90),IN_1F!$B$2:$T$3000,6,FALSE))</f>
        <v>0</v>
      </c>
      <c r="I90" s="1060">
        <f>IF(ISERROR(VLOOKUP(CONCATENATE($B90,"-",$C90),IN_1F!$B$2:$T$3000,7,FALSE))=TRUE,"",VLOOKUP(CONCATENATE($B90,"-",$C90),IN_1F!$B$2:$T$3000,7,FALSE))</f>
        <v>0</v>
      </c>
      <c r="J90" s="1062">
        <f>IF(ISERROR(VLOOKUP(CONCATENATE($B90,"-",$C90),IN_1F!$B$2:$T$3000,8,FALSE))=TRUE,"",VLOOKUP(CONCATENATE($B90,"-",$C90),IN_1F!$B$2:$T$3000,8,FALSE))</f>
        <v>0</v>
      </c>
      <c r="K90" s="1983">
        <f t="shared" si="4"/>
        <v>0</v>
      </c>
      <c r="L90" s="1984">
        <f t="shared" si="5"/>
        <v>0</v>
      </c>
    </row>
    <row r="91" spans="1:12">
      <c r="A91" s="1011" t="s">
        <v>1746</v>
      </c>
      <c r="B91" s="1012" t="s">
        <v>1747</v>
      </c>
      <c r="C91" s="1014">
        <v>2</v>
      </c>
      <c r="D91" s="1587" t="str">
        <f t="shared" si="6"/>
        <v/>
      </c>
      <c r="E91" s="1060">
        <f>IF(ISERROR(VLOOKUP(CONCATENATE($B91,"-",$C91),IN_1F!$B$2:$T$3000,3,FALSE))=TRUE,"",VLOOKUP(CONCATENATE($B91,"-",$C91),IN_1F!$B$2:$T$3000,3,FALSE))</f>
        <v>0</v>
      </c>
      <c r="F91" s="1061">
        <f>IF(ISERROR(VLOOKUP(CONCATENATE($B91,"-",$C91),IN_1F!$B$2:$T$3000,4,FALSE))=TRUE,"",VLOOKUP(CONCATENATE($B91,"-",$C91),IN_1F!$B$2:$T$3000,4,FALSE))</f>
        <v>0</v>
      </c>
      <c r="G91" s="1060">
        <f>IF(ISERROR(VLOOKUP(CONCATENATE($B91,"-",$C91),IN_1F!$B$2:$T$3000,5,FALSE))=TRUE,"",VLOOKUP(CONCATENATE($B91,"-",$C91),IN_1F!$B$2:$T$3000,5,FALSE))</f>
        <v>0</v>
      </c>
      <c r="H91" s="1061">
        <f>IF(ISERROR(VLOOKUP(CONCATENATE($B91,"-",$C91),IN_1F!$B$2:$T$3000,6,FALSE))=TRUE,"",VLOOKUP(CONCATENATE($B91,"-",$C91),IN_1F!$B$2:$T$3000,6,FALSE))</f>
        <v>0</v>
      </c>
      <c r="I91" s="1060">
        <f>IF(ISERROR(VLOOKUP(CONCATENATE($B91,"-",$C91),IN_1F!$B$2:$T$3000,7,FALSE))=TRUE,"",VLOOKUP(CONCATENATE($B91,"-",$C91),IN_1F!$B$2:$T$3000,7,FALSE))</f>
        <v>0</v>
      </c>
      <c r="J91" s="1062">
        <f>IF(ISERROR(VLOOKUP(CONCATENATE($B91,"-",$C91),IN_1F!$B$2:$T$3000,8,FALSE))=TRUE,"",VLOOKUP(CONCATENATE($B91,"-",$C91),IN_1F!$B$2:$T$3000,8,FALSE))</f>
        <v>0</v>
      </c>
      <c r="K91" s="1983">
        <f t="shared" si="4"/>
        <v>0</v>
      </c>
      <c r="L91" s="1984">
        <f t="shared" si="5"/>
        <v>0</v>
      </c>
    </row>
    <row r="92" spans="1:12">
      <c r="A92" s="1011" t="s">
        <v>1748</v>
      </c>
      <c r="B92" s="1012" t="s">
        <v>1749</v>
      </c>
      <c r="C92" s="1014">
        <v>2</v>
      </c>
      <c r="D92" s="1587" t="str">
        <f t="shared" si="6"/>
        <v/>
      </c>
      <c r="E92" s="1060">
        <f>IF(ISERROR(VLOOKUP(CONCATENATE($B92,"-",$C92),IN_1F!$B$2:$T$3000,3,FALSE))=TRUE,"",VLOOKUP(CONCATENATE($B92,"-",$C92),IN_1F!$B$2:$T$3000,3,FALSE))</f>
        <v>0</v>
      </c>
      <c r="F92" s="1061">
        <f>IF(ISERROR(VLOOKUP(CONCATENATE($B92,"-",$C92),IN_1F!$B$2:$T$3000,4,FALSE))=TRUE,"",VLOOKUP(CONCATENATE($B92,"-",$C92),IN_1F!$B$2:$T$3000,4,FALSE))</f>
        <v>0</v>
      </c>
      <c r="G92" s="1060">
        <f>IF(ISERROR(VLOOKUP(CONCATENATE($B92,"-",$C92),IN_1F!$B$2:$T$3000,5,FALSE))=TRUE,"",VLOOKUP(CONCATENATE($B92,"-",$C92),IN_1F!$B$2:$T$3000,5,FALSE))</f>
        <v>0</v>
      </c>
      <c r="H92" s="1061">
        <f>IF(ISERROR(VLOOKUP(CONCATENATE($B92,"-",$C92),IN_1F!$B$2:$T$3000,6,FALSE))=TRUE,"",VLOOKUP(CONCATENATE($B92,"-",$C92),IN_1F!$B$2:$T$3000,6,FALSE))</f>
        <v>0</v>
      </c>
      <c r="I92" s="1060">
        <f>IF(ISERROR(VLOOKUP(CONCATENATE($B92,"-",$C92),IN_1F!$B$2:$T$3000,7,FALSE))=TRUE,"",VLOOKUP(CONCATENATE($B92,"-",$C92),IN_1F!$B$2:$T$3000,7,FALSE))</f>
        <v>0</v>
      </c>
      <c r="J92" s="1062">
        <f>IF(ISERROR(VLOOKUP(CONCATENATE($B92,"-",$C92),IN_1F!$B$2:$T$3000,8,FALSE))=TRUE,"",VLOOKUP(CONCATENATE($B92,"-",$C92),IN_1F!$B$2:$T$3000,8,FALSE))</f>
        <v>0</v>
      </c>
      <c r="K92" s="1983">
        <f>E92+G92+I92</f>
        <v>0</v>
      </c>
      <c r="L92" s="1984">
        <f t="shared" si="5"/>
        <v>0</v>
      </c>
    </row>
    <row r="93" spans="1:12">
      <c r="A93" s="1011" t="s">
        <v>1750</v>
      </c>
      <c r="B93" s="1012" t="s">
        <v>1751</v>
      </c>
      <c r="C93" s="1014">
        <v>2</v>
      </c>
      <c r="D93" s="1587" t="str">
        <f t="shared" si="6"/>
        <v/>
      </c>
      <c r="E93" s="1060">
        <f>IF(ISERROR(VLOOKUP(CONCATENATE($B93,"-",$C93),IN_1F!$B$2:$T$3000,3,FALSE))=TRUE,"",VLOOKUP(CONCATENATE($B93,"-",$C93),IN_1F!$B$2:$T$3000,3,FALSE))</f>
        <v>0</v>
      </c>
      <c r="F93" s="1061">
        <f>IF(ISERROR(VLOOKUP(CONCATENATE($B93,"-",$C93),IN_1F!$B$2:$T$3000,4,FALSE))=TRUE,"",VLOOKUP(CONCATENATE($B93,"-",$C93),IN_1F!$B$2:$T$3000,4,FALSE))</f>
        <v>0</v>
      </c>
      <c r="G93" s="1060">
        <f>IF(ISERROR(VLOOKUP(CONCATENATE($B93,"-",$C93),IN_1F!$B$2:$T$3000,5,FALSE))=TRUE,"",VLOOKUP(CONCATENATE($B93,"-",$C93),IN_1F!$B$2:$T$3000,5,FALSE))</f>
        <v>0</v>
      </c>
      <c r="H93" s="1061">
        <f>IF(ISERROR(VLOOKUP(CONCATENATE($B93,"-",$C93),IN_1F!$B$2:$T$3000,6,FALSE))=TRUE,"",VLOOKUP(CONCATENATE($B93,"-",$C93),IN_1F!$B$2:$T$3000,6,FALSE))</f>
        <v>0</v>
      </c>
      <c r="I93" s="1060">
        <f>IF(ISERROR(VLOOKUP(CONCATENATE($B93,"-",$C93),IN_1F!$B$2:$T$3000,7,FALSE))=TRUE,"",VLOOKUP(CONCATENATE($B93,"-",$C93),IN_1F!$B$2:$T$3000,7,FALSE))</f>
        <v>0</v>
      </c>
      <c r="J93" s="1062">
        <f>IF(ISERROR(VLOOKUP(CONCATENATE($B93,"-",$C93),IN_1F!$B$2:$T$3000,8,FALSE))=TRUE,"",VLOOKUP(CONCATENATE($B93,"-",$C93),IN_1F!$B$2:$T$3000,8,FALSE))</f>
        <v>0</v>
      </c>
      <c r="K93" s="1983">
        <f t="shared" si="4"/>
        <v>0</v>
      </c>
      <c r="L93" s="1984">
        <f t="shared" si="5"/>
        <v>0</v>
      </c>
    </row>
    <row r="94" spans="1:12">
      <c r="A94" s="1015" t="s">
        <v>1752</v>
      </c>
      <c r="B94" s="1016" t="s">
        <v>1753</v>
      </c>
      <c r="C94" s="1017">
        <v>2</v>
      </c>
      <c r="D94" s="1587" t="str">
        <f t="shared" si="6"/>
        <v/>
      </c>
      <c r="E94" s="1060">
        <f>IF(ISERROR(VLOOKUP(CONCATENATE($B94,"-",$C94),IN_1F!$B$2:$T$3000,3,FALSE))=TRUE,"",VLOOKUP(CONCATENATE($B94,"-",$C94),IN_1F!$B$2:$T$3000,3,FALSE))</f>
        <v>0</v>
      </c>
      <c r="F94" s="1061">
        <f>IF(ISERROR(VLOOKUP(CONCATENATE($B94,"-",$C94),IN_1F!$B$2:$T$3000,4,FALSE))=TRUE,"",VLOOKUP(CONCATENATE($B94,"-",$C94),IN_1F!$B$2:$T$3000,4,FALSE))</f>
        <v>0</v>
      </c>
      <c r="G94" s="1060">
        <f>IF(ISERROR(VLOOKUP(CONCATENATE($B94,"-",$C94),IN_1F!$B$2:$T$3000,5,FALSE))=TRUE,"",VLOOKUP(CONCATENATE($B94,"-",$C94),IN_1F!$B$2:$T$3000,5,FALSE))</f>
        <v>0</v>
      </c>
      <c r="H94" s="1061">
        <f>IF(ISERROR(VLOOKUP(CONCATENATE($B94,"-",$C94),IN_1F!$B$2:$T$3000,6,FALSE))=TRUE,"",VLOOKUP(CONCATENATE($B94,"-",$C94),IN_1F!$B$2:$T$3000,6,FALSE))</f>
        <v>0</v>
      </c>
      <c r="I94" s="1060">
        <f>IF(ISERROR(VLOOKUP(CONCATENATE($B94,"-",$C94),IN_1F!$B$2:$T$3000,7,FALSE))=TRUE,"",VLOOKUP(CONCATENATE($B94,"-",$C94),IN_1F!$B$2:$T$3000,7,FALSE))</f>
        <v>0</v>
      </c>
      <c r="J94" s="1062">
        <f>IF(ISERROR(VLOOKUP(CONCATENATE($B94,"-",$C94),IN_1F!$B$2:$T$3000,8,FALSE))=TRUE,"",VLOOKUP(CONCATENATE($B94,"-",$C94),IN_1F!$B$2:$T$3000,8,FALSE))</f>
        <v>0</v>
      </c>
      <c r="K94" s="1983">
        <f t="shared" si="4"/>
        <v>0</v>
      </c>
      <c r="L94" s="1984">
        <f t="shared" si="5"/>
        <v>0</v>
      </c>
    </row>
    <row r="95" spans="1:12">
      <c r="A95" s="1011" t="s">
        <v>1754</v>
      </c>
      <c r="B95" s="1012" t="s">
        <v>1755</v>
      </c>
      <c r="C95" s="1014">
        <v>2</v>
      </c>
      <c r="D95" s="1587" t="str">
        <f t="shared" si="6"/>
        <v/>
      </c>
      <c r="E95" s="1060">
        <f>IF(ISERROR(VLOOKUP(CONCATENATE($B95,"-",$C95),IN_1F!$B$2:$T$3000,3,FALSE))=TRUE,"",VLOOKUP(CONCATENATE($B95,"-",$C95),IN_1F!$B$2:$T$3000,3,FALSE))</f>
        <v>0</v>
      </c>
      <c r="F95" s="1061">
        <f>IF(ISERROR(VLOOKUP(CONCATENATE($B95,"-",$C95),IN_1F!$B$2:$T$3000,4,FALSE))=TRUE,"",VLOOKUP(CONCATENATE($B95,"-",$C95),IN_1F!$B$2:$T$3000,4,FALSE))</f>
        <v>0</v>
      </c>
      <c r="G95" s="1060">
        <f>IF(ISERROR(VLOOKUP(CONCATENATE($B95,"-",$C95),IN_1F!$B$2:$T$3000,5,FALSE))=TRUE,"",VLOOKUP(CONCATENATE($B95,"-",$C95),IN_1F!$B$2:$T$3000,5,FALSE))</f>
        <v>0</v>
      </c>
      <c r="H95" s="1061">
        <f>IF(ISERROR(VLOOKUP(CONCATENATE($B95,"-",$C95),IN_1F!$B$2:$T$3000,6,FALSE))=TRUE,"",VLOOKUP(CONCATENATE($B95,"-",$C95),IN_1F!$B$2:$T$3000,6,FALSE))</f>
        <v>0</v>
      </c>
      <c r="I95" s="1060">
        <f>IF(ISERROR(VLOOKUP(CONCATENATE($B95,"-",$C95),IN_1F!$B$2:$T$3000,7,FALSE))=TRUE,"",VLOOKUP(CONCATENATE($B95,"-",$C95),IN_1F!$B$2:$T$3000,7,FALSE))</f>
        <v>0</v>
      </c>
      <c r="J95" s="1062">
        <f>IF(ISERROR(VLOOKUP(CONCATENATE($B95,"-",$C95),IN_1F!$B$2:$T$3000,8,FALSE))=TRUE,"",VLOOKUP(CONCATENATE($B95,"-",$C95),IN_1F!$B$2:$T$3000,8,FALSE))</f>
        <v>0</v>
      </c>
      <c r="K95" s="1983">
        <f t="shared" si="4"/>
        <v>0</v>
      </c>
      <c r="L95" s="1984">
        <f t="shared" si="5"/>
        <v>0</v>
      </c>
    </row>
    <row r="96" spans="1:12">
      <c r="A96" s="1015" t="s">
        <v>1756</v>
      </c>
      <c r="B96" s="1016" t="s">
        <v>1757</v>
      </c>
      <c r="C96" s="1017">
        <v>2</v>
      </c>
      <c r="D96" s="1587" t="str">
        <f t="shared" si="6"/>
        <v/>
      </c>
      <c r="E96" s="1060">
        <f>IF(ISERROR(VLOOKUP(CONCATENATE($B96,"-",$C96),IN_1F!$B$2:$T$3000,3,FALSE))=TRUE,"",VLOOKUP(CONCATENATE($B96,"-",$C96),IN_1F!$B$2:$T$3000,3,FALSE))</f>
        <v>0</v>
      </c>
      <c r="F96" s="1061">
        <f>IF(ISERROR(VLOOKUP(CONCATENATE($B96,"-",$C96),IN_1F!$B$2:$T$3000,4,FALSE))=TRUE,"",VLOOKUP(CONCATENATE($B96,"-",$C96),IN_1F!$B$2:$T$3000,4,FALSE))</f>
        <v>0</v>
      </c>
      <c r="G96" s="1060">
        <f>IF(ISERROR(VLOOKUP(CONCATENATE($B96,"-",$C96),IN_1F!$B$2:$T$3000,5,FALSE))=TRUE,"",VLOOKUP(CONCATENATE($B96,"-",$C96),IN_1F!$B$2:$T$3000,5,FALSE))</f>
        <v>0</v>
      </c>
      <c r="H96" s="1061">
        <f>IF(ISERROR(VLOOKUP(CONCATENATE($B96,"-",$C96),IN_1F!$B$2:$T$3000,6,FALSE))=TRUE,"",VLOOKUP(CONCATENATE($B96,"-",$C96),IN_1F!$B$2:$T$3000,6,FALSE))</f>
        <v>0</v>
      </c>
      <c r="I96" s="1060">
        <f>IF(ISERROR(VLOOKUP(CONCATENATE($B96,"-",$C96),IN_1F!$B$2:$T$3000,7,FALSE))=TRUE,"",VLOOKUP(CONCATENATE($B96,"-",$C96),IN_1F!$B$2:$T$3000,7,FALSE))</f>
        <v>0</v>
      </c>
      <c r="J96" s="1062">
        <f>IF(ISERROR(VLOOKUP(CONCATENATE($B96,"-",$C96),IN_1F!$B$2:$T$3000,8,FALSE))=TRUE,"",VLOOKUP(CONCATENATE($B96,"-",$C96),IN_1F!$B$2:$T$3000,8,FALSE))</f>
        <v>0</v>
      </c>
      <c r="K96" s="1983">
        <f t="shared" si="4"/>
        <v>0</v>
      </c>
      <c r="L96" s="1984">
        <f t="shared" si="5"/>
        <v>0</v>
      </c>
    </row>
    <row r="97" spans="1:12">
      <c r="A97" s="1011" t="s">
        <v>1758</v>
      </c>
      <c r="B97" s="1012" t="s">
        <v>1759</v>
      </c>
      <c r="C97" s="1014">
        <v>2</v>
      </c>
      <c r="D97" s="1587" t="str">
        <f t="shared" si="6"/>
        <v/>
      </c>
      <c r="E97" s="1060">
        <f>IF(ISERROR(VLOOKUP(CONCATENATE($B97,"-",$C97),IN_1F!$B$2:$T$3000,3,FALSE))=TRUE,"",VLOOKUP(CONCATENATE($B97,"-",$C97),IN_1F!$B$2:$T$3000,3,FALSE))</f>
        <v>0</v>
      </c>
      <c r="F97" s="1061">
        <f>IF(ISERROR(VLOOKUP(CONCATENATE($B97,"-",$C97),IN_1F!$B$2:$T$3000,4,FALSE))=TRUE,"",VLOOKUP(CONCATENATE($B97,"-",$C97),IN_1F!$B$2:$T$3000,4,FALSE))</f>
        <v>0</v>
      </c>
      <c r="G97" s="1060">
        <f>IF(ISERROR(VLOOKUP(CONCATENATE($B97,"-",$C97),IN_1F!$B$2:$T$3000,5,FALSE))=TRUE,"",VLOOKUP(CONCATENATE($B97,"-",$C97),IN_1F!$B$2:$T$3000,5,FALSE))</f>
        <v>0</v>
      </c>
      <c r="H97" s="1061">
        <f>IF(ISERROR(VLOOKUP(CONCATENATE($B97,"-",$C97),IN_1F!$B$2:$T$3000,6,FALSE))=TRUE,"",VLOOKUP(CONCATENATE($B97,"-",$C97),IN_1F!$B$2:$T$3000,6,FALSE))</f>
        <v>0</v>
      </c>
      <c r="I97" s="1060">
        <f>IF(ISERROR(VLOOKUP(CONCATENATE($B97,"-",$C97),IN_1F!$B$2:$T$3000,7,FALSE))=TRUE,"",VLOOKUP(CONCATENATE($B97,"-",$C97),IN_1F!$B$2:$T$3000,7,FALSE))</f>
        <v>0</v>
      </c>
      <c r="J97" s="1062">
        <f>IF(ISERROR(VLOOKUP(CONCATENATE($B97,"-",$C97),IN_1F!$B$2:$T$3000,8,FALSE))=TRUE,"",VLOOKUP(CONCATENATE($B97,"-",$C97),IN_1F!$B$2:$T$3000,8,FALSE))</f>
        <v>0</v>
      </c>
      <c r="K97" s="1983">
        <f t="shared" si="4"/>
        <v>0</v>
      </c>
      <c r="L97" s="1984">
        <f t="shared" si="5"/>
        <v>0</v>
      </c>
    </row>
    <row r="98" spans="1:12">
      <c r="A98" s="1015" t="s">
        <v>1760</v>
      </c>
      <c r="B98" s="1016" t="s">
        <v>1761</v>
      </c>
      <c r="C98" s="1017">
        <v>2</v>
      </c>
      <c r="D98" s="1587" t="str">
        <f t="shared" si="6"/>
        <v/>
      </c>
      <c r="E98" s="1060">
        <f>IF(ISERROR(VLOOKUP(CONCATENATE($B98,"-",$C98),IN_1F!$B$2:$T$3000,3,FALSE))=TRUE,"",VLOOKUP(CONCATENATE($B98,"-",$C98),IN_1F!$B$2:$T$3000,3,FALSE))</f>
        <v>0</v>
      </c>
      <c r="F98" s="1061">
        <f>IF(ISERROR(VLOOKUP(CONCATENATE($B98,"-",$C98),IN_1F!$B$2:$T$3000,4,FALSE))=TRUE,"",VLOOKUP(CONCATENATE($B98,"-",$C98),IN_1F!$B$2:$T$3000,4,FALSE))</f>
        <v>0</v>
      </c>
      <c r="G98" s="1060">
        <f>IF(ISERROR(VLOOKUP(CONCATENATE($B98,"-",$C98),IN_1F!$B$2:$T$3000,5,FALSE))=TRUE,"",VLOOKUP(CONCATENATE($B98,"-",$C98),IN_1F!$B$2:$T$3000,5,FALSE))</f>
        <v>0</v>
      </c>
      <c r="H98" s="1061">
        <f>IF(ISERROR(VLOOKUP(CONCATENATE($B98,"-",$C98),IN_1F!$B$2:$T$3000,6,FALSE))=TRUE,"",VLOOKUP(CONCATENATE($B98,"-",$C98),IN_1F!$B$2:$T$3000,6,FALSE))</f>
        <v>0</v>
      </c>
      <c r="I98" s="1060">
        <f>IF(ISERROR(VLOOKUP(CONCATENATE($B98,"-",$C98),IN_1F!$B$2:$T$3000,7,FALSE))=TRUE,"",VLOOKUP(CONCATENATE($B98,"-",$C98),IN_1F!$B$2:$T$3000,7,FALSE))</f>
        <v>0</v>
      </c>
      <c r="J98" s="1062">
        <f>IF(ISERROR(VLOOKUP(CONCATENATE($B98,"-",$C98),IN_1F!$B$2:$T$3000,8,FALSE))=TRUE,"",VLOOKUP(CONCATENATE($B98,"-",$C98),IN_1F!$B$2:$T$3000,8,FALSE))</f>
        <v>0</v>
      </c>
      <c r="K98" s="1983">
        <f t="shared" si="4"/>
        <v>0</v>
      </c>
      <c r="L98" s="1984">
        <f t="shared" si="5"/>
        <v>0</v>
      </c>
    </row>
    <row r="99" spans="1:12">
      <c r="A99" s="1011" t="s">
        <v>1762</v>
      </c>
      <c r="B99" s="1012" t="s">
        <v>1763</v>
      </c>
      <c r="C99" s="1014">
        <v>2</v>
      </c>
      <c r="D99" s="1587" t="str">
        <f t="shared" si="6"/>
        <v/>
      </c>
      <c r="E99" s="1060">
        <f>IF(ISERROR(VLOOKUP(CONCATENATE($B99,"-",$C99),IN_1F!$B$2:$T$3000,3,FALSE))=TRUE,"",VLOOKUP(CONCATENATE($B99,"-",$C99),IN_1F!$B$2:$T$3000,3,FALSE))</f>
        <v>0</v>
      </c>
      <c r="F99" s="1061">
        <f>IF(ISERROR(VLOOKUP(CONCATENATE($B99,"-",$C99),IN_1F!$B$2:$T$3000,4,FALSE))=TRUE,"",VLOOKUP(CONCATENATE($B99,"-",$C99),IN_1F!$B$2:$T$3000,4,FALSE))</f>
        <v>0</v>
      </c>
      <c r="G99" s="1060">
        <f>IF(ISERROR(VLOOKUP(CONCATENATE($B99,"-",$C99),IN_1F!$B$2:$T$3000,5,FALSE))=TRUE,"",VLOOKUP(CONCATENATE($B99,"-",$C99),IN_1F!$B$2:$T$3000,5,FALSE))</f>
        <v>0</v>
      </c>
      <c r="H99" s="1061">
        <f>IF(ISERROR(VLOOKUP(CONCATENATE($B99,"-",$C99),IN_1F!$B$2:$T$3000,6,FALSE))=TRUE,"",VLOOKUP(CONCATENATE($B99,"-",$C99),IN_1F!$B$2:$T$3000,6,FALSE))</f>
        <v>0</v>
      </c>
      <c r="I99" s="1060">
        <f>IF(ISERROR(VLOOKUP(CONCATENATE($B99,"-",$C99),IN_1F!$B$2:$T$3000,7,FALSE))=TRUE,"",VLOOKUP(CONCATENATE($B99,"-",$C99),IN_1F!$B$2:$T$3000,7,FALSE))</f>
        <v>0</v>
      </c>
      <c r="J99" s="1062">
        <f>IF(ISERROR(VLOOKUP(CONCATENATE($B99,"-",$C99),IN_1F!$B$2:$T$3000,8,FALSE))=TRUE,"",VLOOKUP(CONCATENATE($B99,"-",$C99),IN_1F!$B$2:$T$3000,8,FALSE))</f>
        <v>0</v>
      </c>
      <c r="K99" s="1983">
        <f t="shared" si="4"/>
        <v>0</v>
      </c>
      <c r="L99" s="1984">
        <f t="shared" si="5"/>
        <v>0</v>
      </c>
    </row>
    <row r="100" spans="1:12">
      <c r="A100" s="1015" t="s">
        <v>1764</v>
      </c>
      <c r="B100" s="1016" t="s">
        <v>1765</v>
      </c>
      <c r="C100" s="1017">
        <v>2</v>
      </c>
      <c r="D100" s="1587" t="str">
        <f t="shared" si="6"/>
        <v/>
      </c>
      <c r="E100" s="1060">
        <f>IF(ISERROR(VLOOKUP(CONCATENATE($B100,"-",$C100),IN_1F!$B$2:$T$3000,3,FALSE))=TRUE,"",VLOOKUP(CONCATENATE($B100,"-",$C100),IN_1F!$B$2:$T$3000,3,FALSE))</f>
        <v>0</v>
      </c>
      <c r="F100" s="1061">
        <f>IF(ISERROR(VLOOKUP(CONCATENATE($B100,"-",$C100),IN_1F!$B$2:$T$3000,4,FALSE))=TRUE,"",VLOOKUP(CONCATENATE($B100,"-",$C100),IN_1F!$B$2:$T$3000,4,FALSE))</f>
        <v>0</v>
      </c>
      <c r="G100" s="1060">
        <f>IF(ISERROR(VLOOKUP(CONCATENATE($B100,"-",$C100),IN_1F!$B$2:$T$3000,5,FALSE))=TRUE,"",VLOOKUP(CONCATENATE($B100,"-",$C100),IN_1F!$B$2:$T$3000,5,FALSE))</f>
        <v>0</v>
      </c>
      <c r="H100" s="1061">
        <f>IF(ISERROR(VLOOKUP(CONCATENATE($B100,"-",$C100),IN_1F!$B$2:$T$3000,6,FALSE))=TRUE,"",VLOOKUP(CONCATENATE($B100,"-",$C100),IN_1F!$B$2:$T$3000,6,FALSE))</f>
        <v>0</v>
      </c>
      <c r="I100" s="1060">
        <f>IF(ISERROR(VLOOKUP(CONCATENATE($B100,"-",$C100),IN_1F!$B$2:$T$3000,7,FALSE))=TRUE,"",VLOOKUP(CONCATENATE($B100,"-",$C100),IN_1F!$B$2:$T$3000,7,FALSE))</f>
        <v>0</v>
      </c>
      <c r="J100" s="1062">
        <f>IF(ISERROR(VLOOKUP(CONCATENATE($B100,"-",$C100),IN_1F!$B$2:$T$3000,8,FALSE))=TRUE,"",VLOOKUP(CONCATENATE($B100,"-",$C100),IN_1F!$B$2:$T$3000,8,FALSE))</f>
        <v>0</v>
      </c>
      <c r="K100" s="1983">
        <f t="shared" si="4"/>
        <v>0</v>
      </c>
      <c r="L100" s="1984">
        <f t="shared" si="5"/>
        <v>0</v>
      </c>
    </row>
    <row r="101" spans="1:12">
      <c r="A101" s="1011" t="s">
        <v>1766</v>
      </c>
      <c r="B101" s="1012" t="s">
        <v>1767</v>
      </c>
      <c r="C101" s="1014">
        <v>2</v>
      </c>
      <c r="D101" s="1587" t="str">
        <f t="shared" si="6"/>
        <v/>
      </c>
      <c r="E101" s="1060">
        <f>IF(ISERROR(VLOOKUP(CONCATENATE($B101,"-",$C101),IN_1F!$B$2:$T$3000,3,FALSE))=TRUE,"",VLOOKUP(CONCATENATE($B101,"-",$C101),IN_1F!$B$2:$T$3000,3,FALSE))</f>
        <v>0</v>
      </c>
      <c r="F101" s="1061">
        <f>IF(ISERROR(VLOOKUP(CONCATENATE($B101,"-",$C101),IN_1F!$B$2:$T$3000,4,FALSE))=TRUE,"",VLOOKUP(CONCATENATE($B101,"-",$C101),IN_1F!$B$2:$T$3000,4,FALSE))</f>
        <v>0</v>
      </c>
      <c r="G101" s="1060">
        <f>IF(ISERROR(VLOOKUP(CONCATENATE($B101,"-",$C101),IN_1F!$B$2:$T$3000,5,FALSE))=TRUE,"",VLOOKUP(CONCATENATE($B101,"-",$C101),IN_1F!$B$2:$T$3000,5,FALSE))</f>
        <v>0</v>
      </c>
      <c r="H101" s="1061">
        <f>IF(ISERROR(VLOOKUP(CONCATENATE($B101,"-",$C101),IN_1F!$B$2:$T$3000,6,FALSE))=TRUE,"",VLOOKUP(CONCATENATE($B101,"-",$C101),IN_1F!$B$2:$T$3000,6,FALSE))</f>
        <v>0</v>
      </c>
      <c r="I101" s="1060">
        <f>IF(ISERROR(VLOOKUP(CONCATENATE($B101,"-",$C101),IN_1F!$B$2:$T$3000,7,FALSE))=TRUE,"",VLOOKUP(CONCATENATE($B101,"-",$C101),IN_1F!$B$2:$T$3000,7,FALSE))</f>
        <v>0</v>
      </c>
      <c r="J101" s="1062">
        <f>IF(ISERROR(VLOOKUP(CONCATENATE($B101,"-",$C101),IN_1F!$B$2:$T$3000,8,FALSE))=TRUE,"",VLOOKUP(CONCATENATE($B101,"-",$C101),IN_1F!$B$2:$T$3000,8,FALSE))</f>
        <v>0</v>
      </c>
      <c r="K101" s="1983">
        <f t="shared" si="4"/>
        <v>0</v>
      </c>
      <c r="L101" s="1984">
        <f t="shared" si="5"/>
        <v>0</v>
      </c>
    </row>
    <row r="102" spans="1:12">
      <c r="A102" s="1015" t="s">
        <v>1768</v>
      </c>
      <c r="B102" s="1016" t="s">
        <v>1769</v>
      </c>
      <c r="C102" s="1017">
        <v>2</v>
      </c>
      <c r="D102" s="1587" t="str">
        <f t="shared" si="6"/>
        <v/>
      </c>
      <c r="E102" s="1060">
        <f>IF(ISERROR(VLOOKUP(CONCATENATE($B102,"-",$C102),IN_1F!$B$2:$T$3000,3,FALSE))=TRUE,"",VLOOKUP(CONCATENATE($B102,"-",$C102),IN_1F!$B$2:$T$3000,3,FALSE))</f>
        <v>0</v>
      </c>
      <c r="F102" s="1061">
        <f>IF(ISERROR(VLOOKUP(CONCATENATE($B102,"-",$C102),IN_1F!$B$2:$T$3000,4,FALSE))=TRUE,"",VLOOKUP(CONCATENATE($B102,"-",$C102),IN_1F!$B$2:$T$3000,4,FALSE))</f>
        <v>0</v>
      </c>
      <c r="G102" s="1060">
        <f>IF(ISERROR(VLOOKUP(CONCATENATE($B102,"-",$C102),IN_1F!$B$2:$T$3000,5,FALSE))=TRUE,"",VLOOKUP(CONCATENATE($B102,"-",$C102),IN_1F!$B$2:$T$3000,5,FALSE))</f>
        <v>0</v>
      </c>
      <c r="H102" s="1061">
        <f>IF(ISERROR(VLOOKUP(CONCATENATE($B102,"-",$C102),IN_1F!$B$2:$T$3000,6,FALSE))=TRUE,"",VLOOKUP(CONCATENATE($B102,"-",$C102),IN_1F!$B$2:$T$3000,6,FALSE))</f>
        <v>0</v>
      </c>
      <c r="I102" s="1060">
        <f>IF(ISERROR(VLOOKUP(CONCATENATE($B102,"-",$C102),IN_1F!$B$2:$T$3000,7,FALSE))=TRUE,"",VLOOKUP(CONCATENATE($B102,"-",$C102),IN_1F!$B$2:$T$3000,7,FALSE))</f>
        <v>0</v>
      </c>
      <c r="J102" s="1062">
        <f>IF(ISERROR(VLOOKUP(CONCATENATE($B102,"-",$C102),IN_1F!$B$2:$T$3000,8,FALSE))=TRUE,"",VLOOKUP(CONCATENATE($B102,"-",$C102),IN_1F!$B$2:$T$3000,8,FALSE))</f>
        <v>0</v>
      </c>
      <c r="K102" s="1983">
        <f t="shared" si="4"/>
        <v>0</v>
      </c>
      <c r="L102" s="1984">
        <f t="shared" si="5"/>
        <v>0</v>
      </c>
    </row>
    <row r="103" spans="1:12">
      <c r="A103" s="1011" t="s">
        <v>1770</v>
      </c>
      <c r="B103" s="1012" t="s">
        <v>1771</v>
      </c>
      <c r="C103" s="1014">
        <v>2</v>
      </c>
      <c r="D103" s="1587" t="str">
        <f t="shared" si="6"/>
        <v/>
      </c>
      <c r="E103" s="1060">
        <f>IF(ISERROR(VLOOKUP(CONCATENATE($B103,"-",$C103),IN_1F!$B$2:$T$3000,3,FALSE))=TRUE,"",VLOOKUP(CONCATENATE($B103,"-",$C103),IN_1F!$B$2:$T$3000,3,FALSE))</f>
        <v>0</v>
      </c>
      <c r="F103" s="1061">
        <f>IF(ISERROR(VLOOKUP(CONCATENATE($B103,"-",$C103),IN_1F!$B$2:$T$3000,4,FALSE))=TRUE,"",VLOOKUP(CONCATENATE($B103,"-",$C103),IN_1F!$B$2:$T$3000,4,FALSE))</f>
        <v>0</v>
      </c>
      <c r="G103" s="1060">
        <f>IF(ISERROR(VLOOKUP(CONCATENATE($B103,"-",$C103),IN_1F!$B$2:$T$3000,5,FALSE))=TRUE,"",VLOOKUP(CONCATENATE($B103,"-",$C103),IN_1F!$B$2:$T$3000,5,FALSE))</f>
        <v>0</v>
      </c>
      <c r="H103" s="1061">
        <f>IF(ISERROR(VLOOKUP(CONCATENATE($B103,"-",$C103),IN_1F!$B$2:$T$3000,6,FALSE))=TRUE,"",VLOOKUP(CONCATENATE($B103,"-",$C103),IN_1F!$B$2:$T$3000,6,FALSE))</f>
        <v>0</v>
      </c>
      <c r="I103" s="1060">
        <f>IF(ISERROR(VLOOKUP(CONCATENATE($B103,"-",$C103),IN_1F!$B$2:$T$3000,7,FALSE))=TRUE,"",VLOOKUP(CONCATENATE($B103,"-",$C103),IN_1F!$B$2:$T$3000,7,FALSE))</f>
        <v>0</v>
      </c>
      <c r="J103" s="1062">
        <f>IF(ISERROR(VLOOKUP(CONCATENATE($B103,"-",$C103),IN_1F!$B$2:$T$3000,8,FALSE))=TRUE,"",VLOOKUP(CONCATENATE($B103,"-",$C103),IN_1F!$B$2:$T$3000,8,FALSE))</f>
        <v>0</v>
      </c>
      <c r="K103" s="1983">
        <f t="shared" si="4"/>
        <v>0</v>
      </c>
      <c r="L103" s="1984">
        <f t="shared" si="5"/>
        <v>0</v>
      </c>
    </row>
    <row r="104" spans="1:12">
      <c r="A104" s="1015" t="s">
        <v>1772</v>
      </c>
      <c r="B104" s="1016" t="s">
        <v>1773</v>
      </c>
      <c r="C104" s="1017">
        <v>2</v>
      </c>
      <c r="D104" s="1587" t="str">
        <f t="shared" si="6"/>
        <v/>
      </c>
      <c r="E104" s="1060">
        <f>IF(ISERROR(VLOOKUP(CONCATENATE($B104,"-",$C104),IN_1F!$B$2:$T$3000,3,FALSE))=TRUE,"",VLOOKUP(CONCATENATE($B104,"-",$C104),IN_1F!$B$2:$T$3000,3,FALSE))</f>
        <v>0</v>
      </c>
      <c r="F104" s="1061">
        <f>IF(ISERROR(VLOOKUP(CONCATENATE($B104,"-",$C104),IN_1F!$B$2:$T$3000,4,FALSE))=TRUE,"",VLOOKUP(CONCATENATE($B104,"-",$C104),IN_1F!$B$2:$T$3000,4,FALSE))</f>
        <v>0</v>
      </c>
      <c r="G104" s="1060">
        <f>IF(ISERROR(VLOOKUP(CONCATENATE($B104,"-",$C104),IN_1F!$B$2:$T$3000,5,FALSE))=TRUE,"",VLOOKUP(CONCATENATE($B104,"-",$C104),IN_1F!$B$2:$T$3000,5,FALSE))</f>
        <v>0</v>
      </c>
      <c r="H104" s="1061">
        <f>IF(ISERROR(VLOOKUP(CONCATENATE($B104,"-",$C104),IN_1F!$B$2:$T$3000,6,FALSE))=TRUE,"",VLOOKUP(CONCATENATE($B104,"-",$C104),IN_1F!$B$2:$T$3000,6,FALSE))</f>
        <v>0</v>
      </c>
      <c r="I104" s="1060">
        <f>IF(ISERROR(VLOOKUP(CONCATENATE($B104,"-",$C104),IN_1F!$B$2:$T$3000,7,FALSE))=TRUE,"",VLOOKUP(CONCATENATE($B104,"-",$C104),IN_1F!$B$2:$T$3000,7,FALSE))</f>
        <v>0</v>
      </c>
      <c r="J104" s="1062">
        <f>IF(ISERROR(VLOOKUP(CONCATENATE($B104,"-",$C104),IN_1F!$B$2:$T$3000,8,FALSE))=TRUE,"",VLOOKUP(CONCATENATE($B104,"-",$C104),IN_1F!$B$2:$T$3000,8,FALSE))</f>
        <v>0</v>
      </c>
      <c r="K104" s="1983">
        <f t="shared" si="4"/>
        <v>0</v>
      </c>
      <c r="L104" s="1984">
        <f t="shared" si="5"/>
        <v>0</v>
      </c>
    </row>
    <row r="105" spans="1:12">
      <c r="A105" s="1011" t="s">
        <v>1774</v>
      </c>
      <c r="B105" s="1012" t="s">
        <v>1775</v>
      </c>
      <c r="C105" s="1014">
        <v>2</v>
      </c>
      <c r="D105" s="1587" t="str">
        <f t="shared" si="6"/>
        <v/>
      </c>
      <c r="E105" s="1060">
        <f>IF(ISERROR(VLOOKUP(CONCATENATE($B105,"-",$C105),IN_1F!$B$2:$T$3000,3,FALSE))=TRUE,"",VLOOKUP(CONCATENATE($B105,"-",$C105),IN_1F!$B$2:$T$3000,3,FALSE))</f>
        <v>0</v>
      </c>
      <c r="F105" s="1061">
        <f>IF(ISERROR(VLOOKUP(CONCATENATE($B105,"-",$C105),IN_1F!$B$2:$T$3000,4,FALSE))=TRUE,"",VLOOKUP(CONCATENATE($B105,"-",$C105),IN_1F!$B$2:$T$3000,4,FALSE))</f>
        <v>0</v>
      </c>
      <c r="G105" s="1060">
        <f>IF(ISERROR(VLOOKUP(CONCATENATE($B105,"-",$C105),IN_1F!$B$2:$T$3000,5,FALSE))=TRUE,"",VLOOKUP(CONCATENATE($B105,"-",$C105),IN_1F!$B$2:$T$3000,5,FALSE))</f>
        <v>0</v>
      </c>
      <c r="H105" s="1061">
        <f>IF(ISERROR(VLOOKUP(CONCATENATE($B105,"-",$C105),IN_1F!$B$2:$T$3000,6,FALSE))=TRUE,"",VLOOKUP(CONCATENATE($B105,"-",$C105),IN_1F!$B$2:$T$3000,6,FALSE))</f>
        <v>0</v>
      </c>
      <c r="I105" s="1060">
        <f>IF(ISERROR(VLOOKUP(CONCATENATE($B105,"-",$C105),IN_1F!$B$2:$T$3000,7,FALSE))=TRUE,"",VLOOKUP(CONCATENATE($B105,"-",$C105),IN_1F!$B$2:$T$3000,7,FALSE))</f>
        <v>0</v>
      </c>
      <c r="J105" s="1062">
        <f>IF(ISERROR(VLOOKUP(CONCATENATE($B105,"-",$C105),IN_1F!$B$2:$T$3000,8,FALSE))=TRUE,"",VLOOKUP(CONCATENATE($B105,"-",$C105),IN_1F!$B$2:$T$3000,8,FALSE))</f>
        <v>0</v>
      </c>
      <c r="K105" s="1983">
        <f t="shared" si="4"/>
        <v>0</v>
      </c>
      <c r="L105" s="1984">
        <f t="shared" si="5"/>
        <v>0</v>
      </c>
    </row>
    <row r="106" spans="1:12">
      <c r="A106" s="1011" t="s">
        <v>1776</v>
      </c>
      <c r="B106" s="1012" t="s">
        <v>1777</v>
      </c>
      <c r="C106" s="1014">
        <v>2</v>
      </c>
      <c r="D106" s="1587" t="str">
        <f t="shared" si="6"/>
        <v/>
      </c>
      <c r="E106" s="1060">
        <f>IF(ISERROR(VLOOKUP(CONCATENATE($B106,"-",$C106),IN_1F!$B$2:$T$3000,3,FALSE))=TRUE,"",VLOOKUP(CONCATENATE($B106,"-",$C106),IN_1F!$B$2:$T$3000,3,FALSE))</f>
        <v>0</v>
      </c>
      <c r="F106" s="1061">
        <f>IF(ISERROR(VLOOKUP(CONCATENATE($B106,"-",$C106),IN_1F!$B$2:$T$3000,4,FALSE))=TRUE,"",VLOOKUP(CONCATENATE($B106,"-",$C106),IN_1F!$B$2:$T$3000,4,FALSE))</f>
        <v>0</v>
      </c>
      <c r="G106" s="1060">
        <f>IF(ISERROR(VLOOKUP(CONCATENATE($B106,"-",$C106),IN_1F!$B$2:$T$3000,5,FALSE))=TRUE,"",VLOOKUP(CONCATENATE($B106,"-",$C106),IN_1F!$B$2:$T$3000,5,FALSE))</f>
        <v>0</v>
      </c>
      <c r="H106" s="1061">
        <f>IF(ISERROR(VLOOKUP(CONCATENATE($B106,"-",$C106),IN_1F!$B$2:$T$3000,6,FALSE))=TRUE,"",VLOOKUP(CONCATENATE($B106,"-",$C106),IN_1F!$B$2:$T$3000,6,FALSE))</f>
        <v>0</v>
      </c>
      <c r="I106" s="1060">
        <f>IF(ISERROR(VLOOKUP(CONCATENATE($B106,"-",$C106),IN_1F!$B$2:$T$3000,7,FALSE))=TRUE,"",VLOOKUP(CONCATENATE($B106,"-",$C106),IN_1F!$B$2:$T$3000,7,FALSE))</f>
        <v>0</v>
      </c>
      <c r="J106" s="1062">
        <f>IF(ISERROR(VLOOKUP(CONCATENATE($B106,"-",$C106),IN_1F!$B$2:$T$3000,8,FALSE))=TRUE,"",VLOOKUP(CONCATENATE($B106,"-",$C106),IN_1F!$B$2:$T$3000,8,FALSE))</f>
        <v>0</v>
      </c>
      <c r="K106" s="1983">
        <f t="shared" si="4"/>
        <v>0</v>
      </c>
      <c r="L106" s="1984">
        <f t="shared" si="5"/>
        <v>0</v>
      </c>
    </row>
    <row r="107" spans="1:12">
      <c r="A107" s="1011" t="s">
        <v>1778</v>
      </c>
      <c r="B107" s="1012" t="s">
        <v>1779</v>
      </c>
      <c r="C107" s="1014">
        <v>2</v>
      </c>
      <c r="D107" s="1587" t="str">
        <f t="shared" si="6"/>
        <v/>
      </c>
      <c r="E107" s="1060">
        <f>IF(ISERROR(VLOOKUP(CONCATENATE($B107,"-",$C107),IN_1F!$B$2:$T$3000,3,FALSE))=TRUE,"",VLOOKUP(CONCATENATE($B107,"-",$C107),IN_1F!$B$2:$T$3000,3,FALSE))</f>
        <v>0</v>
      </c>
      <c r="F107" s="1061">
        <f>IF(ISERROR(VLOOKUP(CONCATENATE($B107,"-",$C107),IN_1F!$B$2:$T$3000,4,FALSE))=TRUE,"",VLOOKUP(CONCATENATE($B107,"-",$C107),IN_1F!$B$2:$T$3000,4,FALSE))</f>
        <v>0</v>
      </c>
      <c r="G107" s="1060">
        <f>IF(ISERROR(VLOOKUP(CONCATENATE($B107,"-",$C107),IN_1F!$B$2:$T$3000,5,FALSE))=TRUE,"",VLOOKUP(CONCATENATE($B107,"-",$C107),IN_1F!$B$2:$T$3000,5,FALSE))</f>
        <v>0</v>
      </c>
      <c r="H107" s="1061">
        <f>IF(ISERROR(VLOOKUP(CONCATENATE($B107,"-",$C107),IN_1F!$B$2:$T$3000,6,FALSE))=TRUE,"",VLOOKUP(CONCATENATE($B107,"-",$C107),IN_1F!$B$2:$T$3000,6,FALSE))</f>
        <v>0</v>
      </c>
      <c r="I107" s="1060">
        <f>IF(ISERROR(VLOOKUP(CONCATENATE($B107,"-",$C107),IN_1F!$B$2:$T$3000,7,FALSE))=TRUE,"",VLOOKUP(CONCATENATE($B107,"-",$C107),IN_1F!$B$2:$T$3000,7,FALSE))</f>
        <v>0</v>
      </c>
      <c r="J107" s="1062">
        <f>IF(ISERROR(VLOOKUP(CONCATENATE($B107,"-",$C107),IN_1F!$B$2:$T$3000,8,FALSE))=TRUE,"",VLOOKUP(CONCATENATE($B107,"-",$C107),IN_1F!$B$2:$T$3000,8,FALSE))</f>
        <v>0</v>
      </c>
      <c r="K107" s="1983">
        <f t="shared" si="4"/>
        <v>0</v>
      </c>
      <c r="L107" s="1984">
        <f t="shared" si="5"/>
        <v>0</v>
      </c>
    </row>
    <row r="108" spans="1:12">
      <c r="A108" s="1011" t="s">
        <v>1780</v>
      </c>
      <c r="B108" s="1012" t="s">
        <v>1781</v>
      </c>
      <c r="C108" s="1014">
        <v>2</v>
      </c>
      <c r="D108" s="1587" t="str">
        <f t="shared" si="6"/>
        <v/>
      </c>
      <c r="E108" s="1060">
        <f>IF(ISERROR(VLOOKUP(CONCATENATE($B108,"-",$C108),IN_1F!$B$2:$T$3000,3,FALSE))=TRUE,"",VLOOKUP(CONCATENATE($B108,"-",$C108),IN_1F!$B$2:$T$3000,3,FALSE))</f>
        <v>0</v>
      </c>
      <c r="F108" s="1061">
        <f>IF(ISERROR(VLOOKUP(CONCATENATE($B108,"-",$C108),IN_1F!$B$2:$T$3000,4,FALSE))=TRUE,"",VLOOKUP(CONCATENATE($B108,"-",$C108),IN_1F!$B$2:$T$3000,4,FALSE))</f>
        <v>0</v>
      </c>
      <c r="G108" s="1060">
        <f>IF(ISERROR(VLOOKUP(CONCATENATE($B108,"-",$C108),IN_1F!$B$2:$T$3000,5,FALSE))=TRUE,"",VLOOKUP(CONCATENATE($B108,"-",$C108),IN_1F!$B$2:$T$3000,5,FALSE))</f>
        <v>0</v>
      </c>
      <c r="H108" s="1061">
        <f>IF(ISERROR(VLOOKUP(CONCATENATE($B108,"-",$C108),IN_1F!$B$2:$T$3000,6,FALSE))=TRUE,"",VLOOKUP(CONCATENATE($B108,"-",$C108),IN_1F!$B$2:$T$3000,6,FALSE))</f>
        <v>0</v>
      </c>
      <c r="I108" s="1060">
        <f>IF(ISERROR(VLOOKUP(CONCATENATE($B108,"-",$C108),IN_1F!$B$2:$T$3000,7,FALSE))=TRUE,"",VLOOKUP(CONCATENATE($B108,"-",$C108),IN_1F!$B$2:$T$3000,7,FALSE))</f>
        <v>0</v>
      </c>
      <c r="J108" s="1062">
        <f>IF(ISERROR(VLOOKUP(CONCATENATE($B108,"-",$C108),IN_1F!$B$2:$T$3000,8,FALSE))=TRUE,"",VLOOKUP(CONCATENATE($B108,"-",$C108),IN_1F!$B$2:$T$3000,8,FALSE))</f>
        <v>0</v>
      </c>
      <c r="K108" s="1983">
        <f t="shared" si="4"/>
        <v>0</v>
      </c>
      <c r="L108" s="1984">
        <f t="shared" si="5"/>
        <v>0</v>
      </c>
    </row>
    <row r="109" spans="1:12">
      <c r="A109" s="1011" t="s">
        <v>1782</v>
      </c>
      <c r="B109" s="1012" t="s">
        <v>1783</v>
      </c>
      <c r="C109" s="1014">
        <v>2</v>
      </c>
      <c r="D109" s="1587" t="str">
        <f t="shared" si="6"/>
        <v/>
      </c>
      <c r="E109" s="1060">
        <f>IF(ISERROR(VLOOKUP(CONCATENATE($B109,"-",$C109),IN_1F!$B$2:$T$3000,3,FALSE))=TRUE,"",VLOOKUP(CONCATENATE($B109,"-",$C109),IN_1F!$B$2:$T$3000,3,FALSE))</f>
        <v>0</v>
      </c>
      <c r="F109" s="1061">
        <f>IF(ISERROR(VLOOKUP(CONCATENATE($B109,"-",$C109),IN_1F!$B$2:$T$3000,4,FALSE))=TRUE,"",VLOOKUP(CONCATENATE($B109,"-",$C109),IN_1F!$B$2:$T$3000,4,FALSE))</f>
        <v>0</v>
      </c>
      <c r="G109" s="1060">
        <f>IF(ISERROR(VLOOKUP(CONCATENATE($B109,"-",$C109),IN_1F!$B$2:$T$3000,5,FALSE))=TRUE,"",VLOOKUP(CONCATENATE($B109,"-",$C109),IN_1F!$B$2:$T$3000,5,FALSE))</f>
        <v>0</v>
      </c>
      <c r="H109" s="1061">
        <f>IF(ISERROR(VLOOKUP(CONCATENATE($B109,"-",$C109),IN_1F!$B$2:$T$3000,6,FALSE))=TRUE,"",VLOOKUP(CONCATENATE($B109,"-",$C109),IN_1F!$B$2:$T$3000,6,FALSE))</f>
        <v>0</v>
      </c>
      <c r="I109" s="1060">
        <f>IF(ISERROR(VLOOKUP(CONCATENATE($B109,"-",$C109),IN_1F!$B$2:$T$3000,7,FALSE))=TRUE,"",VLOOKUP(CONCATENATE($B109,"-",$C109),IN_1F!$B$2:$T$3000,7,FALSE))</f>
        <v>0</v>
      </c>
      <c r="J109" s="1062">
        <f>IF(ISERROR(VLOOKUP(CONCATENATE($B109,"-",$C109),IN_1F!$B$2:$T$3000,8,FALSE))=TRUE,"",VLOOKUP(CONCATENATE($B109,"-",$C109),IN_1F!$B$2:$T$3000,8,FALSE))</f>
        <v>0</v>
      </c>
      <c r="K109" s="1983">
        <f t="shared" si="4"/>
        <v>0</v>
      </c>
      <c r="L109" s="1984">
        <f t="shared" si="5"/>
        <v>0</v>
      </c>
    </row>
    <row r="110" spans="1:12">
      <c r="A110" s="1011" t="s">
        <v>1784</v>
      </c>
      <c r="B110" s="1012" t="s">
        <v>1785</v>
      </c>
      <c r="C110" s="1014">
        <v>2</v>
      </c>
      <c r="D110" s="1587" t="str">
        <f t="shared" si="6"/>
        <v/>
      </c>
      <c r="E110" s="1060">
        <f>IF(ISERROR(VLOOKUP(CONCATENATE($B110,"-",$C110),IN_1F!$B$2:$T$3000,3,FALSE))=TRUE,"",VLOOKUP(CONCATENATE($B110,"-",$C110),IN_1F!$B$2:$T$3000,3,FALSE))</f>
        <v>0</v>
      </c>
      <c r="F110" s="1061">
        <f>IF(ISERROR(VLOOKUP(CONCATENATE($B110,"-",$C110),IN_1F!$B$2:$T$3000,4,FALSE))=TRUE,"",VLOOKUP(CONCATENATE($B110,"-",$C110),IN_1F!$B$2:$T$3000,4,FALSE))</f>
        <v>0</v>
      </c>
      <c r="G110" s="1060">
        <f>IF(ISERROR(VLOOKUP(CONCATENATE($B110,"-",$C110),IN_1F!$B$2:$T$3000,5,FALSE))=TRUE,"",VLOOKUP(CONCATENATE($B110,"-",$C110),IN_1F!$B$2:$T$3000,5,FALSE))</f>
        <v>0</v>
      </c>
      <c r="H110" s="1061">
        <f>IF(ISERROR(VLOOKUP(CONCATENATE($B110,"-",$C110),IN_1F!$B$2:$T$3000,6,FALSE))=TRUE,"",VLOOKUP(CONCATENATE($B110,"-",$C110),IN_1F!$B$2:$T$3000,6,FALSE))</f>
        <v>0</v>
      </c>
      <c r="I110" s="1060">
        <f>IF(ISERROR(VLOOKUP(CONCATENATE($B110,"-",$C110),IN_1F!$B$2:$T$3000,7,FALSE))=TRUE,"",VLOOKUP(CONCATENATE($B110,"-",$C110),IN_1F!$B$2:$T$3000,7,FALSE))</f>
        <v>0</v>
      </c>
      <c r="J110" s="1062">
        <f>IF(ISERROR(VLOOKUP(CONCATENATE($B110,"-",$C110),IN_1F!$B$2:$T$3000,8,FALSE))=TRUE,"",VLOOKUP(CONCATENATE($B110,"-",$C110),IN_1F!$B$2:$T$3000,8,FALSE))</f>
        <v>0</v>
      </c>
      <c r="K110" s="1983">
        <f t="shared" si="4"/>
        <v>0</v>
      </c>
      <c r="L110" s="1984">
        <f t="shared" si="5"/>
        <v>0</v>
      </c>
    </row>
    <row r="111" spans="1:12">
      <c r="A111" s="1011" t="s">
        <v>1786</v>
      </c>
      <c r="B111" s="1012" t="s">
        <v>1787</v>
      </c>
      <c r="C111" s="1014">
        <v>2</v>
      </c>
      <c r="D111" s="1587" t="str">
        <f t="shared" si="6"/>
        <v/>
      </c>
      <c r="E111" s="1060">
        <f>IF(ISERROR(VLOOKUP(CONCATENATE($B111,"-",$C111),IN_1F!$B$2:$T$3000,3,FALSE))=TRUE,"",VLOOKUP(CONCATENATE($B111,"-",$C111),IN_1F!$B$2:$T$3000,3,FALSE))</f>
        <v>0</v>
      </c>
      <c r="F111" s="1061">
        <f>IF(ISERROR(VLOOKUP(CONCATENATE($B111,"-",$C111),IN_1F!$B$2:$T$3000,4,FALSE))=TRUE,"",VLOOKUP(CONCATENATE($B111,"-",$C111),IN_1F!$B$2:$T$3000,4,FALSE))</f>
        <v>0</v>
      </c>
      <c r="G111" s="1060">
        <f>IF(ISERROR(VLOOKUP(CONCATENATE($B111,"-",$C111),IN_1F!$B$2:$T$3000,5,FALSE))=TRUE,"",VLOOKUP(CONCATENATE($B111,"-",$C111),IN_1F!$B$2:$T$3000,5,FALSE))</f>
        <v>0</v>
      </c>
      <c r="H111" s="1061">
        <f>IF(ISERROR(VLOOKUP(CONCATENATE($B111,"-",$C111),IN_1F!$B$2:$T$3000,6,FALSE))=TRUE,"",VLOOKUP(CONCATENATE($B111,"-",$C111),IN_1F!$B$2:$T$3000,6,FALSE))</f>
        <v>0</v>
      </c>
      <c r="I111" s="1060">
        <f>IF(ISERROR(VLOOKUP(CONCATENATE($B111,"-",$C111),IN_1F!$B$2:$T$3000,7,FALSE))=TRUE,"",VLOOKUP(CONCATENATE($B111,"-",$C111),IN_1F!$B$2:$T$3000,7,FALSE))</f>
        <v>0</v>
      </c>
      <c r="J111" s="1062">
        <f>IF(ISERROR(VLOOKUP(CONCATENATE($B111,"-",$C111),IN_1F!$B$2:$T$3000,8,FALSE))=TRUE,"",VLOOKUP(CONCATENATE($B111,"-",$C111),IN_1F!$B$2:$T$3000,8,FALSE))</f>
        <v>0</v>
      </c>
      <c r="K111" s="1983">
        <f t="shared" si="4"/>
        <v>0</v>
      </c>
      <c r="L111" s="1984">
        <f t="shared" si="5"/>
        <v>0</v>
      </c>
    </row>
    <row r="112" spans="1:12">
      <c r="A112" s="1011" t="s">
        <v>1788</v>
      </c>
      <c r="B112" s="1012" t="s">
        <v>1789</v>
      </c>
      <c r="C112" s="1014">
        <v>2</v>
      </c>
      <c r="D112" s="1587" t="str">
        <f t="shared" si="6"/>
        <v/>
      </c>
      <c r="E112" s="1060">
        <f>IF(ISERROR(VLOOKUP(CONCATENATE($B112,"-",$C112),IN_1F!$B$2:$T$3000,3,FALSE))=TRUE,"",VLOOKUP(CONCATENATE($B112,"-",$C112),IN_1F!$B$2:$T$3000,3,FALSE))</f>
        <v>0</v>
      </c>
      <c r="F112" s="1061">
        <f>IF(ISERROR(VLOOKUP(CONCATENATE($B112,"-",$C112),IN_1F!$B$2:$T$3000,4,FALSE))=TRUE,"",VLOOKUP(CONCATENATE($B112,"-",$C112),IN_1F!$B$2:$T$3000,4,FALSE))</f>
        <v>0</v>
      </c>
      <c r="G112" s="1060">
        <f>IF(ISERROR(VLOOKUP(CONCATENATE($B112,"-",$C112),IN_1F!$B$2:$T$3000,5,FALSE))=TRUE,"",VLOOKUP(CONCATENATE($B112,"-",$C112),IN_1F!$B$2:$T$3000,5,FALSE))</f>
        <v>0</v>
      </c>
      <c r="H112" s="1061">
        <f>IF(ISERROR(VLOOKUP(CONCATENATE($B112,"-",$C112),IN_1F!$B$2:$T$3000,6,FALSE))=TRUE,"",VLOOKUP(CONCATENATE($B112,"-",$C112),IN_1F!$B$2:$T$3000,6,FALSE))</f>
        <v>0</v>
      </c>
      <c r="I112" s="1060">
        <f>IF(ISERROR(VLOOKUP(CONCATENATE($B112,"-",$C112),IN_1F!$B$2:$T$3000,7,FALSE))=TRUE,"",VLOOKUP(CONCATENATE($B112,"-",$C112),IN_1F!$B$2:$T$3000,7,FALSE))</f>
        <v>0</v>
      </c>
      <c r="J112" s="1062">
        <f>IF(ISERROR(VLOOKUP(CONCATENATE($B112,"-",$C112),IN_1F!$B$2:$T$3000,8,FALSE))=TRUE,"",VLOOKUP(CONCATENATE($B112,"-",$C112),IN_1F!$B$2:$T$3000,8,FALSE))</f>
        <v>0</v>
      </c>
      <c r="K112" s="1983">
        <f t="shared" si="4"/>
        <v>0</v>
      </c>
      <c r="L112" s="1984">
        <f t="shared" si="5"/>
        <v>0</v>
      </c>
    </row>
    <row r="113" spans="1:12">
      <c r="A113" s="1018" t="s">
        <v>1790</v>
      </c>
      <c r="B113" s="1019" t="s">
        <v>1791</v>
      </c>
      <c r="C113" s="1017">
        <v>2</v>
      </c>
      <c r="D113" s="1587" t="str">
        <f t="shared" si="6"/>
        <v/>
      </c>
      <c r="E113" s="1060">
        <f>IF(ISERROR(VLOOKUP(CONCATENATE($B113,"-",$C113),IN_1F!$B$2:$T$3000,3,FALSE))=TRUE,"",VLOOKUP(CONCATENATE($B113,"-",$C113),IN_1F!$B$2:$T$3000,3,FALSE))</f>
        <v>0</v>
      </c>
      <c r="F113" s="1061">
        <f>IF(ISERROR(VLOOKUP(CONCATENATE($B113,"-",$C113),IN_1F!$B$2:$T$3000,4,FALSE))=TRUE,"",VLOOKUP(CONCATENATE($B113,"-",$C113),IN_1F!$B$2:$T$3000,4,FALSE))</f>
        <v>0</v>
      </c>
      <c r="G113" s="1060">
        <f>IF(ISERROR(VLOOKUP(CONCATENATE($B113,"-",$C113),IN_1F!$B$2:$T$3000,5,FALSE))=TRUE,"",VLOOKUP(CONCATENATE($B113,"-",$C113),IN_1F!$B$2:$T$3000,5,FALSE))</f>
        <v>0</v>
      </c>
      <c r="H113" s="1061">
        <f>IF(ISERROR(VLOOKUP(CONCATENATE($B113,"-",$C113),IN_1F!$B$2:$T$3000,6,FALSE))=TRUE,"",VLOOKUP(CONCATENATE($B113,"-",$C113),IN_1F!$B$2:$T$3000,6,FALSE))</f>
        <v>0</v>
      </c>
      <c r="I113" s="1060">
        <f>IF(ISERROR(VLOOKUP(CONCATENATE($B113,"-",$C113),IN_1F!$B$2:$T$3000,7,FALSE))=TRUE,"",VLOOKUP(CONCATENATE($B113,"-",$C113),IN_1F!$B$2:$T$3000,7,FALSE))</f>
        <v>0</v>
      </c>
      <c r="J113" s="1062">
        <f>IF(ISERROR(VLOOKUP(CONCATENATE($B113,"-",$C113),IN_1F!$B$2:$T$3000,8,FALSE))=TRUE,"",VLOOKUP(CONCATENATE($B113,"-",$C113),IN_1F!$B$2:$T$3000,8,FALSE))</f>
        <v>0</v>
      </c>
      <c r="K113" s="1983">
        <f t="shared" si="4"/>
        <v>0</v>
      </c>
      <c r="L113" s="1984">
        <f t="shared" si="5"/>
        <v>0</v>
      </c>
    </row>
    <row r="114" spans="1:12">
      <c r="A114" s="1011" t="s">
        <v>1792</v>
      </c>
      <c r="B114" s="1012" t="s">
        <v>1793</v>
      </c>
      <c r="C114" s="1014">
        <v>2</v>
      </c>
      <c r="D114" s="1587" t="str">
        <f t="shared" si="6"/>
        <v/>
      </c>
      <c r="E114" s="1060">
        <f>IF(ISERROR(VLOOKUP(CONCATENATE($B114,"-",$C114),IN_1F!$B$2:$T$3000,3,FALSE))=TRUE,"",VLOOKUP(CONCATENATE($B114,"-",$C114),IN_1F!$B$2:$T$3000,3,FALSE))</f>
        <v>0</v>
      </c>
      <c r="F114" s="1061">
        <f>IF(ISERROR(VLOOKUP(CONCATENATE($B114,"-",$C114),IN_1F!$B$2:$T$3000,4,FALSE))=TRUE,"",VLOOKUP(CONCATENATE($B114,"-",$C114),IN_1F!$B$2:$T$3000,4,FALSE))</f>
        <v>0</v>
      </c>
      <c r="G114" s="1060">
        <f>IF(ISERROR(VLOOKUP(CONCATENATE($B114,"-",$C114),IN_1F!$B$2:$T$3000,5,FALSE))=TRUE,"",VLOOKUP(CONCATENATE($B114,"-",$C114),IN_1F!$B$2:$T$3000,5,FALSE))</f>
        <v>0</v>
      </c>
      <c r="H114" s="1061">
        <f>IF(ISERROR(VLOOKUP(CONCATENATE($B114,"-",$C114),IN_1F!$B$2:$T$3000,6,FALSE))=TRUE,"",VLOOKUP(CONCATENATE($B114,"-",$C114),IN_1F!$B$2:$T$3000,6,FALSE))</f>
        <v>0</v>
      </c>
      <c r="I114" s="1060">
        <f>IF(ISERROR(VLOOKUP(CONCATENATE($B114,"-",$C114),IN_1F!$B$2:$T$3000,7,FALSE))=TRUE,"",VLOOKUP(CONCATENATE($B114,"-",$C114),IN_1F!$B$2:$T$3000,7,FALSE))</f>
        <v>0</v>
      </c>
      <c r="J114" s="1062">
        <f>IF(ISERROR(VLOOKUP(CONCATENATE($B114,"-",$C114),IN_1F!$B$2:$T$3000,8,FALSE))=TRUE,"",VLOOKUP(CONCATENATE($B114,"-",$C114),IN_1F!$B$2:$T$3000,8,FALSE))</f>
        <v>0</v>
      </c>
      <c r="K114" s="1983">
        <f t="shared" si="4"/>
        <v>0</v>
      </c>
      <c r="L114" s="1984">
        <f t="shared" si="5"/>
        <v>0</v>
      </c>
    </row>
    <row r="115" spans="1:12">
      <c r="A115" s="1018" t="s">
        <v>1794</v>
      </c>
      <c r="B115" s="1019" t="s">
        <v>1795</v>
      </c>
      <c r="C115" s="1017">
        <v>2</v>
      </c>
      <c r="D115" s="1587" t="str">
        <f t="shared" si="6"/>
        <v/>
      </c>
      <c r="E115" s="1060">
        <f>IF(ISERROR(VLOOKUP(CONCATENATE($B115,"-",$C115),IN_1F!$B$2:$T$3000,3,FALSE))=TRUE,"",VLOOKUP(CONCATENATE($B115,"-",$C115),IN_1F!$B$2:$T$3000,3,FALSE))</f>
        <v>0</v>
      </c>
      <c r="F115" s="1061">
        <f>IF(ISERROR(VLOOKUP(CONCATENATE($B115,"-",$C115),IN_1F!$B$2:$T$3000,4,FALSE))=TRUE,"",VLOOKUP(CONCATENATE($B115,"-",$C115),IN_1F!$B$2:$T$3000,4,FALSE))</f>
        <v>0</v>
      </c>
      <c r="G115" s="1060">
        <f>IF(ISERROR(VLOOKUP(CONCATENATE($B115,"-",$C115),IN_1F!$B$2:$T$3000,5,FALSE))=TRUE,"",VLOOKUP(CONCATENATE($B115,"-",$C115),IN_1F!$B$2:$T$3000,5,FALSE))</f>
        <v>0</v>
      </c>
      <c r="H115" s="1061">
        <f>IF(ISERROR(VLOOKUP(CONCATENATE($B115,"-",$C115),IN_1F!$B$2:$T$3000,6,FALSE))=TRUE,"",VLOOKUP(CONCATENATE($B115,"-",$C115),IN_1F!$B$2:$T$3000,6,FALSE))</f>
        <v>0</v>
      </c>
      <c r="I115" s="1060">
        <f>IF(ISERROR(VLOOKUP(CONCATENATE($B115,"-",$C115),IN_1F!$B$2:$T$3000,7,FALSE))=TRUE,"",VLOOKUP(CONCATENATE($B115,"-",$C115),IN_1F!$B$2:$T$3000,7,FALSE))</f>
        <v>0</v>
      </c>
      <c r="J115" s="1062">
        <f>IF(ISERROR(VLOOKUP(CONCATENATE($B115,"-",$C115),IN_1F!$B$2:$T$3000,8,FALSE))=TRUE,"",VLOOKUP(CONCATENATE($B115,"-",$C115),IN_1F!$B$2:$T$3000,8,FALSE))</f>
        <v>0</v>
      </c>
      <c r="K115" s="1983">
        <f t="shared" si="4"/>
        <v>0</v>
      </c>
      <c r="L115" s="1984">
        <f t="shared" si="5"/>
        <v>0</v>
      </c>
    </row>
    <row r="116" spans="1:12">
      <c r="A116" s="1011" t="s">
        <v>1796</v>
      </c>
      <c r="B116" s="1012" t="s">
        <v>1797</v>
      </c>
      <c r="C116" s="1014">
        <v>2</v>
      </c>
      <c r="D116" s="1587" t="str">
        <f t="shared" si="6"/>
        <v/>
      </c>
      <c r="E116" s="1060">
        <f>IF(ISERROR(VLOOKUP(CONCATENATE($B116,"-",$C116),IN_1F!$B$2:$T$3000,3,FALSE))=TRUE,"",VLOOKUP(CONCATENATE($B116,"-",$C116),IN_1F!$B$2:$T$3000,3,FALSE))</f>
        <v>0</v>
      </c>
      <c r="F116" s="1061">
        <f>IF(ISERROR(VLOOKUP(CONCATENATE($B116,"-",$C116),IN_1F!$B$2:$T$3000,4,FALSE))=TRUE,"",VLOOKUP(CONCATENATE($B116,"-",$C116),IN_1F!$B$2:$T$3000,4,FALSE))</f>
        <v>0</v>
      </c>
      <c r="G116" s="1060">
        <f>IF(ISERROR(VLOOKUP(CONCATENATE($B116,"-",$C116),IN_1F!$B$2:$T$3000,5,FALSE))=TRUE,"",VLOOKUP(CONCATENATE($B116,"-",$C116),IN_1F!$B$2:$T$3000,5,FALSE))</f>
        <v>0</v>
      </c>
      <c r="H116" s="1061">
        <f>IF(ISERROR(VLOOKUP(CONCATENATE($B116,"-",$C116),IN_1F!$B$2:$T$3000,6,FALSE))=TRUE,"",VLOOKUP(CONCATENATE($B116,"-",$C116),IN_1F!$B$2:$T$3000,6,FALSE))</f>
        <v>0</v>
      </c>
      <c r="I116" s="1060">
        <f>IF(ISERROR(VLOOKUP(CONCATENATE($B116,"-",$C116),IN_1F!$B$2:$T$3000,7,FALSE))=TRUE,"",VLOOKUP(CONCATENATE($B116,"-",$C116),IN_1F!$B$2:$T$3000,7,FALSE))</f>
        <v>0</v>
      </c>
      <c r="J116" s="1062">
        <f>IF(ISERROR(VLOOKUP(CONCATENATE($B116,"-",$C116),IN_1F!$B$2:$T$3000,8,FALSE))=TRUE,"",VLOOKUP(CONCATENATE($B116,"-",$C116),IN_1F!$B$2:$T$3000,8,FALSE))</f>
        <v>0</v>
      </c>
      <c r="K116" s="1983">
        <f t="shared" si="4"/>
        <v>0</v>
      </c>
      <c r="L116" s="1984">
        <f t="shared" si="5"/>
        <v>0</v>
      </c>
    </row>
    <row r="117" spans="1:12">
      <c r="A117" s="1020" t="s">
        <v>1798</v>
      </c>
      <c r="B117" s="1021" t="s">
        <v>1799</v>
      </c>
      <c r="C117" s="1014">
        <v>2</v>
      </c>
      <c r="D117" s="1587" t="str">
        <f t="shared" si="6"/>
        <v/>
      </c>
      <c r="E117" s="1060">
        <f>IF(ISERROR(VLOOKUP(CONCATENATE($B117,"-",$C117),IN_1F!$B$2:$T$3000,3,FALSE))=TRUE,"",VLOOKUP(CONCATENATE($B117,"-",$C117),IN_1F!$B$2:$T$3000,3,FALSE))</f>
        <v>0</v>
      </c>
      <c r="F117" s="1061">
        <f>IF(ISERROR(VLOOKUP(CONCATENATE($B117,"-",$C117),IN_1F!$B$2:$T$3000,4,FALSE))=TRUE,"",VLOOKUP(CONCATENATE($B117,"-",$C117),IN_1F!$B$2:$T$3000,4,FALSE))</f>
        <v>0</v>
      </c>
      <c r="G117" s="1060">
        <f>IF(ISERROR(VLOOKUP(CONCATENATE($B117,"-",$C117),IN_1F!$B$2:$T$3000,5,FALSE))=TRUE,"",VLOOKUP(CONCATENATE($B117,"-",$C117),IN_1F!$B$2:$T$3000,5,FALSE))</f>
        <v>0</v>
      </c>
      <c r="H117" s="1061">
        <f>IF(ISERROR(VLOOKUP(CONCATENATE($B117,"-",$C117),IN_1F!$B$2:$T$3000,6,FALSE))=TRUE,"",VLOOKUP(CONCATENATE($B117,"-",$C117),IN_1F!$B$2:$T$3000,6,FALSE))</f>
        <v>0</v>
      </c>
      <c r="I117" s="1060">
        <f>IF(ISERROR(VLOOKUP(CONCATENATE($B117,"-",$C117),IN_1F!$B$2:$T$3000,7,FALSE))=TRUE,"",VLOOKUP(CONCATENATE($B117,"-",$C117),IN_1F!$B$2:$T$3000,7,FALSE))</f>
        <v>0</v>
      </c>
      <c r="J117" s="1062">
        <f>IF(ISERROR(VLOOKUP(CONCATENATE($B117,"-",$C117),IN_1F!$B$2:$T$3000,8,FALSE))=TRUE,"",VLOOKUP(CONCATENATE($B117,"-",$C117),IN_1F!$B$2:$T$3000,8,FALSE))</f>
        <v>0</v>
      </c>
      <c r="K117" s="1983">
        <f t="shared" si="4"/>
        <v>0</v>
      </c>
      <c r="L117" s="1984">
        <f t="shared" si="5"/>
        <v>0</v>
      </c>
    </row>
    <row r="118" spans="1:12">
      <c r="A118" s="1011" t="s">
        <v>1800</v>
      </c>
      <c r="B118" s="1012" t="s">
        <v>1801</v>
      </c>
      <c r="C118" s="1014">
        <v>2</v>
      </c>
      <c r="D118" s="1587" t="str">
        <f t="shared" si="6"/>
        <v/>
      </c>
      <c r="E118" s="1060">
        <f>IF(ISERROR(VLOOKUP(CONCATENATE($B118,"-",$C118),IN_1F!$B$2:$T$3000,3,FALSE))=TRUE,"",VLOOKUP(CONCATENATE($B118,"-",$C118),IN_1F!$B$2:$T$3000,3,FALSE))</f>
        <v>0</v>
      </c>
      <c r="F118" s="1061">
        <f>IF(ISERROR(VLOOKUP(CONCATENATE($B118,"-",$C118),IN_1F!$B$2:$T$3000,4,FALSE))=TRUE,"",VLOOKUP(CONCATENATE($B118,"-",$C118),IN_1F!$B$2:$T$3000,4,FALSE))</f>
        <v>0</v>
      </c>
      <c r="G118" s="1060">
        <f>IF(ISERROR(VLOOKUP(CONCATENATE($B118,"-",$C118),IN_1F!$B$2:$T$3000,5,FALSE))=TRUE,"",VLOOKUP(CONCATENATE($B118,"-",$C118),IN_1F!$B$2:$T$3000,5,FALSE))</f>
        <v>0</v>
      </c>
      <c r="H118" s="1061">
        <f>IF(ISERROR(VLOOKUP(CONCATENATE($B118,"-",$C118),IN_1F!$B$2:$T$3000,6,FALSE))=TRUE,"",VLOOKUP(CONCATENATE($B118,"-",$C118),IN_1F!$B$2:$T$3000,6,FALSE))</f>
        <v>0</v>
      </c>
      <c r="I118" s="1060">
        <f>IF(ISERROR(VLOOKUP(CONCATENATE($B118,"-",$C118),IN_1F!$B$2:$T$3000,7,FALSE))=TRUE,"",VLOOKUP(CONCATENATE($B118,"-",$C118),IN_1F!$B$2:$T$3000,7,FALSE))</f>
        <v>0</v>
      </c>
      <c r="J118" s="1062">
        <f>IF(ISERROR(VLOOKUP(CONCATENATE($B118,"-",$C118),IN_1F!$B$2:$T$3000,8,FALSE))=TRUE,"",VLOOKUP(CONCATENATE($B118,"-",$C118),IN_1F!$B$2:$T$3000,8,FALSE))</f>
        <v>0</v>
      </c>
      <c r="K118" s="1983">
        <f t="shared" si="4"/>
        <v>0</v>
      </c>
      <c r="L118" s="1984">
        <f t="shared" si="5"/>
        <v>0</v>
      </c>
    </row>
    <row r="119" spans="1:12">
      <c r="A119" s="1011" t="s">
        <v>1802</v>
      </c>
      <c r="B119" s="1012" t="s">
        <v>1803</v>
      </c>
      <c r="C119" s="1014">
        <v>2</v>
      </c>
      <c r="D119" s="1587" t="str">
        <f t="shared" si="6"/>
        <v/>
      </c>
      <c r="E119" s="1060">
        <f>IF(ISERROR(VLOOKUP(CONCATENATE($B119,"-",$C119),IN_1F!$B$2:$T$3000,3,FALSE))=TRUE,"",VLOOKUP(CONCATENATE($B119,"-",$C119),IN_1F!$B$2:$T$3000,3,FALSE))</f>
        <v>0</v>
      </c>
      <c r="F119" s="1061">
        <f>IF(ISERROR(VLOOKUP(CONCATENATE($B119,"-",$C119),IN_1F!$B$2:$T$3000,4,FALSE))=TRUE,"",VLOOKUP(CONCATENATE($B119,"-",$C119),IN_1F!$B$2:$T$3000,4,FALSE))</f>
        <v>0</v>
      </c>
      <c r="G119" s="1060">
        <f>IF(ISERROR(VLOOKUP(CONCATENATE($B119,"-",$C119),IN_1F!$B$2:$T$3000,5,FALSE))=TRUE,"",VLOOKUP(CONCATENATE($B119,"-",$C119),IN_1F!$B$2:$T$3000,5,FALSE))</f>
        <v>0</v>
      </c>
      <c r="H119" s="1061">
        <f>IF(ISERROR(VLOOKUP(CONCATENATE($B119,"-",$C119),IN_1F!$B$2:$T$3000,6,FALSE))=TRUE,"",VLOOKUP(CONCATENATE($B119,"-",$C119),IN_1F!$B$2:$T$3000,6,FALSE))</f>
        <v>0</v>
      </c>
      <c r="I119" s="1060">
        <f>IF(ISERROR(VLOOKUP(CONCATENATE($B119,"-",$C119),IN_1F!$B$2:$T$3000,7,FALSE))=TRUE,"",VLOOKUP(CONCATENATE($B119,"-",$C119),IN_1F!$B$2:$T$3000,7,FALSE))</f>
        <v>0</v>
      </c>
      <c r="J119" s="1062">
        <f>IF(ISERROR(VLOOKUP(CONCATENATE($B119,"-",$C119),IN_1F!$B$2:$T$3000,8,FALSE))=TRUE,"",VLOOKUP(CONCATENATE($B119,"-",$C119),IN_1F!$B$2:$T$3000,8,FALSE))</f>
        <v>0</v>
      </c>
      <c r="K119" s="1983">
        <f t="shared" si="4"/>
        <v>0</v>
      </c>
      <c r="L119" s="1984">
        <f t="shared" si="5"/>
        <v>0</v>
      </c>
    </row>
    <row r="120" spans="1:12">
      <c r="A120" s="1011" t="s">
        <v>1804</v>
      </c>
      <c r="B120" s="1012" t="s">
        <v>1805</v>
      </c>
      <c r="C120" s="1014">
        <v>2</v>
      </c>
      <c r="D120" s="1587" t="str">
        <f t="shared" si="6"/>
        <v/>
      </c>
      <c r="E120" s="1060">
        <f>IF(ISERROR(VLOOKUP(CONCATENATE($B120,"-",$C120),IN_1F!$B$2:$T$3000,3,FALSE))=TRUE,"",VLOOKUP(CONCATENATE($B120,"-",$C120),IN_1F!$B$2:$T$3000,3,FALSE))</f>
        <v>0</v>
      </c>
      <c r="F120" s="1061">
        <f>IF(ISERROR(VLOOKUP(CONCATENATE($B120,"-",$C120),IN_1F!$B$2:$T$3000,4,FALSE))=TRUE,"",VLOOKUP(CONCATENATE($B120,"-",$C120),IN_1F!$B$2:$T$3000,4,FALSE))</f>
        <v>0</v>
      </c>
      <c r="G120" s="1060">
        <f>IF(ISERROR(VLOOKUP(CONCATENATE($B120,"-",$C120),IN_1F!$B$2:$T$3000,5,FALSE))=TRUE,"",VLOOKUP(CONCATENATE($B120,"-",$C120),IN_1F!$B$2:$T$3000,5,FALSE))</f>
        <v>0</v>
      </c>
      <c r="H120" s="1061">
        <f>IF(ISERROR(VLOOKUP(CONCATENATE($B120,"-",$C120),IN_1F!$B$2:$T$3000,6,FALSE))=TRUE,"",VLOOKUP(CONCATENATE($B120,"-",$C120),IN_1F!$B$2:$T$3000,6,FALSE))</f>
        <v>0</v>
      </c>
      <c r="I120" s="1060">
        <f>IF(ISERROR(VLOOKUP(CONCATENATE($B120,"-",$C120),IN_1F!$B$2:$T$3000,7,FALSE))=TRUE,"",VLOOKUP(CONCATENATE($B120,"-",$C120),IN_1F!$B$2:$T$3000,7,FALSE))</f>
        <v>0</v>
      </c>
      <c r="J120" s="1062">
        <f>IF(ISERROR(VLOOKUP(CONCATENATE($B120,"-",$C120),IN_1F!$B$2:$T$3000,8,FALSE))=TRUE,"",VLOOKUP(CONCATENATE($B120,"-",$C120),IN_1F!$B$2:$T$3000,8,FALSE))</f>
        <v>0</v>
      </c>
      <c r="K120" s="1983">
        <f t="shared" si="4"/>
        <v>0</v>
      </c>
      <c r="L120" s="1984">
        <f t="shared" si="5"/>
        <v>0</v>
      </c>
    </row>
    <row r="121" spans="1:12">
      <c r="A121" s="1011" t="s">
        <v>1806</v>
      </c>
      <c r="B121" s="1012" t="s">
        <v>1807</v>
      </c>
      <c r="C121" s="1014">
        <v>2</v>
      </c>
      <c r="D121" s="1587" t="str">
        <f t="shared" si="6"/>
        <v/>
      </c>
      <c r="E121" s="1060">
        <f>IF(ISERROR(VLOOKUP(CONCATENATE($B121,"-",$C121),IN_1F!$B$2:$T$3000,3,FALSE))=TRUE,"",VLOOKUP(CONCATENATE($B121,"-",$C121),IN_1F!$B$2:$T$3000,3,FALSE))</f>
        <v>0</v>
      </c>
      <c r="F121" s="1061">
        <f>IF(ISERROR(VLOOKUP(CONCATENATE($B121,"-",$C121),IN_1F!$B$2:$T$3000,4,FALSE))=TRUE,"",VLOOKUP(CONCATENATE($B121,"-",$C121),IN_1F!$B$2:$T$3000,4,FALSE))</f>
        <v>0</v>
      </c>
      <c r="G121" s="1060">
        <f>IF(ISERROR(VLOOKUP(CONCATENATE($B121,"-",$C121),IN_1F!$B$2:$T$3000,5,FALSE))=TRUE,"",VLOOKUP(CONCATENATE($B121,"-",$C121),IN_1F!$B$2:$T$3000,5,FALSE))</f>
        <v>0</v>
      </c>
      <c r="H121" s="1061">
        <f>IF(ISERROR(VLOOKUP(CONCATENATE($B121,"-",$C121),IN_1F!$B$2:$T$3000,6,FALSE))=TRUE,"",VLOOKUP(CONCATENATE($B121,"-",$C121),IN_1F!$B$2:$T$3000,6,FALSE))</f>
        <v>0</v>
      </c>
      <c r="I121" s="1060">
        <f>IF(ISERROR(VLOOKUP(CONCATENATE($B121,"-",$C121),IN_1F!$B$2:$T$3000,7,FALSE))=TRUE,"",VLOOKUP(CONCATENATE($B121,"-",$C121),IN_1F!$B$2:$T$3000,7,FALSE))</f>
        <v>0</v>
      </c>
      <c r="J121" s="1062">
        <f>IF(ISERROR(VLOOKUP(CONCATENATE($B121,"-",$C121),IN_1F!$B$2:$T$3000,8,FALSE))=TRUE,"",VLOOKUP(CONCATENATE($B121,"-",$C121),IN_1F!$B$2:$T$3000,8,FALSE))</f>
        <v>0</v>
      </c>
      <c r="K121" s="1983">
        <f t="shared" si="4"/>
        <v>0</v>
      </c>
      <c r="L121" s="1984">
        <f t="shared" si="5"/>
        <v>0</v>
      </c>
    </row>
    <row r="122" spans="1:12">
      <c r="A122" s="1011" t="s">
        <v>1808</v>
      </c>
      <c r="B122" s="1012" t="s">
        <v>1809</v>
      </c>
      <c r="C122" s="1014">
        <v>2</v>
      </c>
      <c r="D122" s="1587" t="str">
        <f t="shared" si="6"/>
        <v/>
      </c>
      <c r="E122" s="1060">
        <f>IF(ISERROR(VLOOKUP(CONCATENATE($B122,"-",$C122),IN_1F!$B$2:$T$3000,3,FALSE))=TRUE,"",VLOOKUP(CONCATENATE($B122,"-",$C122),IN_1F!$B$2:$T$3000,3,FALSE))</f>
        <v>0</v>
      </c>
      <c r="F122" s="1061">
        <f>IF(ISERROR(VLOOKUP(CONCATENATE($B122,"-",$C122),IN_1F!$B$2:$T$3000,4,FALSE))=TRUE,"",VLOOKUP(CONCATENATE($B122,"-",$C122),IN_1F!$B$2:$T$3000,4,FALSE))</f>
        <v>0</v>
      </c>
      <c r="G122" s="1060">
        <f>IF(ISERROR(VLOOKUP(CONCATENATE($B122,"-",$C122),IN_1F!$B$2:$T$3000,5,FALSE))=TRUE,"",VLOOKUP(CONCATENATE($B122,"-",$C122),IN_1F!$B$2:$T$3000,5,FALSE))</f>
        <v>0</v>
      </c>
      <c r="H122" s="1061">
        <f>IF(ISERROR(VLOOKUP(CONCATENATE($B122,"-",$C122),IN_1F!$B$2:$T$3000,6,FALSE))=TRUE,"",VLOOKUP(CONCATENATE($B122,"-",$C122),IN_1F!$B$2:$T$3000,6,FALSE))</f>
        <v>0</v>
      </c>
      <c r="I122" s="1060">
        <f>IF(ISERROR(VLOOKUP(CONCATENATE($B122,"-",$C122),IN_1F!$B$2:$T$3000,7,FALSE))=TRUE,"",VLOOKUP(CONCATENATE($B122,"-",$C122),IN_1F!$B$2:$T$3000,7,FALSE))</f>
        <v>0</v>
      </c>
      <c r="J122" s="1062">
        <f>IF(ISERROR(VLOOKUP(CONCATENATE($B122,"-",$C122),IN_1F!$B$2:$T$3000,8,FALSE))=TRUE,"",VLOOKUP(CONCATENATE($B122,"-",$C122),IN_1F!$B$2:$T$3000,8,FALSE))</f>
        <v>0</v>
      </c>
      <c r="K122" s="1983">
        <f t="shared" si="4"/>
        <v>0</v>
      </c>
      <c r="L122" s="1984">
        <f t="shared" si="5"/>
        <v>0</v>
      </c>
    </row>
    <row r="123" spans="1:12">
      <c r="A123" s="1011" t="s">
        <v>1810</v>
      </c>
      <c r="B123" s="1012" t="s">
        <v>1811</v>
      </c>
      <c r="C123" s="1014">
        <v>2</v>
      </c>
      <c r="D123" s="1587" t="str">
        <f t="shared" si="6"/>
        <v/>
      </c>
      <c r="E123" s="1060">
        <f>IF(ISERROR(VLOOKUP(CONCATENATE($B123,"-",$C123),IN_1F!$B$2:$T$3000,3,FALSE))=TRUE,"",VLOOKUP(CONCATENATE($B123,"-",$C123),IN_1F!$B$2:$T$3000,3,FALSE))</f>
        <v>0</v>
      </c>
      <c r="F123" s="1061">
        <f>IF(ISERROR(VLOOKUP(CONCATENATE($B123,"-",$C123),IN_1F!$B$2:$T$3000,4,FALSE))=TRUE,"",VLOOKUP(CONCATENATE($B123,"-",$C123),IN_1F!$B$2:$T$3000,4,FALSE))</f>
        <v>0</v>
      </c>
      <c r="G123" s="1060">
        <f>IF(ISERROR(VLOOKUP(CONCATENATE($B123,"-",$C123),IN_1F!$B$2:$T$3000,5,FALSE))=TRUE,"",VLOOKUP(CONCATENATE($B123,"-",$C123),IN_1F!$B$2:$T$3000,5,FALSE))</f>
        <v>0</v>
      </c>
      <c r="H123" s="1061">
        <f>IF(ISERROR(VLOOKUP(CONCATENATE($B123,"-",$C123),IN_1F!$B$2:$T$3000,6,FALSE))=TRUE,"",VLOOKUP(CONCATENATE($B123,"-",$C123),IN_1F!$B$2:$T$3000,6,FALSE))</f>
        <v>0</v>
      </c>
      <c r="I123" s="1060">
        <f>IF(ISERROR(VLOOKUP(CONCATENATE($B123,"-",$C123),IN_1F!$B$2:$T$3000,7,FALSE))=TRUE,"",VLOOKUP(CONCATENATE($B123,"-",$C123),IN_1F!$B$2:$T$3000,7,FALSE))</f>
        <v>0</v>
      </c>
      <c r="J123" s="1062">
        <f>IF(ISERROR(VLOOKUP(CONCATENATE($B123,"-",$C123),IN_1F!$B$2:$T$3000,8,FALSE))=TRUE,"",VLOOKUP(CONCATENATE($B123,"-",$C123),IN_1F!$B$2:$T$3000,8,FALSE))</f>
        <v>0</v>
      </c>
      <c r="K123" s="1983">
        <f t="shared" si="4"/>
        <v>0</v>
      </c>
      <c r="L123" s="1984">
        <f t="shared" si="5"/>
        <v>0</v>
      </c>
    </row>
    <row r="124" spans="1:12">
      <c r="A124" s="1011" t="s">
        <v>1812</v>
      </c>
      <c r="B124" s="1012" t="s">
        <v>1813</v>
      </c>
      <c r="C124" s="1014">
        <v>2</v>
      </c>
      <c r="D124" s="1587" t="str">
        <f t="shared" si="6"/>
        <v/>
      </c>
      <c r="E124" s="1060">
        <f>IF(ISERROR(VLOOKUP(CONCATENATE($B124,"-",$C124),IN_1F!$B$2:$T$3000,3,FALSE))=TRUE,"",VLOOKUP(CONCATENATE($B124,"-",$C124),IN_1F!$B$2:$T$3000,3,FALSE))</f>
        <v>0</v>
      </c>
      <c r="F124" s="1061">
        <f>IF(ISERROR(VLOOKUP(CONCATENATE($B124,"-",$C124),IN_1F!$B$2:$T$3000,4,FALSE))=TRUE,"",VLOOKUP(CONCATENATE($B124,"-",$C124),IN_1F!$B$2:$T$3000,4,FALSE))</f>
        <v>0</v>
      </c>
      <c r="G124" s="1060">
        <f>IF(ISERROR(VLOOKUP(CONCATENATE($B124,"-",$C124),IN_1F!$B$2:$T$3000,5,FALSE))=TRUE,"",VLOOKUP(CONCATENATE($B124,"-",$C124),IN_1F!$B$2:$T$3000,5,FALSE))</f>
        <v>0</v>
      </c>
      <c r="H124" s="1061">
        <f>IF(ISERROR(VLOOKUP(CONCATENATE($B124,"-",$C124),IN_1F!$B$2:$T$3000,6,FALSE))=TRUE,"",VLOOKUP(CONCATENATE($B124,"-",$C124),IN_1F!$B$2:$T$3000,6,FALSE))</f>
        <v>0</v>
      </c>
      <c r="I124" s="1060">
        <f>IF(ISERROR(VLOOKUP(CONCATENATE($B124,"-",$C124),IN_1F!$B$2:$T$3000,7,FALSE))=TRUE,"",VLOOKUP(CONCATENATE($B124,"-",$C124),IN_1F!$B$2:$T$3000,7,FALSE))</f>
        <v>0</v>
      </c>
      <c r="J124" s="1062">
        <f>IF(ISERROR(VLOOKUP(CONCATENATE($B124,"-",$C124),IN_1F!$B$2:$T$3000,8,FALSE))=TRUE,"",VLOOKUP(CONCATENATE($B124,"-",$C124),IN_1F!$B$2:$T$3000,8,FALSE))</f>
        <v>0</v>
      </c>
      <c r="K124" s="1983">
        <f t="shared" si="4"/>
        <v>0</v>
      </c>
      <c r="L124" s="1984">
        <f t="shared" si="5"/>
        <v>0</v>
      </c>
    </row>
    <row r="125" spans="1:12">
      <c r="A125" s="1011" t="s">
        <v>1814</v>
      </c>
      <c r="B125" s="1012" t="s">
        <v>1815</v>
      </c>
      <c r="C125" s="1014">
        <v>2</v>
      </c>
      <c r="D125" s="1587" t="str">
        <f t="shared" si="6"/>
        <v/>
      </c>
      <c r="E125" s="1060">
        <f>IF(ISERROR(VLOOKUP(CONCATENATE($B125,"-",$C125),IN_1F!$B$2:$T$3000,3,FALSE))=TRUE,"",VLOOKUP(CONCATENATE($B125,"-",$C125),IN_1F!$B$2:$T$3000,3,FALSE))</f>
        <v>0</v>
      </c>
      <c r="F125" s="1061">
        <f>IF(ISERROR(VLOOKUP(CONCATENATE($B125,"-",$C125),IN_1F!$B$2:$T$3000,4,FALSE))=TRUE,"",VLOOKUP(CONCATENATE($B125,"-",$C125),IN_1F!$B$2:$T$3000,4,FALSE))</f>
        <v>0</v>
      </c>
      <c r="G125" s="1060">
        <f>IF(ISERROR(VLOOKUP(CONCATENATE($B125,"-",$C125),IN_1F!$B$2:$T$3000,5,FALSE))=TRUE,"",VLOOKUP(CONCATENATE($B125,"-",$C125),IN_1F!$B$2:$T$3000,5,FALSE))</f>
        <v>0</v>
      </c>
      <c r="H125" s="1061">
        <f>IF(ISERROR(VLOOKUP(CONCATENATE($B125,"-",$C125),IN_1F!$B$2:$T$3000,6,FALSE))=TRUE,"",VLOOKUP(CONCATENATE($B125,"-",$C125),IN_1F!$B$2:$T$3000,6,FALSE))</f>
        <v>0</v>
      </c>
      <c r="I125" s="1060">
        <f>IF(ISERROR(VLOOKUP(CONCATENATE($B125,"-",$C125),IN_1F!$B$2:$T$3000,7,FALSE))=TRUE,"",VLOOKUP(CONCATENATE($B125,"-",$C125),IN_1F!$B$2:$T$3000,7,FALSE))</f>
        <v>0</v>
      </c>
      <c r="J125" s="1062">
        <f>IF(ISERROR(VLOOKUP(CONCATENATE($B125,"-",$C125),IN_1F!$B$2:$T$3000,8,FALSE))=TRUE,"",VLOOKUP(CONCATENATE($B125,"-",$C125),IN_1F!$B$2:$T$3000,8,FALSE))</f>
        <v>0</v>
      </c>
      <c r="K125" s="1983">
        <f t="shared" si="4"/>
        <v>0</v>
      </c>
      <c r="L125" s="1984">
        <f t="shared" si="5"/>
        <v>0</v>
      </c>
    </row>
    <row r="126" spans="1:12">
      <c r="A126" s="1011" t="s">
        <v>1816</v>
      </c>
      <c r="B126" s="1012" t="s">
        <v>1817</v>
      </c>
      <c r="C126" s="1014">
        <v>2</v>
      </c>
      <c r="D126" s="1587" t="str">
        <f t="shared" si="6"/>
        <v/>
      </c>
      <c r="E126" s="1060">
        <f>IF(ISERROR(VLOOKUP(CONCATENATE($B126,"-",$C126),IN_1F!$B$2:$T$3000,3,FALSE))=TRUE,"",VLOOKUP(CONCATENATE($B126,"-",$C126),IN_1F!$B$2:$T$3000,3,FALSE))</f>
        <v>0</v>
      </c>
      <c r="F126" s="1061">
        <f>IF(ISERROR(VLOOKUP(CONCATENATE($B126,"-",$C126),IN_1F!$B$2:$T$3000,4,FALSE))=TRUE,"",VLOOKUP(CONCATENATE($B126,"-",$C126),IN_1F!$B$2:$T$3000,4,FALSE))</f>
        <v>0</v>
      </c>
      <c r="G126" s="1060">
        <f>IF(ISERROR(VLOOKUP(CONCATENATE($B126,"-",$C126),IN_1F!$B$2:$T$3000,5,FALSE))=TRUE,"",VLOOKUP(CONCATENATE($B126,"-",$C126),IN_1F!$B$2:$T$3000,5,FALSE))</f>
        <v>0</v>
      </c>
      <c r="H126" s="1061">
        <f>IF(ISERROR(VLOOKUP(CONCATENATE($B126,"-",$C126),IN_1F!$B$2:$T$3000,6,FALSE))=TRUE,"",VLOOKUP(CONCATENATE($B126,"-",$C126),IN_1F!$B$2:$T$3000,6,FALSE))</f>
        <v>0</v>
      </c>
      <c r="I126" s="1060">
        <f>IF(ISERROR(VLOOKUP(CONCATENATE($B126,"-",$C126),IN_1F!$B$2:$T$3000,7,FALSE))=TRUE,"",VLOOKUP(CONCATENATE($B126,"-",$C126),IN_1F!$B$2:$T$3000,7,FALSE))</f>
        <v>0</v>
      </c>
      <c r="J126" s="1062">
        <f>IF(ISERROR(VLOOKUP(CONCATENATE($B126,"-",$C126),IN_1F!$B$2:$T$3000,8,FALSE))=TRUE,"",VLOOKUP(CONCATENATE($B126,"-",$C126),IN_1F!$B$2:$T$3000,8,FALSE))</f>
        <v>0</v>
      </c>
      <c r="K126" s="1983">
        <f t="shared" si="4"/>
        <v>0</v>
      </c>
      <c r="L126" s="1984">
        <f t="shared" si="5"/>
        <v>0</v>
      </c>
    </row>
    <row r="127" spans="1:12">
      <c r="A127" s="1011" t="s">
        <v>1818</v>
      </c>
      <c r="B127" s="1012" t="s">
        <v>1667</v>
      </c>
      <c r="C127" s="1014">
        <v>2</v>
      </c>
      <c r="D127" s="1587" t="str">
        <f t="shared" si="6"/>
        <v/>
      </c>
      <c r="E127" s="1060">
        <f>IF(ISERROR(VLOOKUP(CONCATENATE($B127,"-",$C127),IN_1F!$B$2:$T$3000,3,FALSE))=TRUE,"",VLOOKUP(CONCATENATE($B127,"-",$C127),IN_1F!$B$2:$T$3000,3,FALSE))</f>
        <v>0</v>
      </c>
      <c r="F127" s="1061">
        <f>IF(ISERROR(VLOOKUP(CONCATENATE($B127,"-",$C127),IN_1F!$B$2:$T$3000,4,FALSE))=TRUE,"",VLOOKUP(CONCATENATE($B127,"-",$C127),IN_1F!$B$2:$T$3000,4,FALSE))</f>
        <v>0</v>
      </c>
      <c r="G127" s="1060">
        <f>IF(ISERROR(VLOOKUP(CONCATENATE($B127,"-",$C127),IN_1F!$B$2:$T$3000,5,FALSE))=TRUE,"",VLOOKUP(CONCATENATE($B127,"-",$C127),IN_1F!$B$2:$T$3000,5,FALSE))</f>
        <v>0</v>
      </c>
      <c r="H127" s="1061">
        <f>IF(ISERROR(VLOOKUP(CONCATENATE($B127,"-",$C127),IN_1F!$B$2:$T$3000,6,FALSE))=TRUE,"",VLOOKUP(CONCATENATE($B127,"-",$C127),IN_1F!$B$2:$T$3000,6,FALSE))</f>
        <v>0</v>
      </c>
      <c r="I127" s="1060">
        <f>IF(ISERROR(VLOOKUP(CONCATENATE($B127,"-",$C127),IN_1F!$B$2:$T$3000,7,FALSE))=TRUE,"",VLOOKUP(CONCATENATE($B127,"-",$C127),IN_1F!$B$2:$T$3000,7,FALSE))</f>
        <v>0</v>
      </c>
      <c r="J127" s="1062">
        <f>IF(ISERROR(VLOOKUP(CONCATENATE($B127,"-",$C127),IN_1F!$B$2:$T$3000,8,FALSE))=TRUE,"",VLOOKUP(CONCATENATE($B127,"-",$C127),IN_1F!$B$2:$T$3000,8,FALSE))</f>
        <v>0</v>
      </c>
      <c r="K127" s="1983">
        <f t="shared" si="4"/>
        <v>0</v>
      </c>
      <c r="L127" s="1984">
        <f t="shared" si="5"/>
        <v>0</v>
      </c>
    </row>
    <row r="128" spans="1:12">
      <c r="A128" s="1011" t="s">
        <v>1819</v>
      </c>
      <c r="B128" s="1012" t="s">
        <v>1820</v>
      </c>
      <c r="C128" s="1014">
        <v>2</v>
      </c>
      <c r="D128" s="1587" t="str">
        <f t="shared" si="6"/>
        <v/>
      </c>
      <c r="E128" s="1060">
        <f>IF(ISERROR(VLOOKUP(CONCATENATE($B128,"-",$C128),IN_1F!$B$2:$T$3000,3,FALSE))=TRUE,"",VLOOKUP(CONCATENATE($B128,"-",$C128),IN_1F!$B$2:$T$3000,3,FALSE))</f>
        <v>0</v>
      </c>
      <c r="F128" s="1061">
        <f>IF(ISERROR(VLOOKUP(CONCATENATE($B128,"-",$C128),IN_1F!$B$2:$T$3000,4,FALSE))=TRUE,"",VLOOKUP(CONCATENATE($B128,"-",$C128),IN_1F!$B$2:$T$3000,4,FALSE))</f>
        <v>0</v>
      </c>
      <c r="G128" s="1060">
        <f>IF(ISERROR(VLOOKUP(CONCATENATE($B128,"-",$C128),IN_1F!$B$2:$T$3000,5,FALSE))=TRUE,"",VLOOKUP(CONCATENATE($B128,"-",$C128),IN_1F!$B$2:$T$3000,5,FALSE))</f>
        <v>0</v>
      </c>
      <c r="H128" s="1061">
        <f>IF(ISERROR(VLOOKUP(CONCATENATE($B128,"-",$C128),IN_1F!$B$2:$T$3000,6,FALSE))=TRUE,"",VLOOKUP(CONCATENATE($B128,"-",$C128),IN_1F!$B$2:$T$3000,6,FALSE))</f>
        <v>0</v>
      </c>
      <c r="I128" s="1060">
        <f>IF(ISERROR(VLOOKUP(CONCATENATE($B128,"-",$C128),IN_1F!$B$2:$T$3000,7,FALSE))=TRUE,"",VLOOKUP(CONCATENATE($B128,"-",$C128),IN_1F!$B$2:$T$3000,7,FALSE))</f>
        <v>0</v>
      </c>
      <c r="J128" s="1062">
        <f>IF(ISERROR(VLOOKUP(CONCATENATE($B128,"-",$C128),IN_1F!$B$2:$T$3000,8,FALSE))=TRUE,"",VLOOKUP(CONCATENATE($B128,"-",$C128),IN_1F!$B$2:$T$3000,8,FALSE))</f>
        <v>0</v>
      </c>
      <c r="K128" s="1983">
        <f t="shared" si="4"/>
        <v>0</v>
      </c>
      <c r="L128" s="1984">
        <f t="shared" si="5"/>
        <v>0</v>
      </c>
    </row>
    <row r="129" spans="1:12">
      <c r="A129" s="1011" t="s">
        <v>1821</v>
      </c>
      <c r="B129" s="1012" t="s">
        <v>1822</v>
      </c>
      <c r="C129" s="1014">
        <v>2</v>
      </c>
      <c r="D129" s="1587" t="str">
        <f t="shared" si="6"/>
        <v/>
      </c>
      <c r="E129" s="1060">
        <f>IF(ISERROR(VLOOKUP(CONCATENATE($B129,"-",$C129),IN_1F!$B$2:$T$3000,3,FALSE))=TRUE,"",VLOOKUP(CONCATENATE($B129,"-",$C129),IN_1F!$B$2:$T$3000,3,FALSE))</f>
        <v>0</v>
      </c>
      <c r="F129" s="1061">
        <f>IF(ISERROR(VLOOKUP(CONCATENATE($B129,"-",$C129),IN_1F!$B$2:$T$3000,4,FALSE))=TRUE,"",VLOOKUP(CONCATENATE($B129,"-",$C129),IN_1F!$B$2:$T$3000,4,FALSE))</f>
        <v>0</v>
      </c>
      <c r="G129" s="1060">
        <f>IF(ISERROR(VLOOKUP(CONCATENATE($B129,"-",$C129),IN_1F!$B$2:$T$3000,5,FALSE))=TRUE,"",VLOOKUP(CONCATENATE($B129,"-",$C129),IN_1F!$B$2:$T$3000,5,FALSE))</f>
        <v>0</v>
      </c>
      <c r="H129" s="1061">
        <f>IF(ISERROR(VLOOKUP(CONCATENATE($B129,"-",$C129),IN_1F!$B$2:$T$3000,6,FALSE))=TRUE,"",VLOOKUP(CONCATENATE($B129,"-",$C129),IN_1F!$B$2:$T$3000,6,FALSE))</f>
        <v>0</v>
      </c>
      <c r="I129" s="1060">
        <f>IF(ISERROR(VLOOKUP(CONCATENATE($B129,"-",$C129),IN_1F!$B$2:$T$3000,7,FALSE))=TRUE,"",VLOOKUP(CONCATENATE($B129,"-",$C129),IN_1F!$B$2:$T$3000,7,FALSE))</f>
        <v>0</v>
      </c>
      <c r="J129" s="1062">
        <f>IF(ISERROR(VLOOKUP(CONCATENATE($B129,"-",$C129),IN_1F!$B$2:$T$3000,8,FALSE))=TRUE,"",VLOOKUP(CONCATENATE($B129,"-",$C129),IN_1F!$B$2:$T$3000,8,FALSE))</f>
        <v>0</v>
      </c>
      <c r="K129" s="1983">
        <f t="shared" si="4"/>
        <v>0</v>
      </c>
      <c r="L129" s="1984">
        <f t="shared" si="5"/>
        <v>0</v>
      </c>
    </row>
    <row r="130" spans="1:12">
      <c r="A130" s="1011" t="s">
        <v>1823</v>
      </c>
      <c r="B130" s="1012" t="s">
        <v>1824</v>
      </c>
      <c r="C130" s="1014">
        <v>2</v>
      </c>
      <c r="D130" s="1587" t="str">
        <f t="shared" si="6"/>
        <v/>
      </c>
      <c r="E130" s="1060">
        <f>IF(ISERROR(VLOOKUP(CONCATENATE($B130,"-",$C130),IN_1F!$B$2:$T$3000,3,FALSE))=TRUE,"",VLOOKUP(CONCATENATE($B130,"-",$C130),IN_1F!$B$2:$T$3000,3,FALSE))</f>
        <v>0</v>
      </c>
      <c r="F130" s="1061">
        <f>IF(ISERROR(VLOOKUP(CONCATENATE($B130,"-",$C130),IN_1F!$B$2:$T$3000,4,FALSE))=TRUE,"",VLOOKUP(CONCATENATE($B130,"-",$C130),IN_1F!$B$2:$T$3000,4,FALSE))</f>
        <v>0</v>
      </c>
      <c r="G130" s="1060">
        <f>IF(ISERROR(VLOOKUP(CONCATENATE($B130,"-",$C130),IN_1F!$B$2:$T$3000,5,FALSE))=TRUE,"",VLOOKUP(CONCATENATE($B130,"-",$C130),IN_1F!$B$2:$T$3000,5,FALSE))</f>
        <v>0</v>
      </c>
      <c r="H130" s="1061">
        <f>IF(ISERROR(VLOOKUP(CONCATENATE($B130,"-",$C130),IN_1F!$B$2:$T$3000,6,FALSE))=TRUE,"",VLOOKUP(CONCATENATE($B130,"-",$C130),IN_1F!$B$2:$T$3000,6,FALSE))</f>
        <v>0</v>
      </c>
      <c r="I130" s="1060">
        <f>IF(ISERROR(VLOOKUP(CONCATENATE($B130,"-",$C130),IN_1F!$B$2:$T$3000,7,FALSE))=TRUE,"",VLOOKUP(CONCATENATE($B130,"-",$C130),IN_1F!$B$2:$T$3000,7,FALSE))</f>
        <v>0</v>
      </c>
      <c r="J130" s="1062">
        <f>IF(ISERROR(VLOOKUP(CONCATENATE($B130,"-",$C130),IN_1F!$B$2:$T$3000,8,FALSE))=TRUE,"",VLOOKUP(CONCATENATE($B130,"-",$C130),IN_1F!$B$2:$T$3000,8,FALSE))</f>
        <v>0</v>
      </c>
      <c r="K130" s="1983">
        <f>E130+G130+I130</f>
        <v>0</v>
      </c>
      <c r="L130" s="1984">
        <f t="shared" si="5"/>
        <v>0</v>
      </c>
    </row>
    <row r="131" spans="1:12">
      <c r="A131" s="1011" t="s">
        <v>1825</v>
      </c>
      <c r="B131" s="1012" t="s">
        <v>1826</v>
      </c>
      <c r="C131" s="1014">
        <v>2</v>
      </c>
      <c r="D131" s="1587" t="str">
        <f t="shared" si="6"/>
        <v/>
      </c>
      <c r="E131" s="1060">
        <f>IF(ISERROR(VLOOKUP(CONCATENATE($B131,"-",$C131),IN_1F!$B$2:$T$3000,3,FALSE))=TRUE,"",VLOOKUP(CONCATENATE($B131,"-",$C131),IN_1F!$B$2:$T$3000,3,FALSE))</f>
        <v>0</v>
      </c>
      <c r="F131" s="1061">
        <f>IF(ISERROR(VLOOKUP(CONCATENATE($B131,"-",$C131),IN_1F!$B$2:$T$3000,4,FALSE))=TRUE,"",VLOOKUP(CONCATENATE($B131,"-",$C131),IN_1F!$B$2:$T$3000,4,FALSE))</f>
        <v>0</v>
      </c>
      <c r="G131" s="1060">
        <f>IF(ISERROR(VLOOKUP(CONCATENATE($B131,"-",$C131),IN_1F!$B$2:$T$3000,5,FALSE))=TRUE,"",VLOOKUP(CONCATENATE($B131,"-",$C131),IN_1F!$B$2:$T$3000,5,FALSE))</f>
        <v>0</v>
      </c>
      <c r="H131" s="1061">
        <f>IF(ISERROR(VLOOKUP(CONCATENATE($B131,"-",$C131),IN_1F!$B$2:$T$3000,6,FALSE))=TRUE,"",VLOOKUP(CONCATENATE($B131,"-",$C131),IN_1F!$B$2:$T$3000,6,FALSE))</f>
        <v>0</v>
      </c>
      <c r="I131" s="1060">
        <f>IF(ISERROR(VLOOKUP(CONCATENATE($B131,"-",$C131),IN_1F!$B$2:$T$3000,7,FALSE))=TRUE,"",VLOOKUP(CONCATENATE($B131,"-",$C131),IN_1F!$B$2:$T$3000,7,FALSE))</f>
        <v>0</v>
      </c>
      <c r="J131" s="1062">
        <f>IF(ISERROR(VLOOKUP(CONCATENATE($B131,"-",$C131),IN_1F!$B$2:$T$3000,8,FALSE))=TRUE,"",VLOOKUP(CONCATENATE($B131,"-",$C131),IN_1F!$B$2:$T$3000,8,FALSE))</f>
        <v>0</v>
      </c>
      <c r="K131" s="1983">
        <f t="shared" si="4"/>
        <v>0</v>
      </c>
      <c r="L131" s="1984">
        <f t="shared" si="5"/>
        <v>0</v>
      </c>
    </row>
    <row r="132" spans="1:12">
      <c r="A132" s="1011" t="s">
        <v>1827</v>
      </c>
      <c r="B132" s="1012" t="s">
        <v>1828</v>
      </c>
      <c r="C132" s="1014">
        <v>2</v>
      </c>
      <c r="D132" s="1587" t="str">
        <f t="shared" si="6"/>
        <v/>
      </c>
      <c r="E132" s="1060">
        <f>IF(ISERROR(VLOOKUP(CONCATENATE($B132,"-",$C132),IN_1F!$B$2:$T$3000,3,FALSE))=TRUE,"",VLOOKUP(CONCATENATE($B132,"-",$C132),IN_1F!$B$2:$T$3000,3,FALSE))</f>
        <v>0</v>
      </c>
      <c r="F132" s="1061">
        <f>IF(ISERROR(VLOOKUP(CONCATENATE($B132,"-",$C132),IN_1F!$B$2:$T$3000,4,FALSE))=TRUE,"",VLOOKUP(CONCATENATE($B132,"-",$C132),IN_1F!$B$2:$T$3000,4,FALSE))</f>
        <v>0</v>
      </c>
      <c r="G132" s="1060">
        <f>IF(ISERROR(VLOOKUP(CONCATENATE($B132,"-",$C132),IN_1F!$B$2:$T$3000,5,FALSE))=TRUE,"",VLOOKUP(CONCATENATE($B132,"-",$C132),IN_1F!$B$2:$T$3000,5,FALSE))</f>
        <v>0</v>
      </c>
      <c r="H132" s="1061">
        <f>IF(ISERROR(VLOOKUP(CONCATENATE($B132,"-",$C132),IN_1F!$B$2:$T$3000,6,FALSE))=TRUE,"",VLOOKUP(CONCATENATE($B132,"-",$C132),IN_1F!$B$2:$T$3000,6,FALSE))</f>
        <v>0</v>
      </c>
      <c r="I132" s="1060">
        <f>IF(ISERROR(VLOOKUP(CONCATENATE($B132,"-",$C132),IN_1F!$B$2:$T$3000,7,FALSE))=TRUE,"",VLOOKUP(CONCATENATE($B132,"-",$C132),IN_1F!$B$2:$T$3000,7,FALSE))</f>
        <v>0</v>
      </c>
      <c r="J132" s="1062">
        <f>IF(ISERROR(VLOOKUP(CONCATENATE($B132,"-",$C132),IN_1F!$B$2:$T$3000,8,FALSE))=TRUE,"",VLOOKUP(CONCATENATE($B132,"-",$C132),IN_1F!$B$2:$T$3000,8,FALSE))</f>
        <v>0</v>
      </c>
      <c r="K132" s="1983">
        <f t="shared" si="4"/>
        <v>0</v>
      </c>
      <c r="L132" s="1984">
        <f t="shared" si="5"/>
        <v>0</v>
      </c>
    </row>
    <row r="133" spans="1:12">
      <c r="A133" s="1011" t="s">
        <v>1829</v>
      </c>
      <c r="B133" s="1012" t="s">
        <v>1830</v>
      </c>
      <c r="C133" s="1014">
        <v>2</v>
      </c>
      <c r="D133" s="1587" t="str">
        <f t="shared" si="6"/>
        <v/>
      </c>
      <c r="E133" s="1060">
        <f>IF(ISERROR(VLOOKUP(CONCATENATE($B133,"-",$C133),IN_1F!$B$2:$T$3000,3,FALSE))=TRUE,"",VLOOKUP(CONCATENATE($B133,"-",$C133),IN_1F!$B$2:$T$3000,3,FALSE))</f>
        <v>0</v>
      </c>
      <c r="F133" s="1061">
        <f>IF(ISERROR(VLOOKUP(CONCATENATE($B133,"-",$C133),IN_1F!$B$2:$T$3000,4,FALSE))=TRUE,"",VLOOKUP(CONCATENATE($B133,"-",$C133),IN_1F!$B$2:$T$3000,4,FALSE))</f>
        <v>0</v>
      </c>
      <c r="G133" s="1060">
        <f>IF(ISERROR(VLOOKUP(CONCATENATE($B133,"-",$C133),IN_1F!$B$2:$T$3000,5,FALSE))=TRUE,"",VLOOKUP(CONCATENATE($B133,"-",$C133),IN_1F!$B$2:$T$3000,5,FALSE))</f>
        <v>0</v>
      </c>
      <c r="H133" s="1061">
        <f>IF(ISERROR(VLOOKUP(CONCATENATE($B133,"-",$C133),IN_1F!$B$2:$T$3000,6,FALSE))=TRUE,"",VLOOKUP(CONCATENATE($B133,"-",$C133),IN_1F!$B$2:$T$3000,6,FALSE))</f>
        <v>0</v>
      </c>
      <c r="I133" s="1060">
        <f>IF(ISERROR(VLOOKUP(CONCATENATE($B133,"-",$C133),IN_1F!$B$2:$T$3000,7,FALSE))=TRUE,"",VLOOKUP(CONCATENATE($B133,"-",$C133),IN_1F!$B$2:$T$3000,7,FALSE))</f>
        <v>0</v>
      </c>
      <c r="J133" s="1062">
        <f>IF(ISERROR(VLOOKUP(CONCATENATE($B133,"-",$C133),IN_1F!$B$2:$T$3000,8,FALSE))=TRUE,"",VLOOKUP(CONCATENATE($B133,"-",$C133),IN_1F!$B$2:$T$3000,8,FALSE))</f>
        <v>0</v>
      </c>
      <c r="K133" s="1983">
        <f t="shared" si="4"/>
        <v>0</v>
      </c>
      <c r="L133" s="1984">
        <f t="shared" si="5"/>
        <v>0</v>
      </c>
    </row>
    <row r="134" spans="1:12">
      <c r="A134" s="1011" t="s">
        <v>1831</v>
      </c>
      <c r="B134" s="1012" t="s">
        <v>1832</v>
      </c>
      <c r="C134" s="1014">
        <v>2</v>
      </c>
      <c r="D134" s="1587" t="str">
        <f t="shared" si="6"/>
        <v/>
      </c>
      <c r="E134" s="1060">
        <f>IF(ISERROR(VLOOKUP(CONCATENATE($B134,"-",$C134),IN_1F!$B$2:$T$3000,3,FALSE))=TRUE,"",VLOOKUP(CONCATENATE($B134,"-",$C134),IN_1F!$B$2:$T$3000,3,FALSE))</f>
        <v>0</v>
      </c>
      <c r="F134" s="1061">
        <f>IF(ISERROR(VLOOKUP(CONCATENATE($B134,"-",$C134),IN_1F!$B$2:$T$3000,4,FALSE))=TRUE,"",VLOOKUP(CONCATENATE($B134,"-",$C134),IN_1F!$B$2:$T$3000,4,FALSE))</f>
        <v>0</v>
      </c>
      <c r="G134" s="1060">
        <f>IF(ISERROR(VLOOKUP(CONCATENATE($B134,"-",$C134),IN_1F!$B$2:$T$3000,5,FALSE))=TRUE,"",VLOOKUP(CONCATENATE($B134,"-",$C134),IN_1F!$B$2:$T$3000,5,FALSE))</f>
        <v>0</v>
      </c>
      <c r="H134" s="1061">
        <f>IF(ISERROR(VLOOKUP(CONCATENATE($B134,"-",$C134),IN_1F!$B$2:$T$3000,6,FALSE))=TRUE,"",VLOOKUP(CONCATENATE($B134,"-",$C134),IN_1F!$B$2:$T$3000,6,FALSE))</f>
        <v>0</v>
      </c>
      <c r="I134" s="1060">
        <f>IF(ISERROR(VLOOKUP(CONCATENATE($B134,"-",$C134),IN_1F!$B$2:$T$3000,7,FALSE))=TRUE,"",VLOOKUP(CONCATENATE($B134,"-",$C134),IN_1F!$B$2:$T$3000,7,FALSE))</f>
        <v>0</v>
      </c>
      <c r="J134" s="1062">
        <f>IF(ISERROR(VLOOKUP(CONCATENATE($B134,"-",$C134),IN_1F!$B$2:$T$3000,8,FALSE))=TRUE,"",VLOOKUP(CONCATENATE($B134,"-",$C134),IN_1F!$B$2:$T$3000,8,FALSE))</f>
        <v>0</v>
      </c>
      <c r="K134" s="1983">
        <f t="shared" si="4"/>
        <v>0</v>
      </c>
      <c r="L134" s="1984">
        <f t="shared" si="5"/>
        <v>0</v>
      </c>
    </row>
    <row r="135" spans="1:12">
      <c r="A135" s="1022" t="s">
        <v>1833</v>
      </c>
      <c r="B135" s="1023" t="s">
        <v>1834</v>
      </c>
      <c r="C135" s="1024">
        <v>2</v>
      </c>
      <c r="D135" s="1587" t="str">
        <f t="shared" si="6"/>
        <v/>
      </c>
      <c r="E135" s="1060">
        <f>IF(ISERROR(VLOOKUP(CONCATENATE($B135,"-",$C135),IN_1F!$B$2:$T$3000,3,FALSE))=TRUE,"",VLOOKUP(CONCATENATE($B135,"-",$C135),IN_1F!$B$2:$T$3000,3,FALSE))</f>
        <v>0</v>
      </c>
      <c r="F135" s="1061">
        <f>IF(ISERROR(VLOOKUP(CONCATENATE($B135,"-",$C135),IN_1F!$B$2:$T$3000,4,FALSE))=TRUE,"",VLOOKUP(CONCATENATE($B135,"-",$C135),IN_1F!$B$2:$T$3000,4,FALSE))</f>
        <v>0</v>
      </c>
      <c r="G135" s="1060">
        <f>IF(ISERROR(VLOOKUP(CONCATENATE($B135,"-",$C135),IN_1F!$B$2:$T$3000,5,FALSE))=TRUE,"",VLOOKUP(CONCATENATE($B135,"-",$C135),IN_1F!$B$2:$T$3000,5,FALSE))</f>
        <v>0</v>
      </c>
      <c r="H135" s="1061">
        <f>IF(ISERROR(VLOOKUP(CONCATENATE($B135,"-",$C135),IN_1F!$B$2:$T$3000,6,FALSE))=TRUE,"",VLOOKUP(CONCATENATE($B135,"-",$C135),IN_1F!$B$2:$T$3000,6,FALSE))</f>
        <v>0</v>
      </c>
      <c r="I135" s="1060">
        <f>IF(ISERROR(VLOOKUP(CONCATENATE($B135,"-",$C135),IN_1F!$B$2:$T$3000,7,FALSE))=TRUE,"",VLOOKUP(CONCATENATE($B135,"-",$C135),IN_1F!$B$2:$T$3000,7,FALSE))</f>
        <v>0</v>
      </c>
      <c r="J135" s="1062">
        <f>IF(ISERROR(VLOOKUP(CONCATENATE($B135,"-",$C135),IN_1F!$B$2:$T$3000,8,FALSE))=TRUE,"",VLOOKUP(CONCATENATE($B135,"-",$C135),IN_1F!$B$2:$T$3000,8,FALSE))</f>
        <v>0</v>
      </c>
      <c r="K135" s="1983">
        <f t="shared" si="4"/>
        <v>0</v>
      </c>
      <c r="L135" s="1984">
        <f t="shared" si="5"/>
        <v>0</v>
      </c>
    </row>
    <row r="136" spans="1:12">
      <c r="A136" s="1022" t="s">
        <v>1835</v>
      </c>
      <c r="B136" s="1023" t="s">
        <v>1836</v>
      </c>
      <c r="C136" s="1024">
        <v>2</v>
      </c>
      <c r="D136" s="1587" t="str">
        <f t="shared" si="6"/>
        <v/>
      </c>
      <c r="E136" s="1060">
        <f>IF(ISERROR(VLOOKUP(CONCATENATE($B136,"-",$C136),IN_1F!$B$2:$T$3000,3,FALSE))=TRUE,"",VLOOKUP(CONCATENATE($B136,"-",$C136),IN_1F!$B$2:$T$3000,3,FALSE))</f>
        <v>0</v>
      </c>
      <c r="F136" s="1061">
        <f>IF(ISERROR(VLOOKUP(CONCATENATE($B136,"-",$C136),IN_1F!$B$2:$T$3000,4,FALSE))=TRUE,"",VLOOKUP(CONCATENATE($B136,"-",$C136),IN_1F!$B$2:$T$3000,4,FALSE))</f>
        <v>0</v>
      </c>
      <c r="G136" s="1060">
        <f>IF(ISERROR(VLOOKUP(CONCATENATE($B136,"-",$C136),IN_1F!$B$2:$T$3000,5,FALSE))=TRUE,"",VLOOKUP(CONCATENATE($B136,"-",$C136),IN_1F!$B$2:$T$3000,5,FALSE))</f>
        <v>0</v>
      </c>
      <c r="H136" s="1061">
        <f>IF(ISERROR(VLOOKUP(CONCATENATE($B136,"-",$C136),IN_1F!$B$2:$T$3000,6,FALSE))=TRUE,"",VLOOKUP(CONCATENATE($B136,"-",$C136),IN_1F!$B$2:$T$3000,6,FALSE))</f>
        <v>0</v>
      </c>
      <c r="I136" s="1060">
        <f>IF(ISERROR(VLOOKUP(CONCATENATE($B136,"-",$C136),IN_1F!$B$2:$T$3000,7,FALSE))=TRUE,"",VLOOKUP(CONCATENATE($B136,"-",$C136),IN_1F!$B$2:$T$3000,7,FALSE))</f>
        <v>0</v>
      </c>
      <c r="J136" s="1062">
        <f>IF(ISERROR(VLOOKUP(CONCATENATE($B136,"-",$C136),IN_1F!$B$2:$T$3000,8,FALSE))=TRUE,"",VLOOKUP(CONCATENATE($B136,"-",$C136),IN_1F!$B$2:$T$3000,8,FALSE))</f>
        <v>0</v>
      </c>
      <c r="K136" s="1983">
        <f t="shared" si="4"/>
        <v>0</v>
      </c>
      <c r="L136" s="1984">
        <f t="shared" si="5"/>
        <v>0</v>
      </c>
    </row>
    <row r="137" spans="1:12">
      <c r="A137" s="1022" t="s">
        <v>1837</v>
      </c>
      <c r="B137" s="1023" t="s">
        <v>1838</v>
      </c>
      <c r="C137" s="1024">
        <v>2</v>
      </c>
      <c r="D137" s="1587" t="str">
        <f t="shared" si="6"/>
        <v/>
      </c>
      <c r="E137" s="1060">
        <f>IF(ISERROR(VLOOKUP(CONCATENATE($B137,"-",$C137),IN_1F!$B$2:$T$3000,3,FALSE))=TRUE,"",VLOOKUP(CONCATENATE($B137,"-",$C137),IN_1F!$B$2:$T$3000,3,FALSE))</f>
        <v>0</v>
      </c>
      <c r="F137" s="1061">
        <f>IF(ISERROR(VLOOKUP(CONCATENATE($B137,"-",$C137),IN_1F!$B$2:$T$3000,4,FALSE))=TRUE,"",VLOOKUP(CONCATENATE($B137,"-",$C137),IN_1F!$B$2:$T$3000,4,FALSE))</f>
        <v>0</v>
      </c>
      <c r="G137" s="1060">
        <f>IF(ISERROR(VLOOKUP(CONCATENATE($B137,"-",$C137),IN_1F!$B$2:$T$3000,5,FALSE))=TRUE,"",VLOOKUP(CONCATENATE($B137,"-",$C137),IN_1F!$B$2:$T$3000,5,FALSE))</f>
        <v>0</v>
      </c>
      <c r="H137" s="1061">
        <f>IF(ISERROR(VLOOKUP(CONCATENATE($B137,"-",$C137),IN_1F!$B$2:$T$3000,6,FALSE))=TRUE,"",VLOOKUP(CONCATENATE($B137,"-",$C137),IN_1F!$B$2:$T$3000,6,FALSE))</f>
        <v>0</v>
      </c>
      <c r="I137" s="1060">
        <f>IF(ISERROR(VLOOKUP(CONCATENATE($B137,"-",$C137),IN_1F!$B$2:$T$3000,7,FALSE))=TRUE,"",VLOOKUP(CONCATENATE($B137,"-",$C137),IN_1F!$B$2:$T$3000,7,FALSE))</f>
        <v>0</v>
      </c>
      <c r="J137" s="1062">
        <f>IF(ISERROR(VLOOKUP(CONCATENATE($B137,"-",$C137),IN_1F!$B$2:$T$3000,8,FALSE))=TRUE,"",VLOOKUP(CONCATENATE($B137,"-",$C137),IN_1F!$B$2:$T$3000,8,FALSE))</f>
        <v>0</v>
      </c>
      <c r="K137" s="1983">
        <f t="shared" si="4"/>
        <v>0</v>
      </c>
      <c r="L137" s="1984">
        <f t="shared" si="5"/>
        <v>0</v>
      </c>
    </row>
    <row r="138" spans="1:12" ht="6.75" customHeight="1">
      <c r="A138" s="960"/>
      <c r="B138" s="960"/>
      <c r="C138" s="961"/>
      <c r="D138" s="1588"/>
      <c r="E138" s="1047"/>
      <c r="F138" s="1048"/>
      <c r="G138" s="1047"/>
      <c r="H138" s="1049"/>
      <c r="I138" s="1047"/>
      <c r="J138" s="1049"/>
      <c r="K138" s="1047"/>
      <c r="L138" s="1049"/>
    </row>
    <row r="139" spans="1:12">
      <c r="A139" s="1011" t="s">
        <v>1839</v>
      </c>
      <c r="B139" s="1012" t="s">
        <v>1840</v>
      </c>
      <c r="C139" s="1014">
        <v>2</v>
      </c>
      <c r="D139" s="1587" t="str">
        <f>CONCATENATE(D$82)</f>
        <v/>
      </c>
      <c r="E139" s="1060">
        <f>IF(ISERROR(VLOOKUP(CONCATENATE($B139,"-",$C139),IN_1F!$B$2:$T$3000,3,FALSE))=TRUE,"",VLOOKUP(CONCATENATE($B139,"-",$C139),IN_1F!$B$2:$T$3000,3,FALSE))</f>
        <v>0</v>
      </c>
      <c r="F139" s="1061">
        <f>IF(ISERROR(VLOOKUP(CONCATENATE($B139,"-",$C139),IN_1F!$B$2:$T$3000,4,FALSE))=TRUE,"",VLOOKUP(CONCATENATE($B139,"-",$C139),IN_1F!$B$2:$T$3000,4,FALSE))</f>
        <v>0</v>
      </c>
      <c r="G139" s="1060">
        <f>IF(ISERROR(VLOOKUP(CONCATENATE($B139,"-",$C139),IN_1F!$B$2:$T$3000,5,FALSE))=TRUE,"",VLOOKUP(CONCATENATE($B139,"-",$C139),IN_1F!$B$2:$T$3000,5,FALSE))</f>
        <v>0</v>
      </c>
      <c r="H139" s="1062">
        <f>IF(ISERROR(VLOOKUP(CONCATENATE($B139,"-",$C139),IN_1F!$B$2:$T$3000,6,FALSE))=TRUE,"",VLOOKUP(CONCATENATE($B139,"-",$C139),IN_1F!$B$2:$T$3000,6,FALSE))</f>
        <v>0</v>
      </c>
      <c r="I139" s="1060">
        <f>IF(ISERROR(VLOOKUP(CONCATENATE($B139,"-",$C139),IN_1F!$B$2:$T$3000,7,FALSE))=TRUE,"",VLOOKUP(CONCATENATE($B139,"-",$C139),IN_1F!$B$2:$T$3000,7,FALSE))</f>
        <v>0</v>
      </c>
      <c r="J139" s="1062">
        <f>IF(ISERROR(VLOOKUP(CONCATENATE($B139,"-",$C139),IN_1F!$B$2:$T$3000,8,FALSE))=TRUE,"",VLOOKUP(CONCATENATE($B139,"-",$C139),IN_1F!$B$2:$T$3000,8,FALSE))</f>
        <v>0</v>
      </c>
      <c r="K139" s="1983">
        <f>E139+G139+I139</f>
        <v>0</v>
      </c>
      <c r="L139" s="1984">
        <f>F139+H139+J139</f>
        <v>0</v>
      </c>
    </row>
    <row r="140" spans="1:12" ht="13.5" thickBot="1">
      <c r="A140" s="1015" t="s">
        <v>1841</v>
      </c>
      <c r="B140" s="1016" t="s">
        <v>1842</v>
      </c>
      <c r="C140" s="1017">
        <v>2</v>
      </c>
      <c r="D140" s="1587" t="str">
        <f>CONCATENATE(D$82)</f>
        <v/>
      </c>
      <c r="E140" s="1063">
        <f>IF(ISERROR(VLOOKUP(CONCATENATE($B140,"-",$C140),IN_1F!$B$2:$T$3000,3,FALSE))=TRUE,"",VLOOKUP(CONCATENATE($B140,"-",$C140),IN_1F!$B$2:$T$3000,3,FALSE))</f>
        <v>0</v>
      </c>
      <c r="F140" s="1064">
        <f>IF(ISERROR(VLOOKUP(CONCATENATE($B140,"-",$C140),IN_1F!$B$2:$T$3000,4,FALSE))=TRUE,"",VLOOKUP(CONCATENATE($B140,"-",$C140),IN_1F!$B$2:$T$3000,4,FALSE))</f>
        <v>0</v>
      </c>
      <c r="G140" s="1063">
        <f>IF(ISERROR(VLOOKUP(CONCATENATE($B140,"-",$C140),IN_1F!$B$2:$T$3000,5,FALSE))=TRUE,"",VLOOKUP(CONCATENATE($B140,"-",$C140),IN_1F!$B$2:$T$3000,5,FALSE))</f>
        <v>0</v>
      </c>
      <c r="H140" s="1065">
        <f>IF(ISERROR(VLOOKUP(CONCATENATE($B140,"-",$C140),IN_1F!$B$2:$T$3000,6,FALSE))=TRUE,"",VLOOKUP(CONCATENATE($B140,"-",$C140),IN_1F!$B$2:$T$3000,6,FALSE))</f>
        <v>0</v>
      </c>
      <c r="I140" s="1858">
        <f>IF(ISERROR(VLOOKUP(CONCATENATE($B140,"-",$C140),IN_1F!$B$2:$T$3000,7,FALSE))=TRUE,"",VLOOKUP(CONCATENATE($B140,"-",$C140),IN_1F!$B$2:$T$3000,7,FALSE))</f>
        <v>0</v>
      </c>
      <c r="J140" s="1065">
        <f>IF(ISERROR(VLOOKUP(CONCATENATE($B140,"-",$C140),IN_1F!$B$2:$T$3000,8,FALSE))=TRUE,"",VLOOKUP(CONCATENATE($B140,"-",$C140),IN_1F!$B$2:$T$3000,8,FALSE))</f>
        <v>0</v>
      </c>
      <c r="K140" s="1985">
        <f>E140+G140+I140</f>
        <v>0</v>
      </c>
      <c r="L140" s="1986">
        <f>F140+H140+J140</f>
        <v>0</v>
      </c>
    </row>
    <row r="141" spans="1:12" ht="14.25" thickTop="1" thickBot="1">
      <c r="A141" s="1025" t="s">
        <v>555</v>
      </c>
      <c r="B141" s="1026"/>
      <c r="C141" s="1027"/>
      <c r="D141" s="1602" t="str">
        <f>CONCATENATE(D$82)</f>
        <v/>
      </c>
      <c r="E141" s="1028">
        <f t="shared" ref="E141:L141" si="7">SUM(E82:E137)+E139+E140</f>
        <v>0</v>
      </c>
      <c r="F141" s="1029">
        <f t="shared" si="7"/>
        <v>0</v>
      </c>
      <c r="G141" s="1028">
        <f t="shared" si="7"/>
        <v>0</v>
      </c>
      <c r="H141" s="1030">
        <f t="shared" si="7"/>
        <v>0</v>
      </c>
      <c r="I141" s="1859">
        <f t="shared" si="7"/>
        <v>0</v>
      </c>
      <c r="J141" s="1030">
        <f t="shared" si="7"/>
        <v>0</v>
      </c>
      <c r="K141" s="1859">
        <f t="shared" si="7"/>
        <v>0</v>
      </c>
      <c r="L141" s="1030">
        <f t="shared" si="7"/>
        <v>0</v>
      </c>
    </row>
    <row r="142" spans="1:12" ht="13.5" thickBot="1">
      <c r="A142" s="1031"/>
      <c r="B142" s="1032"/>
      <c r="C142" s="1033"/>
      <c r="D142" s="1603"/>
      <c r="E142" s="1034"/>
      <c r="F142" s="1034"/>
      <c r="G142" s="1034"/>
      <c r="H142" s="1034"/>
      <c r="I142" s="1034"/>
      <c r="J142" s="1034"/>
    </row>
    <row r="143" spans="1:12" ht="13.5" thickBot="1">
      <c r="A143" s="2558" t="s">
        <v>1843</v>
      </c>
      <c r="B143" s="2559"/>
      <c r="C143" s="2559"/>
      <c r="D143" s="2559"/>
      <c r="E143" s="2559"/>
      <c r="F143" s="2560"/>
      <c r="G143" s="1034"/>
      <c r="H143" s="1034"/>
      <c r="I143" s="1034"/>
      <c r="J143" s="1034"/>
    </row>
    <row r="144" spans="1:12" ht="13.5" thickBot="1">
      <c r="A144" s="1889"/>
      <c r="B144" s="1890"/>
      <c r="C144" s="1890"/>
      <c r="D144" s="1891"/>
      <c r="E144" s="1892" t="s">
        <v>279</v>
      </c>
      <c r="F144" s="1893" t="s">
        <v>280</v>
      </c>
      <c r="G144" s="1034"/>
      <c r="H144" s="1034"/>
      <c r="I144" s="1034"/>
      <c r="J144" s="1034"/>
    </row>
    <row r="145" spans="1:12">
      <c r="A145" s="1894" t="s">
        <v>1844</v>
      </c>
      <c r="B145" s="1895" t="s">
        <v>1845</v>
      </c>
      <c r="C145" s="1896">
        <v>2</v>
      </c>
      <c r="D145" s="1897" t="str">
        <f>CONCATENATE(D$82)</f>
        <v/>
      </c>
      <c r="E145" s="1873">
        <f>IF(ISERROR(VLOOKUP(CONCATENATE($B145,"-",$C145),IN_1F!$B$2:$T$3000,7,FALSE))=TRUE,"",VLOOKUP(CONCATENATE($B145,"-",$C145),IN_1F!$B$2:$T$3000,7,FALSE))</f>
        <v>0</v>
      </c>
      <c r="F145" s="1874">
        <f>IF(ISERROR(VLOOKUP(CONCATENATE($B145,"-",$C145),IN_1F!$B$2:$T$3000,8,FALSE))=TRUE,"",VLOOKUP(CONCATENATE($B145,"-",$C145),IN_1F!$B$2:$T$3000,8,FALSE))</f>
        <v>0</v>
      </c>
      <c r="G145" s="1034"/>
      <c r="H145" s="1034"/>
      <c r="I145" s="1034"/>
      <c r="J145" s="1034"/>
    </row>
    <row r="146" spans="1:12" ht="13.5" thickBot="1">
      <c r="A146" s="1898" t="s">
        <v>1846</v>
      </c>
      <c r="B146" s="1899" t="s">
        <v>1847</v>
      </c>
      <c r="C146" s="1900">
        <v>2</v>
      </c>
      <c r="D146" s="1901" t="str">
        <f>CONCATENATE(D$82)</f>
        <v/>
      </c>
      <c r="E146" s="1902">
        <f>IF(ISERROR(VLOOKUP(CONCATENATE($B146,"-",$C146),IN_1F!$B$2:$T$3000,7,FALSE))=TRUE,"",VLOOKUP(CONCATENATE($B146,"-",$C146),IN_1F!$B$2:$T$3000,7,FALSE))</f>
        <v>0</v>
      </c>
      <c r="F146" s="1903">
        <f>IF(ISERROR(VLOOKUP(CONCATENATE($B146,"-",$C146),IN_1F!$B$2:$T$3000,8,FALSE))=TRUE,"",VLOOKUP(CONCATENATE($B146,"-",$C146),IN_1F!$B$2:$T$3000,8,FALSE))</f>
        <v>0</v>
      </c>
      <c r="G146" s="1034"/>
      <c r="H146" s="1034"/>
      <c r="I146" s="1034"/>
      <c r="J146" s="1034"/>
    </row>
    <row r="149" spans="1:12" ht="13.5" thickBot="1"/>
    <row r="150" spans="1:12">
      <c r="A150" s="949" t="s">
        <v>1728</v>
      </c>
      <c r="B150" s="950" t="s">
        <v>1729</v>
      </c>
      <c r="C150" s="1035">
        <v>3</v>
      </c>
      <c r="D150" s="1604"/>
      <c r="E150" s="1040">
        <f>IF(ISERROR(VLOOKUP(CONCATENATE($B150,"-",$C150),IN_1F!$B$2:$T$3000,3,FALSE))=TRUE,"",VLOOKUP(CONCATENATE($B150,"-",$C150),IN_1F!$B$2:$T$3000,3,FALSE))</f>
        <v>0</v>
      </c>
      <c r="F150" s="1041">
        <f>IF(ISERROR(VLOOKUP(CONCATENATE($B150,"-",$C150),IN_1F!$B$2:$T$3000,4,FALSE))=TRUE,"",VLOOKUP(CONCATENATE($B150,"-",$C150),IN_1F!$B$2:$T$3000,4,FALSE))</f>
        <v>0</v>
      </c>
      <c r="G150" s="1040">
        <f>IF(ISERROR(VLOOKUP(CONCATENATE($B150,"-",$C150),IN_1F!$B$2:$T$3000,5,FALSE))=TRUE,"",VLOOKUP(CONCATENATE($B150,"-",$C150),IN_1F!$B$2:$T$3000,5,FALSE))</f>
        <v>0</v>
      </c>
      <c r="H150" s="1041">
        <f>IF(ISERROR(VLOOKUP(CONCATENATE($B150,"-",$C150),IN_1F!$B$2:$T$3000,6,FALSE))=TRUE,"",VLOOKUP(CONCATENATE($B150,"-",$C150),IN_1F!$B$2:$T$3000,6,FALSE))</f>
        <v>0</v>
      </c>
      <c r="I150" s="1860">
        <f>IF(ISERROR(VLOOKUP(CONCATENATE($B150,"-",$C150),IN_1F!$B$2:$T$3000,7,FALSE))=TRUE,"",VLOOKUP(CONCATENATE($B150,"-",$C150),IN_1F!$B$2:$T$3000,7,FALSE))</f>
        <v>0</v>
      </c>
      <c r="J150" s="1861">
        <f>IF(ISERROR(VLOOKUP(CONCATENATE($B150,"-",$C150),IN_1F!$B$2:$T$3000,8,FALSE))=TRUE,"",VLOOKUP(CONCATENATE($B150,"-",$C150),IN_1F!$B$2:$T$3000,8,FALSE))</f>
        <v>0</v>
      </c>
      <c r="K150" s="1987">
        <f>E150+G150+I150</f>
        <v>0</v>
      </c>
      <c r="L150" s="1988">
        <f>F150+H150+J150</f>
        <v>0</v>
      </c>
    </row>
    <row r="151" spans="1:12">
      <c r="A151" s="949" t="s">
        <v>1730</v>
      </c>
      <c r="B151" s="950" t="s">
        <v>1731</v>
      </c>
      <c r="C151" s="946">
        <v>3</v>
      </c>
      <c r="D151" s="1587" t="str">
        <f>CONCATENATE(D$150)</f>
        <v/>
      </c>
      <c r="E151" s="1044">
        <f>IF(ISERROR(VLOOKUP(CONCATENATE($B151,"-",$C151),IN_1F!$B$2:$T$3000,3,FALSE))=TRUE,"",VLOOKUP(CONCATENATE($B151,"-",$C151),IN_1F!$B$2:$T$3000,3,FALSE))</f>
        <v>0</v>
      </c>
      <c r="F151" s="1045">
        <f>IF(ISERROR(VLOOKUP(CONCATENATE($B151,"-",$C151),IN_1F!$B$2:$T$3000,4,FALSE))=TRUE,"",VLOOKUP(CONCATENATE($B151,"-",$C151),IN_1F!$B$2:$T$3000,4,FALSE))</f>
        <v>0</v>
      </c>
      <c r="G151" s="1044">
        <f>IF(ISERROR(VLOOKUP(CONCATENATE($B151,"-",$C151),IN_1F!$B$2:$T$3000,5,FALSE))=TRUE,"",VLOOKUP(CONCATENATE($B151,"-",$C151),IN_1F!$B$2:$T$3000,5,FALSE))</f>
        <v>0</v>
      </c>
      <c r="H151" s="1046">
        <f>IF(ISERROR(VLOOKUP(CONCATENATE($B151,"-",$C151),IN_1F!$B$2:$T$3000,6,FALSE))=TRUE,"",VLOOKUP(CONCATENATE($B151,"-",$C151),IN_1F!$B$2:$T$3000,6,FALSE))</f>
        <v>0</v>
      </c>
      <c r="I151" s="1862">
        <f>IF(ISERROR(VLOOKUP(CONCATENATE($B151,"-",$C151),IN_1F!$B$2:$T$3000,7,FALSE))=TRUE,"",VLOOKUP(CONCATENATE($B151,"-",$C151),IN_1F!$B$2:$T$3000,7,FALSE))</f>
        <v>0</v>
      </c>
      <c r="J151" s="1863">
        <f>IF(ISERROR(VLOOKUP(CONCATENATE($B151,"-",$C151),IN_1F!$B$2:$T$3000,8,FALSE))=TRUE,"",VLOOKUP(CONCATENATE($B151,"-",$C151),IN_1F!$B$2:$T$3000,8,FALSE))</f>
        <v>0</v>
      </c>
      <c r="K151" s="1989">
        <f t="shared" ref="K151:K160" si="8">E151+G151+I151</f>
        <v>0</v>
      </c>
      <c r="L151" s="1990">
        <f t="shared" ref="L151:L205" si="9">F151+H151+J151</f>
        <v>0</v>
      </c>
    </row>
    <row r="152" spans="1:12">
      <c r="A152" s="949" t="s">
        <v>1732</v>
      </c>
      <c r="B152" s="950" t="s">
        <v>1733</v>
      </c>
      <c r="C152" s="946">
        <v>3</v>
      </c>
      <c r="D152" s="1587" t="str">
        <f t="shared" ref="D152:D205" si="10">CONCATENATE(D$150)</f>
        <v/>
      </c>
      <c r="E152" s="1044">
        <f>IF(ISERROR(VLOOKUP(CONCATENATE($B152,"-",$C152),IN_1F!$B$2:$T$3000,3,FALSE))=TRUE,"",VLOOKUP(CONCATENATE($B152,"-",$C152),IN_1F!$B$2:$T$3000,3,FALSE))</f>
        <v>0</v>
      </c>
      <c r="F152" s="1045">
        <f>IF(ISERROR(VLOOKUP(CONCATENATE($B152,"-",$C152),IN_1F!$B$2:$T$3000,4,FALSE))=TRUE,"",VLOOKUP(CONCATENATE($B152,"-",$C152),IN_1F!$B$2:$T$3000,4,FALSE))</f>
        <v>0</v>
      </c>
      <c r="G152" s="1044">
        <f>IF(ISERROR(VLOOKUP(CONCATENATE($B152,"-",$C152),IN_1F!$B$2:$T$3000,5,FALSE))=TRUE,"",VLOOKUP(CONCATENATE($B152,"-",$C152),IN_1F!$B$2:$T$3000,5,FALSE))</f>
        <v>0</v>
      </c>
      <c r="H152" s="1046">
        <f>IF(ISERROR(VLOOKUP(CONCATENATE($B152,"-",$C152),IN_1F!$B$2:$T$3000,6,FALSE))=TRUE,"",VLOOKUP(CONCATENATE($B152,"-",$C152),IN_1F!$B$2:$T$3000,6,FALSE))</f>
        <v>0</v>
      </c>
      <c r="I152" s="1862">
        <f>IF(ISERROR(VLOOKUP(CONCATENATE($B152,"-",$C152),IN_1F!$B$2:$T$3000,7,FALSE))=TRUE,"",VLOOKUP(CONCATENATE($B152,"-",$C152),IN_1F!$B$2:$T$3000,7,FALSE))</f>
        <v>0</v>
      </c>
      <c r="J152" s="1863">
        <f>IF(ISERROR(VLOOKUP(CONCATENATE($B152,"-",$C152),IN_1F!$B$2:$T$3000,8,FALSE))=TRUE,"",VLOOKUP(CONCATENATE($B152,"-",$C152),IN_1F!$B$2:$T$3000,8,FALSE))</f>
        <v>0</v>
      </c>
      <c r="K152" s="1989">
        <f t="shared" si="8"/>
        <v>0</v>
      </c>
      <c r="L152" s="1990">
        <f t="shared" si="9"/>
        <v>0</v>
      </c>
    </row>
    <row r="153" spans="1:12">
      <c r="A153" s="949" t="s">
        <v>1734</v>
      </c>
      <c r="B153" s="950" t="s">
        <v>1735</v>
      </c>
      <c r="C153" s="946">
        <v>3</v>
      </c>
      <c r="D153" s="1587" t="str">
        <f t="shared" si="10"/>
        <v/>
      </c>
      <c r="E153" s="1044">
        <f>IF(ISERROR(VLOOKUP(CONCATENATE($B153,"-",$C153),IN_1F!$B$2:$T$3000,3,FALSE))=TRUE,"",VLOOKUP(CONCATENATE($B153,"-",$C153),IN_1F!$B$2:$T$3000,3,FALSE))</f>
        <v>0</v>
      </c>
      <c r="F153" s="1045">
        <f>IF(ISERROR(VLOOKUP(CONCATENATE($B153,"-",$C153),IN_1F!$B$2:$T$3000,4,FALSE))=TRUE,"",VLOOKUP(CONCATENATE($B153,"-",$C153),IN_1F!$B$2:$T$3000,4,FALSE))</f>
        <v>0</v>
      </c>
      <c r="G153" s="1044">
        <f>IF(ISERROR(VLOOKUP(CONCATENATE($B153,"-",$C153),IN_1F!$B$2:$T$3000,5,FALSE))=TRUE,"",VLOOKUP(CONCATENATE($B153,"-",$C153),IN_1F!$B$2:$T$3000,5,FALSE))</f>
        <v>0</v>
      </c>
      <c r="H153" s="1046">
        <f>IF(ISERROR(VLOOKUP(CONCATENATE($B153,"-",$C153),IN_1F!$B$2:$T$3000,6,FALSE))=TRUE,"",VLOOKUP(CONCATENATE($B153,"-",$C153),IN_1F!$B$2:$T$3000,6,FALSE))</f>
        <v>0</v>
      </c>
      <c r="I153" s="1862">
        <f>IF(ISERROR(VLOOKUP(CONCATENATE($B153,"-",$C153),IN_1F!$B$2:$T$3000,7,FALSE))=TRUE,"",VLOOKUP(CONCATENATE($B153,"-",$C153),IN_1F!$B$2:$T$3000,7,FALSE))</f>
        <v>0</v>
      </c>
      <c r="J153" s="1863">
        <f>IF(ISERROR(VLOOKUP(CONCATENATE($B153,"-",$C153),IN_1F!$B$2:$T$3000,8,FALSE))=TRUE,"",VLOOKUP(CONCATENATE($B153,"-",$C153),IN_1F!$B$2:$T$3000,8,FALSE))</f>
        <v>0</v>
      </c>
      <c r="K153" s="1989">
        <f t="shared" si="8"/>
        <v>0</v>
      </c>
      <c r="L153" s="1990">
        <f t="shared" si="9"/>
        <v>0</v>
      </c>
    </row>
    <row r="154" spans="1:12">
      <c r="A154" s="949" t="s">
        <v>1736</v>
      </c>
      <c r="B154" s="950" t="s">
        <v>1737</v>
      </c>
      <c r="C154" s="946">
        <v>3</v>
      </c>
      <c r="D154" s="1587" t="str">
        <f t="shared" si="10"/>
        <v/>
      </c>
      <c r="E154" s="1044">
        <f>IF(ISERROR(VLOOKUP(CONCATENATE($B154,"-",$C154),IN_1F!$B$2:$T$3000,3,FALSE))=TRUE,"",VLOOKUP(CONCATENATE($B154,"-",$C154),IN_1F!$B$2:$T$3000,3,FALSE))</f>
        <v>0</v>
      </c>
      <c r="F154" s="1045">
        <f>IF(ISERROR(VLOOKUP(CONCATENATE($B154,"-",$C154),IN_1F!$B$2:$T$3000,4,FALSE))=TRUE,"",VLOOKUP(CONCATENATE($B154,"-",$C154),IN_1F!$B$2:$T$3000,4,FALSE))</f>
        <v>0</v>
      </c>
      <c r="G154" s="1044">
        <f>IF(ISERROR(VLOOKUP(CONCATENATE($B154,"-",$C154),IN_1F!$B$2:$T$3000,5,FALSE))=TRUE,"",VLOOKUP(CONCATENATE($B154,"-",$C154),IN_1F!$B$2:$T$3000,5,FALSE))</f>
        <v>0</v>
      </c>
      <c r="H154" s="1046">
        <f>IF(ISERROR(VLOOKUP(CONCATENATE($B154,"-",$C154),IN_1F!$B$2:$T$3000,6,FALSE))=TRUE,"",VLOOKUP(CONCATENATE($B154,"-",$C154),IN_1F!$B$2:$T$3000,6,FALSE))</f>
        <v>0</v>
      </c>
      <c r="I154" s="1862">
        <f>IF(ISERROR(VLOOKUP(CONCATENATE($B154,"-",$C154),IN_1F!$B$2:$T$3000,7,FALSE))=TRUE,"",VLOOKUP(CONCATENATE($B154,"-",$C154),IN_1F!$B$2:$T$3000,7,FALSE))</f>
        <v>0</v>
      </c>
      <c r="J154" s="1863">
        <f>IF(ISERROR(VLOOKUP(CONCATENATE($B154,"-",$C154),IN_1F!$B$2:$T$3000,8,FALSE))=TRUE,"",VLOOKUP(CONCATENATE($B154,"-",$C154),IN_1F!$B$2:$T$3000,8,FALSE))</f>
        <v>0</v>
      </c>
      <c r="K154" s="1989">
        <f t="shared" si="8"/>
        <v>0</v>
      </c>
      <c r="L154" s="1990">
        <f t="shared" si="9"/>
        <v>0</v>
      </c>
    </row>
    <row r="155" spans="1:12">
      <c r="A155" s="949" t="s">
        <v>1738</v>
      </c>
      <c r="B155" s="950" t="s">
        <v>1739</v>
      </c>
      <c r="C155" s="946">
        <v>3</v>
      </c>
      <c r="D155" s="1587" t="str">
        <f t="shared" si="10"/>
        <v/>
      </c>
      <c r="E155" s="1044">
        <f>IF(ISERROR(VLOOKUP(CONCATENATE($B155,"-",$C155),IN_1F!$B$2:$T$3000,3,FALSE))=TRUE,"",VLOOKUP(CONCATENATE($B155,"-",$C155),IN_1F!$B$2:$T$3000,3,FALSE))</f>
        <v>0</v>
      </c>
      <c r="F155" s="1045">
        <f>IF(ISERROR(VLOOKUP(CONCATENATE($B155,"-",$C155),IN_1F!$B$2:$T$3000,4,FALSE))=TRUE,"",VLOOKUP(CONCATENATE($B155,"-",$C155),IN_1F!$B$2:$T$3000,4,FALSE))</f>
        <v>0</v>
      </c>
      <c r="G155" s="1044">
        <f>IF(ISERROR(VLOOKUP(CONCATENATE($B155,"-",$C155),IN_1F!$B$2:$T$3000,5,FALSE))=TRUE,"",VLOOKUP(CONCATENATE($B155,"-",$C155),IN_1F!$B$2:$T$3000,5,FALSE))</f>
        <v>0</v>
      </c>
      <c r="H155" s="1046">
        <f>IF(ISERROR(VLOOKUP(CONCATENATE($B155,"-",$C155),IN_1F!$B$2:$T$3000,6,FALSE))=TRUE,"",VLOOKUP(CONCATENATE($B155,"-",$C155),IN_1F!$B$2:$T$3000,6,FALSE))</f>
        <v>0</v>
      </c>
      <c r="I155" s="1862">
        <f>IF(ISERROR(VLOOKUP(CONCATENATE($B155,"-",$C155),IN_1F!$B$2:$T$3000,7,FALSE))=TRUE,"",VLOOKUP(CONCATENATE($B155,"-",$C155),IN_1F!$B$2:$T$3000,7,FALSE))</f>
        <v>0</v>
      </c>
      <c r="J155" s="1863">
        <f>IF(ISERROR(VLOOKUP(CONCATENATE($B155,"-",$C155),IN_1F!$B$2:$T$3000,8,FALSE))=TRUE,"",VLOOKUP(CONCATENATE($B155,"-",$C155),IN_1F!$B$2:$T$3000,8,FALSE))</f>
        <v>0</v>
      </c>
      <c r="K155" s="1989">
        <f t="shared" si="8"/>
        <v>0</v>
      </c>
      <c r="L155" s="1990">
        <f t="shared" si="9"/>
        <v>0</v>
      </c>
    </row>
    <row r="156" spans="1:12">
      <c r="A156" s="949" t="s">
        <v>1740</v>
      </c>
      <c r="B156" s="950" t="s">
        <v>1741</v>
      </c>
      <c r="C156" s="946">
        <v>3</v>
      </c>
      <c r="D156" s="1587" t="str">
        <f t="shared" si="10"/>
        <v/>
      </c>
      <c r="E156" s="1044">
        <f>IF(ISERROR(VLOOKUP(CONCATENATE($B156,"-",$C156),IN_1F!$B$2:$T$3000,3,FALSE))=TRUE,"",VLOOKUP(CONCATENATE($B156,"-",$C156),IN_1F!$B$2:$T$3000,3,FALSE))</f>
        <v>0</v>
      </c>
      <c r="F156" s="1045">
        <f>IF(ISERROR(VLOOKUP(CONCATENATE($B156,"-",$C156),IN_1F!$B$2:$T$3000,4,FALSE))=TRUE,"",VLOOKUP(CONCATENATE($B156,"-",$C156),IN_1F!$B$2:$T$3000,4,FALSE))</f>
        <v>0</v>
      </c>
      <c r="G156" s="1044">
        <f>IF(ISERROR(VLOOKUP(CONCATENATE($B156,"-",$C156),IN_1F!$B$2:$T$3000,5,FALSE))=TRUE,"",VLOOKUP(CONCATENATE($B156,"-",$C156),IN_1F!$B$2:$T$3000,5,FALSE))</f>
        <v>0</v>
      </c>
      <c r="H156" s="1046">
        <f>IF(ISERROR(VLOOKUP(CONCATENATE($B156,"-",$C156),IN_1F!$B$2:$T$3000,6,FALSE))=TRUE,"",VLOOKUP(CONCATENATE($B156,"-",$C156),IN_1F!$B$2:$T$3000,6,FALSE))</f>
        <v>0</v>
      </c>
      <c r="I156" s="1862">
        <f>IF(ISERROR(VLOOKUP(CONCATENATE($B156,"-",$C156),IN_1F!$B$2:$T$3000,7,FALSE))=TRUE,"",VLOOKUP(CONCATENATE($B156,"-",$C156),IN_1F!$B$2:$T$3000,7,FALSE))</f>
        <v>0</v>
      </c>
      <c r="J156" s="1863">
        <f>IF(ISERROR(VLOOKUP(CONCATENATE($B156,"-",$C156),IN_1F!$B$2:$T$3000,8,FALSE))=TRUE,"",VLOOKUP(CONCATENATE($B156,"-",$C156),IN_1F!$B$2:$T$3000,8,FALSE))</f>
        <v>0</v>
      </c>
      <c r="K156" s="1989">
        <f t="shared" si="8"/>
        <v>0</v>
      </c>
      <c r="L156" s="1990">
        <f t="shared" si="9"/>
        <v>0</v>
      </c>
    </row>
    <row r="157" spans="1:12">
      <c r="A157" s="949" t="s">
        <v>1742</v>
      </c>
      <c r="B157" s="950" t="s">
        <v>1743</v>
      </c>
      <c r="C157" s="946">
        <v>3</v>
      </c>
      <c r="D157" s="1587" t="str">
        <f t="shared" si="10"/>
        <v/>
      </c>
      <c r="E157" s="1044">
        <f>IF(ISERROR(VLOOKUP(CONCATENATE($B157,"-",$C157),IN_1F!$B$2:$T$3000,3,FALSE))=TRUE,"",VLOOKUP(CONCATENATE($B157,"-",$C157),IN_1F!$B$2:$T$3000,3,FALSE))</f>
        <v>0</v>
      </c>
      <c r="F157" s="1045">
        <f>IF(ISERROR(VLOOKUP(CONCATENATE($B157,"-",$C157),IN_1F!$B$2:$T$3000,4,FALSE))=TRUE,"",VLOOKUP(CONCATENATE($B157,"-",$C157),IN_1F!$B$2:$T$3000,4,FALSE))</f>
        <v>0</v>
      </c>
      <c r="G157" s="1044">
        <f>IF(ISERROR(VLOOKUP(CONCATENATE($B157,"-",$C157),IN_1F!$B$2:$T$3000,5,FALSE))=TRUE,"",VLOOKUP(CONCATENATE($B157,"-",$C157),IN_1F!$B$2:$T$3000,5,FALSE))</f>
        <v>0</v>
      </c>
      <c r="H157" s="1046">
        <f>IF(ISERROR(VLOOKUP(CONCATENATE($B157,"-",$C157),IN_1F!$B$2:$T$3000,6,FALSE))=TRUE,"",VLOOKUP(CONCATENATE($B157,"-",$C157),IN_1F!$B$2:$T$3000,6,FALSE))</f>
        <v>0</v>
      </c>
      <c r="I157" s="1862">
        <f>IF(ISERROR(VLOOKUP(CONCATENATE($B157,"-",$C157),IN_1F!$B$2:$T$3000,7,FALSE))=TRUE,"",VLOOKUP(CONCATENATE($B157,"-",$C157),IN_1F!$B$2:$T$3000,7,FALSE))</f>
        <v>0</v>
      </c>
      <c r="J157" s="1863">
        <f>IF(ISERROR(VLOOKUP(CONCATENATE($B157,"-",$C157),IN_1F!$B$2:$T$3000,8,FALSE))=TRUE,"",VLOOKUP(CONCATENATE($B157,"-",$C157),IN_1F!$B$2:$T$3000,8,FALSE))</f>
        <v>0</v>
      </c>
      <c r="K157" s="1989">
        <f t="shared" si="8"/>
        <v>0</v>
      </c>
      <c r="L157" s="1990">
        <f t="shared" si="9"/>
        <v>0</v>
      </c>
    </row>
    <row r="158" spans="1:12">
      <c r="A158" s="949" t="s">
        <v>1744</v>
      </c>
      <c r="B158" s="950" t="s">
        <v>1745</v>
      </c>
      <c r="C158" s="946">
        <v>3</v>
      </c>
      <c r="D158" s="1587" t="str">
        <f t="shared" si="10"/>
        <v/>
      </c>
      <c r="E158" s="1044">
        <f>IF(ISERROR(VLOOKUP(CONCATENATE($B158,"-",$C158),IN_1F!$B$2:$T$3000,3,FALSE))=TRUE,"",VLOOKUP(CONCATENATE($B158,"-",$C158),IN_1F!$B$2:$T$3000,3,FALSE))</f>
        <v>0</v>
      </c>
      <c r="F158" s="1045">
        <f>IF(ISERROR(VLOOKUP(CONCATENATE($B158,"-",$C158),IN_1F!$B$2:$T$3000,4,FALSE))=TRUE,"",VLOOKUP(CONCATENATE($B158,"-",$C158),IN_1F!$B$2:$T$3000,4,FALSE))</f>
        <v>0</v>
      </c>
      <c r="G158" s="1044">
        <f>IF(ISERROR(VLOOKUP(CONCATENATE($B158,"-",$C158),IN_1F!$B$2:$T$3000,5,FALSE))=TRUE,"",VLOOKUP(CONCATENATE($B158,"-",$C158),IN_1F!$B$2:$T$3000,5,FALSE))</f>
        <v>0</v>
      </c>
      <c r="H158" s="1046">
        <f>IF(ISERROR(VLOOKUP(CONCATENATE($B158,"-",$C158),IN_1F!$B$2:$T$3000,6,FALSE))=TRUE,"",VLOOKUP(CONCATENATE($B158,"-",$C158),IN_1F!$B$2:$T$3000,6,FALSE))</f>
        <v>0</v>
      </c>
      <c r="I158" s="1862">
        <f>IF(ISERROR(VLOOKUP(CONCATENATE($B158,"-",$C158),IN_1F!$B$2:$T$3000,7,FALSE))=TRUE,"",VLOOKUP(CONCATENATE($B158,"-",$C158),IN_1F!$B$2:$T$3000,7,FALSE))</f>
        <v>0</v>
      </c>
      <c r="J158" s="1863">
        <f>IF(ISERROR(VLOOKUP(CONCATENATE($B158,"-",$C158),IN_1F!$B$2:$T$3000,8,FALSE))=TRUE,"",VLOOKUP(CONCATENATE($B158,"-",$C158),IN_1F!$B$2:$T$3000,8,FALSE))</f>
        <v>0</v>
      </c>
      <c r="K158" s="1989">
        <f t="shared" si="8"/>
        <v>0</v>
      </c>
      <c r="L158" s="1990">
        <f t="shared" si="9"/>
        <v>0</v>
      </c>
    </row>
    <row r="159" spans="1:12">
      <c r="A159" s="949" t="s">
        <v>1746</v>
      </c>
      <c r="B159" s="950" t="s">
        <v>1747</v>
      </c>
      <c r="C159" s="946">
        <v>3</v>
      </c>
      <c r="D159" s="1587" t="str">
        <f t="shared" si="10"/>
        <v/>
      </c>
      <c r="E159" s="1044">
        <f>IF(ISERROR(VLOOKUP(CONCATENATE($B159,"-",$C159),IN_1F!$B$2:$T$3000,3,FALSE))=TRUE,"",VLOOKUP(CONCATENATE($B159,"-",$C159),IN_1F!$B$2:$T$3000,3,FALSE))</f>
        <v>0</v>
      </c>
      <c r="F159" s="1045">
        <f>IF(ISERROR(VLOOKUP(CONCATENATE($B159,"-",$C159),IN_1F!$B$2:$T$3000,4,FALSE))=TRUE,"",VLOOKUP(CONCATENATE($B159,"-",$C159),IN_1F!$B$2:$T$3000,4,FALSE))</f>
        <v>0</v>
      </c>
      <c r="G159" s="1044">
        <f>IF(ISERROR(VLOOKUP(CONCATENATE($B159,"-",$C159),IN_1F!$B$2:$T$3000,5,FALSE))=TRUE,"",VLOOKUP(CONCATENATE($B159,"-",$C159),IN_1F!$B$2:$T$3000,5,FALSE))</f>
        <v>0</v>
      </c>
      <c r="H159" s="1046">
        <f>IF(ISERROR(VLOOKUP(CONCATENATE($B159,"-",$C159),IN_1F!$B$2:$T$3000,6,FALSE))=TRUE,"",VLOOKUP(CONCATENATE($B159,"-",$C159),IN_1F!$B$2:$T$3000,6,FALSE))</f>
        <v>0</v>
      </c>
      <c r="I159" s="1862">
        <f>IF(ISERROR(VLOOKUP(CONCATENATE($B159,"-",$C159),IN_1F!$B$2:$T$3000,7,FALSE))=TRUE,"",VLOOKUP(CONCATENATE($B159,"-",$C159),IN_1F!$B$2:$T$3000,7,FALSE))</f>
        <v>0</v>
      </c>
      <c r="J159" s="1863">
        <f>IF(ISERROR(VLOOKUP(CONCATENATE($B159,"-",$C159),IN_1F!$B$2:$T$3000,8,FALSE))=TRUE,"",VLOOKUP(CONCATENATE($B159,"-",$C159),IN_1F!$B$2:$T$3000,8,FALSE))</f>
        <v>0</v>
      </c>
      <c r="K159" s="1989">
        <f t="shared" si="8"/>
        <v>0</v>
      </c>
      <c r="L159" s="1990">
        <f t="shared" si="9"/>
        <v>0</v>
      </c>
    </row>
    <row r="160" spans="1:12">
      <c r="A160" s="949" t="s">
        <v>1748</v>
      </c>
      <c r="B160" s="950" t="s">
        <v>1749</v>
      </c>
      <c r="C160" s="946">
        <v>3</v>
      </c>
      <c r="D160" s="1587" t="str">
        <f t="shared" si="10"/>
        <v/>
      </c>
      <c r="E160" s="1044">
        <f>IF(ISERROR(VLOOKUP(CONCATENATE($B160,"-",$C160),IN_1F!$B$2:$T$3000,3,FALSE))=TRUE,"",VLOOKUP(CONCATENATE($B160,"-",$C160),IN_1F!$B$2:$T$3000,3,FALSE))</f>
        <v>0</v>
      </c>
      <c r="F160" s="1045">
        <f>IF(ISERROR(VLOOKUP(CONCATENATE($B160,"-",$C160),IN_1F!$B$2:$T$3000,4,FALSE))=TRUE,"",VLOOKUP(CONCATENATE($B160,"-",$C160),IN_1F!$B$2:$T$3000,4,FALSE))</f>
        <v>0</v>
      </c>
      <c r="G160" s="1044">
        <f>IF(ISERROR(VLOOKUP(CONCATENATE($B160,"-",$C160),IN_1F!$B$2:$T$3000,5,FALSE))=TRUE,"",VLOOKUP(CONCATENATE($B160,"-",$C160),IN_1F!$B$2:$T$3000,5,FALSE))</f>
        <v>0</v>
      </c>
      <c r="H160" s="1046">
        <f>IF(ISERROR(VLOOKUP(CONCATENATE($B160,"-",$C160),IN_1F!$B$2:$T$3000,6,FALSE))=TRUE,"",VLOOKUP(CONCATENATE($B160,"-",$C160),IN_1F!$B$2:$T$3000,6,FALSE))</f>
        <v>0</v>
      </c>
      <c r="I160" s="1862">
        <f>IF(ISERROR(VLOOKUP(CONCATENATE($B160,"-",$C160),IN_1F!$B$2:$T$3000,7,FALSE))=TRUE,"",VLOOKUP(CONCATENATE($B160,"-",$C160),IN_1F!$B$2:$T$3000,7,FALSE))</f>
        <v>0</v>
      </c>
      <c r="J160" s="1863">
        <f>IF(ISERROR(VLOOKUP(CONCATENATE($B160,"-",$C160),IN_1F!$B$2:$T$3000,8,FALSE))=TRUE,"",VLOOKUP(CONCATENATE($B160,"-",$C160),IN_1F!$B$2:$T$3000,8,FALSE))</f>
        <v>0</v>
      </c>
      <c r="K160" s="1989">
        <f t="shared" si="8"/>
        <v>0</v>
      </c>
      <c r="L160" s="1990">
        <f t="shared" si="9"/>
        <v>0</v>
      </c>
    </row>
    <row r="161" spans="1:12">
      <c r="A161" s="949" t="s">
        <v>1750</v>
      </c>
      <c r="B161" s="950" t="s">
        <v>1751</v>
      </c>
      <c r="C161" s="946">
        <v>3</v>
      </c>
      <c r="D161" s="1587" t="str">
        <f t="shared" si="10"/>
        <v/>
      </c>
      <c r="E161" s="1044">
        <f>IF(ISERROR(VLOOKUP(CONCATENATE($B161,"-",$C161),IN_1F!$B$2:$T$3000,3,FALSE))=TRUE,"",VLOOKUP(CONCATENATE($B161,"-",$C161),IN_1F!$B$2:$T$3000,3,FALSE))</f>
        <v>0</v>
      </c>
      <c r="F161" s="1045">
        <f>IF(ISERROR(VLOOKUP(CONCATENATE($B161,"-",$C161),IN_1F!$B$2:$T$3000,4,FALSE))=TRUE,"",VLOOKUP(CONCATENATE($B161,"-",$C161),IN_1F!$B$2:$T$3000,4,FALSE))</f>
        <v>0</v>
      </c>
      <c r="G161" s="1044">
        <f>IF(ISERROR(VLOOKUP(CONCATENATE($B161,"-",$C161),IN_1F!$B$2:$T$3000,5,FALSE))=TRUE,"",VLOOKUP(CONCATENATE($B161,"-",$C161),IN_1F!$B$2:$T$3000,5,FALSE))</f>
        <v>0</v>
      </c>
      <c r="H161" s="1046">
        <f>IF(ISERROR(VLOOKUP(CONCATENATE($B161,"-",$C161),IN_1F!$B$2:$T$3000,6,FALSE))=TRUE,"",VLOOKUP(CONCATENATE($B161,"-",$C161),IN_1F!$B$2:$T$3000,6,FALSE))</f>
        <v>0</v>
      </c>
      <c r="I161" s="1862">
        <f>IF(ISERROR(VLOOKUP(CONCATENATE($B161,"-",$C161),IN_1F!$B$2:$T$3000,7,FALSE))=TRUE,"",VLOOKUP(CONCATENATE($B161,"-",$C161),IN_1F!$B$2:$T$3000,7,FALSE))</f>
        <v>0</v>
      </c>
      <c r="J161" s="1863">
        <f>IF(ISERROR(VLOOKUP(CONCATENATE($B161,"-",$C161),IN_1F!$B$2:$T$3000,8,FALSE))=TRUE,"",VLOOKUP(CONCATENATE($B161,"-",$C161),IN_1F!$B$2:$T$3000,8,FALSE))</f>
        <v>0</v>
      </c>
      <c r="K161" s="1989">
        <f t="shared" ref="K161:K197" si="11">E161+G161+I161</f>
        <v>0</v>
      </c>
      <c r="L161" s="1990">
        <f t="shared" si="9"/>
        <v>0</v>
      </c>
    </row>
    <row r="162" spans="1:12">
      <c r="A162" s="952" t="s">
        <v>1752</v>
      </c>
      <c r="B162" s="953" t="s">
        <v>1753</v>
      </c>
      <c r="C162" s="954">
        <v>3</v>
      </c>
      <c r="D162" s="1587" t="str">
        <f t="shared" si="10"/>
        <v/>
      </c>
      <c r="E162" s="1044">
        <f>IF(ISERROR(VLOOKUP(CONCATENATE($B162,"-",$C162),IN_1F!$B$2:$T$3000,3,FALSE))=TRUE,"",VLOOKUP(CONCATENATE($B162,"-",$C162),IN_1F!$B$2:$T$3000,3,FALSE))</f>
        <v>0</v>
      </c>
      <c r="F162" s="1045">
        <f>IF(ISERROR(VLOOKUP(CONCATENATE($B162,"-",$C162),IN_1F!$B$2:$T$3000,4,FALSE))=TRUE,"",VLOOKUP(CONCATENATE($B162,"-",$C162),IN_1F!$B$2:$T$3000,4,FALSE))</f>
        <v>0</v>
      </c>
      <c r="G162" s="1044">
        <f>IF(ISERROR(VLOOKUP(CONCATENATE($B162,"-",$C162),IN_1F!$B$2:$T$3000,5,FALSE))=TRUE,"",VLOOKUP(CONCATENATE($B162,"-",$C162),IN_1F!$B$2:$T$3000,5,FALSE))</f>
        <v>0</v>
      </c>
      <c r="H162" s="1046">
        <f>IF(ISERROR(VLOOKUP(CONCATENATE($B162,"-",$C162),IN_1F!$B$2:$T$3000,6,FALSE))=TRUE,"",VLOOKUP(CONCATENATE($B162,"-",$C162),IN_1F!$B$2:$T$3000,6,FALSE))</f>
        <v>0</v>
      </c>
      <c r="I162" s="1862">
        <f>IF(ISERROR(VLOOKUP(CONCATENATE($B162,"-",$C162),IN_1F!$B$2:$T$3000,7,FALSE))=TRUE,"",VLOOKUP(CONCATENATE($B162,"-",$C162),IN_1F!$B$2:$T$3000,7,FALSE))</f>
        <v>0</v>
      </c>
      <c r="J162" s="1863">
        <f>IF(ISERROR(VLOOKUP(CONCATENATE($B162,"-",$C162),IN_1F!$B$2:$T$3000,8,FALSE))=TRUE,"",VLOOKUP(CONCATENATE($B162,"-",$C162),IN_1F!$B$2:$T$3000,8,FALSE))</f>
        <v>0</v>
      </c>
      <c r="K162" s="1989">
        <f t="shared" si="11"/>
        <v>0</v>
      </c>
      <c r="L162" s="1990">
        <f t="shared" si="9"/>
        <v>0</v>
      </c>
    </row>
    <row r="163" spans="1:12">
      <c r="A163" s="949" t="s">
        <v>1754</v>
      </c>
      <c r="B163" s="950" t="s">
        <v>1755</v>
      </c>
      <c r="C163" s="946">
        <v>3</v>
      </c>
      <c r="D163" s="1587" t="str">
        <f t="shared" si="10"/>
        <v/>
      </c>
      <c r="E163" s="1044">
        <f>IF(ISERROR(VLOOKUP(CONCATENATE($B163,"-",$C163),IN_1F!$B$2:$T$3000,3,FALSE))=TRUE,"",VLOOKUP(CONCATENATE($B163,"-",$C163),IN_1F!$B$2:$T$3000,3,FALSE))</f>
        <v>0</v>
      </c>
      <c r="F163" s="1045">
        <f>IF(ISERROR(VLOOKUP(CONCATENATE($B163,"-",$C163),IN_1F!$B$2:$T$3000,4,FALSE))=TRUE,"",VLOOKUP(CONCATENATE($B163,"-",$C163),IN_1F!$B$2:$T$3000,4,FALSE))</f>
        <v>0</v>
      </c>
      <c r="G163" s="1044">
        <f>IF(ISERROR(VLOOKUP(CONCATENATE($B163,"-",$C163),IN_1F!$B$2:$T$3000,5,FALSE))=TRUE,"",VLOOKUP(CONCATENATE($B163,"-",$C163),IN_1F!$B$2:$T$3000,5,FALSE))</f>
        <v>0</v>
      </c>
      <c r="H163" s="1046">
        <f>IF(ISERROR(VLOOKUP(CONCATENATE($B163,"-",$C163),IN_1F!$B$2:$T$3000,6,FALSE))=TRUE,"",VLOOKUP(CONCATENATE($B163,"-",$C163),IN_1F!$B$2:$T$3000,6,FALSE))</f>
        <v>0</v>
      </c>
      <c r="I163" s="1862">
        <f>IF(ISERROR(VLOOKUP(CONCATENATE($B163,"-",$C163),IN_1F!$B$2:$T$3000,7,FALSE))=TRUE,"",VLOOKUP(CONCATENATE($B163,"-",$C163),IN_1F!$B$2:$T$3000,7,FALSE))</f>
        <v>0</v>
      </c>
      <c r="J163" s="1863">
        <f>IF(ISERROR(VLOOKUP(CONCATENATE($B163,"-",$C163),IN_1F!$B$2:$T$3000,8,FALSE))=TRUE,"",VLOOKUP(CONCATENATE($B163,"-",$C163),IN_1F!$B$2:$T$3000,8,FALSE))</f>
        <v>0</v>
      </c>
      <c r="K163" s="1989">
        <f t="shared" si="11"/>
        <v>0</v>
      </c>
      <c r="L163" s="1990">
        <f t="shared" si="9"/>
        <v>0</v>
      </c>
    </row>
    <row r="164" spans="1:12">
      <c r="A164" s="952" t="s">
        <v>1756</v>
      </c>
      <c r="B164" s="953" t="s">
        <v>1757</v>
      </c>
      <c r="C164" s="954">
        <v>3</v>
      </c>
      <c r="D164" s="1587" t="str">
        <f t="shared" si="10"/>
        <v/>
      </c>
      <c r="E164" s="1044">
        <f>IF(ISERROR(VLOOKUP(CONCATENATE($B164,"-",$C164),IN_1F!$B$2:$T$3000,3,FALSE))=TRUE,"",VLOOKUP(CONCATENATE($B164,"-",$C164),IN_1F!$B$2:$T$3000,3,FALSE))</f>
        <v>0</v>
      </c>
      <c r="F164" s="1045">
        <f>IF(ISERROR(VLOOKUP(CONCATENATE($B164,"-",$C164),IN_1F!$B$2:$T$3000,4,FALSE))=TRUE,"",VLOOKUP(CONCATENATE($B164,"-",$C164),IN_1F!$B$2:$T$3000,4,FALSE))</f>
        <v>0</v>
      </c>
      <c r="G164" s="1044">
        <f>IF(ISERROR(VLOOKUP(CONCATENATE($B164,"-",$C164),IN_1F!$B$2:$T$3000,5,FALSE))=TRUE,"",VLOOKUP(CONCATENATE($B164,"-",$C164),IN_1F!$B$2:$T$3000,5,FALSE))</f>
        <v>0</v>
      </c>
      <c r="H164" s="1046">
        <f>IF(ISERROR(VLOOKUP(CONCATENATE($B164,"-",$C164),IN_1F!$B$2:$T$3000,6,FALSE))=TRUE,"",VLOOKUP(CONCATENATE($B164,"-",$C164),IN_1F!$B$2:$T$3000,6,FALSE))</f>
        <v>0</v>
      </c>
      <c r="I164" s="1862">
        <f>IF(ISERROR(VLOOKUP(CONCATENATE($B164,"-",$C164),IN_1F!$B$2:$T$3000,7,FALSE))=TRUE,"",VLOOKUP(CONCATENATE($B164,"-",$C164),IN_1F!$B$2:$T$3000,7,FALSE))</f>
        <v>0</v>
      </c>
      <c r="J164" s="1863">
        <f>IF(ISERROR(VLOOKUP(CONCATENATE($B164,"-",$C164),IN_1F!$B$2:$T$3000,8,FALSE))=TRUE,"",VLOOKUP(CONCATENATE($B164,"-",$C164),IN_1F!$B$2:$T$3000,8,FALSE))</f>
        <v>0</v>
      </c>
      <c r="K164" s="1989">
        <f t="shared" si="11"/>
        <v>0</v>
      </c>
      <c r="L164" s="1990">
        <f t="shared" si="9"/>
        <v>0</v>
      </c>
    </row>
    <row r="165" spans="1:12">
      <c r="A165" s="949" t="s">
        <v>1758</v>
      </c>
      <c r="B165" s="950" t="s">
        <v>1759</v>
      </c>
      <c r="C165" s="946">
        <v>3</v>
      </c>
      <c r="D165" s="1587" t="str">
        <f t="shared" si="10"/>
        <v/>
      </c>
      <c r="E165" s="1044">
        <f>IF(ISERROR(VLOOKUP(CONCATENATE($B165,"-",$C165),IN_1F!$B$2:$T$3000,3,FALSE))=TRUE,"",VLOOKUP(CONCATENATE($B165,"-",$C165),IN_1F!$B$2:$T$3000,3,FALSE))</f>
        <v>0</v>
      </c>
      <c r="F165" s="1045">
        <f>IF(ISERROR(VLOOKUP(CONCATENATE($B165,"-",$C165),IN_1F!$B$2:$T$3000,4,FALSE))=TRUE,"",VLOOKUP(CONCATENATE($B165,"-",$C165),IN_1F!$B$2:$T$3000,4,FALSE))</f>
        <v>0</v>
      </c>
      <c r="G165" s="1044">
        <f>IF(ISERROR(VLOOKUP(CONCATENATE($B165,"-",$C165),IN_1F!$B$2:$T$3000,5,FALSE))=TRUE,"",VLOOKUP(CONCATENATE($B165,"-",$C165),IN_1F!$B$2:$T$3000,5,FALSE))</f>
        <v>0</v>
      </c>
      <c r="H165" s="1046">
        <f>IF(ISERROR(VLOOKUP(CONCATENATE($B165,"-",$C165),IN_1F!$B$2:$T$3000,6,FALSE))=TRUE,"",VLOOKUP(CONCATENATE($B165,"-",$C165),IN_1F!$B$2:$T$3000,6,FALSE))</f>
        <v>0</v>
      </c>
      <c r="I165" s="1862">
        <f>IF(ISERROR(VLOOKUP(CONCATENATE($B165,"-",$C165),IN_1F!$B$2:$T$3000,7,FALSE))=TRUE,"",VLOOKUP(CONCATENATE($B165,"-",$C165),IN_1F!$B$2:$T$3000,7,FALSE))</f>
        <v>0</v>
      </c>
      <c r="J165" s="1863">
        <f>IF(ISERROR(VLOOKUP(CONCATENATE($B165,"-",$C165),IN_1F!$B$2:$T$3000,8,FALSE))=TRUE,"",VLOOKUP(CONCATENATE($B165,"-",$C165),IN_1F!$B$2:$T$3000,8,FALSE))</f>
        <v>0</v>
      </c>
      <c r="K165" s="1989">
        <f t="shared" si="11"/>
        <v>0</v>
      </c>
      <c r="L165" s="1990">
        <f t="shared" si="9"/>
        <v>0</v>
      </c>
    </row>
    <row r="166" spans="1:12">
      <c r="A166" s="952" t="s">
        <v>1760</v>
      </c>
      <c r="B166" s="953" t="s">
        <v>1761</v>
      </c>
      <c r="C166" s="954">
        <v>3</v>
      </c>
      <c r="D166" s="1587" t="str">
        <f t="shared" si="10"/>
        <v/>
      </c>
      <c r="E166" s="1044">
        <f>IF(ISERROR(VLOOKUP(CONCATENATE($B166,"-",$C166),IN_1F!$B$2:$T$3000,3,FALSE))=TRUE,"",VLOOKUP(CONCATENATE($B166,"-",$C166),IN_1F!$B$2:$T$3000,3,FALSE))</f>
        <v>0</v>
      </c>
      <c r="F166" s="1045">
        <f>IF(ISERROR(VLOOKUP(CONCATENATE($B166,"-",$C166),IN_1F!$B$2:$T$3000,4,FALSE))=TRUE,"",VLOOKUP(CONCATENATE($B166,"-",$C166),IN_1F!$B$2:$T$3000,4,FALSE))</f>
        <v>0</v>
      </c>
      <c r="G166" s="1044">
        <f>IF(ISERROR(VLOOKUP(CONCATENATE($B166,"-",$C166),IN_1F!$B$2:$T$3000,5,FALSE))=TRUE,"",VLOOKUP(CONCATENATE($B166,"-",$C166),IN_1F!$B$2:$T$3000,5,FALSE))</f>
        <v>0</v>
      </c>
      <c r="H166" s="1046">
        <f>IF(ISERROR(VLOOKUP(CONCATENATE($B166,"-",$C166),IN_1F!$B$2:$T$3000,6,FALSE))=TRUE,"",VLOOKUP(CONCATENATE($B166,"-",$C166),IN_1F!$B$2:$T$3000,6,FALSE))</f>
        <v>0</v>
      </c>
      <c r="I166" s="1862">
        <f>IF(ISERROR(VLOOKUP(CONCATENATE($B166,"-",$C166),IN_1F!$B$2:$T$3000,7,FALSE))=TRUE,"",VLOOKUP(CONCATENATE($B166,"-",$C166),IN_1F!$B$2:$T$3000,7,FALSE))</f>
        <v>0</v>
      </c>
      <c r="J166" s="1863">
        <f>IF(ISERROR(VLOOKUP(CONCATENATE($B166,"-",$C166),IN_1F!$B$2:$T$3000,8,FALSE))=TRUE,"",VLOOKUP(CONCATENATE($B166,"-",$C166),IN_1F!$B$2:$T$3000,8,FALSE))</f>
        <v>0</v>
      </c>
      <c r="K166" s="1989">
        <f t="shared" si="11"/>
        <v>0</v>
      </c>
      <c r="L166" s="1990">
        <f t="shared" si="9"/>
        <v>0</v>
      </c>
    </row>
    <row r="167" spans="1:12">
      <c r="A167" s="949" t="s">
        <v>1762</v>
      </c>
      <c r="B167" s="950" t="s">
        <v>1763</v>
      </c>
      <c r="C167" s="946">
        <v>3</v>
      </c>
      <c r="D167" s="1587" t="str">
        <f t="shared" si="10"/>
        <v/>
      </c>
      <c r="E167" s="1044">
        <f>IF(ISERROR(VLOOKUP(CONCATENATE($B167,"-",$C167),IN_1F!$B$2:$T$3000,3,FALSE))=TRUE,"",VLOOKUP(CONCATENATE($B167,"-",$C167),IN_1F!$B$2:$T$3000,3,FALSE))</f>
        <v>0</v>
      </c>
      <c r="F167" s="1045">
        <f>IF(ISERROR(VLOOKUP(CONCATENATE($B167,"-",$C167),IN_1F!$B$2:$T$3000,4,FALSE))=TRUE,"",VLOOKUP(CONCATENATE($B167,"-",$C167),IN_1F!$B$2:$T$3000,4,FALSE))</f>
        <v>0</v>
      </c>
      <c r="G167" s="1044">
        <f>IF(ISERROR(VLOOKUP(CONCATENATE($B167,"-",$C167),IN_1F!$B$2:$T$3000,5,FALSE))=TRUE,"",VLOOKUP(CONCATENATE($B167,"-",$C167),IN_1F!$B$2:$T$3000,5,FALSE))</f>
        <v>0</v>
      </c>
      <c r="H167" s="1046">
        <f>IF(ISERROR(VLOOKUP(CONCATENATE($B167,"-",$C167),IN_1F!$B$2:$T$3000,6,FALSE))=TRUE,"",VLOOKUP(CONCATENATE($B167,"-",$C167),IN_1F!$B$2:$T$3000,6,FALSE))</f>
        <v>0</v>
      </c>
      <c r="I167" s="1862">
        <f>IF(ISERROR(VLOOKUP(CONCATENATE($B167,"-",$C167),IN_1F!$B$2:$T$3000,7,FALSE))=TRUE,"",VLOOKUP(CONCATENATE($B167,"-",$C167),IN_1F!$B$2:$T$3000,7,FALSE))</f>
        <v>0</v>
      </c>
      <c r="J167" s="1863">
        <f>IF(ISERROR(VLOOKUP(CONCATENATE($B167,"-",$C167),IN_1F!$B$2:$T$3000,8,FALSE))=TRUE,"",VLOOKUP(CONCATENATE($B167,"-",$C167),IN_1F!$B$2:$T$3000,8,FALSE))</f>
        <v>0</v>
      </c>
      <c r="K167" s="1989">
        <f t="shared" si="11"/>
        <v>0</v>
      </c>
      <c r="L167" s="1990">
        <f t="shared" si="9"/>
        <v>0</v>
      </c>
    </row>
    <row r="168" spans="1:12">
      <c r="A168" s="952" t="s">
        <v>1764</v>
      </c>
      <c r="B168" s="953" t="s">
        <v>1765</v>
      </c>
      <c r="C168" s="954">
        <v>3</v>
      </c>
      <c r="D168" s="1587" t="str">
        <f t="shared" si="10"/>
        <v/>
      </c>
      <c r="E168" s="1044">
        <f>IF(ISERROR(VLOOKUP(CONCATENATE($B168,"-",$C168),IN_1F!$B$2:$T$3000,3,FALSE))=TRUE,"",VLOOKUP(CONCATENATE($B168,"-",$C168),IN_1F!$B$2:$T$3000,3,FALSE))</f>
        <v>0</v>
      </c>
      <c r="F168" s="1045">
        <f>IF(ISERROR(VLOOKUP(CONCATENATE($B168,"-",$C168),IN_1F!$B$2:$T$3000,4,FALSE))=TRUE,"",VLOOKUP(CONCATENATE($B168,"-",$C168),IN_1F!$B$2:$T$3000,4,FALSE))</f>
        <v>0</v>
      </c>
      <c r="G168" s="1044">
        <f>IF(ISERROR(VLOOKUP(CONCATENATE($B168,"-",$C168),IN_1F!$B$2:$T$3000,5,FALSE))=TRUE,"",VLOOKUP(CONCATENATE($B168,"-",$C168),IN_1F!$B$2:$T$3000,5,FALSE))</f>
        <v>0</v>
      </c>
      <c r="H168" s="1046">
        <f>IF(ISERROR(VLOOKUP(CONCATENATE($B168,"-",$C168),IN_1F!$B$2:$T$3000,6,FALSE))=TRUE,"",VLOOKUP(CONCATENATE($B168,"-",$C168),IN_1F!$B$2:$T$3000,6,FALSE))</f>
        <v>0</v>
      </c>
      <c r="I168" s="1862">
        <f>IF(ISERROR(VLOOKUP(CONCATENATE($B168,"-",$C168),IN_1F!$B$2:$T$3000,7,FALSE))=TRUE,"",VLOOKUP(CONCATENATE($B168,"-",$C168),IN_1F!$B$2:$T$3000,7,FALSE))</f>
        <v>0</v>
      </c>
      <c r="J168" s="1863">
        <f>IF(ISERROR(VLOOKUP(CONCATENATE($B168,"-",$C168),IN_1F!$B$2:$T$3000,8,FALSE))=TRUE,"",VLOOKUP(CONCATENATE($B168,"-",$C168),IN_1F!$B$2:$T$3000,8,FALSE))</f>
        <v>0</v>
      </c>
      <c r="K168" s="1989">
        <f t="shared" si="11"/>
        <v>0</v>
      </c>
      <c r="L168" s="1990">
        <f t="shared" si="9"/>
        <v>0</v>
      </c>
    </row>
    <row r="169" spans="1:12">
      <c r="A169" s="949" t="s">
        <v>1766</v>
      </c>
      <c r="B169" s="950" t="s">
        <v>1767</v>
      </c>
      <c r="C169" s="946">
        <v>3</v>
      </c>
      <c r="D169" s="1587" t="str">
        <f t="shared" si="10"/>
        <v/>
      </c>
      <c r="E169" s="1044">
        <f>IF(ISERROR(VLOOKUP(CONCATENATE($B169,"-",$C169),IN_1F!$B$2:$T$3000,3,FALSE))=TRUE,"",VLOOKUP(CONCATENATE($B169,"-",$C169),IN_1F!$B$2:$T$3000,3,FALSE))</f>
        <v>0</v>
      </c>
      <c r="F169" s="1045">
        <f>IF(ISERROR(VLOOKUP(CONCATENATE($B169,"-",$C169),IN_1F!$B$2:$T$3000,4,FALSE))=TRUE,"",VLOOKUP(CONCATENATE($B169,"-",$C169),IN_1F!$B$2:$T$3000,4,FALSE))</f>
        <v>0</v>
      </c>
      <c r="G169" s="1044">
        <f>IF(ISERROR(VLOOKUP(CONCATENATE($B169,"-",$C169),IN_1F!$B$2:$T$3000,5,FALSE))=TRUE,"",VLOOKUP(CONCATENATE($B169,"-",$C169),IN_1F!$B$2:$T$3000,5,FALSE))</f>
        <v>0</v>
      </c>
      <c r="H169" s="1046">
        <f>IF(ISERROR(VLOOKUP(CONCATENATE($B169,"-",$C169),IN_1F!$B$2:$T$3000,6,FALSE))=TRUE,"",VLOOKUP(CONCATENATE($B169,"-",$C169),IN_1F!$B$2:$T$3000,6,FALSE))</f>
        <v>0</v>
      </c>
      <c r="I169" s="1862">
        <f>IF(ISERROR(VLOOKUP(CONCATENATE($B169,"-",$C169),IN_1F!$B$2:$T$3000,7,FALSE))=TRUE,"",VLOOKUP(CONCATENATE($B169,"-",$C169),IN_1F!$B$2:$T$3000,7,FALSE))</f>
        <v>0</v>
      </c>
      <c r="J169" s="1863">
        <f>IF(ISERROR(VLOOKUP(CONCATENATE($B169,"-",$C169),IN_1F!$B$2:$T$3000,8,FALSE))=TRUE,"",VLOOKUP(CONCATENATE($B169,"-",$C169),IN_1F!$B$2:$T$3000,8,FALSE))</f>
        <v>0</v>
      </c>
      <c r="K169" s="1989">
        <f t="shared" si="11"/>
        <v>0</v>
      </c>
      <c r="L169" s="1990">
        <f t="shared" si="9"/>
        <v>0</v>
      </c>
    </row>
    <row r="170" spans="1:12">
      <c r="A170" s="952" t="s">
        <v>1768</v>
      </c>
      <c r="B170" s="953" t="s">
        <v>1769</v>
      </c>
      <c r="C170" s="954">
        <v>3</v>
      </c>
      <c r="D170" s="1587" t="str">
        <f t="shared" si="10"/>
        <v/>
      </c>
      <c r="E170" s="1044">
        <f>IF(ISERROR(VLOOKUP(CONCATENATE($B170,"-",$C170),IN_1F!$B$2:$T$3000,3,FALSE))=TRUE,"",VLOOKUP(CONCATENATE($B170,"-",$C170),IN_1F!$B$2:$T$3000,3,FALSE))</f>
        <v>0</v>
      </c>
      <c r="F170" s="1045">
        <f>IF(ISERROR(VLOOKUP(CONCATENATE($B170,"-",$C170),IN_1F!$B$2:$T$3000,4,FALSE))=TRUE,"",VLOOKUP(CONCATENATE($B170,"-",$C170),IN_1F!$B$2:$T$3000,4,FALSE))</f>
        <v>0</v>
      </c>
      <c r="G170" s="1044">
        <f>IF(ISERROR(VLOOKUP(CONCATENATE($B170,"-",$C170),IN_1F!$B$2:$T$3000,5,FALSE))=TRUE,"",VLOOKUP(CONCATENATE($B170,"-",$C170),IN_1F!$B$2:$T$3000,5,FALSE))</f>
        <v>0</v>
      </c>
      <c r="H170" s="1046">
        <f>IF(ISERROR(VLOOKUP(CONCATENATE($B170,"-",$C170),IN_1F!$B$2:$T$3000,6,FALSE))=TRUE,"",VLOOKUP(CONCATENATE($B170,"-",$C170),IN_1F!$B$2:$T$3000,6,FALSE))</f>
        <v>0</v>
      </c>
      <c r="I170" s="1862">
        <f>IF(ISERROR(VLOOKUP(CONCATENATE($B170,"-",$C170),IN_1F!$B$2:$T$3000,7,FALSE))=TRUE,"",VLOOKUP(CONCATENATE($B170,"-",$C170),IN_1F!$B$2:$T$3000,7,FALSE))</f>
        <v>0</v>
      </c>
      <c r="J170" s="1863">
        <f>IF(ISERROR(VLOOKUP(CONCATENATE($B170,"-",$C170),IN_1F!$B$2:$T$3000,8,FALSE))=TRUE,"",VLOOKUP(CONCATENATE($B170,"-",$C170),IN_1F!$B$2:$T$3000,8,FALSE))</f>
        <v>0</v>
      </c>
      <c r="K170" s="1989">
        <f t="shared" si="11"/>
        <v>0</v>
      </c>
      <c r="L170" s="1990">
        <f t="shared" si="9"/>
        <v>0</v>
      </c>
    </row>
    <row r="171" spans="1:12">
      <c r="A171" s="949" t="s">
        <v>1770</v>
      </c>
      <c r="B171" s="950" t="s">
        <v>1771</v>
      </c>
      <c r="C171" s="946">
        <v>3</v>
      </c>
      <c r="D171" s="1587" t="str">
        <f t="shared" si="10"/>
        <v/>
      </c>
      <c r="E171" s="1044">
        <f>IF(ISERROR(VLOOKUP(CONCATENATE($B171,"-",$C171),IN_1F!$B$2:$T$3000,3,FALSE))=TRUE,"",VLOOKUP(CONCATENATE($B171,"-",$C171),IN_1F!$B$2:$T$3000,3,FALSE))</f>
        <v>0</v>
      </c>
      <c r="F171" s="1045">
        <f>IF(ISERROR(VLOOKUP(CONCATENATE($B171,"-",$C171),IN_1F!$B$2:$T$3000,4,FALSE))=TRUE,"",VLOOKUP(CONCATENATE($B171,"-",$C171),IN_1F!$B$2:$T$3000,4,FALSE))</f>
        <v>0</v>
      </c>
      <c r="G171" s="1044">
        <f>IF(ISERROR(VLOOKUP(CONCATENATE($B171,"-",$C171),IN_1F!$B$2:$T$3000,5,FALSE))=TRUE,"",VLOOKUP(CONCATENATE($B171,"-",$C171),IN_1F!$B$2:$T$3000,5,FALSE))</f>
        <v>0</v>
      </c>
      <c r="H171" s="1046">
        <f>IF(ISERROR(VLOOKUP(CONCATENATE($B171,"-",$C171),IN_1F!$B$2:$T$3000,6,FALSE))=TRUE,"",VLOOKUP(CONCATENATE($B171,"-",$C171),IN_1F!$B$2:$T$3000,6,FALSE))</f>
        <v>0</v>
      </c>
      <c r="I171" s="1862">
        <f>IF(ISERROR(VLOOKUP(CONCATENATE($B171,"-",$C171),IN_1F!$B$2:$T$3000,7,FALSE))=TRUE,"",VLOOKUP(CONCATENATE($B171,"-",$C171),IN_1F!$B$2:$T$3000,7,FALSE))</f>
        <v>0</v>
      </c>
      <c r="J171" s="1863">
        <f>IF(ISERROR(VLOOKUP(CONCATENATE($B171,"-",$C171),IN_1F!$B$2:$T$3000,8,FALSE))=TRUE,"",VLOOKUP(CONCATENATE($B171,"-",$C171),IN_1F!$B$2:$T$3000,8,FALSE))</f>
        <v>0</v>
      </c>
      <c r="K171" s="1989">
        <f t="shared" si="11"/>
        <v>0</v>
      </c>
      <c r="L171" s="1990">
        <f t="shared" si="9"/>
        <v>0</v>
      </c>
    </row>
    <row r="172" spans="1:12">
      <c r="A172" s="952" t="s">
        <v>1772</v>
      </c>
      <c r="B172" s="953" t="s">
        <v>1773</v>
      </c>
      <c r="C172" s="954">
        <v>3</v>
      </c>
      <c r="D172" s="1587" t="str">
        <f t="shared" si="10"/>
        <v/>
      </c>
      <c r="E172" s="1044">
        <f>IF(ISERROR(VLOOKUP(CONCATENATE($B172,"-",$C172),IN_1F!$B$2:$T$3000,3,FALSE))=TRUE,"",VLOOKUP(CONCATENATE($B172,"-",$C172),IN_1F!$B$2:$T$3000,3,FALSE))</f>
        <v>0</v>
      </c>
      <c r="F172" s="1045">
        <f>IF(ISERROR(VLOOKUP(CONCATENATE($B172,"-",$C172),IN_1F!$B$2:$T$3000,4,FALSE))=TRUE,"",VLOOKUP(CONCATENATE($B172,"-",$C172),IN_1F!$B$2:$T$3000,4,FALSE))</f>
        <v>0</v>
      </c>
      <c r="G172" s="1044">
        <f>IF(ISERROR(VLOOKUP(CONCATENATE($B172,"-",$C172),IN_1F!$B$2:$T$3000,5,FALSE))=TRUE,"",VLOOKUP(CONCATENATE($B172,"-",$C172),IN_1F!$B$2:$T$3000,5,FALSE))</f>
        <v>0</v>
      </c>
      <c r="H172" s="1046">
        <f>IF(ISERROR(VLOOKUP(CONCATENATE($B172,"-",$C172),IN_1F!$B$2:$T$3000,6,FALSE))=TRUE,"",VLOOKUP(CONCATENATE($B172,"-",$C172),IN_1F!$B$2:$T$3000,6,FALSE))</f>
        <v>0</v>
      </c>
      <c r="I172" s="1862">
        <f>IF(ISERROR(VLOOKUP(CONCATENATE($B172,"-",$C172),IN_1F!$B$2:$T$3000,7,FALSE))=TRUE,"",VLOOKUP(CONCATENATE($B172,"-",$C172),IN_1F!$B$2:$T$3000,7,FALSE))</f>
        <v>0</v>
      </c>
      <c r="J172" s="1863">
        <f>IF(ISERROR(VLOOKUP(CONCATENATE($B172,"-",$C172),IN_1F!$B$2:$T$3000,8,FALSE))=TRUE,"",VLOOKUP(CONCATENATE($B172,"-",$C172),IN_1F!$B$2:$T$3000,8,FALSE))</f>
        <v>0</v>
      </c>
      <c r="K172" s="1989">
        <f t="shared" si="11"/>
        <v>0</v>
      </c>
      <c r="L172" s="1990">
        <f t="shared" si="9"/>
        <v>0</v>
      </c>
    </row>
    <row r="173" spans="1:12">
      <c r="A173" s="949" t="s">
        <v>1774</v>
      </c>
      <c r="B173" s="950" t="s">
        <v>1775</v>
      </c>
      <c r="C173" s="946">
        <v>3</v>
      </c>
      <c r="D173" s="1587" t="str">
        <f t="shared" si="10"/>
        <v/>
      </c>
      <c r="E173" s="1044">
        <f>IF(ISERROR(VLOOKUP(CONCATENATE($B173,"-",$C173),IN_1F!$B$2:$T$3000,3,FALSE))=TRUE,"",VLOOKUP(CONCATENATE($B173,"-",$C173),IN_1F!$B$2:$T$3000,3,FALSE))</f>
        <v>0</v>
      </c>
      <c r="F173" s="1045">
        <f>IF(ISERROR(VLOOKUP(CONCATENATE($B173,"-",$C173),IN_1F!$B$2:$T$3000,4,FALSE))=TRUE,"",VLOOKUP(CONCATENATE($B173,"-",$C173),IN_1F!$B$2:$T$3000,4,FALSE))</f>
        <v>0</v>
      </c>
      <c r="G173" s="1044">
        <f>IF(ISERROR(VLOOKUP(CONCATENATE($B173,"-",$C173),IN_1F!$B$2:$T$3000,5,FALSE))=TRUE,"",VLOOKUP(CONCATENATE($B173,"-",$C173),IN_1F!$B$2:$T$3000,5,FALSE))</f>
        <v>0</v>
      </c>
      <c r="H173" s="1046">
        <f>IF(ISERROR(VLOOKUP(CONCATENATE($B173,"-",$C173),IN_1F!$B$2:$T$3000,6,FALSE))=TRUE,"",VLOOKUP(CONCATENATE($B173,"-",$C173),IN_1F!$B$2:$T$3000,6,FALSE))</f>
        <v>0</v>
      </c>
      <c r="I173" s="1862">
        <f>IF(ISERROR(VLOOKUP(CONCATENATE($B173,"-",$C173),IN_1F!$B$2:$T$3000,7,FALSE))=TRUE,"",VLOOKUP(CONCATENATE($B173,"-",$C173),IN_1F!$B$2:$T$3000,7,FALSE))</f>
        <v>0</v>
      </c>
      <c r="J173" s="1863">
        <f>IF(ISERROR(VLOOKUP(CONCATENATE($B173,"-",$C173),IN_1F!$B$2:$T$3000,8,FALSE))=TRUE,"",VLOOKUP(CONCATENATE($B173,"-",$C173),IN_1F!$B$2:$T$3000,8,FALSE))</f>
        <v>0</v>
      </c>
      <c r="K173" s="1989">
        <f t="shared" si="11"/>
        <v>0</v>
      </c>
      <c r="L173" s="1990">
        <f t="shared" si="9"/>
        <v>0</v>
      </c>
    </row>
    <row r="174" spans="1:12">
      <c r="A174" s="949" t="s">
        <v>1776</v>
      </c>
      <c r="B174" s="950" t="s">
        <v>1777</v>
      </c>
      <c r="C174" s="946">
        <v>3</v>
      </c>
      <c r="D174" s="1587" t="str">
        <f t="shared" si="10"/>
        <v/>
      </c>
      <c r="E174" s="1044">
        <f>IF(ISERROR(VLOOKUP(CONCATENATE($B174,"-",$C174),IN_1F!$B$2:$T$3000,3,FALSE))=TRUE,"",VLOOKUP(CONCATENATE($B174,"-",$C174),IN_1F!$B$2:$T$3000,3,FALSE))</f>
        <v>0</v>
      </c>
      <c r="F174" s="1045">
        <f>IF(ISERROR(VLOOKUP(CONCATENATE($B174,"-",$C174),IN_1F!$B$2:$T$3000,4,FALSE))=TRUE,"",VLOOKUP(CONCATENATE($B174,"-",$C174),IN_1F!$B$2:$T$3000,4,FALSE))</f>
        <v>0</v>
      </c>
      <c r="G174" s="1044">
        <f>IF(ISERROR(VLOOKUP(CONCATENATE($B174,"-",$C174),IN_1F!$B$2:$T$3000,5,FALSE))=TRUE,"",VLOOKUP(CONCATENATE($B174,"-",$C174),IN_1F!$B$2:$T$3000,5,FALSE))</f>
        <v>0</v>
      </c>
      <c r="H174" s="1046">
        <f>IF(ISERROR(VLOOKUP(CONCATENATE($B174,"-",$C174),IN_1F!$B$2:$T$3000,6,FALSE))=TRUE,"",VLOOKUP(CONCATENATE($B174,"-",$C174),IN_1F!$B$2:$T$3000,6,FALSE))</f>
        <v>0</v>
      </c>
      <c r="I174" s="1862">
        <f>IF(ISERROR(VLOOKUP(CONCATENATE($B174,"-",$C174),IN_1F!$B$2:$T$3000,7,FALSE))=TRUE,"",VLOOKUP(CONCATENATE($B174,"-",$C174),IN_1F!$B$2:$T$3000,7,FALSE))</f>
        <v>0</v>
      </c>
      <c r="J174" s="1863">
        <f>IF(ISERROR(VLOOKUP(CONCATENATE($B174,"-",$C174),IN_1F!$B$2:$T$3000,8,FALSE))=TRUE,"",VLOOKUP(CONCATENATE($B174,"-",$C174),IN_1F!$B$2:$T$3000,8,FALSE))</f>
        <v>0</v>
      </c>
      <c r="K174" s="1989">
        <f t="shared" si="11"/>
        <v>0</v>
      </c>
      <c r="L174" s="1990">
        <f t="shared" si="9"/>
        <v>0</v>
      </c>
    </row>
    <row r="175" spans="1:12">
      <c r="A175" s="949" t="s">
        <v>1778</v>
      </c>
      <c r="B175" s="950" t="s">
        <v>1779</v>
      </c>
      <c r="C175" s="946">
        <v>3</v>
      </c>
      <c r="D175" s="1587" t="str">
        <f t="shared" si="10"/>
        <v/>
      </c>
      <c r="E175" s="1044">
        <f>IF(ISERROR(VLOOKUP(CONCATENATE($B175,"-",$C175),IN_1F!$B$2:$T$3000,3,FALSE))=TRUE,"",VLOOKUP(CONCATENATE($B175,"-",$C175),IN_1F!$B$2:$T$3000,3,FALSE))</f>
        <v>0</v>
      </c>
      <c r="F175" s="1045">
        <f>IF(ISERROR(VLOOKUP(CONCATENATE($B175,"-",$C175),IN_1F!$B$2:$T$3000,4,FALSE))=TRUE,"",VLOOKUP(CONCATENATE($B175,"-",$C175),IN_1F!$B$2:$T$3000,4,FALSE))</f>
        <v>0</v>
      </c>
      <c r="G175" s="1044">
        <f>IF(ISERROR(VLOOKUP(CONCATENATE($B175,"-",$C175),IN_1F!$B$2:$T$3000,5,FALSE))=TRUE,"",VLOOKUP(CONCATENATE($B175,"-",$C175),IN_1F!$B$2:$T$3000,5,FALSE))</f>
        <v>0</v>
      </c>
      <c r="H175" s="1046">
        <f>IF(ISERROR(VLOOKUP(CONCATENATE($B175,"-",$C175),IN_1F!$B$2:$T$3000,6,FALSE))=TRUE,"",VLOOKUP(CONCATENATE($B175,"-",$C175),IN_1F!$B$2:$T$3000,6,FALSE))</f>
        <v>0</v>
      </c>
      <c r="I175" s="1862">
        <f>IF(ISERROR(VLOOKUP(CONCATENATE($B175,"-",$C175),IN_1F!$B$2:$T$3000,7,FALSE))=TRUE,"",VLOOKUP(CONCATENATE($B175,"-",$C175),IN_1F!$B$2:$T$3000,7,FALSE))</f>
        <v>0</v>
      </c>
      <c r="J175" s="1863">
        <f>IF(ISERROR(VLOOKUP(CONCATENATE($B175,"-",$C175),IN_1F!$B$2:$T$3000,8,FALSE))=TRUE,"",VLOOKUP(CONCATENATE($B175,"-",$C175),IN_1F!$B$2:$T$3000,8,FALSE))</f>
        <v>0</v>
      </c>
      <c r="K175" s="1989">
        <f t="shared" si="11"/>
        <v>0</v>
      </c>
      <c r="L175" s="1990">
        <f t="shared" si="9"/>
        <v>0</v>
      </c>
    </row>
    <row r="176" spans="1:12">
      <c r="A176" s="949" t="s">
        <v>1780</v>
      </c>
      <c r="B176" s="950" t="s">
        <v>1781</v>
      </c>
      <c r="C176" s="946">
        <v>3</v>
      </c>
      <c r="D176" s="1587" t="str">
        <f t="shared" si="10"/>
        <v/>
      </c>
      <c r="E176" s="1044">
        <f>IF(ISERROR(VLOOKUP(CONCATENATE($B176,"-",$C176),IN_1F!$B$2:$T$3000,3,FALSE))=TRUE,"",VLOOKUP(CONCATENATE($B176,"-",$C176),IN_1F!$B$2:$T$3000,3,FALSE))</f>
        <v>0</v>
      </c>
      <c r="F176" s="1045">
        <f>IF(ISERROR(VLOOKUP(CONCATENATE($B176,"-",$C176),IN_1F!$B$2:$T$3000,4,FALSE))=TRUE,"",VLOOKUP(CONCATENATE($B176,"-",$C176),IN_1F!$B$2:$T$3000,4,FALSE))</f>
        <v>0</v>
      </c>
      <c r="G176" s="1044">
        <f>IF(ISERROR(VLOOKUP(CONCATENATE($B176,"-",$C176),IN_1F!$B$2:$T$3000,5,FALSE))=TRUE,"",VLOOKUP(CONCATENATE($B176,"-",$C176),IN_1F!$B$2:$T$3000,5,FALSE))</f>
        <v>0</v>
      </c>
      <c r="H176" s="1046">
        <f>IF(ISERROR(VLOOKUP(CONCATENATE($B176,"-",$C176),IN_1F!$B$2:$T$3000,6,FALSE))=TRUE,"",VLOOKUP(CONCATENATE($B176,"-",$C176),IN_1F!$B$2:$T$3000,6,FALSE))</f>
        <v>0</v>
      </c>
      <c r="I176" s="1862">
        <f>IF(ISERROR(VLOOKUP(CONCATENATE($B176,"-",$C176),IN_1F!$B$2:$T$3000,7,FALSE))=TRUE,"",VLOOKUP(CONCATENATE($B176,"-",$C176),IN_1F!$B$2:$T$3000,7,FALSE))</f>
        <v>0</v>
      </c>
      <c r="J176" s="1863">
        <f>IF(ISERROR(VLOOKUP(CONCATENATE($B176,"-",$C176),IN_1F!$B$2:$T$3000,8,FALSE))=TRUE,"",VLOOKUP(CONCATENATE($B176,"-",$C176),IN_1F!$B$2:$T$3000,8,FALSE))</f>
        <v>0</v>
      </c>
      <c r="K176" s="1989">
        <f t="shared" si="11"/>
        <v>0</v>
      </c>
      <c r="L176" s="1990">
        <f t="shared" si="9"/>
        <v>0</v>
      </c>
    </row>
    <row r="177" spans="1:12">
      <c r="A177" s="949" t="s">
        <v>1782</v>
      </c>
      <c r="B177" s="950" t="s">
        <v>1783</v>
      </c>
      <c r="C177" s="946">
        <v>3</v>
      </c>
      <c r="D177" s="1587" t="str">
        <f t="shared" si="10"/>
        <v/>
      </c>
      <c r="E177" s="1044">
        <f>IF(ISERROR(VLOOKUP(CONCATENATE($B177,"-",$C177),IN_1F!$B$2:$T$3000,3,FALSE))=TRUE,"",VLOOKUP(CONCATENATE($B177,"-",$C177),IN_1F!$B$2:$T$3000,3,FALSE))</f>
        <v>0</v>
      </c>
      <c r="F177" s="1045">
        <f>IF(ISERROR(VLOOKUP(CONCATENATE($B177,"-",$C177),IN_1F!$B$2:$T$3000,4,FALSE))=TRUE,"",VLOOKUP(CONCATENATE($B177,"-",$C177),IN_1F!$B$2:$T$3000,4,FALSE))</f>
        <v>0</v>
      </c>
      <c r="G177" s="1044">
        <f>IF(ISERROR(VLOOKUP(CONCATENATE($B177,"-",$C177),IN_1F!$B$2:$T$3000,5,FALSE))=TRUE,"",VLOOKUP(CONCATENATE($B177,"-",$C177),IN_1F!$B$2:$T$3000,5,FALSE))</f>
        <v>0</v>
      </c>
      <c r="H177" s="1046">
        <f>IF(ISERROR(VLOOKUP(CONCATENATE($B177,"-",$C177),IN_1F!$B$2:$T$3000,6,FALSE))=TRUE,"",VLOOKUP(CONCATENATE($B177,"-",$C177),IN_1F!$B$2:$T$3000,6,FALSE))</f>
        <v>0</v>
      </c>
      <c r="I177" s="1862">
        <f>IF(ISERROR(VLOOKUP(CONCATENATE($B177,"-",$C177),IN_1F!$B$2:$T$3000,7,FALSE))=TRUE,"",VLOOKUP(CONCATENATE($B177,"-",$C177),IN_1F!$B$2:$T$3000,7,FALSE))</f>
        <v>0</v>
      </c>
      <c r="J177" s="1863">
        <f>IF(ISERROR(VLOOKUP(CONCATENATE($B177,"-",$C177),IN_1F!$B$2:$T$3000,8,FALSE))=TRUE,"",VLOOKUP(CONCATENATE($B177,"-",$C177),IN_1F!$B$2:$T$3000,8,FALSE))</f>
        <v>0</v>
      </c>
      <c r="K177" s="1989">
        <f t="shared" si="11"/>
        <v>0</v>
      </c>
      <c r="L177" s="1990">
        <f t="shared" si="9"/>
        <v>0</v>
      </c>
    </row>
    <row r="178" spans="1:12">
      <c r="A178" s="949" t="s">
        <v>1784</v>
      </c>
      <c r="B178" s="950" t="s">
        <v>1785</v>
      </c>
      <c r="C178" s="946">
        <v>3</v>
      </c>
      <c r="D178" s="1587" t="str">
        <f t="shared" si="10"/>
        <v/>
      </c>
      <c r="E178" s="1044">
        <f>IF(ISERROR(VLOOKUP(CONCATENATE($B178,"-",$C178),IN_1F!$B$2:$T$3000,3,FALSE))=TRUE,"",VLOOKUP(CONCATENATE($B178,"-",$C178),IN_1F!$B$2:$T$3000,3,FALSE))</f>
        <v>0</v>
      </c>
      <c r="F178" s="1045">
        <f>IF(ISERROR(VLOOKUP(CONCATENATE($B178,"-",$C178),IN_1F!$B$2:$T$3000,4,FALSE))=TRUE,"",VLOOKUP(CONCATENATE($B178,"-",$C178),IN_1F!$B$2:$T$3000,4,FALSE))</f>
        <v>0</v>
      </c>
      <c r="G178" s="1044">
        <f>IF(ISERROR(VLOOKUP(CONCATENATE($B178,"-",$C178),IN_1F!$B$2:$T$3000,5,FALSE))=TRUE,"",VLOOKUP(CONCATENATE($B178,"-",$C178),IN_1F!$B$2:$T$3000,5,FALSE))</f>
        <v>0</v>
      </c>
      <c r="H178" s="1046">
        <f>IF(ISERROR(VLOOKUP(CONCATENATE($B178,"-",$C178),IN_1F!$B$2:$T$3000,6,FALSE))=TRUE,"",VLOOKUP(CONCATENATE($B178,"-",$C178),IN_1F!$B$2:$T$3000,6,FALSE))</f>
        <v>0</v>
      </c>
      <c r="I178" s="1862">
        <f>IF(ISERROR(VLOOKUP(CONCATENATE($B178,"-",$C178),IN_1F!$B$2:$T$3000,7,FALSE))=TRUE,"",VLOOKUP(CONCATENATE($B178,"-",$C178),IN_1F!$B$2:$T$3000,7,FALSE))</f>
        <v>0</v>
      </c>
      <c r="J178" s="1863">
        <f>IF(ISERROR(VLOOKUP(CONCATENATE($B178,"-",$C178),IN_1F!$B$2:$T$3000,8,FALSE))=TRUE,"",VLOOKUP(CONCATENATE($B178,"-",$C178),IN_1F!$B$2:$T$3000,8,FALSE))</f>
        <v>0</v>
      </c>
      <c r="K178" s="1989">
        <f t="shared" si="11"/>
        <v>0</v>
      </c>
      <c r="L178" s="1990">
        <f t="shared" si="9"/>
        <v>0</v>
      </c>
    </row>
    <row r="179" spans="1:12">
      <c r="A179" s="949" t="s">
        <v>1786</v>
      </c>
      <c r="B179" s="950" t="s">
        <v>1787</v>
      </c>
      <c r="C179" s="946">
        <v>3</v>
      </c>
      <c r="D179" s="1587" t="str">
        <f t="shared" si="10"/>
        <v/>
      </c>
      <c r="E179" s="1044">
        <f>IF(ISERROR(VLOOKUP(CONCATENATE($B179,"-",$C179),IN_1F!$B$2:$T$3000,3,FALSE))=TRUE,"",VLOOKUP(CONCATENATE($B179,"-",$C179),IN_1F!$B$2:$T$3000,3,FALSE))</f>
        <v>0</v>
      </c>
      <c r="F179" s="1045">
        <f>IF(ISERROR(VLOOKUP(CONCATENATE($B179,"-",$C179),IN_1F!$B$2:$T$3000,4,FALSE))=TRUE,"",VLOOKUP(CONCATENATE($B179,"-",$C179),IN_1F!$B$2:$T$3000,4,FALSE))</f>
        <v>0</v>
      </c>
      <c r="G179" s="1044">
        <f>IF(ISERROR(VLOOKUP(CONCATENATE($B179,"-",$C179),IN_1F!$B$2:$T$3000,5,FALSE))=TRUE,"",VLOOKUP(CONCATENATE($B179,"-",$C179),IN_1F!$B$2:$T$3000,5,FALSE))</f>
        <v>0</v>
      </c>
      <c r="H179" s="1046">
        <f>IF(ISERROR(VLOOKUP(CONCATENATE($B179,"-",$C179),IN_1F!$B$2:$T$3000,6,FALSE))=TRUE,"",VLOOKUP(CONCATENATE($B179,"-",$C179),IN_1F!$B$2:$T$3000,6,FALSE))</f>
        <v>0</v>
      </c>
      <c r="I179" s="1862">
        <f>IF(ISERROR(VLOOKUP(CONCATENATE($B179,"-",$C179),IN_1F!$B$2:$T$3000,7,FALSE))=TRUE,"",VLOOKUP(CONCATENATE($B179,"-",$C179),IN_1F!$B$2:$T$3000,7,FALSE))</f>
        <v>0</v>
      </c>
      <c r="J179" s="1863">
        <f>IF(ISERROR(VLOOKUP(CONCATENATE($B179,"-",$C179),IN_1F!$B$2:$T$3000,8,FALSE))=TRUE,"",VLOOKUP(CONCATENATE($B179,"-",$C179),IN_1F!$B$2:$T$3000,8,FALSE))</f>
        <v>0</v>
      </c>
      <c r="K179" s="1989">
        <f t="shared" si="11"/>
        <v>0</v>
      </c>
      <c r="L179" s="1990">
        <f t="shared" si="9"/>
        <v>0</v>
      </c>
    </row>
    <row r="180" spans="1:12">
      <c r="A180" s="949" t="s">
        <v>1788</v>
      </c>
      <c r="B180" s="950" t="s">
        <v>1789</v>
      </c>
      <c r="C180" s="946">
        <v>3</v>
      </c>
      <c r="D180" s="1587" t="str">
        <f t="shared" si="10"/>
        <v/>
      </c>
      <c r="E180" s="1044">
        <f>IF(ISERROR(VLOOKUP(CONCATENATE($B180,"-",$C180),IN_1F!$B$2:$T$3000,3,FALSE))=TRUE,"",VLOOKUP(CONCATENATE($B180,"-",$C180),IN_1F!$B$2:$T$3000,3,FALSE))</f>
        <v>0</v>
      </c>
      <c r="F180" s="1045">
        <f>IF(ISERROR(VLOOKUP(CONCATENATE($B180,"-",$C180),IN_1F!$B$2:$T$3000,4,FALSE))=TRUE,"",VLOOKUP(CONCATENATE($B180,"-",$C180),IN_1F!$B$2:$T$3000,4,FALSE))</f>
        <v>0</v>
      </c>
      <c r="G180" s="1044">
        <f>IF(ISERROR(VLOOKUP(CONCATENATE($B180,"-",$C180),IN_1F!$B$2:$T$3000,5,FALSE))=TRUE,"",VLOOKUP(CONCATENATE($B180,"-",$C180),IN_1F!$B$2:$T$3000,5,FALSE))</f>
        <v>0</v>
      </c>
      <c r="H180" s="1046">
        <f>IF(ISERROR(VLOOKUP(CONCATENATE($B180,"-",$C180),IN_1F!$B$2:$T$3000,6,FALSE))=TRUE,"",VLOOKUP(CONCATENATE($B180,"-",$C180),IN_1F!$B$2:$T$3000,6,FALSE))</f>
        <v>0</v>
      </c>
      <c r="I180" s="1862">
        <f>IF(ISERROR(VLOOKUP(CONCATENATE($B180,"-",$C180),IN_1F!$B$2:$T$3000,7,FALSE))=TRUE,"",VLOOKUP(CONCATENATE($B180,"-",$C180),IN_1F!$B$2:$T$3000,7,FALSE))</f>
        <v>0</v>
      </c>
      <c r="J180" s="1863">
        <f>IF(ISERROR(VLOOKUP(CONCATENATE($B180,"-",$C180),IN_1F!$B$2:$T$3000,8,FALSE))=TRUE,"",VLOOKUP(CONCATENATE($B180,"-",$C180),IN_1F!$B$2:$T$3000,8,FALSE))</f>
        <v>0</v>
      </c>
      <c r="K180" s="1989">
        <f t="shared" si="11"/>
        <v>0</v>
      </c>
      <c r="L180" s="1990">
        <f t="shared" si="9"/>
        <v>0</v>
      </c>
    </row>
    <row r="181" spans="1:12">
      <c r="A181" s="955" t="s">
        <v>1790</v>
      </c>
      <c r="B181" s="956" t="s">
        <v>1791</v>
      </c>
      <c r="C181" s="954">
        <v>3</v>
      </c>
      <c r="D181" s="1587" t="str">
        <f t="shared" si="10"/>
        <v/>
      </c>
      <c r="E181" s="1044">
        <f>IF(ISERROR(VLOOKUP(CONCATENATE($B181,"-",$C181),IN_1F!$B$2:$T$3000,3,FALSE))=TRUE,"",VLOOKUP(CONCATENATE($B181,"-",$C181),IN_1F!$B$2:$T$3000,3,FALSE))</f>
        <v>0</v>
      </c>
      <c r="F181" s="1045">
        <f>IF(ISERROR(VLOOKUP(CONCATENATE($B181,"-",$C181),IN_1F!$B$2:$T$3000,4,FALSE))=TRUE,"",VLOOKUP(CONCATENATE($B181,"-",$C181),IN_1F!$B$2:$T$3000,4,FALSE))</f>
        <v>0</v>
      </c>
      <c r="G181" s="1044">
        <f>IF(ISERROR(VLOOKUP(CONCATENATE($B181,"-",$C181),IN_1F!$B$2:$T$3000,5,FALSE))=TRUE,"",VLOOKUP(CONCATENATE($B181,"-",$C181),IN_1F!$B$2:$T$3000,5,FALSE))</f>
        <v>0</v>
      </c>
      <c r="H181" s="1046">
        <f>IF(ISERROR(VLOOKUP(CONCATENATE($B181,"-",$C181),IN_1F!$B$2:$T$3000,6,FALSE))=TRUE,"",VLOOKUP(CONCATENATE($B181,"-",$C181),IN_1F!$B$2:$T$3000,6,FALSE))</f>
        <v>0</v>
      </c>
      <c r="I181" s="1862">
        <f>IF(ISERROR(VLOOKUP(CONCATENATE($B181,"-",$C181),IN_1F!$B$2:$T$3000,7,FALSE))=TRUE,"",VLOOKUP(CONCATENATE($B181,"-",$C181),IN_1F!$B$2:$T$3000,7,FALSE))</f>
        <v>0</v>
      </c>
      <c r="J181" s="1863">
        <f>IF(ISERROR(VLOOKUP(CONCATENATE($B181,"-",$C181),IN_1F!$B$2:$T$3000,8,FALSE))=TRUE,"",VLOOKUP(CONCATENATE($B181,"-",$C181),IN_1F!$B$2:$T$3000,8,FALSE))</f>
        <v>0</v>
      </c>
      <c r="K181" s="1989">
        <f t="shared" si="11"/>
        <v>0</v>
      </c>
      <c r="L181" s="1990">
        <f t="shared" si="9"/>
        <v>0</v>
      </c>
    </row>
    <row r="182" spans="1:12">
      <c r="A182" s="949" t="s">
        <v>1792</v>
      </c>
      <c r="B182" s="950" t="s">
        <v>1793</v>
      </c>
      <c r="C182" s="946">
        <v>3</v>
      </c>
      <c r="D182" s="1587" t="str">
        <f t="shared" si="10"/>
        <v/>
      </c>
      <c r="E182" s="1044">
        <f>IF(ISERROR(VLOOKUP(CONCATENATE($B182,"-",$C182),IN_1F!$B$2:$T$3000,3,FALSE))=TRUE,"",VLOOKUP(CONCATENATE($B182,"-",$C182),IN_1F!$B$2:$T$3000,3,FALSE))</f>
        <v>0</v>
      </c>
      <c r="F182" s="1045">
        <f>IF(ISERROR(VLOOKUP(CONCATENATE($B182,"-",$C182),IN_1F!$B$2:$T$3000,4,FALSE))=TRUE,"",VLOOKUP(CONCATENATE($B182,"-",$C182),IN_1F!$B$2:$T$3000,4,FALSE))</f>
        <v>0</v>
      </c>
      <c r="G182" s="1044">
        <f>IF(ISERROR(VLOOKUP(CONCATENATE($B182,"-",$C182),IN_1F!$B$2:$T$3000,5,FALSE))=TRUE,"",VLOOKUP(CONCATENATE($B182,"-",$C182),IN_1F!$B$2:$T$3000,5,FALSE))</f>
        <v>0</v>
      </c>
      <c r="H182" s="1046">
        <f>IF(ISERROR(VLOOKUP(CONCATENATE($B182,"-",$C182),IN_1F!$B$2:$T$3000,6,FALSE))=TRUE,"",VLOOKUP(CONCATENATE($B182,"-",$C182),IN_1F!$B$2:$T$3000,6,FALSE))</f>
        <v>0</v>
      </c>
      <c r="I182" s="1862">
        <f>IF(ISERROR(VLOOKUP(CONCATENATE($B182,"-",$C182),IN_1F!$B$2:$T$3000,7,FALSE))=TRUE,"",VLOOKUP(CONCATENATE($B182,"-",$C182),IN_1F!$B$2:$T$3000,7,FALSE))</f>
        <v>0</v>
      </c>
      <c r="J182" s="1863">
        <f>IF(ISERROR(VLOOKUP(CONCATENATE($B182,"-",$C182),IN_1F!$B$2:$T$3000,8,FALSE))=TRUE,"",VLOOKUP(CONCATENATE($B182,"-",$C182),IN_1F!$B$2:$T$3000,8,FALSE))</f>
        <v>0</v>
      </c>
      <c r="K182" s="1989">
        <f t="shared" si="11"/>
        <v>0</v>
      </c>
      <c r="L182" s="1990">
        <f t="shared" si="9"/>
        <v>0</v>
      </c>
    </row>
    <row r="183" spans="1:12">
      <c r="A183" s="955" t="s">
        <v>1794</v>
      </c>
      <c r="B183" s="956" t="s">
        <v>1795</v>
      </c>
      <c r="C183" s="954">
        <v>3</v>
      </c>
      <c r="D183" s="1587" t="str">
        <f t="shared" si="10"/>
        <v/>
      </c>
      <c r="E183" s="1044">
        <f>IF(ISERROR(VLOOKUP(CONCATENATE($B183,"-",$C183),IN_1F!$B$2:$T$3000,3,FALSE))=TRUE,"",VLOOKUP(CONCATENATE($B183,"-",$C183),IN_1F!$B$2:$T$3000,3,FALSE))</f>
        <v>0</v>
      </c>
      <c r="F183" s="1045">
        <f>IF(ISERROR(VLOOKUP(CONCATENATE($B183,"-",$C183),IN_1F!$B$2:$T$3000,4,FALSE))=TRUE,"",VLOOKUP(CONCATENATE($B183,"-",$C183),IN_1F!$B$2:$T$3000,4,FALSE))</f>
        <v>0</v>
      </c>
      <c r="G183" s="1044">
        <f>IF(ISERROR(VLOOKUP(CONCATENATE($B183,"-",$C183),IN_1F!$B$2:$T$3000,5,FALSE))=TRUE,"",VLOOKUP(CONCATENATE($B183,"-",$C183),IN_1F!$B$2:$T$3000,5,FALSE))</f>
        <v>0</v>
      </c>
      <c r="H183" s="1046">
        <f>IF(ISERROR(VLOOKUP(CONCATENATE($B183,"-",$C183),IN_1F!$B$2:$T$3000,6,FALSE))=TRUE,"",VLOOKUP(CONCATENATE($B183,"-",$C183),IN_1F!$B$2:$T$3000,6,FALSE))</f>
        <v>0</v>
      </c>
      <c r="I183" s="1862">
        <f>IF(ISERROR(VLOOKUP(CONCATENATE($B183,"-",$C183),IN_1F!$B$2:$T$3000,7,FALSE))=TRUE,"",VLOOKUP(CONCATENATE($B183,"-",$C183),IN_1F!$B$2:$T$3000,7,FALSE))</f>
        <v>0</v>
      </c>
      <c r="J183" s="1863">
        <f>IF(ISERROR(VLOOKUP(CONCATENATE($B183,"-",$C183),IN_1F!$B$2:$T$3000,8,FALSE))=TRUE,"",VLOOKUP(CONCATENATE($B183,"-",$C183),IN_1F!$B$2:$T$3000,8,FALSE))</f>
        <v>0</v>
      </c>
      <c r="K183" s="1989">
        <f t="shared" si="11"/>
        <v>0</v>
      </c>
      <c r="L183" s="1990">
        <f t="shared" si="9"/>
        <v>0</v>
      </c>
    </row>
    <row r="184" spans="1:12">
      <c r="A184" s="949" t="s">
        <v>1796</v>
      </c>
      <c r="B184" s="950" t="s">
        <v>1797</v>
      </c>
      <c r="C184" s="946">
        <v>3</v>
      </c>
      <c r="D184" s="1587" t="str">
        <f t="shared" si="10"/>
        <v/>
      </c>
      <c r="E184" s="1044">
        <f>IF(ISERROR(VLOOKUP(CONCATENATE($B184,"-",$C184),IN_1F!$B$2:$T$3000,3,FALSE))=TRUE,"",VLOOKUP(CONCATENATE($B184,"-",$C184),IN_1F!$B$2:$T$3000,3,FALSE))</f>
        <v>0</v>
      </c>
      <c r="F184" s="1045">
        <f>IF(ISERROR(VLOOKUP(CONCATENATE($B184,"-",$C184),IN_1F!$B$2:$T$3000,4,FALSE))=TRUE,"",VLOOKUP(CONCATENATE($B184,"-",$C184),IN_1F!$B$2:$T$3000,4,FALSE))</f>
        <v>0</v>
      </c>
      <c r="G184" s="1044">
        <f>IF(ISERROR(VLOOKUP(CONCATENATE($B184,"-",$C184),IN_1F!$B$2:$T$3000,5,FALSE))=TRUE,"",VLOOKUP(CONCATENATE($B184,"-",$C184),IN_1F!$B$2:$T$3000,5,FALSE))</f>
        <v>0</v>
      </c>
      <c r="H184" s="1046">
        <f>IF(ISERROR(VLOOKUP(CONCATENATE($B184,"-",$C184),IN_1F!$B$2:$T$3000,6,FALSE))=TRUE,"",VLOOKUP(CONCATENATE($B184,"-",$C184),IN_1F!$B$2:$T$3000,6,FALSE))</f>
        <v>0</v>
      </c>
      <c r="I184" s="1862">
        <f>IF(ISERROR(VLOOKUP(CONCATENATE($B184,"-",$C184),IN_1F!$B$2:$T$3000,7,FALSE))=TRUE,"",VLOOKUP(CONCATENATE($B184,"-",$C184),IN_1F!$B$2:$T$3000,7,FALSE))</f>
        <v>0</v>
      </c>
      <c r="J184" s="1863">
        <f>IF(ISERROR(VLOOKUP(CONCATENATE($B184,"-",$C184),IN_1F!$B$2:$T$3000,8,FALSE))=TRUE,"",VLOOKUP(CONCATENATE($B184,"-",$C184),IN_1F!$B$2:$T$3000,8,FALSE))</f>
        <v>0</v>
      </c>
      <c r="K184" s="1989">
        <f t="shared" si="11"/>
        <v>0</v>
      </c>
      <c r="L184" s="1990">
        <f t="shared" si="9"/>
        <v>0</v>
      </c>
    </row>
    <row r="185" spans="1:12">
      <c r="A185" s="944" t="s">
        <v>1798</v>
      </c>
      <c r="B185" s="945" t="s">
        <v>1799</v>
      </c>
      <c r="C185" s="946">
        <v>3</v>
      </c>
      <c r="D185" s="1587" t="str">
        <f t="shared" si="10"/>
        <v/>
      </c>
      <c r="E185" s="1044">
        <f>IF(ISERROR(VLOOKUP(CONCATENATE($B185,"-",$C185),IN_1F!$B$2:$T$3000,3,FALSE))=TRUE,"",VLOOKUP(CONCATENATE($B185,"-",$C185),IN_1F!$B$2:$T$3000,3,FALSE))</f>
        <v>0</v>
      </c>
      <c r="F185" s="1045">
        <f>IF(ISERROR(VLOOKUP(CONCATENATE($B185,"-",$C185),IN_1F!$B$2:$T$3000,4,FALSE))=TRUE,"",VLOOKUP(CONCATENATE($B185,"-",$C185),IN_1F!$B$2:$T$3000,4,FALSE))</f>
        <v>0</v>
      </c>
      <c r="G185" s="1044">
        <f>IF(ISERROR(VLOOKUP(CONCATENATE($B185,"-",$C185),IN_1F!$B$2:$T$3000,5,FALSE))=TRUE,"",VLOOKUP(CONCATENATE($B185,"-",$C185),IN_1F!$B$2:$T$3000,5,FALSE))</f>
        <v>0</v>
      </c>
      <c r="H185" s="1046">
        <f>IF(ISERROR(VLOOKUP(CONCATENATE($B185,"-",$C185),IN_1F!$B$2:$T$3000,6,FALSE))=TRUE,"",VLOOKUP(CONCATENATE($B185,"-",$C185),IN_1F!$B$2:$T$3000,6,FALSE))</f>
        <v>0</v>
      </c>
      <c r="I185" s="1862">
        <f>IF(ISERROR(VLOOKUP(CONCATENATE($B185,"-",$C185),IN_1F!$B$2:$T$3000,7,FALSE))=TRUE,"",VLOOKUP(CONCATENATE($B185,"-",$C185),IN_1F!$B$2:$T$3000,7,FALSE))</f>
        <v>0</v>
      </c>
      <c r="J185" s="1863">
        <f>IF(ISERROR(VLOOKUP(CONCATENATE($B185,"-",$C185),IN_1F!$B$2:$T$3000,8,FALSE))=TRUE,"",VLOOKUP(CONCATENATE($B185,"-",$C185),IN_1F!$B$2:$T$3000,8,FALSE))</f>
        <v>0</v>
      </c>
      <c r="K185" s="1989">
        <f t="shared" si="11"/>
        <v>0</v>
      </c>
      <c r="L185" s="1990">
        <f t="shared" si="9"/>
        <v>0</v>
      </c>
    </row>
    <row r="186" spans="1:12">
      <c r="A186" s="949" t="s">
        <v>1800</v>
      </c>
      <c r="B186" s="950" t="s">
        <v>1801</v>
      </c>
      <c r="C186" s="946">
        <v>3</v>
      </c>
      <c r="D186" s="1587" t="str">
        <f t="shared" si="10"/>
        <v/>
      </c>
      <c r="E186" s="1044">
        <f>IF(ISERROR(VLOOKUP(CONCATENATE($B186,"-",$C186),IN_1F!$B$2:$T$3000,3,FALSE))=TRUE,"",VLOOKUP(CONCATENATE($B186,"-",$C186),IN_1F!$B$2:$T$3000,3,FALSE))</f>
        <v>0</v>
      </c>
      <c r="F186" s="1045">
        <f>IF(ISERROR(VLOOKUP(CONCATENATE($B186,"-",$C186),IN_1F!$B$2:$T$3000,4,FALSE))=TRUE,"",VLOOKUP(CONCATENATE($B186,"-",$C186),IN_1F!$B$2:$T$3000,4,FALSE))</f>
        <v>0</v>
      </c>
      <c r="G186" s="1044">
        <f>IF(ISERROR(VLOOKUP(CONCATENATE($B186,"-",$C186),IN_1F!$B$2:$T$3000,5,FALSE))=TRUE,"",VLOOKUP(CONCATENATE($B186,"-",$C186),IN_1F!$B$2:$T$3000,5,FALSE))</f>
        <v>0</v>
      </c>
      <c r="H186" s="1046">
        <f>IF(ISERROR(VLOOKUP(CONCATENATE($B186,"-",$C186),IN_1F!$B$2:$T$3000,6,FALSE))=TRUE,"",VLOOKUP(CONCATENATE($B186,"-",$C186),IN_1F!$B$2:$T$3000,6,FALSE))</f>
        <v>0</v>
      </c>
      <c r="I186" s="1862">
        <f>IF(ISERROR(VLOOKUP(CONCATENATE($B186,"-",$C186),IN_1F!$B$2:$T$3000,7,FALSE))=TRUE,"",VLOOKUP(CONCATENATE($B186,"-",$C186),IN_1F!$B$2:$T$3000,7,FALSE))</f>
        <v>0</v>
      </c>
      <c r="J186" s="1863">
        <f>IF(ISERROR(VLOOKUP(CONCATENATE($B186,"-",$C186),IN_1F!$B$2:$T$3000,8,FALSE))=TRUE,"",VLOOKUP(CONCATENATE($B186,"-",$C186),IN_1F!$B$2:$T$3000,8,FALSE))</f>
        <v>0</v>
      </c>
      <c r="K186" s="1989">
        <f t="shared" si="11"/>
        <v>0</v>
      </c>
      <c r="L186" s="1990">
        <f t="shared" si="9"/>
        <v>0</v>
      </c>
    </row>
    <row r="187" spans="1:12">
      <c r="A187" s="949" t="s">
        <v>1802</v>
      </c>
      <c r="B187" s="950" t="s">
        <v>1803</v>
      </c>
      <c r="C187" s="946">
        <v>3</v>
      </c>
      <c r="D187" s="1587" t="str">
        <f t="shared" si="10"/>
        <v/>
      </c>
      <c r="E187" s="1044">
        <f>IF(ISERROR(VLOOKUP(CONCATENATE($B187,"-",$C187),IN_1F!$B$2:$T$3000,3,FALSE))=TRUE,"",VLOOKUP(CONCATENATE($B187,"-",$C187),IN_1F!$B$2:$T$3000,3,FALSE))</f>
        <v>0</v>
      </c>
      <c r="F187" s="1045">
        <f>IF(ISERROR(VLOOKUP(CONCATENATE($B187,"-",$C187),IN_1F!$B$2:$T$3000,4,FALSE))=TRUE,"",VLOOKUP(CONCATENATE($B187,"-",$C187),IN_1F!$B$2:$T$3000,4,FALSE))</f>
        <v>0</v>
      </c>
      <c r="G187" s="1044">
        <f>IF(ISERROR(VLOOKUP(CONCATENATE($B187,"-",$C187),IN_1F!$B$2:$T$3000,5,FALSE))=TRUE,"",VLOOKUP(CONCATENATE($B187,"-",$C187),IN_1F!$B$2:$T$3000,5,FALSE))</f>
        <v>0</v>
      </c>
      <c r="H187" s="1046">
        <f>IF(ISERROR(VLOOKUP(CONCATENATE($B187,"-",$C187),IN_1F!$B$2:$T$3000,6,FALSE))=TRUE,"",VLOOKUP(CONCATENATE($B187,"-",$C187),IN_1F!$B$2:$T$3000,6,FALSE))</f>
        <v>0</v>
      </c>
      <c r="I187" s="1862">
        <f>IF(ISERROR(VLOOKUP(CONCATENATE($B187,"-",$C187),IN_1F!$B$2:$T$3000,7,FALSE))=TRUE,"",VLOOKUP(CONCATENATE($B187,"-",$C187),IN_1F!$B$2:$T$3000,7,FALSE))</f>
        <v>0</v>
      </c>
      <c r="J187" s="1863">
        <f>IF(ISERROR(VLOOKUP(CONCATENATE($B187,"-",$C187),IN_1F!$B$2:$T$3000,8,FALSE))=TRUE,"",VLOOKUP(CONCATENATE($B187,"-",$C187),IN_1F!$B$2:$T$3000,8,FALSE))</f>
        <v>0</v>
      </c>
      <c r="K187" s="1989">
        <f t="shared" si="11"/>
        <v>0</v>
      </c>
      <c r="L187" s="1990">
        <f t="shared" si="9"/>
        <v>0</v>
      </c>
    </row>
    <row r="188" spans="1:12">
      <c r="A188" s="949" t="s">
        <v>1804</v>
      </c>
      <c r="B188" s="950" t="s">
        <v>1805</v>
      </c>
      <c r="C188" s="946">
        <v>3</v>
      </c>
      <c r="D188" s="1587" t="str">
        <f t="shared" si="10"/>
        <v/>
      </c>
      <c r="E188" s="1044">
        <f>IF(ISERROR(VLOOKUP(CONCATENATE($B188,"-",$C188),IN_1F!$B$2:$T$3000,3,FALSE))=TRUE,"",VLOOKUP(CONCATENATE($B188,"-",$C188),IN_1F!$B$2:$T$3000,3,FALSE))</f>
        <v>0</v>
      </c>
      <c r="F188" s="1045">
        <f>IF(ISERROR(VLOOKUP(CONCATENATE($B188,"-",$C188),IN_1F!$B$2:$T$3000,4,FALSE))=TRUE,"",VLOOKUP(CONCATENATE($B188,"-",$C188),IN_1F!$B$2:$T$3000,4,FALSE))</f>
        <v>0</v>
      </c>
      <c r="G188" s="1044">
        <f>IF(ISERROR(VLOOKUP(CONCATENATE($B188,"-",$C188),IN_1F!$B$2:$T$3000,5,FALSE))=TRUE,"",VLOOKUP(CONCATENATE($B188,"-",$C188),IN_1F!$B$2:$T$3000,5,FALSE))</f>
        <v>0</v>
      </c>
      <c r="H188" s="1046">
        <f>IF(ISERROR(VLOOKUP(CONCATENATE($B188,"-",$C188),IN_1F!$B$2:$T$3000,6,FALSE))=TRUE,"",VLOOKUP(CONCATENATE($B188,"-",$C188),IN_1F!$B$2:$T$3000,6,FALSE))</f>
        <v>0</v>
      </c>
      <c r="I188" s="1862">
        <f>IF(ISERROR(VLOOKUP(CONCATENATE($B188,"-",$C188),IN_1F!$B$2:$T$3000,7,FALSE))=TRUE,"",VLOOKUP(CONCATENATE($B188,"-",$C188),IN_1F!$B$2:$T$3000,7,FALSE))</f>
        <v>0</v>
      </c>
      <c r="J188" s="1863">
        <f>IF(ISERROR(VLOOKUP(CONCATENATE($B188,"-",$C188),IN_1F!$B$2:$T$3000,8,FALSE))=TRUE,"",VLOOKUP(CONCATENATE($B188,"-",$C188),IN_1F!$B$2:$T$3000,8,FALSE))</f>
        <v>0</v>
      </c>
      <c r="K188" s="1989">
        <f t="shared" si="11"/>
        <v>0</v>
      </c>
      <c r="L188" s="1990">
        <f t="shared" si="9"/>
        <v>0</v>
      </c>
    </row>
    <row r="189" spans="1:12">
      <c r="A189" s="949" t="s">
        <v>1806</v>
      </c>
      <c r="B189" s="950" t="s">
        <v>1807</v>
      </c>
      <c r="C189" s="946">
        <v>3</v>
      </c>
      <c r="D189" s="1587" t="str">
        <f t="shared" si="10"/>
        <v/>
      </c>
      <c r="E189" s="1044">
        <f>IF(ISERROR(VLOOKUP(CONCATENATE($B189,"-",$C189),IN_1F!$B$2:$T$3000,3,FALSE))=TRUE,"",VLOOKUP(CONCATENATE($B189,"-",$C189),IN_1F!$B$2:$T$3000,3,FALSE))</f>
        <v>0</v>
      </c>
      <c r="F189" s="1045">
        <f>IF(ISERROR(VLOOKUP(CONCATENATE($B189,"-",$C189),IN_1F!$B$2:$T$3000,4,FALSE))=TRUE,"",VLOOKUP(CONCATENATE($B189,"-",$C189),IN_1F!$B$2:$T$3000,4,FALSE))</f>
        <v>0</v>
      </c>
      <c r="G189" s="1044">
        <f>IF(ISERROR(VLOOKUP(CONCATENATE($B189,"-",$C189),IN_1F!$B$2:$T$3000,5,FALSE))=TRUE,"",VLOOKUP(CONCATENATE($B189,"-",$C189),IN_1F!$B$2:$T$3000,5,FALSE))</f>
        <v>0</v>
      </c>
      <c r="H189" s="1046">
        <f>IF(ISERROR(VLOOKUP(CONCATENATE($B189,"-",$C189),IN_1F!$B$2:$T$3000,6,FALSE))=TRUE,"",VLOOKUP(CONCATENATE($B189,"-",$C189),IN_1F!$B$2:$T$3000,6,FALSE))</f>
        <v>0</v>
      </c>
      <c r="I189" s="1862">
        <f>IF(ISERROR(VLOOKUP(CONCATENATE($B189,"-",$C189),IN_1F!$B$2:$T$3000,7,FALSE))=TRUE,"",VLOOKUP(CONCATENATE($B189,"-",$C189),IN_1F!$B$2:$T$3000,7,FALSE))</f>
        <v>0</v>
      </c>
      <c r="J189" s="1863">
        <f>IF(ISERROR(VLOOKUP(CONCATENATE($B189,"-",$C189),IN_1F!$B$2:$T$3000,8,FALSE))=TRUE,"",VLOOKUP(CONCATENATE($B189,"-",$C189),IN_1F!$B$2:$T$3000,8,FALSE))</f>
        <v>0</v>
      </c>
      <c r="K189" s="1989">
        <f t="shared" si="11"/>
        <v>0</v>
      </c>
      <c r="L189" s="1990">
        <f t="shared" si="9"/>
        <v>0</v>
      </c>
    </row>
    <row r="190" spans="1:12">
      <c r="A190" s="949" t="s">
        <v>1808</v>
      </c>
      <c r="B190" s="950" t="s">
        <v>1809</v>
      </c>
      <c r="C190" s="946">
        <v>3</v>
      </c>
      <c r="D190" s="1587" t="str">
        <f t="shared" si="10"/>
        <v/>
      </c>
      <c r="E190" s="1044">
        <f>IF(ISERROR(VLOOKUP(CONCATENATE($B190,"-",$C190),IN_1F!$B$2:$T$3000,3,FALSE))=TRUE,"",VLOOKUP(CONCATENATE($B190,"-",$C190),IN_1F!$B$2:$T$3000,3,FALSE))</f>
        <v>0</v>
      </c>
      <c r="F190" s="1045">
        <f>IF(ISERROR(VLOOKUP(CONCATENATE($B190,"-",$C190),IN_1F!$B$2:$T$3000,4,FALSE))=TRUE,"",VLOOKUP(CONCATENATE($B190,"-",$C190),IN_1F!$B$2:$T$3000,4,FALSE))</f>
        <v>0</v>
      </c>
      <c r="G190" s="1044">
        <f>IF(ISERROR(VLOOKUP(CONCATENATE($B190,"-",$C190),IN_1F!$B$2:$T$3000,5,FALSE))=TRUE,"",VLOOKUP(CONCATENATE($B190,"-",$C190),IN_1F!$B$2:$T$3000,5,FALSE))</f>
        <v>0</v>
      </c>
      <c r="H190" s="1046">
        <f>IF(ISERROR(VLOOKUP(CONCATENATE($B190,"-",$C190),IN_1F!$B$2:$T$3000,6,FALSE))=TRUE,"",VLOOKUP(CONCATENATE($B190,"-",$C190),IN_1F!$B$2:$T$3000,6,FALSE))</f>
        <v>0</v>
      </c>
      <c r="I190" s="1862">
        <f>IF(ISERROR(VLOOKUP(CONCATENATE($B190,"-",$C190),IN_1F!$B$2:$T$3000,7,FALSE))=TRUE,"",VLOOKUP(CONCATENATE($B190,"-",$C190),IN_1F!$B$2:$T$3000,7,FALSE))</f>
        <v>0</v>
      </c>
      <c r="J190" s="1863">
        <f>IF(ISERROR(VLOOKUP(CONCATENATE($B190,"-",$C190),IN_1F!$B$2:$T$3000,8,FALSE))=TRUE,"",VLOOKUP(CONCATENATE($B190,"-",$C190),IN_1F!$B$2:$T$3000,8,FALSE))</f>
        <v>0</v>
      </c>
      <c r="K190" s="1989">
        <f t="shared" si="11"/>
        <v>0</v>
      </c>
      <c r="L190" s="1990">
        <f t="shared" si="9"/>
        <v>0</v>
      </c>
    </row>
    <row r="191" spans="1:12">
      <c r="A191" s="949" t="s">
        <v>1810</v>
      </c>
      <c r="B191" s="950" t="s">
        <v>1811</v>
      </c>
      <c r="C191" s="946">
        <v>3</v>
      </c>
      <c r="D191" s="1587" t="str">
        <f t="shared" si="10"/>
        <v/>
      </c>
      <c r="E191" s="1044">
        <f>IF(ISERROR(VLOOKUP(CONCATENATE($B191,"-",$C191),IN_1F!$B$2:$T$3000,3,FALSE))=TRUE,"",VLOOKUP(CONCATENATE($B191,"-",$C191),IN_1F!$B$2:$T$3000,3,FALSE))</f>
        <v>0</v>
      </c>
      <c r="F191" s="1045">
        <f>IF(ISERROR(VLOOKUP(CONCATENATE($B191,"-",$C191),IN_1F!$B$2:$T$3000,4,FALSE))=TRUE,"",VLOOKUP(CONCATENATE($B191,"-",$C191),IN_1F!$B$2:$T$3000,4,FALSE))</f>
        <v>0</v>
      </c>
      <c r="G191" s="1044">
        <f>IF(ISERROR(VLOOKUP(CONCATENATE($B191,"-",$C191),IN_1F!$B$2:$T$3000,5,FALSE))=TRUE,"",VLOOKUP(CONCATENATE($B191,"-",$C191),IN_1F!$B$2:$T$3000,5,FALSE))</f>
        <v>0</v>
      </c>
      <c r="H191" s="1046">
        <f>IF(ISERROR(VLOOKUP(CONCATENATE($B191,"-",$C191),IN_1F!$B$2:$T$3000,6,FALSE))=TRUE,"",VLOOKUP(CONCATENATE($B191,"-",$C191),IN_1F!$B$2:$T$3000,6,FALSE))</f>
        <v>0</v>
      </c>
      <c r="I191" s="1862">
        <f>IF(ISERROR(VLOOKUP(CONCATENATE($B191,"-",$C191),IN_1F!$B$2:$T$3000,7,FALSE))=TRUE,"",VLOOKUP(CONCATENATE($B191,"-",$C191),IN_1F!$B$2:$T$3000,7,FALSE))</f>
        <v>0</v>
      </c>
      <c r="J191" s="1863">
        <f>IF(ISERROR(VLOOKUP(CONCATENATE($B191,"-",$C191),IN_1F!$B$2:$T$3000,8,FALSE))=TRUE,"",VLOOKUP(CONCATENATE($B191,"-",$C191),IN_1F!$B$2:$T$3000,8,FALSE))</f>
        <v>0</v>
      </c>
      <c r="K191" s="1989">
        <f t="shared" si="11"/>
        <v>0</v>
      </c>
      <c r="L191" s="1990">
        <f t="shared" si="9"/>
        <v>0</v>
      </c>
    </row>
    <row r="192" spans="1:12">
      <c r="A192" s="949" t="s">
        <v>1812</v>
      </c>
      <c r="B192" s="950" t="s">
        <v>1813</v>
      </c>
      <c r="C192" s="946">
        <v>3</v>
      </c>
      <c r="D192" s="1587" t="str">
        <f t="shared" si="10"/>
        <v/>
      </c>
      <c r="E192" s="1044">
        <f>IF(ISERROR(VLOOKUP(CONCATENATE($B192,"-",$C192),IN_1F!$B$2:$T$3000,3,FALSE))=TRUE,"",VLOOKUP(CONCATENATE($B192,"-",$C192),IN_1F!$B$2:$T$3000,3,FALSE))</f>
        <v>0</v>
      </c>
      <c r="F192" s="1045">
        <f>IF(ISERROR(VLOOKUP(CONCATENATE($B192,"-",$C192),IN_1F!$B$2:$T$3000,4,FALSE))=TRUE,"",VLOOKUP(CONCATENATE($B192,"-",$C192),IN_1F!$B$2:$T$3000,4,FALSE))</f>
        <v>0</v>
      </c>
      <c r="G192" s="1044">
        <f>IF(ISERROR(VLOOKUP(CONCATENATE($B192,"-",$C192),IN_1F!$B$2:$T$3000,5,FALSE))=TRUE,"",VLOOKUP(CONCATENATE($B192,"-",$C192),IN_1F!$B$2:$T$3000,5,FALSE))</f>
        <v>0</v>
      </c>
      <c r="H192" s="1046">
        <f>IF(ISERROR(VLOOKUP(CONCATENATE($B192,"-",$C192),IN_1F!$B$2:$T$3000,6,FALSE))=TRUE,"",VLOOKUP(CONCATENATE($B192,"-",$C192),IN_1F!$B$2:$T$3000,6,FALSE))</f>
        <v>0</v>
      </c>
      <c r="I192" s="1862">
        <f>IF(ISERROR(VLOOKUP(CONCATENATE($B192,"-",$C192),IN_1F!$B$2:$T$3000,7,FALSE))=TRUE,"",VLOOKUP(CONCATENATE($B192,"-",$C192),IN_1F!$B$2:$T$3000,7,FALSE))</f>
        <v>0</v>
      </c>
      <c r="J192" s="1863">
        <f>IF(ISERROR(VLOOKUP(CONCATENATE($B192,"-",$C192),IN_1F!$B$2:$T$3000,8,FALSE))=TRUE,"",VLOOKUP(CONCATENATE($B192,"-",$C192),IN_1F!$B$2:$T$3000,8,FALSE))</f>
        <v>0</v>
      </c>
      <c r="K192" s="1989">
        <f t="shared" si="11"/>
        <v>0</v>
      </c>
      <c r="L192" s="1990">
        <f t="shared" si="9"/>
        <v>0</v>
      </c>
    </row>
    <row r="193" spans="1:12">
      <c r="A193" s="949" t="s">
        <v>1814</v>
      </c>
      <c r="B193" s="950" t="s">
        <v>1815</v>
      </c>
      <c r="C193" s="946">
        <v>3</v>
      </c>
      <c r="D193" s="1587" t="str">
        <f t="shared" si="10"/>
        <v/>
      </c>
      <c r="E193" s="1044">
        <f>IF(ISERROR(VLOOKUP(CONCATENATE($B193,"-",$C193),IN_1F!$B$2:$T$3000,3,FALSE))=TRUE,"",VLOOKUP(CONCATENATE($B193,"-",$C193),IN_1F!$B$2:$T$3000,3,FALSE))</f>
        <v>0</v>
      </c>
      <c r="F193" s="1045">
        <f>IF(ISERROR(VLOOKUP(CONCATENATE($B193,"-",$C193),IN_1F!$B$2:$T$3000,4,FALSE))=TRUE,"",VLOOKUP(CONCATENATE($B193,"-",$C193),IN_1F!$B$2:$T$3000,4,FALSE))</f>
        <v>0</v>
      </c>
      <c r="G193" s="1044">
        <f>IF(ISERROR(VLOOKUP(CONCATENATE($B193,"-",$C193),IN_1F!$B$2:$T$3000,5,FALSE))=TRUE,"",VLOOKUP(CONCATENATE($B193,"-",$C193),IN_1F!$B$2:$T$3000,5,FALSE))</f>
        <v>0</v>
      </c>
      <c r="H193" s="1046">
        <f>IF(ISERROR(VLOOKUP(CONCATENATE($B193,"-",$C193),IN_1F!$B$2:$T$3000,6,FALSE))=TRUE,"",VLOOKUP(CONCATENATE($B193,"-",$C193),IN_1F!$B$2:$T$3000,6,FALSE))</f>
        <v>0</v>
      </c>
      <c r="I193" s="1862">
        <f>IF(ISERROR(VLOOKUP(CONCATENATE($B193,"-",$C193),IN_1F!$B$2:$T$3000,7,FALSE))=TRUE,"",VLOOKUP(CONCATENATE($B193,"-",$C193),IN_1F!$B$2:$T$3000,7,FALSE))</f>
        <v>0</v>
      </c>
      <c r="J193" s="1863">
        <f>IF(ISERROR(VLOOKUP(CONCATENATE($B193,"-",$C193),IN_1F!$B$2:$T$3000,8,FALSE))=TRUE,"",VLOOKUP(CONCATENATE($B193,"-",$C193),IN_1F!$B$2:$T$3000,8,FALSE))</f>
        <v>0</v>
      </c>
      <c r="K193" s="1989">
        <f t="shared" si="11"/>
        <v>0</v>
      </c>
      <c r="L193" s="1990">
        <f t="shared" si="9"/>
        <v>0</v>
      </c>
    </row>
    <row r="194" spans="1:12">
      <c r="A194" s="949" t="s">
        <v>1816</v>
      </c>
      <c r="B194" s="950" t="s">
        <v>1817</v>
      </c>
      <c r="C194" s="946">
        <v>3</v>
      </c>
      <c r="D194" s="1587" t="str">
        <f t="shared" si="10"/>
        <v/>
      </c>
      <c r="E194" s="1044">
        <f>IF(ISERROR(VLOOKUP(CONCATENATE($B194,"-",$C194),IN_1F!$B$2:$T$3000,3,FALSE))=TRUE,"",VLOOKUP(CONCATENATE($B194,"-",$C194),IN_1F!$B$2:$T$3000,3,FALSE))</f>
        <v>0</v>
      </c>
      <c r="F194" s="1045">
        <f>IF(ISERROR(VLOOKUP(CONCATENATE($B194,"-",$C194),IN_1F!$B$2:$T$3000,4,FALSE))=TRUE,"",VLOOKUP(CONCATENATE($B194,"-",$C194),IN_1F!$B$2:$T$3000,4,FALSE))</f>
        <v>0</v>
      </c>
      <c r="G194" s="1044">
        <f>IF(ISERROR(VLOOKUP(CONCATENATE($B194,"-",$C194),IN_1F!$B$2:$T$3000,5,FALSE))=TRUE,"",VLOOKUP(CONCATENATE($B194,"-",$C194),IN_1F!$B$2:$T$3000,5,FALSE))</f>
        <v>0</v>
      </c>
      <c r="H194" s="1046">
        <f>IF(ISERROR(VLOOKUP(CONCATENATE($B194,"-",$C194),IN_1F!$B$2:$T$3000,6,FALSE))=TRUE,"",VLOOKUP(CONCATENATE($B194,"-",$C194),IN_1F!$B$2:$T$3000,6,FALSE))</f>
        <v>0</v>
      </c>
      <c r="I194" s="1862">
        <f>IF(ISERROR(VLOOKUP(CONCATENATE($B194,"-",$C194),IN_1F!$B$2:$T$3000,7,FALSE))=TRUE,"",VLOOKUP(CONCATENATE($B194,"-",$C194),IN_1F!$B$2:$T$3000,7,FALSE))</f>
        <v>0</v>
      </c>
      <c r="J194" s="1863">
        <f>IF(ISERROR(VLOOKUP(CONCATENATE($B194,"-",$C194),IN_1F!$B$2:$T$3000,8,FALSE))=TRUE,"",VLOOKUP(CONCATENATE($B194,"-",$C194),IN_1F!$B$2:$T$3000,8,FALSE))</f>
        <v>0</v>
      </c>
      <c r="K194" s="1989">
        <f t="shared" si="11"/>
        <v>0</v>
      </c>
      <c r="L194" s="1990">
        <f t="shared" si="9"/>
        <v>0</v>
      </c>
    </row>
    <row r="195" spans="1:12">
      <c r="A195" s="949" t="s">
        <v>1818</v>
      </c>
      <c r="B195" s="950" t="s">
        <v>1667</v>
      </c>
      <c r="C195" s="946">
        <v>3</v>
      </c>
      <c r="D195" s="1587" t="str">
        <f t="shared" si="10"/>
        <v/>
      </c>
      <c r="E195" s="1044">
        <f>IF(ISERROR(VLOOKUP(CONCATENATE($B195,"-",$C195),IN_1F!$B$2:$T$3000,3,FALSE))=TRUE,"",VLOOKUP(CONCATENATE($B195,"-",$C195),IN_1F!$B$2:$T$3000,3,FALSE))</f>
        <v>0</v>
      </c>
      <c r="F195" s="1045">
        <f>IF(ISERROR(VLOOKUP(CONCATENATE($B195,"-",$C195),IN_1F!$B$2:$T$3000,4,FALSE))=TRUE,"",VLOOKUP(CONCATENATE($B195,"-",$C195),IN_1F!$B$2:$T$3000,4,FALSE))</f>
        <v>0</v>
      </c>
      <c r="G195" s="1044">
        <f>IF(ISERROR(VLOOKUP(CONCATENATE($B195,"-",$C195),IN_1F!$B$2:$T$3000,5,FALSE))=TRUE,"",VLOOKUP(CONCATENATE($B195,"-",$C195),IN_1F!$B$2:$T$3000,5,FALSE))</f>
        <v>0</v>
      </c>
      <c r="H195" s="1046">
        <f>IF(ISERROR(VLOOKUP(CONCATENATE($B195,"-",$C195),IN_1F!$B$2:$T$3000,6,FALSE))=TRUE,"",VLOOKUP(CONCATENATE($B195,"-",$C195),IN_1F!$B$2:$T$3000,6,FALSE))</f>
        <v>0</v>
      </c>
      <c r="I195" s="1862">
        <f>IF(ISERROR(VLOOKUP(CONCATENATE($B195,"-",$C195),IN_1F!$B$2:$T$3000,7,FALSE))=TRUE,"",VLOOKUP(CONCATENATE($B195,"-",$C195),IN_1F!$B$2:$T$3000,7,FALSE))</f>
        <v>0</v>
      </c>
      <c r="J195" s="1863">
        <f>IF(ISERROR(VLOOKUP(CONCATENATE($B195,"-",$C195),IN_1F!$B$2:$T$3000,8,FALSE))=TRUE,"",VLOOKUP(CONCATENATE($B195,"-",$C195),IN_1F!$B$2:$T$3000,8,FALSE))</f>
        <v>0</v>
      </c>
      <c r="K195" s="1989">
        <f t="shared" si="11"/>
        <v>0</v>
      </c>
      <c r="L195" s="1990">
        <f t="shared" si="9"/>
        <v>0</v>
      </c>
    </row>
    <row r="196" spans="1:12">
      <c r="A196" s="949" t="s">
        <v>1819</v>
      </c>
      <c r="B196" s="950" t="s">
        <v>1820</v>
      </c>
      <c r="C196" s="946">
        <v>3</v>
      </c>
      <c r="D196" s="1587" t="str">
        <f t="shared" si="10"/>
        <v/>
      </c>
      <c r="E196" s="1044">
        <f>IF(ISERROR(VLOOKUP(CONCATENATE($B196,"-",$C196),IN_1F!$B$2:$T$3000,3,FALSE))=TRUE,"",VLOOKUP(CONCATENATE($B196,"-",$C196),IN_1F!$B$2:$T$3000,3,FALSE))</f>
        <v>0</v>
      </c>
      <c r="F196" s="1045">
        <f>IF(ISERROR(VLOOKUP(CONCATENATE($B196,"-",$C196),IN_1F!$B$2:$T$3000,4,FALSE))=TRUE,"",VLOOKUP(CONCATENATE($B196,"-",$C196),IN_1F!$B$2:$T$3000,4,FALSE))</f>
        <v>0</v>
      </c>
      <c r="G196" s="1044">
        <f>IF(ISERROR(VLOOKUP(CONCATENATE($B196,"-",$C196),IN_1F!$B$2:$T$3000,5,FALSE))=TRUE,"",VLOOKUP(CONCATENATE($B196,"-",$C196),IN_1F!$B$2:$T$3000,5,FALSE))</f>
        <v>0</v>
      </c>
      <c r="H196" s="1046">
        <f>IF(ISERROR(VLOOKUP(CONCATENATE($B196,"-",$C196),IN_1F!$B$2:$T$3000,6,FALSE))=TRUE,"",VLOOKUP(CONCATENATE($B196,"-",$C196),IN_1F!$B$2:$T$3000,6,FALSE))</f>
        <v>0</v>
      </c>
      <c r="I196" s="1862">
        <f>IF(ISERROR(VLOOKUP(CONCATENATE($B196,"-",$C196),IN_1F!$B$2:$T$3000,7,FALSE))=TRUE,"",VLOOKUP(CONCATENATE($B196,"-",$C196),IN_1F!$B$2:$T$3000,7,FALSE))</f>
        <v>0</v>
      </c>
      <c r="J196" s="1863">
        <f>IF(ISERROR(VLOOKUP(CONCATENATE($B196,"-",$C196),IN_1F!$B$2:$T$3000,8,FALSE))=TRUE,"",VLOOKUP(CONCATENATE($B196,"-",$C196),IN_1F!$B$2:$T$3000,8,FALSE))</f>
        <v>0</v>
      </c>
      <c r="K196" s="1989">
        <f t="shared" si="11"/>
        <v>0</v>
      </c>
      <c r="L196" s="1990">
        <f t="shared" si="9"/>
        <v>0</v>
      </c>
    </row>
    <row r="197" spans="1:12">
      <c r="A197" s="949" t="s">
        <v>1821</v>
      </c>
      <c r="B197" s="950" t="s">
        <v>1822</v>
      </c>
      <c r="C197" s="946">
        <v>3</v>
      </c>
      <c r="D197" s="1587" t="str">
        <f t="shared" si="10"/>
        <v/>
      </c>
      <c r="E197" s="1044">
        <f>IF(ISERROR(VLOOKUP(CONCATENATE($B197,"-",$C197),IN_1F!$B$2:$T$3000,3,FALSE))=TRUE,"",VLOOKUP(CONCATENATE($B197,"-",$C197),IN_1F!$B$2:$T$3000,3,FALSE))</f>
        <v>0</v>
      </c>
      <c r="F197" s="1045">
        <f>IF(ISERROR(VLOOKUP(CONCATENATE($B197,"-",$C197),IN_1F!$B$2:$T$3000,4,FALSE))=TRUE,"",VLOOKUP(CONCATENATE($B197,"-",$C197),IN_1F!$B$2:$T$3000,4,FALSE))</f>
        <v>0</v>
      </c>
      <c r="G197" s="1044">
        <f>IF(ISERROR(VLOOKUP(CONCATENATE($B197,"-",$C197),IN_1F!$B$2:$T$3000,5,FALSE))=TRUE,"",VLOOKUP(CONCATENATE($B197,"-",$C197),IN_1F!$B$2:$T$3000,5,FALSE))</f>
        <v>0</v>
      </c>
      <c r="H197" s="1046">
        <f>IF(ISERROR(VLOOKUP(CONCATENATE($B197,"-",$C197),IN_1F!$B$2:$T$3000,6,FALSE))=TRUE,"",VLOOKUP(CONCATENATE($B197,"-",$C197),IN_1F!$B$2:$T$3000,6,FALSE))</f>
        <v>0</v>
      </c>
      <c r="I197" s="1862">
        <f>IF(ISERROR(VLOOKUP(CONCATENATE($B197,"-",$C197),IN_1F!$B$2:$T$3000,7,FALSE))=TRUE,"",VLOOKUP(CONCATENATE($B197,"-",$C197),IN_1F!$B$2:$T$3000,7,FALSE))</f>
        <v>0</v>
      </c>
      <c r="J197" s="1863">
        <f>IF(ISERROR(VLOOKUP(CONCATENATE($B197,"-",$C197),IN_1F!$B$2:$T$3000,8,FALSE))=TRUE,"",VLOOKUP(CONCATENATE($B197,"-",$C197),IN_1F!$B$2:$T$3000,8,FALSE))</f>
        <v>0</v>
      </c>
      <c r="K197" s="1989">
        <f t="shared" si="11"/>
        <v>0</v>
      </c>
      <c r="L197" s="1990">
        <f t="shared" si="9"/>
        <v>0</v>
      </c>
    </row>
    <row r="198" spans="1:12">
      <c r="A198" s="949" t="s">
        <v>1823</v>
      </c>
      <c r="B198" s="950" t="s">
        <v>1824</v>
      </c>
      <c r="C198" s="946">
        <v>3</v>
      </c>
      <c r="D198" s="1587" t="str">
        <f t="shared" si="10"/>
        <v/>
      </c>
      <c r="E198" s="1044">
        <f>IF(ISERROR(VLOOKUP(CONCATENATE($B198,"-",$C198),IN_1F!$B$2:$T$3000,3,FALSE))=TRUE,"",VLOOKUP(CONCATENATE($B198,"-",$C198),IN_1F!$B$2:$T$3000,3,FALSE))</f>
        <v>0</v>
      </c>
      <c r="F198" s="1045">
        <f>IF(ISERROR(VLOOKUP(CONCATENATE($B198,"-",$C198),IN_1F!$B$2:$T$3000,4,FALSE))=TRUE,"",VLOOKUP(CONCATENATE($B198,"-",$C198),IN_1F!$B$2:$T$3000,4,FALSE))</f>
        <v>0</v>
      </c>
      <c r="G198" s="1044">
        <f>IF(ISERROR(VLOOKUP(CONCATENATE($B198,"-",$C198),IN_1F!$B$2:$T$3000,5,FALSE))=TRUE,"",VLOOKUP(CONCATENATE($B198,"-",$C198),IN_1F!$B$2:$T$3000,5,FALSE))</f>
        <v>0</v>
      </c>
      <c r="H198" s="1046">
        <f>IF(ISERROR(VLOOKUP(CONCATENATE($B198,"-",$C198),IN_1F!$B$2:$T$3000,6,FALSE))=TRUE,"",VLOOKUP(CONCATENATE($B198,"-",$C198),IN_1F!$B$2:$T$3000,6,FALSE))</f>
        <v>0</v>
      </c>
      <c r="I198" s="1862">
        <f>IF(ISERROR(VLOOKUP(CONCATENATE($B198,"-",$C198),IN_1F!$B$2:$T$3000,7,FALSE))=TRUE,"",VLOOKUP(CONCATENATE($B198,"-",$C198),IN_1F!$B$2:$T$3000,7,FALSE))</f>
        <v>0</v>
      </c>
      <c r="J198" s="1863">
        <f>IF(ISERROR(VLOOKUP(CONCATENATE($B198,"-",$C198),IN_1F!$B$2:$T$3000,8,FALSE))=TRUE,"",VLOOKUP(CONCATENATE($B198,"-",$C198),IN_1F!$B$2:$T$3000,8,FALSE))</f>
        <v>0</v>
      </c>
      <c r="K198" s="1989">
        <f>E198+G198+I198</f>
        <v>0</v>
      </c>
      <c r="L198" s="1990">
        <f t="shared" si="9"/>
        <v>0</v>
      </c>
    </row>
    <row r="199" spans="1:12">
      <c r="A199" s="949" t="s">
        <v>1825</v>
      </c>
      <c r="B199" s="950" t="s">
        <v>1826</v>
      </c>
      <c r="C199" s="946">
        <v>3</v>
      </c>
      <c r="D199" s="1587" t="str">
        <f t="shared" si="10"/>
        <v/>
      </c>
      <c r="E199" s="1044">
        <f>IF(ISERROR(VLOOKUP(CONCATENATE($B199,"-",$C199),IN_1F!$B$2:$T$3000,3,FALSE))=TRUE,"",VLOOKUP(CONCATENATE($B199,"-",$C199),IN_1F!$B$2:$T$3000,3,FALSE))</f>
        <v>0</v>
      </c>
      <c r="F199" s="1045">
        <f>IF(ISERROR(VLOOKUP(CONCATENATE($B199,"-",$C199),IN_1F!$B$2:$T$3000,4,FALSE))=TRUE,"",VLOOKUP(CONCATENATE($B199,"-",$C199),IN_1F!$B$2:$T$3000,4,FALSE))</f>
        <v>0</v>
      </c>
      <c r="G199" s="1044">
        <f>IF(ISERROR(VLOOKUP(CONCATENATE($B199,"-",$C199),IN_1F!$B$2:$T$3000,5,FALSE))=TRUE,"",VLOOKUP(CONCATENATE($B199,"-",$C199),IN_1F!$B$2:$T$3000,5,FALSE))</f>
        <v>0</v>
      </c>
      <c r="H199" s="1046">
        <f>IF(ISERROR(VLOOKUP(CONCATENATE($B199,"-",$C199),IN_1F!$B$2:$T$3000,6,FALSE))=TRUE,"",VLOOKUP(CONCATENATE($B199,"-",$C199),IN_1F!$B$2:$T$3000,6,FALSE))</f>
        <v>0</v>
      </c>
      <c r="I199" s="1862">
        <f>IF(ISERROR(VLOOKUP(CONCATENATE($B199,"-",$C199),IN_1F!$B$2:$T$3000,7,FALSE))=TRUE,"",VLOOKUP(CONCATENATE($B199,"-",$C199),IN_1F!$B$2:$T$3000,7,FALSE))</f>
        <v>0</v>
      </c>
      <c r="J199" s="1863">
        <f>IF(ISERROR(VLOOKUP(CONCATENATE($B199,"-",$C199),IN_1F!$B$2:$T$3000,8,FALSE))=TRUE,"",VLOOKUP(CONCATENATE($B199,"-",$C199),IN_1F!$B$2:$T$3000,8,FALSE))</f>
        <v>0</v>
      </c>
      <c r="K199" s="1989">
        <f t="shared" ref="K199:K205" si="12">E199+G199+I199</f>
        <v>0</v>
      </c>
      <c r="L199" s="1990">
        <f t="shared" si="9"/>
        <v>0</v>
      </c>
    </row>
    <row r="200" spans="1:12">
      <c r="A200" s="949" t="s">
        <v>1827</v>
      </c>
      <c r="B200" s="950" t="s">
        <v>1828</v>
      </c>
      <c r="C200" s="946">
        <v>3</v>
      </c>
      <c r="D200" s="1587" t="str">
        <f t="shared" si="10"/>
        <v/>
      </c>
      <c r="E200" s="1044">
        <f>IF(ISERROR(VLOOKUP(CONCATENATE($B200,"-",$C200),IN_1F!$B$2:$T$3000,3,FALSE))=TRUE,"",VLOOKUP(CONCATENATE($B200,"-",$C200),IN_1F!$B$2:$T$3000,3,FALSE))</f>
        <v>0</v>
      </c>
      <c r="F200" s="1045">
        <f>IF(ISERROR(VLOOKUP(CONCATENATE($B200,"-",$C200),IN_1F!$B$2:$T$3000,4,FALSE))=TRUE,"",VLOOKUP(CONCATENATE($B200,"-",$C200),IN_1F!$B$2:$T$3000,4,FALSE))</f>
        <v>0</v>
      </c>
      <c r="G200" s="1044">
        <f>IF(ISERROR(VLOOKUP(CONCATENATE($B200,"-",$C200),IN_1F!$B$2:$T$3000,5,FALSE))=TRUE,"",VLOOKUP(CONCATENATE($B200,"-",$C200),IN_1F!$B$2:$T$3000,5,FALSE))</f>
        <v>0</v>
      </c>
      <c r="H200" s="1046">
        <f>IF(ISERROR(VLOOKUP(CONCATENATE($B200,"-",$C200),IN_1F!$B$2:$T$3000,6,FALSE))=TRUE,"",VLOOKUP(CONCATENATE($B200,"-",$C200),IN_1F!$B$2:$T$3000,6,FALSE))</f>
        <v>0</v>
      </c>
      <c r="I200" s="1862">
        <f>IF(ISERROR(VLOOKUP(CONCATENATE($B200,"-",$C200),IN_1F!$B$2:$T$3000,7,FALSE))=TRUE,"",VLOOKUP(CONCATENATE($B200,"-",$C200),IN_1F!$B$2:$T$3000,7,FALSE))</f>
        <v>0</v>
      </c>
      <c r="J200" s="1863">
        <f>IF(ISERROR(VLOOKUP(CONCATENATE($B200,"-",$C200),IN_1F!$B$2:$T$3000,8,FALSE))=TRUE,"",VLOOKUP(CONCATENATE($B200,"-",$C200),IN_1F!$B$2:$T$3000,8,FALSE))</f>
        <v>0</v>
      </c>
      <c r="K200" s="1989">
        <f t="shared" si="12"/>
        <v>0</v>
      </c>
      <c r="L200" s="1990">
        <f t="shared" si="9"/>
        <v>0</v>
      </c>
    </row>
    <row r="201" spans="1:12">
      <c r="A201" s="949" t="s">
        <v>1829</v>
      </c>
      <c r="B201" s="950" t="s">
        <v>1830</v>
      </c>
      <c r="C201" s="946">
        <v>3</v>
      </c>
      <c r="D201" s="1587" t="str">
        <f t="shared" si="10"/>
        <v/>
      </c>
      <c r="E201" s="1044">
        <f>IF(ISERROR(VLOOKUP(CONCATENATE($B201,"-",$C201),IN_1F!$B$2:$T$3000,3,FALSE))=TRUE,"",VLOOKUP(CONCATENATE($B201,"-",$C201),IN_1F!$B$2:$T$3000,3,FALSE))</f>
        <v>0</v>
      </c>
      <c r="F201" s="1045">
        <f>IF(ISERROR(VLOOKUP(CONCATENATE($B201,"-",$C201),IN_1F!$B$2:$T$3000,4,FALSE))=TRUE,"",VLOOKUP(CONCATENATE($B201,"-",$C201),IN_1F!$B$2:$T$3000,4,FALSE))</f>
        <v>0</v>
      </c>
      <c r="G201" s="1044">
        <f>IF(ISERROR(VLOOKUP(CONCATENATE($B201,"-",$C201),IN_1F!$B$2:$T$3000,5,FALSE))=TRUE,"",VLOOKUP(CONCATENATE($B201,"-",$C201),IN_1F!$B$2:$T$3000,5,FALSE))</f>
        <v>0</v>
      </c>
      <c r="H201" s="1046">
        <f>IF(ISERROR(VLOOKUP(CONCATENATE($B201,"-",$C201),IN_1F!$B$2:$T$3000,6,FALSE))=TRUE,"",VLOOKUP(CONCATENATE($B201,"-",$C201),IN_1F!$B$2:$T$3000,6,FALSE))</f>
        <v>0</v>
      </c>
      <c r="I201" s="1862">
        <f>IF(ISERROR(VLOOKUP(CONCATENATE($B201,"-",$C201),IN_1F!$B$2:$T$3000,7,FALSE))=TRUE,"",VLOOKUP(CONCATENATE($B201,"-",$C201),IN_1F!$B$2:$T$3000,7,FALSE))</f>
        <v>0</v>
      </c>
      <c r="J201" s="1863">
        <f>IF(ISERROR(VLOOKUP(CONCATENATE($B201,"-",$C201),IN_1F!$B$2:$T$3000,8,FALSE))=TRUE,"",VLOOKUP(CONCATENATE($B201,"-",$C201),IN_1F!$B$2:$T$3000,8,FALSE))</f>
        <v>0</v>
      </c>
      <c r="K201" s="1989">
        <f t="shared" si="12"/>
        <v>0</v>
      </c>
      <c r="L201" s="1990">
        <f t="shared" si="9"/>
        <v>0</v>
      </c>
    </row>
    <row r="202" spans="1:12">
      <c r="A202" s="949" t="s">
        <v>1831</v>
      </c>
      <c r="B202" s="950" t="s">
        <v>1832</v>
      </c>
      <c r="C202" s="946">
        <v>3</v>
      </c>
      <c r="D202" s="1587" t="str">
        <f t="shared" si="10"/>
        <v/>
      </c>
      <c r="E202" s="1044">
        <f>IF(ISERROR(VLOOKUP(CONCATENATE($B202,"-",$C202),IN_1F!$B$2:$T$3000,3,FALSE))=TRUE,"",VLOOKUP(CONCATENATE($B202,"-",$C202),IN_1F!$B$2:$T$3000,3,FALSE))</f>
        <v>0</v>
      </c>
      <c r="F202" s="1045">
        <f>IF(ISERROR(VLOOKUP(CONCATENATE($B202,"-",$C202),IN_1F!$B$2:$T$3000,4,FALSE))=TRUE,"",VLOOKUP(CONCATENATE($B202,"-",$C202),IN_1F!$B$2:$T$3000,4,FALSE))</f>
        <v>0</v>
      </c>
      <c r="G202" s="1044">
        <f>IF(ISERROR(VLOOKUP(CONCATENATE($B202,"-",$C202),IN_1F!$B$2:$T$3000,5,FALSE))=TRUE,"",VLOOKUP(CONCATENATE($B202,"-",$C202),IN_1F!$B$2:$T$3000,5,FALSE))</f>
        <v>0</v>
      </c>
      <c r="H202" s="1046">
        <f>IF(ISERROR(VLOOKUP(CONCATENATE($B202,"-",$C202),IN_1F!$B$2:$T$3000,6,FALSE))=TRUE,"",VLOOKUP(CONCATENATE($B202,"-",$C202),IN_1F!$B$2:$T$3000,6,FALSE))</f>
        <v>0</v>
      </c>
      <c r="I202" s="1862">
        <f>IF(ISERROR(VLOOKUP(CONCATENATE($B202,"-",$C202),IN_1F!$B$2:$T$3000,7,FALSE))=TRUE,"",VLOOKUP(CONCATENATE($B202,"-",$C202),IN_1F!$B$2:$T$3000,7,FALSE))</f>
        <v>0</v>
      </c>
      <c r="J202" s="1863">
        <f>IF(ISERROR(VLOOKUP(CONCATENATE($B202,"-",$C202),IN_1F!$B$2:$T$3000,8,FALSE))=TRUE,"",VLOOKUP(CONCATENATE($B202,"-",$C202),IN_1F!$B$2:$T$3000,8,FALSE))</f>
        <v>0</v>
      </c>
      <c r="K202" s="1989">
        <f t="shared" si="12"/>
        <v>0</v>
      </c>
      <c r="L202" s="1990">
        <f t="shared" si="9"/>
        <v>0</v>
      </c>
    </row>
    <row r="203" spans="1:12">
      <c r="A203" s="957" t="s">
        <v>1833</v>
      </c>
      <c r="B203" s="958" t="s">
        <v>1834</v>
      </c>
      <c r="C203" s="959">
        <v>3</v>
      </c>
      <c r="D203" s="1587" t="str">
        <f t="shared" si="10"/>
        <v/>
      </c>
      <c r="E203" s="1044">
        <f>IF(ISERROR(VLOOKUP(CONCATENATE($B203,"-",$C203),IN_1F!$B$2:$T$3000,3,FALSE))=TRUE,"",VLOOKUP(CONCATENATE($B203,"-",$C203),IN_1F!$B$2:$T$3000,3,FALSE))</f>
        <v>0</v>
      </c>
      <c r="F203" s="1045">
        <f>IF(ISERROR(VLOOKUP(CONCATENATE($B203,"-",$C203),IN_1F!$B$2:$T$3000,4,FALSE))=TRUE,"",VLOOKUP(CONCATENATE($B203,"-",$C203),IN_1F!$B$2:$T$3000,4,FALSE))</f>
        <v>0</v>
      </c>
      <c r="G203" s="1044">
        <f>IF(ISERROR(VLOOKUP(CONCATENATE($B203,"-",$C203),IN_1F!$B$2:$T$3000,5,FALSE))=TRUE,"",VLOOKUP(CONCATENATE($B203,"-",$C203),IN_1F!$B$2:$T$3000,5,FALSE))</f>
        <v>0</v>
      </c>
      <c r="H203" s="1046">
        <f>IF(ISERROR(VLOOKUP(CONCATENATE($B203,"-",$C203),IN_1F!$B$2:$T$3000,6,FALSE))=TRUE,"",VLOOKUP(CONCATENATE($B203,"-",$C203),IN_1F!$B$2:$T$3000,6,FALSE))</f>
        <v>0</v>
      </c>
      <c r="I203" s="1862">
        <f>IF(ISERROR(VLOOKUP(CONCATENATE($B203,"-",$C203),IN_1F!$B$2:$T$3000,7,FALSE))=TRUE,"",VLOOKUP(CONCATENATE($B203,"-",$C203),IN_1F!$B$2:$T$3000,7,FALSE))</f>
        <v>0</v>
      </c>
      <c r="J203" s="1863">
        <f>IF(ISERROR(VLOOKUP(CONCATENATE($B203,"-",$C203),IN_1F!$B$2:$T$3000,8,FALSE))=TRUE,"",VLOOKUP(CONCATENATE($B203,"-",$C203),IN_1F!$B$2:$T$3000,8,FALSE))</f>
        <v>0</v>
      </c>
      <c r="K203" s="1989">
        <f t="shared" si="12"/>
        <v>0</v>
      </c>
      <c r="L203" s="1990">
        <f t="shared" si="9"/>
        <v>0</v>
      </c>
    </row>
    <row r="204" spans="1:12">
      <c r="A204" s="957" t="s">
        <v>1835</v>
      </c>
      <c r="B204" s="958" t="s">
        <v>1836</v>
      </c>
      <c r="C204" s="959">
        <v>3</v>
      </c>
      <c r="D204" s="1587" t="str">
        <f t="shared" si="10"/>
        <v/>
      </c>
      <c r="E204" s="1044">
        <f>IF(ISERROR(VLOOKUP(CONCATENATE($B204,"-",$C204),IN_1F!$B$2:$T$3000,3,FALSE))=TRUE,"",VLOOKUP(CONCATENATE($B204,"-",$C204),IN_1F!$B$2:$T$3000,3,FALSE))</f>
        <v>0</v>
      </c>
      <c r="F204" s="1045">
        <f>IF(ISERROR(VLOOKUP(CONCATENATE($B204,"-",$C204),IN_1F!$B$2:$T$3000,4,FALSE))=TRUE,"",VLOOKUP(CONCATENATE($B204,"-",$C204),IN_1F!$B$2:$T$3000,4,FALSE))</f>
        <v>0</v>
      </c>
      <c r="G204" s="1044">
        <f>IF(ISERROR(VLOOKUP(CONCATENATE($B204,"-",$C204),IN_1F!$B$2:$T$3000,5,FALSE))=TRUE,"",VLOOKUP(CONCATENATE($B204,"-",$C204),IN_1F!$B$2:$T$3000,5,FALSE))</f>
        <v>0</v>
      </c>
      <c r="H204" s="1046">
        <f>IF(ISERROR(VLOOKUP(CONCATENATE($B204,"-",$C204),IN_1F!$B$2:$T$3000,6,FALSE))=TRUE,"",VLOOKUP(CONCATENATE($B204,"-",$C204),IN_1F!$B$2:$T$3000,6,FALSE))</f>
        <v>0</v>
      </c>
      <c r="I204" s="1862">
        <f>IF(ISERROR(VLOOKUP(CONCATENATE($B204,"-",$C204),IN_1F!$B$2:$T$3000,7,FALSE))=TRUE,"",VLOOKUP(CONCATENATE($B204,"-",$C204),IN_1F!$B$2:$T$3000,7,FALSE))</f>
        <v>0</v>
      </c>
      <c r="J204" s="1863">
        <f>IF(ISERROR(VLOOKUP(CONCATENATE($B204,"-",$C204),IN_1F!$B$2:$T$3000,8,FALSE))=TRUE,"",VLOOKUP(CONCATENATE($B204,"-",$C204),IN_1F!$B$2:$T$3000,8,FALSE))</f>
        <v>0</v>
      </c>
      <c r="K204" s="1989">
        <f t="shared" si="12"/>
        <v>0</v>
      </c>
      <c r="L204" s="1990">
        <f t="shared" si="9"/>
        <v>0</v>
      </c>
    </row>
    <row r="205" spans="1:12">
      <c r="A205" s="957" t="s">
        <v>1837</v>
      </c>
      <c r="B205" s="958" t="s">
        <v>1838</v>
      </c>
      <c r="C205" s="959">
        <v>3</v>
      </c>
      <c r="D205" s="1587" t="str">
        <f t="shared" si="10"/>
        <v/>
      </c>
      <c r="E205" s="1044">
        <f>IF(ISERROR(VLOOKUP(CONCATENATE($B205,"-",$C205),IN_1F!$B$2:$T$3000,3,FALSE))=TRUE,"",VLOOKUP(CONCATENATE($B205,"-",$C205),IN_1F!$B$2:$T$3000,3,FALSE))</f>
        <v>0</v>
      </c>
      <c r="F205" s="1045">
        <f>IF(ISERROR(VLOOKUP(CONCATENATE($B205,"-",$C205),IN_1F!$B$2:$T$3000,4,FALSE))=TRUE,"",VLOOKUP(CONCATENATE($B205,"-",$C205),IN_1F!$B$2:$T$3000,4,FALSE))</f>
        <v>0</v>
      </c>
      <c r="G205" s="1044">
        <f>IF(ISERROR(VLOOKUP(CONCATENATE($B205,"-",$C205),IN_1F!$B$2:$T$3000,5,FALSE))=TRUE,"",VLOOKUP(CONCATENATE($B205,"-",$C205),IN_1F!$B$2:$T$3000,5,FALSE))</f>
        <v>0</v>
      </c>
      <c r="H205" s="1046">
        <f>IF(ISERROR(VLOOKUP(CONCATENATE($B205,"-",$C205),IN_1F!$B$2:$T$3000,6,FALSE))=TRUE,"",VLOOKUP(CONCATENATE($B205,"-",$C205),IN_1F!$B$2:$T$3000,6,FALSE))</f>
        <v>0</v>
      </c>
      <c r="I205" s="1868">
        <f>IF(ISERROR(VLOOKUP(CONCATENATE($B205,"-",$C205),IN_1F!$B$2:$T$3000,7,FALSE))=TRUE,"",VLOOKUP(CONCATENATE($B205,"-",$C205),IN_1F!$B$2:$T$3000,7,FALSE))</f>
        <v>0</v>
      </c>
      <c r="J205" s="1869">
        <f>IF(ISERROR(VLOOKUP(CONCATENATE($B205,"-",$C205),IN_1F!$B$2:$T$3000,8,FALSE))=TRUE,"",VLOOKUP(CONCATENATE($B205,"-",$C205),IN_1F!$B$2:$T$3000,8,FALSE))</f>
        <v>0</v>
      </c>
      <c r="K205" s="1989">
        <f t="shared" si="12"/>
        <v>0</v>
      </c>
      <c r="L205" s="1990">
        <f t="shared" si="9"/>
        <v>0</v>
      </c>
    </row>
    <row r="206" spans="1:12" ht="6.75" customHeight="1">
      <c r="A206" s="1036"/>
      <c r="B206" s="1036"/>
      <c r="C206" s="1037"/>
      <c r="D206" s="1587"/>
      <c r="E206" s="1047"/>
      <c r="F206" s="1048"/>
      <c r="G206" s="1047"/>
      <c r="H206" s="1048"/>
      <c r="I206" s="1047"/>
      <c r="J206" s="1048"/>
      <c r="K206" s="1047"/>
      <c r="L206" s="1049"/>
    </row>
    <row r="207" spans="1:12">
      <c r="A207" s="949" t="s">
        <v>1839</v>
      </c>
      <c r="B207" s="950" t="s">
        <v>1840</v>
      </c>
      <c r="C207" s="946">
        <v>3</v>
      </c>
      <c r="D207" s="1587" t="str">
        <f>CONCATENATE(D$150)</f>
        <v/>
      </c>
      <c r="E207" s="1044">
        <f>IF(ISERROR(VLOOKUP(CONCATENATE($B207,"-",$C207),IN_1F!$B$2:$T$3000,3,FALSE))=TRUE,"",VLOOKUP(CONCATENATE($B207,"-",$C207),IN_1F!$B$2:$T$3000,3,FALSE))</f>
        <v>0</v>
      </c>
      <c r="F207" s="1045">
        <f>IF(ISERROR(VLOOKUP(CONCATENATE($B207,"-",$C207),IN_1F!$B$2:$T$3000,4,FALSE))=TRUE,"",VLOOKUP(CONCATENATE($B207,"-",$C207),IN_1F!$B$2:$T$3000,4,FALSE))</f>
        <v>0</v>
      </c>
      <c r="G207" s="1044">
        <f>IF(ISERROR(VLOOKUP(CONCATENATE($B207,"-",$C207),IN_1F!$B$2:$T$3000,5,FALSE))=TRUE,"",VLOOKUP(CONCATENATE($B207,"-",$C207),IN_1F!$B$2:$T$3000,5,FALSE))</f>
        <v>0</v>
      </c>
      <c r="H207" s="1046">
        <f>IF(ISERROR(VLOOKUP(CONCATENATE($B207,"-",$C207),IN_1F!$B$2:$T$3000,6,FALSE))=TRUE,"",VLOOKUP(CONCATENATE($B207,"-",$C207),IN_1F!$B$2:$T$3000,6,FALSE))</f>
        <v>0</v>
      </c>
      <c r="I207" s="1870">
        <f>IF(ISERROR(VLOOKUP(CONCATENATE($B207,"-",$C207),IN_1F!$B$2:$T$3000,7,FALSE))=TRUE,"",VLOOKUP(CONCATENATE($B207,"-",$C207),IN_1F!$B$2:$T$3000,7,FALSE))</f>
        <v>0</v>
      </c>
      <c r="J207" s="1871">
        <f>IF(ISERROR(VLOOKUP(CONCATENATE($B207,"-",$C207),IN_1F!$B$2:$T$3000,8,FALSE))=TRUE,"",VLOOKUP(CONCATENATE($B207,"-",$C207),IN_1F!$B$2:$T$3000,8,FALSE))</f>
        <v>0</v>
      </c>
      <c r="K207" s="1989">
        <f>E207+G207+I207</f>
        <v>0</v>
      </c>
      <c r="L207" s="1990">
        <f>F207+H207+J207</f>
        <v>0</v>
      </c>
    </row>
    <row r="208" spans="1:12" ht="13.5" thickBot="1">
      <c r="A208" s="952" t="s">
        <v>1841</v>
      </c>
      <c r="B208" s="953" t="s">
        <v>1842</v>
      </c>
      <c r="C208" s="954">
        <v>3</v>
      </c>
      <c r="D208" s="1587" t="str">
        <f>CONCATENATE(D$150)</f>
        <v/>
      </c>
      <c r="E208" s="1050">
        <f>IF(ISERROR(VLOOKUP(CONCATENATE($B208,"-",$C208),IN_1F!$B$2:$T$3000,3,FALSE))=TRUE,"",VLOOKUP(CONCATENATE($B208,"-",$C208),IN_1F!$B$2:$T$3000,3,FALSE))</f>
        <v>0</v>
      </c>
      <c r="F208" s="1051">
        <f>IF(ISERROR(VLOOKUP(CONCATENATE($B208,"-",$C208),IN_1F!$B$2:$T$3000,4,FALSE))=TRUE,"",VLOOKUP(CONCATENATE($B208,"-",$C208),IN_1F!$B$2:$T$3000,4,FALSE))</f>
        <v>0</v>
      </c>
      <c r="G208" s="1050">
        <f>IF(ISERROR(VLOOKUP(CONCATENATE($B208,"-",$C208),IN_1F!$B$2:$T$3000,5,FALSE))=TRUE,"",VLOOKUP(CONCATENATE($B208,"-",$C208),IN_1F!$B$2:$T$3000,5,FALSE))</f>
        <v>0</v>
      </c>
      <c r="H208" s="1052">
        <f>IF(ISERROR(VLOOKUP(CONCATENATE($B208,"-",$C208),IN_1F!$B$2:$T$3000,6,FALSE))=TRUE,"",VLOOKUP(CONCATENATE($B208,"-",$C208),IN_1F!$B$2:$T$3000,6,FALSE))</f>
        <v>0</v>
      </c>
      <c r="I208" s="1864">
        <f>IF(ISERROR(VLOOKUP(CONCATENATE($B208,"-",$C208),IN_1F!$B$2:$T$3000,7,FALSE))=TRUE,"",VLOOKUP(CONCATENATE($B208,"-",$C208),IN_1F!$B$2:$T$3000,7,FALSE))</f>
        <v>0</v>
      </c>
      <c r="J208" s="1865">
        <f>IF(ISERROR(VLOOKUP(CONCATENATE($B208,"-",$C208),IN_1F!$B$2:$T$3000,8,FALSE))=TRUE,"",VLOOKUP(CONCATENATE($B208,"-",$C208),IN_1F!$B$2:$T$3000,8,FALSE))</f>
        <v>0</v>
      </c>
      <c r="K208" s="1991">
        <f>E208+G208+I208</f>
        <v>0</v>
      </c>
      <c r="L208" s="1992">
        <f>F208+H208+J208</f>
        <v>0</v>
      </c>
    </row>
    <row r="209" spans="1:12" ht="14.25" thickTop="1" thickBot="1">
      <c r="A209" s="964" t="s">
        <v>555</v>
      </c>
      <c r="B209" s="965"/>
      <c r="C209" s="966"/>
      <c r="D209" s="1587" t="str">
        <f>CONCATENATE(D$150)</f>
        <v/>
      </c>
      <c r="E209" s="967">
        <f t="shared" ref="E209:L209" si="13">SUM(E150:E205)+E207+E208</f>
        <v>0</v>
      </c>
      <c r="F209" s="968">
        <f t="shared" si="13"/>
        <v>0</v>
      </c>
      <c r="G209" s="967">
        <f t="shared" si="13"/>
        <v>0</v>
      </c>
      <c r="H209" s="969">
        <f t="shared" si="13"/>
        <v>0</v>
      </c>
      <c r="I209" s="1866">
        <f t="shared" si="13"/>
        <v>0</v>
      </c>
      <c r="J209" s="1867">
        <f t="shared" si="13"/>
        <v>0</v>
      </c>
      <c r="K209" s="1866">
        <f t="shared" si="13"/>
        <v>0</v>
      </c>
      <c r="L209" s="1867">
        <f t="shared" si="13"/>
        <v>0</v>
      </c>
    </row>
    <row r="210" spans="1:12" ht="13.5" thickBot="1">
      <c r="A210" s="934"/>
      <c r="B210" s="972"/>
      <c r="C210" s="973"/>
      <c r="D210" s="1590"/>
      <c r="E210" s="974"/>
      <c r="F210" s="974"/>
      <c r="G210" s="974"/>
      <c r="H210" s="974"/>
      <c r="I210" s="974"/>
      <c r="J210" s="974"/>
    </row>
    <row r="211" spans="1:12" ht="13.5" thickBot="1">
      <c r="A211" s="2561" t="s">
        <v>1843</v>
      </c>
      <c r="B211" s="2562"/>
      <c r="C211" s="2562"/>
      <c r="D211" s="2562"/>
      <c r="E211" s="2562"/>
      <c r="F211" s="2563"/>
      <c r="G211" s="974"/>
      <c r="H211" s="974"/>
      <c r="I211" s="974"/>
      <c r="J211" s="974"/>
    </row>
    <row r="212" spans="1:12" ht="13.5" thickBot="1">
      <c r="A212" s="975"/>
      <c r="B212" s="976"/>
      <c r="C212" s="976"/>
      <c r="D212" s="1591"/>
      <c r="E212" s="977" t="s">
        <v>279</v>
      </c>
      <c r="F212" s="978" t="s">
        <v>280</v>
      </c>
      <c r="G212" s="974"/>
      <c r="H212" s="974"/>
      <c r="I212" s="974"/>
      <c r="J212" s="974"/>
    </row>
    <row r="213" spans="1:12">
      <c r="A213" s="979" t="s">
        <v>1844</v>
      </c>
      <c r="B213" s="980" t="s">
        <v>1845</v>
      </c>
      <c r="C213" s="981">
        <v>3</v>
      </c>
      <c r="D213" s="1592" t="str">
        <f>CONCATENATE(D$150)</f>
        <v/>
      </c>
      <c r="E213" s="1053">
        <f>IF(ISERROR(VLOOKUP(CONCATENATE($B213,"-",$C213),IN_1F!$B$2:$T$3000,7,FALSE))=TRUE,"",VLOOKUP(CONCATENATE($B213,"-",$C213),IN_1F!$B$2:$T$3000,7,FALSE))</f>
        <v>0</v>
      </c>
      <c r="F213" s="1054">
        <f>IF(ISERROR(VLOOKUP(CONCATENATE($B213,"-",$C213),IN_1F!$B$2:$T$3000,8,FALSE))=TRUE,"",VLOOKUP(CONCATENATE($B213,"-",$C213),IN_1F!$B$2:$T$3000,8,FALSE))</f>
        <v>0</v>
      </c>
      <c r="G213" s="974"/>
      <c r="H213" s="974"/>
      <c r="I213" s="974"/>
      <c r="J213" s="974"/>
    </row>
    <row r="214" spans="1:12" ht="13.5" thickBot="1">
      <c r="A214" s="982" t="s">
        <v>1846</v>
      </c>
      <c r="B214" s="983" t="s">
        <v>1847</v>
      </c>
      <c r="C214" s="984">
        <v>3</v>
      </c>
      <c r="D214" s="1593" t="str">
        <f>CONCATENATE(D$150)</f>
        <v/>
      </c>
      <c r="E214" s="1055">
        <f>IF(ISERROR(VLOOKUP(CONCATENATE($B214,"-",$C214),IN_1F!$B$2:$T$3000,7,FALSE))=TRUE,"",VLOOKUP(CONCATENATE($B214,"-",$C214),IN_1F!$B$2:$T$3000,7,FALSE))</f>
        <v>0</v>
      </c>
      <c r="F214" s="1056">
        <f>IF(ISERROR(VLOOKUP(CONCATENATE($B214,"-",$C214),IN_1F!$B$2:$T$3000,8,FALSE))=TRUE,"",VLOOKUP(CONCATENATE($B214,"-",$C214),IN_1F!$B$2:$T$3000,8,FALSE))</f>
        <v>0</v>
      </c>
      <c r="G214" s="974"/>
      <c r="H214" s="974"/>
      <c r="I214" s="974"/>
      <c r="J214" s="974"/>
    </row>
    <row r="217" spans="1:12" ht="13.5" thickBot="1"/>
    <row r="218" spans="1:12">
      <c r="A218" s="1011" t="s">
        <v>1728</v>
      </c>
      <c r="B218" s="1012" t="s">
        <v>1729</v>
      </c>
      <c r="C218" s="1013">
        <v>4</v>
      </c>
      <c r="D218" s="1601"/>
      <c r="E218" s="1057">
        <f>IF(ISERROR(VLOOKUP(CONCATENATE($B218,"-",$C218),IN_1F!$B$2:$T$3000,3,FALSE))=TRUE,"",VLOOKUP(CONCATENATE($B218,"-",$C218),IN_1F!$B$2:$T$3000,3,FALSE))</f>
        <v>0</v>
      </c>
      <c r="F218" s="1058">
        <f>IF(ISERROR(VLOOKUP(CONCATENATE($B218,"-",$C218),IN_1F!$B$2:$T$3000,4,FALSE))=TRUE,"",VLOOKUP(CONCATENATE($B218,"-",$C218),IN_1F!$B$2:$T$3000,4,FALSE))</f>
        <v>0</v>
      </c>
      <c r="G218" s="1057">
        <f>IF(ISERROR(VLOOKUP(CONCATENATE($B218,"-",$C218),IN_1F!$B$2:$T$3000,5,FALSE))=TRUE,"",VLOOKUP(CONCATENATE($B218,"-",$C218),IN_1F!$B$2:$T$3000,5,FALSE))</f>
        <v>0</v>
      </c>
      <c r="H218" s="1059">
        <f>IF(ISERROR(VLOOKUP(CONCATENATE($B218,"-",$C218),IN_1F!$B$2:$T$3000,6,FALSE))=TRUE,"",VLOOKUP(CONCATENATE($B218,"-",$C218),IN_1F!$B$2:$T$3000,6,FALSE))</f>
        <v>0</v>
      </c>
      <c r="I218" s="1873">
        <f>IF(ISERROR(VLOOKUP(CONCATENATE($B218,"-",$C218),IN_1F!$B$2:$T$3000,7,FALSE))=TRUE,"",VLOOKUP(CONCATENATE($B218,"-",$C218),IN_1F!$B$2:$T$3000,7,FALSE))</f>
        <v>0</v>
      </c>
      <c r="J218" s="1874">
        <f>IF(ISERROR(VLOOKUP(CONCATENATE($B218,"-",$C218),IN_1F!$B$2:$T$3000,8,FALSE))=TRUE,"",VLOOKUP(CONCATENATE($B218,"-",$C218),IN_1F!$B$2:$T$3000,8,FALSE))</f>
        <v>0</v>
      </c>
      <c r="K218" s="1993">
        <f>E218+G218+I218</f>
        <v>0</v>
      </c>
      <c r="L218" s="1994">
        <f>F218+H218+J218</f>
        <v>0</v>
      </c>
    </row>
    <row r="219" spans="1:12">
      <c r="A219" s="1011" t="s">
        <v>1730</v>
      </c>
      <c r="B219" s="1012" t="s">
        <v>1731</v>
      </c>
      <c r="C219" s="1014">
        <v>4</v>
      </c>
      <c r="D219" s="1587" t="str">
        <f>CONCATENATE(D$218)</f>
        <v/>
      </c>
      <c r="E219" s="1060">
        <f>IF(ISERROR(VLOOKUP(CONCATENATE($B219,"-",$C219),IN_1F!$B$2:$T$3000,3,FALSE))=TRUE,"",VLOOKUP(CONCATENATE($B219,"-",$C219),IN_1F!$B$2:$T$3000,3,FALSE))</f>
        <v>0</v>
      </c>
      <c r="F219" s="1061">
        <f>IF(ISERROR(VLOOKUP(CONCATENATE($B219,"-",$C219),IN_1F!$B$2:$T$3000,4,FALSE))=TRUE,"",VLOOKUP(CONCATENATE($B219,"-",$C219),IN_1F!$B$2:$T$3000,4,FALSE))</f>
        <v>0</v>
      </c>
      <c r="G219" s="1060">
        <f>IF(ISERROR(VLOOKUP(CONCATENATE($B219,"-",$C219),IN_1F!$B$2:$T$3000,5,FALSE))=TRUE,"",VLOOKUP(CONCATENATE($B219,"-",$C219),IN_1F!$B$2:$T$3000,5,FALSE))</f>
        <v>0</v>
      </c>
      <c r="H219" s="1062">
        <f>IF(ISERROR(VLOOKUP(CONCATENATE($B219,"-",$C219),IN_1F!$B$2:$T$3000,6,FALSE))=TRUE,"",VLOOKUP(CONCATENATE($B219,"-",$C219),IN_1F!$B$2:$T$3000,6,FALSE))</f>
        <v>0</v>
      </c>
      <c r="I219" s="1872">
        <f>IF(ISERROR(VLOOKUP(CONCATENATE($B219,"-",$C219),IN_1F!$B$2:$T$3000,7,FALSE))=TRUE,"",VLOOKUP(CONCATENATE($B219,"-",$C219),IN_1F!$B$2:$T$3000,7,FALSE))</f>
        <v>0</v>
      </c>
      <c r="J219" s="1875">
        <f>IF(ISERROR(VLOOKUP(CONCATENATE($B219,"-",$C219),IN_1F!$B$2:$T$3000,8,FALSE))=TRUE,"",VLOOKUP(CONCATENATE($B219,"-",$C219),IN_1F!$B$2:$T$3000,8,FALSE))</f>
        <v>0</v>
      </c>
      <c r="K219" s="1995">
        <f t="shared" ref="K219:K228" si="14">E219+G219+I219</f>
        <v>0</v>
      </c>
      <c r="L219" s="1996">
        <f t="shared" ref="L219:L273" si="15">F219+H219+J219</f>
        <v>0</v>
      </c>
    </row>
    <row r="220" spans="1:12">
      <c r="A220" s="1011" t="s">
        <v>1732</v>
      </c>
      <c r="B220" s="1012" t="s">
        <v>1733</v>
      </c>
      <c r="C220" s="1014">
        <v>4</v>
      </c>
      <c r="D220" s="1587" t="str">
        <f t="shared" ref="D220:D273" si="16">CONCATENATE(D$218)</f>
        <v/>
      </c>
      <c r="E220" s="1060">
        <f>IF(ISERROR(VLOOKUP(CONCATENATE($B220,"-",$C220),IN_1F!$B$2:$T$3000,3,FALSE))=TRUE,"",VLOOKUP(CONCATENATE($B220,"-",$C220),IN_1F!$B$2:$T$3000,3,FALSE))</f>
        <v>0</v>
      </c>
      <c r="F220" s="1061">
        <f>IF(ISERROR(VLOOKUP(CONCATENATE($B220,"-",$C220),IN_1F!$B$2:$T$3000,4,FALSE))=TRUE,"",VLOOKUP(CONCATENATE($B220,"-",$C220),IN_1F!$B$2:$T$3000,4,FALSE))</f>
        <v>0</v>
      </c>
      <c r="G220" s="1060">
        <f>IF(ISERROR(VLOOKUP(CONCATENATE($B220,"-",$C220),IN_1F!$B$2:$T$3000,5,FALSE))=TRUE,"",VLOOKUP(CONCATENATE($B220,"-",$C220),IN_1F!$B$2:$T$3000,5,FALSE))</f>
        <v>0</v>
      </c>
      <c r="H220" s="1062">
        <f>IF(ISERROR(VLOOKUP(CONCATENATE($B220,"-",$C220),IN_1F!$B$2:$T$3000,6,FALSE))=TRUE,"",VLOOKUP(CONCATENATE($B220,"-",$C220),IN_1F!$B$2:$T$3000,6,FALSE))</f>
        <v>0</v>
      </c>
      <c r="I220" s="1872">
        <f>IF(ISERROR(VLOOKUP(CONCATENATE($B220,"-",$C220),IN_1F!$B$2:$T$3000,7,FALSE))=TRUE,"",VLOOKUP(CONCATENATE($B220,"-",$C220),IN_1F!$B$2:$T$3000,7,FALSE))</f>
        <v>0</v>
      </c>
      <c r="J220" s="1875">
        <f>IF(ISERROR(VLOOKUP(CONCATENATE($B220,"-",$C220),IN_1F!$B$2:$T$3000,8,FALSE))=TRUE,"",VLOOKUP(CONCATENATE($B220,"-",$C220),IN_1F!$B$2:$T$3000,8,FALSE))</f>
        <v>0</v>
      </c>
      <c r="K220" s="1995">
        <f t="shared" si="14"/>
        <v>0</v>
      </c>
      <c r="L220" s="1996">
        <f t="shared" si="15"/>
        <v>0</v>
      </c>
    </row>
    <row r="221" spans="1:12">
      <c r="A221" s="1011" t="s">
        <v>1734</v>
      </c>
      <c r="B221" s="1012" t="s">
        <v>1735</v>
      </c>
      <c r="C221" s="1014">
        <v>4</v>
      </c>
      <c r="D221" s="1587" t="str">
        <f t="shared" si="16"/>
        <v/>
      </c>
      <c r="E221" s="1060">
        <f>IF(ISERROR(VLOOKUP(CONCATENATE($B221,"-",$C221),IN_1F!$B$2:$T$3000,3,FALSE))=TRUE,"",VLOOKUP(CONCATENATE($B221,"-",$C221),IN_1F!$B$2:$T$3000,3,FALSE))</f>
        <v>0</v>
      </c>
      <c r="F221" s="1061">
        <f>IF(ISERROR(VLOOKUP(CONCATENATE($B221,"-",$C221),IN_1F!$B$2:$T$3000,4,FALSE))=TRUE,"",VLOOKUP(CONCATENATE($B221,"-",$C221),IN_1F!$B$2:$T$3000,4,FALSE))</f>
        <v>0</v>
      </c>
      <c r="G221" s="1060">
        <f>IF(ISERROR(VLOOKUP(CONCATENATE($B221,"-",$C221),IN_1F!$B$2:$T$3000,5,FALSE))=TRUE,"",VLOOKUP(CONCATENATE($B221,"-",$C221),IN_1F!$B$2:$T$3000,5,FALSE))</f>
        <v>0</v>
      </c>
      <c r="H221" s="1062">
        <f>IF(ISERROR(VLOOKUP(CONCATENATE($B221,"-",$C221),IN_1F!$B$2:$T$3000,6,FALSE))=TRUE,"",VLOOKUP(CONCATENATE($B221,"-",$C221),IN_1F!$B$2:$T$3000,6,FALSE))</f>
        <v>0</v>
      </c>
      <c r="I221" s="1872">
        <f>IF(ISERROR(VLOOKUP(CONCATENATE($B221,"-",$C221),IN_1F!$B$2:$T$3000,7,FALSE))=TRUE,"",VLOOKUP(CONCATENATE($B221,"-",$C221),IN_1F!$B$2:$T$3000,7,FALSE))</f>
        <v>0</v>
      </c>
      <c r="J221" s="1875">
        <f>IF(ISERROR(VLOOKUP(CONCATENATE($B221,"-",$C221),IN_1F!$B$2:$T$3000,8,FALSE))=TRUE,"",VLOOKUP(CONCATENATE($B221,"-",$C221),IN_1F!$B$2:$T$3000,8,FALSE))</f>
        <v>0</v>
      </c>
      <c r="K221" s="1995">
        <f t="shared" si="14"/>
        <v>0</v>
      </c>
      <c r="L221" s="1996">
        <f t="shared" si="15"/>
        <v>0</v>
      </c>
    </row>
    <row r="222" spans="1:12">
      <c r="A222" s="1011" t="s">
        <v>1736</v>
      </c>
      <c r="B222" s="1012" t="s">
        <v>1737</v>
      </c>
      <c r="C222" s="1014">
        <v>4</v>
      </c>
      <c r="D222" s="1587" t="str">
        <f t="shared" si="16"/>
        <v/>
      </c>
      <c r="E222" s="1060">
        <f>IF(ISERROR(VLOOKUP(CONCATENATE($B222,"-",$C222),IN_1F!$B$2:$T$3000,3,FALSE))=TRUE,"",VLOOKUP(CONCATENATE($B222,"-",$C222),IN_1F!$B$2:$T$3000,3,FALSE))</f>
        <v>0</v>
      </c>
      <c r="F222" s="1061">
        <f>IF(ISERROR(VLOOKUP(CONCATENATE($B222,"-",$C222),IN_1F!$B$2:$T$3000,4,FALSE))=TRUE,"",VLOOKUP(CONCATENATE($B222,"-",$C222),IN_1F!$B$2:$T$3000,4,FALSE))</f>
        <v>0</v>
      </c>
      <c r="G222" s="1060">
        <f>IF(ISERROR(VLOOKUP(CONCATENATE($B222,"-",$C222),IN_1F!$B$2:$T$3000,5,FALSE))=TRUE,"",VLOOKUP(CONCATENATE($B222,"-",$C222),IN_1F!$B$2:$T$3000,5,FALSE))</f>
        <v>0</v>
      </c>
      <c r="H222" s="1062">
        <f>IF(ISERROR(VLOOKUP(CONCATENATE($B222,"-",$C222),IN_1F!$B$2:$T$3000,6,FALSE))=TRUE,"",VLOOKUP(CONCATENATE($B222,"-",$C222),IN_1F!$B$2:$T$3000,6,FALSE))</f>
        <v>0</v>
      </c>
      <c r="I222" s="1872">
        <f>IF(ISERROR(VLOOKUP(CONCATENATE($B222,"-",$C222),IN_1F!$B$2:$T$3000,7,FALSE))=TRUE,"",VLOOKUP(CONCATENATE($B222,"-",$C222),IN_1F!$B$2:$T$3000,7,FALSE))</f>
        <v>0</v>
      </c>
      <c r="J222" s="1875">
        <f>IF(ISERROR(VLOOKUP(CONCATENATE($B222,"-",$C222),IN_1F!$B$2:$T$3000,8,FALSE))=TRUE,"",VLOOKUP(CONCATENATE($B222,"-",$C222),IN_1F!$B$2:$T$3000,8,FALSE))</f>
        <v>0</v>
      </c>
      <c r="K222" s="1995">
        <f t="shared" si="14"/>
        <v>0</v>
      </c>
      <c r="L222" s="1996">
        <f t="shared" si="15"/>
        <v>0</v>
      </c>
    </row>
    <row r="223" spans="1:12">
      <c r="A223" s="1011" t="s">
        <v>1738</v>
      </c>
      <c r="B223" s="1012" t="s">
        <v>1739</v>
      </c>
      <c r="C223" s="1014">
        <v>4</v>
      </c>
      <c r="D223" s="1587" t="str">
        <f t="shared" si="16"/>
        <v/>
      </c>
      <c r="E223" s="1060">
        <f>IF(ISERROR(VLOOKUP(CONCATENATE($B223,"-",$C223),IN_1F!$B$2:$T$3000,3,FALSE))=TRUE,"",VLOOKUP(CONCATENATE($B223,"-",$C223),IN_1F!$B$2:$T$3000,3,FALSE))</f>
        <v>0</v>
      </c>
      <c r="F223" s="1061">
        <f>IF(ISERROR(VLOOKUP(CONCATENATE($B223,"-",$C223),IN_1F!$B$2:$T$3000,4,FALSE))=TRUE,"",VLOOKUP(CONCATENATE($B223,"-",$C223),IN_1F!$B$2:$T$3000,4,FALSE))</f>
        <v>0</v>
      </c>
      <c r="G223" s="1060">
        <f>IF(ISERROR(VLOOKUP(CONCATENATE($B223,"-",$C223),IN_1F!$B$2:$T$3000,5,FALSE))=TRUE,"",VLOOKUP(CONCATENATE($B223,"-",$C223),IN_1F!$B$2:$T$3000,5,FALSE))</f>
        <v>0</v>
      </c>
      <c r="H223" s="1062">
        <f>IF(ISERROR(VLOOKUP(CONCATENATE($B223,"-",$C223),IN_1F!$B$2:$T$3000,6,FALSE))=TRUE,"",VLOOKUP(CONCATENATE($B223,"-",$C223),IN_1F!$B$2:$T$3000,6,FALSE))</f>
        <v>0</v>
      </c>
      <c r="I223" s="1872">
        <f>IF(ISERROR(VLOOKUP(CONCATENATE($B223,"-",$C223),IN_1F!$B$2:$T$3000,7,FALSE))=TRUE,"",VLOOKUP(CONCATENATE($B223,"-",$C223),IN_1F!$B$2:$T$3000,7,FALSE))</f>
        <v>0</v>
      </c>
      <c r="J223" s="1875">
        <f>IF(ISERROR(VLOOKUP(CONCATENATE($B223,"-",$C223),IN_1F!$B$2:$T$3000,8,FALSE))=TRUE,"",VLOOKUP(CONCATENATE($B223,"-",$C223),IN_1F!$B$2:$T$3000,8,FALSE))</f>
        <v>0</v>
      </c>
      <c r="K223" s="1995">
        <f t="shared" si="14"/>
        <v>0</v>
      </c>
      <c r="L223" s="1996">
        <f t="shared" si="15"/>
        <v>0</v>
      </c>
    </row>
    <row r="224" spans="1:12">
      <c r="A224" s="1011" t="s">
        <v>1740</v>
      </c>
      <c r="B224" s="1012" t="s">
        <v>1741</v>
      </c>
      <c r="C224" s="1014">
        <v>4</v>
      </c>
      <c r="D224" s="1587" t="str">
        <f t="shared" si="16"/>
        <v/>
      </c>
      <c r="E224" s="1060">
        <f>IF(ISERROR(VLOOKUP(CONCATENATE($B224,"-",$C224),IN_1F!$B$2:$T$3000,3,FALSE))=TRUE,"",VLOOKUP(CONCATENATE($B224,"-",$C224),IN_1F!$B$2:$T$3000,3,FALSE))</f>
        <v>0</v>
      </c>
      <c r="F224" s="1061">
        <f>IF(ISERROR(VLOOKUP(CONCATENATE($B224,"-",$C224),IN_1F!$B$2:$T$3000,4,FALSE))=TRUE,"",VLOOKUP(CONCATENATE($B224,"-",$C224),IN_1F!$B$2:$T$3000,4,FALSE))</f>
        <v>0</v>
      </c>
      <c r="G224" s="1060">
        <f>IF(ISERROR(VLOOKUP(CONCATENATE($B224,"-",$C224),IN_1F!$B$2:$T$3000,5,FALSE))=TRUE,"",VLOOKUP(CONCATENATE($B224,"-",$C224),IN_1F!$B$2:$T$3000,5,FALSE))</f>
        <v>0</v>
      </c>
      <c r="H224" s="1062">
        <f>IF(ISERROR(VLOOKUP(CONCATENATE($B224,"-",$C224),IN_1F!$B$2:$T$3000,6,FALSE))=TRUE,"",VLOOKUP(CONCATENATE($B224,"-",$C224),IN_1F!$B$2:$T$3000,6,FALSE))</f>
        <v>0</v>
      </c>
      <c r="I224" s="1872">
        <f>IF(ISERROR(VLOOKUP(CONCATENATE($B224,"-",$C224),IN_1F!$B$2:$T$3000,7,FALSE))=TRUE,"",VLOOKUP(CONCATENATE($B224,"-",$C224),IN_1F!$B$2:$T$3000,7,FALSE))</f>
        <v>0</v>
      </c>
      <c r="J224" s="1875">
        <f>IF(ISERROR(VLOOKUP(CONCATENATE($B224,"-",$C224),IN_1F!$B$2:$T$3000,8,FALSE))=TRUE,"",VLOOKUP(CONCATENATE($B224,"-",$C224),IN_1F!$B$2:$T$3000,8,FALSE))</f>
        <v>0</v>
      </c>
      <c r="K224" s="1995">
        <f t="shared" si="14"/>
        <v>0</v>
      </c>
      <c r="L224" s="1996">
        <f t="shared" si="15"/>
        <v>0</v>
      </c>
    </row>
    <row r="225" spans="1:12">
      <c r="A225" s="1011" t="s">
        <v>1742</v>
      </c>
      <c r="B225" s="1012" t="s">
        <v>1743</v>
      </c>
      <c r="C225" s="1014">
        <v>4</v>
      </c>
      <c r="D225" s="1587" t="str">
        <f t="shared" si="16"/>
        <v/>
      </c>
      <c r="E225" s="1060">
        <f>IF(ISERROR(VLOOKUP(CONCATENATE($B225,"-",$C225),IN_1F!$B$2:$T$3000,3,FALSE))=TRUE,"",VLOOKUP(CONCATENATE($B225,"-",$C225),IN_1F!$B$2:$T$3000,3,FALSE))</f>
        <v>0</v>
      </c>
      <c r="F225" s="1061">
        <f>IF(ISERROR(VLOOKUP(CONCATENATE($B225,"-",$C225),IN_1F!$B$2:$T$3000,4,FALSE))=TRUE,"",VLOOKUP(CONCATENATE($B225,"-",$C225),IN_1F!$B$2:$T$3000,4,FALSE))</f>
        <v>0</v>
      </c>
      <c r="G225" s="1060">
        <f>IF(ISERROR(VLOOKUP(CONCATENATE($B225,"-",$C225),IN_1F!$B$2:$T$3000,5,FALSE))=TRUE,"",VLOOKUP(CONCATENATE($B225,"-",$C225),IN_1F!$B$2:$T$3000,5,FALSE))</f>
        <v>0</v>
      </c>
      <c r="H225" s="1062">
        <f>IF(ISERROR(VLOOKUP(CONCATENATE($B225,"-",$C225),IN_1F!$B$2:$T$3000,6,FALSE))=TRUE,"",VLOOKUP(CONCATENATE($B225,"-",$C225),IN_1F!$B$2:$T$3000,6,FALSE))</f>
        <v>0</v>
      </c>
      <c r="I225" s="1872">
        <f>IF(ISERROR(VLOOKUP(CONCATENATE($B225,"-",$C225),IN_1F!$B$2:$T$3000,7,FALSE))=TRUE,"",VLOOKUP(CONCATENATE($B225,"-",$C225),IN_1F!$B$2:$T$3000,7,FALSE))</f>
        <v>0</v>
      </c>
      <c r="J225" s="1875">
        <f>IF(ISERROR(VLOOKUP(CONCATENATE($B225,"-",$C225),IN_1F!$B$2:$T$3000,8,FALSE))=TRUE,"",VLOOKUP(CONCATENATE($B225,"-",$C225),IN_1F!$B$2:$T$3000,8,FALSE))</f>
        <v>0</v>
      </c>
      <c r="K225" s="1995">
        <f t="shared" si="14"/>
        <v>0</v>
      </c>
      <c r="L225" s="1996">
        <f t="shared" si="15"/>
        <v>0</v>
      </c>
    </row>
    <row r="226" spans="1:12">
      <c r="A226" s="1011" t="s">
        <v>1744</v>
      </c>
      <c r="B226" s="1012" t="s">
        <v>1745</v>
      </c>
      <c r="C226" s="1014">
        <v>4</v>
      </c>
      <c r="D226" s="1587" t="str">
        <f t="shared" si="16"/>
        <v/>
      </c>
      <c r="E226" s="1060">
        <f>IF(ISERROR(VLOOKUP(CONCATENATE($B226,"-",$C226),IN_1F!$B$2:$T$3000,3,FALSE))=TRUE,"",VLOOKUP(CONCATENATE($B226,"-",$C226),IN_1F!$B$2:$T$3000,3,FALSE))</f>
        <v>0</v>
      </c>
      <c r="F226" s="1061">
        <f>IF(ISERROR(VLOOKUP(CONCATENATE($B226,"-",$C226),IN_1F!$B$2:$T$3000,4,FALSE))=TRUE,"",VLOOKUP(CONCATENATE($B226,"-",$C226),IN_1F!$B$2:$T$3000,4,FALSE))</f>
        <v>0</v>
      </c>
      <c r="G226" s="1060">
        <f>IF(ISERROR(VLOOKUP(CONCATENATE($B226,"-",$C226),IN_1F!$B$2:$T$3000,5,FALSE))=TRUE,"",VLOOKUP(CONCATENATE($B226,"-",$C226),IN_1F!$B$2:$T$3000,5,FALSE))</f>
        <v>0</v>
      </c>
      <c r="H226" s="1062">
        <f>IF(ISERROR(VLOOKUP(CONCATENATE($B226,"-",$C226),IN_1F!$B$2:$T$3000,6,FALSE))=TRUE,"",VLOOKUP(CONCATENATE($B226,"-",$C226),IN_1F!$B$2:$T$3000,6,FALSE))</f>
        <v>0</v>
      </c>
      <c r="I226" s="1872">
        <f>IF(ISERROR(VLOOKUP(CONCATENATE($B226,"-",$C226),IN_1F!$B$2:$T$3000,7,FALSE))=TRUE,"",VLOOKUP(CONCATENATE($B226,"-",$C226),IN_1F!$B$2:$T$3000,7,FALSE))</f>
        <v>0</v>
      </c>
      <c r="J226" s="1875">
        <f>IF(ISERROR(VLOOKUP(CONCATENATE($B226,"-",$C226),IN_1F!$B$2:$T$3000,8,FALSE))=TRUE,"",VLOOKUP(CONCATENATE($B226,"-",$C226),IN_1F!$B$2:$T$3000,8,FALSE))</f>
        <v>0</v>
      </c>
      <c r="K226" s="1995">
        <f t="shared" si="14"/>
        <v>0</v>
      </c>
      <c r="L226" s="1996">
        <f t="shared" si="15"/>
        <v>0</v>
      </c>
    </row>
    <row r="227" spans="1:12">
      <c r="A227" s="1011" t="s">
        <v>1746</v>
      </c>
      <c r="B227" s="1012" t="s">
        <v>1747</v>
      </c>
      <c r="C227" s="1014">
        <v>4</v>
      </c>
      <c r="D227" s="1587" t="str">
        <f t="shared" si="16"/>
        <v/>
      </c>
      <c r="E227" s="1060">
        <f>IF(ISERROR(VLOOKUP(CONCATENATE($B227,"-",$C227),IN_1F!$B$2:$T$3000,3,FALSE))=TRUE,"",VLOOKUP(CONCATENATE($B227,"-",$C227),IN_1F!$B$2:$T$3000,3,FALSE))</f>
        <v>0</v>
      </c>
      <c r="F227" s="1061">
        <f>IF(ISERROR(VLOOKUP(CONCATENATE($B227,"-",$C227),IN_1F!$B$2:$T$3000,4,FALSE))=TRUE,"",VLOOKUP(CONCATENATE($B227,"-",$C227),IN_1F!$B$2:$T$3000,4,FALSE))</f>
        <v>0</v>
      </c>
      <c r="G227" s="1060">
        <f>IF(ISERROR(VLOOKUP(CONCATENATE($B227,"-",$C227),IN_1F!$B$2:$T$3000,5,FALSE))=TRUE,"",VLOOKUP(CONCATENATE($B227,"-",$C227),IN_1F!$B$2:$T$3000,5,FALSE))</f>
        <v>0</v>
      </c>
      <c r="H227" s="1062">
        <f>IF(ISERROR(VLOOKUP(CONCATENATE($B227,"-",$C227),IN_1F!$B$2:$T$3000,6,FALSE))=TRUE,"",VLOOKUP(CONCATENATE($B227,"-",$C227),IN_1F!$B$2:$T$3000,6,FALSE))</f>
        <v>0</v>
      </c>
      <c r="I227" s="1872">
        <f>IF(ISERROR(VLOOKUP(CONCATENATE($B227,"-",$C227),IN_1F!$B$2:$T$3000,7,FALSE))=TRUE,"",VLOOKUP(CONCATENATE($B227,"-",$C227),IN_1F!$B$2:$T$3000,7,FALSE))</f>
        <v>0</v>
      </c>
      <c r="J227" s="1875">
        <f>IF(ISERROR(VLOOKUP(CONCATENATE($B227,"-",$C227),IN_1F!$B$2:$T$3000,8,FALSE))=TRUE,"",VLOOKUP(CONCATENATE($B227,"-",$C227),IN_1F!$B$2:$T$3000,8,FALSE))</f>
        <v>0</v>
      </c>
      <c r="K227" s="1995">
        <f t="shared" si="14"/>
        <v>0</v>
      </c>
      <c r="L227" s="1996">
        <f t="shared" si="15"/>
        <v>0</v>
      </c>
    </row>
    <row r="228" spans="1:12">
      <c r="A228" s="1011" t="s">
        <v>1748</v>
      </c>
      <c r="B228" s="1012" t="s">
        <v>1749</v>
      </c>
      <c r="C228" s="1014">
        <v>4</v>
      </c>
      <c r="D228" s="1587" t="str">
        <f t="shared" si="16"/>
        <v/>
      </c>
      <c r="E228" s="1060">
        <f>IF(ISERROR(VLOOKUP(CONCATENATE($B228,"-",$C228),IN_1F!$B$2:$T$3000,3,FALSE))=TRUE,"",VLOOKUP(CONCATENATE($B228,"-",$C228),IN_1F!$B$2:$T$3000,3,FALSE))</f>
        <v>0</v>
      </c>
      <c r="F228" s="1061">
        <f>IF(ISERROR(VLOOKUP(CONCATENATE($B228,"-",$C228),IN_1F!$B$2:$T$3000,4,FALSE))=TRUE,"",VLOOKUP(CONCATENATE($B228,"-",$C228),IN_1F!$B$2:$T$3000,4,FALSE))</f>
        <v>0</v>
      </c>
      <c r="G228" s="1060">
        <f>IF(ISERROR(VLOOKUP(CONCATENATE($B228,"-",$C228),IN_1F!$B$2:$T$3000,5,FALSE))=TRUE,"",VLOOKUP(CONCATENATE($B228,"-",$C228),IN_1F!$B$2:$T$3000,5,FALSE))</f>
        <v>0</v>
      </c>
      <c r="H228" s="1062">
        <f>IF(ISERROR(VLOOKUP(CONCATENATE($B228,"-",$C228),IN_1F!$B$2:$T$3000,6,FALSE))=TRUE,"",VLOOKUP(CONCATENATE($B228,"-",$C228),IN_1F!$B$2:$T$3000,6,FALSE))</f>
        <v>0</v>
      </c>
      <c r="I228" s="1872">
        <f>IF(ISERROR(VLOOKUP(CONCATENATE($B228,"-",$C228),IN_1F!$B$2:$T$3000,7,FALSE))=TRUE,"",VLOOKUP(CONCATENATE($B228,"-",$C228),IN_1F!$B$2:$T$3000,7,FALSE))</f>
        <v>0</v>
      </c>
      <c r="J228" s="1875">
        <f>IF(ISERROR(VLOOKUP(CONCATENATE($B228,"-",$C228),IN_1F!$B$2:$T$3000,8,FALSE))=TRUE,"",VLOOKUP(CONCATENATE($B228,"-",$C228),IN_1F!$B$2:$T$3000,8,FALSE))</f>
        <v>0</v>
      </c>
      <c r="K228" s="1995">
        <f t="shared" si="14"/>
        <v>0</v>
      </c>
      <c r="L228" s="1996">
        <f t="shared" si="15"/>
        <v>0</v>
      </c>
    </row>
    <row r="229" spans="1:12">
      <c r="A229" s="1011" t="s">
        <v>1750</v>
      </c>
      <c r="B229" s="1012" t="s">
        <v>1751</v>
      </c>
      <c r="C229" s="1014">
        <v>4</v>
      </c>
      <c r="D229" s="1587" t="str">
        <f t="shared" si="16"/>
        <v/>
      </c>
      <c r="E229" s="1060">
        <f>IF(ISERROR(VLOOKUP(CONCATENATE($B229,"-",$C229),IN_1F!$B$2:$T$3000,3,FALSE))=TRUE,"",VLOOKUP(CONCATENATE($B229,"-",$C229),IN_1F!$B$2:$T$3000,3,FALSE))</f>
        <v>0</v>
      </c>
      <c r="F229" s="1061">
        <f>IF(ISERROR(VLOOKUP(CONCATENATE($B229,"-",$C229),IN_1F!$B$2:$T$3000,4,FALSE))=TRUE,"",VLOOKUP(CONCATENATE($B229,"-",$C229),IN_1F!$B$2:$T$3000,4,FALSE))</f>
        <v>0</v>
      </c>
      <c r="G229" s="1060">
        <f>IF(ISERROR(VLOOKUP(CONCATENATE($B229,"-",$C229),IN_1F!$B$2:$T$3000,5,FALSE))=TRUE,"",VLOOKUP(CONCATENATE($B229,"-",$C229),IN_1F!$B$2:$T$3000,5,FALSE))</f>
        <v>0</v>
      </c>
      <c r="H229" s="1062">
        <f>IF(ISERROR(VLOOKUP(CONCATENATE($B229,"-",$C229),IN_1F!$B$2:$T$3000,6,FALSE))=TRUE,"",VLOOKUP(CONCATENATE($B229,"-",$C229),IN_1F!$B$2:$T$3000,6,FALSE))</f>
        <v>0</v>
      </c>
      <c r="I229" s="1872">
        <f>IF(ISERROR(VLOOKUP(CONCATENATE($B229,"-",$C229),IN_1F!$B$2:$T$3000,7,FALSE))=TRUE,"",VLOOKUP(CONCATENATE($B229,"-",$C229),IN_1F!$B$2:$T$3000,7,FALSE))</f>
        <v>0</v>
      </c>
      <c r="J229" s="1875">
        <f>IF(ISERROR(VLOOKUP(CONCATENATE($B229,"-",$C229),IN_1F!$B$2:$T$3000,8,FALSE))=TRUE,"",VLOOKUP(CONCATENATE($B229,"-",$C229),IN_1F!$B$2:$T$3000,8,FALSE))</f>
        <v>0</v>
      </c>
      <c r="K229" s="1995">
        <f t="shared" ref="K229:K265" si="17">E229+G229+I229</f>
        <v>0</v>
      </c>
      <c r="L229" s="1996">
        <f t="shared" si="15"/>
        <v>0</v>
      </c>
    </row>
    <row r="230" spans="1:12">
      <c r="A230" s="1015" t="s">
        <v>1752</v>
      </c>
      <c r="B230" s="1016" t="s">
        <v>1753</v>
      </c>
      <c r="C230" s="1017">
        <v>4</v>
      </c>
      <c r="D230" s="1587" t="str">
        <f t="shared" si="16"/>
        <v/>
      </c>
      <c r="E230" s="1060">
        <f>IF(ISERROR(VLOOKUP(CONCATENATE($B230,"-",$C230),IN_1F!$B$2:$T$3000,3,FALSE))=TRUE,"",VLOOKUP(CONCATENATE($B230,"-",$C230),IN_1F!$B$2:$T$3000,3,FALSE))</f>
        <v>0</v>
      </c>
      <c r="F230" s="1061">
        <f>IF(ISERROR(VLOOKUP(CONCATENATE($B230,"-",$C230),IN_1F!$B$2:$T$3000,4,FALSE))=TRUE,"",VLOOKUP(CONCATENATE($B230,"-",$C230),IN_1F!$B$2:$T$3000,4,FALSE))</f>
        <v>0</v>
      </c>
      <c r="G230" s="1060">
        <f>IF(ISERROR(VLOOKUP(CONCATENATE($B230,"-",$C230),IN_1F!$B$2:$T$3000,5,FALSE))=TRUE,"",VLOOKUP(CONCATENATE($B230,"-",$C230),IN_1F!$B$2:$T$3000,5,FALSE))</f>
        <v>0</v>
      </c>
      <c r="H230" s="1062">
        <f>IF(ISERROR(VLOOKUP(CONCATENATE($B230,"-",$C230),IN_1F!$B$2:$T$3000,6,FALSE))=TRUE,"",VLOOKUP(CONCATENATE($B230,"-",$C230),IN_1F!$B$2:$T$3000,6,FALSE))</f>
        <v>0</v>
      </c>
      <c r="I230" s="1872">
        <f>IF(ISERROR(VLOOKUP(CONCATENATE($B230,"-",$C230),IN_1F!$B$2:$T$3000,7,FALSE))=TRUE,"",VLOOKUP(CONCATENATE($B230,"-",$C230),IN_1F!$B$2:$T$3000,7,FALSE))</f>
        <v>0</v>
      </c>
      <c r="J230" s="1875">
        <f>IF(ISERROR(VLOOKUP(CONCATENATE($B230,"-",$C230),IN_1F!$B$2:$T$3000,8,FALSE))=TRUE,"",VLOOKUP(CONCATENATE($B230,"-",$C230),IN_1F!$B$2:$T$3000,8,FALSE))</f>
        <v>0</v>
      </c>
      <c r="K230" s="1995">
        <f t="shared" si="17"/>
        <v>0</v>
      </c>
      <c r="L230" s="1996">
        <f t="shared" si="15"/>
        <v>0</v>
      </c>
    </row>
    <row r="231" spans="1:12">
      <c r="A231" s="1011" t="s">
        <v>1754</v>
      </c>
      <c r="B231" s="1012" t="s">
        <v>1755</v>
      </c>
      <c r="C231" s="1014">
        <v>4</v>
      </c>
      <c r="D231" s="1587" t="str">
        <f t="shared" si="16"/>
        <v/>
      </c>
      <c r="E231" s="1060">
        <f>IF(ISERROR(VLOOKUP(CONCATENATE($B231,"-",$C231),IN_1F!$B$2:$T$3000,3,FALSE))=TRUE,"",VLOOKUP(CONCATENATE($B231,"-",$C231),IN_1F!$B$2:$T$3000,3,FALSE))</f>
        <v>0</v>
      </c>
      <c r="F231" s="1061">
        <f>IF(ISERROR(VLOOKUP(CONCATENATE($B231,"-",$C231),IN_1F!$B$2:$T$3000,4,FALSE))=TRUE,"",VLOOKUP(CONCATENATE($B231,"-",$C231),IN_1F!$B$2:$T$3000,4,FALSE))</f>
        <v>0</v>
      </c>
      <c r="G231" s="1060">
        <f>IF(ISERROR(VLOOKUP(CONCATENATE($B231,"-",$C231),IN_1F!$B$2:$T$3000,5,FALSE))=TRUE,"",VLOOKUP(CONCATENATE($B231,"-",$C231),IN_1F!$B$2:$T$3000,5,FALSE))</f>
        <v>0</v>
      </c>
      <c r="H231" s="1062">
        <f>IF(ISERROR(VLOOKUP(CONCATENATE($B231,"-",$C231),IN_1F!$B$2:$T$3000,6,FALSE))=TRUE,"",VLOOKUP(CONCATENATE($B231,"-",$C231),IN_1F!$B$2:$T$3000,6,FALSE))</f>
        <v>0</v>
      </c>
      <c r="I231" s="1872">
        <f>IF(ISERROR(VLOOKUP(CONCATENATE($B231,"-",$C231),IN_1F!$B$2:$T$3000,7,FALSE))=TRUE,"",VLOOKUP(CONCATENATE($B231,"-",$C231),IN_1F!$B$2:$T$3000,7,FALSE))</f>
        <v>0</v>
      </c>
      <c r="J231" s="1875">
        <f>IF(ISERROR(VLOOKUP(CONCATENATE($B231,"-",$C231),IN_1F!$B$2:$T$3000,8,FALSE))=TRUE,"",VLOOKUP(CONCATENATE($B231,"-",$C231),IN_1F!$B$2:$T$3000,8,FALSE))</f>
        <v>0</v>
      </c>
      <c r="K231" s="1995">
        <f t="shared" si="17"/>
        <v>0</v>
      </c>
      <c r="L231" s="1996">
        <f t="shared" si="15"/>
        <v>0</v>
      </c>
    </row>
    <row r="232" spans="1:12">
      <c r="A232" s="1015" t="s">
        <v>1756</v>
      </c>
      <c r="B232" s="1016" t="s">
        <v>1757</v>
      </c>
      <c r="C232" s="1017">
        <v>4</v>
      </c>
      <c r="D232" s="1587" t="str">
        <f t="shared" si="16"/>
        <v/>
      </c>
      <c r="E232" s="1060">
        <f>IF(ISERROR(VLOOKUP(CONCATENATE($B232,"-",$C232),IN_1F!$B$2:$T$3000,3,FALSE))=TRUE,"",VLOOKUP(CONCATENATE($B232,"-",$C232),IN_1F!$B$2:$T$3000,3,FALSE))</f>
        <v>0</v>
      </c>
      <c r="F232" s="1061">
        <f>IF(ISERROR(VLOOKUP(CONCATENATE($B232,"-",$C232),IN_1F!$B$2:$T$3000,4,FALSE))=TRUE,"",VLOOKUP(CONCATENATE($B232,"-",$C232),IN_1F!$B$2:$T$3000,4,FALSE))</f>
        <v>0</v>
      </c>
      <c r="G232" s="1060">
        <f>IF(ISERROR(VLOOKUP(CONCATENATE($B232,"-",$C232),IN_1F!$B$2:$T$3000,5,FALSE))=TRUE,"",VLOOKUP(CONCATENATE($B232,"-",$C232),IN_1F!$B$2:$T$3000,5,FALSE))</f>
        <v>0</v>
      </c>
      <c r="H232" s="1062">
        <f>IF(ISERROR(VLOOKUP(CONCATENATE($B232,"-",$C232),IN_1F!$B$2:$T$3000,6,FALSE))=TRUE,"",VLOOKUP(CONCATENATE($B232,"-",$C232),IN_1F!$B$2:$T$3000,6,FALSE))</f>
        <v>0</v>
      </c>
      <c r="I232" s="1872">
        <f>IF(ISERROR(VLOOKUP(CONCATENATE($B232,"-",$C232),IN_1F!$B$2:$T$3000,7,FALSE))=TRUE,"",VLOOKUP(CONCATENATE($B232,"-",$C232),IN_1F!$B$2:$T$3000,7,FALSE))</f>
        <v>0</v>
      </c>
      <c r="J232" s="1875">
        <f>IF(ISERROR(VLOOKUP(CONCATENATE($B232,"-",$C232),IN_1F!$B$2:$T$3000,8,FALSE))=TRUE,"",VLOOKUP(CONCATENATE($B232,"-",$C232),IN_1F!$B$2:$T$3000,8,FALSE))</f>
        <v>0</v>
      </c>
      <c r="K232" s="1995">
        <f t="shared" si="17"/>
        <v>0</v>
      </c>
      <c r="L232" s="1996">
        <f t="shared" si="15"/>
        <v>0</v>
      </c>
    </row>
    <row r="233" spans="1:12">
      <c r="A233" s="1011" t="s">
        <v>1758</v>
      </c>
      <c r="B233" s="1012" t="s">
        <v>1759</v>
      </c>
      <c r="C233" s="1014">
        <v>4</v>
      </c>
      <c r="D233" s="1587" t="str">
        <f t="shared" si="16"/>
        <v/>
      </c>
      <c r="E233" s="1060">
        <f>IF(ISERROR(VLOOKUP(CONCATENATE($B233,"-",$C233),IN_1F!$B$2:$T$3000,3,FALSE))=TRUE,"",VLOOKUP(CONCATENATE($B233,"-",$C233),IN_1F!$B$2:$T$3000,3,FALSE))</f>
        <v>0</v>
      </c>
      <c r="F233" s="1061">
        <f>IF(ISERROR(VLOOKUP(CONCATENATE($B233,"-",$C233),IN_1F!$B$2:$T$3000,4,FALSE))=TRUE,"",VLOOKUP(CONCATENATE($B233,"-",$C233),IN_1F!$B$2:$T$3000,4,FALSE))</f>
        <v>0</v>
      </c>
      <c r="G233" s="1060">
        <f>IF(ISERROR(VLOOKUP(CONCATENATE($B233,"-",$C233),IN_1F!$B$2:$T$3000,5,FALSE))=TRUE,"",VLOOKUP(CONCATENATE($B233,"-",$C233),IN_1F!$B$2:$T$3000,5,FALSE))</f>
        <v>0</v>
      </c>
      <c r="H233" s="1062">
        <f>IF(ISERROR(VLOOKUP(CONCATENATE($B233,"-",$C233),IN_1F!$B$2:$T$3000,6,FALSE))=TRUE,"",VLOOKUP(CONCATENATE($B233,"-",$C233),IN_1F!$B$2:$T$3000,6,FALSE))</f>
        <v>0</v>
      </c>
      <c r="I233" s="1872">
        <f>IF(ISERROR(VLOOKUP(CONCATENATE($B233,"-",$C233),IN_1F!$B$2:$T$3000,7,FALSE))=TRUE,"",VLOOKUP(CONCATENATE($B233,"-",$C233),IN_1F!$B$2:$T$3000,7,FALSE))</f>
        <v>0</v>
      </c>
      <c r="J233" s="1875">
        <f>IF(ISERROR(VLOOKUP(CONCATENATE($B233,"-",$C233),IN_1F!$B$2:$T$3000,8,FALSE))=TRUE,"",VLOOKUP(CONCATENATE($B233,"-",$C233),IN_1F!$B$2:$T$3000,8,FALSE))</f>
        <v>0</v>
      </c>
      <c r="K233" s="1995">
        <f t="shared" si="17"/>
        <v>0</v>
      </c>
      <c r="L233" s="1996">
        <f t="shared" si="15"/>
        <v>0</v>
      </c>
    </row>
    <row r="234" spans="1:12">
      <c r="A234" s="1015" t="s">
        <v>1760</v>
      </c>
      <c r="B234" s="1016" t="s">
        <v>1761</v>
      </c>
      <c r="C234" s="1017">
        <v>4</v>
      </c>
      <c r="D234" s="1587" t="str">
        <f t="shared" si="16"/>
        <v/>
      </c>
      <c r="E234" s="1060">
        <f>IF(ISERROR(VLOOKUP(CONCATENATE($B234,"-",$C234),IN_1F!$B$2:$T$3000,3,FALSE))=TRUE,"",VLOOKUP(CONCATENATE($B234,"-",$C234),IN_1F!$B$2:$T$3000,3,FALSE))</f>
        <v>0</v>
      </c>
      <c r="F234" s="1061">
        <f>IF(ISERROR(VLOOKUP(CONCATENATE($B234,"-",$C234),IN_1F!$B$2:$T$3000,4,FALSE))=TRUE,"",VLOOKUP(CONCATENATE($B234,"-",$C234),IN_1F!$B$2:$T$3000,4,FALSE))</f>
        <v>0</v>
      </c>
      <c r="G234" s="1060">
        <f>IF(ISERROR(VLOOKUP(CONCATENATE($B234,"-",$C234),IN_1F!$B$2:$T$3000,5,FALSE))=TRUE,"",VLOOKUP(CONCATENATE($B234,"-",$C234),IN_1F!$B$2:$T$3000,5,FALSE))</f>
        <v>0</v>
      </c>
      <c r="H234" s="1062">
        <f>IF(ISERROR(VLOOKUP(CONCATENATE($B234,"-",$C234),IN_1F!$B$2:$T$3000,6,FALSE))=TRUE,"",VLOOKUP(CONCATENATE($B234,"-",$C234),IN_1F!$B$2:$T$3000,6,FALSE))</f>
        <v>0</v>
      </c>
      <c r="I234" s="1872">
        <f>IF(ISERROR(VLOOKUP(CONCATENATE($B234,"-",$C234),IN_1F!$B$2:$T$3000,7,FALSE))=TRUE,"",VLOOKUP(CONCATENATE($B234,"-",$C234),IN_1F!$B$2:$T$3000,7,FALSE))</f>
        <v>0</v>
      </c>
      <c r="J234" s="1875">
        <f>IF(ISERROR(VLOOKUP(CONCATENATE($B234,"-",$C234),IN_1F!$B$2:$T$3000,8,FALSE))=TRUE,"",VLOOKUP(CONCATENATE($B234,"-",$C234),IN_1F!$B$2:$T$3000,8,FALSE))</f>
        <v>0</v>
      </c>
      <c r="K234" s="1995">
        <f t="shared" si="17"/>
        <v>0</v>
      </c>
      <c r="L234" s="1996">
        <f t="shared" si="15"/>
        <v>0</v>
      </c>
    </row>
    <row r="235" spans="1:12">
      <c r="A235" s="1011" t="s">
        <v>1762</v>
      </c>
      <c r="B235" s="1012" t="s">
        <v>1763</v>
      </c>
      <c r="C235" s="1014">
        <v>4</v>
      </c>
      <c r="D235" s="1587" t="str">
        <f t="shared" si="16"/>
        <v/>
      </c>
      <c r="E235" s="1060">
        <f>IF(ISERROR(VLOOKUP(CONCATENATE($B235,"-",$C235),IN_1F!$B$2:$T$3000,3,FALSE))=TRUE,"",VLOOKUP(CONCATENATE($B235,"-",$C235),IN_1F!$B$2:$T$3000,3,FALSE))</f>
        <v>0</v>
      </c>
      <c r="F235" s="1061">
        <f>IF(ISERROR(VLOOKUP(CONCATENATE($B235,"-",$C235),IN_1F!$B$2:$T$3000,4,FALSE))=TRUE,"",VLOOKUP(CONCATENATE($B235,"-",$C235),IN_1F!$B$2:$T$3000,4,FALSE))</f>
        <v>0</v>
      </c>
      <c r="G235" s="1060">
        <f>IF(ISERROR(VLOOKUP(CONCATENATE($B235,"-",$C235),IN_1F!$B$2:$T$3000,5,FALSE))=TRUE,"",VLOOKUP(CONCATENATE($B235,"-",$C235),IN_1F!$B$2:$T$3000,5,FALSE))</f>
        <v>0</v>
      </c>
      <c r="H235" s="1062">
        <f>IF(ISERROR(VLOOKUP(CONCATENATE($B235,"-",$C235),IN_1F!$B$2:$T$3000,6,FALSE))=TRUE,"",VLOOKUP(CONCATENATE($B235,"-",$C235),IN_1F!$B$2:$T$3000,6,FALSE))</f>
        <v>0</v>
      </c>
      <c r="I235" s="1872">
        <f>IF(ISERROR(VLOOKUP(CONCATENATE($B235,"-",$C235),IN_1F!$B$2:$T$3000,7,FALSE))=TRUE,"",VLOOKUP(CONCATENATE($B235,"-",$C235),IN_1F!$B$2:$T$3000,7,FALSE))</f>
        <v>0</v>
      </c>
      <c r="J235" s="1875">
        <f>IF(ISERROR(VLOOKUP(CONCATENATE($B235,"-",$C235),IN_1F!$B$2:$T$3000,8,FALSE))=TRUE,"",VLOOKUP(CONCATENATE($B235,"-",$C235),IN_1F!$B$2:$T$3000,8,FALSE))</f>
        <v>0</v>
      </c>
      <c r="K235" s="1995">
        <f t="shared" si="17"/>
        <v>0</v>
      </c>
      <c r="L235" s="1996">
        <f t="shared" si="15"/>
        <v>0</v>
      </c>
    </row>
    <row r="236" spans="1:12">
      <c r="A236" s="1015" t="s">
        <v>1764</v>
      </c>
      <c r="B236" s="1016" t="s">
        <v>1765</v>
      </c>
      <c r="C236" s="1017">
        <v>4</v>
      </c>
      <c r="D236" s="1587" t="str">
        <f t="shared" si="16"/>
        <v/>
      </c>
      <c r="E236" s="1060">
        <f>IF(ISERROR(VLOOKUP(CONCATENATE($B236,"-",$C236),IN_1F!$B$2:$T$3000,3,FALSE))=TRUE,"",VLOOKUP(CONCATENATE($B236,"-",$C236),IN_1F!$B$2:$T$3000,3,FALSE))</f>
        <v>0</v>
      </c>
      <c r="F236" s="1061">
        <f>IF(ISERROR(VLOOKUP(CONCATENATE($B236,"-",$C236),IN_1F!$B$2:$T$3000,4,FALSE))=TRUE,"",VLOOKUP(CONCATENATE($B236,"-",$C236),IN_1F!$B$2:$T$3000,4,FALSE))</f>
        <v>0</v>
      </c>
      <c r="G236" s="1060">
        <f>IF(ISERROR(VLOOKUP(CONCATENATE($B236,"-",$C236),IN_1F!$B$2:$T$3000,5,FALSE))=TRUE,"",VLOOKUP(CONCATENATE($B236,"-",$C236),IN_1F!$B$2:$T$3000,5,FALSE))</f>
        <v>0</v>
      </c>
      <c r="H236" s="1062">
        <f>IF(ISERROR(VLOOKUP(CONCATENATE($B236,"-",$C236),IN_1F!$B$2:$T$3000,6,FALSE))=TRUE,"",VLOOKUP(CONCATENATE($B236,"-",$C236),IN_1F!$B$2:$T$3000,6,FALSE))</f>
        <v>0</v>
      </c>
      <c r="I236" s="1872">
        <f>IF(ISERROR(VLOOKUP(CONCATENATE($B236,"-",$C236),IN_1F!$B$2:$T$3000,7,FALSE))=TRUE,"",VLOOKUP(CONCATENATE($B236,"-",$C236),IN_1F!$B$2:$T$3000,7,FALSE))</f>
        <v>0</v>
      </c>
      <c r="J236" s="1875">
        <f>IF(ISERROR(VLOOKUP(CONCATENATE($B236,"-",$C236),IN_1F!$B$2:$T$3000,8,FALSE))=TRUE,"",VLOOKUP(CONCATENATE($B236,"-",$C236),IN_1F!$B$2:$T$3000,8,FALSE))</f>
        <v>0</v>
      </c>
      <c r="K236" s="1995">
        <f t="shared" si="17"/>
        <v>0</v>
      </c>
      <c r="L236" s="1996">
        <f t="shared" si="15"/>
        <v>0</v>
      </c>
    </row>
    <row r="237" spans="1:12">
      <c r="A237" s="1011" t="s">
        <v>1766</v>
      </c>
      <c r="B237" s="1012" t="s">
        <v>1767</v>
      </c>
      <c r="C237" s="1014">
        <v>4</v>
      </c>
      <c r="D237" s="1587" t="str">
        <f t="shared" si="16"/>
        <v/>
      </c>
      <c r="E237" s="1060">
        <f>IF(ISERROR(VLOOKUP(CONCATENATE($B237,"-",$C237),IN_1F!$B$2:$T$3000,3,FALSE))=TRUE,"",VLOOKUP(CONCATENATE($B237,"-",$C237),IN_1F!$B$2:$T$3000,3,FALSE))</f>
        <v>0</v>
      </c>
      <c r="F237" s="1061">
        <f>IF(ISERROR(VLOOKUP(CONCATENATE($B237,"-",$C237),IN_1F!$B$2:$T$3000,4,FALSE))=TRUE,"",VLOOKUP(CONCATENATE($B237,"-",$C237),IN_1F!$B$2:$T$3000,4,FALSE))</f>
        <v>0</v>
      </c>
      <c r="G237" s="1060">
        <f>IF(ISERROR(VLOOKUP(CONCATENATE($B237,"-",$C237),IN_1F!$B$2:$T$3000,5,FALSE))=TRUE,"",VLOOKUP(CONCATENATE($B237,"-",$C237),IN_1F!$B$2:$T$3000,5,FALSE))</f>
        <v>0</v>
      </c>
      <c r="H237" s="1062">
        <f>IF(ISERROR(VLOOKUP(CONCATENATE($B237,"-",$C237),IN_1F!$B$2:$T$3000,6,FALSE))=TRUE,"",VLOOKUP(CONCATENATE($B237,"-",$C237),IN_1F!$B$2:$T$3000,6,FALSE))</f>
        <v>0</v>
      </c>
      <c r="I237" s="1872">
        <f>IF(ISERROR(VLOOKUP(CONCATENATE($B237,"-",$C237),IN_1F!$B$2:$T$3000,7,FALSE))=TRUE,"",VLOOKUP(CONCATENATE($B237,"-",$C237),IN_1F!$B$2:$T$3000,7,FALSE))</f>
        <v>0</v>
      </c>
      <c r="J237" s="1875">
        <f>IF(ISERROR(VLOOKUP(CONCATENATE($B237,"-",$C237),IN_1F!$B$2:$T$3000,8,FALSE))=TRUE,"",VLOOKUP(CONCATENATE($B237,"-",$C237),IN_1F!$B$2:$T$3000,8,FALSE))</f>
        <v>0</v>
      </c>
      <c r="K237" s="1995">
        <f t="shared" si="17"/>
        <v>0</v>
      </c>
      <c r="L237" s="1996">
        <f t="shared" si="15"/>
        <v>0</v>
      </c>
    </row>
    <row r="238" spans="1:12">
      <c r="A238" s="1015" t="s">
        <v>1768</v>
      </c>
      <c r="B238" s="1016" t="s">
        <v>1769</v>
      </c>
      <c r="C238" s="1017">
        <v>4</v>
      </c>
      <c r="D238" s="1587" t="str">
        <f t="shared" si="16"/>
        <v/>
      </c>
      <c r="E238" s="1060">
        <f>IF(ISERROR(VLOOKUP(CONCATENATE($B238,"-",$C238),IN_1F!$B$2:$T$3000,3,FALSE))=TRUE,"",VLOOKUP(CONCATENATE($B238,"-",$C238),IN_1F!$B$2:$T$3000,3,FALSE))</f>
        <v>0</v>
      </c>
      <c r="F238" s="1061">
        <f>IF(ISERROR(VLOOKUP(CONCATENATE($B238,"-",$C238),IN_1F!$B$2:$T$3000,4,FALSE))=TRUE,"",VLOOKUP(CONCATENATE($B238,"-",$C238),IN_1F!$B$2:$T$3000,4,FALSE))</f>
        <v>0</v>
      </c>
      <c r="G238" s="1060">
        <f>IF(ISERROR(VLOOKUP(CONCATENATE($B238,"-",$C238),IN_1F!$B$2:$T$3000,5,FALSE))=TRUE,"",VLOOKUP(CONCATENATE($B238,"-",$C238),IN_1F!$B$2:$T$3000,5,FALSE))</f>
        <v>0</v>
      </c>
      <c r="H238" s="1062">
        <f>IF(ISERROR(VLOOKUP(CONCATENATE($B238,"-",$C238),IN_1F!$B$2:$T$3000,6,FALSE))=TRUE,"",VLOOKUP(CONCATENATE($B238,"-",$C238),IN_1F!$B$2:$T$3000,6,FALSE))</f>
        <v>0</v>
      </c>
      <c r="I238" s="1872">
        <f>IF(ISERROR(VLOOKUP(CONCATENATE($B238,"-",$C238),IN_1F!$B$2:$T$3000,7,FALSE))=TRUE,"",VLOOKUP(CONCATENATE($B238,"-",$C238),IN_1F!$B$2:$T$3000,7,FALSE))</f>
        <v>0</v>
      </c>
      <c r="J238" s="1875">
        <f>IF(ISERROR(VLOOKUP(CONCATENATE($B238,"-",$C238),IN_1F!$B$2:$T$3000,8,FALSE))=TRUE,"",VLOOKUP(CONCATENATE($B238,"-",$C238),IN_1F!$B$2:$T$3000,8,FALSE))</f>
        <v>0</v>
      </c>
      <c r="K238" s="1995">
        <f t="shared" si="17"/>
        <v>0</v>
      </c>
      <c r="L238" s="1996">
        <f t="shared" si="15"/>
        <v>0</v>
      </c>
    </row>
    <row r="239" spans="1:12">
      <c r="A239" s="1011" t="s">
        <v>1770</v>
      </c>
      <c r="B239" s="1012" t="s">
        <v>1771</v>
      </c>
      <c r="C239" s="1014">
        <v>4</v>
      </c>
      <c r="D239" s="1587" t="str">
        <f t="shared" si="16"/>
        <v/>
      </c>
      <c r="E239" s="1060">
        <f>IF(ISERROR(VLOOKUP(CONCATENATE($B239,"-",$C239),IN_1F!$B$2:$T$3000,3,FALSE))=TRUE,"",VLOOKUP(CONCATENATE($B239,"-",$C239),IN_1F!$B$2:$T$3000,3,FALSE))</f>
        <v>0</v>
      </c>
      <c r="F239" s="1061">
        <f>IF(ISERROR(VLOOKUP(CONCATENATE($B239,"-",$C239),IN_1F!$B$2:$T$3000,4,FALSE))=TRUE,"",VLOOKUP(CONCATENATE($B239,"-",$C239),IN_1F!$B$2:$T$3000,4,FALSE))</f>
        <v>0</v>
      </c>
      <c r="G239" s="1060">
        <f>IF(ISERROR(VLOOKUP(CONCATENATE($B239,"-",$C239),IN_1F!$B$2:$T$3000,5,FALSE))=TRUE,"",VLOOKUP(CONCATENATE($B239,"-",$C239),IN_1F!$B$2:$T$3000,5,FALSE))</f>
        <v>0</v>
      </c>
      <c r="H239" s="1062">
        <f>IF(ISERROR(VLOOKUP(CONCATENATE($B239,"-",$C239),IN_1F!$B$2:$T$3000,6,FALSE))=TRUE,"",VLOOKUP(CONCATENATE($B239,"-",$C239),IN_1F!$B$2:$T$3000,6,FALSE))</f>
        <v>0</v>
      </c>
      <c r="I239" s="1872">
        <f>IF(ISERROR(VLOOKUP(CONCATENATE($B239,"-",$C239),IN_1F!$B$2:$T$3000,7,FALSE))=TRUE,"",VLOOKUP(CONCATENATE($B239,"-",$C239),IN_1F!$B$2:$T$3000,7,FALSE))</f>
        <v>0</v>
      </c>
      <c r="J239" s="1875">
        <f>IF(ISERROR(VLOOKUP(CONCATENATE($B239,"-",$C239),IN_1F!$B$2:$T$3000,8,FALSE))=TRUE,"",VLOOKUP(CONCATENATE($B239,"-",$C239),IN_1F!$B$2:$T$3000,8,FALSE))</f>
        <v>0</v>
      </c>
      <c r="K239" s="1995">
        <f t="shared" si="17"/>
        <v>0</v>
      </c>
      <c r="L239" s="1996">
        <f t="shared" si="15"/>
        <v>0</v>
      </c>
    </row>
    <row r="240" spans="1:12">
      <c r="A240" s="1015" t="s">
        <v>1772</v>
      </c>
      <c r="B240" s="1016" t="s">
        <v>1773</v>
      </c>
      <c r="C240" s="1017">
        <v>4</v>
      </c>
      <c r="D240" s="1587" t="str">
        <f t="shared" si="16"/>
        <v/>
      </c>
      <c r="E240" s="1060">
        <f>IF(ISERROR(VLOOKUP(CONCATENATE($B240,"-",$C240),IN_1F!$B$2:$T$3000,3,FALSE))=TRUE,"",VLOOKUP(CONCATENATE($B240,"-",$C240),IN_1F!$B$2:$T$3000,3,FALSE))</f>
        <v>0</v>
      </c>
      <c r="F240" s="1061">
        <f>IF(ISERROR(VLOOKUP(CONCATENATE($B240,"-",$C240),IN_1F!$B$2:$T$3000,4,FALSE))=TRUE,"",VLOOKUP(CONCATENATE($B240,"-",$C240),IN_1F!$B$2:$T$3000,4,FALSE))</f>
        <v>0</v>
      </c>
      <c r="G240" s="1060">
        <f>IF(ISERROR(VLOOKUP(CONCATENATE($B240,"-",$C240),IN_1F!$B$2:$T$3000,5,FALSE))=TRUE,"",VLOOKUP(CONCATENATE($B240,"-",$C240),IN_1F!$B$2:$T$3000,5,FALSE))</f>
        <v>0</v>
      </c>
      <c r="H240" s="1062">
        <f>IF(ISERROR(VLOOKUP(CONCATENATE($B240,"-",$C240),IN_1F!$B$2:$T$3000,6,FALSE))=TRUE,"",VLOOKUP(CONCATENATE($B240,"-",$C240),IN_1F!$B$2:$T$3000,6,FALSE))</f>
        <v>0</v>
      </c>
      <c r="I240" s="1872">
        <f>IF(ISERROR(VLOOKUP(CONCATENATE($B240,"-",$C240),IN_1F!$B$2:$T$3000,7,FALSE))=TRUE,"",VLOOKUP(CONCATENATE($B240,"-",$C240),IN_1F!$B$2:$T$3000,7,FALSE))</f>
        <v>0</v>
      </c>
      <c r="J240" s="1875">
        <f>IF(ISERROR(VLOOKUP(CONCATENATE($B240,"-",$C240),IN_1F!$B$2:$T$3000,8,FALSE))=TRUE,"",VLOOKUP(CONCATENATE($B240,"-",$C240),IN_1F!$B$2:$T$3000,8,FALSE))</f>
        <v>0</v>
      </c>
      <c r="K240" s="1995">
        <f t="shared" si="17"/>
        <v>0</v>
      </c>
      <c r="L240" s="1996">
        <f t="shared" si="15"/>
        <v>0</v>
      </c>
    </row>
    <row r="241" spans="1:12">
      <c r="A241" s="1011" t="s">
        <v>1774</v>
      </c>
      <c r="B241" s="1012" t="s">
        <v>1775</v>
      </c>
      <c r="C241" s="1014">
        <v>4</v>
      </c>
      <c r="D241" s="1587" t="str">
        <f t="shared" si="16"/>
        <v/>
      </c>
      <c r="E241" s="1060">
        <f>IF(ISERROR(VLOOKUP(CONCATENATE($B241,"-",$C241),IN_1F!$B$2:$T$3000,3,FALSE))=TRUE,"",VLOOKUP(CONCATENATE($B241,"-",$C241),IN_1F!$B$2:$T$3000,3,FALSE))</f>
        <v>0</v>
      </c>
      <c r="F241" s="1061">
        <f>IF(ISERROR(VLOOKUP(CONCATENATE($B241,"-",$C241),IN_1F!$B$2:$T$3000,4,FALSE))=TRUE,"",VLOOKUP(CONCATENATE($B241,"-",$C241),IN_1F!$B$2:$T$3000,4,FALSE))</f>
        <v>0</v>
      </c>
      <c r="G241" s="1060">
        <f>IF(ISERROR(VLOOKUP(CONCATENATE($B241,"-",$C241),IN_1F!$B$2:$T$3000,5,FALSE))=TRUE,"",VLOOKUP(CONCATENATE($B241,"-",$C241),IN_1F!$B$2:$T$3000,5,FALSE))</f>
        <v>0</v>
      </c>
      <c r="H241" s="1062">
        <f>IF(ISERROR(VLOOKUP(CONCATENATE($B241,"-",$C241),IN_1F!$B$2:$T$3000,6,FALSE))=TRUE,"",VLOOKUP(CONCATENATE($B241,"-",$C241),IN_1F!$B$2:$T$3000,6,FALSE))</f>
        <v>0</v>
      </c>
      <c r="I241" s="1872">
        <f>IF(ISERROR(VLOOKUP(CONCATENATE($B241,"-",$C241),IN_1F!$B$2:$T$3000,7,FALSE))=TRUE,"",VLOOKUP(CONCATENATE($B241,"-",$C241),IN_1F!$B$2:$T$3000,7,FALSE))</f>
        <v>0</v>
      </c>
      <c r="J241" s="1875">
        <f>IF(ISERROR(VLOOKUP(CONCATENATE($B241,"-",$C241),IN_1F!$B$2:$T$3000,8,FALSE))=TRUE,"",VLOOKUP(CONCATENATE($B241,"-",$C241),IN_1F!$B$2:$T$3000,8,FALSE))</f>
        <v>0</v>
      </c>
      <c r="K241" s="1995">
        <f t="shared" si="17"/>
        <v>0</v>
      </c>
      <c r="L241" s="1996">
        <f t="shared" si="15"/>
        <v>0</v>
      </c>
    </row>
    <row r="242" spans="1:12">
      <c r="A242" s="1011" t="s">
        <v>1776</v>
      </c>
      <c r="B242" s="1012" t="s">
        <v>1777</v>
      </c>
      <c r="C242" s="1014">
        <v>4</v>
      </c>
      <c r="D242" s="1587" t="str">
        <f t="shared" si="16"/>
        <v/>
      </c>
      <c r="E242" s="1060">
        <f>IF(ISERROR(VLOOKUP(CONCATENATE($B242,"-",$C242),IN_1F!$B$2:$T$3000,3,FALSE))=TRUE,"",VLOOKUP(CONCATENATE($B242,"-",$C242),IN_1F!$B$2:$T$3000,3,FALSE))</f>
        <v>0</v>
      </c>
      <c r="F242" s="1061">
        <f>IF(ISERROR(VLOOKUP(CONCATENATE($B242,"-",$C242),IN_1F!$B$2:$T$3000,4,FALSE))=TRUE,"",VLOOKUP(CONCATENATE($B242,"-",$C242),IN_1F!$B$2:$T$3000,4,FALSE))</f>
        <v>0</v>
      </c>
      <c r="G242" s="1060">
        <f>IF(ISERROR(VLOOKUP(CONCATENATE($B242,"-",$C242),IN_1F!$B$2:$T$3000,5,FALSE))=TRUE,"",VLOOKUP(CONCATENATE($B242,"-",$C242),IN_1F!$B$2:$T$3000,5,FALSE))</f>
        <v>0</v>
      </c>
      <c r="H242" s="1062">
        <f>IF(ISERROR(VLOOKUP(CONCATENATE($B242,"-",$C242),IN_1F!$B$2:$T$3000,6,FALSE))=TRUE,"",VLOOKUP(CONCATENATE($B242,"-",$C242),IN_1F!$B$2:$T$3000,6,FALSE))</f>
        <v>0</v>
      </c>
      <c r="I242" s="1872">
        <f>IF(ISERROR(VLOOKUP(CONCATENATE($B242,"-",$C242),IN_1F!$B$2:$T$3000,7,FALSE))=TRUE,"",VLOOKUP(CONCATENATE($B242,"-",$C242),IN_1F!$B$2:$T$3000,7,FALSE))</f>
        <v>0</v>
      </c>
      <c r="J242" s="1875">
        <f>IF(ISERROR(VLOOKUP(CONCATENATE($B242,"-",$C242),IN_1F!$B$2:$T$3000,8,FALSE))=TRUE,"",VLOOKUP(CONCATENATE($B242,"-",$C242),IN_1F!$B$2:$T$3000,8,FALSE))</f>
        <v>0</v>
      </c>
      <c r="K242" s="1995">
        <f t="shared" si="17"/>
        <v>0</v>
      </c>
      <c r="L242" s="1996">
        <f t="shared" si="15"/>
        <v>0</v>
      </c>
    </row>
    <row r="243" spans="1:12">
      <c r="A243" s="1011" t="s">
        <v>1778</v>
      </c>
      <c r="B243" s="1012" t="s">
        <v>1779</v>
      </c>
      <c r="C243" s="1014">
        <v>4</v>
      </c>
      <c r="D243" s="1587" t="str">
        <f t="shared" si="16"/>
        <v/>
      </c>
      <c r="E243" s="1060">
        <f>IF(ISERROR(VLOOKUP(CONCATENATE($B243,"-",$C243),IN_1F!$B$2:$T$3000,3,FALSE))=TRUE,"",VLOOKUP(CONCATENATE($B243,"-",$C243),IN_1F!$B$2:$T$3000,3,FALSE))</f>
        <v>0</v>
      </c>
      <c r="F243" s="1061">
        <f>IF(ISERROR(VLOOKUP(CONCATENATE($B243,"-",$C243),IN_1F!$B$2:$T$3000,4,FALSE))=TRUE,"",VLOOKUP(CONCATENATE($B243,"-",$C243),IN_1F!$B$2:$T$3000,4,FALSE))</f>
        <v>0</v>
      </c>
      <c r="G243" s="1060">
        <f>IF(ISERROR(VLOOKUP(CONCATENATE($B243,"-",$C243),IN_1F!$B$2:$T$3000,5,FALSE))=TRUE,"",VLOOKUP(CONCATENATE($B243,"-",$C243),IN_1F!$B$2:$T$3000,5,FALSE))</f>
        <v>0</v>
      </c>
      <c r="H243" s="1062">
        <f>IF(ISERROR(VLOOKUP(CONCATENATE($B243,"-",$C243),IN_1F!$B$2:$T$3000,6,FALSE))=TRUE,"",VLOOKUP(CONCATENATE($B243,"-",$C243),IN_1F!$B$2:$T$3000,6,FALSE))</f>
        <v>0</v>
      </c>
      <c r="I243" s="1872">
        <f>IF(ISERROR(VLOOKUP(CONCATENATE($B243,"-",$C243),IN_1F!$B$2:$T$3000,7,FALSE))=TRUE,"",VLOOKUP(CONCATENATE($B243,"-",$C243),IN_1F!$B$2:$T$3000,7,FALSE))</f>
        <v>0</v>
      </c>
      <c r="J243" s="1875">
        <f>IF(ISERROR(VLOOKUP(CONCATENATE($B243,"-",$C243),IN_1F!$B$2:$T$3000,8,FALSE))=TRUE,"",VLOOKUP(CONCATENATE($B243,"-",$C243),IN_1F!$B$2:$T$3000,8,FALSE))</f>
        <v>0</v>
      </c>
      <c r="K243" s="1995">
        <f t="shared" si="17"/>
        <v>0</v>
      </c>
      <c r="L243" s="1996">
        <f t="shared" si="15"/>
        <v>0</v>
      </c>
    </row>
    <row r="244" spans="1:12">
      <c r="A244" s="1011" t="s">
        <v>1780</v>
      </c>
      <c r="B244" s="1012" t="s">
        <v>1781</v>
      </c>
      <c r="C244" s="1014">
        <v>4</v>
      </c>
      <c r="D244" s="1587" t="str">
        <f t="shared" si="16"/>
        <v/>
      </c>
      <c r="E244" s="1060">
        <f>IF(ISERROR(VLOOKUP(CONCATENATE($B244,"-",$C244),IN_1F!$B$2:$T$3000,3,FALSE))=TRUE,"",VLOOKUP(CONCATENATE($B244,"-",$C244),IN_1F!$B$2:$T$3000,3,FALSE))</f>
        <v>0</v>
      </c>
      <c r="F244" s="1061">
        <f>IF(ISERROR(VLOOKUP(CONCATENATE($B244,"-",$C244),IN_1F!$B$2:$T$3000,4,FALSE))=TRUE,"",VLOOKUP(CONCATENATE($B244,"-",$C244),IN_1F!$B$2:$T$3000,4,FALSE))</f>
        <v>0</v>
      </c>
      <c r="G244" s="1060">
        <f>IF(ISERROR(VLOOKUP(CONCATENATE($B244,"-",$C244),IN_1F!$B$2:$T$3000,5,FALSE))=TRUE,"",VLOOKUP(CONCATENATE($B244,"-",$C244),IN_1F!$B$2:$T$3000,5,FALSE))</f>
        <v>0</v>
      </c>
      <c r="H244" s="1062">
        <f>IF(ISERROR(VLOOKUP(CONCATENATE($B244,"-",$C244),IN_1F!$B$2:$T$3000,6,FALSE))=TRUE,"",VLOOKUP(CONCATENATE($B244,"-",$C244),IN_1F!$B$2:$T$3000,6,FALSE))</f>
        <v>0</v>
      </c>
      <c r="I244" s="1872">
        <f>IF(ISERROR(VLOOKUP(CONCATENATE($B244,"-",$C244),IN_1F!$B$2:$T$3000,7,FALSE))=TRUE,"",VLOOKUP(CONCATENATE($B244,"-",$C244),IN_1F!$B$2:$T$3000,7,FALSE))</f>
        <v>0</v>
      </c>
      <c r="J244" s="1875">
        <f>IF(ISERROR(VLOOKUP(CONCATENATE($B244,"-",$C244),IN_1F!$B$2:$T$3000,8,FALSE))=TRUE,"",VLOOKUP(CONCATENATE($B244,"-",$C244),IN_1F!$B$2:$T$3000,8,FALSE))</f>
        <v>0</v>
      </c>
      <c r="K244" s="1995">
        <f t="shared" si="17"/>
        <v>0</v>
      </c>
      <c r="L244" s="1996">
        <f t="shared" si="15"/>
        <v>0</v>
      </c>
    </row>
    <row r="245" spans="1:12">
      <c r="A245" s="1011" t="s">
        <v>1782</v>
      </c>
      <c r="B245" s="1012" t="s">
        <v>1783</v>
      </c>
      <c r="C245" s="1014">
        <v>4</v>
      </c>
      <c r="D245" s="1587" t="str">
        <f t="shared" si="16"/>
        <v/>
      </c>
      <c r="E245" s="1060">
        <f>IF(ISERROR(VLOOKUP(CONCATENATE($B245,"-",$C245),IN_1F!$B$2:$T$3000,3,FALSE))=TRUE,"",VLOOKUP(CONCATENATE($B245,"-",$C245),IN_1F!$B$2:$T$3000,3,FALSE))</f>
        <v>0</v>
      </c>
      <c r="F245" s="1061">
        <f>IF(ISERROR(VLOOKUP(CONCATENATE($B245,"-",$C245),IN_1F!$B$2:$T$3000,4,FALSE))=TRUE,"",VLOOKUP(CONCATENATE($B245,"-",$C245),IN_1F!$B$2:$T$3000,4,FALSE))</f>
        <v>0</v>
      </c>
      <c r="G245" s="1060">
        <f>IF(ISERROR(VLOOKUP(CONCATENATE($B245,"-",$C245),IN_1F!$B$2:$T$3000,5,FALSE))=TRUE,"",VLOOKUP(CONCATENATE($B245,"-",$C245),IN_1F!$B$2:$T$3000,5,FALSE))</f>
        <v>0</v>
      </c>
      <c r="H245" s="1062">
        <f>IF(ISERROR(VLOOKUP(CONCATENATE($B245,"-",$C245),IN_1F!$B$2:$T$3000,6,FALSE))=TRUE,"",VLOOKUP(CONCATENATE($B245,"-",$C245),IN_1F!$B$2:$T$3000,6,FALSE))</f>
        <v>0</v>
      </c>
      <c r="I245" s="1872">
        <f>IF(ISERROR(VLOOKUP(CONCATENATE($B245,"-",$C245),IN_1F!$B$2:$T$3000,7,FALSE))=TRUE,"",VLOOKUP(CONCATENATE($B245,"-",$C245),IN_1F!$B$2:$T$3000,7,FALSE))</f>
        <v>0</v>
      </c>
      <c r="J245" s="1875">
        <f>IF(ISERROR(VLOOKUP(CONCATENATE($B245,"-",$C245),IN_1F!$B$2:$T$3000,8,FALSE))=TRUE,"",VLOOKUP(CONCATENATE($B245,"-",$C245),IN_1F!$B$2:$T$3000,8,FALSE))</f>
        <v>0</v>
      </c>
      <c r="K245" s="1995">
        <f t="shared" si="17"/>
        <v>0</v>
      </c>
      <c r="L245" s="1996">
        <f t="shared" si="15"/>
        <v>0</v>
      </c>
    </row>
    <row r="246" spans="1:12">
      <c r="A246" s="1011" t="s">
        <v>1784</v>
      </c>
      <c r="B246" s="1012" t="s">
        <v>1785</v>
      </c>
      <c r="C246" s="1014">
        <v>4</v>
      </c>
      <c r="D246" s="1587" t="str">
        <f t="shared" si="16"/>
        <v/>
      </c>
      <c r="E246" s="1060">
        <f>IF(ISERROR(VLOOKUP(CONCATENATE($B246,"-",$C246),IN_1F!$B$2:$T$3000,3,FALSE))=TRUE,"",VLOOKUP(CONCATENATE($B246,"-",$C246),IN_1F!$B$2:$T$3000,3,FALSE))</f>
        <v>0</v>
      </c>
      <c r="F246" s="1061">
        <f>IF(ISERROR(VLOOKUP(CONCATENATE($B246,"-",$C246),IN_1F!$B$2:$T$3000,4,FALSE))=TRUE,"",VLOOKUP(CONCATENATE($B246,"-",$C246),IN_1F!$B$2:$T$3000,4,FALSE))</f>
        <v>0</v>
      </c>
      <c r="G246" s="1060">
        <f>IF(ISERROR(VLOOKUP(CONCATENATE($B246,"-",$C246),IN_1F!$B$2:$T$3000,5,FALSE))=TRUE,"",VLOOKUP(CONCATENATE($B246,"-",$C246),IN_1F!$B$2:$T$3000,5,FALSE))</f>
        <v>0</v>
      </c>
      <c r="H246" s="1062">
        <f>IF(ISERROR(VLOOKUP(CONCATENATE($B246,"-",$C246),IN_1F!$B$2:$T$3000,6,FALSE))=TRUE,"",VLOOKUP(CONCATENATE($B246,"-",$C246),IN_1F!$B$2:$T$3000,6,FALSE))</f>
        <v>0</v>
      </c>
      <c r="I246" s="1872">
        <f>IF(ISERROR(VLOOKUP(CONCATENATE($B246,"-",$C246),IN_1F!$B$2:$T$3000,7,FALSE))=TRUE,"",VLOOKUP(CONCATENATE($B246,"-",$C246),IN_1F!$B$2:$T$3000,7,FALSE))</f>
        <v>0</v>
      </c>
      <c r="J246" s="1875">
        <f>IF(ISERROR(VLOOKUP(CONCATENATE($B246,"-",$C246),IN_1F!$B$2:$T$3000,8,FALSE))=TRUE,"",VLOOKUP(CONCATENATE($B246,"-",$C246),IN_1F!$B$2:$T$3000,8,FALSE))</f>
        <v>0</v>
      </c>
      <c r="K246" s="1995">
        <f t="shared" si="17"/>
        <v>0</v>
      </c>
      <c r="L246" s="1996">
        <f t="shared" si="15"/>
        <v>0</v>
      </c>
    </row>
    <row r="247" spans="1:12">
      <c r="A247" s="1011" t="s">
        <v>1786</v>
      </c>
      <c r="B247" s="1012" t="s">
        <v>1787</v>
      </c>
      <c r="C247" s="1014">
        <v>4</v>
      </c>
      <c r="D247" s="1587" t="str">
        <f t="shared" si="16"/>
        <v/>
      </c>
      <c r="E247" s="1060">
        <f>IF(ISERROR(VLOOKUP(CONCATENATE($B247,"-",$C247),IN_1F!$B$2:$T$3000,3,FALSE))=TRUE,"",VLOOKUP(CONCATENATE($B247,"-",$C247),IN_1F!$B$2:$T$3000,3,FALSE))</f>
        <v>0</v>
      </c>
      <c r="F247" s="1061">
        <f>IF(ISERROR(VLOOKUP(CONCATENATE($B247,"-",$C247),IN_1F!$B$2:$T$3000,4,FALSE))=TRUE,"",VLOOKUP(CONCATENATE($B247,"-",$C247),IN_1F!$B$2:$T$3000,4,FALSE))</f>
        <v>0</v>
      </c>
      <c r="G247" s="1060">
        <f>IF(ISERROR(VLOOKUP(CONCATENATE($B247,"-",$C247),IN_1F!$B$2:$T$3000,5,FALSE))=TRUE,"",VLOOKUP(CONCATENATE($B247,"-",$C247),IN_1F!$B$2:$T$3000,5,FALSE))</f>
        <v>0</v>
      </c>
      <c r="H247" s="1062">
        <f>IF(ISERROR(VLOOKUP(CONCATENATE($B247,"-",$C247),IN_1F!$B$2:$T$3000,6,FALSE))=TRUE,"",VLOOKUP(CONCATENATE($B247,"-",$C247),IN_1F!$B$2:$T$3000,6,FALSE))</f>
        <v>0</v>
      </c>
      <c r="I247" s="1872">
        <f>IF(ISERROR(VLOOKUP(CONCATENATE($B247,"-",$C247),IN_1F!$B$2:$T$3000,7,FALSE))=TRUE,"",VLOOKUP(CONCATENATE($B247,"-",$C247),IN_1F!$B$2:$T$3000,7,FALSE))</f>
        <v>0</v>
      </c>
      <c r="J247" s="1875">
        <f>IF(ISERROR(VLOOKUP(CONCATENATE($B247,"-",$C247),IN_1F!$B$2:$T$3000,8,FALSE))=TRUE,"",VLOOKUP(CONCATENATE($B247,"-",$C247),IN_1F!$B$2:$T$3000,8,FALSE))</f>
        <v>0</v>
      </c>
      <c r="K247" s="1995">
        <f t="shared" si="17"/>
        <v>0</v>
      </c>
      <c r="L247" s="1996">
        <f t="shared" si="15"/>
        <v>0</v>
      </c>
    </row>
    <row r="248" spans="1:12">
      <c r="A248" s="1011" t="s">
        <v>1788</v>
      </c>
      <c r="B248" s="1012" t="s">
        <v>1789</v>
      </c>
      <c r="C248" s="1014">
        <v>4</v>
      </c>
      <c r="D248" s="1587" t="str">
        <f t="shared" si="16"/>
        <v/>
      </c>
      <c r="E248" s="1060">
        <f>IF(ISERROR(VLOOKUP(CONCATENATE($B248,"-",$C248),IN_1F!$B$2:$T$3000,3,FALSE))=TRUE,"",VLOOKUP(CONCATENATE($B248,"-",$C248),IN_1F!$B$2:$T$3000,3,FALSE))</f>
        <v>0</v>
      </c>
      <c r="F248" s="1061">
        <f>IF(ISERROR(VLOOKUP(CONCATENATE($B248,"-",$C248),IN_1F!$B$2:$T$3000,4,FALSE))=TRUE,"",VLOOKUP(CONCATENATE($B248,"-",$C248),IN_1F!$B$2:$T$3000,4,FALSE))</f>
        <v>0</v>
      </c>
      <c r="G248" s="1060">
        <f>IF(ISERROR(VLOOKUP(CONCATENATE($B248,"-",$C248),IN_1F!$B$2:$T$3000,5,FALSE))=TRUE,"",VLOOKUP(CONCATENATE($B248,"-",$C248),IN_1F!$B$2:$T$3000,5,FALSE))</f>
        <v>0</v>
      </c>
      <c r="H248" s="1062">
        <f>IF(ISERROR(VLOOKUP(CONCATENATE($B248,"-",$C248),IN_1F!$B$2:$T$3000,6,FALSE))=TRUE,"",VLOOKUP(CONCATENATE($B248,"-",$C248),IN_1F!$B$2:$T$3000,6,FALSE))</f>
        <v>0</v>
      </c>
      <c r="I248" s="1872">
        <f>IF(ISERROR(VLOOKUP(CONCATENATE($B248,"-",$C248),IN_1F!$B$2:$T$3000,7,FALSE))=TRUE,"",VLOOKUP(CONCATENATE($B248,"-",$C248),IN_1F!$B$2:$T$3000,7,FALSE))</f>
        <v>0</v>
      </c>
      <c r="J248" s="1875">
        <f>IF(ISERROR(VLOOKUP(CONCATENATE($B248,"-",$C248),IN_1F!$B$2:$T$3000,8,FALSE))=TRUE,"",VLOOKUP(CONCATENATE($B248,"-",$C248),IN_1F!$B$2:$T$3000,8,FALSE))</f>
        <v>0</v>
      </c>
      <c r="K248" s="1995">
        <f t="shared" si="17"/>
        <v>0</v>
      </c>
      <c r="L248" s="1996">
        <f t="shared" si="15"/>
        <v>0</v>
      </c>
    </row>
    <row r="249" spans="1:12">
      <c r="A249" s="1018" t="s">
        <v>1790</v>
      </c>
      <c r="B249" s="1019" t="s">
        <v>1791</v>
      </c>
      <c r="C249" s="1017">
        <v>4</v>
      </c>
      <c r="D249" s="1587" t="str">
        <f t="shared" si="16"/>
        <v/>
      </c>
      <c r="E249" s="1060">
        <f>IF(ISERROR(VLOOKUP(CONCATENATE($B249,"-",$C249),IN_1F!$B$2:$T$3000,3,FALSE))=TRUE,"",VLOOKUP(CONCATENATE($B249,"-",$C249),IN_1F!$B$2:$T$3000,3,FALSE))</f>
        <v>0</v>
      </c>
      <c r="F249" s="1061">
        <f>IF(ISERROR(VLOOKUP(CONCATENATE($B249,"-",$C249),IN_1F!$B$2:$T$3000,4,FALSE))=TRUE,"",VLOOKUP(CONCATENATE($B249,"-",$C249),IN_1F!$B$2:$T$3000,4,FALSE))</f>
        <v>0</v>
      </c>
      <c r="G249" s="1060">
        <f>IF(ISERROR(VLOOKUP(CONCATENATE($B249,"-",$C249),IN_1F!$B$2:$T$3000,5,FALSE))=TRUE,"",VLOOKUP(CONCATENATE($B249,"-",$C249),IN_1F!$B$2:$T$3000,5,FALSE))</f>
        <v>0</v>
      </c>
      <c r="H249" s="1062">
        <f>IF(ISERROR(VLOOKUP(CONCATENATE($B249,"-",$C249),IN_1F!$B$2:$T$3000,6,FALSE))=TRUE,"",VLOOKUP(CONCATENATE($B249,"-",$C249),IN_1F!$B$2:$T$3000,6,FALSE))</f>
        <v>0</v>
      </c>
      <c r="I249" s="1872">
        <f>IF(ISERROR(VLOOKUP(CONCATENATE($B249,"-",$C249),IN_1F!$B$2:$T$3000,7,FALSE))=TRUE,"",VLOOKUP(CONCATENATE($B249,"-",$C249),IN_1F!$B$2:$T$3000,7,FALSE))</f>
        <v>0</v>
      </c>
      <c r="J249" s="1875">
        <f>IF(ISERROR(VLOOKUP(CONCATENATE($B249,"-",$C249),IN_1F!$B$2:$T$3000,8,FALSE))=TRUE,"",VLOOKUP(CONCATENATE($B249,"-",$C249),IN_1F!$B$2:$T$3000,8,FALSE))</f>
        <v>0</v>
      </c>
      <c r="K249" s="1995">
        <f t="shared" si="17"/>
        <v>0</v>
      </c>
      <c r="L249" s="1996">
        <f t="shared" si="15"/>
        <v>0</v>
      </c>
    </row>
    <row r="250" spans="1:12">
      <c r="A250" s="1011" t="s">
        <v>1792</v>
      </c>
      <c r="B250" s="1012" t="s">
        <v>1793</v>
      </c>
      <c r="C250" s="1014">
        <v>4</v>
      </c>
      <c r="D250" s="1587" t="str">
        <f t="shared" si="16"/>
        <v/>
      </c>
      <c r="E250" s="1060">
        <f>IF(ISERROR(VLOOKUP(CONCATENATE($B250,"-",$C250),IN_1F!$B$2:$T$3000,3,FALSE))=TRUE,"",VLOOKUP(CONCATENATE($B250,"-",$C250),IN_1F!$B$2:$T$3000,3,FALSE))</f>
        <v>0</v>
      </c>
      <c r="F250" s="1061">
        <f>IF(ISERROR(VLOOKUP(CONCATENATE($B250,"-",$C250),IN_1F!$B$2:$T$3000,4,FALSE))=TRUE,"",VLOOKUP(CONCATENATE($B250,"-",$C250),IN_1F!$B$2:$T$3000,4,FALSE))</f>
        <v>0</v>
      </c>
      <c r="G250" s="1060">
        <f>IF(ISERROR(VLOOKUP(CONCATENATE($B250,"-",$C250),IN_1F!$B$2:$T$3000,5,FALSE))=TRUE,"",VLOOKUP(CONCATENATE($B250,"-",$C250),IN_1F!$B$2:$T$3000,5,FALSE))</f>
        <v>0</v>
      </c>
      <c r="H250" s="1062">
        <f>IF(ISERROR(VLOOKUP(CONCATENATE($B250,"-",$C250),IN_1F!$B$2:$T$3000,6,FALSE))=TRUE,"",VLOOKUP(CONCATENATE($B250,"-",$C250),IN_1F!$B$2:$T$3000,6,FALSE))</f>
        <v>0</v>
      </c>
      <c r="I250" s="1872">
        <f>IF(ISERROR(VLOOKUP(CONCATENATE($B250,"-",$C250),IN_1F!$B$2:$T$3000,7,FALSE))=TRUE,"",VLOOKUP(CONCATENATE($B250,"-",$C250),IN_1F!$B$2:$T$3000,7,FALSE))</f>
        <v>0</v>
      </c>
      <c r="J250" s="1875">
        <f>IF(ISERROR(VLOOKUP(CONCATENATE($B250,"-",$C250),IN_1F!$B$2:$T$3000,8,FALSE))=TRUE,"",VLOOKUP(CONCATENATE($B250,"-",$C250),IN_1F!$B$2:$T$3000,8,FALSE))</f>
        <v>0</v>
      </c>
      <c r="K250" s="1995">
        <f t="shared" si="17"/>
        <v>0</v>
      </c>
      <c r="L250" s="1996">
        <f t="shared" si="15"/>
        <v>0</v>
      </c>
    </row>
    <row r="251" spans="1:12">
      <c r="A251" s="1018" t="s">
        <v>1794</v>
      </c>
      <c r="B251" s="1019" t="s">
        <v>1795</v>
      </c>
      <c r="C251" s="1017">
        <v>4</v>
      </c>
      <c r="D251" s="1587" t="str">
        <f t="shared" si="16"/>
        <v/>
      </c>
      <c r="E251" s="1060">
        <f>IF(ISERROR(VLOOKUP(CONCATENATE($B251,"-",$C251),IN_1F!$B$2:$T$3000,3,FALSE))=TRUE,"",VLOOKUP(CONCATENATE($B251,"-",$C251),IN_1F!$B$2:$T$3000,3,FALSE))</f>
        <v>0</v>
      </c>
      <c r="F251" s="1061">
        <f>IF(ISERROR(VLOOKUP(CONCATENATE($B251,"-",$C251),IN_1F!$B$2:$T$3000,4,FALSE))=TRUE,"",VLOOKUP(CONCATENATE($B251,"-",$C251),IN_1F!$B$2:$T$3000,4,FALSE))</f>
        <v>0</v>
      </c>
      <c r="G251" s="1060">
        <f>IF(ISERROR(VLOOKUP(CONCATENATE($B251,"-",$C251),IN_1F!$B$2:$T$3000,5,FALSE))=TRUE,"",VLOOKUP(CONCATENATE($B251,"-",$C251),IN_1F!$B$2:$T$3000,5,FALSE))</f>
        <v>0</v>
      </c>
      <c r="H251" s="1062">
        <f>IF(ISERROR(VLOOKUP(CONCATENATE($B251,"-",$C251),IN_1F!$B$2:$T$3000,6,FALSE))=TRUE,"",VLOOKUP(CONCATENATE($B251,"-",$C251),IN_1F!$B$2:$T$3000,6,FALSE))</f>
        <v>0</v>
      </c>
      <c r="I251" s="1872">
        <f>IF(ISERROR(VLOOKUP(CONCATENATE($B251,"-",$C251),IN_1F!$B$2:$T$3000,7,FALSE))=TRUE,"",VLOOKUP(CONCATENATE($B251,"-",$C251),IN_1F!$B$2:$T$3000,7,FALSE))</f>
        <v>0</v>
      </c>
      <c r="J251" s="1875">
        <f>IF(ISERROR(VLOOKUP(CONCATENATE($B251,"-",$C251),IN_1F!$B$2:$T$3000,8,FALSE))=TRUE,"",VLOOKUP(CONCATENATE($B251,"-",$C251),IN_1F!$B$2:$T$3000,8,FALSE))</f>
        <v>0</v>
      </c>
      <c r="K251" s="1995">
        <f t="shared" si="17"/>
        <v>0</v>
      </c>
      <c r="L251" s="1996">
        <f t="shared" si="15"/>
        <v>0</v>
      </c>
    </row>
    <row r="252" spans="1:12">
      <c r="A252" s="1011" t="s">
        <v>1796</v>
      </c>
      <c r="B252" s="1012" t="s">
        <v>1797</v>
      </c>
      <c r="C252" s="1014">
        <v>4</v>
      </c>
      <c r="D252" s="1587" t="str">
        <f t="shared" si="16"/>
        <v/>
      </c>
      <c r="E252" s="1060">
        <f>IF(ISERROR(VLOOKUP(CONCATENATE($B252,"-",$C252),IN_1F!$B$2:$T$3000,3,FALSE))=TRUE,"",VLOOKUP(CONCATENATE($B252,"-",$C252),IN_1F!$B$2:$T$3000,3,FALSE))</f>
        <v>0</v>
      </c>
      <c r="F252" s="1061">
        <f>IF(ISERROR(VLOOKUP(CONCATENATE($B252,"-",$C252),IN_1F!$B$2:$T$3000,4,FALSE))=TRUE,"",VLOOKUP(CONCATENATE($B252,"-",$C252),IN_1F!$B$2:$T$3000,4,FALSE))</f>
        <v>0</v>
      </c>
      <c r="G252" s="1060">
        <f>IF(ISERROR(VLOOKUP(CONCATENATE($B252,"-",$C252),IN_1F!$B$2:$T$3000,5,FALSE))=TRUE,"",VLOOKUP(CONCATENATE($B252,"-",$C252),IN_1F!$B$2:$T$3000,5,FALSE))</f>
        <v>0</v>
      </c>
      <c r="H252" s="1062">
        <f>IF(ISERROR(VLOOKUP(CONCATENATE($B252,"-",$C252),IN_1F!$B$2:$T$3000,6,FALSE))=TRUE,"",VLOOKUP(CONCATENATE($B252,"-",$C252),IN_1F!$B$2:$T$3000,6,FALSE))</f>
        <v>0</v>
      </c>
      <c r="I252" s="1872">
        <f>IF(ISERROR(VLOOKUP(CONCATENATE($B252,"-",$C252),IN_1F!$B$2:$T$3000,7,FALSE))=TRUE,"",VLOOKUP(CONCATENATE($B252,"-",$C252),IN_1F!$B$2:$T$3000,7,FALSE))</f>
        <v>0</v>
      </c>
      <c r="J252" s="1875">
        <f>IF(ISERROR(VLOOKUP(CONCATENATE($B252,"-",$C252),IN_1F!$B$2:$T$3000,8,FALSE))=TRUE,"",VLOOKUP(CONCATENATE($B252,"-",$C252),IN_1F!$B$2:$T$3000,8,FALSE))</f>
        <v>0</v>
      </c>
      <c r="K252" s="1995">
        <f t="shared" si="17"/>
        <v>0</v>
      </c>
      <c r="L252" s="1996">
        <f t="shared" si="15"/>
        <v>0</v>
      </c>
    </row>
    <row r="253" spans="1:12">
      <c r="A253" s="1020" t="s">
        <v>1798</v>
      </c>
      <c r="B253" s="1021" t="s">
        <v>1799</v>
      </c>
      <c r="C253" s="1014">
        <v>4</v>
      </c>
      <c r="D253" s="1587" t="str">
        <f t="shared" si="16"/>
        <v/>
      </c>
      <c r="E253" s="1060">
        <f>IF(ISERROR(VLOOKUP(CONCATENATE($B253,"-",$C253),IN_1F!$B$2:$T$3000,3,FALSE))=TRUE,"",VLOOKUP(CONCATENATE($B253,"-",$C253),IN_1F!$B$2:$T$3000,3,FALSE))</f>
        <v>0</v>
      </c>
      <c r="F253" s="1061">
        <f>IF(ISERROR(VLOOKUP(CONCATENATE($B253,"-",$C253),IN_1F!$B$2:$T$3000,4,FALSE))=TRUE,"",VLOOKUP(CONCATENATE($B253,"-",$C253),IN_1F!$B$2:$T$3000,4,FALSE))</f>
        <v>0</v>
      </c>
      <c r="G253" s="1060">
        <f>IF(ISERROR(VLOOKUP(CONCATENATE($B253,"-",$C253),IN_1F!$B$2:$T$3000,5,FALSE))=TRUE,"",VLOOKUP(CONCATENATE($B253,"-",$C253),IN_1F!$B$2:$T$3000,5,FALSE))</f>
        <v>0</v>
      </c>
      <c r="H253" s="1062">
        <f>IF(ISERROR(VLOOKUP(CONCATENATE($B253,"-",$C253),IN_1F!$B$2:$T$3000,6,FALSE))=TRUE,"",VLOOKUP(CONCATENATE($B253,"-",$C253),IN_1F!$B$2:$T$3000,6,FALSE))</f>
        <v>0</v>
      </c>
      <c r="I253" s="1872">
        <f>IF(ISERROR(VLOOKUP(CONCATENATE($B253,"-",$C253),IN_1F!$B$2:$T$3000,7,FALSE))=TRUE,"",VLOOKUP(CONCATENATE($B253,"-",$C253),IN_1F!$B$2:$T$3000,7,FALSE))</f>
        <v>0</v>
      </c>
      <c r="J253" s="1875">
        <f>IF(ISERROR(VLOOKUP(CONCATENATE($B253,"-",$C253),IN_1F!$B$2:$T$3000,8,FALSE))=TRUE,"",VLOOKUP(CONCATENATE($B253,"-",$C253),IN_1F!$B$2:$T$3000,8,FALSE))</f>
        <v>0</v>
      </c>
      <c r="K253" s="1995">
        <f t="shared" si="17"/>
        <v>0</v>
      </c>
      <c r="L253" s="1996">
        <f t="shared" si="15"/>
        <v>0</v>
      </c>
    </row>
    <row r="254" spans="1:12">
      <c r="A254" s="1011" t="s">
        <v>1800</v>
      </c>
      <c r="B254" s="1012" t="s">
        <v>1801</v>
      </c>
      <c r="C254" s="1014">
        <v>4</v>
      </c>
      <c r="D254" s="1587" t="str">
        <f t="shared" si="16"/>
        <v/>
      </c>
      <c r="E254" s="1060">
        <f>IF(ISERROR(VLOOKUP(CONCATENATE($B254,"-",$C254),IN_1F!$B$2:$T$3000,3,FALSE))=TRUE,"",VLOOKUP(CONCATENATE($B254,"-",$C254),IN_1F!$B$2:$T$3000,3,FALSE))</f>
        <v>0</v>
      </c>
      <c r="F254" s="1061">
        <f>IF(ISERROR(VLOOKUP(CONCATENATE($B254,"-",$C254),IN_1F!$B$2:$T$3000,4,FALSE))=TRUE,"",VLOOKUP(CONCATENATE($B254,"-",$C254),IN_1F!$B$2:$T$3000,4,FALSE))</f>
        <v>0</v>
      </c>
      <c r="G254" s="1060">
        <f>IF(ISERROR(VLOOKUP(CONCATENATE($B254,"-",$C254),IN_1F!$B$2:$T$3000,5,FALSE))=TRUE,"",VLOOKUP(CONCATENATE($B254,"-",$C254),IN_1F!$B$2:$T$3000,5,FALSE))</f>
        <v>0</v>
      </c>
      <c r="H254" s="1062">
        <f>IF(ISERROR(VLOOKUP(CONCATENATE($B254,"-",$C254),IN_1F!$B$2:$T$3000,6,FALSE))=TRUE,"",VLOOKUP(CONCATENATE($B254,"-",$C254),IN_1F!$B$2:$T$3000,6,FALSE))</f>
        <v>0</v>
      </c>
      <c r="I254" s="1872">
        <f>IF(ISERROR(VLOOKUP(CONCATENATE($B254,"-",$C254),IN_1F!$B$2:$T$3000,7,FALSE))=TRUE,"",VLOOKUP(CONCATENATE($B254,"-",$C254),IN_1F!$B$2:$T$3000,7,FALSE))</f>
        <v>0</v>
      </c>
      <c r="J254" s="1875">
        <f>IF(ISERROR(VLOOKUP(CONCATENATE($B254,"-",$C254),IN_1F!$B$2:$T$3000,8,FALSE))=TRUE,"",VLOOKUP(CONCATENATE($B254,"-",$C254),IN_1F!$B$2:$T$3000,8,FALSE))</f>
        <v>0</v>
      </c>
      <c r="K254" s="1995">
        <f t="shared" si="17"/>
        <v>0</v>
      </c>
      <c r="L254" s="1996">
        <f t="shared" si="15"/>
        <v>0</v>
      </c>
    </row>
    <row r="255" spans="1:12">
      <c r="A255" s="1011" t="s">
        <v>1802</v>
      </c>
      <c r="B255" s="1012" t="s">
        <v>1803</v>
      </c>
      <c r="C255" s="1014">
        <v>4</v>
      </c>
      <c r="D255" s="1587" t="str">
        <f t="shared" si="16"/>
        <v/>
      </c>
      <c r="E255" s="1060">
        <f>IF(ISERROR(VLOOKUP(CONCATENATE($B255,"-",$C255),IN_1F!$B$2:$T$3000,3,FALSE))=TRUE,"",VLOOKUP(CONCATENATE($B255,"-",$C255),IN_1F!$B$2:$T$3000,3,FALSE))</f>
        <v>0</v>
      </c>
      <c r="F255" s="1061">
        <f>IF(ISERROR(VLOOKUP(CONCATENATE($B255,"-",$C255),IN_1F!$B$2:$T$3000,4,FALSE))=TRUE,"",VLOOKUP(CONCATENATE($B255,"-",$C255),IN_1F!$B$2:$T$3000,4,FALSE))</f>
        <v>0</v>
      </c>
      <c r="G255" s="1060">
        <f>IF(ISERROR(VLOOKUP(CONCATENATE($B255,"-",$C255),IN_1F!$B$2:$T$3000,5,FALSE))=TRUE,"",VLOOKUP(CONCATENATE($B255,"-",$C255),IN_1F!$B$2:$T$3000,5,FALSE))</f>
        <v>0</v>
      </c>
      <c r="H255" s="1062">
        <f>IF(ISERROR(VLOOKUP(CONCATENATE($B255,"-",$C255),IN_1F!$B$2:$T$3000,6,FALSE))=TRUE,"",VLOOKUP(CONCATENATE($B255,"-",$C255),IN_1F!$B$2:$T$3000,6,FALSE))</f>
        <v>0</v>
      </c>
      <c r="I255" s="1872">
        <f>IF(ISERROR(VLOOKUP(CONCATENATE($B255,"-",$C255),IN_1F!$B$2:$T$3000,7,FALSE))=TRUE,"",VLOOKUP(CONCATENATE($B255,"-",$C255),IN_1F!$B$2:$T$3000,7,FALSE))</f>
        <v>0</v>
      </c>
      <c r="J255" s="1875">
        <f>IF(ISERROR(VLOOKUP(CONCATENATE($B255,"-",$C255),IN_1F!$B$2:$T$3000,8,FALSE))=TRUE,"",VLOOKUP(CONCATENATE($B255,"-",$C255),IN_1F!$B$2:$T$3000,8,FALSE))</f>
        <v>0</v>
      </c>
      <c r="K255" s="1995">
        <f t="shared" si="17"/>
        <v>0</v>
      </c>
      <c r="L255" s="1996">
        <f t="shared" si="15"/>
        <v>0</v>
      </c>
    </row>
    <row r="256" spans="1:12">
      <c r="A256" s="1011" t="s">
        <v>1804</v>
      </c>
      <c r="B256" s="1012" t="s">
        <v>1805</v>
      </c>
      <c r="C256" s="1014">
        <v>4</v>
      </c>
      <c r="D256" s="1587" t="str">
        <f t="shared" si="16"/>
        <v/>
      </c>
      <c r="E256" s="1060">
        <f>IF(ISERROR(VLOOKUP(CONCATENATE($B256,"-",$C256),IN_1F!$B$2:$T$3000,3,FALSE))=TRUE,"",VLOOKUP(CONCATENATE($B256,"-",$C256),IN_1F!$B$2:$T$3000,3,FALSE))</f>
        <v>0</v>
      </c>
      <c r="F256" s="1061">
        <f>IF(ISERROR(VLOOKUP(CONCATENATE($B256,"-",$C256),IN_1F!$B$2:$T$3000,4,FALSE))=TRUE,"",VLOOKUP(CONCATENATE($B256,"-",$C256),IN_1F!$B$2:$T$3000,4,FALSE))</f>
        <v>0</v>
      </c>
      <c r="G256" s="1060">
        <f>IF(ISERROR(VLOOKUP(CONCATENATE($B256,"-",$C256),IN_1F!$B$2:$T$3000,5,FALSE))=TRUE,"",VLOOKUP(CONCATENATE($B256,"-",$C256),IN_1F!$B$2:$T$3000,5,FALSE))</f>
        <v>0</v>
      </c>
      <c r="H256" s="1062">
        <f>IF(ISERROR(VLOOKUP(CONCATENATE($B256,"-",$C256),IN_1F!$B$2:$T$3000,6,FALSE))=TRUE,"",VLOOKUP(CONCATENATE($B256,"-",$C256),IN_1F!$B$2:$T$3000,6,FALSE))</f>
        <v>0</v>
      </c>
      <c r="I256" s="1872">
        <f>IF(ISERROR(VLOOKUP(CONCATENATE($B256,"-",$C256),IN_1F!$B$2:$T$3000,7,FALSE))=TRUE,"",VLOOKUP(CONCATENATE($B256,"-",$C256),IN_1F!$B$2:$T$3000,7,FALSE))</f>
        <v>0</v>
      </c>
      <c r="J256" s="1875">
        <f>IF(ISERROR(VLOOKUP(CONCATENATE($B256,"-",$C256),IN_1F!$B$2:$T$3000,8,FALSE))=TRUE,"",VLOOKUP(CONCATENATE($B256,"-",$C256),IN_1F!$B$2:$T$3000,8,FALSE))</f>
        <v>0</v>
      </c>
      <c r="K256" s="1995">
        <f t="shared" si="17"/>
        <v>0</v>
      </c>
      <c r="L256" s="1996">
        <f t="shared" si="15"/>
        <v>0</v>
      </c>
    </row>
    <row r="257" spans="1:12">
      <c r="A257" s="1011" t="s">
        <v>1806</v>
      </c>
      <c r="B257" s="1012" t="s">
        <v>1807</v>
      </c>
      <c r="C257" s="1014">
        <v>4</v>
      </c>
      <c r="D257" s="1587" t="str">
        <f t="shared" si="16"/>
        <v/>
      </c>
      <c r="E257" s="1060">
        <f>IF(ISERROR(VLOOKUP(CONCATENATE($B257,"-",$C257),IN_1F!$B$2:$T$3000,3,FALSE))=TRUE,"",VLOOKUP(CONCATENATE($B257,"-",$C257),IN_1F!$B$2:$T$3000,3,FALSE))</f>
        <v>0</v>
      </c>
      <c r="F257" s="1061">
        <f>IF(ISERROR(VLOOKUP(CONCATENATE($B257,"-",$C257),IN_1F!$B$2:$T$3000,4,FALSE))=TRUE,"",VLOOKUP(CONCATENATE($B257,"-",$C257),IN_1F!$B$2:$T$3000,4,FALSE))</f>
        <v>0</v>
      </c>
      <c r="G257" s="1060">
        <f>IF(ISERROR(VLOOKUP(CONCATENATE($B257,"-",$C257),IN_1F!$B$2:$T$3000,5,FALSE))=TRUE,"",VLOOKUP(CONCATENATE($B257,"-",$C257),IN_1F!$B$2:$T$3000,5,FALSE))</f>
        <v>0</v>
      </c>
      <c r="H257" s="1062">
        <f>IF(ISERROR(VLOOKUP(CONCATENATE($B257,"-",$C257),IN_1F!$B$2:$T$3000,6,FALSE))=TRUE,"",VLOOKUP(CONCATENATE($B257,"-",$C257),IN_1F!$B$2:$T$3000,6,FALSE))</f>
        <v>0</v>
      </c>
      <c r="I257" s="1872">
        <f>IF(ISERROR(VLOOKUP(CONCATENATE($B257,"-",$C257),IN_1F!$B$2:$T$3000,7,FALSE))=TRUE,"",VLOOKUP(CONCATENATE($B257,"-",$C257),IN_1F!$B$2:$T$3000,7,FALSE))</f>
        <v>0</v>
      </c>
      <c r="J257" s="1875">
        <f>IF(ISERROR(VLOOKUP(CONCATENATE($B257,"-",$C257),IN_1F!$B$2:$T$3000,8,FALSE))=TRUE,"",VLOOKUP(CONCATENATE($B257,"-",$C257),IN_1F!$B$2:$T$3000,8,FALSE))</f>
        <v>0</v>
      </c>
      <c r="K257" s="1995">
        <f t="shared" si="17"/>
        <v>0</v>
      </c>
      <c r="L257" s="1996">
        <f t="shared" si="15"/>
        <v>0</v>
      </c>
    </row>
    <row r="258" spans="1:12">
      <c r="A258" s="1011" t="s">
        <v>1808</v>
      </c>
      <c r="B258" s="1012" t="s">
        <v>1809</v>
      </c>
      <c r="C258" s="1014">
        <v>4</v>
      </c>
      <c r="D258" s="1587" t="str">
        <f t="shared" si="16"/>
        <v/>
      </c>
      <c r="E258" s="1060">
        <f>IF(ISERROR(VLOOKUP(CONCATENATE($B258,"-",$C258),IN_1F!$B$2:$T$3000,3,FALSE))=TRUE,"",VLOOKUP(CONCATENATE($B258,"-",$C258),IN_1F!$B$2:$T$3000,3,FALSE))</f>
        <v>0</v>
      </c>
      <c r="F258" s="1061">
        <f>IF(ISERROR(VLOOKUP(CONCATENATE($B258,"-",$C258),IN_1F!$B$2:$T$3000,4,FALSE))=TRUE,"",VLOOKUP(CONCATENATE($B258,"-",$C258),IN_1F!$B$2:$T$3000,4,FALSE))</f>
        <v>0</v>
      </c>
      <c r="G258" s="1060">
        <f>IF(ISERROR(VLOOKUP(CONCATENATE($B258,"-",$C258),IN_1F!$B$2:$T$3000,5,FALSE))=TRUE,"",VLOOKUP(CONCATENATE($B258,"-",$C258),IN_1F!$B$2:$T$3000,5,FALSE))</f>
        <v>0</v>
      </c>
      <c r="H258" s="1062">
        <f>IF(ISERROR(VLOOKUP(CONCATENATE($B258,"-",$C258),IN_1F!$B$2:$T$3000,6,FALSE))=TRUE,"",VLOOKUP(CONCATENATE($B258,"-",$C258),IN_1F!$B$2:$T$3000,6,FALSE))</f>
        <v>0</v>
      </c>
      <c r="I258" s="1872">
        <f>IF(ISERROR(VLOOKUP(CONCATENATE($B258,"-",$C258),IN_1F!$B$2:$T$3000,7,FALSE))=TRUE,"",VLOOKUP(CONCATENATE($B258,"-",$C258),IN_1F!$B$2:$T$3000,7,FALSE))</f>
        <v>0</v>
      </c>
      <c r="J258" s="1875">
        <f>IF(ISERROR(VLOOKUP(CONCATENATE($B258,"-",$C258),IN_1F!$B$2:$T$3000,8,FALSE))=TRUE,"",VLOOKUP(CONCATENATE($B258,"-",$C258),IN_1F!$B$2:$T$3000,8,FALSE))</f>
        <v>0</v>
      </c>
      <c r="K258" s="1995">
        <f t="shared" si="17"/>
        <v>0</v>
      </c>
      <c r="L258" s="1996">
        <f t="shared" si="15"/>
        <v>0</v>
      </c>
    </row>
    <row r="259" spans="1:12">
      <c r="A259" s="1011" t="s">
        <v>1810</v>
      </c>
      <c r="B259" s="1012" t="s">
        <v>1811</v>
      </c>
      <c r="C259" s="1014">
        <v>4</v>
      </c>
      <c r="D259" s="1587" t="str">
        <f t="shared" si="16"/>
        <v/>
      </c>
      <c r="E259" s="1060">
        <f>IF(ISERROR(VLOOKUP(CONCATENATE($B259,"-",$C259),IN_1F!$B$2:$T$3000,3,FALSE))=TRUE,"",VLOOKUP(CONCATENATE($B259,"-",$C259),IN_1F!$B$2:$T$3000,3,FALSE))</f>
        <v>0</v>
      </c>
      <c r="F259" s="1061">
        <f>IF(ISERROR(VLOOKUP(CONCATENATE($B259,"-",$C259),IN_1F!$B$2:$T$3000,4,FALSE))=TRUE,"",VLOOKUP(CONCATENATE($B259,"-",$C259),IN_1F!$B$2:$T$3000,4,FALSE))</f>
        <v>0</v>
      </c>
      <c r="G259" s="1060">
        <f>IF(ISERROR(VLOOKUP(CONCATENATE($B259,"-",$C259),IN_1F!$B$2:$T$3000,5,FALSE))=TRUE,"",VLOOKUP(CONCATENATE($B259,"-",$C259),IN_1F!$B$2:$T$3000,5,FALSE))</f>
        <v>0</v>
      </c>
      <c r="H259" s="1062">
        <f>IF(ISERROR(VLOOKUP(CONCATENATE($B259,"-",$C259),IN_1F!$B$2:$T$3000,6,FALSE))=TRUE,"",VLOOKUP(CONCATENATE($B259,"-",$C259),IN_1F!$B$2:$T$3000,6,FALSE))</f>
        <v>0</v>
      </c>
      <c r="I259" s="1872">
        <f>IF(ISERROR(VLOOKUP(CONCATENATE($B259,"-",$C259),IN_1F!$B$2:$T$3000,7,FALSE))=TRUE,"",VLOOKUP(CONCATENATE($B259,"-",$C259),IN_1F!$B$2:$T$3000,7,FALSE))</f>
        <v>0</v>
      </c>
      <c r="J259" s="1875">
        <f>IF(ISERROR(VLOOKUP(CONCATENATE($B259,"-",$C259),IN_1F!$B$2:$T$3000,8,FALSE))=TRUE,"",VLOOKUP(CONCATENATE($B259,"-",$C259),IN_1F!$B$2:$T$3000,8,FALSE))</f>
        <v>0</v>
      </c>
      <c r="K259" s="1995">
        <f t="shared" si="17"/>
        <v>0</v>
      </c>
      <c r="L259" s="1996">
        <f t="shared" si="15"/>
        <v>0</v>
      </c>
    </row>
    <row r="260" spans="1:12">
      <c r="A260" s="1011" t="s">
        <v>1812</v>
      </c>
      <c r="B260" s="1012" t="s">
        <v>1813</v>
      </c>
      <c r="C260" s="1014">
        <v>4</v>
      </c>
      <c r="D260" s="1587" t="str">
        <f t="shared" si="16"/>
        <v/>
      </c>
      <c r="E260" s="1060">
        <f>IF(ISERROR(VLOOKUP(CONCATENATE($B260,"-",$C260),IN_1F!$B$2:$T$3000,3,FALSE))=TRUE,"",VLOOKUP(CONCATENATE($B260,"-",$C260),IN_1F!$B$2:$T$3000,3,FALSE))</f>
        <v>0</v>
      </c>
      <c r="F260" s="1061">
        <f>IF(ISERROR(VLOOKUP(CONCATENATE($B260,"-",$C260),IN_1F!$B$2:$T$3000,4,FALSE))=TRUE,"",VLOOKUP(CONCATENATE($B260,"-",$C260),IN_1F!$B$2:$T$3000,4,FALSE))</f>
        <v>0</v>
      </c>
      <c r="G260" s="1060">
        <f>IF(ISERROR(VLOOKUP(CONCATENATE($B260,"-",$C260),IN_1F!$B$2:$T$3000,5,FALSE))=TRUE,"",VLOOKUP(CONCATENATE($B260,"-",$C260),IN_1F!$B$2:$T$3000,5,FALSE))</f>
        <v>0</v>
      </c>
      <c r="H260" s="1062">
        <f>IF(ISERROR(VLOOKUP(CONCATENATE($B260,"-",$C260),IN_1F!$B$2:$T$3000,6,FALSE))=TRUE,"",VLOOKUP(CONCATENATE($B260,"-",$C260),IN_1F!$B$2:$T$3000,6,FALSE))</f>
        <v>0</v>
      </c>
      <c r="I260" s="1872">
        <f>IF(ISERROR(VLOOKUP(CONCATENATE($B260,"-",$C260),IN_1F!$B$2:$T$3000,7,FALSE))=TRUE,"",VLOOKUP(CONCATENATE($B260,"-",$C260),IN_1F!$B$2:$T$3000,7,FALSE))</f>
        <v>0</v>
      </c>
      <c r="J260" s="1875">
        <f>IF(ISERROR(VLOOKUP(CONCATENATE($B260,"-",$C260),IN_1F!$B$2:$T$3000,8,FALSE))=TRUE,"",VLOOKUP(CONCATENATE($B260,"-",$C260),IN_1F!$B$2:$T$3000,8,FALSE))</f>
        <v>0</v>
      </c>
      <c r="K260" s="1995">
        <f t="shared" si="17"/>
        <v>0</v>
      </c>
      <c r="L260" s="1996">
        <f t="shared" si="15"/>
        <v>0</v>
      </c>
    </row>
    <row r="261" spans="1:12">
      <c r="A261" s="1011" t="s">
        <v>1814</v>
      </c>
      <c r="B261" s="1012" t="s">
        <v>1815</v>
      </c>
      <c r="C261" s="1014">
        <v>4</v>
      </c>
      <c r="D261" s="1587" t="str">
        <f t="shared" si="16"/>
        <v/>
      </c>
      <c r="E261" s="1060">
        <f>IF(ISERROR(VLOOKUP(CONCATENATE($B261,"-",$C261),IN_1F!$B$2:$T$3000,3,FALSE))=TRUE,"",VLOOKUP(CONCATENATE($B261,"-",$C261),IN_1F!$B$2:$T$3000,3,FALSE))</f>
        <v>0</v>
      </c>
      <c r="F261" s="1061">
        <f>IF(ISERROR(VLOOKUP(CONCATENATE($B261,"-",$C261),IN_1F!$B$2:$T$3000,4,FALSE))=TRUE,"",VLOOKUP(CONCATENATE($B261,"-",$C261),IN_1F!$B$2:$T$3000,4,FALSE))</f>
        <v>0</v>
      </c>
      <c r="G261" s="1060">
        <f>IF(ISERROR(VLOOKUP(CONCATENATE($B261,"-",$C261),IN_1F!$B$2:$T$3000,5,FALSE))=TRUE,"",VLOOKUP(CONCATENATE($B261,"-",$C261),IN_1F!$B$2:$T$3000,5,FALSE))</f>
        <v>0</v>
      </c>
      <c r="H261" s="1062">
        <f>IF(ISERROR(VLOOKUP(CONCATENATE($B261,"-",$C261),IN_1F!$B$2:$T$3000,6,FALSE))=TRUE,"",VLOOKUP(CONCATENATE($B261,"-",$C261),IN_1F!$B$2:$T$3000,6,FALSE))</f>
        <v>0</v>
      </c>
      <c r="I261" s="1872">
        <f>IF(ISERROR(VLOOKUP(CONCATENATE($B261,"-",$C261),IN_1F!$B$2:$T$3000,7,FALSE))=TRUE,"",VLOOKUP(CONCATENATE($B261,"-",$C261),IN_1F!$B$2:$T$3000,7,FALSE))</f>
        <v>0</v>
      </c>
      <c r="J261" s="1875">
        <f>IF(ISERROR(VLOOKUP(CONCATENATE($B261,"-",$C261),IN_1F!$B$2:$T$3000,8,FALSE))=TRUE,"",VLOOKUP(CONCATENATE($B261,"-",$C261),IN_1F!$B$2:$T$3000,8,FALSE))</f>
        <v>0</v>
      </c>
      <c r="K261" s="1995">
        <f t="shared" si="17"/>
        <v>0</v>
      </c>
      <c r="L261" s="1996">
        <f t="shared" si="15"/>
        <v>0</v>
      </c>
    </row>
    <row r="262" spans="1:12">
      <c r="A262" s="1011" t="s">
        <v>1816</v>
      </c>
      <c r="B262" s="1012" t="s">
        <v>1817</v>
      </c>
      <c r="C262" s="1014">
        <v>4</v>
      </c>
      <c r="D262" s="1587" t="str">
        <f t="shared" si="16"/>
        <v/>
      </c>
      <c r="E262" s="1060">
        <f>IF(ISERROR(VLOOKUP(CONCATENATE($B262,"-",$C262),IN_1F!$B$2:$T$3000,3,FALSE))=TRUE,"",VLOOKUP(CONCATENATE($B262,"-",$C262),IN_1F!$B$2:$T$3000,3,FALSE))</f>
        <v>0</v>
      </c>
      <c r="F262" s="1061">
        <f>IF(ISERROR(VLOOKUP(CONCATENATE($B262,"-",$C262),IN_1F!$B$2:$T$3000,4,FALSE))=TRUE,"",VLOOKUP(CONCATENATE($B262,"-",$C262),IN_1F!$B$2:$T$3000,4,FALSE))</f>
        <v>0</v>
      </c>
      <c r="G262" s="1060">
        <f>IF(ISERROR(VLOOKUP(CONCATENATE($B262,"-",$C262),IN_1F!$B$2:$T$3000,5,FALSE))=TRUE,"",VLOOKUP(CONCATENATE($B262,"-",$C262),IN_1F!$B$2:$T$3000,5,FALSE))</f>
        <v>0</v>
      </c>
      <c r="H262" s="1062">
        <f>IF(ISERROR(VLOOKUP(CONCATENATE($B262,"-",$C262),IN_1F!$B$2:$T$3000,6,FALSE))=TRUE,"",VLOOKUP(CONCATENATE($B262,"-",$C262),IN_1F!$B$2:$T$3000,6,FALSE))</f>
        <v>0</v>
      </c>
      <c r="I262" s="1872">
        <f>IF(ISERROR(VLOOKUP(CONCATENATE($B262,"-",$C262),IN_1F!$B$2:$T$3000,7,FALSE))=TRUE,"",VLOOKUP(CONCATENATE($B262,"-",$C262),IN_1F!$B$2:$T$3000,7,FALSE))</f>
        <v>0</v>
      </c>
      <c r="J262" s="1875">
        <f>IF(ISERROR(VLOOKUP(CONCATENATE($B262,"-",$C262),IN_1F!$B$2:$T$3000,8,FALSE))=TRUE,"",VLOOKUP(CONCATENATE($B262,"-",$C262),IN_1F!$B$2:$T$3000,8,FALSE))</f>
        <v>0</v>
      </c>
      <c r="K262" s="1995">
        <f t="shared" si="17"/>
        <v>0</v>
      </c>
      <c r="L262" s="1996">
        <f t="shared" si="15"/>
        <v>0</v>
      </c>
    </row>
    <row r="263" spans="1:12">
      <c r="A263" s="1011" t="s">
        <v>1818</v>
      </c>
      <c r="B263" s="1012" t="s">
        <v>1667</v>
      </c>
      <c r="C263" s="1014">
        <v>4</v>
      </c>
      <c r="D263" s="1587" t="str">
        <f t="shared" si="16"/>
        <v/>
      </c>
      <c r="E263" s="1060">
        <f>IF(ISERROR(VLOOKUP(CONCATENATE($B263,"-",$C263),IN_1F!$B$2:$T$3000,3,FALSE))=TRUE,"",VLOOKUP(CONCATENATE($B263,"-",$C263),IN_1F!$B$2:$T$3000,3,FALSE))</f>
        <v>0</v>
      </c>
      <c r="F263" s="1061">
        <f>IF(ISERROR(VLOOKUP(CONCATENATE($B263,"-",$C263),IN_1F!$B$2:$T$3000,4,FALSE))=TRUE,"",VLOOKUP(CONCATENATE($B263,"-",$C263),IN_1F!$B$2:$T$3000,4,FALSE))</f>
        <v>0</v>
      </c>
      <c r="G263" s="1060">
        <f>IF(ISERROR(VLOOKUP(CONCATENATE($B263,"-",$C263),IN_1F!$B$2:$T$3000,5,FALSE))=TRUE,"",VLOOKUP(CONCATENATE($B263,"-",$C263),IN_1F!$B$2:$T$3000,5,FALSE))</f>
        <v>0</v>
      </c>
      <c r="H263" s="1062">
        <f>IF(ISERROR(VLOOKUP(CONCATENATE($B263,"-",$C263),IN_1F!$B$2:$T$3000,6,FALSE))=TRUE,"",VLOOKUP(CONCATENATE($B263,"-",$C263),IN_1F!$B$2:$T$3000,6,FALSE))</f>
        <v>0</v>
      </c>
      <c r="I263" s="1872">
        <f>IF(ISERROR(VLOOKUP(CONCATENATE($B263,"-",$C263),IN_1F!$B$2:$T$3000,7,FALSE))=TRUE,"",VLOOKUP(CONCATENATE($B263,"-",$C263),IN_1F!$B$2:$T$3000,7,FALSE))</f>
        <v>0</v>
      </c>
      <c r="J263" s="1875">
        <f>IF(ISERROR(VLOOKUP(CONCATENATE($B263,"-",$C263),IN_1F!$B$2:$T$3000,8,FALSE))=TRUE,"",VLOOKUP(CONCATENATE($B263,"-",$C263),IN_1F!$B$2:$T$3000,8,FALSE))</f>
        <v>0</v>
      </c>
      <c r="K263" s="1995">
        <f t="shared" si="17"/>
        <v>0</v>
      </c>
      <c r="L263" s="1996">
        <f t="shared" si="15"/>
        <v>0</v>
      </c>
    </row>
    <row r="264" spans="1:12">
      <c r="A264" s="1011" t="s">
        <v>1819</v>
      </c>
      <c r="B264" s="1012" t="s">
        <v>1820</v>
      </c>
      <c r="C264" s="1014">
        <v>4</v>
      </c>
      <c r="D264" s="1587" t="str">
        <f t="shared" si="16"/>
        <v/>
      </c>
      <c r="E264" s="1060">
        <f>IF(ISERROR(VLOOKUP(CONCATENATE($B264,"-",$C264),IN_1F!$B$2:$T$3000,3,FALSE))=TRUE,"",VLOOKUP(CONCATENATE($B264,"-",$C264),IN_1F!$B$2:$T$3000,3,FALSE))</f>
        <v>0</v>
      </c>
      <c r="F264" s="1061">
        <f>IF(ISERROR(VLOOKUP(CONCATENATE($B264,"-",$C264),IN_1F!$B$2:$T$3000,4,FALSE))=TRUE,"",VLOOKUP(CONCATENATE($B264,"-",$C264),IN_1F!$B$2:$T$3000,4,FALSE))</f>
        <v>0</v>
      </c>
      <c r="G264" s="1060">
        <f>IF(ISERROR(VLOOKUP(CONCATENATE($B264,"-",$C264),IN_1F!$B$2:$T$3000,5,FALSE))=TRUE,"",VLOOKUP(CONCATENATE($B264,"-",$C264),IN_1F!$B$2:$T$3000,5,FALSE))</f>
        <v>0</v>
      </c>
      <c r="H264" s="1062">
        <f>IF(ISERROR(VLOOKUP(CONCATENATE($B264,"-",$C264),IN_1F!$B$2:$T$3000,6,FALSE))=TRUE,"",VLOOKUP(CONCATENATE($B264,"-",$C264),IN_1F!$B$2:$T$3000,6,FALSE))</f>
        <v>0</v>
      </c>
      <c r="I264" s="1872">
        <f>IF(ISERROR(VLOOKUP(CONCATENATE($B264,"-",$C264),IN_1F!$B$2:$T$3000,7,FALSE))=TRUE,"",VLOOKUP(CONCATENATE($B264,"-",$C264),IN_1F!$B$2:$T$3000,7,FALSE))</f>
        <v>0</v>
      </c>
      <c r="J264" s="1875">
        <f>IF(ISERROR(VLOOKUP(CONCATENATE($B264,"-",$C264),IN_1F!$B$2:$T$3000,8,FALSE))=TRUE,"",VLOOKUP(CONCATENATE($B264,"-",$C264),IN_1F!$B$2:$T$3000,8,FALSE))</f>
        <v>0</v>
      </c>
      <c r="K264" s="1995">
        <f t="shared" si="17"/>
        <v>0</v>
      </c>
      <c r="L264" s="1996">
        <f>F264+H264+J264</f>
        <v>0</v>
      </c>
    </row>
    <row r="265" spans="1:12">
      <c r="A265" s="1011" t="s">
        <v>1821</v>
      </c>
      <c r="B265" s="1012" t="s">
        <v>1822</v>
      </c>
      <c r="C265" s="1014">
        <v>4</v>
      </c>
      <c r="D265" s="1587" t="str">
        <f t="shared" si="16"/>
        <v/>
      </c>
      <c r="E265" s="1060">
        <f>IF(ISERROR(VLOOKUP(CONCATENATE($B265,"-",$C265),IN_1F!$B$2:$T$3000,3,FALSE))=TRUE,"",VLOOKUP(CONCATENATE($B265,"-",$C265),IN_1F!$B$2:$T$3000,3,FALSE))</f>
        <v>0</v>
      </c>
      <c r="F265" s="1061">
        <f>IF(ISERROR(VLOOKUP(CONCATENATE($B265,"-",$C265),IN_1F!$B$2:$T$3000,4,FALSE))=TRUE,"",VLOOKUP(CONCATENATE($B265,"-",$C265),IN_1F!$B$2:$T$3000,4,FALSE))</f>
        <v>0</v>
      </c>
      <c r="G265" s="1060">
        <f>IF(ISERROR(VLOOKUP(CONCATENATE($B265,"-",$C265),IN_1F!$B$2:$T$3000,5,FALSE))=TRUE,"",VLOOKUP(CONCATENATE($B265,"-",$C265),IN_1F!$B$2:$T$3000,5,FALSE))</f>
        <v>0</v>
      </c>
      <c r="H265" s="1062">
        <f>IF(ISERROR(VLOOKUP(CONCATENATE($B265,"-",$C265),IN_1F!$B$2:$T$3000,6,FALSE))=TRUE,"",VLOOKUP(CONCATENATE($B265,"-",$C265),IN_1F!$B$2:$T$3000,6,FALSE))</f>
        <v>0</v>
      </c>
      <c r="I265" s="1872">
        <f>IF(ISERROR(VLOOKUP(CONCATENATE($B265,"-",$C265),IN_1F!$B$2:$T$3000,7,FALSE))=TRUE,"",VLOOKUP(CONCATENATE($B265,"-",$C265),IN_1F!$B$2:$T$3000,7,FALSE))</f>
        <v>0</v>
      </c>
      <c r="J265" s="1875">
        <f>IF(ISERROR(VLOOKUP(CONCATENATE($B265,"-",$C265),IN_1F!$B$2:$T$3000,8,FALSE))=TRUE,"",VLOOKUP(CONCATENATE($B265,"-",$C265),IN_1F!$B$2:$T$3000,8,FALSE))</f>
        <v>0</v>
      </c>
      <c r="K265" s="1995">
        <f t="shared" si="17"/>
        <v>0</v>
      </c>
      <c r="L265" s="1996">
        <f t="shared" si="15"/>
        <v>0</v>
      </c>
    </row>
    <row r="266" spans="1:12">
      <c r="A266" s="1011" t="s">
        <v>1823</v>
      </c>
      <c r="B266" s="1012" t="s">
        <v>1824</v>
      </c>
      <c r="C266" s="1014">
        <v>4</v>
      </c>
      <c r="D266" s="1587" t="str">
        <f t="shared" si="16"/>
        <v/>
      </c>
      <c r="E266" s="1060">
        <f>IF(ISERROR(VLOOKUP(CONCATENATE($B266,"-",$C266),IN_1F!$B$2:$T$3000,3,FALSE))=TRUE,"",VLOOKUP(CONCATENATE($B266,"-",$C266),IN_1F!$B$2:$T$3000,3,FALSE))</f>
        <v>0</v>
      </c>
      <c r="F266" s="1061">
        <f>IF(ISERROR(VLOOKUP(CONCATENATE($B266,"-",$C266),IN_1F!$B$2:$T$3000,4,FALSE))=TRUE,"",VLOOKUP(CONCATENATE($B266,"-",$C266),IN_1F!$B$2:$T$3000,4,FALSE))</f>
        <v>0</v>
      </c>
      <c r="G266" s="1060">
        <f>IF(ISERROR(VLOOKUP(CONCATENATE($B266,"-",$C266),IN_1F!$B$2:$T$3000,5,FALSE))=TRUE,"",VLOOKUP(CONCATENATE($B266,"-",$C266),IN_1F!$B$2:$T$3000,5,FALSE))</f>
        <v>0</v>
      </c>
      <c r="H266" s="1062">
        <f>IF(ISERROR(VLOOKUP(CONCATENATE($B266,"-",$C266),IN_1F!$B$2:$T$3000,6,FALSE))=TRUE,"",VLOOKUP(CONCATENATE($B266,"-",$C266),IN_1F!$B$2:$T$3000,6,FALSE))</f>
        <v>0</v>
      </c>
      <c r="I266" s="1872">
        <f>IF(ISERROR(VLOOKUP(CONCATENATE($B266,"-",$C266),IN_1F!$B$2:$T$3000,7,FALSE))=TRUE,"",VLOOKUP(CONCATENATE($B266,"-",$C266),IN_1F!$B$2:$T$3000,7,FALSE))</f>
        <v>0</v>
      </c>
      <c r="J266" s="1875">
        <f>IF(ISERROR(VLOOKUP(CONCATENATE($B266,"-",$C266),IN_1F!$B$2:$T$3000,8,FALSE))=TRUE,"",VLOOKUP(CONCATENATE($B266,"-",$C266),IN_1F!$B$2:$T$3000,8,FALSE))</f>
        <v>0</v>
      </c>
      <c r="K266" s="1995">
        <f>E266+G266+I266</f>
        <v>0</v>
      </c>
      <c r="L266" s="1996">
        <f t="shared" si="15"/>
        <v>0</v>
      </c>
    </row>
    <row r="267" spans="1:12">
      <c r="A267" s="1011" t="s">
        <v>1825</v>
      </c>
      <c r="B267" s="1012" t="s">
        <v>1826</v>
      </c>
      <c r="C267" s="1014">
        <v>4</v>
      </c>
      <c r="D267" s="1587" t="str">
        <f t="shared" si="16"/>
        <v/>
      </c>
      <c r="E267" s="1060">
        <f>IF(ISERROR(VLOOKUP(CONCATENATE($B267,"-",$C267),IN_1F!$B$2:$T$3000,3,FALSE))=TRUE,"",VLOOKUP(CONCATENATE($B267,"-",$C267),IN_1F!$B$2:$T$3000,3,FALSE))</f>
        <v>0</v>
      </c>
      <c r="F267" s="1061">
        <f>IF(ISERROR(VLOOKUP(CONCATENATE($B267,"-",$C267),IN_1F!$B$2:$T$3000,4,FALSE))=TRUE,"",VLOOKUP(CONCATENATE($B267,"-",$C267),IN_1F!$B$2:$T$3000,4,FALSE))</f>
        <v>0</v>
      </c>
      <c r="G267" s="1060">
        <f>IF(ISERROR(VLOOKUP(CONCATENATE($B267,"-",$C267),IN_1F!$B$2:$T$3000,5,FALSE))=TRUE,"",VLOOKUP(CONCATENATE($B267,"-",$C267),IN_1F!$B$2:$T$3000,5,FALSE))</f>
        <v>0</v>
      </c>
      <c r="H267" s="1062">
        <f>IF(ISERROR(VLOOKUP(CONCATENATE($B267,"-",$C267),IN_1F!$B$2:$T$3000,6,FALSE))=TRUE,"",VLOOKUP(CONCATENATE($B267,"-",$C267),IN_1F!$B$2:$T$3000,6,FALSE))</f>
        <v>0</v>
      </c>
      <c r="I267" s="1872">
        <f>IF(ISERROR(VLOOKUP(CONCATENATE($B267,"-",$C267),IN_1F!$B$2:$T$3000,7,FALSE))=TRUE,"",VLOOKUP(CONCATENATE($B267,"-",$C267),IN_1F!$B$2:$T$3000,7,FALSE))</f>
        <v>0</v>
      </c>
      <c r="J267" s="1875">
        <f>IF(ISERROR(VLOOKUP(CONCATENATE($B267,"-",$C267),IN_1F!$B$2:$T$3000,8,FALSE))=TRUE,"",VLOOKUP(CONCATENATE($B267,"-",$C267),IN_1F!$B$2:$T$3000,8,FALSE))</f>
        <v>0</v>
      </c>
      <c r="K267" s="1995">
        <f t="shared" ref="K267:K273" si="18">E267+G267+I267</f>
        <v>0</v>
      </c>
      <c r="L267" s="1996">
        <f t="shared" si="15"/>
        <v>0</v>
      </c>
    </row>
    <row r="268" spans="1:12">
      <c r="A268" s="1011" t="s">
        <v>1827</v>
      </c>
      <c r="B268" s="1012" t="s">
        <v>1828</v>
      </c>
      <c r="C268" s="1014">
        <v>4</v>
      </c>
      <c r="D268" s="1587" t="str">
        <f t="shared" si="16"/>
        <v/>
      </c>
      <c r="E268" s="1060">
        <f>IF(ISERROR(VLOOKUP(CONCATENATE($B268,"-",$C268),IN_1F!$B$2:$T$3000,3,FALSE))=TRUE,"",VLOOKUP(CONCATENATE($B268,"-",$C268),IN_1F!$B$2:$T$3000,3,FALSE))</f>
        <v>0</v>
      </c>
      <c r="F268" s="1061">
        <f>IF(ISERROR(VLOOKUP(CONCATENATE($B268,"-",$C268),IN_1F!$B$2:$T$3000,4,FALSE))=TRUE,"",VLOOKUP(CONCATENATE($B268,"-",$C268),IN_1F!$B$2:$T$3000,4,FALSE))</f>
        <v>0</v>
      </c>
      <c r="G268" s="1060">
        <f>IF(ISERROR(VLOOKUP(CONCATENATE($B268,"-",$C268),IN_1F!$B$2:$T$3000,5,FALSE))=TRUE,"",VLOOKUP(CONCATENATE($B268,"-",$C268),IN_1F!$B$2:$T$3000,5,FALSE))</f>
        <v>0</v>
      </c>
      <c r="H268" s="1062">
        <f>IF(ISERROR(VLOOKUP(CONCATENATE($B268,"-",$C268),IN_1F!$B$2:$T$3000,6,FALSE))=TRUE,"",VLOOKUP(CONCATENATE($B268,"-",$C268),IN_1F!$B$2:$T$3000,6,FALSE))</f>
        <v>0</v>
      </c>
      <c r="I268" s="1872">
        <f>IF(ISERROR(VLOOKUP(CONCATENATE($B268,"-",$C268),IN_1F!$B$2:$T$3000,7,FALSE))=TRUE,"",VLOOKUP(CONCATENATE($B268,"-",$C268),IN_1F!$B$2:$T$3000,7,FALSE))</f>
        <v>0</v>
      </c>
      <c r="J268" s="1875">
        <f>IF(ISERROR(VLOOKUP(CONCATENATE($B268,"-",$C268),IN_1F!$B$2:$T$3000,8,FALSE))=TRUE,"",VLOOKUP(CONCATENATE($B268,"-",$C268),IN_1F!$B$2:$T$3000,8,FALSE))</f>
        <v>0</v>
      </c>
      <c r="K268" s="1995">
        <f t="shared" si="18"/>
        <v>0</v>
      </c>
      <c r="L268" s="1996">
        <f t="shared" si="15"/>
        <v>0</v>
      </c>
    </row>
    <row r="269" spans="1:12">
      <c r="A269" s="1011" t="s">
        <v>1829</v>
      </c>
      <c r="B269" s="1012" t="s">
        <v>1830</v>
      </c>
      <c r="C269" s="1014">
        <v>4</v>
      </c>
      <c r="D269" s="1587" t="str">
        <f t="shared" si="16"/>
        <v/>
      </c>
      <c r="E269" s="1060">
        <f>IF(ISERROR(VLOOKUP(CONCATENATE($B269,"-",$C269),IN_1F!$B$2:$T$3000,3,FALSE))=TRUE,"",VLOOKUP(CONCATENATE($B269,"-",$C269),IN_1F!$B$2:$T$3000,3,FALSE))</f>
        <v>0</v>
      </c>
      <c r="F269" s="1061">
        <f>IF(ISERROR(VLOOKUP(CONCATENATE($B269,"-",$C269),IN_1F!$B$2:$T$3000,4,FALSE))=TRUE,"",VLOOKUP(CONCATENATE($B269,"-",$C269),IN_1F!$B$2:$T$3000,4,FALSE))</f>
        <v>0</v>
      </c>
      <c r="G269" s="1060">
        <f>IF(ISERROR(VLOOKUP(CONCATENATE($B269,"-",$C269),IN_1F!$B$2:$T$3000,5,FALSE))=TRUE,"",VLOOKUP(CONCATENATE($B269,"-",$C269),IN_1F!$B$2:$T$3000,5,FALSE))</f>
        <v>0</v>
      </c>
      <c r="H269" s="1062">
        <f>IF(ISERROR(VLOOKUP(CONCATENATE($B269,"-",$C269),IN_1F!$B$2:$T$3000,6,FALSE))=TRUE,"",VLOOKUP(CONCATENATE($B269,"-",$C269),IN_1F!$B$2:$T$3000,6,FALSE))</f>
        <v>0</v>
      </c>
      <c r="I269" s="1872">
        <f>IF(ISERROR(VLOOKUP(CONCATENATE($B269,"-",$C269),IN_1F!$B$2:$T$3000,7,FALSE))=TRUE,"",VLOOKUP(CONCATENATE($B269,"-",$C269),IN_1F!$B$2:$T$3000,7,FALSE))</f>
        <v>0</v>
      </c>
      <c r="J269" s="1875">
        <f>IF(ISERROR(VLOOKUP(CONCATENATE($B269,"-",$C269),IN_1F!$B$2:$T$3000,8,FALSE))=TRUE,"",VLOOKUP(CONCATENATE($B269,"-",$C269),IN_1F!$B$2:$T$3000,8,FALSE))</f>
        <v>0</v>
      </c>
      <c r="K269" s="1995">
        <f t="shared" si="18"/>
        <v>0</v>
      </c>
      <c r="L269" s="1996">
        <f t="shared" si="15"/>
        <v>0</v>
      </c>
    </row>
    <row r="270" spans="1:12">
      <c r="A270" s="1011" t="s">
        <v>1831</v>
      </c>
      <c r="B270" s="1012" t="s">
        <v>1832</v>
      </c>
      <c r="C270" s="1014">
        <v>4</v>
      </c>
      <c r="D270" s="1587" t="str">
        <f t="shared" si="16"/>
        <v/>
      </c>
      <c r="E270" s="1060">
        <f>IF(ISERROR(VLOOKUP(CONCATENATE($B270,"-",$C270),IN_1F!$B$2:$T$3000,3,FALSE))=TRUE,"",VLOOKUP(CONCATENATE($B270,"-",$C270),IN_1F!$B$2:$T$3000,3,FALSE))</f>
        <v>0</v>
      </c>
      <c r="F270" s="1061">
        <f>IF(ISERROR(VLOOKUP(CONCATENATE($B270,"-",$C270),IN_1F!$B$2:$T$3000,4,FALSE))=TRUE,"",VLOOKUP(CONCATENATE($B270,"-",$C270),IN_1F!$B$2:$T$3000,4,FALSE))</f>
        <v>0</v>
      </c>
      <c r="G270" s="1060">
        <f>IF(ISERROR(VLOOKUP(CONCATENATE($B270,"-",$C270),IN_1F!$B$2:$T$3000,5,FALSE))=TRUE,"",VLOOKUP(CONCATENATE($B270,"-",$C270),IN_1F!$B$2:$T$3000,5,FALSE))</f>
        <v>0</v>
      </c>
      <c r="H270" s="1062">
        <f>IF(ISERROR(VLOOKUP(CONCATENATE($B270,"-",$C270),IN_1F!$B$2:$T$3000,6,FALSE))=TRUE,"",VLOOKUP(CONCATENATE($B270,"-",$C270),IN_1F!$B$2:$T$3000,6,FALSE))</f>
        <v>0</v>
      </c>
      <c r="I270" s="1872">
        <f>IF(ISERROR(VLOOKUP(CONCATENATE($B270,"-",$C270),IN_1F!$B$2:$T$3000,7,FALSE))=TRUE,"",VLOOKUP(CONCATENATE($B270,"-",$C270),IN_1F!$B$2:$T$3000,7,FALSE))</f>
        <v>0</v>
      </c>
      <c r="J270" s="1875">
        <f>IF(ISERROR(VLOOKUP(CONCATENATE($B270,"-",$C270),IN_1F!$B$2:$T$3000,8,FALSE))=TRUE,"",VLOOKUP(CONCATENATE($B270,"-",$C270),IN_1F!$B$2:$T$3000,8,FALSE))</f>
        <v>0</v>
      </c>
      <c r="K270" s="1995">
        <f t="shared" si="18"/>
        <v>0</v>
      </c>
      <c r="L270" s="1996">
        <f t="shared" si="15"/>
        <v>0</v>
      </c>
    </row>
    <row r="271" spans="1:12">
      <c r="A271" s="1022" t="s">
        <v>1833</v>
      </c>
      <c r="B271" s="1023" t="s">
        <v>1834</v>
      </c>
      <c r="C271" s="1024">
        <v>4</v>
      </c>
      <c r="D271" s="1587" t="str">
        <f t="shared" si="16"/>
        <v/>
      </c>
      <c r="E271" s="1060">
        <f>IF(ISERROR(VLOOKUP(CONCATENATE($B271,"-",$C271),IN_1F!$B$2:$T$3000,3,FALSE))=TRUE,"",VLOOKUP(CONCATENATE($B271,"-",$C271),IN_1F!$B$2:$T$3000,3,FALSE))</f>
        <v>0</v>
      </c>
      <c r="F271" s="1061">
        <f>IF(ISERROR(VLOOKUP(CONCATENATE($B271,"-",$C271),IN_1F!$B$2:$T$3000,4,FALSE))=TRUE,"",VLOOKUP(CONCATENATE($B271,"-",$C271),IN_1F!$B$2:$T$3000,4,FALSE))</f>
        <v>0</v>
      </c>
      <c r="G271" s="1060">
        <f>IF(ISERROR(VLOOKUP(CONCATENATE($B271,"-",$C271),IN_1F!$B$2:$T$3000,5,FALSE))=TRUE,"",VLOOKUP(CONCATENATE($B271,"-",$C271),IN_1F!$B$2:$T$3000,5,FALSE))</f>
        <v>0</v>
      </c>
      <c r="H271" s="1062">
        <f>IF(ISERROR(VLOOKUP(CONCATENATE($B271,"-",$C271),IN_1F!$B$2:$T$3000,6,FALSE))=TRUE,"",VLOOKUP(CONCATENATE($B271,"-",$C271),IN_1F!$B$2:$T$3000,6,FALSE))</f>
        <v>0</v>
      </c>
      <c r="I271" s="1872">
        <f>IF(ISERROR(VLOOKUP(CONCATENATE($B271,"-",$C271),IN_1F!$B$2:$T$3000,7,FALSE))=TRUE,"",VLOOKUP(CONCATENATE($B271,"-",$C271),IN_1F!$B$2:$T$3000,7,FALSE))</f>
        <v>0</v>
      </c>
      <c r="J271" s="1875">
        <f>IF(ISERROR(VLOOKUP(CONCATENATE($B271,"-",$C271),IN_1F!$B$2:$T$3000,8,FALSE))=TRUE,"",VLOOKUP(CONCATENATE($B271,"-",$C271),IN_1F!$B$2:$T$3000,8,FALSE))</f>
        <v>0</v>
      </c>
      <c r="K271" s="1995">
        <f t="shared" si="18"/>
        <v>0</v>
      </c>
      <c r="L271" s="1996">
        <f t="shared" si="15"/>
        <v>0</v>
      </c>
    </row>
    <row r="272" spans="1:12">
      <c r="A272" s="1022" t="s">
        <v>1835</v>
      </c>
      <c r="B272" s="1023" t="s">
        <v>1836</v>
      </c>
      <c r="C272" s="1024">
        <v>4</v>
      </c>
      <c r="D272" s="1587" t="str">
        <f t="shared" si="16"/>
        <v/>
      </c>
      <c r="E272" s="1060">
        <f>IF(ISERROR(VLOOKUP(CONCATENATE($B272,"-",$C272),IN_1F!$B$2:$T$3000,3,FALSE))=TRUE,"",VLOOKUP(CONCATENATE($B272,"-",$C272),IN_1F!$B$2:$T$3000,3,FALSE))</f>
        <v>0</v>
      </c>
      <c r="F272" s="1061">
        <f>IF(ISERROR(VLOOKUP(CONCATENATE($B272,"-",$C272),IN_1F!$B$2:$T$3000,4,FALSE))=TRUE,"",VLOOKUP(CONCATENATE($B272,"-",$C272),IN_1F!$B$2:$T$3000,4,FALSE))</f>
        <v>0</v>
      </c>
      <c r="G272" s="1060">
        <f>IF(ISERROR(VLOOKUP(CONCATENATE($B272,"-",$C272),IN_1F!$B$2:$T$3000,5,FALSE))=TRUE,"",VLOOKUP(CONCATENATE($B272,"-",$C272),IN_1F!$B$2:$T$3000,5,FALSE))</f>
        <v>0</v>
      </c>
      <c r="H272" s="1062">
        <f>IF(ISERROR(VLOOKUP(CONCATENATE($B272,"-",$C272),IN_1F!$B$2:$T$3000,6,FALSE))=TRUE,"",VLOOKUP(CONCATENATE($B272,"-",$C272),IN_1F!$B$2:$T$3000,6,FALSE))</f>
        <v>0</v>
      </c>
      <c r="I272" s="1872">
        <f>IF(ISERROR(VLOOKUP(CONCATENATE($B272,"-",$C272),IN_1F!$B$2:$T$3000,7,FALSE))=TRUE,"",VLOOKUP(CONCATENATE($B272,"-",$C272),IN_1F!$B$2:$T$3000,7,FALSE))</f>
        <v>0</v>
      </c>
      <c r="J272" s="1875">
        <f>IF(ISERROR(VLOOKUP(CONCATENATE($B272,"-",$C272),IN_1F!$B$2:$T$3000,8,FALSE))=TRUE,"",VLOOKUP(CONCATENATE($B272,"-",$C272),IN_1F!$B$2:$T$3000,8,FALSE))</f>
        <v>0</v>
      </c>
      <c r="K272" s="1995">
        <f t="shared" si="18"/>
        <v>0</v>
      </c>
      <c r="L272" s="1996">
        <f t="shared" si="15"/>
        <v>0</v>
      </c>
    </row>
    <row r="273" spans="1:12">
      <c r="A273" s="1022" t="s">
        <v>1837</v>
      </c>
      <c r="B273" s="1023" t="s">
        <v>1838</v>
      </c>
      <c r="C273" s="1024">
        <v>4</v>
      </c>
      <c r="D273" s="1587" t="str">
        <f t="shared" si="16"/>
        <v/>
      </c>
      <c r="E273" s="1060">
        <f>IF(ISERROR(VLOOKUP(CONCATENATE($B273,"-",$C273),IN_1F!$B$2:$T$3000,3,FALSE))=TRUE,"",VLOOKUP(CONCATENATE($B273,"-",$C273),IN_1F!$B$2:$T$3000,3,FALSE))</f>
        <v>0</v>
      </c>
      <c r="F273" s="1061">
        <f>IF(ISERROR(VLOOKUP(CONCATENATE($B273,"-",$C273),IN_1F!$B$2:$T$3000,4,FALSE))=TRUE,"",VLOOKUP(CONCATENATE($B273,"-",$C273),IN_1F!$B$2:$T$3000,4,FALSE))</f>
        <v>0</v>
      </c>
      <c r="G273" s="1060">
        <f>IF(ISERROR(VLOOKUP(CONCATENATE($B273,"-",$C273),IN_1F!$B$2:$T$3000,5,FALSE))=TRUE,"",VLOOKUP(CONCATENATE($B273,"-",$C273),IN_1F!$B$2:$T$3000,5,FALSE))</f>
        <v>0</v>
      </c>
      <c r="H273" s="1062">
        <f>IF(ISERROR(VLOOKUP(CONCATENATE($B273,"-",$C273),IN_1F!$B$2:$T$3000,6,FALSE))=TRUE,"",VLOOKUP(CONCATENATE($B273,"-",$C273),IN_1F!$B$2:$T$3000,6,FALSE))</f>
        <v>0</v>
      </c>
      <c r="I273" s="1876">
        <f>IF(ISERROR(VLOOKUP(CONCATENATE($B273,"-",$C273),IN_1F!$B$2:$T$3000,7,FALSE))=TRUE,"",VLOOKUP(CONCATENATE($B273,"-",$C273),IN_1F!$B$2:$T$3000,7,FALSE))</f>
        <v>0</v>
      </c>
      <c r="J273" s="1877">
        <f>IF(ISERROR(VLOOKUP(CONCATENATE($B273,"-",$C273),IN_1F!$B$2:$T$3000,8,FALSE))=TRUE,"",VLOOKUP(CONCATENATE($B273,"-",$C273),IN_1F!$B$2:$T$3000,8,FALSE))</f>
        <v>0</v>
      </c>
      <c r="K273" s="1995">
        <f t="shared" si="18"/>
        <v>0</v>
      </c>
      <c r="L273" s="1996">
        <f t="shared" si="15"/>
        <v>0</v>
      </c>
    </row>
    <row r="274" spans="1:12" ht="6.75" customHeight="1">
      <c r="A274" s="1038"/>
      <c r="B274" s="1038"/>
      <c r="C274" s="1039"/>
      <c r="D274" s="1587"/>
      <c r="E274" s="1047"/>
      <c r="F274" s="1048"/>
      <c r="G274" s="1047"/>
      <c r="H274" s="1049"/>
      <c r="I274" s="1047"/>
      <c r="J274" s="1048"/>
      <c r="K274" s="1047"/>
      <c r="L274" s="1049"/>
    </row>
    <row r="275" spans="1:12">
      <c r="A275" s="1011" t="s">
        <v>1839</v>
      </c>
      <c r="B275" s="1012" t="s">
        <v>1840</v>
      </c>
      <c r="C275" s="1014">
        <v>4</v>
      </c>
      <c r="D275" s="1587" t="str">
        <f>CONCATENATE(D$218)</f>
        <v/>
      </c>
      <c r="E275" s="1060">
        <f>IF(ISERROR(VLOOKUP(CONCATENATE($B275,"-",$C275),IN_1F!$B$2:$T$3000,3,FALSE))=TRUE,"",VLOOKUP(CONCATENATE($B275,"-",$C275),IN_1F!$B$2:$T$3000,3,FALSE))</f>
        <v>0</v>
      </c>
      <c r="F275" s="1061">
        <f>IF(ISERROR(VLOOKUP(CONCATENATE($B275,"-",$C275),IN_1F!$B$2:$T$3000,4,FALSE))=TRUE,"",VLOOKUP(CONCATENATE($B275,"-",$C275),IN_1F!$B$2:$T$3000,4,FALSE))</f>
        <v>0</v>
      </c>
      <c r="G275" s="1060">
        <f>IF(ISERROR(VLOOKUP(CONCATENATE($B275,"-",$C275),IN_1F!$B$2:$T$3000,5,FALSE))=TRUE,"",VLOOKUP(CONCATENATE($B275,"-",$C275),IN_1F!$B$2:$T$3000,5,FALSE))</f>
        <v>0</v>
      </c>
      <c r="H275" s="1062">
        <f>IF(ISERROR(VLOOKUP(CONCATENATE($B275,"-",$C275),IN_1F!$B$2:$T$3000,6,FALSE))=TRUE,"",VLOOKUP(CONCATENATE($B275,"-",$C275),IN_1F!$B$2:$T$3000,6,FALSE))</f>
        <v>0</v>
      </c>
      <c r="I275" s="1878">
        <f>IF(ISERROR(VLOOKUP(CONCATENATE($B275,"-",$C275),IN_1F!$B$2:$T$3000,7,FALSE))=TRUE,"",VLOOKUP(CONCATENATE($B275,"-",$C275),IN_1F!$B$2:$T$3000,7,FALSE))</f>
        <v>0</v>
      </c>
      <c r="J275" s="1879">
        <f>IF(ISERROR(VLOOKUP(CONCATENATE($B275,"-",$C275),IN_1F!$B$2:$T$3000,8,FALSE))=TRUE,"",VLOOKUP(CONCATENATE($B275,"-",$C275),IN_1F!$B$2:$T$3000,8,FALSE))</f>
        <v>0</v>
      </c>
      <c r="K275" s="1995">
        <f>E275+G275+I275</f>
        <v>0</v>
      </c>
      <c r="L275" s="1996">
        <f>F275+H275+J275</f>
        <v>0</v>
      </c>
    </row>
    <row r="276" spans="1:12" ht="13.5" thickBot="1">
      <c r="A276" s="1015" t="s">
        <v>1841</v>
      </c>
      <c r="B276" s="1016" t="s">
        <v>1842</v>
      </c>
      <c r="C276" s="1017">
        <v>4</v>
      </c>
      <c r="D276" s="1587" t="str">
        <f>CONCATENATE(D$218)</f>
        <v/>
      </c>
      <c r="E276" s="1063">
        <f>IF(ISERROR(VLOOKUP(CONCATENATE($B276,"-",$C276),IN_1F!$B$2:$T$3000,3,FALSE))=TRUE,"",VLOOKUP(CONCATENATE($B276,"-",$C276),IN_1F!$B$2:$T$3000,3,FALSE))</f>
        <v>0</v>
      </c>
      <c r="F276" s="1064">
        <f>IF(ISERROR(VLOOKUP(CONCATENATE($B276,"-",$C276),IN_1F!$B$2:$T$3000,4,FALSE))=TRUE,"",VLOOKUP(CONCATENATE($B276,"-",$C276),IN_1F!$B$2:$T$3000,4,FALSE))</f>
        <v>0</v>
      </c>
      <c r="G276" s="1063">
        <f>IF(ISERROR(VLOOKUP(CONCATENATE($B276,"-",$C276),IN_1F!$B$2:$T$3000,5,FALSE))=TRUE,"",VLOOKUP(CONCATENATE($B276,"-",$C276),IN_1F!$B$2:$T$3000,5,FALSE))</f>
        <v>0</v>
      </c>
      <c r="H276" s="1065">
        <f>IF(ISERROR(VLOOKUP(CONCATENATE($B276,"-",$C276),IN_1F!$B$2:$T$3000,6,FALSE))=TRUE,"",VLOOKUP(CONCATENATE($B276,"-",$C276),IN_1F!$B$2:$T$3000,6,FALSE))</f>
        <v>0</v>
      </c>
      <c r="I276" s="1880">
        <f>IF(ISERROR(VLOOKUP(CONCATENATE($B276,"-",$C276),IN_1F!$B$2:$T$3000,7,FALSE))=TRUE,"",VLOOKUP(CONCATENATE($B276,"-",$C276),IN_1F!$B$2:$T$3000,7,FALSE))</f>
        <v>0</v>
      </c>
      <c r="J276" s="1881">
        <f>IF(ISERROR(VLOOKUP(CONCATENATE($B276,"-",$C276),IN_1F!$B$2:$T$3000,8,FALSE))=TRUE,"",VLOOKUP(CONCATENATE($B276,"-",$C276),IN_1F!$B$2:$T$3000,8,FALSE))</f>
        <v>0</v>
      </c>
      <c r="K276" s="1997">
        <f>E276+G276+I276</f>
        <v>0</v>
      </c>
      <c r="L276" s="1998">
        <f>F276+H276+J276</f>
        <v>0</v>
      </c>
    </row>
    <row r="277" spans="1:12" ht="14.25" thickTop="1" thickBot="1">
      <c r="A277" s="1025" t="s">
        <v>555</v>
      </c>
      <c r="B277" s="1026"/>
      <c r="C277" s="1027"/>
      <c r="D277" s="1587" t="str">
        <f>CONCATENATE(D$218)</f>
        <v/>
      </c>
      <c r="E277" s="1028">
        <f t="shared" ref="E277:L277" si="19">SUM(E218:E273)+E275+E276</f>
        <v>0</v>
      </c>
      <c r="F277" s="1029">
        <f t="shared" si="19"/>
        <v>0</v>
      </c>
      <c r="G277" s="1028">
        <f t="shared" si="19"/>
        <v>0</v>
      </c>
      <c r="H277" s="1030">
        <f t="shared" si="19"/>
        <v>0</v>
      </c>
      <c r="I277" s="1882">
        <f t="shared" si="19"/>
        <v>0</v>
      </c>
      <c r="J277" s="1883">
        <f t="shared" si="19"/>
        <v>0</v>
      </c>
      <c r="K277" s="1882">
        <f t="shared" si="19"/>
        <v>0</v>
      </c>
      <c r="L277" s="1883">
        <f t="shared" si="19"/>
        <v>0</v>
      </c>
    </row>
    <row r="278" spans="1:12" ht="13.5" thickBot="1">
      <c r="A278" s="1031"/>
      <c r="B278" s="1032"/>
      <c r="C278" s="1033"/>
      <c r="D278" s="1603"/>
      <c r="E278" s="1034"/>
      <c r="F278" s="1034"/>
      <c r="G278" s="1034"/>
      <c r="H278" s="1034"/>
      <c r="I278" s="1034"/>
      <c r="J278" s="1034"/>
    </row>
    <row r="279" spans="1:12" ht="13.5" thickBot="1">
      <c r="A279" s="2558" t="s">
        <v>1843</v>
      </c>
      <c r="B279" s="2559"/>
      <c r="C279" s="2559"/>
      <c r="D279" s="2559"/>
      <c r="E279" s="2559"/>
      <c r="F279" s="2560"/>
      <c r="G279" s="1034"/>
      <c r="H279" s="1034"/>
      <c r="I279" s="1034"/>
      <c r="J279" s="1034"/>
    </row>
    <row r="280" spans="1:12" ht="13.5" thickBot="1">
      <c r="A280" s="1889"/>
      <c r="B280" s="1890"/>
      <c r="C280" s="1890"/>
      <c r="D280" s="1891"/>
      <c r="E280" s="1892" t="s">
        <v>279</v>
      </c>
      <c r="F280" s="1893" t="s">
        <v>280</v>
      </c>
      <c r="G280" s="1034"/>
      <c r="H280" s="1034"/>
      <c r="I280" s="1034"/>
      <c r="J280" s="1034"/>
    </row>
    <row r="281" spans="1:12">
      <c r="A281" s="1894" t="s">
        <v>1844</v>
      </c>
      <c r="B281" s="1895" t="s">
        <v>1845</v>
      </c>
      <c r="C281" s="1896">
        <v>4</v>
      </c>
      <c r="D281" s="1897" t="str">
        <f>CONCATENATE(D$218)</f>
        <v/>
      </c>
      <c r="E281" s="1873">
        <f>IF(ISERROR(VLOOKUP(CONCATENATE($B281,"-",$C281),IN_1F!$B$2:$T$3000,7,FALSE))=TRUE,"",VLOOKUP(CONCATENATE($B281,"-",$C281),IN_1F!$B$2:$T$3000,7,FALSE))</f>
        <v>0</v>
      </c>
      <c r="F281" s="1874">
        <f>IF(ISERROR(VLOOKUP(CONCATENATE($B281,"-",$C281),IN_1F!$B$2:$T$3000,8,FALSE))=TRUE,"",VLOOKUP(CONCATENATE($B281,"-",$C281),IN_1F!$B$2:$T$3000,8,FALSE))</f>
        <v>0</v>
      </c>
      <c r="G281" s="1034"/>
      <c r="H281" s="1034"/>
      <c r="I281" s="1034"/>
      <c r="J281" s="1034"/>
    </row>
    <row r="282" spans="1:12" ht="13.5" thickBot="1">
      <c r="A282" s="1898" t="s">
        <v>1846</v>
      </c>
      <c r="B282" s="1899" t="s">
        <v>1847</v>
      </c>
      <c r="C282" s="1900">
        <v>4</v>
      </c>
      <c r="D282" s="1901" t="str">
        <f>CONCATENATE(D$218)</f>
        <v/>
      </c>
      <c r="E282" s="1902">
        <f>IF(ISERROR(VLOOKUP(CONCATENATE($B282,"-",$C282),IN_1F!$B$2:$T$3000,7,FALSE))=TRUE,"",VLOOKUP(CONCATENATE($B282,"-",$C282),IN_1F!$B$2:$T$3000,7,FALSE))</f>
        <v>0</v>
      </c>
      <c r="F282" s="1903">
        <f>IF(ISERROR(VLOOKUP(CONCATENATE($B282,"-",$C282),IN_1F!$B$2:$T$3000,8,FALSE))=TRUE,"",VLOOKUP(CONCATENATE($B282,"-",$C282),IN_1F!$B$2:$T$3000,8,FALSE))</f>
        <v>0</v>
      </c>
      <c r="G282" s="1034"/>
      <c r="H282" s="1034"/>
      <c r="I282" s="1034"/>
      <c r="J282" s="1034"/>
    </row>
    <row r="285" spans="1:12" ht="13.5" thickBot="1"/>
    <row r="286" spans="1:12">
      <c r="A286" s="949" t="s">
        <v>1728</v>
      </c>
      <c r="B286" s="950" t="s">
        <v>1729</v>
      </c>
      <c r="C286" s="1035">
        <v>5</v>
      </c>
      <c r="D286" s="1604"/>
      <c r="E286" s="1040">
        <f>IF(ISERROR(VLOOKUP(CONCATENATE($B286,"-",$C286),IN_1F!$B$2:$T$3000,3,FALSE))=TRUE,"",VLOOKUP(CONCATENATE($B286,"-",$C286),IN_1F!$B$2:$T$3000,3,FALSE))</f>
        <v>0</v>
      </c>
      <c r="F286" s="1041">
        <f>IF(ISERROR(VLOOKUP(CONCATENATE($B286,"-",$C286),IN_1F!$B$2:$T$3000,4,FALSE))=TRUE,"",VLOOKUP(CONCATENATE($B286,"-",$C286),IN_1F!$B$2:$T$3000,4,FALSE))</f>
        <v>0</v>
      </c>
      <c r="G286" s="1040">
        <f>IF(ISERROR(VLOOKUP(CONCATENATE($B286,"-",$C286),IN_1F!$B$2:$T$3000,5,FALSE))=TRUE,"",VLOOKUP(CONCATENATE($B286,"-",$C286),IN_1F!$B$2:$T$3000,5,FALSE))</f>
        <v>0</v>
      </c>
      <c r="H286" s="1041">
        <f>IF(ISERROR(VLOOKUP(CONCATENATE($B286,"-",$C286),IN_1F!$B$2:$T$3000,6,FALSE))=TRUE,"",VLOOKUP(CONCATENATE($B286,"-",$C286),IN_1F!$B$2:$T$3000,6,FALSE))</f>
        <v>0</v>
      </c>
      <c r="I286" s="1040">
        <f>IF(ISERROR(VLOOKUP(CONCATENATE($B286,"-",$C286),IN_1F!$B$2:$T$3000,7,FALSE))=TRUE,"",VLOOKUP(CONCATENATE($B286,"-",$C286),IN_1F!$B$2:$T$3000,7,FALSE))</f>
        <v>0</v>
      </c>
      <c r="J286" s="1884">
        <f>IF(ISERROR(VLOOKUP(CONCATENATE($B286,"-",$C286),IN_1F!$B$2:$T$3000,8,FALSE))=TRUE,"",VLOOKUP(CONCATENATE($B286,"-",$C286),IN_1F!$B$2:$T$3000,8,FALSE))</f>
        <v>0</v>
      </c>
      <c r="K286" s="1999">
        <f>E286+G286+I286</f>
        <v>0</v>
      </c>
      <c r="L286" s="2000">
        <f>F286+H286+J286</f>
        <v>0</v>
      </c>
    </row>
    <row r="287" spans="1:12">
      <c r="A287" s="949" t="s">
        <v>1730</v>
      </c>
      <c r="B287" s="950" t="s">
        <v>1731</v>
      </c>
      <c r="C287" s="946">
        <v>5</v>
      </c>
      <c r="D287" s="1587" t="str">
        <f>CONCATENATE(D$286)</f>
        <v/>
      </c>
      <c r="E287" s="1044">
        <f>IF(ISERROR(VLOOKUP(CONCATENATE($B287,"-",$C287),IN_1F!$B$2:$T$3000,3,FALSE))=TRUE,"",VLOOKUP(CONCATENATE($B287,"-",$C287),IN_1F!$B$2:$T$3000,3,FALSE))</f>
        <v>0</v>
      </c>
      <c r="F287" s="1045">
        <f>IF(ISERROR(VLOOKUP(CONCATENATE($B287,"-",$C287),IN_1F!$B$2:$T$3000,4,FALSE))=TRUE,"",VLOOKUP(CONCATENATE($B287,"-",$C287),IN_1F!$B$2:$T$3000,4,FALSE))</f>
        <v>0</v>
      </c>
      <c r="G287" s="1044">
        <f>IF(ISERROR(VLOOKUP(CONCATENATE($B287,"-",$C287),IN_1F!$B$2:$T$3000,5,FALSE))=TRUE,"",VLOOKUP(CONCATENATE($B287,"-",$C287),IN_1F!$B$2:$T$3000,5,FALSE))</f>
        <v>0</v>
      </c>
      <c r="H287" s="1046">
        <f>IF(ISERROR(VLOOKUP(CONCATENATE($B287,"-",$C287),IN_1F!$B$2:$T$3000,6,FALSE))=TRUE,"",VLOOKUP(CONCATENATE($B287,"-",$C287),IN_1F!$B$2:$T$3000,6,FALSE))</f>
        <v>0</v>
      </c>
      <c r="I287" s="1044">
        <f>IF(ISERROR(VLOOKUP(CONCATENATE($B287,"-",$C287),IN_1F!$B$2:$T$3000,7,FALSE))=TRUE,"",VLOOKUP(CONCATENATE($B287,"-",$C287),IN_1F!$B$2:$T$3000,7,FALSE))</f>
        <v>0</v>
      </c>
      <c r="J287" s="1046">
        <f>IF(ISERROR(VLOOKUP(CONCATENATE($B287,"-",$C287),IN_1F!$B$2:$T$3000,8,FALSE))=TRUE,"",VLOOKUP(CONCATENATE($B287,"-",$C287),IN_1F!$B$2:$T$3000,8,FALSE))</f>
        <v>0</v>
      </c>
      <c r="K287" s="2001">
        <f t="shared" ref="K287:K296" si="20">E287+G287+I287</f>
        <v>0</v>
      </c>
      <c r="L287" s="2002">
        <f t="shared" ref="L287:L331" si="21">F287+H287+J287</f>
        <v>0</v>
      </c>
    </row>
    <row r="288" spans="1:12">
      <c r="A288" s="949" t="s">
        <v>1732</v>
      </c>
      <c r="B288" s="950" t="s">
        <v>1733</v>
      </c>
      <c r="C288" s="946">
        <v>5</v>
      </c>
      <c r="D288" s="1587" t="str">
        <f t="shared" ref="D288:D341" si="22">CONCATENATE(D$286)</f>
        <v/>
      </c>
      <c r="E288" s="1044">
        <f>IF(ISERROR(VLOOKUP(CONCATENATE($B288,"-",$C288),IN_1F!$B$2:$T$3000,3,FALSE))=TRUE,"",VLOOKUP(CONCATENATE($B288,"-",$C288),IN_1F!$B$2:$T$3000,3,FALSE))</f>
        <v>0</v>
      </c>
      <c r="F288" s="1045">
        <f>IF(ISERROR(VLOOKUP(CONCATENATE($B288,"-",$C288),IN_1F!$B$2:$T$3000,4,FALSE))=TRUE,"",VLOOKUP(CONCATENATE($B288,"-",$C288),IN_1F!$B$2:$T$3000,4,FALSE))</f>
        <v>0</v>
      </c>
      <c r="G288" s="1044">
        <f>IF(ISERROR(VLOOKUP(CONCATENATE($B288,"-",$C288),IN_1F!$B$2:$T$3000,5,FALSE))=TRUE,"",VLOOKUP(CONCATENATE($B288,"-",$C288),IN_1F!$B$2:$T$3000,5,FALSE))</f>
        <v>0</v>
      </c>
      <c r="H288" s="1046">
        <f>IF(ISERROR(VLOOKUP(CONCATENATE($B288,"-",$C288),IN_1F!$B$2:$T$3000,6,FALSE))=TRUE,"",VLOOKUP(CONCATENATE($B288,"-",$C288),IN_1F!$B$2:$T$3000,6,FALSE))</f>
        <v>0</v>
      </c>
      <c r="I288" s="1044">
        <f>IF(ISERROR(VLOOKUP(CONCATENATE($B288,"-",$C288),IN_1F!$B$2:$T$3000,7,FALSE))=TRUE,"",VLOOKUP(CONCATENATE($B288,"-",$C288),IN_1F!$B$2:$T$3000,7,FALSE))</f>
        <v>0</v>
      </c>
      <c r="J288" s="1046">
        <f>IF(ISERROR(VLOOKUP(CONCATENATE($B288,"-",$C288),IN_1F!$B$2:$T$3000,8,FALSE))=TRUE,"",VLOOKUP(CONCATENATE($B288,"-",$C288),IN_1F!$B$2:$T$3000,8,FALSE))</f>
        <v>0</v>
      </c>
      <c r="K288" s="2001">
        <f t="shared" si="20"/>
        <v>0</v>
      </c>
      <c r="L288" s="2002">
        <f t="shared" si="21"/>
        <v>0</v>
      </c>
    </row>
    <row r="289" spans="1:12">
      <c r="A289" s="949" t="s">
        <v>1734</v>
      </c>
      <c r="B289" s="950" t="s">
        <v>1735</v>
      </c>
      <c r="C289" s="946">
        <v>5</v>
      </c>
      <c r="D289" s="1587" t="str">
        <f t="shared" si="22"/>
        <v/>
      </c>
      <c r="E289" s="1044">
        <f>IF(ISERROR(VLOOKUP(CONCATENATE($B289,"-",$C289),IN_1F!$B$2:$T$3000,3,FALSE))=TRUE,"",VLOOKUP(CONCATENATE($B289,"-",$C289),IN_1F!$B$2:$T$3000,3,FALSE))</f>
        <v>0</v>
      </c>
      <c r="F289" s="1045">
        <f>IF(ISERROR(VLOOKUP(CONCATENATE($B289,"-",$C289),IN_1F!$B$2:$T$3000,4,FALSE))=TRUE,"",VLOOKUP(CONCATENATE($B289,"-",$C289),IN_1F!$B$2:$T$3000,4,FALSE))</f>
        <v>0</v>
      </c>
      <c r="G289" s="1044">
        <f>IF(ISERROR(VLOOKUP(CONCATENATE($B289,"-",$C289),IN_1F!$B$2:$T$3000,5,FALSE))=TRUE,"",VLOOKUP(CONCATENATE($B289,"-",$C289),IN_1F!$B$2:$T$3000,5,FALSE))</f>
        <v>0</v>
      </c>
      <c r="H289" s="1046">
        <f>IF(ISERROR(VLOOKUP(CONCATENATE($B289,"-",$C289),IN_1F!$B$2:$T$3000,6,FALSE))=TRUE,"",VLOOKUP(CONCATENATE($B289,"-",$C289),IN_1F!$B$2:$T$3000,6,FALSE))</f>
        <v>0</v>
      </c>
      <c r="I289" s="1044">
        <f>IF(ISERROR(VLOOKUP(CONCATENATE($B289,"-",$C289),IN_1F!$B$2:$T$3000,7,FALSE))=TRUE,"",VLOOKUP(CONCATENATE($B289,"-",$C289),IN_1F!$B$2:$T$3000,7,FALSE))</f>
        <v>0</v>
      </c>
      <c r="J289" s="1046">
        <f>IF(ISERROR(VLOOKUP(CONCATENATE($B289,"-",$C289),IN_1F!$B$2:$T$3000,8,FALSE))=TRUE,"",VLOOKUP(CONCATENATE($B289,"-",$C289),IN_1F!$B$2:$T$3000,8,FALSE))</f>
        <v>0</v>
      </c>
      <c r="K289" s="2001">
        <f t="shared" si="20"/>
        <v>0</v>
      </c>
      <c r="L289" s="2002">
        <f t="shared" si="21"/>
        <v>0</v>
      </c>
    </row>
    <row r="290" spans="1:12">
      <c r="A290" s="949" t="s">
        <v>1736</v>
      </c>
      <c r="B290" s="950" t="s">
        <v>1737</v>
      </c>
      <c r="C290" s="946">
        <v>5</v>
      </c>
      <c r="D290" s="1587" t="str">
        <f t="shared" si="22"/>
        <v/>
      </c>
      <c r="E290" s="1044">
        <f>IF(ISERROR(VLOOKUP(CONCATENATE($B290,"-",$C290),IN_1F!$B$2:$T$3000,3,FALSE))=TRUE,"",VLOOKUP(CONCATENATE($B290,"-",$C290),IN_1F!$B$2:$T$3000,3,FALSE))</f>
        <v>0</v>
      </c>
      <c r="F290" s="1045">
        <f>IF(ISERROR(VLOOKUP(CONCATENATE($B290,"-",$C290),IN_1F!$B$2:$T$3000,4,FALSE))=TRUE,"",VLOOKUP(CONCATENATE($B290,"-",$C290),IN_1F!$B$2:$T$3000,4,FALSE))</f>
        <v>0</v>
      </c>
      <c r="G290" s="1044">
        <f>IF(ISERROR(VLOOKUP(CONCATENATE($B290,"-",$C290),IN_1F!$B$2:$T$3000,5,FALSE))=TRUE,"",VLOOKUP(CONCATENATE($B290,"-",$C290),IN_1F!$B$2:$T$3000,5,FALSE))</f>
        <v>0</v>
      </c>
      <c r="H290" s="1046">
        <f>IF(ISERROR(VLOOKUP(CONCATENATE($B290,"-",$C290),IN_1F!$B$2:$T$3000,6,FALSE))=TRUE,"",VLOOKUP(CONCATENATE($B290,"-",$C290),IN_1F!$B$2:$T$3000,6,FALSE))</f>
        <v>0</v>
      </c>
      <c r="I290" s="1044">
        <f>IF(ISERROR(VLOOKUP(CONCATENATE($B290,"-",$C290),IN_1F!$B$2:$T$3000,7,FALSE))=TRUE,"",VLOOKUP(CONCATENATE($B290,"-",$C290),IN_1F!$B$2:$T$3000,7,FALSE))</f>
        <v>0</v>
      </c>
      <c r="J290" s="1046">
        <f>IF(ISERROR(VLOOKUP(CONCATENATE($B290,"-",$C290),IN_1F!$B$2:$T$3000,8,FALSE))=TRUE,"",VLOOKUP(CONCATENATE($B290,"-",$C290),IN_1F!$B$2:$T$3000,8,FALSE))</f>
        <v>0</v>
      </c>
      <c r="K290" s="2001">
        <f t="shared" si="20"/>
        <v>0</v>
      </c>
      <c r="L290" s="2002">
        <f t="shared" si="21"/>
        <v>0</v>
      </c>
    </row>
    <row r="291" spans="1:12">
      <c r="A291" s="949" t="s">
        <v>1738</v>
      </c>
      <c r="B291" s="950" t="s">
        <v>1739</v>
      </c>
      <c r="C291" s="946">
        <v>5</v>
      </c>
      <c r="D291" s="1587" t="str">
        <f t="shared" si="22"/>
        <v/>
      </c>
      <c r="E291" s="1044">
        <f>IF(ISERROR(VLOOKUP(CONCATENATE($B291,"-",$C291),IN_1F!$B$2:$T$3000,3,FALSE))=TRUE,"",VLOOKUP(CONCATENATE($B291,"-",$C291),IN_1F!$B$2:$T$3000,3,FALSE))</f>
        <v>0</v>
      </c>
      <c r="F291" s="1045">
        <f>IF(ISERROR(VLOOKUP(CONCATENATE($B291,"-",$C291),IN_1F!$B$2:$T$3000,4,FALSE))=TRUE,"",VLOOKUP(CONCATENATE($B291,"-",$C291),IN_1F!$B$2:$T$3000,4,FALSE))</f>
        <v>0</v>
      </c>
      <c r="G291" s="1044">
        <f>IF(ISERROR(VLOOKUP(CONCATENATE($B291,"-",$C291),IN_1F!$B$2:$T$3000,5,FALSE))=TRUE,"",VLOOKUP(CONCATENATE($B291,"-",$C291),IN_1F!$B$2:$T$3000,5,FALSE))</f>
        <v>0</v>
      </c>
      <c r="H291" s="1046">
        <f>IF(ISERROR(VLOOKUP(CONCATENATE($B291,"-",$C291),IN_1F!$B$2:$T$3000,6,FALSE))=TRUE,"",VLOOKUP(CONCATENATE($B291,"-",$C291),IN_1F!$B$2:$T$3000,6,FALSE))</f>
        <v>0</v>
      </c>
      <c r="I291" s="1044">
        <f>IF(ISERROR(VLOOKUP(CONCATENATE($B291,"-",$C291),IN_1F!$B$2:$T$3000,7,FALSE))=TRUE,"",VLOOKUP(CONCATENATE($B291,"-",$C291),IN_1F!$B$2:$T$3000,7,FALSE))</f>
        <v>0</v>
      </c>
      <c r="J291" s="1046">
        <f>IF(ISERROR(VLOOKUP(CONCATENATE($B291,"-",$C291),IN_1F!$B$2:$T$3000,8,FALSE))=TRUE,"",VLOOKUP(CONCATENATE($B291,"-",$C291),IN_1F!$B$2:$T$3000,8,FALSE))</f>
        <v>0</v>
      </c>
      <c r="K291" s="2001">
        <f t="shared" si="20"/>
        <v>0</v>
      </c>
      <c r="L291" s="2002">
        <f t="shared" si="21"/>
        <v>0</v>
      </c>
    </row>
    <row r="292" spans="1:12">
      <c r="A292" s="949" t="s">
        <v>1740</v>
      </c>
      <c r="B292" s="950" t="s">
        <v>1741</v>
      </c>
      <c r="C292" s="946">
        <v>5</v>
      </c>
      <c r="D292" s="1587" t="str">
        <f t="shared" si="22"/>
        <v/>
      </c>
      <c r="E292" s="1044">
        <f>IF(ISERROR(VLOOKUP(CONCATENATE($B292,"-",$C292),IN_1F!$B$2:$T$3000,3,FALSE))=TRUE,"",VLOOKUP(CONCATENATE($B292,"-",$C292),IN_1F!$B$2:$T$3000,3,FALSE))</f>
        <v>0</v>
      </c>
      <c r="F292" s="1045">
        <f>IF(ISERROR(VLOOKUP(CONCATENATE($B292,"-",$C292),IN_1F!$B$2:$T$3000,4,FALSE))=TRUE,"",VLOOKUP(CONCATENATE($B292,"-",$C292),IN_1F!$B$2:$T$3000,4,FALSE))</f>
        <v>0</v>
      </c>
      <c r="G292" s="1044">
        <f>IF(ISERROR(VLOOKUP(CONCATENATE($B292,"-",$C292),IN_1F!$B$2:$T$3000,5,FALSE))=TRUE,"",VLOOKUP(CONCATENATE($B292,"-",$C292),IN_1F!$B$2:$T$3000,5,FALSE))</f>
        <v>0</v>
      </c>
      <c r="H292" s="1046">
        <f>IF(ISERROR(VLOOKUP(CONCATENATE($B292,"-",$C292),IN_1F!$B$2:$T$3000,6,FALSE))=TRUE,"",VLOOKUP(CONCATENATE($B292,"-",$C292),IN_1F!$B$2:$T$3000,6,FALSE))</f>
        <v>0</v>
      </c>
      <c r="I292" s="1044">
        <f>IF(ISERROR(VLOOKUP(CONCATENATE($B292,"-",$C292),IN_1F!$B$2:$T$3000,7,FALSE))=TRUE,"",VLOOKUP(CONCATENATE($B292,"-",$C292),IN_1F!$B$2:$T$3000,7,FALSE))</f>
        <v>0</v>
      </c>
      <c r="J292" s="1046">
        <f>IF(ISERROR(VLOOKUP(CONCATENATE($B292,"-",$C292),IN_1F!$B$2:$T$3000,8,FALSE))=TRUE,"",VLOOKUP(CONCATENATE($B292,"-",$C292),IN_1F!$B$2:$T$3000,8,FALSE))</f>
        <v>0</v>
      </c>
      <c r="K292" s="2001">
        <f t="shared" si="20"/>
        <v>0</v>
      </c>
      <c r="L292" s="2002">
        <f t="shared" si="21"/>
        <v>0</v>
      </c>
    </row>
    <row r="293" spans="1:12">
      <c r="A293" s="949" t="s">
        <v>1742</v>
      </c>
      <c r="B293" s="950" t="s">
        <v>1743</v>
      </c>
      <c r="C293" s="946">
        <v>5</v>
      </c>
      <c r="D293" s="1587" t="str">
        <f t="shared" si="22"/>
        <v/>
      </c>
      <c r="E293" s="1044">
        <f>IF(ISERROR(VLOOKUP(CONCATENATE($B293,"-",$C293),IN_1F!$B$2:$T$3000,3,FALSE))=TRUE,"",VLOOKUP(CONCATENATE($B293,"-",$C293),IN_1F!$B$2:$T$3000,3,FALSE))</f>
        <v>0</v>
      </c>
      <c r="F293" s="1045">
        <f>IF(ISERROR(VLOOKUP(CONCATENATE($B293,"-",$C293),IN_1F!$B$2:$T$3000,4,FALSE))=TRUE,"",VLOOKUP(CONCATENATE($B293,"-",$C293),IN_1F!$B$2:$T$3000,4,FALSE))</f>
        <v>0</v>
      </c>
      <c r="G293" s="1044">
        <f>IF(ISERROR(VLOOKUP(CONCATENATE($B293,"-",$C293),IN_1F!$B$2:$T$3000,5,FALSE))=TRUE,"",VLOOKUP(CONCATENATE($B293,"-",$C293),IN_1F!$B$2:$T$3000,5,FALSE))</f>
        <v>0</v>
      </c>
      <c r="H293" s="1046">
        <f>IF(ISERROR(VLOOKUP(CONCATENATE($B293,"-",$C293),IN_1F!$B$2:$T$3000,6,FALSE))=TRUE,"",VLOOKUP(CONCATENATE($B293,"-",$C293),IN_1F!$B$2:$T$3000,6,FALSE))</f>
        <v>0</v>
      </c>
      <c r="I293" s="1044">
        <f>IF(ISERROR(VLOOKUP(CONCATENATE($B293,"-",$C293),IN_1F!$B$2:$T$3000,7,FALSE))=TRUE,"",VLOOKUP(CONCATENATE($B293,"-",$C293),IN_1F!$B$2:$T$3000,7,FALSE))</f>
        <v>0</v>
      </c>
      <c r="J293" s="1046">
        <f>IF(ISERROR(VLOOKUP(CONCATENATE($B293,"-",$C293),IN_1F!$B$2:$T$3000,8,FALSE))=TRUE,"",VLOOKUP(CONCATENATE($B293,"-",$C293),IN_1F!$B$2:$T$3000,8,FALSE))</f>
        <v>0</v>
      </c>
      <c r="K293" s="2001">
        <f t="shared" si="20"/>
        <v>0</v>
      </c>
      <c r="L293" s="2002">
        <f t="shared" si="21"/>
        <v>0</v>
      </c>
    </row>
    <row r="294" spans="1:12">
      <c r="A294" s="949" t="s">
        <v>1744</v>
      </c>
      <c r="B294" s="950" t="s">
        <v>1745</v>
      </c>
      <c r="C294" s="946">
        <v>5</v>
      </c>
      <c r="D294" s="1587" t="str">
        <f t="shared" si="22"/>
        <v/>
      </c>
      <c r="E294" s="1044">
        <f>IF(ISERROR(VLOOKUP(CONCATENATE($B294,"-",$C294),IN_1F!$B$2:$T$3000,3,FALSE))=TRUE,"",VLOOKUP(CONCATENATE($B294,"-",$C294),IN_1F!$B$2:$T$3000,3,FALSE))</f>
        <v>0</v>
      </c>
      <c r="F294" s="1045">
        <f>IF(ISERROR(VLOOKUP(CONCATENATE($B294,"-",$C294),IN_1F!$B$2:$T$3000,4,FALSE))=TRUE,"",VLOOKUP(CONCATENATE($B294,"-",$C294),IN_1F!$B$2:$T$3000,4,FALSE))</f>
        <v>0</v>
      </c>
      <c r="G294" s="1044">
        <f>IF(ISERROR(VLOOKUP(CONCATENATE($B294,"-",$C294),IN_1F!$B$2:$T$3000,5,FALSE))=TRUE,"",VLOOKUP(CONCATENATE($B294,"-",$C294),IN_1F!$B$2:$T$3000,5,FALSE))</f>
        <v>0</v>
      </c>
      <c r="H294" s="1046">
        <f>IF(ISERROR(VLOOKUP(CONCATENATE($B294,"-",$C294),IN_1F!$B$2:$T$3000,6,FALSE))=TRUE,"",VLOOKUP(CONCATENATE($B294,"-",$C294),IN_1F!$B$2:$T$3000,6,FALSE))</f>
        <v>0</v>
      </c>
      <c r="I294" s="1044">
        <f>IF(ISERROR(VLOOKUP(CONCATENATE($B294,"-",$C294),IN_1F!$B$2:$T$3000,7,FALSE))=TRUE,"",VLOOKUP(CONCATENATE($B294,"-",$C294),IN_1F!$B$2:$T$3000,7,FALSE))</f>
        <v>0</v>
      </c>
      <c r="J294" s="1046">
        <f>IF(ISERROR(VLOOKUP(CONCATENATE($B294,"-",$C294),IN_1F!$B$2:$T$3000,8,FALSE))=TRUE,"",VLOOKUP(CONCATENATE($B294,"-",$C294),IN_1F!$B$2:$T$3000,8,FALSE))</f>
        <v>0</v>
      </c>
      <c r="K294" s="2001">
        <f t="shared" si="20"/>
        <v>0</v>
      </c>
      <c r="L294" s="2002">
        <f t="shared" si="21"/>
        <v>0</v>
      </c>
    </row>
    <row r="295" spans="1:12">
      <c r="A295" s="949" t="s">
        <v>1746</v>
      </c>
      <c r="B295" s="950" t="s">
        <v>1747</v>
      </c>
      <c r="C295" s="946">
        <v>5</v>
      </c>
      <c r="D295" s="1587" t="str">
        <f t="shared" si="22"/>
        <v/>
      </c>
      <c r="E295" s="1044">
        <f>IF(ISERROR(VLOOKUP(CONCATENATE($B295,"-",$C295),IN_1F!$B$2:$T$3000,3,FALSE))=TRUE,"",VLOOKUP(CONCATENATE($B295,"-",$C295),IN_1F!$B$2:$T$3000,3,FALSE))</f>
        <v>0</v>
      </c>
      <c r="F295" s="1045">
        <f>IF(ISERROR(VLOOKUP(CONCATENATE($B295,"-",$C295),IN_1F!$B$2:$T$3000,4,FALSE))=TRUE,"",VLOOKUP(CONCATENATE($B295,"-",$C295),IN_1F!$B$2:$T$3000,4,FALSE))</f>
        <v>0</v>
      </c>
      <c r="G295" s="1044">
        <f>IF(ISERROR(VLOOKUP(CONCATENATE($B295,"-",$C295),IN_1F!$B$2:$T$3000,5,FALSE))=TRUE,"",VLOOKUP(CONCATENATE($B295,"-",$C295),IN_1F!$B$2:$T$3000,5,FALSE))</f>
        <v>0</v>
      </c>
      <c r="H295" s="1046">
        <f>IF(ISERROR(VLOOKUP(CONCATENATE($B295,"-",$C295),IN_1F!$B$2:$T$3000,6,FALSE))=TRUE,"",VLOOKUP(CONCATENATE($B295,"-",$C295),IN_1F!$B$2:$T$3000,6,FALSE))</f>
        <v>0</v>
      </c>
      <c r="I295" s="1044">
        <f>IF(ISERROR(VLOOKUP(CONCATENATE($B295,"-",$C295),IN_1F!$B$2:$T$3000,7,FALSE))=TRUE,"",VLOOKUP(CONCATENATE($B295,"-",$C295),IN_1F!$B$2:$T$3000,7,FALSE))</f>
        <v>0</v>
      </c>
      <c r="J295" s="1046">
        <f>IF(ISERROR(VLOOKUP(CONCATENATE($B295,"-",$C295),IN_1F!$B$2:$T$3000,8,FALSE))=TRUE,"",VLOOKUP(CONCATENATE($B295,"-",$C295),IN_1F!$B$2:$T$3000,8,FALSE))</f>
        <v>0</v>
      </c>
      <c r="K295" s="2001">
        <f t="shared" si="20"/>
        <v>0</v>
      </c>
      <c r="L295" s="2002">
        <f t="shared" si="21"/>
        <v>0</v>
      </c>
    </row>
    <row r="296" spans="1:12">
      <c r="A296" s="949" t="s">
        <v>1748</v>
      </c>
      <c r="B296" s="950" t="s">
        <v>1749</v>
      </c>
      <c r="C296" s="946">
        <v>5</v>
      </c>
      <c r="D296" s="1587" t="str">
        <f t="shared" si="22"/>
        <v/>
      </c>
      <c r="E296" s="1044">
        <f>IF(ISERROR(VLOOKUP(CONCATENATE($B296,"-",$C296),IN_1F!$B$2:$T$3000,3,FALSE))=TRUE,"",VLOOKUP(CONCATENATE($B296,"-",$C296),IN_1F!$B$2:$T$3000,3,FALSE))</f>
        <v>0</v>
      </c>
      <c r="F296" s="1045">
        <f>IF(ISERROR(VLOOKUP(CONCATENATE($B296,"-",$C296),IN_1F!$B$2:$T$3000,4,FALSE))=TRUE,"",VLOOKUP(CONCATENATE($B296,"-",$C296),IN_1F!$B$2:$T$3000,4,FALSE))</f>
        <v>0</v>
      </c>
      <c r="G296" s="1044">
        <f>IF(ISERROR(VLOOKUP(CONCATENATE($B296,"-",$C296),IN_1F!$B$2:$T$3000,5,FALSE))=TRUE,"",VLOOKUP(CONCATENATE($B296,"-",$C296),IN_1F!$B$2:$T$3000,5,FALSE))</f>
        <v>0</v>
      </c>
      <c r="H296" s="1046">
        <f>IF(ISERROR(VLOOKUP(CONCATENATE($B296,"-",$C296),IN_1F!$B$2:$T$3000,6,FALSE))=TRUE,"",VLOOKUP(CONCATENATE($B296,"-",$C296),IN_1F!$B$2:$T$3000,6,FALSE))</f>
        <v>0</v>
      </c>
      <c r="I296" s="1044">
        <f>IF(ISERROR(VLOOKUP(CONCATENATE($B296,"-",$C296),IN_1F!$B$2:$T$3000,7,FALSE))=TRUE,"",VLOOKUP(CONCATENATE($B296,"-",$C296),IN_1F!$B$2:$T$3000,7,FALSE))</f>
        <v>0</v>
      </c>
      <c r="J296" s="1046">
        <f>IF(ISERROR(VLOOKUP(CONCATENATE($B296,"-",$C296),IN_1F!$B$2:$T$3000,8,FALSE))=TRUE,"",VLOOKUP(CONCATENATE($B296,"-",$C296),IN_1F!$B$2:$T$3000,8,FALSE))</f>
        <v>0</v>
      </c>
      <c r="K296" s="2001">
        <f t="shared" si="20"/>
        <v>0</v>
      </c>
      <c r="L296" s="2002">
        <f t="shared" si="21"/>
        <v>0</v>
      </c>
    </row>
    <row r="297" spans="1:12">
      <c r="A297" s="949" t="s">
        <v>1750</v>
      </c>
      <c r="B297" s="950" t="s">
        <v>1751</v>
      </c>
      <c r="C297" s="946">
        <v>5</v>
      </c>
      <c r="D297" s="1587" t="str">
        <f t="shared" si="22"/>
        <v/>
      </c>
      <c r="E297" s="1044">
        <f>IF(ISERROR(VLOOKUP(CONCATENATE($B297,"-",$C297),IN_1F!$B$2:$T$3000,3,FALSE))=TRUE,"",VLOOKUP(CONCATENATE($B297,"-",$C297),IN_1F!$B$2:$T$3000,3,FALSE))</f>
        <v>0</v>
      </c>
      <c r="F297" s="1045">
        <f>IF(ISERROR(VLOOKUP(CONCATENATE($B297,"-",$C297),IN_1F!$B$2:$T$3000,4,FALSE))=TRUE,"",VLOOKUP(CONCATENATE($B297,"-",$C297),IN_1F!$B$2:$T$3000,4,FALSE))</f>
        <v>0</v>
      </c>
      <c r="G297" s="1044">
        <f>IF(ISERROR(VLOOKUP(CONCATENATE($B297,"-",$C297),IN_1F!$B$2:$T$3000,5,FALSE))=TRUE,"",VLOOKUP(CONCATENATE($B297,"-",$C297),IN_1F!$B$2:$T$3000,5,FALSE))</f>
        <v>0</v>
      </c>
      <c r="H297" s="1046">
        <f>IF(ISERROR(VLOOKUP(CONCATENATE($B297,"-",$C297),IN_1F!$B$2:$T$3000,6,FALSE))=TRUE,"",VLOOKUP(CONCATENATE($B297,"-",$C297),IN_1F!$B$2:$T$3000,6,FALSE))</f>
        <v>0</v>
      </c>
      <c r="I297" s="1044">
        <f>IF(ISERROR(VLOOKUP(CONCATENATE($B297,"-",$C297),IN_1F!$B$2:$T$3000,7,FALSE))=TRUE,"",VLOOKUP(CONCATENATE($B297,"-",$C297),IN_1F!$B$2:$T$3000,7,FALSE))</f>
        <v>0</v>
      </c>
      <c r="J297" s="1046">
        <f>IF(ISERROR(VLOOKUP(CONCATENATE($B297,"-",$C297),IN_1F!$B$2:$T$3000,8,FALSE))=TRUE,"",VLOOKUP(CONCATENATE($B297,"-",$C297),IN_1F!$B$2:$T$3000,8,FALSE))</f>
        <v>0</v>
      </c>
      <c r="K297" s="2001">
        <f t="shared" ref="K297:K333" si="23">E297+G297+I297</f>
        <v>0</v>
      </c>
      <c r="L297" s="2002">
        <f t="shared" si="21"/>
        <v>0</v>
      </c>
    </row>
    <row r="298" spans="1:12">
      <c r="A298" s="952" t="s">
        <v>1752</v>
      </c>
      <c r="B298" s="953" t="s">
        <v>1753</v>
      </c>
      <c r="C298" s="954">
        <v>5</v>
      </c>
      <c r="D298" s="1587" t="str">
        <f t="shared" si="22"/>
        <v/>
      </c>
      <c r="E298" s="1044">
        <f>IF(ISERROR(VLOOKUP(CONCATENATE($B298,"-",$C298),IN_1F!$B$2:$T$3000,3,FALSE))=TRUE,"",VLOOKUP(CONCATENATE($B298,"-",$C298),IN_1F!$B$2:$T$3000,3,FALSE))</f>
        <v>0</v>
      </c>
      <c r="F298" s="1045">
        <f>IF(ISERROR(VLOOKUP(CONCATENATE($B298,"-",$C298),IN_1F!$B$2:$T$3000,4,FALSE))=TRUE,"",VLOOKUP(CONCATENATE($B298,"-",$C298),IN_1F!$B$2:$T$3000,4,FALSE))</f>
        <v>0</v>
      </c>
      <c r="G298" s="1044">
        <f>IF(ISERROR(VLOOKUP(CONCATENATE($B298,"-",$C298),IN_1F!$B$2:$T$3000,5,FALSE))=TRUE,"",VLOOKUP(CONCATENATE($B298,"-",$C298),IN_1F!$B$2:$T$3000,5,FALSE))</f>
        <v>0</v>
      </c>
      <c r="H298" s="1046">
        <f>IF(ISERROR(VLOOKUP(CONCATENATE($B298,"-",$C298),IN_1F!$B$2:$T$3000,6,FALSE))=TRUE,"",VLOOKUP(CONCATENATE($B298,"-",$C298),IN_1F!$B$2:$T$3000,6,FALSE))</f>
        <v>0</v>
      </c>
      <c r="I298" s="1044">
        <f>IF(ISERROR(VLOOKUP(CONCATENATE($B298,"-",$C298),IN_1F!$B$2:$T$3000,7,FALSE))=TRUE,"",VLOOKUP(CONCATENATE($B298,"-",$C298),IN_1F!$B$2:$T$3000,7,FALSE))</f>
        <v>0</v>
      </c>
      <c r="J298" s="1046">
        <f>IF(ISERROR(VLOOKUP(CONCATENATE($B298,"-",$C298),IN_1F!$B$2:$T$3000,8,FALSE))=TRUE,"",VLOOKUP(CONCATENATE($B298,"-",$C298),IN_1F!$B$2:$T$3000,8,FALSE))</f>
        <v>0</v>
      </c>
      <c r="K298" s="2001">
        <f t="shared" si="23"/>
        <v>0</v>
      </c>
      <c r="L298" s="2002">
        <f t="shared" si="21"/>
        <v>0</v>
      </c>
    </row>
    <row r="299" spans="1:12">
      <c r="A299" s="949" t="s">
        <v>1754</v>
      </c>
      <c r="B299" s="950" t="s">
        <v>1755</v>
      </c>
      <c r="C299" s="946">
        <v>5</v>
      </c>
      <c r="D299" s="1587" t="str">
        <f t="shared" si="22"/>
        <v/>
      </c>
      <c r="E299" s="1044">
        <f>IF(ISERROR(VLOOKUP(CONCATENATE($B299,"-",$C299),IN_1F!$B$2:$T$3000,3,FALSE))=TRUE,"",VLOOKUP(CONCATENATE($B299,"-",$C299),IN_1F!$B$2:$T$3000,3,FALSE))</f>
        <v>0</v>
      </c>
      <c r="F299" s="1045">
        <f>IF(ISERROR(VLOOKUP(CONCATENATE($B299,"-",$C299),IN_1F!$B$2:$T$3000,4,FALSE))=TRUE,"",VLOOKUP(CONCATENATE($B299,"-",$C299),IN_1F!$B$2:$T$3000,4,FALSE))</f>
        <v>0</v>
      </c>
      <c r="G299" s="1044">
        <f>IF(ISERROR(VLOOKUP(CONCATENATE($B299,"-",$C299),IN_1F!$B$2:$T$3000,5,FALSE))=TRUE,"",VLOOKUP(CONCATENATE($B299,"-",$C299),IN_1F!$B$2:$T$3000,5,FALSE))</f>
        <v>0</v>
      </c>
      <c r="H299" s="1046">
        <f>IF(ISERROR(VLOOKUP(CONCATENATE($B299,"-",$C299),IN_1F!$B$2:$T$3000,6,FALSE))=TRUE,"",VLOOKUP(CONCATENATE($B299,"-",$C299),IN_1F!$B$2:$T$3000,6,FALSE))</f>
        <v>0</v>
      </c>
      <c r="I299" s="1044">
        <f>IF(ISERROR(VLOOKUP(CONCATENATE($B299,"-",$C299),IN_1F!$B$2:$T$3000,7,FALSE))=TRUE,"",VLOOKUP(CONCATENATE($B299,"-",$C299),IN_1F!$B$2:$T$3000,7,FALSE))</f>
        <v>0</v>
      </c>
      <c r="J299" s="1046">
        <f>IF(ISERROR(VLOOKUP(CONCATENATE($B299,"-",$C299),IN_1F!$B$2:$T$3000,8,FALSE))=TRUE,"",VLOOKUP(CONCATENATE($B299,"-",$C299),IN_1F!$B$2:$T$3000,8,FALSE))</f>
        <v>0</v>
      </c>
      <c r="K299" s="2001">
        <f t="shared" si="23"/>
        <v>0</v>
      </c>
      <c r="L299" s="2002">
        <f t="shared" si="21"/>
        <v>0</v>
      </c>
    </row>
    <row r="300" spans="1:12">
      <c r="A300" s="952" t="s">
        <v>1756</v>
      </c>
      <c r="B300" s="953" t="s">
        <v>1757</v>
      </c>
      <c r="C300" s="954">
        <v>5</v>
      </c>
      <c r="D300" s="1587" t="str">
        <f t="shared" si="22"/>
        <v/>
      </c>
      <c r="E300" s="1044">
        <f>IF(ISERROR(VLOOKUP(CONCATENATE($B300,"-",$C300),IN_1F!$B$2:$T$3000,3,FALSE))=TRUE,"",VLOOKUP(CONCATENATE($B300,"-",$C300),IN_1F!$B$2:$T$3000,3,FALSE))</f>
        <v>0</v>
      </c>
      <c r="F300" s="1045">
        <f>IF(ISERROR(VLOOKUP(CONCATENATE($B300,"-",$C300),IN_1F!$B$2:$T$3000,4,FALSE))=TRUE,"",VLOOKUP(CONCATENATE($B300,"-",$C300),IN_1F!$B$2:$T$3000,4,FALSE))</f>
        <v>0</v>
      </c>
      <c r="G300" s="1044">
        <f>IF(ISERROR(VLOOKUP(CONCATENATE($B300,"-",$C300),IN_1F!$B$2:$T$3000,5,FALSE))=TRUE,"",VLOOKUP(CONCATENATE($B300,"-",$C300),IN_1F!$B$2:$T$3000,5,FALSE))</f>
        <v>0</v>
      </c>
      <c r="H300" s="1046">
        <f>IF(ISERROR(VLOOKUP(CONCATENATE($B300,"-",$C300),IN_1F!$B$2:$T$3000,6,FALSE))=TRUE,"",VLOOKUP(CONCATENATE($B300,"-",$C300),IN_1F!$B$2:$T$3000,6,FALSE))</f>
        <v>0</v>
      </c>
      <c r="I300" s="1044">
        <f>IF(ISERROR(VLOOKUP(CONCATENATE($B300,"-",$C300),IN_1F!$B$2:$T$3000,7,FALSE))=TRUE,"",VLOOKUP(CONCATENATE($B300,"-",$C300),IN_1F!$B$2:$T$3000,7,FALSE))</f>
        <v>0</v>
      </c>
      <c r="J300" s="1046">
        <f>IF(ISERROR(VLOOKUP(CONCATENATE($B300,"-",$C300),IN_1F!$B$2:$T$3000,8,FALSE))=TRUE,"",VLOOKUP(CONCATENATE($B300,"-",$C300),IN_1F!$B$2:$T$3000,8,FALSE))</f>
        <v>0</v>
      </c>
      <c r="K300" s="2001">
        <f t="shared" si="23"/>
        <v>0</v>
      </c>
      <c r="L300" s="2002">
        <f t="shared" si="21"/>
        <v>0</v>
      </c>
    </row>
    <row r="301" spans="1:12">
      <c r="A301" s="949" t="s">
        <v>1758</v>
      </c>
      <c r="B301" s="950" t="s">
        <v>1759</v>
      </c>
      <c r="C301" s="946">
        <v>5</v>
      </c>
      <c r="D301" s="1587" t="str">
        <f t="shared" si="22"/>
        <v/>
      </c>
      <c r="E301" s="1044">
        <f>IF(ISERROR(VLOOKUP(CONCATENATE($B301,"-",$C301),IN_1F!$B$2:$T$3000,3,FALSE))=TRUE,"",VLOOKUP(CONCATENATE($B301,"-",$C301),IN_1F!$B$2:$T$3000,3,FALSE))</f>
        <v>0</v>
      </c>
      <c r="F301" s="1045">
        <f>IF(ISERROR(VLOOKUP(CONCATENATE($B301,"-",$C301),IN_1F!$B$2:$T$3000,4,FALSE))=TRUE,"",VLOOKUP(CONCATENATE($B301,"-",$C301),IN_1F!$B$2:$T$3000,4,FALSE))</f>
        <v>0</v>
      </c>
      <c r="G301" s="1044">
        <f>IF(ISERROR(VLOOKUP(CONCATENATE($B301,"-",$C301),IN_1F!$B$2:$T$3000,5,FALSE))=TRUE,"",VLOOKUP(CONCATENATE($B301,"-",$C301),IN_1F!$B$2:$T$3000,5,FALSE))</f>
        <v>0</v>
      </c>
      <c r="H301" s="1046">
        <f>IF(ISERROR(VLOOKUP(CONCATENATE($B301,"-",$C301),IN_1F!$B$2:$T$3000,6,FALSE))=TRUE,"",VLOOKUP(CONCATENATE($B301,"-",$C301),IN_1F!$B$2:$T$3000,6,FALSE))</f>
        <v>0</v>
      </c>
      <c r="I301" s="1044">
        <f>IF(ISERROR(VLOOKUP(CONCATENATE($B301,"-",$C301),IN_1F!$B$2:$T$3000,7,FALSE))=TRUE,"",VLOOKUP(CONCATENATE($B301,"-",$C301),IN_1F!$B$2:$T$3000,7,FALSE))</f>
        <v>0</v>
      </c>
      <c r="J301" s="1046">
        <f>IF(ISERROR(VLOOKUP(CONCATENATE($B301,"-",$C301),IN_1F!$B$2:$T$3000,8,FALSE))=TRUE,"",VLOOKUP(CONCATENATE($B301,"-",$C301),IN_1F!$B$2:$T$3000,8,FALSE))</f>
        <v>0</v>
      </c>
      <c r="K301" s="2001">
        <f t="shared" si="23"/>
        <v>0</v>
      </c>
      <c r="L301" s="2002">
        <f t="shared" si="21"/>
        <v>0</v>
      </c>
    </row>
    <row r="302" spans="1:12">
      <c r="A302" s="952" t="s">
        <v>1760</v>
      </c>
      <c r="B302" s="953" t="s">
        <v>1761</v>
      </c>
      <c r="C302" s="954">
        <v>5</v>
      </c>
      <c r="D302" s="1587" t="str">
        <f t="shared" si="22"/>
        <v/>
      </c>
      <c r="E302" s="1044">
        <f>IF(ISERROR(VLOOKUP(CONCATENATE($B302,"-",$C302),IN_1F!$B$2:$T$3000,3,FALSE))=TRUE,"",VLOOKUP(CONCATENATE($B302,"-",$C302),IN_1F!$B$2:$T$3000,3,FALSE))</f>
        <v>0</v>
      </c>
      <c r="F302" s="1045">
        <f>IF(ISERROR(VLOOKUP(CONCATENATE($B302,"-",$C302),IN_1F!$B$2:$T$3000,4,FALSE))=TRUE,"",VLOOKUP(CONCATENATE($B302,"-",$C302),IN_1F!$B$2:$T$3000,4,FALSE))</f>
        <v>0</v>
      </c>
      <c r="G302" s="1044">
        <f>IF(ISERROR(VLOOKUP(CONCATENATE($B302,"-",$C302),IN_1F!$B$2:$T$3000,5,FALSE))=TRUE,"",VLOOKUP(CONCATENATE($B302,"-",$C302),IN_1F!$B$2:$T$3000,5,FALSE))</f>
        <v>0</v>
      </c>
      <c r="H302" s="1046">
        <f>IF(ISERROR(VLOOKUP(CONCATENATE($B302,"-",$C302),IN_1F!$B$2:$T$3000,6,FALSE))=TRUE,"",VLOOKUP(CONCATENATE($B302,"-",$C302),IN_1F!$B$2:$T$3000,6,FALSE))</f>
        <v>0</v>
      </c>
      <c r="I302" s="1044">
        <f>IF(ISERROR(VLOOKUP(CONCATENATE($B302,"-",$C302),IN_1F!$B$2:$T$3000,7,FALSE))=TRUE,"",VLOOKUP(CONCATENATE($B302,"-",$C302),IN_1F!$B$2:$T$3000,7,FALSE))</f>
        <v>0</v>
      </c>
      <c r="J302" s="1046">
        <f>IF(ISERROR(VLOOKUP(CONCATENATE($B302,"-",$C302),IN_1F!$B$2:$T$3000,8,FALSE))=TRUE,"",VLOOKUP(CONCATENATE($B302,"-",$C302),IN_1F!$B$2:$T$3000,8,FALSE))</f>
        <v>0</v>
      </c>
      <c r="K302" s="2001">
        <f t="shared" si="23"/>
        <v>0</v>
      </c>
      <c r="L302" s="2002">
        <f t="shared" si="21"/>
        <v>0</v>
      </c>
    </row>
    <row r="303" spans="1:12">
      <c r="A303" s="949" t="s">
        <v>1762</v>
      </c>
      <c r="B303" s="950" t="s">
        <v>1763</v>
      </c>
      <c r="C303" s="946">
        <v>5</v>
      </c>
      <c r="D303" s="1587" t="str">
        <f t="shared" si="22"/>
        <v/>
      </c>
      <c r="E303" s="1044">
        <f>IF(ISERROR(VLOOKUP(CONCATENATE($B303,"-",$C303),IN_1F!$B$2:$T$3000,3,FALSE))=TRUE,"",VLOOKUP(CONCATENATE($B303,"-",$C303),IN_1F!$B$2:$T$3000,3,FALSE))</f>
        <v>0</v>
      </c>
      <c r="F303" s="1045">
        <f>IF(ISERROR(VLOOKUP(CONCATENATE($B303,"-",$C303),IN_1F!$B$2:$T$3000,4,FALSE))=TRUE,"",VLOOKUP(CONCATENATE($B303,"-",$C303),IN_1F!$B$2:$T$3000,4,FALSE))</f>
        <v>0</v>
      </c>
      <c r="G303" s="1044">
        <f>IF(ISERROR(VLOOKUP(CONCATENATE($B303,"-",$C303),IN_1F!$B$2:$T$3000,5,FALSE))=TRUE,"",VLOOKUP(CONCATENATE($B303,"-",$C303),IN_1F!$B$2:$T$3000,5,FALSE))</f>
        <v>0</v>
      </c>
      <c r="H303" s="1046">
        <f>IF(ISERROR(VLOOKUP(CONCATENATE($B303,"-",$C303),IN_1F!$B$2:$T$3000,6,FALSE))=TRUE,"",VLOOKUP(CONCATENATE($B303,"-",$C303),IN_1F!$B$2:$T$3000,6,FALSE))</f>
        <v>0</v>
      </c>
      <c r="I303" s="1044">
        <f>IF(ISERROR(VLOOKUP(CONCATENATE($B303,"-",$C303),IN_1F!$B$2:$T$3000,7,FALSE))=TRUE,"",VLOOKUP(CONCATENATE($B303,"-",$C303),IN_1F!$B$2:$T$3000,7,FALSE))</f>
        <v>0</v>
      </c>
      <c r="J303" s="1046">
        <f>IF(ISERROR(VLOOKUP(CONCATENATE($B303,"-",$C303),IN_1F!$B$2:$T$3000,8,FALSE))=TRUE,"",VLOOKUP(CONCATENATE($B303,"-",$C303),IN_1F!$B$2:$T$3000,8,FALSE))</f>
        <v>0</v>
      </c>
      <c r="K303" s="2001">
        <f t="shared" si="23"/>
        <v>0</v>
      </c>
      <c r="L303" s="2002">
        <f t="shared" si="21"/>
        <v>0</v>
      </c>
    </row>
    <row r="304" spans="1:12">
      <c r="A304" s="952" t="s">
        <v>1764</v>
      </c>
      <c r="B304" s="953" t="s">
        <v>1765</v>
      </c>
      <c r="C304" s="954">
        <v>5</v>
      </c>
      <c r="D304" s="1587" t="str">
        <f t="shared" si="22"/>
        <v/>
      </c>
      <c r="E304" s="1044">
        <f>IF(ISERROR(VLOOKUP(CONCATENATE($B304,"-",$C304),IN_1F!$B$2:$T$3000,3,FALSE))=TRUE,"",VLOOKUP(CONCATENATE($B304,"-",$C304),IN_1F!$B$2:$T$3000,3,FALSE))</f>
        <v>0</v>
      </c>
      <c r="F304" s="1045">
        <f>IF(ISERROR(VLOOKUP(CONCATENATE($B304,"-",$C304),IN_1F!$B$2:$T$3000,4,FALSE))=TRUE,"",VLOOKUP(CONCATENATE($B304,"-",$C304),IN_1F!$B$2:$T$3000,4,FALSE))</f>
        <v>0</v>
      </c>
      <c r="G304" s="1044">
        <f>IF(ISERROR(VLOOKUP(CONCATENATE($B304,"-",$C304),IN_1F!$B$2:$T$3000,5,FALSE))=TRUE,"",VLOOKUP(CONCATENATE($B304,"-",$C304),IN_1F!$B$2:$T$3000,5,FALSE))</f>
        <v>0</v>
      </c>
      <c r="H304" s="1046">
        <f>IF(ISERROR(VLOOKUP(CONCATENATE($B304,"-",$C304),IN_1F!$B$2:$T$3000,6,FALSE))=TRUE,"",VLOOKUP(CONCATENATE($B304,"-",$C304),IN_1F!$B$2:$T$3000,6,FALSE))</f>
        <v>0</v>
      </c>
      <c r="I304" s="1044">
        <f>IF(ISERROR(VLOOKUP(CONCATENATE($B304,"-",$C304),IN_1F!$B$2:$T$3000,7,FALSE))=TRUE,"",VLOOKUP(CONCATENATE($B304,"-",$C304),IN_1F!$B$2:$T$3000,7,FALSE))</f>
        <v>0</v>
      </c>
      <c r="J304" s="1046">
        <f>IF(ISERROR(VLOOKUP(CONCATENATE($B304,"-",$C304),IN_1F!$B$2:$T$3000,8,FALSE))=TRUE,"",VLOOKUP(CONCATENATE($B304,"-",$C304),IN_1F!$B$2:$T$3000,8,FALSE))</f>
        <v>0</v>
      </c>
      <c r="K304" s="2001">
        <f t="shared" si="23"/>
        <v>0</v>
      </c>
      <c r="L304" s="2002">
        <f t="shared" si="21"/>
        <v>0</v>
      </c>
    </row>
    <row r="305" spans="1:12">
      <c r="A305" s="949" t="s">
        <v>1766</v>
      </c>
      <c r="B305" s="950" t="s">
        <v>1767</v>
      </c>
      <c r="C305" s="946">
        <v>5</v>
      </c>
      <c r="D305" s="1587" t="str">
        <f t="shared" si="22"/>
        <v/>
      </c>
      <c r="E305" s="1044">
        <f>IF(ISERROR(VLOOKUP(CONCATENATE($B305,"-",$C305),IN_1F!$B$2:$T$3000,3,FALSE))=TRUE,"",VLOOKUP(CONCATENATE($B305,"-",$C305),IN_1F!$B$2:$T$3000,3,FALSE))</f>
        <v>0</v>
      </c>
      <c r="F305" s="1045">
        <f>IF(ISERROR(VLOOKUP(CONCATENATE($B305,"-",$C305),IN_1F!$B$2:$T$3000,4,FALSE))=TRUE,"",VLOOKUP(CONCATENATE($B305,"-",$C305),IN_1F!$B$2:$T$3000,4,FALSE))</f>
        <v>0</v>
      </c>
      <c r="G305" s="1044">
        <f>IF(ISERROR(VLOOKUP(CONCATENATE($B305,"-",$C305),IN_1F!$B$2:$T$3000,5,FALSE))=TRUE,"",VLOOKUP(CONCATENATE($B305,"-",$C305),IN_1F!$B$2:$T$3000,5,FALSE))</f>
        <v>0</v>
      </c>
      <c r="H305" s="1046">
        <f>IF(ISERROR(VLOOKUP(CONCATENATE($B305,"-",$C305),IN_1F!$B$2:$T$3000,6,FALSE))=TRUE,"",VLOOKUP(CONCATENATE($B305,"-",$C305),IN_1F!$B$2:$T$3000,6,FALSE))</f>
        <v>0</v>
      </c>
      <c r="I305" s="1044">
        <f>IF(ISERROR(VLOOKUP(CONCATENATE($B305,"-",$C305),IN_1F!$B$2:$T$3000,7,FALSE))=TRUE,"",VLOOKUP(CONCATENATE($B305,"-",$C305),IN_1F!$B$2:$T$3000,7,FALSE))</f>
        <v>0</v>
      </c>
      <c r="J305" s="1046">
        <f>IF(ISERROR(VLOOKUP(CONCATENATE($B305,"-",$C305),IN_1F!$B$2:$T$3000,8,FALSE))=TRUE,"",VLOOKUP(CONCATENATE($B305,"-",$C305),IN_1F!$B$2:$T$3000,8,FALSE))</f>
        <v>0</v>
      </c>
      <c r="K305" s="2001">
        <f t="shared" si="23"/>
        <v>0</v>
      </c>
      <c r="L305" s="2002">
        <f t="shared" si="21"/>
        <v>0</v>
      </c>
    </row>
    <row r="306" spans="1:12">
      <c r="A306" s="952" t="s">
        <v>1768</v>
      </c>
      <c r="B306" s="953" t="s">
        <v>1769</v>
      </c>
      <c r="C306" s="954">
        <v>5</v>
      </c>
      <c r="D306" s="1587" t="str">
        <f t="shared" si="22"/>
        <v/>
      </c>
      <c r="E306" s="1044">
        <f>IF(ISERROR(VLOOKUP(CONCATENATE($B306,"-",$C306),IN_1F!$B$2:$T$3000,3,FALSE))=TRUE,"",VLOOKUP(CONCATENATE($B306,"-",$C306),IN_1F!$B$2:$T$3000,3,FALSE))</f>
        <v>0</v>
      </c>
      <c r="F306" s="1045">
        <f>IF(ISERROR(VLOOKUP(CONCATENATE($B306,"-",$C306),IN_1F!$B$2:$T$3000,4,FALSE))=TRUE,"",VLOOKUP(CONCATENATE($B306,"-",$C306),IN_1F!$B$2:$T$3000,4,FALSE))</f>
        <v>0</v>
      </c>
      <c r="G306" s="1044">
        <f>IF(ISERROR(VLOOKUP(CONCATENATE($B306,"-",$C306),IN_1F!$B$2:$T$3000,5,FALSE))=TRUE,"",VLOOKUP(CONCATENATE($B306,"-",$C306),IN_1F!$B$2:$T$3000,5,FALSE))</f>
        <v>0</v>
      </c>
      <c r="H306" s="1046">
        <f>IF(ISERROR(VLOOKUP(CONCATENATE($B306,"-",$C306),IN_1F!$B$2:$T$3000,6,FALSE))=TRUE,"",VLOOKUP(CONCATENATE($B306,"-",$C306),IN_1F!$B$2:$T$3000,6,FALSE))</f>
        <v>0</v>
      </c>
      <c r="I306" s="1044">
        <f>IF(ISERROR(VLOOKUP(CONCATENATE($B306,"-",$C306),IN_1F!$B$2:$T$3000,7,FALSE))=TRUE,"",VLOOKUP(CONCATENATE($B306,"-",$C306),IN_1F!$B$2:$T$3000,7,FALSE))</f>
        <v>0</v>
      </c>
      <c r="J306" s="1046">
        <f>IF(ISERROR(VLOOKUP(CONCATENATE($B306,"-",$C306),IN_1F!$B$2:$T$3000,8,FALSE))=TRUE,"",VLOOKUP(CONCATENATE($B306,"-",$C306),IN_1F!$B$2:$T$3000,8,FALSE))</f>
        <v>0</v>
      </c>
      <c r="K306" s="2001">
        <f t="shared" si="23"/>
        <v>0</v>
      </c>
      <c r="L306" s="2002">
        <f t="shared" si="21"/>
        <v>0</v>
      </c>
    </row>
    <row r="307" spans="1:12">
      <c r="A307" s="949" t="s">
        <v>1770</v>
      </c>
      <c r="B307" s="950" t="s">
        <v>1771</v>
      </c>
      <c r="C307" s="946">
        <v>5</v>
      </c>
      <c r="D307" s="1587" t="str">
        <f t="shared" si="22"/>
        <v/>
      </c>
      <c r="E307" s="1044">
        <f>IF(ISERROR(VLOOKUP(CONCATENATE($B307,"-",$C307),IN_1F!$B$2:$T$3000,3,FALSE))=TRUE,"",VLOOKUP(CONCATENATE($B307,"-",$C307),IN_1F!$B$2:$T$3000,3,FALSE))</f>
        <v>0</v>
      </c>
      <c r="F307" s="1045">
        <f>IF(ISERROR(VLOOKUP(CONCATENATE($B307,"-",$C307),IN_1F!$B$2:$T$3000,4,FALSE))=TRUE,"",VLOOKUP(CONCATENATE($B307,"-",$C307),IN_1F!$B$2:$T$3000,4,FALSE))</f>
        <v>0</v>
      </c>
      <c r="G307" s="1044">
        <f>IF(ISERROR(VLOOKUP(CONCATENATE($B307,"-",$C307),IN_1F!$B$2:$T$3000,5,FALSE))=TRUE,"",VLOOKUP(CONCATENATE($B307,"-",$C307),IN_1F!$B$2:$T$3000,5,FALSE))</f>
        <v>0</v>
      </c>
      <c r="H307" s="1046">
        <f>IF(ISERROR(VLOOKUP(CONCATENATE($B307,"-",$C307),IN_1F!$B$2:$T$3000,6,FALSE))=TRUE,"",VLOOKUP(CONCATENATE($B307,"-",$C307),IN_1F!$B$2:$T$3000,6,FALSE))</f>
        <v>0</v>
      </c>
      <c r="I307" s="1044">
        <f>IF(ISERROR(VLOOKUP(CONCATENATE($B307,"-",$C307),IN_1F!$B$2:$T$3000,7,FALSE))=TRUE,"",VLOOKUP(CONCATENATE($B307,"-",$C307),IN_1F!$B$2:$T$3000,7,FALSE))</f>
        <v>0</v>
      </c>
      <c r="J307" s="1046">
        <f>IF(ISERROR(VLOOKUP(CONCATENATE($B307,"-",$C307),IN_1F!$B$2:$T$3000,8,FALSE))=TRUE,"",VLOOKUP(CONCATENATE($B307,"-",$C307),IN_1F!$B$2:$T$3000,8,FALSE))</f>
        <v>0</v>
      </c>
      <c r="K307" s="2001">
        <f t="shared" si="23"/>
        <v>0</v>
      </c>
      <c r="L307" s="2002">
        <f t="shared" si="21"/>
        <v>0</v>
      </c>
    </row>
    <row r="308" spans="1:12">
      <c r="A308" s="952" t="s">
        <v>1772</v>
      </c>
      <c r="B308" s="953" t="s">
        <v>1773</v>
      </c>
      <c r="C308" s="954">
        <v>5</v>
      </c>
      <c r="D308" s="1587" t="str">
        <f t="shared" si="22"/>
        <v/>
      </c>
      <c r="E308" s="1044">
        <f>IF(ISERROR(VLOOKUP(CONCATENATE($B308,"-",$C308),IN_1F!$B$2:$T$3000,3,FALSE))=TRUE,"",VLOOKUP(CONCATENATE($B308,"-",$C308),IN_1F!$B$2:$T$3000,3,FALSE))</f>
        <v>0</v>
      </c>
      <c r="F308" s="1045">
        <f>IF(ISERROR(VLOOKUP(CONCATENATE($B308,"-",$C308),IN_1F!$B$2:$T$3000,4,FALSE))=TRUE,"",VLOOKUP(CONCATENATE($B308,"-",$C308),IN_1F!$B$2:$T$3000,4,FALSE))</f>
        <v>0</v>
      </c>
      <c r="G308" s="1044">
        <f>IF(ISERROR(VLOOKUP(CONCATENATE($B308,"-",$C308),IN_1F!$B$2:$T$3000,5,FALSE))=TRUE,"",VLOOKUP(CONCATENATE($B308,"-",$C308),IN_1F!$B$2:$T$3000,5,FALSE))</f>
        <v>0</v>
      </c>
      <c r="H308" s="1046">
        <f>IF(ISERROR(VLOOKUP(CONCATENATE($B308,"-",$C308),IN_1F!$B$2:$T$3000,6,FALSE))=TRUE,"",VLOOKUP(CONCATENATE($B308,"-",$C308),IN_1F!$B$2:$T$3000,6,FALSE))</f>
        <v>0</v>
      </c>
      <c r="I308" s="1044">
        <f>IF(ISERROR(VLOOKUP(CONCATENATE($B308,"-",$C308),IN_1F!$B$2:$T$3000,7,FALSE))=TRUE,"",VLOOKUP(CONCATENATE($B308,"-",$C308),IN_1F!$B$2:$T$3000,7,FALSE))</f>
        <v>0</v>
      </c>
      <c r="J308" s="1046">
        <f>IF(ISERROR(VLOOKUP(CONCATENATE($B308,"-",$C308),IN_1F!$B$2:$T$3000,8,FALSE))=TRUE,"",VLOOKUP(CONCATENATE($B308,"-",$C308),IN_1F!$B$2:$T$3000,8,FALSE))</f>
        <v>0</v>
      </c>
      <c r="K308" s="2001">
        <f t="shared" si="23"/>
        <v>0</v>
      </c>
      <c r="L308" s="2002">
        <f t="shared" si="21"/>
        <v>0</v>
      </c>
    </row>
    <row r="309" spans="1:12">
      <c r="A309" s="949" t="s">
        <v>1774</v>
      </c>
      <c r="B309" s="950" t="s">
        <v>1775</v>
      </c>
      <c r="C309" s="946">
        <v>5</v>
      </c>
      <c r="D309" s="1587" t="str">
        <f t="shared" si="22"/>
        <v/>
      </c>
      <c r="E309" s="1044">
        <f>IF(ISERROR(VLOOKUP(CONCATENATE($B309,"-",$C309),IN_1F!$B$2:$T$3000,3,FALSE))=TRUE,"",VLOOKUP(CONCATENATE($B309,"-",$C309),IN_1F!$B$2:$T$3000,3,FALSE))</f>
        <v>0</v>
      </c>
      <c r="F309" s="1045">
        <f>IF(ISERROR(VLOOKUP(CONCATENATE($B309,"-",$C309),IN_1F!$B$2:$T$3000,4,FALSE))=TRUE,"",VLOOKUP(CONCATENATE($B309,"-",$C309),IN_1F!$B$2:$T$3000,4,FALSE))</f>
        <v>0</v>
      </c>
      <c r="G309" s="1044">
        <f>IF(ISERROR(VLOOKUP(CONCATENATE($B309,"-",$C309),IN_1F!$B$2:$T$3000,5,FALSE))=TRUE,"",VLOOKUP(CONCATENATE($B309,"-",$C309),IN_1F!$B$2:$T$3000,5,FALSE))</f>
        <v>0</v>
      </c>
      <c r="H309" s="1046">
        <f>IF(ISERROR(VLOOKUP(CONCATENATE($B309,"-",$C309),IN_1F!$B$2:$T$3000,6,FALSE))=TRUE,"",VLOOKUP(CONCATENATE($B309,"-",$C309),IN_1F!$B$2:$T$3000,6,FALSE))</f>
        <v>0</v>
      </c>
      <c r="I309" s="1044">
        <f>IF(ISERROR(VLOOKUP(CONCATENATE($B309,"-",$C309),IN_1F!$B$2:$T$3000,7,FALSE))=TRUE,"",VLOOKUP(CONCATENATE($B309,"-",$C309),IN_1F!$B$2:$T$3000,7,FALSE))</f>
        <v>0</v>
      </c>
      <c r="J309" s="1046">
        <f>IF(ISERROR(VLOOKUP(CONCATENATE($B309,"-",$C309),IN_1F!$B$2:$T$3000,8,FALSE))=TRUE,"",VLOOKUP(CONCATENATE($B309,"-",$C309),IN_1F!$B$2:$T$3000,8,FALSE))</f>
        <v>0</v>
      </c>
      <c r="K309" s="2001">
        <f t="shared" si="23"/>
        <v>0</v>
      </c>
      <c r="L309" s="2002">
        <f t="shared" si="21"/>
        <v>0</v>
      </c>
    </row>
    <row r="310" spans="1:12">
      <c r="A310" s="949" t="s">
        <v>1776</v>
      </c>
      <c r="B310" s="950" t="s">
        <v>1777</v>
      </c>
      <c r="C310" s="946">
        <v>5</v>
      </c>
      <c r="D310" s="1587" t="str">
        <f t="shared" si="22"/>
        <v/>
      </c>
      <c r="E310" s="1044">
        <f>IF(ISERROR(VLOOKUP(CONCATENATE($B310,"-",$C310),IN_1F!$B$2:$T$3000,3,FALSE))=TRUE,"",VLOOKUP(CONCATENATE($B310,"-",$C310),IN_1F!$B$2:$T$3000,3,FALSE))</f>
        <v>0</v>
      </c>
      <c r="F310" s="1045">
        <f>IF(ISERROR(VLOOKUP(CONCATENATE($B310,"-",$C310),IN_1F!$B$2:$T$3000,4,FALSE))=TRUE,"",VLOOKUP(CONCATENATE($B310,"-",$C310),IN_1F!$B$2:$T$3000,4,FALSE))</f>
        <v>0</v>
      </c>
      <c r="G310" s="1044">
        <f>IF(ISERROR(VLOOKUP(CONCATENATE($B310,"-",$C310),IN_1F!$B$2:$T$3000,5,FALSE))=TRUE,"",VLOOKUP(CONCATENATE($B310,"-",$C310),IN_1F!$B$2:$T$3000,5,FALSE))</f>
        <v>0</v>
      </c>
      <c r="H310" s="1046">
        <f>IF(ISERROR(VLOOKUP(CONCATENATE($B310,"-",$C310),IN_1F!$B$2:$T$3000,6,FALSE))=TRUE,"",VLOOKUP(CONCATENATE($B310,"-",$C310),IN_1F!$B$2:$T$3000,6,FALSE))</f>
        <v>0</v>
      </c>
      <c r="I310" s="1044">
        <f>IF(ISERROR(VLOOKUP(CONCATENATE($B310,"-",$C310),IN_1F!$B$2:$T$3000,7,FALSE))=TRUE,"",VLOOKUP(CONCATENATE($B310,"-",$C310),IN_1F!$B$2:$T$3000,7,FALSE))</f>
        <v>0</v>
      </c>
      <c r="J310" s="1046">
        <f>IF(ISERROR(VLOOKUP(CONCATENATE($B310,"-",$C310),IN_1F!$B$2:$T$3000,8,FALSE))=TRUE,"",VLOOKUP(CONCATENATE($B310,"-",$C310),IN_1F!$B$2:$T$3000,8,FALSE))</f>
        <v>0</v>
      </c>
      <c r="K310" s="2001">
        <f t="shared" si="23"/>
        <v>0</v>
      </c>
      <c r="L310" s="2002">
        <f t="shared" si="21"/>
        <v>0</v>
      </c>
    </row>
    <row r="311" spans="1:12">
      <c r="A311" s="949" t="s">
        <v>1778</v>
      </c>
      <c r="B311" s="950" t="s">
        <v>1779</v>
      </c>
      <c r="C311" s="946">
        <v>5</v>
      </c>
      <c r="D311" s="1587" t="str">
        <f t="shared" si="22"/>
        <v/>
      </c>
      <c r="E311" s="1044">
        <f>IF(ISERROR(VLOOKUP(CONCATENATE($B311,"-",$C311),IN_1F!$B$2:$T$3000,3,FALSE))=TRUE,"",VLOOKUP(CONCATENATE($B311,"-",$C311),IN_1F!$B$2:$T$3000,3,FALSE))</f>
        <v>0</v>
      </c>
      <c r="F311" s="1045">
        <f>IF(ISERROR(VLOOKUP(CONCATENATE($B311,"-",$C311),IN_1F!$B$2:$T$3000,4,FALSE))=TRUE,"",VLOOKUP(CONCATENATE($B311,"-",$C311),IN_1F!$B$2:$T$3000,4,FALSE))</f>
        <v>0</v>
      </c>
      <c r="G311" s="1044">
        <f>IF(ISERROR(VLOOKUP(CONCATENATE($B311,"-",$C311),IN_1F!$B$2:$T$3000,5,FALSE))=TRUE,"",VLOOKUP(CONCATENATE($B311,"-",$C311),IN_1F!$B$2:$T$3000,5,FALSE))</f>
        <v>0</v>
      </c>
      <c r="H311" s="1046">
        <f>IF(ISERROR(VLOOKUP(CONCATENATE($B311,"-",$C311),IN_1F!$B$2:$T$3000,6,FALSE))=TRUE,"",VLOOKUP(CONCATENATE($B311,"-",$C311),IN_1F!$B$2:$T$3000,6,FALSE))</f>
        <v>0</v>
      </c>
      <c r="I311" s="1044">
        <f>IF(ISERROR(VLOOKUP(CONCATENATE($B311,"-",$C311),IN_1F!$B$2:$T$3000,7,FALSE))=TRUE,"",VLOOKUP(CONCATENATE($B311,"-",$C311),IN_1F!$B$2:$T$3000,7,FALSE))</f>
        <v>0</v>
      </c>
      <c r="J311" s="1046">
        <f>IF(ISERROR(VLOOKUP(CONCATENATE($B311,"-",$C311),IN_1F!$B$2:$T$3000,8,FALSE))=TRUE,"",VLOOKUP(CONCATENATE($B311,"-",$C311),IN_1F!$B$2:$T$3000,8,FALSE))</f>
        <v>0</v>
      </c>
      <c r="K311" s="2001">
        <f t="shared" si="23"/>
        <v>0</v>
      </c>
      <c r="L311" s="2002">
        <f t="shared" si="21"/>
        <v>0</v>
      </c>
    </row>
    <row r="312" spans="1:12">
      <c r="A312" s="949" t="s">
        <v>1780</v>
      </c>
      <c r="B312" s="950" t="s">
        <v>1781</v>
      </c>
      <c r="C312" s="946">
        <v>5</v>
      </c>
      <c r="D312" s="1587" t="str">
        <f t="shared" si="22"/>
        <v/>
      </c>
      <c r="E312" s="1044">
        <f>IF(ISERROR(VLOOKUP(CONCATENATE($B312,"-",$C312),IN_1F!$B$2:$T$3000,3,FALSE))=TRUE,"",VLOOKUP(CONCATENATE($B312,"-",$C312),IN_1F!$B$2:$T$3000,3,FALSE))</f>
        <v>0</v>
      </c>
      <c r="F312" s="1045">
        <f>IF(ISERROR(VLOOKUP(CONCATENATE($B312,"-",$C312),IN_1F!$B$2:$T$3000,4,FALSE))=TRUE,"",VLOOKUP(CONCATENATE($B312,"-",$C312),IN_1F!$B$2:$T$3000,4,FALSE))</f>
        <v>0</v>
      </c>
      <c r="G312" s="1044">
        <f>IF(ISERROR(VLOOKUP(CONCATENATE($B312,"-",$C312),IN_1F!$B$2:$T$3000,5,FALSE))=TRUE,"",VLOOKUP(CONCATENATE($B312,"-",$C312),IN_1F!$B$2:$T$3000,5,FALSE))</f>
        <v>0</v>
      </c>
      <c r="H312" s="1046">
        <f>IF(ISERROR(VLOOKUP(CONCATENATE($B312,"-",$C312),IN_1F!$B$2:$T$3000,6,FALSE))=TRUE,"",VLOOKUP(CONCATENATE($B312,"-",$C312),IN_1F!$B$2:$T$3000,6,FALSE))</f>
        <v>0</v>
      </c>
      <c r="I312" s="1044">
        <f>IF(ISERROR(VLOOKUP(CONCATENATE($B312,"-",$C312),IN_1F!$B$2:$T$3000,7,FALSE))=TRUE,"",VLOOKUP(CONCATENATE($B312,"-",$C312),IN_1F!$B$2:$T$3000,7,FALSE))</f>
        <v>0</v>
      </c>
      <c r="J312" s="1046">
        <f>IF(ISERROR(VLOOKUP(CONCATENATE($B312,"-",$C312),IN_1F!$B$2:$T$3000,8,FALSE))=TRUE,"",VLOOKUP(CONCATENATE($B312,"-",$C312),IN_1F!$B$2:$T$3000,8,FALSE))</f>
        <v>0</v>
      </c>
      <c r="K312" s="2001">
        <f t="shared" si="23"/>
        <v>0</v>
      </c>
      <c r="L312" s="2002">
        <f t="shared" si="21"/>
        <v>0</v>
      </c>
    </row>
    <row r="313" spans="1:12">
      <c r="A313" s="949" t="s">
        <v>1782</v>
      </c>
      <c r="B313" s="950" t="s">
        <v>1783</v>
      </c>
      <c r="C313" s="946">
        <v>5</v>
      </c>
      <c r="D313" s="1587" t="str">
        <f t="shared" si="22"/>
        <v/>
      </c>
      <c r="E313" s="1044">
        <f>IF(ISERROR(VLOOKUP(CONCATENATE($B313,"-",$C313),IN_1F!$B$2:$T$3000,3,FALSE))=TRUE,"",VLOOKUP(CONCATENATE($B313,"-",$C313),IN_1F!$B$2:$T$3000,3,FALSE))</f>
        <v>0</v>
      </c>
      <c r="F313" s="1045">
        <f>IF(ISERROR(VLOOKUP(CONCATENATE($B313,"-",$C313),IN_1F!$B$2:$T$3000,4,FALSE))=TRUE,"",VLOOKUP(CONCATENATE($B313,"-",$C313),IN_1F!$B$2:$T$3000,4,FALSE))</f>
        <v>0</v>
      </c>
      <c r="G313" s="1044">
        <f>IF(ISERROR(VLOOKUP(CONCATENATE($B313,"-",$C313),IN_1F!$B$2:$T$3000,5,FALSE))=TRUE,"",VLOOKUP(CONCATENATE($B313,"-",$C313),IN_1F!$B$2:$T$3000,5,FALSE))</f>
        <v>0</v>
      </c>
      <c r="H313" s="1046">
        <f>IF(ISERROR(VLOOKUP(CONCATENATE($B313,"-",$C313),IN_1F!$B$2:$T$3000,6,FALSE))=TRUE,"",VLOOKUP(CONCATENATE($B313,"-",$C313),IN_1F!$B$2:$T$3000,6,FALSE))</f>
        <v>0</v>
      </c>
      <c r="I313" s="1044">
        <f>IF(ISERROR(VLOOKUP(CONCATENATE($B313,"-",$C313),IN_1F!$B$2:$T$3000,7,FALSE))=TRUE,"",VLOOKUP(CONCATENATE($B313,"-",$C313),IN_1F!$B$2:$T$3000,7,FALSE))</f>
        <v>0</v>
      </c>
      <c r="J313" s="1046">
        <f>IF(ISERROR(VLOOKUP(CONCATENATE($B313,"-",$C313),IN_1F!$B$2:$T$3000,8,FALSE))=TRUE,"",VLOOKUP(CONCATENATE($B313,"-",$C313),IN_1F!$B$2:$T$3000,8,FALSE))</f>
        <v>0</v>
      </c>
      <c r="K313" s="2001">
        <f t="shared" si="23"/>
        <v>0</v>
      </c>
      <c r="L313" s="2002">
        <f t="shared" si="21"/>
        <v>0</v>
      </c>
    </row>
    <row r="314" spans="1:12">
      <c r="A314" s="949" t="s">
        <v>1784</v>
      </c>
      <c r="B314" s="950" t="s">
        <v>1785</v>
      </c>
      <c r="C314" s="946">
        <v>5</v>
      </c>
      <c r="D314" s="1587" t="str">
        <f t="shared" si="22"/>
        <v/>
      </c>
      <c r="E314" s="1044">
        <f>IF(ISERROR(VLOOKUP(CONCATENATE($B314,"-",$C314),IN_1F!$B$2:$T$3000,3,FALSE))=TRUE,"",VLOOKUP(CONCATENATE($B314,"-",$C314),IN_1F!$B$2:$T$3000,3,FALSE))</f>
        <v>0</v>
      </c>
      <c r="F314" s="1045">
        <f>IF(ISERROR(VLOOKUP(CONCATENATE($B314,"-",$C314),IN_1F!$B$2:$T$3000,4,FALSE))=TRUE,"",VLOOKUP(CONCATENATE($B314,"-",$C314),IN_1F!$B$2:$T$3000,4,FALSE))</f>
        <v>0</v>
      </c>
      <c r="G314" s="1044">
        <f>IF(ISERROR(VLOOKUP(CONCATENATE($B314,"-",$C314),IN_1F!$B$2:$T$3000,5,FALSE))=TRUE,"",VLOOKUP(CONCATENATE($B314,"-",$C314),IN_1F!$B$2:$T$3000,5,FALSE))</f>
        <v>0</v>
      </c>
      <c r="H314" s="1046">
        <f>IF(ISERROR(VLOOKUP(CONCATENATE($B314,"-",$C314),IN_1F!$B$2:$T$3000,6,FALSE))=TRUE,"",VLOOKUP(CONCATENATE($B314,"-",$C314),IN_1F!$B$2:$T$3000,6,FALSE))</f>
        <v>0</v>
      </c>
      <c r="I314" s="1044">
        <f>IF(ISERROR(VLOOKUP(CONCATENATE($B314,"-",$C314),IN_1F!$B$2:$T$3000,7,FALSE))=TRUE,"",VLOOKUP(CONCATENATE($B314,"-",$C314),IN_1F!$B$2:$T$3000,7,FALSE))</f>
        <v>0</v>
      </c>
      <c r="J314" s="1046">
        <f>IF(ISERROR(VLOOKUP(CONCATENATE($B314,"-",$C314),IN_1F!$B$2:$T$3000,8,FALSE))=TRUE,"",VLOOKUP(CONCATENATE($B314,"-",$C314),IN_1F!$B$2:$T$3000,8,FALSE))</f>
        <v>0</v>
      </c>
      <c r="K314" s="2001">
        <f t="shared" si="23"/>
        <v>0</v>
      </c>
      <c r="L314" s="2002">
        <f t="shared" si="21"/>
        <v>0</v>
      </c>
    </row>
    <row r="315" spans="1:12">
      <c r="A315" s="949" t="s">
        <v>1786</v>
      </c>
      <c r="B315" s="950" t="s">
        <v>1787</v>
      </c>
      <c r="C315" s="946">
        <v>5</v>
      </c>
      <c r="D315" s="1587" t="str">
        <f t="shared" si="22"/>
        <v/>
      </c>
      <c r="E315" s="1044">
        <f>IF(ISERROR(VLOOKUP(CONCATENATE($B315,"-",$C315),IN_1F!$B$2:$T$3000,3,FALSE))=TRUE,"",VLOOKUP(CONCATENATE($B315,"-",$C315),IN_1F!$B$2:$T$3000,3,FALSE))</f>
        <v>0</v>
      </c>
      <c r="F315" s="1045">
        <f>IF(ISERROR(VLOOKUP(CONCATENATE($B315,"-",$C315),IN_1F!$B$2:$T$3000,4,FALSE))=TRUE,"",VLOOKUP(CONCATENATE($B315,"-",$C315),IN_1F!$B$2:$T$3000,4,FALSE))</f>
        <v>0</v>
      </c>
      <c r="G315" s="1044">
        <f>IF(ISERROR(VLOOKUP(CONCATENATE($B315,"-",$C315),IN_1F!$B$2:$T$3000,5,FALSE))=TRUE,"",VLOOKUP(CONCATENATE($B315,"-",$C315),IN_1F!$B$2:$T$3000,5,FALSE))</f>
        <v>0</v>
      </c>
      <c r="H315" s="1046">
        <f>IF(ISERROR(VLOOKUP(CONCATENATE($B315,"-",$C315),IN_1F!$B$2:$T$3000,6,FALSE))=TRUE,"",VLOOKUP(CONCATENATE($B315,"-",$C315),IN_1F!$B$2:$T$3000,6,FALSE))</f>
        <v>0</v>
      </c>
      <c r="I315" s="1044">
        <f>IF(ISERROR(VLOOKUP(CONCATENATE($B315,"-",$C315),IN_1F!$B$2:$T$3000,7,FALSE))=TRUE,"",VLOOKUP(CONCATENATE($B315,"-",$C315),IN_1F!$B$2:$T$3000,7,FALSE))</f>
        <v>0</v>
      </c>
      <c r="J315" s="1046">
        <f>IF(ISERROR(VLOOKUP(CONCATENATE($B315,"-",$C315),IN_1F!$B$2:$T$3000,8,FALSE))=TRUE,"",VLOOKUP(CONCATENATE($B315,"-",$C315),IN_1F!$B$2:$T$3000,8,FALSE))</f>
        <v>0</v>
      </c>
      <c r="K315" s="2001">
        <f t="shared" si="23"/>
        <v>0</v>
      </c>
      <c r="L315" s="2002">
        <f t="shared" si="21"/>
        <v>0</v>
      </c>
    </row>
    <row r="316" spans="1:12">
      <c r="A316" s="949" t="s">
        <v>1788</v>
      </c>
      <c r="B316" s="950" t="s">
        <v>1789</v>
      </c>
      <c r="C316" s="946">
        <v>5</v>
      </c>
      <c r="D316" s="1587" t="str">
        <f t="shared" si="22"/>
        <v/>
      </c>
      <c r="E316" s="1044">
        <f>IF(ISERROR(VLOOKUP(CONCATENATE($B316,"-",$C316),IN_1F!$B$2:$T$3000,3,FALSE))=TRUE,"",VLOOKUP(CONCATENATE($B316,"-",$C316),IN_1F!$B$2:$T$3000,3,FALSE))</f>
        <v>0</v>
      </c>
      <c r="F316" s="1045">
        <f>IF(ISERROR(VLOOKUP(CONCATENATE($B316,"-",$C316),IN_1F!$B$2:$T$3000,4,FALSE))=TRUE,"",VLOOKUP(CONCATENATE($B316,"-",$C316),IN_1F!$B$2:$T$3000,4,FALSE))</f>
        <v>0</v>
      </c>
      <c r="G316" s="1044">
        <f>IF(ISERROR(VLOOKUP(CONCATENATE($B316,"-",$C316),IN_1F!$B$2:$T$3000,5,FALSE))=TRUE,"",VLOOKUP(CONCATENATE($B316,"-",$C316),IN_1F!$B$2:$T$3000,5,FALSE))</f>
        <v>0</v>
      </c>
      <c r="H316" s="1046">
        <f>IF(ISERROR(VLOOKUP(CONCATENATE($B316,"-",$C316),IN_1F!$B$2:$T$3000,6,FALSE))=TRUE,"",VLOOKUP(CONCATENATE($B316,"-",$C316),IN_1F!$B$2:$T$3000,6,FALSE))</f>
        <v>0</v>
      </c>
      <c r="I316" s="1044">
        <f>IF(ISERROR(VLOOKUP(CONCATENATE($B316,"-",$C316),IN_1F!$B$2:$T$3000,7,FALSE))=TRUE,"",VLOOKUP(CONCATENATE($B316,"-",$C316),IN_1F!$B$2:$T$3000,7,FALSE))</f>
        <v>0</v>
      </c>
      <c r="J316" s="1046">
        <f>IF(ISERROR(VLOOKUP(CONCATENATE($B316,"-",$C316),IN_1F!$B$2:$T$3000,8,FALSE))=TRUE,"",VLOOKUP(CONCATENATE($B316,"-",$C316),IN_1F!$B$2:$T$3000,8,FALSE))</f>
        <v>0</v>
      </c>
      <c r="K316" s="2001">
        <f t="shared" si="23"/>
        <v>0</v>
      </c>
      <c r="L316" s="2002">
        <f t="shared" si="21"/>
        <v>0</v>
      </c>
    </row>
    <row r="317" spans="1:12">
      <c r="A317" s="955" t="s">
        <v>1790</v>
      </c>
      <c r="B317" s="956" t="s">
        <v>1791</v>
      </c>
      <c r="C317" s="954">
        <v>5</v>
      </c>
      <c r="D317" s="1587" t="str">
        <f t="shared" si="22"/>
        <v/>
      </c>
      <c r="E317" s="1044">
        <f>IF(ISERROR(VLOOKUP(CONCATENATE($B317,"-",$C317),IN_1F!$B$2:$T$3000,3,FALSE))=TRUE,"",VLOOKUP(CONCATENATE($B317,"-",$C317),IN_1F!$B$2:$T$3000,3,FALSE))</f>
        <v>0</v>
      </c>
      <c r="F317" s="1045">
        <f>IF(ISERROR(VLOOKUP(CONCATENATE($B317,"-",$C317),IN_1F!$B$2:$T$3000,4,FALSE))=TRUE,"",VLOOKUP(CONCATENATE($B317,"-",$C317),IN_1F!$B$2:$T$3000,4,FALSE))</f>
        <v>0</v>
      </c>
      <c r="G317" s="1044">
        <f>IF(ISERROR(VLOOKUP(CONCATENATE($B317,"-",$C317),IN_1F!$B$2:$T$3000,5,FALSE))=TRUE,"",VLOOKUP(CONCATENATE($B317,"-",$C317),IN_1F!$B$2:$T$3000,5,FALSE))</f>
        <v>0</v>
      </c>
      <c r="H317" s="1046">
        <f>IF(ISERROR(VLOOKUP(CONCATENATE($B317,"-",$C317),IN_1F!$B$2:$T$3000,6,FALSE))=TRUE,"",VLOOKUP(CONCATENATE($B317,"-",$C317),IN_1F!$B$2:$T$3000,6,FALSE))</f>
        <v>0</v>
      </c>
      <c r="I317" s="1044">
        <f>IF(ISERROR(VLOOKUP(CONCATENATE($B317,"-",$C317),IN_1F!$B$2:$T$3000,7,FALSE))=TRUE,"",VLOOKUP(CONCATENATE($B317,"-",$C317),IN_1F!$B$2:$T$3000,7,FALSE))</f>
        <v>0</v>
      </c>
      <c r="J317" s="1046">
        <f>IF(ISERROR(VLOOKUP(CONCATENATE($B317,"-",$C317),IN_1F!$B$2:$T$3000,8,FALSE))=TRUE,"",VLOOKUP(CONCATENATE($B317,"-",$C317),IN_1F!$B$2:$T$3000,8,FALSE))</f>
        <v>0</v>
      </c>
      <c r="K317" s="2001">
        <f t="shared" si="23"/>
        <v>0</v>
      </c>
      <c r="L317" s="2002">
        <f t="shared" si="21"/>
        <v>0</v>
      </c>
    </row>
    <row r="318" spans="1:12">
      <c r="A318" s="949" t="s">
        <v>1792</v>
      </c>
      <c r="B318" s="950" t="s">
        <v>1793</v>
      </c>
      <c r="C318" s="946">
        <v>5</v>
      </c>
      <c r="D318" s="1587" t="str">
        <f t="shared" si="22"/>
        <v/>
      </c>
      <c r="E318" s="1044">
        <f>IF(ISERROR(VLOOKUP(CONCATENATE($B318,"-",$C318),IN_1F!$B$2:$T$3000,3,FALSE))=TRUE,"",VLOOKUP(CONCATENATE($B318,"-",$C318),IN_1F!$B$2:$T$3000,3,FALSE))</f>
        <v>0</v>
      </c>
      <c r="F318" s="1045">
        <f>IF(ISERROR(VLOOKUP(CONCATENATE($B318,"-",$C318),IN_1F!$B$2:$T$3000,4,FALSE))=TRUE,"",VLOOKUP(CONCATENATE($B318,"-",$C318),IN_1F!$B$2:$T$3000,4,FALSE))</f>
        <v>0</v>
      </c>
      <c r="G318" s="1044">
        <f>IF(ISERROR(VLOOKUP(CONCATENATE($B318,"-",$C318),IN_1F!$B$2:$T$3000,5,FALSE))=TRUE,"",VLOOKUP(CONCATENATE($B318,"-",$C318),IN_1F!$B$2:$T$3000,5,FALSE))</f>
        <v>0</v>
      </c>
      <c r="H318" s="1046">
        <f>IF(ISERROR(VLOOKUP(CONCATENATE($B318,"-",$C318),IN_1F!$B$2:$T$3000,6,FALSE))=TRUE,"",VLOOKUP(CONCATENATE($B318,"-",$C318),IN_1F!$B$2:$T$3000,6,FALSE))</f>
        <v>0</v>
      </c>
      <c r="I318" s="1044">
        <f>IF(ISERROR(VLOOKUP(CONCATENATE($B318,"-",$C318),IN_1F!$B$2:$T$3000,7,FALSE))=TRUE,"",VLOOKUP(CONCATENATE($B318,"-",$C318),IN_1F!$B$2:$T$3000,7,FALSE))</f>
        <v>0</v>
      </c>
      <c r="J318" s="1046">
        <f>IF(ISERROR(VLOOKUP(CONCATENATE($B318,"-",$C318),IN_1F!$B$2:$T$3000,8,FALSE))=TRUE,"",VLOOKUP(CONCATENATE($B318,"-",$C318),IN_1F!$B$2:$T$3000,8,FALSE))</f>
        <v>0</v>
      </c>
      <c r="K318" s="2001">
        <f t="shared" si="23"/>
        <v>0</v>
      </c>
      <c r="L318" s="2002">
        <f t="shared" si="21"/>
        <v>0</v>
      </c>
    </row>
    <row r="319" spans="1:12">
      <c r="A319" s="955" t="s">
        <v>1794</v>
      </c>
      <c r="B319" s="956" t="s">
        <v>1795</v>
      </c>
      <c r="C319" s="954">
        <v>5</v>
      </c>
      <c r="D319" s="1587" t="str">
        <f t="shared" si="22"/>
        <v/>
      </c>
      <c r="E319" s="1044">
        <f>IF(ISERROR(VLOOKUP(CONCATENATE($B319,"-",$C319),IN_1F!$B$2:$T$3000,3,FALSE))=TRUE,"",VLOOKUP(CONCATENATE($B319,"-",$C319),IN_1F!$B$2:$T$3000,3,FALSE))</f>
        <v>0</v>
      </c>
      <c r="F319" s="1045">
        <f>IF(ISERROR(VLOOKUP(CONCATENATE($B319,"-",$C319),IN_1F!$B$2:$T$3000,4,FALSE))=TRUE,"",VLOOKUP(CONCATENATE($B319,"-",$C319),IN_1F!$B$2:$T$3000,4,FALSE))</f>
        <v>0</v>
      </c>
      <c r="G319" s="1044">
        <f>IF(ISERROR(VLOOKUP(CONCATENATE($B319,"-",$C319),IN_1F!$B$2:$T$3000,5,FALSE))=TRUE,"",VLOOKUP(CONCATENATE($B319,"-",$C319),IN_1F!$B$2:$T$3000,5,FALSE))</f>
        <v>0</v>
      </c>
      <c r="H319" s="1046">
        <f>IF(ISERROR(VLOOKUP(CONCATENATE($B319,"-",$C319),IN_1F!$B$2:$T$3000,6,FALSE))=TRUE,"",VLOOKUP(CONCATENATE($B319,"-",$C319),IN_1F!$B$2:$T$3000,6,FALSE))</f>
        <v>0</v>
      </c>
      <c r="I319" s="1044">
        <f>IF(ISERROR(VLOOKUP(CONCATENATE($B319,"-",$C319),IN_1F!$B$2:$T$3000,7,FALSE))=TRUE,"",VLOOKUP(CONCATENATE($B319,"-",$C319),IN_1F!$B$2:$T$3000,7,FALSE))</f>
        <v>0</v>
      </c>
      <c r="J319" s="1046">
        <f>IF(ISERROR(VLOOKUP(CONCATENATE($B319,"-",$C319),IN_1F!$B$2:$T$3000,8,FALSE))=TRUE,"",VLOOKUP(CONCATENATE($B319,"-",$C319),IN_1F!$B$2:$T$3000,8,FALSE))</f>
        <v>0</v>
      </c>
      <c r="K319" s="2001">
        <f t="shared" si="23"/>
        <v>0</v>
      </c>
      <c r="L319" s="2002">
        <f t="shared" si="21"/>
        <v>0</v>
      </c>
    </row>
    <row r="320" spans="1:12">
      <c r="A320" s="949" t="s">
        <v>1796</v>
      </c>
      <c r="B320" s="950" t="s">
        <v>1797</v>
      </c>
      <c r="C320" s="946">
        <v>5</v>
      </c>
      <c r="D320" s="1587" t="str">
        <f t="shared" si="22"/>
        <v/>
      </c>
      <c r="E320" s="1044">
        <f>IF(ISERROR(VLOOKUP(CONCATENATE($B320,"-",$C320),IN_1F!$B$2:$T$3000,3,FALSE))=TRUE,"",VLOOKUP(CONCATENATE($B320,"-",$C320),IN_1F!$B$2:$T$3000,3,FALSE))</f>
        <v>0</v>
      </c>
      <c r="F320" s="1045">
        <f>IF(ISERROR(VLOOKUP(CONCATENATE($B320,"-",$C320),IN_1F!$B$2:$T$3000,4,FALSE))=TRUE,"",VLOOKUP(CONCATENATE($B320,"-",$C320),IN_1F!$B$2:$T$3000,4,FALSE))</f>
        <v>0</v>
      </c>
      <c r="G320" s="1044">
        <f>IF(ISERROR(VLOOKUP(CONCATENATE($B320,"-",$C320),IN_1F!$B$2:$T$3000,5,FALSE))=TRUE,"",VLOOKUP(CONCATENATE($B320,"-",$C320),IN_1F!$B$2:$T$3000,5,FALSE))</f>
        <v>0</v>
      </c>
      <c r="H320" s="1046">
        <f>IF(ISERROR(VLOOKUP(CONCATENATE($B320,"-",$C320),IN_1F!$B$2:$T$3000,6,FALSE))=TRUE,"",VLOOKUP(CONCATENATE($B320,"-",$C320),IN_1F!$B$2:$T$3000,6,FALSE))</f>
        <v>0</v>
      </c>
      <c r="I320" s="1044">
        <f>IF(ISERROR(VLOOKUP(CONCATENATE($B320,"-",$C320),IN_1F!$B$2:$T$3000,7,FALSE))=TRUE,"",VLOOKUP(CONCATENATE($B320,"-",$C320),IN_1F!$B$2:$T$3000,7,FALSE))</f>
        <v>0</v>
      </c>
      <c r="J320" s="1046">
        <f>IF(ISERROR(VLOOKUP(CONCATENATE($B320,"-",$C320),IN_1F!$B$2:$T$3000,8,FALSE))=TRUE,"",VLOOKUP(CONCATENATE($B320,"-",$C320),IN_1F!$B$2:$T$3000,8,FALSE))</f>
        <v>0</v>
      </c>
      <c r="K320" s="2001">
        <f t="shared" si="23"/>
        <v>0</v>
      </c>
      <c r="L320" s="2002">
        <f t="shared" si="21"/>
        <v>0</v>
      </c>
    </row>
    <row r="321" spans="1:12">
      <c r="A321" s="944" t="s">
        <v>1798</v>
      </c>
      <c r="B321" s="945" t="s">
        <v>1799</v>
      </c>
      <c r="C321" s="946">
        <v>5</v>
      </c>
      <c r="D321" s="1587" t="str">
        <f t="shared" si="22"/>
        <v/>
      </c>
      <c r="E321" s="1044">
        <f>IF(ISERROR(VLOOKUP(CONCATENATE($B321,"-",$C321),IN_1F!$B$2:$T$3000,3,FALSE))=TRUE,"",VLOOKUP(CONCATENATE($B321,"-",$C321),IN_1F!$B$2:$T$3000,3,FALSE))</f>
        <v>0</v>
      </c>
      <c r="F321" s="1045">
        <f>IF(ISERROR(VLOOKUP(CONCATENATE($B321,"-",$C321),IN_1F!$B$2:$T$3000,4,FALSE))=TRUE,"",VLOOKUP(CONCATENATE($B321,"-",$C321),IN_1F!$B$2:$T$3000,4,FALSE))</f>
        <v>0</v>
      </c>
      <c r="G321" s="1044">
        <f>IF(ISERROR(VLOOKUP(CONCATENATE($B321,"-",$C321),IN_1F!$B$2:$T$3000,5,FALSE))=TRUE,"",VLOOKUP(CONCATENATE($B321,"-",$C321),IN_1F!$B$2:$T$3000,5,FALSE))</f>
        <v>0</v>
      </c>
      <c r="H321" s="1046">
        <f>IF(ISERROR(VLOOKUP(CONCATENATE($B321,"-",$C321),IN_1F!$B$2:$T$3000,6,FALSE))=TRUE,"",VLOOKUP(CONCATENATE($B321,"-",$C321),IN_1F!$B$2:$T$3000,6,FALSE))</f>
        <v>0</v>
      </c>
      <c r="I321" s="1044">
        <f>IF(ISERROR(VLOOKUP(CONCATENATE($B321,"-",$C321),IN_1F!$B$2:$T$3000,7,FALSE))=TRUE,"",VLOOKUP(CONCATENATE($B321,"-",$C321),IN_1F!$B$2:$T$3000,7,FALSE))</f>
        <v>0</v>
      </c>
      <c r="J321" s="1046">
        <f>IF(ISERROR(VLOOKUP(CONCATENATE($B321,"-",$C321),IN_1F!$B$2:$T$3000,8,FALSE))=TRUE,"",VLOOKUP(CONCATENATE($B321,"-",$C321),IN_1F!$B$2:$T$3000,8,FALSE))</f>
        <v>0</v>
      </c>
      <c r="K321" s="2001">
        <f t="shared" si="23"/>
        <v>0</v>
      </c>
      <c r="L321" s="2002">
        <f t="shared" si="21"/>
        <v>0</v>
      </c>
    </row>
    <row r="322" spans="1:12">
      <c r="A322" s="949" t="s">
        <v>1800</v>
      </c>
      <c r="B322" s="950" t="s">
        <v>1801</v>
      </c>
      <c r="C322" s="946">
        <v>5</v>
      </c>
      <c r="D322" s="1587" t="str">
        <f t="shared" si="22"/>
        <v/>
      </c>
      <c r="E322" s="1044">
        <f>IF(ISERROR(VLOOKUP(CONCATENATE($B322,"-",$C322),IN_1F!$B$2:$T$3000,3,FALSE))=TRUE,"",VLOOKUP(CONCATENATE($B322,"-",$C322),IN_1F!$B$2:$T$3000,3,FALSE))</f>
        <v>0</v>
      </c>
      <c r="F322" s="1045">
        <f>IF(ISERROR(VLOOKUP(CONCATENATE($B322,"-",$C322),IN_1F!$B$2:$T$3000,4,FALSE))=TRUE,"",VLOOKUP(CONCATENATE($B322,"-",$C322),IN_1F!$B$2:$T$3000,4,FALSE))</f>
        <v>0</v>
      </c>
      <c r="G322" s="1044">
        <f>IF(ISERROR(VLOOKUP(CONCATENATE($B322,"-",$C322),IN_1F!$B$2:$T$3000,5,FALSE))=TRUE,"",VLOOKUP(CONCATENATE($B322,"-",$C322),IN_1F!$B$2:$T$3000,5,FALSE))</f>
        <v>0</v>
      </c>
      <c r="H322" s="1046">
        <f>IF(ISERROR(VLOOKUP(CONCATENATE($B322,"-",$C322),IN_1F!$B$2:$T$3000,6,FALSE))=TRUE,"",VLOOKUP(CONCATENATE($B322,"-",$C322),IN_1F!$B$2:$T$3000,6,FALSE))</f>
        <v>0</v>
      </c>
      <c r="I322" s="1044">
        <f>IF(ISERROR(VLOOKUP(CONCATENATE($B322,"-",$C322),IN_1F!$B$2:$T$3000,7,FALSE))=TRUE,"",VLOOKUP(CONCATENATE($B322,"-",$C322),IN_1F!$B$2:$T$3000,7,FALSE))</f>
        <v>0</v>
      </c>
      <c r="J322" s="1046">
        <f>IF(ISERROR(VLOOKUP(CONCATENATE($B322,"-",$C322),IN_1F!$B$2:$T$3000,8,FALSE))=TRUE,"",VLOOKUP(CONCATENATE($B322,"-",$C322),IN_1F!$B$2:$T$3000,8,FALSE))</f>
        <v>0</v>
      </c>
      <c r="K322" s="2001">
        <f t="shared" si="23"/>
        <v>0</v>
      </c>
      <c r="L322" s="2002">
        <f t="shared" si="21"/>
        <v>0</v>
      </c>
    </row>
    <row r="323" spans="1:12">
      <c r="A323" s="949" t="s">
        <v>1802</v>
      </c>
      <c r="B323" s="950" t="s">
        <v>1803</v>
      </c>
      <c r="C323" s="946">
        <v>5</v>
      </c>
      <c r="D323" s="1587" t="str">
        <f t="shared" si="22"/>
        <v/>
      </c>
      <c r="E323" s="1044">
        <f>IF(ISERROR(VLOOKUP(CONCATENATE($B323,"-",$C323),IN_1F!$B$2:$T$3000,3,FALSE))=TRUE,"",VLOOKUP(CONCATENATE($B323,"-",$C323),IN_1F!$B$2:$T$3000,3,FALSE))</f>
        <v>0</v>
      </c>
      <c r="F323" s="1045">
        <f>IF(ISERROR(VLOOKUP(CONCATENATE($B323,"-",$C323),IN_1F!$B$2:$T$3000,4,FALSE))=TRUE,"",VLOOKUP(CONCATENATE($B323,"-",$C323),IN_1F!$B$2:$T$3000,4,FALSE))</f>
        <v>0</v>
      </c>
      <c r="G323" s="1044">
        <f>IF(ISERROR(VLOOKUP(CONCATENATE($B323,"-",$C323),IN_1F!$B$2:$T$3000,5,FALSE))=TRUE,"",VLOOKUP(CONCATENATE($B323,"-",$C323),IN_1F!$B$2:$T$3000,5,FALSE))</f>
        <v>0</v>
      </c>
      <c r="H323" s="1046">
        <f>IF(ISERROR(VLOOKUP(CONCATENATE($B323,"-",$C323),IN_1F!$B$2:$T$3000,6,FALSE))=TRUE,"",VLOOKUP(CONCATENATE($B323,"-",$C323),IN_1F!$B$2:$T$3000,6,FALSE))</f>
        <v>0</v>
      </c>
      <c r="I323" s="1044">
        <f>IF(ISERROR(VLOOKUP(CONCATENATE($B323,"-",$C323),IN_1F!$B$2:$T$3000,7,FALSE))=TRUE,"",VLOOKUP(CONCATENATE($B323,"-",$C323),IN_1F!$B$2:$T$3000,7,FALSE))</f>
        <v>0</v>
      </c>
      <c r="J323" s="1046">
        <f>IF(ISERROR(VLOOKUP(CONCATENATE($B323,"-",$C323),IN_1F!$B$2:$T$3000,8,FALSE))=TRUE,"",VLOOKUP(CONCATENATE($B323,"-",$C323),IN_1F!$B$2:$T$3000,8,FALSE))</f>
        <v>0</v>
      </c>
      <c r="K323" s="2001">
        <f t="shared" si="23"/>
        <v>0</v>
      </c>
      <c r="L323" s="2002">
        <f t="shared" si="21"/>
        <v>0</v>
      </c>
    </row>
    <row r="324" spans="1:12">
      <c r="A324" s="949" t="s">
        <v>1804</v>
      </c>
      <c r="B324" s="950" t="s">
        <v>1805</v>
      </c>
      <c r="C324" s="946">
        <v>5</v>
      </c>
      <c r="D324" s="1587" t="str">
        <f t="shared" si="22"/>
        <v/>
      </c>
      <c r="E324" s="1044">
        <f>IF(ISERROR(VLOOKUP(CONCATENATE($B324,"-",$C324),IN_1F!$B$2:$T$3000,3,FALSE))=TRUE,"",VLOOKUP(CONCATENATE($B324,"-",$C324),IN_1F!$B$2:$T$3000,3,FALSE))</f>
        <v>0</v>
      </c>
      <c r="F324" s="1045">
        <f>IF(ISERROR(VLOOKUP(CONCATENATE($B324,"-",$C324),IN_1F!$B$2:$T$3000,4,FALSE))=TRUE,"",VLOOKUP(CONCATENATE($B324,"-",$C324),IN_1F!$B$2:$T$3000,4,FALSE))</f>
        <v>0</v>
      </c>
      <c r="G324" s="1044">
        <f>IF(ISERROR(VLOOKUP(CONCATENATE($B324,"-",$C324),IN_1F!$B$2:$T$3000,5,FALSE))=TRUE,"",VLOOKUP(CONCATENATE($B324,"-",$C324),IN_1F!$B$2:$T$3000,5,FALSE))</f>
        <v>0</v>
      </c>
      <c r="H324" s="1046">
        <f>IF(ISERROR(VLOOKUP(CONCATENATE($B324,"-",$C324),IN_1F!$B$2:$T$3000,6,FALSE))=TRUE,"",VLOOKUP(CONCATENATE($B324,"-",$C324),IN_1F!$B$2:$T$3000,6,FALSE))</f>
        <v>0</v>
      </c>
      <c r="I324" s="1044">
        <f>IF(ISERROR(VLOOKUP(CONCATENATE($B324,"-",$C324),IN_1F!$B$2:$T$3000,7,FALSE))=TRUE,"",VLOOKUP(CONCATENATE($B324,"-",$C324),IN_1F!$B$2:$T$3000,7,FALSE))</f>
        <v>0</v>
      </c>
      <c r="J324" s="1046">
        <f>IF(ISERROR(VLOOKUP(CONCATENATE($B324,"-",$C324),IN_1F!$B$2:$T$3000,8,FALSE))=TRUE,"",VLOOKUP(CONCATENATE($B324,"-",$C324),IN_1F!$B$2:$T$3000,8,FALSE))</f>
        <v>0</v>
      </c>
      <c r="K324" s="2001">
        <f t="shared" si="23"/>
        <v>0</v>
      </c>
      <c r="L324" s="2002">
        <f t="shared" si="21"/>
        <v>0</v>
      </c>
    </row>
    <row r="325" spans="1:12">
      <c r="A325" s="949" t="s">
        <v>1806</v>
      </c>
      <c r="B325" s="950" t="s">
        <v>1807</v>
      </c>
      <c r="C325" s="946">
        <v>5</v>
      </c>
      <c r="D325" s="1587" t="str">
        <f t="shared" si="22"/>
        <v/>
      </c>
      <c r="E325" s="1044">
        <f>IF(ISERROR(VLOOKUP(CONCATENATE($B325,"-",$C325),IN_1F!$B$2:$T$3000,3,FALSE))=TRUE,"",VLOOKUP(CONCATENATE($B325,"-",$C325),IN_1F!$B$2:$T$3000,3,FALSE))</f>
        <v>0</v>
      </c>
      <c r="F325" s="1045">
        <f>IF(ISERROR(VLOOKUP(CONCATENATE($B325,"-",$C325),IN_1F!$B$2:$T$3000,4,FALSE))=TRUE,"",VLOOKUP(CONCATENATE($B325,"-",$C325),IN_1F!$B$2:$T$3000,4,FALSE))</f>
        <v>0</v>
      </c>
      <c r="G325" s="1044">
        <f>IF(ISERROR(VLOOKUP(CONCATENATE($B325,"-",$C325),IN_1F!$B$2:$T$3000,5,FALSE))=TRUE,"",VLOOKUP(CONCATENATE($B325,"-",$C325),IN_1F!$B$2:$T$3000,5,FALSE))</f>
        <v>0</v>
      </c>
      <c r="H325" s="1046">
        <f>IF(ISERROR(VLOOKUP(CONCATENATE($B325,"-",$C325),IN_1F!$B$2:$T$3000,6,FALSE))=TRUE,"",VLOOKUP(CONCATENATE($B325,"-",$C325),IN_1F!$B$2:$T$3000,6,FALSE))</f>
        <v>0</v>
      </c>
      <c r="I325" s="1044">
        <f>IF(ISERROR(VLOOKUP(CONCATENATE($B325,"-",$C325),IN_1F!$B$2:$T$3000,7,FALSE))=TRUE,"",VLOOKUP(CONCATENATE($B325,"-",$C325),IN_1F!$B$2:$T$3000,7,FALSE))</f>
        <v>0</v>
      </c>
      <c r="J325" s="1046">
        <f>IF(ISERROR(VLOOKUP(CONCATENATE($B325,"-",$C325),IN_1F!$B$2:$T$3000,8,FALSE))=TRUE,"",VLOOKUP(CONCATENATE($B325,"-",$C325),IN_1F!$B$2:$T$3000,8,FALSE))</f>
        <v>0</v>
      </c>
      <c r="K325" s="2001">
        <f t="shared" si="23"/>
        <v>0</v>
      </c>
      <c r="L325" s="2002">
        <f t="shared" si="21"/>
        <v>0</v>
      </c>
    </row>
    <row r="326" spans="1:12">
      <c r="A326" s="949" t="s">
        <v>1808</v>
      </c>
      <c r="B326" s="950" t="s">
        <v>1809</v>
      </c>
      <c r="C326" s="946">
        <v>5</v>
      </c>
      <c r="D326" s="1587" t="str">
        <f t="shared" si="22"/>
        <v/>
      </c>
      <c r="E326" s="1044">
        <f>IF(ISERROR(VLOOKUP(CONCATENATE($B326,"-",$C326),IN_1F!$B$2:$T$3000,3,FALSE))=TRUE,"",VLOOKUP(CONCATENATE($B326,"-",$C326),IN_1F!$B$2:$T$3000,3,FALSE))</f>
        <v>0</v>
      </c>
      <c r="F326" s="1045">
        <f>IF(ISERROR(VLOOKUP(CONCATENATE($B326,"-",$C326),IN_1F!$B$2:$T$3000,4,FALSE))=TRUE,"",VLOOKUP(CONCATENATE($B326,"-",$C326),IN_1F!$B$2:$T$3000,4,FALSE))</f>
        <v>0</v>
      </c>
      <c r="G326" s="1044">
        <f>IF(ISERROR(VLOOKUP(CONCATENATE($B326,"-",$C326),IN_1F!$B$2:$T$3000,5,FALSE))=TRUE,"",VLOOKUP(CONCATENATE($B326,"-",$C326),IN_1F!$B$2:$T$3000,5,FALSE))</f>
        <v>0</v>
      </c>
      <c r="H326" s="1046">
        <f>IF(ISERROR(VLOOKUP(CONCATENATE($B326,"-",$C326),IN_1F!$B$2:$T$3000,6,FALSE))=TRUE,"",VLOOKUP(CONCATENATE($B326,"-",$C326),IN_1F!$B$2:$T$3000,6,FALSE))</f>
        <v>0</v>
      </c>
      <c r="I326" s="1044">
        <f>IF(ISERROR(VLOOKUP(CONCATENATE($B326,"-",$C326),IN_1F!$B$2:$T$3000,7,FALSE))=TRUE,"",VLOOKUP(CONCATENATE($B326,"-",$C326),IN_1F!$B$2:$T$3000,7,FALSE))</f>
        <v>0</v>
      </c>
      <c r="J326" s="1046">
        <f>IF(ISERROR(VLOOKUP(CONCATENATE($B326,"-",$C326),IN_1F!$B$2:$T$3000,8,FALSE))=TRUE,"",VLOOKUP(CONCATENATE($B326,"-",$C326),IN_1F!$B$2:$T$3000,8,FALSE))</f>
        <v>0</v>
      </c>
      <c r="K326" s="2001">
        <f t="shared" si="23"/>
        <v>0</v>
      </c>
      <c r="L326" s="2002">
        <f t="shared" si="21"/>
        <v>0</v>
      </c>
    </row>
    <row r="327" spans="1:12">
      <c r="A327" s="949" t="s">
        <v>1810</v>
      </c>
      <c r="B327" s="950" t="s">
        <v>1811</v>
      </c>
      <c r="C327" s="946">
        <v>5</v>
      </c>
      <c r="D327" s="1587" t="str">
        <f t="shared" si="22"/>
        <v/>
      </c>
      <c r="E327" s="1044">
        <f>IF(ISERROR(VLOOKUP(CONCATENATE($B327,"-",$C327),IN_1F!$B$2:$T$3000,3,FALSE))=TRUE,"",VLOOKUP(CONCATENATE($B327,"-",$C327),IN_1F!$B$2:$T$3000,3,FALSE))</f>
        <v>0</v>
      </c>
      <c r="F327" s="1045">
        <f>IF(ISERROR(VLOOKUP(CONCATENATE($B327,"-",$C327),IN_1F!$B$2:$T$3000,4,FALSE))=TRUE,"",VLOOKUP(CONCATENATE($B327,"-",$C327),IN_1F!$B$2:$T$3000,4,FALSE))</f>
        <v>0</v>
      </c>
      <c r="G327" s="1044">
        <f>IF(ISERROR(VLOOKUP(CONCATENATE($B327,"-",$C327),IN_1F!$B$2:$T$3000,5,FALSE))=TRUE,"",VLOOKUP(CONCATENATE($B327,"-",$C327),IN_1F!$B$2:$T$3000,5,FALSE))</f>
        <v>0</v>
      </c>
      <c r="H327" s="1046">
        <f>IF(ISERROR(VLOOKUP(CONCATENATE($B327,"-",$C327),IN_1F!$B$2:$T$3000,6,FALSE))=TRUE,"",VLOOKUP(CONCATENATE($B327,"-",$C327),IN_1F!$B$2:$T$3000,6,FALSE))</f>
        <v>0</v>
      </c>
      <c r="I327" s="1044">
        <f>IF(ISERROR(VLOOKUP(CONCATENATE($B327,"-",$C327),IN_1F!$B$2:$T$3000,7,FALSE))=TRUE,"",VLOOKUP(CONCATENATE($B327,"-",$C327),IN_1F!$B$2:$T$3000,7,FALSE))</f>
        <v>0</v>
      </c>
      <c r="J327" s="1046">
        <f>IF(ISERROR(VLOOKUP(CONCATENATE($B327,"-",$C327),IN_1F!$B$2:$T$3000,8,FALSE))=TRUE,"",VLOOKUP(CONCATENATE($B327,"-",$C327),IN_1F!$B$2:$T$3000,8,FALSE))</f>
        <v>0</v>
      </c>
      <c r="K327" s="2001">
        <f t="shared" si="23"/>
        <v>0</v>
      </c>
      <c r="L327" s="2002">
        <f t="shared" si="21"/>
        <v>0</v>
      </c>
    </row>
    <row r="328" spans="1:12">
      <c r="A328" s="949" t="s">
        <v>1812</v>
      </c>
      <c r="B328" s="950" t="s">
        <v>1813</v>
      </c>
      <c r="C328" s="946">
        <v>5</v>
      </c>
      <c r="D328" s="1587" t="str">
        <f t="shared" si="22"/>
        <v/>
      </c>
      <c r="E328" s="1044">
        <f>IF(ISERROR(VLOOKUP(CONCATENATE($B328,"-",$C328),IN_1F!$B$2:$T$3000,3,FALSE))=TRUE,"",VLOOKUP(CONCATENATE($B328,"-",$C328),IN_1F!$B$2:$T$3000,3,FALSE))</f>
        <v>0</v>
      </c>
      <c r="F328" s="1045">
        <f>IF(ISERROR(VLOOKUP(CONCATENATE($B328,"-",$C328),IN_1F!$B$2:$T$3000,4,FALSE))=TRUE,"",VLOOKUP(CONCATENATE($B328,"-",$C328),IN_1F!$B$2:$T$3000,4,FALSE))</f>
        <v>0</v>
      </c>
      <c r="G328" s="1044">
        <f>IF(ISERROR(VLOOKUP(CONCATENATE($B328,"-",$C328),IN_1F!$B$2:$T$3000,5,FALSE))=TRUE,"",VLOOKUP(CONCATENATE($B328,"-",$C328),IN_1F!$B$2:$T$3000,5,FALSE))</f>
        <v>0</v>
      </c>
      <c r="H328" s="1046">
        <f>IF(ISERROR(VLOOKUP(CONCATENATE($B328,"-",$C328),IN_1F!$B$2:$T$3000,6,FALSE))=TRUE,"",VLOOKUP(CONCATENATE($B328,"-",$C328),IN_1F!$B$2:$T$3000,6,FALSE))</f>
        <v>0</v>
      </c>
      <c r="I328" s="1044">
        <f>IF(ISERROR(VLOOKUP(CONCATENATE($B328,"-",$C328),IN_1F!$B$2:$T$3000,7,FALSE))=TRUE,"",VLOOKUP(CONCATENATE($B328,"-",$C328),IN_1F!$B$2:$T$3000,7,FALSE))</f>
        <v>0</v>
      </c>
      <c r="J328" s="1046">
        <f>IF(ISERROR(VLOOKUP(CONCATENATE($B328,"-",$C328),IN_1F!$B$2:$T$3000,8,FALSE))=TRUE,"",VLOOKUP(CONCATENATE($B328,"-",$C328),IN_1F!$B$2:$T$3000,8,FALSE))</f>
        <v>0</v>
      </c>
      <c r="K328" s="2001">
        <f t="shared" si="23"/>
        <v>0</v>
      </c>
      <c r="L328" s="2002">
        <f t="shared" si="21"/>
        <v>0</v>
      </c>
    </row>
    <row r="329" spans="1:12">
      <c r="A329" s="949" t="s">
        <v>1814</v>
      </c>
      <c r="B329" s="950" t="s">
        <v>1815</v>
      </c>
      <c r="C329" s="946">
        <v>5</v>
      </c>
      <c r="D329" s="1587" t="str">
        <f t="shared" si="22"/>
        <v/>
      </c>
      <c r="E329" s="1044">
        <f>IF(ISERROR(VLOOKUP(CONCATENATE($B329,"-",$C329),IN_1F!$B$2:$T$3000,3,FALSE))=TRUE,"",VLOOKUP(CONCATENATE($B329,"-",$C329),IN_1F!$B$2:$T$3000,3,FALSE))</f>
        <v>0</v>
      </c>
      <c r="F329" s="1045">
        <f>IF(ISERROR(VLOOKUP(CONCATENATE($B329,"-",$C329),IN_1F!$B$2:$T$3000,4,FALSE))=TRUE,"",VLOOKUP(CONCATENATE($B329,"-",$C329),IN_1F!$B$2:$T$3000,4,FALSE))</f>
        <v>0</v>
      </c>
      <c r="G329" s="1044">
        <f>IF(ISERROR(VLOOKUP(CONCATENATE($B329,"-",$C329),IN_1F!$B$2:$T$3000,5,FALSE))=TRUE,"",VLOOKUP(CONCATENATE($B329,"-",$C329),IN_1F!$B$2:$T$3000,5,FALSE))</f>
        <v>0</v>
      </c>
      <c r="H329" s="1046">
        <f>IF(ISERROR(VLOOKUP(CONCATENATE($B329,"-",$C329),IN_1F!$B$2:$T$3000,6,FALSE))=TRUE,"",VLOOKUP(CONCATENATE($B329,"-",$C329),IN_1F!$B$2:$T$3000,6,FALSE))</f>
        <v>0</v>
      </c>
      <c r="I329" s="1044">
        <f>IF(ISERROR(VLOOKUP(CONCATENATE($B329,"-",$C329),IN_1F!$B$2:$T$3000,7,FALSE))=TRUE,"",VLOOKUP(CONCATENATE($B329,"-",$C329),IN_1F!$B$2:$T$3000,7,FALSE))</f>
        <v>0</v>
      </c>
      <c r="J329" s="1046">
        <f>IF(ISERROR(VLOOKUP(CONCATENATE($B329,"-",$C329),IN_1F!$B$2:$T$3000,8,FALSE))=TRUE,"",VLOOKUP(CONCATENATE($B329,"-",$C329),IN_1F!$B$2:$T$3000,8,FALSE))</f>
        <v>0</v>
      </c>
      <c r="K329" s="2001">
        <f t="shared" si="23"/>
        <v>0</v>
      </c>
      <c r="L329" s="2002">
        <f t="shared" si="21"/>
        <v>0</v>
      </c>
    </row>
    <row r="330" spans="1:12">
      <c r="A330" s="949" t="s">
        <v>1816</v>
      </c>
      <c r="B330" s="950" t="s">
        <v>1817</v>
      </c>
      <c r="C330" s="946">
        <v>5</v>
      </c>
      <c r="D330" s="1587" t="str">
        <f t="shared" si="22"/>
        <v/>
      </c>
      <c r="E330" s="1044">
        <f>IF(ISERROR(VLOOKUP(CONCATENATE($B330,"-",$C330),IN_1F!$B$2:$T$3000,3,FALSE))=TRUE,"",VLOOKUP(CONCATENATE($B330,"-",$C330),IN_1F!$B$2:$T$3000,3,FALSE))</f>
        <v>0</v>
      </c>
      <c r="F330" s="1045">
        <f>IF(ISERROR(VLOOKUP(CONCATENATE($B330,"-",$C330),IN_1F!$B$2:$T$3000,4,FALSE))=TRUE,"",VLOOKUP(CONCATENATE($B330,"-",$C330),IN_1F!$B$2:$T$3000,4,FALSE))</f>
        <v>0</v>
      </c>
      <c r="G330" s="1044">
        <f>IF(ISERROR(VLOOKUP(CONCATENATE($B330,"-",$C330),IN_1F!$B$2:$T$3000,5,FALSE))=TRUE,"",VLOOKUP(CONCATENATE($B330,"-",$C330),IN_1F!$B$2:$T$3000,5,FALSE))</f>
        <v>0</v>
      </c>
      <c r="H330" s="1046">
        <f>IF(ISERROR(VLOOKUP(CONCATENATE($B330,"-",$C330),IN_1F!$B$2:$T$3000,6,FALSE))=TRUE,"",VLOOKUP(CONCATENATE($B330,"-",$C330),IN_1F!$B$2:$T$3000,6,FALSE))</f>
        <v>0</v>
      </c>
      <c r="I330" s="1044">
        <f>IF(ISERROR(VLOOKUP(CONCATENATE($B330,"-",$C330),IN_1F!$B$2:$T$3000,7,FALSE))=TRUE,"",VLOOKUP(CONCATENATE($B330,"-",$C330),IN_1F!$B$2:$T$3000,7,FALSE))</f>
        <v>0</v>
      </c>
      <c r="J330" s="1046">
        <f>IF(ISERROR(VLOOKUP(CONCATENATE($B330,"-",$C330),IN_1F!$B$2:$T$3000,8,FALSE))=TRUE,"",VLOOKUP(CONCATENATE($B330,"-",$C330),IN_1F!$B$2:$T$3000,8,FALSE))</f>
        <v>0</v>
      </c>
      <c r="K330" s="2001">
        <f t="shared" si="23"/>
        <v>0</v>
      </c>
      <c r="L330" s="2002">
        <f t="shared" si="21"/>
        <v>0</v>
      </c>
    </row>
    <row r="331" spans="1:12">
      <c r="A331" s="949" t="s">
        <v>1818</v>
      </c>
      <c r="B331" s="950" t="s">
        <v>1667</v>
      </c>
      <c r="C331" s="946">
        <v>5</v>
      </c>
      <c r="D331" s="1587" t="str">
        <f t="shared" si="22"/>
        <v/>
      </c>
      <c r="E331" s="1044">
        <f>IF(ISERROR(VLOOKUP(CONCATENATE($B331,"-",$C331),IN_1F!$B$2:$T$3000,3,FALSE))=TRUE,"",VLOOKUP(CONCATENATE($B331,"-",$C331),IN_1F!$B$2:$T$3000,3,FALSE))</f>
        <v>0</v>
      </c>
      <c r="F331" s="1045">
        <f>IF(ISERROR(VLOOKUP(CONCATENATE($B331,"-",$C331),IN_1F!$B$2:$T$3000,4,FALSE))=TRUE,"",VLOOKUP(CONCATENATE($B331,"-",$C331),IN_1F!$B$2:$T$3000,4,FALSE))</f>
        <v>0</v>
      </c>
      <c r="G331" s="1044">
        <f>IF(ISERROR(VLOOKUP(CONCATENATE($B331,"-",$C331),IN_1F!$B$2:$T$3000,5,FALSE))=TRUE,"",VLOOKUP(CONCATENATE($B331,"-",$C331),IN_1F!$B$2:$T$3000,5,FALSE))</f>
        <v>0</v>
      </c>
      <c r="H331" s="1046">
        <f>IF(ISERROR(VLOOKUP(CONCATENATE($B331,"-",$C331),IN_1F!$B$2:$T$3000,6,FALSE))=TRUE,"",VLOOKUP(CONCATENATE($B331,"-",$C331),IN_1F!$B$2:$T$3000,6,FALSE))</f>
        <v>0</v>
      </c>
      <c r="I331" s="1044">
        <f>IF(ISERROR(VLOOKUP(CONCATENATE($B331,"-",$C331),IN_1F!$B$2:$T$3000,7,FALSE))=TRUE,"",VLOOKUP(CONCATENATE($B331,"-",$C331),IN_1F!$B$2:$T$3000,7,FALSE))</f>
        <v>0</v>
      </c>
      <c r="J331" s="1046">
        <f>IF(ISERROR(VLOOKUP(CONCATENATE($B331,"-",$C331),IN_1F!$B$2:$T$3000,8,FALSE))=TRUE,"",VLOOKUP(CONCATENATE($B331,"-",$C331),IN_1F!$B$2:$T$3000,8,FALSE))</f>
        <v>0</v>
      </c>
      <c r="K331" s="2001">
        <f t="shared" si="23"/>
        <v>0</v>
      </c>
      <c r="L331" s="2002">
        <f t="shared" si="21"/>
        <v>0</v>
      </c>
    </row>
    <row r="332" spans="1:12">
      <c r="A332" s="949" t="s">
        <v>1819</v>
      </c>
      <c r="B332" s="950" t="s">
        <v>1820</v>
      </c>
      <c r="C332" s="946">
        <v>5</v>
      </c>
      <c r="D332" s="1587" t="str">
        <f t="shared" si="22"/>
        <v/>
      </c>
      <c r="E332" s="1044">
        <f>IF(ISERROR(VLOOKUP(CONCATENATE($B332,"-",$C332),IN_1F!$B$2:$T$3000,3,FALSE))=TRUE,"",VLOOKUP(CONCATENATE($B332,"-",$C332),IN_1F!$B$2:$T$3000,3,FALSE))</f>
        <v>0</v>
      </c>
      <c r="F332" s="1045">
        <f>IF(ISERROR(VLOOKUP(CONCATENATE($B332,"-",$C332),IN_1F!$B$2:$T$3000,4,FALSE))=TRUE,"",VLOOKUP(CONCATENATE($B332,"-",$C332),IN_1F!$B$2:$T$3000,4,FALSE))</f>
        <v>0</v>
      </c>
      <c r="G332" s="1044">
        <f>IF(ISERROR(VLOOKUP(CONCATENATE($B332,"-",$C332),IN_1F!$B$2:$T$3000,5,FALSE))=TRUE,"",VLOOKUP(CONCATENATE($B332,"-",$C332),IN_1F!$B$2:$T$3000,5,FALSE))</f>
        <v>0</v>
      </c>
      <c r="H332" s="1046">
        <f>IF(ISERROR(VLOOKUP(CONCATENATE($B332,"-",$C332),IN_1F!$B$2:$T$3000,6,FALSE))=TRUE,"",VLOOKUP(CONCATENATE($B332,"-",$C332),IN_1F!$B$2:$T$3000,6,FALSE))</f>
        <v>0</v>
      </c>
      <c r="I332" s="1044">
        <f>IF(ISERROR(VLOOKUP(CONCATENATE($B332,"-",$C332),IN_1F!$B$2:$T$3000,7,FALSE))=TRUE,"",VLOOKUP(CONCATENATE($B332,"-",$C332),IN_1F!$B$2:$T$3000,7,FALSE))</f>
        <v>0</v>
      </c>
      <c r="J332" s="1046">
        <f>IF(ISERROR(VLOOKUP(CONCATENATE($B332,"-",$C332),IN_1F!$B$2:$T$3000,8,FALSE))=TRUE,"",VLOOKUP(CONCATENATE($B332,"-",$C332),IN_1F!$B$2:$T$3000,8,FALSE))</f>
        <v>0</v>
      </c>
      <c r="K332" s="2001">
        <f t="shared" si="23"/>
        <v>0</v>
      </c>
      <c r="L332" s="2002">
        <f>F332+H332+J332</f>
        <v>0</v>
      </c>
    </row>
    <row r="333" spans="1:12">
      <c r="A333" s="949" t="s">
        <v>1821</v>
      </c>
      <c r="B333" s="950" t="s">
        <v>1822</v>
      </c>
      <c r="C333" s="946">
        <v>5</v>
      </c>
      <c r="D333" s="1587" t="str">
        <f t="shared" si="22"/>
        <v/>
      </c>
      <c r="E333" s="1044">
        <f>IF(ISERROR(VLOOKUP(CONCATENATE($B333,"-",$C333),IN_1F!$B$2:$T$3000,3,FALSE))=TRUE,"",VLOOKUP(CONCATENATE($B333,"-",$C333),IN_1F!$B$2:$T$3000,3,FALSE))</f>
        <v>0</v>
      </c>
      <c r="F333" s="1045">
        <f>IF(ISERROR(VLOOKUP(CONCATENATE($B333,"-",$C333),IN_1F!$B$2:$T$3000,4,FALSE))=TRUE,"",VLOOKUP(CONCATENATE($B333,"-",$C333),IN_1F!$B$2:$T$3000,4,FALSE))</f>
        <v>0</v>
      </c>
      <c r="G333" s="1044">
        <f>IF(ISERROR(VLOOKUP(CONCATENATE($B333,"-",$C333),IN_1F!$B$2:$T$3000,5,FALSE))=TRUE,"",VLOOKUP(CONCATENATE($B333,"-",$C333),IN_1F!$B$2:$T$3000,5,FALSE))</f>
        <v>0</v>
      </c>
      <c r="H333" s="1046">
        <f>IF(ISERROR(VLOOKUP(CONCATENATE($B333,"-",$C333),IN_1F!$B$2:$T$3000,6,FALSE))=TRUE,"",VLOOKUP(CONCATENATE($B333,"-",$C333),IN_1F!$B$2:$T$3000,6,FALSE))</f>
        <v>0</v>
      </c>
      <c r="I333" s="1044">
        <f>IF(ISERROR(VLOOKUP(CONCATENATE($B333,"-",$C333),IN_1F!$B$2:$T$3000,7,FALSE))=TRUE,"",VLOOKUP(CONCATENATE($B333,"-",$C333),IN_1F!$B$2:$T$3000,7,FALSE))</f>
        <v>0</v>
      </c>
      <c r="J333" s="1046">
        <f>IF(ISERROR(VLOOKUP(CONCATENATE($B333,"-",$C333),IN_1F!$B$2:$T$3000,8,FALSE))=TRUE,"",VLOOKUP(CONCATENATE($B333,"-",$C333),IN_1F!$B$2:$T$3000,8,FALSE))</f>
        <v>0</v>
      </c>
      <c r="K333" s="2001">
        <f t="shared" si="23"/>
        <v>0</v>
      </c>
      <c r="L333" s="2002">
        <f t="shared" ref="L333:L341" si="24">F333+H333+J333</f>
        <v>0</v>
      </c>
    </row>
    <row r="334" spans="1:12">
      <c r="A334" s="949" t="s">
        <v>1823</v>
      </c>
      <c r="B334" s="950" t="s">
        <v>1824</v>
      </c>
      <c r="C334" s="946">
        <v>5</v>
      </c>
      <c r="D334" s="1587" t="str">
        <f t="shared" si="22"/>
        <v/>
      </c>
      <c r="E334" s="1044">
        <f>IF(ISERROR(VLOOKUP(CONCATENATE($B334,"-",$C334),IN_1F!$B$2:$T$3000,3,FALSE))=TRUE,"",VLOOKUP(CONCATENATE($B334,"-",$C334),IN_1F!$B$2:$T$3000,3,FALSE))</f>
        <v>0</v>
      </c>
      <c r="F334" s="1045">
        <f>IF(ISERROR(VLOOKUP(CONCATENATE($B334,"-",$C334),IN_1F!$B$2:$T$3000,4,FALSE))=TRUE,"",VLOOKUP(CONCATENATE($B334,"-",$C334),IN_1F!$B$2:$T$3000,4,FALSE))</f>
        <v>0</v>
      </c>
      <c r="G334" s="1044">
        <f>IF(ISERROR(VLOOKUP(CONCATENATE($B334,"-",$C334),IN_1F!$B$2:$T$3000,5,FALSE))=TRUE,"",VLOOKUP(CONCATENATE($B334,"-",$C334),IN_1F!$B$2:$T$3000,5,FALSE))</f>
        <v>0</v>
      </c>
      <c r="H334" s="1046">
        <f>IF(ISERROR(VLOOKUP(CONCATENATE($B334,"-",$C334),IN_1F!$B$2:$T$3000,6,FALSE))=TRUE,"",VLOOKUP(CONCATENATE($B334,"-",$C334),IN_1F!$B$2:$T$3000,6,FALSE))</f>
        <v>0</v>
      </c>
      <c r="I334" s="1044">
        <f>IF(ISERROR(VLOOKUP(CONCATENATE($B334,"-",$C334),IN_1F!$B$2:$T$3000,7,FALSE))=TRUE,"",VLOOKUP(CONCATENATE($B334,"-",$C334),IN_1F!$B$2:$T$3000,7,FALSE))</f>
        <v>0</v>
      </c>
      <c r="J334" s="1046">
        <f>IF(ISERROR(VLOOKUP(CONCATENATE($B334,"-",$C334),IN_1F!$B$2:$T$3000,8,FALSE))=TRUE,"",VLOOKUP(CONCATENATE($B334,"-",$C334),IN_1F!$B$2:$T$3000,8,FALSE))</f>
        <v>0</v>
      </c>
      <c r="K334" s="2001">
        <f>E334+G334+I334</f>
        <v>0</v>
      </c>
      <c r="L334" s="2002">
        <f t="shared" si="24"/>
        <v>0</v>
      </c>
    </row>
    <row r="335" spans="1:12">
      <c r="A335" s="949" t="s">
        <v>1825</v>
      </c>
      <c r="B335" s="950" t="s">
        <v>1826</v>
      </c>
      <c r="C335" s="946">
        <v>5</v>
      </c>
      <c r="D335" s="1587" t="str">
        <f t="shared" si="22"/>
        <v/>
      </c>
      <c r="E335" s="1044">
        <f>IF(ISERROR(VLOOKUP(CONCATENATE($B335,"-",$C335),IN_1F!$B$2:$T$3000,3,FALSE))=TRUE,"",VLOOKUP(CONCATENATE($B335,"-",$C335),IN_1F!$B$2:$T$3000,3,FALSE))</f>
        <v>0</v>
      </c>
      <c r="F335" s="1045">
        <f>IF(ISERROR(VLOOKUP(CONCATENATE($B335,"-",$C335),IN_1F!$B$2:$T$3000,4,FALSE))=TRUE,"",VLOOKUP(CONCATENATE($B335,"-",$C335),IN_1F!$B$2:$T$3000,4,FALSE))</f>
        <v>0</v>
      </c>
      <c r="G335" s="1044">
        <f>IF(ISERROR(VLOOKUP(CONCATENATE($B335,"-",$C335),IN_1F!$B$2:$T$3000,5,FALSE))=TRUE,"",VLOOKUP(CONCATENATE($B335,"-",$C335),IN_1F!$B$2:$T$3000,5,FALSE))</f>
        <v>0</v>
      </c>
      <c r="H335" s="1046">
        <f>IF(ISERROR(VLOOKUP(CONCATENATE($B335,"-",$C335),IN_1F!$B$2:$T$3000,6,FALSE))=TRUE,"",VLOOKUP(CONCATENATE($B335,"-",$C335),IN_1F!$B$2:$T$3000,6,FALSE))</f>
        <v>0</v>
      </c>
      <c r="I335" s="1044">
        <f>IF(ISERROR(VLOOKUP(CONCATENATE($B335,"-",$C335),IN_1F!$B$2:$T$3000,7,FALSE))=TRUE,"",VLOOKUP(CONCATENATE($B335,"-",$C335),IN_1F!$B$2:$T$3000,7,FALSE))</f>
        <v>0</v>
      </c>
      <c r="J335" s="1046">
        <f>IF(ISERROR(VLOOKUP(CONCATENATE($B335,"-",$C335),IN_1F!$B$2:$T$3000,8,FALSE))=TRUE,"",VLOOKUP(CONCATENATE($B335,"-",$C335),IN_1F!$B$2:$T$3000,8,FALSE))</f>
        <v>0</v>
      </c>
      <c r="K335" s="2001">
        <f t="shared" ref="K335:K341" si="25">E335+G335+I335</f>
        <v>0</v>
      </c>
      <c r="L335" s="2002">
        <f t="shared" si="24"/>
        <v>0</v>
      </c>
    </row>
    <row r="336" spans="1:12">
      <c r="A336" s="949" t="s">
        <v>1827</v>
      </c>
      <c r="B336" s="950" t="s">
        <v>1828</v>
      </c>
      <c r="C336" s="946">
        <v>5</v>
      </c>
      <c r="D336" s="1587" t="str">
        <f t="shared" si="22"/>
        <v/>
      </c>
      <c r="E336" s="1044">
        <f>IF(ISERROR(VLOOKUP(CONCATENATE($B336,"-",$C336),IN_1F!$B$2:$T$3000,3,FALSE))=TRUE,"",VLOOKUP(CONCATENATE($B336,"-",$C336),IN_1F!$B$2:$T$3000,3,FALSE))</f>
        <v>0</v>
      </c>
      <c r="F336" s="1045">
        <f>IF(ISERROR(VLOOKUP(CONCATENATE($B336,"-",$C336),IN_1F!$B$2:$T$3000,4,FALSE))=TRUE,"",VLOOKUP(CONCATENATE($B336,"-",$C336),IN_1F!$B$2:$T$3000,4,FALSE))</f>
        <v>0</v>
      </c>
      <c r="G336" s="1044">
        <f>IF(ISERROR(VLOOKUP(CONCATENATE($B336,"-",$C336),IN_1F!$B$2:$T$3000,5,FALSE))=TRUE,"",VLOOKUP(CONCATENATE($B336,"-",$C336),IN_1F!$B$2:$T$3000,5,FALSE))</f>
        <v>0</v>
      </c>
      <c r="H336" s="1046">
        <f>IF(ISERROR(VLOOKUP(CONCATENATE($B336,"-",$C336),IN_1F!$B$2:$T$3000,6,FALSE))=TRUE,"",VLOOKUP(CONCATENATE($B336,"-",$C336),IN_1F!$B$2:$T$3000,6,FALSE))</f>
        <v>0</v>
      </c>
      <c r="I336" s="1044">
        <f>IF(ISERROR(VLOOKUP(CONCATENATE($B336,"-",$C336),IN_1F!$B$2:$T$3000,7,FALSE))=TRUE,"",VLOOKUP(CONCATENATE($B336,"-",$C336),IN_1F!$B$2:$T$3000,7,FALSE))</f>
        <v>0</v>
      </c>
      <c r="J336" s="1046">
        <f>IF(ISERROR(VLOOKUP(CONCATENATE($B336,"-",$C336),IN_1F!$B$2:$T$3000,8,FALSE))=TRUE,"",VLOOKUP(CONCATENATE($B336,"-",$C336),IN_1F!$B$2:$T$3000,8,FALSE))</f>
        <v>0</v>
      </c>
      <c r="K336" s="2001">
        <f t="shared" si="25"/>
        <v>0</v>
      </c>
      <c r="L336" s="2002">
        <f t="shared" si="24"/>
        <v>0</v>
      </c>
    </row>
    <row r="337" spans="1:12">
      <c r="A337" s="949" t="s">
        <v>1829</v>
      </c>
      <c r="B337" s="950" t="s">
        <v>1830</v>
      </c>
      <c r="C337" s="946">
        <v>5</v>
      </c>
      <c r="D337" s="1587" t="str">
        <f t="shared" si="22"/>
        <v/>
      </c>
      <c r="E337" s="1044">
        <f>IF(ISERROR(VLOOKUP(CONCATENATE($B337,"-",$C337),IN_1F!$B$2:$T$3000,3,FALSE))=TRUE,"",VLOOKUP(CONCATENATE($B337,"-",$C337),IN_1F!$B$2:$T$3000,3,FALSE))</f>
        <v>0</v>
      </c>
      <c r="F337" s="1045">
        <f>IF(ISERROR(VLOOKUP(CONCATENATE($B337,"-",$C337),IN_1F!$B$2:$T$3000,4,FALSE))=TRUE,"",VLOOKUP(CONCATENATE($B337,"-",$C337),IN_1F!$B$2:$T$3000,4,FALSE))</f>
        <v>0</v>
      </c>
      <c r="G337" s="1044">
        <f>IF(ISERROR(VLOOKUP(CONCATENATE($B337,"-",$C337),IN_1F!$B$2:$T$3000,5,FALSE))=TRUE,"",VLOOKUP(CONCATENATE($B337,"-",$C337),IN_1F!$B$2:$T$3000,5,FALSE))</f>
        <v>0</v>
      </c>
      <c r="H337" s="1046">
        <f>IF(ISERROR(VLOOKUP(CONCATENATE($B337,"-",$C337),IN_1F!$B$2:$T$3000,6,FALSE))=TRUE,"",VLOOKUP(CONCATENATE($B337,"-",$C337),IN_1F!$B$2:$T$3000,6,FALSE))</f>
        <v>0</v>
      </c>
      <c r="I337" s="1044">
        <f>IF(ISERROR(VLOOKUP(CONCATENATE($B337,"-",$C337),IN_1F!$B$2:$T$3000,7,FALSE))=TRUE,"",VLOOKUP(CONCATENATE($B337,"-",$C337),IN_1F!$B$2:$T$3000,7,FALSE))</f>
        <v>0</v>
      </c>
      <c r="J337" s="1046">
        <f>IF(ISERROR(VLOOKUP(CONCATENATE($B337,"-",$C337),IN_1F!$B$2:$T$3000,8,FALSE))=TRUE,"",VLOOKUP(CONCATENATE($B337,"-",$C337),IN_1F!$B$2:$T$3000,8,FALSE))</f>
        <v>0</v>
      </c>
      <c r="K337" s="2001">
        <f t="shared" si="25"/>
        <v>0</v>
      </c>
      <c r="L337" s="2002">
        <f t="shared" si="24"/>
        <v>0</v>
      </c>
    </row>
    <row r="338" spans="1:12">
      <c r="A338" s="949" t="s">
        <v>1831</v>
      </c>
      <c r="B338" s="950" t="s">
        <v>1832</v>
      </c>
      <c r="C338" s="946">
        <v>5</v>
      </c>
      <c r="D338" s="1587" t="str">
        <f t="shared" si="22"/>
        <v/>
      </c>
      <c r="E338" s="1044">
        <f>IF(ISERROR(VLOOKUP(CONCATENATE($B338,"-",$C338),IN_1F!$B$2:$T$3000,3,FALSE))=TRUE,"",VLOOKUP(CONCATENATE($B338,"-",$C338),IN_1F!$B$2:$T$3000,3,FALSE))</f>
        <v>0</v>
      </c>
      <c r="F338" s="1045">
        <f>IF(ISERROR(VLOOKUP(CONCATENATE($B338,"-",$C338),IN_1F!$B$2:$T$3000,4,FALSE))=TRUE,"",VLOOKUP(CONCATENATE($B338,"-",$C338),IN_1F!$B$2:$T$3000,4,FALSE))</f>
        <v>0</v>
      </c>
      <c r="G338" s="1044">
        <f>IF(ISERROR(VLOOKUP(CONCATENATE($B338,"-",$C338),IN_1F!$B$2:$T$3000,5,FALSE))=TRUE,"",VLOOKUP(CONCATENATE($B338,"-",$C338),IN_1F!$B$2:$T$3000,5,FALSE))</f>
        <v>0</v>
      </c>
      <c r="H338" s="1046">
        <f>IF(ISERROR(VLOOKUP(CONCATENATE($B338,"-",$C338),IN_1F!$B$2:$T$3000,6,FALSE))=TRUE,"",VLOOKUP(CONCATENATE($B338,"-",$C338),IN_1F!$B$2:$T$3000,6,FALSE))</f>
        <v>0</v>
      </c>
      <c r="I338" s="1044">
        <f>IF(ISERROR(VLOOKUP(CONCATENATE($B338,"-",$C338),IN_1F!$B$2:$T$3000,7,FALSE))=TRUE,"",VLOOKUP(CONCATENATE($B338,"-",$C338),IN_1F!$B$2:$T$3000,7,FALSE))</f>
        <v>0</v>
      </c>
      <c r="J338" s="1046">
        <f>IF(ISERROR(VLOOKUP(CONCATENATE($B338,"-",$C338),IN_1F!$B$2:$T$3000,8,FALSE))=TRUE,"",VLOOKUP(CONCATENATE($B338,"-",$C338),IN_1F!$B$2:$T$3000,8,FALSE))</f>
        <v>0</v>
      </c>
      <c r="K338" s="2001">
        <f t="shared" si="25"/>
        <v>0</v>
      </c>
      <c r="L338" s="2002">
        <f t="shared" si="24"/>
        <v>0</v>
      </c>
    </row>
    <row r="339" spans="1:12">
      <c r="A339" s="957" t="s">
        <v>1833</v>
      </c>
      <c r="B339" s="958" t="s">
        <v>1834</v>
      </c>
      <c r="C339" s="959">
        <v>5</v>
      </c>
      <c r="D339" s="1587" t="str">
        <f t="shared" si="22"/>
        <v/>
      </c>
      <c r="E339" s="1044">
        <f>IF(ISERROR(VLOOKUP(CONCATENATE($B339,"-",$C339),IN_1F!$B$2:$T$3000,3,FALSE))=TRUE,"",VLOOKUP(CONCATENATE($B339,"-",$C339),IN_1F!$B$2:$T$3000,3,FALSE))</f>
        <v>0</v>
      </c>
      <c r="F339" s="1045">
        <f>IF(ISERROR(VLOOKUP(CONCATENATE($B339,"-",$C339),IN_1F!$B$2:$T$3000,4,FALSE))=TRUE,"",VLOOKUP(CONCATENATE($B339,"-",$C339),IN_1F!$B$2:$T$3000,4,FALSE))</f>
        <v>0</v>
      </c>
      <c r="G339" s="1044">
        <f>IF(ISERROR(VLOOKUP(CONCATENATE($B339,"-",$C339),IN_1F!$B$2:$T$3000,5,FALSE))=TRUE,"",VLOOKUP(CONCATENATE($B339,"-",$C339),IN_1F!$B$2:$T$3000,5,FALSE))</f>
        <v>0</v>
      </c>
      <c r="H339" s="1046">
        <f>IF(ISERROR(VLOOKUP(CONCATENATE($B339,"-",$C339),IN_1F!$B$2:$T$3000,6,FALSE))=TRUE,"",VLOOKUP(CONCATENATE($B339,"-",$C339),IN_1F!$B$2:$T$3000,6,FALSE))</f>
        <v>0</v>
      </c>
      <c r="I339" s="1044">
        <f>IF(ISERROR(VLOOKUP(CONCATENATE($B339,"-",$C339),IN_1F!$B$2:$T$3000,7,FALSE))=TRUE,"",VLOOKUP(CONCATENATE($B339,"-",$C339),IN_1F!$B$2:$T$3000,7,FALSE))</f>
        <v>0</v>
      </c>
      <c r="J339" s="1046">
        <f>IF(ISERROR(VLOOKUP(CONCATENATE($B339,"-",$C339),IN_1F!$B$2:$T$3000,8,FALSE))=TRUE,"",VLOOKUP(CONCATENATE($B339,"-",$C339),IN_1F!$B$2:$T$3000,8,FALSE))</f>
        <v>0</v>
      </c>
      <c r="K339" s="2001">
        <f t="shared" si="25"/>
        <v>0</v>
      </c>
      <c r="L339" s="2002">
        <f t="shared" si="24"/>
        <v>0</v>
      </c>
    </row>
    <row r="340" spans="1:12">
      <c r="A340" s="957" t="s">
        <v>1835</v>
      </c>
      <c r="B340" s="958" t="s">
        <v>1836</v>
      </c>
      <c r="C340" s="959">
        <v>5</v>
      </c>
      <c r="D340" s="1587" t="str">
        <f t="shared" si="22"/>
        <v/>
      </c>
      <c r="E340" s="1044">
        <f>IF(ISERROR(VLOOKUP(CONCATENATE($B340,"-",$C340),IN_1F!$B$2:$T$3000,3,FALSE))=TRUE,"",VLOOKUP(CONCATENATE($B340,"-",$C340),IN_1F!$B$2:$T$3000,3,FALSE))</f>
        <v>0</v>
      </c>
      <c r="F340" s="1045">
        <f>IF(ISERROR(VLOOKUP(CONCATENATE($B340,"-",$C340),IN_1F!$B$2:$T$3000,4,FALSE))=TRUE,"",VLOOKUP(CONCATENATE($B340,"-",$C340),IN_1F!$B$2:$T$3000,4,FALSE))</f>
        <v>0</v>
      </c>
      <c r="G340" s="1044">
        <f>IF(ISERROR(VLOOKUP(CONCATENATE($B340,"-",$C340),IN_1F!$B$2:$T$3000,5,FALSE))=TRUE,"",VLOOKUP(CONCATENATE($B340,"-",$C340),IN_1F!$B$2:$T$3000,5,FALSE))</f>
        <v>0</v>
      </c>
      <c r="H340" s="1046">
        <f>IF(ISERROR(VLOOKUP(CONCATENATE($B340,"-",$C340),IN_1F!$B$2:$T$3000,6,FALSE))=TRUE,"",VLOOKUP(CONCATENATE($B340,"-",$C340),IN_1F!$B$2:$T$3000,6,FALSE))</f>
        <v>0</v>
      </c>
      <c r="I340" s="1044">
        <f>IF(ISERROR(VLOOKUP(CONCATENATE($B340,"-",$C340),IN_1F!$B$2:$T$3000,7,FALSE))=TRUE,"",VLOOKUP(CONCATENATE($B340,"-",$C340),IN_1F!$B$2:$T$3000,7,FALSE))</f>
        <v>0</v>
      </c>
      <c r="J340" s="1046">
        <f>IF(ISERROR(VLOOKUP(CONCATENATE($B340,"-",$C340),IN_1F!$B$2:$T$3000,8,FALSE))=TRUE,"",VLOOKUP(CONCATENATE($B340,"-",$C340),IN_1F!$B$2:$T$3000,8,FALSE))</f>
        <v>0</v>
      </c>
      <c r="K340" s="2001">
        <f t="shared" si="25"/>
        <v>0</v>
      </c>
      <c r="L340" s="2002">
        <f t="shared" si="24"/>
        <v>0</v>
      </c>
    </row>
    <row r="341" spans="1:12">
      <c r="A341" s="957" t="s">
        <v>1837</v>
      </c>
      <c r="B341" s="958" t="s">
        <v>1838</v>
      </c>
      <c r="C341" s="959">
        <v>5</v>
      </c>
      <c r="D341" s="1587" t="str">
        <f t="shared" si="22"/>
        <v/>
      </c>
      <c r="E341" s="1044">
        <f>IF(ISERROR(VLOOKUP(CONCATENATE($B341,"-",$C341),IN_1F!$B$2:$T$3000,3,FALSE))=TRUE,"",VLOOKUP(CONCATENATE($B341,"-",$C341),IN_1F!$B$2:$T$3000,3,FALSE))</f>
        <v>0</v>
      </c>
      <c r="F341" s="1045">
        <f>IF(ISERROR(VLOOKUP(CONCATENATE($B341,"-",$C341),IN_1F!$B$2:$T$3000,4,FALSE))=TRUE,"",VLOOKUP(CONCATENATE($B341,"-",$C341),IN_1F!$B$2:$T$3000,4,FALSE))</f>
        <v>0</v>
      </c>
      <c r="G341" s="1044">
        <f>IF(ISERROR(VLOOKUP(CONCATENATE($B341,"-",$C341),IN_1F!$B$2:$T$3000,5,FALSE))=TRUE,"",VLOOKUP(CONCATENATE($B341,"-",$C341),IN_1F!$B$2:$T$3000,5,FALSE))</f>
        <v>0</v>
      </c>
      <c r="H341" s="1046">
        <f>IF(ISERROR(VLOOKUP(CONCATENATE($B341,"-",$C341),IN_1F!$B$2:$T$3000,6,FALSE))=TRUE,"",VLOOKUP(CONCATENATE($B341,"-",$C341),IN_1F!$B$2:$T$3000,6,FALSE))</f>
        <v>0</v>
      </c>
      <c r="I341" s="1885">
        <f>IF(ISERROR(VLOOKUP(CONCATENATE($B341,"-",$C341),IN_1F!$B$2:$T$3000,7,FALSE))=TRUE,"",VLOOKUP(CONCATENATE($B341,"-",$C341),IN_1F!$B$2:$T$3000,7,FALSE))</f>
        <v>0</v>
      </c>
      <c r="J341" s="1886">
        <f>IF(ISERROR(VLOOKUP(CONCATENATE($B341,"-",$C341),IN_1F!$B$2:$T$3000,8,FALSE))=TRUE,"",VLOOKUP(CONCATENATE($B341,"-",$C341),IN_1F!$B$2:$T$3000,8,FALSE))</f>
        <v>0</v>
      </c>
      <c r="K341" s="2001">
        <f t="shared" si="25"/>
        <v>0</v>
      </c>
      <c r="L341" s="2002">
        <f t="shared" si="24"/>
        <v>0</v>
      </c>
    </row>
    <row r="342" spans="1:12" ht="6.75" customHeight="1">
      <c r="A342" s="1036"/>
      <c r="B342" s="1036"/>
      <c r="C342" s="1037"/>
      <c r="D342" s="1587"/>
      <c r="E342" s="1047"/>
      <c r="F342" s="1048"/>
      <c r="G342" s="1047"/>
      <c r="H342" s="1049"/>
      <c r="I342" s="1047"/>
      <c r="J342" s="1048"/>
      <c r="K342" s="1047"/>
      <c r="L342" s="1049"/>
    </row>
    <row r="343" spans="1:12">
      <c r="A343" s="949" t="s">
        <v>1839</v>
      </c>
      <c r="B343" s="950" t="s">
        <v>1840</v>
      </c>
      <c r="C343" s="946">
        <v>5</v>
      </c>
      <c r="D343" s="1587" t="str">
        <f>CONCATENATE(D$286)</f>
        <v/>
      </c>
      <c r="E343" s="1044">
        <f>IF(ISERROR(VLOOKUP(CONCATENATE($B343,"-",$C343),IN_1F!$B$2:$T$3000,3,FALSE))=TRUE,"",VLOOKUP(CONCATENATE($B343,"-",$C343),IN_1F!$B$2:$T$3000,3,FALSE))</f>
        <v>0</v>
      </c>
      <c r="F343" s="1045">
        <f>IF(ISERROR(VLOOKUP(CONCATENATE($B343,"-",$C343),IN_1F!$B$2:$T$3000,4,FALSE))=TRUE,"",VLOOKUP(CONCATENATE($B343,"-",$C343),IN_1F!$B$2:$T$3000,4,FALSE))</f>
        <v>0</v>
      </c>
      <c r="G343" s="1044">
        <f>IF(ISERROR(VLOOKUP(CONCATENATE($B343,"-",$C343),IN_1F!$B$2:$T$3000,5,FALSE))=TRUE,"",VLOOKUP(CONCATENATE($B343,"-",$C343),IN_1F!$B$2:$T$3000,5,FALSE))</f>
        <v>0</v>
      </c>
      <c r="H343" s="1046">
        <f>IF(ISERROR(VLOOKUP(CONCATENATE($B343,"-",$C343),IN_1F!$B$2:$T$3000,6,FALSE))=TRUE,"",VLOOKUP(CONCATENATE($B343,"-",$C343),IN_1F!$B$2:$T$3000,6,FALSE))</f>
        <v>0</v>
      </c>
      <c r="I343" s="1042">
        <f>IF(ISERROR(VLOOKUP(CONCATENATE($B343,"-",$C343),IN_1F!$B$2:$T$3000,7,FALSE))=TRUE,"",VLOOKUP(CONCATENATE($B343,"-",$C343),IN_1F!$B$2:$T$3000,7,FALSE))</f>
        <v>0</v>
      </c>
      <c r="J343" s="1043">
        <f>IF(ISERROR(VLOOKUP(CONCATENATE($B343,"-",$C343),IN_1F!$B$2:$T$3000,8,FALSE))=TRUE,"",VLOOKUP(CONCATENATE($B343,"-",$C343),IN_1F!$B$2:$T$3000,8,FALSE))</f>
        <v>0</v>
      </c>
      <c r="K343" s="2001">
        <f>E343+G343+I343</f>
        <v>0</v>
      </c>
      <c r="L343" s="2002">
        <f>F343+H343+J343</f>
        <v>0</v>
      </c>
    </row>
    <row r="344" spans="1:12" ht="13.5" thickBot="1">
      <c r="A344" s="952" t="s">
        <v>1841</v>
      </c>
      <c r="B344" s="953" t="s">
        <v>1842</v>
      </c>
      <c r="C344" s="954">
        <v>5</v>
      </c>
      <c r="D344" s="1587" t="str">
        <f>CONCATENATE(D$286)</f>
        <v/>
      </c>
      <c r="E344" s="1050">
        <f>IF(ISERROR(VLOOKUP(CONCATENATE($B344,"-",$C344),IN_1F!$B$2:$T$3000,3,FALSE))=TRUE,"",VLOOKUP(CONCATENATE($B344,"-",$C344),IN_1F!$B$2:$T$3000,3,FALSE))</f>
        <v>0</v>
      </c>
      <c r="F344" s="1051">
        <f>IF(ISERROR(VLOOKUP(CONCATENATE($B344,"-",$C344),IN_1F!$B$2:$T$3000,4,FALSE))=TRUE,"",VLOOKUP(CONCATENATE($B344,"-",$C344),IN_1F!$B$2:$T$3000,4,FALSE))</f>
        <v>0</v>
      </c>
      <c r="G344" s="1050">
        <f>IF(ISERROR(VLOOKUP(CONCATENATE($B344,"-",$C344),IN_1F!$B$2:$T$3000,5,FALSE))=TRUE,"",VLOOKUP(CONCATENATE($B344,"-",$C344),IN_1F!$B$2:$T$3000,5,FALSE))</f>
        <v>0</v>
      </c>
      <c r="H344" s="1052">
        <f>IF(ISERROR(VLOOKUP(CONCATENATE($B344,"-",$C344),IN_1F!$B$2:$T$3000,6,FALSE))=TRUE,"",VLOOKUP(CONCATENATE($B344,"-",$C344),IN_1F!$B$2:$T$3000,6,FALSE))</f>
        <v>0</v>
      </c>
      <c r="I344" s="1887">
        <f>IF(ISERROR(VLOOKUP(CONCATENATE($B344,"-",$C344),IN_1F!$B$2:$T$3000,7,FALSE))=TRUE,"",VLOOKUP(CONCATENATE($B344,"-",$C344),IN_1F!$B$2:$T$3000,7,FALSE))</f>
        <v>0</v>
      </c>
      <c r="J344" s="1052">
        <f>IF(ISERROR(VLOOKUP(CONCATENATE($B344,"-",$C344),IN_1F!$B$2:$T$3000,8,FALSE))=TRUE,"",VLOOKUP(CONCATENATE($B344,"-",$C344),IN_1F!$B$2:$T$3000,8,FALSE))</f>
        <v>0</v>
      </c>
      <c r="K344" s="2003">
        <f>E344+G344+I344</f>
        <v>0</v>
      </c>
      <c r="L344" s="2004">
        <f>F344+H344+J344</f>
        <v>0</v>
      </c>
    </row>
    <row r="345" spans="1:12" ht="14.25" thickTop="1" thickBot="1">
      <c r="A345" s="964" t="s">
        <v>555</v>
      </c>
      <c r="B345" s="965"/>
      <c r="C345" s="966"/>
      <c r="D345" s="1587" t="str">
        <f>CONCATENATE(D$286)</f>
        <v/>
      </c>
      <c r="E345" s="967">
        <f t="shared" ref="E345:L345" si="26">SUM(E286:E341)+E343+E344</f>
        <v>0</v>
      </c>
      <c r="F345" s="968">
        <f t="shared" si="26"/>
        <v>0</v>
      </c>
      <c r="G345" s="967">
        <f t="shared" si="26"/>
        <v>0</v>
      </c>
      <c r="H345" s="969">
        <f t="shared" si="26"/>
        <v>0</v>
      </c>
      <c r="I345" s="1888">
        <f t="shared" si="26"/>
        <v>0</v>
      </c>
      <c r="J345" s="969">
        <f t="shared" si="26"/>
        <v>0</v>
      </c>
      <c r="K345" s="1888">
        <f t="shared" si="26"/>
        <v>0</v>
      </c>
      <c r="L345" s="969">
        <f t="shared" si="26"/>
        <v>0</v>
      </c>
    </row>
    <row r="346" spans="1:12" ht="13.5" thickBot="1">
      <c r="A346" s="934"/>
      <c r="B346" s="972"/>
      <c r="C346" s="973"/>
      <c r="D346" s="1590"/>
      <c r="E346" s="974"/>
      <c r="F346" s="974"/>
      <c r="G346" s="974"/>
      <c r="H346" s="974"/>
      <c r="I346" s="974"/>
      <c r="J346" s="974"/>
    </row>
    <row r="347" spans="1:12" ht="13.5" thickBot="1">
      <c r="A347" s="2561" t="s">
        <v>1843</v>
      </c>
      <c r="B347" s="2562"/>
      <c r="C347" s="2562"/>
      <c r="D347" s="2562"/>
      <c r="E347" s="2562"/>
      <c r="F347" s="2563"/>
      <c r="G347" s="974"/>
      <c r="H347" s="974"/>
      <c r="I347" s="974"/>
      <c r="J347" s="974"/>
    </row>
    <row r="348" spans="1:12" ht="13.5" thickBot="1">
      <c r="A348" s="975"/>
      <c r="B348" s="976"/>
      <c r="C348" s="976"/>
      <c r="D348" s="1591"/>
      <c r="E348" s="977" t="s">
        <v>279</v>
      </c>
      <c r="F348" s="978" t="s">
        <v>280</v>
      </c>
      <c r="G348" s="974"/>
      <c r="H348" s="974"/>
      <c r="I348" s="974"/>
      <c r="J348" s="974"/>
    </row>
    <row r="349" spans="1:12">
      <c r="A349" s="979" t="s">
        <v>1844</v>
      </c>
      <c r="B349" s="980" t="s">
        <v>1845</v>
      </c>
      <c r="C349" s="981">
        <v>5</v>
      </c>
      <c r="D349" s="1592" t="str">
        <f>CONCATENATE(D$286)</f>
        <v/>
      </c>
      <c r="E349" s="1053">
        <f>IF(ISERROR(VLOOKUP(CONCATENATE($B349,"-",$C349),IN_1F!$B$2:$T$3000,7,FALSE))=TRUE,"",VLOOKUP(CONCATENATE($B349,"-",$C349),IN_1F!$B$2:$T$3000,7,FALSE))</f>
        <v>0</v>
      </c>
      <c r="F349" s="1054">
        <f>IF(ISERROR(VLOOKUP(CONCATENATE($B349,"-",$C349),IN_1F!$B$2:$T$3000,8,FALSE))=TRUE,"",VLOOKUP(CONCATENATE($B349,"-",$C349),IN_1F!$B$2:$T$3000,8,FALSE))</f>
        <v>0</v>
      </c>
      <c r="G349" s="974"/>
      <c r="H349" s="974"/>
      <c r="I349" s="974"/>
      <c r="J349" s="974"/>
    </row>
    <row r="350" spans="1:12" ht="13.5" thickBot="1">
      <c r="A350" s="982" t="s">
        <v>1846</v>
      </c>
      <c r="B350" s="983" t="s">
        <v>1847</v>
      </c>
      <c r="C350" s="984">
        <v>5</v>
      </c>
      <c r="D350" s="1593" t="str">
        <f>CONCATENATE(D$286)</f>
        <v/>
      </c>
      <c r="E350" s="1055">
        <f>IF(ISERROR(VLOOKUP(CONCATENATE($B350,"-",$C350),IN_1F!$B$2:$T$3000,7,FALSE))=TRUE,"",VLOOKUP(CONCATENATE($B350,"-",$C350),IN_1F!$B$2:$T$3000,7,FALSE))</f>
        <v>0</v>
      </c>
      <c r="F350" s="1056">
        <f>IF(ISERROR(VLOOKUP(CONCATENATE($B350,"-",$C350),IN_1F!$B$2:$T$3000,8,FALSE))=TRUE,"",VLOOKUP(CONCATENATE($B350,"-",$C350),IN_1F!$B$2:$T$3000,8,FALSE))</f>
        <v>0</v>
      </c>
      <c r="G350" s="974"/>
      <c r="H350" s="974"/>
      <c r="I350" s="974"/>
      <c r="J350" s="974"/>
    </row>
    <row r="353" spans="1:12" ht="13.5" thickBot="1"/>
    <row r="354" spans="1:12">
      <c r="A354" s="1011" t="s">
        <v>1728</v>
      </c>
      <c r="B354" s="1012" t="s">
        <v>1729</v>
      </c>
      <c r="C354" s="1013">
        <v>6</v>
      </c>
      <c r="D354" s="1601"/>
      <c r="E354" s="1057">
        <f>IF(ISERROR(VLOOKUP(CONCATENATE($B354,"-",$C354),IN_1F!$B$2:$T$3000,3,FALSE))=TRUE,"",VLOOKUP(CONCATENATE($B354,"-",$C354),IN_1F!$B$2:$T$3000,3,FALSE))</f>
        <v>0</v>
      </c>
      <c r="F354" s="1058">
        <f>IF(ISERROR(VLOOKUP(CONCATENATE($B354,"-",$C354),IN_1F!$B$2:$T$3000,4,FALSE))=TRUE,"",VLOOKUP(CONCATENATE($B354,"-",$C354),IN_1F!$B$2:$T$3000,4,FALSE))</f>
        <v>0</v>
      </c>
      <c r="G354" s="1057">
        <f>IF(ISERROR(VLOOKUP(CONCATENATE($B354,"-",$C354),IN_1F!$B$2:$T$3000,5,FALSE))=TRUE,"",VLOOKUP(CONCATENATE($B354,"-",$C354),IN_1F!$B$2:$T$3000,5,FALSE))</f>
        <v>0</v>
      </c>
      <c r="H354" s="1059">
        <f>IF(ISERROR(VLOOKUP(CONCATENATE($B354,"-",$C354),IN_1F!$B$2:$T$3000,6,FALSE))=TRUE,"",VLOOKUP(CONCATENATE($B354,"-",$C354),IN_1F!$B$2:$T$3000,6,FALSE))</f>
        <v>0</v>
      </c>
      <c r="I354" s="1873">
        <f>IF(ISERROR(VLOOKUP(CONCATENATE($B354,"-",$C354),IN_1F!$B$2:$T$3000,7,FALSE))=TRUE,"",VLOOKUP(CONCATENATE($B354,"-",$C354),IN_1F!$B$2:$T$3000,7,FALSE))</f>
        <v>0</v>
      </c>
      <c r="J354" s="1874">
        <f>IF(ISERROR(VLOOKUP(CONCATENATE($B354,"-",$C354),IN_1F!$B$2:$T$3000,8,FALSE))=TRUE,"",VLOOKUP(CONCATENATE($B354,"-",$C354),IN_1F!$B$2:$T$3000,8,FALSE))</f>
        <v>0</v>
      </c>
      <c r="K354" s="1993">
        <f>E354+G354+I354</f>
        <v>0</v>
      </c>
      <c r="L354" s="1994">
        <f>F354+H354+J354</f>
        <v>0</v>
      </c>
    </row>
    <row r="355" spans="1:12">
      <c r="A355" s="1011" t="s">
        <v>1730</v>
      </c>
      <c r="B355" s="1012" t="s">
        <v>1731</v>
      </c>
      <c r="C355" s="1014">
        <v>6</v>
      </c>
      <c r="D355" s="1587" t="str">
        <f>CONCATENATE(D$354)</f>
        <v/>
      </c>
      <c r="E355" s="1060">
        <f>IF(ISERROR(VLOOKUP(CONCATENATE($B355,"-",$C355),IN_1F!$B$2:$T$3000,3,FALSE))=TRUE,"",VLOOKUP(CONCATENATE($B355,"-",$C355),IN_1F!$B$2:$T$3000,3,FALSE))</f>
        <v>0</v>
      </c>
      <c r="F355" s="1061">
        <f>IF(ISERROR(VLOOKUP(CONCATENATE($B355,"-",$C355),IN_1F!$B$2:$T$3000,4,FALSE))=TRUE,"",VLOOKUP(CONCATENATE($B355,"-",$C355),IN_1F!$B$2:$T$3000,4,FALSE))</f>
        <v>0</v>
      </c>
      <c r="G355" s="1060">
        <f>IF(ISERROR(VLOOKUP(CONCATENATE($B355,"-",$C355),IN_1F!$B$2:$T$3000,5,FALSE))=TRUE,"",VLOOKUP(CONCATENATE($B355,"-",$C355),IN_1F!$B$2:$T$3000,5,FALSE))</f>
        <v>0</v>
      </c>
      <c r="H355" s="1062">
        <f>IF(ISERROR(VLOOKUP(CONCATENATE($B355,"-",$C355),IN_1F!$B$2:$T$3000,6,FALSE))=TRUE,"",VLOOKUP(CONCATENATE($B355,"-",$C355),IN_1F!$B$2:$T$3000,6,FALSE))</f>
        <v>0</v>
      </c>
      <c r="I355" s="1872">
        <f>IF(ISERROR(VLOOKUP(CONCATENATE($B355,"-",$C355),IN_1F!$B$2:$T$3000,7,FALSE))=TRUE,"",VLOOKUP(CONCATENATE($B355,"-",$C355),IN_1F!$B$2:$T$3000,7,FALSE))</f>
        <v>0</v>
      </c>
      <c r="J355" s="1875">
        <f>IF(ISERROR(VLOOKUP(CONCATENATE($B355,"-",$C355),IN_1F!$B$2:$T$3000,8,FALSE))=TRUE,"",VLOOKUP(CONCATENATE($B355,"-",$C355),IN_1F!$B$2:$T$3000,8,FALSE))</f>
        <v>0</v>
      </c>
      <c r="K355" s="1995">
        <f t="shared" ref="K355:K364" si="27">E355+G355+I355</f>
        <v>0</v>
      </c>
      <c r="L355" s="1996">
        <f t="shared" ref="L355:L399" si="28">F355+H355+J355</f>
        <v>0</v>
      </c>
    </row>
    <row r="356" spans="1:12">
      <c r="A356" s="1011" t="s">
        <v>1732</v>
      </c>
      <c r="B356" s="1012" t="s">
        <v>1733</v>
      </c>
      <c r="C356" s="1014">
        <v>6</v>
      </c>
      <c r="D356" s="1587" t="str">
        <f t="shared" ref="D356:D409" si="29">CONCATENATE(D$354)</f>
        <v/>
      </c>
      <c r="E356" s="1060">
        <f>IF(ISERROR(VLOOKUP(CONCATENATE($B356,"-",$C356),IN_1F!$B$2:$T$3000,3,FALSE))=TRUE,"",VLOOKUP(CONCATENATE($B356,"-",$C356),IN_1F!$B$2:$T$3000,3,FALSE))</f>
        <v>0</v>
      </c>
      <c r="F356" s="1061">
        <f>IF(ISERROR(VLOOKUP(CONCATENATE($B356,"-",$C356),IN_1F!$B$2:$T$3000,4,FALSE))=TRUE,"",VLOOKUP(CONCATENATE($B356,"-",$C356),IN_1F!$B$2:$T$3000,4,FALSE))</f>
        <v>0</v>
      </c>
      <c r="G356" s="1060">
        <f>IF(ISERROR(VLOOKUP(CONCATENATE($B356,"-",$C356),IN_1F!$B$2:$T$3000,5,FALSE))=TRUE,"",VLOOKUP(CONCATENATE($B356,"-",$C356),IN_1F!$B$2:$T$3000,5,FALSE))</f>
        <v>0</v>
      </c>
      <c r="H356" s="1062">
        <f>IF(ISERROR(VLOOKUP(CONCATENATE($B356,"-",$C356),IN_1F!$B$2:$T$3000,6,FALSE))=TRUE,"",VLOOKUP(CONCATENATE($B356,"-",$C356),IN_1F!$B$2:$T$3000,6,FALSE))</f>
        <v>0</v>
      </c>
      <c r="I356" s="1872">
        <f>IF(ISERROR(VLOOKUP(CONCATENATE($B356,"-",$C356),IN_1F!$B$2:$T$3000,7,FALSE))=TRUE,"",VLOOKUP(CONCATENATE($B356,"-",$C356),IN_1F!$B$2:$T$3000,7,FALSE))</f>
        <v>0</v>
      </c>
      <c r="J356" s="1875">
        <f>IF(ISERROR(VLOOKUP(CONCATENATE($B356,"-",$C356),IN_1F!$B$2:$T$3000,8,FALSE))=TRUE,"",VLOOKUP(CONCATENATE($B356,"-",$C356),IN_1F!$B$2:$T$3000,8,FALSE))</f>
        <v>0</v>
      </c>
      <c r="K356" s="1995">
        <f t="shared" si="27"/>
        <v>0</v>
      </c>
      <c r="L356" s="1996">
        <f t="shared" si="28"/>
        <v>0</v>
      </c>
    </row>
    <row r="357" spans="1:12">
      <c r="A357" s="1011" t="s">
        <v>1734</v>
      </c>
      <c r="B357" s="1012" t="s">
        <v>1735</v>
      </c>
      <c r="C357" s="1014">
        <v>6</v>
      </c>
      <c r="D357" s="1587" t="str">
        <f t="shared" si="29"/>
        <v/>
      </c>
      <c r="E357" s="1060">
        <f>IF(ISERROR(VLOOKUP(CONCATENATE($B357,"-",$C357),IN_1F!$B$2:$T$3000,3,FALSE))=TRUE,"",VLOOKUP(CONCATENATE($B357,"-",$C357),IN_1F!$B$2:$T$3000,3,FALSE))</f>
        <v>0</v>
      </c>
      <c r="F357" s="1061">
        <f>IF(ISERROR(VLOOKUP(CONCATENATE($B357,"-",$C357),IN_1F!$B$2:$T$3000,4,FALSE))=TRUE,"",VLOOKUP(CONCATENATE($B357,"-",$C357),IN_1F!$B$2:$T$3000,4,FALSE))</f>
        <v>0</v>
      </c>
      <c r="G357" s="1060">
        <f>IF(ISERROR(VLOOKUP(CONCATENATE($B357,"-",$C357),IN_1F!$B$2:$T$3000,5,FALSE))=TRUE,"",VLOOKUP(CONCATENATE($B357,"-",$C357),IN_1F!$B$2:$T$3000,5,FALSE))</f>
        <v>0</v>
      </c>
      <c r="H357" s="1062">
        <f>IF(ISERROR(VLOOKUP(CONCATENATE($B357,"-",$C357),IN_1F!$B$2:$T$3000,6,FALSE))=TRUE,"",VLOOKUP(CONCATENATE($B357,"-",$C357),IN_1F!$B$2:$T$3000,6,FALSE))</f>
        <v>0</v>
      </c>
      <c r="I357" s="1872">
        <f>IF(ISERROR(VLOOKUP(CONCATENATE($B357,"-",$C357),IN_1F!$B$2:$T$3000,7,FALSE))=TRUE,"",VLOOKUP(CONCATENATE($B357,"-",$C357),IN_1F!$B$2:$T$3000,7,FALSE))</f>
        <v>0</v>
      </c>
      <c r="J357" s="1875">
        <f>IF(ISERROR(VLOOKUP(CONCATENATE($B357,"-",$C357),IN_1F!$B$2:$T$3000,8,FALSE))=TRUE,"",VLOOKUP(CONCATENATE($B357,"-",$C357),IN_1F!$B$2:$T$3000,8,FALSE))</f>
        <v>0</v>
      </c>
      <c r="K357" s="1995">
        <f t="shared" si="27"/>
        <v>0</v>
      </c>
      <c r="L357" s="1996">
        <f t="shared" si="28"/>
        <v>0</v>
      </c>
    </row>
    <row r="358" spans="1:12">
      <c r="A358" s="1011" t="s">
        <v>1736</v>
      </c>
      <c r="B358" s="1012" t="s">
        <v>1737</v>
      </c>
      <c r="C358" s="1014">
        <v>6</v>
      </c>
      <c r="D358" s="1587" t="str">
        <f t="shared" si="29"/>
        <v/>
      </c>
      <c r="E358" s="1060">
        <f>IF(ISERROR(VLOOKUP(CONCATENATE($B358,"-",$C358),IN_1F!$B$2:$T$3000,3,FALSE))=TRUE,"",VLOOKUP(CONCATENATE($B358,"-",$C358),IN_1F!$B$2:$T$3000,3,FALSE))</f>
        <v>0</v>
      </c>
      <c r="F358" s="1061">
        <f>IF(ISERROR(VLOOKUP(CONCATENATE($B358,"-",$C358),IN_1F!$B$2:$T$3000,4,FALSE))=TRUE,"",VLOOKUP(CONCATENATE($B358,"-",$C358),IN_1F!$B$2:$T$3000,4,FALSE))</f>
        <v>0</v>
      </c>
      <c r="G358" s="1060">
        <f>IF(ISERROR(VLOOKUP(CONCATENATE($B358,"-",$C358),IN_1F!$B$2:$T$3000,5,FALSE))=TRUE,"",VLOOKUP(CONCATENATE($B358,"-",$C358),IN_1F!$B$2:$T$3000,5,FALSE))</f>
        <v>0</v>
      </c>
      <c r="H358" s="1062">
        <f>IF(ISERROR(VLOOKUP(CONCATENATE($B358,"-",$C358),IN_1F!$B$2:$T$3000,6,FALSE))=TRUE,"",VLOOKUP(CONCATENATE($B358,"-",$C358),IN_1F!$B$2:$T$3000,6,FALSE))</f>
        <v>0</v>
      </c>
      <c r="I358" s="1872">
        <f>IF(ISERROR(VLOOKUP(CONCATENATE($B358,"-",$C358),IN_1F!$B$2:$T$3000,7,FALSE))=TRUE,"",VLOOKUP(CONCATENATE($B358,"-",$C358),IN_1F!$B$2:$T$3000,7,FALSE))</f>
        <v>0</v>
      </c>
      <c r="J358" s="1875">
        <f>IF(ISERROR(VLOOKUP(CONCATENATE($B358,"-",$C358),IN_1F!$B$2:$T$3000,8,FALSE))=TRUE,"",VLOOKUP(CONCATENATE($B358,"-",$C358),IN_1F!$B$2:$T$3000,8,FALSE))</f>
        <v>0</v>
      </c>
      <c r="K358" s="1995">
        <f t="shared" si="27"/>
        <v>0</v>
      </c>
      <c r="L358" s="1996">
        <f t="shared" si="28"/>
        <v>0</v>
      </c>
    </row>
    <row r="359" spans="1:12">
      <c r="A359" s="1011" t="s">
        <v>1738</v>
      </c>
      <c r="B359" s="1012" t="s">
        <v>1739</v>
      </c>
      <c r="C359" s="1014">
        <v>6</v>
      </c>
      <c r="D359" s="1587" t="str">
        <f t="shared" si="29"/>
        <v/>
      </c>
      <c r="E359" s="1060">
        <f>IF(ISERROR(VLOOKUP(CONCATENATE($B359,"-",$C359),IN_1F!$B$2:$T$3000,3,FALSE))=TRUE,"",VLOOKUP(CONCATENATE($B359,"-",$C359),IN_1F!$B$2:$T$3000,3,FALSE))</f>
        <v>0</v>
      </c>
      <c r="F359" s="1061">
        <f>IF(ISERROR(VLOOKUP(CONCATENATE($B359,"-",$C359),IN_1F!$B$2:$T$3000,4,FALSE))=TRUE,"",VLOOKUP(CONCATENATE($B359,"-",$C359),IN_1F!$B$2:$T$3000,4,FALSE))</f>
        <v>0</v>
      </c>
      <c r="G359" s="1060">
        <f>IF(ISERROR(VLOOKUP(CONCATENATE($B359,"-",$C359),IN_1F!$B$2:$T$3000,5,FALSE))=TRUE,"",VLOOKUP(CONCATENATE($B359,"-",$C359),IN_1F!$B$2:$T$3000,5,FALSE))</f>
        <v>0</v>
      </c>
      <c r="H359" s="1062">
        <f>IF(ISERROR(VLOOKUP(CONCATENATE($B359,"-",$C359),IN_1F!$B$2:$T$3000,6,FALSE))=TRUE,"",VLOOKUP(CONCATENATE($B359,"-",$C359),IN_1F!$B$2:$T$3000,6,FALSE))</f>
        <v>0</v>
      </c>
      <c r="I359" s="1872">
        <f>IF(ISERROR(VLOOKUP(CONCATENATE($B359,"-",$C359),IN_1F!$B$2:$T$3000,7,FALSE))=TRUE,"",VLOOKUP(CONCATENATE($B359,"-",$C359),IN_1F!$B$2:$T$3000,7,FALSE))</f>
        <v>0</v>
      </c>
      <c r="J359" s="1875">
        <f>IF(ISERROR(VLOOKUP(CONCATENATE($B359,"-",$C359),IN_1F!$B$2:$T$3000,8,FALSE))=TRUE,"",VLOOKUP(CONCATENATE($B359,"-",$C359),IN_1F!$B$2:$T$3000,8,FALSE))</f>
        <v>0</v>
      </c>
      <c r="K359" s="1995">
        <f t="shared" si="27"/>
        <v>0</v>
      </c>
      <c r="L359" s="1996">
        <f t="shared" si="28"/>
        <v>0</v>
      </c>
    </row>
    <row r="360" spans="1:12">
      <c r="A360" s="1011" t="s">
        <v>1740</v>
      </c>
      <c r="B360" s="1012" t="s">
        <v>1741</v>
      </c>
      <c r="C360" s="1014">
        <v>6</v>
      </c>
      <c r="D360" s="1587" t="str">
        <f t="shared" si="29"/>
        <v/>
      </c>
      <c r="E360" s="1060">
        <f>IF(ISERROR(VLOOKUP(CONCATENATE($B360,"-",$C360),IN_1F!$B$2:$T$3000,3,FALSE))=TRUE,"",VLOOKUP(CONCATENATE($B360,"-",$C360),IN_1F!$B$2:$T$3000,3,FALSE))</f>
        <v>0</v>
      </c>
      <c r="F360" s="1061">
        <f>IF(ISERROR(VLOOKUP(CONCATENATE($B360,"-",$C360),IN_1F!$B$2:$T$3000,4,FALSE))=TRUE,"",VLOOKUP(CONCATENATE($B360,"-",$C360),IN_1F!$B$2:$T$3000,4,FALSE))</f>
        <v>0</v>
      </c>
      <c r="G360" s="1060">
        <f>IF(ISERROR(VLOOKUP(CONCATENATE($B360,"-",$C360),IN_1F!$B$2:$T$3000,5,FALSE))=TRUE,"",VLOOKUP(CONCATENATE($B360,"-",$C360),IN_1F!$B$2:$T$3000,5,FALSE))</f>
        <v>0</v>
      </c>
      <c r="H360" s="1062">
        <f>IF(ISERROR(VLOOKUP(CONCATENATE($B360,"-",$C360),IN_1F!$B$2:$T$3000,6,FALSE))=TRUE,"",VLOOKUP(CONCATENATE($B360,"-",$C360),IN_1F!$B$2:$T$3000,6,FALSE))</f>
        <v>0</v>
      </c>
      <c r="I360" s="1872">
        <f>IF(ISERROR(VLOOKUP(CONCATENATE($B360,"-",$C360),IN_1F!$B$2:$T$3000,7,FALSE))=TRUE,"",VLOOKUP(CONCATENATE($B360,"-",$C360),IN_1F!$B$2:$T$3000,7,FALSE))</f>
        <v>0</v>
      </c>
      <c r="J360" s="1875">
        <f>IF(ISERROR(VLOOKUP(CONCATENATE($B360,"-",$C360),IN_1F!$B$2:$T$3000,8,FALSE))=TRUE,"",VLOOKUP(CONCATENATE($B360,"-",$C360),IN_1F!$B$2:$T$3000,8,FALSE))</f>
        <v>0</v>
      </c>
      <c r="K360" s="1995">
        <f t="shared" si="27"/>
        <v>0</v>
      </c>
      <c r="L360" s="1996">
        <f t="shared" si="28"/>
        <v>0</v>
      </c>
    </row>
    <row r="361" spans="1:12">
      <c r="A361" s="1011" t="s">
        <v>1742</v>
      </c>
      <c r="B361" s="1012" t="s">
        <v>1743</v>
      </c>
      <c r="C361" s="1014">
        <v>6</v>
      </c>
      <c r="D361" s="1587" t="str">
        <f t="shared" si="29"/>
        <v/>
      </c>
      <c r="E361" s="1060">
        <f>IF(ISERROR(VLOOKUP(CONCATENATE($B361,"-",$C361),IN_1F!$B$2:$T$3000,3,FALSE))=TRUE,"",VLOOKUP(CONCATENATE($B361,"-",$C361),IN_1F!$B$2:$T$3000,3,FALSE))</f>
        <v>0</v>
      </c>
      <c r="F361" s="1061">
        <f>IF(ISERROR(VLOOKUP(CONCATENATE($B361,"-",$C361),IN_1F!$B$2:$T$3000,4,FALSE))=TRUE,"",VLOOKUP(CONCATENATE($B361,"-",$C361),IN_1F!$B$2:$T$3000,4,FALSE))</f>
        <v>0</v>
      </c>
      <c r="G361" s="1060">
        <f>IF(ISERROR(VLOOKUP(CONCATENATE($B361,"-",$C361),IN_1F!$B$2:$T$3000,5,FALSE))=TRUE,"",VLOOKUP(CONCATENATE($B361,"-",$C361),IN_1F!$B$2:$T$3000,5,FALSE))</f>
        <v>0</v>
      </c>
      <c r="H361" s="1062">
        <f>IF(ISERROR(VLOOKUP(CONCATENATE($B361,"-",$C361),IN_1F!$B$2:$T$3000,6,FALSE))=TRUE,"",VLOOKUP(CONCATENATE($B361,"-",$C361),IN_1F!$B$2:$T$3000,6,FALSE))</f>
        <v>0</v>
      </c>
      <c r="I361" s="1872">
        <f>IF(ISERROR(VLOOKUP(CONCATENATE($B361,"-",$C361),IN_1F!$B$2:$T$3000,7,FALSE))=TRUE,"",VLOOKUP(CONCATENATE($B361,"-",$C361),IN_1F!$B$2:$T$3000,7,FALSE))</f>
        <v>0</v>
      </c>
      <c r="J361" s="1875">
        <f>IF(ISERROR(VLOOKUP(CONCATENATE($B361,"-",$C361),IN_1F!$B$2:$T$3000,8,FALSE))=TRUE,"",VLOOKUP(CONCATENATE($B361,"-",$C361),IN_1F!$B$2:$T$3000,8,FALSE))</f>
        <v>0</v>
      </c>
      <c r="K361" s="1995">
        <f t="shared" si="27"/>
        <v>0</v>
      </c>
      <c r="L361" s="1996">
        <f t="shared" si="28"/>
        <v>0</v>
      </c>
    </row>
    <row r="362" spans="1:12">
      <c r="A362" s="1011" t="s">
        <v>1744</v>
      </c>
      <c r="B362" s="1012" t="s">
        <v>1745</v>
      </c>
      <c r="C362" s="1014">
        <v>6</v>
      </c>
      <c r="D362" s="1587" t="str">
        <f t="shared" si="29"/>
        <v/>
      </c>
      <c r="E362" s="1060">
        <f>IF(ISERROR(VLOOKUP(CONCATENATE($B362,"-",$C362),IN_1F!$B$2:$T$3000,3,FALSE))=TRUE,"",VLOOKUP(CONCATENATE($B362,"-",$C362),IN_1F!$B$2:$T$3000,3,FALSE))</f>
        <v>0</v>
      </c>
      <c r="F362" s="1061">
        <f>IF(ISERROR(VLOOKUP(CONCATENATE($B362,"-",$C362),IN_1F!$B$2:$T$3000,4,FALSE))=TRUE,"",VLOOKUP(CONCATENATE($B362,"-",$C362),IN_1F!$B$2:$T$3000,4,FALSE))</f>
        <v>0</v>
      </c>
      <c r="G362" s="1060">
        <f>IF(ISERROR(VLOOKUP(CONCATENATE($B362,"-",$C362),IN_1F!$B$2:$T$3000,5,FALSE))=TRUE,"",VLOOKUP(CONCATENATE($B362,"-",$C362),IN_1F!$B$2:$T$3000,5,FALSE))</f>
        <v>0</v>
      </c>
      <c r="H362" s="1062">
        <f>IF(ISERROR(VLOOKUP(CONCATENATE($B362,"-",$C362),IN_1F!$B$2:$T$3000,6,FALSE))=TRUE,"",VLOOKUP(CONCATENATE($B362,"-",$C362),IN_1F!$B$2:$T$3000,6,FALSE))</f>
        <v>0</v>
      </c>
      <c r="I362" s="1872">
        <f>IF(ISERROR(VLOOKUP(CONCATENATE($B362,"-",$C362),IN_1F!$B$2:$T$3000,7,FALSE))=TRUE,"",VLOOKUP(CONCATENATE($B362,"-",$C362),IN_1F!$B$2:$T$3000,7,FALSE))</f>
        <v>0</v>
      </c>
      <c r="J362" s="1875">
        <f>IF(ISERROR(VLOOKUP(CONCATENATE($B362,"-",$C362),IN_1F!$B$2:$T$3000,8,FALSE))=TRUE,"",VLOOKUP(CONCATENATE($B362,"-",$C362),IN_1F!$B$2:$T$3000,8,FALSE))</f>
        <v>0</v>
      </c>
      <c r="K362" s="1995">
        <f t="shared" si="27"/>
        <v>0</v>
      </c>
      <c r="L362" s="1996">
        <f t="shared" si="28"/>
        <v>0</v>
      </c>
    </row>
    <row r="363" spans="1:12">
      <c r="A363" s="1011" t="s">
        <v>1746</v>
      </c>
      <c r="B363" s="1012" t="s">
        <v>1747</v>
      </c>
      <c r="C363" s="1014">
        <v>6</v>
      </c>
      <c r="D363" s="1587" t="str">
        <f t="shared" si="29"/>
        <v/>
      </c>
      <c r="E363" s="1060">
        <f>IF(ISERROR(VLOOKUP(CONCATENATE($B363,"-",$C363),IN_1F!$B$2:$T$3000,3,FALSE))=TRUE,"",VLOOKUP(CONCATENATE($B363,"-",$C363),IN_1F!$B$2:$T$3000,3,FALSE))</f>
        <v>0</v>
      </c>
      <c r="F363" s="1061">
        <f>IF(ISERROR(VLOOKUP(CONCATENATE($B363,"-",$C363),IN_1F!$B$2:$T$3000,4,FALSE))=TRUE,"",VLOOKUP(CONCATENATE($B363,"-",$C363),IN_1F!$B$2:$T$3000,4,FALSE))</f>
        <v>0</v>
      </c>
      <c r="G363" s="1060">
        <f>IF(ISERROR(VLOOKUP(CONCATENATE($B363,"-",$C363),IN_1F!$B$2:$T$3000,5,FALSE))=TRUE,"",VLOOKUP(CONCATENATE($B363,"-",$C363),IN_1F!$B$2:$T$3000,5,FALSE))</f>
        <v>0</v>
      </c>
      <c r="H363" s="1062">
        <f>IF(ISERROR(VLOOKUP(CONCATENATE($B363,"-",$C363),IN_1F!$B$2:$T$3000,6,FALSE))=TRUE,"",VLOOKUP(CONCATENATE($B363,"-",$C363),IN_1F!$B$2:$T$3000,6,FALSE))</f>
        <v>0</v>
      </c>
      <c r="I363" s="1872">
        <f>IF(ISERROR(VLOOKUP(CONCATENATE($B363,"-",$C363),IN_1F!$B$2:$T$3000,7,FALSE))=TRUE,"",VLOOKUP(CONCATENATE($B363,"-",$C363),IN_1F!$B$2:$T$3000,7,FALSE))</f>
        <v>0</v>
      </c>
      <c r="J363" s="1875">
        <f>IF(ISERROR(VLOOKUP(CONCATENATE($B363,"-",$C363),IN_1F!$B$2:$T$3000,8,FALSE))=TRUE,"",VLOOKUP(CONCATENATE($B363,"-",$C363),IN_1F!$B$2:$T$3000,8,FALSE))</f>
        <v>0</v>
      </c>
      <c r="K363" s="1995">
        <f t="shared" si="27"/>
        <v>0</v>
      </c>
      <c r="L363" s="1996">
        <f t="shared" si="28"/>
        <v>0</v>
      </c>
    </row>
    <row r="364" spans="1:12">
      <c r="A364" s="1011" t="s">
        <v>1748</v>
      </c>
      <c r="B364" s="1012" t="s">
        <v>1749</v>
      </c>
      <c r="C364" s="1014">
        <v>6</v>
      </c>
      <c r="D364" s="1587" t="str">
        <f t="shared" si="29"/>
        <v/>
      </c>
      <c r="E364" s="1060">
        <f>IF(ISERROR(VLOOKUP(CONCATENATE($B364,"-",$C364),IN_1F!$B$2:$T$3000,3,FALSE))=TRUE,"",VLOOKUP(CONCATENATE($B364,"-",$C364),IN_1F!$B$2:$T$3000,3,FALSE))</f>
        <v>0</v>
      </c>
      <c r="F364" s="1061">
        <f>IF(ISERROR(VLOOKUP(CONCATENATE($B364,"-",$C364),IN_1F!$B$2:$T$3000,4,FALSE))=TRUE,"",VLOOKUP(CONCATENATE($B364,"-",$C364),IN_1F!$B$2:$T$3000,4,FALSE))</f>
        <v>0</v>
      </c>
      <c r="G364" s="1060">
        <f>IF(ISERROR(VLOOKUP(CONCATENATE($B364,"-",$C364),IN_1F!$B$2:$T$3000,5,FALSE))=TRUE,"",VLOOKUP(CONCATENATE($B364,"-",$C364),IN_1F!$B$2:$T$3000,5,FALSE))</f>
        <v>0</v>
      </c>
      <c r="H364" s="1062">
        <f>IF(ISERROR(VLOOKUP(CONCATENATE($B364,"-",$C364),IN_1F!$B$2:$T$3000,6,FALSE))=TRUE,"",VLOOKUP(CONCATENATE($B364,"-",$C364),IN_1F!$B$2:$T$3000,6,FALSE))</f>
        <v>0</v>
      </c>
      <c r="I364" s="1872">
        <f>IF(ISERROR(VLOOKUP(CONCATENATE($B364,"-",$C364),IN_1F!$B$2:$T$3000,7,FALSE))=TRUE,"",VLOOKUP(CONCATENATE($B364,"-",$C364),IN_1F!$B$2:$T$3000,7,FALSE))</f>
        <v>0</v>
      </c>
      <c r="J364" s="1875">
        <f>IF(ISERROR(VLOOKUP(CONCATENATE($B364,"-",$C364),IN_1F!$B$2:$T$3000,8,FALSE))=TRUE,"",VLOOKUP(CONCATENATE($B364,"-",$C364),IN_1F!$B$2:$T$3000,8,FALSE))</f>
        <v>0</v>
      </c>
      <c r="K364" s="1995">
        <f t="shared" si="27"/>
        <v>0</v>
      </c>
      <c r="L364" s="1996">
        <f t="shared" si="28"/>
        <v>0</v>
      </c>
    </row>
    <row r="365" spans="1:12">
      <c r="A365" s="1011" t="s">
        <v>1750</v>
      </c>
      <c r="B365" s="1012" t="s">
        <v>1751</v>
      </c>
      <c r="C365" s="1014">
        <v>6</v>
      </c>
      <c r="D365" s="1587" t="str">
        <f t="shared" si="29"/>
        <v/>
      </c>
      <c r="E365" s="1060">
        <f>IF(ISERROR(VLOOKUP(CONCATENATE($B365,"-",$C365),IN_1F!$B$2:$T$3000,3,FALSE))=TRUE,"",VLOOKUP(CONCATENATE($B365,"-",$C365),IN_1F!$B$2:$T$3000,3,FALSE))</f>
        <v>0</v>
      </c>
      <c r="F365" s="1061">
        <f>IF(ISERROR(VLOOKUP(CONCATENATE($B365,"-",$C365),IN_1F!$B$2:$T$3000,4,FALSE))=TRUE,"",VLOOKUP(CONCATENATE($B365,"-",$C365),IN_1F!$B$2:$T$3000,4,FALSE))</f>
        <v>0</v>
      </c>
      <c r="G365" s="1060">
        <f>IF(ISERROR(VLOOKUP(CONCATENATE($B365,"-",$C365),IN_1F!$B$2:$T$3000,5,FALSE))=TRUE,"",VLOOKUP(CONCATENATE($B365,"-",$C365),IN_1F!$B$2:$T$3000,5,FALSE))</f>
        <v>0</v>
      </c>
      <c r="H365" s="1062">
        <f>IF(ISERROR(VLOOKUP(CONCATENATE($B365,"-",$C365),IN_1F!$B$2:$T$3000,6,FALSE))=TRUE,"",VLOOKUP(CONCATENATE($B365,"-",$C365),IN_1F!$B$2:$T$3000,6,FALSE))</f>
        <v>0</v>
      </c>
      <c r="I365" s="1872">
        <f>IF(ISERROR(VLOOKUP(CONCATENATE($B365,"-",$C365),IN_1F!$B$2:$T$3000,7,FALSE))=TRUE,"",VLOOKUP(CONCATENATE($B365,"-",$C365),IN_1F!$B$2:$T$3000,7,FALSE))</f>
        <v>0</v>
      </c>
      <c r="J365" s="1875">
        <f>IF(ISERROR(VLOOKUP(CONCATENATE($B365,"-",$C365),IN_1F!$B$2:$T$3000,8,FALSE))=TRUE,"",VLOOKUP(CONCATENATE($B365,"-",$C365),IN_1F!$B$2:$T$3000,8,FALSE))</f>
        <v>0</v>
      </c>
      <c r="K365" s="1995">
        <f t="shared" ref="K365:K401" si="30">E365+G365+I365</f>
        <v>0</v>
      </c>
      <c r="L365" s="1996">
        <f t="shared" si="28"/>
        <v>0</v>
      </c>
    </row>
    <row r="366" spans="1:12">
      <c r="A366" s="1015" t="s">
        <v>1752</v>
      </c>
      <c r="B366" s="1016" t="s">
        <v>1753</v>
      </c>
      <c r="C366" s="1017">
        <v>6</v>
      </c>
      <c r="D366" s="1587" t="str">
        <f t="shared" si="29"/>
        <v/>
      </c>
      <c r="E366" s="1060">
        <f>IF(ISERROR(VLOOKUP(CONCATENATE($B366,"-",$C366),IN_1F!$B$2:$T$3000,3,FALSE))=TRUE,"",VLOOKUP(CONCATENATE($B366,"-",$C366),IN_1F!$B$2:$T$3000,3,FALSE))</f>
        <v>0</v>
      </c>
      <c r="F366" s="1061">
        <f>IF(ISERROR(VLOOKUP(CONCATENATE($B366,"-",$C366),IN_1F!$B$2:$T$3000,4,FALSE))=TRUE,"",VLOOKUP(CONCATENATE($B366,"-",$C366),IN_1F!$B$2:$T$3000,4,FALSE))</f>
        <v>0</v>
      </c>
      <c r="G366" s="1060">
        <f>IF(ISERROR(VLOOKUP(CONCATENATE($B366,"-",$C366),IN_1F!$B$2:$T$3000,5,FALSE))=TRUE,"",VLOOKUP(CONCATENATE($B366,"-",$C366),IN_1F!$B$2:$T$3000,5,FALSE))</f>
        <v>0</v>
      </c>
      <c r="H366" s="1062">
        <f>IF(ISERROR(VLOOKUP(CONCATENATE($B366,"-",$C366),IN_1F!$B$2:$T$3000,6,FALSE))=TRUE,"",VLOOKUP(CONCATENATE($B366,"-",$C366),IN_1F!$B$2:$T$3000,6,FALSE))</f>
        <v>0</v>
      </c>
      <c r="I366" s="1872">
        <f>IF(ISERROR(VLOOKUP(CONCATENATE($B366,"-",$C366),IN_1F!$B$2:$T$3000,7,FALSE))=TRUE,"",VLOOKUP(CONCATENATE($B366,"-",$C366),IN_1F!$B$2:$T$3000,7,FALSE))</f>
        <v>0</v>
      </c>
      <c r="J366" s="1875">
        <f>IF(ISERROR(VLOOKUP(CONCATENATE($B366,"-",$C366),IN_1F!$B$2:$T$3000,8,FALSE))=TRUE,"",VLOOKUP(CONCATENATE($B366,"-",$C366),IN_1F!$B$2:$T$3000,8,FALSE))</f>
        <v>0</v>
      </c>
      <c r="K366" s="1995">
        <f t="shared" si="30"/>
        <v>0</v>
      </c>
      <c r="L366" s="1996">
        <f t="shared" si="28"/>
        <v>0</v>
      </c>
    </row>
    <row r="367" spans="1:12">
      <c r="A367" s="1011" t="s">
        <v>1754</v>
      </c>
      <c r="B367" s="1012" t="s">
        <v>1755</v>
      </c>
      <c r="C367" s="1014">
        <v>6</v>
      </c>
      <c r="D367" s="1587" t="str">
        <f t="shared" si="29"/>
        <v/>
      </c>
      <c r="E367" s="1060">
        <f>IF(ISERROR(VLOOKUP(CONCATENATE($B367,"-",$C367),IN_1F!$B$2:$T$3000,3,FALSE))=TRUE,"",VLOOKUP(CONCATENATE($B367,"-",$C367),IN_1F!$B$2:$T$3000,3,FALSE))</f>
        <v>0</v>
      </c>
      <c r="F367" s="1061">
        <f>IF(ISERROR(VLOOKUP(CONCATENATE($B367,"-",$C367),IN_1F!$B$2:$T$3000,4,FALSE))=TRUE,"",VLOOKUP(CONCATENATE($B367,"-",$C367),IN_1F!$B$2:$T$3000,4,FALSE))</f>
        <v>0</v>
      </c>
      <c r="G367" s="1060">
        <f>IF(ISERROR(VLOOKUP(CONCATENATE($B367,"-",$C367),IN_1F!$B$2:$T$3000,5,FALSE))=TRUE,"",VLOOKUP(CONCATENATE($B367,"-",$C367),IN_1F!$B$2:$T$3000,5,FALSE))</f>
        <v>0</v>
      </c>
      <c r="H367" s="1062">
        <f>IF(ISERROR(VLOOKUP(CONCATENATE($B367,"-",$C367),IN_1F!$B$2:$T$3000,6,FALSE))=TRUE,"",VLOOKUP(CONCATENATE($B367,"-",$C367),IN_1F!$B$2:$T$3000,6,FALSE))</f>
        <v>0</v>
      </c>
      <c r="I367" s="1872">
        <f>IF(ISERROR(VLOOKUP(CONCATENATE($B367,"-",$C367),IN_1F!$B$2:$T$3000,7,FALSE))=TRUE,"",VLOOKUP(CONCATENATE($B367,"-",$C367),IN_1F!$B$2:$T$3000,7,FALSE))</f>
        <v>0</v>
      </c>
      <c r="J367" s="1875">
        <f>IF(ISERROR(VLOOKUP(CONCATENATE($B367,"-",$C367),IN_1F!$B$2:$T$3000,8,FALSE))=TRUE,"",VLOOKUP(CONCATENATE($B367,"-",$C367),IN_1F!$B$2:$T$3000,8,FALSE))</f>
        <v>0</v>
      </c>
      <c r="K367" s="1995">
        <f t="shared" si="30"/>
        <v>0</v>
      </c>
      <c r="L367" s="1996">
        <f t="shared" si="28"/>
        <v>0</v>
      </c>
    </row>
    <row r="368" spans="1:12">
      <c r="A368" s="1015" t="s">
        <v>1756</v>
      </c>
      <c r="B368" s="1016" t="s">
        <v>1757</v>
      </c>
      <c r="C368" s="1017">
        <v>6</v>
      </c>
      <c r="D368" s="1587" t="str">
        <f t="shared" si="29"/>
        <v/>
      </c>
      <c r="E368" s="1060">
        <f>IF(ISERROR(VLOOKUP(CONCATENATE($B368,"-",$C368),IN_1F!$B$2:$T$3000,3,FALSE))=TRUE,"",VLOOKUP(CONCATENATE($B368,"-",$C368),IN_1F!$B$2:$T$3000,3,FALSE))</f>
        <v>0</v>
      </c>
      <c r="F368" s="1061">
        <f>IF(ISERROR(VLOOKUP(CONCATENATE($B368,"-",$C368),IN_1F!$B$2:$T$3000,4,FALSE))=TRUE,"",VLOOKUP(CONCATENATE($B368,"-",$C368),IN_1F!$B$2:$T$3000,4,FALSE))</f>
        <v>0</v>
      </c>
      <c r="G368" s="1060">
        <f>IF(ISERROR(VLOOKUP(CONCATENATE($B368,"-",$C368),IN_1F!$B$2:$T$3000,5,FALSE))=TRUE,"",VLOOKUP(CONCATENATE($B368,"-",$C368),IN_1F!$B$2:$T$3000,5,FALSE))</f>
        <v>0</v>
      </c>
      <c r="H368" s="1062">
        <f>IF(ISERROR(VLOOKUP(CONCATENATE($B368,"-",$C368),IN_1F!$B$2:$T$3000,6,FALSE))=TRUE,"",VLOOKUP(CONCATENATE($B368,"-",$C368),IN_1F!$B$2:$T$3000,6,FALSE))</f>
        <v>0</v>
      </c>
      <c r="I368" s="1872">
        <f>IF(ISERROR(VLOOKUP(CONCATENATE($B368,"-",$C368),IN_1F!$B$2:$T$3000,7,FALSE))=TRUE,"",VLOOKUP(CONCATENATE($B368,"-",$C368),IN_1F!$B$2:$T$3000,7,FALSE))</f>
        <v>0</v>
      </c>
      <c r="J368" s="1875">
        <f>IF(ISERROR(VLOOKUP(CONCATENATE($B368,"-",$C368),IN_1F!$B$2:$T$3000,8,FALSE))=TRUE,"",VLOOKUP(CONCATENATE($B368,"-",$C368),IN_1F!$B$2:$T$3000,8,FALSE))</f>
        <v>0</v>
      </c>
      <c r="K368" s="1995">
        <f t="shared" si="30"/>
        <v>0</v>
      </c>
      <c r="L368" s="1996">
        <f t="shared" si="28"/>
        <v>0</v>
      </c>
    </row>
    <row r="369" spans="1:12">
      <c r="A369" s="1011" t="s">
        <v>1758</v>
      </c>
      <c r="B369" s="1012" t="s">
        <v>1759</v>
      </c>
      <c r="C369" s="1014">
        <v>6</v>
      </c>
      <c r="D369" s="1587" t="str">
        <f t="shared" si="29"/>
        <v/>
      </c>
      <c r="E369" s="1060">
        <f>IF(ISERROR(VLOOKUP(CONCATENATE($B369,"-",$C369),IN_1F!$B$2:$T$3000,3,FALSE))=TRUE,"",VLOOKUP(CONCATENATE($B369,"-",$C369),IN_1F!$B$2:$T$3000,3,FALSE))</f>
        <v>0</v>
      </c>
      <c r="F369" s="1061">
        <f>IF(ISERROR(VLOOKUP(CONCATENATE($B369,"-",$C369),IN_1F!$B$2:$T$3000,4,FALSE))=TRUE,"",VLOOKUP(CONCATENATE($B369,"-",$C369),IN_1F!$B$2:$T$3000,4,FALSE))</f>
        <v>0</v>
      </c>
      <c r="G369" s="1060">
        <f>IF(ISERROR(VLOOKUP(CONCATENATE($B369,"-",$C369),IN_1F!$B$2:$T$3000,5,FALSE))=TRUE,"",VLOOKUP(CONCATENATE($B369,"-",$C369),IN_1F!$B$2:$T$3000,5,FALSE))</f>
        <v>0</v>
      </c>
      <c r="H369" s="1062">
        <f>IF(ISERROR(VLOOKUP(CONCATENATE($B369,"-",$C369),IN_1F!$B$2:$T$3000,6,FALSE))=TRUE,"",VLOOKUP(CONCATENATE($B369,"-",$C369),IN_1F!$B$2:$T$3000,6,FALSE))</f>
        <v>0</v>
      </c>
      <c r="I369" s="1872">
        <f>IF(ISERROR(VLOOKUP(CONCATENATE($B369,"-",$C369),IN_1F!$B$2:$T$3000,7,FALSE))=TRUE,"",VLOOKUP(CONCATENATE($B369,"-",$C369),IN_1F!$B$2:$T$3000,7,FALSE))</f>
        <v>0</v>
      </c>
      <c r="J369" s="1875">
        <f>IF(ISERROR(VLOOKUP(CONCATENATE($B369,"-",$C369),IN_1F!$B$2:$T$3000,8,FALSE))=TRUE,"",VLOOKUP(CONCATENATE($B369,"-",$C369),IN_1F!$B$2:$T$3000,8,FALSE))</f>
        <v>0</v>
      </c>
      <c r="K369" s="1995">
        <f t="shared" si="30"/>
        <v>0</v>
      </c>
      <c r="L369" s="1996">
        <f t="shared" si="28"/>
        <v>0</v>
      </c>
    </row>
    <row r="370" spans="1:12">
      <c r="A370" s="1015" t="s">
        <v>1760</v>
      </c>
      <c r="B370" s="1016" t="s">
        <v>1761</v>
      </c>
      <c r="C370" s="1017">
        <v>6</v>
      </c>
      <c r="D370" s="1587" t="str">
        <f t="shared" si="29"/>
        <v/>
      </c>
      <c r="E370" s="1060">
        <f>IF(ISERROR(VLOOKUP(CONCATENATE($B370,"-",$C370),IN_1F!$B$2:$T$3000,3,FALSE))=TRUE,"",VLOOKUP(CONCATENATE($B370,"-",$C370),IN_1F!$B$2:$T$3000,3,FALSE))</f>
        <v>0</v>
      </c>
      <c r="F370" s="1061">
        <f>IF(ISERROR(VLOOKUP(CONCATENATE($B370,"-",$C370),IN_1F!$B$2:$T$3000,4,FALSE))=TRUE,"",VLOOKUP(CONCATENATE($B370,"-",$C370),IN_1F!$B$2:$T$3000,4,FALSE))</f>
        <v>0</v>
      </c>
      <c r="G370" s="1060">
        <f>IF(ISERROR(VLOOKUP(CONCATENATE($B370,"-",$C370),IN_1F!$B$2:$T$3000,5,FALSE))=TRUE,"",VLOOKUP(CONCATENATE($B370,"-",$C370),IN_1F!$B$2:$T$3000,5,FALSE))</f>
        <v>0</v>
      </c>
      <c r="H370" s="1062">
        <f>IF(ISERROR(VLOOKUP(CONCATENATE($B370,"-",$C370),IN_1F!$B$2:$T$3000,6,FALSE))=TRUE,"",VLOOKUP(CONCATENATE($B370,"-",$C370),IN_1F!$B$2:$T$3000,6,FALSE))</f>
        <v>0</v>
      </c>
      <c r="I370" s="1872">
        <f>IF(ISERROR(VLOOKUP(CONCATENATE($B370,"-",$C370),IN_1F!$B$2:$T$3000,7,FALSE))=TRUE,"",VLOOKUP(CONCATENATE($B370,"-",$C370),IN_1F!$B$2:$T$3000,7,FALSE))</f>
        <v>0</v>
      </c>
      <c r="J370" s="1875">
        <f>IF(ISERROR(VLOOKUP(CONCATENATE($B370,"-",$C370),IN_1F!$B$2:$T$3000,8,FALSE))=TRUE,"",VLOOKUP(CONCATENATE($B370,"-",$C370),IN_1F!$B$2:$T$3000,8,FALSE))</f>
        <v>0</v>
      </c>
      <c r="K370" s="1995">
        <f t="shared" si="30"/>
        <v>0</v>
      </c>
      <c r="L370" s="1996">
        <f t="shared" si="28"/>
        <v>0</v>
      </c>
    </row>
    <row r="371" spans="1:12">
      <c r="A371" s="1011" t="s">
        <v>1762</v>
      </c>
      <c r="B371" s="1012" t="s">
        <v>1763</v>
      </c>
      <c r="C371" s="1014">
        <v>6</v>
      </c>
      <c r="D371" s="1587" t="str">
        <f t="shared" si="29"/>
        <v/>
      </c>
      <c r="E371" s="1060">
        <f>IF(ISERROR(VLOOKUP(CONCATENATE($B371,"-",$C371),IN_1F!$B$2:$T$3000,3,FALSE))=TRUE,"",VLOOKUP(CONCATENATE($B371,"-",$C371),IN_1F!$B$2:$T$3000,3,FALSE))</f>
        <v>0</v>
      </c>
      <c r="F371" s="1061">
        <f>IF(ISERROR(VLOOKUP(CONCATENATE($B371,"-",$C371),IN_1F!$B$2:$T$3000,4,FALSE))=TRUE,"",VLOOKUP(CONCATENATE($B371,"-",$C371),IN_1F!$B$2:$T$3000,4,FALSE))</f>
        <v>0</v>
      </c>
      <c r="G371" s="1060">
        <f>IF(ISERROR(VLOOKUP(CONCATENATE($B371,"-",$C371),IN_1F!$B$2:$T$3000,5,FALSE))=TRUE,"",VLOOKUP(CONCATENATE($B371,"-",$C371),IN_1F!$B$2:$T$3000,5,FALSE))</f>
        <v>0</v>
      </c>
      <c r="H371" s="1062">
        <f>IF(ISERROR(VLOOKUP(CONCATENATE($B371,"-",$C371),IN_1F!$B$2:$T$3000,6,FALSE))=TRUE,"",VLOOKUP(CONCATENATE($B371,"-",$C371),IN_1F!$B$2:$T$3000,6,FALSE))</f>
        <v>0</v>
      </c>
      <c r="I371" s="1872">
        <f>IF(ISERROR(VLOOKUP(CONCATENATE($B371,"-",$C371),IN_1F!$B$2:$T$3000,7,FALSE))=TRUE,"",VLOOKUP(CONCATENATE($B371,"-",$C371),IN_1F!$B$2:$T$3000,7,FALSE))</f>
        <v>0</v>
      </c>
      <c r="J371" s="1875">
        <f>IF(ISERROR(VLOOKUP(CONCATENATE($B371,"-",$C371),IN_1F!$B$2:$T$3000,8,FALSE))=TRUE,"",VLOOKUP(CONCATENATE($B371,"-",$C371),IN_1F!$B$2:$T$3000,8,FALSE))</f>
        <v>0</v>
      </c>
      <c r="K371" s="1995">
        <f t="shared" si="30"/>
        <v>0</v>
      </c>
      <c r="L371" s="1996">
        <f t="shared" si="28"/>
        <v>0</v>
      </c>
    </row>
    <row r="372" spans="1:12">
      <c r="A372" s="1015" t="s">
        <v>1764</v>
      </c>
      <c r="B372" s="1016" t="s">
        <v>1765</v>
      </c>
      <c r="C372" s="1017">
        <v>6</v>
      </c>
      <c r="D372" s="1587" t="str">
        <f t="shared" si="29"/>
        <v/>
      </c>
      <c r="E372" s="1060">
        <f>IF(ISERROR(VLOOKUP(CONCATENATE($B372,"-",$C372),IN_1F!$B$2:$T$3000,3,FALSE))=TRUE,"",VLOOKUP(CONCATENATE($B372,"-",$C372),IN_1F!$B$2:$T$3000,3,FALSE))</f>
        <v>0</v>
      </c>
      <c r="F372" s="1061">
        <f>IF(ISERROR(VLOOKUP(CONCATENATE($B372,"-",$C372),IN_1F!$B$2:$T$3000,4,FALSE))=TRUE,"",VLOOKUP(CONCATENATE($B372,"-",$C372),IN_1F!$B$2:$T$3000,4,FALSE))</f>
        <v>0</v>
      </c>
      <c r="G372" s="1060">
        <f>IF(ISERROR(VLOOKUP(CONCATENATE($B372,"-",$C372),IN_1F!$B$2:$T$3000,5,FALSE))=TRUE,"",VLOOKUP(CONCATENATE($B372,"-",$C372),IN_1F!$B$2:$T$3000,5,FALSE))</f>
        <v>0</v>
      </c>
      <c r="H372" s="1062">
        <f>IF(ISERROR(VLOOKUP(CONCATENATE($B372,"-",$C372),IN_1F!$B$2:$T$3000,6,FALSE))=TRUE,"",VLOOKUP(CONCATENATE($B372,"-",$C372),IN_1F!$B$2:$T$3000,6,FALSE))</f>
        <v>0</v>
      </c>
      <c r="I372" s="1872">
        <f>IF(ISERROR(VLOOKUP(CONCATENATE($B372,"-",$C372),IN_1F!$B$2:$T$3000,7,FALSE))=TRUE,"",VLOOKUP(CONCATENATE($B372,"-",$C372),IN_1F!$B$2:$T$3000,7,FALSE))</f>
        <v>0</v>
      </c>
      <c r="J372" s="1875">
        <f>IF(ISERROR(VLOOKUP(CONCATENATE($B372,"-",$C372),IN_1F!$B$2:$T$3000,8,FALSE))=TRUE,"",VLOOKUP(CONCATENATE($B372,"-",$C372),IN_1F!$B$2:$T$3000,8,FALSE))</f>
        <v>0</v>
      </c>
      <c r="K372" s="1995">
        <f t="shared" si="30"/>
        <v>0</v>
      </c>
      <c r="L372" s="1996">
        <f t="shared" si="28"/>
        <v>0</v>
      </c>
    </row>
    <row r="373" spans="1:12">
      <c r="A373" s="1011" t="s">
        <v>1766</v>
      </c>
      <c r="B373" s="1012" t="s">
        <v>1767</v>
      </c>
      <c r="C373" s="1014">
        <v>6</v>
      </c>
      <c r="D373" s="1587" t="str">
        <f t="shared" si="29"/>
        <v/>
      </c>
      <c r="E373" s="1060">
        <f>IF(ISERROR(VLOOKUP(CONCATENATE($B373,"-",$C373),IN_1F!$B$2:$T$3000,3,FALSE))=TRUE,"",VLOOKUP(CONCATENATE($B373,"-",$C373),IN_1F!$B$2:$T$3000,3,FALSE))</f>
        <v>0</v>
      </c>
      <c r="F373" s="1061">
        <f>IF(ISERROR(VLOOKUP(CONCATENATE($B373,"-",$C373),IN_1F!$B$2:$T$3000,4,FALSE))=TRUE,"",VLOOKUP(CONCATENATE($B373,"-",$C373),IN_1F!$B$2:$T$3000,4,FALSE))</f>
        <v>0</v>
      </c>
      <c r="G373" s="1060">
        <f>IF(ISERROR(VLOOKUP(CONCATENATE($B373,"-",$C373),IN_1F!$B$2:$T$3000,5,FALSE))=TRUE,"",VLOOKUP(CONCATENATE($B373,"-",$C373),IN_1F!$B$2:$T$3000,5,FALSE))</f>
        <v>0</v>
      </c>
      <c r="H373" s="1062">
        <f>IF(ISERROR(VLOOKUP(CONCATENATE($B373,"-",$C373),IN_1F!$B$2:$T$3000,6,FALSE))=TRUE,"",VLOOKUP(CONCATENATE($B373,"-",$C373),IN_1F!$B$2:$T$3000,6,FALSE))</f>
        <v>0</v>
      </c>
      <c r="I373" s="1872">
        <f>IF(ISERROR(VLOOKUP(CONCATENATE($B373,"-",$C373),IN_1F!$B$2:$T$3000,7,FALSE))=TRUE,"",VLOOKUP(CONCATENATE($B373,"-",$C373),IN_1F!$B$2:$T$3000,7,FALSE))</f>
        <v>0</v>
      </c>
      <c r="J373" s="1875">
        <f>IF(ISERROR(VLOOKUP(CONCATENATE($B373,"-",$C373),IN_1F!$B$2:$T$3000,8,FALSE))=TRUE,"",VLOOKUP(CONCATENATE($B373,"-",$C373),IN_1F!$B$2:$T$3000,8,FALSE))</f>
        <v>0</v>
      </c>
      <c r="K373" s="1995">
        <f t="shared" si="30"/>
        <v>0</v>
      </c>
      <c r="L373" s="1996">
        <f t="shared" si="28"/>
        <v>0</v>
      </c>
    </row>
    <row r="374" spans="1:12">
      <c r="A374" s="1015" t="s">
        <v>1768</v>
      </c>
      <c r="B374" s="1016" t="s">
        <v>1769</v>
      </c>
      <c r="C374" s="1017">
        <v>6</v>
      </c>
      <c r="D374" s="1587" t="str">
        <f t="shared" si="29"/>
        <v/>
      </c>
      <c r="E374" s="1060">
        <f>IF(ISERROR(VLOOKUP(CONCATENATE($B374,"-",$C374),IN_1F!$B$2:$T$3000,3,FALSE))=TRUE,"",VLOOKUP(CONCATENATE($B374,"-",$C374),IN_1F!$B$2:$T$3000,3,FALSE))</f>
        <v>0</v>
      </c>
      <c r="F374" s="1061">
        <f>IF(ISERROR(VLOOKUP(CONCATENATE($B374,"-",$C374),IN_1F!$B$2:$T$3000,4,FALSE))=TRUE,"",VLOOKUP(CONCATENATE($B374,"-",$C374),IN_1F!$B$2:$T$3000,4,FALSE))</f>
        <v>0</v>
      </c>
      <c r="G374" s="1060">
        <f>IF(ISERROR(VLOOKUP(CONCATENATE($B374,"-",$C374),IN_1F!$B$2:$T$3000,5,FALSE))=TRUE,"",VLOOKUP(CONCATENATE($B374,"-",$C374),IN_1F!$B$2:$T$3000,5,FALSE))</f>
        <v>0</v>
      </c>
      <c r="H374" s="1062">
        <f>IF(ISERROR(VLOOKUP(CONCATENATE($B374,"-",$C374),IN_1F!$B$2:$T$3000,6,FALSE))=TRUE,"",VLOOKUP(CONCATENATE($B374,"-",$C374),IN_1F!$B$2:$T$3000,6,FALSE))</f>
        <v>0</v>
      </c>
      <c r="I374" s="1872">
        <f>IF(ISERROR(VLOOKUP(CONCATENATE($B374,"-",$C374),IN_1F!$B$2:$T$3000,7,FALSE))=TRUE,"",VLOOKUP(CONCATENATE($B374,"-",$C374),IN_1F!$B$2:$T$3000,7,FALSE))</f>
        <v>0</v>
      </c>
      <c r="J374" s="1875">
        <f>IF(ISERROR(VLOOKUP(CONCATENATE($B374,"-",$C374),IN_1F!$B$2:$T$3000,8,FALSE))=TRUE,"",VLOOKUP(CONCATENATE($B374,"-",$C374),IN_1F!$B$2:$T$3000,8,FALSE))</f>
        <v>0</v>
      </c>
      <c r="K374" s="1995">
        <f t="shared" si="30"/>
        <v>0</v>
      </c>
      <c r="L374" s="1996">
        <f t="shared" si="28"/>
        <v>0</v>
      </c>
    </row>
    <row r="375" spans="1:12">
      <c r="A375" s="1011" t="s">
        <v>1770</v>
      </c>
      <c r="B375" s="1012" t="s">
        <v>1771</v>
      </c>
      <c r="C375" s="1014">
        <v>6</v>
      </c>
      <c r="D375" s="1587" t="str">
        <f t="shared" si="29"/>
        <v/>
      </c>
      <c r="E375" s="1060">
        <f>IF(ISERROR(VLOOKUP(CONCATENATE($B375,"-",$C375),IN_1F!$B$2:$T$3000,3,FALSE))=TRUE,"",VLOOKUP(CONCATENATE($B375,"-",$C375),IN_1F!$B$2:$T$3000,3,FALSE))</f>
        <v>0</v>
      </c>
      <c r="F375" s="1061">
        <f>IF(ISERROR(VLOOKUP(CONCATENATE($B375,"-",$C375),IN_1F!$B$2:$T$3000,4,FALSE))=TRUE,"",VLOOKUP(CONCATENATE($B375,"-",$C375),IN_1F!$B$2:$T$3000,4,FALSE))</f>
        <v>0</v>
      </c>
      <c r="G375" s="1060">
        <f>IF(ISERROR(VLOOKUP(CONCATENATE($B375,"-",$C375),IN_1F!$B$2:$T$3000,5,FALSE))=TRUE,"",VLOOKUP(CONCATENATE($B375,"-",$C375),IN_1F!$B$2:$T$3000,5,FALSE))</f>
        <v>0</v>
      </c>
      <c r="H375" s="1062">
        <f>IF(ISERROR(VLOOKUP(CONCATENATE($B375,"-",$C375),IN_1F!$B$2:$T$3000,6,FALSE))=TRUE,"",VLOOKUP(CONCATENATE($B375,"-",$C375),IN_1F!$B$2:$T$3000,6,FALSE))</f>
        <v>0</v>
      </c>
      <c r="I375" s="1872">
        <f>IF(ISERROR(VLOOKUP(CONCATENATE($B375,"-",$C375),IN_1F!$B$2:$T$3000,7,FALSE))=TRUE,"",VLOOKUP(CONCATENATE($B375,"-",$C375),IN_1F!$B$2:$T$3000,7,FALSE))</f>
        <v>0</v>
      </c>
      <c r="J375" s="1875">
        <f>IF(ISERROR(VLOOKUP(CONCATENATE($B375,"-",$C375),IN_1F!$B$2:$T$3000,8,FALSE))=TRUE,"",VLOOKUP(CONCATENATE($B375,"-",$C375),IN_1F!$B$2:$T$3000,8,FALSE))</f>
        <v>0</v>
      </c>
      <c r="K375" s="1995">
        <f t="shared" si="30"/>
        <v>0</v>
      </c>
      <c r="L375" s="1996">
        <f t="shared" si="28"/>
        <v>0</v>
      </c>
    </row>
    <row r="376" spans="1:12">
      <c r="A376" s="1015" t="s">
        <v>1772</v>
      </c>
      <c r="B376" s="1016" t="s">
        <v>1773</v>
      </c>
      <c r="C376" s="1017">
        <v>6</v>
      </c>
      <c r="D376" s="1587" t="str">
        <f t="shared" si="29"/>
        <v/>
      </c>
      <c r="E376" s="1060">
        <f>IF(ISERROR(VLOOKUP(CONCATENATE($B376,"-",$C376),IN_1F!$B$2:$T$3000,3,FALSE))=TRUE,"",VLOOKUP(CONCATENATE($B376,"-",$C376),IN_1F!$B$2:$T$3000,3,FALSE))</f>
        <v>0</v>
      </c>
      <c r="F376" s="1061">
        <f>IF(ISERROR(VLOOKUP(CONCATENATE($B376,"-",$C376),IN_1F!$B$2:$T$3000,4,FALSE))=TRUE,"",VLOOKUP(CONCATENATE($B376,"-",$C376),IN_1F!$B$2:$T$3000,4,FALSE))</f>
        <v>0</v>
      </c>
      <c r="G376" s="1060">
        <f>IF(ISERROR(VLOOKUP(CONCATENATE($B376,"-",$C376),IN_1F!$B$2:$T$3000,5,FALSE))=TRUE,"",VLOOKUP(CONCATENATE($B376,"-",$C376),IN_1F!$B$2:$T$3000,5,FALSE))</f>
        <v>0</v>
      </c>
      <c r="H376" s="1062">
        <f>IF(ISERROR(VLOOKUP(CONCATENATE($B376,"-",$C376),IN_1F!$B$2:$T$3000,6,FALSE))=TRUE,"",VLOOKUP(CONCATENATE($B376,"-",$C376),IN_1F!$B$2:$T$3000,6,FALSE))</f>
        <v>0</v>
      </c>
      <c r="I376" s="1872">
        <f>IF(ISERROR(VLOOKUP(CONCATENATE($B376,"-",$C376),IN_1F!$B$2:$T$3000,7,FALSE))=TRUE,"",VLOOKUP(CONCATENATE($B376,"-",$C376),IN_1F!$B$2:$T$3000,7,FALSE))</f>
        <v>0</v>
      </c>
      <c r="J376" s="1875">
        <f>IF(ISERROR(VLOOKUP(CONCATENATE($B376,"-",$C376),IN_1F!$B$2:$T$3000,8,FALSE))=TRUE,"",VLOOKUP(CONCATENATE($B376,"-",$C376),IN_1F!$B$2:$T$3000,8,FALSE))</f>
        <v>0</v>
      </c>
      <c r="K376" s="1995">
        <f t="shared" si="30"/>
        <v>0</v>
      </c>
      <c r="L376" s="1996">
        <f t="shared" si="28"/>
        <v>0</v>
      </c>
    </row>
    <row r="377" spans="1:12">
      <c r="A377" s="1011" t="s">
        <v>1774</v>
      </c>
      <c r="B377" s="1012" t="s">
        <v>1775</v>
      </c>
      <c r="C377" s="1014">
        <v>6</v>
      </c>
      <c r="D377" s="1587" t="str">
        <f t="shared" si="29"/>
        <v/>
      </c>
      <c r="E377" s="1060">
        <f>IF(ISERROR(VLOOKUP(CONCATENATE($B377,"-",$C377),IN_1F!$B$2:$T$3000,3,FALSE))=TRUE,"",VLOOKUP(CONCATENATE($B377,"-",$C377),IN_1F!$B$2:$T$3000,3,FALSE))</f>
        <v>0</v>
      </c>
      <c r="F377" s="1061">
        <f>IF(ISERROR(VLOOKUP(CONCATENATE($B377,"-",$C377),IN_1F!$B$2:$T$3000,4,FALSE))=TRUE,"",VLOOKUP(CONCATENATE($B377,"-",$C377),IN_1F!$B$2:$T$3000,4,FALSE))</f>
        <v>0</v>
      </c>
      <c r="G377" s="1060">
        <f>IF(ISERROR(VLOOKUP(CONCATENATE($B377,"-",$C377),IN_1F!$B$2:$T$3000,5,FALSE))=TRUE,"",VLOOKUP(CONCATENATE($B377,"-",$C377),IN_1F!$B$2:$T$3000,5,FALSE))</f>
        <v>0</v>
      </c>
      <c r="H377" s="1062">
        <f>IF(ISERROR(VLOOKUP(CONCATENATE($B377,"-",$C377),IN_1F!$B$2:$T$3000,6,FALSE))=TRUE,"",VLOOKUP(CONCATENATE($B377,"-",$C377),IN_1F!$B$2:$T$3000,6,FALSE))</f>
        <v>0</v>
      </c>
      <c r="I377" s="1872">
        <f>IF(ISERROR(VLOOKUP(CONCATENATE($B377,"-",$C377),IN_1F!$B$2:$T$3000,7,FALSE))=TRUE,"",VLOOKUP(CONCATENATE($B377,"-",$C377),IN_1F!$B$2:$T$3000,7,FALSE))</f>
        <v>0</v>
      </c>
      <c r="J377" s="1875">
        <f>IF(ISERROR(VLOOKUP(CONCATENATE($B377,"-",$C377),IN_1F!$B$2:$T$3000,8,FALSE))=TRUE,"",VLOOKUP(CONCATENATE($B377,"-",$C377),IN_1F!$B$2:$T$3000,8,FALSE))</f>
        <v>0</v>
      </c>
      <c r="K377" s="1995">
        <f t="shared" si="30"/>
        <v>0</v>
      </c>
      <c r="L377" s="1996">
        <f t="shared" si="28"/>
        <v>0</v>
      </c>
    </row>
    <row r="378" spans="1:12">
      <c r="A378" s="1011" t="s">
        <v>1776</v>
      </c>
      <c r="B378" s="1012" t="s">
        <v>1777</v>
      </c>
      <c r="C378" s="1014">
        <v>6</v>
      </c>
      <c r="D378" s="1587" t="str">
        <f t="shared" si="29"/>
        <v/>
      </c>
      <c r="E378" s="1060">
        <f>IF(ISERROR(VLOOKUP(CONCATENATE($B378,"-",$C378),IN_1F!$B$2:$T$3000,3,FALSE))=TRUE,"",VLOOKUP(CONCATENATE($B378,"-",$C378),IN_1F!$B$2:$T$3000,3,FALSE))</f>
        <v>0</v>
      </c>
      <c r="F378" s="1061">
        <f>IF(ISERROR(VLOOKUP(CONCATENATE($B378,"-",$C378),IN_1F!$B$2:$T$3000,4,FALSE))=TRUE,"",VLOOKUP(CONCATENATE($B378,"-",$C378),IN_1F!$B$2:$T$3000,4,FALSE))</f>
        <v>0</v>
      </c>
      <c r="G378" s="1060">
        <f>IF(ISERROR(VLOOKUP(CONCATENATE($B378,"-",$C378),IN_1F!$B$2:$T$3000,5,FALSE))=TRUE,"",VLOOKUP(CONCATENATE($B378,"-",$C378),IN_1F!$B$2:$T$3000,5,FALSE))</f>
        <v>0</v>
      </c>
      <c r="H378" s="1062">
        <f>IF(ISERROR(VLOOKUP(CONCATENATE($B378,"-",$C378),IN_1F!$B$2:$T$3000,6,FALSE))=TRUE,"",VLOOKUP(CONCATENATE($B378,"-",$C378),IN_1F!$B$2:$T$3000,6,FALSE))</f>
        <v>0</v>
      </c>
      <c r="I378" s="1872">
        <f>IF(ISERROR(VLOOKUP(CONCATENATE($B378,"-",$C378),IN_1F!$B$2:$T$3000,7,FALSE))=TRUE,"",VLOOKUP(CONCATENATE($B378,"-",$C378),IN_1F!$B$2:$T$3000,7,FALSE))</f>
        <v>0</v>
      </c>
      <c r="J378" s="1875">
        <f>IF(ISERROR(VLOOKUP(CONCATENATE($B378,"-",$C378),IN_1F!$B$2:$T$3000,8,FALSE))=TRUE,"",VLOOKUP(CONCATENATE($B378,"-",$C378),IN_1F!$B$2:$T$3000,8,FALSE))</f>
        <v>0</v>
      </c>
      <c r="K378" s="1995">
        <f t="shared" si="30"/>
        <v>0</v>
      </c>
      <c r="L378" s="1996">
        <f t="shared" si="28"/>
        <v>0</v>
      </c>
    </row>
    <row r="379" spans="1:12">
      <c r="A379" s="1011" t="s">
        <v>1778</v>
      </c>
      <c r="B379" s="1012" t="s">
        <v>1779</v>
      </c>
      <c r="C379" s="1014">
        <v>6</v>
      </c>
      <c r="D379" s="1587" t="str">
        <f t="shared" si="29"/>
        <v/>
      </c>
      <c r="E379" s="1060">
        <f>IF(ISERROR(VLOOKUP(CONCATENATE($B379,"-",$C379),IN_1F!$B$2:$T$3000,3,FALSE))=TRUE,"",VLOOKUP(CONCATENATE($B379,"-",$C379),IN_1F!$B$2:$T$3000,3,FALSE))</f>
        <v>0</v>
      </c>
      <c r="F379" s="1061">
        <f>IF(ISERROR(VLOOKUP(CONCATENATE($B379,"-",$C379),IN_1F!$B$2:$T$3000,4,FALSE))=TRUE,"",VLOOKUP(CONCATENATE($B379,"-",$C379),IN_1F!$B$2:$T$3000,4,FALSE))</f>
        <v>0</v>
      </c>
      <c r="G379" s="1060">
        <f>IF(ISERROR(VLOOKUP(CONCATENATE($B379,"-",$C379),IN_1F!$B$2:$T$3000,5,FALSE))=TRUE,"",VLOOKUP(CONCATENATE($B379,"-",$C379),IN_1F!$B$2:$T$3000,5,FALSE))</f>
        <v>0</v>
      </c>
      <c r="H379" s="1062">
        <f>IF(ISERROR(VLOOKUP(CONCATENATE($B379,"-",$C379),IN_1F!$B$2:$T$3000,6,FALSE))=TRUE,"",VLOOKUP(CONCATENATE($B379,"-",$C379),IN_1F!$B$2:$T$3000,6,FALSE))</f>
        <v>0</v>
      </c>
      <c r="I379" s="1872">
        <f>IF(ISERROR(VLOOKUP(CONCATENATE($B379,"-",$C379),IN_1F!$B$2:$T$3000,7,FALSE))=TRUE,"",VLOOKUP(CONCATENATE($B379,"-",$C379),IN_1F!$B$2:$T$3000,7,FALSE))</f>
        <v>0</v>
      </c>
      <c r="J379" s="1875">
        <f>IF(ISERROR(VLOOKUP(CONCATENATE($B379,"-",$C379),IN_1F!$B$2:$T$3000,8,FALSE))=TRUE,"",VLOOKUP(CONCATENATE($B379,"-",$C379),IN_1F!$B$2:$T$3000,8,FALSE))</f>
        <v>0</v>
      </c>
      <c r="K379" s="1995">
        <f t="shared" si="30"/>
        <v>0</v>
      </c>
      <c r="L379" s="1996">
        <f t="shared" si="28"/>
        <v>0</v>
      </c>
    </row>
    <row r="380" spans="1:12">
      <c r="A380" s="1011" t="s">
        <v>1780</v>
      </c>
      <c r="B380" s="1012" t="s">
        <v>1781</v>
      </c>
      <c r="C380" s="1014">
        <v>6</v>
      </c>
      <c r="D380" s="1587" t="str">
        <f t="shared" si="29"/>
        <v/>
      </c>
      <c r="E380" s="1060">
        <f>IF(ISERROR(VLOOKUP(CONCATENATE($B380,"-",$C380),IN_1F!$B$2:$T$3000,3,FALSE))=TRUE,"",VLOOKUP(CONCATENATE($B380,"-",$C380),IN_1F!$B$2:$T$3000,3,FALSE))</f>
        <v>0</v>
      </c>
      <c r="F380" s="1061">
        <f>IF(ISERROR(VLOOKUP(CONCATENATE($B380,"-",$C380),IN_1F!$B$2:$T$3000,4,FALSE))=TRUE,"",VLOOKUP(CONCATENATE($B380,"-",$C380),IN_1F!$B$2:$T$3000,4,FALSE))</f>
        <v>0</v>
      </c>
      <c r="G380" s="1060">
        <f>IF(ISERROR(VLOOKUP(CONCATENATE($B380,"-",$C380),IN_1F!$B$2:$T$3000,5,FALSE))=TRUE,"",VLOOKUP(CONCATENATE($B380,"-",$C380),IN_1F!$B$2:$T$3000,5,FALSE))</f>
        <v>0</v>
      </c>
      <c r="H380" s="1062">
        <f>IF(ISERROR(VLOOKUP(CONCATENATE($B380,"-",$C380),IN_1F!$B$2:$T$3000,6,FALSE))=TRUE,"",VLOOKUP(CONCATENATE($B380,"-",$C380),IN_1F!$B$2:$T$3000,6,FALSE))</f>
        <v>0</v>
      </c>
      <c r="I380" s="1872">
        <f>IF(ISERROR(VLOOKUP(CONCATENATE($B380,"-",$C380),IN_1F!$B$2:$T$3000,7,FALSE))=TRUE,"",VLOOKUP(CONCATENATE($B380,"-",$C380),IN_1F!$B$2:$T$3000,7,FALSE))</f>
        <v>0</v>
      </c>
      <c r="J380" s="1875">
        <f>IF(ISERROR(VLOOKUP(CONCATENATE($B380,"-",$C380),IN_1F!$B$2:$T$3000,8,FALSE))=TRUE,"",VLOOKUP(CONCATENATE($B380,"-",$C380),IN_1F!$B$2:$T$3000,8,FALSE))</f>
        <v>0</v>
      </c>
      <c r="K380" s="1995">
        <f t="shared" si="30"/>
        <v>0</v>
      </c>
      <c r="L380" s="1996">
        <f t="shared" si="28"/>
        <v>0</v>
      </c>
    </row>
    <row r="381" spans="1:12">
      <c r="A381" s="1011" t="s">
        <v>1782</v>
      </c>
      <c r="B381" s="1012" t="s">
        <v>1783</v>
      </c>
      <c r="C381" s="1014">
        <v>6</v>
      </c>
      <c r="D381" s="1587" t="str">
        <f t="shared" si="29"/>
        <v/>
      </c>
      <c r="E381" s="1060">
        <f>IF(ISERROR(VLOOKUP(CONCATENATE($B381,"-",$C381),IN_1F!$B$2:$T$3000,3,FALSE))=TRUE,"",VLOOKUP(CONCATENATE($B381,"-",$C381),IN_1F!$B$2:$T$3000,3,FALSE))</f>
        <v>0</v>
      </c>
      <c r="F381" s="1061">
        <f>IF(ISERROR(VLOOKUP(CONCATENATE($B381,"-",$C381),IN_1F!$B$2:$T$3000,4,FALSE))=TRUE,"",VLOOKUP(CONCATENATE($B381,"-",$C381),IN_1F!$B$2:$T$3000,4,FALSE))</f>
        <v>0</v>
      </c>
      <c r="G381" s="1060">
        <f>IF(ISERROR(VLOOKUP(CONCATENATE($B381,"-",$C381),IN_1F!$B$2:$T$3000,5,FALSE))=TRUE,"",VLOOKUP(CONCATENATE($B381,"-",$C381),IN_1F!$B$2:$T$3000,5,FALSE))</f>
        <v>0</v>
      </c>
      <c r="H381" s="1062">
        <f>IF(ISERROR(VLOOKUP(CONCATENATE($B381,"-",$C381),IN_1F!$B$2:$T$3000,6,FALSE))=TRUE,"",VLOOKUP(CONCATENATE($B381,"-",$C381),IN_1F!$B$2:$T$3000,6,FALSE))</f>
        <v>0</v>
      </c>
      <c r="I381" s="1872">
        <f>IF(ISERROR(VLOOKUP(CONCATENATE($B381,"-",$C381),IN_1F!$B$2:$T$3000,7,FALSE))=TRUE,"",VLOOKUP(CONCATENATE($B381,"-",$C381),IN_1F!$B$2:$T$3000,7,FALSE))</f>
        <v>0</v>
      </c>
      <c r="J381" s="1875">
        <f>IF(ISERROR(VLOOKUP(CONCATENATE($B381,"-",$C381),IN_1F!$B$2:$T$3000,8,FALSE))=TRUE,"",VLOOKUP(CONCATENATE($B381,"-",$C381),IN_1F!$B$2:$T$3000,8,FALSE))</f>
        <v>0</v>
      </c>
      <c r="K381" s="1995">
        <f t="shared" si="30"/>
        <v>0</v>
      </c>
      <c r="L381" s="1996">
        <f t="shared" si="28"/>
        <v>0</v>
      </c>
    </row>
    <row r="382" spans="1:12">
      <c r="A382" s="1011" t="s">
        <v>1784</v>
      </c>
      <c r="B382" s="1012" t="s">
        <v>1785</v>
      </c>
      <c r="C382" s="1014">
        <v>6</v>
      </c>
      <c r="D382" s="1587" t="str">
        <f t="shared" si="29"/>
        <v/>
      </c>
      <c r="E382" s="1060">
        <f>IF(ISERROR(VLOOKUP(CONCATENATE($B382,"-",$C382),IN_1F!$B$2:$T$3000,3,FALSE))=TRUE,"",VLOOKUP(CONCATENATE($B382,"-",$C382),IN_1F!$B$2:$T$3000,3,FALSE))</f>
        <v>0</v>
      </c>
      <c r="F382" s="1061">
        <f>IF(ISERROR(VLOOKUP(CONCATENATE($B382,"-",$C382),IN_1F!$B$2:$T$3000,4,FALSE))=TRUE,"",VLOOKUP(CONCATENATE($B382,"-",$C382),IN_1F!$B$2:$T$3000,4,FALSE))</f>
        <v>0</v>
      </c>
      <c r="G382" s="1060">
        <f>IF(ISERROR(VLOOKUP(CONCATENATE($B382,"-",$C382),IN_1F!$B$2:$T$3000,5,FALSE))=TRUE,"",VLOOKUP(CONCATENATE($B382,"-",$C382),IN_1F!$B$2:$T$3000,5,FALSE))</f>
        <v>0</v>
      </c>
      <c r="H382" s="1062">
        <f>IF(ISERROR(VLOOKUP(CONCATENATE($B382,"-",$C382),IN_1F!$B$2:$T$3000,6,FALSE))=TRUE,"",VLOOKUP(CONCATENATE($B382,"-",$C382),IN_1F!$B$2:$T$3000,6,FALSE))</f>
        <v>0</v>
      </c>
      <c r="I382" s="1872">
        <f>IF(ISERROR(VLOOKUP(CONCATENATE($B382,"-",$C382),IN_1F!$B$2:$T$3000,7,FALSE))=TRUE,"",VLOOKUP(CONCATENATE($B382,"-",$C382),IN_1F!$B$2:$T$3000,7,FALSE))</f>
        <v>0</v>
      </c>
      <c r="J382" s="1875">
        <f>IF(ISERROR(VLOOKUP(CONCATENATE($B382,"-",$C382),IN_1F!$B$2:$T$3000,8,FALSE))=TRUE,"",VLOOKUP(CONCATENATE($B382,"-",$C382),IN_1F!$B$2:$T$3000,8,FALSE))</f>
        <v>0</v>
      </c>
      <c r="K382" s="1995">
        <f t="shared" si="30"/>
        <v>0</v>
      </c>
      <c r="L382" s="1996">
        <f t="shared" si="28"/>
        <v>0</v>
      </c>
    </row>
    <row r="383" spans="1:12">
      <c r="A383" s="1011" t="s">
        <v>1786</v>
      </c>
      <c r="B383" s="1012" t="s">
        <v>1787</v>
      </c>
      <c r="C383" s="1014">
        <v>6</v>
      </c>
      <c r="D383" s="1587" t="str">
        <f t="shared" si="29"/>
        <v/>
      </c>
      <c r="E383" s="1060">
        <f>IF(ISERROR(VLOOKUP(CONCATENATE($B383,"-",$C383),IN_1F!$B$2:$T$3000,3,FALSE))=TRUE,"",VLOOKUP(CONCATENATE($B383,"-",$C383),IN_1F!$B$2:$T$3000,3,FALSE))</f>
        <v>0</v>
      </c>
      <c r="F383" s="1061">
        <f>IF(ISERROR(VLOOKUP(CONCATENATE($B383,"-",$C383),IN_1F!$B$2:$T$3000,4,FALSE))=TRUE,"",VLOOKUP(CONCATENATE($B383,"-",$C383),IN_1F!$B$2:$T$3000,4,FALSE))</f>
        <v>0</v>
      </c>
      <c r="G383" s="1060">
        <f>IF(ISERROR(VLOOKUP(CONCATENATE($B383,"-",$C383),IN_1F!$B$2:$T$3000,5,FALSE))=TRUE,"",VLOOKUP(CONCATENATE($B383,"-",$C383),IN_1F!$B$2:$T$3000,5,FALSE))</f>
        <v>0</v>
      </c>
      <c r="H383" s="1062">
        <f>IF(ISERROR(VLOOKUP(CONCATENATE($B383,"-",$C383),IN_1F!$B$2:$T$3000,6,FALSE))=TRUE,"",VLOOKUP(CONCATENATE($B383,"-",$C383),IN_1F!$B$2:$T$3000,6,FALSE))</f>
        <v>0</v>
      </c>
      <c r="I383" s="1872">
        <f>IF(ISERROR(VLOOKUP(CONCATENATE($B383,"-",$C383),IN_1F!$B$2:$T$3000,7,FALSE))=TRUE,"",VLOOKUP(CONCATENATE($B383,"-",$C383),IN_1F!$B$2:$T$3000,7,FALSE))</f>
        <v>0</v>
      </c>
      <c r="J383" s="1875">
        <f>IF(ISERROR(VLOOKUP(CONCATENATE($B383,"-",$C383),IN_1F!$B$2:$T$3000,8,FALSE))=TRUE,"",VLOOKUP(CONCATENATE($B383,"-",$C383),IN_1F!$B$2:$T$3000,8,FALSE))</f>
        <v>0</v>
      </c>
      <c r="K383" s="1995">
        <f t="shared" si="30"/>
        <v>0</v>
      </c>
      <c r="L383" s="1996">
        <f t="shared" si="28"/>
        <v>0</v>
      </c>
    </row>
    <row r="384" spans="1:12">
      <c r="A384" s="1011" t="s">
        <v>1788</v>
      </c>
      <c r="B384" s="1012" t="s">
        <v>1789</v>
      </c>
      <c r="C384" s="1014">
        <v>6</v>
      </c>
      <c r="D384" s="1587" t="str">
        <f t="shared" si="29"/>
        <v/>
      </c>
      <c r="E384" s="1060">
        <f>IF(ISERROR(VLOOKUP(CONCATENATE($B384,"-",$C384),IN_1F!$B$2:$T$3000,3,FALSE))=TRUE,"",VLOOKUP(CONCATENATE($B384,"-",$C384),IN_1F!$B$2:$T$3000,3,FALSE))</f>
        <v>0</v>
      </c>
      <c r="F384" s="1061">
        <f>IF(ISERROR(VLOOKUP(CONCATENATE($B384,"-",$C384),IN_1F!$B$2:$T$3000,4,FALSE))=TRUE,"",VLOOKUP(CONCATENATE($B384,"-",$C384),IN_1F!$B$2:$T$3000,4,FALSE))</f>
        <v>0</v>
      </c>
      <c r="G384" s="1060">
        <f>IF(ISERROR(VLOOKUP(CONCATENATE($B384,"-",$C384),IN_1F!$B$2:$T$3000,5,FALSE))=TRUE,"",VLOOKUP(CONCATENATE($B384,"-",$C384),IN_1F!$B$2:$T$3000,5,FALSE))</f>
        <v>0</v>
      </c>
      <c r="H384" s="1062">
        <f>IF(ISERROR(VLOOKUP(CONCATENATE($B384,"-",$C384),IN_1F!$B$2:$T$3000,6,FALSE))=TRUE,"",VLOOKUP(CONCATENATE($B384,"-",$C384),IN_1F!$B$2:$T$3000,6,FALSE))</f>
        <v>0</v>
      </c>
      <c r="I384" s="1872">
        <f>IF(ISERROR(VLOOKUP(CONCATENATE($B384,"-",$C384),IN_1F!$B$2:$T$3000,7,FALSE))=TRUE,"",VLOOKUP(CONCATENATE($B384,"-",$C384),IN_1F!$B$2:$T$3000,7,FALSE))</f>
        <v>0</v>
      </c>
      <c r="J384" s="1875">
        <f>IF(ISERROR(VLOOKUP(CONCATENATE($B384,"-",$C384),IN_1F!$B$2:$T$3000,8,FALSE))=TRUE,"",VLOOKUP(CONCATENATE($B384,"-",$C384),IN_1F!$B$2:$T$3000,8,FALSE))</f>
        <v>0</v>
      </c>
      <c r="K384" s="1995">
        <f t="shared" si="30"/>
        <v>0</v>
      </c>
      <c r="L384" s="1996">
        <f t="shared" si="28"/>
        <v>0</v>
      </c>
    </row>
    <row r="385" spans="1:12">
      <c r="A385" s="1018" t="s">
        <v>1790</v>
      </c>
      <c r="B385" s="1019" t="s">
        <v>1791</v>
      </c>
      <c r="C385" s="1017">
        <v>6</v>
      </c>
      <c r="D385" s="1587" t="str">
        <f t="shared" si="29"/>
        <v/>
      </c>
      <c r="E385" s="1060">
        <f>IF(ISERROR(VLOOKUP(CONCATENATE($B385,"-",$C385),IN_1F!$B$2:$T$3000,3,FALSE))=TRUE,"",VLOOKUP(CONCATENATE($B385,"-",$C385),IN_1F!$B$2:$T$3000,3,FALSE))</f>
        <v>0</v>
      </c>
      <c r="F385" s="1061">
        <f>IF(ISERROR(VLOOKUP(CONCATENATE($B385,"-",$C385),IN_1F!$B$2:$T$3000,4,FALSE))=TRUE,"",VLOOKUP(CONCATENATE($B385,"-",$C385),IN_1F!$B$2:$T$3000,4,FALSE))</f>
        <v>0</v>
      </c>
      <c r="G385" s="1060">
        <f>IF(ISERROR(VLOOKUP(CONCATENATE($B385,"-",$C385),IN_1F!$B$2:$T$3000,5,FALSE))=TRUE,"",VLOOKUP(CONCATENATE($B385,"-",$C385),IN_1F!$B$2:$T$3000,5,FALSE))</f>
        <v>0</v>
      </c>
      <c r="H385" s="1062">
        <f>IF(ISERROR(VLOOKUP(CONCATENATE($B385,"-",$C385),IN_1F!$B$2:$T$3000,6,FALSE))=TRUE,"",VLOOKUP(CONCATENATE($B385,"-",$C385),IN_1F!$B$2:$T$3000,6,FALSE))</f>
        <v>0</v>
      </c>
      <c r="I385" s="1872">
        <f>IF(ISERROR(VLOOKUP(CONCATENATE($B385,"-",$C385),IN_1F!$B$2:$T$3000,7,FALSE))=TRUE,"",VLOOKUP(CONCATENATE($B385,"-",$C385),IN_1F!$B$2:$T$3000,7,FALSE))</f>
        <v>0</v>
      </c>
      <c r="J385" s="1875">
        <f>IF(ISERROR(VLOOKUP(CONCATENATE($B385,"-",$C385),IN_1F!$B$2:$T$3000,8,FALSE))=TRUE,"",VLOOKUP(CONCATENATE($B385,"-",$C385),IN_1F!$B$2:$T$3000,8,FALSE))</f>
        <v>0</v>
      </c>
      <c r="K385" s="1995">
        <f t="shared" si="30"/>
        <v>0</v>
      </c>
      <c r="L385" s="1996">
        <f t="shared" si="28"/>
        <v>0</v>
      </c>
    </row>
    <row r="386" spans="1:12">
      <c r="A386" s="1011" t="s">
        <v>1792</v>
      </c>
      <c r="B386" s="1012" t="s">
        <v>1793</v>
      </c>
      <c r="C386" s="1014">
        <v>6</v>
      </c>
      <c r="D386" s="1587" t="str">
        <f t="shared" si="29"/>
        <v/>
      </c>
      <c r="E386" s="1060">
        <f>IF(ISERROR(VLOOKUP(CONCATENATE($B386,"-",$C386),IN_1F!$B$2:$T$3000,3,FALSE))=TRUE,"",VLOOKUP(CONCATENATE($B386,"-",$C386),IN_1F!$B$2:$T$3000,3,FALSE))</f>
        <v>0</v>
      </c>
      <c r="F386" s="1061">
        <f>IF(ISERROR(VLOOKUP(CONCATENATE($B386,"-",$C386),IN_1F!$B$2:$T$3000,4,FALSE))=TRUE,"",VLOOKUP(CONCATENATE($B386,"-",$C386),IN_1F!$B$2:$T$3000,4,FALSE))</f>
        <v>0</v>
      </c>
      <c r="G386" s="1060">
        <f>IF(ISERROR(VLOOKUP(CONCATENATE($B386,"-",$C386),IN_1F!$B$2:$T$3000,5,FALSE))=TRUE,"",VLOOKUP(CONCATENATE($B386,"-",$C386),IN_1F!$B$2:$T$3000,5,FALSE))</f>
        <v>0</v>
      </c>
      <c r="H386" s="1062">
        <f>IF(ISERROR(VLOOKUP(CONCATENATE($B386,"-",$C386),IN_1F!$B$2:$T$3000,6,FALSE))=TRUE,"",VLOOKUP(CONCATENATE($B386,"-",$C386),IN_1F!$B$2:$T$3000,6,FALSE))</f>
        <v>0</v>
      </c>
      <c r="I386" s="1872">
        <f>IF(ISERROR(VLOOKUP(CONCATENATE($B386,"-",$C386),IN_1F!$B$2:$T$3000,7,FALSE))=TRUE,"",VLOOKUP(CONCATENATE($B386,"-",$C386),IN_1F!$B$2:$T$3000,7,FALSE))</f>
        <v>0</v>
      </c>
      <c r="J386" s="1875">
        <f>IF(ISERROR(VLOOKUP(CONCATENATE($B386,"-",$C386),IN_1F!$B$2:$T$3000,8,FALSE))=TRUE,"",VLOOKUP(CONCATENATE($B386,"-",$C386),IN_1F!$B$2:$T$3000,8,FALSE))</f>
        <v>0</v>
      </c>
      <c r="K386" s="1995">
        <f t="shared" si="30"/>
        <v>0</v>
      </c>
      <c r="L386" s="1996">
        <f t="shared" si="28"/>
        <v>0</v>
      </c>
    </row>
    <row r="387" spans="1:12">
      <c r="A387" s="1018" t="s">
        <v>1794</v>
      </c>
      <c r="B387" s="1019" t="s">
        <v>1795</v>
      </c>
      <c r="C387" s="1017">
        <v>6</v>
      </c>
      <c r="D387" s="1587" t="str">
        <f t="shared" si="29"/>
        <v/>
      </c>
      <c r="E387" s="1060">
        <f>IF(ISERROR(VLOOKUP(CONCATENATE($B387,"-",$C387),IN_1F!$B$2:$T$3000,3,FALSE))=TRUE,"",VLOOKUP(CONCATENATE($B387,"-",$C387),IN_1F!$B$2:$T$3000,3,FALSE))</f>
        <v>0</v>
      </c>
      <c r="F387" s="1061">
        <f>IF(ISERROR(VLOOKUP(CONCATENATE($B387,"-",$C387),IN_1F!$B$2:$T$3000,4,FALSE))=TRUE,"",VLOOKUP(CONCATENATE($B387,"-",$C387),IN_1F!$B$2:$T$3000,4,FALSE))</f>
        <v>0</v>
      </c>
      <c r="G387" s="1060">
        <f>IF(ISERROR(VLOOKUP(CONCATENATE($B387,"-",$C387),IN_1F!$B$2:$T$3000,5,FALSE))=TRUE,"",VLOOKUP(CONCATENATE($B387,"-",$C387),IN_1F!$B$2:$T$3000,5,FALSE))</f>
        <v>0</v>
      </c>
      <c r="H387" s="1062">
        <f>IF(ISERROR(VLOOKUP(CONCATENATE($B387,"-",$C387),IN_1F!$B$2:$T$3000,6,FALSE))=TRUE,"",VLOOKUP(CONCATENATE($B387,"-",$C387),IN_1F!$B$2:$T$3000,6,FALSE))</f>
        <v>0</v>
      </c>
      <c r="I387" s="1872">
        <f>IF(ISERROR(VLOOKUP(CONCATENATE($B387,"-",$C387),IN_1F!$B$2:$T$3000,7,FALSE))=TRUE,"",VLOOKUP(CONCATENATE($B387,"-",$C387),IN_1F!$B$2:$T$3000,7,FALSE))</f>
        <v>0</v>
      </c>
      <c r="J387" s="1875">
        <f>IF(ISERROR(VLOOKUP(CONCATENATE($B387,"-",$C387),IN_1F!$B$2:$T$3000,8,FALSE))=TRUE,"",VLOOKUP(CONCATENATE($B387,"-",$C387),IN_1F!$B$2:$T$3000,8,FALSE))</f>
        <v>0</v>
      </c>
      <c r="K387" s="1995">
        <f t="shared" si="30"/>
        <v>0</v>
      </c>
      <c r="L387" s="1996">
        <f t="shared" si="28"/>
        <v>0</v>
      </c>
    </row>
    <row r="388" spans="1:12">
      <c r="A388" s="1011" t="s">
        <v>1796</v>
      </c>
      <c r="B388" s="1012" t="s">
        <v>1797</v>
      </c>
      <c r="C388" s="1014">
        <v>6</v>
      </c>
      <c r="D388" s="1587" t="str">
        <f t="shared" si="29"/>
        <v/>
      </c>
      <c r="E388" s="1060">
        <f>IF(ISERROR(VLOOKUP(CONCATENATE($B388,"-",$C388),IN_1F!$B$2:$T$3000,3,FALSE))=TRUE,"",VLOOKUP(CONCATENATE($B388,"-",$C388),IN_1F!$B$2:$T$3000,3,FALSE))</f>
        <v>0</v>
      </c>
      <c r="F388" s="1061">
        <f>IF(ISERROR(VLOOKUP(CONCATENATE($B388,"-",$C388),IN_1F!$B$2:$T$3000,4,FALSE))=TRUE,"",VLOOKUP(CONCATENATE($B388,"-",$C388),IN_1F!$B$2:$T$3000,4,FALSE))</f>
        <v>0</v>
      </c>
      <c r="G388" s="1060">
        <f>IF(ISERROR(VLOOKUP(CONCATENATE($B388,"-",$C388),IN_1F!$B$2:$T$3000,5,FALSE))=TRUE,"",VLOOKUP(CONCATENATE($B388,"-",$C388),IN_1F!$B$2:$T$3000,5,FALSE))</f>
        <v>0</v>
      </c>
      <c r="H388" s="1062">
        <f>IF(ISERROR(VLOOKUP(CONCATENATE($B388,"-",$C388),IN_1F!$B$2:$T$3000,6,FALSE))=TRUE,"",VLOOKUP(CONCATENATE($B388,"-",$C388),IN_1F!$B$2:$T$3000,6,FALSE))</f>
        <v>0</v>
      </c>
      <c r="I388" s="1872">
        <f>IF(ISERROR(VLOOKUP(CONCATENATE($B388,"-",$C388),IN_1F!$B$2:$T$3000,7,FALSE))=TRUE,"",VLOOKUP(CONCATENATE($B388,"-",$C388),IN_1F!$B$2:$T$3000,7,FALSE))</f>
        <v>0</v>
      </c>
      <c r="J388" s="1875">
        <f>IF(ISERROR(VLOOKUP(CONCATENATE($B388,"-",$C388),IN_1F!$B$2:$T$3000,8,FALSE))=TRUE,"",VLOOKUP(CONCATENATE($B388,"-",$C388),IN_1F!$B$2:$T$3000,8,FALSE))</f>
        <v>0</v>
      </c>
      <c r="K388" s="1995">
        <f t="shared" si="30"/>
        <v>0</v>
      </c>
      <c r="L388" s="1996">
        <f t="shared" si="28"/>
        <v>0</v>
      </c>
    </row>
    <row r="389" spans="1:12">
      <c r="A389" s="1020" t="s">
        <v>1798</v>
      </c>
      <c r="B389" s="1021" t="s">
        <v>1799</v>
      </c>
      <c r="C389" s="1014">
        <v>6</v>
      </c>
      <c r="D389" s="1587" t="str">
        <f t="shared" si="29"/>
        <v/>
      </c>
      <c r="E389" s="1060">
        <f>IF(ISERROR(VLOOKUP(CONCATENATE($B389,"-",$C389),IN_1F!$B$2:$T$3000,3,FALSE))=TRUE,"",VLOOKUP(CONCATENATE($B389,"-",$C389),IN_1F!$B$2:$T$3000,3,FALSE))</f>
        <v>0</v>
      </c>
      <c r="F389" s="1061">
        <f>IF(ISERROR(VLOOKUP(CONCATENATE($B389,"-",$C389),IN_1F!$B$2:$T$3000,4,FALSE))=TRUE,"",VLOOKUP(CONCATENATE($B389,"-",$C389),IN_1F!$B$2:$T$3000,4,FALSE))</f>
        <v>0</v>
      </c>
      <c r="G389" s="1060">
        <f>IF(ISERROR(VLOOKUP(CONCATENATE($B389,"-",$C389),IN_1F!$B$2:$T$3000,5,FALSE))=TRUE,"",VLOOKUP(CONCATENATE($B389,"-",$C389),IN_1F!$B$2:$T$3000,5,FALSE))</f>
        <v>0</v>
      </c>
      <c r="H389" s="1062">
        <f>IF(ISERROR(VLOOKUP(CONCATENATE($B389,"-",$C389),IN_1F!$B$2:$T$3000,6,FALSE))=TRUE,"",VLOOKUP(CONCATENATE($B389,"-",$C389),IN_1F!$B$2:$T$3000,6,FALSE))</f>
        <v>0</v>
      </c>
      <c r="I389" s="1872">
        <f>IF(ISERROR(VLOOKUP(CONCATENATE($B389,"-",$C389),IN_1F!$B$2:$T$3000,7,FALSE))=TRUE,"",VLOOKUP(CONCATENATE($B389,"-",$C389),IN_1F!$B$2:$T$3000,7,FALSE))</f>
        <v>0</v>
      </c>
      <c r="J389" s="1875">
        <f>IF(ISERROR(VLOOKUP(CONCATENATE($B389,"-",$C389),IN_1F!$B$2:$T$3000,8,FALSE))=TRUE,"",VLOOKUP(CONCATENATE($B389,"-",$C389),IN_1F!$B$2:$T$3000,8,FALSE))</f>
        <v>0</v>
      </c>
      <c r="K389" s="1995">
        <f t="shared" si="30"/>
        <v>0</v>
      </c>
      <c r="L389" s="1996">
        <f t="shared" si="28"/>
        <v>0</v>
      </c>
    </row>
    <row r="390" spans="1:12">
      <c r="A390" s="1011" t="s">
        <v>1800</v>
      </c>
      <c r="B390" s="1012" t="s">
        <v>1801</v>
      </c>
      <c r="C390" s="1014">
        <v>6</v>
      </c>
      <c r="D390" s="1587" t="str">
        <f t="shared" si="29"/>
        <v/>
      </c>
      <c r="E390" s="1060">
        <f>IF(ISERROR(VLOOKUP(CONCATENATE($B390,"-",$C390),IN_1F!$B$2:$T$3000,3,FALSE))=TRUE,"",VLOOKUP(CONCATENATE($B390,"-",$C390),IN_1F!$B$2:$T$3000,3,FALSE))</f>
        <v>0</v>
      </c>
      <c r="F390" s="1061">
        <f>IF(ISERROR(VLOOKUP(CONCATENATE($B390,"-",$C390),IN_1F!$B$2:$T$3000,4,FALSE))=TRUE,"",VLOOKUP(CONCATENATE($B390,"-",$C390),IN_1F!$B$2:$T$3000,4,FALSE))</f>
        <v>0</v>
      </c>
      <c r="G390" s="1060">
        <f>IF(ISERROR(VLOOKUP(CONCATENATE($B390,"-",$C390),IN_1F!$B$2:$T$3000,5,FALSE))=TRUE,"",VLOOKUP(CONCATENATE($B390,"-",$C390),IN_1F!$B$2:$T$3000,5,FALSE))</f>
        <v>0</v>
      </c>
      <c r="H390" s="1062">
        <f>IF(ISERROR(VLOOKUP(CONCATENATE($B390,"-",$C390),IN_1F!$B$2:$T$3000,6,FALSE))=TRUE,"",VLOOKUP(CONCATENATE($B390,"-",$C390),IN_1F!$B$2:$T$3000,6,FALSE))</f>
        <v>0</v>
      </c>
      <c r="I390" s="1872">
        <f>IF(ISERROR(VLOOKUP(CONCATENATE($B390,"-",$C390),IN_1F!$B$2:$T$3000,7,FALSE))=TRUE,"",VLOOKUP(CONCATENATE($B390,"-",$C390),IN_1F!$B$2:$T$3000,7,FALSE))</f>
        <v>0</v>
      </c>
      <c r="J390" s="1875">
        <f>IF(ISERROR(VLOOKUP(CONCATENATE($B390,"-",$C390),IN_1F!$B$2:$T$3000,8,FALSE))=TRUE,"",VLOOKUP(CONCATENATE($B390,"-",$C390),IN_1F!$B$2:$T$3000,8,FALSE))</f>
        <v>0</v>
      </c>
      <c r="K390" s="1995">
        <f t="shared" si="30"/>
        <v>0</v>
      </c>
      <c r="L390" s="1996">
        <f t="shared" si="28"/>
        <v>0</v>
      </c>
    </row>
    <row r="391" spans="1:12">
      <c r="A391" s="1011" t="s">
        <v>1802</v>
      </c>
      <c r="B391" s="1012" t="s">
        <v>1803</v>
      </c>
      <c r="C391" s="1014">
        <v>6</v>
      </c>
      <c r="D391" s="1587" t="str">
        <f t="shared" si="29"/>
        <v/>
      </c>
      <c r="E391" s="1060">
        <f>IF(ISERROR(VLOOKUP(CONCATENATE($B391,"-",$C391),IN_1F!$B$2:$T$3000,3,FALSE))=TRUE,"",VLOOKUP(CONCATENATE($B391,"-",$C391),IN_1F!$B$2:$T$3000,3,FALSE))</f>
        <v>0</v>
      </c>
      <c r="F391" s="1061">
        <f>IF(ISERROR(VLOOKUP(CONCATENATE($B391,"-",$C391),IN_1F!$B$2:$T$3000,4,FALSE))=TRUE,"",VLOOKUP(CONCATENATE($B391,"-",$C391),IN_1F!$B$2:$T$3000,4,FALSE))</f>
        <v>0</v>
      </c>
      <c r="G391" s="1060">
        <f>IF(ISERROR(VLOOKUP(CONCATENATE($B391,"-",$C391),IN_1F!$B$2:$T$3000,5,FALSE))=TRUE,"",VLOOKUP(CONCATENATE($B391,"-",$C391),IN_1F!$B$2:$T$3000,5,FALSE))</f>
        <v>0</v>
      </c>
      <c r="H391" s="1062">
        <f>IF(ISERROR(VLOOKUP(CONCATENATE($B391,"-",$C391),IN_1F!$B$2:$T$3000,6,FALSE))=TRUE,"",VLOOKUP(CONCATENATE($B391,"-",$C391),IN_1F!$B$2:$T$3000,6,FALSE))</f>
        <v>0</v>
      </c>
      <c r="I391" s="1872">
        <f>IF(ISERROR(VLOOKUP(CONCATENATE($B391,"-",$C391),IN_1F!$B$2:$T$3000,7,FALSE))=TRUE,"",VLOOKUP(CONCATENATE($B391,"-",$C391),IN_1F!$B$2:$T$3000,7,FALSE))</f>
        <v>0</v>
      </c>
      <c r="J391" s="1875">
        <f>IF(ISERROR(VLOOKUP(CONCATENATE($B391,"-",$C391),IN_1F!$B$2:$T$3000,8,FALSE))=TRUE,"",VLOOKUP(CONCATENATE($B391,"-",$C391),IN_1F!$B$2:$T$3000,8,FALSE))</f>
        <v>0</v>
      </c>
      <c r="K391" s="1995">
        <f t="shared" si="30"/>
        <v>0</v>
      </c>
      <c r="L391" s="1996">
        <f t="shared" si="28"/>
        <v>0</v>
      </c>
    </row>
    <row r="392" spans="1:12">
      <c r="A392" s="1011" t="s">
        <v>1804</v>
      </c>
      <c r="B392" s="1012" t="s">
        <v>1805</v>
      </c>
      <c r="C392" s="1014">
        <v>6</v>
      </c>
      <c r="D392" s="1587" t="str">
        <f t="shared" si="29"/>
        <v/>
      </c>
      <c r="E392" s="1060">
        <f>IF(ISERROR(VLOOKUP(CONCATENATE($B392,"-",$C392),IN_1F!$B$2:$T$3000,3,FALSE))=TRUE,"",VLOOKUP(CONCATENATE($B392,"-",$C392),IN_1F!$B$2:$T$3000,3,FALSE))</f>
        <v>0</v>
      </c>
      <c r="F392" s="1061">
        <f>IF(ISERROR(VLOOKUP(CONCATENATE($B392,"-",$C392),IN_1F!$B$2:$T$3000,4,FALSE))=TRUE,"",VLOOKUP(CONCATENATE($B392,"-",$C392),IN_1F!$B$2:$T$3000,4,FALSE))</f>
        <v>0</v>
      </c>
      <c r="G392" s="1060">
        <f>IF(ISERROR(VLOOKUP(CONCATENATE($B392,"-",$C392),IN_1F!$B$2:$T$3000,5,FALSE))=TRUE,"",VLOOKUP(CONCATENATE($B392,"-",$C392),IN_1F!$B$2:$T$3000,5,FALSE))</f>
        <v>0</v>
      </c>
      <c r="H392" s="1062">
        <f>IF(ISERROR(VLOOKUP(CONCATENATE($B392,"-",$C392),IN_1F!$B$2:$T$3000,6,FALSE))=TRUE,"",VLOOKUP(CONCATENATE($B392,"-",$C392),IN_1F!$B$2:$T$3000,6,FALSE))</f>
        <v>0</v>
      </c>
      <c r="I392" s="1872">
        <f>IF(ISERROR(VLOOKUP(CONCATENATE($B392,"-",$C392),IN_1F!$B$2:$T$3000,7,FALSE))=TRUE,"",VLOOKUP(CONCATENATE($B392,"-",$C392),IN_1F!$B$2:$T$3000,7,FALSE))</f>
        <v>0</v>
      </c>
      <c r="J392" s="1875">
        <f>IF(ISERROR(VLOOKUP(CONCATENATE($B392,"-",$C392),IN_1F!$B$2:$T$3000,8,FALSE))=TRUE,"",VLOOKUP(CONCATENATE($B392,"-",$C392),IN_1F!$B$2:$T$3000,8,FALSE))</f>
        <v>0</v>
      </c>
      <c r="K392" s="1995">
        <f t="shared" si="30"/>
        <v>0</v>
      </c>
      <c r="L392" s="1996">
        <f t="shared" si="28"/>
        <v>0</v>
      </c>
    </row>
    <row r="393" spans="1:12">
      <c r="A393" s="1011" t="s">
        <v>1806</v>
      </c>
      <c r="B393" s="1012" t="s">
        <v>1807</v>
      </c>
      <c r="C393" s="1014">
        <v>6</v>
      </c>
      <c r="D393" s="1587" t="str">
        <f t="shared" si="29"/>
        <v/>
      </c>
      <c r="E393" s="1060">
        <f>IF(ISERROR(VLOOKUP(CONCATENATE($B393,"-",$C393),IN_1F!$B$2:$T$3000,3,FALSE))=TRUE,"",VLOOKUP(CONCATENATE($B393,"-",$C393),IN_1F!$B$2:$T$3000,3,FALSE))</f>
        <v>0</v>
      </c>
      <c r="F393" s="1061">
        <f>IF(ISERROR(VLOOKUP(CONCATENATE($B393,"-",$C393),IN_1F!$B$2:$T$3000,4,FALSE))=TRUE,"",VLOOKUP(CONCATENATE($B393,"-",$C393),IN_1F!$B$2:$T$3000,4,FALSE))</f>
        <v>0</v>
      </c>
      <c r="G393" s="1060">
        <f>IF(ISERROR(VLOOKUP(CONCATENATE($B393,"-",$C393),IN_1F!$B$2:$T$3000,5,FALSE))=TRUE,"",VLOOKUP(CONCATENATE($B393,"-",$C393),IN_1F!$B$2:$T$3000,5,FALSE))</f>
        <v>0</v>
      </c>
      <c r="H393" s="1062">
        <f>IF(ISERROR(VLOOKUP(CONCATENATE($B393,"-",$C393),IN_1F!$B$2:$T$3000,6,FALSE))=TRUE,"",VLOOKUP(CONCATENATE($B393,"-",$C393),IN_1F!$B$2:$T$3000,6,FALSE))</f>
        <v>0</v>
      </c>
      <c r="I393" s="1872">
        <f>IF(ISERROR(VLOOKUP(CONCATENATE($B393,"-",$C393),IN_1F!$B$2:$T$3000,7,FALSE))=TRUE,"",VLOOKUP(CONCATENATE($B393,"-",$C393),IN_1F!$B$2:$T$3000,7,FALSE))</f>
        <v>0</v>
      </c>
      <c r="J393" s="1875">
        <f>IF(ISERROR(VLOOKUP(CONCATENATE($B393,"-",$C393),IN_1F!$B$2:$T$3000,8,FALSE))=TRUE,"",VLOOKUP(CONCATENATE($B393,"-",$C393),IN_1F!$B$2:$T$3000,8,FALSE))</f>
        <v>0</v>
      </c>
      <c r="K393" s="1995">
        <f t="shared" si="30"/>
        <v>0</v>
      </c>
      <c r="L393" s="1996">
        <f t="shared" si="28"/>
        <v>0</v>
      </c>
    </row>
    <row r="394" spans="1:12">
      <c r="A394" s="1011" t="s">
        <v>1808</v>
      </c>
      <c r="B394" s="1012" t="s">
        <v>1809</v>
      </c>
      <c r="C394" s="1014">
        <v>6</v>
      </c>
      <c r="D394" s="1587" t="str">
        <f t="shared" si="29"/>
        <v/>
      </c>
      <c r="E394" s="1060">
        <f>IF(ISERROR(VLOOKUP(CONCATENATE($B394,"-",$C394),IN_1F!$B$2:$T$3000,3,FALSE))=TRUE,"",VLOOKUP(CONCATENATE($B394,"-",$C394),IN_1F!$B$2:$T$3000,3,FALSE))</f>
        <v>0</v>
      </c>
      <c r="F394" s="1061">
        <f>IF(ISERROR(VLOOKUP(CONCATENATE($B394,"-",$C394),IN_1F!$B$2:$T$3000,4,FALSE))=TRUE,"",VLOOKUP(CONCATENATE($B394,"-",$C394),IN_1F!$B$2:$T$3000,4,FALSE))</f>
        <v>0</v>
      </c>
      <c r="G394" s="1060">
        <f>IF(ISERROR(VLOOKUP(CONCATENATE($B394,"-",$C394),IN_1F!$B$2:$T$3000,5,FALSE))=TRUE,"",VLOOKUP(CONCATENATE($B394,"-",$C394),IN_1F!$B$2:$T$3000,5,FALSE))</f>
        <v>0</v>
      </c>
      <c r="H394" s="1062">
        <f>IF(ISERROR(VLOOKUP(CONCATENATE($B394,"-",$C394),IN_1F!$B$2:$T$3000,6,FALSE))=TRUE,"",VLOOKUP(CONCATENATE($B394,"-",$C394),IN_1F!$B$2:$T$3000,6,FALSE))</f>
        <v>0</v>
      </c>
      <c r="I394" s="1872">
        <f>IF(ISERROR(VLOOKUP(CONCATENATE($B394,"-",$C394),IN_1F!$B$2:$T$3000,7,FALSE))=TRUE,"",VLOOKUP(CONCATENATE($B394,"-",$C394),IN_1F!$B$2:$T$3000,7,FALSE))</f>
        <v>0</v>
      </c>
      <c r="J394" s="1875">
        <f>IF(ISERROR(VLOOKUP(CONCATENATE($B394,"-",$C394),IN_1F!$B$2:$T$3000,8,FALSE))=TRUE,"",VLOOKUP(CONCATENATE($B394,"-",$C394),IN_1F!$B$2:$T$3000,8,FALSE))</f>
        <v>0</v>
      </c>
      <c r="K394" s="1995">
        <f t="shared" si="30"/>
        <v>0</v>
      </c>
      <c r="L394" s="1996">
        <f t="shared" si="28"/>
        <v>0</v>
      </c>
    </row>
    <row r="395" spans="1:12">
      <c r="A395" s="1011" t="s">
        <v>1810</v>
      </c>
      <c r="B395" s="1012" t="s">
        <v>1811</v>
      </c>
      <c r="C395" s="1014">
        <v>6</v>
      </c>
      <c r="D395" s="1587" t="str">
        <f t="shared" si="29"/>
        <v/>
      </c>
      <c r="E395" s="1060">
        <f>IF(ISERROR(VLOOKUP(CONCATENATE($B395,"-",$C395),IN_1F!$B$2:$T$3000,3,FALSE))=TRUE,"",VLOOKUP(CONCATENATE($B395,"-",$C395),IN_1F!$B$2:$T$3000,3,FALSE))</f>
        <v>0</v>
      </c>
      <c r="F395" s="1061">
        <f>IF(ISERROR(VLOOKUP(CONCATENATE($B395,"-",$C395),IN_1F!$B$2:$T$3000,4,FALSE))=TRUE,"",VLOOKUP(CONCATENATE($B395,"-",$C395),IN_1F!$B$2:$T$3000,4,FALSE))</f>
        <v>0</v>
      </c>
      <c r="G395" s="1060">
        <f>IF(ISERROR(VLOOKUP(CONCATENATE($B395,"-",$C395),IN_1F!$B$2:$T$3000,5,FALSE))=TRUE,"",VLOOKUP(CONCATENATE($B395,"-",$C395),IN_1F!$B$2:$T$3000,5,FALSE))</f>
        <v>0</v>
      </c>
      <c r="H395" s="1062">
        <f>IF(ISERROR(VLOOKUP(CONCATENATE($B395,"-",$C395),IN_1F!$B$2:$T$3000,6,FALSE))=TRUE,"",VLOOKUP(CONCATENATE($B395,"-",$C395),IN_1F!$B$2:$T$3000,6,FALSE))</f>
        <v>0</v>
      </c>
      <c r="I395" s="1872">
        <f>IF(ISERROR(VLOOKUP(CONCATENATE($B395,"-",$C395),IN_1F!$B$2:$T$3000,7,FALSE))=TRUE,"",VLOOKUP(CONCATENATE($B395,"-",$C395),IN_1F!$B$2:$T$3000,7,FALSE))</f>
        <v>0</v>
      </c>
      <c r="J395" s="1875">
        <f>IF(ISERROR(VLOOKUP(CONCATENATE($B395,"-",$C395),IN_1F!$B$2:$T$3000,8,FALSE))=TRUE,"",VLOOKUP(CONCATENATE($B395,"-",$C395),IN_1F!$B$2:$T$3000,8,FALSE))</f>
        <v>0</v>
      </c>
      <c r="K395" s="1995">
        <f t="shared" si="30"/>
        <v>0</v>
      </c>
      <c r="L395" s="1996">
        <f t="shared" si="28"/>
        <v>0</v>
      </c>
    </row>
    <row r="396" spans="1:12">
      <c r="A396" s="1011" t="s">
        <v>1812</v>
      </c>
      <c r="B396" s="1012" t="s">
        <v>1813</v>
      </c>
      <c r="C396" s="1014">
        <v>6</v>
      </c>
      <c r="D396" s="1587" t="str">
        <f t="shared" si="29"/>
        <v/>
      </c>
      <c r="E396" s="1060">
        <f>IF(ISERROR(VLOOKUP(CONCATENATE($B396,"-",$C396),IN_1F!$B$2:$T$3000,3,FALSE))=TRUE,"",VLOOKUP(CONCATENATE($B396,"-",$C396),IN_1F!$B$2:$T$3000,3,FALSE))</f>
        <v>0</v>
      </c>
      <c r="F396" s="1061">
        <f>IF(ISERROR(VLOOKUP(CONCATENATE($B396,"-",$C396),IN_1F!$B$2:$T$3000,4,FALSE))=TRUE,"",VLOOKUP(CONCATENATE($B396,"-",$C396),IN_1F!$B$2:$T$3000,4,FALSE))</f>
        <v>0</v>
      </c>
      <c r="G396" s="1060">
        <f>IF(ISERROR(VLOOKUP(CONCATENATE($B396,"-",$C396),IN_1F!$B$2:$T$3000,5,FALSE))=TRUE,"",VLOOKUP(CONCATENATE($B396,"-",$C396),IN_1F!$B$2:$T$3000,5,FALSE))</f>
        <v>0</v>
      </c>
      <c r="H396" s="1062">
        <f>IF(ISERROR(VLOOKUP(CONCATENATE($B396,"-",$C396),IN_1F!$B$2:$T$3000,6,FALSE))=TRUE,"",VLOOKUP(CONCATENATE($B396,"-",$C396),IN_1F!$B$2:$T$3000,6,FALSE))</f>
        <v>0</v>
      </c>
      <c r="I396" s="1872">
        <f>IF(ISERROR(VLOOKUP(CONCATENATE($B396,"-",$C396),IN_1F!$B$2:$T$3000,7,FALSE))=TRUE,"",VLOOKUP(CONCATENATE($B396,"-",$C396),IN_1F!$B$2:$T$3000,7,FALSE))</f>
        <v>0</v>
      </c>
      <c r="J396" s="1875">
        <f>IF(ISERROR(VLOOKUP(CONCATENATE($B396,"-",$C396),IN_1F!$B$2:$T$3000,8,FALSE))=TRUE,"",VLOOKUP(CONCATENATE($B396,"-",$C396),IN_1F!$B$2:$T$3000,8,FALSE))</f>
        <v>0</v>
      </c>
      <c r="K396" s="1995">
        <f t="shared" si="30"/>
        <v>0</v>
      </c>
      <c r="L396" s="1996">
        <f t="shared" si="28"/>
        <v>0</v>
      </c>
    </row>
    <row r="397" spans="1:12">
      <c r="A397" s="1011" t="s">
        <v>1814</v>
      </c>
      <c r="B397" s="1012" t="s">
        <v>1815</v>
      </c>
      <c r="C397" s="1014">
        <v>6</v>
      </c>
      <c r="D397" s="1587" t="str">
        <f t="shared" si="29"/>
        <v/>
      </c>
      <c r="E397" s="1060">
        <f>IF(ISERROR(VLOOKUP(CONCATENATE($B397,"-",$C397),IN_1F!$B$2:$T$3000,3,FALSE))=TRUE,"",VLOOKUP(CONCATENATE($B397,"-",$C397),IN_1F!$B$2:$T$3000,3,FALSE))</f>
        <v>0</v>
      </c>
      <c r="F397" s="1061">
        <f>IF(ISERROR(VLOOKUP(CONCATENATE($B397,"-",$C397),IN_1F!$B$2:$T$3000,4,FALSE))=TRUE,"",VLOOKUP(CONCATENATE($B397,"-",$C397),IN_1F!$B$2:$T$3000,4,FALSE))</f>
        <v>0</v>
      </c>
      <c r="G397" s="1060">
        <f>IF(ISERROR(VLOOKUP(CONCATENATE($B397,"-",$C397),IN_1F!$B$2:$T$3000,5,FALSE))=TRUE,"",VLOOKUP(CONCATENATE($B397,"-",$C397),IN_1F!$B$2:$T$3000,5,FALSE))</f>
        <v>0</v>
      </c>
      <c r="H397" s="1062">
        <f>IF(ISERROR(VLOOKUP(CONCATENATE($B397,"-",$C397),IN_1F!$B$2:$T$3000,6,FALSE))=TRUE,"",VLOOKUP(CONCATENATE($B397,"-",$C397),IN_1F!$B$2:$T$3000,6,FALSE))</f>
        <v>0</v>
      </c>
      <c r="I397" s="1872">
        <f>IF(ISERROR(VLOOKUP(CONCATENATE($B397,"-",$C397),IN_1F!$B$2:$T$3000,7,FALSE))=TRUE,"",VLOOKUP(CONCATENATE($B397,"-",$C397),IN_1F!$B$2:$T$3000,7,FALSE))</f>
        <v>0</v>
      </c>
      <c r="J397" s="1875">
        <f>IF(ISERROR(VLOOKUP(CONCATENATE($B397,"-",$C397),IN_1F!$B$2:$T$3000,8,FALSE))=TRUE,"",VLOOKUP(CONCATENATE($B397,"-",$C397),IN_1F!$B$2:$T$3000,8,FALSE))</f>
        <v>0</v>
      </c>
      <c r="K397" s="1995">
        <f t="shared" si="30"/>
        <v>0</v>
      </c>
      <c r="L397" s="1996">
        <f t="shared" si="28"/>
        <v>0</v>
      </c>
    </row>
    <row r="398" spans="1:12">
      <c r="A398" s="1011" t="s">
        <v>1816</v>
      </c>
      <c r="B398" s="1012" t="s">
        <v>1817</v>
      </c>
      <c r="C398" s="1014">
        <v>6</v>
      </c>
      <c r="D398" s="1587" t="str">
        <f t="shared" si="29"/>
        <v/>
      </c>
      <c r="E398" s="1060">
        <f>IF(ISERROR(VLOOKUP(CONCATENATE($B398,"-",$C398),IN_1F!$B$2:$T$3000,3,FALSE))=TRUE,"",VLOOKUP(CONCATENATE($B398,"-",$C398),IN_1F!$B$2:$T$3000,3,FALSE))</f>
        <v>0</v>
      </c>
      <c r="F398" s="1061">
        <f>IF(ISERROR(VLOOKUP(CONCATENATE($B398,"-",$C398),IN_1F!$B$2:$T$3000,4,FALSE))=TRUE,"",VLOOKUP(CONCATENATE($B398,"-",$C398),IN_1F!$B$2:$T$3000,4,FALSE))</f>
        <v>0</v>
      </c>
      <c r="G398" s="1060">
        <f>IF(ISERROR(VLOOKUP(CONCATENATE($B398,"-",$C398),IN_1F!$B$2:$T$3000,5,FALSE))=TRUE,"",VLOOKUP(CONCATENATE($B398,"-",$C398),IN_1F!$B$2:$T$3000,5,FALSE))</f>
        <v>0</v>
      </c>
      <c r="H398" s="1062">
        <f>IF(ISERROR(VLOOKUP(CONCATENATE($B398,"-",$C398),IN_1F!$B$2:$T$3000,6,FALSE))=TRUE,"",VLOOKUP(CONCATENATE($B398,"-",$C398),IN_1F!$B$2:$T$3000,6,FALSE))</f>
        <v>0</v>
      </c>
      <c r="I398" s="1872">
        <f>IF(ISERROR(VLOOKUP(CONCATENATE($B398,"-",$C398),IN_1F!$B$2:$T$3000,7,FALSE))=TRUE,"",VLOOKUP(CONCATENATE($B398,"-",$C398),IN_1F!$B$2:$T$3000,7,FALSE))</f>
        <v>0</v>
      </c>
      <c r="J398" s="1875">
        <f>IF(ISERROR(VLOOKUP(CONCATENATE($B398,"-",$C398),IN_1F!$B$2:$T$3000,8,FALSE))=TRUE,"",VLOOKUP(CONCATENATE($B398,"-",$C398),IN_1F!$B$2:$T$3000,8,FALSE))</f>
        <v>0</v>
      </c>
      <c r="K398" s="1995">
        <f t="shared" si="30"/>
        <v>0</v>
      </c>
      <c r="L398" s="1996">
        <f t="shared" si="28"/>
        <v>0</v>
      </c>
    </row>
    <row r="399" spans="1:12">
      <c r="A399" s="1011" t="s">
        <v>1818</v>
      </c>
      <c r="B399" s="1012" t="s">
        <v>1667</v>
      </c>
      <c r="C399" s="1014">
        <v>6</v>
      </c>
      <c r="D399" s="1587" t="str">
        <f t="shared" si="29"/>
        <v/>
      </c>
      <c r="E399" s="1060">
        <f>IF(ISERROR(VLOOKUP(CONCATENATE($B399,"-",$C399),IN_1F!$B$2:$T$3000,3,FALSE))=TRUE,"",VLOOKUP(CONCATENATE($B399,"-",$C399),IN_1F!$B$2:$T$3000,3,FALSE))</f>
        <v>0</v>
      </c>
      <c r="F399" s="1061">
        <f>IF(ISERROR(VLOOKUP(CONCATENATE($B399,"-",$C399),IN_1F!$B$2:$T$3000,4,FALSE))=TRUE,"",VLOOKUP(CONCATENATE($B399,"-",$C399),IN_1F!$B$2:$T$3000,4,FALSE))</f>
        <v>0</v>
      </c>
      <c r="G399" s="1060">
        <f>IF(ISERROR(VLOOKUP(CONCATENATE($B399,"-",$C399),IN_1F!$B$2:$T$3000,5,FALSE))=TRUE,"",VLOOKUP(CONCATENATE($B399,"-",$C399),IN_1F!$B$2:$T$3000,5,FALSE))</f>
        <v>0</v>
      </c>
      <c r="H399" s="1062">
        <f>IF(ISERROR(VLOOKUP(CONCATENATE($B399,"-",$C399),IN_1F!$B$2:$T$3000,6,FALSE))=TRUE,"",VLOOKUP(CONCATENATE($B399,"-",$C399),IN_1F!$B$2:$T$3000,6,FALSE))</f>
        <v>0</v>
      </c>
      <c r="I399" s="1872">
        <f>IF(ISERROR(VLOOKUP(CONCATENATE($B399,"-",$C399),IN_1F!$B$2:$T$3000,7,FALSE))=TRUE,"",VLOOKUP(CONCATENATE($B399,"-",$C399),IN_1F!$B$2:$T$3000,7,FALSE))</f>
        <v>0</v>
      </c>
      <c r="J399" s="1875">
        <f>IF(ISERROR(VLOOKUP(CONCATENATE($B399,"-",$C399),IN_1F!$B$2:$T$3000,8,FALSE))=TRUE,"",VLOOKUP(CONCATENATE($B399,"-",$C399),IN_1F!$B$2:$T$3000,8,FALSE))</f>
        <v>0</v>
      </c>
      <c r="K399" s="1995">
        <f t="shared" si="30"/>
        <v>0</v>
      </c>
      <c r="L399" s="1996">
        <f t="shared" si="28"/>
        <v>0</v>
      </c>
    </row>
    <row r="400" spans="1:12">
      <c r="A400" s="1011" t="s">
        <v>1819</v>
      </c>
      <c r="B400" s="1012" t="s">
        <v>1820</v>
      </c>
      <c r="C400" s="1014">
        <v>6</v>
      </c>
      <c r="D400" s="1587" t="str">
        <f t="shared" si="29"/>
        <v/>
      </c>
      <c r="E400" s="1060">
        <f>IF(ISERROR(VLOOKUP(CONCATENATE($B400,"-",$C400),IN_1F!$B$2:$T$3000,3,FALSE))=TRUE,"",VLOOKUP(CONCATENATE($B400,"-",$C400),IN_1F!$B$2:$T$3000,3,FALSE))</f>
        <v>0</v>
      </c>
      <c r="F400" s="1061">
        <f>IF(ISERROR(VLOOKUP(CONCATENATE($B400,"-",$C400),IN_1F!$B$2:$T$3000,4,FALSE))=TRUE,"",VLOOKUP(CONCATENATE($B400,"-",$C400),IN_1F!$B$2:$T$3000,4,FALSE))</f>
        <v>0</v>
      </c>
      <c r="G400" s="1060">
        <f>IF(ISERROR(VLOOKUP(CONCATENATE($B400,"-",$C400),IN_1F!$B$2:$T$3000,5,FALSE))=TRUE,"",VLOOKUP(CONCATENATE($B400,"-",$C400),IN_1F!$B$2:$T$3000,5,FALSE))</f>
        <v>0</v>
      </c>
      <c r="H400" s="1062">
        <f>IF(ISERROR(VLOOKUP(CONCATENATE($B400,"-",$C400),IN_1F!$B$2:$T$3000,6,FALSE))=TRUE,"",VLOOKUP(CONCATENATE($B400,"-",$C400),IN_1F!$B$2:$T$3000,6,FALSE))</f>
        <v>0</v>
      </c>
      <c r="I400" s="1872">
        <f>IF(ISERROR(VLOOKUP(CONCATENATE($B400,"-",$C400),IN_1F!$B$2:$T$3000,7,FALSE))=TRUE,"",VLOOKUP(CONCATENATE($B400,"-",$C400),IN_1F!$B$2:$T$3000,7,FALSE))</f>
        <v>0</v>
      </c>
      <c r="J400" s="1875">
        <f>IF(ISERROR(VLOOKUP(CONCATENATE($B400,"-",$C400),IN_1F!$B$2:$T$3000,8,FALSE))=TRUE,"",VLOOKUP(CONCATENATE($B400,"-",$C400),IN_1F!$B$2:$T$3000,8,FALSE))</f>
        <v>0</v>
      </c>
      <c r="K400" s="1995">
        <f t="shared" si="30"/>
        <v>0</v>
      </c>
      <c r="L400" s="1996">
        <f>F400+H400+J400</f>
        <v>0</v>
      </c>
    </row>
    <row r="401" spans="1:12">
      <c r="A401" s="1011" t="s">
        <v>1821</v>
      </c>
      <c r="B401" s="1012" t="s">
        <v>1822</v>
      </c>
      <c r="C401" s="1014">
        <v>6</v>
      </c>
      <c r="D401" s="1587" t="str">
        <f t="shared" si="29"/>
        <v/>
      </c>
      <c r="E401" s="1060">
        <f>IF(ISERROR(VLOOKUP(CONCATENATE($B401,"-",$C401),IN_1F!$B$2:$T$3000,3,FALSE))=TRUE,"",VLOOKUP(CONCATENATE($B401,"-",$C401),IN_1F!$B$2:$T$3000,3,FALSE))</f>
        <v>0</v>
      </c>
      <c r="F401" s="1061">
        <f>IF(ISERROR(VLOOKUP(CONCATENATE($B401,"-",$C401),IN_1F!$B$2:$T$3000,4,FALSE))=TRUE,"",VLOOKUP(CONCATENATE($B401,"-",$C401),IN_1F!$B$2:$T$3000,4,FALSE))</f>
        <v>0</v>
      </c>
      <c r="G401" s="1060">
        <f>IF(ISERROR(VLOOKUP(CONCATENATE($B401,"-",$C401),IN_1F!$B$2:$T$3000,5,FALSE))=TRUE,"",VLOOKUP(CONCATENATE($B401,"-",$C401),IN_1F!$B$2:$T$3000,5,FALSE))</f>
        <v>0</v>
      </c>
      <c r="H401" s="1062">
        <f>IF(ISERROR(VLOOKUP(CONCATENATE($B401,"-",$C401),IN_1F!$B$2:$T$3000,6,FALSE))=TRUE,"",VLOOKUP(CONCATENATE($B401,"-",$C401),IN_1F!$B$2:$T$3000,6,FALSE))</f>
        <v>0</v>
      </c>
      <c r="I401" s="1872">
        <f>IF(ISERROR(VLOOKUP(CONCATENATE($B401,"-",$C401),IN_1F!$B$2:$T$3000,7,FALSE))=TRUE,"",VLOOKUP(CONCATENATE($B401,"-",$C401),IN_1F!$B$2:$T$3000,7,FALSE))</f>
        <v>0</v>
      </c>
      <c r="J401" s="1875">
        <f>IF(ISERROR(VLOOKUP(CONCATENATE($B401,"-",$C401),IN_1F!$B$2:$T$3000,8,FALSE))=TRUE,"",VLOOKUP(CONCATENATE($B401,"-",$C401),IN_1F!$B$2:$T$3000,8,FALSE))</f>
        <v>0</v>
      </c>
      <c r="K401" s="1995">
        <f t="shared" si="30"/>
        <v>0</v>
      </c>
      <c r="L401" s="1996">
        <f t="shared" ref="L401:L409" si="31">F401+H401+J401</f>
        <v>0</v>
      </c>
    </row>
    <row r="402" spans="1:12">
      <c r="A402" s="1011" t="s">
        <v>1823</v>
      </c>
      <c r="B402" s="1012" t="s">
        <v>1824</v>
      </c>
      <c r="C402" s="1014">
        <v>6</v>
      </c>
      <c r="D402" s="1587" t="str">
        <f t="shared" si="29"/>
        <v/>
      </c>
      <c r="E402" s="1060">
        <f>IF(ISERROR(VLOOKUP(CONCATENATE($B402,"-",$C402),IN_1F!$B$2:$T$3000,3,FALSE))=TRUE,"",VLOOKUP(CONCATENATE($B402,"-",$C402),IN_1F!$B$2:$T$3000,3,FALSE))</f>
        <v>0</v>
      </c>
      <c r="F402" s="1061">
        <f>IF(ISERROR(VLOOKUP(CONCATENATE($B402,"-",$C402),IN_1F!$B$2:$T$3000,4,FALSE))=TRUE,"",VLOOKUP(CONCATENATE($B402,"-",$C402),IN_1F!$B$2:$T$3000,4,FALSE))</f>
        <v>0</v>
      </c>
      <c r="G402" s="1060">
        <f>IF(ISERROR(VLOOKUP(CONCATENATE($B402,"-",$C402),IN_1F!$B$2:$T$3000,5,FALSE))=TRUE,"",VLOOKUP(CONCATENATE($B402,"-",$C402),IN_1F!$B$2:$T$3000,5,FALSE))</f>
        <v>0</v>
      </c>
      <c r="H402" s="1062">
        <f>IF(ISERROR(VLOOKUP(CONCATENATE($B402,"-",$C402),IN_1F!$B$2:$T$3000,6,FALSE))=TRUE,"",VLOOKUP(CONCATENATE($B402,"-",$C402),IN_1F!$B$2:$T$3000,6,FALSE))</f>
        <v>0</v>
      </c>
      <c r="I402" s="1872">
        <f>IF(ISERROR(VLOOKUP(CONCATENATE($B402,"-",$C402),IN_1F!$B$2:$T$3000,7,FALSE))=TRUE,"",VLOOKUP(CONCATENATE($B402,"-",$C402),IN_1F!$B$2:$T$3000,7,FALSE))</f>
        <v>0</v>
      </c>
      <c r="J402" s="1875">
        <f>IF(ISERROR(VLOOKUP(CONCATENATE($B402,"-",$C402),IN_1F!$B$2:$T$3000,8,FALSE))=TRUE,"",VLOOKUP(CONCATENATE($B402,"-",$C402),IN_1F!$B$2:$T$3000,8,FALSE))</f>
        <v>0</v>
      </c>
      <c r="K402" s="1995">
        <f>E402+G402+I402</f>
        <v>0</v>
      </c>
      <c r="L402" s="1996">
        <f t="shared" si="31"/>
        <v>0</v>
      </c>
    </row>
    <row r="403" spans="1:12">
      <c r="A403" s="1011" t="s">
        <v>1825</v>
      </c>
      <c r="B403" s="1012" t="s">
        <v>1826</v>
      </c>
      <c r="C403" s="1014">
        <v>6</v>
      </c>
      <c r="D403" s="1587" t="str">
        <f t="shared" si="29"/>
        <v/>
      </c>
      <c r="E403" s="1060">
        <f>IF(ISERROR(VLOOKUP(CONCATENATE($B403,"-",$C403),IN_1F!$B$2:$T$3000,3,FALSE))=TRUE,"",VLOOKUP(CONCATENATE($B403,"-",$C403),IN_1F!$B$2:$T$3000,3,FALSE))</f>
        <v>0</v>
      </c>
      <c r="F403" s="1061">
        <f>IF(ISERROR(VLOOKUP(CONCATENATE($B403,"-",$C403),IN_1F!$B$2:$T$3000,4,FALSE))=TRUE,"",VLOOKUP(CONCATENATE($B403,"-",$C403),IN_1F!$B$2:$T$3000,4,FALSE))</f>
        <v>0</v>
      </c>
      <c r="G403" s="1060">
        <f>IF(ISERROR(VLOOKUP(CONCATENATE($B403,"-",$C403),IN_1F!$B$2:$T$3000,5,FALSE))=TRUE,"",VLOOKUP(CONCATENATE($B403,"-",$C403),IN_1F!$B$2:$T$3000,5,FALSE))</f>
        <v>0</v>
      </c>
      <c r="H403" s="1062">
        <f>IF(ISERROR(VLOOKUP(CONCATENATE($B403,"-",$C403),IN_1F!$B$2:$T$3000,6,FALSE))=TRUE,"",VLOOKUP(CONCATENATE($B403,"-",$C403),IN_1F!$B$2:$T$3000,6,FALSE))</f>
        <v>0</v>
      </c>
      <c r="I403" s="1872">
        <f>IF(ISERROR(VLOOKUP(CONCATENATE($B403,"-",$C403),IN_1F!$B$2:$T$3000,7,FALSE))=TRUE,"",VLOOKUP(CONCATENATE($B403,"-",$C403),IN_1F!$B$2:$T$3000,7,FALSE))</f>
        <v>0</v>
      </c>
      <c r="J403" s="1875">
        <f>IF(ISERROR(VLOOKUP(CONCATENATE($B403,"-",$C403),IN_1F!$B$2:$T$3000,8,FALSE))=TRUE,"",VLOOKUP(CONCATENATE($B403,"-",$C403),IN_1F!$B$2:$T$3000,8,FALSE))</f>
        <v>0</v>
      </c>
      <c r="K403" s="1995">
        <f t="shared" ref="K403:K409" si="32">E403+G403+I403</f>
        <v>0</v>
      </c>
      <c r="L403" s="1996">
        <f t="shared" si="31"/>
        <v>0</v>
      </c>
    </row>
    <row r="404" spans="1:12">
      <c r="A404" s="1011" t="s">
        <v>1827</v>
      </c>
      <c r="B404" s="1012" t="s">
        <v>1828</v>
      </c>
      <c r="C404" s="1014">
        <v>6</v>
      </c>
      <c r="D404" s="1587" t="str">
        <f t="shared" si="29"/>
        <v/>
      </c>
      <c r="E404" s="1060">
        <f>IF(ISERROR(VLOOKUP(CONCATENATE($B404,"-",$C404),IN_1F!$B$2:$T$3000,3,FALSE))=TRUE,"",VLOOKUP(CONCATENATE($B404,"-",$C404),IN_1F!$B$2:$T$3000,3,FALSE))</f>
        <v>0</v>
      </c>
      <c r="F404" s="1061">
        <f>IF(ISERROR(VLOOKUP(CONCATENATE($B404,"-",$C404),IN_1F!$B$2:$T$3000,4,FALSE))=TRUE,"",VLOOKUP(CONCATENATE($B404,"-",$C404),IN_1F!$B$2:$T$3000,4,FALSE))</f>
        <v>0</v>
      </c>
      <c r="G404" s="1060">
        <f>IF(ISERROR(VLOOKUP(CONCATENATE($B404,"-",$C404),IN_1F!$B$2:$T$3000,5,FALSE))=TRUE,"",VLOOKUP(CONCATENATE($B404,"-",$C404),IN_1F!$B$2:$T$3000,5,FALSE))</f>
        <v>0</v>
      </c>
      <c r="H404" s="1062">
        <f>IF(ISERROR(VLOOKUP(CONCATENATE($B404,"-",$C404),IN_1F!$B$2:$T$3000,6,FALSE))=TRUE,"",VLOOKUP(CONCATENATE($B404,"-",$C404),IN_1F!$B$2:$T$3000,6,FALSE))</f>
        <v>0</v>
      </c>
      <c r="I404" s="1872">
        <f>IF(ISERROR(VLOOKUP(CONCATENATE($B404,"-",$C404),IN_1F!$B$2:$T$3000,7,FALSE))=TRUE,"",VLOOKUP(CONCATENATE($B404,"-",$C404),IN_1F!$B$2:$T$3000,7,FALSE))</f>
        <v>0</v>
      </c>
      <c r="J404" s="1875">
        <f>IF(ISERROR(VLOOKUP(CONCATENATE($B404,"-",$C404),IN_1F!$B$2:$T$3000,8,FALSE))=TRUE,"",VLOOKUP(CONCATENATE($B404,"-",$C404),IN_1F!$B$2:$T$3000,8,FALSE))</f>
        <v>0</v>
      </c>
      <c r="K404" s="1995">
        <f t="shared" si="32"/>
        <v>0</v>
      </c>
      <c r="L404" s="1996">
        <f t="shared" si="31"/>
        <v>0</v>
      </c>
    </row>
    <row r="405" spans="1:12">
      <c r="A405" s="1011" t="s">
        <v>1829</v>
      </c>
      <c r="B405" s="1012" t="s">
        <v>1830</v>
      </c>
      <c r="C405" s="1014">
        <v>6</v>
      </c>
      <c r="D405" s="1587" t="str">
        <f t="shared" si="29"/>
        <v/>
      </c>
      <c r="E405" s="1060">
        <f>IF(ISERROR(VLOOKUP(CONCATENATE($B405,"-",$C405),IN_1F!$B$2:$T$3000,3,FALSE))=TRUE,"",VLOOKUP(CONCATENATE($B405,"-",$C405),IN_1F!$B$2:$T$3000,3,FALSE))</f>
        <v>0</v>
      </c>
      <c r="F405" s="1061">
        <f>IF(ISERROR(VLOOKUP(CONCATENATE($B405,"-",$C405),IN_1F!$B$2:$T$3000,4,FALSE))=TRUE,"",VLOOKUP(CONCATENATE($B405,"-",$C405),IN_1F!$B$2:$T$3000,4,FALSE))</f>
        <v>0</v>
      </c>
      <c r="G405" s="1060">
        <f>IF(ISERROR(VLOOKUP(CONCATENATE($B405,"-",$C405),IN_1F!$B$2:$T$3000,5,FALSE))=TRUE,"",VLOOKUP(CONCATENATE($B405,"-",$C405),IN_1F!$B$2:$T$3000,5,FALSE))</f>
        <v>0</v>
      </c>
      <c r="H405" s="1062">
        <f>IF(ISERROR(VLOOKUP(CONCATENATE($B405,"-",$C405),IN_1F!$B$2:$T$3000,6,FALSE))=TRUE,"",VLOOKUP(CONCATENATE($B405,"-",$C405),IN_1F!$B$2:$T$3000,6,FALSE))</f>
        <v>0</v>
      </c>
      <c r="I405" s="1872">
        <f>IF(ISERROR(VLOOKUP(CONCATENATE($B405,"-",$C405),IN_1F!$B$2:$T$3000,7,FALSE))=TRUE,"",VLOOKUP(CONCATENATE($B405,"-",$C405),IN_1F!$B$2:$T$3000,7,FALSE))</f>
        <v>0</v>
      </c>
      <c r="J405" s="1875">
        <f>IF(ISERROR(VLOOKUP(CONCATENATE($B405,"-",$C405),IN_1F!$B$2:$T$3000,8,FALSE))=TRUE,"",VLOOKUP(CONCATENATE($B405,"-",$C405),IN_1F!$B$2:$T$3000,8,FALSE))</f>
        <v>0</v>
      </c>
      <c r="K405" s="1995">
        <f t="shared" si="32"/>
        <v>0</v>
      </c>
      <c r="L405" s="1996">
        <f t="shared" si="31"/>
        <v>0</v>
      </c>
    </row>
    <row r="406" spans="1:12">
      <c r="A406" s="1011" t="s">
        <v>1831</v>
      </c>
      <c r="B406" s="1012" t="s">
        <v>1832</v>
      </c>
      <c r="C406" s="1014">
        <v>6</v>
      </c>
      <c r="D406" s="1587" t="str">
        <f t="shared" si="29"/>
        <v/>
      </c>
      <c r="E406" s="1060">
        <f>IF(ISERROR(VLOOKUP(CONCATENATE($B406,"-",$C406),IN_1F!$B$2:$T$3000,3,FALSE))=TRUE,"",VLOOKUP(CONCATENATE($B406,"-",$C406),IN_1F!$B$2:$T$3000,3,FALSE))</f>
        <v>0</v>
      </c>
      <c r="F406" s="1061">
        <f>IF(ISERROR(VLOOKUP(CONCATENATE($B406,"-",$C406),IN_1F!$B$2:$T$3000,4,FALSE))=TRUE,"",VLOOKUP(CONCATENATE($B406,"-",$C406),IN_1F!$B$2:$T$3000,4,FALSE))</f>
        <v>0</v>
      </c>
      <c r="G406" s="1060">
        <f>IF(ISERROR(VLOOKUP(CONCATENATE($B406,"-",$C406),IN_1F!$B$2:$T$3000,5,FALSE))=TRUE,"",VLOOKUP(CONCATENATE($B406,"-",$C406),IN_1F!$B$2:$T$3000,5,FALSE))</f>
        <v>0</v>
      </c>
      <c r="H406" s="1062">
        <f>IF(ISERROR(VLOOKUP(CONCATENATE($B406,"-",$C406),IN_1F!$B$2:$T$3000,6,FALSE))=TRUE,"",VLOOKUP(CONCATENATE($B406,"-",$C406),IN_1F!$B$2:$T$3000,6,FALSE))</f>
        <v>0</v>
      </c>
      <c r="I406" s="1872">
        <f>IF(ISERROR(VLOOKUP(CONCATENATE($B406,"-",$C406),IN_1F!$B$2:$T$3000,7,FALSE))=TRUE,"",VLOOKUP(CONCATENATE($B406,"-",$C406),IN_1F!$B$2:$T$3000,7,FALSE))</f>
        <v>0</v>
      </c>
      <c r="J406" s="1875">
        <f>IF(ISERROR(VLOOKUP(CONCATENATE($B406,"-",$C406),IN_1F!$B$2:$T$3000,8,FALSE))=TRUE,"",VLOOKUP(CONCATENATE($B406,"-",$C406),IN_1F!$B$2:$T$3000,8,FALSE))</f>
        <v>0</v>
      </c>
      <c r="K406" s="1995">
        <f t="shared" si="32"/>
        <v>0</v>
      </c>
      <c r="L406" s="1996">
        <f t="shared" si="31"/>
        <v>0</v>
      </c>
    </row>
    <row r="407" spans="1:12">
      <c r="A407" s="1022" t="s">
        <v>1833</v>
      </c>
      <c r="B407" s="1023" t="s">
        <v>1834</v>
      </c>
      <c r="C407" s="1024">
        <v>6</v>
      </c>
      <c r="D407" s="1587" t="str">
        <f t="shared" si="29"/>
        <v/>
      </c>
      <c r="E407" s="1060">
        <f>IF(ISERROR(VLOOKUP(CONCATENATE($B407,"-",$C407),IN_1F!$B$2:$T$3000,3,FALSE))=TRUE,"",VLOOKUP(CONCATENATE($B407,"-",$C407),IN_1F!$B$2:$T$3000,3,FALSE))</f>
        <v>0</v>
      </c>
      <c r="F407" s="1061">
        <f>IF(ISERROR(VLOOKUP(CONCATENATE($B407,"-",$C407),IN_1F!$B$2:$T$3000,4,FALSE))=TRUE,"",VLOOKUP(CONCATENATE($B407,"-",$C407),IN_1F!$B$2:$T$3000,4,FALSE))</f>
        <v>0</v>
      </c>
      <c r="G407" s="1060">
        <f>IF(ISERROR(VLOOKUP(CONCATENATE($B407,"-",$C407),IN_1F!$B$2:$T$3000,5,FALSE))=TRUE,"",VLOOKUP(CONCATENATE($B407,"-",$C407),IN_1F!$B$2:$T$3000,5,FALSE))</f>
        <v>0</v>
      </c>
      <c r="H407" s="1062">
        <f>IF(ISERROR(VLOOKUP(CONCATENATE($B407,"-",$C407),IN_1F!$B$2:$T$3000,6,FALSE))=TRUE,"",VLOOKUP(CONCATENATE($B407,"-",$C407),IN_1F!$B$2:$T$3000,6,FALSE))</f>
        <v>0</v>
      </c>
      <c r="I407" s="1872">
        <f>IF(ISERROR(VLOOKUP(CONCATENATE($B407,"-",$C407),IN_1F!$B$2:$T$3000,7,FALSE))=TRUE,"",VLOOKUP(CONCATENATE($B407,"-",$C407),IN_1F!$B$2:$T$3000,7,FALSE))</f>
        <v>0</v>
      </c>
      <c r="J407" s="1875">
        <f>IF(ISERROR(VLOOKUP(CONCATENATE($B407,"-",$C407),IN_1F!$B$2:$T$3000,8,FALSE))=TRUE,"",VLOOKUP(CONCATENATE($B407,"-",$C407),IN_1F!$B$2:$T$3000,8,FALSE))</f>
        <v>0</v>
      </c>
      <c r="K407" s="1995">
        <f t="shared" si="32"/>
        <v>0</v>
      </c>
      <c r="L407" s="1996">
        <f t="shared" si="31"/>
        <v>0</v>
      </c>
    </row>
    <row r="408" spans="1:12">
      <c r="A408" s="1022" t="s">
        <v>1835</v>
      </c>
      <c r="B408" s="1023" t="s">
        <v>1836</v>
      </c>
      <c r="C408" s="1024">
        <v>6</v>
      </c>
      <c r="D408" s="1587" t="str">
        <f t="shared" si="29"/>
        <v/>
      </c>
      <c r="E408" s="1060">
        <f>IF(ISERROR(VLOOKUP(CONCATENATE($B408,"-",$C408),IN_1F!$B$2:$T$3000,3,FALSE))=TRUE,"",VLOOKUP(CONCATENATE($B408,"-",$C408),IN_1F!$B$2:$T$3000,3,FALSE))</f>
        <v>0</v>
      </c>
      <c r="F408" s="1061">
        <f>IF(ISERROR(VLOOKUP(CONCATENATE($B408,"-",$C408),IN_1F!$B$2:$T$3000,4,FALSE))=TRUE,"",VLOOKUP(CONCATENATE($B408,"-",$C408),IN_1F!$B$2:$T$3000,4,FALSE))</f>
        <v>0</v>
      </c>
      <c r="G408" s="1060">
        <f>IF(ISERROR(VLOOKUP(CONCATENATE($B408,"-",$C408),IN_1F!$B$2:$T$3000,5,FALSE))=TRUE,"",VLOOKUP(CONCATENATE($B408,"-",$C408),IN_1F!$B$2:$T$3000,5,FALSE))</f>
        <v>0</v>
      </c>
      <c r="H408" s="1062">
        <f>IF(ISERROR(VLOOKUP(CONCATENATE($B408,"-",$C408),IN_1F!$B$2:$T$3000,6,FALSE))=TRUE,"",VLOOKUP(CONCATENATE($B408,"-",$C408),IN_1F!$B$2:$T$3000,6,FALSE))</f>
        <v>0</v>
      </c>
      <c r="I408" s="1872">
        <f>IF(ISERROR(VLOOKUP(CONCATENATE($B408,"-",$C408),IN_1F!$B$2:$T$3000,7,FALSE))=TRUE,"",VLOOKUP(CONCATENATE($B408,"-",$C408),IN_1F!$B$2:$T$3000,7,FALSE))</f>
        <v>0</v>
      </c>
      <c r="J408" s="1875">
        <f>IF(ISERROR(VLOOKUP(CONCATENATE($B408,"-",$C408),IN_1F!$B$2:$T$3000,8,FALSE))=TRUE,"",VLOOKUP(CONCATENATE($B408,"-",$C408),IN_1F!$B$2:$T$3000,8,FALSE))</f>
        <v>0</v>
      </c>
      <c r="K408" s="1995">
        <f t="shared" si="32"/>
        <v>0</v>
      </c>
      <c r="L408" s="1996">
        <f t="shared" si="31"/>
        <v>0</v>
      </c>
    </row>
    <row r="409" spans="1:12">
      <c r="A409" s="1022" t="s">
        <v>1837</v>
      </c>
      <c r="B409" s="1023" t="s">
        <v>1838</v>
      </c>
      <c r="C409" s="1024">
        <v>6</v>
      </c>
      <c r="D409" s="1587" t="str">
        <f t="shared" si="29"/>
        <v/>
      </c>
      <c r="E409" s="1060">
        <f>IF(ISERROR(VLOOKUP(CONCATENATE($B409,"-",$C409),IN_1F!$B$2:$T$3000,3,FALSE))=TRUE,"",VLOOKUP(CONCATENATE($B409,"-",$C409),IN_1F!$B$2:$T$3000,3,FALSE))</f>
        <v>0</v>
      </c>
      <c r="F409" s="1061">
        <f>IF(ISERROR(VLOOKUP(CONCATENATE($B409,"-",$C409),IN_1F!$B$2:$T$3000,4,FALSE))=TRUE,"",VLOOKUP(CONCATENATE($B409,"-",$C409),IN_1F!$B$2:$T$3000,4,FALSE))</f>
        <v>0</v>
      </c>
      <c r="G409" s="1060">
        <f>IF(ISERROR(VLOOKUP(CONCATENATE($B409,"-",$C409),IN_1F!$B$2:$T$3000,5,FALSE))=TRUE,"",VLOOKUP(CONCATENATE($B409,"-",$C409),IN_1F!$B$2:$T$3000,5,FALSE))</f>
        <v>0</v>
      </c>
      <c r="H409" s="1062">
        <f>IF(ISERROR(VLOOKUP(CONCATENATE($B409,"-",$C409),IN_1F!$B$2:$T$3000,6,FALSE))=TRUE,"",VLOOKUP(CONCATENATE($B409,"-",$C409),IN_1F!$B$2:$T$3000,6,FALSE))</f>
        <v>0</v>
      </c>
      <c r="I409" s="1876">
        <f>IF(ISERROR(VLOOKUP(CONCATENATE($B409,"-",$C409),IN_1F!$B$2:$T$3000,7,FALSE))=TRUE,"",VLOOKUP(CONCATENATE($B409,"-",$C409),IN_1F!$B$2:$T$3000,7,FALSE))</f>
        <v>0</v>
      </c>
      <c r="J409" s="1877">
        <f>IF(ISERROR(VLOOKUP(CONCATENATE($B409,"-",$C409),IN_1F!$B$2:$T$3000,8,FALSE))=TRUE,"",VLOOKUP(CONCATENATE($B409,"-",$C409),IN_1F!$B$2:$T$3000,8,FALSE))</f>
        <v>0</v>
      </c>
      <c r="K409" s="1995">
        <f t="shared" si="32"/>
        <v>0</v>
      </c>
      <c r="L409" s="1996">
        <f t="shared" si="31"/>
        <v>0</v>
      </c>
    </row>
    <row r="410" spans="1:12" ht="6.75" customHeight="1">
      <c r="A410" s="1038"/>
      <c r="B410" s="1038"/>
      <c r="C410" s="1039"/>
      <c r="D410" s="1587"/>
      <c r="E410" s="1047"/>
      <c r="F410" s="1048"/>
      <c r="G410" s="1047"/>
      <c r="H410" s="1049"/>
      <c r="I410" s="1047"/>
      <c r="J410" s="1048"/>
      <c r="K410" s="1047"/>
      <c r="L410" s="1049"/>
    </row>
    <row r="411" spans="1:12">
      <c r="A411" s="1011" t="s">
        <v>1839</v>
      </c>
      <c r="B411" s="1012" t="s">
        <v>1840</v>
      </c>
      <c r="C411" s="1014">
        <v>6</v>
      </c>
      <c r="D411" s="1587" t="str">
        <f>CONCATENATE(D$354)</f>
        <v/>
      </c>
      <c r="E411" s="1060">
        <f>IF(ISERROR(VLOOKUP(CONCATENATE($B411,"-",$C411),IN_1F!$B$2:$T$3000,3,FALSE))=TRUE,"",VLOOKUP(CONCATENATE($B411,"-",$C411),IN_1F!$B$2:$T$3000,3,FALSE))</f>
        <v>0</v>
      </c>
      <c r="F411" s="1061">
        <f>IF(ISERROR(VLOOKUP(CONCATENATE($B411,"-",$C411),IN_1F!$B$2:$T$3000,4,FALSE))=TRUE,"",VLOOKUP(CONCATENATE($B411,"-",$C411),IN_1F!$B$2:$T$3000,4,FALSE))</f>
        <v>0</v>
      </c>
      <c r="G411" s="1060">
        <f>IF(ISERROR(VLOOKUP(CONCATENATE($B411,"-",$C411),IN_1F!$B$2:$T$3000,5,FALSE))=TRUE,"",VLOOKUP(CONCATENATE($B411,"-",$C411),IN_1F!$B$2:$T$3000,5,FALSE))</f>
        <v>0</v>
      </c>
      <c r="H411" s="1062">
        <f>IF(ISERROR(VLOOKUP(CONCATENATE($B411,"-",$C411),IN_1F!$B$2:$T$3000,6,FALSE))=TRUE,"",VLOOKUP(CONCATENATE($B411,"-",$C411),IN_1F!$B$2:$T$3000,6,FALSE))</f>
        <v>0</v>
      </c>
      <c r="I411" s="1878">
        <f>IF(ISERROR(VLOOKUP(CONCATENATE($B411,"-",$C411),IN_1F!$B$2:$T$3000,7,FALSE))=TRUE,"",VLOOKUP(CONCATENATE($B411,"-",$C411),IN_1F!$B$2:$T$3000,7,FALSE))</f>
        <v>0</v>
      </c>
      <c r="J411" s="1879">
        <f>IF(ISERROR(VLOOKUP(CONCATENATE($B411,"-",$C411),IN_1F!$B$2:$T$3000,8,FALSE))=TRUE,"",VLOOKUP(CONCATENATE($B411,"-",$C411),IN_1F!$B$2:$T$3000,8,FALSE))</f>
        <v>0</v>
      </c>
      <c r="K411" s="1995">
        <f>E411+G411+I411</f>
        <v>0</v>
      </c>
      <c r="L411" s="1996">
        <f>F411+H411+J411</f>
        <v>0</v>
      </c>
    </row>
    <row r="412" spans="1:12" ht="13.5" thickBot="1">
      <c r="A412" s="1015" t="s">
        <v>1841</v>
      </c>
      <c r="B412" s="1016" t="s">
        <v>1842</v>
      </c>
      <c r="C412" s="1017">
        <v>6</v>
      </c>
      <c r="D412" s="1587" t="str">
        <f>CONCATENATE(D$354)</f>
        <v/>
      </c>
      <c r="E412" s="1063">
        <f>IF(ISERROR(VLOOKUP(CONCATENATE($B412,"-",$C412),IN_1F!$B$2:$T$3000,3,FALSE))=TRUE,"",VLOOKUP(CONCATENATE($B412,"-",$C412),IN_1F!$B$2:$T$3000,3,FALSE))</f>
        <v>0</v>
      </c>
      <c r="F412" s="1064">
        <f>IF(ISERROR(VLOOKUP(CONCATENATE($B412,"-",$C412),IN_1F!$B$2:$T$3000,4,FALSE))=TRUE,"",VLOOKUP(CONCATENATE($B412,"-",$C412),IN_1F!$B$2:$T$3000,4,FALSE))</f>
        <v>0</v>
      </c>
      <c r="G412" s="1063">
        <f>IF(ISERROR(VLOOKUP(CONCATENATE($B412,"-",$C412),IN_1F!$B$2:$T$3000,5,FALSE))=TRUE,"",VLOOKUP(CONCATENATE($B412,"-",$C412),IN_1F!$B$2:$T$3000,5,FALSE))</f>
        <v>0</v>
      </c>
      <c r="H412" s="1065">
        <f>IF(ISERROR(VLOOKUP(CONCATENATE($B412,"-",$C412),IN_1F!$B$2:$T$3000,6,FALSE))=TRUE,"",VLOOKUP(CONCATENATE($B412,"-",$C412),IN_1F!$B$2:$T$3000,6,FALSE))</f>
        <v>0</v>
      </c>
      <c r="I412" s="1880">
        <f>IF(ISERROR(VLOOKUP(CONCATENATE($B412,"-",$C412),IN_1F!$B$2:$T$3000,7,FALSE))=TRUE,"",VLOOKUP(CONCATENATE($B412,"-",$C412),IN_1F!$B$2:$T$3000,7,FALSE))</f>
        <v>0</v>
      </c>
      <c r="J412" s="1881">
        <f>IF(ISERROR(VLOOKUP(CONCATENATE($B412,"-",$C412),IN_1F!$B$2:$T$3000,8,FALSE))=TRUE,"",VLOOKUP(CONCATENATE($B412,"-",$C412),IN_1F!$B$2:$T$3000,8,FALSE))</f>
        <v>0</v>
      </c>
      <c r="K412" s="1997">
        <f>E412+G412+I412</f>
        <v>0</v>
      </c>
      <c r="L412" s="1998">
        <f>F412+H412+J412</f>
        <v>0</v>
      </c>
    </row>
    <row r="413" spans="1:12" ht="14.25" thickTop="1" thickBot="1">
      <c r="A413" s="1025" t="s">
        <v>555</v>
      </c>
      <c r="B413" s="1026"/>
      <c r="C413" s="1027"/>
      <c r="D413" s="1587" t="str">
        <f>CONCATENATE(D$354)</f>
        <v/>
      </c>
      <c r="E413" s="1028">
        <f t="shared" ref="E413:L413" si="33">SUM(E354:E409)+E411+E412</f>
        <v>0</v>
      </c>
      <c r="F413" s="1029">
        <f t="shared" si="33"/>
        <v>0</v>
      </c>
      <c r="G413" s="1028">
        <f t="shared" si="33"/>
        <v>0</v>
      </c>
      <c r="H413" s="1030">
        <f t="shared" si="33"/>
        <v>0</v>
      </c>
      <c r="I413" s="1882">
        <f t="shared" si="33"/>
        <v>0</v>
      </c>
      <c r="J413" s="1883">
        <f t="shared" si="33"/>
        <v>0</v>
      </c>
      <c r="K413" s="1882">
        <f t="shared" si="33"/>
        <v>0</v>
      </c>
      <c r="L413" s="1883">
        <f t="shared" si="33"/>
        <v>0</v>
      </c>
    </row>
    <row r="414" spans="1:12" ht="13.5" thickBot="1">
      <c r="A414" s="1031"/>
      <c r="B414" s="1032"/>
      <c r="C414" s="1033"/>
      <c r="D414" s="1603"/>
      <c r="E414" s="1034"/>
      <c r="F414" s="1034"/>
      <c r="G414" s="1034"/>
      <c r="H414" s="1034"/>
      <c r="I414" s="1034"/>
      <c r="J414" s="1034"/>
    </row>
    <row r="415" spans="1:12" ht="13.5" thickBot="1">
      <c r="A415" s="2558" t="s">
        <v>1843</v>
      </c>
      <c r="B415" s="2559"/>
      <c r="C415" s="2559"/>
      <c r="D415" s="2559"/>
      <c r="E415" s="2559"/>
      <c r="F415" s="2560"/>
      <c r="G415" s="1034"/>
      <c r="H415" s="1034"/>
      <c r="I415" s="1034"/>
      <c r="J415" s="1034"/>
    </row>
    <row r="416" spans="1:12" ht="13.5" thickBot="1">
      <c r="A416" s="1889"/>
      <c r="B416" s="1890"/>
      <c r="C416" s="1890"/>
      <c r="D416" s="1891"/>
      <c r="E416" s="1892" t="s">
        <v>279</v>
      </c>
      <c r="F416" s="1893" t="s">
        <v>280</v>
      </c>
      <c r="G416" s="1034"/>
      <c r="H416" s="1034"/>
      <c r="I416" s="1034"/>
      <c r="J416" s="1034"/>
    </row>
    <row r="417" spans="1:12">
      <c r="A417" s="1894" t="s">
        <v>1844</v>
      </c>
      <c r="B417" s="1895" t="s">
        <v>1845</v>
      </c>
      <c r="C417" s="1896">
        <v>6</v>
      </c>
      <c r="D417" s="1897" t="str">
        <f>CONCATENATE(D$354)</f>
        <v/>
      </c>
      <c r="E417" s="1873">
        <f>IF(ISERROR(VLOOKUP(CONCATENATE($B417,"-",$C417),IN_1F!$B$2:$T$3000,7,FALSE))=TRUE,"",VLOOKUP(CONCATENATE($B417,"-",$C417),IN_1F!$B$2:$T$3000,7,FALSE))</f>
        <v>0</v>
      </c>
      <c r="F417" s="1874">
        <f>IF(ISERROR(VLOOKUP(CONCATENATE($B417,"-",$C417),IN_1F!$B$2:$T$3000,8,FALSE))=TRUE,"",VLOOKUP(CONCATENATE($B417,"-",$C417),IN_1F!$B$2:$T$3000,8,FALSE))</f>
        <v>0</v>
      </c>
      <c r="G417" s="1034"/>
      <c r="H417" s="1034"/>
      <c r="I417" s="1034"/>
      <c r="J417" s="1034"/>
    </row>
    <row r="418" spans="1:12" ht="13.5" thickBot="1">
      <c r="A418" s="1898" t="s">
        <v>1846</v>
      </c>
      <c r="B418" s="1899" t="s">
        <v>1847</v>
      </c>
      <c r="C418" s="1900">
        <v>6</v>
      </c>
      <c r="D418" s="1901" t="str">
        <f>CONCATENATE(D$354)</f>
        <v/>
      </c>
      <c r="E418" s="1902">
        <f>IF(ISERROR(VLOOKUP(CONCATENATE($B418,"-",$C418),IN_1F!$B$2:$T$3000,7,FALSE))=TRUE,"",VLOOKUP(CONCATENATE($B418,"-",$C418),IN_1F!$B$2:$T$3000,7,FALSE))</f>
        <v>0</v>
      </c>
      <c r="F418" s="1903">
        <f>IF(ISERROR(VLOOKUP(CONCATENATE($B418,"-",$C418),IN_1F!$B$2:$T$3000,8,FALSE))=TRUE,"",VLOOKUP(CONCATENATE($B418,"-",$C418),IN_1F!$B$2:$T$3000,8,FALSE))</f>
        <v>0</v>
      </c>
      <c r="G418" s="1034"/>
      <c r="H418" s="1034"/>
      <c r="I418" s="1034"/>
      <c r="J418" s="1034"/>
    </row>
    <row r="421" spans="1:12" ht="13.5" thickBot="1"/>
    <row r="422" spans="1:12">
      <c r="A422" s="949" t="s">
        <v>1728</v>
      </c>
      <c r="B422" s="950" t="s">
        <v>1729</v>
      </c>
      <c r="C422" s="1035">
        <v>7</v>
      </c>
      <c r="D422" s="1604"/>
      <c r="E422" s="1040">
        <f>IF(ISERROR(VLOOKUP(CONCATENATE($B422,"-",$C422),IN_1F!$B$2:$T$3000,3,FALSE))=TRUE,"",VLOOKUP(CONCATENATE($B422,"-",$C422),IN_1F!$B$2:$T$3000,3,FALSE))</f>
        <v>0</v>
      </c>
      <c r="F422" s="1041">
        <f>IF(ISERROR(VLOOKUP(CONCATENATE($B422,"-",$C422),IN_1F!$B$2:$T$3000,4,FALSE))=TRUE,"",VLOOKUP(CONCATENATE($B422,"-",$C422),IN_1F!$B$2:$T$3000,4,FALSE))</f>
        <v>0</v>
      </c>
      <c r="G422" s="1040">
        <f>IF(ISERROR(VLOOKUP(CONCATENATE($B422,"-",$C422),IN_1F!$B$2:$T$3000,5,FALSE))=TRUE,"",VLOOKUP(CONCATENATE($B422,"-",$C422),IN_1F!$B$2:$T$3000,5,FALSE))</f>
        <v>0</v>
      </c>
      <c r="H422" s="1884">
        <f>IF(ISERROR(VLOOKUP(CONCATENATE($B422,"-",$C422),IN_1F!$B$2:$T$3000,6,FALSE))=TRUE,"",VLOOKUP(CONCATENATE($B422,"-",$C422),IN_1F!$B$2:$T$3000,6,FALSE))</f>
        <v>0</v>
      </c>
      <c r="I422" s="1040">
        <f>IF(ISERROR(VLOOKUP(CONCATENATE($B422,"-",$C422),IN_1F!$B$2:$T$3000,7,FALSE))=TRUE,"",VLOOKUP(CONCATENATE($B422,"-",$C422),IN_1F!$B$2:$T$3000,7,FALSE))</f>
        <v>0</v>
      </c>
      <c r="J422" s="1884">
        <f>IF(ISERROR(VLOOKUP(CONCATENATE($B422,"-",$C422),IN_1F!$B$2:$T$3000,8,FALSE))=TRUE,"",VLOOKUP(CONCATENATE($B422,"-",$C422),IN_1F!$B$2:$T$3000,8,FALSE))</f>
        <v>0</v>
      </c>
      <c r="K422" s="1999">
        <f>E422+G422+I422</f>
        <v>0</v>
      </c>
      <c r="L422" s="2000">
        <f>F422+H422+J422</f>
        <v>0</v>
      </c>
    </row>
    <row r="423" spans="1:12">
      <c r="A423" s="949" t="s">
        <v>1730</v>
      </c>
      <c r="B423" s="950" t="s">
        <v>1731</v>
      </c>
      <c r="C423" s="946">
        <v>7</v>
      </c>
      <c r="D423" s="1587" t="str">
        <f>CONCATENATE(D$422)</f>
        <v/>
      </c>
      <c r="E423" s="1044">
        <f>IF(ISERROR(VLOOKUP(CONCATENATE($B423,"-",$C423),IN_1F!$B$2:$T$3000,3,FALSE))=TRUE,"",VLOOKUP(CONCATENATE($B423,"-",$C423),IN_1F!$B$2:$T$3000,3,FALSE))</f>
        <v>0</v>
      </c>
      <c r="F423" s="1045">
        <f>IF(ISERROR(VLOOKUP(CONCATENATE($B423,"-",$C423),IN_1F!$B$2:$T$3000,4,FALSE))=TRUE,"",VLOOKUP(CONCATENATE($B423,"-",$C423),IN_1F!$B$2:$T$3000,4,FALSE))</f>
        <v>0</v>
      </c>
      <c r="G423" s="1044">
        <f>IF(ISERROR(VLOOKUP(CONCATENATE($B423,"-",$C423),IN_1F!$B$2:$T$3000,5,FALSE))=TRUE,"",VLOOKUP(CONCATENATE($B423,"-",$C423),IN_1F!$B$2:$T$3000,5,FALSE))</f>
        <v>0</v>
      </c>
      <c r="H423" s="1046">
        <f>IF(ISERROR(VLOOKUP(CONCATENATE($B423,"-",$C423),IN_1F!$B$2:$T$3000,6,FALSE))=TRUE,"",VLOOKUP(CONCATENATE($B423,"-",$C423),IN_1F!$B$2:$T$3000,6,FALSE))</f>
        <v>0</v>
      </c>
      <c r="I423" s="1044">
        <f>IF(ISERROR(VLOOKUP(CONCATENATE($B423,"-",$C423),IN_1F!$B$2:$T$3000,7,FALSE))=TRUE,"",VLOOKUP(CONCATENATE($B423,"-",$C423),IN_1F!$B$2:$T$3000,7,FALSE))</f>
        <v>0</v>
      </c>
      <c r="J423" s="1046">
        <f>IF(ISERROR(VLOOKUP(CONCATENATE($B423,"-",$C423),IN_1F!$B$2:$T$3000,8,FALSE))=TRUE,"",VLOOKUP(CONCATENATE($B423,"-",$C423),IN_1F!$B$2:$T$3000,8,FALSE))</f>
        <v>0</v>
      </c>
      <c r="K423" s="2001">
        <f t="shared" ref="K423:K432" si="34">E423+G423+I423</f>
        <v>0</v>
      </c>
      <c r="L423" s="2002">
        <f t="shared" ref="L423:L467" si="35">F423+H423+J423</f>
        <v>0</v>
      </c>
    </row>
    <row r="424" spans="1:12">
      <c r="A424" s="949" t="s">
        <v>1732</v>
      </c>
      <c r="B424" s="950" t="s">
        <v>1733</v>
      </c>
      <c r="C424" s="946">
        <v>7</v>
      </c>
      <c r="D424" s="1587" t="str">
        <f t="shared" ref="D424:D477" si="36">CONCATENATE(D$422)</f>
        <v/>
      </c>
      <c r="E424" s="1044">
        <f>IF(ISERROR(VLOOKUP(CONCATENATE($B424,"-",$C424),IN_1F!$B$2:$T$3000,3,FALSE))=TRUE,"",VLOOKUP(CONCATENATE($B424,"-",$C424),IN_1F!$B$2:$T$3000,3,FALSE))</f>
        <v>0</v>
      </c>
      <c r="F424" s="1045">
        <f>IF(ISERROR(VLOOKUP(CONCATENATE($B424,"-",$C424),IN_1F!$B$2:$T$3000,4,FALSE))=TRUE,"",VLOOKUP(CONCATENATE($B424,"-",$C424),IN_1F!$B$2:$T$3000,4,FALSE))</f>
        <v>0</v>
      </c>
      <c r="G424" s="1044">
        <f>IF(ISERROR(VLOOKUP(CONCATENATE($B424,"-",$C424),IN_1F!$B$2:$T$3000,5,FALSE))=TRUE,"",VLOOKUP(CONCATENATE($B424,"-",$C424),IN_1F!$B$2:$T$3000,5,FALSE))</f>
        <v>0</v>
      </c>
      <c r="H424" s="1046">
        <f>IF(ISERROR(VLOOKUP(CONCATENATE($B424,"-",$C424),IN_1F!$B$2:$T$3000,6,FALSE))=TRUE,"",VLOOKUP(CONCATENATE($B424,"-",$C424),IN_1F!$B$2:$T$3000,6,FALSE))</f>
        <v>0</v>
      </c>
      <c r="I424" s="1044">
        <f>IF(ISERROR(VLOOKUP(CONCATENATE($B424,"-",$C424),IN_1F!$B$2:$T$3000,7,FALSE))=TRUE,"",VLOOKUP(CONCATENATE($B424,"-",$C424),IN_1F!$B$2:$T$3000,7,FALSE))</f>
        <v>0</v>
      </c>
      <c r="J424" s="1046">
        <f>IF(ISERROR(VLOOKUP(CONCATENATE($B424,"-",$C424),IN_1F!$B$2:$T$3000,8,FALSE))=TRUE,"",VLOOKUP(CONCATENATE($B424,"-",$C424),IN_1F!$B$2:$T$3000,8,FALSE))</f>
        <v>0</v>
      </c>
      <c r="K424" s="2001">
        <f t="shared" si="34"/>
        <v>0</v>
      </c>
      <c r="L424" s="2002">
        <f t="shared" si="35"/>
        <v>0</v>
      </c>
    </row>
    <row r="425" spans="1:12">
      <c r="A425" s="949" t="s">
        <v>1734</v>
      </c>
      <c r="B425" s="950" t="s">
        <v>1735</v>
      </c>
      <c r="C425" s="946">
        <v>7</v>
      </c>
      <c r="D425" s="1587" t="str">
        <f t="shared" si="36"/>
        <v/>
      </c>
      <c r="E425" s="1044">
        <f>IF(ISERROR(VLOOKUP(CONCATENATE($B425,"-",$C425),IN_1F!$B$2:$T$3000,3,FALSE))=TRUE,"",VLOOKUP(CONCATENATE($B425,"-",$C425),IN_1F!$B$2:$T$3000,3,FALSE))</f>
        <v>0</v>
      </c>
      <c r="F425" s="1045">
        <f>IF(ISERROR(VLOOKUP(CONCATENATE($B425,"-",$C425),IN_1F!$B$2:$T$3000,4,FALSE))=TRUE,"",VLOOKUP(CONCATENATE($B425,"-",$C425),IN_1F!$B$2:$T$3000,4,FALSE))</f>
        <v>0</v>
      </c>
      <c r="G425" s="1044">
        <f>IF(ISERROR(VLOOKUP(CONCATENATE($B425,"-",$C425),IN_1F!$B$2:$T$3000,5,FALSE))=TRUE,"",VLOOKUP(CONCATENATE($B425,"-",$C425),IN_1F!$B$2:$T$3000,5,FALSE))</f>
        <v>0</v>
      </c>
      <c r="H425" s="1046">
        <f>IF(ISERROR(VLOOKUP(CONCATENATE($B425,"-",$C425),IN_1F!$B$2:$T$3000,6,FALSE))=TRUE,"",VLOOKUP(CONCATENATE($B425,"-",$C425),IN_1F!$B$2:$T$3000,6,FALSE))</f>
        <v>0</v>
      </c>
      <c r="I425" s="1044">
        <f>IF(ISERROR(VLOOKUP(CONCATENATE($B425,"-",$C425),IN_1F!$B$2:$T$3000,7,FALSE))=TRUE,"",VLOOKUP(CONCATENATE($B425,"-",$C425),IN_1F!$B$2:$T$3000,7,FALSE))</f>
        <v>0</v>
      </c>
      <c r="J425" s="1046">
        <f>IF(ISERROR(VLOOKUP(CONCATENATE($B425,"-",$C425),IN_1F!$B$2:$T$3000,8,FALSE))=TRUE,"",VLOOKUP(CONCATENATE($B425,"-",$C425),IN_1F!$B$2:$T$3000,8,FALSE))</f>
        <v>0</v>
      </c>
      <c r="K425" s="2001">
        <f t="shared" si="34"/>
        <v>0</v>
      </c>
      <c r="L425" s="2002">
        <f t="shared" si="35"/>
        <v>0</v>
      </c>
    </row>
    <row r="426" spans="1:12">
      <c r="A426" s="949" t="s">
        <v>1736</v>
      </c>
      <c r="B426" s="950" t="s">
        <v>1737</v>
      </c>
      <c r="C426" s="946">
        <v>7</v>
      </c>
      <c r="D426" s="1587" t="str">
        <f t="shared" si="36"/>
        <v/>
      </c>
      <c r="E426" s="1044">
        <f>IF(ISERROR(VLOOKUP(CONCATENATE($B426,"-",$C426),IN_1F!$B$2:$T$3000,3,FALSE))=TRUE,"",VLOOKUP(CONCATENATE($B426,"-",$C426),IN_1F!$B$2:$T$3000,3,FALSE))</f>
        <v>0</v>
      </c>
      <c r="F426" s="1045">
        <f>IF(ISERROR(VLOOKUP(CONCATENATE($B426,"-",$C426),IN_1F!$B$2:$T$3000,4,FALSE))=TRUE,"",VLOOKUP(CONCATENATE($B426,"-",$C426),IN_1F!$B$2:$T$3000,4,FALSE))</f>
        <v>0</v>
      </c>
      <c r="G426" s="1044">
        <f>IF(ISERROR(VLOOKUP(CONCATENATE($B426,"-",$C426),IN_1F!$B$2:$T$3000,5,FALSE))=TRUE,"",VLOOKUP(CONCATENATE($B426,"-",$C426),IN_1F!$B$2:$T$3000,5,FALSE))</f>
        <v>0</v>
      </c>
      <c r="H426" s="1046">
        <f>IF(ISERROR(VLOOKUP(CONCATENATE($B426,"-",$C426),IN_1F!$B$2:$T$3000,6,FALSE))=TRUE,"",VLOOKUP(CONCATENATE($B426,"-",$C426),IN_1F!$B$2:$T$3000,6,FALSE))</f>
        <v>0</v>
      </c>
      <c r="I426" s="1044">
        <f>IF(ISERROR(VLOOKUP(CONCATENATE($B426,"-",$C426),IN_1F!$B$2:$T$3000,7,FALSE))=TRUE,"",VLOOKUP(CONCATENATE($B426,"-",$C426),IN_1F!$B$2:$T$3000,7,FALSE))</f>
        <v>0</v>
      </c>
      <c r="J426" s="1046">
        <f>IF(ISERROR(VLOOKUP(CONCATENATE($B426,"-",$C426),IN_1F!$B$2:$T$3000,8,FALSE))=TRUE,"",VLOOKUP(CONCATENATE($B426,"-",$C426),IN_1F!$B$2:$T$3000,8,FALSE))</f>
        <v>0</v>
      </c>
      <c r="K426" s="2001">
        <f t="shared" si="34"/>
        <v>0</v>
      </c>
      <c r="L426" s="2002">
        <f t="shared" si="35"/>
        <v>0</v>
      </c>
    </row>
    <row r="427" spans="1:12">
      <c r="A427" s="949" t="s">
        <v>1738</v>
      </c>
      <c r="B427" s="950" t="s">
        <v>1739</v>
      </c>
      <c r="C427" s="946">
        <v>7</v>
      </c>
      <c r="D427" s="1587" t="str">
        <f t="shared" si="36"/>
        <v/>
      </c>
      <c r="E427" s="1044">
        <f>IF(ISERROR(VLOOKUP(CONCATENATE($B427,"-",$C427),IN_1F!$B$2:$T$3000,3,FALSE))=TRUE,"",VLOOKUP(CONCATENATE($B427,"-",$C427),IN_1F!$B$2:$T$3000,3,FALSE))</f>
        <v>0</v>
      </c>
      <c r="F427" s="1045">
        <f>IF(ISERROR(VLOOKUP(CONCATENATE($B427,"-",$C427),IN_1F!$B$2:$T$3000,4,FALSE))=TRUE,"",VLOOKUP(CONCATENATE($B427,"-",$C427),IN_1F!$B$2:$T$3000,4,FALSE))</f>
        <v>0</v>
      </c>
      <c r="G427" s="1044">
        <f>IF(ISERROR(VLOOKUP(CONCATENATE($B427,"-",$C427),IN_1F!$B$2:$T$3000,5,FALSE))=TRUE,"",VLOOKUP(CONCATENATE($B427,"-",$C427),IN_1F!$B$2:$T$3000,5,FALSE))</f>
        <v>0</v>
      </c>
      <c r="H427" s="1046">
        <f>IF(ISERROR(VLOOKUP(CONCATENATE($B427,"-",$C427),IN_1F!$B$2:$T$3000,6,FALSE))=TRUE,"",VLOOKUP(CONCATENATE($B427,"-",$C427),IN_1F!$B$2:$T$3000,6,FALSE))</f>
        <v>0</v>
      </c>
      <c r="I427" s="1044">
        <f>IF(ISERROR(VLOOKUP(CONCATENATE($B427,"-",$C427),IN_1F!$B$2:$T$3000,7,FALSE))=TRUE,"",VLOOKUP(CONCATENATE($B427,"-",$C427),IN_1F!$B$2:$T$3000,7,FALSE))</f>
        <v>0</v>
      </c>
      <c r="J427" s="1046">
        <f>IF(ISERROR(VLOOKUP(CONCATENATE($B427,"-",$C427),IN_1F!$B$2:$T$3000,8,FALSE))=TRUE,"",VLOOKUP(CONCATENATE($B427,"-",$C427),IN_1F!$B$2:$T$3000,8,FALSE))</f>
        <v>0</v>
      </c>
      <c r="K427" s="2001">
        <f t="shared" si="34"/>
        <v>0</v>
      </c>
      <c r="L427" s="2002">
        <f t="shared" si="35"/>
        <v>0</v>
      </c>
    </row>
    <row r="428" spans="1:12">
      <c r="A428" s="949" t="s">
        <v>1740</v>
      </c>
      <c r="B428" s="950" t="s">
        <v>1741</v>
      </c>
      <c r="C428" s="946">
        <v>7</v>
      </c>
      <c r="D428" s="1587" t="str">
        <f t="shared" si="36"/>
        <v/>
      </c>
      <c r="E428" s="1044">
        <f>IF(ISERROR(VLOOKUP(CONCATENATE($B428,"-",$C428),IN_1F!$B$2:$T$3000,3,FALSE))=TRUE,"",VLOOKUP(CONCATENATE($B428,"-",$C428),IN_1F!$B$2:$T$3000,3,FALSE))</f>
        <v>0</v>
      </c>
      <c r="F428" s="1045">
        <f>IF(ISERROR(VLOOKUP(CONCATENATE($B428,"-",$C428),IN_1F!$B$2:$T$3000,4,FALSE))=TRUE,"",VLOOKUP(CONCATENATE($B428,"-",$C428),IN_1F!$B$2:$T$3000,4,FALSE))</f>
        <v>0</v>
      </c>
      <c r="G428" s="1044">
        <f>IF(ISERROR(VLOOKUP(CONCATENATE($B428,"-",$C428),IN_1F!$B$2:$T$3000,5,FALSE))=TRUE,"",VLOOKUP(CONCATENATE($B428,"-",$C428),IN_1F!$B$2:$T$3000,5,FALSE))</f>
        <v>0</v>
      </c>
      <c r="H428" s="1046">
        <f>IF(ISERROR(VLOOKUP(CONCATENATE($B428,"-",$C428),IN_1F!$B$2:$T$3000,6,FALSE))=TRUE,"",VLOOKUP(CONCATENATE($B428,"-",$C428),IN_1F!$B$2:$T$3000,6,FALSE))</f>
        <v>0</v>
      </c>
      <c r="I428" s="1044">
        <f>IF(ISERROR(VLOOKUP(CONCATENATE($B428,"-",$C428),IN_1F!$B$2:$T$3000,7,FALSE))=TRUE,"",VLOOKUP(CONCATENATE($B428,"-",$C428),IN_1F!$B$2:$T$3000,7,FALSE))</f>
        <v>0</v>
      </c>
      <c r="J428" s="1046">
        <f>IF(ISERROR(VLOOKUP(CONCATENATE($B428,"-",$C428),IN_1F!$B$2:$T$3000,8,FALSE))=TRUE,"",VLOOKUP(CONCATENATE($B428,"-",$C428),IN_1F!$B$2:$T$3000,8,FALSE))</f>
        <v>0</v>
      </c>
      <c r="K428" s="2001">
        <f t="shared" si="34"/>
        <v>0</v>
      </c>
      <c r="L428" s="2002">
        <f t="shared" si="35"/>
        <v>0</v>
      </c>
    </row>
    <row r="429" spans="1:12">
      <c r="A429" s="949" t="s">
        <v>1742</v>
      </c>
      <c r="B429" s="950" t="s">
        <v>1743</v>
      </c>
      <c r="C429" s="946">
        <v>7</v>
      </c>
      <c r="D429" s="1587" t="str">
        <f t="shared" si="36"/>
        <v/>
      </c>
      <c r="E429" s="1044">
        <f>IF(ISERROR(VLOOKUP(CONCATENATE($B429,"-",$C429),IN_1F!$B$2:$T$3000,3,FALSE))=TRUE,"",VLOOKUP(CONCATENATE($B429,"-",$C429),IN_1F!$B$2:$T$3000,3,FALSE))</f>
        <v>0</v>
      </c>
      <c r="F429" s="1045">
        <f>IF(ISERROR(VLOOKUP(CONCATENATE($B429,"-",$C429),IN_1F!$B$2:$T$3000,4,FALSE))=TRUE,"",VLOOKUP(CONCATENATE($B429,"-",$C429),IN_1F!$B$2:$T$3000,4,FALSE))</f>
        <v>0</v>
      </c>
      <c r="G429" s="1044">
        <f>IF(ISERROR(VLOOKUP(CONCATENATE($B429,"-",$C429),IN_1F!$B$2:$T$3000,5,FALSE))=TRUE,"",VLOOKUP(CONCATENATE($B429,"-",$C429),IN_1F!$B$2:$T$3000,5,FALSE))</f>
        <v>0</v>
      </c>
      <c r="H429" s="1046">
        <f>IF(ISERROR(VLOOKUP(CONCATENATE($B429,"-",$C429),IN_1F!$B$2:$T$3000,6,FALSE))=TRUE,"",VLOOKUP(CONCATENATE($B429,"-",$C429),IN_1F!$B$2:$T$3000,6,FALSE))</f>
        <v>0</v>
      </c>
      <c r="I429" s="1044">
        <f>IF(ISERROR(VLOOKUP(CONCATENATE($B429,"-",$C429),IN_1F!$B$2:$T$3000,7,FALSE))=TRUE,"",VLOOKUP(CONCATENATE($B429,"-",$C429),IN_1F!$B$2:$T$3000,7,FALSE))</f>
        <v>0</v>
      </c>
      <c r="J429" s="1046">
        <f>IF(ISERROR(VLOOKUP(CONCATENATE($B429,"-",$C429),IN_1F!$B$2:$T$3000,8,FALSE))=TRUE,"",VLOOKUP(CONCATENATE($B429,"-",$C429),IN_1F!$B$2:$T$3000,8,FALSE))</f>
        <v>0</v>
      </c>
      <c r="K429" s="2001">
        <f t="shared" si="34"/>
        <v>0</v>
      </c>
      <c r="L429" s="2002">
        <f t="shared" si="35"/>
        <v>0</v>
      </c>
    </row>
    <row r="430" spans="1:12">
      <c r="A430" s="949" t="s">
        <v>1744</v>
      </c>
      <c r="B430" s="950" t="s">
        <v>1745</v>
      </c>
      <c r="C430" s="946">
        <v>7</v>
      </c>
      <c r="D430" s="1587" t="str">
        <f t="shared" si="36"/>
        <v/>
      </c>
      <c r="E430" s="1044">
        <f>IF(ISERROR(VLOOKUP(CONCATENATE($B430,"-",$C430),IN_1F!$B$2:$T$3000,3,FALSE))=TRUE,"",VLOOKUP(CONCATENATE($B430,"-",$C430),IN_1F!$B$2:$T$3000,3,FALSE))</f>
        <v>0</v>
      </c>
      <c r="F430" s="1045">
        <f>IF(ISERROR(VLOOKUP(CONCATENATE($B430,"-",$C430),IN_1F!$B$2:$T$3000,4,FALSE))=TRUE,"",VLOOKUP(CONCATENATE($B430,"-",$C430),IN_1F!$B$2:$T$3000,4,FALSE))</f>
        <v>0</v>
      </c>
      <c r="G430" s="1044">
        <f>IF(ISERROR(VLOOKUP(CONCATENATE($B430,"-",$C430),IN_1F!$B$2:$T$3000,5,FALSE))=TRUE,"",VLOOKUP(CONCATENATE($B430,"-",$C430),IN_1F!$B$2:$T$3000,5,FALSE))</f>
        <v>0</v>
      </c>
      <c r="H430" s="1046">
        <f>IF(ISERROR(VLOOKUP(CONCATENATE($B430,"-",$C430),IN_1F!$B$2:$T$3000,6,FALSE))=TRUE,"",VLOOKUP(CONCATENATE($B430,"-",$C430),IN_1F!$B$2:$T$3000,6,FALSE))</f>
        <v>0</v>
      </c>
      <c r="I430" s="1044">
        <f>IF(ISERROR(VLOOKUP(CONCATENATE($B430,"-",$C430),IN_1F!$B$2:$T$3000,7,FALSE))=TRUE,"",VLOOKUP(CONCATENATE($B430,"-",$C430),IN_1F!$B$2:$T$3000,7,FALSE))</f>
        <v>0</v>
      </c>
      <c r="J430" s="1046">
        <f>IF(ISERROR(VLOOKUP(CONCATENATE($B430,"-",$C430),IN_1F!$B$2:$T$3000,8,FALSE))=TRUE,"",VLOOKUP(CONCATENATE($B430,"-",$C430),IN_1F!$B$2:$T$3000,8,FALSE))</f>
        <v>0</v>
      </c>
      <c r="K430" s="2001">
        <f t="shared" si="34"/>
        <v>0</v>
      </c>
      <c r="L430" s="2002">
        <f t="shared" si="35"/>
        <v>0</v>
      </c>
    </row>
    <row r="431" spans="1:12">
      <c r="A431" s="949" t="s">
        <v>1746</v>
      </c>
      <c r="B431" s="950" t="s">
        <v>1747</v>
      </c>
      <c r="C431" s="946">
        <v>7</v>
      </c>
      <c r="D431" s="1587" t="str">
        <f t="shared" si="36"/>
        <v/>
      </c>
      <c r="E431" s="1044">
        <f>IF(ISERROR(VLOOKUP(CONCATENATE($B431,"-",$C431),IN_1F!$B$2:$T$3000,3,FALSE))=TRUE,"",VLOOKUP(CONCATENATE($B431,"-",$C431),IN_1F!$B$2:$T$3000,3,FALSE))</f>
        <v>0</v>
      </c>
      <c r="F431" s="1045">
        <f>IF(ISERROR(VLOOKUP(CONCATENATE($B431,"-",$C431),IN_1F!$B$2:$T$3000,4,FALSE))=TRUE,"",VLOOKUP(CONCATENATE($B431,"-",$C431),IN_1F!$B$2:$T$3000,4,FALSE))</f>
        <v>0</v>
      </c>
      <c r="G431" s="1044">
        <f>IF(ISERROR(VLOOKUP(CONCATENATE($B431,"-",$C431),IN_1F!$B$2:$T$3000,5,FALSE))=TRUE,"",VLOOKUP(CONCATENATE($B431,"-",$C431),IN_1F!$B$2:$T$3000,5,FALSE))</f>
        <v>0</v>
      </c>
      <c r="H431" s="1046">
        <f>IF(ISERROR(VLOOKUP(CONCATENATE($B431,"-",$C431),IN_1F!$B$2:$T$3000,6,FALSE))=TRUE,"",VLOOKUP(CONCATENATE($B431,"-",$C431),IN_1F!$B$2:$T$3000,6,FALSE))</f>
        <v>0</v>
      </c>
      <c r="I431" s="1044">
        <f>IF(ISERROR(VLOOKUP(CONCATENATE($B431,"-",$C431),IN_1F!$B$2:$T$3000,7,FALSE))=TRUE,"",VLOOKUP(CONCATENATE($B431,"-",$C431),IN_1F!$B$2:$T$3000,7,FALSE))</f>
        <v>0</v>
      </c>
      <c r="J431" s="1046">
        <f>IF(ISERROR(VLOOKUP(CONCATENATE($B431,"-",$C431),IN_1F!$B$2:$T$3000,8,FALSE))=TRUE,"",VLOOKUP(CONCATENATE($B431,"-",$C431),IN_1F!$B$2:$T$3000,8,FALSE))</f>
        <v>0</v>
      </c>
      <c r="K431" s="2001">
        <f t="shared" si="34"/>
        <v>0</v>
      </c>
      <c r="L431" s="2002">
        <f t="shared" si="35"/>
        <v>0</v>
      </c>
    </row>
    <row r="432" spans="1:12">
      <c r="A432" s="949" t="s">
        <v>1748</v>
      </c>
      <c r="B432" s="950" t="s">
        <v>1749</v>
      </c>
      <c r="C432" s="946">
        <v>7</v>
      </c>
      <c r="D432" s="1587" t="str">
        <f t="shared" si="36"/>
        <v/>
      </c>
      <c r="E432" s="1044">
        <f>IF(ISERROR(VLOOKUP(CONCATENATE($B432,"-",$C432),IN_1F!$B$2:$T$3000,3,FALSE))=TRUE,"",VLOOKUP(CONCATENATE($B432,"-",$C432),IN_1F!$B$2:$T$3000,3,FALSE))</f>
        <v>0</v>
      </c>
      <c r="F432" s="1045">
        <f>IF(ISERROR(VLOOKUP(CONCATENATE($B432,"-",$C432),IN_1F!$B$2:$T$3000,4,FALSE))=TRUE,"",VLOOKUP(CONCATENATE($B432,"-",$C432),IN_1F!$B$2:$T$3000,4,FALSE))</f>
        <v>0</v>
      </c>
      <c r="G432" s="1044">
        <f>IF(ISERROR(VLOOKUP(CONCATENATE($B432,"-",$C432),IN_1F!$B$2:$T$3000,5,FALSE))=TRUE,"",VLOOKUP(CONCATENATE($B432,"-",$C432),IN_1F!$B$2:$T$3000,5,FALSE))</f>
        <v>0</v>
      </c>
      <c r="H432" s="1046">
        <f>IF(ISERROR(VLOOKUP(CONCATENATE($B432,"-",$C432),IN_1F!$B$2:$T$3000,6,FALSE))=TRUE,"",VLOOKUP(CONCATENATE($B432,"-",$C432),IN_1F!$B$2:$T$3000,6,FALSE))</f>
        <v>0</v>
      </c>
      <c r="I432" s="1044">
        <f>IF(ISERROR(VLOOKUP(CONCATENATE($B432,"-",$C432),IN_1F!$B$2:$T$3000,7,FALSE))=TRUE,"",VLOOKUP(CONCATENATE($B432,"-",$C432),IN_1F!$B$2:$T$3000,7,FALSE))</f>
        <v>0</v>
      </c>
      <c r="J432" s="1046">
        <f>IF(ISERROR(VLOOKUP(CONCATENATE($B432,"-",$C432),IN_1F!$B$2:$T$3000,8,FALSE))=TRUE,"",VLOOKUP(CONCATENATE($B432,"-",$C432),IN_1F!$B$2:$T$3000,8,FALSE))</f>
        <v>0</v>
      </c>
      <c r="K432" s="2001">
        <f t="shared" si="34"/>
        <v>0</v>
      </c>
      <c r="L432" s="2002">
        <f t="shared" si="35"/>
        <v>0</v>
      </c>
    </row>
    <row r="433" spans="1:12">
      <c r="A433" s="949" t="s">
        <v>1750</v>
      </c>
      <c r="B433" s="950" t="s">
        <v>1751</v>
      </c>
      <c r="C433" s="946">
        <v>7</v>
      </c>
      <c r="D433" s="1587" t="str">
        <f t="shared" si="36"/>
        <v/>
      </c>
      <c r="E433" s="1044">
        <f>IF(ISERROR(VLOOKUP(CONCATENATE($B433,"-",$C433),IN_1F!$B$2:$T$3000,3,FALSE))=TRUE,"",VLOOKUP(CONCATENATE($B433,"-",$C433),IN_1F!$B$2:$T$3000,3,FALSE))</f>
        <v>0</v>
      </c>
      <c r="F433" s="1045">
        <f>IF(ISERROR(VLOOKUP(CONCATENATE($B433,"-",$C433),IN_1F!$B$2:$T$3000,4,FALSE))=TRUE,"",VLOOKUP(CONCATENATE($B433,"-",$C433),IN_1F!$B$2:$T$3000,4,FALSE))</f>
        <v>0</v>
      </c>
      <c r="G433" s="1044">
        <f>IF(ISERROR(VLOOKUP(CONCATENATE($B433,"-",$C433),IN_1F!$B$2:$T$3000,5,FALSE))=TRUE,"",VLOOKUP(CONCATENATE($B433,"-",$C433),IN_1F!$B$2:$T$3000,5,FALSE))</f>
        <v>0</v>
      </c>
      <c r="H433" s="1046">
        <f>IF(ISERROR(VLOOKUP(CONCATENATE($B433,"-",$C433),IN_1F!$B$2:$T$3000,6,FALSE))=TRUE,"",VLOOKUP(CONCATENATE($B433,"-",$C433),IN_1F!$B$2:$T$3000,6,FALSE))</f>
        <v>0</v>
      </c>
      <c r="I433" s="1044">
        <f>IF(ISERROR(VLOOKUP(CONCATENATE($B433,"-",$C433),IN_1F!$B$2:$T$3000,7,FALSE))=TRUE,"",VLOOKUP(CONCATENATE($B433,"-",$C433),IN_1F!$B$2:$T$3000,7,FALSE))</f>
        <v>0</v>
      </c>
      <c r="J433" s="1046">
        <f>IF(ISERROR(VLOOKUP(CONCATENATE($B433,"-",$C433),IN_1F!$B$2:$T$3000,8,FALSE))=TRUE,"",VLOOKUP(CONCATENATE($B433,"-",$C433),IN_1F!$B$2:$T$3000,8,FALSE))</f>
        <v>0</v>
      </c>
      <c r="K433" s="2001">
        <f t="shared" ref="K433:K469" si="37">E433+G433+I433</f>
        <v>0</v>
      </c>
      <c r="L433" s="2002">
        <f t="shared" si="35"/>
        <v>0</v>
      </c>
    </row>
    <row r="434" spans="1:12">
      <c r="A434" s="952" t="s">
        <v>1752</v>
      </c>
      <c r="B434" s="953" t="s">
        <v>1753</v>
      </c>
      <c r="C434" s="954">
        <v>7</v>
      </c>
      <c r="D434" s="1587" t="str">
        <f t="shared" si="36"/>
        <v/>
      </c>
      <c r="E434" s="1044">
        <f>IF(ISERROR(VLOOKUP(CONCATENATE($B434,"-",$C434),IN_1F!$B$2:$T$3000,3,FALSE))=TRUE,"",VLOOKUP(CONCATENATE($B434,"-",$C434),IN_1F!$B$2:$T$3000,3,FALSE))</f>
        <v>0</v>
      </c>
      <c r="F434" s="1045">
        <f>IF(ISERROR(VLOOKUP(CONCATENATE($B434,"-",$C434),IN_1F!$B$2:$T$3000,4,FALSE))=TRUE,"",VLOOKUP(CONCATENATE($B434,"-",$C434),IN_1F!$B$2:$T$3000,4,FALSE))</f>
        <v>0</v>
      </c>
      <c r="G434" s="1044">
        <f>IF(ISERROR(VLOOKUP(CONCATENATE($B434,"-",$C434),IN_1F!$B$2:$T$3000,5,FALSE))=TRUE,"",VLOOKUP(CONCATENATE($B434,"-",$C434),IN_1F!$B$2:$T$3000,5,FALSE))</f>
        <v>0</v>
      </c>
      <c r="H434" s="1046">
        <f>IF(ISERROR(VLOOKUP(CONCATENATE($B434,"-",$C434),IN_1F!$B$2:$T$3000,6,FALSE))=TRUE,"",VLOOKUP(CONCATENATE($B434,"-",$C434),IN_1F!$B$2:$T$3000,6,FALSE))</f>
        <v>0</v>
      </c>
      <c r="I434" s="1044">
        <f>IF(ISERROR(VLOOKUP(CONCATENATE($B434,"-",$C434),IN_1F!$B$2:$T$3000,7,FALSE))=TRUE,"",VLOOKUP(CONCATENATE($B434,"-",$C434),IN_1F!$B$2:$T$3000,7,FALSE))</f>
        <v>0</v>
      </c>
      <c r="J434" s="1046">
        <f>IF(ISERROR(VLOOKUP(CONCATENATE($B434,"-",$C434),IN_1F!$B$2:$T$3000,8,FALSE))=TRUE,"",VLOOKUP(CONCATENATE($B434,"-",$C434),IN_1F!$B$2:$T$3000,8,FALSE))</f>
        <v>0</v>
      </c>
      <c r="K434" s="2001">
        <f t="shared" si="37"/>
        <v>0</v>
      </c>
      <c r="L434" s="2002">
        <f t="shared" si="35"/>
        <v>0</v>
      </c>
    </row>
    <row r="435" spans="1:12">
      <c r="A435" s="949" t="s">
        <v>1754</v>
      </c>
      <c r="B435" s="950" t="s">
        <v>1755</v>
      </c>
      <c r="C435" s="946">
        <v>7</v>
      </c>
      <c r="D435" s="1587" t="str">
        <f t="shared" si="36"/>
        <v/>
      </c>
      <c r="E435" s="1044">
        <f>IF(ISERROR(VLOOKUP(CONCATENATE($B435,"-",$C435),IN_1F!$B$2:$T$3000,3,FALSE))=TRUE,"",VLOOKUP(CONCATENATE($B435,"-",$C435),IN_1F!$B$2:$T$3000,3,FALSE))</f>
        <v>0</v>
      </c>
      <c r="F435" s="1045">
        <f>IF(ISERROR(VLOOKUP(CONCATENATE($B435,"-",$C435),IN_1F!$B$2:$T$3000,4,FALSE))=TRUE,"",VLOOKUP(CONCATENATE($B435,"-",$C435),IN_1F!$B$2:$T$3000,4,FALSE))</f>
        <v>0</v>
      </c>
      <c r="G435" s="1044">
        <f>IF(ISERROR(VLOOKUP(CONCATENATE($B435,"-",$C435),IN_1F!$B$2:$T$3000,5,FALSE))=TRUE,"",VLOOKUP(CONCATENATE($B435,"-",$C435),IN_1F!$B$2:$T$3000,5,FALSE))</f>
        <v>0</v>
      </c>
      <c r="H435" s="1046">
        <f>IF(ISERROR(VLOOKUP(CONCATENATE($B435,"-",$C435),IN_1F!$B$2:$T$3000,6,FALSE))=TRUE,"",VLOOKUP(CONCATENATE($B435,"-",$C435),IN_1F!$B$2:$T$3000,6,FALSE))</f>
        <v>0</v>
      </c>
      <c r="I435" s="1044">
        <f>IF(ISERROR(VLOOKUP(CONCATENATE($B435,"-",$C435),IN_1F!$B$2:$T$3000,7,FALSE))=TRUE,"",VLOOKUP(CONCATENATE($B435,"-",$C435),IN_1F!$B$2:$T$3000,7,FALSE))</f>
        <v>0</v>
      </c>
      <c r="J435" s="1046">
        <f>IF(ISERROR(VLOOKUP(CONCATENATE($B435,"-",$C435),IN_1F!$B$2:$T$3000,8,FALSE))=TRUE,"",VLOOKUP(CONCATENATE($B435,"-",$C435),IN_1F!$B$2:$T$3000,8,FALSE))</f>
        <v>0</v>
      </c>
      <c r="K435" s="2001">
        <f t="shared" si="37"/>
        <v>0</v>
      </c>
      <c r="L435" s="2002">
        <f t="shared" si="35"/>
        <v>0</v>
      </c>
    </row>
    <row r="436" spans="1:12">
      <c r="A436" s="952" t="s">
        <v>1756</v>
      </c>
      <c r="B436" s="953" t="s">
        <v>1757</v>
      </c>
      <c r="C436" s="954">
        <v>7</v>
      </c>
      <c r="D436" s="1587" t="str">
        <f t="shared" si="36"/>
        <v/>
      </c>
      <c r="E436" s="1044">
        <f>IF(ISERROR(VLOOKUP(CONCATENATE($B436,"-",$C436),IN_1F!$B$2:$T$3000,3,FALSE))=TRUE,"",VLOOKUP(CONCATENATE($B436,"-",$C436),IN_1F!$B$2:$T$3000,3,FALSE))</f>
        <v>0</v>
      </c>
      <c r="F436" s="1045">
        <f>IF(ISERROR(VLOOKUP(CONCATENATE($B436,"-",$C436),IN_1F!$B$2:$T$3000,4,FALSE))=TRUE,"",VLOOKUP(CONCATENATE($B436,"-",$C436),IN_1F!$B$2:$T$3000,4,FALSE))</f>
        <v>0</v>
      </c>
      <c r="G436" s="1044">
        <f>IF(ISERROR(VLOOKUP(CONCATENATE($B436,"-",$C436),IN_1F!$B$2:$T$3000,5,FALSE))=TRUE,"",VLOOKUP(CONCATENATE($B436,"-",$C436),IN_1F!$B$2:$T$3000,5,FALSE))</f>
        <v>0</v>
      </c>
      <c r="H436" s="1046">
        <f>IF(ISERROR(VLOOKUP(CONCATENATE($B436,"-",$C436),IN_1F!$B$2:$T$3000,6,FALSE))=TRUE,"",VLOOKUP(CONCATENATE($B436,"-",$C436),IN_1F!$B$2:$T$3000,6,FALSE))</f>
        <v>0</v>
      </c>
      <c r="I436" s="1044">
        <f>IF(ISERROR(VLOOKUP(CONCATENATE($B436,"-",$C436),IN_1F!$B$2:$T$3000,7,FALSE))=TRUE,"",VLOOKUP(CONCATENATE($B436,"-",$C436),IN_1F!$B$2:$T$3000,7,FALSE))</f>
        <v>0</v>
      </c>
      <c r="J436" s="1046">
        <f>IF(ISERROR(VLOOKUP(CONCATENATE($B436,"-",$C436),IN_1F!$B$2:$T$3000,8,FALSE))=TRUE,"",VLOOKUP(CONCATENATE($B436,"-",$C436),IN_1F!$B$2:$T$3000,8,FALSE))</f>
        <v>0</v>
      </c>
      <c r="K436" s="2001">
        <f t="shared" si="37"/>
        <v>0</v>
      </c>
      <c r="L436" s="2002">
        <f t="shared" si="35"/>
        <v>0</v>
      </c>
    </row>
    <row r="437" spans="1:12">
      <c r="A437" s="949" t="s">
        <v>1758</v>
      </c>
      <c r="B437" s="950" t="s">
        <v>1759</v>
      </c>
      <c r="C437" s="946">
        <v>7</v>
      </c>
      <c r="D437" s="1587" t="str">
        <f t="shared" si="36"/>
        <v/>
      </c>
      <c r="E437" s="1044">
        <f>IF(ISERROR(VLOOKUP(CONCATENATE($B437,"-",$C437),IN_1F!$B$2:$T$3000,3,FALSE))=TRUE,"",VLOOKUP(CONCATENATE($B437,"-",$C437),IN_1F!$B$2:$T$3000,3,FALSE))</f>
        <v>0</v>
      </c>
      <c r="F437" s="1045">
        <f>IF(ISERROR(VLOOKUP(CONCATENATE($B437,"-",$C437),IN_1F!$B$2:$T$3000,4,FALSE))=TRUE,"",VLOOKUP(CONCATENATE($B437,"-",$C437),IN_1F!$B$2:$T$3000,4,FALSE))</f>
        <v>0</v>
      </c>
      <c r="G437" s="1044">
        <f>IF(ISERROR(VLOOKUP(CONCATENATE($B437,"-",$C437),IN_1F!$B$2:$T$3000,5,FALSE))=TRUE,"",VLOOKUP(CONCATENATE($B437,"-",$C437),IN_1F!$B$2:$T$3000,5,FALSE))</f>
        <v>0</v>
      </c>
      <c r="H437" s="1046">
        <f>IF(ISERROR(VLOOKUP(CONCATENATE($B437,"-",$C437),IN_1F!$B$2:$T$3000,6,FALSE))=TRUE,"",VLOOKUP(CONCATENATE($B437,"-",$C437),IN_1F!$B$2:$T$3000,6,FALSE))</f>
        <v>0</v>
      </c>
      <c r="I437" s="1044">
        <f>IF(ISERROR(VLOOKUP(CONCATENATE($B437,"-",$C437),IN_1F!$B$2:$T$3000,7,FALSE))=TRUE,"",VLOOKUP(CONCATENATE($B437,"-",$C437),IN_1F!$B$2:$T$3000,7,FALSE))</f>
        <v>0</v>
      </c>
      <c r="J437" s="1046">
        <f>IF(ISERROR(VLOOKUP(CONCATENATE($B437,"-",$C437),IN_1F!$B$2:$T$3000,8,FALSE))=TRUE,"",VLOOKUP(CONCATENATE($B437,"-",$C437),IN_1F!$B$2:$T$3000,8,FALSE))</f>
        <v>0</v>
      </c>
      <c r="K437" s="2001">
        <f t="shared" si="37"/>
        <v>0</v>
      </c>
      <c r="L437" s="2002">
        <f t="shared" si="35"/>
        <v>0</v>
      </c>
    </row>
    <row r="438" spans="1:12">
      <c r="A438" s="952" t="s">
        <v>1760</v>
      </c>
      <c r="B438" s="953" t="s">
        <v>1761</v>
      </c>
      <c r="C438" s="954">
        <v>7</v>
      </c>
      <c r="D438" s="1587" t="str">
        <f t="shared" si="36"/>
        <v/>
      </c>
      <c r="E438" s="1044">
        <f>IF(ISERROR(VLOOKUP(CONCATENATE($B438,"-",$C438),IN_1F!$B$2:$T$3000,3,FALSE))=TRUE,"",VLOOKUP(CONCATENATE($B438,"-",$C438),IN_1F!$B$2:$T$3000,3,FALSE))</f>
        <v>0</v>
      </c>
      <c r="F438" s="1045">
        <f>IF(ISERROR(VLOOKUP(CONCATENATE($B438,"-",$C438),IN_1F!$B$2:$T$3000,4,FALSE))=TRUE,"",VLOOKUP(CONCATENATE($B438,"-",$C438),IN_1F!$B$2:$T$3000,4,FALSE))</f>
        <v>0</v>
      </c>
      <c r="G438" s="1044">
        <f>IF(ISERROR(VLOOKUP(CONCATENATE($B438,"-",$C438),IN_1F!$B$2:$T$3000,5,FALSE))=TRUE,"",VLOOKUP(CONCATENATE($B438,"-",$C438),IN_1F!$B$2:$T$3000,5,FALSE))</f>
        <v>0</v>
      </c>
      <c r="H438" s="1046">
        <f>IF(ISERROR(VLOOKUP(CONCATENATE($B438,"-",$C438),IN_1F!$B$2:$T$3000,6,FALSE))=TRUE,"",VLOOKUP(CONCATENATE($B438,"-",$C438),IN_1F!$B$2:$T$3000,6,FALSE))</f>
        <v>0</v>
      </c>
      <c r="I438" s="1044">
        <f>IF(ISERROR(VLOOKUP(CONCATENATE($B438,"-",$C438),IN_1F!$B$2:$T$3000,7,FALSE))=TRUE,"",VLOOKUP(CONCATENATE($B438,"-",$C438),IN_1F!$B$2:$T$3000,7,FALSE))</f>
        <v>0</v>
      </c>
      <c r="J438" s="1046">
        <f>IF(ISERROR(VLOOKUP(CONCATENATE($B438,"-",$C438),IN_1F!$B$2:$T$3000,8,FALSE))=TRUE,"",VLOOKUP(CONCATENATE($B438,"-",$C438),IN_1F!$B$2:$T$3000,8,FALSE))</f>
        <v>0</v>
      </c>
      <c r="K438" s="2001">
        <f t="shared" si="37"/>
        <v>0</v>
      </c>
      <c r="L438" s="2002">
        <f t="shared" si="35"/>
        <v>0</v>
      </c>
    </row>
    <row r="439" spans="1:12">
      <c r="A439" s="949" t="s">
        <v>1762</v>
      </c>
      <c r="B439" s="950" t="s">
        <v>1763</v>
      </c>
      <c r="C439" s="946">
        <v>7</v>
      </c>
      <c r="D439" s="1587" t="str">
        <f t="shared" si="36"/>
        <v/>
      </c>
      <c r="E439" s="1044">
        <f>IF(ISERROR(VLOOKUP(CONCATENATE($B439,"-",$C439),IN_1F!$B$2:$T$3000,3,FALSE))=TRUE,"",VLOOKUP(CONCATENATE($B439,"-",$C439),IN_1F!$B$2:$T$3000,3,FALSE))</f>
        <v>0</v>
      </c>
      <c r="F439" s="1045">
        <f>IF(ISERROR(VLOOKUP(CONCATENATE($B439,"-",$C439),IN_1F!$B$2:$T$3000,4,FALSE))=TRUE,"",VLOOKUP(CONCATENATE($B439,"-",$C439),IN_1F!$B$2:$T$3000,4,FALSE))</f>
        <v>0</v>
      </c>
      <c r="G439" s="1044">
        <f>IF(ISERROR(VLOOKUP(CONCATENATE($B439,"-",$C439),IN_1F!$B$2:$T$3000,5,FALSE))=TRUE,"",VLOOKUP(CONCATENATE($B439,"-",$C439),IN_1F!$B$2:$T$3000,5,FALSE))</f>
        <v>0</v>
      </c>
      <c r="H439" s="1046">
        <f>IF(ISERROR(VLOOKUP(CONCATENATE($B439,"-",$C439),IN_1F!$B$2:$T$3000,6,FALSE))=TRUE,"",VLOOKUP(CONCATENATE($B439,"-",$C439),IN_1F!$B$2:$T$3000,6,FALSE))</f>
        <v>0</v>
      </c>
      <c r="I439" s="1044">
        <f>IF(ISERROR(VLOOKUP(CONCATENATE($B439,"-",$C439),IN_1F!$B$2:$T$3000,7,FALSE))=TRUE,"",VLOOKUP(CONCATENATE($B439,"-",$C439),IN_1F!$B$2:$T$3000,7,FALSE))</f>
        <v>0</v>
      </c>
      <c r="J439" s="1046">
        <f>IF(ISERROR(VLOOKUP(CONCATENATE($B439,"-",$C439),IN_1F!$B$2:$T$3000,8,FALSE))=TRUE,"",VLOOKUP(CONCATENATE($B439,"-",$C439),IN_1F!$B$2:$T$3000,8,FALSE))</f>
        <v>0</v>
      </c>
      <c r="K439" s="2001">
        <f t="shared" si="37"/>
        <v>0</v>
      </c>
      <c r="L439" s="2002">
        <f t="shared" si="35"/>
        <v>0</v>
      </c>
    </row>
    <row r="440" spans="1:12">
      <c r="A440" s="952" t="s">
        <v>1764</v>
      </c>
      <c r="B440" s="953" t="s">
        <v>1765</v>
      </c>
      <c r="C440" s="954">
        <v>7</v>
      </c>
      <c r="D440" s="1587" t="str">
        <f t="shared" si="36"/>
        <v/>
      </c>
      <c r="E440" s="1044">
        <f>IF(ISERROR(VLOOKUP(CONCATENATE($B440,"-",$C440),IN_1F!$B$2:$T$3000,3,FALSE))=TRUE,"",VLOOKUP(CONCATENATE($B440,"-",$C440),IN_1F!$B$2:$T$3000,3,FALSE))</f>
        <v>0</v>
      </c>
      <c r="F440" s="1045">
        <f>IF(ISERROR(VLOOKUP(CONCATENATE($B440,"-",$C440),IN_1F!$B$2:$T$3000,4,FALSE))=TRUE,"",VLOOKUP(CONCATENATE($B440,"-",$C440),IN_1F!$B$2:$T$3000,4,FALSE))</f>
        <v>0</v>
      </c>
      <c r="G440" s="1044">
        <f>IF(ISERROR(VLOOKUP(CONCATENATE($B440,"-",$C440),IN_1F!$B$2:$T$3000,5,FALSE))=TRUE,"",VLOOKUP(CONCATENATE($B440,"-",$C440),IN_1F!$B$2:$T$3000,5,FALSE))</f>
        <v>0</v>
      </c>
      <c r="H440" s="1046">
        <f>IF(ISERROR(VLOOKUP(CONCATENATE($B440,"-",$C440),IN_1F!$B$2:$T$3000,6,FALSE))=TRUE,"",VLOOKUP(CONCATENATE($B440,"-",$C440),IN_1F!$B$2:$T$3000,6,FALSE))</f>
        <v>0</v>
      </c>
      <c r="I440" s="1044">
        <f>IF(ISERROR(VLOOKUP(CONCATENATE($B440,"-",$C440),IN_1F!$B$2:$T$3000,7,FALSE))=TRUE,"",VLOOKUP(CONCATENATE($B440,"-",$C440),IN_1F!$B$2:$T$3000,7,FALSE))</f>
        <v>0</v>
      </c>
      <c r="J440" s="1046">
        <f>IF(ISERROR(VLOOKUP(CONCATENATE($B440,"-",$C440),IN_1F!$B$2:$T$3000,8,FALSE))=TRUE,"",VLOOKUP(CONCATENATE($B440,"-",$C440),IN_1F!$B$2:$T$3000,8,FALSE))</f>
        <v>0</v>
      </c>
      <c r="K440" s="2001">
        <f t="shared" si="37"/>
        <v>0</v>
      </c>
      <c r="L440" s="2002">
        <f t="shared" si="35"/>
        <v>0</v>
      </c>
    </row>
    <row r="441" spans="1:12">
      <c r="A441" s="949" t="s">
        <v>1766</v>
      </c>
      <c r="B441" s="950" t="s">
        <v>1767</v>
      </c>
      <c r="C441" s="946">
        <v>7</v>
      </c>
      <c r="D441" s="1587" t="str">
        <f t="shared" si="36"/>
        <v/>
      </c>
      <c r="E441" s="1044">
        <f>IF(ISERROR(VLOOKUP(CONCATENATE($B441,"-",$C441),IN_1F!$B$2:$T$3000,3,FALSE))=TRUE,"",VLOOKUP(CONCATENATE($B441,"-",$C441),IN_1F!$B$2:$T$3000,3,FALSE))</f>
        <v>0</v>
      </c>
      <c r="F441" s="1045">
        <f>IF(ISERROR(VLOOKUP(CONCATENATE($B441,"-",$C441),IN_1F!$B$2:$T$3000,4,FALSE))=TRUE,"",VLOOKUP(CONCATENATE($B441,"-",$C441),IN_1F!$B$2:$T$3000,4,FALSE))</f>
        <v>0</v>
      </c>
      <c r="G441" s="1044">
        <f>IF(ISERROR(VLOOKUP(CONCATENATE($B441,"-",$C441),IN_1F!$B$2:$T$3000,5,FALSE))=TRUE,"",VLOOKUP(CONCATENATE($B441,"-",$C441),IN_1F!$B$2:$T$3000,5,FALSE))</f>
        <v>0</v>
      </c>
      <c r="H441" s="1046">
        <f>IF(ISERROR(VLOOKUP(CONCATENATE($B441,"-",$C441),IN_1F!$B$2:$T$3000,6,FALSE))=TRUE,"",VLOOKUP(CONCATENATE($B441,"-",$C441),IN_1F!$B$2:$T$3000,6,FALSE))</f>
        <v>0</v>
      </c>
      <c r="I441" s="1044">
        <f>IF(ISERROR(VLOOKUP(CONCATENATE($B441,"-",$C441),IN_1F!$B$2:$T$3000,7,FALSE))=TRUE,"",VLOOKUP(CONCATENATE($B441,"-",$C441),IN_1F!$B$2:$T$3000,7,FALSE))</f>
        <v>0</v>
      </c>
      <c r="J441" s="1046">
        <f>IF(ISERROR(VLOOKUP(CONCATENATE($B441,"-",$C441),IN_1F!$B$2:$T$3000,8,FALSE))=TRUE,"",VLOOKUP(CONCATENATE($B441,"-",$C441),IN_1F!$B$2:$T$3000,8,FALSE))</f>
        <v>0</v>
      </c>
      <c r="K441" s="2001">
        <f t="shared" si="37"/>
        <v>0</v>
      </c>
      <c r="L441" s="2002">
        <f t="shared" si="35"/>
        <v>0</v>
      </c>
    </row>
    <row r="442" spans="1:12">
      <c r="A442" s="952" t="s">
        <v>1768</v>
      </c>
      <c r="B442" s="953" t="s">
        <v>1769</v>
      </c>
      <c r="C442" s="954">
        <v>7</v>
      </c>
      <c r="D442" s="1587" t="str">
        <f t="shared" si="36"/>
        <v/>
      </c>
      <c r="E442" s="1044">
        <f>IF(ISERROR(VLOOKUP(CONCATENATE($B442,"-",$C442),IN_1F!$B$2:$T$3000,3,FALSE))=TRUE,"",VLOOKUP(CONCATENATE($B442,"-",$C442),IN_1F!$B$2:$T$3000,3,FALSE))</f>
        <v>0</v>
      </c>
      <c r="F442" s="1045">
        <f>IF(ISERROR(VLOOKUP(CONCATENATE($B442,"-",$C442),IN_1F!$B$2:$T$3000,4,FALSE))=TRUE,"",VLOOKUP(CONCATENATE($B442,"-",$C442),IN_1F!$B$2:$T$3000,4,FALSE))</f>
        <v>0</v>
      </c>
      <c r="G442" s="1044">
        <f>IF(ISERROR(VLOOKUP(CONCATENATE($B442,"-",$C442),IN_1F!$B$2:$T$3000,5,FALSE))=TRUE,"",VLOOKUP(CONCATENATE($B442,"-",$C442),IN_1F!$B$2:$T$3000,5,FALSE))</f>
        <v>0</v>
      </c>
      <c r="H442" s="1046">
        <f>IF(ISERROR(VLOOKUP(CONCATENATE($B442,"-",$C442),IN_1F!$B$2:$T$3000,6,FALSE))=TRUE,"",VLOOKUP(CONCATENATE($B442,"-",$C442),IN_1F!$B$2:$T$3000,6,FALSE))</f>
        <v>0</v>
      </c>
      <c r="I442" s="1044">
        <f>IF(ISERROR(VLOOKUP(CONCATENATE($B442,"-",$C442),IN_1F!$B$2:$T$3000,7,FALSE))=TRUE,"",VLOOKUP(CONCATENATE($B442,"-",$C442),IN_1F!$B$2:$T$3000,7,FALSE))</f>
        <v>0</v>
      </c>
      <c r="J442" s="1046">
        <f>IF(ISERROR(VLOOKUP(CONCATENATE($B442,"-",$C442),IN_1F!$B$2:$T$3000,8,FALSE))=TRUE,"",VLOOKUP(CONCATENATE($B442,"-",$C442),IN_1F!$B$2:$T$3000,8,FALSE))</f>
        <v>0</v>
      </c>
      <c r="K442" s="2001">
        <f t="shared" si="37"/>
        <v>0</v>
      </c>
      <c r="L442" s="2002">
        <f t="shared" si="35"/>
        <v>0</v>
      </c>
    </row>
    <row r="443" spans="1:12">
      <c r="A443" s="949" t="s">
        <v>1770</v>
      </c>
      <c r="B443" s="950" t="s">
        <v>1771</v>
      </c>
      <c r="C443" s="946">
        <v>7</v>
      </c>
      <c r="D443" s="1587" t="str">
        <f t="shared" si="36"/>
        <v/>
      </c>
      <c r="E443" s="1044">
        <f>IF(ISERROR(VLOOKUP(CONCATENATE($B443,"-",$C443),IN_1F!$B$2:$T$3000,3,FALSE))=TRUE,"",VLOOKUP(CONCATENATE($B443,"-",$C443),IN_1F!$B$2:$T$3000,3,FALSE))</f>
        <v>0</v>
      </c>
      <c r="F443" s="1045">
        <f>IF(ISERROR(VLOOKUP(CONCATENATE($B443,"-",$C443),IN_1F!$B$2:$T$3000,4,FALSE))=TRUE,"",VLOOKUP(CONCATENATE($B443,"-",$C443),IN_1F!$B$2:$T$3000,4,FALSE))</f>
        <v>0</v>
      </c>
      <c r="G443" s="1044">
        <f>IF(ISERROR(VLOOKUP(CONCATENATE($B443,"-",$C443),IN_1F!$B$2:$T$3000,5,FALSE))=TRUE,"",VLOOKUP(CONCATENATE($B443,"-",$C443),IN_1F!$B$2:$T$3000,5,FALSE))</f>
        <v>0</v>
      </c>
      <c r="H443" s="1046">
        <f>IF(ISERROR(VLOOKUP(CONCATENATE($B443,"-",$C443),IN_1F!$B$2:$T$3000,6,FALSE))=TRUE,"",VLOOKUP(CONCATENATE($B443,"-",$C443),IN_1F!$B$2:$T$3000,6,FALSE))</f>
        <v>0</v>
      </c>
      <c r="I443" s="1044">
        <f>IF(ISERROR(VLOOKUP(CONCATENATE($B443,"-",$C443),IN_1F!$B$2:$T$3000,7,FALSE))=TRUE,"",VLOOKUP(CONCATENATE($B443,"-",$C443),IN_1F!$B$2:$T$3000,7,FALSE))</f>
        <v>0</v>
      </c>
      <c r="J443" s="1046">
        <f>IF(ISERROR(VLOOKUP(CONCATENATE($B443,"-",$C443),IN_1F!$B$2:$T$3000,8,FALSE))=TRUE,"",VLOOKUP(CONCATENATE($B443,"-",$C443),IN_1F!$B$2:$T$3000,8,FALSE))</f>
        <v>0</v>
      </c>
      <c r="K443" s="2001">
        <f t="shared" si="37"/>
        <v>0</v>
      </c>
      <c r="L443" s="2002">
        <f t="shared" si="35"/>
        <v>0</v>
      </c>
    </row>
    <row r="444" spans="1:12">
      <c r="A444" s="952" t="s">
        <v>1772</v>
      </c>
      <c r="B444" s="953" t="s">
        <v>1773</v>
      </c>
      <c r="C444" s="954">
        <v>7</v>
      </c>
      <c r="D444" s="1587" t="str">
        <f t="shared" si="36"/>
        <v/>
      </c>
      <c r="E444" s="1044">
        <f>IF(ISERROR(VLOOKUP(CONCATENATE($B444,"-",$C444),IN_1F!$B$2:$T$3000,3,FALSE))=TRUE,"",VLOOKUP(CONCATENATE($B444,"-",$C444),IN_1F!$B$2:$T$3000,3,FALSE))</f>
        <v>0</v>
      </c>
      <c r="F444" s="1045">
        <f>IF(ISERROR(VLOOKUP(CONCATENATE($B444,"-",$C444),IN_1F!$B$2:$T$3000,4,FALSE))=TRUE,"",VLOOKUP(CONCATENATE($B444,"-",$C444),IN_1F!$B$2:$T$3000,4,FALSE))</f>
        <v>0</v>
      </c>
      <c r="G444" s="1044">
        <f>IF(ISERROR(VLOOKUP(CONCATENATE($B444,"-",$C444),IN_1F!$B$2:$T$3000,5,FALSE))=TRUE,"",VLOOKUP(CONCATENATE($B444,"-",$C444),IN_1F!$B$2:$T$3000,5,FALSE))</f>
        <v>0</v>
      </c>
      <c r="H444" s="1046">
        <f>IF(ISERROR(VLOOKUP(CONCATENATE($B444,"-",$C444),IN_1F!$B$2:$T$3000,6,FALSE))=TRUE,"",VLOOKUP(CONCATENATE($B444,"-",$C444),IN_1F!$B$2:$T$3000,6,FALSE))</f>
        <v>0</v>
      </c>
      <c r="I444" s="1044">
        <f>IF(ISERROR(VLOOKUP(CONCATENATE($B444,"-",$C444),IN_1F!$B$2:$T$3000,7,FALSE))=TRUE,"",VLOOKUP(CONCATENATE($B444,"-",$C444),IN_1F!$B$2:$T$3000,7,FALSE))</f>
        <v>0</v>
      </c>
      <c r="J444" s="1046">
        <f>IF(ISERROR(VLOOKUP(CONCATENATE($B444,"-",$C444),IN_1F!$B$2:$T$3000,8,FALSE))=TRUE,"",VLOOKUP(CONCATENATE($B444,"-",$C444),IN_1F!$B$2:$T$3000,8,FALSE))</f>
        <v>0</v>
      </c>
      <c r="K444" s="2001">
        <f t="shared" si="37"/>
        <v>0</v>
      </c>
      <c r="L444" s="2002">
        <f t="shared" si="35"/>
        <v>0</v>
      </c>
    </row>
    <row r="445" spans="1:12">
      <c r="A445" s="949" t="s">
        <v>1774</v>
      </c>
      <c r="B445" s="950" t="s">
        <v>1775</v>
      </c>
      <c r="C445" s="946">
        <v>7</v>
      </c>
      <c r="D445" s="1587" t="str">
        <f t="shared" si="36"/>
        <v/>
      </c>
      <c r="E445" s="1044">
        <f>IF(ISERROR(VLOOKUP(CONCATENATE($B445,"-",$C445),IN_1F!$B$2:$T$3000,3,FALSE))=TRUE,"",VLOOKUP(CONCATENATE($B445,"-",$C445),IN_1F!$B$2:$T$3000,3,FALSE))</f>
        <v>0</v>
      </c>
      <c r="F445" s="1045">
        <f>IF(ISERROR(VLOOKUP(CONCATENATE($B445,"-",$C445),IN_1F!$B$2:$T$3000,4,FALSE))=TRUE,"",VLOOKUP(CONCATENATE($B445,"-",$C445),IN_1F!$B$2:$T$3000,4,FALSE))</f>
        <v>0</v>
      </c>
      <c r="G445" s="1044">
        <f>IF(ISERROR(VLOOKUP(CONCATENATE($B445,"-",$C445),IN_1F!$B$2:$T$3000,5,FALSE))=TRUE,"",VLOOKUP(CONCATENATE($B445,"-",$C445),IN_1F!$B$2:$T$3000,5,FALSE))</f>
        <v>0</v>
      </c>
      <c r="H445" s="1046">
        <f>IF(ISERROR(VLOOKUP(CONCATENATE($B445,"-",$C445),IN_1F!$B$2:$T$3000,6,FALSE))=TRUE,"",VLOOKUP(CONCATENATE($B445,"-",$C445),IN_1F!$B$2:$T$3000,6,FALSE))</f>
        <v>0</v>
      </c>
      <c r="I445" s="1044">
        <f>IF(ISERROR(VLOOKUP(CONCATENATE($B445,"-",$C445),IN_1F!$B$2:$T$3000,7,FALSE))=TRUE,"",VLOOKUP(CONCATENATE($B445,"-",$C445),IN_1F!$B$2:$T$3000,7,FALSE))</f>
        <v>0</v>
      </c>
      <c r="J445" s="1046">
        <f>IF(ISERROR(VLOOKUP(CONCATENATE($B445,"-",$C445),IN_1F!$B$2:$T$3000,8,FALSE))=TRUE,"",VLOOKUP(CONCATENATE($B445,"-",$C445),IN_1F!$B$2:$T$3000,8,FALSE))</f>
        <v>0</v>
      </c>
      <c r="K445" s="2001">
        <f t="shared" si="37"/>
        <v>0</v>
      </c>
      <c r="L445" s="2002">
        <f t="shared" si="35"/>
        <v>0</v>
      </c>
    </row>
    <row r="446" spans="1:12">
      <c r="A446" s="949" t="s">
        <v>1776</v>
      </c>
      <c r="B446" s="950" t="s">
        <v>1777</v>
      </c>
      <c r="C446" s="946">
        <v>7</v>
      </c>
      <c r="D446" s="1587" t="str">
        <f t="shared" si="36"/>
        <v/>
      </c>
      <c r="E446" s="1044">
        <f>IF(ISERROR(VLOOKUP(CONCATENATE($B446,"-",$C446),IN_1F!$B$2:$T$3000,3,FALSE))=TRUE,"",VLOOKUP(CONCATENATE($B446,"-",$C446),IN_1F!$B$2:$T$3000,3,FALSE))</f>
        <v>0</v>
      </c>
      <c r="F446" s="1045">
        <f>IF(ISERROR(VLOOKUP(CONCATENATE($B446,"-",$C446),IN_1F!$B$2:$T$3000,4,FALSE))=TRUE,"",VLOOKUP(CONCATENATE($B446,"-",$C446),IN_1F!$B$2:$T$3000,4,FALSE))</f>
        <v>0</v>
      </c>
      <c r="G446" s="1044">
        <f>IF(ISERROR(VLOOKUP(CONCATENATE($B446,"-",$C446),IN_1F!$B$2:$T$3000,5,FALSE))=TRUE,"",VLOOKUP(CONCATENATE($B446,"-",$C446),IN_1F!$B$2:$T$3000,5,FALSE))</f>
        <v>0</v>
      </c>
      <c r="H446" s="1046">
        <f>IF(ISERROR(VLOOKUP(CONCATENATE($B446,"-",$C446),IN_1F!$B$2:$T$3000,6,FALSE))=TRUE,"",VLOOKUP(CONCATENATE($B446,"-",$C446),IN_1F!$B$2:$T$3000,6,FALSE))</f>
        <v>0</v>
      </c>
      <c r="I446" s="1044">
        <f>IF(ISERROR(VLOOKUP(CONCATENATE($B446,"-",$C446),IN_1F!$B$2:$T$3000,7,FALSE))=TRUE,"",VLOOKUP(CONCATENATE($B446,"-",$C446),IN_1F!$B$2:$T$3000,7,FALSE))</f>
        <v>0</v>
      </c>
      <c r="J446" s="1046">
        <f>IF(ISERROR(VLOOKUP(CONCATENATE($B446,"-",$C446),IN_1F!$B$2:$T$3000,8,FALSE))=TRUE,"",VLOOKUP(CONCATENATE($B446,"-",$C446),IN_1F!$B$2:$T$3000,8,FALSE))</f>
        <v>0</v>
      </c>
      <c r="K446" s="2001">
        <f t="shared" si="37"/>
        <v>0</v>
      </c>
      <c r="L446" s="2002">
        <f t="shared" si="35"/>
        <v>0</v>
      </c>
    </row>
    <row r="447" spans="1:12">
      <c r="A447" s="949" t="s">
        <v>1778</v>
      </c>
      <c r="B447" s="950" t="s">
        <v>1779</v>
      </c>
      <c r="C447" s="946">
        <v>7</v>
      </c>
      <c r="D447" s="1587" t="str">
        <f t="shared" si="36"/>
        <v/>
      </c>
      <c r="E447" s="1044">
        <f>IF(ISERROR(VLOOKUP(CONCATENATE($B447,"-",$C447),IN_1F!$B$2:$T$3000,3,FALSE))=TRUE,"",VLOOKUP(CONCATENATE($B447,"-",$C447),IN_1F!$B$2:$T$3000,3,FALSE))</f>
        <v>0</v>
      </c>
      <c r="F447" s="1045">
        <f>IF(ISERROR(VLOOKUP(CONCATENATE($B447,"-",$C447),IN_1F!$B$2:$T$3000,4,FALSE))=TRUE,"",VLOOKUP(CONCATENATE($B447,"-",$C447),IN_1F!$B$2:$T$3000,4,FALSE))</f>
        <v>0</v>
      </c>
      <c r="G447" s="1044">
        <f>IF(ISERROR(VLOOKUP(CONCATENATE($B447,"-",$C447),IN_1F!$B$2:$T$3000,5,FALSE))=TRUE,"",VLOOKUP(CONCATENATE($B447,"-",$C447),IN_1F!$B$2:$T$3000,5,FALSE))</f>
        <v>0</v>
      </c>
      <c r="H447" s="1046">
        <f>IF(ISERROR(VLOOKUP(CONCATENATE($B447,"-",$C447),IN_1F!$B$2:$T$3000,6,FALSE))=TRUE,"",VLOOKUP(CONCATENATE($B447,"-",$C447),IN_1F!$B$2:$T$3000,6,FALSE))</f>
        <v>0</v>
      </c>
      <c r="I447" s="1044">
        <f>IF(ISERROR(VLOOKUP(CONCATENATE($B447,"-",$C447),IN_1F!$B$2:$T$3000,7,FALSE))=TRUE,"",VLOOKUP(CONCATENATE($B447,"-",$C447),IN_1F!$B$2:$T$3000,7,FALSE))</f>
        <v>0</v>
      </c>
      <c r="J447" s="1046">
        <f>IF(ISERROR(VLOOKUP(CONCATENATE($B447,"-",$C447),IN_1F!$B$2:$T$3000,8,FALSE))=TRUE,"",VLOOKUP(CONCATENATE($B447,"-",$C447),IN_1F!$B$2:$T$3000,8,FALSE))</f>
        <v>0</v>
      </c>
      <c r="K447" s="2001">
        <f t="shared" si="37"/>
        <v>0</v>
      </c>
      <c r="L447" s="2002">
        <f t="shared" si="35"/>
        <v>0</v>
      </c>
    </row>
    <row r="448" spans="1:12">
      <c r="A448" s="949" t="s">
        <v>1780</v>
      </c>
      <c r="B448" s="950" t="s">
        <v>1781</v>
      </c>
      <c r="C448" s="946">
        <v>7</v>
      </c>
      <c r="D448" s="1587" t="str">
        <f t="shared" si="36"/>
        <v/>
      </c>
      <c r="E448" s="1044">
        <f>IF(ISERROR(VLOOKUP(CONCATENATE($B448,"-",$C448),IN_1F!$B$2:$T$3000,3,FALSE))=TRUE,"",VLOOKUP(CONCATENATE($B448,"-",$C448),IN_1F!$B$2:$T$3000,3,FALSE))</f>
        <v>0</v>
      </c>
      <c r="F448" s="1045">
        <f>IF(ISERROR(VLOOKUP(CONCATENATE($B448,"-",$C448),IN_1F!$B$2:$T$3000,4,FALSE))=TRUE,"",VLOOKUP(CONCATENATE($B448,"-",$C448),IN_1F!$B$2:$T$3000,4,FALSE))</f>
        <v>0</v>
      </c>
      <c r="G448" s="1044">
        <f>IF(ISERROR(VLOOKUP(CONCATENATE($B448,"-",$C448),IN_1F!$B$2:$T$3000,5,FALSE))=TRUE,"",VLOOKUP(CONCATENATE($B448,"-",$C448),IN_1F!$B$2:$T$3000,5,FALSE))</f>
        <v>0</v>
      </c>
      <c r="H448" s="1046">
        <f>IF(ISERROR(VLOOKUP(CONCATENATE($B448,"-",$C448),IN_1F!$B$2:$T$3000,6,FALSE))=TRUE,"",VLOOKUP(CONCATENATE($B448,"-",$C448),IN_1F!$B$2:$T$3000,6,FALSE))</f>
        <v>0</v>
      </c>
      <c r="I448" s="1044">
        <f>IF(ISERROR(VLOOKUP(CONCATENATE($B448,"-",$C448),IN_1F!$B$2:$T$3000,7,FALSE))=TRUE,"",VLOOKUP(CONCATENATE($B448,"-",$C448),IN_1F!$B$2:$T$3000,7,FALSE))</f>
        <v>0</v>
      </c>
      <c r="J448" s="1046">
        <f>IF(ISERROR(VLOOKUP(CONCATENATE($B448,"-",$C448),IN_1F!$B$2:$T$3000,8,FALSE))=TRUE,"",VLOOKUP(CONCATENATE($B448,"-",$C448),IN_1F!$B$2:$T$3000,8,FALSE))</f>
        <v>0</v>
      </c>
      <c r="K448" s="2001">
        <f t="shared" si="37"/>
        <v>0</v>
      </c>
      <c r="L448" s="2002">
        <f t="shared" si="35"/>
        <v>0</v>
      </c>
    </row>
    <row r="449" spans="1:12">
      <c r="A449" s="949" t="s">
        <v>1782</v>
      </c>
      <c r="B449" s="950" t="s">
        <v>1783</v>
      </c>
      <c r="C449" s="946">
        <v>7</v>
      </c>
      <c r="D449" s="1587" t="str">
        <f t="shared" si="36"/>
        <v/>
      </c>
      <c r="E449" s="1044">
        <f>IF(ISERROR(VLOOKUP(CONCATENATE($B449,"-",$C449),IN_1F!$B$2:$T$3000,3,FALSE))=TRUE,"",VLOOKUP(CONCATENATE($B449,"-",$C449),IN_1F!$B$2:$T$3000,3,FALSE))</f>
        <v>0</v>
      </c>
      <c r="F449" s="1045">
        <f>IF(ISERROR(VLOOKUP(CONCATENATE($B449,"-",$C449),IN_1F!$B$2:$T$3000,4,FALSE))=TRUE,"",VLOOKUP(CONCATENATE($B449,"-",$C449),IN_1F!$B$2:$T$3000,4,FALSE))</f>
        <v>0</v>
      </c>
      <c r="G449" s="1044">
        <f>IF(ISERROR(VLOOKUP(CONCATENATE($B449,"-",$C449),IN_1F!$B$2:$T$3000,5,FALSE))=TRUE,"",VLOOKUP(CONCATENATE($B449,"-",$C449),IN_1F!$B$2:$T$3000,5,FALSE))</f>
        <v>0</v>
      </c>
      <c r="H449" s="1046">
        <f>IF(ISERROR(VLOOKUP(CONCATENATE($B449,"-",$C449),IN_1F!$B$2:$T$3000,6,FALSE))=TRUE,"",VLOOKUP(CONCATENATE($B449,"-",$C449),IN_1F!$B$2:$T$3000,6,FALSE))</f>
        <v>0</v>
      </c>
      <c r="I449" s="1044">
        <f>IF(ISERROR(VLOOKUP(CONCATENATE($B449,"-",$C449),IN_1F!$B$2:$T$3000,7,FALSE))=TRUE,"",VLOOKUP(CONCATENATE($B449,"-",$C449),IN_1F!$B$2:$T$3000,7,FALSE))</f>
        <v>0</v>
      </c>
      <c r="J449" s="1046">
        <f>IF(ISERROR(VLOOKUP(CONCATENATE($B449,"-",$C449),IN_1F!$B$2:$T$3000,8,FALSE))=TRUE,"",VLOOKUP(CONCATENATE($B449,"-",$C449),IN_1F!$B$2:$T$3000,8,FALSE))</f>
        <v>0</v>
      </c>
      <c r="K449" s="2001">
        <f t="shared" si="37"/>
        <v>0</v>
      </c>
      <c r="L449" s="2002">
        <f t="shared" si="35"/>
        <v>0</v>
      </c>
    </row>
    <row r="450" spans="1:12">
      <c r="A450" s="949" t="s">
        <v>1784</v>
      </c>
      <c r="B450" s="950" t="s">
        <v>1785</v>
      </c>
      <c r="C450" s="946">
        <v>7</v>
      </c>
      <c r="D450" s="1587" t="str">
        <f t="shared" si="36"/>
        <v/>
      </c>
      <c r="E450" s="1044">
        <f>IF(ISERROR(VLOOKUP(CONCATENATE($B450,"-",$C450),IN_1F!$B$2:$T$3000,3,FALSE))=TRUE,"",VLOOKUP(CONCATENATE($B450,"-",$C450),IN_1F!$B$2:$T$3000,3,FALSE))</f>
        <v>0</v>
      </c>
      <c r="F450" s="1045">
        <f>IF(ISERROR(VLOOKUP(CONCATENATE($B450,"-",$C450),IN_1F!$B$2:$T$3000,4,FALSE))=TRUE,"",VLOOKUP(CONCATENATE($B450,"-",$C450),IN_1F!$B$2:$T$3000,4,FALSE))</f>
        <v>0</v>
      </c>
      <c r="G450" s="1044">
        <f>IF(ISERROR(VLOOKUP(CONCATENATE($B450,"-",$C450),IN_1F!$B$2:$T$3000,5,FALSE))=TRUE,"",VLOOKUP(CONCATENATE($B450,"-",$C450),IN_1F!$B$2:$T$3000,5,FALSE))</f>
        <v>0</v>
      </c>
      <c r="H450" s="1046">
        <f>IF(ISERROR(VLOOKUP(CONCATENATE($B450,"-",$C450),IN_1F!$B$2:$T$3000,6,FALSE))=TRUE,"",VLOOKUP(CONCATENATE($B450,"-",$C450),IN_1F!$B$2:$T$3000,6,FALSE))</f>
        <v>0</v>
      </c>
      <c r="I450" s="1044">
        <f>IF(ISERROR(VLOOKUP(CONCATENATE($B450,"-",$C450),IN_1F!$B$2:$T$3000,7,FALSE))=TRUE,"",VLOOKUP(CONCATENATE($B450,"-",$C450),IN_1F!$B$2:$T$3000,7,FALSE))</f>
        <v>0</v>
      </c>
      <c r="J450" s="1046">
        <f>IF(ISERROR(VLOOKUP(CONCATENATE($B450,"-",$C450),IN_1F!$B$2:$T$3000,8,FALSE))=TRUE,"",VLOOKUP(CONCATENATE($B450,"-",$C450),IN_1F!$B$2:$T$3000,8,FALSE))</f>
        <v>0</v>
      </c>
      <c r="K450" s="2001">
        <f t="shared" si="37"/>
        <v>0</v>
      </c>
      <c r="L450" s="2002">
        <f t="shared" si="35"/>
        <v>0</v>
      </c>
    </row>
    <row r="451" spans="1:12">
      <c r="A451" s="949" t="s">
        <v>1786</v>
      </c>
      <c r="B451" s="950" t="s">
        <v>1787</v>
      </c>
      <c r="C451" s="946">
        <v>7</v>
      </c>
      <c r="D451" s="1587" t="str">
        <f t="shared" si="36"/>
        <v/>
      </c>
      <c r="E451" s="1044">
        <f>IF(ISERROR(VLOOKUP(CONCATENATE($B451,"-",$C451),IN_1F!$B$2:$T$3000,3,FALSE))=TRUE,"",VLOOKUP(CONCATENATE($B451,"-",$C451),IN_1F!$B$2:$T$3000,3,FALSE))</f>
        <v>0</v>
      </c>
      <c r="F451" s="1045">
        <f>IF(ISERROR(VLOOKUP(CONCATENATE($B451,"-",$C451),IN_1F!$B$2:$T$3000,4,FALSE))=TRUE,"",VLOOKUP(CONCATENATE($B451,"-",$C451),IN_1F!$B$2:$T$3000,4,FALSE))</f>
        <v>0</v>
      </c>
      <c r="G451" s="1044">
        <f>IF(ISERROR(VLOOKUP(CONCATENATE($B451,"-",$C451),IN_1F!$B$2:$T$3000,5,FALSE))=TRUE,"",VLOOKUP(CONCATENATE($B451,"-",$C451),IN_1F!$B$2:$T$3000,5,FALSE))</f>
        <v>0</v>
      </c>
      <c r="H451" s="1046">
        <f>IF(ISERROR(VLOOKUP(CONCATENATE($B451,"-",$C451),IN_1F!$B$2:$T$3000,6,FALSE))=TRUE,"",VLOOKUP(CONCATENATE($B451,"-",$C451),IN_1F!$B$2:$T$3000,6,FALSE))</f>
        <v>0</v>
      </c>
      <c r="I451" s="1044">
        <f>IF(ISERROR(VLOOKUP(CONCATENATE($B451,"-",$C451),IN_1F!$B$2:$T$3000,7,FALSE))=TRUE,"",VLOOKUP(CONCATENATE($B451,"-",$C451),IN_1F!$B$2:$T$3000,7,FALSE))</f>
        <v>0</v>
      </c>
      <c r="J451" s="1046">
        <f>IF(ISERROR(VLOOKUP(CONCATENATE($B451,"-",$C451),IN_1F!$B$2:$T$3000,8,FALSE))=TRUE,"",VLOOKUP(CONCATENATE($B451,"-",$C451),IN_1F!$B$2:$T$3000,8,FALSE))</f>
        <v>0</v>
      </c>
      <c r="K451" s="2001">
        <f t="shared" si="37"/>
        <v>0</v>
      </c>
      <c r="L451" s="2002">
        <f t="shared" si="35"/>
        <v>0</v>
      </c>
    </row>
    <row r="452" spans="1:12">
      <c r="A452" s="949" t="s">
        <v>1788</v>
      </c>
      <c r="B452" s="950" t="s">
        <v>1789</v>
      </c>
      <c r="C452" s="946">
        <v>7</v>
      </c>
      <c r="D452" s="1587" t="str">
        <f t="shared" si="36"/>
        <v/>
      </c>
      <c r="E452" s="1044">
        <f>IF(ISERROR(VLOOKUP(CONCATENATE($B452,"-",$C452),IN_1F!$B$2:$T$3000,3,FALSE))=TRUE,"",VLOOKUP(CONCATENATE($B452,"-",$C452),IN_1F!$B$2:$T$3000,3,FALSE))</f>
        <v>0</v>
      </c>
      <c r="F452" s="1045">
        <f>IF(ISERROR(VLOOKUP(CONCATENATE($B452,"-",$C452),IN_1F!$B$2:$T$3000,4,FALSE))=TRUE,"",VLOOKUP(CONCATENATE($B452,"-",$C452),IN_1F!$B$2:$T$3000,4,FALSE))</f>
        <v>0</v>
      </c>
      <c r="G452" s="1044">
        <f>IF(ISERROR(VLOOKUP(CONCATENATE($B452,"-",$C452),IN_1F!$B$2:$T$3000,5,FALSE))=TRUE,"",VLOOKUP(CONCATENATE($B452,"-",$C452),IN_1F!$B$2:$T$3000,5,FALSE))</f>
        <v>0</v>
      </c>
      <c r="H452" s="1046">
        <f>IF(ISERROR(VLOOKUP(CONCATENATE($B452,"-",$C452),IN_1F!$B$2:$T$3000,6,FALSE))=TRUE,"",VLOOKUP(CONCATENATE($B452,"-",$C452),IN_1F!$B$2:$T$3000,6,FALSE))</f>
        <v>0</v>
      </c>
      <c r="I452" s="1044">
        <f>IF(ISERROR(VLOOKUP(CONCATENATE($B452,"-",$C452),IN_1F!$B$2:$T$3000,7,FALSE))=TRUE,"",VLOOKUP(CONCATENATE($B452,"-",$C452),IN_1F!$B$2:$T$3000,7,FALSE))</f>
        <v>0</v>
      </c>
      <c r="J452" s="1046">
        <f>IF(ISERROR(VLOOKUP(CONCATENATE($B452,"-",$C452),IN_1F!$B$2:$T$3000,8,FALSE))=TRUE,"",VLOOKUP(CONCATENATE($B452,"-",$C452),IN_1F!$B$2:$T$3000,8,FALSE))</f>
        <v>0</v>
      </c>
      <c r="K452" s="2001">
        <f t="shared" si="37"/>
        <v>0</v>
      </c>
      <c r="L452" s="2002">
        <f t="shared" si="35"/>
        <v>0</v>
      </c>
    </row>
    <row r="453" spans="1:12">
      <c r="A453" s="955" t="s">
        <v>1790</v>
      </c>
      <c r="B453" s="956" t="s">
        <v>1791</v>
      </c>
      <c r="C453" s="954">
        <v>7</v>
      </c>
      <c r="D453" s="1587" t="str">
        <f t="shared" si="36"/>
        <v/>
      </c>
      <c r="E453" s="1044">
        <f>IF(ISERROR(VLOOKUP(CONCATENATE($B453,"-",$C453),IN_1F!$B$2:$T$3000,3,FALSE))=TRUE,"",VLOOKUP(CONCATENATE($B453,"-",$C453),IN_1F!$B$2:$T$3000,3,FALSE))</f>
        <v>0</v>
      </c>
      <c r="F453" s="1045">
        <f>IF(ISERROR(VLOOKUP(CONCATENATE($B453,"-",$C453),IN_1F!$B$2:$T$3000,4,FALSE))=TRUE,"",VLOOKUP(CONCATENATE($B453,"-",$C453),IN_1F!$B$2:$T$3000,4,FALSE))</f>
        <v>0</v>
      </c>
      <c r="G453" s="1044">
        <f>IF(ISERROR(VLOOKUP(CONCATENATE($B453,"-",$C453),IN_1F!$B$2:$T$3000,5,FALSE))=TRUE,"",VLOOKUP(CONCATENATE($B453,"-",$C453),IN_1F!$B$2:$T$3000,5,FALSE))</f>
        <v>0</v>
      </c>
      <c r="H453" s="1046">
        <f>IF(ISERROR(VLOOKUP(CONCATENATE($B453,"-",$C453),IN_1F!$B$2:$T$3000,6,FALSE))=TRUE,"",VLOOKUP(CONCATENATE($B453,"-",$C453),IN_1F!$B$2:$T$3000,6,FALSE))</f>
        <v>0</v>
      </c>
      <c r="I453" s="1044">
        <f>IF(ISERROR(VLOOKUP(CONCATENATE($B453,"-",$C453),IN_1F!$B$2:$T$3000,7,FALSE))=TRUE,"",VLOOKUP(CONCATENATE($B453,"-",$C453),IN_1F!$B$2:$T$3000,7,FALSE))</f>
        <v>0</v>
      </c>
      <c r="J453" s="1046">
        <f>IF(ISERROR(VLOOKUP(CONCATENATE($B453,"-",$C453),IN_1F!$B$2:$T$3000,8,FALSE))=TRUE,"",VLOOKUP(CONCATENATE($B453,"-",$C453),IN_1F!$B$2:$T$3000,8,FALSE))</f>
        <v>0</v>
      </c>
      <c r="K453" s="2001">
        <f t="shared" si="37"/>
        <v>0</v>
      </c>
      <c r="L453" s="2002">
        <f t="shared" si="35"/>
        <v>0</v>
      </c>
    </row>
    <row r="454" spans="1:12">
      <c r="A454" s="949" t="s">
        <v>1792</v>
      </c>
      <c r="B454" s="950" t="s">
        <v>1793</v>
      </c>
      <c r="C454" s="946">
        <v>7</v>
      </c>
      <c r="D454" s="1587" t="str">
        <f t="shared" si="36"/>
        <v/>
      </c>
      <c r="E454" s="1044">
        <f>IF(ISERROR(VLOOKUP(CONCATENATE($B454,"-",$C454),IN_1F!$B$2:$T$3000,3,FALSE))=TRUE,"",VLOOKUP(CONCATENATE($B454,"-",$C454),IN_1F!$B$2:$T$3000,3,FALSE))</f>
        <v>0</v>
      </c>
      <c r="F454" s="1045">
        <f>IF(ISERROR(VLOOKUP(CONCATENATE($B454,"-",$C454),IN_1F!$B$2:$T$3000,4,FALSE))=TRUE,"",VLOOKUP(CONCATENATE($B454,"-",$C454),IN_1F!$B$2:$T$3000,4,FALSE))</f>
        <v>0</v>
      </c>
      <c r="G454" s="1044">
        <f>IF(ISERROR(VLOOKUP(CONCATENATE($B454,"-",$C454),IN_1F!$B$2:$T$3000,5,FALSE))=TRUE,"",VLOOKUP(CONCATENATE($B454,"-",$C454),IN_1F!$B$2:$T$3000,5,FALSE))</f>
        <v>0</v>
      </c>
      <c r="H454" s="1046">
        <f>IF(ISERROR(VLOOKUP(CONCATENATE($B454,"-",$C454),IN_1F!$B$2:$T$3000,6,FALSE))=TRUE,"",VLOOKUP(CONCATENATE($B454,"-",$C454),IN_1F!$B$2:$T$3000,6,FALSE))</f>
        <v>0</v>
      </c>
      <c r="I454" s="1044">
        <f>IF(ISERROR(VLOOKUP(CONCATENATE($B454,"-",$C454),IN_1F!$B$2:$T$3000,7,FALSE))=TRUE,"",VLOOKUP(CONCATENATE($B454,"-",$C454),IN_1F!$B$2:$T$3000,7,FALSE))</f>
        <v>0</v>
      </c>
      <c r="J454" s="1046">
        <f>IF(ISERROR(VLOOKUP(CONCATENATE($B454,"-",$C454),IN_1F!$B$2:$T$3000,8,FALSE))=TRUE,"",VLOOKUP(CONCATENATE($B454,"-",$C454),IN_1F!$B$2:$T$3000,8,FALSE))</f>
        <v>0</v>
      </c>
      <c r="K454" s="2001">
        <f t="shared" si="37"/>
        <v>0</v>
      </c>
      <c r="L454" s="2002">
        <f t="shared" si="35"/>
        <v>0</v>
      </c>
    </row>
    <row r="455" spans="1:12">
      <c r="A455" s="955" t="s">
        <v>1794</v>
      </c>
      <c r="B455" s="956" t="s">
        <v>1795</v>
      </c>
      <c r="C455" s="954">
        <v>7</v>
      </c>
      <c r="D455" s="1587" t="str">
        <f t="shared" si="36"/>
        <v/>
      </c>
      <c r="E455" s="1044">
        <f>IF(ISERROR(VLOOKUP(CONCATENATE($B455,"-",$C455),IN_1F!$B$2:$T$3000,3,FALSE))=TRUE,"",VLOOKUP(CONCATENATE($B455,"-",$C455),IN_1F!$B$2:$T$3000,3,FALSE))</f>
        <v>0</v>
      </c>
      <c r="F455" s="1045">
        <f>IF(ISERROR(VLOOKUP(CONCATENATE($B455,"-",$C455),IN_1F!$B$2:$T$3000,4,FALSE))=TRUE,"",VLOOKUP(CONCATENATE($B455,"-",$C455),IN_1F!$B$2:$T$3000,4,FALSE))</f>
        <v>0</v>
      </c>
      <c r="G455" s="1044">
        <f>IF(ISERROR(VLOOKUP(CONCATENATE($B455,"-",$C455),IN_1F!$B$2:$T$3000,5,FALSE))=TRUE,"",VLOOKUP(CONCATENATE($B455,"-",$C455),IN_1F!$B$2:$T$3000,5,FALSE))</f>
        <v>0</v>
      </c>
      <c r="H455" s="1046">
        <f>IF(ISERROR(VLOOKUP(CONCATENATE($B455,"-",$C455),IN_1F!$B$2:$T$3000,6,FALSE))=TRUE,"",VLOOKUP(CONCATENATE($B455,"-",$C455),IN_1F!$B$2:$T$3000,6,FALSE))</f>
        <v>0</v>
      </c>
      <c r="I455" s="1044">
        <f>IF(ISERROR(VLOOKUP(CONCATENATE($B455,"-",$C455),IN_1F!$B$2:$T$3000,7,FALSE))=TRUE,"",VLOOKUP(CONCATENATE($B455,"-",$C455),IN_1F!$B$2:$T$3000,7,FALSE))</f>
        <v>0</v>
      </c>
      <c r="J455" s="1046">
        <f>IF(ISERROR(VLOOKUP(CONCATENATE($B455,"-",$C455),IN_1F!$B$2:$T$3000,8,FALSE))=TRUE,"",VLOOKUP(CONCATENATE($B455,"-",$C455),IN_1F!$B$2:$T$3000,8,FALSE))</f>
        <v>0</v>
      </c>
      <c r="K455" s="2001">
        <f t="shared" si="37"/>
        <v>0</v>
      </c>
      <c r="L455" s="2002">
        <f t="shared" si="35"/>
        <v>0</v>
      </c>
    </row>
    <row r="456" spans="1:12">
      <c r="A456" s="949" t="s">
        <v>1796</v>
      </c>
      <c r="B456" s="950" t="s">
        <v>1797</v>
      </c>
      <c r="C456" s="946">
        <v>7</v>
      </c>
      <c r="D456" s="1587" t="str">
        <f t="shared" si="36"/>
        <v/>
      </c>
      <c r="E456" s="1044">
        <f>IF(ISERROR(VLOOKUP(CONCATENATE($B456,"-",$C456),IN_1F!$B$2:$T$3000,3,FALSE))=TRUE,"",VLOOKUP(CONCATENATE($B456,"-",$C456),IN_1F!$B$2:$T$3000,3,FALSE))</f>
        <v>0</v>
      </c>
      <c r="F456" s="1045">
        <f>IF(ISERROR(VLOOKUP(CONCATENATE($B456,"-",$C456),IN_1F!$B$2:$T$3000,4,FALSE))=TRUE,"",VLOOKUP(CONCATENATE($B456,"-",$C456),IN_1F!$B$2:$T$3000,4,FALSE))</f>
        <v>0</v>
      </c>
      <c r="G456" s="1044">
        <f>IF(ISERROR(VLOOKUP(CONCATENATE($B456,"-",$C456),IN_1F!$B$2:$T$3000,5,FALSE))=TRUE,"",VLOOKUP(CONCATENATE($B456,"-",$C456),IN_1F!$B$2:$T$3000,5,FALSE))</f>
        <v>0</v>
      </c>
      <c r="H456" s="1046">
        <f>IF(ISERROR(VLOOKUP(CONCATENATE($B456,"-",$C456),IN_1F!$B$2:$T$3000,6,FALSE))=TRUE,"",VLOOKUP(CONCATENATE($B456,"-",$C456),IN_1F!$B$2:$T$3000,6,FALSE))</f>
        <v>0</v>
      </c>
      <c r="I456" s="1044">
        <f>IF(ISERROR(VLOOKUP(CONCATENATE($B456,"-",$C456),IN_1F!$B$2:$T$3000,7,FALSE))=TRUE,"",VLOOKUP(CONCATENATE($B456,"-",$C456),IN_1F!$B$2:$T$3000,7,FALSE))</f>
        <v>0</v>
      </c>
      <c r="J456" s="1046">
        <f>IF(ISERROR(VLOOKUP(CONCATENATE($B456,"-",$C456),IN_1F!$B$2:$T$3000,8,FALSE))=TRUE,"",VLOOKUP(CONCATENATE($B456,"-",$C456),IN_1F!$B$2:$T$3000,8,FALSE))</f>
        <v>0</v>
      </c>
      <c r="K456" s="2001">
        <f t="shared" si="37"/>
        <v>0</v>
      </c>
      <c r="L456" s="2002">
        <f t="shared" si="35"/>
        <v>0</v>
      </c>
    </row>
    <row r="457" spans="1:12">
      <c r="A457" s="944" t="s">
        <v>1798</v>
      </c>
      <c r="B457" s="945" t="s">
        <v>1799</v>
      </c>
      <c r="C457" s="946">
        <v>7</v>
      </c>
      <c r="D457" s="1587" t="str">
        <f t="shared" si="36"/>
        <v/>
      </c>
      <c r="E457" s="1044">
        <f>IF(ISERROR(VLOOKUP(CONCATENATE($B457,"-",$C457),IN_1F!$B$2:$T$3000,3,FALSE))=TRUE,"",VLOOKUP(CONCATENATE($B457,"-",$C457),IN_1F!$B$2:$T$3000,3,FALSE))</f>
        <v>0</v>
      </c>
      <c r="F457" s="1045">
        <f>IF(ISERROR(VLOOKUP(CONCATENATE($B457,"-",$C457),IN_1F!$B$2:$T$3000,4,FALSE))=TRUE,"",VLOOKUP(CONCATENATE($B457,"-",$C457),IN_1F!$B$2:$T$3000,4,FALSE))</f>
        <v>0</v>
      </c>
      <c r="G457" s="1044">
        <f>IF(ISERROR(VLOOKUP(CONCATENATE($B457,"-",$C457),IN_1F!$B$2:$T$3000,5,FALSE))=TRUE,"",VLOOKUP(CONCATENATE($B457,"-",$C457),IN_1F!$B$2:$T$3000,5,FALSE))</f>
        <v>0</v>
      </c>
      <c r="H457" s="1046">
        <f>IF(ISERROR(VLOOKUP(CONCATENATE($B457,"-",$C457),IN_1F!$B$2:$T$3000,6,FALSE))=TRUE,"",VLOOKUP(CONCATENATE($B457,"-",$C457),IN_1F!$B$2:$T$3000,6,FALSE))</f>
        <v>0</v>
      </c>
      <c r="I457" s="1044">
        <f>IF(ISERROR(VLOOKUP(CONCATENATE($B457,"-",$C457),IN_1F!$B$2:$T$3000,7,FALSE))=TRUE,"",VLOOKUP(CONCATENATE($B457,"-",$C457),IN_1F!$B$2:$T$3000,7,FALSE))</f>
        <v>0</v>
      </c>
      <c r="J457" s="1046">
        <f>IF(ISERROR(VLOOKUP(CONCATENATE($B457,"-",$C457),IN_1F!$B$2:$T$3000,8,FALSE))=TRUE,"",VLOOKUP(CONCATENATE($B457,"-",$C457),IN_1F!$B$2:$T$3000,8,FALSE))</f>
        <v>0</v>
      </c>
      <c r="K457" s="2001">
        <f t="shared" si="37"/>
        <v>0</v>
      </c>
      <c r="L457" s="2002">
        <f t="shared" si="35"/>
        <v>0</v>
      </c>
    </row>
    <row r="458" spans="1:12">
      <c r="A458" s="949" t="s">
        <v>1800</v>
      </c>
      <c r="B458" s="950" t="s">
        <v>1801</v>
      </c>
      <c r="C458" s="946">
        <v>7</v>
      </c>
      <c r="D458" s="1587" t="str">
        <f t="shared" si="36"/>
        <v/>
      </c>
      <c r="E458" s="1044">
        <f>IF(ISERROR(VLOOKUP(CONCATENATE($B458,"-",$C458),IN_1F!$B$2:$T$3000,3,FALSE))=TRUE,"",VLOOKUP(CONCATENATE($B458,"-",$C458),IN_1F!$B$2:$T$3000,3,FALSE))</f>
        <v>0</v>
      </c>
      <c r="F458" s="1045">
        <f>IF(ISERROR(VLOOKUP(CONCATENATE($B458,"-",$C458),IN_1F!$B$2:$T$3000,4,FALSE))=TRUE,"",VLOOKUP(CONCATENATE($B458,"-",$C458),IN_1F!$B$2:$T$3000,4,FALSE))</f>
        <v>0</v>
      </c>
      <c r="G458" s="1044">
        <f>IF(ISERROR(VLOOKUP(CONCATENATE($B458,"-",$C458),IN_1F!$B$2:$T$3000,5,FALSE))=TRUE,"",VLOOKUP(CONCATENATE($B458,"-",$C458),IN_1F!$B$2:$T$3000,5,FALSE))</f>
        <v>0</v>
      </c>
      <c r="H458" s="1046">
        <f>IF(ISERROR(VLOOKUP(CONCATENATE($B458,"-",$C458),IN_1F!$B$2:$T$3000,6,FALSE))=TRUE,"",VLOOKUP(CONCATENATE($B458,"-",$C458),IN_1F!$B$2:$T$3000,6,FALSE))</f>
        <v>0</v>
      </c>
      <c r="I458" s="1044">
        <f>IF(ISERROR(VLOOKUP(CONCATENATE($B458,"-",$C458),IN_1F!$B$2:$T$3000,7,FALSE))=TRUE,"",VLOOKUP(CONCATENATE($B458,"-",$C458),IN_1F!$B$2:$T$3000,7,FALSE))</f>
        <v>0</v>
      </c>
      <c r="J458" s="1046">
        <f>IF(ISERROR(VLOOKUP(CONCATENATE($B458,"-",$C458),IN_1F!$B$2:$T$3000,8,FALSE))=TRUE,"",VLOOKUP(CONCATENATE($B458,"-",$C458),IN_1F!$B$2:$T$3000,8,FALSE))</f>
        <v>0</v>
      </c>
      <c r="K458" s="2001">
        <f t="shared" si="37"/>
        <v>0</v>
      </c>
      <c r="L458" s="2002">
        <f t="shared" si="35"/>
        <v>0</v>
      </c>
    </row>
    <row r="459" spans="1:12">
      <c r="A459" s="949" t="s">
        <v>1802</v>
      </c>
      <c r="B459" s="950" t="s">
        <v>1803</v>
      </c>
      <c r="C459" s="946">
        <v>7</v>
      </c>
      <c r="D459" s="1587" t="str">
        <f t="shared" si="36"/>
        <v/>
      </c>
      <c r="E459" s="1044">
        <f>IF(ISERROR(VLOOKUP(CONCATENATE($B459,"-",$C459),IN_1F!$B$2:$T$3000,3,FALSE))=TRUE,"",VLOOKUP(CONCATENATE($B459,"-",$C459),IN_1F!$B$2:$T$3000,3,FALSE))</f>
        <v>0</v>
      </c>
      <c r="F459" s="1045">
        <f>IF(ISERROR(VLOOKUP(CONCATENATE($B459,"-",$C459),IN_1F!$B$2:$T$3000,4,FALSE))=TRUE,"",VLOOKUP(CONCATENATE($B459,"-",$C459),IN_1F!$B$2:$T$3000,4,FALSE))</f>
        <v>0</v>
      </c>
      <c r="G459" s="1044">
        <f>IF(ISERROR(VLOOKUP(CONCATENATE($B459,"-",$C459),IN_1F!$B$2:$T$3000,5,FALSE))=TRUE,"",VLOOKUP(CONCATENATE($B459,"-",$C459),IN_1F!$B$2:$T$3000,5,FALSE))</f>
        <v>0</v>
      </c>
      <c r="H459" s="1046">
        <f>IF(ISERROR(VLOOKUP(CONCATENATE($B459,"-",$C459),IN_1F!$B$2:$T$3000,6,FALSE))=TRUE,"",VLOOKUP(CONCATENATE($B459,"-",$C459),IN_1F!$B$2:$T$3000,6,FALSE))</f>
        <v>0</v>
      </c>
      <c r="I459" s="1044">
        <f>IF(ISERROR(VLOOKUP(CONCATENATE($B459,"-",$C459),IN_1F!$B$2:$T$3000,7,FALSE))=TRUE,"",VLOOKUP(CONCATENATE($B459,"-",$C459),IN_1F!$B$2:$T$3000,7,FALSE))</f>
        <v>0</v>
      </c>
      <c r="J459" s="1046">
        <f>IF(ISERROR(VLOOKUP(CONCATENATE($B459,"-",$C459),IN_1F!$B$2:$T$3000,8,FALSE))=TRUE,"",VLOOKUP(CONCATENATE($B459,"-",$C459),IN_1F!$B$2:$T$3000,8,FALSE))</f>
        <v>0</v>
      </c>
      <c r="K459" s="2001">
        <f t="shared" si="37"/>
        <v>0</v>
      </c>
      <c r="L459" s="2002">
        <f t="shared" si="35"/>
        <v>0</v>
      </c>
    </row>
    <row r="460" spans="1:12">
      <c r="A460" s="949" t="s">
        <v>1804</v>
      </c>
      <c r="B460" s="950" t="s">
        <v>1805</v>
      </c>
      <c r="C460" s="946">
        <v>7</v>
      </c>
      <c r="D460" s="1587" t="str">
        <f t="shared" si="36"/>
        <v/>
      </c>
      <c r="E460" s="1044">
        <f>IF(ISERROR(VLOOKUP(CONCATENATE($B460,"-",$C460),IN_1F!$B$2:$T$3000,3,FALSE))=TRUE,"",VLOOKUP(CONCATENATE($B460,"-",$C460),IN_1F!$B$2:$T$3000,3,FALSE))</f>
        <v>0</v>
      </c>
      <c r="F460" s="1045">
        <f>IF(ISERROR(VLOOKUP(CONCATENATE($B460,"-",$C460),IN_1F!$B$2:$T$3000,4,FALSE))=TRUE,"",VLOOKUP(CONCATENATE($B460,"-",$C460),IN_1F!$B$2:$T$3000,4,FALSE))</f>
        <v>0</v>
      </c>
      <c r="G460" s="1044">
        <f>IF(ISERROR(VLOOKUP(CONCATENATE($B460,"-",$C460),IN_1F!$B$2:$T$3000,5,FALSE))=TRUE,"",VLOOKUP(CONCATENATE($B460,"-",$C460),IN_1F!$B$2:$T$3000,5,FALSE))</f>
        <v>0</v>
      </c>
      <c r="H460" s="1046">
        <f>IF(ISERROR(VLOOKUP(CONCATENATE($B460,"-",$C460),IN_1F!$B$2:$T$3000,6,FALSE))=TRUE,"",VLOOKUP(CONCATENATE($B460,"-",$C460),IN_1F!$B$2:$T$3000,6,FALSE))</f>
        <v>0</v>
      </c>
      <c r="I460" s="1044">
        <f>IF(ISERROR(VLOOKUP(CONCATENATE($B460,"-",$C460),IN_1F!$B$2:$T$3000,7,FALSE))=TRUE,"",VLOOKUP(CONCATENATE($B460,"-",$C460),IN_1F!$B$2:$T$3000,7,FALSE))</f>
        <v>0</v>
      </c>
      <c r="J460" s="1046">
        <f>IF(ISERROR(VLOOKUP(CONCATENATE($B460,"-",$C460),IN_1F!$B$2:$T$3000,8,FALSE))=TRUE,"",VLOOKUP(CONCATENATE($B460,"-",$C460),IN_1F!$B$2:$T$3000,8,FALSE))</f>
        <v>0</v>
      </c>
      <c r="K460" s="2001">
        <f t="shared" si="37"/>
        <v>0</v>
      </c>
      <c r="L460" s="2002">
        <f t="shared" si="35"/>
        <v>0</v>
      </c>
    </row>
    <row r="461" spans="1:12">
      <c r="A461" s="949" t="s">
        <v>1806</v>
      </c>
      <c r="B461" s="950" t="s">
        <v>1807</v>
      </c>
      <c r="C461" s="946">
        <v>7</v>
      </c>
      <c r="D461" s="1587" t="str">
        <f t="shared" si="36"/>
        <v/>
      </c>
      <c r="E461" s="1044">
        <f>IF(ISERROR(VLOOKUP(CONCATENATE($B461,"-",$C461),IN_1F!$B$2:$T$3000,3,FALSE))=TRUE,"",VLOOKUP(CONCATENATE($B461,"-",$C461),IN_1F!$B$2:$T$3000,3,FALSE))</f>
        <v>0</v>
      </c>
      <c r="F461" s="1045">
        <f>IF(ISERROR(VLOOKUP(CONCATENATE($B461,"-",$C461),IN_1F!$B$2:$T$3000,4,FALSE))=TRUE,"",VLOOKUP(CONCATENATE($B461,"-",$C461),IN_1F!$B$2:$T$3000,4,FALSE))</f>
        <v>0</v>
      </c>
      <c r="G461" s="1044">
        <f>IF(ISERROR(VLOOKUP(CONCATENATE($B461,"-",$C461),IN_1F!$B$2:$T$3000,5,FALSE))=TRUE,"",VLOOKUP(CONCATENATE($B461,"-",$C461),IN_1F!$B$2:$T$3000,5,FALSE))</f>
        <v>0</v>
      </c>
      <c r="H461" s="1046">
        <f>IF(ISERROR(VLOOKUP(CONCATENATE($B461,"-",$C461),IN_1F!$B$2:$T$3000,6,FALSE))=TRUE,"",VLOOKUP(CONCATENATE($B461,"-",$C461),IN_1F!$B$2:$T$3000,6,FALSE))</f>
        <v>0</v>
      </c>
      <c r="I461" s="1044">
        <f>IF(ISERROR(VLOOKUP(CONCATENATE($B461,"-",$C461),IN_1F!$B$2:$T$3000,7,FALSE))=TRUE,"",VLOOKUP(CONCATENATE($B461,"-",$C461),IN_1F!$B$2:$T$3000,7,FALSE))</f>
        <v>0</v>
      </c>
      <c r="J461" s="1046">
        <f>IF(ISERROR(VLOOKUP(CONCATENATE($B461,"-",$C461),IN_1F!$B$2:$T$3000,8,FALSE))=TRUE,"",VLOOKUP(CONCATENATE($B461,"-",$C461),IN_1F!$B$2:$T$3000,8,FALSE))</f>
        <v>0</v>
      </c>
      <c r="K461" s="2001">
        <f t="shared" si="37"/>
        <v>0</v>
      </c>
      <c r="L461" s="2002">
        <f t="shared" si="35"/>
        <v>0</v>
      </c>
    </row>
    <row r="462" spans="1:12">
      <c r="A462" s="949" t="s">
        <v>1808</v>
      </c>
      <c r="B462" s="950" t="s">
        <v>1809</v>
      </c>
      <c r="C462" s="946">
        <v>7</v>
      </c>
      <c r="D462" s="1587" t="str">
        <f t="shared" si="36"/>
        <v/>
      </c>
      <c r="E462" s="1044">
        <f>IF(ISERROR(VLOOKUP(CONCATENATE($B462,"-",$C462),IN_1F!$B$2:$T$3000,3,FALSE))=TRUE,"",VLOOKUP(CONCATENATE($B462,"-",$C462),IN_1F!$B$2:$T$3000,3,FALSE))</f>
        <v>0</v>
      </c>
      <c r="F462" s="1045">
        <f>IF(ISERROR(VLOOKUP(CONCATENATE($B462,"-",$C462),IN_1F!$B$2:$T$3000,4,FALSE))=TRUE,"",VLOOKUP(CONCATENATE($B462,"-",$C462),IN_1F!$B$2:$T$3000,4,FALSE))</f>
        <v>0</v>
      </c>
      <c r="G462" s="1044">
        <f>IF(ISERROR(VLOOKUP(CONCATENATE($B462,"-",$C462),IN_1F!$B$2:$T$3000,5,FALSE))=TRUE,"",VLOOKUP(CONCATENATE($B462,"-",$C462),IN_1F!$B$2:$T$3000,5,FALSE))</f>
        <v>0</v>
      </c>
      <c r="H462" s="1046">
        <f>IF(ISERROR(VLOOKUP(CONCATENATE($B462,"-",$C462),IN_1F!$B$2:$T$3000,6,FALSE))=TRUE,"",VLOOKUP(CONCATENATE($B462,"-",$C462),IN_1F!$B$2:$T$3000,6,FALSE))</f>
        <v>0</v>
      </c>
      <c r="I462" s="1044">
        <f>IF(ISERROR(VLOOKUP(CONCATENATE($B462,"-",$C462),IN_1F!$B$2:$T$3000,7,FALSE))=TRUE,"",VLOOKUP(CONCATENATE($B462,"-",$C462),IN_1F!$B$2:$T$3000,7,FALSE))</f>
        <v>0</v>
      </c>
      <c r="J462" s="1046">
        <f>IF(ISERROR(VLOOKUP(CONCATENATE($B462,"-",$C462),IN_1F!$B$2:$T$3000,8,FALSE))=TRUE,"",VLOOKUP(CONCATENATE($B462,"-",$C462),IN_1F!$B$2:$T$3000,8,FALSE))</f>
        <v>0</v>
      </c>
      <c r="K462" s="2001">
        <f t="shared" si="37"/>
        <v>0</v>
      </c>
      <c r="L462" s="2002">
        <f t="shared" si="35"/>
        <v>0</v>
      </c>
    </row>
    <row r="463" spans="1:12">
      <c r="A463" s="949" t="s">
        <v>1810</v>
      </c>
      <c r="B463" s="950" t="s">
        <v>1811</v>
      </c>
      <c r="C463" s="946">
        <v>7</v>
      </c>
      <c r="D463" s="1587" t="str">
        <f t="shared" si="36"/>
        <v/>
      </c>
      <c r="E463" s="1044">
        <f>IF(ISERROR(VLOOKUP(CONCATENATE($B463,"-",$C463),IN_1F!$B$2:$T$3000,3,FALSE))=TRUE,"",VLOOKUP(CONCATENATE($B463,"-",$C463),IN_1F!$B$2:$T$3000,3,FALSE))</f>
        <v>0</v>
      </c>
      <c r="F463" s="1045">
        <f>IF(ISERROR(VLOOKUP(CONCATENATE($B463,"-",$C463),IN_1F!$B$2:$T$3000,4,FALSE))=TRUE,"",VLOOKUP(CONCATENATE($B463,"-",$C463),IN_1F!$B$2:$T$3000,4,FALSE))</f>
        <v>0</v>
      </c>
      <c r="G463" s="1044">
        <f>IF(ISERROR(VLOOKUP(CONCATENATE($B463,"-",$C463),IN_1F!$B$2:$T$3000,5,FALSE))=TRUE,"",VLOOKUP(CONCATENATE($B463,"-",$C463),IN_1F!$B$2:$T$3000,5,FALSE))</f>
        <v>0</v>
      </c>
      <c r="H463" s="1046">
        <f>IF(ISERROR(VLOOKUP(CONCATENATE($B463,"-",$C463),IN_1F!$B$2:$T$3000,6,FALSE))=TRUE,"",VLOOKUP(CONCATENATE($B463,"-",$C463),IN_1F!$B$2:$T$3000,6,FALSE))</f>
        <v>0</v>
      </c>
      <c r="I463" s="1044">
        <f>IF(ISERROR(VLOOKUP(CONCATENATE($B463,"-",$C463),IN_1F!$B$2:$T$3000,7,FALSE))=TRUE,"",VLOOKUP(CONCATENATE($B463,"-",$C463),IN_1F!$B$2:$T$3000,7,FALSE))</f>
        <v>0</v>
      </c>
      <c r="J463" s="1046">
        <f>IF(ISERROR(VLOOKUP(CONCATENATE($B463,"-",$C463),IN_1F!$B$2:$T$3000,8,FALSE))=TRUE,"",VLOOKUP(CONCATENATE($B463,"-",$C463),IN_1F!$B$2:$T$3000,8,FALSE))</f>
        <v>0</v>
      </c>
      <c r="K463" s="2001">
        <f t="shared" si="37"/>
        <v>0</v>
      </c>
      <c r="L463" s="2002">
        <f t="shared" si="35"/>
        <v>0</v>
      </c>
    </row>
    <row r="464" spans="1:12">
      <c r="A464" s="949" t="s">
        <v>1812</v>
      </c>
      <c r="B464" s="950" t="s">
        <v>1813</v>
      </c>
      <c r="C464" s="946">
        <v>7</v>
      </c>
      <c r="D464" s="1587" t="str">
        <f t="shared" si="36"/>
        <v/>
      </c>
      <c r="E464" s="1044">
        <f>IF(ISERROR(VLOOKUP(CONCATENATE($B464,"-",$C464),IN_1F!$B$2:$T$3000,3,FALSE))=TRUE,"",VLOOKUP(CONCATENATE($B464,"-",$C464),IN_1F!$B$2:$T$3000,3,FALSE))</f>
        <v>0</v>
      </c>
      <c r="F464" s="1045">
        <f>IF(ISERROR(VLOOKUP(CONCATENATE($B464,"-",$C464),IN_1F!$B$2:$T$3000,4,FALSE))=TRUE,"",VLOOKUP(CONCATENATE($B464,"-",$C464),IN_1F!$B$2:$T$3000,4,FALSE))</f>
        <v>0</v>
      </c>
      <c r="G464" s="1044">
        <f>IF(ISERROR(VLOOKUP(CONCATENATE($B464,"-",$C464),IN_1F!$B$2:$T$3000,5,FALSE))=TRUE,"",VLOOKUP(CONCATENATE($B464,"-",$C464),IN_1F!$B$2:$T$3000,5,FALSE))</f>
        <v>0</v>
      </c>
      <c r="H464" s="1046">
        <f>IF(ISERROR(VLOOKUP(CONCATENATE($B464,"-",$C464),IN_1F!$B$2:$T$3000,6,FALSE))=TRUE,"",VLOOKUP(CONCATENATE($B464,"-",$C464),IN_1F!$B$2:$T$3000,6,FALSE))</f>
        <v>0</v>
      </c>
      <c r="I464" s="1044">
        <f>IF(ISERROR(VLOOKUP(CONCATENATE($B464,"-",$C464),IN_1F!$B$2:$T$3000,7,FALSE))=TRUE,"",VLOOKUP(CONCATENATE($B464,"-",$C464),IN_1F!$B$2:$T$3000,7,FALSE))</f>
        <v>0</v>
      </c>
      <c r="J464" s="1046">
        <f>IF(ISERROR(VLOOKUP(CONCATENATE($B464,"-",$C464),IN_1F!$B$2:$T$3000,8,FALSE))=TRUE,"",VLOOKUP(CONCATENATE($B464,"-",$C464),IN_1F!$B$2:$T$3000,8,FALSE))</f>
        <v>0</v>
      </c>
      <c r="K464" s="2001">
        <f t="shared" si="37"/>
        <v>0</v>
      </c>
      <c r="L464" s="2002">
        <f t="shared" si="35"/>
        <v>0</v>
      </c>
    </row>
    <row r="465" spans="1:12">
      <c r="A465" s="949" t="s">
        <v>1814</v>
      </c>
      <c r="B465" s="950" t="s">
        <v>1815</v>
      </c>
      <c r="C465" s="946">
        <v>7</v>
      </c>
      <c r="D465" s="1587" t="str">
        <f t="shared" si="36"/>
        <v/>
      </c>
      <c r="E465" s="1044">
        <f>IF(ISERROR(VLOOKUP(CONCATENATE($B465,"-",$C465),IN_1F!$B$2:$T$3000,3,FALSE))=TRUE,"",VLOOKUP(CONCATENATE($B465,"-",$C465),IN_1F!$B$2:$T$3000,3,FALSE))</f>
        <v>0</v>
      </c>
      <c r="F465" s="1045">
        <f>IF(ISERROR(VLOOKUP(CONCATENATE($B465,"-",$C465),IN_1F!$B$2:$T$3000,4,FALSE))=TRUE,"",VLOOKUP(CONCATENATE($B465,"-",$C465),IN_1F!$B$2:$T$3000,4,FALSE))</f>
        <v>0</v>
      </c>
      <c r="G465" s="1044">
        <f>IF(ISERROR(VLOOKUP(CONCATENATE($B465,"-",$C465),IN_1F!$B$2:$T$3000,5,FALSE))=TRUE,"",VLOOKUP(CONCATENATE($B465,"-",$C465),IN_1F!$B$2:$T$3000,5,FALSE))</f>
        <v>0</v>
      </c>
      <c r="H465" s="1046">
        <f>IF(ISERROR(VLOOKUP(CONCATENATE($B465,"-",$C465),IN_1F!$B$2:$T$3000,6,FALSE))=TRUE,"",VLOOKUP(CONCATENATE($B465,"-",$C465),IN_1F!$B$2:$T$3000,6,FALSE))</f>
        <v>0</v>
      </c>
      <c r="I465" s="1044">
        <f>IF(ISERROR(VLOOKUP(CONCATENATE($B465,"-",$C465),IN_1F!$B$2:$T$3000,7,FALSE))=TRUE,"",VLOOKUP(CONCATENATE($B465,"-",$C465),IN_1F!$B$2:$T$3000,7,FALSE))</f>
        <v>0</v>
      </c>
      <c r="J465" s="1046">
        <f>IF(ISERROR(VLOOKUP(CONCATENATE($B465,"-",$C465),IN_1F!$B$2:$T$3000,8,FALSE))=TRUE,"",VLOOKUP(CONCATENATE($B465,"-",$C465),IN_1F!$B$2:$T$3000,8,FALSE))</f>
        <v>0</v>
      </c>
      <c r="K465" s="2001">
        <f t="shared" si="37"/>
        <v>0</v>
      </c>
      <c r="L465" s="2002">
        <f t="shared" si="35"/>
        <v>0</v>
      </c>
    </row>
    <row r="466" spans="1:12">
      <c r="A466" s="949" t="s">
        <v>1816</v>
      </c>
      <c r="B466" s="950" t="s">
        <v>1817</v>
      </c>
      <c r="C466" s="946">
        <v>7</v>
      </c>
      <c r="D466" s="1587" t="str">
        <f t="shared" si="36"/>
        <v/>
      </c>
      <c r="E466" s="1044">
        <f>IF(ISERROR(VLOOKUP(CONCATENATE($B466,"-",$C466),IN_1F!$B$2:$T$3000,3,FALSE))=TRUE,"",VLOOKUP(CONCATENATE($B466,"-",$C466),IN_1F!$B$2:$T$3000,3,FALSE))</f>
        <v>0</v>
      </c>
      <c r="F466" s="1045">
        <f>IF(ISERROR(VLOOKUP(CONCATENATE($B466,"-",$C466),IN_1F!$B$2:$T$3000,4,FALSE))=TRUE,"",VLOOKUP(CONCATENATE($B466,"-",$C466),IN_1F!$B$2:$T$3000,4,FALSE))</f>
        <v>0</v>
      </c>
      <c r="G466" s="1044">
        <f>IF(ISERROR(VLOOKUP(CONCATENATE($B466,"-",$C466),IN_1F!$B$2:$T$3000,5,FALSE))=TRUE,"",VLOOKUP(CONCATENATE($B466,"-",$C466),IN_1F!$B$2:$T$3000,5,FALSE))</f>
        <v>0</v>
      </c>
      <c r="H466" s="1046">
        <f>IF(ISERROR(VLOOKUP(CONCATENATE($B466,"-",$C466),IN_1F!$B$2:$T$3000,6,FALSE))=TRUE,"",VLOOKUP(CONCATENATE($B466,"-",$C466),IN_1F!$B$2:$T$3000,6,FALSE))</f>
        <v>0</v>
      </c>
      <c r="I466" s="1044">
        <f>IF(ISERROR(VLOOKUP(CONCATENATE($B466,"-",$C466),IN_1F!$B$2:$T$3000,7,FALSE))=TRUE,"",VLOOKUP(CONCATENATE($B466,"-",$C466),IN_1F!$B$2:$T$3000,7,FALSE))</f>
        <v>0</v>
      </c>
      <c r="J466" s="1046">
        <f>IF(ISERROR(VLOOKUP(CONCATENATE($B466,"-",$C466),IN_1F!$B$2:$T$3000,8,FALSE))=TRUE,"",VLOOKUP(CONCATENATE($B466,"-",$C466),IN_1F!$B$2:$T$3000,8,FALSE))</f>
        <v>0</v>
      </c>
      <c r="K466" s="2001">
        <f t="shared" si="37"/>
        <v>0</v>
      </c>
      <c r="L466" s="2002">
        <f t="shared" si="35"/>
        <v>0</v>
      </c>
    </row>
    <row r="467" spans="1:12">
      <c r="A467" s="949" t="s">
        <v>1818</v>
      </c>
      <c r="B467" s="950" t="s">
        <v>1667</v>
      </c>
      <c r="C467" s="946">
        <v>7</v>
      </c>
      <c r="D467" s="1587" t="str">
        <f t="shared" si="36"/>
        <v/>
      </c>
      <c r="E467" s="1044">
        <f>IF(ISERROR(VLOOKUP(CONCATENATE($B467,"-",$C467),IN_1F!$B$2:$T$3000,3,FALSE))=TRUE,"",VLOOKUP(CONCATENATE($B467,"-",$C467),IN_1F!$B$2:$T$3000,3,FALSE))</f>
        <v>0</v>
      </c>
      <c r="F467" s="1045">
        <f>IF(ISERROR(VLOOKUP(CONCATENATE($B467,"-",$C467),IN_1F!$B$2:$T$3000,4,FALSE))=TRUE,"",VLOOKUP(CONCATENATE($B467,"-",$C467),IN_1F!$B$2:$T$3000,4,FALSE))</f>
        <v>0</v>
      </c>
      <c r="G467" s="1044">
        <f>IF(ISERROR(VLOOKUP(CONCATENATE($B467,"-",$C467),IN_1F!$B$2:$T$3000,5,FALSE))=TRUE,"",VLOOKUP(CONCATENATE($B467,"-",$C467),IN_1F!$B$2:$T$3000,5,FALSE))</f>
        <v>0</v>
      </c>
      <c r="H467" s="1046">
        <f>IF(ISERROR(VLOOKUP(CONCATENATE($B467,"-",$C467),IN_1F!$B$2:$T$3000,6,FALSE))=TRUE,"",VLOOKUP(CONCATENATE($B467,"-",$C467),IN_1F!$B$2:$T$3000,6,FALSE))</f>
        <v>0</v>
      </c>
      <c r="I467" s="1044">
        <f>IF(ISERROR(VLOOKUP(CONCATENATE($B467,"-",$C467),IN_1F!$B$2:$T$3000,7,FALSE))=TRUE,"",VLOOKUP(CONCATENATE($B467,"-",$C467),IN_1F!$B$2:$T$3000,7,FALSE))</f>
        <v>0</v>
      </c>
      <c r="J467" s="1046">
        <f>IF(ISERROR(VLOOKUP(CONCATENATE($B467,"-",$C467),IN_1F!$B$2:$T$3000,8,FALSE))=TRUE,"",VLOOKUP(CONCATENATE($B467,"-",$C467),IN_1F!$B$2:$T$3000,8,FALSE))</f>
        <v>0</v>
      </c>
      <c r="K467" s="2001">
        <f t="shared" si="37"/>
        <v>0</v>
      </c>
      <c r="L467" s="2002">
        <f t="shared" si="35"/>
        <v>0</v>
      </c>
    </row>
    <row r="468" spans="1:12">
      <c r="A468" s="949" t="s">
        <v>1819</v>
      </c>
      <c r="B468" s="950" t="s">
        <v>1820</v>
      </c>
      <c r="C468" s="946">
        <v>7</v>
      </c>
      <c r="D468" s="1587" t="str">
        <f t="shared" si="36"/>
        <v/>
      </c>
      <c r="E468" s="1044">
        <f>IF(ISERROR(VLOOKUP(CONCATENATE($B468,"-",$C468),IN_1F!$B$2:$T$3000,3,FALSE))=TRUE,"",VLOOKUP(CONCATENATE($B468,"-",$C468),IN_1F!$B$2:$T$3000,3,FALSE))</f>
        <v>0</v>
      </c>
      <c r="F468" s="1045">
        <f>IF(ISERROR(VLOOKUP(CONCATENATE($B468,"-",$C468),IN_1F!$B$2:$T$3000,4,FALSE))=TRUE,"",VLOOKUP(CONCATENATE($B468,"-",$C468),IN_1F!$B$2:$T$3000,4,FALSE))</f>
        <v>0</v>
      </c>
      <c r="G468" s="1044">
        <f>IF(ISERROR(VLOOKUP(CONCATENATE($B468,"-",$C468),IN_1F!$B$2:$T$3000,5,FALSE))=TRUE,"",VLOOKUP(CONCATENATE($B468,"-",$C468),IN_1F!$B$2:$T$3000,5,FALSE))</f>
        <v>0</v>
      </c>
      <c r="H468" s="1046">
        <f>IF(ISERROR(VLOOKUP(CONCATENATE($B468,"-",$C468),IN_1F!$B$2:$T$3000,6,FALSE))=TRUE,"",VLOOKUP(CONCATENATE($B468,"-",$C468),IN_1F!$B$2:$T$3000,6,FALSE))</f>
        <v>0</v>
      </c>
      <c r="I468" s="1044">
        <f>IF(ISERROR(VLOOKUP(CONCATENATE($B468,"-",$C468),IN_1F!$B$2:$T$3000,7,FALSE))=TRUE,"",VLOOKUP(CONCATENATE($B468,"-",$C468),IN_1F!$B$2:$T$3000,7,FALSE))</f>
        <v>0</v>
      </c>
      <c r="J468" s="1046">
        <f>IF(ISERROR(VLOOKUP(CONCATENATE($B468,"-",$C468),IN_1F!$B$2:$T$3000,8,FALSE))=TRUE,"",VLOOKUP(CONCATENATE($B468,"-",$C468),IN_1F!$B$2:$T$3000,8,FALSE))</f>
        <v>0</v>
      </c>
      <c r="K468" s="2001">
        <f t="shared" si="37"/>
        <v>0</v>
      </c>
      <c r="L468" s="2002">
        <f>F468+H468+J468</f>
        <v>0</v>
      </c>
    </row>
    <row r="469" spans="1:12">
      <c r="A469" s="949" t="s">
        <v>1821</v>
      </c>
      <c r="B469" s="950" t="s">
        <v>1822</v>
      </c>
      <c r="C469" s="946">
        <v>7</v>
      </c>
      <c r="D469" s="1587" t="str">
        <f t="shared" si="36"/>
        <v/>
      </c>
      <c r="E469" s="1044">
        <f>IF(ISERROR(VLOOKUP(CONCATENATE($B469,"-",$C469),IN_1F!$B$2:$T$3000,3,FALSE))=TRUE,"",VLOOKUP(CONCATENATE($B469,"-",$C469),IN_1F!$B$2:$T$3000,3,FALSE))</f>
        <v>0</v>
      </c>
      <c r="F469" s="1045">
        <f>IF(ISERROR(VLOOKUP(CONCATENATE($B469,"-",$C469),IN_1F!$B$2:$T$3000,4,FALSE))=TRUE,"",VLOOKUP(CONCATENATE($B469,"-",$C469),IN_1F!$B$2:$T$3000,4,FALSE))</f>
        <v>0</v>
      </c>
      <c r="G469" s="1044">
        <f>IF(ISERROR(VLOOKUP(CONCATENATE($B469,"-",$C469),IN_1F!$B$2:$T$3000,5,FALSE))=TRUE,"",VLOOKUP(CONCATENATE($B469,"-",$C469),IN_1F!$B$2:$T$3000,5,FALSE))</f>
        <v>0</v>
      </c>
      <c r="H469" s="1046">
        <f>IF(ISERROR(VLOOKUP(CONCATENATE($B469,"-",$C469),IN_1F!$B$2:$T$3000,6,FALSE))=TRUE,"",VLOOKUP(CONCATENATE($B469,"-",$C469),IN_1F!$B$2:$T$3000,6,FALSE))</f>
        <v>0</v>
      </c>
      <c r="I469" s="1044">
        <f>IF(ISERROR(VLOOKUP(CONCATENATE($B469,"-",$C469),IN_1F!$B$2:$T$3000,7,FALSE))=TRUE,"",VLOOKUP(CONCATENATE($B469,"-",$C469),IN_1F!$B$2:$T$3000,7,FALSE))</f>
        <v>0</v>
      </c>
      <c r="J469" s="1046">
        <f>IF(ISERROR(VLOOKUP(CONCATENATE($B469,"-",$C469),IN_1F!$B$2:$T$3000,8,FALSE))=TRUE,"",VLOOKUP(CONCATENATE($B469,"-",$C469),IN_1F!$B$2:$T$3000,8,FALSE))</f>
        <v>0</v>
      </c>
      <c r="K469" s="2001">
        <f t="shared" si="37"/>
        <v>0</v>
      </c>
      <c r="L469" s="2002">
        <f t="shared" ref="L469:L477" si="38">F469+H469+J469</f>
        <v>0</v>
      </c>
    </row>
    <row r="470" spans="1:12">
      <c r="A470" s="949" t="s">
        <v>1823</v>
      </c>
      <c r="B470" s="950" t="s">
        <v>1824</v>
      </c>
      <c r="C470" s="946">
        <v>7</v>
      </c>
      <c r="D470" s="1587" t="str">
        <f t="shared" si="36"/>
        <v/>
      </c>
      <c r="E470" s="1044">
        <f>IF(ISERROR(VLOOKUP(CONCATENATE($B470,"-",$C470),IN_1F!$B$2:$T$3000,3,FALSE))=TRUE,"",VLOOKUP(CONCATENATE($B470,"-",$C470),IN_1F!$B$2:$T$3000,3,FALSE))</f>
        <v>0</v>
      </c>
      <c r="F470" s="1045">
        <f>IF(ISERROR(VLOOKUP(CONCATENATE($B470,"-",$C470),IN_1F!$B$2:$T$3000,4,FALSE))=TRUE,"",VLOOKUP(CONCATENATE($B470,"-",$C470),IN_1F!$B$2:$T$3000,4,FALSE))</f>
        <v>0</v>
      </c>
      <c r="G470" s="1044">
        <f>IF(ISERROR(VLOOKUP(CONCATENATE($B470,"-",$C470),IN_1F!$B$2:$T$3000,5,FALSE))=TRUE,"",VLOOKUP(CONCATENATE($B470,"-",$C470),IN_1F!$B$2:$T$3000,5,FALSE))</f>
        <v>0</v>
      </c>
      <c r="H470" s="1046">
        <f>IF(ISERROR(VLOOKUP(CONCATENATE($B470,"-",$C470),IN_1F!$B$2:$T$3000,6,FALSE))=TRUE,"",VLOOKUP(CONCATENATE($B470,"-",$C470),IN_1F!$B$2:$T$3000,6,FALSE))</f>
        <v>0</v>
      </c>
      <c r="I470" s="1044">
        <f>IF(ISERROR(VLOOKUP(CONCATENATE($B470,"-",$C470),IN_1F!$B$2:$T$3000,7,FALSE))=TRUE,"",VLOOKUP(CONCATENATE($B470,"-",$C470),IN_1F!$B$2:$T$3000,7,FALSE))</f>
        <v>0</v>
      </c>
      <c r="J470" s="1046">
        <f>IF(ISERROR(VLOOKUP(CONCATENATE($B470,"-",$C470),IN_1F!$B$2:$T$3000,8,FALSE))=TRUE,"",VLOOKUP(CONCATENATE($B470,"-",$C470),IN_1F!$B$2:$T$3000,8,FALSE))</f>
        <v>0</v>
      </c>
      <c r="K470" s="2001">
        <f>E470+G470+I470</f>
        <v>0</v>
      </c>
      <c r="L470" s="2002">
        <f t="shared" si="38"/>
        <v>0</v>
      </c>
    </row>
    <row r="471" spans="1:12">
      <c r="A471" s="949" t="s">
        <v>1825</v>
      </c>
      <c r="B471" s="950" t="s">
        <v>1826</v>
      </c>
      <c r="C471" s="946">
        <v>7</v>
      </c>
      <c r="D471" s="1587" t="str">
        <f t="shared" si="36"/>
        <v/>
      </c>
      <c r="E471" s="1044">
        <f>IF(ISERROR(VLOOKUP(CONCATENATE($B471,"-",$C471),IN_1F!$B$2:$T$3000,3,FALSE))=TRUE,"",VLOOKUP(CONCATENATE($B471,"-",$C471),IN_1F!$B$2:$T$3000,3,FALSE))</f>
        <v>0</v>
      </c>
      <c r="F471" s="1045">
        <f>IF(ISERROR(VLOOKUP(CONCATENATE($B471,"-",$C471),IN_1F!$B$2:$T$3000,4,FALSE))=TRUE,"",VLOOKUP(CONCATENATE($B471,"-",$C471),IN_1F!$B$2:$T$3000,4,FALSE))</f>
        <v>0</v>
      </c>
      <c r="G471" s="1044">
        <f>IF(ISERROR(VLOOKUP(CONCATENATE($B471,"-",$C471),IN_1F!$B$2:$T$3000,5,FALSE))=TRUE,"",VLOOKUP(CONCATENATE($B471,"-",$C471),IN_1F!$B$2:$T$3000,5,FALSE))</f>
        <v>0</v>
      </c>
      <c r="H471" s="1046">
        <f>IF(ISERROR(VLOOKUP(CONCATENATE($B471,"-",$C471),IN_1F!$B$2:$T$3000,6,FALSE))=TRUE,"",VLOOKUP(CONCATENATE($B471,"-",$C471),IN_1F!$B$2:$T$3000,6,FALSE))</f>
        <v>0</v>
      </c>
      <c r="I471" s="1044">
        <f>IF(ISERROR(VLOOKUP(CONCATENATE($B471,"-",$C471),IN_1F!$B$2:$T$3000,7,FALSE))=TRUE,"",VLOOKUP(CONCATENATE($B471,"-",$C471),IN_1F!$B$2:$T$3000,7,FALSE))</f>
        <v>0</v>
      </c>
      <c r="J471" s="1046">
        <f>IF(ISERROR(VLOOKUP(CONCATENATE($B471,"-",$C471),IN_1F!$B$2:$T$3000,8,FALSE))=TRUE,"",VLOOKUP(CONCATENATE($B471,"-",$C471),IN_1F!$B$2:$T$3000,8,FALSE))</f>
        <v>0</v>
      </c>
      <c r="K471" s="2001">
        <f t="shared" ref="K471:K477" si="39">E471+G471+I471</f>
        <v>0</v>
      </c>
      <c r="L471" s="2002">
        <f t="shared" si="38"/>
        <v>0</v>
      </c>
    </row>
    <row r="472" spans="1:12">
      <c r="A472" s="949" t="s">
        <v>1827</v>
      </c>
      <c r="B472" s="950" t="s">
        <v>1828</v>
      </c>
      <c r="C472" s="946">
        <v>7</v>
      </c>
      <c r="D472" s="1587" t="str">
        <f t="shared" si="36"/>
        <v/>
      </c>
      <c r="E472" s="1044">
        <f>IF(ISERROR(VLOOKUP(CONCATENATE($B472,"-",$C472),IN_1F!$B$2:$T$3000,3,FALSE))=TRUE,"",VLOOKUP(CONCATENATE($B472,"-",$C472),IN_1F!$B$2:$T$3000,3,FALSE))</f>
        <v>0</v>
      </c>
      <c r="F472" s="1045">
        <f>IF(ISERROR(VLOOKUP(CONCATENATE($B472,"-",$C472),IN_1F!$B$2:$T$3000,4,FALSE))=TRUE,"",VLOOKUP(CONCATENATE($B472,"-",$C472),IN_1F!$B$2:$T$3000,4,FALSE))</f>
        <v>0</v>
      </c>
      <c r="G472" s="1044">
        <f>IF(ISERROR(VLOOKUP(CONCATENATE($B472,"-",$C472),IN_1F!$B$2:$T$3000,5,FALSE))=TRUE,"",VLOOKUP(CONCATENATE($B472,"-",$C472),IN_1F!$B$2:$T$3000,5,FALSE))</f>
        <v>0</v>
      </c>
      <c r="H472" s="1046">
        <f>IF(ISERROR(VLOOKUP(CONCATENATE($B472,"-",$C472),IN_1F!$B$2:$T$3000,6,FALSE))=TRUE,"",VLOOKUP(CONCATENATE($B472,"-",$C472),IN_1F!$B$2:$T$3000,6,FALSE))</f>
        <v>0</v>
      </c>
      <c r="I472" s="1044">
        <f>IF(ISERROR(VLOOKUP(CONCATENATE($B472,"-",$C472),IN_1F!$B$2:$T$3000,7,FALSE))=TRUE,"",VLOOKUP(CONCATENATE($B472,"-",$C472),IN_1F!$B$2:$T$3000,7,FALSE))</f>
        <v>0</v>
      </c>
      <c r="J472" s="1046">
        <f>IF(ISERROR(VLOOKUP(CONCATENATE($B472,"-",$C472),IN_1F!$B$2:$T$3000,8,FALSE))=TRUE,"",VLOOKUP(CONCATENATE($B472,"-",$C472),IN_1F!$B$2:$T$3000,8,FALSE))</f>
        <v>0</v>
      </c>
      <c r="K472" s="2001">
        <f t="shared" si="39"/>
        <v>0</v>
      </c>
      <c r="L472" s="2002">
        <f t="shared" si="38"/>
        <v>0</v>
      </c>
    </row>
    <row r="473" spans="1:12">
      <c r="A473" s="949" t="s">
        <v>1829</v>
      </c>
      <c r="B473" s="950" t="s">
        <v>1830</v>
      </c>
      <c r="C473" s="946">
        <v>7</v>
      </c>
      <c r="D473" s="1587" t="str">
        <f t="shared" si="36"/>
        <v/>
      </c>
      <c r="E473" s="1044">
        <f>IF(ISERROR(VLOOKUP(CONCATENATE($B473,"-",$C473),IN_1F!$B$2:$T$3000,3,FALSE))=TRUE,"",VLOOKUP(CONCATENATE($B473,"-",$C473),IN_1F!$B$2:$T$3000,3,FALSE))</f>
        <v>0</v>
      </c>
      <c r="F473" s="1045">
        <f>IF(ISERROR(VLOOKUP(CONCATENATE($B473,"-",$C473),IN_1F!$B$2:$T$3000,4,FALSE))=TRUE,"",VLOOKUP(CONCATENATE($B473,"-",$C473),IN_1F!$B$2:$T$3000,4,FALSE))</f>
        <v>0</v>
      </c>
      <c r="G473" s="1044">
        <f>IF(ISERROR(VLOOKUP(CONCATENATE($B473,"-",$C473),IN_1F!$B$2:$T$3000,5,FALSE))=TRUE,"",VLOOKUP(CONCATENATE($B473,"-",$C473),IN_1F!$B$2:$T$3000,5,FALSE))</f>
        <v>0</v>
      </c>
      <c r="H473" s="1046">
        <f>IF(ISERROR(VLOOKUP(CONCATENATE($B473,"-",$C473),IN_1F!$B$2:$T$3000,6,FALSE))=TRUE,"",VLOOKUP(CONCATENATE($B473,"-",$C473),IN_1F!$B$2:$T$3000,6,FALSE))</f>
        <v>0</v>
      </c>
      <c r="I473" s="1044">
        <f>IF(ISERROR(VLOOKUP(CONCATENATE($B473,"-",$C473),IN_1F!$B$2:$T$3000,7,FALSE))=TRUE,"",VLOOKUP(CONCATENATE($B473,"-",$C473),IN_1F!$B$2:$T$3000,7,FALSE))</f>
        <v>0</v>
      </c>
      <c r="J473" s="1046">
        <f>IF(ISERROR(VLOOKUP(CONCATENATE($B473,"-",$C473),IN_1F!$B$2:$T$3000,8,FALSE))=TRUE,"",VLOOKUP(CONCATENATE($B473,"-",$C473),IN_1F!$B$2:$T$3000,8,FALSE))</f>
        <v>0</v>
      </c>
      <c r="K473" s="2001">
        <f t="shared" si="39"/>
        <v>0</v>
      </c>
      <c r="L473" s="2002">
        <f t="shared" si="38"/>
        <v>0</v>
      </c>
    </row>
    <row r="474" spans="1:12">
      <c r="A474" s="949" t="s">
        <v>1831</v>
      </c>
      <c r="B474" s="950" t="s">
        <v>1832</v>
      </c>
      <c r="C474" s="946">
        <v>7</v>
      </c>
      <c r="D474" s="1587" t="str">
        <f t="shared" si="36"/>
        <v/>
      </c>
      <c r="E474" s="1044">
        <f>IF(ISERROR(VLOOKUP(CONCATENATE($B474,"-",$C474),IN_1F!$B$2:$T$3000,3,FALSE))=TRUE,"",VLOOKUP(CONCATENATE($B474,"-",$C474),IN_1F!$B$2:$T$3000,3,FALSE))</f>
        <v>0</v>
      </c>
      <c r="F474" s="1045">
        <f>IF(ISERROR(VLOOKUP(CONCATENATE($B474,"-",$C474),IN_1F!$B$2:$T$3000,4,FALSE))=TRUE,"",VLOOKUP(CONCATENATE($B474,"-",$C474),IN_1F!$B$2:$T$3000,4,FALSE))</f>
        <v>0</v>
      </c>
      <c r="G474" s="1044">
        <f>IF(ISERROR(VLOOKUP(CONCATENATE($B474,"-",$C474),IN_1F!$B$2:$T$3000,5,FALSE))=TRUE,"",VLOOKUP(CONCATENATE($B474,"-",$C474),IN_1F!$B$2:$T$3000,5,FALSE))</f>
        <v>0</v>
      </c>
      <c r="H474" s="1046">
        <f>IF(ISERROR(VLOOKUP(CONCATENATE($B474,"-",$C474),IN_1F!$B$2:$T$3000,6,FALSE))=TRUE,"",VLOOKUP(CONCATENATE($B474,"-",$C474),IN_1F!$B$2:$T$3000,6,FALSE))</f>
        <v>0</v>
      </c>
      <c r="I474" s="1044">
        <f>IF(ISERROR(VLOOKUP(CONCATENATE($B474,"-",$C474),IN_1F!$B$2:$T$3000,7,FALSE))=TRUE,"",VLOOKUP(CONCATENATE($B474,"-",$C474),IN_1F!$B$2:$T$3000,7,FALSE))</f>
        <v>0</v>
      </c>
      <c r="J474" s="1046">
        <f>IF(ISERROR(VLOOKUP(CONCATENATE($B474,"-",$C474),IN_1F!$B$2:$T$3000,8,FALSE))=TRUE,"",VLOOKUP(CONCATENATE($B474,"-",$C474),IN_1F!$B$2:$T$3000,8,FALSE))</f>
        <v>0</v>
      </c>
      <c r="K474" s="2001">
        <f t="shared" si="39"/>
        <v>0</v>
      </c>
      <c r="L474" s="2002">
        <f t="shared" si="38"/>
        <v>0</v>
      </c>
    </row>
    <row r="475" spans="1:12">
      <c r="A475" s="957" t="s">
        <v>1833</v>
      </c>
      <c r="B475" s="958" t="s">
        <v>1834</v>
      </c>
      <c r="C475" s="959">
        <v>7</v>
      </c>
      <c r="D475" s="1587" t="str">
        <f t="shared" si="36"/>
        <v/>
      </c>
      <c r="E475" s="1044">
        <f>IF(ISERROR(VLOOKUP(CONCATENATE($B475,"-",$C475),IN_1F!$B$2:$T$3000,3,FALSE))=TRUE,"",VLOOKUP(CONCATENATE($B475,"-",$C475),IN_1F!$B$2:$T$3000,3,FALSE))</f>
        <v>0</v>
      </c>
      <c r="F475" s="1045">
        <f>IF(ISERROR(VLOOKUP(CONCATENATE($B475,"-",$C475),IN_1F!$B$2:$T$3000,4,FALSE))=TRUE,"",VLOOKUP(CONCATENATE($B475,"-",$C475),IN_1F!$B$2:$T$3000,4,FALSE))</f>
        <v>0</v>
      </c>
      <c r="G475" s="1044">
        <f>IF(ISERROR(VLOOKUP(CONCATENATE($B475,"-",$C475),IN_1F!$B$2:$T$3000,5,FALSE))=TRUE,"",VLOOKUP(CONCATENATE($B475,"-",$C475),IN_1F!$B$2:$T$3000,5,FALSE))</f>
        <v>0</v>
      </c>
      <c r="H475" s="1046">
        <f>IF(ISERROR(VLOOKUP(CONCATENATE($B475,"-",$C475),IN_1F!$B$2:$T$3000,6,FALSE))=TRUE,"",VLOOKUP(CONCATENATE($B475,"-",$C475),IN_1F!$B$2:$T$3000,6,FALSE))</f>
        <v>0</v>
      </c>
      <c r="I475" s="1044">
        <f>IF(ISERROR(VLOOKUP(CONCATENATE($B475,"-",$C475),IN_1F!$B$2:$T$3000,7,FALSE))=TRUE,"",VLOOKUP(CONCATENATE($B475,"-",$C475),IN_1F!$B$2:$T$3000,7,FALSE))</f>
        <v>0</v>
      </c>
      <c r="J475" s="1046">
        <f>IF(ISERROR(VLOOKUP(CONCATENATE($B475,"-",$C475),IN_1F!$B$2:$T$3000,8,FALSE))=TRUE,"",VLOOKUP(CONCATENATE($B475,"-",$C475),IN_1F!$B$2:$T$3000,8,FALSE))</f>
        <v>0</v>
      </c>
      <c r="K475" s="2001">
        <f t="shared" si="39"/>
        <v>0</v>
      </c>
      <c r="L475" s="2002">
        <f t="shared" si="38"/>
        <v>0</v>
      </c>
    </row>
    <row r="476" spans="1:12">
      <c r="A476" s="957" t="s">
        <v>1835</v>
      </c>
      <c r="B476" s="958" t="s">
        <v>1836</v>
      </c>
      <c r="C476" s="959">
        <v>7</v>
      </c>
      <c r="D476" s="1587" t="str">
        <f t="shared" si="36"/>
        <v/>
      </c>
      <c r="E476" s="1044">
        <f>IF(ISERROR(VLOOKUP(CONCATENATE($B476,"-",$C476),IN_1F!$B$2:$T$3000,3,FALSE))=TRUE,"",VLOOKUP(CONCATENATE($B476,"-",$C476),IN_1F!$B$2:$T$3000,3,FALSE))</f>
        <v>0</v>
      </c>
      <c r="F476" s="1045">
        <f>IF(ISERROR(VLOOKUP(CONCATENATE($B476,"-",$C476),IN_1F!$B$2:$T$3000,4,FALSE))=TRUE,"",VLOOKUP(CONCATENATE($B476,"-",$C476),IN_1F!$B$2:$T$3000,4,FALSE))</f>
        <v>0</v>
      </c>
      <c r="G476" s="1044">
        <f>IF(ISERROR(VLOOKUP(CONCATENATE($B476,"-",$C476),IN_1F!$B$2:$T$3000,5,FALSE))=TRUE,"",VLOOKUP(CONCATENATE($B476,"-",$C476),IN_1F!$B$2:$T$3000,5,FALSE))</f>
        <v>0</v>
      </c>
      <c r="H476" s="1046">
        <f>IF(ISERROR(VLOOKUP(CONCATENATE($B476,"-",$C476),IN_1F!$B$2:$T$3000,6,FALSE))=TRUE,"",VLOOKUP(CONCATENATE($B476,"-",$C476),IN_1F!$B$2:$T$3000,6,FALSE))</f>
        <v>0</v>
      </c>
      <c r="I476" s="1044">
        <f>IF(ISERROR(VLOOKUP(CONCATENATE($B476,"-",$C476),IN_1F!$B$2:$T$3000,7,FALSE))=TRUE,"",VLOOKUP(CONCATENATE($B476,"-",$C476),IN_1F!$B$2:$T$3000,7,FALSE))</f>
        <v>0</v>
      </c>
      <c r="J476" s="1046">
        <f>IF(ISERROR(VLOOKUP(CONCATENATE($B476,"-",$C476),IN_1F!$B$2:$T$3000,8,FALSE))=TRUE,"",VLOOKUP(CONCATENATE($B476,"-",$C476),IN_1F!$B$2:$T$3000,8,FALSE))</f>
        <v>0</v>
      </c>
      <c r="K476" s="2001">
        <f t="shared" si="39"/>
        <v>0</v>
      </c>
      <c r="L476" s="2002">
        <f t="shared" si="38"/>
        <v>0</v>
      </c>
    </row>
    <row r="477" spans="1:12">
      <c r="A477" s="957" t="s">
        <v>1837</v>
      </c>
      <c r="B477" s="958" t="s">
        <v>1838</v>
      </c>
      <c r="C477" s="959">
        <v>7</v>
      </c>
      <c r="D477" s="1587" t="str">
        <f t="shared" si="36"/>
        <v/>
      </c>
      <c r="E477" s="1044">
        <f>IF(ISERROR(VLOOKUP(CONCATENATE($B477,"-",$C477),IN_1F!$B$2:$T$3000,3,FALSE))=TRUE,"",VLOOKUP(CONCATENATE($B477,"-",$C477),IN_1F!$B$2:$T$3000,3,FALSE))</f>
        <v>0</v>
      </c>
      <c r="F477" s="1045">
        <f>IF(ISERROR(VLOOKUP(CONCATENATE($B477,"-",$C477),IN_1F!$B$2:$T$3000,4,FALSE))=TRUE,"",VLOOKUP(CONCATENATE($B477,"-",$C477),IN_1F!$B$2:$T$3000,4,FALSE))</f>
        <v>0</v>
      </c>
      <c r="G477" s="1044">
        <f>IF(ISERROR(VLOOKUP(CONCATENATE($B477,"-",$C477),IN_1F!$B$2:$T$3000,5,FALSE))=TRUE,"",VLOOKUP(CONCATENATE($B477,"-",$C477),IN_1F!$B$2:$T$3000,5,FALSE))</f>
        <v>0</v>
      </c>
      <c r="H477" s="1046">
        <f>IF(ISERROR(VLOOKUP(CONCATENATE($B477,"-",$C477),IN_1F!$B$2:$T$3000,6,FALSE))=TRUE,"",VLOOKUP(CONCATENATE($B477,"-",$C477),IN_1F!$B$2:$T$3000,6,FALSE))</f>
        <v>0</v>
      </c>
      <c r="I477" s="1885">
        <f>IF(ISERROR(VLOOKUP(CONCATENATE($B477,"-",$C477),IN_1F!$B$2:$T$3000,7,FALSE))=TRUE,"",VLOOKUP(CONCATENATE($B477,"-",$C477),IN_1F!$B$2:$T$3000,7,FALSE))</f>
        <v>0</v>
      </c>
      <c r="J477" s="1886">
        <f>IF(ISERROR(VLOOKUP(CONCATENATE($B477,"-",$C477),IN_1F!$B$2:$T$3000,8,FALSE))=TRUE,"",VLOOKUP(CONCATENATE($B477,"-",$C477),IN_1F!$B$2:$T$3000,8,FALSE))</f>
        <v>0</v>
      </c>
      <c r="K477" s="2001">
        <f t="shared" si="39"/>
        <v>0</v>
      </c>
      <c r="L477" s="2002">
        <f t="shared" si="38"/>
        <v>0</v>
      </c>
    </row>
    <row r="478" spans="1:12" ht="6.75" customHeight="1">
      <c r="A478" s="1036"/>
      <c r="B478" s="1036"/>
      <c r="C478" s="1037"/>
      <c r="D478" s="1587"/>
      <c r="E478" s="1047"/>
      <c r="F478" s="1048"/>
      <c r="G478" s="1047"/>
      <c r="H478" s="1049"/>
      <c r="I478" s="1047"/>
      <c r="J478" s="1048"/>
      <c r="K478" s="1047"/>
      <c r="L478" s="1049"/>
    </row>
    <row r="479" spans="1:12">
      <c r="A479" s="949" t="s">
        <v>1839</v>
      </c>
      <c r="B479" s="950" t="s">
        <v>1840</v>
      </c>
      <c r="C479" s="946">
        <v>7</v>
      </c>
      <c r="D479" s="1587" t="str">
        <f>CONCATENATE(D$422)</f>
        <v/>
      </c>
      <c r="E479" s="1044">
        <f>IF(ISERROR(VLOOKUP(CONCATENATE($B479,"-",$C479),IN_1F!$B$2:$T$3000,3,FALSE))=TRUE,"",VLOOKUP(CONCATENATE($B479,"-",$C479),IN_1F!$B$2:$T$3000,3,FALSE))</f>
        <v>0</v>
      </c>
      <c r="F479" s="1045">
        <f>IF(ISERROR(VLOOKUP(CONCATENATE($B479,"-",$C479),IN_1F!$B$2:$T$3000,4,FALSE))=TRUE,"",VLOOKUP(CONCATENATE($B479,"-",$C479),IN_1F!$B$2:$T$3000,4,FALSE))</f>
        <v>0</v>
      </c>
      <c r="G479" s="1044">
        <f>IF(ISERROR(VLOOKUP(CONCATENATE($B479,"-",$C479),IN_1F!$B$2:$T$3000,5,FALSE))=TRUE,"",VLOOKUP(CONCATENATE($B479,"-",$C479),IN_1F!$B$2:$T$3000,5,FALSE))</f>
        <v>0</v>
      </c>
      <c r="H479" s="1046">
        <f>IF(ISERROR(VLOOKUP(CONCATENATE($B479,"-",$C479),IN_1F!$B$2:$T$3000,6,FALSE))=TRUE,"",VLOOKUP(CONCATENATE($B479,"-",$C479),IN_1F!$B$2:$T$3000,6,FALSE))</f>
        <v>0</v>
      </c>
      <c r="I479" s="1042">
        <f>IF(ISERROR(VLOOKUP(CONCATENATE($B479,"-",$C479),IN_1F!$B$2:$T$3000,7,FALSE))=TRUE,"",VLOOKUP(CONCATENATE($B479,"-",$C479),IN_1F!$B$2:$T$3000,7,FALSE))</f>
        <v>0</v>
      </c>
      <c r="J479" s="1043">
        <f>IF(ISERROR(VLOOKUP(CONCATENATE($B479,"-",$C479),IN_1F!$B$2:$T$3000,8,FALSE))=TRUE,"",VLOOKUP(CONCATENATE($B479,"-",$C479),IN_1F!$B$2:$T$3000,8,FALSE))</f>
        <v>0</v>
      </c>
      <c r="K479" s="2001">
        <f>E479+G479+I479</f>
        <v>0</v>
      </c>
      <c r="L479" s="2002">
        <f>F479+H479+J479</f>
        <v>0</v>
      </c>
    </row>
    <row r="480" spans="1:12" ht="13.5" thickBot="1">
      <c r="A480" s="952" t="s">
        <v>1841</v>
      </c>
      <c r="B480" s="953" t="s">
        <v>1842</v>
      </c>
      <c r="C480" s="954">
        <v>7</v>
      </c>
      <c r="D480" s="1587" t="str">
        <f>CONCATENATE(D$422)</f>
        <v/>
      </c>
      <c r="E480" s="1050">
        <f>IF(ISERROR(VLOOKUP(CONCATENATE($B480,"-",$C480),IN_1F!$B$2:$T$3000,3,FALSE))=TRUE,"",VLOOKUP(CONCATENATE($B480,"-",$C480),IN_1F!$B$2:$T$3000,3,FALSE))</f>
        <v>0</v>
      </c>
      <c r="F480" s="1051">
        <f>IF(ISERROR(VLOOKUP(CONCATENATE($B480,"-",$C480),IN_1F!$B$2:$T$3000,4,FALSE))=TRUE,"",VLOOKUP(CONCATENATE($B480,"-",$C480),IN_1F!$B$2:$T$3000,4,FALSE))</f>
        <v>0</v>
      </c>
      <c r="G480" s="1050">
        <f>IF(ISERROR(VLOOKUP(CONCATENATE($B480,"-",$C480),IN_1F!$B$2:$T$3000,5,FALSE))=TRUE,"",VLOOKUP(CONCATENATE($B480,"-",$C480),IN_1F!$B$2:$T$3000,5,FALSE))</f>
        <v>0</v>
      </c>
      <c r="H480" s="1052">
        <f>IF(ISERROR(VLOOKUP(CONCATENATE($B480,"-",$C480),IN_1F!$B$2:$T$3000,6,FALSE))=TRUE,"",VLOOKUP(CONCATENATE($B480,"-",$C480),IN_1F!$B$2:$T$3000,6,FALSE))</f>
        <v>0</v>
      </c>
      <c r="I480" s="1887">
        <f>IF(ISERROR(VLOOKUP(CONCATENATE($B480,"-",$C480),IN_1F!$B$2:$T$3000,7,FALSE))=TRUE,"",VLOOKUP(CONCATENATE($B480,"-",$C480),IN_1F!$B$2:$T$3000,7,FALSE))</f>
        <v>0</v>
      </c>
      <c r="J480" s="1052">
        <f>IF(ISERROR(VLOOKUP(CONCATENATE($B480,"-",$C480),IN_1F!$B$2:$T$3000,8,FALSE))=TRUE,"",VLOOKUP(CONCATENATE($B480,"-",$C480),IN_1F!$B$2:$T$3000,8,FALSE))</f>
        <v>0</v>
      </c>
      <c r="K480" s="2003">
        <f>E480+G480+I480</f>
        <v>0</v>
      </c>
      <c r="L480" s="2004">
        <f>F480+H480+J480</f>
        <v>0</v>
      </c>
    </row>
    <row r="481" spans="1:12" ht="14.25" thickTop="1" thickBot="1">
      <c r="A481" s="964" t="s">
        <v>555</v>
      </c>
      <c r="B481" s="965"/>
      <c r="C481" s="966"/>
      <c r="D481" s="1587" t="str">
        <f>CONCATENATE(D$422)</f>
        <v/>
      </c>
      <c r="E481" s="967">
        <f t="shared" ref="E481:L481" si="40">SUM(E422:E477)+E479+E480</f>
        <v>0</v>
      </c>
      <c r="F481" s="968">
        <f t="shared" si="40"/>
        <v>0</v>
      </c>
      <c r="G481" s="967">
        <f t="shared" si="40"/>
        <v>0</v>
      </c>
      <c r="H481" s="969">
        <f t="shared" si="40"/>
        <v>0</v>
      </c>
      <c r="I481" s="1888">
        <f t="shared" si="40"/>
        <v>0</v>
      </c>
      <c r="J481" s="969">
        <f t="shared" si="40"/>
        <v>0</v>
      </c>
      <c r="K481" s="1888">
        <f t="shared" si="40"/>
        <v>0</v>
      </c>
      <c r="L481" s="969">
        <f t="shared" si="40"/>
        <v>0</v>
      </c>
    </row>
    <row r="482" spans="1:12" ht="13.5" thickBot="1">
      <c r="A482" s="934"/>
      <c r="B482" s="972"/>
      <c r="C482" s="973"/>
      <c r="D482" s="1590"/>
      <c r="E482" s="974"/>
      <c r="F482" s="974"/>
      <c r="G482" s="974"/>
      <c r="H482" s="974"/>
      <c r="I482" s="974"/>
      <c r="J482" s="974"/>
    </row>
    <row r="483" spans="1:12" ht="13.5" thickBot="1">
      <c r="A483" s="2561" t="s">
        <v>1843</v>
      </c>
      <c r="B483" s="2562"/>
      <c r="C483" s="2562"/>
      <c r="D483" s="2562"/>
      <c r="E483" s="2562"/>
      <c r="F483" s="2563"/>
      <c r="G483" s="974"/>
      <c r="H483" s="974"/>
      <c r="I483" s="974"/>
      <c r="J483" s="974"/>
    </row>
    <row r="484" spans="1:12" ht="13.5" thickBot="1">
      <c r="A484" s="975"/>
      <c r="B484" s="976"/>
      <c r="C484" s="976"/>
      <c r="D484" s="1591"/>
      <c r="E484" s="977" t="s">
        <v>279</v>
      </c>
      <c r="F484" s="978" t="s">
        <v>280</v>
      </c>
      <c r="G484" s="974"/>
      <c r="H484" s="974"/>
      <c r="I484" s="974"/>
      <c r="J484" s="974"/>
    </row>
    <row r="485" spans="1:12">
      <c r="A485" s="979" t="s">
        <v>1844</v>
      </c>
      <c r="B485" s="980" t="s">
        <v>1845</v>
      </c>
      <c r="C485" s="981">
        <v>7</v>
      </c>
      <c r="D485" s="1592" t="str">
        <f>CONCATENATE(D$422)</f>
        <v/>
      </c>
      <c r="E485" s="1053">
        <f>IF(ISERROR(VLOOKUP(CONCATENATE($B485,"-",$C485),IN_1F!$B$2:$T$3000,7,FALSE))=TRUE,"",VLOOKUP(CONCATENATE($B485,"-",$C485),IN_1F!$B$2:$T$3000,7,FALSE))</f>
        <v>0</v>
      </c>
      <c r="F485" s="1054">
        <f>IF(ISERROR(VLOOKUP(CONCATENATE($B485,"-",$C485),IN_1F!$B$2:$T$3000,8,FALSE))=TRUE,"",VLOOKUP(CONCATENATE($B485,"-",$C485),IN_1F!$B$2:$T$3000,8,FALSE))</f>
        <v>0</v>
      </c>
      <c r="G485" s="974"/>
      <c r="H485" s="974"/>
      <c r="I485" s="974"/>
      <c r="J485" s="974"/>
    </row>
    <row r="486" spans="1:12" ht="13.5" thickBot="1">
      <c r="A486" s="982" t="s">
        <v>1846</v>
      </c>
      <c r="B486" s="983" t="s">
        <v>1847</v>
      </c>
      <c r="C486" s="984">
        <v>7</v>
      </c>
      <c r="D486" s="1593" t="str">
        <f>CONCATENATE(D$422)</f>
        <v/>
      </c>
      <c r="E486" s="1055">
        <f>IF(ISERROR(VLOOKUP(CONCATENATE($B486,"-",$C486),IN_1F!$B$2:$T$3000,7,FALSE))=TRUE,"",VLOOKUP(CONCATENATE($B486,"-",$C486),IN_1F!$B$2:$T$3000,7,FALSE))</f>
        <v>0</v>
      </c>
      <c r="F486" s="1056">
        <f>IF(ISERROR(VLOOKUP(CONCATENATE($B486,"-",$C486),IN_1F!$B$2:$T$3000,8,FALSE))=TRUE,"",VLOOKUP(CONCATENATE($B486,"-",$C486),IN_1F!$B$2:$T$3000,8,FALSE))</f>
        <v>0</v>
      </c>
      <c r="G486" s="974"/>
      <c r="H486" s="974"/>
      <c r="I486" s="974"/>
      <c r="J486" s="974"/>
    </row>
    <row r="489" spans="1:12" ht="13.5" thickBot="1"/>
    <row r="490" spans="1:12">
      <c r="A490" s="1011" t="s">
        <v>1728</v>
      </c>
      <c r="B490" s="1012" t="s">
        <v>1729</v>
      </c>
      <c r="C490" s="1013">
        <v>8</v>
      </c>
      <c r="D490" s="1601"/>
      <c r="E490" s="1057">
        <f>IF(ISERROR(VLOOKUP(CONCATENATE($B490,"-",$C490),IN_1F!$B$2:$T$3000,3,FALSE))=TRUE,"",VLOOKUP(CONCATENATE($B490,"-",$C490),IN_1F!$B$2:$T$3000,3,FALSE))</f>
        <v>0</v>
      </c>
      <c r="F490" s="1058">
        <f>IF(ISERROR(VLOOKUP(CONCATENATE($B490,"-",$C490),IN_1F!$B$2:$T$3000,4,FALSE))=TRUE,"",VLOOKUP(CONCATENATE($B490,"-",$C490),IN_1F!$B$2:$T$3000,4,FALSE))</f>
        <v>0</v>
      </c>
      <c r="G490" s="1057">
        <f>IF(ISERROR(VLOOKUP(CONCATENATE($B490,"-",$C490),IN_1F!$B$2:$T$3000,5,FALSE))=TRUE,"",VLOOKUP(CONCATENATE($B490,"-",$C490),IN_1F!$B$2:$T$3000,5,FALSE))</f>
        <v>0</v>
      </c>
      <c r="H490" s="1059">
        <f>IF(ISERROR(VLOOKUP(CONCATENATE($B490,"-",$C490),IN_1F!$B$2:$T$3000,6,FALSE))=TRUE,"",VLOOKUP(CONCATENATE($B490,"-",$C490),IN_1F!$B$2:$T$3000,6,FALSE))</f>
        <v>0</v>
      </c>
      <c r="I490" s="1873">
        <f>IF(ISERROR(VLOOKUP(CONCATENATE($B490,"-",$C490),IN_1F!$B$2:$T$3000,7,FALSE))=TRUE,"",VLOOKUP(CONCATENATE($B490,"-",$C490),IN_1F!$B$2:$T$3000,7,FALSE))</f>
        <v>0</v>
      </c>
      <c r="J490" s="1874">
        <f>IF(ISERROR(VLOOKUP(CONCATENATE($B490,"-",$C490),IN_1F!$B$2:$T$3000,8,FALSE))=TRUE,"",VLOOKUP(CONCATENATE($B490,"-",$C490),IN_1F!$B$2:$T$3000,8,FALSE))</f>
        <v>0</v>
      </c>
      <c r="K490" s="1993">
        <f>E490+G490+I490</f>
        <v>0</v>
      </c>
      <c r="L490" s="1994">
        <f>F490+H490+J490</f>
        <v>0</v>
      </c>
    </row>
    <row r="491" spans="1:12">
      <c r="A491" s="1011" t="s">
        <v>1730</v>
      </c>
      <c r="B491" s="1012" t="s">
        <v>1731</v>
      </c>
      <c r="C491" s="1014">
        <v>8</v>
      </c>
      <c r="D491" s="1587" t="str">
        <f>CONCATENATE(D$490)</f>
        <v/>
      </c>
      <c r="E491" s="1060">
        <f>IF(ISERROR(VLOOKUP(CONCATENATE($B491,"-",$C491),IN_1F!$B$2:$T$3000,3,FALSE))=TRUE,"",VLOOKUP(CONCATENATE($B491,"-",$C491),IN_1F!$B$2:$T$3000,3,FALSE))</f>
        <v>0</v>
      </c>
      <c r="F491" s="1061">
        <f>IF(ISERROR(VLOOKUP(CONCATENATE($B491,"-",$C491),IN_1F!$B$2:$T$3000,4,FALSE))=TRUE,"",VLOOKUP(CONCATENATE($B491,"-",$C491),IN_1F!$B$2:$T$3000,4,FALSE))</f>
        <v>0</v>
      </c>
      <c r="G491" s="1060">
        <f>IF(ISERROR(VLOOKUP(CONCATENATE($B491,"-",$C491),IN_1F!$B$2:$T$3000,5,FALSE))=TRUE,"",VLOOKUP(CONCATENATE($B491,"-",$C491),IN_1F!$B$2:$T$3000,5,FALSE))</f>
        <v>0</v>
      </c>
      <c r="H491" s="1062">
        <f>IF(ISERROR(VLOOKUP(CONCATENATE($B491,"-",$C491),IN_1F!$B$2:$T$3000,6,FALSE))=TRUE,"",VLOOKUP(CONCATENATE($B491,"-",$C491),IN_1F!$B$2:$T$3000,6,FALSE))</f>
        <v>0</v>
      </c>
      <c r="I491" s="1872">
        <f>IF(ISERROR(VLOOKUP(CONCATENATE($B491,"-",$C491),IN_1F!$B$2:$T$3000,7,FALSE))=TRUE,"",VLOOKUP(CONCATENATE($B491,"-",$C491),IN_1F!$B$2:$T$3000,7,FALSE))</f>
        <v>0</v>
      </c>
      <c r="J491" s="1875">
        <f>IF(ISERROR(VLOOKUP(CONCATENATE($B491,"-",$C491),IN_1F!$B$2:$T$3000,8,FALSE))=TRUE,"",VLOOKUP(CONCATENATE($B491,"-",$C491),IN_1F!$B$2:$T$3000,8,FALSE))</f>
        <v>0</v>
      </c>
      <c r="K491" s="1995">
        <f t="shared" ref="K491:K500" si="41">E491+G491+I491</f>
        <v>0</v>
      </c>
      <c r="L491" s="1996">
        <f t="shared" ref="L491:L535" si="42">F491+H491+J491</f>
        <v>0</v>
      </c>
    </row>
    <row r="492" spans="1:12">
      <c r="A492" s="1011" t="s">
        <v>1732</v>
      </c>
      <c r="B492" s="1012" t="s">
        <v>1733</v>
      </c>
      <c r="C492" s="1014">
        <v>8</v>
      </c>
      <c r="D492" s="1587" t="str">
        <f t="shared" ref="D492:D545" si="43">CONCATENATE(D$490)</f>
        <v/>
      </c>
      <c r="E492" s="1060">
        <f>IF(ISERROR(VLOOKUP(CONCATENATE($B492,"-",$C492),IN_1F!$B$2:$T$3000,3,FALSE))=TRUE,"",VLOOKUP(CONCATENATE($B492,"-",$C492),IN_1F!$B$2:$T$3000,3,FALSE))</f>
        <v>0</v>
      </c>
      <c r="F492" s="1061">
        <f>IF(ISERROR(VLOOKUP(CONCATENATE($B492,"-",$C492),IN_1F!$B$2:$T$3000,4,FALSE))=TRUE,"",VLOOKUP(CONCATENATE($B492,"-",$C492),IN_1F!$B$2:$T$3000,4,FALSE))</f>
        <v>0</v>
      </c>
      <c r="G492" s="1060">
        <f>IF(ISERROR(VLOOKUP(CONCATENATE($B492,"-",$C492),IN_1F!$B$2:$T$3000,5,FALSE))=TRUE,"",VLOOKUP(CONCATENATE($B492,"-",$C492),IN_1F!$B$2:$T$3000,5,FALSE))</f>
        <v>0</v>
      </c>
      <c r="H492" s="1062">
        <f>IF(ISERROR(VLOOKUP(CONCATENATE($B492,"-",$C492),IN_1F!$B$2:$T$3000,6,FALSE))=TRUE,"",VLOOKUP(CONCATENATE($B492,"-",$C492),IN_1F!$B$2:$T$3000,6,FALSE))</f>
        <v>0</v>
      </c>
      <c r="I492" s="1872">
        <f>IF(ISERROR(VLOOKUP(CONCATENATE($B492,"-",$C492),IN_1F!$B$2:$T$3000,7,FALSE))=TRUE,"",VLOOKUP(CONCATENATE($B492,"-",$C492),IN_1F!$B$2:$T$3000,7,FALSE))</f>
        <v>0</v>
      </c>
      <c r="J492" s="1875">
        <f>IF(ISERROR(VLOOKUP(CONCATENATE($B492,"-",$C492),IN_1F!$B$2:$T$3000,8,FALSE))=TRUE,"",VLOOKUP(CONCATENATE($B492,"-",$C492),IN_1F!$B$2:$T$3000,8,FALSE))</f>
        <v>0</v>
      </c>
      <c r="K492" s="1995">
        <f t="shared" si="41"/>
        <v>0</v>
      </c>
      <c r="L492" s="1996">
        <f t="shared" si="42"/>
        <v>0</v>
      </c>
    </row>
    <row r="493" spans="1:12">
      <c r="A493" s="1011" t="s">
        <v>1734</v>
      </c>
      <c r="B493" s="1012" t="s">
        <v>1735</v>
      </c>
      <c r="C493" s="1014">
        <v>8</v>
      </c>
      <c r="D493" s="1587" t="str">
        <f t="shared" si="43"/>
        <v/>
      </c>
      <c r="E493" s="1060">
        <f>IF(ISERROR(VLOOKUP(CONCATENATE($B493,"-",$C493),IN_1F!$B$2:$T$3000,3,FALSE))=TRUE,"",VLOOKUP(CONCATENATE($B493,"-",$C493),IN_1F!$B$2:$T$3000,3,FALSE))</f>
        <v>0</v>
      </c>
      <c r="F493" s="1061">
        <f>IF(ISERROR(VLOOKUP(CONCATENATE($B493,"-",$C493),IN_1F!$B$2:$T$3000,4,FALSE))=TRUE,"",VLOOKUP(CONCATENATE($B493,"-",$C493),IN_1F!$B$2:$T$3000,4,FALSE))</f>
        <v>0</v>
      </c>
      <c r="G493" s="1060">
        <f>IF(ISERROR(VLOOKUP(CONCATENATE($B493,"-",$C493),IN_1F!$B$2:$T$3000,5,FALSE))=TRUE,"",VLOOKUP(CONCATENATE($B493,"-",$C493),IN_1F!$B$2:$T$3000,5,FALSE))</f>
        <v>0</v>
      </c>
      <c r="H493" s="1062">
        <f>IF(ISERROR(VLOOKUP(CONCATENATE($B493,"-",$C493),IN_1F!$B$2:$T$3000,6,FALSE))=TRUE,"",VLOOKUP(CONCATENATE($B493,"-",$C493),IN_1F!$B$2:$T$3000,6,FALSE))</f>
        <v>0</v>
      </c>
      <c r="I493" s="1872">
        <f>IF(ISERROR(VLOOKUP(CONCATENATE($B493,"-",$C493),IN_1F!$B$2:$T$3000,7,FALSE))=TRUE,"",VLOOKUP(CONCATENATE($B493,"-",$C493),IN_1F!$B$2:$T$3000,7,FALSE))</f>
        <v>0</v>
      </c>
      <c r="J493" s="1875">
        <f>IF(ISERROR(VLOOKUP(CONCATENATE($B493,"-",$C493),IN_1F!$B$2:$T$3000,8,FALSE))=TRUE,"",VLOOKUP(CONCATENATE($B493,"-",$C493),IN_1F!$B$2:$T$3000,8,FALSE))</f>
        <v>0</v>
      </c>
      <c r="K493" s="1995">
        <f t="shared" si="41"/>
        <v>0</v>
      </c>
      <c r="L493" s="1996">
        <f t="shared" si="42"/>
        <v>0</v>
      </c>
    </row>
    <row r="494" spans="1:12">
      <c r="A494" s="1011" t="s">
        <v>1736</v>
      </c>
      <c r="B494" s="1012" t="s">
        <v>1737</v>
      </c>
      <c r="C494" s="1014">
        <v>8</v>
      </c>
      <c r="D494" s="1587" t="str">
        <f t="shared" si="43"/>
        <v/>
      </c>
      <c r="E494" s="1060">
        <f>IF(ISERROR(VLOOKUP(CONCATENATE($B494,"-",$C494),IN_1F!$B$2:$T$3000,3,FALSE))=TRUE,"",VLOOKUP(CONCATENATE($B494,"-",$C494),IN_1F!$B$2:$T$3000,3,FALSE))</f>
        <v>0</v>
      </c>
      <c r="F494" s="1061">
        <f>IF(ISERROR(VLOOKUP(CONCATENATE($B494,"-",$C494),IN_1F!$B$2:$T$3000,4,FALSE))=TRUE,"",VLOOKUP(CONCATENATE($B494,"-",$C494),IN_1F!$B$2:$T$3000,4,FALSE))</f>
        <v>0</v>
      </c>
      <c r="G494" s="1060">
        <f>IF(ISERROR(VLOOKUP(CONCATENATE($B494,"-",$C494),IN_1F!$B$2:$T$3000,5,FALSE))=TRUE,"",VLOOKUP(CONCATENATE($B494,"-",$C494),IN_1F!$B$2:$T$3000,5,FALSE))</f>
        <v>0</v>
      </c>
      <c r="H494" s="1062">
        <f>IF(ISERROR(VLOOKUP(CONCATENATE($B494,"-",$C494),IN_1F!$B$2:$T$3000,6,FALSE))=TRUE,"",VLOOKUP(CONCATENATE($B494,"-",$C494),IN_1F!$B$2:$T$3000,6,FALSE))</f>
        <v>0</v>
      </c>
      <c r="I494" s="1872">
        <f>IF(ISERROR(VLOOKUP(CONCATENATE($B494,"-",$C494),IN_1F!$B$2:$T$3000,7,FALSE))=TRUE,"",VLOOKUP(CONCATENATE($B494,"-",$C494),IN_1F!$B$2:$T$3000,7,FALSE))</f>
        <v>0</v>
      </c>
      <c r="J494" s="1875">
        <f>IF(ISERROR(VLOOKUP(CONCATENATE($B494,"-",$C494),IN_1F!$B$2:$T$3000,8,FALSE))=TRUE,"",VLOOKUP(CONCATENATE($B494,"-",$C494),IN_1F!$B$2:$T$3000,8,FALSE))</f>
        <v>0</v>
      </c>
      <c r="K494" s="1995">
        <f t="shared" si="41"/>
        <v>0</v>
      </c>
      <c r="L494" s="1996">
        <f t="shared" si="42"/>
        <v>0</v>
      </c>
    </row>
    <row r="495" spans="1:12">
      <c r="A495" s="1011" t="s">
        <v>1738</v>
      </c>
      <c r="B495" s="1012" t="s">
        <v>1739</v>
      </c>
      <c r="C495" s="1014">
        <v>8</v>
      </c>
      <c r="D495" s="1587" t="str">
        <f t="shared" si="43"/>
        <v/>
      </c>
      <c r="E495" s="1060">
        <f>IF(ISERROR(VLOOKUP(CONCATENATE($B495,"-",$C495),IN_1F!$B$2:$T$3000,3,FALSE))=TRUE,"",VLOOKUP(CONCATENATE($B495,"-",$C495),IN_1F!$B$2:$T$3000,3,FALSE))</f>
        <v>0</v>
      </c>
      <c r="F495" s="1061">
        <f>IF(ISERROR(VLOOKUP(CONCATENATE($B495,"-",$C495),IN_1F!$B$2:$T$3000,4,FALSE))=TRUE,"",VLOOKUP(CONCATENATE($B495,"-",$C495),IN_1F!$B$2:$T$3000,4,FALSE))</f>
        <v>0</v>
      </c>
      <c r="G495" s="1060">
        <f>IF(ISERROR(VLOOKUP(CONCATENATE($B495,"-",$C495),IN_1F!$B$2:$T$3000,5,FALSE))=TRUE,"",VLOOKUP(CONCATENATE($B495,"-",$C495),IN_1F!$B$2:$T$3000,5,FALSE))</f>
        <v>0</v>
      </c>
      <c r="H495" s="1062">
        <f>IF(ISERROR(VLOOKUP(CONCATENATE($B495,"-",$C495),IN_1F!$B$2:$T$3000,6,FALSE))=TRUE,"",VLOOKUP(CONCATENATE($B495,"-",$C495),IN_1F!$B$2:$T$3000,6,FALSE))</f>
        <v>0</v>
      </c>
      <c r="I495" s="1872">
        <f>IF(ISERROR(VLOOKUP(CONCATENATE($B495,"-",$C495),IN_1F!$B$2:$T$3000,7,FALSE))=TRUE,"",VLOOKUP(CONCATENATE($B495,"-",$C495),IN_1F!$B$2:$T$3000,7,FALSE))</f>
        <v>0</v>
      </c>
      <c r="J495" s="1875">
        <f>IF(ISERROR(VLOOKUP(CONCATENATE($B495,"-",$C495),IN_1F!$B$2:$T$3000,8,FALSE))=TRUE,"",VLOOKUP(CONCATENATE($B495,"-",$C495),IN_1F!$B$2:$T$3000,8,FALSE))</f>
        <v>0</v>
      </c>
      <c r="K495" s="1995">
        <f t="shared" si="41"/>
        <v>0</v>
      </c>
      <c r="L495" s="1996">
        <f t="shared" si="42"/>
        <v>0</v>
      </c>
    </row>
    <row r="496" spans="1:12">
      <c r="A496" s="1011" t="s">
        <v>1740</v>
      </c>
      <c r="B496" s="1012" t="s">
        <v>1741</v>
      </c>
      <c r="C496" s="1014">
        <v>8</v>
      </c>
      <c r="D496" s="1587" t="str">
        <f t="shared" si="43"/>
        <v/>
      </c>
      <c r="E496" s="1060">
        <f>IF(ISERROR(VLOOKUP(CONCATENATE($B496,"-",$C496),IN_1F!$B$2:$T$3000,3,FALSE))=TRUE,"",VLOOKUP(CONCATENATE($B496,"-",$C496),IN_1F!$B$2:$T$3000,3,FALSE))</f>
        <v>0</v>
      </c>
      <c r="F496" s="1061">
        <f>IF(ISERROR(VLOOKUP(CONCATENATE($B496,"-",$C496),IN_1F!$B$2:$T$3000,4,FALSE))=TRUE,"",VLOOKUP(CONCATENATE($B496,"-",$C496),IN_1F!$B$2:$T$3000,4,FALSE))</f>
        <v>0</v>
      </c>
      <c r="G496" s="1060">
        <f>IF(ISERROR(VLOOKUP(CONCATENATE($B496,"-",$C496),IN_1F!$B$2:$T$3000,5,FALSE))=TRUE,"",VLOOKUP(CONCATENATE($B496,"-",$C496),IN_1F!$B$2:$T$3000,5,FALSE))</f>
        <v>0</v>
      </c>
      <c r="H496" s="1062">
        <f>IF(ISERROR(VLOOKUP(CONCATENATE($B496,"-",$C496),IN_1F!$B$2:$T$3000,6,FALSE))=TRUE,"",VLOOKUP(CONCATENATE($B496,"-",$C496),IN_1F!$B$2:$T$3000,6,FALSE))</f>
        <v>0</v>
      </c>
      <c r="I496" s="1872">
        <f>IF(ISERROR(VLOOKUP(CONCATENATE($B496,"-",$C496),IN_1F!$B$2:$T$3000,7,FALSE))=TRUE,"",VLOOKUP(CONCATENATE($B496,"-",$C496),IN_1F!$B$2:$T$3000,7,FALSE))</f>
        <v>0</v>
      </c>
      <c r="J496" s="1875">
        <f>IF(ISERROR(VLOOKUP(CONCATENATE($B496,"-",$C496),IN_1F!$B$2:$T$3000,8,FALSE))=TRUE,"",VLOOKUP(CONCATENATE($B496,"-",$C496),IN_1F!$B$2:$T$3000,8,FALSE))</f>
        <v>0</v>
      </c>
      <c r="K496" s="1995">
        <f t="shared" si="41"/>
        <v>0</v>
      </c>
      <c r="L496" s="1996">
        <f t="shared" si="42"/>
        <v>0</v>
      </c>
    </row>
    <row r="497" spans="1:12">
      <c r="A497" s="1011" t="s">
        <v>1742</v>
      </c>
      <c r="B497" s="1012" t="s">
        <v>1743</v>
      </c>
      <c r="C497" s="1014">
        <v>8</v>
      </c>
      <c r="D497" s="1587" t="str">
        <f t="shared" si="43"/>
        <v/>
      </c>
      <c r="E497" s="1060">
        <f>IF(ISERROR(VLOOKUP(CONCATENATE($B497,"-",$C497),IN_1F!$B$2:$T$3000,3,FALSE))=TRUE,"",VLOOKUP(CONCATENATE($B497,"-",$C497),IN_1F!$B$2:$T$3000,3,FALSE))</f>
        <v>0</v>
      </c>
      <c r="F497" s="1061">
        <f>IF(ISERROR(VLOOKUP(CONCATENATE($B497,"-",$C497),IN_1F!$B$2:$T$3000,4,FALSE))=TRUE,"",VLOOKUP(CONCATENATE($B497,"-",$C497),IN_1F!$B$2:$T$3000,4,FALSE))</f>
        <v>0</v>
      </c>
      <c r="G497" s="1060">
        <f>IF(ISERROR(VLOOKUP(CONCATENATE($B497,"-",$C497),IN_1F!$B$2:$T$3000,5,FALSE))=TRUE,"",VLOOKUP(CONCATENATE($B497,"-",$C497),IN_1F!$B$2:$T$3000,5,FALSE))</f>
        <v>0</v>
      </c>
      <c r="H497" s="1062">
        <f>IF(ISERROR(VLOOKUP(CONCATENATE($B497,"-",$C497),IN_1F!$B$2:$T$3000,6,FALSE))=TRUE,"",VLOOKUP(CONCATENATE($B497,"-",$C497),IN_1F!$B$2:$T$3000,6,FALSE))</f>
        <v>0</v>
      </c>
      <c r="I497" s="1872">
        <f>IF(ISERROR(VLOOKUP(CONCATENATE($B497,"-",$C497),IN_1F!$B$2:$T$3000,7,FALSE))=TRUE,"",VLOOKUP(CONCATENATE($B497,"-",$C497),IN_1F!$B$2:$T$3000,7,FALSE))</f>
        <v>0</v>
      </c>
      <c r="J497" s="1875">
        <f>IF(ISERROR(VLOOKUP(CONCATENATE($B497,"-",$C497),IN_1F!$B$2:$T$3000,8,FALSE))=TRUE,"",VLOOKUP(CONCATENATE($B497,"-",$C497),IN_1F!$B$2:$T$3000,8,FALSE))</f>
        <v>0</v>
      </c>
      <c r="K497" s="1995">
        <f t="shared" si="41"/>
        <v>0</v>
      </c>
      <c r="L497" s="1996">
        <f t="shared" si="42"/>
        <v>0</v>
      </c>
    </row>
    <row r="498" spans="1:12">
      <c r="A498" s="1011" t="s">
        <v>1744</v>
      </c>
      <c r="B498" s="1012" t="s">
        <v>1745</v>
      </c>
      <c r="C498" s="1014">
        <v>8</v>
      </c>
      <c r="D498" s="1587" t="str">
        <f t="shared" si="43"/>
        <v/>
      </c>
      <c r="E498" s="1060">
        <f>IF(ISERROR(VLOOKUP(CONCATENATE($B498,"-",$C498),IN_1F!$B$2:$T$3000,3,FALSE))=TRUE,"",VLOOKUP(CONCATENATE($B498,"-",$C498),IN_1F!$B$2:$T$3000,3,FALSE))</f>
        <v>0</v>
      </c>
      <c r="F498" s="1061">
        <f>IF(ISERROR(VLOOKUP(CONCATENATE($B498,"-",$C498),IN_1F!$B$2:$T$3000,4,FALSE))=TRUE,"",VLOOKUP(CONCATENATE($B498,"-",$C498),IN_1F!$B$2:$T$3000,4,FALSE))</f>
        <v>0</v>
      </c>
      <c r="G498" s="1060">
        <f>IF(ISERROR(VLOOKUP(CONCATENATE($B498,"-",$C498),IN_1F!$B$2:$T$3000,5,FALSE))=TRUE,"",VLOOKUP(CONCATENATE($B498,"-",$C498),IN_1F!$B$2:$T$3000,5,FALSE))</f>
        <v>0</v>
      </c>
      <c r="H498" s="1062">
        <f>IF(ISERROR(VLOOKUP(CONCATENATE($B498,"-",$C498),IN_1F!$B$2:$T$3000,6,FALSE))=TRUE,"",VLOOKUP(CONCATENATE($B498,"-",$C498),IN_1F!$B$2:$T$3000,6,FALSE))</f>
        <v>0</v>
      </c>
      <c r="I498" s="1872">
        <f>IF(ISERROR(VLOOKUP(CONCATENATE($B498,"-",$C498),IN_1F!$B$2:$T$3000,7,FALSE))=TRUE,"",VLOOKUP(CONCATENATE($B498,"-",$C498),IN_1F!$B$2:$T$3000,7,FALSE))</f>
        <v>0</v>
      </c>
      <c r="J498" s="1875">
        <f>IF(ISERROR(VLOOKUP(CONCATENATE($B498,"-",$C498),IN_1F!$B$2:$T$3000,8,FALSE))=TRUE,"",VLOOKUP(CONCATENATE($B498,"-",$C498),IN_1F!$B$2:$T$3000,8,FALSE))</f>
        <v>0</v>
      </c>
      <c r="K498" s="1995">
        <f t="shared" si="41"/>
        <v>0</v>
      </c>
      <c r="L498" s="1996">
        <f t="shared" si="42"/>
        <v>0</v>
      </c>
    </row>
    <row r="499" spans="1:12">
      <c r="A499" s="1011" t="s">
        <v>1746</v>
      </c>
      <c r="B499" s="1012" t="s">
        <v>1747</v>
      </c>
      <c r="C499" s="1014">
        <v>8</v>
      </c>
      <c r="D499" s="1587" t="str">
        <f t="shared" si="43"/>
        <v/>
      </c>
      <c r="E499" s="1060">
        <f>IF(ISERROR(VLOOKUP(CONCATENATE($B499,"-",$C499),IN_1F!$B$2:$T$3000,3,FALSE))=TRUE,"",VLOOKUP(CONCATENATE($B499,"-",$C499),IN_1F!$B$2:$T$3000,3,FALSE))</f>
        <v>0</v>
      </c>
      <c r="F499" s="1061">
        <f>IF(ISERROR(VLOOKUP(CONCATENATE($B499,"-",$C499),IN_1F!$B$2:$T$3000,4,FALSE))=TRUE,"",VLOOKUP(CONCATENATE($B499,"-",$C499),IN_1F!$B$2:$T$3000,4,FALSE))</f>
        <v>0</v>
      </c>
      <c r="G499" s="1060">
        <f>IF(ISERROR(VLOOKUP(CONCATENATE($B499,"-",$C499),IN_1F!$B$2:$T$3000,5,FALSE))=TRUE,"",VLOOKUP(CONCATENATE($B499,"-",$C499),IN_1F!$B$2:$T$3000,5,FALSE))</f>
        <v>0</v>
      </c>
      <c r="H499" s="1062">
        <f>IF(ISERROR(VLOOKUP(CONCATENATE($B499,"-",$C499),IN_1F!$B$2:$T$3000,6,FALSE))=TRUE,"",VLOOKUP(CONCATENATE($B499,"-",$C499),IN_1F!$B$2:$T$3000,6,FALSE))</f>
        <v>0</v>
      </c>
      <c r="I499" s="1872">
        <f>IF(ISERROR(VLOOKUP(CONCATENATE($B499,"-",$C499),IN_1F!$B$2:$T$3000,7,FALSE))=TRUE,"",VLOOKUP(CONCATENATE($B499,"-",$C499),IN_1F!$B$2:$T$3000,7,FALSE))</f>
        <v>0</v>
      </c>
      <c r="J499" s="1875">
        <f>IF(ISERROR(VLOOKUP(CONCATENATE($B499,"-",$C499),IN_1F!$B$2:$T$3000,8,FALSE))=TRUE,"",VLOOKUP(CONCATENATE($B499,"-",$C499),IN_1F!$B$2:$T$3000,8,FALSE))</f>
        <v>0</v>
      </c>
      <c r="K499" s="1995">
        <f t="shared" si="41"/>
        <v>0</v>
      </c>
      <c r="L499" s="1996">
        <f t="shared" si="42"/>
        <v>0</v>
      </c>
    </row>
    <row r="500" spans="1:12">
      <c r="A500" s="1011" t="s">
        <v>1748</v>
      </c>
      <c r="B500" s="1012" t="s">
        <v>1749</v>
      </c>
      <c r="C500" s="1014">
        <v>8</v>
      </c>
      <c r="D500" s="1587" t="str">
        <f t="shared" si="43"/>
        <v/>
      </c>
      <c r="E500" s="1060">
        <f>IF(ISERROR(VLOOKUP(CONCATENATE($B500,"-",$C500),IN_1F!$B$2:$T$3000,3,FALSE))=TRUE,"",VLOOKUP(CONCATENATE($B500,"-",$C500),IN_1F!$B$2:$T$3000,3,FALSE))</f>
        <v>0</v>
      </c>
      <c r="F500" s="1061">
        <f>IF(ISERROR(VLOOKUP(CONCATENATE($B500,"-",$C500),IN_1F!$B$2:$T$3000,4,FALSE))=TRUE,"",VLOOKUP(CONCATENATE($B500,"-",$C500),IN_1F!$B$2:$T$3000,4,FALSE))</f>
        <v>0</v>
      </c>
      <c r="G500" s="1060">
        <f>IF(ISERROR(VLOOKUP(CONCATENATE($B500,"-",$C500),IN_1F!$B$2:$T$3000,5,FALSE))=TRUE,"",VLOOKUP(CONCATENATE($B500,"-",$C500),IN_1F!$B$2:$T$3000,5,FALSE))</f>
        <v>0</v>
      </c>
      <c r="H500" s="1062">
        <f>IF(ISERROR(VLOOKUP(CONCATENATE($B500,"-",$C500),IN_1F!$B$2:$T$3000,6,FALSE))=TRUE,"",VLOOKUP(CONCATENATE($B500,"-",$C500),IN_1F!$B$2:$T$3000,6,FALSE))</f>
        <v>0</v>
      </c>
      <c r="I500" s="1872">
        <f>IF(ISERROR(VLOOKUP(CONCATENATE($B500,"-",$C500),IN_1F!$B$2:$T$3000,7,FALSE))=TRUE,"",VLOOKUP(CONCATENATE($B500,"-",$C500),IN_1F!$B$2:$T$3000,7,FALSE))</f>
        <v>0</v>
      </c>
      <c r="J500" s="1875">
        <f>IF(ISERROR(VLOOKUP(CONCATENATE($B500,"-",$C500),IN_1F!$B$2:$T$3000,8,FALSE))=TRUE,"",VLOOKUP(CONCATENATE($B500,"-",$C500),IN_1F!$B$2:$T$3000,8,FALSE))</f>
        <v>0</v>
      </c>
      <c r="K500" s="1995">
        <f t="shared" si="41"/>
        <v>0</v>
      </c>
      <c r="L500" s="1996">
        <f t="shared" si="42"/>
        <v>0</v>
      </c>
    </row>
    <row r="501" spans="1:12">
      <c r="A501" s="1011" t="s">
        <v>1750</v>
      </c>
      <c r="B501" s="1012" t="s">
        <v>1751</v>
      </c>
      <c r="C501" s="1014">
        <v>8</v>
      </c>
      <c r="D501" s="1587" t="str">
        <f t="shared" si="43"/>
        <v/>
      </c>
      <c r="E501" s="1060">
        <f>IF(ISERROR(VLOOKUP(CONCATENATE($B501,"-",$C501),IN_1F!$B$2:$T$3000,3,FALSE))=TRUE,"",VLOOKUP(CONCATENATE($B501,"-",$C501),IN_1F!$B$2:$T$3000,3,FALSE))</f>
        <v>0</v>
      </c>
      <c r="F501" s="1061">
        <f>IF(ISERROR(VLOOKUP(CONCATENATE($B501,"-",$C501),IN_1F!$B$2:$T$3000,4,FALSE))=TRUE,"",VLOOKUP(CONCATENATE($B501,"-",$C501),IN_1F!$B$2:$T$3000,4,FALSE))</f>
        <v>0</v>
      </c>
      <c r="G501" s="1060">
        <f>IF(ISERROR(VLOOKUP(CONCATENATE($B501,"-",$C501),IN_1F!$B$2:$T$3000,5,FALSE))=TRUE,"",VLOOKUP(CONCATENATE($B501,"-",$C501),IN_1F!$B$2:$T$3000,5,FALSE))</f>
        <v>0</v>
      </c>
      <c r="H501" s="1062">
        <f>IF(ISERROR(VLOOKUP(CONCATENATE($B501,"-",$C501),IN_1F!$B$2:$T$3000,6,FALSE))=TRUE,"",VLOOKUP(CONCATENATE($B501,"-",$C501),IN_1F!$B$2:$T$3000,6,FALSE))</f>
        <v>0</v>
      </c>
      <c r="I501" s="1872">
        <f>IF(ISERROR(VLOOKUP(CONCATENATE($B501,"-",$C501),IN_1F!$B$2:$T$3000,7,FALSE))=TRUE,"",VLOOKUP(CONCATENATE($B501,"-",$C501),IN_1F!$B$2:$T$3000,7,FALSE))</f>
        <v>0</v>
      </c>
      <c r="J501" s="1875">
        <f>IF(ISERROR(VLOOKUP(CONCATENATE($B501,"-",$C501),IN_1F!$B$2:$T$3000,8,FALSE))=TRUE,"",VLOOKUP(CONCATENATE($B501,"-",$C501),IN_1F!$B$2:$T$3000,8,FALSE))</f>
        <v>0</v>
      </c>
      <c r="K501" s="1995">
        <f t="shared" ref="K501:K537" si="44">E501+G501+I501</f>
        <v>0</v>
      </c>
      <c r="L501" s="1996">
        <f t="shared" si="42"/>
        <v>0</v>
      </c>
    </row>
    <row r="502" spans="1:12">
      <c r="A502" s="1015" t="s">
        <v>1752</v>
      </c>
      <c r="B502" s="1016" t="s">
        <v>1753</v>
      </c>
      <c r="C502" s="1017">
        <v>8</v>
      </c>
      <c r="D502" s="1587" t="str">
        <f t="shared" si="43"/>
        <v/>
      </c>
      <c r="E502" s="1060">
        <f>IF(ISERROR(VLOOKUP(CONCATENATE($B502,"-",$C502),IN_1F!$B$2:$T$3000,3,FALSE))=TRUE,"",VLOOKUP(CONCATENATE($B502,"-",$C502),IN_1F!$B$2:$T$3000,3,FALSE))</f>
        <v>0</v>
      </c>
      <c r="F502" s="1061">
        <f>IF(ISERROR(VLOOKUP(CONCATENATE($B502,"-",$C502),IN_1F!$B$2:$T$3000,4,FALSE))=TRUE,"",VLOOKUP(CONCATENATE($B502,"-",$C502),IN_1F!$B$2:$T$3000,4,FALSE))</f>
        <v>0</v>
      </c>
      <c r="G502" s="1060">
        <f>IF(ISERROR(VLOOKUP(CONCATENATE($B502,"-",$C502),IN_1F!$B$2:$T$3000,5,FALSE))=TRUE,"",VLOOKUP(CONCATENATE($B502,"-",$C502),IN_1F!$B$2:$T$3000,5,FALSE))</f>
        <v>0</v>
      </c>
      <c r="H502" s="1062">
        <f>IF(ISERROR(VLOOKUP(CONCATENATE($B502,"-",$C502),IN_1F!$B$2:$T$3000,6,FALSE))=TRUE,"",VLOOKUP(CONCATENATE($B502,"-",$C502),IN_1F!$B$2:$T$3000,6,FALSE))</f>
        <v>0</v>
      </c>
      <c r="I502" s="1872">
        <f>IF(ISERROR(VLOOKUP(CONCATENATE($B502,"-",$C502),IN_1F!$B$2:$T$3000,7,FALSE))=TRUE,"",VLOOKUP(CONCATENATE($B502,"-",$C502),IN_1F!$B$2:$T$3000,7,FALSE))</f>
        <v>0</v>
      </c>
      <c r="J502" s="1875">
        <f>IF(ISERROR(VLOOKUP(CONCATENATE($B502,"-",$C502),IN_1F!$B$2:$T$3000,8,FALSE))=TRUE,"",VLOOKUP(CONCATENATE($B502,"-",$C502),IN_1F!$B$2:$T$3000,8,FALSE))</f>
        <v>0</v>
      </c>
      <c r="K502" s="1995">
        <f t="shared" si="44"/>
        <v>0</v>
      </c>
      <c r="L502" s="1996">
        <f t="shared" si="42"/>
        <v>0</v>
      </c>
    </row>
    <row r="503" spans="1:12">
      <c r="A503" s="1011" t="s">
        <v>1754</v>
      </c>
      <c r="B503" s="1012" t="s">
        <v>1755</v>
      </c>
      <c r="C503" s="1014">
        <v>8</v>
      </c>
      <c r="D503" s="1587" t="str">
        <f t="shared" si="43"/>
        <v/>
      </c>
      <c r="E503" s="1060">
        <f>IF(ISERROR(VLOOKUP(CONCATENATE($B503,"-",$C503),IN_1F!$B$2:$T$3000,3,FALSE))=TRUE,"",VLOOKUP(CONCATENATE($B503,"-",$C503),IN_1F!$B$2:$T$3000,3,FALSE))</f>
        <v>0</v>
      </c>
      <c r="F503" s="1061">
        <f>IF(ISERROR(VLOOKUP(CONCATENATE($B503,"-",$C503),IN_1F!$B$2:$T$3000,4,FALSE))=TRUE,"",VLOOKUP(CONCATENATE($B503,"-",$C503),IN_1F!$B$2:$T$3000,4,FALSE))</f>
        <v>0</v>
      </c>
      <c r="G503" s="1060">
        <f>IF(ISERROR(VLOOKUP(CONCATENATE($B503,"-",$C503),IN_1F!$B$2:$T$3000,5,FALSE))=TRUE,"",VLOOKUP(CONCATENATE($B503,"-",$C503),IN_1F!$B$2:$T$3000,5,FALSE))</f>
        <v>0</v>
      </c>
      <c r="H503" s="1062">
        <f>IF(ISERROR(VLOOKUP(CONCATENATE($B503,"-",$C503),IN_1F!$B$2:$T$3000,6,FALSE))=TRUE,"",VLOOKUP(CONCATENATE($B503,"-",$C503),IN_1F!$B$2:$T$3000,6,FALSE))</f>
        <v>0</v>
      </c>
      <c r="I503" s="1872">
        <f>IF(ISERROR(VLOOKUP(CONCATENATE($B503,"-",$C503),IN_1F!$B$2:$T$3000,7,FALSE))=TRUE,"",VLOOKUP(CONCATENATE($B503,"-",$C503),IN_1F!$B$2:$T$3000,7,FALSE))</f>
        <v>0</v>
      </c>
      <c r="J503" s="1875">
        <f>IF(ISERROR(VLOOKUP(CONCATENATE($B503,"-",$C503),IN_1F!$B$2:$T$3000,8,FALSE))=TRUE,"",VLOOKUP(CONCATENATE($B503,"-",$C503),IN_1F!$B$2:$T$3000,8,FALSE))</f>
        <v>0</v>
      </c>
      <c r="K503" s="1995">
        <f t="shared" si="44"/>
        <v>0</v>
      </c>
      <c r="L503" s="1996">
        <f t="shared" si="42"/>
        <v>0</v>
      </c>
    </row>
    <row r="504" spans="1:12">
      <c r="A504" s="1015" t="s">
        <v>1756</v>
      </c>
      <c r="B504" s="1016" t="s">
        <v>1757</v>
      </c>
      <c r="C504" s="1017">
        <v>8</v>
      </c>
      <c r="D504" s="1587" t="str">
        <f t="shared" si="43"/>
        <v/>
      </c>
      <c r="E504" s="1060">
        <f>IF(ISERROR(VLOOKUP(CONCATENATE($B504,"-",$C504),IN_1F!$B$2:$T$3000,3,FALSE))=TRUE,"",VLOOKUP(CONCATENATE($B504,"-",$C504),IN_1F!$B$2:$T$3000,3,FALSE))</f>
        <v>0</v>
      </c>
      <c r="F504" s="1061">
        <f>IF(ISERROR(VLOOKUP(CONCATENATE($B504,"-",$C504),IN_1F!$B$2:$T$3000,4,FALSE))=TRUE,"",VLOOKUP(CONCATENATE($B504,"-",$C504),IN_1F!$B$2:$T$3000,4,FALSE))</f>
        <v>0</v>
      </c>
      <c r="G504" s="1060">
        <f>IF(ISERROR(VLOOKUP(CONCATENATE($B504,"-",$C504),IN_1F!$B$2:$T$3000,5,FALSE))=TRUE,"",VLOOKUP(CONCATENATE($B504,"-",$C504),IN_1F!$B$2:$T$3000,5,FALSE))</f>
        <v>0</v>
      </c>
      <c r="H504" s="1062">
        <f>IF(ISERROR(VLOOKUP(CONCATENATE($B504,"-",$C504),IN_1F!$B$2:$T$3000,6,FALSE))=TRUE,"",VLOOKUP(CONCATENATE($B504,"-",$C504),IN_1F!$B$2:$T$3000,6,FALSE))</f>
        <v>0</v>
      </c>
      <c r="I504" s="1872">
        <f>IF(ISERROR(VLOOKUP(CONCATENATE($B504,"-",$C504),IN_1F!$B$2:$T$3000,7,FALSE))=TRUE,"",VLOOKUP(CONCATENATE($B504,"-",$C504),IN_1F!$B$2:$T$3000,7,FALSE))</f>
        <v>0</v>
      </c>
      <c r="J504" s="1875">
        <f>IF(ISERROR(VLOOKUP(CONCATENATE($B504,"-",$C504),IN_1F!$B$2:$T$3000,8,FALSE))=TRUE,"",VLOOKUP(CONCATENATE($B504,"-",$C504),IN_1F!$B$2:$T$3000,8,FALSE))</f>
        <v>0</v>
      </c>
      <c r="K504" s="1995">
        <f t="shared" si="44"/>
        <v>0</v>
      </c>
      <c r="L504" s="1996">
        <f t="shared" si="42"/>
        <v>0</v>
      </c>
    </row>
    <row r="505" spans="1:12">
      <c r="A505" s="1011" t="s">
        <v>1758</v>
      </c>
      <c r="B505" s="1012" t="s">
        <v>1759</v>
      </c>
      <c r="C505" s="1014">
        <v>8</v>
      </c>
      <c r="D505" s="1587" t="str">
        <f t="shared" si="43"/>
        <v/>
      </c>
      <c r="E505" s="1060">
        <f>IF(ISERROR(VLOOKUP(CONCATENATE($B505,"-",$C505),IN_1F!$B$2:$T$3000,3,FALSE))=TRUE,"",VLOOKUP(CONCATENATE($B505,"-",$C505),IN_1F!$B$2:$T$3000,3,FALSE))</f>
        <v>0</v>
      </c>
      <c r="F505" s="1061">
        <f>IF(ISERROR(VLOOKUP(CONCATENATE($B505,"-",$C505),IN_1F!$B$2:$T$3000,4,FALSE))=TRUE,"",VLOOKUP(CONCATENATE($B505,"-",$C505),IN_1F!$B$2:$T$3000,4,FALSE))</f>
        <v>0</v>
      </c>
      <c r="G505" s="1060">
        <f>IF(ISERROR(VLOOKUP(CONCATENATE($B505,"-",$C505),IN_1F!$B$2:$T$3000,5,FALSE))=TRUE,"",VLOOKUP(CONCATENATE($B505,"-",$C505),IN_1F!$B$2:$T$3000,5,FALSE))</f>
        <v>0</v>
      </c>
      <c r="H505" s="1062">
        <f>IF(ISERROR(VLOOKUP(CONCATENATE($B505,"-",$C505),IN_1F!$B$2:$T$3000,6,FALSE))=TRUE,"",VLOOKUP(CONCATENATE($B505,"-",$C505),IN_1F!$B$2:$T$3000,6,FALSE))</f>
        <v>0</v>
      </c>
      <c r="I505" s="1872">
        <f>IF(ISERROR(VLOOKUP(CONCATENATE($B505,"-",$C505),IN_1F!$B$2:$T$3000,7,FALSE))=TRUE,"",VLOOKUP(CONCATENATE($B505,"-",$C505),IN_1F!$B$2:$T$3000,7,FALSE))</f>
        <v>0</v>
      </c>
      <c r="J505" s="1875">
        <f>IF(ISERROR(VLOOKUP(CONCATENATE($B505,"-",$C505),IN_1F!$B$2:$T$3000,8,FALSE))=TRUE,"",VLOOKUP(CONCATENATE($B505,"-",$C505),IN_1F!$B$2:$T$3000,8,FALSE))</f>
        <v>0</v>
      </c>
      <c r="K505" s="1995">
        <f t="shared" si="44"/>
        <v>0</v>
      </c>
      <c r="L505" s="1996">
        <f t="shared" si="42"/>
        <v>0</v>
      </c>
    </row>
    <row r="506" spans="1:12">
      <c r="A506" s="1015" t="s">
        <v>1760</v>
      </c>
      <c r="B506" s="1016" t="s">
        <v>1761</v>
      </c>
      <c r="C506" s="1017">
        <v>8</v>
      </c>
      <c r="D506" s="1587" t="str">
        <f t="shared" si="43"/>
        <v/>
      </c>
      <c r="E506" s="1060">
        <f>IF(ISERROR(VLOOKUP(CONCATENATE($B506,"-",$C506),IN_1F!$B$2:$T$3000,3,FALSE))=TRUE,"",VLOOKUP(CONCATENATE($B506,"-",$C506),IN_1F!$B$2:$T$3000,3,FALSE))</f>
        <v>0</v>
      </c>
      <c r="F506" s="1061">
        <f>IF(ISERROR(VLOOKUP(CONCATENATE($B506,"-",$C506),IN_1F!$B$2:$T$3000,4,FALSE))=TRUE,"",VLOOKUP(CONCATENATE($B506,"-",$C506),IN_1F!$B$2:$T$3000,4,FALSE))</f>
        <v>0</v>
      </c>
      <c r="G506" s="1060">
        <f>IF(ISERROR(VLOOKUP(CONCATENATE($B506,"-",$C506),IN_1F!$B$2:$T$3000,5,FALSE))=TRUE,"",VLOOKUP(CONCATENATE($B506,"-",$C506),IN_1F!$B$2:$T$3000,5,FALSE))</f>
        <v>0</v>
      </c>
      <c r="H506" s="1062">
        <f>IF(ISERROR(VLOOKUP(CONCATENATE($B506,"-",$C506),IN_1F!$B$2:$T$3000,6,FALSE))=TRUE,"",VLOOKUP(CONCATENATE($B506,"-",$C506),IN_1F!$B$2:$T$3000,6,FALSE))</f>
        <v>0</v>
      </c>
      <c r="I506" s="1872">
        <f>IF(ISERROR(VLOOKUP(CONCATENATE($B506,"-",$C506),IN_1F!$B$2:$T$3000,7,FALSE))=TRUE,"",VLOOKUP(CONCATENATE($B506,"-",$C506),IN_1F!$B$2:$T$3000,7,FALSE))</f>
        <v>0</v>
      </c>
      <c r="J506" s="1875">
        <f>IF(ISERROR(VLOOKUP(CONCATENATE($B506,"-",$C506),IN_1F!$B$2:$T$3000,8,FALSE))=TRUE,"",VLOOKUP(CONCATENATE($B506,"-",$C506),IN_1F!$B$2:$T$3000,8,FALSE))</f>
        <v>0</v>
      </c>
      <c r="K506" s="1995">
        <f t="shared" si="44"/>
        <v>0</v>
      </c>
      <c r="L506" s="1996">
        <f t="shared" si="42"/>
        <v>0</v>
      </c>
    </row>
    <row r="507" spans="1:12">
      <c r="A507" s="1011" t="s">
        <v>1762</v>
      </c>
      <c r="B507" s="1012" t="s">
        <v>1763</v>
      </c>
      <c r="C507" s="1014">
        <v>8</v>
      </c>
      <c r="D507" s="1587" t="str">
        <f t="shared" si="43"/>
        <v/>
      </c>
      <c r="E507" s="1060">
        <f>IF(ISERROR(VLOOKUP(CONCATENATE($B507,"-",$C507),IN_1F!$B$2:$T$3000,3,FALSE))=TRUE,"",VLOOKUP(CONCATENATE($B507,"-",$C507),IN_1F!$B$2:$T$3000,3,FALSE))</f>
        <v>0</v>
      </c>
      <c r="F507" s="1061">
        <f>IF(ISERROR(VLOOKUP(CONCATENATE($B507,"-",$C507),IN_1F!$B$2:$T$3000,4,FALSE))=TRUE,"",VLOOKUP(CONCATENATE($B507,"-",$C507),IN_1F!$B$2:$T$3000,4,FALSE))</f>
        <v>0</v>
      </c>
      <c r="G507" s="1060">
        <f>IF(ISERROR(VLOOKUP(CONCATENATE($B507,"-",$C507),IN_1F!$B$2:$T$3000,5,FALSE))=TRUE,"",VLOOKUP(CONCATENATE($B507,"-",$C507),IN_1F!$B$2:$T$3000,5,FALSE))</f>
        <v>0</v>
      </c>
      <c r="H507" s="1062">
        <f>IF(ISERROR(VLOOKUP(CONCATENATE($B507,"-",$C507),IN_1F!$B$2:$T$3000,6,FALSE))=TRUE,"",VLOOKUP(CONCATENATE($B507,"-",$C507),IN_1F!$B$2:$T$3000,6,FALSE))</f>
        <v>0</v>
      </c>
      <c r="I507" s="1872">
        <f>IF(ISERROR(VLOOKUP(CONCATENATE($B507,"-",$C507),IN_1F!$B$2:$T$3000,7,FALSE))=TRUE,"",VLOOKUP(CONCATENATE($B507,"-",$C507),IN_1F!$B$2:$T$3000,7,FALSE))</f>
        <v>0</v>
      </c>
      <c r="J507" s="1875">
        <f>IF(ISERROR(VLOOKUP(CONCATENATE($B507,"-",$C507),IN_1F!$B$2:$T$3000,8,FALSE))=TRUE,"",VLOOKUP(CONCATENATE($B507,"-",$C507),IN_1F!$B$2:$T$3000,8,FALSE))</f>
        <v>0</v>
      </c>
      <c r="K507" s="1995">
        <f t="shared" si="44"/>
        <v>0</v>
      </c>
      <c r="L507" s="1996">
        <f t="shared" si="42"/>
        <v>0</v>
      </c>
    </row>
    <row r="508" spans="1:12">
      <c r="A508" s="1015" t="s">
        <v>1764</v>
      </c>
      <c r="B508" s="1016" t="s">
        <v>1765</v>
      </c>
      <c r="C508" s="1017">
        <v>8</v>
      </c>
      <c r="D508" s="1587" t="str">
        <f t="shared" si="43"/>
        <v/>
      </c>
      <c r="E508" s="1060">
        <f>IF(ISERROR(VLOOKUP(CONCATENATE($B508,"-",$C508),IN_1F!$B$2:$T$3000,3,FALSE))=TRUE,"",VLOOKUP(CONCATENATE($B508,"-",$C508),IN_1F!$B$2:$T$3000,3,FALSE))</f>
        <v>0</v>
      </c>
      <c r="F508" s="1061">
        <f>IF(ISERROR(VLOOKUP(CONCATENATE($B508,"-",$C508),IN_1F!$B$2:$T$3000,4,FALSE))=TRUE,"",VLOOKUP(CONCATENATE($B508,"-",$C508),IN_1F!$B$2:$T$3000,4,FALSE))</f>
        <v>0</v>
      </c>
      <c r="G508" s="1060">
        <f>IF(ISERROR(VLOOKUP(CONCATENATE($B508,"-",$C508),IN_1F!$B$2:$T$3000,5,FALSE))=TRUE,"",VLOOKUP(CONCATENATE($B508,"-",$C508),IN_1F!$B$2:$T$3000,5,FALSE))</f>
        <v>0</v>
      </c>
      <c r="H508" s="1062">
        <f>IF(ISERROR(VLOOKUP(CONCATENATE($B508,"-",$C508),IN_1F!$B$2:$T$3000,6,FALSE))=TRUE,"",VLOOKUP(CONCATENATE($B508,"-",$C508),IN_1F!$B$2:$T$3000,6,FALSE))</f>
        <v>0</v>
      </c>
      <c r="I508" s="1872">
        <f>IF(ISERROR(VLOOKUP(CONCATENATE($B508,"-",$C508),IN_1F!$B$2:$T$3000,7,FALSE))=TRUE,"",VLOOKUP(CONCATENATE($B508,"-",$C508),IN_1F!$B$2:$T$3000,7,FALSE))</f>
        <v>0</v>
      </c>
      <c r="J508" s="1875">
        <f>IF(ISERROR(VLOOKUP(CONCATENATE($B508,"-",$C508),IN_1F!$B$2:$T$3000,8,FALSE))=TRUE,"",VLOOKUP(CONCATENATE($B508,"-",$C508),IN_1F!$B$2:$T$3000,8,FALSE))</f>
        <v>0</v>
      </c>
      <c r="K508" s="1995">
        <f t="shared" si="44"/>
        <v>0</v>
      </c>
      <c r="L508" s="1996">
        <f t="shared" si="42"/>
        <v>0</v>
      </c>
    </row>
    <row r="509" spans="1:12">
      <c r="A509" s="1011" t="s">
        <v>1766</v>
      </c>
      <c r="B509" s="1012" t="s">
        <v>1767</v>
      </c>
      <c r="C509" s="1014">
        <v>8</v>
      </c>
      <c r="D509" s="1587" t="str">
        <f t="shared" si="43"/>
        <v/>
      </c>
      <c r="E509" s="1060">
        <f>IF(ISERROR(VLOOKUP(CONCATENATE($B509,"-",$C509),IN_1F!$B$2:$T$3000,3,FALSE))=TRUE,"",VLOOKUP(CONCATENATE($B509,"-",$C509),IN_1F!$B$2:$T$3000,3,FALSE))</f>
        <v>0</v>
      </c>
      <c r="F509" s="1061">
        <f>IF(ISERROR(VLOOKUP(CONCATENATE($B509,"-",$C509),IN_1F!$B$2:$T$3000,4,FALSE))=TRUE,"",VLOOKUP(CONCATENATE($B509,"-",$C509),IN_1F!$B$2:$T$3000,4,FALSE))</f>
        <v>0</v>
      </c>
      <c r="G509" s="1060">
        <f>IF(ISERROR(VLOOKUP(CONCATENATE($B509,"-",$C509),IN_1F!$B$2:$T$3000,5,FALSE))=TRUE,"",VLOOKUP(CONCATENATE($B509,"-",$C509),IN_1F!$B$2:$T$3000,5,FALSE))</f>
        <v>0</v>
      </c>
      <c r="H509" s="1062">
        <f>IF(ISERROR(VLOOKUP(CONCATENATE($B509,"-",$C509),IN_1F!$B$2:$T$3000,6,FALSE))=TRUE,"",VLOOKUP(CONCATENATE($B509,"-",$C509),IN_1F!$B$2:$T$3000,6,FALSE))</f>
        <v>0</v>
      </c>
      <c r="I509" s="1872">
        <f>IF(ISERROR(VLOOKUP(CONCATENATE($B509,"-",$C509),IN_1F!$B$2:$T$3000,7,FALSE))=TRUE,"",VLOOKUP(CONCATENATE($B509,"-",$C509),IN_1F!$B$2:$T$3000,7,FALSE))</f>
        <v>0</v>
      </c>
      <c r="J509" s="1875">
        <f>IF(ISERROR(VLOOKUP(CONCATENATE($B509,"-",$C509),IN_1F!$B$2:$T$3000,8,FALSE))=TRUE,"",VLOOKUP(CONCATENATE($B509,"-",$C509),IN_1F!$B$2:$T$3000,8,FALSE))</f>
        <v>0</v>
      </c>
      <c r="K509" s="1995">
        <f t="shared" si="44"/>
        <v>0</v>
      </c>
      <c r="L509" s="1996">
        <f t="shared" si="42"/>
        <v>0</v>
      </c>
    </row>
    <row r="510" spans="1:12">
      <c r="A510" s="1015" t="s">
        <v>1768</v>
      </c>
      <c r="B510" s="1016" t="s">
        <v>1769</v>
      </c>
      <c r="C510" s="1017">
        <v>8</v>
      </c>
      <c r="D510" s="1587" t="str">
        <f t="shared" si="43"/>
        <v/>
      </c>
      <c r="E510" s="1060">
        <f>IF(ISERROR(VLOOKUP(CONCATENATE($B510,"-",$C510),IN_1F!$B$2:$T$3000,3,FALSE))=TRUE,"",VLOOKUP(CONCATENATE($B510,"-",$C510),IN_1F!$B$2:$T$3000,3,FALSE))</f>
        <v>0</v>
      </c>
      <c r="F510" s="1061">
        <f>IF(ISERROR(VLOOKUP(CONCATENATE($B510,"-",$C510),IN_1F!$B$2:$T$3000,4,FALSE))=TRUE,"",VLOOKUP(CONCATENATE($B510,"-",$C510),IN_1F!$B$2:$T$3000,4,FALSE))</f>
        <v>0</v>
      </c>
      <c r="G510" s="1060">
        <f>IF(ISERROR(VLOOKUP(CONCATENATE($B510,"-",$C510),IN_1F!$B$2:$T$3000,5,FALSE))=TRUE,"",VLOOKUP(CONCATENATE($B510,"-",$C510),IN_1F!$B$2:$T$3000,5,FALSE))</f>
        <v>0</v>
      </c>
      <c r="H510" s="1062">
        <f>IF(ISERROR(VLOOKUP(CONCATENATE($B510,"-",$C510),IN_1F!$B$2:$T$3000,6,FALSE))=TRUE,"",VLOOKUP(CONCATENATE($B510,"-",$C510),IN_1F!$B$2:$T$3000,6,FALSE))</f>
        <v>0</v>
      </c>
      <c r="I510" s="1872">
        <f>IF(ISERROR(VLOOKUP(CONCATENATE($B510,"-",$C510),IN_1F!$B$2:$T$3000,7,FALSE))=TRUE,"",VLOOKUP(CONCATENATE($B510,"-",$C510),IN_1F!$B$2:$T$3000,7,FALSE))</f>
        <v>0</v>
      </c>
      <c r="J510" s="1875">
        <f>IF(ISERROR(VLOOKUP(CONCATENATE($B510,"-",$C510),IN_1F!$B$2:$T$3000,8,FALSE))=TRUE,"",VLOOKUP(CONCATENATE($B510,"-",$C510),IN_1F!$B$2:$T$3000,8,FALSE))</f>
        <v>0</v>
      </c>
      <c r="K510" s="1995">
        <f t="shared" si="44"/>
        <v>0</v>
      </c>
      <c r="L510" s="1996">
        <f t="shared" si="42"/>
        <v>0</v>
      </c>
    </row>
    <row r="511" spans="1:12">
      <c r="A511" s="1011" t="s">
        <v>1770</v>
      </c>
      <c r="B511" s="1012" t="s">
        <v>1771</v>
      </c>
      <c r="C511" s="1014">
        <v>8</v>
      </c>
      <c r="D511" s="1587" t="str">
        <f t="shared" si="43"/>
        <v/>
      </c>
      <c r="E511" s="1060">
        <f>IF(ISERROR(VLOOKUP(CONCATENATE($B511,"-",$C511),IN_1F!$B$2:$T$3000,3,FALSE))=TRUE,"",VLOOKUP(CONCATENATE($B511,"-",$C511),IN_1F!$B$2:$T$3000,3,FALSE))</f>
        <v>0</v>
      </c>
      <c r="F511" s="1061">
        <f>IF(ISERROR(VLOOKUP(CONCATENATE($B511,"-",$C511),IN_1F!$B$2:$T$3000,4,FALSE))=TRUE,"",VLOOKUP(CONCATENATE($B511,"-",$C511),IN_1F!$B$2:$T$3000,4,FALSE))</f>
        <v>0</v>
      </c>
      <c r="G511" s="1060">
        <f>IF(ISERROR(VLOOKUP(CONCATENATE($B511,"-",$C511),IN_1F!$B$2:$T$3000,5,FALSE))=TRUE,"",VLOOKUP(CONCATENATE($B511,"-",$C511),IN_1F!$B$2:$T$3000,5,FALSE))</f>
        <v>0</v>
      </c>
      <c r="H511" s="1062">
        <f>IF(ISERROR(VLOOKUP(CONCATENATE($B511,"-",$C511),IN_1F!$B$2:$T$3000,6,FALSE))=TRUE,"",VLOOKUP(CONCATENATE($B511,"-",$C511),IN_1F!$B$2:$T$3000,6,FALSE))</f>
        <v>0</v>
      </c>
      <c r="I511" s="1872">
        <f>IF(ISERROR(VLOOKUP(CONCATENATE($B511,"-",$C511),IN_1F!$B$2:$T$3000,7,FALSE))=TRUE,"",VLOOKUP(CONCATENATE($B511,"-",$C511),IN_1F!$B$2:$T$3000,7,FALSE))</f>
        <v>0</v>
      </c>
      <c r="J511" s="1875">
        <f>IF(ISERROR(VLOOKUP(CONCATENATE($B511,"-",$C511),IN_1F!$B$2:$T$3000,8,FALSE))=TRUE,"",VLOOKUP(CONCATENATE($B511,"-",$C511),IN_1F!$B$2:$T$3000,8,FALSE))</f>
        <v>0</v>
      </c>
      <c r="K511" s="1995">
        <f t="shared" si="44"/>
        <v>0</v>
      </c>
      <c r="L511" s="1996">
        <f t="shared" si="42"/>
        <v>0</v>
      </c>
    </row>
    <row r="512" spans="1:12">
      <c r="A512" s="1015" t="s">
        <v>1772</v>
      </c>
      <c r="B512" s="1016" t="s">
        <v>1773</v>
      </c>
      <c r="C512" s="1017">
        <v>8</v>
      </c>
      <c r="D512" s="1587" t="str">
        <f t="shared" si="43"/>
        <v/>
      </c>
      <c r="E512" s="1060">
        <f>IF(ISERROR(VLOOKUP(CONCATENATE($B512,"-",$C512),IN_1F!$B$2:$T$3000,3,FALSE))=TRUE,"",VLOOKUP(CONCATENATE($B512,"-",$C512),IN_1F!$B$2:$T$3000,3,FALSE))</f>
        <v>0</v>
      </c>
      <c r="F512" s="1061">
        <f>IF(ISERROR(VLOOKUP(CONCATENATE($B512,"-",$C512),IN_1F!$B$2:$T$3000,4,FALSE))=TRUE,"",VLOOKUP(CONCATENATE($B512,"-",$C512),IN_1F!$B$2:$T$3000,4,FALSE))</f>
        <v>0</v>
      </c>
      <c r="G512" s="1060">
        <f>IF(ISERROR(VLOOKUP(CONCATENATE($B512,"-",$C512),IN_1F!$B$2:$T$3000,5,FALSE))=TRUE,"",VLOOKUP(CONCATENATE($B512,"-",$C512),IN_1F!$B$2:$T$3000,5,FALSE))</f>
        <v>0</v>
      </c>
      <c r="H512" s="1062">
        <f>IF(ISERROR(VLOOKUP(CONCATENATE($B512,"-",$C512),IN_1F!$B$2:$T$3000,6,FALSE))=TRUE,"",VLOOKUP(CONCATENATE($B512,"-",$C512),IN_1F!$B$2:$T$3000,6,FALSE))</f>
        <v>0</v>
      </c>
      <c r="I512" s="1872">
        <f>IF(ISERROR(VLOOKUP(CONCATENATE($B512,"-",$C512),IN_1F!$B$2:$T$3000,7,FALSE))=TRUE,"",VLOOKUP(CONCATENATE($B512,"-",$C512),IN_1F!$B$2:$T$3000,7,FALSE))</f>
        <v>0</v>
      </c>
      <c r="J512" s="1875">
        <f>IF(ISERROR(VLOOKUP(CONCATENATE($B512,"-",$C512),IN_1F!$B$2:$T$3000,8,FALSE))=TRUE,"",VLOOKUP(CONCATENATE($B512,"-",$C512),IN_1F!$B$2:$T$3000,8,FALSE))</f>
        <v>0</v>
      </c>
      <c r="K512" s="1995">
        <f t="shared" si="44"/>
        <v>0</v>
      </c>
      <c r="L512" s="1996">
        <f t="shared" si="42"/>
        <v>0</v>
      </c>
    </row>
    <row r="513" spans="1:12">
      <c r="A513" s="1011" t="s">
        <v>1774</v>
      </c>
      <c r="B513" s="1012" t="s">
        <v>1775</v>
      </c>
      <c r="C513" s="1014">
        <v>8</v>
      </c>
      <c r="D513" s="1587" t="str">
        <f t="shared" si="43"/>
        <v/>
      </c>
      <c r="E513" s="1060">
        <f>IF(ISERROR(VLOOKUP(CONCATENATE($B513,"-",$C513),IN_1F!$B$2:$T$3000,3,FALSE))=TRUE,"",VLOOKUP(CONCATENATE($B513,"-",$C513),IN_1F!$B$2:$T$3000,3,FALSE))</f>
        <v>0</v>
      </c>
      <c r="F513" s="1061">
        <f>IF(ISERROR(VLOOKUP(CONCATENATE($B513,"-",$C513),IN_1F!$B$2:$T$3000,4,FALSE))=TRUE,"",VLOOKUP(CONCATENATE($B513,"-",$C513),IN_1F!$B$2:$T$3000,4,FALSE))</f>
        <v>0</v>
      </c>
      <c r="G513" s="1060">
        <f>IF(ISERROR(VLOOKUP(CONCATENATE($B513,"-",$C513),IN_1F!$B$2:$T$3000,5,FALSE))=TRUE,"",VLOOKUP(CONCATENATE($B513,"-",$C513),IN_1F!$B$2:$T$3000,5,FALSE))</f>
        <v>0</v>
      </c>
      <c r="H513" s="1062">
        <f>IF(ISERROR(VLOOKUP(CONCATENATE($B513,"-",$C513),IN_1F!$B$2:$T$3000,6,FALSE))=TRUE,"",VLOOKUP(CONCATENATE($B513,"-",$C513),IN_1F!$B$2:$T$3000,6,FALSE))</f>
        <v>0</v>
      </c>
      <c r="I513" s="1872">
        <f>IF(ISERROR(VLOOKUP(CONCATENATE($B513,"-",$C513),IN_1F!$B$2:$T$3000,7,FALSE))=TRUE,"",VLOOKUP(CONCATENATE($B513,"-",$C513),IN_1F!$B$2:$T$3000,7,FALSE))</f>
        <v>0</v>
      </c>
      <c r="J513" s="1875">
        <f>IF(ISERROR(VLOOKUP(CONCATENATE($B513,"-",$C513),IN_1F!$B$2:$T$3000,8,FALSE))=TRUE,"",VLOOKUP(CONCATENATE($B513,"-",$C513),IN_1F!$B$2:$T$3000,8,FALSE))</f>
        <v>0</v>
      </c>
      <c r="K513" s="1995">
        <f t="shared" si="44"/>
        <v>0</v>
      </c>
      <c r="L513" s="1996">
        <f t="shared" si="42"/>
        <v>0</v>
      </c>
    </row>
    <row r="514" spans="1:12">
      <c r="A514" s="1011" t="s">
        <v>1776</v>
      </c>
      <c r="B514" s="1012" t="s">
        <v>1777</v>
      </c>
      <c r="C514" s="1014">
        <v>8</v>
      </c>
      <c r="D514" s="1587" t="str">
        <f t="shared" si="43"/>
        <v/>
      </c>
      <c r="E514" s="1060">
        <f>IF(ISERROR(VLOOKUP(CONCATENATE($B514,"-",$C514),IN_1F!$B$2:$T$3000,3,FALSE))=TRUE,"",VLOOKUP(CONCATENATE($B514,"-",$C514),IN_1F!$B$2:$T$3000,3,FALSE))</f>
        <v>0</v>
      </c>
      <c r="F514" s="1061">
        <f>IF(ISERROR(VLOOKUP(CONCATENATE($B514,"-",$C514),IN_1F!$B$2:$T$3000,4,FALSE))=TRUE,"",VLOOKUP(CONCATENATE($B514,"-",$C514),IN_1F!$B$2:$T$3000,4,FALSE))</f>
        <v>0</v>
      </c>
      <c r="G514" s="1060">
        <f>IF(ISERROR(VLOOKUP(CONCATENATE($B514,"-",$C514),IN_1F!$B$2:$T$3000,5,FALSE))=TRUE,"",VLOOKUP(CONCATENATE($B514,"-",$C514),IN_1F!$B$2:$T$3000,5,FALSE))</f>
        <v>0</v>
      </c>
      <c r="H514" s="1062">
        <f>IF(ISERROR(VLOOKUP(CONCATENATE($B514,"-",$C514),IN_1F!$B$2:$T$3000,6,FALSE))=TRUE,"",VLOOKUP(CONCATENATE($B514,"-",$C514),IN_1F!$B$2:$T$3000,6,FALSE))</f>
        <v>0</v>
      </c>
      <c r="I514" s="1872">
        <f>IF(ISERROR(VLOOKUP(CONCATENATE($B514,"-",$C514),IN_1F!$B$2:$T$3000,7,FALSE))=TRUE,"",VLOOKUP(CONCATENATE($B514,"-",$C514),IN_1F!$B$2:$T$3000,7,FALSE))</f>
        <v>0</v>
      </c>
      <c r="J514" s="1875">
        <f>IF(ISERROR(VLOOKUP(CONCATENATE($B514,"-",$C514),IN_1F!$B$2:$T$3000,8,FALSE))=TRUE,"",VLOOKUP(CONCATENATE($B514,"-",$C514),IN_1F!$B$2:$T$3000,8,FALSE))</f>
        <v>0</v>
      </c>
      <c r="K514" s="1995">
        <f t="shared" si="44"/>
        <v>0</v>
      </c>
      <c r="L514" s="1996">
        <f t="shared" si="42"/>
        <v>0</v>
      </c>
    </row>
    <row r="515" spans="1:12">
      <c r="A515" s="1011" t="s">
        <v>1778</v>
      </c>
      <c r="B515" s="1012" t="s">
        <v>1779</v>
      </c>
      <c r="C515" s="1014">
        <v>8</v>
      </c>
      <c r="D515" s="1587" t="str">
        <f t="shared" si="43"/>
        <v/>
      </c>
      <c r="E515" s="1060">
        <f>IF(ISERROR(VLOOKUP(CONCATENATE($B515,"-",$C515),IN_1F!$B$2:$T$3000,3,FALSE))=TRUE,"",VLOOKUP(CONCATENATE($B515,"-",$C515),IN_1F!$B$2:$T$3000,3,FALSE))</f>
        <v>0</v>
      </c>
      <c r="F515" s="1061">
        <f>IF(ISERROR(VLOOKUP(CONCATENATE($B515,"-",$C515),IN_1F!$B$2:$T$3000,4,FALSE))=TRUE,"",VLOOKUP(CONCATENATE($B515,"-",$C515),IN_1F!$B$2:$T$3000,4,FALSE))</f>
        <v>0</v>
      </c>
      <c r="G515" s="1060">
        <f>IF(ISERROR(VLOOKUP(CONCATENATE($B515,"-",$C515),IN_1F!$B$2:$T$3000,5,FALSE))=TRUE,"",VLOOKUP(CONCATENATE($B515,"-",$C515),IN_1F!$B$2:$T$3000,5,FALSE))</f>
        <v>0</v>
      </c>
      <c r="H515" s="1062">
        <f>IF(ISERROR(VLOOKUP(CONCATENATE($B515,"-",$C515),IN_1F!$B$2:$T$3000,6,FALSE))=TRUE,"",VLOOKUP(CONCATENATE($B515,"-",$C515),IN_1F!$B$2:$T$3000,6,FALSE))</f>
        <v>0</v>
      </c>
      <c r="I515" s="1872">
        <f>IF(ISERROR(VLOOKUP(CONCATENATE($B515,"-",$C515),IN_1F!$B$2:$T$3000,7,FALSE))=TRUE,"",VLOOKUP(CONCATENATE($B515,"-",$C515),IN_1F!$B$2:$T$3000,7,FALSE))</f>
        <v>0</v>
      </c>
      <c r="J515" s="1875">
        <f>IF(ISERROR(VLOOKUP(CONCATENATE($B515,"-",$C515),IN_1F!$B$2:$T$3000,8,FALSE))=TRUE,"",VLOOKUP(CONCATENATE($B515,"-",$C515),IN_1F!$B$2:$T$3000,8,FALSE))</f>
        <v>0</v>
      </c>
      <c r="K515" s="1995">
        <f t="shared" si="44"/>
        <v>0</v>
      </c>
      <c r="L515" s="1996">
        <f t="shared" si="42"/>
        <v>0</v>
      </c>
    </row>
    <row r="516" spans="1:12">
      <c r="A516" s="1011" t="s">
        <v>1780</v>
      </c>
      <c r="B516" s="1012" t="s">
        <v>1781</v>
      </c>
      <c r="C516" s="1014">
        <v>8</v>
      </c>
      <c r="D516" s="1587" t="str">
        <f t="shared" si="43"/>
        <v/>
      </c>
      <c r="E516" s="1060">
        <f>IF(ISERROR(VLOOKUP(CONCATENATE($B516,"-",$C516),IN_1F!$B$2:$T$3000,3,FALSE))=TRUE,"",VLOOKUP(CONCATENATE($B516,"-",$C516),IN_1F!$B$2:$T$3000,3,FALSE))</f>
        <v>0</v>
      </c>
      <c r="F516" s="1061">
        <f>IF(ISERROR(VLOOKUP(CONCATENATE($B516,"-",$C516),IN_1F!$B$2:$T$3000,4,FALSE))=TRUE,"",VLOOKUP(CONCATENATE($B516,"-",$C516),IN_1F!$B$2:$T$3000,4,FALSE))</f>
        <v>0</v>
      </c>
      <c r="G516" s="1060">
        <f>IF(ISERROR(VLOOKUP(CONCATENATE($B516,"-",$C516),IN_1F!$B$2:$T$3000,5,FALSE))=TRUE,"",VLOOKUP(CONCATENATE($B516,"-",$C516),IN_1F!$B$2:$T$3000,5,FALSE))</f>
        <v>0</v>
      </c>
      <c r="H516" s="1062">
        <f>IF(ISERROR(VLOOKUP(CONCATENATE($B516,"-",$C516),IN_1F!$B$2:$T$3000,6,FALSE))=TRUE,"",VLOOKUP(CONCATENATE($B516,"-",$C516),IN_1F!$B$2:$T$3000,6,FALSE))</f>
        <v>0</v>
      </c>
      <c r="I516" s="1872">
        <f>IF(ISERROR(VLOOKUP(CONCATENATE($B516,"-",$C516),IN_1F!$B$2:$T$3000,7,FALSE))=TRUE,"",VLOOKUP(CONCATENATE($B516,"-",$C516),IN_1F!$B$2:$T$3000,7,FALSE))</f>
        <v>0</v>
      </c>
      <c r="J516" s="1875">
        <f>IF(ISERROR(VLOOKUP(CONCATENATE($B516,"-",$C516),IN_1F!$B$2:$T$3000,8,FALSE))=TRUE,"",VLOOKUP(CONCATENATE($B516,"-",$C516),IN_1F!$B$2:$T$3000,8,FALSE))</f>
        <v>0</v>
      </c>
      <c r="K516" s="1995">
        <f t="shared" si="44"/>
        <v>0</v>
      </c>
      <c r="L516" s="1996">
        <f t="shared" si="42"/>
        <v>0</v>
      </c>
    </row>
    <row r="517" spans="1:12">
      <c r="A517" s="1011" t="s">
        <v>1782</v>
      </c>
      <c r="B517" s="1012" t="s">
        <v>1783</v>
      </c>
      <c r="C517" s="1014">
        <v>8</v>
      </c>
      <c r="D517" s="1587" t="str">
        <f t="shared" si="43"/>
        <v/>
      </c>
      <c r="E517" s="1060">
        <f>IF(ISERROR(VLOOKUP(CONCATENATE($B517,"-",$C517),IN_1F!$B$2:$T$3000,3,FALSE))=TRUE,"",VLOOKUP(CONCATENATE($B517,"-",$C517),IN_1F!$B$2:$T$3000,3,FALSE))</f>
        <v>0</v>
      </c>
      <c r="F517" s="1061">
        <f>IF(ISERROR(VLOOKUP(CONCATENATE($B517,"-",$C517),IN_1F!$B$2:$T$3000,4,FALSE))=TRUE,"",VLOOKUP(CONCATENATE($B517,"-",$C517),IN_1F!$B$2:$T$3000,4,FALSE))</f>
        <v>0</v>
      </c>
      <c r="G517" s="1060">
        <f>IF(ISERROR(VLOOKUP(CONCATENATE($B517,"-",$C517),IN_1F!$B$2:$T$3000,5,FALSE))=TRUE,"",VLOOKUP(CONCATENATE($B517,"-",$C517),IN_1F!$B$2:$T$3000,5,FALSE))</f>
        <v>0</v>
      </c>
      <c r="H517" s="1062">
        <f>IF(ISERROR(VLOOKUP(CONCATENATE($B517,"-",$C517),IN_1F!$B$2:$T$3000,6,FALSE))=TRUE,"",VLOOKUP(CONCATENATE($B517,"-",$C517),IN_1F!$B$2:$T$3000,6,FALSE))</f>
        <v>0</v>
      </c>
      <c r="I517" s="1872">
        <f>IF(ISERROR(VLOOKUP(CONCATENATE($B517,"-",$C517),IN_1F!$B$2:$T$3000,7,FALSE))=TRUE,"",VLOOKUP(CONCATENATE($B517,"-",$C517),IN_1F!$B$2:$T$3000,7,FALSE))</f>
        <v>0</v>
      </c>
      <c r="J517" s="1875">
        <f>IF(ISERROR(VLOOKUP(CONCATENATE($B517,"-",$C517),IN_1F!$B$2:$T$3000,8,FALSE))=TRUE,"",VLOOKUP(CONCATENATE($B517,"-",$C517),IN_1F!$B$2:$T$3000,8,FALSE))</f>
        <v>0</v>
      </c>
      <c r="K517" s="1995">
        <f t="shared" si="44"/>
        <v>0</v>
      </c>
      <c r="L517" s="1996">
        <f t="shared" si="42"/>
        <v>0</v>
      </c>
    </row>
    <row r="518" spans="1:12">
      <c r="A518" s="1011" t="s">
        <v>1784</v>
      </c>
      <c r="B518" s="1012" t="s">
        <v>1785</v>
      </c>
      <c r="C518" s="1014">
        <v>8</v>
      </c>
      <c r="D518" s="1587" t="str">
        <f t="shared" si="43"/>
        <v/>
      </c>
      <c r="E518" s="1060">
        <f>IF(ISERROR(VLOOKUP(CONCATENATE($B518,"-",$C518),IN_1F!$B$2:$T$3000,3,FALSE))=TRUE,"",VLOOKUP(CONCATENATE($B518,"-",$C518),IN_1F!$B$2:$T$3000,3,FALSE))</f>
        <v>0</v>
      </c>
      <c r="F518" s="1061">
        <f>IF(ISERROR(VLOOKUP(CONCATENATE($B518,"-",$C518),IN_1F!$B$2:$T$3000,4,FALSE))=TRUE,"",VLOOKUP(CONCATENATE($B518,"-",$C518),IN_1F!$B$2:$T$3000,4,FALSE))</f>
        <v>0</v>
      </c>
      <c r="G518" s="1060">
        <f>IF(ISERROR(VLOOKUP(CONCATENATE($B518,"-",$C518),IN_1F!$B$2:$T$3000,5,FALSE))=TRUE,"",VLOOKUP(CONCATENATE($B518,"-",$C518),IN_1F!$B$2:$T$3000,5,FALSE))</f>
        <v>0</v>
      </c>
      <c r="H518" s="1062">
        <f>IF(ISERROR(VLOOKUP(CONCATENATE($B518,"-",$C518),IN_1F!$B$2:$T$3000,6,FALSE))=TRUE,"",VLOOKUP(CONCATENATE($B518,"-",$C518),IN_1F!$B$2:$T$3000,6,FALSE))</f>
        <v>0</v>
      </c>
      <c r="I518" s="1872">
        <f>IF(ISERROR(VLOOKUP(CONCATENATE($B518,"-",$C518),IN_1F!$B$2:$T$3000,7,FALSE))=TRUE,"",VLOOKUP(CONCATENATE($B518,"-",$C518),IN_1F!$B$2:$T$3000,7,FALSE))</f>
        <v>0</v>
      </c>
      <c r="J518" s="1875">
        <f>IF(ISERROR(VLOOKUP(CONCATENATE($B518,"-",$C518),IN_1F!$B$2:$T$3000,8,FALSE))=TRUE,"",VLOOKUP(CONCATENATE($B518,"-",$C518),IN_1F!$B$2:$T$3000,8,FALSE))</f>
        <v>0</v>
      </c>
      <c r="K518" s="1995">
        <f t="shared" si="44"/>
        <v>0</v>
      </c>
      <c r="L518" s="1996">
        <f t="shared" si="42"/>
        <v>0</v>
      </c>
    </row>
    <row r="519" spans="1:12">
      <c r="A519" s="1011" t="s">
        <v>1786</v>
      </c>
      <c r="B519" s="1012" t="s">
        <v>1787</v>
      </c>
      <c r="C519" s="1014">
        <v>8</v>
      </c>
      <c r="D519" s="1587" t="str">
        <f t="shared" si="43"/>
        <v/>
      </c>
      <c r="E519" s="1060">
        <f>IF(ISERROR(VLOOKUP(CONCATENATE($B519,"-",$C519),IN_1F!$B$2:$T$3000,3,FALSE))=TRUE,"",VLOOKUP(CONCATENATE($B519,"-",$C519),IN_1F!$B$2:$T$3000,3,FALSE))</f>
        <v>0</v>
      </c>
      <c r="F519" s="1061">
        <f>IF(ISERROR(VLOOKUP(CONCATENATE($B519,"-",$C519),IN_1F!$B$2:$T$3000,4,FALSE))=TRUE,"",VLOOKUP(CONCATENATE($B519,"-",$C519),IN_1F!$B$2:$T$3000,4,FALSE))</f>
        <v>0</v>
      </c>
      <c r="G519" s="1060">
        <f>IF(ISERROR(VLOOKUP(CONCATENATE($B519,"-",$C519),IN_1F!$B$2:$T$3000,5,FALSE))=TRUE,"",VLOOKUP(CONCATENATE($B519,"-",$C519),IN_1F!$B$2:$T$3000,5,FALSE))</f>
        <v>0</v>
      </c>
      <c r="H519" s="1062">
        <f>IF(ISERROR(VLOOKUP(CONCATENATE($B519,"-",$C519),IN_1F!$B$2:$T$3000,6,FALSE))=TRUE,"",VLOOKUP(CONCATENATE($B519,"-",$C519),IN_1F!$B$2:$T$3000,6,FALSE))</f>
        <v>0</v>
      </c>
      <c r="I519" s="1872">
        <f>IF(ISERROR(VLOOKUP(CONCATENATE($B519,"-",$C519),IN_1F!$B$2:$T$3000,7,FALSE))=TRUE,"",VLOOKUP(CONCATENATE($B519,"-",$C519),IN_1F!$B$2:$T$3000,7,FALSE))</f>
        <v>0</v>
      </c>
      <c r="J519" s="1875">
        <f>IF(ISERROR(VLOOKUP(CONCATENATE($B519,"-",$C519),IN_1F!$B$2:$T$3000,8,FALSE))=TRUE,"",VLOOKUP(CONCATENATE($B519,"-",$C519),IN_1F!$B$2:$T$3000,8,FALSE))</f>
        <v>0</v>
      </c>
      <c r="K519" s="1995">
        <f t="shared" si="44"/>
        <v>0</v>
      </c>
      <c r="L519" s="1996">
        <f t="shared" si="42"/>
        <v>0</v>
      </c>
    </row>
    <row r="520" spans="1:12">
      <c r="A520" s="1011" t="s">
        <v>1788</v>
      </c>
      <c r="B520" s="1012" t="s">
        <v>1789</v>
      </c>
      <c r="C520" s="1014">
        <v>8</v>
      </c>
      <c r="D520" s="1587" t="str">
        <f t="shared" si="43"/>
        <v/>
      </c>
      <c r="E520" s="1060">
        <f>IF(ISERROR(VLOOKUP(CONCATENATE($B520,"-",$C520),IN_1F!$B$2:$T$3000,3,FALSE))=TRUE,"",VLOOKUP(CONCATENATE($B520,"-",$C520),IN_1F!$B$2:$T$3000,3,FALSE))</f>
        <v>0</v>
      </c>
      <c r="F520" s="1061">
        <f>IF(ISERROR(VLOOKUP(CONCATENATE($B520,"-",$C520),IN_1F!$B$2:$T$3000,4,FALSE))=TRUE,"",VLOOKUP(CONCATENATE($B520,"-",$C520),IN_1F!$B$2:$T$3000,4,FALSE))</f>
        <v>0</v>
      </c>
      <c r="G520" s="1060">
        <f>IF(ISERROR(VLOOKUP(CONCATENATE($B520,"-",$C520),IN_1F!$B$2:$T$3000,5,FALSE))=TRUE,"",VLOOKUP(CONCATENATE($B520,"-",$C520),IN_1F!$B$2:$T$3000,5,FALSE))</f>
        <v>0</v>
      </c>
      <c r="H520" s="1062">
        <f>IF(ISERROR(VLOOKUP(CONCATENATE($B520,"-",$C520),IN_1F!$B$2:$T$3000,6,FALSE))=TRUE,"",VLOOKUP(CONCATENATE($B520,"-",$C520),IN_1F!$B$2:$T$3000,6,FALSE))</f>
        <v>0</v>
      </c>
      <c r="I520" s="1872">
        <f>IF(ISERROR(VLOOKUP(CONCATENATE($B520,"-",$C520),IN_1F!$B$2:$T$3000,7,FALSE))=TRUE,"",VLOOKUP(CONCATENATE($B520,"-",$C520),IN_1F!$B$2:$T$3000,7,FALSE))</f>
        <v>0</v>
      </c>
      <c r="J520" s="1875">
        <f>IF(ISERROR(VLOOKUP(CONCATENATE($B520,"-",$C520),IN_1F!$B$2:$T$3000,8,FALSE))=TRUE,"",VLOOKUP(CONCATENATE($B520,"-",$C520),IN_1F!$B$2:$T$3000,8,FALSE))</f>
        <v>0</v>
      </c>
      <c r="K520" s="1995">
        <f t="shared" si="44"/>
        <v>0</v>
      </c>
      <c r="L520" s="1996">
        <f t="shared" si="42"/>
        <v>0</v>
      </c>
    </row>
    <row r="521" spans="1:12">
      <c r="A521" s="1018" t="s">
        <v>1790</v>
      </c>
      <c r="B521" s="1019" t="s">
        <v>1791</v>
      </c>
      <c r="C521" s="1017">
        <v>8</v>
      </c>
      <c r="D521" s="1587" t="str">
        <f t="shared" si="43"/>
        <v/>
      </c>
      <c r="E521" s="1060">
        <f>IF(ISERROR(VLOOKUP(CONCATENATE($B521,"-",$C521),IN_1F!$B$2:$T$3000,3,FALSE))=TRUE,"",VLOOKUP(CONCATENATE($B521,"-",$C521),IN_1F!$B$2:$T$3000,3,FALSE))</f>
        <v>0</v>
      </c>
      <c r="F521" s="1061">
        <f>IF(ISERROR(VLOOKUP(CONCATENATE($B521,"-",$C521),IN_1F!$B$2:$T$3000,4,FALSE))=TRUE,"",VLOOKUP(CONCATENATE($B521,"-",$C521),IN_1F!$B$2:$T$3000,4,FALSE))</f>
        <v>0</v>
      </c>
      <c r="G521" s="1060">
        <f>IF(ISERROR(VLOOKUP(CONCATENATE($B521,"-",$C521),IN_1F!$B$2:$T$3000,5,FALSE))=TRUE,"",VLOOKUP(CONCATENATE($B521,"-",$C521),IN_1F!$B$2:$T$3000,5,FALSE))</f>
        <v>0</v>
      </c>
      <c r="H521" s="1062">
        <f>IF(ISERROR(VLOOKUP(CONCATENATE($B521,"-",$C521),IN_1F!$B$2:$T$3000,6,FALSE))=TRUE,"",VLOOKUP(CONCATENATE($B521,"-",$C521),IN_1F!$B$2:$T$3000,6,FALSE))</f>
        <v>0</v>
      </c>
      <c r="I521" s="1872">
        <f>IF(ISERROR(VLOOKUP(CONCATENATE($B521,"-",$C521),IN_1F!$B$2:$T$3000,7,FALSE))=TRUE,"",VLOOKUP(CONCATENATE($B521,"-",$C521),IN_1F!$B$2:$T$3000,7,FALSE))</f>
        <v>0</v>
      </c>
      <c r="J521" s="1875">
        <f>IF(ISERROR(VLOOKUP(CONCATENATE($B521,"-",$C521),IN_1F!$B$2:$T$3000,8,FALSE))=TRUE,"",VLOOKUP(CONCATENATE($B521,"-",$C521),IN_1F!$B$2:$T$3000,8,FALSE))</f>
        <v>0</v>
      </c>
      <c r="K521" s="1995">
        <f t="shared" si="44"/>
        <v>0</v>
      </c>
      <c r="L521" s="1996">
        <f t="shared" si="42"/>
        <v>0</v>
      </c>
    </row>
    <row r="522" spans="1:12">
      <c r="A522" s="1011" t="s">
        <v>1792</v>
      </c>
      <c r="B522" s="1012" t="s">
        <v>1793</v>
      </c>
      <c r="C522" s="1014">
        <v>8</v>
      </c>
      <c r="D522" s="1587" t="str">
        <f t="shared" si="43"/>
        <v/>
      </c>
      <c r="E522" s="1060">
        <f>IF(ISERROR(VLOOKUP(CONCATENATE($B522,"-",$C522),IN_1F!$B$2:$T$3000,3,FALSE))=TRUE,"",VLOOKUP(CONCATENATE($B522,"-",$C522),IN_1F!$B$2:$T$3000,3,FALSE))</f>
        <v>0</v>
      </c>
      <c r="F522" s="1061">
        <f>IF(ISERROR(VLOOKUP(CONCATENATE($B522,"-",$C522),IN_1F!$B$2:$T$3000,4,FALSE))=TRUE,"",VLOOKUP(CONCATENATE($B522,"-",$C522),IN_1F!$B$2:$T$3000,4,FALSE))</f>
        <v>0</v>
      </c>
      <c r="G522" s="1060">
        <f>IF(ISERROR(VLOOKUP(CONCATENATE($B522,"-",$C522),IN_1F!$B$2:$T$3000,5,FALSE))=TRUE,"",VLOOKUP(CONCATENATE($B522,"-",$C522),IN_1F!$B$2:$T$3000,5,FALSE))</f>
        <v>0</v>
      </c>
      <c r="H522" s="1062">
        <f>IF(ISERROR(VLOOKUP(CONCATENATE($B522,"-",$C522),IN_1F!$B$2:$T$3000,6,FALSE))=TRUE,"",VLOOKUP(CONCATENATE($B522,"-",$C522),IN_1F!$B$2:$T$3000,6,FALSE))</f>
        <v>0</v>
      </c>
      <c r="I522" s="1872">
        <f>IF(ISERROR(VLOOKUP(CONCATENATE($B522,"-",$C522),IN_1F!$B$2:$T$3000,7,FALSE))=TRUE,"",VLOOKUP(CONCATENATE($B522,"-",$C522),IN_1F!$B$2:$T$3000,7,FALSE))</f>
        <v>0</v>
      </c>
      <c r="J522" s="1875">
        <f>IF(ISERROR(VLOOKUP(CONCATENATE($B522,"-",$C522),IN_1F!$B$2:$T$3000,8,FALSE))=TRUE,"",VLOOKUP(CONCATENATE($B522,"-",$C522),IN_1F!$B$2:$T$3000,8,FALSE))</f>
        <v>0</v>
      </c>
      <c r="K522" s="1995">
        <f t="shared" si="44"/>
        <v>0</v>
      </c>
      <c r="L522" s="1996">
        <f t="shared" si="42"/>
        <v>0</v>
      </c>
    </row>
    <row r="523" spans="1:12">
      <c r="A523" s="1018" t="s">
        <v>1794</v>
      </c>
      <c r="B523" s="1019" t="s">
        <v>1795</v>
      </c>
      <c r="C523" s="1017">
        <v>8</v>
      </c>
      <c r="D523" s="1587" t="str">
        <f t="shared" si="43"/>
        <v/>
      </c>
      <c r="E523" s="1060">
        <f>IF(ISERROR(VLOOKUP(CONCATENATE($B523,"-",$C523),IN_1F!$B$2:$T$3000,3,FALSE))=TRUE,"",VLOOKUP(CONCATENATE($B523,"-",$C523),IN_1F!$B$2:$T$3000,3,FALSE))</f>
        <v>0</v>
      </c>
      <c r="F523" s="1061">
        <f>IF(ISERROR(VLOOKUP(CONCATENATE($B523,"-",$C523),IN_1F!$B$2:$T$3000,4,FALSE))=TRUE,"",VLOOKUP(CONCATENATE($B523,"-",$C523),IN_1F!$B$2:$T$3000,4,FALSE))</f>
        <v>0</v>
      </c>
      <c r="G523" s="1060">
        <f>IF(ISERROR(VLOOKUP(CONCATENATE($B523,"-",$C523),IN_1F!$B$2:$T$3000,5,FALSE))=TRUE,"",VLOOKUP(CONCATENATE($B523,"-",$C523),IN_1F!$B$2:$T$3000,5,FALSE))</f>
        <v>0</v>
      </c>
      <c r="H523" s="1062">
        <f>IF(ISERROR(VLOOKUP(CONCATENATE($B523,"-",$C523),IN_1F!$B$2:$T$3000,6,FALSE))=TRUE,"",VLOOKUP(CONCATENATE($B523,"-",$C523),IN_1F!$B$2:$T$3000,6,FALSE))</f>
        <v>0</v>
      </c>
      <c r="I523" s="1872">
        <f>IF(ISERROR(VLOOKUP(CONCATENATE($B523,"-",$C523),IN_1F!$B$2:$T$3000,7,FALSE))=TRUE,"",VLOOKUP(CONCATENATE($B523,"-",$C523),IN_1F!$B$2:$T$3000,7,FALSE))</f>
        <v>0</v>
      </c>
      <c r="J523" s="1875">
        <f>IF(ISERROR(VLOOKUP(CONCATENATE($B523,"-",$C523),IN_1F!$B$2:$T$3000,8,FALSE))=TRUE,"",VLOOKUP(CONCATENATE($B523,"-",$C523),IN_1F!$B$2:$T$3000,8,FALSE))</f>
        <v>0</v>
      </c>
      <c r="K523" s="1995">
        <f t="shared" si="44"/>
        <v>0</v>
      </c>
      <c r="L523" s="1996">
        <f t="shared" si="42"/>
        <v>0</v>
      </c>
    </row>
    <row r="524" spans="1:12">
      <c r="A524" s="1011" t="s">
        <v>1796</v>
      </c>
      <c r="B524" s="1012" t="s">
        <v>1797</v>
      </c>
      <c r="C524" s="1014">
        <v>8</v>
      </c>
      <c r="D524" s="1587" t="str">
        <f t="shared" si="43"/>
        <v/>
      </c>
      <c r="E524" s="1060">
        <f>IF(ISERROR(VLOOKUP(CONCATENATE($B524,"-",$C524),IN_1F!$B$2:$T$3000,3,FALSE))=TRUE,"",VLOOKUP(CONCATENATE($B524,"-",$C524),IN_1F!$B$2:$T$3000,3,FALSE))</f>
        <v>0</v>
      </c>
      <c r="F524" s="1061">
        <f>IF(ISERROR(VLOOKUP(CONCATENATE($B524,"-",$C524),IN_1F!$B$2:$T$3000,4,FALSE))=TRUE,"",VLOOKUP(CONCATENATE($B524,"-",$C524),IN_1F!$B$2:$T$3000,4,FALSE))</f>
        <v>0</v>
      </c>
      <c r="G524" s="1060">
        <f>IF(ISERROR(VLOOKUP(CONCATENATE($B524,"-",$C524),IN_1F!$B$2:$T$3000,5,FALSE))=TRUE,"",VLOOKUP(CONCATENATE($B524,"-",$C524),IN_1F!$B$2:$T$3000,5,FALSE))</f>
        <v>0</v>
      </c>
      <c r="H524" s="1062">
        <f>IF(ISERROR(VLOOKUP(CONCATENATE($B524,"-",$C524),IN_1F!$B$2:$T$3000,6,FALSE))=TRUE,"",VLOOKUP(CONCATENATE($B524,"-",$C524),IN_1F!$B$2:$T$3000,6,FALSE))</f>
        <v>0</v>
      </c>
      <c r="I524" s="1872">
        <f>IF(ISERROR(VLOOKUP(CONCATENATE($B524,"-",$C524),IN_1F!$B$2:$T$3000,7,FALSE))=TRUE,"",VLOOKUP(CONCATENATE($B524,"-",$C524),IN_1F!$B$2:$T$3000,7,FALSE))</f>
        <v>0</v>
      </c>
      <c r="J524" s="1875">
        <f>IF(ISERROR(VLOOKUP(CONCATENATE($B524,"-",$C524),IN_1F!$B$2:$T$3000,8,FALSE))=TRUE,"",VLOOKUP(CONCATENATE($B524,"-",$C524),IN_1F!$B$2:$T$3000,8,FALSE))</f>
        <v>0</v>
      </c>
      <c r="K524" s="1995">
        <f t="shared" si="44"/>
        <v>0</v>
      </c>
      <c r="L524" s="1996">
        <f t="shared" si="42"/>
        <v>0</v>
      </c>
    </row>
    <row r="525" spans="1:12">
      <c r="A525" s="1020" t="s">
        <v>1798</v>
      </c>
      <c r="B525" s="1021" t="s">
        <v>1799</v>
      </c>
      <c r="C525" s="1014">
        <v>8</v>
      </c>
      <c r="D525" s="1587" t="str">
        <f t="shared" si="43"/>
        <v/>
      </c>
      <c r="E525" s="1060">
        <f>IF(ISERROR(VLOOKUP(CONCATENATE($B525,"-",$C525),IN_1F!$B$2:$T$3000,3,FALSE))=TRUE,"",VLOOKUP(CONCATENATE($B525,"-",$C525),IN_1F!$B$2:$T$3000,3,FALSE))</f>
        <v>0</v>
      </c>
      <c r="F525" s="1061">
        <f>IF(ISERROR(VLOOKUP(CONCATENATE($B525,"-",$C525),IN_1F!$B$2:$T$3000,4,FALSE))=TRUE,"",VLOOKUP(CONCATENATE($B525,"-",$C525),IN_1F!$B$2:$T$3000,4,FALSE))</f>
        <v>0</v>
      </c>
      <c r="G525" s="1060">
        <f>IF(ISERROR(VLOOKUP(CONCATENATE($B525,"-",$C525),IN_1F!$B$2:$T$3000,5,FALSE))=TRUE,"",VLOOKUP(CONCATENATE($B525,"-",$C525),IN_1F!$B$2:$T$3000,5,FALSE))</f>
        <v>0</v>
      </c>
      <c r="H525" s="1062">
        <f>IF(ISERROR(VLOOKUP(CONCATENATE($B525,"-",$C525),IN_1F!$B$2:$T$3000,6,FALSE))=TRUE,"",VLOOKUP(CONCATENATE($B525,"-",$C525),IN_1F!$B$2:$T$3000,6,FALSE))</f>
        <v>0</v>
      </c>
      <c r="I525" s="1872">
        <f>IF(ISERROR(VLOOKUP(CONCATENATE($B525,"-",$C525),IN_1F!$B$2:$T$3000,7,FALSE))=TRUE,"",VLOOKUP(CONCATENATE($B525,"-",$C525),IN_1F!$B$2:$T$3000,7,FALSE))</f>
        <v>0</v>
      </c>
      <c r="J525" s="1875">
        <f>IF(ISERROR(VLOOKUP(CONCATENATE($B525,"-",$C525),IN_1F!$B$2:$T$3000,8,FALSE))=TRUE,"",VLOOKUP(CONCATENATE($B525,"-",$C525),IN_1F!$B$2:$T$3000,8,FALSE))</f>
        <v>0</v>
      </c>
      <c r="K525" s="1995">
        <f t="shared" si="44"/>
        <v>0</v>
      </c>
      <c r="L525" s="1996">
        <f t="shared" si="42"/>
        <v>0</v>
      </c>
    </row>
    <row r="526" spans="1:12">
      <c r="A526" s="1011" t="s">
        <v>1800</v>
      </c>
      <c r="B526" s="1012" t="s">
        <v>1801</v>
      </c>
      <c r="C526" s="1014">
        <v>8</v>
      </c>
      <c r="D526" s="1587" t="str">
        <f t="shared" si="43"/>
        <v/>
      </c>
      <c r="E526" s="1060">
        <f>IF(ISERROR(VLOOKUP(CONCATENATE($B526,"-",$C526),IN_1F!$B$2:$T$3000,3,FALSE))=TRUE,"",VLOOKUP(CONCATENATE($B526,"-",$C526),IN_1F!$B$2:$T$3000,3,FALSE))</f>
        <v>0</v>
      </c>
      <c r="F526" s="1061">
        <f>IF(ISERROR(VLOOKUP(CONCATENATE($B526,"-",$C526),IN_1F!$B$2:$T$3000,4,FALSE))=TRUE,"",VLOOKUP(CONCATENATE($B526,"-",$C526),IN_1F!$B$2:$T$3000,4,FALSE))</f>
        <v>0</v>
      </c>
      <c r="G526" s="1060">
        <f>IF(ISERROR(VLOOKUP(CONCATENATE($B526,"-",$C526),IN_1F!$B$2:$T$3000,5,FALSE))=TRUE,"",VLOOKUP(CONCATENATE($B526,"-",$C526),IN_1F!$B$2:$T$3000,5,FALSE))</f>
        <v>0</v>
      </c>
      <c r="H526" s="1062">
        <f>IF(ISERROR(VLOOKUP(CONCATENATE($B526,"-",$C526),IN_1F!$B$2:$T$3000,6,FALSE))=TRUE,"",VLOOKUP(CONCATENATE($B526,"-",$C526),IN_1F!$B$2:$T$3000,6,FALSE))</f>
        <v>0</v>
      </c>
      <c r="I526" s="1872">
        <f>IF(ISERROR(VLOOKUP(CONCATENATE($B526,"-",$C526),IN_1F!$B$2:$T$3000,7,FALSE))=TRUE,"",VLOOKUP(CONCATENATE($B526,"-",$C526),IN_1F!$B$2:$T$3000,7,FALSE))</f>
        <v>0</v>
      </c>
      <c r="J526" s="1875">
        <f>IF(ISERROR(VLOOKUP(CONCATENATE($B526,"-",$C526),IN_1F!$B$2:$T$3000,8,FALSE))=TRUE,"",VLOOKUP(CONCATENATE($B526,"-",$C526),IN_1F!$B$2:$T$3000,8,FALSE))</f>
        <v>0</v>
      </c>
      <c r="K526" s="1995">
        <f t="shared" si="44"/>
        <v>0</v>
      </c>
      <c r="L526" s="1996">
        <f t="shared" si="42"/>
        <v>0</v>
      </c>
    </row>
    <row r="527" spans="1:12">
      <c r="A527" s="1011" t="s">
        <v>1802</v>
      </c>
      <c r="B527" s="1012" t="s">
        <v>1803</v>
      </c>
      <c r="C527" s="1014">
        <v>8</v>
      </c>
      <c r="D527" s="1587" t="str">
        <f t="shared" si="43"/>
        <v/>
      </c>
      <c r="E527" s="1060">
        <f>IF(ISERROR(VLOOKUP(CONCATENATE($B527,"-",$C527),IN_1F!$B$2:$T$3000,3,FALSE))=TRUE,"",VLOOKUP(CONCATENATE($B527,"-",$C527),IN_1F!$B$2:$T$3000,3,FALSE))</f>
        <v>0</v>
      </c>
      <c r="F527" s="1061">
        <f>IF(ISERROR(VLOOKUP(CONCATENATE($B527,"-",$C527),IN_1F!$B$2:$T$3000,4,FALSE))=TRUE,"",VLOOKUP(CONCATENATE($B527,"-",$C527),IN_1F!$B$2:$T$3000,4,FALSE))</f>
        <v>0</v>
      </c>
      <c r="G527" s="1060">
        <f>IF(ISERROR(VLOOKUP(CONCATENATE($B527,"-",$C527),IN_1F!$B$2:$T$3000,5,FALSE))=TRUE,"",VLOOKUP(CONCATENATE($B527,"-",$C527),IN_1F!$B$2:$T$3000,5,FALSE))</f>
        <v>0</v>
      </c>
      <c r="H527" s="1062">
        <f>IF(ISERROR(VLOOKUP(CONCATENATE($B527,"-",$C527),IN_1F!$B$2:$T$3000,6,FALSE))=TRUE,"",VLOOKUP(CONCATENATE($B527,"-",$C527),IN_1F!$B$2:$T$3000,6,FALSE))</f>
        <v>0</v>
      </c>
      <c r="I527" s="1872">
        <f>IF(ISERROR(VLOOKUP(CONCATENATE($B527,"-",$C527),IN_1F!$B$2:$T$3000,7,FALSE))=TRUE,"",VLOOKUP(CONCATENATE($B527,"-",$C527),IN_1F!$B$2:$T$3000,7,FALSE))</f>
        <v>0</v>
      </c>
      <c r="J527" s="1875">
        <f>IF(ISERROR(VLOOKUP(CONCATENATE($B527,"-",$C527),IN_1F!$B$2:$T$3000,8,FALSE))=TRUE,"",VLOOKUP(CONCATENATE($B527,"-",$C527),IN_1F!$B$2:$T$3000,8,FALSE))</f>
        <v>0</v>
      </c>
      <c r="K527" s="1995">
        <f t="shared" si="44"/>
        <v>0</v>
      </c>
      <c r="L527" s="1996">
        <f t="shared" si="42"/>
        <v>0</v>
      </c>
    </row>
    <row r="528" spans="1:12">
      <c r="A528" s="1011" t="s">
        <v>1804</v>
      </c>
      <c r="B528" s="1012" t="s">
        <v>1805</v>
      </c>
      <c r="C528" s="1014">
        <v>8</v>
      </c>
      <c r="D528" s="1587" t="str">
        <f t="shared" si="43"/>
        <v/>
      </c>
      <c r="E528" s="1060">
        <f>IF(ISERROR(VLOOKUP(CONCATENATE($B528,"-",$C528),IN_1F!$B$2:$T$3000,3,FALSE))=TRUE,"",VLOOKUP(CONCATENATE($B528,"-",$C528),IN_1F!$B$2:$T$3000,3,FALSE))</f>
        <v>0</v>
      </c>
      <c r="F528" s="1061">
        <f>IF(ISERROR(VLOOKUP(CONCATENATE($B528,"-",$C528),IN_1F!$B$2:$T$3000,4,FALSE))=TRUE,"",VLOOKUP(CONCATENATE($B528,"-",$C528),IN_1F!$B$2:$T$3000,4,FALSE))</f>
        <v>0</v>
      </c>
      <c r="G528" s="1060">
        <f>IF(ISERROR(VLOOKUP(CONCATENATE($B528,"-",$C528),IN_1F!$B$2:$T$3000,5,FALSE))=TRUE,"",VLOOKUP(CONCATENATE($B528,"-",$C528),IN_1F!$B$2:$T$3000,5,FALSE))</f>
        <v>0</v>
      </c>
      <c r="H528" s="1062">
        <f>IF(ISERROR(VLOOKUP(CONCATENATE($B528,"-",$C528),IN_1F!$B$2:$T$3000,6,FALSE))=TRUE,"",VLOOKUP(CONCATENATE($B528,"-",$C528),IN_1F!$B$2:$T$3000,6,FALSE))</f>
        <v>0</v>
      </c>
      <c r="I528" s="1872">
        <f>IF(ISERROR(VLOOKUP(CONCATENATE($B528,"-",$C528),IN_1F!$B$2:$T$3000,7,FALSE))=TRUE,"",VLOOKUP(CONCATENATE($B528,"-",$C528),IN_1F!$B$2:$T$3000,7,FALSE))</f>
        <v>0</v>
      </c>
      <c r="J528" s="1875">
        <f>IF(ISERROR(VLOOKUP(CONCATENATE($B528,"-",$C528),IN_1F!$B$2:$T$3000,8,FALSE))=TRUE,"",VLOOKUP(CONCATENATE($B528,"-",$C528),IN_1F!$B$2:$T$3000,8,FALSE))</f>
        <v>0</v>
      </c>
      <c r="K528" s="1995">
        <f t="shared" si="44"/>
        <v>0</v>
      </c>
      <c r="L528" s="1996">
        <f t="shared" si="42"/>
        <v>0</v>
      </c>
    </row>
    <row r="529" spans="1:12">
      <c r="A529" s="1011" t="s">
        <v>1806</v>
      </c>
      <c r="B529" s="1012" t="s">
        <v>1807</v>
      </c>
      <c r="C529" s="1014">
        <v>8</v>
      </c>
      <c r="D529" s="1587" t="str">
        <f t="shared" si="43"/>
        <v/>
      </c>
      <c r="E529" s="1060">
        <f>IF(ISERROR(VLOOKUP(CONCATENATE($B529,"-",$C529),IN_1F!$B$2:$T$3000,3,FALSE))=TRUE,"",VLOOKUP(CONCATENATE($B529,"-",$C529),IN_1F!$B$2:$T$3000,3,FALSE))</f>
        <v>0</v>
      </c>
      <c r="F529" s="1061">
        <f>IF(ISERROR(VLOOKUP(CONCATENATE($B529,"-",$C529),IN_1F!$B$2:$T$3000,4,FALSE))=TRUE,"",VLOOKUP(CONCATENATE($B529,"-",$C529),IN_1F!$B$2:$T$3000,4,FALSE))</f>
        <v>0</v>
      </c>
      <c r="G529" s="1060">
        <f>IF(ISERROR(VLOOKUP(CONCATENATE($B529,"-",$C529),IN_1F!$B$2:$T$3000,5,FALSE))=TRUE,"",VLOOKUP(CONCATENATE($B529,"-",$C529),IN_1F!$B$2:$T$3000,5,FALSE))</f>
        <v>0</v>
      </c>
      <c r="H529" s="1062">
        <f>IF(ISERROR(VLOOKUP(CONCATENATE($B529,"-",$C529),IN_1F!$B$2:$T$3000,6,FALSE))=TRUE,"",VLOOKUP(CONCATENATE($B529,"-",$C529),IN_1F!$B$2:$T$3000,6,FALSE))</f>
        <v>0</v>
      </c>
      <c r="I529" s="1872">
        <f>IF(ISERROR(VLOOKUP(CONCATENATE($B529,"-",$C529),IN_1F!$B$2:$T$3000,7,FALSE))=TRUE,"",VLOOKUP(CONCATENATE($B529,"-",$C529),IN_1F!$B$2:$T$3000,7,FALSE))</f>
        <v>0</v>
      </c>
      <c r="J529" s="1875">
        <f>IF(ISERROR(VLOOKUP(CONCATENATE($B529,"-",$C529),IN_1F!$B$2:$T$3000,8,FALSE))=TRUE,"",VLOOKUP(CONCATENATE($B529,"-",$C529),IN_1F!$B$2:$T$3000,8,FALSE))</f>
        <v>0</v>
      </c>
      <c r="K529" s="1995">
        <f t="shared" si="44"/>
        <v>0</v>
      </c>
      <c r="L529" s="1996">
        <f t="shared" si="42"/>
        <v>0</v>
      </c>
    </row>
    <row r="530" spans="1:12">
      <c r="A530" s="1011" t="s">
        <v>1808</v>
      </c>
      <c r="B530" s="1012" t="s">
        <v>1809</v>
      </c>
      <c r="C530" s="1014">
        <v>8</v>
      </c>
      <c r="D530" s="1587" t="str">
        <f t="shared" si="43"/>
        <v/>
      </c>
      <c r="E530" s="1060">
        <f>IF(ISERROR(VLOOKUP(CONCATENATE($B530,"-",$C530),IN_1F!$B$2:$T$3000,3,FALSE))=TRUE,"",VLOOKUP(CONCATENATE($B530,"-",$C530),IN_1F!$B$2:$T$3000,3,FALSE))</f>
        <v>0</v>
      </c>
      <c r="F530" s="1061">
        <f>IF(ISERROR(VLOOKUP(CONCATENATE($B530,"-",$C530),IN_1F!$B$2:$T$3000,4,FALSE))=TRUE,"",VLOOKUP(CONCATENATE($B530,"-",$C530),IN_1F!$B$2:$T$3000,4,FALSE))</f>
        <v>0</v>
      </c>
      <c r="G530" s="1060">
        <f>IF(ISERROR(VLOOKUP(CONCATENATE($B530,"-",$C530),IN_1F!$B$2:$T$3000,5,FALSE))=TRUE,"",VLOOKUP(CONCATENATE($B530,"-",$C530),IN_1F!$B$2:$T$3000,5,FALSE))</f>
        <v>0</v>
      </c>
      <c r="H530" s="1062">
        <f>IF(ISERROR(VLOOKUP(CONCATENATE($B530,"-",$C530),IN_1F!$B$2:$T$3000,6,FALSE))=TRUE,"",VLOOKUP(CONCATENATE($B530,"-",$C530),IN_1F!$B$2:$T$3000,6,FALSE))</f>
        <v>0</v>
      </c>
      <c r="I530" s="1872">
        <f>IF(ISERROR(VLOOKUP(CONCATENATE($B530,"-",$C530),IN_1F!$B$2:$T$3000,7,FALSE))=TRUE,"",VLOOKUP(CONCATENATE($B530,"-",$C530),IN_1F!$B$2:$T$3000,7,FALSE))</f>
        <v>0</v>
      </c>
      <c r="J530" s="1875">
        <f>IF(ISERROR(VLOOKUP(CONCATENATE($B530,"-",$C530),IN_1F!$B$2:$T$3000,8,FALSE))=TRUE,"",VLOOKUP(CONCATENATE($B530,"-",$C530),IN_1F!$B$2:$T$3000,8,FALSE))</f>
        <v>0</v>
      </c>
      <c r="K530" s="1995">
        <f t="shared" si="44"/>
        <v>0</v>
      </c>
      <c r="L530" s="1996">
        <f t="shared" si="42"/>
        <v>0</v>
      </c>
    </row>
    <row r="531" spans="1:12">
      <c r="A531" s="1011" t="s">
        <v>1810</v>
      </c>
      <c r="B531" s="1012" t="s">
        <v>1811</v>
      </c>
      <c r="C531" s="1014">
        <v>8</v>
      </c>
      <c r="D531" s="1587" t="str">
        <f t="shared" si="43"/>
        <v/>
      </c>
      <c r="E531" s="1060">
        <f>IF(ISERROR(VLOOKUP(CONCATENATE($B531,"-",$C531),IN_1F!$B$2:$T$3000,3,FALSE))=TRUE,"",VLOOKUP(CONCATENATE($B531,"-",$C531),IN_1F!$B$2:$T$3000,3,FALSE))</f>
        <v>0</v>
      </c>
      <c r="F531" s="1061">
        <f>IF(ISERROR(VLOOKUP(CONCATENATE($B531,"-",$C531),IN_1F!$B$2:$T$3000,4,FALSE))=TRUE,"",VLOOKUP(CONCATENATE($B531,"-",$C531),IN_1F!$B$2:$T$3000,4,FALSE))</f>
        <v>0</v>
      </c>
      <c r="G531" s="1060">
        <f>IF(ISERROR(VLOOKUP(CONCATENATE($B531,"-",$C531),IN_1F!$B$2:$T$3000,5,FALSE))=TRUE,"",VLOOKUP(CONCATENATE($B531,"-",$C531),IN_1F!$B$2:$T$3000,5,FALSE))</f>
        <v>0</v>
      </c>
      <c r="H531" s="1062">
        <f>IF(ISERROR(VLOOKUP(CONCATENATE($B531,"-",$C531),IN_1F!$B$2:$T$3000,6,FALSE))=TRUE,"",VLOOKUP(CONCATENATE($B531,"-",$C531),IN_1F!$B$2:$T$3000,6,FALSE))</f>
        <v>0</v>
      </c>
      <c r="I531" s="1872">
        <f>IF(ISERROR(VLOOKUP(CONCATENATE($B531,"-",$C531),IN_1F!$B$2:$T$3000,7,FALSE))=TRUE,"",VLOOKUP(CONCATENATE($B531,"-",$C531),IN_1F!$B$2:$T$3000,7,FALSE))</f>
        <v>0</v>
      </c>
      <c r="J531" s="1875">
        <f>IF(ISERROR(VLOOKUP(CONCATENATE($B531,"-",$C531),IN_1F!$B$2:$T$3000,8,FALSE))=TRUE,"",VLOOKUP(CONCATENATE($B531,"-",$C531),IN_1F!$B$2:$T$3000,8,FALSE))</f>
        <v>0</v>
      </c>
      <c r="K531" s="1995">
        <f t="shared" si="44"/>
        <v>0</v>
      </c>
      <c r="L531" s="1996">
        <f t="shared" si="42"/>
        <v>0</v>
      </c>
    </row>
    <row r="532" spans="1:12">
      <c r="A532" s="1011" t="s">
        <v>1812</v>
      </c>
      <c r="B532" s="1012" t="s">
        <v>1813</v>
      </c>
      <c r="C532" s="1014">
        <v>8</v>
      </c>
      <c r="D532" s="1587" t="str">
        <f t="shared" si="43"/>
        <v/>
      </c>
      <c r="E532" s="1060">
        <f>IF(ISERROR(VLOOKUP(CONCATENATE($B532,"-",$C532),IN_1F!$B$2:$T$3000,3,FALSE))=TRUE,"",VLOOKUP(CONCATENATE($B532,"-",$C532),IN_1F!$B$2:$T$3000,3,FALSE))</f>
        <v>0</v>
      </c>
      <c r="F532" s="1061">
        <f>IF(ISERROR(VLOOKUP(CONCATENATE($B532,"-",$C532),IN_1F!$B$2:$T$3000,4,FALSE))=TRUE,"",VLOOKUP(CONCATENATE($B532,"-",$C532),IN_1F!$B$2:$T$3000,4,FALSE))</f>
        <v>0</v>
      </c>
      <c r="G532" s="1060">
        <f>IF(ISERROR(VLOOKUP(CONCATENATE($B532,"-",$C532),IN_1F!$B$2:$T$3000,5,FALSE))=TRUE,"",VLOOKUP(CONCATENATE($B532,"-",$C532),IN_1F!$B$2:$T$3000,5,FALSE))</f>
        <v>0</v>
      </c>
      <c r="H532" s="1062">
        <f>IF(ISERROR(VLOOKUP(CONCATENATE($B532,"-",$C532),IN_1F!$B$2:$T$3000,6,FALSE))=TRUE,"",VLOOKUP(CONCATENATE($B532,"-",$C532),IN_1F!$B$2:$T$3000,6,FALSE))</f>
        <v>0</v>
      </c>
      <c r="I532" s="1872">
        <f>IF(ISERROR(VLOOKUP(CONCATENATE($B532,"-",$C532),IN_1F!$B$2:$T$3000,7,FALSE))=TRUE,"",VLOOKUP(CONCATENATE($B532,"-",$C532),IN_1F!$B$2:$T$3000,7,FALSE))</f>
        <v>0</v>
      </c>
      <c r="J532" s="1875">
        <f>IF(ISERROR(VLOOKUP(CONCATENATE($B532,"-",$C532),IN_1F!$B$2:$T$3000,8,FALSE))=TRUE,"",VLOOKUP(CONCATENATE($B532,"-",$C532),IN_1F!$B$2:$T$3000,8,FALSE))</f>
        <v>0</v>
      </c>
      <c r="K532" s="1995">
        <f t="shared" si="44"/>
        <v>0</v>
      </c>
      <c r="L532" s="1996">
        <f t="shared" si="42"/>
        <v>0</v>
      </c>
    </row>
    <row r="533" spans="1:12">
      <c r="A533" s="1011" t="s">
        <v>1814</v>
      </c>
      <c r="B533" s="1012" t="s">
        <v>1815</v>
      </c>
      <c r="C533" s="1014">
        <v>8</v>
      </c>
      <c r="D533" s="1587" t="str">
        <f t="shared" si="43"/>
        <v/>
      </c>
      <c r="E533" s="1060">
        <f>IF(ISERROR(VLOOKUP(CONCATENATE($B533,"-",$C533),IN_1F!$B$2:$T$3000,3,FALSE))=TRUE,"",VLOOKUP(CONCATENATE($B533,"-",$C533),IN_1F!$B$2:$T$3000,3,FALSE))</f>
        <v>0</v>
      </c>
      <c r="F533" s="1061">
        <f>IF(ISERROR(VLOOKUP(CONCATENATE($B533,"-",$C533),IN_1F!$B$2:$T$3000,4,FALSE))=TRUE,"",VLOOKUP(CONCATENATE($B533,"-",$C533),IN_1F!$B$2:$T$3000,4,FALSE))</f>
        <v>0</v>
      </c>
      <c r="G533" s="1060">
        <f>IF(ISERROR(VLOOKUP(CONCATENATE($B533,"-",$C533),IN_1F!$B$2:$T$3000,5,FALSE))=TRUE,"",VLOOKUP(CONCATENATE($B533,"-",$C533),IN_1F!$B$2:$T$3000,5,FALSE))</f>
        <v>0</v>
      </c>
      <c r="H533" s="1062">
        <f>IF(ISERROR(VLOOKUP(CONCATENATE($B533,"-",$C533),IN_1F!$B$2:$T$3000,6,FALSE))=TRUE,"",VLOOKUP(CONCATENATE($B533,"-",$C533),IN_1F!$B$2:$T$3000,6,FALSE))</f>
        <v>0</v>
      </c>
      <c r="I533" s="1872">
        <f>IF(ISERROR(VLOOKUP(CONCATENATE($B533,"-",$C533),IN_1F!$B$2:$T$3000,7,FALSE))=TRUE,"",VLOOKUP(CONCATENATE($B533,"-",$C533),IN_1F!$B$2:$T$3000,7,FALSE))</f>
        <v>0</v>
      </c>
      <c r="J533" s="1875">
        <f>IF(ISERROR(VLOOKUP(CONCATENATE($B533,"-",$C533),IN_1F!$B$2:$T$3000,8,FALSE))=TRUE,"",VLOOKUP(CONCATENATE($B533,"-",$C533),IN_1F!$B$2:$T$3000,8,FALSE))</f>
        <v>0</v>
      </c>
      <c r="K533" s="1995">
        <f t="shared" si="44"/>
        <v>0</v>
      </c>
      <c r="L533" s="1996">
        <f t="shared" si="42"/>
        <v>0</v>
      </c>
    </row>
    <row r="534" spans="1:12">
      <c r="A534" s="1011" t="s">
        <v>1816</v>
      </c>
      <c r="B534" s="1012" t="s">
        <v>1817</v>
      </c>
      <c r="C534" s="1014">
        <v>8</v>
      </c>
      <c r="D534" s="1587" t="str">
        <f t="shared" si="43"/>
        <v/>
      </c>
      <c r="E534" s="1060">
        <f>IF(ISERROR(VLOOKUP(CONCATENATE($B534,"-",$C534),IN_1F!$B$2:$T$3000,3,FALSE))=TRUE,"",VLOOKUP(CONCATENATE($B534,"-",$C534),IN_1F!$B$2:$T$3000,3,FALSE))</f>
        <v>0</v>
      </c>
      <c r="F534" s="1061">
        <f>IF(ISERROR(VLOOKUP(CONCATENATE($B534,"-",$C534),IN_1F!$B$2:$T$3000,4,FALSE))=TRUE,"",VLOOKUP(CONCATENATE($B534,"-",$C534),IN_1F!$B$2:$T$3000,4,FALSE))</f>
        <v>0</v>
      </c>
      <c r="G534" s="1060">
        <f>IF(ISERROR(VLOOKUP(CONCATENATE($B534,"-",$C534),IN_1F!$B$2:$T$3000,5,FALSE))=TRUE,"",VLOOKUP(CONCATENATE($B534,"-",$C534),IN_1F!$B$2:$T$3000,5,FALSE))</f>
        <v>0</v>
      </c>
      <c r="H534" s="1062">
        <f>IF(ISERROR(VLOOKUP(CONCATENATE($B534,"-",$C534),IN_1F!$B$2:$T$3000,6,FALSE))=TRUE,"",VLOOKUP(CONCATENATE($B534,"-",$C534),IN_1F!$B$2:$T$3000,6,FALSE))</f>
        <v>0</v>
      </c>
      <c r="I534" s="1872">
        <f>IF(ISERROR(VLOOKUP(CONCATENATE($B534,"-",$C534),IN_1F!$B$2:$T$3000,7,FALSE))=TRUE,"",VLOOKUP(CONCATENATE($B534,"-",$C534),IN_1F!$B$2:$T$3000,7,FALSE))</f>
        <v>0</v>
      </c>
      <c r="J534" s="1875">
        <f>IF(ISERROR(VLOOKUP(CONCATENATE($B534,"-",$C534),IN_1F!$B$2:$T$3000,8,FALSE))=TRUE,"",VLOOKUP(CONCATENATE($B534,"-",$C534),IN_1F!$B$2:$T$3000,8,FALSE))</f>
        <v>0</v>
      </c>
      <c r="K534" s="1995">
        <f t="shared" si="44"/>
        <v>0</v>
      </c>
      <c r="L534" s="1996">
        <f t="shared" si="42"/>
        <v>0</v>
      </c>
    </row>
    <row r="535" spans="1:12">
      <c r="A535" s="1011" t="s">
        <v>1818</v>
      </c>
      <c r="B535" s="1012" t="s">
        <v>1667</v>
      </c>
      <c r="C535" s="1014">
        <v>8</v>
      </c>
      <c r="D535" s="1587" t="str">
        <f t="shared" si="43"/>
        <v/>
      </c>
      <c r="E535" s="1060">
        <f>IF(ISERROR(VLOOKUP(CONCATENATE($B535,"-",$C535),IN_1F!$B$2:$T$3000,3,FALSE))=TRUE,"",VLOOKUP(CONCATENATE($B535,"-",$C535),IN_1F!$B$2:$T$3000,3,FALSE))</f>
        <v>0</v>
      </c>
      <c r="F535" s="1061">
        <f>IF(ISERROR(VLOOKUP(CONCATENATE($B535,"-",$C535),IN_1F!$B$2:$T$3000,4,FALSE))=TRUE,"",VLOOKUP(CONCATENATE($B535,"-",$C535),IN_1F!$B$2:$T$3000,4,FALSE))</f>
        <v>0</v>
      </c>
      <c r="G535" s="1060">
        <f>IF(ISERROR(VLOOKUP(CONCATENATE($B535,"-",$C535),IN_1F!$B$2:$T$3000,5,FALSE))=TRUE,"",VLOOKUP(CONCATENATE($B535,"-",$C535),IN_1F!$B$2:$T$3000,5,FALSE))</f>
        <v>0</v>
      </c>
      <c r="H535" s="1062">
        <f>IF(ISERROR(VLOOKUP(CONCATENATE($B535,"-",$C535),IN_1F!$B$2:$T$3000,6,FALSE))=TRUE,"",VLOOKUP(CONCATENATE($B535,"-",$C535),IN_1F!$B$2:$T$3000,6,FALSE))</f>
        <v>0</v>
      </c>
      <c r="I535" s="1872">
        <f>IF(ISERROR(VLOOKUP(CONCATENATE($B535,"-",$C535),IN_1F!$B$2:$T$3000,7,FALSE))=TRUE,"",VLOOKUP(CONCATENATE($B535,"-",$C535),IN_1F!$B$2:$T$3000,7,FALSE))</f>
        <v>0</v>
      </c>
      <c r="J535" s="1875">
        <f>IF(ISERROR(VLOOKUP(CONCATENATE($B535,"-",$C535),IN_1F!$B$2:$T$3000,8,FALSE))=TRUE,"",VLOOKUP(CONCATENATE($B535,"-",$C535),IN_1F!$B$2:$T$3000,8,FALSE))</f>
        <v>0</v>
      </c>
      <c r="K535" s="1995">
        <f t="shared" si="44"/>
        <v>0</v>
      </c>
      <c r="L535" s="1996">
        <f t="shared" si="42"/>
        <v>0</v>
      </c>
    </row>
    <row r="536" spans="1:12">
      <c r="A536" s="1011" t="s">
        <v>1819</v>
      </c>
      <c r="B536" s="1012" t="s">
        <v>1820</v>
      </c>
      <c r="C536" s="1014">
        <v>8</v>
      </c>
      <c r="D536" s="1587" t="str">
        <f t="shared" si="43"/>
        <v/>
      </c>
      <c r="E536" s="1060">
        <f>IF(ISERROR(VLOOKUP(CONCATENATE($B536,"-",$C536),IN_1F!$B$2:$T$3000,3,FALSE))=TRUE,"",VLOOKUP(CONCATENATE($B536,"-",$C536),IN_1F!$B$2:$T$3000,3,FALSE))</f>
        <v>0</v>
      </c>
      <c r="F536" s="1061">
        <f>IF(ISERROR(VLOOKUP(CONCATENATE($B536,"-",$C536),IN_1F!$B$2:$T$3000,4,FALSE))=TRUE,"",VLOOKUP(CONCATENATE($B536,"-",$C536),IN_1F!$B$2:$T$3000,4,FALSE))</f>
        <v>0</v>
      </c>
      <c r="G536" s="1060">
        <f>IF(ISERROR(VLOOKUP(CONCATENATE($B536,"-",$C536),IN_1F!$B$2:$T$3000,5,FALSE))=TRUE,"",VLOOKUP(CONCATENATE($B536,"-",$C536),IN_1F!$B$2:$T$3000,5,FALSE))</f>
        <v>0</v>
      </c>
      <c r="H536" s="1062">
        <f>IF(ISERROR(VLOOKUP(CONCATENATE($B536,"-",$C536),IN_1F!$B$2:$T$3000,6,FALSE))=TRUE,"",VLOOKUP(CONCATENATE($B536,"-",$C536),IN_1F!$B$2:$T$3000,6,FALSE))</f>
        <v>0</v>
      </c>
      <c r="I536" s="1872">
        <f>IF(ISERROR(VLOOKUP(CONCATENATE($B536,"-",$C536),IN_1F!$B$2:$T$3000,7,FALSE))=TRUE,"",VLOOKUP(CONCATENATE($B536,"-",$C536),IN_1F!$B$2:$T$3000,7,FALSE))</f>
        <v>0</v>
      </c>
      <c r="J536" s="1875">
        <f>IF(ISERROR(VLOOKUP(CONCATENATE($B536,"-",$C536),IN_1F!$B$2:$T$3000,8,FALSE))=TRUE,"",VLOOKUP(CONCATENATE($B536,"-",$C536),IN_1F!$B$2:$T$3000,8,FALSE))</f>
        <v>0</v>
      </c>
      <c r="K536" s="1995">
        <f t="shared" si="44"/>
        <v>0</v>
      </c>
      <c r="L536" s="1996">
        <f>F536+H536+J536</f>
        <v>0</v>
      </c>
    </row>
    <row r="537" spans="1:12">
      <c r="A537" s="1011" t="s">
        <v>1821</v>
      </c>
      <c r="B537" s="1012" t="s">
        <v>1822</v>
      </c>
      <c r="C537" s="1014">
        <v>8</v>
      </c>
      <c r="D537" s="1587" t="str">
        <f t="shared" si="43"/>
        <v/>
      </c>
      <c r="E537" s="1060">
        <f>IF(ISERROR(VLOOKUP(CONCATENATE($B537,"-",$C537),IN_1F!$B$2:$T$3000,3,FALSE))=TRUE,"",VLOOKUP(CONCATENATE($B537,"-",$C537),IN_1F!$B$2:$T$3000,3,FALSE))</f>
        <v>0</v>
      </c>
      <c r="F537" s="1061">
        <f>IF(ISERROR(VLOOKUP(CONCATENATE($B537,"-",$C537),IN_1F!$B$2:$T$3000,4,FALSE))=TRUE,"",VLOOKUP(CONCATENATE($B537,"-",$C537),IN_1F!$B$2:$T$3000,4,FALSE))</f>
        <v>0</v>
      </c>
      <c r="G537" s="1060">
        <f>IF(ISERROR(VLOOKUP(CONCATENATE($B537,"-",$C537),IN_1F!$B$2:$T$3000,5,FALSE))=TRUE,"",VLOOKUP(CONCATENATE($B537,"-",$C537),IN_1F!$B$2:$T$3000,5,FALSE))</f>
        <v>0</v>
      </c>
      <c r="H537" s="1062">
        <f>IF(ISERROR(VLOOKUP(CONCATENATE($B537,"-",$C537),IN_1F!$B$2:$T$3000,6,FALSE))=TRUE,"",VLOOKUP(CONCATENATE($B537,"-",$C537),IN_1F!$B$2:$T$3000,6,FALSE))</f>
        <v>0</v>
      </c>
      <c r="I537" s="1872">
        <f>IF(ISERROR(VLOOKUP(CONCATENATE($B537,"-",$C537),IN_1F!$B$2:$T$3000,7,FALSE))=TRUE,"",VLOOKUP(CONCATENATE($B537,"-",$C537),IN_1F!$B$2:$T$3000,7,FALSE))</f>
        <v>0</v>
      </c>
      <c r="J537" s="1875">
        <f>IF(ISERROR(VLOOKUP(CONCATENATE($B537,"-",$C537),IN_1F!$B$2:$T$3000,8,FALSE))=TRUE,"",VLOOKUP(CONCATENATE($B537,"-",$C537),IN_1F!$B$2:$T$3000,8,FALSE))</f>
        <v>0</v>
      </c>
      <c r="K537" s="1995">
        <f t="shared" si="44"/>
        <v>0</v>
      </c>
      <c r="L537" s="1996">
        <f t="shared" ref="L537:L545" si="45">F537+H537+J537</f>
        <v>0</v>
      </c>
    </row>
    <row r="538" spans="1:12">
      <c r="A538" s="1011" t="s">
        <v>1823</v>
      </c>
      <c r="B538" s="1012" t="s">
        <v>1824</v>
      </c>
      <c r="C538" s="1014">
        <v>8</v>
      </c>
      <c r="D538" s="1587" t="str">
        <f t="shared" si="43"/>
        <v/>
      </c>
      <c r="E538" s="1060">
        <f>IF(ISERROR(VLOOKUP(CONCATENATE($B538,"-",$C538),IN_1F!$B$2:$T$3000,3,FALSE))=TRUE,"",VLOOKUP(CONCATENATE($B538,"-",$C538),IN_1F!$B$2:$T$3000,3,FALSE))</f>
        <v>0</v>
      </c>
      <c r="F538" s="1061">
        <f>IF(ISERROR(VLOOKUP(CONCATENATE($B538,"-",$C538),IN_1F!$B$2:$T$3000,4,FALSE))=TRUE,"",VLOOKUP(CONCATENATE($B538,"-",$C538),IN_1F!$B$2:$T$3000,4,FALSE))</f>
        <v>0</v>
      </c>
      <c r="G538" s="1060">
        <f>IF(ISERROR(VLOOKUP(CONCATENATE($B538,"-",$C538),IN_1F!$B$2:$T$3000,5,FALSE))=TRUE,"",VLOOKUP(CONCATENATE($B538,"-",$C538),IN_1F!$B$2:$T$3000,5,FALSE))</f>
        <v>0</v>
      </c>
      <c r="H538" s="1062">
        <f>IF(ISERROR(VLOOKUP(CONCATENATE($B538,"-",$C538),IN_1F!$B$2:$T$3000,6,FALSE))=TRUE,"",VLOOKUP(CONCATENATE($B538,"-",$C538),IN_1F!$B$2:$T$3000,6,FALSE))</f>
        <v>0</v>
      </c>
      <c r="I538" s="1872">
        <f>IF(ISERROR(VLOOKUP(CONCATENATE($B538,"-",$C538),IN_1F!$B$2:$T$3000,7,FALSE))=TRUE,"",VLOOKUP(CONCATENATE($B538,"-",$C538),IN_1F!$B$2:$T$3000,7,FALSE))</f>
        <v>0</v>
      </c>
      <c r="J538" s="1875">
        <f>IF(ISERROR(VLOOKUP(CONCATENATE($B538,"-",$C538),IN_1F!$B$2:$T$3000,8,FALSE))=TRUE,"",VLOOKUP(CONCATENATE($B538,"-",$C538),IN_1F!$B$2:$T$3000,8,FALSE))</f>
        <v>0</v>
      </c>
      <c r="K538" s="1995">
        <f>E538+G538+I538</f>
        <v>0</v>
      </c>
      <c r="L538" s="1996">
        <f t="shared" si="45"/>
        <v>0</v>
      </c>
    </row>
    <row r="539" spans="1:12">
      <c r="A539" s="1011" t="s">
        <v>1825</v>
      </c>
      <c r="B539" s="1012" t="s">
        <v>1826</v>
      </c>
      <c r="C539" s="1014">
        <v>8</v>
      </c>
      <c r="D539" s="1587" t="str">
        <f t="shared" si="43"/>
        <v/>
      </c>
      <c r="E539" s="1060">
        <f>IF(ISERROR(VLOOKUP(CONCATENATE($B539,"-",$C539),IN_1F!$B$2:$T$3000,3,FALSE))=TRUE,"",VLOOKUP(CONCATENATE($B539,"-",$C539),IN_1F!$B$2:$T$3000,3,FALSE))</f>
        <v>0</v>
      </c>
      <c r="F539" s="1061">
        <f>IF(ISERROR(VLOOKUP(CONCATENATE($B539,"-",$C539),IN_1F!$B$2:$T$3000,4,FALSE))=TRUE,"",VLOOKUP(CONCATENATE($B539,"-",$C539),IN_1F!$B$2:$T$3000,4,FALSE))</f>
        <v>0</v>
      </c>
      <c r="G539" s="1060">
        <f>IF(ISERROR(VLOOKUP(CONCATENATE($B539,"-",$C539),IN_1F!$B$2:$T$3000,5,FALSE))=TRUE,"",VLOOKUP(CONCATENATE($B539,"-",$C539),IN_1F!$B$2:$T$3000,5,FALSE))</f>
        <v>0</v>
      </c>
      <c r="H539" s="1062">
        <f>IF(ISERROR(VLOOKUP(CONCATENATE($B539,"-",$C539),IN_1F!$B$2:$T$3000,6,FALSE))=TRUE,"",VLOOKUP(CONCATENATE($B539,"-",$C539),IN_1F!$B$2:$T$3000,6,FALSE))</f>
        <v>0</v>
      </c>
      <c r="I539" s="1872">
        <f>IF(ISERROR(VLOOKUP(CONCATENATE($B539,"-",$C539),IN_1F!$B$2:$T$3000,7,FALSE))=TRUE,"",VLOOKUP(CONCATENATE($B539,"-",$C539),IN_1F!$B$2:$T$3000,7,FALSE))</f>
        <v>0</v>
      </c>
      <c r="J539" s="1875">
        <f>IF(ISERROR(VLOOKUP(CONCATENATE($B539,"-",$C539),IN_1F!$B$2:$T$3000,8,FALSE))=TRUE,"",VLOOKUP(CONCATENATE($B539,"-",$C539),IN_1F!$B$2:$T$3000,8,FALSE))</f>
        <v>0</v>
      </c>
      <c r="K539" s="1995">
        <f t="shared" ref="K539:K545" si="46">E539+G539+I539</f>
        <v>0</v>
      </c>
      <c r="L539" s="1996">
        <f t="shared" si="45"/>
        <v>0</v>
      </c>
    </row>
    <row r="540" spans="1:12">
      <c r="A540" s="1011" t="s">
        <v>1827</v>
      </c>
      <c r="B540" s="1012" t="s">
        <v>1828</v>
      </c>
      <c r="C540" s="1014">
        <v>8</v>
      </c>
      <c r="D540" s="1587" t="str">
        <f t="shared" si="43"/>
        <v/>
      </c>
      <c r="E540" s="1060">
        <f>IF(ISERROR(VLOOKUP(CONCATENATE($B540,"-",$C540),IN_1F!$B$2:$T$3000,3,FALSE))=TRUE,"",VLOOKUP(CONCATENATE($B540,"-",$C540),IN_1F!$B$2:$T$3000,3,FALSE))</f>
        <v>0</v>
      </c>
      <c r="F540" s="1061">
        <f>IF(ISERROR(VLOOKUP(CONCATENATE($B540,"-",$C540),IN_1F!$B$2:$T$3000,4,FALSE))=TRUE,"",VLOOKUP(CONCATENATE($B540,"-",$C540),IN_1F!$B$2:$T$3000,4,FALSE))</f>
        <v>0</v>
      </c>
      <c r="G540" s="1060">
        <f>IF(ISERROR(VLOOKUP(CONCATENATE($B540,"-",$C540),IN_1F!$B$2:$T$3000,5,FALSE))=TRUE,"",VLOOKUP(CONCATENATE($B540,"-",$C540),IN_1F!$B$2:$T$3000,5,FALSE))</f>
        <v>0</v>
      </c>
      <c r="H540" s="1062">
        <f>IF(ISERROR(VLOOKUP(CONCATENATE($B540,"-",$C540),IN_1F!$B$2:$T$3000,6,FALSE))=TRUE,"",VLOOKUP(CONCATENATE($B540,"-",$C540),IN_1F!$B$2:$T$3000,6,FALSE))</f>
        <v>0</v>
      </c>
      <c r="I540" s="1872">
        <f>IF(ISERROR(VLOOKUP(CONCATENATE($B540,"-",$C540),IN_1F!$B$2:$T$3000,7,FALSE))=TRUE,"",VLOOKUP(CONCATENATE($B540,"-",$C540),IN_1F!$B$2:$T$3000,7,FALSE))</f>
        <v>0</v>
      </c>
      <c r="J540" s="1875">
        <f>IF(ISERROR(VLOOKUP(CONCATENATE($B540,"-",$C540),IN_1F!$B$2:$T$3000,8,FALSE))=TRUE,"",VLOOKUP(CONCATENATE($B540,"-",$C540),IN_1F!$B$2:$T$3000,8,FALSE))</f>
        <v>0</v>
      </c>
      <c r="K540" s="1995">
        <f t="shared" si="46"/>
        <v>0</v>
      </c>
      <c r="L540" s="1996">
        <f t="shared" si="45"/>
        <v>0</v>
      </c>
    </row>
    <row r="541" spans="1:12">
      <c r="A541" s="1011" t="s">
        <v>1829</v>
      </c>
      <c r="B541" s="1012" t="s">
        <v>1830</v>
      </c>
      <c r="C541" s="1014">
        <v>8</v>
      </c>
      <c r="D541" s="1587" t="str">
        <f t="shared" si="43"/>
        <v/>
      </c>
      <c r="E541" s="1060">
        <f>IF(ISERROR(VLOOKUP(CONCATENATE($B541,"-",$C541),IN_1F!$B$2:$T$3000,3,FALSE))=TRUE,"",VLOOKUP(CONCATENATE($B541,"-",$C541),IN_1F!$B$2:$T$3000,3,FALSE))</f>
        <v>0</v>
      </c>
      <c r="F541" s="1061">
        <f>IF(ISERROR(VLOOKUP(CONCATENATE($B541,"-",$C541),IN_1F!$B$2:$T$3000,4,FALSE))=TRUE,"",VLOOKUP(CONCATENATE($B541,"-",$C541),IN_1F!$B$2:$T$3000,4,FALSE))</f>
        <v>0</v>
      </c>
      <c r="G541" s="1060">
        <f>IF(ISERROR(VLOOKUP(CONCATENATE($B541,"-",$C541),IN_1F!$B$2:$T$3000,5,FALSE))=TRUE,"",VLOOKUP(CONCATENATE($B541,"-",$C541),IN_1F!$B$2:$T$3000,5,FALSE))</f>
        <v>0</v>
      </c>
      <c r="H541" s="1062">
        <f>IF(ISERROR(VLOOKUP(CONCATENATE($B541,"-",$C541),IN_1F!$B$2:$T$3000,6,FALSE))=TRUE,"",VLOOKUP(CONCATENATE($B541,"-",$C541),IN_1F!$B$2:$T$3000,6,FALSE))</f>
        <v>0</v>
      </c>
      <c r="I541" s="1872">
        <f>IF(ISERROR(VLOOKUP(CONCATENATE($B541,"-",$C541),IN_1F!$B$2:$T$3000,7,FALSE))=TRUE,"",VLOOKUP(CONCATENATE($B541,"-",$C541),IN_1F!$B$2:$T$3000,7,FALSE))</f>
        <v>0</v>
      </c>
      <c r="J541" s="1875">
        <f>IF(ISERROR(VLOOKUP(CONCATENATE($B541,"-",$C541),IN_1F!$B$2:$T$3000,8,FALSE))=TRUE,"",VLOOKUP(CONCATENATE($B541,"-",$C541),IN_1F!$B$2:$T$3000,8,FALSE))</f>
        <v>0</v>
      </c>
      <c r="K541" s="1995">
        <f t="shared" si="46"/>
        <v>0</v>
      </c>
      <c r="L541" s="1996">
        <f t="shared" si="45"/>
        <v>0</v>
      </c>
    </row>
    <row r="542" spans="1:12">
      <c r="A542" s="1011" t="s">
        <v>1831</v>
      </c>
      <c r="B542" s="1012" t="s">
        <v>1832</v>
      </c>
      <c r="C542" s="1014">
        <v>8</v>
      </c>
      <c r="D542" s="1587" t="str">
        <f t="shared" si="43"/>
        <v/>
      </c>
      <c r="E542" s="1060">
        <f>IF(ISERROR(VLOOKUP(CONCATENATE($B542,"-",$C542),IN_1F!$B$2:$T$3000,3,FALSE))=TRUE,"",VLOOKUP(CONCATENATE($B542,"-",$C542),IN_1F!$B$2:$T$3000,3,FALSE))</f>
        <v>0</v>
      </c>
      <c r="F542" s="1061">
        <f>IF(ISERROR(VLOOKUP(CONCATENATE($B542,"-",$C542),IN_1F!$B$2:$T$3000,4,FALSE))=TRUE,"",VLOOKUP(CONCATENATE($B542,"-",$C542),IN_1F!$B$2:$T$3000,4,FALSE))</f>
        <v>0</v>
      </c>
      <c r="G542" s="1060">
        <f>IF(ISERROR(VLOOKUP(CONCATENATE($B542,"-",$C542),IN_1F!$B$2:$T$3000,5,FALSE))=TRUE,"",VLOOKUP(CONCATENATE($B542,"-",$C542),IN_1F!$B$2:$T$3000,5,FALSE))</f>
        <v>0</v>
      </c>
      <c r="H542" s="1062">
        <f>IF(ISERROR(VLOOKUP(CONCATENATE($B542,"-",$C542),IN_1F!$B$2:$T$3000,6,FALSE))=TRUE,"",VLOOKUP(CONCATENATE($B542,"-",$C542),IN_1F!$B$2:$T$3000,6,FALSE))</f>
        <v>0</v>
      </c>
      <c r="I542" s="1872">
        <f>IF(ISERROR(VLOOKUP(CONCATENATE($B542,"-",$C542),IN_1F!$B$2:$T$3000,7,FALSE))=TRUE,"",VLOOKUP(CONCATENATE($B542,"-",$C542),IN_1F!$B$2:$T$3000,7,FALSE))</f>
        <v>0</v>
      </c>
      <c r="J542" s="1875">
        <f>IF(ISERROR(VLOOKUP(CONCATENATE($B542,"-",$C542),IN_1F!$B$2:$T$3000,8,FALSE))=TRUE,"",VLOOKUP(CONCATENATE($B542,"-",$C542),IN_1F!$B$2:$T$3000,8,FALSE))</f>
        <v>0</v>
      </c>
      <c r="K542" s="1995">
        <f t="shared" si="46"/>
        <v>0</v>
      </c>
      <c r="L542" s="1996">
        <f t="shared" si="45"/>
        <v>0</v>
      </c>
    </row>
    <row r="543" spans="1:12">
      <c r="A543" s="1022" t="s">
        <v>1833</v>
      </c>
      <c r="B543" s="1023" t="s">
        <v>1834</v>
      </c>
      <c r="C543" s="1024">
        <v>8</v>
      </c>
      <c r="D543" s="1587" t="str">
        <f t="shared" si="43"/>
        <v/>
      </c>
      <c r="E543" s="1060">
        <f>IF(ISERROR(VLOOKUP(CONCATENATE($B543,"-",$C543),IN_1F!$B$2:$T$3000,3,FALSE))=TRUE,"",VLOOKUP(CONCATENATE($B543,"-",$C543),IN_1F!$B$2:$T$3000,3,FALSE))</f>
        <v>0</v>
      </c>
      <c r="F543" s="1061">
        <f>IF(ISERROR(VLOOKUP(CONCATENATE($B543,"-",$C543),IN_1F!$B$2:$T$3000,4,FALSE))=TRUE,"",VLOOKUP(CONCATENATE($B543,"-",$C543),IN_1F!$B$2:$T$3000,4,FALSE))</f>
        <v>0</v>
      </c>
      <c r="G543" s="1060">
        <f>IF(ISERROR(VLOOKUP(CONCATENATE($B543,"-",$C543),IN_1F!$B$2:$T$3000,5,FALSE))=TRUE,"",VLOOKUP(CONCATENATE($B543,"-",$C543),IN_1F!$B$2:$T$3000,5,FALSE))</f>
        <v>0</v>
      </c>
      <c r="H543" s="1062">
        <f>IF(ISERROR(VLOOKUP(CONCATENATE($B543,"-",$C543),IN_1F!$B$2:$T$3000,6,FALSE))=TRUE,"",VLOOKUP(CONCATENATE($B543,"-",$C543),IN_1F!$B$2:$T$3000,6,FALSE))</f>
        <v>0</v>
      </c>
      <c r="I543" s="1872">
        <f>IF(ISERROR(VLOOKUP(CONCATENATE($B543,"-",$C543),IN_1F!$B$2:$T$3000,7,FALSE))=TRUE,"",VLOOKUP(CONCATENATE($B543,"-",$C543),IN_1F!$B$2:$T$3000,7,FALSE))</f>
        <v>0</v>
      </c>
      <c r="J543" s="1875">
        <f>IF(ISERROR(VLOOKUP(CONCATENATE($B543,"-",$C543),IN_1F!$B$2:$T$3000,8,FALSE))=TRUE,"",VLOOKUP(CONCATENATE($B543,"-",$C543),IN_1F!$B$2:$T$3000,8,FALSE))</f>
        <v>0</v>
      </c>
      <c r="K543" s="1995">
        <f t="shared" si="46"/>
        <v>0</v>
      </c>
      <c r="L543" s="1996">
        <f t="shared" si="45"/>
        <v>0</v>
      </c>
    </row>
    <row r="544" spans="1:12">
      <c r="A544" s="1022" t="s">
        <v>1835</v>
      </c>
      <c r="B544" s="1023" t="s">
        <v>1836</v>
      </c>
      <c r="C544" s="1024">
        <v>8</v>
      </c>
      <c r="D544" s="1587" t="str">
        <f t="shared" si="43"/>
        <v/>
      </c>
      <c r="E544" s="1060">
        <f>IF(ISERROR(VLOOKUP(CONCATENATE($B544,"-",$C544),IN_1F!$B$2:$T$3000,3,FALSE))=TRUE,"",VLOOKUP(CONCATENATE($B544,"-",$C544),IN_1F!$B$2:$T$3000,3,FALSE))</f>
        <v>0</v>
      </c>
      <c r="F544" s="1061">
        <f>IF(ISERROR(VLOOKUP(CONCATENATE($B544,"-",$C544),IN_1F!$B$2:$T$3000,4,FALSE))=TRUE,"",VLOOKUP(CONCATENATE($B544,"-",$C544),IN_1F!$B$2:$T$3000,4,FALSE))</f>
        <v>0</v>
      </c>
      <c r="G544" s="1060">
        <f>IF(ISERROR(VLOOKUP(CONCATENATE($B544,"-",$C544),IN_1F!$B$2:$T$3000,5,FALSE))=TRUE,"",VLOOKUP(CONCATENATE($B544,"-",$C544),IN_1F!$B$2:$T$3000,5,FALSE))</f>
        <v>0</v>
      </c>
      <c r="H544" s="1062">
        <f>IF(ISERROR(VLOOKUP(CONCATENATE($B544,"-",$C544),IN_1F!$B$2:$T$3000,6,FALSE))=TRUE,"",VLOOKUP(CONCATENATE($B544,"-",$C544),IN_1F!$B$2:$T$3000,6,FALSE))</f>
        <v>0</v>
      </c>
      <c r="I544" s="1872">
        <f>IF(ISERROR(VLOOKUP(CONCATENATE($B544,"-",$C544),IN_1F!$B$2:$T$3000,7,FALSE))=TRUE,"",VLOOKUP(CONCATENATE($B544,"-",$C544),IN_1F!$B$2:$T$3000,7,FALSE))</f>
        <v>0</v>
      </c>
      <c r="J544" s="1875">
        <f>IF(ISERROR(VLOOKUP(CONCATENATE($B544,"-",$C544),IN_1F!$B$2:$T$3000,8,FALSE))=TRUE,"",VLOOKUP(CONCATENATE($B544,"-",$C544),IN_1F!$B$2:$T$3000,8,FALSE))</f>
        <v>0</v>
      </c>
      <c r="K544" s="1995">
        <f t="shared" si="46"/>
        <v>0</v>
      </c>
      <c r="L544" s="1996">
        <f t="shared" si="45"/>
        <v>0</v>
      </c>
    </row>
    <row r="545" spans="1:12">
      <c r="A545" s="1022" t="s">
        <v>1837</v>
      </c>
      <c r="B545" s="1023" t="s">
        <v>1838</v>
      </c>
      <c r="C545" s="1024">
        <v>8</v>
      </c>
      <c r="D545" s="1587" t="str">
        <f t="shared" si="43"/>
        <v/>
      </c>
      <c r="E545" s="1060">
        <f>IF(ISERROR(VLOOKUP(CONCATENATE($B545,"-",$C545),IN_1F!$B$2:$T$3000,3,FALSE))=TRUE,"",VLOOKUP(CONCATENATE($B545,"-",$C545),IN_1F!$B$2:$T$3000,3,FALSE))</f>
        <v>0</v>
      </c>
      <c r="F545" s="1061">
        <f>IF(ISERROR(VLOOKUP(CONCATENATE($B545,"-",$C545),IN_1F!$B$2:$T$3000,4,FALSE))=TRUE,"",VLOOKUP(CONCATENATE($B545,"-",$C545),IN_1F!$B$2:$T$3000,4,FALSE))</f>
        <v>0</v>
      </c>
      <c r="G545" s="1060">
        <f>IF(ISERROR(VLOOKUP(CONCATENATE($B545,"-",$C545),IN_1F!$B$2:$T$3000,5,FALSE))=TRUE,"",VLOOKUP(CONCATENATE($B545,"-",$C545),IN_1F!$B$2:$T$3000,5,FALSE))</f>
        <v>0</v>
      </c>
      <c r="H545" s="1062">
        <f>IF(ISERROR(VLOOKUP(CONCATENATE($B545,"-",$C545),IN_1F!$B$2:$T$3000,6,FALSE))=TRUE,"",VLOOKUP(CONCATENATE($B545,"-",$C545),IN_1F!$B$2:$T$3000,6,FALSE))</f>
        <v>0</v>
      </c>
      <c r="I545" s="1876">
        <f>IF(ISERROR(VLOOKUP(CONCATENATE($B545,"-",$C545),IN_1F!$B$2:$T$3000,7,FALSE))=TRUE,"",VLOOKUP(CONCATENATE($B545,"-",$C545),IN_1F!$B$2:$T$3000,7,FALSE))</f>
        <v>0</v>
      </c>
      <c r="J545" s="1877">
        <f>IF(ISERROR(VLOOKUP(CONCATENATE($B545,"-",$C545),IN_1F!$B$2:$T$3000,8,FALSE))=TRUE,"",VLOOKUP(CONCATENATE($B545,"-",$C545),IN_1F!$B$2:$T$3000,8,FALSE))</f>
        <v>0</v>
      </c>
      <c r="K545" s="1995">
        <f t="shared" si="46"/>
        <v>0</v>
      </c>
      <c r="L545" s="1996">
        <f t="shared" si="45"/>
        <v>0</v>
      </c>
    </row>
    <row r="546" spans="1:12" ht="6.75" customHeight="1">
      <c r="A546" s="1038"/>
      <c r="B546" s="1038"/>
      <c r="C546" s="1039"/>
      <c r="D546" s="1587"/>
      <c r="E546" s="1047"/>
      <c r="F546" s="1048"/>
      <c r="G546" s="1047"/>
      <c r="H546" s="1049"/>
      <c r="I546" s="1047"/>
      <c r="J546" s="1048"/>
      <c r="K546" s="1047"/>
      <c r="L546" s="1049"/>
    </row>
    <row r="547" spans="1:12">
      <c r="A547" s="1011" t="s">
        <v>1839</v>
      </c>
      <c r="B547" s="1012" t="s">
        <v>1840</v>
      </c>
      <c r="C547" s="1014">
        <v>8</v>
      </c>
      <c r="D547" s="1587" t="str">
        <f>CONCATENATE(D$490)</f>
        <v/>
      </c>
      <c r="E547" s="1060">
        <f>IF(ISERROR(VLOOKUP(CONCATENATE($B547,"-",$C547),IN_1F!$B$2:$T$3000,3,FALSE))=TRUE,"",VLOOKUP(CONCATENATE($B547,"-",$C547),IN_1F!$B$2:$T$3000,3,FALSE))</f>
        <v>0</v>
      </c>
      <c r="F547" s="1061">
        <f>IF(ISERROR(VLOOKUP(CONCATENATE($B547,"-",$C547),IN_1F!$B$2:$T$3000,4,FALSE))=TRUE,"",VLOOKUP(CONCATENATE($B547,"-",$C547),IN_1F!$B$2:$T$3000,4,FALSE))</f>
        <v>0</v>
      </c>
      <c r="G547" s="1060">
        <f>IF(ISERROR(VLOOKUP(CONCATENATE($B547,"-",$C547),IN_1F!$B$2:$T$3000,5,FALSE))=TRUE,"",VLOOKUP(CONCATENATE($B547,"-",$C547),IN_1F!$B$2:$T$3000,5,FALSE))</f>
        <v>0</v>
      </c>
      <c r="H547" s="1062">
        <f>IF(ISERROR(VLOOKUP(CONCATENATE($B547,"-",$C547),IN_1F!$B$2:$T$3000,6,FALSE))=TRUE,"",VLOOKUP(CONCATENATE($B547,"-",$C547),IN_1F!$B$2:$T$3000,6,FALSE))</f>
        <v>0</v>
      </c>
      <c r="I547" s="1878">
        <f>IF(ISERROR(VLOOKUP(CONCATENATE($B547,"-",$C547),IN_1F!$B$2:$T$3000,7,FALSE))=TRUE,"",VLOOKUP(CONCATENATE($B547,"-",$C547),IN_1F!$B$2:$T$3000,7,FALSE))</f>
        <v>0</v>
      </c>
      <c r="J547" s="1879">
        <f>IF(ISERROR(VLOOKUP(CONCATENATE($B547,"-",$C547),IN_1F!$B$2:$T$3000,8,FALSE))=TRUE,"",VLOOKUP(CONCATENATE($B547,"-",$C547),IN_1F!$B$2:$T$3000,8,FALSE))</f>
        <v>0</v>
      </c>
      <c r="K547" s="1995">
        <f>E547+G547+I547</f>
        <v>0</v>
      </c>
      <c r="L547" s="1996">
        <f>F547+H547+J547</f>
        <v>0</v>
      </c>
    </row>
    <row r="548" spans="1:12" ht="13.5" thickBot="1">
      <c r="A548" s="1015" t="s">
        <v>1841</v>
      </c>
      <c r="B548" s="1016" t="s">
        <v>1842</v>
      </c>
      <c r="C548" s="1017">
        <v>8</v>
      </c>
      <c r="D548" s="1587" t="str">
        <f>CONCATENATE(D$490)</f>
        <v/>
      </c>
      <c r="E548" s="1063">
        <f>IF(ISERROR(VLOOKUP(CONCATENATE($B548,"-",$C548),IN_1F!$B$2:$T$3000,3,FALSE))=TRUE,"",VLOOKUP(CONCATENATE($B548,"-",$C548),IN_1F!$B$2:$T$3000,3,FALSE))</f>
        <v>0</v>
      </c>
      <c r="F548" s="1064">
        <f>IF(ISERROR(VLOOKUP(CONCATENATE($B548,"-",$C548),IN_1F!$B$2:$T$3000,4,FALSE))=TRUE,"",VLOOKUP(CONCATENATE($B548,"-",$C548),IN_1F!$B$2:$T$3000,4,FALSE))</f>
        <v>0</v>
      </c>
      <c r="G548" s="1063">
        <f>IF(ISERROR(VLOOKUP(CONCATENATE($B548,"-",$C548),IN_1F!$B$2:$T$3000,5,FALSE))=TRUE,"",VLOOKUP(CONCATENATE($B548,"-",$C548),IN_1F!$B$2:$T$3000,5,FALSE))</f>
        <v>0</v>
      </c>
      <c r="H548" s="1065">
        <f>IF(ISERROR(VLOOKUP(CONCATENATE($B548,"-",$C548),IN_1F!$B$2:$T$3000,6,FALSE))=TRUE,"",VLOOKUP(CONCATENATE($B548,"-",$C548),IN_1F!$B$2:$T$3000,6,FALSE))</f>
        <v>0</v>
      </c>
      <c r="I548" s="1880">
        <f>IF(ISERROR(VLOOKUP(CONCATENATE($B548,"-",$C548),IN_1F!$B$2:$T$3000,7,FALSE))=TRUE,"",VLOOKUP(CONCATENATE($B548,"-",$C548),IN_1F!$B$2:$T$3000,7,FALSE))</f>
        <v>0</v>
      </c>
      <c r="J548" s="1881">
        <f>IF(ISERROR(VLOOKUP(CONCATENATE($B548,"-",$C548),IN_1F!$B$2:$T$3000,8,FALSE))=TRUE,"",VLOOKUP(CONCATENATE($B548,"-",$C548),IN_1F!$B$2:$T$3000,8,FALSE))</f>
        <v>0</v>
      </c>
      <c r="K548" s="1997">
        <f>E548+G548+I548</f>
        <v>0</v>
      </c>
      <c r="L548" s="1998">
        <f>F548+H548+J548</f>
        <v>0</v>
      </c>
    </row>
    <row r="549" spans="1:12" ht="14.25" thickTop="1" thickBot="1">
      <c r="A549" s="1025" t="s">
        <v>555</v>
      </c>
      <c r="B549" s="1026"/>
      <c r="C549" s="1027"/>
      <c r="D549" s="1587" t="str">
        <f>CONCATENATE(D$490)</f>
        <v/>
      </c>
      <c r="E549" s="1028">
        <f t="shared" ref="E549:L549" si="47">SUM(E490:E545)+E547+E548</f>
        <v>0</v>
      </c>
      <c r="F549" s="1029">
        <f t="shared" si="47"/>
        <v>0</v>
      </c>
      <c r="G549" s="1028">
        <f t="shared" si="47"/>
        <v>0</v>
      </c>
      <c r="H549" s="1030">
        <f t="shared" si="47"/>
        <v>0</v>
      </c>
      <c r="I549" s="1882">
        <f t="shared" si="47"/>
        <v>0</v>
      </c>
      <c r="J549" s="1883">
        <f t="shared" si="47"/>
        <v>0</v>
      </c>
      <c r="K549" s="1882">
        <f t="shared" si="47"/>
        <v>0</v>
      </c>
      <c r="L549" s="1883">
        <f t="shared" si="47"/>
        <v>0</v>
      </c>
    </row>
    <row r="550" spans="1:12" ht="13.5" thickBot="1">
      <c r="A550" s="1031"/>
      <c r="B550" s="1032"/>
      <c r="C550" s="1033"/>
      <c r="D550" s="1603"/>
      <c r="E550" s="1034"/>
      <c r="F550" s="1034"/>
      <c r="G550" s="1034"/>
      <c r="H550" s="1034"/>
      <c r="I550" s="1034"/>
      <c r="J550" s="1034"/>
    </row>
    <row r="551" spans="1:12" ht="13.5" thickBot="1">
      <c r="A551" s="2558" t="s">
        <v>1843</v>
      </c>
      <c r="B551" s="2559"/>
      <c r="C551" s="2559"/>
      <c r="D551" s="2559"/>
      <c r="E551" s="2559"/>
      <c r="F551" s="2560"/>
      <c r="G551" s="1034"/>
      <c r="H551" s="1034"/>
      <c r="I551" s="1034"/>
      <c r="J551" s="1034"/>
    </row>
    <row r="552" spans="1:12" ht="13.5" thickBot="1">
      <c r="A552" s="1889"/>
      <c r="B552" s="1890"/>
      <c r="C552" s="1890"/>
      <c r="D552" s="1891"/>
      <c r="E552" s="1892" t="s">
        <v>279</v>
      </c>
      <c r="F552" s="1893" t="s">
        <v>280</v>
      </c>
      <c r="G552" s="1034"/>
      <c r="H552" s="1034"/>
      <c r="I552" s="1034"/>
      <c r="J552" s="1034"/>
    </row>
    <row r="553" spans="1:12">
      <c r="A553" s="1894" t="s">
        <v>1844</v>
      </c>
      <c r="B553" s="1895" t="s">
        <v>1845</v>
      </c>
      <c r="C553" s="1896">
        <v>8</v>
      </c>
      <c r="D553" s="1897" t="str">
        <f>CONCATENATE(D$490)</f>
        <v/>
      </c>
      <c r="E553" s="1873">
        <f>IF(ISERROR(VLOOKUP(CONCATENATE($B553,"-",$C553),IN_1F!$B$2:$T$3000,7,FALSE))=TRUE,"",VLOOKUP(CONCATENATE($B553,"-",$C553),IN_1F!$B$2:$T$3000,7,FALSE))</f>
        <v>0</v>
      </c>
      <c r="F553" s="1874">
        <f>IF(ISERROR(VLOOKUP(CONCATENATE($B553,"-",$C553),IN_1F!$B$2:$T$3000,8,FALSE))=TRUE,"",VLOOKUP(CONCATENATE($B553,"-",$C553),IN_1F!$B$2:$T$3000,8,FALSE))</f>
        <v>0</v>
      </c>
      <c r="G553" s="1034"/>
      <c r="H553" s="1034"/>
      <c r="I553" s="1034"/>
      <c r="J553" s="1034"/>
    </row>
    <row r="554" spans="1:12" ht="13.5" thickBot="1">
      <c r="A554" s="1898" t="s">
        <v>1846</v>
      </c>
      <c r="B554" s="1899" t="s">
        <v>1847</v>
      </c>
      <c r="C554" s="1900">
        <v>8</v>
      </c>
      <c r="D554" s="1901" t="str">
        <f>CONCATENATE(D$490)</f>
        <v/>
      </c>
      <c r="E554" s="1902">
        <f>IF(ISERROR(VLOOKUP(CONCATENATE($B554,"-",$C554),IN_1F!$B$2:$T$3000,7,FALSE))=TRUE,"",VLOOKUP(CONCATENATE($B554,"-",$C554),IN_1F!$B$2:$T$3000,7,FALSE))</f>
        <v>0</v>
      </c>
      <c r="F554" s="1903">
        <f>IF(ISERROR(VLOOKUP(CONCATENATE($B554,"-",$C554),IN_1F!$B$2:$T$3000,8,FALSE))=TRUE,"",VLOOKUP(CONCATENATE($B554,"-",$C554),IN_1F!$B$2:$T$3000,8,FALSE))</f>
        <v>0</v>
      </c>
      <c r="G554" s="1034"/>
      <c r="H554" s="1034"/>
      <c r="I554" s="1034"/>
      <c r="J554" s="1034"/>
    </row>
    <row r="557" spans="1:12" ht="13.5" thickBot="1"/>
    <row r="558" spans="1:12">
      <c r="A558" s="949" t="s">
        <v>1728</v>
      </c>
      <c r="B558" s="950" t="s">
        <v>1729</v>
      </c>
      <c r="C558" s="1035">
        <v>9</v>
      </c>
      <c r="D558" s="1604"/>
      <c r="E558" s="1040">
        <f>IF(ISERROR(VLOOKUP(CONCATENATE($B558,"-",$C558),IN_1F!$B$2:$T$3000,3,FALSE))=TRUE,"",VLOOKUP(CONCATENATE($B558,"-",$C558),IN_1F!$B$2:$T$3000,3,FALSE))</f>
        <v>0</v>
      </c>
      <c r="F558" s="1041">
        <f>IF(ISERROR(VLOOKUP(CONCATENATE($B558,"-",$C558),IN_1F!$B$2:$T$3000,4,FALSE))=TRUE,"",VLOOKUP(CONCATENATE($B558,"-",$C558),IN_1F!$B$2:$T$3000,4,FALSE))</f>
        <v>0</v>
      </c>
      <c r="G558" s="1040">
        <f>IF(ISERROR(VLOOKUP(CONCATENATE($B558,"-",$C558),IN_1F!$B$2:$T$3000,5,FALSE))=TRUE,"",VLOOKUP(CONCATENATE($B558,"-",$C558),IN_1F!$B$2:$T$3000,5,FALSE))</f>
        <v>0</v>
      </c>
      <c r="H558" s="1884">
        <f>IF(ISERROR(VLOOKUP(CONCATENATE($B558,"-",$C558),IN_1F!$B$2:$T$3000,6,FALSE))=TRUE,"",VLOOKUP(CONCATENATE($B558,"-",$C558),IN_1F!$B$2:$T$3000,6,FALSE))</f>
        <v>0</v>
      </c>
      <c r="I558" s="1040">
        <f>IF(ISERROR(VLOOKUP(CONCATENATE($B558,"-",$C558),IN_1F!$B$2:$T$3000,7,FALSE))=TRUE,"",VLOOKUP(CONCATENATE($B558,"-",$C558),IN_1F!$B$2:$T$3000,7,FALSE))</f>
        <v>0</v>
      </c>
      <c r="J558" s="1884">
        <f>IF(ISERROR(VLOOKUP(CONCATENATE($B558,"-",$C558),IN_1F!$B$2:$T$3000,8,FALSE))=TRUE,"",VLOOKUP(CONCATENATE($B558,"-",$C558),IN_1F!$B$2:$T$3000,8,FALSE))</f>
        <v>0</v>
      </c>
      <c r="K558" s="1999">
        <f>E558+G558+I558</f>
        <v>0</v>
      </c>
      <c r="L558" s="2000">
        <f>F558+H558+J558</f>
        <v>0</v>
      </c>
    </row>
    <row r="559" spans="1:12">
      <c r="A559" s="949" t="s">
        <v>1730</v>
      </c>
      <c r="B559" s="950" t="s">
        <v>1731</v>
      </c>
      <c r="C559" s="946">
        <v>9</v>
      </c>
      <c r="D559" s="1587" t="str">
        <f>CONCATENATE(D$558)</f>
        <v/>
      </c>
      <c r="E559" s="1044">
        <f>IF(ISERROR(VLOOKUP(CONCATENATE($B559,"-",$C559),IN_1F!$B$2:$T$3000,3,FALSE))=TRUE,"",VLOOKUP(CONCATENATE($B559,"-",$C559),IN_1F!$B$2:$T$3000,3,FALSE))</f>
        <v>0</v>
      </c>
      <c r="F559" s="1045">
        <f>IF(ISERROR(VLOOKUP(CONCATENATE($B559,"-",$C559),IN_1F!$B$2:$T$3000,4,FALSE))=TRUE,"",VLOOKUP(CONCATENATE($B559,"-",$C559),IN_1F!$B$2:$T$3000,4,FALSE))</f>
        <v>0</v>
      </c>
      <c r="G559" s="1044">
        <f>IF(ISERROR(VLOOKUP(CONCATENATE($B559,"-",$C559),IN_1F!$B$2:$T$3000,5,FALSE))=TRUE,"",VLOOKUP(CONCATENATE($B559,"-",$C559),IN_1F!$B$2:$T$3000,5,FALSE))</f>
        <v>0</v>
      </c>
      <c r="H559" s="1046">
        <f>IF(ISERROR(VLOOKUP(CONCATENATE($B559,"-",$C559),IN_1F!$B$2:$T$3000,6,FALSE))=TRUE,"",VLOOKUP(CONCATENATE($B559,"-",$C559),IN_1F!$B$2:$T$3000,6,FALSE))</f>
        <v>0</v>
      </c>
      <c r="I559" s="1044">
        <f>IF(ISERROR(VLOOKUP(CONCATENATE($B559,"-",$C559),IN_1F!$B$2:$T$3000,7,FALSE))=TRUE,"",VLOOKUP(CONCATENATE($B559,"-",$C559),IN_1F!$B$2:$T$3000,7,FALSE))</f>
        <v>0</v>
      </c>
      <c r="J559" s="1046">
        <f>IF(ISERROR(VLOOKUP(CONCATENATE($B559,"-",$C559),IN_1F!$B$2:$T$3000,8,FALSE))=TRUE,"",VLOOKUP(CONCATENATE($B559,"-",$C559),IN_1F!$B$2:$T$3000,8,FALSE))</f>
        <v>0</v>
      </c>
      <c r="K559" s="2001">
        <f t="shared" ref="K559:K568" si="48">E559+G559+I559</f>
        <v>0</v>
      </c>
      <c r="L559" s="2002">
        <f t="shared" ref="L559:L603" si="49">F559+H559+J559</f>
        <v>0</v>
      </c>
    </row>
    <row r="560" spans="1:12">
      <c r="A560" s="949" t="s">
        <v>1732</v>
      </c>
      <c r="B560" s="950" t="s">
        <v>1733</v>
      </c>
      <c r="C560" s="946">
        <v>9</v>
      </c>
      <c r="D560" s="1587" t="str">
        <f t="shared" ref="D560:D613" si="50">CONCATENATE(D$558)</f>
        <v/>
      </c>
      <c r="E560" s="1044">
        <f>IF(ISERROR(VLOOKUP(CONCATENATE($B560,"-",$C560),IN_1F!$B$2:$T$3000,3,FALSE))=TRUE,"",VLOOKUP(CONCATENATE($B560,"-",$C560),IN_1F!$B$2:$T$3000,3,FALSE))</f>
        <v>0</v>
      </c>
      <c r="F560" s="1045">
        <f>IF(ISERROR(VLOOKUP(CONCATENATE($B560,"-",$C560),IN_1F!$B$2:$T$3000,4,FALSE))=TRUE,"",VLOOKUP(CONCATENATE($B560,"-",$C560),IN_1F!$B$2:$T$3000,4,FALSE))</f>
        <v>0</v>
      </c>
      <c r="G560" s="1044">
        <f>IF(ISERROR(VLOOKUP(CONCATENATE($B560,"-",$C560),IN_1F!$B$2:$T$3000,5,FALSE))=TRUE,"",VLOOKUP(CONCATENATE($B560,"-",$C560),IN_1F!$B$2:$T$3000,5,FALSE))</f>
        <v>0</v>
      </c>
      <c r="H560" s="1046">
        <f>IF(ISERROR(VLOOKUP(CONCATENATE($B560,"-",$C560),IN_1F!$B$2:$T$3000,6,FALSE))=TRUE,"",VLOOKUP(CONCATENATE($B560,"-",$C560),IN_1F!$B$2:$T$3000,6,FALSE))</f>
        <v>0</v>
      </c>
      <c r="I560" s="1044">
        <f>IF(ISERROR(VLOOKUP(CONCATENATE($B560,"-",$C560),IN_1F!$B$2:$T$3000,7,FALSE))=TRUE,"",VLOOKUP(CONCATENATE($B560,"-",$C560),IN_1F!$B$2:$T$3000,7,FALSE))</f>
        <v>0</v>
      </c>
      <c r="J560" s="1046">
        <f>IF(ISERROR(VLOOKUP(CONCATENATE($B560,"-",$C560),IN_1F!$B$2:$T$3000,8,FALSE))=TRUE,"",VLOOKUP(CONCATENATE($B560,"-",$C560),IN_1F!$B$2:$T$3000,8,FALSE))</f>
        <v>0</v>
      </c>
      <c r="K560" s="2001">
        <f t="shared" si="48"/>
        <v>0</v>
      </c>
      <c r="L560" s="2002">
        <f t="shared" si="49"/>
        <v>0</v>
      </c>
    </row>
    <row r="561" spans="1:12">
      <c r="A561" s="949" t="s">
        <v>1734</v>
      </c>
      <c r="B561" s="950" t="s">
        <v>1735</v>
      </c>
      <c r="C561" s="946">
        <v>9</v>
      </c>
      <c r="D561" s="1587" t="str">
        <f t="shared" si="50"/>
        <v/>
      </c>
      <c r="E561" s="1044">
        <f>IF(ISERROR(VLOOKUP(CONCATENATE($B561,"-",$C561),IN_1F!$B$2:$T$3000,3,FALSE))=TRUE,"",VLOOKUP(CONCATENATE($B561,"-",$C561),IN_1F!$B$2:$T$3000,3,FALSE))</f>
        <v>0</v>
      </c>
      <c r="F561" s="1045">
        <f>IF(ISERROR(VLOOKUP(CONCATENATE($B561,"-",$C561),IN_1F!$B$2:$T$3000,4,FALSE))=TRUE,"",VLOOKUP(CONCATENATE($B561,"-",$C561),IN_1F!$B$2:$T$3000,4,FALSE))</f>
        <v>0</v>
      </c>
      <c r="G561" s="1044">
        <f>IF(ISERROR(VLOOKUP(CONCATENATE($B561,"-",$C561),IN_1F!$B$2:$T$3000,5,FALSE))=TRUE,"",VLOOKUP(CONCATENATE($B561,"-",$C561),IN_1F!$B$2:$T$3000,5,FALSE))</f>
        <v>0</v>
      </c>
      <c r="H561" s="1046">
        <f>IF(ISERROR(VLOOKUP(CONCATENATE($B561,"-",$C561),IN_1F!$B$2:$T$3000,6,FALSE))=TRUE,"",VLOOKUP(CONCATENATE($B561,"-",$C561),IN_1F!$B$2:$T$3000,6,FALSE))</f>
        <v>0</v>
      </c>
      <c r="I561" s="1044">
        <f>IF(ISERROR(VLOOKUP(CONCATENATE($B561,"-",$C561),IN_1F!$B$2:$T$3000,7,FALSE))=TRUE,"",VLOOKUP(CONCATENATE($B561,"-",$C561),IN_1F!$B$2:$T$3000,7,FALSE))</f>
        <v>0</v>
      </c>
      <c r="J561" s="1046">
        <f>IF(ISERROR(VLOOKUP(CONCATENATE($B561,"-",$C561),IN_1F!$B$2:$T$3000,8,FALSE))=TRUE,"",VLOOKUP(CONCATENATE($B561,"-",$C561),IN_1F!$B$2:$T$3000,8,FALSE))</f>
        <v>0</v>
      </c>
      <c r="K561" s="2001">
        <f t="shared" si="48"/>
        <v>0</v>
      </c>
      <c r="L561" s="2002">
        <f t="shared" si="49"/>
        <v>0</v>
      </c>
    </row>
    <row r="562" spans="1:12">
      <c r="A562" s="949" t="s">
        <v>1736</v>
      </c>
      <c r="B562" s="950" t="s">
        <v>1737</v>
      </c>
      <c r="C562" s="946">
        <v>9</v>
      </c>
      <c r="D562" s="1587" t="str">
        <f t="shared" si="50"/>
        <v/>
      </c>
      <c r="E562" s="1044">
        <f>IF(ISERROR(VLOOKUP(CONCATENATE($B562,"-",$C562),IN_1F!$B$2:$T$3000,3,FALSE))=TRUE,"",VLOOKUP(CONCATENATE($B562,"-",$C562),IN_1F!$B$2:$T$3000,3,FALSE))</f>
        <v>0</v>
      </c>
      <c r="F562" s="1045">
        <f>IF(ISERROR(VLOOKUP(CONCATENATE($B562,"-",$C562),IN_1F!$B$2:$T$3000,4,FALSE))=TRUE,"",VLOOKUP(CONCATENATE($B562,"-",$C562),IN_1F!$B$2:$T$3000,4,FALSE))</f>
        <v>0</v>
      </c>
      <c r="G562" s="1044">
        <f>IF(ISERROR(VLOOKUP(CONCATENATE($B562,"-",$C562),IN_1F!$B$2:$T$3000,5,FALSE))=TRUE,"",VLOOKUP(CONCATENATE($B562,"-",$C562),IN_1F!$B$2:$T$3000,5,FALSE))</f>
        <v>0</v>
      </c>
      <c r="H562" s="1046">
        <f>IF(ISERROR(VLOOKUP(CONCATENATE($B562,"-",$C562),IN_1F!$B$2:$T$3000,6,FALSE))=TRUE,"",VLOOKUP(CONCATENATE($B562,"-",$C562),IN_1F!$B$2:$T$3000,6,FALSE))</f>
        <v>0</v>
      </c>
      <c r="I562" s="1044">
        <f>IF(ISERROR(VLOOKUP(CONCATENATE($B562,"-",$C562),IN_1F!$B$2:$T$3000,7,FALSE))=TRUE,"",VLOOKUP(CONCATENATE($B562,"-",$C562),IN_1F!$B$2:$T$3000,7,FALSE))</f>
        <v>0</v>
      </c>
      <c r="J562" s="1046">
        <f>IF(ISERROR(VLOOKUP(CONCATENATE($B562,"-",$C562),IN_1F!$B$2:$T$3000,8,FALSE))=TRUE,"",VLOOKUP(CONCATENATE($B562,"-",$C562),IN_1F!$B$2:$T$3000,8,FALSE))</f>
        <v>0</v>
      </c>
      <c r="K562" s="2001">
        <f t="shared" si="48"/>
        <v>0</v>
      </c>
      <c r="L562" s="2002">
        <f t="shared" si="49"/>
        <v>0</v>
      </c>
    </row>
    <row r="563" spans="1:12">
      <c r="A563" s="949" t="s">
        <v>1738</v>
      </c>
      <c r="B563" s="950" t="s">
        <v>1739</v>
      </c>
      <c r="C563" s="946">
        <v>9</v>
      </c>
      <c r="D563" s="1587" t="str">
        <f t="shared" si="50"/>
        <v/>
      </c>
      <c r="E563" s="1044">
        <f>IF(ISERROR(VLOOKUP(CONCATENATE($B563,"-",$C563),IN_1F!$B$2:$T$3000,3,FALSE))=TRUE,"",VLOOKUP(CONCATENATE($B563,"-",$C563),IN_1F!$B$2:$T$3000,3,FALSE))</f>
        <v>0</v>
      </c>
      <c r="F563" s="1045">
        <f>IF(ISERROR(VLOOKUP(CONCATENATE($B563,"-",$C563),IN_1F!$B$2:$T$3000,4,FALSE))=TRUE,"",VLOOKUP(CONCATENATE($B563,"-",$C563),IN_1F!$B$2:$T$3000,4,FALSE))</f>
        <v>0</v>
      </c>
      <c r="G563" s="1044">
        <f>IF(ISERROR(VLOOKUP(CONCATENATE($B563,"-",$C563),IN_1F!$B$2:$T$3000,5,FALSE))=TRUE,"",VLOOKUP(CONCATENATE($B563,"-",$C563),IN_1F!$B$2:$T$3000,5,FALSE))</f>
        <v>0</v>
      </c>
      <c r="H563" s="1046">
        <f>IF(ISERROR(VLOOKUP(CONCATENATE($B563,"-",$C563),IN_1F!$B$2:$T$3000,6,FALSE))=TRUE,"",VLOOKUP(CONCATENATE($B563,"-",$C563),IN_1F!$B$2:$T$3000,6,FALSE))</f>
        <v>0</v>
      </c>
      <c r="I563" s="1044">
        <f>IF(ISERROR(VLOOKUP(CONCATENATE($B563,"-",$C563),IN_1F!$B$2:$T$3000,7,FALSE))=TRUE,"",VLOOKUP(CONCATENATE($B563,"-",$C563),IN_1F!$B$2:$T$3000,7,FALSE))</f>
        <v>0</v>
      </c>
      <c r="J563" s="1046">
        <f>IF(ISERROR(VLOOKUP(CONCATENATE($B563,"-",$C563),IN_1F!$B$2:$T$3000,8,FALSE))=TRUE,"",VLOOKUP(CONCATENATE($B563,"-",$C563),IN_1F!$B$2:$T$3000,8,FALSE))</f>
        <v>0</v>
      </c>
      <c r="K563" s="2001">
        <f t="shared" si="48"/>
        <v>0</v>
      </c>
      <c r="L563" s="2002">
        <f t="shared" si="49"/>
        <v>0</v>
      </c>
    </row>
    <row r="564" spans="1:12">
      <c r="A564" s="949" t="s">
        <v>1740</v>
      </c>
      <c r="B564" s="950" t="s">
        <v>1741</v>
      </c>
      <c r="C564" s="946">
        <v>9</v>
      </c>
      <c r="D564" s="1587" t="str">
        <f t="shared" si="50"/>
        <v/>
      </c>
      <c r="E564" s="1044">
        <f>IF(ISERROR(VLOOKUP(CONCATENATE($B564,"-",$C564),IN_1F!$B$2:$T$3000,3,FALSE))=TRUE,"",VLOOKUP(CONCATENATE($B564,"-",$C564),IN_1F!$B$2:$T$3000,3,FALSE))</f>
        <v>0</v>
      </c>
      <c r="F564" s="1045">
        <f>IF(ISERROR(VLOOKUP(CONCATENATE($B564,"-",$C564),IN_1F!$B$2:$T$3000,4,FALSE))=TRUE,"",VLOOKUP(CONCATENATE($B564,"-",$C564),IN_1F!$B$2:$T$3000,4,FALSE))</f>
        <v>0</v>
      </c>
      <c r="G564" s="1044">
        <f>IF(ISERROR(VLOOKUP(CONCATENATE($B564,"-",$C564),IN_1F!$B$2:$T$3000,5,FALSE))=TRUE,"",VLOOKUP(CONCATENATE($B564,"-",$C564),IN_1F!$B$2:$T$3000,5,FALSE))</f>
        <v>0</v>
      </c>
      <c r="H564" s="1046">
        <f>IF(ISERROR(VLOOKUP(CONCATENATE($B564,"-",$C564),IN_1F!$B$2:$T$3000,6,FALSE))=TRUE,"",VLOOKUP(CONCATENATE($B564,"-",$C564),IN_1F!$B$2:$T$3000,6,FALSE))</f>
        <v>0</v>
      </c>
      <c r="I564" s="1044">
        <f>IF(ISERROR(VLOOKUP(CONCATENATE($B564,"-",$C564),IN_1F!$B$2:$T$3000,7,FALSE))=TRUE,"",VLOOKUP(CONCATENATE($B564,"-",$C564),IN_1F!$B$2:$T$3000,7,FALSE))</f>
        <v>0</v>
      </c>
      <c r="J564" s="1046">
        <f>IF(ISERROR(VLOOKUP(CONCATENATE($B564,"-",$C564),IN_1F!$B$2:$T$3000,8,FALSE))=TRUE,"",VLOOKUP(CONCATENATE($B564,"-",$C564),IN_1F!$B$2:$T$3000,8,FALSE))</f>
        <v>0</v>
      </c>
      <c r="K564" s="2001">
        <f t="shared" si="48"/>
        <v>0</v>
      </c>
      <c r="L564" s="2002">
        <f t="shared" si="49"/>
        <v>0</v>
      </c>
    </row>
    <row r="565" spans="1:12">
      <c r="A565" s="949" t="s">
        <v>1742</v>
      </c>
      <c r="B565" s="950" t="s">
        <v>1743</v>
      </c>
      <c r="C565" s="946">
        <v>9</v>
      </c>
      <c r="D565" s="1587" t="str">
        <f t="shared" si="50"/>
        <v/>
      </c>
      <c r="E565" s="1044">
        <f>IF(ISERROR(VLOOKUP(CONCATENATE($B565,"-",$C565),IN_1F!$B$2:$T$3000,3,FALSE))=TRUE,"",VLOOKUP(CONCATENATE($B565,"-",$C565),IN_1F!$B$2:$T$3000,3,FALSE))</f>
        <v>0</v>
      </c>
      <c r="F565" s="1045">
        <f>IF(ISERROR(VLOOKUP(CONCATENATE($B565,"-",$C565),IN_1F!$B$2:$T$3000,4,FALSE))=TRUE,"",VLOOKUP(CONCATENATE($B565,"-",$C565),IN_1F!$B$2:$T$3000,4,FALSE))</f>
        <v>0</v>
      </c>
      <c r="G565" s="1044">
        <f>IF(ISERROR(VLOOKUP(CONCATENATE($B565,"-",$C565),IN_1F!$B$2:$T$3000,5,FALSE))=TRUE,"",VLOOKUP(CONCATENATE($B565,"-",$C565),IN_1F!$B$2:$T$3000,5,FALSE))</f>
        <v>0</v>
      </c>
      <c r="H565" s="1046">
        <f>IF(ISERROR(VLOOKUP(CONCATENATE($B565,"-",$C565),IN_1F!$B$2:$T$3000,6,FALSE))=TRUE,"",VLOOKUP(CONCATENATE($B565,"-",$C565),IN_1F!$B$2:$T$3000,6,FALSE))</f>
        <v>0</v>
      </c>
      <c r="I565" s="1044">
        <f>IF(ISERROR(VLOOKUP(CONCATENATE($B565,"-",$C565),IN_1F!$B$2:$T$3000,7,FALSE))=TRUE,"",VLOOKUP(CONCATENATE($B565,"-",$C565),IN_1F!$B$2:$T$3000,7,FALSE))</f>
        <v>0</v>
      </c>
      <c r="J565" s="1046">
        <f>IF(ISERROR(VLOOKUP(CONCATENATE($B565,"-",$C565),IN_1F!$B$2:$T$3000,8,FALSE))=TRUE,"",VLOOKUP(CONCATENATE($B565,"-",$C565),IN_1F!$B$2:$T$3000,8,FALSE))</f>
        <v>0</v>
      </c>
      <c r="K565" s="2001">
        <f t="shared" si="48"/>
        <v>0</v>
      </c>
      <c r="L565" s="2002">
        <f t="shared" si="49"/>
        <v>0</v>
      </c>
    </row>
    <row r="566" spans="1:12">
      <c r="A566" s="949" t="s">
        <v>1744</v>
      </c>
      <c r="B566" s="950" t="s">
        <v>1745</v>
      </c>
      <c r="C566" s="946">
        <v>9</v>
      </c>
      <c r="D566" s="1587" t="str">
        <f t="shared" si="50"/>
        <v/>
      </c>
      <c r="E566" s="1044">
        <f>IF(ISERROR(VLOOKUP(CONCATENATE($B566,"-",$C566),IN_1F!$B$2:$T$3000,3,FALSE))=TRUE,"",VLOOKUP(CONCATENATE($B566,"-",$C566),IN_1F!$B$2:$T$3000,3,FALSE))</f>
        <v>0</v>
      </c>
      <c r="F566" s="1045">
        <f>IF(ISERROR(VLOOKUP(CONCATENATE($B566,"-",$C566),IN_1F!$B$2:$T$3000,4,FALSE))=TRUE,"",VLOOKUP(CONCATENATE($B566,"-",$C566),IN_1F!$B$2:$T$3000,4,FALSE))</f>
        <v>0</v>
      </c>
      <c r="G566" s="1044">
        <f>IF(ISERROR(VLOOKUP(CONCATENATE($B566,"-",$C566),IN_1F!$B$2:$T$3000,5,FALSE))=TRUE,"",VLOOKUP(CONCATENATE($B566,"-",$C566),IN_1F!$B$2:$T$3000,5,FALSE))</f>
        <v>0</v>
      </c>
      <c r="H566" s="1046">
        <f>IF(ISERROR(VLOOKUP(CONCATENATE($B566,"-",$C566),IN_1F!$B$2:$T$3000,6,FALSE))=TRUE,"",VLOOKUP(CONCATENATE($B566,"-",$C566),IN_1F!$B$2:$T$3000,6,FALSE))</f>
        <v>0</v>
      </c>
      <c r="I566" s="1044">
        <f>IF(ISERROR(VLOOKUP(CONCATENATE($B566,"-",$C566),IN_1F!$B$2:$T$3000,7,FALSE))=TRUE,"",VLOOKUP(CONCATENATE($B566,"-",$C566),IN_1F!$B$2:$T$3000,7,FALSE))</f>
        <v>0</v>
      </c>
      <c r="J566" s="1046">
        <f>IF(ISERROR(VLOOKUP(CONCATENATE($B566,"-",$C566),IN_1F!$B$2:$T$3000,8,FALSE))=TRUE,"",VLOOKUP(CONCATENATE($B566,"-",$C566),IN_1F!$B$2:$T$3000,8,FALSE))</f>
        <v>0</v>
      </c>
      <c r="K566" s="2001">
        <f t="shared" si="48"/>
        <v>0</v>
      </c>
      <c r="L566" s="2002">
        <f t="shared" si="49"/>
        <v>0</v>
      </c>
    </row>
    <row r="567" spans="1:12">
      <c r="A567" s="949" t="s">
        <v>1746</v>
      </c>
      <c r="B567" s="950" t="s">
        <v>1747</v>
      </c>
      <c r="C567" s="946">
        <v>9</v>
      </c>
      <c r="D567" s="1587" t="str">
        <f t="shared" si="50"/>
        <v/>
      </c>
      <c r="E567" s="1044">
        <f>IF(ISERROR(VLOOKUP(CONCATENATE($B567,"-",$C567),IN_1F!$B$2:$T$3000,3,FALSE))=TRUE,"",VLOOKUP(CONCATENATE($B567,"-",$C567),IN_1F!$B$2:$T$3000,3,FALSE))</f>
        <v>0</v>
      </c>
      <c r="F567" s="1045">
        <f>IF(ISERROR(VLOOKUP(CONCATENATE($B567,"-",$C567),IN_1F!$B$2:$T$3000,4,FALSE))=TRUE,"",VLOOKUP(CONCATENATE($B567,"-",$C567),IN_1F!$B$2:$T$3000,4,FALSE))</f>
        <v>0</v>
      </c>
      <c r="G567" s="1044">
        <f>IF(ISERROR(VLOOKUP(CONCATENATE($B567,"-",$C567),IN_1F!$B$2:$T$3000,5,FALSE))=TRUE,"",VLOOKUP(CONCATENATE($B567,"-",$C567),IN_1F!$B$2:$T$3000,5,FALSE))</f>
        <v>0</v>
      </c>
      <c r="H567" s="1046">
        <f>IF(ISERROR(VLOOKUP(CONCATENATE($B567,"-",$C567),IN_1F!$B$2:$T$3000,6,FALSE))=TRUE,"",VLOOKUP(CONCATENATE($B567,"-",$C567),IN_1F!$B$2:$T$3000,6,FALSE))</f>
        <v>0</v>
      </c>
      <c r="I567" s="1044">
        <f>IF(ISERROR(VLOOKUP(CONCATENATE($B567,"-",$C567),IN_1F!$B$2:$T$3000,7,FALSE))=TRUE,"",VLOOKUP(CONCATENATE($B567,"-",$C567),IN_1F!$B$2:$T$3000,7,FALSE))</f>
        <v>0</v>
      </c>
      <c r="J567" s="1046">
        <f>IF(ISERROR(VLOOKUP(CONCATENATE($B567,"-",$C567),IN_1F!$B$2:$T$3000,8,FALSE))=TRUE,"",VLOOKUP(CONCATENATE($B567,"-",$C567),IN_1F!$B$2:$T$3000,8,FALSE))</f>
        <v>0</v>
      </c>
      <c r="K567" s="2001">
        <f t="shared" si="48"/>
        <v>0</v>
      </c>
      <c r="L567" s="2002">
        <f t="shared" si="49"/>
        <v>0</v>
      </c>
    </row>
    <row r="568" spans="1:12">
      <c r="A568" s="949" t="s">
        <v>1748</v>
      </c>
      <c r="B568" s="950" t="s">
        <v>1749</v>
      </c>
      <c r="C568" s="946">
        <v>9</v>
      </c>
      <c r="D568" s="1587" t="str">
        <f t="shared" si="50"/>
        <v/>
      </c>
      <c r="E568" s="1044">
        <f>IF(ISERROR(VLOOKUP(CONCATENATE($B568,"-",$C568),IN_1F!$B$2:$T$3000,3,FALSE))=TRUE,"",VLOOKUP(CONCATENATE($B568,"-",$C568),IN_1F!$B$2:$T$3000,3,FALSE))</f>
        <v>0</v>
      </c>
      <c r="F568" s="1045">
        <f>IF(ISERROR(VLOOKUP(CONCATENATE($B568,"-",$C568),IN_1F!$B$2:$T$3000,4,FALSE))=TRUE,"",VLOOKUP(CONCATENATE($B568,"-",$C568),IN_1F!$B$2:$T$3000,4,FALSE))</f>
        <v>0</v>
      </c>
      <c r="G568" s="1044">
        <f>IF(ISERROR(VLOOKUP(CONCATENATE($B568,"-",$C568),IN_1F!$B$2:$T$3000,5,FALSE))=TRUE,"",VLOOKUP(CONCATENATE($B568,"-",$C568),IN_1F!$B$2:$T$3000,5,FALSE))</f>
        <v>0</v>
      </c>
      <c r="H568" s="1046">
        <f>IF(ISERROR(VLOOKUP(CONCATENATE($B568,"-",$C568),IN_1F!$B$2:$T$3000,6,FALSE))=TRUE,"",VLOOKUP(CONCATENATE($B568,"-",$C568),IN_1F!$B$2:$T$3000,6,FALSE))</f>
        <v>0</v>
      </c>
      <c r="I568" s="1044">
        <f>IF(ISERROR(VLOOKUP(CONCATENATE($B568,"-",$C568),IN_1F!$B$2:$T$3000,7,FALSE))=TRUE,"",VLOOKUP(CONCATENATE($B568,"-",$C568),IN_1F!$B$2:$T$3000,7,FALSE))</f>
        <v>0</v>
      </c>
      <c r="J568" s="1046">
        <f>IF(ISERROR(VLOOKUP(CONCATENATE($B568,"-",$C568),IN_1F!$B$2:$T$3000,8,FALSE))=TRUE,"",VLOOKUP(CONCATENATE($B568,"-",$C568),IN_1F!$B$2:$T$3000,8,FALSE))</f>
        <v>0</v>
      </c>
      <c r="K568" s="2001">
        <f t="shared" si="48"/>
        <v>0</v>
      </c>
      <c r="L568" s="2002">
        <f t="shared" si="49"/>
        <v>0</v>
      </c>
    </row>
    <row r="569" spans="1:12">
      <c r="A569" s="949" t="s">
        <v>1750</v>
      </c>
      <c r="B569" s="950" t="s">
        <v>1751</v>
      </c>
      <c r="C569" s="946">
        <v>9</v>
      </c>
      <c r="D569" s="1587" t="str">
        <f t="shared" si="50"/>
        <v/>
      </c>
      <c r="E569" s="1044">
        <f>IF(ISERROR(VLOOKUP(CONCATENATE($B569,"-",$C569),IN_1F!$B$2:$T$3000,3,FALSE))=TRUE,"",VLOOKUP(CONCATENATE($B569,"-",$C569),IN_1F!$B$2:$T$3000,3,FALSE))</f>
        <v>0</v>
      </c>
      <c r="F569" s="1045">
        <f>IF(ISERROR(VLOOKUP(CONCATENATE($B569,"-",$C569),IN_1F!$B$2:$T$3000,4,FALSE))=TRUE,"",VLOOKUP(CONCATENATE($B569,"-",$C569),IN_1F!$B$2:$T$3000,4,FALSE))</f>
        <v>0</v>
      </c>
      <c r="G569" s="1044">
        <f>IF(ISERROR(VLOOKUP(CONCATENATE($B569,"-",$C569),IN_1F!$B$2:$T$3000,5,FALSE))=TRUE,"",VLOOKUP(CONCATENATE($B569,"-",$C569),IN_1F!$B$2:$T$3000,5,FALSE))</f>
        <v>0</v>
      </c>
      <c r="H569" s="1046">
        <f>IF(ISERROR(VLOOKUP(CONCATENATE($B569,"-",$C569),IN_1F!$B$2:$T$3000,6,FALSE))=TRUE,"",VLOOKUP(CONCATENATE($B569,"-",$C569),IN_1F!$B$2:$T$3000,6,FALSE))</f>
        <v>0</v>
      </c>
      <c r="I569" s="1044">
        <f>IF(ISERROR(VLOOKUP(CONCATENATE($B569,"-",$C569),IN_1F!$B$2:$T$3000,7,FALSE))=TRUE,"",VLOOKUP(CONCATENATE($B569,"-",$C569),IN_1F!$B$2:$T$3000,7,FALSE))</f>
        <v>0</v>
      </c>
      <c r="J569" s="1046">
        <f>IF(ISERROR(VLOOKUP(CONCATENATE($B569,"-",$C569),IN_1F!$B$2:$T$3000,8,FALSE))=TRUE,"",VLOOKUP(CONCATENATE($B569,"-",$C569),IN_1F!$B$2:$T$3000,8,FALSE))</f>
        <v>0</v>
      </c>
      <c r="K569" s="2001">
        <f t="shared" ref="K569:K605" si="51">E569+G569+I569</f>
        <v>0</v>
      </c>
      <c r="L569" s="2002">
        <f t="shared" si="49"/>
        <v>0</v>
      </c>
    </row>
    <row r="570" spans="1:12">
      <c r="A570" s="952" t="s">
        <v>1752</v>
      </c>
      <c r="B570" s="953" t="s">
        <v>1753</v>
      </c>
      <c r="C570" s="954">
        <v>9</v>
      </c>
      <c r="D570" s="1587" t="str">
        <f t="shared" si="50"/>
        <v/>
      </c>
      <c r="E570" s="1044">
        <f>IF(ISERROR(VLOOKUP(CONCATENATE($B570,"-",$C570),IN_1F!$B$2:$T$3000,3,FALSE))=TRUE,"",VLOOKUP(CONCATENATE($B570,"-",$C570),IN_1F!$B$2:$T$3000,3,FALSE))</f>
        <v>0</v>
      </c>
      <c r="F570" s="1045">
        <f>IF(ISERROR(VLOOKUP(CONCATENATE($B570,"-",$C570),IN_1F!$B$2:$T$3000,4,FALSE))=TRUE,"",VLOOKUP(CONCATENATE($B570,"-",$C570),IN_1F!$B$2:$T$3000,4,FALSE))</f>
        <v>0</v>
      </c>
      <c r="G570" s="1044">
        <f>IF(ISERROR(VLOOKUP(CONCATENATE($B570,"-",$C570),IN_1F!$B$2:$T$3000,5,FALSE))=TRUE,"",VLOOKUP(CONCATENATE($B570,"-",$C570),IN_1F!$B$2:$T$3000,5,FALSE))</f>
        <v>0</v>
      </c>
      <c r="H570" s="1046">
        <f>IF(ISERROR(VLOOKUP(CONCATENATE($B570,"-",$C570),IN_1F!$B$2:$T$3000,6,FALSE))=TRUE,"",VLOOKUP(CONCATENATE($B570,"-",$C570),IN_1F!$B$2:$T$3000,6,FALSE))</f>
        <v>0</v>
      </c>
      <c r="I570" s="1044">
        <f>IF(ISERROR(VLOOKUP(CONCATENATE($B570,"-",$C570),IN_1F!$B$2:$T$3000,7,FALSE))=TRUE,"",VLOOKUP(CONCATENATE($B570,"-",$C570),IN_1F!$B$2:$T$3000,7,FALSE))</f>
        <v>0</v>
      </c>
      <c r="J570" s="1046">
        <f>IF(ISERROR(VLOOKUP(CONCATENATE($B570,"-",$C570),IN_1F!$B$2:$T$3000,8,FALSE))=TRUE,"",VLOOKUP(CONCATENATE($B570,"-",$C570),IN_1F!$B$2:$T$3000,8,FALSE))</f>
        <v>0</v>
      </c>
      <c r="K570" s="2001">
        <f t="shared" si="51"/>
        <v>0</v>
      </c>
      <c r="L570" s="2002">
        <f t="shared" si="49"/>
        <v>0</v>
      </c>
    </row>
    <row r="571" spans="1:12">
      <c r="A571" s="949" t="s">
        <v>1754</v>
      </c>
      <c r="B571" s="950" t="s">
        <v>1755</v>
      </c>
      <c r="C571" s="946">
        <v>9</v>
      </c>
      <c r="D571" s="1587" t="str">
        <f t="shared" si="50"/>
        <v/>
      </c>
      <c r="E571" s="1044">
        <f>IF(ISERROR(VLOOKUP(CONCATENATE($B571,"-",$C571),IN_1F!$B$2:$T$3000,3,FALSE))=TRUE,"",VLOOKUP(CONCATENATE($B571,"-",$C571),IN_1F!$B$2:$T$3000,3,FALSE))</f>
        <v>0</v>
      </c>
      <c r="F571" s="1045">
        <f>IF(ISERROR(VLOOKUP(CONCATENATE($B571,"-",$C571),IN_1F!$B$2:$T$3000,4,FALSE))=TRUE,"",VLOOKUP(CONCATENATE($B571,"-",$C571),IN_1F!$B$2:$T$3000,4,FALSE))</f>
        <v>0</v>
      </c>
      <c r="G571" s="1044">
        <f>IF(ISERROR(VLOOKUP(CONCATENATE($B571,"-",$C571),IN_1F!$B$2:$T$3000,5,FALSE))=TRUE,"",VLOOKUP(CONCATENATE($B571,"-",$C571),IN_1F!$B$2:$T$3000,5,FALSE))</f>
        <v>0</v>
      </c>
      <c r="H571" s="1046">
        <f>IF(ISERROR(VLOOKUP(CONCATENATE($B571,"-",$C571),IN_1F!$B$2:$T$3000,6,FALSE))=TRUE,"",VLOOKUP(CONCATENATE($B571,"-",$C571),IN_1F!$B$2:$T$3000,6,FALSE))</f>
        <v>0</v>
      </c>
      <c r="I571" s="1044">
        <f>IF(ISERROR(VLOOKUP(CONCATENATE($B571,"-",$C571),IN_1F!$B$2:$T$3000,7,FALSE))=TRUE,"",VLOOKUP(CONCATENATE($B571,"-",$C571),IN_1F!$B$2:$T$3000,7,FALSE))</f>
        <v>0</v>
      </c>
      <c r="J571" s="1046">
        <f>IF(ISERROR(VLOOKUP(CONCATENATE($B571,"-",$C571),IN_1F!$B$2:$T$3000,8,FALSE))=TRUE,"",VLOOKUP(CONCATENATE($B571,"-",$C571),IN_1F!$B$2:$T$3000,8,FALSE))</f>
        <v>0</v>
      </c>
      <c r="K571" s="2001">
        <f t="shared" si="51"/>
        <v>0</v>
      </c>
      <c r="L571" s="2002">
        <f t="shared" si="49"/>
        <v>0</v>
      </c>
    </row>
    <row r="572" spans="1:12">
      <c r="A572" s="952" t="s">
        <v>1756</v>
      </c>
      <c r="B572" s="953" t="s">
        <v>1757</v>
      </c>
      <c r="C572" s="954">
        <v>9</v>
      </c>
      <c r="D572" s="1587" t="str">
        <f t="shared" si="50"/>
        <v/>
      </c>
      <c r="E572" s="1044">
        <f>IF(ISERROR(VLOOKUP(CONCATENATE($B572,"-",$C572),IN_1F!$B$2:$T$3000,3,FALSE))=TRUE,"",VLOOKUP(CONCATENATE($B572,"-",$C572),IN_1F!$B$2:$T$3000,3,FALSE))</f>
        <v>0</v>
      </c>
      <c r="F572" s="1045">
        <f>IF(ISERROR(VLOOKUP(CONCATENATE($B572,"-",$C572),IN_1F!$B$2:$T$3000,4,FALSE))=TRUE,"",VLOOKUP(CONCATENATE($B572,"-",$C572),IN_1F!$B$2:$T$3000,4,FALSE))</f>
        <v>0</v>
      </c>
      <c r="G572" s="1044">
        <f>IF(ISERROR(VLOOKUP(CONCATENATE($B572,"-",$C572),IN_1F!$B$2:$T$3000,5,FALSE))=TRUE,"",VLOOKUP(CONCATENATE($B572,"-",$C572),IN_1F!$B$2:$T$3000,5,FALSE))</f>
        <v>0</v>
      </c>
      <c r="H572" s="1046">
        <f>IF(ISERROR(VLOOKUP(CONCATENATE($B572,"-",$C572),IN_1F!$B$2:$T$3000,6,FALSE))=TRUE,"",VLOOKUP(CONCATENATE($B572,"-",$C572),IN_1F!$B$2:$T$3000,6,FALSE))</f>
        <v>0</v>
      </c>
      <c r="I572" s="1044">
        <f>IF(ISERROR(VLOOKUP(CONCATENATE($B572,"-",$C572),IN_1F!$B$2:$T$3000,7,FALSE))=TRUE,"",VLOOKUP(CONCATENATE($B572,"-",$C572),IN_1F!$B$2:$T$3000,7,FALSE))</f>
        <v>0</v>
      </c>
      <c r="J572" s="1046">
        <f>IF(ISERROR(VLOOKUP(CONCATENATE($B572,"-",$C572),IN_1F!$B$2:$T$3000,8,FALSE))=TRUE,"",VLOOKUP(CONCATENATE($B572,"-",$C572),IN_1F!$B$2:$T$3000,8,FALSE))</f>
        <v>0</v>
      </c>
      <c r="K572" s="2001">
        <f t="shared" si="51"/>
        <v>0</v>
      </c>
      <c r="L572" s="2002">
        <f t="shared" si="49"/>
        <v>0</v>
      </c>
    </row>
    <row r="573" spans="1:12">
      <c r="A573" s="949" t="s">
        <v>1758</v>
      </c>
      <c r="B573" s="950" t="s">
        <v>1759</v>
      </c>
      <c r="C573" s="946">
        <v>9</v>
      </c>
      <c r="D573" s="1587" t="str">
        <f t="shared" si="50"/>
        <v/>
      </c>
      <c r="E573" s="1044">
        <f>IF(ISERROR(VLOOKUP(CONCATENATE($B573,"-",$C573),IN_1F!$B$2:$T$3000,3,FALSE))=TRUE,"",VLOOKUP(CONCATENATE($B573,"-",$C573),IN_1F!$B$2:$T$3000,3,FALSE))</f>
        <v>0</v>
      </c>
      <c r="F573" s="1045">
        <f>IF(ISERROR(VLOOKUP(CONCATENATE($B573,"-",$C573),IN_1F!$B$2:$T$3000,4,FALSE))=TRUE,"",VLOOKUP(CONCATENATE($B573,"-",$C573),IN_1F!$B$2:$T$3000,4,FALSE))</f>
        <v>0</v>
      </c>
      <c r="G573" s="1044">
        <f>IF(ISERROR(VLOOKUP(CONCATENATE($B573,"-",$C573),IN_1F!$B$2:$T$3000,5,FALSE))=TRUE,"",VLOOKUP(CONCATENATE($B573,"-",$C573),IN_1F!$B$2:$T$3000,5,FALSE))</f>
        <v>0</v>
      </c>
      <c r="H573" s="1046">
        <f>IF(ISERROR(VLOOKUP(CONCATENATE($B573,"-",$C573),IN_1F!$B$2:$T$3000,6,FALSE))=TRUE,"",VLOOKUP(CONCATENATE($B573,"-",$C573),IN_1F!$B$2:$T$3000,6,FALSE))</f>
        <v>0</v>
      </c>
      <c r="I573" s="1044">
        <f>IF(ISERROR(VLOOKUP(CONCATENATE($B573,"-",$C573),IN_1F!$B$2:$T$3000,7,FALSE))=TRUE,"",VLOOKUP(CONCATENATE($B573,"-",$C573),IN_1F!$B$2:$T$3000,7,FALSE))</f>
        <v>0</v>
      </c>
      <c r="J573" s="1046">
        <f>IF(ISERROR(VLOOKUP(CONCATENATE($B573,"-",$C573),IN_1F!$B$2:$T$3000,8,FALSE))=TRUE,"",VLOOKUP(CONCATENATE($B573,"-",$C573),IN_1F!$B$2:$T$3000,8,FALSE))</f>
        <v>0</v>
      </c>
      <c r="K573" s="2001">
        <f t="shared" si="51"/>
        <v>0</v>
      </c>
      <c r="L573" s="2002">
        <f t="shared" si="49"/>
        <v>0</v>
      </c>
    </row>
    <row r="574" spans="1:12">
      <c r="A574" s="952" t="s">
        <v>1760</v>
      </c>
      <c r="B574" s="953" t="s">
        <v>1761</v>
      </c>
      <c r="C574" s="954">
        <v>9</v>
      </c>
      <c r="D574" s="1587" t="str">
        <f t="shared" si="50"/>
        <v/>
      </c>
      <c r="E574" s="1044">
        <f>IF(ISERROR(VLOOKUP(CONCATENATE($B574,"-",$C574),IN_1F!$B$2:$T$3000,3,FALSE))=TRUE,"",VLOOKUP(CONCATENATE($B574,"-",$C574),IN_1F!$B$2:$T$3000,3,FALSE))</f>
        <v>0</v>
      </c>
      <c r="F574" s="1045">
        <f>IF(ISERROR(VLOOKUP(CONCATENATE($B574,"-",$C574),IN_1F!$B$2:$T$3000,4,FALSE))=TRUE,"",VLOOKUP(CONCATENATE($B574,"-",$C574),IN_1F!$B$2:$T$3000,4,FALSE))</f>
        <v>0</v>
      </c>
      <c r="G574" s="1044">
        <f>IF(ISERROR(VLOOKUP(CONCATENATE($B574,"-",$C574),IN_1F!$B$2:$T$3000,5,FALSE))=TRUE,"",VLOOKUP(CONCATENATE($B574,"-",$C574),IN_1F!$B$2:$T$3000,5,FALSE))</f>
        <v>0</v>
      </c>
      <c r="H574" s="1046">
        <f>IF(ISERROR(VLOOKUP(CONCATENATE($B574,"-",$C574),IN_1F!$B$2:$T$3000,6,FALSE))=TRUE,"",VLOOKUP(CONCATENATE($B574,"-",$C574),IN_1F!$B$2:$T$3000,6,FALSE))</f>
        <v>0</v>
      </c>
      <c r="I574" s="1044">
        <f>IF(ISERROR(VLOOKUP(CONCATENATE($B574,"-",$C574),IN_1F!$B$2:$T$3000,7,FALSE))=TRUE,"",VLOOKUP(CONCATENATE($B574,"-",$C574),IN_1F!$B$2:$T$3000,7,FALSE))</f>
        <v>0</v>
      </c>
      <c r="J574" s="1046">
        <f>IF(ISERROR(VLOOKUP(CONCATENATE($B574,"-",$C574),IN_1F!$B$2:$T$3000,8,FALSE))=TRUE,"",VLOOKUP(CONCATENATE($B574,"-",$C574),IN_1F!$B$2:$T$3000,8,FALSE))</f>
        <v>0</v>
      </c>
      <c r="K574" s="2001">
        <f t="shared" si="51"/>
        <v>0</v>
      </c>
      <c r="L574" s="2002">
        <f t="shared" si="49"/>
        <v>0</v>
      </c>
    </row>
    <row r="575" spans="1:12">
      <c r="A575" s="949" t="s">
        <v>1762</v>
      </c>
      <c r="B575" s="950" t="s">
        <v>1763</v>
      </c>
      <c r="C575" s="946">
        <v>9</v>
      </c>
      <c r="D575" s="1587" t="str">
        <f t="shared" si="50"/>
        <v/>
      </c>
      <c r="E575" s="1044">
        <f>IF(ISERROR(VLOOKUP(CONCATENATE($B575,"-",$C575),IN_1F!$B$2:$T$3000,3,FALSE))=TRUE,"",VLOOKUP(CONCATENATE($B575,"-",$C575),IN_1F!$B$2:$T$3000,3,FALSE))</f>
        <v>0</v>
      </c>
      <c r="F575" s="1045">
        <f>IF(ISERROR(VLOOKUP(CONCATENATE($B575,"-",$C575),IN_1F!$B$2:$T$3000,4,FALSE))=TRUE,"",VLOOKUP(CONCATENATE($B575,"-",$C575),IN_1F!$B$2:$T$3000,4,FALSE))</f>
        <v>0</v>
      </c>
      <c r="G575" s="1044">
        <f>IF(ISERROR(VLOOKUP(CONCATENATE($B575,"-",$C575),IN_1F!$B$2:$T$3000,5,FALSE))=TRUE,"",VLOOKUP(CONCATENATE($B575,"-",$C575),IN_1F!$B$2:$T$3000,5,FALSE))</f>
        <v>0</v>
      </c>
      <c r="H575" s="1046">
        <f>IF(ISERROR(VLOOKUP(CONCATENATE($B575,"-",$C575),IN_1F!$B$2:$T$3000,6,FALSE))=TRUE,"",VLOOKUP(CONCATENATE($B575,"-",$C575),IN_1F!$B$2:$T$3000,6,FALSE))</f>
        <v>0</v>
      </c>
      <c r="I575" s="1044">
        <f>IF(ISERROR(VLOOKUP(CONCATENATE($B575,"-",$C575),IN_1F!$B$2:$T$3000,7,FALSE))=TRUE,"",VLOOKUP(CONCATENATE($B575,"-",$C575),IN_1F!$B$2:$T$3000,7,FALSE))</f>
        <v>0</v>
      </c>
      <c r="J575" s="1046">
        <f>IF(ISERROR(VLOOKUP(CONCATENATE($B575,"-",$C575),IN_1F!$B$2:$T$3000,8,FALSE))=TRUE,"",VLOOKUP(CONCATENATE($B575,"-",$C575),IN_1F!$B$2:$T$3000,8,FALSE))</f>
        <v>0</v>
      </c>
      <c r="K575" s="2001">
        <f t="shared" si="51"/>
        <v>0</v>
      </c>
      <c r="L575" s="2002">
        <f t="shared" si="49"/>
        <v>0</v>
      </c>
    </row>
    <row r="576" spans="1:12">
      <c r="A576" s="952" t="s">
        <v>1764</v>
      </c>
      <c r="B576" s="953" t="s">
        <v>1765</v>
      </c>
      <c r="C576" s="954">
        <v>9</v>
      </c>
      <c r="D576" s="1587" t="str">
        <f t="shared" si="50"/>
        <v/>
      </c>
      <c r="E576" s="1044">
        <f>IF(ISERROR(VLOOKUP(CONCATENATE($B576,"-",$C576),IN_1F!$B$2:$T$3000,3,FALSE))=TRUE,"",VLOOKUP(CONCATENATE($B576,"-",$C576),IN_1F!$B$2:$T$3000,3,FALSE))</f>
        <v>0</v>
      </c>
      <c r="F576" s="1045">
        <f>IF(ISERROR(VLOOKUP(CONCATENATE($B576,"-",$C576),IN_1F!$B$2:$T$3000,4,FALSE))=TRUE,"",VLOOKUP(CONCATENATE($B576,"-",$C576),IN_1F!$B$2:$T$3000,4,FALSE))</f>
        <v>0</v>
      </c>
      <c r="G576" s="1044">
        <f>IF(ISERROR(VLOOKUP(CONCATENATE($B576,"-",$C576),IN_1F!$B$2:$T$3000,5,FALSE))=TRUE,"",VLOOKUP(CONCATENATE($B576,"-",$C576),IN_1F!$B$2:$T$3000,5,FALSE))</f>
        <v>0</v>
      </c>
      <c r="H576" s="1046">
        <f>IF(ISERROR(VLOOKUP(CONCATENATE($B576,"-",$C576),IN_1F!$B$2:$T$3000,6,FALSE))=TRUE,"",VLOOKUP(CONCATENATE($B576,"-",$C576),IN_1F!$B$2:$T$3000,6,FALSE))</f>
        <v>0</v>
      </c>
      <c r="I576" s="1044">
        <f>IF(ISERROR(VLOOKUP(CONCATENATE($B576,"-",$C576),IN_1F!$B$2:$T$3000,7,FALSE))=TRUE,"",VLOOKUP(CONCATENATE($B576,"-",$C576),IN_1F!$B$2:$T$3000,7,FALSE))</f>
        <v>0</v>
      </c>
      <c r="J576" s="1046">
        <f>IF(ISERROR(VLOOKUP(CONCATENATE($B576,"-",$C576),IN_1F!$B$2:$T$3000,8,FALSE))=TRUE,"",VLOOKUP(CONCATENATE($B576,"-",$C576),IN_1F!$B$2:$T$3000,8,FALSE))</f>
        <v>0</v>
      </c>
      <c r="K576" s="2001">
        <f t="shared" si="51"/>
        <v>0</v>
      </c>
      <c r="L576" s="2002">
        <f t="shared" si="49"/>
        <v>0</v>
      </c>
    </row>
    <row r="577" spans="1:12">
      <c r="A577" s="949" t="s">
        <v>1766</v>
      </c>
      <c r="B577" s="950" t="s">
        <v>1767</v>
      </c>
      <c r="C577" s="946">
        <v>9</v>
      </c>
      <c r="D577" s="1587" t="str">
        <f t="shared" si="50"/>
        <v/>
      </c>
      <c r="E577" s="1044">
        <f>IF(ISERROR(VLOOKUP(CONCATENATE($B577,"-",$C577),IN_1F!$B$2:$T$3000,3,FALSE))=TRUE,"",VLOOKUP(CONCATENATE($B577,"-",$C577),IN_1F!$B$2:$T$3000,3,FALSE))</f>
        <v>0</v>
      </c>
      <c r="F577" s="1045">
        <f>IF(ISERROR(VLOOKUP(CONCATENATE($B577,"-",$C577),IN_1F!$B$2:$T$3000,4,FALSE))=TRUE,"",VLOOKUP(CONCATENATE($B577,"-",$C577),IN_1F!$B$2:$T$3000,4,FALSE))</f>
        <v>0</v>
      </c>
      <c r="G577" s="1044">
        <f>IF(ISERROR(VLOOKUP(CONCATENATE($B577,"-",$C577),IN_1F!$B$2:$T$3000,5,FALSE))=TRUE,"",VLOOKUP(CONCATENATE($B577,"-",$C577),IN_1F!$B$2:$T$3000,5,FALSE))</f>
        <v>0</v>
      </c>
      <c r="H577" s="1046">
        <f>IF(ISERROR(VLOOKUP(CONCATENATE($B577,"-",$C577),IN_1F!$B$2:$T$3000,6,FALSE))=TRUE,"",VLOOKUP(CONCATENATE($B577,"-",$C577),IN_1F!$B$2:$T$3000,6,FALSE))</f>
        <v>0</v>
      </c>
      <c r="I577" s="1044">
        <f>IF(ISERROR(VLOOKUP(CONCATENATE($B577,"-",$C577),IN_1F!$B$2:$T$3000,7,FALSE))=TRUE,"",VLOOKUP(CONCATENATE($B577,"-",$C577),IN_1F!$B$2:$T$3000,7,FALSE))</f>
        <v>0</v>
      </c>
      <c r="J577" s="1046">
        <f>IF(ISERROR(VLOOKUP(CONCATENATE($B577,"-",$C577),IN_1F!$B$2:$T$3000,8,FALSE))=TRUE,"",VLOOKUP(CONCATENATE($B577,"-",$C577),IN_1F!$B$2:$T$3000,8,FALSE))</f>
        <v>0</v>
      </c>
      <c r="K577" s="2001">
        <f t="shared" si="51"/>
        <v>0</v>
      </c>
      <c r="L577" s="2002">
        <f t="shared" si="49"/>
        <v>0</v>
      </c>
    </row>
    <row r="578" spans="1:12">
      <c r="A578" s="952" t="s">
        <v>1768</v>
      </c>
      <c r="B578" s="953" t="s">
        <v>1769</v>
      </c>
      <c r="C578" s="954">
        <v>9</v>
      </c>
      <c r="D578" s="1587" t="str">
        <f t="shared" si="50"/>
        <v/>
      </c>
      <c r="E578" s="1044">
        <f>IF(ISERROR(VLOOKUP(CONCATENATE($B578,"-",$C578),IN_1F!$B$2:$T$3000,3,FALSE))=TRUE,"",VLOOKUP(CONCATENATE($B578,"-",$C578),IN_1F!$B$2:$T$3000,3,FALSE))</f>
        <v>0</v>
      </c>
      <c r="F578" s="1045">
        <f>IF(ISERROR(VLOOKUP(CONCATENATE($B578,"-",$C578),IN_1F!$B$2:$T$3000,4,FALSE))=TRUE,"",VLOOKUP(CONCATENATE($B578,"-",$C578),IN_1F!$B$2:$T$3000,4,FALSE))</f>
        <v>0</v>
      </c>
      <c r="G578" s="1044">
        <f>IF(ISERROR(VLOOKUP(CONCATENATE($B578,"-",$C578),IN_1F!$B$2:$T$3000,5,FALSE))=TRUE,"",VLOOKUP(CONCATENATE($B578,"-",$C578),IN_1F!$B$2:$T$3000,5,FALSE))</f>
        <v>0</v>
      </c>
      <c r="H578" s="1046">
        <f>IF(ISERROR(VLOOKUP(CONCATENATE($B578,"-",$C578),IN_1F!$B$2:$T$3000,6,FALSE))=TRUE,"",VLOOKUP(CONCATENATE($B578,"-",$C578),IN_1F!$B$2:$T$3000,6,FALSE))</f>
        <v>0</v>
      </c>
      <c r="I578" s="1044">
        <f>IF(ISERROR(VLOOKUP(CONCATENATE($B578,"-",$C578),IN_1F!$B$2:$T$3000,7,FALSE))=TRUE,"",VLOOKUP(CONCATENATE($B578,"-",$C578),IN_1F!$B$2:$T$3000,7,FALSE))</f>
        <v>0</v>
      </c>
      <c r="J578" s="1046">
        <f>IF(ISERROR(VLOOKUP(CONCATENATE($B578,"-",$C578),IN_1F!$B$2:$T$3000,8,FALSE))=TRUE,"",VLOOKUP(CONCATENATE($B578,"-",$C578),IN_1F!$B$2:$T$3000,8,FALSE))</f>
        <v>0</v>
      </c>
      <c r="K578" s="2001">
        <f t="shared" si="51"/>
        <v>0</v>
      </c>
      <c r="L578" s="2002">
        <f t="shared" si="49"/>
        <v>0</v>
      </c>
    </row>
    <row r="579" spans="1:12">
      <c r="A579" s="949" t="s">
        <v>1770</v>
      </c>
      <c r="B579" s="950" t="s">
        <v>1771</v>
      </c>
      <c r="C579" s="946">
        <v>9</v>
      </c>
      <c r="D579" s="1587" t="str">
        <f t="shared" si="50"/>
        <v/>
      </c>
      <c r="E579" s="1044">
        <f>IF(ISERROR(VLOOKUP(CONCATENATE($B579,"-",$C579),IN_1F!$B$2:$T$3000,3,FALSE))=TRUE,"",VLOOKUP(CONCATENATE($B579,"-",$C579),IN_1F!$B$2:$T$3000,3,FALSE))</f>
        <v>0</v>
      </c>
      <c r="F579" s="1045">
        <f>IF(ISERROR(VLOOKUP(CONCATENATE($B579,"-",$C579),IN_1F!$B$2:$T$3000,4,FALSE))=TRUE,"",VLOOKUP(CONCATENATE($B579,"-",$C579),IN_1F!$B$2:$T$3000,4,FALSE))</f>
        <v>0</v>
      </c>
      <c r="G579" s="1044">
        <f>IF(ISERROR(VLOOKUP(CONCATENATE($B579,"-",$C579),IN_1F!$B$2:$T$3000,5,FALSE))=TRUE,"",VLOOKUP(CONCATENATE($B579,"-",$C579),IN_1F!$B$2:$T$3000,5,FALSE))</f>
        <v>0</v>
      </c>
      <c r="H579" s="1046">
        <f>IF(ISERROR(VLOOKUP(CONCATENATE($B579,"-",$C579),IN_1F!$B$2:$T$3000,6,FALSE))=TRUE,"",VLOOKUP(CONCATENATE($B579,"-",$C579),IN_1F!$B$2:$T$3000,6,FALSE))</f>
        <v>0</v>
      </c>
      <c r="I579" s="1044">
        <f>IF(ISERROR(VLOOKUP(CONCATENATE($B579,"-",$C579),IN_1F!$B$2:$T$3000,7,FALSE))=TRUE,"",VLOOKUP(CONCATENATE($B579,"-",$C579),IN_1F!$B$2:$T$3000,7,FALSE))</f>
        <v>0</v>
      </c>
      <c r="J579" s="1046">
        <f>IF(ISERROR(VLOOKUP(CONCATENATE($B579,"-",$C579),IN_1F!$B$2:$T$3000,8,FALSE))=TRUE,"",VLOOKUP(CONCATENATE($B579,"-",$C579),IN_1F!$B$2:$T$3000,8,FALSE))</f>
        <v>0</v>
      </c>
      <c r="K579" s="2001">
        <f t="shared" si="51"/>
        <v>0</v>
      </c>
      <c r="L579" s="2002">
        <f t="shared" si="49"/>
        <v>0</v>
      </c>
    </row>
    <row r="580" spans="1:12">
      <c r="A580" s="952" t="s">
        <v>1772</v>
      </c>
      <c r="B580" s="953" t="s">
        <v>1773</v>
      </c>
      <c r="C580" s="954">
        <v>9</v>
      </c>
      <c r="D580" s="1587" t="str">
        <f t="shared" si="50"/>
        <v/>
      </c>
      <c r="E580" s="1044">
        <f>IF(ISERROR(VLOOKUP(CONCATENATE($B580,"-",$C580),IN_1F!$B$2:$T$3000,3,FALSE))=TRUE,"",VLOOKUP(CONCATENATE($B580,"-",$C580),IN_1F!$B$2:$T$3000,3,FALSE))</f>
        <v>0</v>
      </c>
      <c r="F580" s="1045">
        <f>IF(ISERROR(VLOOKUP(CONCATENATE($B580,"-",$C580),IN_1F!$B$2:$T$3000,4,FALSE))=TRUE,"",VLOOKUP(CONCATENATE($B580,"-",$C580),IN_1F!$B$2:$T$3000,4,FALSE))</f>
        <v>0</v>
      </c>
      <c r="G580" s="1044">
        <f>IF(ISERROR(VLOOKUP(CONCATENATE($B580,"-",$C580),IN_1F!$B$2:$T$3000,5,FALSE))=TRUE,"",VLOOKUP(CONCATENATE($B580,"-",$C580),IN_1F!$B$2:$T$3000,5,FALSE))</f>
        <v>0</v>
      </c>
      <c r="H580" s="1046">
        <f>IF(ISERROR(VLOOKUP(CONCATENATE($B580,"-",$C580),IN_1F!$B$2:$T$3000,6,FALSE))=TRUE,"",VLOOKUP(CONCATENATE($B580,"-",$C580),IN_1F!$B$2:$T$3000,6,FALSE))</f>
        <v>0</v>
      </c>
      <c r="I580" s="1044">
        <f>IF(ISERROR(VLOOKUP(CONCATENATE($B580,"-",$C580),IN_1F!$B$2:$T$3000,7,FALSE))=TRUE,"",VLOOKUP(CONCATENATE($B580,"-",$C580),IN_1F!$B$2:$T$3000,7,FALSE))</f>
        <v>0</v>
      </c>
      <c r="J580" s="1046">
        <f>IF(ISERROR(VLOOKUP(CONCATENATE($B580,"-",$C580),IN_1F!$B$2:$T$3000,8,FALSE))=TRUE,"",VLOOKUP(CONCATENATE($B580,"-",$C580),IN_1F!$B$2:$T$3000,8,FALSE))</f>
        <v>0</v>
      </c>
      <c r="K580" s="2001">
        <f t="shared" si="51"/>
        <v>0</v>
      </c>
      <c r="L580" s="2002">
        <f t="shared" si="49"/>
        <v>0</v>
      </c>
    </row>
    <row r="581" spans="1:12">
      <c r="A581" s="949" t="s">
        <v>1774</v>
      </c>
      <c r="B581" s="950" t="s">
        <v>1775</v>
      </c>
      <c r="C581" s="946">
        <v>9</v>
      </c>
      <c r="D581" s="1587" t="str">
        <f t="shared" si="50"/>
        <v/>
      </c>
      <c r="E581" s="1044">
        <f>IF(ISERROR(VLOOKUP(CONCATENATE($B581,"-",$C581),IN_1F!$B$2:$T$3000,3,FALSE))=TRUE,"",VLOOKUP(CONCATENATE($B581,"-",$C581),IN_1F!$B$2:$T$3000,3,FALSE))</f>
        <v>0</v>
      </c>
      <c r="F581" s="1045">
        <f>IF(ISERROR(VLOOKUP(CONCATENATE($B581,"-",$C581),IN_1F!$B$2:$T$3000,4,FALSE))=TRUE,"",VLOOKUP(CONCATENATE($B581,"-",$C581),IN_1F!$B$2:$T$3000,4,FALSE))</f>
        <v>0</v>
      </c>
      <c r="G581" s="1044">
        <f>IF(ISERROR(VLOOKUP(CONCATENATE($B581,"-",$C581),IN_1F!$B$2:$T$3000,5,FALSE))=TRUE,"",VLOOKUP(CONCATENATE($B581,"-",$C581),IN_1F!$B$2:$T$3000,5,FALSE))</f>
        <v>0</v>
      </c>
      <c r="H581" s="1046">
        <f>IF(ISERROR(VLOOKUP(CONCATENATE($B581,"-",$C581),IN_1F!$B$2:$T$3000,6,FALSE))=TRUE,"",VLOOKUP(CONCATENATE($B581,"-",$C581),IN_1F!$B$2:$T$3000,6,FALSE))</f>
        <v>0</v>
      </c>
      <c r="I581" s="1044">
        <f>IF(ISERROR(VLOOKUP(CONCATENATE($B581,"-",$C581),IN_1F!$B$2:$T$3000,7,FALSE))=TRUE,"",VLOOKUP(CONCATENATE($B581,"-",$C581),IN_1F!$B$2:$T$3000,7,FALSE))</f>
        <v>0</v>
      </c>
      <c r="J581" s="1046">
        <f>IF(ISERROR(VLOOKUP(CONCATENATE($B581,"-",$C581),IN_1F!$B$2:$T$3000,8,FALSE))=TRUE,"",VLOOKUP(CONCATENATE($B581,"-",$C581),IN_1F!$B$2:$T$3000,8,FALSE))</f>
        <v>0</v>
      </c>
      <c r="K581" s="2001">
        <f t="shared" si="51"/>
        <v>0</v>
      </c>
      <c r="L581" s="2002">
        <f t="shared" si="49"/>
        <v>0</v>
      </c>
    </row>
    <row r="582" spans="1:12">
      <c r="A582" s="949" t="s">
        <v>1776</v>
      </c>
      <c r="B582" s="950" t="s">
        <v>1777</v>
      </c>
      <c r="C582" s="946">
        <v>9</v>
      </c>
      <c r="D582" s="1587" t="str">
        <f t="shared" si="50"/>
        <v/>
      </c>
      <c r="E582" s="1044">
        <f>IF(ISERROR(VLOOKUP(CONCATENATE($B582,"-",$C582),IN_1F!$B$2:$T$3000,3,FALSE))=TRUE,"",VLOOKUP(CONCATENATE($B582,"-",$C582),IN_1F!$B$2:$T$3000,3,FALSE))</f>
        <v>0</v>
      </c>
      <c r="F582" s="1045">
        <f>IF(ISERROR(VLOOKUP(CONCATENATE($B582,"-",$C582),IN_1F!$B$2:$T$3000,4,FALSE))=TRUE,"",VLOOKUP(CONCATENATE($B582,"-",$C582),IN_1F!$B$2:$T$3000,4,FALSE))</f>
        <v>0</v>
      </c>
      <c r="G582" s="1044">
        <f>IF(ISERROR(VLOOKUP(CONCATENATE($B582,"-",$C582),IN_1F!$B$2:$T$3000,5,FALSE))=TRUE,"",VLOOKUP(CONCATENATE($B582,"-",$C582),IN_1F!$B$2:$T$3000,5,FALSE))</f>
        <v>0</v>
      </c>
      <c r="H582" s="1046">
        <f>IF(ISERROR(VLOOKUP(CONCATENATE($B582,"-",$C582),IN_1F!$B$2:$T$3000,6,FALSE))=TRUE,"",VLOOKUP(CONCATENATE($B582,"-",$C582),IN_1F!$B$2:$T$3000,6,FALSE))</f>
        <v>0</v>
      </c>
      <c r="I582" s="1044">
        <f>IF(ISERROR(VLOOKUP(CONCATENATE($B582,"-",$C582),IN_1F!$B$2:$T$3000,7,FALSE))=TRUE,"",VLOOKUP(CONCATENATE($B582,"-",$C582),IN_1F!$B$2:$T$3000,7,FALSE))</f>
        <v>0</v>
      </c>
      <c r="J582" s="1046">
        <f>IF(ISERROR(VLOOKUP(CONCATENATE($B582,"-",$C582),IN_1F!$B$2:$T$3000,8,FALSE))=TRUE,"",VLOOKUP(CONCATENATE($B582,"-",$C582),IN_1F!$B$2:$T$3000,8,FALSE))</f>
        <v>0</v>
      </c>
      <c r="K582" s="2001">
        <f t="shared" si="51"/>
        <v>0</v>
      </c>
      <c r="L582" s="2002">
        <f t="shared" si="49"/>
        <v>0</v>
      </c>
    </row>
    <row r="583" spans="1:12">
      <c r="A583" s="949" t="s">
        <v>1778</v>
      </c>
      <c r="B583" s="950" t="s">
        <v>1779</v>
      </c>
      <c r="C583" s="946">
        <v>9</v>
      </c>
      <c r="D583" s="1587" t="str">
        <f t="shared" si="50"/>
        <v/>
      </c>
      <c r="E583" s="1044">
        <f>IF(ISERROR(VLOOKUP(CONCATENATE($B583,"-",$C583),IN_1F!$B$2:$T$3000,3,FALSE))=TRUE,"",VLOOKUP(CONCATENATE($B583,"-",$C583),IN_1F!$B$2:$T$3000,3,FALSE))</f>
        <v>0</v>
      </c>
      <c r="F583" s="1045">
        <f>IF(ISERROR(VLOOKUP(CONCATENATE($B583,"-",$C583),IN_1F!$B$2:$T$3000,4,FALSE))=TRUE,"",VLOOKUP(CONCATENATE($B583,"-",$C583),IN_1F!$B$2:$T$3000,4,FALSE))</f>
        <v>0</v>
      </c>
      <c r="G583" s="1044">
        <f>IF(ISERROR(VLOOKUP(CONCATENATE($B583,"-",$C583),IN_1F!$B$2:$T$3000,5,FALSE))=TRUE,"",VLOOKUP(CONCATENATE($B583,"-",$C583),IN_1F!$B$2:$T$3000,5,FALSE))</f>
        <v>0</v>
      </c>
      <c r="H583" s="1046">
        <f>IF(ISERROR(VLOOKUP(CONCATENATE($B583,"-",$C583),IN_1F!$B$2:$T$3000,6,FALSE))=TRUE,"",VLOOKUP(CONCATENATE($B583,"-",$C583),IN_1F!$B$2:$T$3000,6,FALSE))</f>
        <v>0</v>
      </c>
      <c r="I583" s="1044">
        <f>IF(ISERROR(VLOOKUP(CONCATENATE($B583,"-",$C583),IN_1F!$B$2:$T$3000,7,FALSE))=TRUE,"",VLOOKUP(CONCATENATE($B583,"-",$C583),IN_1F!$B$2:$T$3000,7,FALSE))</f>
        <v>0</v>
      </c>
      <c r="J583" s="1046">
        <f>IF(ISERROR(VLOOKUP(CONCATENATE($B583,"-",$C583),IN_1F!$B$2:$T$3000,8,FALSE))=TRUE,"",VLOOKUP(CONCATENATE($B583,"-",$C583),IN_1F!$B$2:$T$3000,8,FALSE))</f>
        <v>0</v>
      </c>
      <c r="K583" s="2001">
        <f t="shared" si="51"/>
        <v>0</v>
      </c>
      <c r="L583" s="2002">
        <f t="shared" si="49"/>
        <v>0</v>
      </c>
    </row>
    <row r="584" spans="1:12">
      <c r="A584" s="949" t="s">
        <v>1780</v>
      </c>
      <c r="B584" s="950" t="s">
        <v>1781</v>
      </c>
      <c r="C584" s="946">
        <v>9</v>
      </c>
      <c r="D584" s="1587" t="str">
        <f t="shared" si="50"/>
        <v/>
      </c>
      <c r="E584" s="1044">
        <f>IF(ISERROR(VLOOKUP(CONCATENATE($B584,"-",$C584),IN_1F!$B$2:$T$3000,3,FALSE))=TRUE,"",VLOOKUP(CONCATENATE($B584,"-",$C584),IN_1F!$B$2:$T$3000,3,FALSE))</f>
        <v>0</v>
      </c>
      <c r="F584" s="1045">
        <f>IF(ISERROR(VLOOKUP(CONCATENATE($B584,"-",$C584),IN_1F!$B$2:$T$3000,4,FALSE))=TRUE,"",VLOOKUP(CONCATENATE($B584,"-",$C584),IN_1F!$B$2:$T$3000,4,FALSE))</f>
        <v>0</v>
      </c>
      <c r="G584" s="1044">
        <f>IF(ISERROR(VLOOKUP(CONCATENATE($B584,"-",$C584),IN_1F!$B$2:$T$3000,5,FALSE))=TRUE,"",VLOOKUP(CONCATENATE($B584,"-",$C584),IN_1F!$B$2:$T$3000,5,FALSE))</f>
        <v>0</v>
      </c>
      <c r="H584" s="1046">
        <f>IF(ISERROR(VLOOKUP(CONCATENATE($B584,"-",$C584),IN_1F!$B$2:$T$3000,6,FALSE))=TRUE,"",VLOOKUP(CONCATENATE($B584,"-",$C584),IN_1F!$B$2:$T$3000,6,FALSE))</f>
        <v>0</v>
      </c>
      <c r="I584" s="1044">
        <f>IF(ISERROR(VLOOKUP(CONCATENATE($B584,"-",$C584),IN_1F!$B$2:$T$3000,7,FALSE))=TRUE,"",VLOOKUP(CONCATENATE($B584,"-",$C584),IN_1F!$B$2:$T$3000,7,FALSE))</f>
        <v>0</v>
      </c>
      <c r="J584" s="1046">
        <f>IF(ISERROR(VLOOKUP(CONCATENATE($B584,"-",$C584),IN_1F!$B$2:$T$3000,8,FALSE))=TRUE,"",VLOOKUP(CONCATENATE($B584,"-",$C584),IN_1F!$B$2:$T$3000,8,FALSE))</f>
        <v>0</v>
      </c>
      <c r="K584" s="2001">
        <f t="shared" si="51"/>
        <v>0</v>
      </c>
      <c r="L584" s="2002">
        <f t="shared" si="49"/>
        <v>0</v>
      </c>
    </row>
    <row r="585" spans="1:12">
      <c r="A585" s="949" t="s">
        <v>1782</v>
      </c>
      <c r="B585" s="950" t="s">
        <v>1783</v>
      </c>
      <c r="C585" s="946">
        <v>9</v>
      </c>
      <c r="D585" s="1587" t="str">
        <f t="shared" si="50"/>
        <v/>
      </c>
      <c r="E585" s="1044">
        <f>IF(ISERROR(VLOOKUP(CONCATENATE($B585,"-",$C585),IN_1F!$B$2:$T$3000,3,FALSE))=TRUE,"",VLOOKUP(CONCATENATE($B585,"-",$C585),IN_1F!$B$2:$T$3000,3,FALSE))</f>
        <v>0</v>
      </c>
      <c r="F585" s="1045">
        <f>IF(ISERROR(VLOOKUP(CONCATENATE($B585,"-",$C585),IN_1F!$B$2:$T$3000,4,FALSE))=TRUE,"",VLOOKUP(CONCATENATE($B585,"-",$C585),IN_1F!$B$2:$T$3000,4,FALSE))</f>
        <v>0</v>
      </c>
      <c r="G585" s="1044">
        <f>IF(ISERROR(VLOOKUP(CONCATENATE($B585,"-",$C585),IN_1F!$B$2:$T$3000,5,FALSE))=TRUE,"",VLOOKUP(CONCATENATE($B585,"-",$C585),IN_1F!$B$2:$T$3000,5,FALSE))</f>
        <v>0</v>
      </c>
      <c r="H585" s="1046">
        <f>IF(ISERROR(VLOOKUP(CONCATENATE($B585,"-",$C585),IN_1F!$B$2:$T$3000,6,FALSE))=TRUE,"",VLOOKUP(CONCATENATE($B585,"-",$C585),IN_1F!$B$2:$T$3000,6,FALSE))</f>
        <v>0</v>
      </c>
      <c r="I585" s="1044">
        <f>IF(ISERROR(VLOOKUP(CONCATENATE($B585,"-",$C585),IN_1F!$B$2:$T$3000,7,FALSE))=TRUE,"",VLOOKUP(CONCATENATE($B585,"-",$C585),IN_1F!$B$2:$T$3000,7,FALSE))</f>
        <v>0</v>
      </c>
      <c r="J585" s="1046">
        <f>IF(ISERROR(VLOOKUP(CONCATENATE($B585,"-",$C585),IN_1F!$B$2:$T$3000,8,FALSE))=TRUE,"",VLOOKUP(CONCATENATE($B585,"-",$C585),IN_1F!$B$2:$T$3000,8,FALSE))</f>
        <v>0</v>
      </c>
      <c r="K585" s="2001">
        <f t="shared" si="51"/>
        <v>0</v>
      </c>
      <c r="L585" s="2002">
        <f t="shared" si="49"/>
        <v>0</v>
      </c>
    </row>
    <row r="586" spans="1:12">
      <c r="A586" s="949" t="s">
        <v>1784</v>
      </c>
      <c r="B586" s="950" t="s">
        <v>1785</v>
      </c>
      <c r="C586" s="946">
        <v>9</v>
      </c>
      <c r="D586" s="1587" t="str">
        <f t="shared" si="50"/>
        <v/>
      </c>
      <c r="E586" s="1044">
        <f>IF(ISERROR(VLOOKUP(CONCATENATE($B586,"-",$C586),IN_1F!$B$2:$T$3000,3,FALSE))=TRUE,"",VLOOKUP(CONCATENATE($B586,"-",$C586),IN_1F!$B$2:$T$3000,3,FALSE))</f>
        <v>0</v>
      </c>
      <c r="F586" s="1045">
        <f>IF(ISERROR(VLOOKUP(CONCATENATE($B586,"-",$C586),IN_1F!$B$2:$T$3000,4,FALSE))=TRUE,"",VLOOKUP(CONCATENATE($B586,"-",$C586),IN_1F!$B$2:$T$3000,4,FALSE))</f>
        <v>0</v>
      </c>
      <c r="G586" s="1044">
        <f>IF(ISERROR(VLOOKUP(CONCATENATE($B586,"-",$C586),IN_1F!$B$2:$T$3000,5,FALSE))=TRUE,"",VLOOKUP(CONCATENATE($B586,"-",$C586),IN_1F!$B$2:$T$3000,5,FALSE))</f>
        <v>0</v>
      </c>
      <c r="H586" s="1046">
        <f>IF(ISERROR(VLOOKUP(CONCATENATE($B586,"-",$C586),IN_1F!$B$2:$T$3000,6,FALSE))=TRUE,"",VLOOKUP(CONCATENATE($B586,"-",$C586),IN_1F!$B$2:$T$3000,6,FALSE))</f>
        <v>0</v>
      </c>
      <c r="I586" s="1044">
        <f>IF(ISERROR(VLOOKUP(CONCATENATE($B586,"-",$C586),IN_1F!$B$2:$T$3000,7,FALSE))=TRUE,"",VLOOKUP(CONCATENATE($B586,"-",$C586),IN_1F!$B$2:$T$3000,7,FALSE))</f>
        <v>0</v>
      </c>
      <c r="J586" s="1046">
        <f>IF(ISERROR(VLOOKUP(CONCATENATE($B586,"-",$C586),IN_1F!$B$2:$T$3000,8,FALSE))=TRUE,"",VLOOKUP(CONCATENATE($B586,"-",$C586),IN_1F!$B$2:$T$3000,8,FALSE))</f>
        <v>0</v>
      </c>
      <c r="K586" s="2001">
        <f t="shared" si="51"/>
        <v>0</v>
      </c>
      <c r="L586" s="2002">
        <f t="shared" si="49"/>
        <v>0</v>
      </c>
    </row>
    <row r="587" spans="1:12">
      <c r="A587" s="949" t="s">
        <v>1786</v>
      </c>
      <c r="B587" s="950" t="s">
        <v>1787</v>
      </c>
      <c r="C587" s="946">
        <v>9</v>
      </c>
      <c r="D587" s="1587" t="str">
        <f t="shared" si="50"/>
        <v/>
      </c>
      <c r="E587" s="1044">
        <f>IF(ISERROR(VLOOKUP(CONCATENATE($B587,"-",$C587),IN_1F!$B$2:$T$3000,3,FALSE))=TRUE,"",VLOOKUP(CONCATENATE($B587,"-",$C587),IN_1F!$B$2:$T$3000,3,FALSE))</f>
        <v>0</v>
      </c>
      <c r="F587" s="1045">
        <f>IF(ISERROR(VLOOKUP(CONCATENATE($B587,"-",$C587),IN_1F!$B$2:$T$3000,4,FALSE))=TRUE,"",VLOOKUP(CONCATENATE($B587,"-",$C587),IN_1F!$B$2:$T$3000,4,FALSE))</f>
        <v>0</v>
      </c>
      <c r="G587" s="1044">
        <f>IF(ISERROR(VLOOKUP(CONCATENATE($B587,"-",$C587),IN_1F!$B$2:$T$3000,5,FALSE))=TRUE,"",VLOOKUP(CONCATENATE($B587,"-",$C587),IN_1F!$B$2:$T$3000,5,FALSE))</f>
        <v>0</v>
      </c>
      <c r="H587" s="1046">
        <f>IF(ISERROR(VLOOKUP(CONCATENATE($B587,"-",$C587),IN_1F!$B$2:$T$3000,6,FALSE))=TRUE,"",VLOOKUP(CONCATENATE($B587,"-",$C587),IN_1F!$B$2:$T$3000,6,FALSE))</f>
        <v>0</v>
      </c>
      <c r="I587" s="1044">
        <f>IF(ISERROR(VLOOKUP(CONCATENATE($B587,"-",$C587),IN_1F!$B$2:$T$3000,7,FALSE))=TRUE,"",VLOOKUP(CONCATENATE($B587,"-",$C587),IN_1F!$B$2:$T$3000,7,FALSE))</f>
        <v>0</v>
      </c>
      <c r="J587" s="1046">
        <f>IF(ISERROR(VLOOKUP(CONCATENATE($B587,"-",$C587),IN_1F!$B$2:$T$3000,8,FALSE))=TRUE,"",VLOOKUP(CONCATENATE($B587,"-",$C587),IN_1F!$B$2:$T$3000,8,FALSE))</f>
        <v>0</v>
      </c>
      <c r="K587" s="2001">
        <f t="shared" si="51"/>
        <v>0</v>
      </c>
      <c r="L587" s="2002">
        <f t="shared" si="49"/>
        <v>0</v>
      </c>
    </row>
    <row r="588" spans="1:12">
      <c r="A588" s="949" t="s">
        <v>1788</v>
      </c>
      <c r="B588" s="950" t="s">
        <v>1789</v>
      </c>
      <c r="C588" s="946">
        <v>9</v>
      </c>
      <c r="D588" s="1587" t="str">
        <f t="shared" si="50"/>
        <v/>
      </c>
      <c r="E588" s="1044">
        <f>IF(ISERROR(VLOOKUP(CONCATENATE($B588,"-",$C588),IN_1F!$B$2:$T$3000,3,FALSE))=TRUE,"",VLOOKUP(CONCATENATE($B588,"-",$C588),IN_1F!$B$2:$T$3000,3,FALSE))</f>
        <v>0</v>
      </c>
      <c r="F588" s="1045">
        <f>IF(ISERROR(VLOOKUP(CONCATENATE($B588,"-",$C588),IN_1F!$B$2:$T$3000,4,FALSE))=TRUE,"",VLOOKUP(CONCATENATE($B588,"-",$C588),IN_1F!$B$2:$T$3000,4,FALSE))</f>
        <v>0</v>
      </c>
      <c r="G588" s="1044">
        <f>IF(ISERROR(VLOOKUP(CONCATENATE($B588,"-",$C588),IN_1F!$B$2:$T$3000,5,FALSE))=TRUE,"",VLOOKUP(CONCATENATE($B588,"-",$C588),IN_1F!$B$2:$T$3000,5,FALSE))</f>
        <v>0</v>
      </c>
      <c r="H588" s="1046">
        <f>IF(ISERROR(VLOOKUP(CONCATENATE($B588,"-",$C588),IN_1F!$B$2:$T$3000,6,FALSE))=TRUE,"",VLOOKUP(CONCATENATE($B588,"-",$C588),IN_1F!$B$2:$T$3000,6,FALSE))</f>
        <v>0</v>
      </c>
      <c r="I588" s="1044">
        <f>IF(ISERROR(VLOOKUP(CONCATENATE($B588,"-",$C588),IN_1F!$B$2:$T$3000,7,FALSE))=TRUE,"",VLOOKUP(CONCATENATE($B588,"-",$C588),IN_1F!$B$2:$T$3000,7,FALSE))</f>
        <v>0</v>
      </c>
      <c r="J588" s="1046">
        <f>IF(ISERROR(VLOOKUP(CONCATENATE($B588,"-",$C588),IN_1F!$B$2:$T$3000,8,FALSE))=TRUE,"",VLOOKUP(CONCATENATE($B588,"-",$C588),IN_1F!$B$2:$T$3000,8,FALSE))</f>
        <v>0</v>
      </c>
      <c r="K588" s="2001">
        <f t="shared" si="51"/>
        <v>0</v>
      </c>
      <c r="L588" s="2002">
        <f t="shared" si="49"/>
        <v>0</v>
      </c>
    </row>
    <row r="589" spans="1:12">
      <c r="A589" s="955" t="s">
        <v>1790</v>
      </c>
      <c r="B589" s="956" t="s">
        <v>1791</v>
      </c>
      <c r="C589" s="954">
        <v>9</v>
      </c>
      <c r="D589" s="1587" t="str">
        <f t="shared" si="50"/>
        <v/>
      </c>
      <c r="E589" s="1044">
        <f>IF(ISERROR(VLOOKUP(CONCATENATE($B589,"-",$C589),IN_1F!$B$2:$T$3000,3,FALSE))=TRUE,"",VLOOKUP(CONCATENATE($B589,"-",$C589),IN_1F!$B$2:$T$3000,3,FALSE))</f>
        <v>0</v>
      </c>
      <c r="F589" s="1045">
        <f>IF(ISERROR(VLOOKUP(CONCATENATE($B589,"-",$C589),IN_1F!$B$2:$T$3000,4,FALSE))=TRUE,"",VLOOKUP(CONCATENATE($B589,"-",$C589),IN_1F!$B$2:$T$3000,4,FALSE))</f>
        <v>0</v>
      </c>
      <c r="G589" s="1044">
        <f>IF(ISERROR(VLOOKUP(CONCATENATE($B589,"-",$C589),IN_1F!$B$2:$T$3000,5,FALSE))=TRUE,"",VLOOKUP(CONCATENATE($B589,"-",$C589),IN_1F!$B$2:$T$3000,5,FALSE))</f>
        <v>0</v>
      </c>
      <c r="H589" s="1046">
        <f>IF(ISERROR(VLOOKUP(CONCATENATE($B589,"-",$C589),IN_1F!$B$2:$T$3000,6,FALSE))=TRUE,"",VLOOKUP(CONCATENATE($B589,"-",$C589),IN_1F!$B$2:$T$3000,6,FALSE))</f>
        <v>0</v>
      </c>
      <c r="I589" s="1044">
        <f>IF(ISERROR(VLOOKUP(CONCATENATE($B589,"-",$C589),IN_1F!$B$2:$T$3000,7,FALSE))=TRUE,"",VLOOKUP(CONCATENATE($B589,"-",$C589),IN_1F!$B$2:$T$3000,7,FALSE))</f>
        <v>0</v>
      </c>
      <c r="J589" s="1046">
        <f>IF(ISERROR(VLOOKUP(CONCATENATE($B589,"-",$C589),IN_1F!$B$2:$T$3000,8,FALSE))=TRUE,"",VLOOKUP(CONCATENATE($B589,"-",$C589),IN_1F!$B$2:$T$3000,8,FALSE))</f>
        <v>0</v>
      </c>
      <c r="K589" s="2001">
        <f t="shared" si="51"/>
        <v>0</v>
      </c>
      <c r="L589" s="2002">
        <f t="shared" si="49"/>
        <v>0</v>
      </c>
    </row>
    <row r="590" spans="1:12">
      <c r="A590" s="949" t="s">
        <v>1792</v>
      </c>
      <c r="B590" s="950" t="s">
        <v>1793</v>
      </c>
      <c r="C590" s="946">
        <v>9</v>
      </c>
      <c r="D590" s="1587" t="str">
        <f t="shared" si="50"/>
        <v/>
      </c>
      <c r="E590" s="1044">
        <f>IF(ISERROR(VLOOKUP(CONCATENATE($B590,"-",$C590),IN_1F!$B$2:$T$3000,3,FALSE))=TRUE,"",VLOOKUP(CONCATENATE($B590,"-",$C590),IN_1F!$B$2:$T$3000,3,FALSE))</f>
        <v>0</v>
      </c>
      <c r="F590" s="1045">
        <f>IF(ISERROR(VLOOKUP(CONCATENATE($B590,"-",$C590),IN_1F!$B$2:$T$3000,4,FALSE))=TRUE,"",VLOOKUP(CONCATENATE($B590,"-",$C590),IN_1F!$B$2:$T$3000,4,FALSE))</f>
        <v>0</v>
      </c>
      <c r="G590" s="1044">
        <f>IF(ISERROR(VLOOKUP(CONCATENATE($B590,"-",$C590),IN_1F!$B$2:$T$3000,5,FALSE))=TRUE,"",VLOOKUP(CONCATENATE($B590,"-",$C590),IN_1F!$B$2:$T$3000,5,FALSE))</f>
        <v>0</v>
      </c>
      <c r="H590" s="1046">
        <f>IF(ISERROR(VLOOKUP(CONCATENATE($B590,"-",$C590),IN_1F!$B$2:$T$3000,6,FALSE))=TRUE,"",VLOOKUP(CONCATENATE($B590,"-",$C590),IN_1F!$B$2:$T$3000,6,FALSE))</f>
        <v>0</v>
      </c>
      <c r="I590" s="1044">
        <f>IF(ISERROR(VLOOKUP(CONCATENATE($B590,"-",$C590),IN_1F!$B$2:$T$3000,7,FALSE))=TRUE,"",VLOOKUP(CONCATENATE($B590,"-",$C590),IN_1F!$B$2:$T$3000,7,FALSE))</f>
        <v>0</v>
      </c>
      <c r="J590" s="1046">
        <f>IF(ISERROR(VLOOKUP(CONCATENATE($B590,"-",$C590),IN_1F!$B$2:$T$3000,8,FALSE))=TRUE,"",VLOOKUP(CONCATENATE($B590,"-",$C590),IN_1F!$B$2:$T$3000,8,FALSE))</f>
        <v>0</v>
      </c>
      <c r="K590" s="2001">
        <f t="shared" si="51"/>
        <v>0</v>
      </c>
      <c r="L590" s="2002">
        <f t="shared" si="49"/>
        <v>0</v>
      </c>
    </row>
    <row r="591" spans="1:12">
      <c r="A591" s="955" t="s">
        <v>1794</v>
      </c>
      <c r="B591" s="956" t="s">
        <v>1795</v>
      </c>
      <c r="C591" s="954">
        <v>9</v>
      </c>
      <c r="D591" s="1587" t="str">
        <f t="shared" si="50"/>
        <v/>
      </c>
      <c r="E591" s="1044">
        <f>IF(ISERROR(VLOOKUP(CONCATENATE($B591,"-",$C591),IN_1F!$B$2:$T$3000,3,FALSE))=TRUE,"",VLOOKUP(CONCATENATE($B591,"-",$C591),IN_1F!$B$2:$T$3000,3,FALSE))</f>
        <v>0</v>
      </c>
      <c r="F591" s="1045">
        <f>IF(ISERROR(VLOOKUP(CONCATENATE($B591,"-",$C591),IN_1F!$B$2:$T$3000,4,FALSE))=TRUE,"",VLOOKUP(CONCATENATE($B591,"-",$C591),IN_1F!$B$2:$T$3000,4,FALSE))</f>
        <v>0</v>
      </c>
      <c r="G591" s="1044">
        <f>IF(ISERROR(VLOOKUP(CONCATENATE($B591,"-",$C591),IN_1F!$B$2:$T$3000,5,FALSE))=TRUE,"",VLOOKUP(CONCATENATE($B591,"-",$C591),IN_1F!$B$2:$T$3000,5,FALSE))</f>
        <v>0</v>
      </c>
      <c r="H591" s="1046">
        <f>IF(ISERROR(VLOOKUP(CONCATENATE($B591,"-",$C591),IN_1F!$B$2:$T$3000,6,FALSE))=TRUE,"",VLOOKUP(CONCATENATE($B591,"-",$C591),IN_1F!$B$2:$T$3000,6,FALSE))</f>
        <v>0</v>
      </c>
      <c r="I591" s="1044">
        <f>IF(ISERROR(VLOOKUP(CONCATENATE($B591,"-",$C591),IN_1F!$B$2:$T$3000,7,FALSE))=TRUE,"",VLOOKUP(CONCATENATE($B591,"-",$C591),IN_1F!$B$2:$T$3000,7,FALSE))</f>
        <v>0</v>
      </c>
      <c r="J591" s="1046">
        <f>IF(ISERROR(VLOOKUP(CONCATENATE($B591,"-",$C591),IN_1F!$B$2:$T$3000,8,FALSE))=TRUE,"",VLOOKUP(CONCATENATE($B591,"-",$C591),IN_1F!$B$2:$T$3000,8,FALSE))</f>
        <v>0</v>
      </c>
      <c r="K591" s="2001">
        <f t="shared" si="51"/>
        <v>0</v>
      </c>
      <c r="L591" s="2002">
        <f t="shared" si="49"/>
        <v>0</v>
      </c>
    </row>
    <row r="592" spans="1:12">
      <c r="A592" s="949" t="s">
        <v>1796</v>
      </c>
      <c r="B592" s="950" t="s">
        <v>1797</v>
      </c>
      <c r="C592" s="946">
        <v>9</v>
      </c>
      <c r="D592" s="1587" t="str">
        <f t="shared" si="50"/>
        <v/>
      </c>
      <c r="E592" s="1044">
        <f>IF(ISERROR(VLOOKUP(CONCATENATE($B592,"-",$C592),IN_1F!$B$2:$T$3000,3,FALSE))=TRUE,"",VLOOKUP(CONCATENATE($B592,"-",$C592),IN_1F!$B$2:$T$3000,3,FALSE))</f>
        <v>0</v>
      </c>
      <c r="F592" s="1045">
        <f>IF(ISERROR(VLOOKUP(CONCATENATE($B592,"-",$C592),IN_1F!$B$2:$T$3000,4,FALSE))=TRUE,"",VLOOKUP(CONCATENATE($B592,"-",$C592),IN_1F!$B$2:$T$3000,4,FALSE))</f>
        <v>0</v>
      </c>
      <c r="G592" s="1044">
        <f>IF(ISERROR(VLOOKUP(CONCATENATE($B592,"-",$C592),IN_1F!$B$2:$T$3000,5,FALSE))=TRUE,"",VLOOKUP(CONCATENATE($B592,"-",$C592),IN_1F!$B$2:$T$3000,5,FALSE))</f>
        <v>0</v>
      </c>
      <c r="H592" s="1046">
        <f>IF(ISERROR(VLOOKUP(CONCATENATE($B592,"-",$C592),IN_1F!$B$2:$T$3000,6,FALSE))=TRUE,"",VLOOKUP(CONCATENATE($B592,"-",$C592),IN_1F!$B$2:$T$3000,6,FALSE))</f>
        <v>0</v>
      </c>
      <c r="I592" s="1044">
        <f>IF(ISERROR(VLOOKUP(CONCATENATE($B592,"-",$C592),IN_1F!$B$2:$T$3000,7,FALSE))=TRUE,"",VLOOKUP(CONCATENATE($B592,"-",$C592),IN_1F!$B$2:$T$3000,7,FALSE))</f>
        <v>0</v>
      </c>
      <c r="J592" s="1046">
        <f>IF(ISERROR(VLOOKUP(CONCATENATE($B592,"-",$C592),IN_1F!$B$2:$T$3000,8,FALSE))=TRUE,"",VLOOKUP(CONCATENATE($B592,"-",$C592),IN_1F!$B$2:$T$3000,8,FALSE))</f>
        <v>0</v>
      </c>
      <c r="K592" s="2001">
        <f t="shared" si="51"/>
        <v>0</v>
      </c>
      <c r="L592" s="2002">
        <f t="shared" si="49"/>
        <v>0</v>
      </c>
    </row>
    <row r="593" spans="1:12">
      <c r="A593" s="944" t="s">
        <v>1798</v>
      </c>
      <c r="B593" s="945" t="s">
        <v>1799</v>
      </c>
      <c r="C593" s="946">
        <v>9</v>
      </c>
      <c r="D593" s="1587" t="str">
        <f t="shared" si="50"/>
        <v/>
      </c>
      <c r="E593" s="1044">
        <f>IF(ISERROR(VLOOKUP(CONCATENATE($B593,"-",$C593),IN_1F!$B$2:$T$3000,3,FALSE))=TRUE,"",VLOOKUP(CONCATENATE($B593,"-",$C593),IN_1F!$B$2:$T$3000,3,FALSE))</f>
        <v>0</v>
      </c>
      <c r="F593" s="1045">
        <f>IF(ISERROR(VLOOKUP(CONCATENATE($B593,"-",$C593),IN_1F!$B$2:$T$3000,4,FALSE))=TRUE,"",VLOOKUP(CONCATENATE($B593,"-",$C593),IN_1F!$B$2:$T$3000,4,FALSE))</f>
        <v>0</v>
      </c>
      <c r="G593" s="1044">
        <f>IF(ISERROR(VLOOKUP(CONCATENATE($B593,"-",$C593),IN_1F!$B$2:$T$3000,5,FALSE))=TRUE,"",VLOOKUP(CONCATENATE($B593,"-",$C593),IN_1F!$B$2:$T$3000,5,FALSE))</f>
        <v>0</v>
      </c>
      <c r="H593" s="1046">
        <f>IF(ISERROR(VLOOKUP(CONCATENATE($B593,"-",$C593),IN_1F!$B$2:$T$3000,6,FALSE))=TRUE,"",VLOOKUP(CONCATENATE($B593,"-",$C593),IN_1F!$B$2:$T$3000,6,FALSE))</f>
        <v>0</v>
      </c>
      <c r="I593" s="1044">
        <f>IF(ISERROR(VLOOKUP(CONCATENATE($B593,"-",$C593),IN_1F!$B$2:$T$3000,7,FALSE))=TRUE,"",VLOOKUP(CONCATENATE($B593,"-",$C593),IN_1F!$B$2:$T$3000,7,FALSE))</f>
        <v>0</v>
      </c>
      <c r="J593" s="1046">
        <f>IF(ISERROR(VLOOKUP(CONCATENATE($B593,"-",$C593),IN_1F!$B$2:$T$3000,8,FALSE))=TRUE,"",VLOOKUP(CONCATENATE($B593,"-",$C593),IN_1F!$B$2:$T$3000,8,FALSE))</f>
        <v>0</v>
      </c>
      <c r="K593" s="2001">
        <f t="shared" si="51"/>
        <v>0</v>
      </c>
      <c r="L593" s="2002">
        <f t="shared" si="49"/>
        <v>0</v>
      </c>
    </row>
    <row r="594" spans="1:12">
      <c r="A594" s="949" t="s">
        <v>1800</v>
      </c>
      <c r="B594" s="950" t="s">
        <v>1801</v>
      </c>
      <c r="C594" s="946">
        <v>9</v>
      </c>
      <c r="D594" s="1587" t="str">
        <f t="shared" si="50"/>
        <v/>
      </c>
      <c r="E594" s="1044">
        <f>IF(ISERROR(VLOOKUP(CONCATENATE($B594,"-",$C594),IN_1F!$B$2:$T$3000,3,FALSE))=TRUE,"",VLOOKUP(CONCATENATE($B594,"-",$C594),IN_1F!$B$2:$T$3000,3,FALSE))</f>
        <v>0</v>
      </c>
      <c r="F594" s="1045">
        <f>IF(ISERROR(VLOOKUP(CONCATENATE($B594,"-",$C594),IN_1F!$B$2:$T$3000,4,FALSE))=TRUE,"",VLOOKUP(CONCATENATE($B594,"-",$C594),IN_1F!$B$2:$T$3000,4,FALSE))</f>
        <v>0</v>
      </c>
      <c r="G594" s="1044">
        <f>IF(ISERROR(VLOOKUP(CONCATENATE($B594,"-",$C594),IN_1F!$B$2:$T$3000,5,FALSE))=TRUE,"",VLOOKUP(CONCATENATE($B594,"-",$C594),IN_1F!$B$2:$T$3000,5,FALSE))</f>
        <v>0</v>
      </c>
      <c r="H594" s="1046">
        <f>IF(ISERROR(VLOOKUP(CONCATENATE($B594,"-",$C594),IN_1F!$B$2:$T$3000,6,FALSE))=TRUE,"",VLOOKUP(CONCATENATE($B594,"-",$C594),IN_1F!$B$2:$T$3000,6,FALSE))</f>
        <v>0</v>
      </c>
      <c r="I594" s="1044">
        <f>IF(ISERROR(VLOOKUP(CONCATENATE($B594,"-",$C594),IN_1F!$B$2:$T$3000,7,FALSE))=TRUE,"",VLOOKUP(CONCATENATE($B594,"-",$C594),IN_1F!$B$2:$T$3000,7,FALSE))</f>
        <v>0</v>
      </c>
      <c r="J594" s="1046">
        <f>IF(ISERROR(VLOOKUP(CONCATENATE($B594,"-",$C594),IN_1F!$B$2:$T$3000,8,FALSE))=TRUE,"",VLOOKUP(CONCATENATE($B594,"-",$C594),IN_1F!$B$2:$T$3000,8,FALSE))</f>
        <v>0</v>
      </c>
      <c r="K594" s="2001">
        <f t="shared" si="51"/>
        <v>0</v>
      </c>
      <c r="L594" s="2002">
        <f t="shared" si="49"/>
        <v>0</v>
      </c>
    </row>
    <row r="595" spans="1:12">
      <c r="A595" s="949" t="s">
        <v>1802</v>
      </c>
      <c r="B595" s="950" t="s">
        <v>1803</v>
      </c>
      <c r="C595" s="946">
        <v>9</v>
      </c>
      <c r="D595" s="1587" t="str">
        <f t="shared" si="50"/>
        <v/>
      </c>
      <c r="E595" s="1044">
        <f>IF(ISERROR(VLOOKUP(CONCATENATE($B595,"-",$C595),IN_1F!$B$2:$T$3000,3,FALSE))=TRUE,"",VLOOKUP(CONCATENATE($B595,"-",$C595),IN_1F!$B$2:$T$3000,3,FALSE))</f>
        <v>0</v>
      </c>
      <c r="F595" s="1045">
        <f>IF(ISERROR(VLOOKUP(CONCATENATE($B595,"-",$C595),IN_1F!$B$2:$T$3000,4,FALSE))=TRUE,"",VLOOKUP(CONCATENATE($B595,"-",$C595),IN_1F!$B$2:$T$3000,4,FALSE))</f>
        <v>0</v>
      </c>
      <c r="G595" s="1044">
        <f>IF(ISERROR(VLOOKUP(CONCATENATE($B595,"-",$C595),IN_1F!$B$2:$T$3000,5,FALSE))=TRUE,"",VLOOKUP(CONCATENATE($B595,"-",$C595),IN_1F!$B$2:$T$3000,5,FALSE))</f>
        <v>0</v>
      </c>
      <c r="H595" s="1046">
        <f>IF(ISERROR(VLOOKUP(CONCATENATE($B595,"-",$C595),IN_1F!$B$2:$T$3000,6,FALSE))=TRUE,"",VLOOKUP(CONCATENATE($B595,"-",$C595),IN_1F!$B$2:$T$3000,6,FALSE))</f>
        <v>0</v>
      </c>
      <c r="I595" s="1044">
        <f>IF(ISERROR(VLOOKUP(CONCATENATE($B595,"-",$C595),IN_1F!$B$2:$T$3000,7,FALSE))=TRUE,"",VLOOKUP(CONCATENATE($B595,"-",$C595),IN_1F!$B$2:$T$3000,7,FALSE))</f>
        <v>0</v>
      </c>
      <c r="J595" s="1046">
        <f>IF(ISERROR(VLOOKUP(CONCATENATE($B595,"-",$C595),IN_1F!$B$2:$T$3000,8,FALSE))=TRUE,"",VLOOKUP(CONCATENATE($B595,"-",$C595),IN_1F!$B$2:$T$3000,8,FALSE))</f>
        <v>0</v>
      </c>
      <c r="K595" s="2001">
        <f t="shared" si="51"/>
        <v>0</v>
      </c>
      <c r="L595" s="2002">
        <f t="shared" si="49"/>
        <v>0</v>
      </c>
    </row>
    <row r="596" spans="1:12">
      <c r="A596" s="949" t="s">
        <v>1804</v>
      </c>
      <c r="B596" s="950" t="s">
        <v>1805</v>
      </c>
      <c r="C596" s="946">
        <v>9</v>
      </c>
      <c r="D596" s="1587" t="str">
        <f t="shared" si="50"/>
        <v/>
      </c>
      <c r="E596" s="1044">
        <f>IF(ISERROR(VLOOKUP(CONCATENATE($B596,"-",$C596),IN_1F!$B$2:$T$3000,3,FALSE))=TRUE,"",VLOOKUP(CONCATENATE($B596,"-",$C596),IN_1F!$B$2:$T$3000,3,FALSE))</f>
        <v>0</v>
      </c>
      <c r="F596" s="1045">
        <f>IF(ISERROR(VLOOKUP(CONCATENATE($B596,"-",$C596),IN_1F!$B$2:$T$3000,4,FALSE))=TRUE,"",VLOOKUP(CONCATENATE($B596,"-",$C596),IN_1F!$B$2:$T$3000,4,FALSE))</f>
        <v>0</v>
      </c>
      <c r="G596" s="1044">
        <f>IF(ISERROR(VLOOKUP(CONCATENATE($B596,"-",$C596),IN_1F!$B$2:$T$3000,5,FALSE))=TRUE,"",VLOOKUP(CONCATENATE($B596,"-",$C596),IN_1F!$B$2:$T$3000,5,FALSE))</f>
        <v>0</v>
      </c>
      <c r="H596" s="1046">
        <f>IF(ISERROR(VLOOKUP(CONCATENATE($B596,"-",$C596),IN_1F!$B$2:$T$3000,6,FALSE))=TRUE,"",VLOOKUP(CONCATENATE($B596,"-",$C596),IN_1F!$B$2:$T$3000,6,FALSE))</f>
        <v>0</v>
      </c>
      <c r="I596" s="1044">
        <f>IF(ISERROR(VLOOKUP(CONCATENATE($B596,"-",$C596),IN_1F!$B$2:$T$3000,7,FALSE))=TRUE,"",VLOOKUP(CONCATENATE($B596,"-",$C596),IN_1F!$B$2:$T$3000,7,FALSE))</f>
        <v>0</v>
      </c>
      <c r="J596" s="1046">
        <f>IF(ISERROR(VLOOKUP(CONCATENATE($B596,"-",$C596),IN_1F!$B$2:$T$3000,8,FALSE))=TRUE,"",VLOOKUP(CONCATENATE($B596,"-",$C596),IN_1F!$B$2:$T$3000,8,FALSE))</f>
        <v>0</v>
      </c>
      <c r="K596" s="2001">
        <f t="shared" si="51"/>
        <v>0</v>
      </c>
      <c r="L596" s="2002">
        <f t="shared" si="49"/>
        <v>0</v>
      </c>
    </row>
    <row r="597" spans="1:12">
      <c r="A597" s="949" t="s">
        <v>1806</v>
      </c>
      <c r="B597" s="950" t="s">
        <v>1807</v>
      </c>
      <c r="C597" s="946">
        <v>9</v>
      </c>
      <c r="D597" s="1587" t="str">
        <f t="shared" si="50"/>
        <v/>
      </c>
      <c r="E597" s="1044">
        <f>IF(ISERROR(VLOOKUP(CONCATENATE($B597,"-",$C597),IN_1F!$B$2:$T$3000,3,FALSE))=TRUE,"",VLOOKUP(CONCATENATE($B597,"-",$C597),IN_1F!$B$2:$T$3000,3,FALSE))</f>
        <v>0</v>
      </c>
      <c r="F597" s="1045">
        <f>IF(ISERROR(VLOOKUP(CONCATENATE($B597,"-",$C597),IN_1F!$B$2:$T$3000,4,FALSE))=TRUE,"",VLOOKUP(CONCATENATE($B597,"-",$C597),IN_1F!$B$2:$T$3000,4,FALSE))</f>
        <v>0</v>
      </c>
      <c r="G597" s="1044">
        <f>IF(ISERROR(VLOOKUP(CONCATENATE($B597,"-",$C597),IN_1F!$B$2:$T$3000,5,FALSE))=TRUE,"",VLOOKUP(CONCATENATE($B597,"-",$C597),IN_1F!$B$2:$T$3000,5,FALSE))</f>
        <v>0</v>
      </c>
      <c r="H597" s="1046">
        <f>IF(ISERROR(VLOOKUP(CONCATENATE($B597,"-",$C597),IN_1F!$B$2:$T$3000,6,FALSE))=TRUE,"",VLOOKUP(CONCATENATE($B597,"-",$C597),IN_1F!$B$2:$T$3000,6,FALSE))</f>
        <v>0</v>
      </c>
      <c r="I597" s="1044">
        <f>IF(ISERROR(VLOOKUP(CONCATENATE($B597,"-",$C597),IN_1F!$B$2:$T$3000,7,FALSE))=TRUE,"",VLOOKUP(CONCATENATE($B597,"-",$C597),IN_1F!$B$2:$T$3000,7,FALSE))</f>
        <v>0</v>
      </c>
      <c r="J597" s="1046">
        <f>IF(ISERROR(VLOOKUP(CONCATENATE($B597,"-",$C597),IN_1F!$B$2:$T$3000,8,FALSE))=TRUE,"",VLOOKUP(CONCATENATE($B597,"-",$C597),IN_1F!$B$2:$T$3000,8,FALSE))</f>
        <v>0</v>
      </c>
      <c r="K597" s="2001">
        <f t="shared" si="51"/>
        <v>0</v>
      </c>
      <c r="L597" s="2002">
        <f t="shared" si="49"/>
        <v>0</v>
      </c>
    </row>
    <row r="598" spans="1:12">
      <c r="A598" s="949" t="s">
        <v>1808</v>
      </c>
      <c r="B598" s="950" t="s">
        <v>1809</v>
      </c>
      <c r="C598" s="946">
        <v>9</v>
      </c>
      <c r="D598" s="1587" t="str">
        <f t="shared" si="50"/>
        <v/>
      </c>
      <c r="E598" s="1044">
        <f>IF(ISERROR(VLOOKUP(CONCATENATE($B598,"-",$C598),IN_1F!$B$2:$T$3000,3,FALSE))=TRUE,"",VLOOKUP(CONCATENATE($B598,"-",$C598),IN_1F!$B$2:$T$3000,3,FALSE))</f>
        <v>0</v>
      </c>
      <c r="F598" s="1045">
        <f>IF(ISERROR(VLOOKUP(CONCATENATE($B598,"-",$C598),IN_1F!$B$2:$T$3000,4,FALSE))=TRUE,"",VLOOKUP(CONCATENATE($B598,"-",$C598),IN_1F!$B$2:$T$3000,4,FALSE))</f>
        <v>0</v>
      </c>
      <c r="G598" s="1044">
        <f>IF(ISERROR(VLOOKUP(CONCATENATE($B598,"-",$C598),IN_1F!$B$2:$T$3000,5,FALSE))=TRUE,"",VLOOKUP(CONCATENATE($B598,"-",$C598),IN_1F!$B$2:$T$3000,5,FALSE))</f>
        <v>0</v>
      </c>
      <c r="H598" s="1046">
        <f>IF(ISERROR(VLOOKUP(CONCATENATE($B598,"-",$C598),IN_1F!$B$2:$T$3000,6,FALSE))=TRUE,"",VLOOKUP(CONCATENATE($B598,"-",$C598),IN_1F!$B$2:$T$3000,6,FALSE))</f>
        <v>0</v>
      </c>
      <c r="I598" s="1044">
        <f>IF(ISERROR(VLOOKUP(CONCATENATE($B598,"-",$C598),IN_1F!$B$2:$T$3000,7,FALSE))=TRUE,"",VLOOKUP(CONCATENATE($B598,"-",$C598),IN_1F!$B$2:$T$3000,7,FALSE))</f>
        <v>0</v>
      </c>
      <c r="J598" s="1046">
        <f>IF(ISERROR(VLOOKUP(CONCATENATE($B598,"-",$C598),IN_1F!$B$2:$T$3000,8,FALSE))=TRUE,"",VLOOKUP(CONCATENATE($B598,"-",$C598),IN_1F!$B$2:$T$3000,8,FALSE))</f>
        <v>0</v>
      </c>
      <c r="K598" s="2001">
        <f t="shared" si="51"/>
        <v>0</v>
      </c>
      <c r="L598" s="2002">
        <f t="shared" si="49"/>
        <v>0</v>
      </c>
    </row>
    <row r="599" spans="1:12">
      <c r="A599" s="949" t="s">
        <v>1810</v>
      </c>
      <c r="B599" s="950" t="s">
        <v>1811</v>
      </c>
      <c r="C599" s="946">
        <v>9</v>
      </c>
      <c r="D599" s="1587" t="str">
        <f t="shared" si="50"/>
        <v/>
      </c>
      <c r="E599" s="1044">
        <f>IF(ISERROR(VLOOKUP(CONCATENATE($B599,"-",$C599),IN_1F!$B$2:$T$3000,3,FALSE))=TRUE,"",VLOOKUP(CONCATENATE($B599,"-",$C599),IN_1F!$B$2:$T$3000,3,FALSE))</f>
        <v>0</v>
      </c>
      <c r="F599" s="1045">
        <f>IF(ISERROR(VLOOKUP(CONCATENATE($B599,"-",$C599),IN_1F!$B$2:$T$3000,4,FALSE))=TRUE,"",VLOOKUP(CONCATENATE($B599,"-",$C599),IN_1F!$B$2:$T$3000,4,FALSE))</f>
        <v>0</v>
      </c>
      <c r="G599" s="1044">
        <f>IF(ISERROR(VLOOKUP(CONCATENATE($B599,"-",$C599),IN_1F!$B$2:$T$3000,5,FALSE))=TRUE,"",VLOOKUP(CONCATENATE($B599,"-",$C599),IN_1F!$B$2:$T$3000,5,FALSE))</f>
        <v>0</v>
      </c>
      <c r="H599" s="1046">
        <f>IF(ISERROR(VLOOKUP(CONCATENATE($B599,"-",$C599),IN_1F!$B$2:$T$3000,6,FALSE))=TRUE,"",VLOOKUP(CONCATENATE($B599,"-",$C599),IN_1F!$B$2:$T$3000,6,FALSE))</f>
        <v>0</v>
      </c>
      <c r="I599" s="1044">
        <f>IF(ISERROR(VLOOKUP(CONCATENATE($B599,"-",$C599),IN_1F!$B$2:$T$3000,7,FALSE))=TRUE,"",VLOOKUP(CONCATENATE($B599,"-",$C599),IN_1F!$B$2:$T$3000,7,FALSE))</f>
        <v>0</v>
      </c>
      <c r="J599" s="1046">
        <f>IF(ISERROR(VLOOKUP(CONCATENATE($B599,"-",$C599),IN_1F!$B$2:$T$3000,8,FALSE))=TRUE,"",VLOOKUP(CONCATENATE($B599,"-",$C599),IN_1F!$B$2:$T$3000,8,FALSE))</f>
        <v>0</v>
      </c>
      <c r="K599" s="2001">
        <f t="shared" si="51"/>
        <v>0</v>
      </c>
      <c r="L599" s="2002">
        <f t="shared" si="49"/>
        <v>0</v>
      </c>
    </row>
    <row r="600" spans="1:12">
      <c r="A600" s="949" t="s">
        <v>1812</v>
      </c>
      <c r="B600" s="950" t="s">
        <v>1813</v>
      </c>
      <c r="C600" s="946">
        <v>9</v>
      </c>
      <c r="D600" s="1587" t="str">
        <f t="shared" si="50"/>
        <v/>
      </c>
      <c r="E600" s="1044">
        <f>IF(ISERROR(VLOOKUP(CONCATENATE($B600,"-",$C600),IN_1F!$B$2:$T$3000,3,FALSE))=TRUE,"",VLOOKUP(CONCATENATE($B600,"-",$C600),IN_1F!$B$2:$T$3000,3,FALSE))</f>
        <v>0</v>
      </c>
      <c r="F600" s="1045">
        <f>IF(ISERROR(VLOOKUP(CONCATENATE($B600,"-",$C600),IN_1F!$B$2:$T$3000,4,FALSE))=TRUE,"",VLOOKUP(CONCATENATE($B600,"-",$C600),IN_1F!$B$2:$T$3000,4,FALSE))</f>
        <v>0</v>
      </c>
      <c r="G600" s="1044">
        <f>IF(ISERROR(VLOOKUP(CONCATENATE($B600,"-",$C600),IN_1F!$B$2:$T$3000,5,FALSE))=TRUE,"",VLOOKUP(CONCATENATE($B600,"-",$C600),IN_1F!$B$2:$T$3000,5,FALSE))</f>
        <v>0</v>
      </c>
      <c r="H600" s="1046">
        <f>IF(ISERROR(VLOOKUP(CONCATENATE($B600,"-",$C600),IN_1F!$B$2:$T$3000,6,FALSE))=TRUE,"",VLOOKUP(CONCATENATE($B600,"-",$C600),IN_1F!$B$2:$T$3000,6,FALSE))</f>
        <v>0</v>
      </c>
      <c r="I600" s="1044">
        <f>IF(ISERROR(VLOOKUP(CONCATENATE($B600,"-",$C600),IN_1F!$B$2:$T$3000,7,FALSE))=TRUE,"",VLOOKUP(CONCATENATE($B600,"-",$C600),IN_1F!$B$2:$T$3000,7,FALSE))</f>
        <v>0</v>
      </c>
      <c r="J600" s="1046">
        <f>IF(ISERROR(VLOOKUP(CONCATENATE($B600,"-",$C600),IN_1F!$B$2:$T$3000,8,FALSE))=TRUE,"",VLOOKUP(CONCATENATE($B600,"-",$C600),IN_1F!$B$2:$T$3000,8,FALSE))</f>
        <v>0</v>
      </c>
      <c r="K600" s="2001">
        <f t="shared" si="51"/>
        <v>0</v>
      </c>
      <c r="L600" s="2002">
        <f t="shared" si="49"/>
        <v>0</v>
      </c>
    </row>
    <row r="601" spans="1:12">
      <c r="A601" s="949" t="s">
        <v>1814</v>
      </c>
      <c r="B601" s="950" t="s">
        <v>1815</v>
      </c>
      <c r="C601" s="946">
        <v>9</v>
      </c>
      <c r="D601" s="1587" t="str">
        <f t="shared" si="50"/>
        <v/>
      </c>
      <c r="E601" s="1044">
        <f>IF(ISERROR(VLOOKUP(CONCATENATE($B601,"-",$C601),IN_1F!$B$2:$T$3000,3,FALSE))=TRUE,"",VLOOKUP(CONCATENATE($B601,"-",$C601),IN_1F!$B$2:$T$3000,3,FALSE))</f>
        <v>0</v>
      </c>
      <c r="F601" s="1045">
        <f>IF(ISERROR(VLOOKUP(CONCATENATE($B601,"-",$C601),IN_1F!$B$2:$T$3000,4,FALSE))=TRUE,"",VLOOKUP(CONCATENATE($B601,"-",$C601),IN_1F!$B$2:$T$3000,4,FALSE))</f>
        <v>0</v>
      </c>
      <c r="G601" s="1044">
        <f>IF(ISERROR(VLOOKUP(CONCATENATE($B601,"-",$C601),IN_1F!$B$2:$T$3000,5,FALSE))=TRUE,"",VLOOKUP(CONCATENATE($B601,"-",$C601),IN_1F!$B$2:$T$3000,5,FALSE))</f>
        <v>0</v>
      </c>
      <c r="H601" s="1046">
        <f>IF(ISERROR(VLOOKUP(CONCATENATE($B601,"-",$C601),IN_1F!$B$2:$T$3000,6,FALSE))=TRUE,"",VLOOKUP(CONCATENATE($B601,"-",$C601),IN_1F!$B$2:$T$3000,6,FALSE))</f>
        <v>0</v>
      </c>
      <c r="I601" s="1044">
        <f>IF(ISERROR(VLOOKUP(CONCATENATE($B601,"-",$C601),IN_1F!$B$2:$T$3000,7,FALSE))=TRUE,"",VLOOKUP(CONCATENATE($B601,"-",$C601),IN_1F!$B$2:$T$3000,7,FALSE))</f>
        <v>0</v>
      </c>
      <c r="J601" s="1046">
        <f>IF(ISERROR(VLOOKUP(CONCATENATE($B601,"-",$C601),IN_1F!$B$2:$T$3000,8,FALSE))=TRUE,"",VLOOKUP(CONCATENATE($B601,"-",$C601),IN_1F!$B$2:$T$3000,8,FALSE))</f>
        <v>0</v>
      </c>
      <c r="K601" s="2001">
        <f t="shared" si="51"/>
        <v>0</v>
      </c>
      <c r="L601" s="2002">
        <f t="shared" si="49"/>
        <v>0</v>
      </c>
    </row>
    <row r="602" spans="1:12">
      <c r="A602" s="949" t="s">
        <v>1816</v>
      </c>
      <c r="B602" s="950" t="s">
        <v>1817</v>
      </c>
      <c r="C602" s="946">
        <v>9</v>
      </c>
      <c r="D602" s="1587" t="str">
        <f t="shared" si="50"/>
        <v/>
      </c>
      <c r="E602" s="1044">
        <f>IF(ISERROR(VLOOKUP(CONCATENATE($B602,"-",$C602),IN_1F!$B$2:$T$3000,3,FALSE))=TRUE,"",VLOOKUP(CONCATENATE($B602,"-",$C602),IN_1F!$B$2:$T$3000,3,FALSE))</f>
        <v>0</v>
      </c>
      <c r="F602" s="1045">
        <f>IF(ISERROR(VLOOKUP(CONCATENATE($B602,"-",$C602),IN_1F!$B$2:$T$3000,4,FALSE))=TRUE,"",VLOOKUP(CONCATENATE($B602,"-",$C602),IN_1F!$B$2:$T$3000,4,FALSE))</f>
        <v>0</v>
      </c>
      <c r="G602" s="1044">
        <f>IF(ISERROR(VLOOKUP(CONCATENATE($B602,"-",$C602),IN_1F!$B$2:$T$3000,5,FALSE))=TRUE,"",VLOOKUP(CONCATENATE($B602,"-",$C602),IN_1F!$B$2:$T$3000,5,FALSE))</f>
        <v>0</v>
      </c>
      <c r="H602" s="1046">
        <f>IF(ISERROR(VLOOKUP(CONCATENATE($B602,"-",$C602),IN_1F!$B$2:$T$3000,6,FALSE))=TRUE,"",VLOOKUP(CONCATENATE($B602,"-",$C602),IN_1F!$B$2:$T$3000,6,FALSE))</f>
        <v>0</v>
      </c>
      <c r="I602" s="1044">
        <f>IF(ISERROR(VLOOKUP(CONCATENATE($B602,"-",$C602),IN_1F!$B$2:$T$3000,7,FALSE))=TRUE,"",VLOOKUP(CONCATENATE($B602,"-",$C602),IN_1F!$B$2:$T$3000,7,FALSE))</f>
        <v>0</v>
      </c>
      <c r="J602" s="1046">
        <f>IF(ISERROR(VLOOKUP(CONCATENATE($B602,"-",$C602),IN_1F!$B$2:$T$3000,8,FALSE))=TRUE,"",VLOOKUP(CONCATENATE($B602,"-",$C602),IN_1F!$B$2:$T$3000,8,FALSE))</f>
        <v>0</v>
      </c>
      <c r="K602" s="2001">
        <f t="shared" si="51"/>
        <v>0</v>
      </c>
      <c r="L602" s="2002">
        <f t="shared" si="49"/>
        <v>0</v>
      </c>
    </row>
    <row r="603" spans="1:12">
      <c r="A603" s="949" t="s">
        <v>1818</v>
      </c>
      <c r="B603" s="950" t="s">
        <v>1667</v>
      </c>
      <c r="C603" s="946">
        <v>9</v>
      </c>
      <c r="D603" s="1587" t="str">
        <f t="shared" si="50"/>
        <v/>
      </c>
      <c r="E603" s="1044">
        <f>IF(ISERROR(VLOOKUP(CONCATENATE($B603,"-",$C603),IN_1F!$B$2:$T$3000,3,FALSE))=TRUE,"",VLOOKUP(CONCATENATE($B603,"-",$C603),IN_1F!$B$2:$T$3000,3,FALSE))</f>
        <v>0</v>
      </c>
      <c r="F603" s="1045">
        <f>IF(ISERROR(VLOOKUP(CONCATENATE($B603,"-",$C603),IN_1F!$B$2:$T$3000,4,FALSE))=TRUE,"",VLOOKUP(CONCATENATE($B603,"-",$C603),IN_1F!$B$2:$T$3000,4,FALSE))</f>
        <v>0</v>
      </c>
      <c r="G603" s="1044">
        <f>IF(ISERROR(VLOOKUP(CONCATENATE($B603,"-",$C603),IN_1F!$B$2:$T$3000,5,FALSE))=TRUE,"",VLOOKUP(CONCATENATE($B603,"-",$C603),IN_1F!$B$2:$T$3000,5,FALSE))</f>
        <v>0</v>
      </c>
      <c r="H603" s="1046">
        <f>IF(ISERROR(VLOOKUP(CONCATENATE($B603,"-",$C603),IN_1F!$B$2:$T$3000,6,FALSE))=TRUE,"",VLOOKUP(CONCATENATE($B603,"-",$C603),IN_1F!$B$2:$T$3000,6,FALSE))</f>
        <v>0</v>
      </c>
      <c r="I603" s="1044">
        <f>IF(ISERROR(VLOOKUP(CONCATENATE($B603,"-",$C603),IN_1F!$B$2:$T$3000,7,FALSE))=TRUE,"",VLOOKUP(CONCATENATE($B603,"-",$C603),IN_1F!$B$2:$T$3000,7,FALSE))</f>
        <v>0</v>
      </c>
      <c r="J603" s="1046">
        <f>IF(ISERROR(VLOOKUP(CONCATENATE($B603,"-",$C603),IN_1F!$B$2:$T$3000,8,FALSE))=TRUE,"",VLOOKUP(CONCATENATE($B603,"-",$C603),IN_1F!$B$2:$T$3000,8,FALSE))</f>
        <v>0</v>
      </c>
      <c r="K603" s="2001">
        <f t="shared" si="51"/>
        <v>0</v>
      </c>
      <c r="L603" s="2002">
        <f t="shared" si="49"/>
        <v>0</v>
      </c>
    </row>
    <row r="604" spans="1:12">
      <c r="A604" s="949" t="s">
        <v>1819</v>
      </c>
      <c r="B604" s="950" t="s">
        <v>1820</v>
      </c>
      <c r="C604" s="946">
        <v>9</v>
      </c>
      <c r="D604" s="1587" t="str">
        <f t="shared" si="50"/>
        <v/>
      </c>
      <c r="E604" s="1044">
        <f>IF(ISERROR(VLOOKUP(CONCATENATE($B604,"-",$C604),IN_1F!$B$2:$T$3000,3,FALSE))=TRUE,"",VLOOKUP(CONCATENATE($B604,"-",$C604),IN_1F!$B$2:$T$3000,3,FALSE))</f>
        <v>0</v>
      </c>
      <c r="F604" s="1045">
        <f>IF(ISERROR(VLOOKUP(CONCATENATE($B604,"-",$C604),IN_1F!$B$2:$T$3000,4,FALSE))=TRUE,"",VLOOKUP(CONCATENATE($B604,"-",$C604),IN_1F!$B$2:$T$3000,4,FALSE))</f>
        <v>0</v>
      </c>
      <c r="G604" s="1044">
        <f>IF(ISERROR(VLOOKUP(CONCATENATE($B604,"-",$C604),IN_1F!$B$2:$T$3000,5,FALSE))=TRUE,"",VLOOKUP(CONCATENATE($B604,"-",$C604),IN_1F!$B$2:$T$3000,5,FALSE))</f>
        <v>0</v>
      </c>
      <c r="H604" s="1046">
        <f>IF(ISERROR(VLOOKUP(CONCATENATE($B604,"-",$C604),IN_1F!$B$2:$T$3000,6,FALSE))=TRUE,"",VLOOKUP(CONCATENATE($B604,"-",$C604),IN_1F!$B$2:$T$3000,6,FALSE))</f>
        <v>0</v>
      </c>
      <c r="I604" s="1044">
        <f>IF(ISERROR(VLOOKUP(CONCATENATE($B604,"-",$C604),IN_1F!$B$2:$T$3000,7,FALSE))=TRUE,"",VLOOKUP(CONCATENATE($B604,"-",$C604),IN_1F!$B$2:$T$3000,7,FALSE))</f>
        <v>0</v>
      </c>
      <c r="J604" s="1046">
        <f>IF(ISERROR(VLOOKUP(CONCATENATE($B604,"-",$C604),IN_1F!$B$2:$T$3000,8,FALSE))=TRUE,"",VLOOKUP(CONCATENATE($B604,"-",$C604),IN_1F!$B$2:$T$3000,8,FALSE))</f>
        <v>0</v>
      </c>
      <c r="K604" s="2001">
        <f t="shared" si="51"/>
        <v>0</v>
      </c>
      <c r="L604" s="2002">
        <f>F604+H604+J604</f>
        <v>0</v>
      </c>
    </row>
    <row r="605" spans="1:12">
      <c r="A605" s="949" t="s">
        <v>1821</v>
      </c>
      <c r="B605" s="950" t="s">
        <v>1822</v>
      </c>
      <c r="C605" s="946">
        <v>9</v>
      </c>
      <c r="D605" s="1587" t="str">
        <f t="shared" si="50"/>
        <v/>
      </c>
      <c r="E605" s="1044">
        <f>IF(ISERROR(VLOOKUP(CONCATENATE($B605,"-",$C605),IN_1F!$B$2:$T$3000,3,FALSE))=TRUE,"",VLOOKUP(CONCATENATE($B605,"-",$C605),IN_1F!$B$2:$T$3000,3,FALSE))</f>
        <v>0</v>
      </c>
      <c r="F605" s="1045">
        <f>IF(ISERROR(VLOOKUP(CONCATENATE($B605,"-",$C605),IN_1F!$B$2:$T$3000,4,FALSE))=TRUE,"",VLOOKUP(CONCATENATE($B605,"-",$C605),IN_1F!$B$2:$T$3000,4,FALSE))</f>
        <v>0</v>
      </c>
      <c r="G605" s="1044">
        <f>IF(ISERROR(VLOOKUP(CONCATENATE($B605,"-",$C605),IN_1F!$B$2:$T$3000,5,FALSE))=TRUE,"",VLOOKUP(CONCATENATE($B605,"-",$C605),IN_1F!$B$2:$T$3000,5,FALSE))</f>
        <v>0</v>
      </c>
      <c r="H605" s="1046">
        <f>IF(ISERROR(VLOOKUP(CONCATENATE($B605,"-",$C605),IN_1F!$B$2:$T$3000,6,FALSE))=TRUE,"",VLOOKUP(CONCATENATE($B605,"-",$C605),IN_1F!$B$2:$T$3000,6,FALSE))</f>
        <v>0</v>
      </c>
      <c r="I605" s="1044">
        <f>IF(ISERROR(VLOOKUP(CONCATENATE($B605,"-",$C605),IN_1F!$B$2:$T$3000,7,FALSE))=TRUE,"",VLOOKUP(CONCATENATE($B605,"-",$C605),IN_1F!$B$2:$T$3000,7,FALSE))</f>
        <v>0</v>
      </c>
      <c r="J605" s="1046">
        <f>IF(ISERROR(VLOOKUP(CONCATENATE($B605,"-",$C605),IN_1F!$B$2:$T$3000,8,FALSE))=TRUE,"",VLOOKUP(CONCATENATE($B605,"-",$C605),IN_1F!$B$2:$T$3000,8,FALSE))</f>
        <v>0</v>
      </c>
      <c r="K605" s="2001">
        <f t="shared" si="51"/>
        <v>0</v>
      </c>
      <c r="L605" s="2002">
        <f t="shared" ref="L605:L613" si="52">F605+H605+J605</f>
        <v>0</v>
      </c>
    </row>
    <row r="606" spans="1:12">
      <c r="A606" s="949" t="s">
        <v>1823</v>
      </c>
      <c r="B606" s="950" t="s">
        <v>1824</v>
      </c>
      <c r="C606" s="946">
        <v>9</v>
      </c>
      <c r="D606" s="1587" t="str">
        <f t="shared" si="50"/>
        <v/>
      </c>
      <c r="E606" s="1044">
        <f>IF(ISERROR(VLOOKUP(CONCATENATE($B606,"-",$C606),IN_1F!$B$2:$T$3000,3,FALSE))=TRUE,"",VLOOKUP(CONCATENATE($B606,"-",$C606),IN_1F!$B$2:$T$3000,3,FALSE))</f>
        <v>0</v>
      </c>
      <c r="F606" s="1045">
        <f>IF(ISERROR(VLOOKUP(CONCATENATE($B606,"-",$C606),IN_1F!$B$2:$T$3000,4,FALSE))=TRUE,"",VLOOKUP(CONCATENATE($B606,"-",$C606),IN_1F!$B$2:$T$3000,4,FALSE))</f>
        <v>0</v>
      </c>
      <c r="G606" s="1044">
        <f>IF(ISERROR(VLOOKUP(CONCATENATE($B606,"-",$C606),IN_1F!$B$2:$T$3000,5,FALSE))=TRUE,"",VLOOKUP(CONCATENATE($B606,"-",$C606),IN_1F!$B$2:$T$3000,5,FALSE))</f>
        <v>0</v>
      </c>
      <c r="H606" s="1046">
        <f>IF(ISERROR(VLOOKUP(CONCATENATE($B606,"-",$C606),IN_1F!$B$2:$T$3000,6,FALSE))=TRUE,"",VLOOKUP(CONCATENATE($B606,"-",$C606),IN_1F!$B$2:$T$3000,6,FALSE))</f>
        <v>0</v>
      </c>
      <c r="I606" s="1044">
        <f>IF(ISERROR(VLOOKUP(CONCATENATE($B606,"-",$C606),IN_1F!$B$2:$T$3000,7,FALSE))=TRUE,"",VLOOKUP(CONCATENATE($B606,"-",$C606),IN_1F!$B$2:$T$3000,7,FALSE))</f>
        <v>0</v>
      </c>
      <c r="J606" s="1046">
        <f>IF(ISERROR(VLOOKUP(CONCATENATE($B606,"-",$C606),IN_1F!$B$2:$T$3000,8,FALSE))=TRUE,"",VLOOKUP(CONCATENATE($B606,"-",$C606),IN_1F!$B$2:$T$3000,8,FALSE))</f>
        <v>0</v>
      </c>
      <c r="K606" s="2001">
        <f>E606+G606+I606</f>
        <v>0</v>
      </c>
      <c r="L606" s="2002">
        <f t="shared" si="52"/>
        <v>0</v>
      </c>
    </row>
    <row r="607" spans="1:12">
      <c r="A607" s="949" t="s">
        <v>1825</v>
      </c>
      <c r="B607" s="950" t="s">
        <v>1826</v>
      </c>
      <c r="C607" s="946">
        <v>9</v>
      </c>
      <c r="D607" s="1587" t="str">
        <f t="shared" si="50"/>
        <v/>
      </c>
      <c r="E607" s="1044">
        <f>IF(ISERROR(VLOOKUP(CONCATENATE($B607,"-",$C607),IN_1F!$B$2:$T$3000,3,FALSE))=TRUE,"",VLOOKUP(CONCATENATE($B607,"-",$C607),IN_1F!$B$2:$T$3000,3,FALSE))</f>
        <v>0</v>
      </c>
      <c r="F607" s="1045">
        <f>IF(ISERROR(VLOOKUP(CONCATENATE($B607,"-",$C607),IN_1F!$B$2:$T$3000,4,FALSE))=TRUE,"",VLOOKUP(CONCATENATE($B607,"-",$C607),IN_1F!$B$2:$T$3000,4,FALSE))</f>
        <v>0</v>
      </c>
      <c r="G607" s="1044">
        <f>IF(ISERROR(VLOOKUP(CONCATENATE($B607,"-",$C607),IN_1F!$B$2:$T$3000,5,FALSE))=TRUE,"",VLOOKUP(CONCATENATE($B607,"-",$C607),IN_1F!$B$2:$T$3000,5,FALSE))</f>
        <v>0</v>
      </c>
      <c r="H607" s="1046">
        <f>IF(ISERROR(VLOOKUP(CONCATENATE($B607,"-",$C607),IN_1F!$B$2:$T$3000,6,FALSE))=TRUE,"",VLOOKUP(CONCATENATE($B607,"-",$C607),IN_1F!$B$2:$T$3000,6,FALSE))</f>
        <v>0</v>
      </c>
      <c r="I607" s="1044">
        <f>IF(ISERROR(VLOOKUP(CONCATENATE($B607,"-",$C607),IN_1F!$B$2:$T$3000,7,FALSE))=TRUE,"",VLOOKUP(CONCATENATE($B607,"-",$C607),IN_1F!$B$2:$T$3000,7,FALSE))</f>
        <v>0</v>
      </c>
      <c r="J607" s="1046">
        <f>IF(ISERROR(VLOOKUP(CONCATENATE($B607,"-",$C607),IN_1F!$B$2:$T$3000,8,FALSE))=TRUE,"",VLOOKUP(CONCATENATE($B607,"-",$C607),IN_1F!$B$2:$T$3000,8,FALSE))</f>
        <v>0</v>
      </c>
      <c r="K607" s="2001">
        <f t="shared" ref="K607:K613" si="53">E607+G607+I607</f>
        <v>0</v>
      </c>
      <c r="L607" s="2002">
        <f t="shared" si="52"/>
        <v>0</v>
      </c>
    </row>
    <row r="608" spans="1:12">
      <c r="A608" s="949" t="s">
        <v>1827</v>
      </c>
      <c r="B608" s="950" t="s">
        <v>1828</v>
      </c>
      <c r="C608" s="946">
        <v>9</v>
      </c>
      <c r="D608" s="1587" t="str">
        <f t="shared" si="50"/>
        <v/>
      </c>
      <c r="E608" s="1044">
        <f>IF(ISERROR(VLOOKUP(CONCATENATE($B608,"-",$C608),IN_1F!$B$2:$T$3000,3,FALSE))=TRUE,"",VLOOKUP(CONCATENATE($B608,"-",$C608),IN_1F!$B$2:$T$3000,3,FALSE))</f>
        <v>0</v>
      </c>
      <c r="F608" s="1045">
        <f>IF(ISERROR(VLOOKUP(CONCATENATE($B608,"-",$C608),IN_1F!$B$2:$T$3000,4,FALSE))=TRUE,"",VLOOKUP(CONCATENATE($B608,"-",$C608),IN_1F!$B$2:$T$3000,4,FALSE))</f>
        <v>0</v>
      </c>
      <c r="G608" s="1044">
        <f>IF(ISERROR(VLOOKUP(CONCATENATE($B608,"-",$C608),IN_1F!$B$2:$T$3000,5,FALSE))=TRUE,"",VLOOKUP(CONCATENATE($B608,"-",$C608),IN_1F!$B$2:$T$3000,5,FALSE))</f>
        <v>0</v>
      </c>
      <c r="H608" s="1046">
        <f>IF(ISERROR(VLOOKUP(CONCATENATE($B608,"-",$C608),IN_1F!$B$2:$T$3000,6,FALSE))=TRUE,"",VLOOKUP(CONCATENATE($B608,"-",$C608),IN_1F!$B$2:$T$3000,6,FALSE))</f>
        <v>0</v>
      </c>
      <c r="I608" s="1044">
        <f>IF(ISERROR(VLOOKUP(CONCATENATE($B608,"-",$C608),IN_1F!$B$2:$T$3000,7,FALSE))=TRUE,"",VLOOKUP(CONCATENATE($B608,"-",$C608),IN_1F!$B$2:$T$3000,7,FALSE))</f>
        <v>0</v>
      </c>
      <c r="J608" s="1046">
        <f>IF(ISERROR(VLOOKUP(CONCATENATE($B608,"-",$C608),IN_1F!$B$2:$T$3000,8,FALSE))=TRUE,"",VLOOKUP(CONCATENATE($B608,"-",$C608),IN_1F!$B$2:$T$3000,8,FALSE))</f>
        <v>0</v>
      </c>
      <c r="K608" s="2001">
        <f t="shared" si="53"/>
        <v>0</v>
      </c>
      <c r="L608" s="2002">
        <f t="shared" si="52"/>
        <v>0</v>
      </c>
    </row>
    <row r="609" spans="1:12">
      <c r="A609" s="949" t="s">
        <v>1829</v>
      </c>
      <c r="B609" s="950" t="s">
        <v>1830</v>
      </c>
      <c r="C609" s="946">
        <v>9</v>
      </c>
      <c r="D609" s="1587" t="str">
        <f t="shared" si="50"/>
        <v/>
      </c>
      <c r="E609" s="1044">
        <f>IF(ISERROR(VLOOKUP(CONCATENATE($B609,"-",$C609),IN_1F!$B$2:$T$3000,3,FALSE))=TRUE,"",VLOOKUP(CONCATENATE($B609,"-",$C609),IN_1F!$B$2:$T$3000,3,FALSE))</f>
        <v>0</v>
      </c>
      <c r="F609" s="1045">
        <f>IF(ISERROR(VLOOKUP(CONCATENATE($B609,"-",$C609),IN_1F!$B$2:$T$3000,4,FALSE))=TRUE,"",VLOOKUP(CONCATENATE($B609,"-",$C609),IN_1F!$B$2:$T$3000,4,FALSE))</f>
        <v>0</v>
      </c>
      <c r="G609" s="1044">
        <f>IF(ISERROR(VLOOKUP(CONCATENATE($B609,"-",$C609),IN_1F!$B$2:$T$3000,5,FALSE))=TRUE,"",VLOOKUP(CONCATENATE($B609,"-",$C609),IN_1F!$B$2:$T$3000,5,FALSE))</f>
        <v>0</v>
      </c>
      <c r="H609" s="1046">
        <f>IF(ISERROR(VLOOKUP(CONCATENATE($B609,"-",$C609),IN_1F!$B$2:$T$3000,6,FALSE))=TRUE,"",VLOOKUP(CONCATENATE($B609,"-",$C609),IN_1F!$B$2:$T$3000,6,FALSE))</f>
        <v>0</v>
      </c>
      <c r="I609" s="1044">
        <f>IF(ISERROR(VLOOKUP(CONCATENATE($B609,"-",$C609),IN_1F!$B$2:$T$3000,7,FALSE))=TRUE,"",VLOOKUP(CONCATENATE($B609,"-",$C609),IN_1F!$B$2:$T$3000,7,FALSE))</f>
        <v>0</v>
      </c>
      <c r="J609" s="1046">
        <f>IF(ISERROR(VLOOKUP(CONCATENATE($B609,"-",$C609),IN_1F!$B$2:$T$3000,8,FALSE))=TRUE,"",VLOOKUP(CONCATENATE($B609,"-",$C609),IN_1F!$B$2:$T$3000,8,FALSE))</f>
        <v>0</v>
      </c>
      <c r="K609" s="2001">
        <f t="shared" si="53"/>
        <v>0</v>
      </c>
      <c r="L609" s="2002">
        <f t="shared" si="52"/>
        <v>0</v>
      </c>
    </row>
    <row r="610" spans="1:12">
      <c r="A610" s="949" t="s">
        <v>1831</v>
      </c>
      <c r="B610" s="950" t="s">
        <v>1832</v>
      </c>
      <c r="C610" s="946">
        <v>9</v>
      </c>
      <c r="D610" s="1587" t="str">
        <f t="shared" si="50"/>
        <v/>
      </c>
      <c r="E610" s="1044">
        <f>IF(ISERROR(VLOOKUP(CONCATENATE($B610,"-",$C610),IN_1F!$B$2:$T$3000,3,FALSE))=TRUE,"",VLOOKUP(CONCATENATE($B610,"-",$C610),IN_1F!$B$2:$T$3000,3,FALSE))</f>
        <v>0</v>
      </c>
      <c r="F610" s="1045">
        <f>IF(ISERROR(VLOOKUP(CONCATENATE($B610,"-",$C610),IN_1F!$B$2:$T$3000,4,FALSE))=TRUE,"",VLOOKUP(CONCATENATE($B610,"-",$C610),IN_1F!$B$2:$T$3000,4,FALSE))</f>
        <v>0</v>
      </c>
      <c r="G610" s="1044">
        <f>IF(ISERROR(VLOOKUP(CONCATENATE($B610,"-",$C610),IN_1F!$B$2:$T$3000,5,FALSE))=TRUE,"",VLOOKUP(CONCATENATE($B610,"-",$C610),IN_1F!$B$2:$T$3000,5,FALSE))</f>
        <v>0</v>
      </c>
      <c r="H610" s="1046">
        <f>IF(ISERROR(VLOOKUP(CONCATENATE($B610,"-",$C610),IN_1F!$B$2:$T$3000,6,FALSE))=TRUE,"",VLOOKUP(CONCATENATE($B610,"-",$C610),IN_1F!$B$2:$T$3000,6,FALSE))</f>
        <v>0</v>
      </c>
      <c r="I610" s="1044">
        <f>IF(ISERROR(VLOOKUP(CONCATENATE($B610,"-",$C610),IN_1F!$B$2:$T$3000,7,FALSE))=TRUE,"",VLOOKUP(CONCATENATE($B610,"-",$C610),IN_1F!$B$2:$T$3000,7,FALSE))</f>
        <v>0</v>
      </c>
      <c r="J610" s="1046">
        <f>IF(ISERROR(VLOOKUP(CONCATENATE($B610,"-",$C610),IN_1F!$B$2:$T$3000,8,FALSE))=TRUE,"",VLOOKUP(CONCATENATE($B610,"-",$C610),IN_1F!$B$2:$T$3000,8,FALSE))</f>
        <v>0</v>
      </c>
      <c r="K610" s="2001">
        <f t="shared" si="53"/>
        <v>0</v>
      </c>
      <c r="L610" s="2002">
        <f t="shared" si="52"/>
        <v>0</v>
      </c>
    </row>
    <row r="611" spans="1:12">
      <c r="A611" s="957" t="s">
        <v>1833</v>
      </c>
      <c r="B611" s="958" t="s">
        <v>1834</v>
      </c>
      <c r="C611" s="959">
        <v>9</v>
      </c>
      <c r="D611" s="1587" t="str">
        <f t="shared" si="50"/>
        <v/>
      </c>
      <c r="E611" s="1044">
        <f>IF(ISERROR(VLOOKUP(CONCATENATE($B611,"-",$C611),IN_1F!$B$2:$T$3000,3,FALSE))=TRUE,"",VLOOKUP(CONCATENATE($B611,"-",$C611),IN_1F!$B$2:$T$3000,3,FALSE))</f>
        <v>0</v>
      </c>
      <c r="F611" s="1045">
        <f>IF(ISERROR(VLOOKUP(CONCATENATE($B611,"-",$C611),IN_1F!$B$2:$T$3000,4,FALSE))=TRUE,"",VLOOKUP(CONCATENATE($B611,"-",$C611),IN_1F!$B$2:$T$3000,4,FALSE))</f>
        <v>0</v>
      </c>
      <c r="G611" s="1044">
        <f>IF(ISERROR(VLOOKUP(CONCATENATE($B611,"-",$C611),IN_1F!$B$2:$T$3000,5,FALSE))=TRUE,"",VLOOKUP(CONCATENATE($B611,"-",$C611),IN_1F!$B$2:$T$3000,5,FALSE))</f>
        <v>0</v>
      </c>
      <c r="H611" s="1046">
        <f>IF(ISERROR(VLOOKUP(CONCATENATE($B611,"-",$C611),IN_1F!$B$2:$T$3000,6,FALSE))=TRUE,"",VLOOKUP(CONCATENATE($B611,"-",$C611),IN_1F!$B$2:$T$3000,6,FALSE))</f>
        <v>0</v>
      </c>
      <c r="I611" s="1044">
        <f>IF(ISERROR(VLOOKUP(CONCATENATE($B611,"-",$C611),IN_1F!$B$2:$T$3000,7,FALSE))=TRUE,"",VLOOKUP(CONCATENATE($B611,"-",$C611),IN_1F!$B$2:$T$3000,7,FALSE))</f>
        <v>0</v>
      </c>
      <c r="J611" s="1046">
        <f>IF(ISERROR(VLOOKUP(CONCATENATE($B611,"-",$C611),IN_1F!$B$2:$T$3000,8,FALSE))=TRUE,"",VLOOKUP(CONCATENATE($B611,"-",$C611),IN_1F!$B$2:$T$3000,8,FALSE))</f>
        <v>0</v>
      </c>
      <c r="K611" s="2001">
        <f t="shared" si="53"/>
        <v>0</v>
      </c>
      <c r="L611" s="2002">
        <f t="shared" si="52"/>
        <v>0</v>
      </c>
    </row>
    <row r="612" spans="1:12">
      <c r="A612" s="957" t="s">
        <v>1835</v>
      </c>
      <c r="B612" s="958" t="s">
        <v>1836</v>
      </c>
      <c r="C612" s="959">
        <v>9</v>
      </c>
      <c r="D612" s="1587" t="str">
        <f t="shared" si="50"/>
        <v/>
      </c>
      <c r="E612" s="1044">
        <f>IF(ISERROR(VLOOKUP(CONCATENATE($B612,"-",$C612),IN_1F!$B$2:$T$3000,3,FALSE))=TRUE,"",VLOOKUP(CONCATENATE($B612,"-",$C612),IN_1F!$B$2:$T$3000,3,FALSE))</f>
        <v>0</v>
      </c>
      <c r="F612" s="1045">
        <f>IF(ISERROR(VLOOKUP(CONCATENATE($B612,"-",$C612),IN_1F!$B$2:$T$3000,4,FALSE))=TRUE,"",VLOOKUP(CONCATENATE($B612,"-",$C612),IN_1F!$B$2:$T$3000,4,FALSE))</f>
        <v>0</v>
      </c>
      <c r="G612" s="1044">
        <f>IF(ISERROR(VLOOKUP(CONCATENATE($B612,"-",$C612),IN_1F!$B$2:$T$3000,5,FALSE))=TRUE,"",VLOOKUP(CONCATENATE($B612,"-",$C612),IN_1F!$B$2:$T$3000,5,FALSE))</f>
        <v>0</v>
      </c>
      <c r="H612" s="1046">
        <f>IF(ISERROR(VLOOKUP(CONCATENATE($B612,"-",$C612),IN_1F!$B$2:$T$3000,6,FALSE))=TRUE,"",VLOOKUP(CONCATENATE($B612,"-",$C612),IN_1F!$B$2:$T$3000,6,FALSE))</f>
        <v>0</v>
      </c>
      <c r="I612" s="1044">
        <f>IF(ISERROR(VLOOKUP(CONCATENATE($B612,"-",$C612),IN_1F!$B$2:$T$3000,7,FALSE))=TRUE,"",VLOOKUP(CONCATENATE($B612,"-",$C612),IN_1F!$B$2:$T$3000,7,FALSE))</f>
        <v>0</v>
      </c>
      <c r="J612" s="1046">
        <f>IF(ISERROR(VLOOKUP(CONCATENATE($B612,"-",$C612),IN_1F!$B$2:$T$3000,8,FALSE))=TRUE,"",VLOOKUP(CONCATENATE($B612,"-",$C612),IN_1F!$B$2:$T$3000,8,FALSE))</f>
        <v>0</v>
      </c>
      <c r="K612" s="2001">
        <f t="shared" si="53"/>
        <v>0</v>
      </c>
      <c r="L612" s="2002">
        <f t="shared" si="52"/>
        <v>0</v>
      </c>
    </row>
    <row r="613" spans="1:12">
      <c r="A613" s="957" t="s">
        <v>1837</v>
      </c>
      <c r="B613" s="958" t="s">
        <v>1838</v>
      </c>
      <c r="C613" s="959">
        <v>9</v>
      </c>
      <c r="D613" s="1587" t="str">
        <f t="shared" si="50"/>
        <v/>
      </c>
      <c r="E613" s="1044">
        <f>IF(ISERROR(VLOOKUP(CONCATENATE($B613,"-",$C613),IN_1F!$B$2:$T$3000,3,FALSE))=TRUE,"",VLOOKUP(CONCATENATE($B613,"-",$C613),IN_1F!$B$2:$T$3000,3,FALSE))</f>
        <v>0</v>
      </c>
      <c r="F613" s="1045">
        <f>IF(ISERROR(VLOOKUP(CONCATENATE($B613,"-",$C613),IN_1F!$B$2:$T$3000,4,FALSE))=TRUE,"",VLOOKUP(CONCATENATE($B613,"-",$C613),IN_1F!$B$2:$T$3000,4,FALSE))</f>
        <v>0</v>
      </c>
      <c r="G613" s="1044">
        <f>IF(ISERROR(VLOOKUP(CONCATENATE($B613,"-",$C613),IN_1F!$B$2:$T$3000,5,FALSE))=TRUE,"",VLOOKUP(CONCATENATE($B613,"-",$C613),IN_1F!$B$2:$T$3000,5,FALSE))</f>
        <v>0</v>
      </c>
      <c r="H613" s="1046">
        <f>IF(ISERROR(VLOOKUP(CONCATENATE($B613,"-",$C613),IN_1F!$B$2:$T$3000,6,FALSE))=TRUE,"",VLOOKUP(CONCATENATE($B613,"-",$C613),IN_1F!$B$2:$T$3000,6,FALSE))</f>
        <v>0</v>
      </c>
      <c r="I613" s="1885">
        <f>IF(ISERROR(VLOOKUP(CONCATENATE($B613,"-",$C613),IN_1F!$B$2:$T$3000,7,FALSE))=TRUE,"",VLOOKUP(CONCATENATE($B613,"-",$C613),IN_1F!$B$2:$T$3000,7,FALSE))</f>
        <v>0</v>
      </c>
      <c r="J613" s="1886">
        <f>IF(ISERROR(VLOOKUP(CONCATENATE($B613,"-",$C613),IN_1F!$B$2:$T$3000,8,FALSE))=TRUE,"",VLOOKUP(CONCATENATE($B613,"-",$C613),IN_1F!$B$2:$T$3000,8,FALSE))</f>
        <v>0</v>
      </c>
      <c r="K613" s="2001">
        <f t="shared" si="53"/>
        <v>0</v>
      </c>
      <c r="L613" s="2002">
        <f t="shared" si="52"/>
        <v>0</v>
      </c>
    </row>
    <row r="614" spans="1:12" ht="6.75" customHeight="1">
      <c r="A614" s="1036"/>
      <c r="B614" s="1036"/>
      <c r="C614" s="1037"/>
      <c r="D614" s="1587"/>
      <c r="E614" s="1047"/>
      <c r="F614" s="1048"/>
      <c r="G614" s="1047"/>
      <c r="H614" s="1049"/>
      <c r="I614" s="1047"/>
      <c r="J614" s="1048"/>
      <c r="K614" s="1047"/>
      <c r="L614" s="1049"/>
    </row>
    <row r="615" spans="1:12">
      <c r="A615" s="949" t="s">
        <v>1839</v>
      </c>
      <c r="B615" s="950" t="s">
        <v>1840</v>
      </c>
      <c r="C615" s="946">
        <v>9</v>
      </c>
      <c r="D615" s="1587" t="str">
        <f>CONCATENATE(D$558)</f>
        <v/>
      </c>
      <c r="E615" s="1044">
        <f>IF(ISERROR(VLOOKUP(CONCATENATE($B615,"-",$C615),IN_1F!$B$2:$T$3000,3,FALSE))=TRUE,"",VLOOKUP(CONCATENATE($B615,"-",$C615),IN_1F!$B$2:$T$3000,3,FALSE))</f>
        <v>0</v>
      </c>
      <c r="F615" s="1045">
        <f>IF(ISERROR(VLOOKUP(CONCATENATE($B615,"-",$C615),IN_1F!$B$2:$T$3000,4,FALSE))=TRUE,"",VLOOKUP(CONCATENATE($B615,"-",$C615),IN_1F!$B$2:$T$3000,4,FALSE))</f>
        <v>0</v>
      </c>
      <c r="G615" s="1044">
        <f>IF(ISERROR(VLOOKUP(CONCATENATE($B615,"-",$C615),IN_1F!$B$2:$T$3000,5,FALSE))=TRUE,"",VLOOKUP(CONCATENATE($B615,"-",$C615),IN_1F!$B$2:$T$3000,5,FALSE))</f>
        <v>0</v>
      </c>
      <c r="H615" s="1046">
        <f>IF(ISERROR(VLOOKUP(CONCATENATE($B615,"-",$C615),IN_1F!$B$2:$T$3000,6,FALSE))=TRUE,"",VLOOKUP(CONCATENATE($B615,"-",$C615),IN_1F!$B$2:$T$3000,6,FALSE))</f>
        <v>0</v>
      </c>
      <c r="I615" s="1042">
        <f>IF(ISERROR(VLOOKUP(CONCATENATE($B615,"-",$C615),IN_1F!$B$2:$T$3000,7,FALSE))=TRUE,"",VLOOKUP(CONCATENATE($B615,"-",$C615),IN_1F!$B$2:$T$3000,7,FALSE))</f>
        <v>0</v>
      </c>
      <c r="J615" s="1043">
        <f>IF(ISERROR(VLOOKUP(CONCATENATE($B615,"-",$C615),IN_1F!$B$2:$T$3000,8,FALSE))=TRUE,"",VLOOKUP(CONCATENATE($B615,"-",$C615),IN_1F!$B$2:$T$3000,8,FALSE))</f>
        <v>0</v>
      </c>
      <c r="K615" s="2001">
        <f>E615+G615+I615</f>
        <v>0</v>
      </c>
      <c r="L615" s="2002">
        <f>F615+H615+J615</f>
        <v>0</v>
      </c>
    </row>
    <row r="616" spans="1:12" ht="13.5" thickBot="1">
      <c r="A616" s="952" t="s">
        <v>1841</v>
      </c>
      <c r="B616" s="953" t="s">
        <v>1842</v>
      </c>
      <c r="C616" s="954">
        <v>9</v>
      </c>
      <c r="D616" s="1587" t="str">
        <f>CONCATENATE(D$558)</f>
        <v/>
      </c>
      <c r="E616" s="1050">
        <f>IF(ISERROR(VLOOKUP(CONCATENATE($B616,"-",$C616),IN_1F!$B$2:$T$3000,3,FALSE))=TRUE,"",VLOOKUP(CONCATENATE($B616,"-",$C616),IN_1F!$B$2:$T$3000,3,FALSE))</f>
        <v>0</v>
      </c>
      <c r="F616" s="1050">
        <f>IF(ISERROR(VLOOKUP(CONCATENATE($B616,"-",$C616),IN_1F!$B$2:$T$3000,4,FALSE))=TRUE,"",VLOOKUP(CONCATENATE($B616,"-",$C616),IN_1F!$B$2:$T$3000,4,FALSE))</f>
        <v>0</v>
      </c>
      <c r="G616" s="1050">
        <f>IF(ISERROR(VLOOKUP(CONCATENATE($B616,"-",$C616),IN_1F!$B$2:$T$3000,5,FALSE))=TRUE,"",VLOOKUP(CONCATENATE($B616,"-",$C616),IN_1F!$B$2:$T$3000,5,FALSE))</f>
        <v>0</v>
      </c>
      <c r="H616" s="1052">
        <f>IF(ISERROR(VLOOKUP(CONCATENATE($B616,"-",$C616),IN_1F!$B$2:$T$3000,6,FALSE))=TRUE,"",VLOOKUP(CONCATENATE($B616,"-",$C616),IN_1F!$B$2:$T$3000,6,FALSE))</f>
        <v>0</v>
      </c>
      <c r="I616" s="1887">
        <f>IF(ISERROR(VLOOKUP(CONCATENATE($B616,"-",$C616),IN_1F!$B$2:$T$3000,7,FALSE))=TRUE,"",VLOOKUP(CONCATENATE($B616,"-",$C616),IN_1F!$B$2:$T$3000,7,FALSE))</f>
        <v>0</v>
      </c>
      <c r="J616" s="1052">
        <f>IF(ISERROR(VLOOKUP(CONCATENATE($B616,"-",$C616),IN_1F!$B$2:$T$3000,8,FALSE))=TRUE,"",VLOOKUP(CONCATENATE($B616,"-",$C616),IN_1F!$B$2:$T$3000,8,FALSE))</f>
        <v>0</v>
      </c>
      <c r="K616" s="2003">
        <f>E616+G616+I616</f>
        <v>0</v>
      </c>
      <c r="L616" s="2004">
        <f>F616+H616+J616</f>
        <v>0</v>
      </c>
    </row>
    <row r="617" spans="1:12" ht="14.25" thickTop="1" thickBot="1">
      <c r="A617" s="964" t="s">
        <v>555</v>
      </c>
      <c r="B617" s="965"/>
      <c r="C617" s="966"/>
      <c r="D617" s="1587" t="str">
        <f>CONCATENATE(D$558)</f>
        <v/>
      </c>
      <c r="E617" s="967">
        <f t="shared" ref="E617:L617" si="54">SUM(E558:E613)+E615+E616</f>
        <v>0</v>
      </c>
      <c r="F617" s="968">
        <f t="shared" si="54"/>
        <v>0</v>
      </c>
      <c r="G617" s="967">
        <f t="shared" si="54"/>
        <v>0</v>
      </c>
      <c r="H617" s="969">
        <f t="shared" si="54"/>
        <v>0</v>
      </c>
      <c r="I617" s="1888">
        <f t="shared" si="54"/>
        <v>0</v>
      </c>
      <c r="J617" s="969">
        <f t="shared" si="54"/>
        <v>0</v>
      </c>
      <c r="K617" s="1888">
        <f t="shared" si="54"/>
        <v>0</v>
      </c>
      <c r="L617" s="969">
        <f t="shared" si="54"/>
        <v>0</v>
      </c>
    </row>
    <row r="618" spans="1:12" ht="13.5" thickBot="1">
      <c r="A618" s="934"/>
      <c r="B618" s="972"/>
      <c r="C618" s="973"/>
      <c r="D618" s="1590"/>
      <c r="E618" s="974"/>
      <c r="F618" s="974"/>
      <c r="G618" s="974"/>
      <c r="H618" s="974"/>
      <c r="I618" s="974"/>
      <c r="J618" s="974"/>
    </row>
    <row r="619" spans="1:12" ht="13.5" thickBot="1">
      <c r="A619" s="2561" t="s">
        <v>1843</v>
      </c>
      <c r="B619" s="2562"/>
      <c r="C619" s="2562"/>
      <c r="D619" s="2562"/>
      <c r="E619" s="2562"/>
      <c r="F619" s="2563"/>
      <c r="G619" s="974"/>
      <c r="H619" s="974"/>
      <c r="I619" s="974"/>
      <c r="J619" s="974"/>
    </row>
    <row r="620" spans="1:12" ht="13.5" thickBot="1">
      <c r="A620" s="975"/>
      <c r="B620" s="976"/>
      <c r="C620" s="976"/>
      <c r="D620" s="1591"/>
      <c r="E620" s="977" t="s">
        <v>279</v>
      </c>
      <c r="F620" s="978" t="s">
        <v>280</v>
      </c>
      <c r="G620" s="974"/>
      <c r="H620" s="974"/>
      <c r="I620" s="974"/>
      <c r="J620" s="974"/>
    </row>
    <row r="621" spans="1:12">
      <c r="A621" s="979" t="s">
        <v>1844</v>
      </c>
      <c r="B621" s="980" t="s">
        <v>1845</v>
      </c>
      <c r="C621" s="981">
        <v>9</v>
      </c>
      <c r="D621" s="1592" t="str">
        <f>CONCATENATE(D$558)</f>
        <v/>
      </c>
      <c r="E621" s="1053">
        <f>IF(ISERROR(VLOOKUP(CONCATENATE($B621,"-",$C621),IN_1F!$B$2:$T$3000,7,FALSE))=TRUE,"",VLOOKUP(CONCATENATE($B621,"-",$C621),IN_1F!$B$2:$T$3000,7,FALSE))</f>
        <v>0</v>
      </c>
      <c r="F621" s="1054">
        <f>IF(ISERROR(VLOOKUP(CONCATENATE($B621,"-",$C621),IN_1F!$B$2:$T$3000,8,FALSE))=TRUE,"",VLOOKUP(CONCATENATE($B621,"-",$C621),IN_1F!$B$2:$T$3000,8,FALSE))</f>
        <v>0</v>
      </c>
      <c r="G621" s="974"/>
      <c r="H621" s="974"/>
      <c r="I621" s="974"/>
      <c r="J621" s="974"/>
    </row>
    <row r="622" spans="1:12" ht="13.5" thickBot="1">
      <c r="A622" s="982" t="s">
        <v>1846</v>
      </c>
      <c r="B622" s="983" t="s">
        <v>1847</v>
      </c>
      <c r="C622" s="984">
        <v>9</v>
      </c>
      <c r="D622" s="1593" t="str">
        <f>CONCATENATE(D$558)</f>
        <v/>
      </c>
      <c r="E622" s="1055">
        <f>IF(ISERROR(VLOOKUP(CONCATENATE($B622,"-",$C622),IN_1F!$B$2:$T$3000,7,FALSE))=TRUE,"",VLOOKUP(CONCATENATE($B622,"-",$C622),IN_1F!$B$2:$T$3000,7,FALSE))</f>
        <v>0</v>
      </c>
      <c r="F622" s="1056">
        <f>IF(ISERROR(VLOOKUP(CONCATENATE($B622,"-",$C622),IN_1F!$B$2:$T$3000,8,FALSE))=TRUE,"",VLOOKUP(CONCATENATE($B622,"-",$C622),IN_1F!$B$2:$T$3000,8,FALSE))</f>
        <v>0</v>
      </c>
      <c r="G622" s="974"/>
      <c r="H622" s="974"/>
      <c r="I622" s="974"/>
      <c r="J622" s="974"/>
    </row>
  </sheetData>
  <sheetProtection password="EA98" sheet="1" selectLockedCells="1"/>
  <mergeCells count="22">
    <mergeCell ref="K5:L5"/>
    <mergeCell ref="A3:J3"/>
    <mergeCell ref="A4:H4"/>
    <mergeCell ref="A5:A6"/>
    <mergeCell ref="B5:B6"/>
    <mergeCell ref="E5:F5"/>
    <mergeCell ref="G5:H5"/>
    <mergeCell ref="I5:J5"/>
    <mergeCell ref="A69:F69"/>
    <mergeCell ref="A75:B77"/>
    <mergeCell ref="E75:G75"/>
    <mergeCell ref="H75:J75"/>
    <mergeCell ref="A78:B78"/>
    <mergeCell ref="A79:B79"/>
    <mergeCell ref="A551:F551"/>
    <mergeCell ref="A619:F619"/>
    <mergeCell ref="A143:F143"/>
    <mergeCell ref="A211:F211"/>
    <mergeCell ref="A279:F279"/>
    <mergeCell ref="A347:F347"/>
    <mergeCell ref="A415:F415"/>
    <mergeCell ref="A483:F483"/>
  </mergeCells>
  <dataValidations count="1">
    <dataValidation type="list" allowBlank="1" showInputMessage="1" showErrorMessage="1" sqref="D8 D82 D150 D218 D286 D354 D422 D490 D558">
      <formula1>$F$1:$Q$1</formula1>
    </dataValidation>
  </dataValidations>
  <printOptions horizontalCentered="1"/>
  <pageMargins left="0.39370078740157483" right="0.23622047244094491" top="0.31496062992125984" bottom="0.23622047244094491" header="0.19685039370078741" footer="0.15748031496062992"/>
  <pageSetup paperSize="9" scale="95" fitToHeight="20" orientation="landscape" r:id="rId1"/>
  <headerFooter alignWithMargins="0"/>
  <drawing r:id="rId2"/>
  <legacyDrawing r:id="rId3"/>
</worksheet>
</file>

<file path=xl/worksheets/sheet21.xml><?xml version="1.0" encoding="utf-8"?>
<worksheet xmlns="http://schemas.openxmlformats.org/spreadsheetml/2006/main" xmlns:r="http://schemas.openxmlformats.org/officeDocument/2006/relationships">
  <sheetPr codeName="Foglio23">
    <tabColor rgb="FF92D050"/>
  </sheetPr>
  <dimension ref="A1:I541"/>
  <sheetViews>
    <sheetView workbookViewId="0">
      <selection activeCell="A7" sqref="A7"/>
    </sheetView>
  </sheetViews>
  <sheetFormatPr defaultRowHeight="12.75"/>
  <cols>
    <col min="1" max="1" width="34.42578125" bestFit="1" customWidth="1"/>
    <col min="2" max="2" width="10.140625" bestFit="1" customWidth="1"/>
    <col min="3" max="3" width="7.85546875" bestFit="1" customWidth="1"/>
    <col min="4" max="5" width="13.42578125" bestFit="1" customWidth="1"/>
    <col min="6" max="7" width="12" bestFit="1" customWidth="1"/>
    <col min="8" max="9" width="11.28515625" bestFit="1" customWidth="1"/>
  </cols>
  <sheetData>
    <row r="1" spans="1:9">
      <c r="A1" s="1" t="s">
        <v>1859</v>
      </c>
      <c r="B1" s="1" t="s">
        <v>1860</v>
      </c>
      <c r="C1" s="1" t="s">
        <v>699</v>
      </c>
      <c r="D1" s="1" t="s">
        <v>1861</v>
      </c>
      <c r="E1" s="1" t="s">
        <v>1862</v>
      </c>
      <c r="F1" s="1" t="s">
        <v>1863</v>
      </c>
      <c r="G1" s="1" t="s">
        <v>1864</v>
      </c>
      <c r="H1" s="1" t="s">
        <v>1865</v>
      </c>
      <c r="I1" s="1" t="s">
        <v>1866</v>
      </c>
    </row>
    <row r="2" spans="1:9">
      <c r="A2" s="1" t="s">
        <v>1728</v>
      </c>
      <c r="B2" s="1" t="s">
        <v>1867</v>
      </c>
      <c r="C2" s="499"/>
      <c r="D2" s="1">
        <v>0</v>
      </c>
      <c r="E2" s="1">
        <v>0</v>
      </c>
      <c r="F2" s="1">
        <v>0</v>
      </c>
      <c r="G2" s="1">
        <v>0</v>
      </c>
      <c r="H2" s="1">
        <v>0</v>
      </c>
      <c r="I2" s="1">
        <v>0</v>
      </c>
    </row>
    <row r="3" spans="1:9">
      <c r="A3" s="1" t="s">
        <v>1730</v>
      </c>
      <c r="B3" s="1" t="s">
        <v>1868</v>
      </c>
      <c r="D3" s="1">
        <v>0</v>
      </c>
      <c r="E3" s="1">
        <v>0</v>
      </c>
      <c r="F3" s="1">
        <v>0</v>
      </c>
      <c r="G3" s="1">
        <v>0</v>
      </c>
      <c r="H3" s="1">
        <v>0</v>
      </c>
      <c r="I3" s="1">
        <v>0</v>
      </c>
    </row>
    <row r="4" spans="1:9">
      <c r="A4" s="1" t="s">
        <v>1869</v>
      </c>
      <c r="B4" s="1" t="s">
        <v>1870</v>
      </c>
      <c r="D4" s="1">
        <v>0</v>
      </c>
      <c r="E4" s="1">
        <v>0</v>
      </c>
      <c r="F4" s="1">
        <v>0</v>
      </c>
      <c r="G4" s="1">
        <v>0</v>
      </c>
      <c r="H4" s="1">
        <v>0</v>
      </c>
      <c r="I4" s="1">
        <v>0</v>
      </c>
    </row>
    <row r="5" spans="1:9">
      <c r="A5" s="1" t="s">
        <v>1734</v>
      </c>
      <c r="B5" s="1" t="s">
        <v>1871</v>
      </c>
      <c r="D5" s="1">
        <v>0</v>
      </c>
      <c r="E5" s="1">
        <v>0</v>
      </c>
      <c r="F5" s="1">
        <v>0</v>
      </c>
      <c r="G5" s="1">
        <v>0</v>
      </c>
      <c r="H5" s="1">
        <v>0</v>
      </c>
      <c r="I5" s="1">
        <v>0</v>
      </c>
    </row>
    <row r="6" spans="1:9">
      <c r="A6" s="1" t="s">
        <v>1736</v>
      </c>
      <c r="B6" s="1" t="s">
        <v>1872</v>
      </c>
      <c r="D6" s="1">
        <v>0</v>
      </c>
      <c r="E6" s="1">
        <v>0</v>
      </c>
      <c r="F6" s="1">
        <v>0</v>
      </c>
      <c r="G6" s="1">
        <v>0</v>
      </c>
      <c r="H6" s="1">
        <v>0</v>
      </c>
      <c r="I6" s="1">
        <v>0</v>
      </c>
    </row>
    <row r="7" spans="1:9">
      <c r="A7" s="1" t="s">
        <v>1738</v>
      </c>
      <c r="B7" s="1" t="s">
        <v>1873</v>
      </c>
      <c r="D7" s="1">
        <v>0</v>
      </c>
      <c r="E7" s="1">
        <v>0</v>
      </c>
      <c r="F7" s="1">
        <v>0</v>
      </c>
      <c r="G7" s="1">
        <v>0</v>
      </c>
      <c r="H7" s="1">
        <v>0</v>
      </c>
      <c r="I7" s="1">
        <v>0</v>
      </c>
    </row>
    <row r="8" spans="1:9">
      <c r="A8" s="1" t="s">
        <v>1874</v>
      </c>
      <c r="B8" s="1" t="s">
        <v>1875</v>
      </c>
      <c r="D8" s="1">
        <v>0</v>
      </c>
      <c r="E8" s="1">
        <v>0</v>
      </c>
      <c r="F8" s="1">
        <v>0</v>
      </c>
      <c r="G8" s="1">
        <v>0</v>
      </c>
      <c r="H8" s="1">
        <v>0</v>
      </c>
      <c r="I8" s="1">
        <v>0</v>
      </c>
    </row>
    <row r="9" spans="1:9">
      <c r="A9" s="1" t="s">
        <v>1742</v>
      </c>
      <c r="B9" s="1" t="s">
        <v>1876</v>
      </c>
      <c r="D9" s="1">
        <v>0</v>
      </c>
      <c r="E9" s="1">
        <v>0</v>
      </c>
      <c r="F9" s="1">
        <v>0</v>
      </c>
      <c r="G9" s="1">
        <v>0</v>
      </c>
      <c r="H9" s="1">
        <v>0</v>
      </c>
      <c r="I9" s="1">
        <v>0</v>
      </c>
    </row>
    <row r="10" spans="1:9">
      <c r="A10" s="1" t="s">
        <v>1744</v>
      </c>
      <c r="B10" s="1" t="s">
        <v>1877</v>
      </c>
      <c r="D10" s="1">
        <v>0</v>
      </c>
      <c r="E10" s="1">
        <v>0</v>
      </c>
      <c r="F10" s="1">
        <v>0</v>
      </c>
      <c r="G10" s="1">
        <v>0</v>
      </c>
      <c r="H10" s="1">
        <v>0</v>
      </c>
      <c r="I10" s="1">
        <v>0</v>
      </c>
    </row>
    <row r="11" spans="1:9">
      <c r="A11" s="1" t="s">
        <v>1746</v>
      </c>
      <c r="B11" s="1" t="s">
        <v>1878</v>
      </c>
      <c r="D11" s="1">
        <v>0</v>
      </c>
      <c r="E11" s="1">
        <v>0</v>
      </c>
      <c r="F11" s="1">
        <v>0</v>
      </c>
      <c r="G11" s="1">
        <v>0</v>
      </c>
      <c r="H11" s="1">
        <v>0</v>
      </c>
      <c r="I11" s="1">
        <v>0</v>
      </c>
    </row>
    <row r="12" spans="1:9">
      <c r="A12" s="1" t="s">
        <v>1748</v>
      </c>
      <c r="B12" s="1" t="s">
        <v>1879</v>
      </c>
      <c r="D12" s="1">
        <v>0</v>
      </c>
      <c r="E12" s="1">
        <v>0</v>
      </c>
      <c r="F12" s="1">
        <v>0</v>
      </c>
      <c r="G12" s="1">
        <v>0</v>
      </c>
      <c r="H12" s="1">
        <v>0</v>
      </c>
      <c r="I12" s="1">
        <v>0</v>
      </c>
    </row>
    <row r="13" spans="1:9">
      <c r="A13" s="1" t="s">
        <v>1880</v>
      </c>
      <c r="B13" s="1" t="s">
        <v>1881</v>
      </c>
      <c r="D13" s="1">
        <v>0</v>
      </c>
      <c r="E13" s="1">
        <v>0</v>
      </c>
      <c r="F13" s="1">
        <v>0</v>
      </c>
      <c r="G13" s="1">
        <v>0</v>
      </c>
      <c r="H13" s="1">
        <v>0</v>
      </c>
      <c r="I13" s="1">
        <v>0</v>
      </c>
    </row>
    <row r="14" spans="1:9">
      <c r="A14" s="1" t="s">
        <v>1752</v>
      </c>
      <c r="B14" s="1" t="s">
        <v>1882</v>
      </c>
      <c r="D14" s="1">
        <v>0</v>
      </c>
      <c r="E14" s="1">
        <v>0</v>
      </c>
      <c r="F14" s="1">
        <v>0</v>
      </c>
      <c r="G14" s="1">
        <v>0</v>
      </c>
      <c r="H14" s="1">
        <v>0</v>
      </c>
      <c r="I14" s="1">
        <v>0</v>
      </c>
    </row>
    <row r="15" spans="1:9">
      <c r="A15" s="1" t="s">
        <v>1754</v>
      </c>
      <c r="B15" s="1" t="s">
        <v>1883</v>
      </c>
      <c r="D15" s="1">
        <v>0</v>
      </c>
      <c r="E15" s="1">
        <v>0</v>
      </c>
      <c r="F15" s="1">
        <v>0</v>
      </c>
      <c r="G15" s="1">
        <v>0</v>
      </c>
      <c r="H15" s="1">
        <v>0</v>
      </c>
      <c r="I15" s="1">
        <v>0</v>
      </c>
    </row>
    <row r="16" spans="1:9">
      <c r="A16" s="1" t="s">
        <v>1756</v>
      </c>
      <c r="B16" s="1" t="s">
        <v>1884</v>
      </c>
      <c r="D16" s="1">
        <v>0</v>
      </c>
      <c r="E16" s="1">
        <v>0</v>
      </c>
      <c r="F16" s="1">
        <v>0</v>
      </c>
      <c r="G16" s="1">
        <v>0</v>
      </c>
      <c r="H16" s="1">
        <v>0</v>
      </c>
      <c r="I16" s="1">
        <v>0</v>
      </c>
    </row>
    <row r="17" spans="1:9">
      <c r="A17" s="1" t="s">
        <v>1758</v>
      </c>
      <c r="B17" s="1" t="s">
        <v>1885</v>
      </c>
      <c r="D17" s="1">
        <v>0</v>
      </c>
      <c r="E17" s="1">
        <v>0</v>
      </c>
      <c r="F17" s="1">
        <v>0</v>
      </c>
      <c r="G17" s="1">
        <v>0</v>
      </c>
      <c r="H17" s="1">
        <v>0</v>
      </c>
      <c r="I17" s="1">
        <v>0</v>
      </c>
    </row>
    <row r="18" spans="1:9">
      <c r="A18" s="1" t="s">
        <v>1760</v>
      </c>
      <c r="B18" s="1" t="s">
        <v>1886</v>
      </c>
      <c r="D18" s="1">
        <v>0</v>
      </c>
      <c r="E18" s="1">
        <v>0</v>
      </c>
      <c r="F18" s="1">
        <v>0</v>
      </c>
      <c r="G18" s="1">
        <v>0</v>
      </c>
      <c r="H18" s="1">
        <v>0</v>
      </c>
      <c r="I18" s="1">
        <v>0</v>
      </c>
    </row>
    <row r="19" spans="1:9">
      <c r="A19" s="1" t="s">
        <v>1762</v>
      </c>
      <c r="B19" s="1" t="s">
        <v>1887</v>
      </c>
      <c r="D19" s="1">
        <v>0</v>
      </c>
      <c r="E19" s="1">
        <v>0</v>
      </c>
      <c r="F19" s="1">
        <v>0</v>
      </c>
      <c r="G19" s="1">
        <v>0</v>
      </c>
      <c r="H19" s="1">
        <v>0</v>
      </c>
      <c r="I19" s="1">
        <v>0</v>
      </c>
    </row>
    <row r="20" spans="1:9">
      <c r="A20" s="1" t="s">
        <v>1764</v>
      </c>
      <c r="B20" s="1" t="s">
        <v>1888</v>
      </c>
      <c r="D20" s="1">
        <v>0</v>
      </c>
      <c r="E20" s="1">
        <v>0</v>
      </c>
      <c r="F20" s="1">
        <v>0</v>
      </c>
      <c r="G20" s="1">
        <v>0</v>
      </c>
      <c r="H20" s="1">
        <v>0</v>
      </c>
      <c r="I20" s="1">
        <v>0</v>
      </c>
    </row>
    <row r="21" spans="1:9">
      <c r="A21" s="1" t="s">
        <v>1766</v>
      </c>
      <c r="B21" s="1" t="s">
        <v>1889</v>
      </c>
      <c r="D21" s="1">
        <v>0</v>
      </c>
      <c r="E21" s="1">
        <v>0</v>
      </c>
      <c r="F21" s="1">
        <v>0</v>
      </c>
      <c r="G21" s="1">
        <v>0</v>
      </c>
      <c r="H21" s="1">
        <v>0</v>
      </c>
      <c r="I21" s="1">
        <v>0</v>
      </c>
    </row>
    <row r="22" spans="1:9">
      <c r="A22" s="1" t="s">
        <v>1768</v>
      </c>
      <c r="B22" s="1" t="s">
        <v>1890</v>
      </c>
      <c r="D22" s="1">
        <v>0</v>
      </c>
      <c r="E22" s="1">
        <v>0</v>
      </c>
      <c r="F22" s="1">
        <v>0</v>
      </c>
      <c r="G22" s="1">
        <v>0</v>
      </c>
      <c r="H22" s="1">
        <v>0</v>
      </c>
      <c r="I22" s="1">
        <v>0</v>
      </c>
    </row>
    <row r="23" spans="1:9">
      <c r="A23" s="1" t="s">
        <v>1770</v>
      </c>
      <c r="B23" s="1" t="s">
        <v>1891</v>
      </c>
      <c r="D23" s="1">
        <v>0</v>
      </c>
      <c r="E23" s="1">
        <v>0</v>
      </c>
      <c r="F23" s="1">
        <v>0</v>
      </c>
      <c r="G23" s="1">
        <v>0</v>
      </c>
      <c r="H23" s="1">
        <v>0</v>
      </c>
      <c r="I23" s="1">
        <v>0</v>
      </c>
    </row>
    <row r="24" spans="1:9">
      <c r="A24" s="1" t="s">
        <v>1772</v>
      </c>
      <c r="B24" s="1" t="s">
        <v>1892</v>
      </c>
      <c r="D24" s="1">
        <v>0</v>
      </c>
      <c r="E24" s="1">
        <v>0</v>
      </c>
      <c r="F24" s="1">
        <v>0</v>
      </c>
      <c r="G24" s="1">
        <v>0</v>
      </c>
      <c r="H24" s="1">
        <v>0</v>
      </c>
      <c r="I24" s="1">
        <v>0</v>
      </c>
    </row>
    <row r="25" spans="1:9">
      <c r="A25" s="1" t="s">
        <v>1774</v>
      </c>
      <c r="B25" s="1" t="s">
        <v>1893</v>
      </c>
      <c r="D25" s="1">
        <v>0</v>
      </c>
      <c r="E25" s="1">
        <v>0</v>
      </c>
      <c r="F25" s="1">
        <v>0</v>
      </c>
      <c r="G25" s="1">
        <v>0</v>
      </c>
      <c r="H25" s="1">
        <v>0</v>
      </c>
      <c r="I25" s="1">
        <v>0</v>
      </c>
    </row>
    <row r="26" spans="1:9">
      <c r="A26" s="1" t="s">
        <v>1776</v>
      </c>
      <c r="B26" s="1" t="s">
        <v>1894</v>
      </c>
      <c r="D26" s="1">
        <v>0</v>
      </c>
      <c r="E26" s="1">
        <v>0</v>
      </c>
      <c r="F26" s="1">
        <v>0</v>
      </c>
      <c r="G26" s="1">
        <v>0</v>
      </c>
      <c r="H26" s="1">
        <v>0</v>
      </c>
      <c r="I26" s="1">
        <v>0</v>
      </c>
    </row>
    <row r="27" spans="1:9">
      <c r="A27" s="1" t="s">
        <v>1778</v>
      </c>
      <c r="B27" s="1" t="s">
        <v>1895</v>
      </c>
      <c r="D27" s="1">
        <v>0</v>
      </c>
      <c r="E27" s="1">
        <v>0</v>
      </c>
      <c r="F27" s="1">
        <v>0</v>
      </c>
      <c r="G27" s="1">
        <v>0</v>
      </c>
      <c r="H27" s="1">
        <v>0</v>
      </c>
      <c r="I27" s="1">
        <v>0</v>
      </c>
    </row>
    <row r="28" spans="1:9">
      <c r="A28" s="1" t="s">
        <v>1780</v>
      </c>
      <c r="B28" s="1" t="s">
        <v>1896</v>
      </c>
      <c r="D28" s="1">
        <v>0</v>
      </c>
      <c r="E28" s="1">
        <v>0</v>
      </c>
      <c r="F28" s="1">
        <v>0</v>
      </c>
      <c r="G28" s="1">
        <v>0</v>
      </c>
      <c r="H28" s="1">
        <v>0</v>
      </c>
      <c r="I28" s="1">
        <v>0</v>
      </c>
    </row>
    <row r="29" spans="1:9">
      <c r="A29" s="1" t="s">
        <v>1782</v>
      </c>
      <c r="B29" s="1" t="s">
        <v>1897</v>
      </c>
      <c r="D29" s="1">
        <v>0</v>
      </c>
      <c r="E29" s="1">
        <v>0</v>
      </c>
      <c r="F29" s="1">
        <v>0</v>
      </c>
      <c r="G29" s="1">
        <v>0</v>
      </c>
      <c r="H29" s="1">
        <v>0</v>
      </c>
      <c r="I29" s="1">
        <v>0</v>
      </c>
    </row>
    <row r="30" spans="1:9">
      <c r="A30" s="1" t="s">
        <v>1898</v>
      </c>
      <c r="B30" s="1" t="s">
        <v>1899</v>
      </c>
      <c r="D30" s="1">
        <v>0</v>
      </c>
      <c r="E30" s="1">
        <v>0</v>
      </c>
      <c r="F30" s="1">
        <v>0</v>
      </c>
      <c r="G30" s="1">
        <v>0</v>
      </c>
      <c r="H30" s="1">
        <v>0</v>
      </c>
      <c r="I30" s="1">
        <v>0</v>
      </c>
    </row>
    <row r="31" spans="1:9">
      <c r="A31" s="1" t="s">
        <v>1786</v>
      </c>
      <c r="B31" s="1" t="s">
        <v>1900</v>
      </c>
      <c r="D31" s="1">
        <v>0</v>
      </c>
      <c r="E31" s="1">
        <v>0</v>
      </c>
      <c r="F31" s="1">
        <v>0</v>
      </c>
      <c r="G31" s="1">
        <v>0</v>
      </c>
      <c r="H31" s="1">
        <v>0</v>
      </c>
      <c r="I31" s="1">
        <v>0</v>
      </c>
    </row>
    <row r="32" spans="1:9">
      <c r="A32" s="1" t="s">
        <v>1788</v>
      </c>
      <c r="B32" s="1" t="s">
        <v>1901</v>
      </c>
      <c r="D32" s="1">
        <v>0</v>
      </c>
      <c r="E32" s="1">
        <v>0</v>
      </c>
      <c r="F32" s="1">
        <v>0</v>
      </c>
      <c r="G32" s="1">
        <v>0</v>
      </c>
      <c r="H32" s="1">
        <v>0</v>
      </c>
      <c r="I32" s="1">
        <v>0</v>
      </c>
    </row>
    <row r="33" spans="1:9">
      <c r="A33" s="1" t="s">
        <v>1790</v>
      </c>
      <c r="B33" s="1" t="s">
        <v>1902</v>
      </c>
      <c r="D33" s="1">
        <v>0</v>
      </c>
      <c r="E33" s="1">
        <v>0</v>
      </c>
      <c r="F33" s="1">
        <v>0</v>
      </c>
      <c r="G33" s="1">
        <v>0</v>
      </c>
      <c r="H33" s="1">
        <v>0</v>
      </c>
      <c r="I33" s="1">
        <v>0</v>
      </c>
    </row>
    <row r="34" spans="1:9">
      <c r="A34" s="1" t="s">
        <v>1792</v>
      </c>
      <c r="B34" s="1" t="s">
        <v>1903</v>
      </c>
      <c r="D34" s="1">
        <v>0</v>
      </c>
      <c r="E34" s="1">
        <v>0</v>
      </c>
      <c r="F34" s="1">
        <v>0</v>
      </c>
      <c r="G34" s="1">
        <v>0</v>
      </c>
      <c r="H34" s="1">
        <v>0</v>
      </c>
      <c r="I34" s="1">
        <v>0</v>
      </c>
    </row>
    <row r="35" spans="1:9">
      <c r="A35" s="1" t="s">
        <v>1794</v>
      </c>
      <c r="B35" s="1" t="s">
        <v>1904</v>
      </c>
      <c r="D35" s="1">
        <v>0</v>
      </c>
      <c r="E35" s="1">
        <v>0</v>
      </c>
      <c r="F35" s="1">
        <v>0</v>
      </c>
      <c r="G35" s="1">
        <v>0</v>
      </c>
      <c r="H35" s="1">
        <v>0</v>
      </c>
      <c r="I35" s="1">
        <v>0</v>
      </c>
    </row>
    <row r="36" spans="1:9">
      <c r="A36" s="1" t="s">
        <v>1796</v>
      </c>
      <c r="B36" s="1" t="s">
        <v>1905</v>
      </c>
      <c r="D36" s="1">
        <v>0</v>
      </c>
      <c r="E36" s="1">
        <v>0</v>
      </c>
      <c r="F36" s="1">
        <v>0</v>
      </c>
      <c r="G36" s="1">
        <v>0</v>
      </c>
      <c r="H36" s="1">
        <v>0</v>
      </c>
      <c r="I36" s="1">
        <v>0</v>
      </c>
    </row>
    <row r="37" spans="1:9">
      <c r="A37" s="1" t="s">
        <v>1798</v>
      </c>
      <c r="B37" s="1" t="s">
        <v>1906</v>
      </c>
      <c r="D37" s="1">
        <v>0</v>
      </c>
      <c r="E37" s="1">
        <v>0</v>
      </c>
      <c r="F37" s="1">
        <v>0</v>
      </c>
      <c r="G37" s="1">
        <v>0</v>
      </c>
      <c r="H37" s="1">
        <v>0</v>
      </c>
      <c r="I37" s="1">
        <v>0</v>
      </c>
    </row>
    <row r="38" spans="1:9">
      <c r="A38" s="1" t="s">
        <v>1800</v>
      </c>
      <c r="B38" s="1" t="s">
        <v>1907</v>
      </c>
      <c r="D38" s="1">
        <v>0</v>
      </c>
      <c r="E38" s="1">
        <v>0</v>
      </c>
      <c r="F38" s="1">
        <v>0</v>
      </c>
      <c r="G38" s="1">
        <v>0</v>
      </c>
      <c r="H38" s="1">
        <v>0</v>
      </c>
      <c r="I38" s="1">
        <v>0</v>
      </c>
    </row>
    <row r="39" spans="1:9">
      <c r="A39" s="1" t="s">
        <v>1802</v>
      </c>
      <c r="B39" s="1" t="s">
        <v>1908</v>
      </c>
      <c r="D39" s="1">
        <v>0</v>
      </c>
      <c r="E39" s="1">
        <v>0</v>
      </c>
      <c r="F39" s="1">
        <v>0</v>
      </c>
      <c r="G39" s="1">
        <v>0</v>
      </c>
      <c r="H39" s="1">
        <v>0</v>
      </c>
      <c r="I39" s="1">
        <v>0</v>
      </c>
    </row>
    <row r="40" spans="1:9">
      <c r="A40" s="1" t="s">
        <v>1804</v>
      </c>
      <c r="B40" s="1" t="s">
        <v>1909</v>
      </c>
      <c r="D40" s="1">
        <v>0</v>
      </c>
      <c r="E40" s="1">
        <v>0</v>
      </c>
      <c r="F40" s="1">
        <v>0</v>
      </c>
      <c r="G40" s="1">
        <v>0</v>
      </c>
      <c r="H40" s="1">
        <v>0</v>
      </c>
      <c r="I40" s="1">
        <v>0</v>
      </c>
    </row>
    <row r="41" spans="1:9">
      <c r="A41" s="1" t="s">
        <v>1806</v>
      </c>
      <c r="B41" s="1" t="s">
        <v>1910</v>
      </c>
      <c r="D41" s="1">
        <v>0</v>
      </c>
      <c r="E41" s="1">
        <v>0</v>
      </c>
      <c r="F41" s="1">
        <v>0</v>
      </c>
      <c r="G41" s="1">
        <v>0</v>
      </c>
      <c r="H41" s="1">
        <v>0</v>
      </c>
      <c r="I41" s="1">
        <v>0</v>
      </c>
    </row>
    <row r="42" spans="1:9">
      <c r="A42" s="1" t="s">
        <v>1911</v>
      </c>
      <c r="B42" s="1" t="s">
        <v>1912</v>
      </c>
      <c r="D42" s="1">
        <v>0</v>
      </c>
      <c r="E42" s="1">
        <v>0</v>
      </c>
      <c r="F42" s="1">
        <v>0</v>
      </c>
      <c r="G42" s="1">
        <v>0</v>
      </c>
      <c r="H42" s="1">
        <v>0</v>
      </c>
      <c r="I42" s="1">
        <v>0</v>
      </c>
    </row>
    <row r="43" spans="1:9">
      <c r="A43" s="1" t="s">
        <v>1810</v>
      </c>
      <c r="B43" s="1" t="s">
        <v>1913</v>
      </c>
      <c r="D43" s="1">
        <v>0</v>
      </c>
      <c r="E43" s="1">
        <v>0</v>
      </c>
      <c r="F43" s="1">
        <v>0</v>
      </c>
      <c r="G43" s="1">
        <v>0</v>
      </c>
      <c r="H43" s="1">
        <v>0</v>
      </c>
      <c r="I43" s="1">
        <v>0</v>
      </c>
    </row>
    <row r="44" spans="1:9">
      <c r="A44" s="1" t="s">
        <v>1812</v>
      </c>
      <c r="B44" s="1" t="s">
        <v>1914</v>
      </c>
      <c r="D44" s="1">
        <v>0</v>
      </c>
      <c r="E44" s="1">
        <v>0</v>
      </c>
      <c r="F44" s="1">
        <v>0</v>
      </c>
      <c r="G44" s="1">
        <v>0</v>
      </c>
      <c r="H44" s="1">
        <v>0</v>
      </c>
      <c r="I44" s="1">
        <v>0</v>
      </c>
    </row>
    <row r="45" spans="1:9">
      <c r="A45" s="1" t="s">
        <v>1814</v>
      </c>
      <c r="B45" s="1" t="s">
        <v>1915</v>
      </c>
      <c r="D45" s="1">
        <v>0</v>
      </c>
      <c r="E45" s="1">
        <v>0</v>
      </c>
      <c r="F45" s="1">
        <v>0</v>
      </c>
      <c r="G45" s="1">
        <v>0</v>
      </c>
      <c r="H45" s="1">
        <v>0</v>
      </c>
      <c r="I45" s="1">
        <v>0</v>
      </c>
    </row>
    <row r="46" spans="1:9">
      <c r="A46" s="1" t="s">
        <v>1816</v>
      </c>
      <c r="B46" s="1" t="s">
        <v>1916</v>
      </c>
      <c r="D46" s="1">
        <v>0</v>
      </c>
      <c r="E46" s="1">
        <v>0</v>
      </c>
      <c r="F46" s="1">
        <v>0</v>
      </c>
      <c r="G46" s="1">
        <v>0</v>
      </c>
      <c r="H46" s="1">
        <v>0</v>
      </c>
      <c r="I46" s="1">
        <v>0</v>
      </c>
    </row>
    <row r="47" spans="1:9">
      <c r="A47" s="1" t="s">
        <v>1818</v>
      </c>
      <c r="B47" s="1" t="s">
        <v>1917</v>
      </c>
      <c r="D47" s="1">
        <v>0</v>
      </c>
      <c r="E47" s="1">
        <v>0</v>
      </c>
      <c r="F47" s="1">
        <v>0</v>
      </c>
      <c r="G47" s="1">
        <v>0</v>
      </c>
      <c r="H47" s="1">
        <v>0</v>
      </c>
      <c r="I47" s="1">
        <v>0</v>
      </c>
    </row>
    <row r="48" spans="1:9">
      <c r="A48" s="1" t="s">
        <v>1819</v>
      </c>
      <c r="B48" s="1" t="s">
        <v>1918</v>
      </c>
      <c r="D48" s="1">
        <v>0</v>
      </c>
      <c r="E48" s="1">
        <v>0</v>
      </c>
      <c r="F48" s="1">
        <v>0</v>
      </c>
      <c r="G48" s="1">
        <v>0</v>
      </c>
      <c r="H48" s="1">
        <v>0</v>
      </c>
      <c r="I48" s="1">
        <v>0</v>
      </c>
    </row>
    <row r="49" spans="1:9">
      <c r="A49" s="1" t="s">
        <v>1821</v>
      </c>
      <c r="B49" s="1" t="s">
        <v>1919</v>
      </c>
      <c r="D49" s="1">
        <v>0</v>
      </c>
      <c r="E49" s="1">
        <v>0</v>
      </c>
      <c r="F49" s="1">
        <v>0</v>
      </c>
      <c r="G49" s="1">
        <v>0</v>
      </c>
      <c r="H49" s="1">
        <v>0</v>
      </c>
      <c r="I49" s="1">
        <v>0</v>
      </c>
    </row>
    <row r="50" spans="1:9">
      <c r="A50" s="1" t="s">
        <v>1823</v>
      </c>
      <c r="B50" s="1" t="s">
        <v>1920</v>
      </c>
      <c r="D50" s="1">
        <v>0</v>
      </c>
      <c r="E50" s="1">
        <v>0</v>
      </c>
      <c r="F50" s="1">
        <v>0</v>
      </c>
      <c r="G50" s="1">
        <v>0</v>
      </c>
      <c r="H50" s="1">
        <v>0</v>
      </c>
      <c r="I50" s="1">
        <v>0</v>
      </c>
    </row>
    <row r="51" spans="1:9">
      <c r="A51" s="1" t="s">
        <v>1825</v>
      </c>
      <c r="B51" s="1" t="s">
        <v>1921</v>
      </c>
      <c r="D51" s="1">
        <v>0</v>
      </c>
      <c r="E51" s="1">
        <v>0</v>
      </c>
      <c r="F51" s="1">
        <v>0</v>
      </c>
      <c r="G51" s="1">
        <v>0</v>
      </c>
      <c r="H51" s="1">
        <v>0</v>
      </c>
      <c r="I51" s="1">
        <v>0</v>
      </c>
    </row>
    <row r="52" spans="1:9">
      <c r="A52" s="1" t="s">
        <v>1827</v>
      </c>
      <c r="B52" s="1" t="s">
        <v>1922</v>
      </c>
      <c r="D52" s="1">
        <v>0</v>
      </c>
      <c r="E52" s="1">
        <v>0</v>
      </c>
      <c r="F52" s="1">
        <v>0</v>
      </c>
      <c r="G52" s="1">
        <v>0</v>
      </c>
      <c r="H52" s="1">
        <v>0</v>
      </c>
      <c r="I52" s="1">
        <v>0</v>
      </c>
    </row>
    <row r="53" spans="1:9">
      <c r="A53" s="1" t="s">
        <v>1829</v>
      </c>
      <c r="B53" s="1" t="s">
        <v>1923</v>
      </c>
      <c r="D53" s="1">
        <v>0</v>
      </c>
      <c r="E53" s="1">
        <v>0</v>
      </c>
      <c r="F53" s="1">
        <v>0</v>
      </c>
      <c r="G53" s="1">
        <v>0</v>
      </c>
      <c r="H53" s="1">
        <v>0</v>
      </c>
      <c r="I53" s="1">
        <v>0</v>
      </c>
    </row>
    <row r="54" spans="1:9">
      <c r="A54" s="1" t="s">
        <v>1924</v>
      </c>
      <c r="B54" s="1" t="s">
        <v>1925</v>
      </c>
      <c r="D54" s="1">
        <v>0</v>
      </c>
      <c r="E54" s="1">
        <v>0</v>
      </c>
      <c r="F54" s="1">
        <v>0</v>
      </c>
      <c r="G54" s="1">
        <v>0</v>
      </c>
      <c r="H54" s="1">
        <v>0</v>
      </c>
      <c r="I54" s="1">
        <v>0</v>
      </c>
    </row>
    <row r="55" spans="1:9">
      <c r="A55" s="1" t="s">
        <v>1833</v>
      </c>
      <c r="B55" s="1" t="s">
        <v>1926</v>
      </c>
      <c r="D55" s="1">
        <v>0</v>
      </c>
      <c r="E55" s="1">
        <v>0</v>
      </c>
      <c r="F55" s="1">
        <v>0</v>
      </c>
      <c r="G55" s="1">
        <v>0</v>
      </c>
      <c r="H55" s="1">
        <v>0</v>
      </c>
      <c r="I55" s="1">
        <v>0</v>
      </c>
    </row>
    <row r="56" spans="1:9">
      <c r="A56" s="1" t="s">
        <v>1835</v>
      </c>
      <c r="B56" s="1" t="s">
        <v>1927</v>
      </c>
      <c r="D56" s="1">
        <v>0</v>
      </c>
      <c r="E56" s="1">
        <v>0</v>
      </c>
      <c r="F56" s="1">
        <v>0</v>
      </c>
      <c r="G56" s="1">
        <v>0</v>
      </c>
      <c r="H56" s="1">
        <v>0</v>
      </c>
      <c r="I56" s="1">
        <v>0</v>
      </c>
    </row>
    <row r="57" spans="1:9">
      <c r="A57" s="1" t="s">
        <v>1837</v>
      </c>
      <c r="B57" s="1" t="s">
        <v>1928</v>
      </c>
      <c r="D57" s="1">
        <v>0</v>
      </c>
      <c r="E57" s="1">
        <v>0</v>
      </c>
      <c r="F57" s="1">
        <v>0</v>
      </c>
      <c r="G57" s="1">
        <v>0</v>
      </c>
      <c r="H57" s="1">
        <v>0</v>
      </c>
      <c r="I57" s="1">
        <v>0</v>
      </c>
    </row>
    <row r="58" spans="1:9">
      <c r="A58" s="1" t="s">
        <v>1839</v>
      </c>
      <c r="B58" s="1" t="s">
        <v>1929</v>
      </c>
      <c r="D58" s="1">
        <v>0</v>
      </c>
      <c r="E58" s="1">
        <v>0</v>
      </c>
      <c r="F58" s="1">
        <v>0</v>
      </c>
      <c r="G58" s="1">
        <v>0</v>
      </c>
      <c r="H58" s="1">
        <v>0</v>
      </c>
      <c r="I58" s="1">
        <v>0</v>
      </c>
    </row>
    <row r="59" spans="1:9">
      <c r="A59" s="1" t="s">
        <v>1841</v>
      </c>
      <c r="B59" s="1" t="s">
        <v>1930</v>
      </c>
      <c r="D59" s="1">
        <v>0</v>
      </c>
      <c r="E59" s="1">
        <v>0</v>
      </c>
      <c r="F59" s="1">
        <v>0</v>
      </c>
      <c r="G59" s="1">
        <v>0</v>
      </c>
      <c r="H59" s="1">
        <v>0</v>
      </c>
      <c r="I59" s="1">
        <v>0</v>
      </c>
    </row>
    <row r="60" spans="1:9">
      <c r="A60" s="1" t="s">
        <v>1844</v>
      </c>
      <c r="B60" s="1" t="s">
        <v>1931</v>
      </c>
      <c r="D60" s="1">
        <v>0</v>
      </c>
      <c r="E60" s="1">
        <v>0</v>
      </c>
      <c r="F60" s="1">
        <v>0</v>
      </c>
      <c r="G60" s="1">
        <v>0</v>
      </c>
      <c r="H60" s="1">
        <v>0</v>
      </c>
      <c r="I60" s="1">
        <v>0</v>
      </c>
    </row>
    <row r="61" spans="1:9">
      <c r="A61" s="1" t="s">
        <v>1932</v>
      </c>
      <c r="B61" s="1" t="s">
        <v>1933</v>
      </c>
      <c r="D61" s="1">
        <v>0</v>
      </c>
      <c r="E61" s="1">
        <v>0</v>
      </c>
      <c r="F61" s="1">
        <v>0</v>
      </c>
      <c r="G61" s="1">
        <v>0</v>
      </c>
      <c r="H61" s="1">
        <v>0</v>
      </c>
      <c r="I61" s="1">
        <v>0</v>
      </c>
    </row>
    <row r="62" spans="1:9">
      <c r="A62" s="1" t="s">
        <v>1728</v>
      </c>
      <c r="B62" s="1" t="s">
        <v>1934</v>
      </c>
      <c r="C62" s="499"/>
      <c r="D62" s="1">
        <v>0</v>
      </c>
      <c r="E62" s="1">
        <v>0</v>
      </c>
      <c r="F62" s="1">
        <v>0</v>
      </c>
      <c r="G62" s="1">
        <v>0</v>
      </c>
      <c r="H62" s="1">
        <v>0</v>
      </c>
      <c r="I62" s="1">
        <v>0</v>
      </c>
    </row>
    <row r="63" spans="1:9">
      <c r="A63" s="1" t="s">
        <v>1730</v>
      </c>
      <c r="B63" s="1" t="s">
        <v>1935</v>
      </c>
      <c r="D63" s="1">
        <v>0</v>
      </c>
      <c r="E63" s="1">
        <v>0</v>
      </c>
      <c r="F63" s="1">
        <v>0</v>
      </c>
      <c r="G63" s="1">
        <v>0</v>
      </c>
      <c r="H63" s="1">
        <v>0</v>
      </c>
      <c r="I63" s="1">
        <v>0</v>
      </c>
    </row>
    <row r="64" spans="1:9">
      <c r="A64" s="1" t="s">
        <v>1869</v>
      </c>
      <c r="B64" s="1" t="s">
        <v>1936</v>
      </c>
      <c r="D64" s="1">
        <v>0</v>
      </c>
      <c r="E64" s="1">
        <v>0</v>
      </c>
      <c r="F64" s="1">
        <v>0</v>
      </c>
      <c r="G64" s="1">
        <v>0</v>
      </c>
      <c r="H64" s="1">
        <v>0</v>
      </c>
      <c r="I64" s="1">
        <v>0</v>
      </c>
    </row>
    <row r="65" spans="1:9">
      <c r="A65" s="1" t="s">
        <v>1734</v>
      </c>
      <c r="B65" s="1" t="s">
        <v>1937</v>
      </c>
      <c r="D65" s="1">
        <v>0</v>
      </c>
      <c r="E65" s="1">
        <v>0</v>
      </c>
      <c r="F65" s="1">
        <v>0</v>
      </c>
      <c r="G65" s="1">
        <v>0</v>
      </c>
      <c r="H65" s="1">
        <v>0</v>
      </c>
      <c r="I65" s="1">
        <v>0</v>
      </c>
    </row>
    <row r="66" spans="1:9">
      <c r="A66" s="1" t="s">
        <v>1736</v>
      </c>
      <c r="B66" s="1" t="s">
        <v>1938</v>
      </c>
      <c r="D66" s="1">
        <v>0</v>
      </c>
      <c r="E66" s="1">
        <v>0</v>
      </c>
      <c r="F66" s="1">
        <v>0</v>
      </c>
      <c r="G66" s="1">
        <v>0</v>
      </c>
      <c r="H66" s="1">
        <v>0</v>
      </c>
      <c r="I66" s="1">
        <v>0</v>
      </c>
    </row>
    <row r="67" spans="1:9">
      <c r="A67" s="1" t="s">
        <v>1738</v>
      </c>
      <c r="B67" s="1" t="s">
        <v>1939</v>
      </c>
      <c r="D67" s="1">
        <v>0</v>
      </c>
      <c r="E67" s="1">
        <v>0</v>
      </c>
      <c r="F67" s="1">
        <v>0</v>
      </c>
      <c r="G67" s="1">
        <v>0</v>
      </c>
      <c r="H67" s="1">
        <v>0</v>
      </c>
      <c r="I67" s="1">
        <v>0</v>
      </c>
    </row>
    <row r="68" spans="1:9">
      <c r="A68" s="1" t="s">
        <v>1874</v>
      </c>
      <c r="B68" s="1" t="s">
        <v>1940</v>
      </c>
      <c r="D68" s="1">
        <v>0</v>
      </c>
      <c r="E68" s="1">
        <v>0</v>
      </c>
      <c r="F68" s="1">
        <v>0</v>
      </c>
      <c r="G68" s="1">
        <v>0</v>
      </c>
      <c r="H68" s="1">
        <v>0</v>
      </c>
      <c r="I68" s="1">
        <v>0</v>
      </c>
    </row>
    <row r="69" spans="1:9">
      <c r="A69" s="1" t="s">
        <v>1742</v>
      </c>
      <c r="B69" s="1" t="s">
        <v>1941</v>
      </c>
      <c r="D69" s="1">
        <v>0</v>
      </c>
      <c r="E69" s="1">
        <v>0</v>
      </c>
      <c r="F69" s="1">
        <v>0</v>
      </c>
      <c r="G69" s="1">
        <v>0</v>
      </c>
      <c r="H69" s="1">
        <v>0</v>
      </c>
      <c r="I69" s="1">
        <v>0</v>
      </c>
    </row>
    <row r="70" spans="1:9">
      <c r="A70" s="1" t="s">
        <v>1744</v>
      </c>
      <c r="B70" s="1" t="s">
        <v>1942</v>
      </c>
      <c r="D70" s="1">
        <v>0</v>
      </c>
      <c r="E70" s="1">
        <v>0</v>
      </c>
      <c r="F70" s="1">
        <v>0</v>
      </c>
      <c r="G70" s="1">
        <v>0</v>
      </c>
      <c r="H70" s="1">
        <v>0</v>
      </c>
      <c r="I70" s="1">
        <v>0</v>
      </c>
    </row>
    <row r="71" spans="1:9">
      <c r="A71" s="1" t="s">
        <v>1746</v>
      </c>
      <c r="B71" s="1" t="s">
        <v>1943</v>
      </c>
      <c r="D71" s="1">
        <v>0</v>
      </c>
      <c r="E71" s="1">
        <v>0</v>
      </c>
      <c r="F71" s="1">
        <v>0</v>
      </c>
      <c r="G71" s="1">
        <v>0</v>
      </c>
      <c r="H71" s="1">
        <v>0</v>
      </c>
      <c r="I71" s="1">
        <v>0</v>
      </c>
    </row>
    <row r="72" spans="1:9">
      <c r="A72" s="1" t="s">
        <v>1748</v>
      </c>
      <c r="B72" s="1" t="s">
        <v>1944</v>
      </c>
      <c r="D72" s="1">
        <v>0</v>
      </c>
      <c r="E72" s="1">
        <v>0</v>
      </c>
      <c r="F72" s="1">
        <v>0</v>
      </c>
      <c r="G72" s="1">
        <v>0</v>
      </c>
      <c r="H72" s="1">
        <v>0</v>
      </c>
      <c r="I72" s="1">
        <v>0</v>
      </c>
    </row>
    <row r="73" spans="1:9">
      <c r="A73" s="1" t="s">
        <v>1880</v>
      </c>
      <c r="B73" s="1" t="s">
        <v>1945</v>
      </c>
      <c r="D73" s="1">
        <v>0</v>
      </c>
      <c r="E73" s="1">
        <v>0</v>
      </c>
      <c r="F73" s="1">
        <v>0</v>
      </c>
      <c r="G73" s="1">
        <v>0</v>
      </c>
      <c r="H73" s="1">
        <v>0</v>
      </c>
      <c r="I73" s="1">
        <v>0</v>
      </c>
    </row>
    <row r="74" spans="1:9">
      <c r="A74" s="1" t="s">
        <v>1752</v>
      </c>
      <c r="B74" s="1" t="s">
        <v>1946</v>
      </c>
      <c r="D74" s="1">
        <v>0</v>
      </c>
      <c r="E74" s="1">
        <v>0</v>
      </c>
      <c r="F74" s="1">
        <v>0</v>
      </c>
      <c r="G74" s="1">
        <v>0</v>
      </c>
      <c r="H74" s="1">
        <v>0</v>
      </c>
      <c r="I74" s="1">
        <v>0</v>
      </c>
    </row>
    <row r="75" spans="1:9">
      <c r="A75" s="1" t="s">
        <v>1754</v>
      </c>
      <c r="B75" s="1" t="s">
        <v>1947</v>
      </c>
      <c r="D75" s="1">
        <v>0</v>
      </c>
      <c r="E75" s="1">
        <v>0</v>
      </c>
      <c r="F75" s="1">
        <v>0</v>
      </c>
      <c r="G75" s="1">
        <v>0</v>
      </c>
      <c r="H75" s="1">
        <v>0</v>
      </c>
      <c r="I75" s="1">
        <v>0</v>
      </c>
    </row>
    <row r="76" spans="1:9">
      <c r="A76" s="1" t="s">
        <v>1756</v>
      </c>
      <c r="B76" s="1" t="s">
        <v>1948</v>
      </c>
      <c r="D76" s="1">
        <v>0</v>
      </c>
      <c r="E76" s="1">
        <v>0</v>
      </c>
      <c r="F76" s="1">
        <v>0</v>
      </c>
      <c r="G76" s="1">
        <v>0</v>
      </c>
      <c r="H76" s="1">
        <v>0</v>
      </c>
      <c r="I76" s="1">
        <v>0</v>
      </c>
    </row>
    <row r="77" spans="1:9">
      <c r="A77" s="1" t="s">
        <v>1758</v>
      </c>
      <c r="B77" s="1" t="s">
        <v>1949</v>
      </c>
      <c r="D77" s="1">
        <v>0</v>
      </c>
      <c r="E77" s="1">
        <v>0</v>
      </c>
      <c r="F77" s="1">
        <v>0</v>
      </c>
      <c r="G77" s="1">
        <v>0</v>
      </c>
      <c r="H77" s="1">
        <v>0</v>
      </c>
      <c r="I77" s="1">
        <v>0</v>
      </c>
    </row>
    <row r="78" spans="1:9">
      <c r="A78" s="1" t="s">
        <v>1760</v>
      </c>
      <c r="B78" s="1" t="s">
        <v>1950</v>
      </c>
      <c r="D78" s="1">
        <v>0</v>
      </c>
      <c r="E78" s="1">
        <v>0</v>
      </c>
      <c r="F78" s="1">
        <v>0</v>
      </c>
      <c r="G78" s="1">
        <v>0</v>
      </c>
      <c r="H78" s="1">
        <v>0</v>
      </c>
      <c r="I78" s="1">
        <v>0</v>
      </c>
    </row>
    <row r="79" spans="1:9">
      <c r="A79" s="1" t="s">
        <v>1762</v>
      </c>
      <c r="B79" s="1" t="s">
        <v>1951</v>
      </c>
      <c r="D79" s="1">
        <v>0</v>
      </c>
      <c r="E79" s="1">
        <v>0</v>
      </c>
      <c r="F79" s="1">
        <v>0</v>
      </c>
      <c r="G79" s="1">
        <v>0</v>
      </c>
      <c r="H79" s="1">
        <v>0</v>
      </c>
      <c r="I79" s="1">
        <v>0</v>
      </c>
    </row>
    <row r="80" spans="1:9">
      <c r="A80" s="1" t="s">
        <v>1764</v>
      </c>
      <c r="B80" s="1" t="s">
        <v>1952</v>
      </c>
      <c r="D80" s="1">
        <v>0</v>
      </c>
      <c r="E80" s="1">
        <v>0</v>
      </c>
      <c r="F80" s="1">
        <v>0</v>
      </c>
      <c r="G80" s="1">
        <v>0</v>
      </c>
      <c r="H80" s="1">
        <v>0</v>
      </c>
      <c r="I80" s="1">
        <v>0</v>
      </c>
    </row>
    <row r="81" spans="1:9">
      <c r="A81" s="1" t="s">
        <v>1766</v>
      </c>
      <c r="B81" s="1" t="s">
        <v>1953</v>
      </c>
      <c r="D81" s="1">
        <v>0</v>
      </c>
      <c r="E81" s="1">
        <v>0</v>
      </c>
      <c r="F81" s="1">
        <v>0</v>
      </c>
      <c r="G81" s="1">
        <v>0</v>
      </c>
      <c r="H81" s="1">
        <v>0</v>
      </c>
      <c r="I81" s="1">
        <v>0</v>
      </c>
    </row>
    <row r="82" spans="1:9">
      <c r="A82" s="1" t="s">
        <v>1768</v>
      </c>
      <c r="B82" s="1" t="s">
        <v>1954</v>
      </c>
      <c r="D82" s="1">
        <v>0</v>
      </c>
      <c r="E82" s="1">
        <v>0</v>
      </c>
      <c r="F82" s="1">
        <v>0</v>
      </c>
      <c r="G82" s="1">
        <v>0</v>
      </c>
      <c r="H82" s="1">
        <v>0</v>
      </c>
      <c r="I82" s="1">
        <v>0</v>
      </c>
    </row>
    <row r="83" spans="1:9">
      <c r="A83" s="1" t="s">
        <v>1770</v>
      </c>
      <c r="B83" s="1" t="s">
        <v>1955</v>
      </c>
      <c r="D83" s="1">
        <v>0</v>
      </c>
      <c r="E83" s="1">
        <v>0</v>
      </c>
      <c r="F83" s="1">
        <v>0</v>
      </c>
      <c r="G83" s="1">
        <v>0</v>
      </c>
      <c r="H83" s="1">
        <v>0</v>
      </c>
      <c r="I83" s="1">
        <v>0</v>
      </c>
    </row>
    <row r="84" spans="1:9">
      <c r="A84" s="1" t="s">
        <v>1772</v>
      </c>
      <c r="B84" s="1" t="s">
        <v>1956</v>
      </c>
      <c r="D84" s="1">
        <v>0</v>
      </c>
      <c r="E84" s="1">
        <v>0</v>
      </c>
      <c r="F84" s="1">
        <v>0</v>
      </c>
      <c r="G84" s="1">
        <v>0</v>
      </c>
      <c r="H84" s="1">
        <v>0</v>
      </c>
      <c r="I84" s="1">
        <v>0</v>
      </c>
    </row>
    <row r="85" spans="1:9">
      <c r="A85" s="1" t="s">
        <v>1774</v>
      </c>
      <c r="B85" s="1" t="s">
        <v>1957</v>
      </c>
      <c r="D85" s="1">
        <v>0</v>
      </c>
      <c r="E85" s="1">
        <v>0</v>
      </c>
      <c r="F85" s="1">
        <v>0</v>
      </c>
      <c r="G85" s="1">
        <v>0</v>
      </c>
      <c r="H85" s="1">
        <v>0</v>
      </c>
      <c r="I85" s="1">
        <v>0</v>
      </c>
    </row>
    <row r="86" spans="1:9">
      <c r="A86" s="1" t="s">
        <v>1776</v>
      </c>
      <c r="B86" s="1" t="s">
        <v>1958</v>
      </c>
      <c r="D86" s="1">
        <v>0</v>
      </c>
      <c r="E86" s="1">
        <v>0</v>
      </c>
      <c r="F86" s="1">
        <v>0</v>
      </c>
      <c r="G86" s="1">
        <v>0</v>
      </c>
      <c r="H86" s="1">
        <v>0</v>
      </c>
      <c r="I86" s="1">
        <v>0</v>
      </c>
    </row>
    <row r="87" spans="1:9">
      <c r="A87" s="1" t="s">
        <v>1778</v>
      </c>
      <c r="B87" s="1" t="s">
        <v>1959</v>
      </c>
      <c r="D87" s="1">
        <v>0</v>
      </c>
      <c r="E87" s="1">
        <v>0</v>
      </c>
      <c r="F87" s="1">
        <v>0</v>
      </c>
      <c r="G87" s="1">
        <v>0</v>
      </c>
      <c r="H87" s="1">
        <v>0</v>
      </c>
      <c r="I87" s="1">
        <v>0</v>
      </c>
    </row>
    <row r="88" spans="1:9">
      <c r="A88" s="1" t="s">
        <v>1780</v>
      </c>
      <c r="B88" s="1" t="s">
        <v>1960</v>
      </c>
      <c r="D88" s="1">
        <v>0</v>
      </c>
      <c r="E88" s="1">
        <v>0</v>
      </c>
      <c r="F88" s="1">
        <v>0</v>
      </c>
      <c r="G88" s="1">
        <v>0</v>
      </c>
      <c r="H88" s="1">
        <v>0</v>
      </c>
      <c r="I88" s="1">
        <v>0</v>
      </c>
    </row>
    <row r="89" spans="1:9">
      <c r="A89" s="1" t="s">
        <v>1782</v>
      </c>
      <c r="B89" s="1" t="s">
        <v>1961</v>
      </c>
      <c r="D89" s="1">
        <v>0</v>
      </c>
      <c r="E89" s="1">
        <v>0</v>
      </c>
      <c r="F89" s="1">
        <v>0</v>
      </c>
      <c r="G89" s="1">
        <v>0</v>
      </c>
      <c r="H89" s="1">
        <v>0</v>
      </c>
      <c r="I89" s="1">
        <v>0</v>
      </c>
    </row>
    <row r="90" spans="1:9">
      <c r="A90" s="1" t="s">
        <v>1898</v>
      </c>
      <c r="B90" s="1" t="s">
        <v>1962</v>
      </c>
      <c r="D90" s="1">
        <v>0</v>
      </c>
      <c r="E90" s="1">
        <v>0</v>
      </c>
      <c r="F90" s="1">
        <v>0</v>
      </c>
      <c r="G90" s="1">
        <v>0</v>
      </c>
      <c r="H90" s="1">
        <v>0</v>
      </c>
      <c r="I90" s="1">
        <v>0</v>
      </c>
    </row>
    <row r="91" spans="1:9">
      <c r="A91" s="1" t="s">
        <v>1786</v>
      </c>
      <c r="B91" s="1" t="s">
        <v>1963</v>
      </c>
      <c r="D91" s="1">
        <v>0</v>
      </c>
      <c r="E91" s="1">
        <v>0</v>
      </c>
      <c r="F91" s="1">
        <v>0</v>
      </c>
      <c r="G91" s="1">
        <v>0</v>
      </c>
      <c r="H91" s="1">
        <v>0</v>
      </c>
      <c r="I91" s="1">
        <v>0</v>
      </c>
    </row>
    <row r="92" spans="1:9">
      <c r="A92" s="1" t="s">
        <v>1788</v>
      </c>
      <c r="B92" s="1" t="s">
        <v>1964</v>
      </c>
      <c r="D92" s="1">
        <v>0</v>
      </c>
      <c r="E92" s="1">
        <v>0</v>
      </c>
      <c r="F92" s="1">
        <v>0</v>
      </c>
      <c r="G92" s="1">
        <v>0</v>
      </c>
      <c r="H92" s="1">
        <v>0</v>
      </c>
      <c r="I92" s="1">
        <v>0</v>
      </c>
    </row>
    <row r="93" spans="1:9">
      <c r="A93" s="1" t="s">
        <v>1790</v>
      </c>
      <c r="B93" s="1" t="s">
        <v>1965</v>
      </c>
      <c r="D93" s="1">
        <v>0</v>
      </c>
      <c r="E93" s="1">
        <v>0</v>
      </c>
      <c r="F93" s="1">
        <v>0</v>
      </c>
      <c r="G93" s="1">
        <v>0</v>
      </c>
      <c r="H93" s="1">
        <v>0</v>
      </c>
      <c r="I93" s="1">
        <v>0</v>
      </c>
    </row>
    <row r="94" spans="1:9">
      <c r="A94" s="1" t="s">
        <v>1792</v>
      </c>
      <c r="B94" s="1" t="s">
        <v>1966</v>
      </c>
      <c r="D94" s="1">
        <v>0</v>
      </c>
      <c r="E94" s="1">
        <v>0</v>
      </c>
      <c r="F94" s="1">
        <v>0</v>
      </c>
      <c r="G94" s="1">
        <v>0</v>
      </c>
      <c r="H94" s="1">
        <v>0</v>
      </c>
      <c r="I94" s="1">
        <v>0</v>
      </c>
    </row>
    <row r="95" spans="1:9">
      <c r="A95" s="1" t="s">
        <v>1794</v>
      </c>
      <c r="B95" s="1" t="s">
        <v>1967</v>
      </c>
      <c r="D95" s="1">
        <v>0</v>
      </c>
      <c r="E95" s="1">
        <v>0</v>
      </c>
      <c r="F95" s="1">
        <v>0</v>
      </c>
      <c r="G95" s="1">
        <v>0</v>
      </c>
      <c r="H95" s="1">
        <v>0</v>
      </c>
      <c r="I95" s="1">
        <v>0</v>
      </c>
    </row>
    <row r="96" spans="1:9">
      <c r="A96" s="1" t="s">
        <v>1796</v>
      </c>
      <c r="B96" s="1" t="s">
        <v>1968</v>
      </c>
      <c r="D96" s="1">
        <v>0</v>
      </c>
      <c r="E96" s="1">
        <v>0</v>
      </c>
      <c r="F96" s="1">
        <v>0</v>
      </c>
      <c r="G96" s="1">
        <v>0</v>
      </c>
      <c r="H96" s="1">
        <v>0</v>
      </c>
      <c r="I96" s="1">
        <v>0</v>
      </c>
    </row>
    <row r="97" spans="1:9">
      <c r="A97" s="1" t="s">
        <v>1798</v>
      </c>
      <c r="B97" s="1" t="s">
        <v>1969</v>
      </c>
      <c r="D97" s="1">
        <v>0</v>
      </c>
      <c r="E97" s="1">
        <v>0</v>
      </c>
      <c r="F97" s="1">
        <v>0</v>
      </c>
      <c r="G97" s="1">
        <v>0</v>
      </c>
      <c r="H97" s="1">
        <v>0</v>
      </c>
      <c r="I97" s="1">
        <v>0</v>
      </c>
    </row>
    <row r="98" spans="1:9">
      <c r="A98" s="1" t="s">
        <v>1800</v>
      </c>
      <c r="B98" s="1" t="s">
        <v>1970</v>
      </c>
      <c r="D98" s="1">
        <v>0</v>
      </c>
      <c r="E98" s="1">
        <v>0</v>
      </c>
      <c r="F98" s="1">
        <v>0</v>
      </c>
      <c r="G98" s="1">
        <v>0</v>
      </c>
      <c r="H98" s="1">
        <v>0</v>
      </c>
      <c r="I98" s="1">
        <v>0</v>
      </c>
    </row>
    <row r="99" spans="1:9">
      <c r="A99" s="1" t="s">
        <v>1802</v>
      </c>
      <c r="B99" s="1" t="s">
        <v>1971</v>
      </c>
      <c r="D99" s="1">
        <v>0</v>
      </c>
      <c r="E99" s="1">
        <v>0</v>
      </c>
      <c r="F99" s="1">
        <v>0</v>
      </c>
      <c r="G99" s="1">
        <v>0</v>
      </c>
      <c r="H99" s="1">
        <v>0</v>
      </c>
      <c r="I99" s="1">
        <v>0</v>
      </c>
    </row>
    <row r="100" spans="1:9">
      <c r="A100" s="1" t="s">
        <v>1804</v>
      </c>
      <c r="B100" s="1" t="s">
        <v>1972</v>
      </c>
      <c r="D100" s="1">
        <v>0</v>
      </c>
      <c r="E100" s="1">
        <v>0</v>
      </c>
      <c r="F100" s="1">
        <v>0</v>
      </c>
      <c r="G100" s="1">
        <v>0</v>
      </c>
      <c r="H100" s="1">
        <v>0</v>
      </c>
      <c r="I100" s="1">
        <v>0</v>
      </c>
    </row>
    <row r="101" spans="1:9">
      <c r="A101" s="1" t="s">
        <v>1806</v>
      </c>
      <c r="B101" s="1" t="s">
        <v>1973</v>
      </c>
      <c r="D101" s="1">
        <v>0</v>
      </c>
      <c r="E101" s="1">
        <v>0</v>
      </c>
      <c r="F101" s="1">
        <v>0</v>
      </c>
      <c r="G101" s="1">
        <v>0</v>
      </c>
      <c r="H101" s="1">
        <v>0</v>
      </c>
      <c r="I101" s="1">
        <v>0</v>
      </c>
    </row>
    <row r="102" spans="1:9">
      <c r="A102" s="1" t="s">
        <v>1911</v>
      </c>
      <c r="B102" s="1" t="s">
        <v>1974</v>
      </c>
      <c r="D102" s="1">
        <v>0</v>
      </c>
      <c r="E102" s="1">
        <v>0</v>
      </c>
      <c r="F102" s="1">
        <v>0</v>
      </c>
      <c r="G102" s="1">
        <v>0</v>
      </c>
      <c r="H102" s="1">
        <v>0</v>
      </c>
      <c r="I102" s="1">
        <v>0</v>
      </c>
    </row>
    <row r="103" spans="1:9">
      <c r="A103" s="1" t="s">
        <v>1810</v>
      </c>
      <c r="B103" s="1" t="s">
        <v>1975</v>
      </c>
      <c r="D103" s="1">
        <v>0</v>
      </c>
      <c r="E103" s="1">
        <v>0</v>
      </c>
      <c r="F103" s="1">
        <v>0</v>
      </c>
      <c r="G103" s="1">
        <v>0</v>
      </c>
      <c r="H103" s="1">
        <v>0</v>
      </c>
      <c r="I103" s="1">
        <v>0</v>
      </c>
    </row>
    <row r="104" spans="1:9">
      <c r="A104" s="1" t="s">
        <v>1812</v>
      </c>
      <c r="B104" s="1" t="s">
        <v>1976</v>
      </c>
      <c r="D104" s="1">
        <v>0</v>
      </c>
      <c r="E104" s="1">
        <v>0</v>
      </c>
      <c r="F104" s="1">
        <v>0</v>
      </c>
      <c r="G104" s="1">
        <v>0</v>
      </c>
      <c r="H104" s="1">
        <v>0</v>
      </c>
      <c r="I104" s="1">
        <v>0</v>
      </c>
    </row>
    <row r="105" spans="1:9">
      <c r="A105" s="1" t="s">
        <v>1814</v>
      </c>
      <c r="B105" s="1" t="s">
        <v>1977</v>
      </c>
      <c r="D105" s="1">
        <v>0</v>
      </c>
      <c r="E105" s="1">
        <v>0</v>
      </c>
      <c r="F105" s="1">
        <v>0</v>
      </c>
      <c r="G105" s="1">
        <v>0</v>
      </c>
      <c r="H105" s="1">
        <v>0</v>
      </c>
      <c r="I105" s="1">
        <v>0</v>
      </c>
    </row>
    <row r="106" spans="1:9">
      <c r="A106" s="1" t="s">
        <v>1816</v>
      </c>
      <c r="B106" s="1" t="s">
        <v>1978</v>
      </c>
      <c r="D106" s="1">
        <v>0</v>
      </c>
      <c r="E106" s="1">
        <v>0</v>
      </c>
      <c r="F106" s="1">
        <v>0</v>
      </c>
      <c r="G106" s="1">
        <v>0</v>
      </c>
      <c r="H106" s="1">
        <v>0</v>
      </c>
      <c r="I106" s="1">
        <v>0</v>
      </c>
    </row>
    <row r="107" spans="1:9">
      <c r="A107" s="1" t="s">
        <v>1818</v>
      </c>
      <c r="B107" s="1" t="s">
        <v>1979</v>
      </c>
      <c r="D107" s="1">
        <v>0</v>
      </c>
      <c r="E107" s="1">
        <v>0</v>
      </c>
      <c r="F107" s="1">
        <v>0</v>
      </c>
      <c r="G107" s="1">
        <v>0</v>
      </c>
      <c r="H107" s="1">
        <v>0</v>
      </c>
      <c r="I107" s="1">
        <v>0</v>
      </c>
    </row>
    <row r="108" spans="1:9">
      <c r="A108" s="1" t="s">
        <v>1819</v>
      </c>
      <c r="B108" s="1" t="s">
        <v>1980</v>
      </c>
      <c r="D108" s="1">
        <v>0</v>
      </c>
      <c r="E108" s="1">
        <v>0</v>
      </c>
      <c r="F108" s="1">
        <v>0</v>
      </c>
      <c r="G108" s="1">
        <v>0</v>
      </c>
      <c r="H108" s="1">
        <v>0</v>
      </c>
      <c r="I108" s="1">
        <v>0</v>
      </c>
    </row>
    <row r="109" spans="1:9">
      <c r="A109" s="1" t="s">
        <v>1821</v>
      </c>
      <c r="B109" s="1" t="s">
        <v>1981</v>
      </c>
      <c r="D109" s="1">
        <v>0</v>
      </c>
      <c r="E109" s="1">
        <v>0</v>
      </c>
      <c r="F109" s="1">
        <v>0</v>
      </c>
      <c r="G109" s="1">
        <v>0</v>
      </c>
      <c r="H109" s="1">
        <v>0</v>
      </c>
      <c r="I109" s="1">
        <v>0</v>
      </c>
    </row>
    <row r="110" spans="1:9">
      <c r="A110" s="1" t="s">
        <v>1823</v>
      </c>
      <c r="B110" s="1" t="s">
        <v>1982</v>
      </c>
      <c r="D110" s="1">
        <v>0</v>
      </c>
      <c r="E110" s="1">
        <v>0</v>
      </c>
      <c r="F110" s="1">
        <v>0</v>
      </c>
      <c r="G110" s="1">
        <v>0</v>
      </c>
      <c r="H110" s="1">
        <v>0</v>
      </c>
      <c r="I110" s="1">
        <v>0</v>
      </c>
    </row>
    <row r="111" spans="1:9">
      <c r="A111" s="1" t="s">
        <v>1825</v>
      </c>
      <c r="B111" s="1" t="s">
        <v>1983</v>
      </c>
      <c r="D111" s="1">
        <v>0</v>
      </c>
      <c r="E111" s="1">
        <v>0</v>
      </c>
      <c r="F111" s="1">
        <v>0</v>
      </c>
      <c r="G111" s="1">
        <v>0</v>
      </c>
      <c r="H111" s="1">
        <v>0</v>
      </c>
      <c r="I111" s="1">
        <v>0</v>
      </c>
    </row>
    <row r="112" spans="1:9">
      <c r="A112" s="1" t="s">
        <v>1827</v>
      </c>
      <c r="B112" s="1" t="s">
        <v>1984</v>
      </c>
      <c r="D112" s="1">
        <v>0</v>
      </c>
      <c r="E112" s="1">
        <v>0</v>
      </c>
      <c r="F112" s="1">
        <v>0</v>
      </c>
      <c r="G112" s="1">
        <v>0</v>
      </c>
      <c r="H112" s="1">
        <v>0</v>
      </c>
      <c r="I112" s="1">
        <v>0</v>
      </c>
    </row>
    <row r="113" spans="1:9">
      <c r="A113" s="1" t="s">
        <v>1829</v>
      </c>
      <c r="B113" s="1" t="s">
        <v>1985</v>
      </c>
      <c r="D113" s="1">
        <v>0</v>
      </c>
      <c r="E113" s="1">
        <v>0</v>
      </c>
      <c r="F113" s="1">
        <v>0</v>
      </c>
      <c r="G113" s="1">
        <v>0</v>
      </c>
      <c r="H113" s="1">
        <v>0</v>
      </c>
      <c r="I113" s="1">
        <v>0</v>
      </c>
    </row>
    <row r="114" spans="1:9">
      <c r="A114" s="1" t="s">
        <v>1924</v>
      </c>
      <c r="B114" s="1" t="s">
        <v>1986</v>
      </c>
      <c r="D114" s="1">
        <v>0</v>
      </c>
      <c r="E114" s="1">
        <v>0</v>
      </c>
      <c r="F114" s="1">
        <v>0</v>
      </c>
      <c r="G114" s="1">
        <v>0</v>
      </c>
      <c r="H114" s="1">
        <v>0</v>
      </c>
      <c r="I114" s="1">
        <v>0</v>
      </c>
    </row>
    <row r="115" spans="1:9">
      <c r="A115" s="1" t="s">
        <v>1833</v>
      </c>
      <c r="B115" s="1" t="s">
        <v>1987</v>
      </c>
      <c r="D115" s="1">
        <v>0</v>
      </c>
      <c r="E115" s="1">
        <v>0</v>
      </c>
      <c r="F115" s="1">
        <v>0</v>
      </c>
      <c r="G115" s="1">
        <v>0</v>
      </c>
      <c r="H115" s="1">
        <v>0</v>
      </c>
      <c r="I115" s="1">
        <v>0</v>
      </c>
    </row>
    <row r="116" spans="1:9">
      <c r="A116" s="1" t="s">
        <v>1835</v>
      </c>
      <c r="B116" s="1" t="s">
        <v>1988</v>
      </c>
      <c r="D116" s="1">
        <v>0</v>
      </c>
      <c r="E116" s="1">
        <v>0</v>
      </c>
      <c r="F116" s="1">
        <v>0</v>
      </c>
      <c r="G116" s="1">
        <v>0</v>
      </c>
      <c r="H116" s="1">
        <v>0</v>
      </c>
      <c r="I116" s="1">
        <v>0</v>
      </c>
    </row>
    <row r="117" spans="1:9">
      <c r="A117" s="1" t="s">
        <v>1837</v>
      </c>
      <c r="B117" s="1" t="s">
        <v>1989</v>
      </c>
      <c r="D117" s="1">
        <v>0</v>
      </c>
      <c r="E117" s="1">
        <v>0</v>
      </c>
      <c r="F117" s="1">
        <v>0</v>
      </c>
      <c r="G117" s="1">
        <v>0</v>
      </c>
      <c r="H117" s="1">
        <v>0</v>
      </c>
      <c r="I117" s="1">
        <v>0</v>
      </c>
    </row>
    <row r="118" spans="1:9">
      <c r="A118" s="1" t="s">
        <v>1839</v>
      </c>
      <c r="B118" s="1" t="s">
        <v>1990</v>
      </c>
      <c r="D118" s="1">
        <v>0</v>
      </c>
      <c r="E118" s="1">
        <v>0</v>
      </c>
      <c r="F118" s="1">
        <v>0</v>
      </c>
      <c r="G118" s="1">
        <v>0</v>
      </c>
      <c r="H118" s="1">
        <v>0</v>
      </c>
      <c r="I118" s="1">
        <v>0</v>
      </c>
    </row>
    <row r="119" spans="1:9">
      <c r="A119" s="1" t="s">
        <v>1841</v>
      </c>
      <c r="B119" s="1" t="s">
        <v>1991</v>
      </c>
      <c r="D119" s="1">
        <v>0</v>
      </c>
      <c r="E119" s="1">
        <v>0</v>
      </c>
      <c r="F119" s="1">
        <v>0</v>
      </c>
      <c r="G119" s="1">
        <v>0</v>
      </c>
      <c r="H119" s="1">
        <v>0</v>
      </c>
      <c r="I119" s="1">
        <v>0</v>
      </c>
    </row>
    <row r="120" spans="1:9">
      <c r="A120" s="1" t="s">
        <v>1844</v>
      </c>
      <c r="B120" s="1" t="s">
        <v>1992</v>
      </c>
      <c r="D120" s="1">
        <v>0</v>
      </c>
      <c r="E120" s="1">
        <v>0</v>
      </c>
      <c r="F120" s="1">
        <v>0</v>
      </c>
      <c r="G120" s="1">
        <v>0</v>
      </c>
      <c r="H120" s="1">
        <v>0</v>
      </c>
      <c r="I120" s="1">
        <v>0</v>
      </c>
    </row>
    <row r="121" spans="1:9">
      <c r="A121" s="1" t="s">
        <v>1932</v>
      </c>
      <c r="B121" s="1" t="s">
        <v>1993</v>
      </c>
      <c r="D121" s="1">
        <v>0</v>
      </c>
      <c r="E121" s="1">
        <v>0</v>
      </c>
      <c r="F121" s="1">
        <v>0</v>
      </c>
      <c r="G121" s="1">
        <v>0</v>
      </c>
      <c r="H121" s="1">
        <v>0</v>
      </c>
      <c r="I121" s="1">
        <v>0</v>
      </c>
    </row>
    <row r="122" spans="1:9">
      <c r="A122" s="1" t="s">
        <v>1728</v>
      </c>
      <c r="B122" s="1" t="s">
        <v>1994</v>
      </c>
      <c r="C122" s="499"/>
      <c r="D122" s="1">
        <v>0</v>
      </c>
      <c r="E122" s="1">
        <v>0</v>
      </c>
      <c r="F122" s="1">
        <v>0</v>
      </c>
      <c r="G122" s="1">
        <v>0</v>
      </c>
      <c r="H122" s="1">
        <v>0</v>
      </c>
      <c r="I122" s="1">
        <v>0</v>
      </c>
    </row>
    <row r="123" spans="1:9">
      <c r="A123" s="1" t="s">
        <v>1730</v>
      </c>
      <c r="B123" s="1" t="s">
        <v>1995</v>
      </c>
      <c r="D123" s="1">
        <v>0</v>
      </c>
      <c r="E123" s="1">
        <v>0</v>
      </c>
      <c r="F123" s="1">
        <v>0</v>
      </c>
      <c r="G123" s="1">
        <v>0</v>
      </c>
      <c r="H123" s="1">
        <v>0</v>
      </c>
      <c r="I123" s="1">
        <v>0</v>
      </c>
    </row>
    <row r="124" spans="1:9">
      <c r="A124" s="1" t="s">
        <v>1869</v>
      </c>
      <c r="B124" s="1" t="s">
        <v>1996</v>
      </c>
      <c r="D124" s="1">
        <v>0</v>
      </c>
      <c r="E124" s="1">
        <v>0</v>
      </c>
      <c r="F124" s="1">
        <v>0</v>
      </c>
      <c r="G124" s="1">
        <v>0</v>
      </c>
      <c r="H124" s="1">
        <v>0</v>
      </c>
      <c r="I124" s="1">
        <v>0</v>
      </c>
    </row>
    <row r="125" spans="1:9">
      <c r="A125" s="1" t="s">
        <v>1734</v>
      </c>
      <c r="B125" s="1" t="s">
        <v>1997</v>
      </c>
      <c r="D125" s="1">
        <v>0</v>
      </c>
      <c r="E125" s="1">
        <v>0</v>
      </c>
      <c r="F125" s="1">
        <v>0</v>
      </c>
      <c r="G125" s="1">
        <v>0</v>
      </c>
      <c r="H125" s="1">
        <v>0</v>
      </c>
      <c r="I125" s="1">
        <v>0</v>
      </c>
    </row>
    <row r="126" spans="1:9">
      <c r="A126" s="1" t="s">
        <v>1736</v>
      </c>
      <c r="B126" s="1" t="s">
        <v>1998</v>
      </c>
      <c r="D126" s="1">
        <v>0</v>
      </c>
      <c r="E126" s="1">
        <v>0</v>
      </c>
      <c r="F126" s="1">
        <v>0</v>
      </c>
      <c r="G126" s="1">
        <v>0</v>
      </c>
      <c r="H126" s="1">
        <v>0</v>
      </c>
      <c r="I126" s="1">
        <v>0</v>
      </c>
    </row>
    <row r="127" spans="1:9">
      <c r="A127" s="1" t="s">
        <v>1738</v>
      </c>
      <c r="B127" s="1" t="s">
        <v>1999</v>
      </c>
      <c r="D127" s="1">
        <v>0</v>
      </c>
      <c r="E127" s="1">
        <v>0</v>
      </c>
      <c r="F127" s="1">
        <v>0</v>
      </c>
      <c r="G127" s="1">
        <v>0</v>
      </c>
      <c r="H127" s="1">
        <v>0</v>
      </c>
      <c r="I127" s="1">
        <v>0</v>
      </c>
    </row>
    <row r="128" spans="1:9">
      <c r="A128" s="1" t="s">
        <v>1874</v>
      </c>
      <c r="B128" s="1" t="s">
        <v>2000</v>
      </c>
      <c r="D128" s="1">
        <v>0</v>
      </c>
      <c r="E128" s="1">
        <v>0</v>
      </c>
      <c r="F128" s="1">
        <v>0</v>
      </c>
      <c r="G128" s="1">
        <v>0</v>
      </c>
      <c r="H128" s="1">
        <v>0</v>
      </c>
      <c r="I128" s="1">
        <v>0</v>
      </c>
    </row>
    <row r="129" spans="1:9">
      <c r="A129" s="1" t="s">
        <v>1742</v>
      </c>
      <c r="B129" s="1" t="s">
        <v>2001</v>
      </c>
      <c r="D129" s="1">
        <v>0</v>
      </c>
      <c r="E129" s="1">
        <v>0</v>
      </c>
      <c r="F129" s="1">
        <v>0</v>
      </c>
      <c r="G129" s="1">
        <v>0</v>
      </c>
      <c r="H129" s="1">
        <v>0</v>
      </c>
      <c r="I129" s="1">
        <v>0</v>
      </c>
    </row>
    <row r="130" spans="1:9">
      <c r="A130" s="1" t="s">
        <v>1744</v>
      </c>
      <c r="B130" s="1" t="s">
        <v>2002</v>
      </c>
      <c r="D130" s="1">
        <v>0</v>
      </c>
      <c r="E130" s="1">
        <v>0</v>
      </c>
      <c r="F130" s="1">
        <v>0</v>
      </c>
      <c r="G130" s="1">
        <v>0</v>
      </c>
      <c r="H130" s="1">
        <v>0</v>
      </c>
      <c r="I130" s="1">
        <v>0</v>
      </c>
    </row>
    <row r="131" spans="1:9">
      <c r="A131" s="1" t="s">
        <v>1746</v>
      </c>
      <c r="B131" s="1" t="s">
        <v>2003</v>
      </c>
      <c r="D131" s="1">
        <v>0</v>
      </c>
      <c r="E131" s="1">
        <v>0</v>
      </c>
      <c r="F131" s="1">
        <v>0</v>
      </c>
      <c r="G131" s="1">
        <v>0</v>
      </c>
      <c r="H131" s="1">
        <v>0</v>
      </c>
      <c r="I131" s="1">
        <v>0</v>
      </c>
    </row>
    <row r="132" spans="1:9">
      <c r="A132" s="1" t="s">
        <v>1748</v>
      </c>
      <c r="B132" s="1" t="s">
        <v>2004</v>
      </c>
      <c r="D132" s="1">
        <v>0</v>
      </c>
      <c r="E132" s="1">
        <v>0</v>
      </c>
      <c r="F132" s="1">
        <v>0</v>
      </c>
      <c r="G132" s="1">
        <v>0</v>
      </c>
      <c r="H132" s="1">
        <v>0</v>
      </c>
      <c r="I132" s="1">
        <v>0</v>
      </c>
    </row>
    <row r="133" spans="1:9">
      <c r="A133" s="1" t="s">
        <v>1880</v>
      </c>
      <c r="B133" s="1" t="s">
        <v>2005</v>
      </c>
      <c r="D133" s="1">
        <v>0</v>
      </c>
      <c r="E133" s="1">
        <v>0</v>
      </c>
      <c r="F133" s="1">
        <v>0</v>
      </c>
      <c r="G133" s="1">
        <v>0</v>
      </c>
      <c r="H133" s="1">
        <v>0</v>
      </c>
      <c r="I133" s="1">
        <v>0</v>
      </c>
    </row>
    <row r="134" spans="1:9">
      <c r="A134" s="1" t="s">
        <v>1752</v>
      </c>
      <c r="B134" s="1" t="s">
        <v>2006</v>
      </c>
      <c r="D134" s="1">
        <v>0</v>
      </c>
      <c r="E134" s="1">
        <v>0</v>
      </c>
      <c r="F134" s="1">
        <v>0</v>
      </c>
      <c r="G134" s="1">
        <v>0</v>
      </c>
      <c r="H134" s="1">
        <v>0</v>
      </c>
      <c r="I134" s="1">
        <v>0</v>
      </c>
    </row>
    <row r="135" spans="1:9">
      <c r="A135" s="1" t="s">
        <v>1754</v>
      </c>
      <c r="B135" s="1" t="s">
        <v>2007</v>
      </c>
      <c r="D135" s="1">
        <v>0</v>
      </c>
      <c r="E135" s="1">
        <v>0</v>
      </c>
      <c r="F135" s="1">
        <v>0</v>
      </c>
      <c r="G135" s="1">
        <v>0</v>
      </c>
      <c r="H135" s="1">
        <v>0</v>
      </c>
      <c r="I135" s="1">
        <v>0</v>
      </c>
    </row>
    <row r="136" spans="1:9">
      <c r="A136" s="1" t="s">
        <v>1756</v>
      </c>
      <c r="B136" s="1" t="s">
        <v>2008</v>
      </c>
      <c r="D136" s="1">
        <v>0</v>
      </c>
      <c r="E136" s="1">
        <v>0</v>
      </c>
      <c r="F136" s="1">
        <v>0</v>
      </c>
      <c r="G136" s="1">
        <v>0</v>
      </c>
      <c r="H136" s="1">
        <v>0</v>
      </c>
      <c r="I136" s="1">
        <v>0</v>
      </c>
    </row>
    <row r="137" spans="1:9">
      <c r="A137" s="1" t="s">
        <v>1758</v>
      </c>
      <c r="B137" s="1" t="s">
        <v>2009</v>
      </c>
      <c r="D137" s="1">
        <v>0</v>
      </c>
      <c r="E137" s="1">
        <v>0</v>
      </c>
      <c r="F137" s="1">
        <v>0</v>
      </c>
      <c r="G137" s="1">
        <v>0</v>
      </c>
      <c r="H137" s="1">
        <v>0</v>
      </c>
      <c r="I137" s="1">
        <v>0</v>
      </c>
    </row>
    <row r="138" spans="1:9">
      <c r="A138" s="1" t="s">
        <v>1760</v>
      </c>
      <c r="B138" s="1" t="s">
        <v>2010</v>
      </c>
      <c r="D138" s="1">
        <v>0</v>
      </c>
      <c r="E138" s="1">
        <v>0</v>
      </c>
      <c r="F138" s="1">
        <v>0</v>
      </c>
      <c r="G138" s="1">
        <v>0</v>
      </c>
      <c r="H138" s="1">
        <v>0</v>
      </c>
      <c r="I138" s="1">
        <v>0</v>
      </c>
    </row>
    <row r="139" spans="1:9">
      <c r="A139" s="1" t="s">
        <v>1762</v>
      </c>
      <c r="B139" s="1" t="s">
        <v>2011</v>
      </c>
      <c r="D139" s="1">
        <v>0</v>
      </c>
      <c r="E139" s="1">
        <v>0</v>
      </c>
      <c r="F139" s="1">
        <v>0</v>
      </c>
      <c r="G139" s="1">
        <v>0</v>
      </c>
      <c r="H139" s="1">
        <v>0</v>
      </c>
      <c r="I139" s="1">
        <v>0</v>
      </c>
    </row>
    <row r="140" spans="1:9">
      <c r="A140" s="1" t="s">
        <v>1764</v>
      </c>
      <c r="B140" s="1" t="s">
        <v>2012</v>
      </c>
      <c r="D140" s="1">
        <v>0</v>
      </c>
      <c r="E140" s="1">
        <v>0</v>
      </c>
      <c r="F140" s="1">
        <v>0</v>
      </c>
      <c r="G140" s="1">
        <v>0</v>
      </c>
      <c r="H140" s="1">
        <v>0</v>
      </c>
      <c r="I140" s="1">
        <v>0</v>
      </c>
    </row>
    <row r="141" spans="1:9">
      <c r="A141" s="1" t="s">
        <v>1766</v>
      </c>
      <c r="B141" s="1" t="s">
        <v>2013</v>
      </c>
      <c r="D141" s="1">
        <v>0</v>
      </c>
      <c r="E141" s="1">
        <v>0</v>
      </c>
      <c r="F141" s="1">
        <v>0</v>
      </c>
      <c r="G141" s="1">
        <v>0</v>
      </c>
      <c r="H141" s="1">
        <v>0</v>
      </c>
      <c r="I141" s="1">
        <v>0</v>
      </c>
    </row>
    <row r="142" spans="1:9">
      <c r="A142" s="1" t="s">
        <v>1768</v>
      </c>
      <c r="B142" s="1" t="s">
        <v>2014</v>
      </c>
      <c r="D142" s="1">
        <v>0</v>
      </c>
      <c r="E142" s="1">
        <v>0</v>
      </c>
      <c r="F142" s="1">
        <v>0</v>
      </c>
      <c r="G142" s="1">
        <v>0</v>
      </c>
      <c r="H142" s="1">
        <v>0</v>
      </c>
      <c r="I142" s="1">
        <v>0</v>
      </c>
    </row>
    <row r="143" spans="1:9">
      <c r="A143" s="1" t="s">
        <v>1770</v>
      </c>
      <c r="B143" s="1" t="s">
        <v>2015</v>
      </c>
      <c r="D143" s="1">
        <v>0</v>
      </c>
      <c r="E143" s="1">
        <v>0</v>
      </c>
      <c r="F143" s="1">
        <v>0</v>
      </c>
      <c r="G143" s="1">
        <v>0</v>
      </c>
      <c r="H143" s="1">
        <v>0</v>
      </c>
      <c r="I143" s="1">
        <v>0</v>
      </c>
    </row>
    <row r="144" spans="1:9">
      <c r="A144" s="1" t="s">
        <v>1772</v>
      </c>
      <c r="B144" s="1" t="s">
        <v>2016</v>
      </c>
      <c r="D144" s="1">
        <v>0</v>
      </c>
      <c r="E144" s="1">
        <v>0</v>
      </c>
      <c r="F144" s="1">
        <v>0</v>
      </c>
      <c r="G144" s="1">
        <v>0</v>
      </c>
      <c r="H144" s="1">
        <v>0</v>
      </c>
      <c r="I144" s="1">
        <v>0</v>
      </c>
    </row>
    <row r="145" spans="1:9">
      <c r="A145" s="1" t="s">
        <v>1774</v>
      </c>
      <c r="B145" s="1" t="s">
        <v>2017</v>
      </c>
      <c r="D145" s="1">
        <v>0</v>
      </c>
      <c r="E145" s="1">
        <v>0</v>
      </c>
      <c r="F145" s="1">
        <v>0</v>
      </c>
      <c r="G145" s="1">
        <v>0</v>
      </c>
      <c r="H145" s="1">
        <v>0</v>
      </c>
      <c r="I145" s="1">
        <v>0</v>
      </c>
    </row>
    <row r="146" spans="1:9">
      <c r="A146" s="1" t="s">
        <v>1776</v>
      </c>
      <c r="B146" s="1" t="s">
        <v>2018</v>
      </c>
      <c r="D146" s="1">
        <v>0</v>
      </c>
      <c r="E146" s="1">
        <v>0</v>
      </c>
      <c r="F146" s="1">
        <v>0</v>
      </c>
      <c r="G146" s="1">
        <v>0</v>
      </c>
      <c r="H146" s="1">
        <v>0</v>
      </c>
      <c r="I146" s="1">
        <v>0</v>
      </c>
    </row>
    <row r="147" spans="1:9">
      <c r="A147" s="1" t="s">
        <v>1778</v>
      </c>
      <c r="B147" s="1" t="s">
        <v>2019</v>
      </c>
      <c r="D147" s="1">
        <v>0</v>
      </c>
      <c r="E147" s="1">
        <v>0</v>
      </c>
      <c r="F147" s="1">
        <v>0</v>
      </c>
      <c r="G147" s="1">
        <v>0</v>
      </c>
      <c r="H147" s="1">
        <v>0</v>
      </c>
      <c r="I147" s="1">
        <v>0</v>
      </c>
    </row>
    <row r="148" spans="1:9">
      <c r="A148" s="1" t="s">
        <v>1780</v>
      </c>
      <c r="B148" s="1" t="s">
        <v>2020</v>
      </c>
      <c r="D148" s="1">
        <v>0</v>
      </c>
      <c r="E148" s="1">
        <v>0</v>
      </c>
      <c r="F148" s="1">
        <v>0</v>
      </c>
      <c r="G148" s="1">
        <v>0</v>
      </c>
      <c r="H148" s="1">
        <v>0</v>
      </c>
      <c r="I148" s="1">
        <v>0</v>
      </c>
    </row>
    <row r="149" spans="1:9">
      <c r="A149" s="1" t="s">
        <v>1782</v>
      </c>
      <c r="B149" s="1" t="s">
        <v>2021</v>
      </c>
      <c r="D149" s="1">
        <v>0</v>
      </c>
      <c r="E149" s="1">
        <v>0</v>
      </c>
      <c r="F149" s="1">
        <v>0</v>
      </c>
      <c r="G149" s="1">
        <v>0</v>
      </c>
      <c r="H149" s="1">
        <v>0</v>
      </c>
      <c r="I149" s="1">
        <v>0</v>
      </c>
    </row>
    <row r="150" spans="1:9">
      <c r="A150" s="1" t="s">
        <v>1898</v>
      </c>
      <c r="B150" s="1" t="s">
        <v>2022</v>
      </c>
      <c r="D150" s="1">
        <v>0</v>
      </c>
      <c r="E150" s="1">
        <v>0</v>
      </c>
      <c r="F150" s="1">
        <v>0</v>
      </c>
      <c r="G150" s="1">
        <v>0</v>
      </c>
      <c r="H150" s="1">
        <v>0</v>
      </c>
      <c r="I150" s="1">
        <v>0</v>
      </c>
    </row>
    <row r="151" spans="1:9">
      <c r="A151" s="1" t="s">
        <v>1786</v>
      </c>
      <c r="B151" s="1" t="s">
        <v>2023</v>
      </c>
      <c r="D151" s="1">
        <v>0</v>
      </c>
      <c r="E151" s="1">
        <v>0</v>
      </c>
      <c r="F151" s="1">
        <v>0</v>
      </c>
      <c r="G151" s="1">
        <v>0</v>
      </c>
      <c r="H151" s="1">
        <v>0</v>
      </c>
      <c r="I151" s="1">
        <v>0</v>
      </c>
    </row>
    <row r="152" spans="1:9">
      <c r="A152" s="1" t="s">
        <v>1788</v>
      </c>
      <c r="B152" s="1" t="s">
        <v>2024</v>
      </c>
      <c r="D152" s="1">
        <v>0</v>
      </c>
      <c r="E152" s="1">
        <v>0</v>
      </c>
      <c r="F152" s="1">
        <v>0</v>
      </c>
      <c r="G152" s="1">
        <v>0</v>
      </c>
      <c r="H152" s="1">
        <v>0</v>
      </c>
      <c r="I152" s="1">
        <v>0</v>
      </c>
    </row>
    <row r="153" spans="1:9">
      <c r="A153" s="1" t="s">
        <v>1790</v>
      </c>
      <c r="B153" s="1" t="s">
        <v>2025</v>
      </c>
      <c r="D153" s="1">
        <v>0</v>
      </c>
      <c r="E153" s="1">
        <v>0</v>
      </c>
      <c r="F153" s="1">
        <v>0</v>
      </c>
      <c r="G153" s="1">
        <v>0</v>
      </c>
      <c r="H153" s="1">
        <v>0</v>
      </c>
      <c r="I153" s="1">
        <v>0</v>
      </c>
    </row>
    <row r="154" spans="1:9">
      <c r="A154" s="1" t="s">
        <v>1792</v>
      </c>
      <c r="B154" s="1" t="s">
        <v>2026</v>
      </c>
      <c r="D154" s="1">
        <v>0</v>
      </c>
      <c r="E154" s="1">
        <v>0</v>
      </c>
      <c r="F154" s="1">
        <v>0</v>
      </c>
      <c r="G154" s="1">
        <v>0</v>
      </c>
      <c r="H154" s="1">
        <v>0</v>
      </c>
      <c r="I154" s="1">
        <v>0</v>
      </c>
    </row>
    <row r="155" spans="1:9">
      <c r="A155" s="1" t="s">
        <v>1794</v>
      </c>
      <c r="B155" s="1" t="s">
        <v>2027</v>
      </c>
      <c r="D155" s="1">
        <v>0</v>
      </c>
      <c r="E155" s="1">
        <v>0</v>
      </c>
      <c r="F155" s="1">
        <v>0</v>
      </c>
      <c r="G155" s="1">
        <v>0</v>
      </c>
      <c r="H155" s="1">
        <v>0</v>
      </c>
      <c r="I155" s="1">
        <v>0</v>
      </c>
    </row>
    <row r="156" spans="1:9">
      <c r="A156" s="1" t="s">
        <v>1796</v>
      </c>
      <c r="B156" s="1" t="s">
        <v>2028</v>
      </c>
      <c r="D156" s="1">
        <v>0</v>
      </c>
      <c r="E156" s="1">
        <v>0</v>
      </c>
      <c r="F156" s="1">
        <v>0</v>
      </c>
      <c r="G156" s="1">
        <v>0</v>
      </c>
      <c r="H156" s="1">
        <v>0</v>
      </c>
      <c r="I156" s="1">
        <v>0</v>
      </c>
    </row>
    <row r="157" spans="1:9">
      <c r="A157" s="1" t="s">
        <v>1798</v>
      </c>
      <c r="B157" s="1" t="s">
        <v>2029</v>
      </c>
      <c r="D157" s="1">
        <v>0</v>
      </c>
      <c r="E157" s="1">
        <v>0</v>
      </c>
      <c r="F157" s="1">
        <v>0</v>
      </c>
      <c r="G157" s="1">
        <v>0</v>
      </c>
      <c r="H157" s="1">
        <v>0</v>
      </c>
      <c r="I157" s="1">
        <v>0</v>
      </c>
    </row>
    <row r="158" spans="1:9">
      <c r="A158" s="1" t="s">
        <v>1800</v>
      </c>
      <c r="B158" s="1" t="s">
        <v>2030</v>
      </c>
      <c r="D158" s="1">
        <v>0</v>
      </c>
      <c r="E158" s="1">
        <v>0</v>
      </c>
      <c r="F158" s="1">
        <v>0</v>
      </c>
      <c r="G158" s="1">
        <v>0</v>
      </c>
      <c r="H158" s="1">
        <v>0</v>
      </c>
      <c r="I158" s="1">
        <v>0</v>
      </c>
    </row>
    <row r="159" spans="1:9">
      <c r="A159" s="1" t="s">
        <v>1802</v>
      </c>
      <c r="B159" s="1" t="s">
        <v>2031</v>
      </c>
      <c r="D159" s="1">
        <v>0</v>
      </c>
      <c r="E159" s="1">
        <v>0</v>
      </c>
      <c r="F159" s="1">
        <v>0</v>
      </c>
      <c r="G159" s="1">
        <v>0</v>
      </c>
      <c r="H159" s="1">
        <v>0</v>
      </c>
      <c r="I159" s="1">
        <v>0</v>
      </c>
    </row>
    <row r="160" spans="1:9">
      <c r="A160" s="1" t="s">
        <v>1804</v>
      </c>
      <c r="B160" s="1" t="s">
        <v>2032</v>
      </c>
      <c r="D160" s="1">
        <v>0</v>
      </c>
      <c r="E160" s="1">
        <v>0</v>
      </c>
      <c r="F160" s="1">
        <v>0</v>
      </c>
      <c r="G160" s="1">
        <v>0</v>
      </c>
      <c r="H160" s="1">
        <v>0</v>
      </c>
      <c r="I160" s="1">
        <v>0</v>
      </c>
    </row>
    <row r="161" spans="1:9">
      <c r="A161" s="1" t="s">
        <v>1806</v>
      </c>
      <c r="B161" s="1" t="s">
        <v>2033</v>
      </c>
      <c r="D161" s="1">
        <v>0</v>
      </c>
      <c r="E161" s="1">
        <v>0</v>
      </c>
      <c r="F161" s="1">
        <v>0</v>
      </c>
      <c r="G161" s="1">
        <v>0</v>
      </c>
      <c r="H161" s="1">
        <v>0</v>
      </c>
      <c r="I161" s="1">
        <v>0</v>
      </c>
    </row>
    <row r="162" spans="1:9">
      <c r="A162" s="1" t="s">
        <v>1911</v>
      </c>
      <c r="B162" s="1" t="s">
        <v>2034</v>
      </c>
      <c r="D162" s="1">
        <v>0</v>
      </c>
      <c r="E162" s="1">
        <v>0</v>
      </c>
      <c r="F162" s="1">
        <v>0</v>
      </c>
      <c r="G162" s="1">
        <v>0</v>
      </c>
      <c r="H162" s="1">
        <v>0</v>
      </c>
      <c r="I162" s="1">
        <v>0</v>
      </c>
    </row>
    <row r="163" spans="1:9">
      <c r="A163" s="1" t="s">
        <v>1810</v>
      </c>
      <c r="B163" s="1" t="s">
        <v>2035</v>
      </c>
      <c r="D163" s="1">
        <v>0</v>
      </c>
      <c r="E163" s="1">
        <v>0</v>
      </c>
      <c r="F163" s="1">
        <v>0</v>
      </c>
      <c r="G163" s="1">
        <v>0</v>
      </c>
      <c r="H163" s="1">
        <v>0</v>
      </c>
      <c r="I163" s="1">
        <v>0</v>
      </c>
    </row>
    <row r="164" spans="1:9">
      <c r="A164" s="1" t="s">
        <v>1812</v>
      </c>
      <c r="B164" s="1" t="s">
        <v>2036</v>
      </c>
      <c r="D164" s="1">
        <v>0</v>
      </c>
      <c r="E164" s="1">
        <v>0</v>
      </c>
      <c r="F164" s="1">
        <v>0</v>
      </c>
      <c r="G164" s="1">
        <v>0</v>
      </c>
      <c r="H164" s="1">
        <v>0</v>
      </c>
      <c r="I164" s="1">
        <v>0</v>
      </c>
    </row>
    <row r="165" spans="1:9">
      <c r="A165" s="1" t="s">
        <v>1814</v>
      </c>
      <c r="B165" s="1" t="s">
        <v>2037</v>
      </c>
      <c r="D165" s="1">
        <v>0</v>
      </c>
      <c r="E165" s="1">
        <v>0</v>
      </c>
      <c r="F165" s="1">
        <v>0</v>
      </c>
      <c r="G165" s="1">
        <v>0</v>
      </c>
      <c r="H165" s="1">
        <v>0</v>
      </c>
      <c r="I165" s="1">
        <v>0</v>
      </c>
    </row>
    <row r="166" spans="1:9">
      <c r="A166" s="1" t="s">
        <v>1816</v>
      </c>
      <c r="B166" s="1" t="s">
        <v>2038</v>
      </c>
      <c r="D166" s="1">
        <v>0</v>
      </c>
      <c r="E166" s="1">
        <v>0</v>
      </c>
      <c r="F166" s="1">
        <v>0</v>
      </c>
      <c r="G166" s="1">
        <v>0</v>
      </c>
      <c r="H166" s="1">
        <v>0</v>
      </c>
      <c r="I166" s="1">
        <v>0</v>
      </c>
    </row>
    <row r="167" spans="1:9">
      <c r="A167" s="1" t="s">
        <v>1818</v>
      </c>
      <c r="B167" s="1" t="s">
        <v>2039</v>
      </c>
      <c r="D167" s="1">
        <v>0</v>
      </c>
      <c r="E167" s="1">
        <v>0</v>
      </c>
      <c r="F167" s="1">
        <v>0</v>
      </c>
      <c r="G167" s="1">
        <v>0</v>
      </c>
      <c r="H167" s="1">
        <v>0</v>
      </c>
      <c r="I167" s="1">
        <v>0</v>
      </c>
    </row>
    <row r="168" spans="1:9">
      <c r="A168" s="1" t="s">
        <v>1819</v>
      </c>
      <c r="B168" s="1" t="s">
        <v>2040</v>
      </c>
      <c r="D168" s="1">
        <v>0</v>
      </c>
      <c r="E168" s="1">
        <v>0</v>
      </c>
      <c r="F168" s="1">
        <v>0</v>
      </c>
      <c r="G168" s="1">
        <v>0</v>
      </c>
      <c r="H168" s="1">
        <v>0</v>
      </c>
      <c r="I168" s="1">
        <v>0</v>
      </c>
    </row>
    <row r="169" spans="1:9">
      <c r="A169" s="1" t="s">
        <v>1821</v>
      </c>
      <c r="B169" s="1" t="s">
        <v>2041</v>
      </c>
      <c r="D169" s="1">
        <v>0</v>
      </c>
      <c r="E169" s="1">
        <v>0</v>
      </c>
      <c r="F169" s="1">
        <v>0</v>
      </c>
      <c r="G169" s="1">
        <v>0</v>
      </c>
      <c r="H169" s="1">
        <v>0</v>
      </c>
      <c r="I169" s="1">
        <v>0</v>
      </c>
    </row>
    <row r="170" spans="1:9">
      <c r="A170" s="1" t="s">
        <v>1823</v>
      </c>
      <c r="B170" s="1" t="s">
        <v>2042</v>
      </c>
      <c r="D170" s="1">
        <v>0</v>
      </c>
      <c r="E170" s="1">
        <v>0</v>
      </c>
      <c r="F170" s="1">
        <v>0</v>
      </c>
      <c r="G170" s="1">
        <v>0</v>
      </c>
      <c r="H170" s="1">
        <v>0</v>
      </c>
      <c r="I170" s="1">
        <v>0</v>
      </c>
    </row>
    <row r="171" spans="1:9">
      <c r="A171" s="1" t="s">
        <v>1825</v>
      </c>
      <c r="B171" s="1" t="s">
        <v>2043</v>
      </c>
      <c r="D171" s="1">
        <v>0</v>
      </c>
      <c r="E171" s="1">
        <v>0</v>
      </c>
      <c r="F171" s="1">
        <v>0</v>
      </c>
      <c r="G171" s="1">
        <v>0</v>
      </c>
      <c r="H171" s="1">
        <v>0</v>
      </c>
      <c r="I171" s="1">
        <v>0</v>
      </c>
    </row>
    <row r="172" spans="1:9">
      <c r="A172" s="1" t="s">
        <v>1827</v>
      </c>
      <c r="B172" s="1" t="s">
        <v>2044</v>
      </c>
      <c r="D172" s="1">
        <v>0</v>
      </c>
      <c r="E172" s="1">
        <v>0</v>
      </c>
      <c r="F172" s="1">
        <v>0</v>
      </c>
      <c r="G172" s="1">
        <v>0</v>
      </c>
      <c r="H172" s="1">
        <v>0</v>
      </c>
      <c r="I172" s="1">
        <v>0</v>
      </c>
    </row>
    <row r="173" spans="1:9">
      <c r="A173" s="1" t="s">
        <v>1829</v>
      </c>
      <c r="B173" s="1" t="s">
        <v>2045</v>
      </c>
      <c r="D173" s="1">
        <v>0</v>
      </c>
      <c r="E173" s="1">
        <v>0</v>
      </c>
      <c r="F173" s="1">
        <v>0</v>
      </c>
      <c r="G173" s="1">
        <v>0</v>
      </c>
      <c r="H173" s="1">
        <v>0</v>
      </c>
      <c r="I173" s="1">
        <v>0</v>
      </c>
    </row>
    <row r="174" spans="1:9">
      <c r="A174" s="1" t="s">
        <v>1924</v>
      </c>
      <c r="B174" s="1" t="s">
        <v>2046</v>
      </c>
      <c r="D174" s="1">
        <v>0</v>
      </c>
      <c r="E174" s="1">
        <v>0</v>
      </c>
      <c r="F174" s="1">
        <v>0</v>
      </c>
      <c r="G174" s="1">
        <v>0</v>
      </c>
      <c r="H174" s="1">
        <v>0</v>
      </c>
      <c r="I174" s="1">
        <v>0</v>
      </c>
    </row>
    <row r="175" spans="1:9">
      <c r="A175" s="1" t="s">
        <v>1833</v>
      </c>
      <c r="B175" s="1" t="s">
        <v>2047</v>
      </c>
      <c r="D175" s="1">
        <v>0</v>
      </c>
      <c r="E175" s="1">
        <v>0</v>
      </c>
      <c r="F175" s="1">
        <v>0</v>
      </c>
      <c r="G175" s="1">
        <v>0</v>
      </c>
      <c r="H175" s="1">
        <v>0</v>
      </c>
      <c r="I175" s="1">
        <v>0</v>
      </c>
    </row>
    <row r="176" spans="1:9">
      <c r="A176" s="1" t="s">
        <v>1835</v>
      </c>
      <c r="B176" s="1" t="s">
        <v>2048</v>
      </c>
      <c r="D176" s="1">
        <v>0</v>
      </c>
      <c r="E176" s="1">
        <v>0</v>
      </c>
      <c r="F176" s="1">
        <v>0</v>
      </c>
      <c r="G176" s="1">
        <v>0</v>
      </c>
      <c r="H176" s="1">
        <v>0</v>
      </c>
      <c r="I176" s="1">
        <v>0</v>
      </c>
    </row>
    <row r="177" spans="1:9">
      <c r="A177" s="1" t="s">
        <v>1837</v>
      </c>
      <c r="B177" s="1" t="s">
        <v>2049</v>
      </c>
      <c r="D177" s="1">
        <v>0</v>
      </c>
      <c r="E177" s="1">
        <v>0</v>
      </c>
      <c r="F177" s="1">
        <v>0</v>
      </c>
      <c r="G177" s="1">
        <v>0</v>
      </c>
      <c r="H177" s="1">
        <v>0</v>
      </c>
      <c r="I177" s="1">
        <v>0</v>
      </c>
    </row>
    <row r="178" spans="1:9">
      <c r="A178" s="1" t="s">
        <v>1839</v>
      </c>
      <c r="B178" s="1" t="s">
        <v>2050</v>
      </c>
      <c r="D178" s="1">
        <v>0</v>
      </c>
      <c r="E178" s="1">
        <v>0</v>
      </c>
      <c r="F178" s="1">
        <v>0</v>
      </c>
      <c r="G178" s="1">
        <v>0</v>
      </c>
      <c r="H178" s="1">
        <v>0</v>
      </c>
      <c r="I178" s="1">
        <v>0</v>
      </c>
    </row>
    <row r="179" spans="1:9">
      <c r="A179" s="1" t="s">
        <v>1841</v>
      </c>
      <c r="B179" s="1" t="s">
        <v>2051</v>
      </c>
      <c r="D179" s="1">
        <v>0</v>
      </c>
      <c r="E179" s="1">
        <v>0</v>
      </c>
      <c r="F179" s="1">
        <v>0</v>
      </c>
      <c r="G179" s="1">
        <v>0</v>
      </c>
      <c r="H179" s="1">
        <v>0</v>
      </c>
      <c r="I179" s="1">
        <v>0</v>
      </c>
    </row>
    <row r="180" spans="1:9">
      <c r="A180" s="1" t="s">
        <v>1844</v>
      </c>
      <c r="B180" s="1" t="s">
        <v>2052</v>
      </c>
      <c r="D180" s="1">
        <v>0</v>
      </c>
      <c r="E180" s="1">
        <v>0</v>
      </c>
      <c r="F180" s="1">
        <v>0</v>
      </c>
      <c r="G180" s="1">
        <v>0</v>
      </c>
      <c r="H180" s="1">
        <v>0</v>
      </c>
      <c r="I180" s="1">
        <v>0</v>
      </c>
    </row>
    <row r="181" spans="1:9">
      <c r="A181" s="1" t="s">
        <v>1932</v>
      </c>
      <c r="B181" s="1" t="s">
        <v>2053</v>
      </c>
      <c r="D181" s="1">
        <v>0</v>
      </c>
      <c r="E181" s="1">
        <v>0</v>
      </c>
      <c r="F181" s="1">
        <v>0</v>
      </c>
      <c r="G181" s="1">
        <v>0</v>
      </c>
      <c r="H181" s="1">
        <v>0</v>
      </c>
      <c r="I181" s="1">
        <v>0</v>
      </c>
    </row>
    <row r="182" spans="1:9">
      <c r="A182" s="1" t="s">
        <v>1728</v>
      </c>
      <c r="B182" s="1" t="s">
        <v>2054</v>
      </c>
      <c r="C182" s="499"/>
      <c r="D182" s="1">
        <v>0</v>
      </c>
      <c r="E182" s="1">
        <v>0</v>
      </c>
      <c r="F182" s="1">
        <v>0</v>
      </c>
      <c r="G182" s="1">
        <v>0</v>
      </c>
      <c r="H182" s="1">
        <v>0</v>
      </c>
      <c r="I182" s="1">
        <v>0</v>
      </c>
    </row>
    <row r="183" spans="1:9">
      <c r="A183" s="1" t="s">
        <v>1730</v>
      </c>
      <c r="B183" s="1" t="s">
        <v>2055</v>
      </c>
      <c r="D183" s="1">
        <v>0</v>
      </c>
      <c r="E183" s="1">
        <v>0</v>
      </c>
      <c r="F183" s="1">
        <v>0</v>
      </c>
      <c r="G183" s="1">
        <v>0</v>
      </c>
      <c r="H183" s="1">
        <v>0</v>
      </c>
      <c r="I183" s="1">
        <v>0</v>
      </c>
    </row>
    <row r="184" spans="1:9">
      <c r="A184" s="1" t="s">
        <v>1869</v>
      </c>
      <c r="B184" s="1" t="s">
        <v>2056</v>
      </c>
      <c r="D184" s="1">
        <v>0</v>
      </c>
      <c r="E184" s="1">
        <v>0</v>
      </c>
      <c r="F184" s="1">
        <v>0</v>
      </c>
      <c r="G184" s="1">
        <v>0</v>
      </c>
      <c r="H184" s="1">
        <v>0</v>
      </c>
      <c r="I184" s="1">
        <v>0</v>
      </c>
    </row>
    <row r="185" spans="1:9">
      <c r="A185" s="1" t="s">
        <v>1734</v>
      </c>
      <c r="B185" s="1" t="s">
        <v>2057</v>
      </c>
      <c r="D185" s="1">
        <v>0</v>
      </c>
      <c r="E185" s="1">
        <v>0</v>
      </c>
      <c r="F185" s="1">
        <v>0</v>
      </c>
      <c r="G185" s="1">
        <v>0</v>
      </c>
      <c r="H185" s="1">
        <v>0</v>
      </c>
      <c r="I185" s="1">
        <v>0</v>
      </c>
    </row>
    <row r="186" spans="1:9">
      <c r="A186" s="1" t="s">
        <v>1736</v>
      </c>
      <c r="B186" s="1" t="s">
        <v>2058</v>
      </c>
      <c r="D186" s="1">
        <v>0</v>
      </c>
      <c r="E186" s="1">
        <v>0</v>
      </c>
      <c r="F186" s="1">
        <v>0</v>
      </c>
      <c r="G186" s="1">
        <v>0</v>
      </c>
      <c r="H186" s="1">
        <v>0</v>
      </c>
      <c r="I186" s="1">
        <v>0</v>
      </c>
    </row>
    <row r="187" spans="1:9">
      <c r="A187" s="1" t="s">
        <v>1738</v>
      </c>
      <c r="B187" s="1" t="s">
        <v>2059</v>
      </c>
      <c r="D187" s="1">
        <v>0</v>
      </c>
      <c r="E187" s="1">
        <v>0</v>
      </c>
      <c r="F187" s="1">
        <v>0</v>
      </c>
      <c r="G187" s="1">
        <v>0</v>
      </c>
      <c r="H187" s="1">
        <v>0</v>
      </c>
      <c r="I187" s="1">
        <v>0</v>
      </c>
    </row>
    <row r="188" spans="1:9">
      <c r="A188" s="1" t="s">
        <v>1874</v>
      </c>
      <c r="B188" s="1" t="s">
        <v>2060</v>
      </c>
      <c r="D188" s="1">
        <v>0</v>
      </c>
      <c r="E188" s="1">
        <v>0</v>
      </c>
      <c r="F188" s="1">
        <v>0</v>
      </c>
      <c r="G188" s="1">
        <v>0</v>
      </c>
      <c r="H188" s="1">
        <v>0</v>
      </c>
      <c r="I188" s="1">
        <v>0</v>
      </c>
    </row>
    <row r="189" spans="1:9">
      <c r="A189" s="1" t="s">
        <v>1742</v>
      </c>
      <c r="B189" s="1" t="s">
        <v>2061</v>
      </c>
      <c r="D189" s="1">
        <v>0</v>
      </c>
      <c r="E189" s="1">
        <v>0</v>
      </c>
      <c r="F189" s="1">
        <v>0</v>
      </c>
      <c r="G189" s="1">
        <v>0</v>
      </c>
      <c r="H189" s="1">
        <v>0</v>
      </c>
      <c r="I189" s="1">
        <v>0</v>
      </c>
    </row>
    <row r="190" spans="1:9">
      <c r="A190" s="1" t="s">
        <v>1744</v>
      </c>
      <c r="B190" s="1" t="s">
        <v>2062</v>
      </c>
      <c r="D190" s="1">
        <v>0</v>
      </c>
      <c r="E190" s="1">
        <v>0</v>
      </c>
      <c r="F190" s="1">
        <v>0</v>
      </c>
      <c r="G190" s="1">
        <v>0</v>
      </c>
      <c r="H190" s="1">
        <v>0</v>
      </c>
      <c r="I190" s="1">
        <v>0</v>
      </c>
    </row>
    <row r="191" spans="1:9">
      <c r="A191" s="1" t="s">
        <v>1746</v>
      </c>
      <c r="B191" s="1" t="s">
        <v>2063</v>
      </c>
      <c r="D191" s="1">
        <v>0</v>
      </c>
      <c r="E191" s="1">
        <v>0</v>
      </c>
      <c r="F191" s="1">
        <v>0</v>
      </c>
      <c r="G191" s="1">
        <v>0</v>
      </c>
      <c r="H191" s="1">
        <v>0</v>
      </c>
      <c r="I191" s="1">
        <v>0</v>
      </c>
    </row>
    <row r="192" spans="1:9">
      <c r="A192" s="1" t="s">
        <v>1748</v>
      </c>
      <c r="B192" s="1" t="s">
        <v>2064</v>
      </c>
      <c r="D192" s="1">
        <v>0</v>
      </c>
      <c r="E192" s="1">
        <v>0</v>
      </c>
      <c r="F192" s="1">
        <v>0</v>
      </c>
      <c r="G192" s="1">
        <v>0</v>
      </c>
      <c r="H192" s="1">
        <v>0</v>
      </c>
      <c r="I192" s="1">
        <v>0</v>
      </c>
    </row>
    <row r="193" spans="1:9">
      <c r="A193" s="1" t="s">
        <v>1880</v>
      </c>
      <c r="B193" s="1" t="s">
        <v>2065</v>
      </c>
      <c r="D193" s="1">
        <v>0</v>
      </c>
      <c r="E193" s="1">
        <v>0</v>
      </c>
      <c r="F193" s="1">
        <v>0</v>
      </c>
      <c r="G193" s="1">
        <v>0</v>
      </c>
      <c r="H193" s="1">
        <v>0</v>
      </c>
      <c r="I193" s="1">
        <v>0</v>
      </c>
    </row>
    <row r="194" spans="1:9">
      <c r="A194" s="1" t="s">
        <v>1752</v>
      </c>
      <c r="B194" s="1" t="s">
        <v>2066</v>
      </c>
      <c r="D194" s="1">
        <v>0</v>
      </c>
      <c r="E194" s="1">
        <v>0</v>
      </c>
      <c r="F194" s="1">
        <v>0</v>
      </c>
      <c r="G194" s="1">
        <v>0</v>
      </c>
      <c r="H194" s="1">
        <v>0</v>
      </c>
      <c r="I194" s="1">
        <v>0</v>
      </c>
    </row>
    <row r="195" spans="1:9">
      <c r="A195" s="1" t="s">
        <v>1754</v>
      </c>
      <c r="B195" s="1" t="s">
        <v>2067</v>
      </c>
      <c r="D195" s="1">
        <v>0</v>
      </c>
      <c r="E195" s="1">
        <v>0</v>
      </c>
      <c r="F195" s="1">
        <v>0</v>
      </c>
      <c r="G195" s="1">
        <v>0</v>
      </c>
      <c r="H195" s="1">
        <v>0</v>
      </c>
      <c r="I195" s="1">
        <v>0</v>
      </c>
    </row>
    <row r="196" spans="1:9">
      <c r="A196" s="1" t="s">
        <v>1756</v>
      </c>
      <c r="B196" s="1" t="s">
        <v>2068</v>
      </c>
      <c r="D196" s="1">
        <v>0</v>
      </c>
      <c r="E196" s="1">
        <v>0</v>
      </c>
      <c r="F196" s="1">
        <v>0</v>
      </c>
      <c r="G196" s="1">
        <v>0</v>
      </c>
      <c r="H196" s="1">
        <v>0</v>
      </c>
      <c r="I196" s="1">
        <v>0</v>
      </c>
    </row>
    <row r="197" spans="1:9">
      <c r="A197" s="1" t="s">
        <v>1758</v>
      </c>
      <c r="B197" s="1" t="s">
        <v>2069</v>
      </c>
      <c r="D197" s="1">
        <v>0</v>
      </c>
      <c r="E197" s="1">
        <v>0</v>
      </c>
      <c r="F197" s="1">
        <v>0</v>
      </c>
      <c r="G197" s="1">
        <v>0</v>
      </c>
      <c r="H197" s="1">
        <v>0</v>
      </c>
      <c r="I197" s="1">
        <v>0</v>
      </c>
    </row>
    <row r="198" spans="1:9">
      <c r="A198" s="1" t="s">
        <v>1760</v>
      </c>
      <c r="B198" s="1" t="s">
        <v>2070</v>
      </c>
      <c r="D198" s="1">
        <v>0</v>
      </c>
      <c r="E198" s="1">
        <v>0</v>
      </c>
      <c r="F198" s="1">
        <v>0</v>
      </c>
      <c r="G198" s="1">
        <v>0</v>
      </c>
      <c r="H198" s="1">
        <v>0</v>
      </c>
      <c r="I198" s="1">
        <v>0</v>
      </c>
    </row>
    <row r="199" spans="1:9">
      <c r="A199" s="1" t="s">
        <v>1762</v>
      </c>
      <c r="B199" s="1" t="s">
        <v>2071</v>
      </c>
      <c r="D199" s="1">
        <v>0</v>
      </c>
      <c r="E199" s="1">
        <v>0</v>
      </c>
      <c r="F199" s="1">
        <v>0</v>
      </c>
      <c r="G199" s="1">
        <v>0</v>
      </c>
      <c r="H199" s="1">
        <v>0</v>
      </c>
      <c r="I199" s="1">
        <v>0</v>
      </c>
    </row>
    <row r="200" spans="1:9">
      <c r="A200" s="1" t="s">
        <v>1764</v>
      </c>
      <c r="B200" s="1" t="s">
        <v>2072</v>
      </c>
      <c r="D200" s="1">
        <v>0</v>
      </c>
      <c r="E200" s="1">
        <v>0</v>
      </c>
      <c r="F200" s="1">
        <v>0</v>
      </c>
      <c r="G200" s="1">
        <v>0</v>
      </c>
      <c r="H200" s="1">
        <v>0</v>
      </c>
      <c r="I200" s="1">
        <v>0</v>
      </c>
    </row>
    <row r="201" spans="1:9">
      <c r="A201" s="1" t="s">
        <v>1766</v>
      </c>
      <c r="B201" s="1" t="s">
        <v>2073</v>
      </c>
      <c r="D201" s="1">
        <v>0</v>
      </c>
      <c r="E201" s="1">
        <v>0</v>
      </c>
      <c r="F201" s="1">
        <v>0</v>
      </c>
      <c r="G201" s="1">
        <v>0</v>
      </c>
      <c r="H201" s="1">
        <v>0</v>
      </c>
      <c r="I201" s="1">
        <v>0</v>
      </c>
    </row>
    <row r="202" spans="1:9">
      <c r="A202" s="1" t="s">
        <v>1768</v>
      </c>
      <c r="B202" s="1" t="s">
        <v>2074</v>
      </c>
      <c r="D202" s="1">
        <v>0</v>
      </c>
      <c r="E202" s="1">
        <v>0</v>
      </c>
      <c r="F202" s="1">
        <v>0</v>
      </c>
      <c r="G202" s="1">
        <v>0</v>
      </c>
      <c r="H202" s="1">
        <v>0</v>
      </c>
      <c r="I202" s="1">
        <v>0</v>
      </c>
    </row>
    <row r="203" spans="1:9">
      <c r="A203" s="1" t="s">
        <v>1770</v>
      </c>
      <c r="B203" s="1" t="s">
        <v>2075</v>
      </c>
      <c r="D203" s="1">
        <v>0</v>
      </c>
      <c r="E203" s="1">
        <v>0</v>
      </c>
      <c r="F203" s="1">
        <v>0</v>
      </c>
      <c r="G203" s="1">
        <v>0</v>
      </c>
      <c r="H203" s="1">
        <v>0</v>
      </c>
      <c r="I203" s="1">
        <v>0</v>
      </c>
    </row>
    <row r="204" spans="1:9">
      <c r="A204" s="1" t="s">
        <v>1772</v>
      </c>
      <c r="B204" s="1" t="s">
        <v>2076</v>
      </c>
      <c r="D204" s="1">
        <v>0</v>
      </c>
      <c r="E204" s="1">
        <v>0</v>
      </c>
      <c r="F204" s="1">
        <v>0</v>
      </c>
      <c r="G204" s="1">
        <v>0</v>
      </c>
      <c r="H204" s="1">
        <v>0</v>
      </c>
      <c r="I204" s="1">
        <v>0</v>
      </c>
    </row>
    <row r="205" spans="1:9">
      <c r="A205" s="1" t="s">
        <v>1774</v>
      </c>
      <c r="B205" s="1" t="s">
        <v>2077</v>
      </c>
      <c r="D205" s="1">
        <v>0</v>
      </c>
      <c r="E205" s="1">
        <v>0</v>
      </c>
      <c r="F205" s="1">
        <v>0</v>
      </c>
      <c r="G205" s="1">
        <v>0</v>
      </c>
      <c r="H205" s="1">
        <v>0</v>
      </c>
      <c r="I205" s="1">
        <v>0</v>
      </c>
    </row>
    <row r="206" spans="1:9">
      <c r="A206" s="1" t="s">
        <v>1776</v>
      </c>
      <c r="B206" s="1" t="s">
        <v>2078</v>
      </c>
      <c r="D206" s="1">
        <v>0</v>
      </c>
      <c r="E206" s="1">
        <v>0</v>
      </c>
      <c r="F206" s="1">
        <v>0</v>
      </c>
      <c r="G206" s="1">
        <v>0</v>
      </c>
      <c r="H206" s="1">
        <v>0</v>
      </c>
      <c r="I206" s="1">
        <v>0</v>
      </c>
    </row>
    <row r="207" spans="1:9">
      <c r="A207" s="1" t="s">
        <v>1778</v>
      </c>
      <c r="B207" s="1" t="s">
        <v>2079</v>
      </c>
      <c r="D207" s="1">
        <v>0</v>
      </c>
      <c r="E207" s="1">
        <v>0</v>
      </c>
      <c r="F207" s="1">
        <v>0</v>
      </c>
      <c r="G207" s="1">
        <v>0</v>
      </c>
      <c r="H207" s="1">
        <v>0</v>
      </c>
      <c r="I207" s="1">
        <v>0</v>
      </c>
    </row>
    <row r="208" spans="1:9">
      <c r="A208" s="1" t="s">
        <v>1780</v>
      </c>
      <c r="B208" s="1" t="s">
        <v>2080</v>
      </c>
      <c r="D208" s="1">
        <v>0</v>
      </c>
      <c r="E208" s="1">
        <v>0</v>
      </c>
      <c r="F208" s="1">
        <v>0</v>
      </c>
      <c r="G208" s="1">
        <v>0</v>
      </c>
      <c r="H208" s="1">
        <v>0</v>
      </c>
      <c r="I208" s="1">
        <v>0</v>
      </c>
    </row>
    <row r="209" spans="1:9">
      <c r="A209" s="1" t="s">
        <v>1782</v>
      </c>
      <c r="B209" s="1" t="s">
        <v>2081</v>
      </c>
      <c r="D209" s="1">
        <v>0</v>
      </c>
      <c r="E209" s="1">
        <v>0</v>
      </c>
      <c r="F209" s="1">
        <v>0</v>
      </c>
      <c r="G209" s="1">
        <v>0</v>
      </c>
      <c r="H209" s="1">
        <v>0</v>
      </c>
      <c r="I209" s="1">
        <v>0</v>
      </c>
    </row>
    <row r="210" spans="1:9">
      <c r="A210" s="1" t="s">
        <v>1898</v>
      </c>
      <c r="B210" s="1" t="s">
        <v>2082</v>
      </c>
      <c r="D210" s="1">
        <v>0</v>
      </c>
      <c r="E210" s="1">
        <v>0</v>
      </c>
      <c r="F210" s="1">
        <v>0</v>
      </c>
      <c r="G210" s="1">
        <v>0</v>
      </c>
      <c r="H210" s="1">
        <v>0</v>
      </c>
      <c r="I210" s="1">
        <v>0</v>
      </c>
    </row>
    <row r="211" spans="1:9">
      <c r="A211" s="1" t="s">
        <v>1786</v>
      </c>
      <c r="B211" s="1" t="s">
        <v>2083</v>
      </c>
      <c r="D211" s="1">
        <v>0</v>
      </c>
      <c r="E211" s="1">
        <v>0</v>
      </c>
      <c r="F211" s="1">
        <v>0</v>
      </c>
      <c r="G211" s="1">
        <v>0</v>
      </c>
      <c r="H211" s="1">
        <v>0</v>
      </c>
      <c r="I211" s="1">
        <v>0</v>
      </c>
    </row>
    <row r="212" spans="1:9">
      <c r="A212" s="1" t="s">
        <v>1788</v>
      </c>
      <c r="B212" s="1" t="s">
        <v>2084</v>
      </c>
      <c r="D212" s="1">
        <v>0</v>
      </c>
      <c r="E212" s="1">
        <v>0</v>
      </c>
      <c r="F212" s="1">
        <v>0</v>
      </c>
      <c r="G212" s="1">
        <v>0</v>
      </c>
      <c r="H212" s="1">
        <v>0</v>
      </c>
      <c r="I212" s="1">
        <v>0</v>
      </c>
    </row>
    <row r="213" spans="1:9">
      <c r="A213" s="1" t="s">
        <v>1790</v>
      </c>
      <c r="B213" s="1" t="s">
        <v>2085</v>
      </c>
      <c r="D213" s="1">
        <v>0</v>
      </c>
      <c r="E213" s="1">
        <v>0</v>
      </c>
      <c r="F213" s="1">
        <v>0</v>
      </c>
      <c r="G213" s="1">
        <v>0</v>
      </c>
      <c r="H213" s="1">
        <v>0</v>
      </c>
      <c r="I213" s="1">
        <v>0</v>
      </c>
    </row>
    <row r="214" spans="1:9">
      <c r="A214" s="1" t="s">
        <v>1792</v>
      </c>
      <c r="B214" s="1" t="s">
        <v>2086</v>
      </c>
      <c r="D214" s="1">
        <v>0</v>
      </c>
      <c r="E214" s="1">
        <v>0</v>
      </c>
      <c r="F214" s="1">
        <v>0</v>
      </c>
      <c r="G214" s="1">
        <v>0</v>
      </c>
      <c r="H214" s="1">
        <v>0</v>
      </c>
      <c r="I214" s="1">
        <v>0</v>
      </c>
    </row>
    <row r="215" spans="1:9">
      <c r="A215" s="1" t="s">
        <v>1794</v>
      </c>
      <c r="B215" s="1" t="s">
        <v>2087</v>
      </c>
      <c r="D215" s="1">
        <v>0</v>
      </c>
      <c r="E215" s="1">
        <v>0</v>
      </c>
      <c r="F215" s="1">
        <v>0</v>
      </c>
      <c r="G215" s="1">
        <v>0</v>
      </c>
      <c r="H215" s="1">
        <v>0</v>
      </c>
      <c r="I215" s="1">
        <v>0</v>
      </c>
    </row>
    <row r="216" spans="1:9">
      <c r="A216" s="1" t="s">
        <v>1796</v>
      </c>
      <c r="B216" s="1" t="s">
        <v>2088</v>
      </c>
      <c r="D216" s="1">
        <v>0</v>
      </c>
      <c r="E216" s="1">
        <v>0</v>
      </c>
      <c r="F216" s="1">
        <v>0</v>
      </c>
      <c r="G216" s="1">
        <v>0</v>
      </c>
      <c r="H216" s="1">
        <v>0</v>
      </c>
      <c r="I216" s="1">
        <v>0</v>
      </c>
    </row>
    <row r="217" spans="1:9">
      <c r="A217" s="1" t="s">
        <v>1798</v>
      </c>
      <c r="B217" s="1" t="s">
        <v>2089</v>
      </c>
      <c r="D217" s="1">
        <v>0</v>
      </c>
      <c r="E217" s="1">
        <v>0</v>
      </c>
      <c r="F217" s="1">
        <v>0</v>
      </c>
      <c r="G217" s="1">
        <v>0</v>
      </c>
      <c r="H217" s="1">
        <v>0</v>
      </c>
      <c r="I217" s="1">
        <v>0</v>
      </c>
    </row>
    <row r="218" spans="1:9">
      <c r="A218" s="1" t="s">
        <v>1800</v>
      </c>
      <c r="B218" s="1" t="s">
        <v>2090</v>
      </c>
      <c r="D218" s="1">
        <v>0</v>
      </c>
      <c r="E218" s="1">
        <v>0</v>
      </c>
      <c r="F218" s="1">
        <v>0</v>
      </c>
      <c r="G218" s="1">
        <v>0</v>
      </c>
      <c r="H218" s="1">
        <v>0</v>
      </c>
      <c r="I218" s="1">
        <v>0</v>
      </c>
    </row>
    <row r="219" spans="1:9">
      <c r="A219" s="1" t="s">
        <v>1802</v>
      </c>
      <c r="B219" s="1" t="s">
        <v>2091</v>
      </c>
      <c r="D219" s="1">
        <v>0</v>
      </c>
      <c r="E219" s="1">
        <v>0</v>
      </c>
      <c r="F219" s="1">
        <v>0</v>
      </c>
      <c r="G219" s="1">
        <v>0</v>
      </c>
      <c r="H219" s="1">
        <v>0</v>
      </c>
      <c r="I219" s="1">
        <v>0</v>
      </c>
    </row>
    <row r="220" spans="1:9">
      <c r="A220" s="1" t="s">
        <v>1804</v>
      </c>
      <c r="B220" s="1" t="s">
        <v>2092</v>
      </c>
      <c r="D220" s="1">
        <v>0</v>
      </c>
      <c r="E220" s="1">
        <v>0</v>
      </c>
      <c r="F220" s="1">
        <v>0</v>
      </c>
      <c r="G220" s="1">
        <v>0</v>
      </c>
      <c r="H220" s="1">
        <v>0</v>
      </c>
      <c r="I220" s="1">
        <v>0</v>
      </c>
    </row>
    <row r="221" spans="1:9">
      <c r="A221" s="1" t="s">
        <v>1806</v>
      </c>
      <c r="B221" s="1" t="s">
        <v>2093</v>
      </c>
      <c r="D221" s="1">
        <v>0</v>
      </c>
      <c r="E221" s="1">
        <v>0</v>
      </c>
      <c r="F221" s="1">
        <v>0</v>
      </c>
      <c r="G221" s="1">
        <v>0</v>
      </c>
      <c r="H221" s="1">
        <v>0</v>
      </c>
      <c r="I221" s="1">
        <v>0</v>
      </c>
    </row>
    <row r="222" spans="1:9">
      <c r="A222" s="1" t="s">
        <v>1911</v>
      </c>
      <c r="B222" s="1" t="s">
        <v>2094</v>
      </c>
      <c r="D222" s="1">
        <v>0</v>
      </c>
      <c r="E222" s="1">
        <v>0</v>
      </c>
      <c r="F222" s="1">
        <v>0</v>
      </c>
      <c r="G222" s="1">
        <v>0</v>
      </c>
      <c r="H222" s="1">
        <v>0</v>
      </c>
      <c r="I222" s="1">
        <v>0</v>
      </c>
    </row>
    <row r="223" spans="1:9">
      <c r="A223" s="1" t="s">
        <v>1810</v>
      </c>
      <c r="B223" s="1" t="s">
        <v>2095</v>
      </c>
      <c r="D223" s="1">
        <v>0</v>
      </c>
      <c r="E223" s="1">
        <v>0</v>
      </c>
      <c r="F223" s="1">
        <v>0</v>
      </c>
      <c r="G223" s="1">
        <v>0</v>
      </c>
      <c r="H223" s="1">
        <v>0</v>
      </c>
      <c r="I223" s="1">
        <v>0</v>
      </c>
    </row>
    <row r="224" spans="1:9">
      <c r="A224" s="1" t="s">
        <v>1812</v>
      </c>
      <c r="B224" s="1" t="s">
        <v>2096</v>
      </c>
      <c r="D224" s="1">
        <v>0</v>
      </c>
      <c r="E224" s="1">
        <v>0</v>
      </c>
      <c r="F224" s="1">
        <v>0</v>
      </c>
      <c r="G224" s="1">
        <v>0</v>
      </c>
      <c r="H224" s="1">
        <v>0</v>
      </c>
      <c r="I224" s="1">
        <v>0</v>
      </c>
    </row>
    <row r="225" spans="1:9">
      <c r="A225" s="1" t="s">
        <v>1814</v>
      </c>
      <c r="B225" s="1" t="s">
        <v>2097</v>
      </c>
      <c r="D225" s="1">
        <v>0</v>
      </c>
      <c r="E225" s="1">
        <v>0</v>
      </c>
      <c r="F225" s="1">
        <v>0</v>
      </c>
      <c r="G225" s="1">
        <v>0</v>
      </c>
      <c r="H225" s="1">
        <v>0</v>
      </c>
      <c r="I225" s="1">
        <v>0</v>
      </c>
    </row>
    <row r="226" spans="1:9">
      <c r="A226" s="1" t="s">
        <v>1816</v>
      </c>
      <c r="B226" s="1" t="s">
        <v>2098</v>
      </c>
      <c r="D226" s="1">
        <v>0</v>
      </c>
      <c r="E226" s="1">
        <v>0</v>
      </c>
      <c r="F226" s="1">
        <v>0</v>
      </c>
      <c r="G226" s="1">
        <v>0</v>
      </c>
      <c r="H226" s="1">
        <v>0</v>
      </c>
      <c r="I226" s="1">
        <v>0</v>
      </c>
    </row>
    <row r="227" spans="1:9">
      <c r="A227" s="1" t="s">
        <v>1818</v>
      </c>
      <c r="B227" s="1" t="s">
        <v>2099</v>
      </c>
      <c r="D227" s="1">
        <v>0</v>
      </c>
      <c r="E227" s="1">
        <v>0</v>
      </c>
      <c r="F227" s="1">
        <v>0</v>
      </c>
      <c r="G227" s="1">
        <v>0</v>
      </c>
      <c r="H227" s="1">
        <v>0</v>
      </c>
      <c r="I227" s="1">
        <v>0</v>
      </c>
    </row>
    <row r="228" spans="1:9">
      <c r="A228" s="1" t="s">
        <v>1819</v>
      </c>
      <c r="B228" s="1" t="s">
        <v>2100</v>
      </c>
      <c r="D228" s="1">
        <v>0</v>
      </c>
      <c r="E228" s="1">
        <v>0</v>
      </c>
      <c r="F228" s="1">
        <v>0</v>
      </c>
      <c r="G228" s="1">
        <v>0</v>
      </c>
      <c r="H228" s="1">
        <v>0</v>
      </c>
      <c r="I228" s="1">
        <v>0</v>
      </c>
    </row>
    <row r="229" spans="1:9">
      <c r="A229" s="1" t="s">
        <v>1821</v>
      </c>
      <c r="B229" s="1" t="s">
        <v>2101</v>
      </c>
      <c r="D229" s="1">
        <v>0</v>
      </c>
      <c r="E229" s="1">
        <v>0</v>
      </c>
      <c r="F229" s="1">
        <v>0</v>
      </c>
      <c r="G229" s="1">
        <v>0</v>
      </c>
      <c r="H229" s="1">
        <v>0</v>
      </c>
      <c r="I229" s="1">
        <v>0</v>
      </c>
    </row>
    <row r="230" spans="1:9">
      <c r="A230" s="1" t="s">
        <v>1823</v>
      </c>
      <c r="B230" s="1" t="s">
        <v>2102</v>
      </c>
      <c r="D230" s="1">
        <v>0</v>
      </c>
      <c r="E230" s="1">
        <v>0</v>
      </c>
      <c r="F230" s="1">
        <v>0</v>
      </c>
      <c r="G230" s="1">
        <v>0</v>
      </c>
      <c r="H230" s="1">
        <v>0</v>
      </c>
      <c r="I230" s="1">
        <v>0</v>
      </c>
    </row>
    <row r="231" spans="1:9">
      <c r="A231" s="1" t="s">
        <v>1825</v>
      </c>
      <c r="B231" s="1" t="s">
        <v>2103</v>
      </c>
      <c r="D231" s="1">
        <v>0</v>
      </c>
      <c r="E231" s="1">
        <v>0</v>
      </c>
      <c r="F231" s="1">
        <v>0</v>
      </c>
      <c r="G231" s="1">
        <v>0</v>
      </c>
      <c r="H231" s="1">
        <v>0</v>
      </c>
      <c r="I231" s="1">
        <v>0</v>
      </c>
    </row>
    <row r="232" spans="1:9">
      <c r="A232" s="1" t="s">
        <v>1827</v>
      </c>
      <c r="B232" s="1" t="s">
        <v>2104</v>
      </c>
      <c r="D232" s="1">
        <v>0</v>
      </c>
      <c r="E232" s="1">
        <v>0</v>
      </c>
      <c r="F232" s="1">
        <v>0</v>
      </c>
      <c r="G232" s="1">
        <v>0</v>
      </c>
      <c r="H232" s="1">
        <v>0</v>
      </c>
      <c r="I232" s="1">
        <v>0</v>
      </c>
    </row>
    <row r="233" spans="1:9">
      <c r="A233" s="1" t="s">
        <v>1829</v>
      </c>
      <c r="B233" s="1" t="s">
        <v>2105</v>
      </c>
      <c r="D233" s="1">
        <v>0</v>
      </c>
      <c r="E233" s="1">
        <v>0</v>
      </c>
      <c r="F233" s="1">
        <v>0</v>
      </c>
      <c r="G233" s="1">
        <v>0</v>
      </c>
      <c r="H233" s="1">
        <v>0</v>
      </c>
      <c r="I233" s="1">
        <v>0</v>
      </c>
    </row>
    <row r="234" spans="1:9">
      <c r="A234" s="1" t="s">
        <v>1924</v>
      </c>
      <c r="B234" s="1" t="s">
        <v>2106</v>
      </c>
      <c r="D234" s="1">
        <v>0</v>
      </c>
      <c r="E234" s="1">
        <v>0</v>
      </c>
      <c r="F234" s="1">
        <v>0</v>
      </c>
      <c r="G234" s="1">
        <v>0</v>
      </c>
      <c r="H234" s="1">
        <v>0</v>
      </c>
      <c r="I234" s="1">
        <v>0</v>
      </c>
    </row>
    <row r="235" spans="1:9">
      <c r="A235" s="1" t="s">
        <v>1833</v>
      </c>
      <c r="B235" s="1" t="s">
        <v>2107</v>
      </c>
      <c r="D235" s="1">
        <v>0</v>
      </c>
      <c r="E235" s="1">
        <v>0</v>
      </c>
      <c r="F235" s="1">
        <v>0</v>
      </c>
      <c r="G235" s="1">
        <v>0</v>
      </c>
      <c r="H235" s="1">
        <v>0</v>
      </c>
      <c r="I235" s="1">
        <v>0</v>
      </c>
    </row>
    <row r="236" spans="1:9">
      <c r="A236" s="1" t="s">
        <v>1835</v>
      </c>
      <c r="B236" s="1" t="s">
        <v>2108</v>
      </c>
      <c r="D236" s="1">
        <v>0</v>
      </c>
      <c r="E236" s="1">
        <v>0</v>
      </c>
      <c r="F236" s="1">
        <v>0</v>
      </c>
      <c r="G236" s="1">
        <v>0</v>
      </c>
      <c r="H236" s="1">
        <v>0</v>
      </c>
      <c r="I236" s="1">
        <v>0</v>
      </c>
    </row>
    <row r="237" spans="1:9">
      <c r="A237" s="1" t="s">
        <v>1837</v>
      </c>
      <c r="B237" s="1" t="s">
        <v>2109</v>
      </c>
      <c r="D237" s="1">
        <v>0</v>
      </c>
      <c r="E237" s="1">
        <v>0</v>
      </c>
      <c r="F237" s="1">
        <v>0</v>
      </c>
      <c r="G237" s="1">
        <v>0</v>
      </c>
      <c r="H237" s="1">
        <v>0</v>
      </c>
      <c r="I237" s="1">
        <v>0</v>
      </c>
    </row>
    <row r="238" spans="1:9">
      <c r="A238" s="1" t="s">
        <v>1839</v>
      </c>
      <c r="B238" s="1" t="s">
        <v>2110</v>
      </c>
      <c r="D238" s="1">
        <v>0</v>
      </c>
      <c r="E238" s="1">
        <v>0</v>
      </c>
      <c r="F238" s="1">
        <v>0</v>
      </c>
      <c r="G238" s="1">
        <v>0</v>
      </c>
      <c r="H238" s="1">
        <v>0</v>
      </c>
      <c r="I238" s="1">
        <v>0</v>
      </c>
    </row>
    <row r="239" spans="1:9">
      <c r="A239" s="1" t="s">
        <v>1841</v>
      </c>
      <c r="B239" s="1" t="s">
        <v>2111</v>
      </c>
      <c r="D239" s="1">
        <v>0</v>
      </c>
      <c r="E239" s="1">
        <v>0</v>
      </c>
      <c r="F239" s="1">
        <v>0</v>
      </c>
      <c r="G239" s="1">
        <v>0</v>
      </c>
      <c r="H239" s="1">
        <v>0</v>
      </c>
      <c r="I239" s="1">
        <v>0</v>
      </c>
    </row>
    <row r="240" spans="1:9">
      <c r="A240" s="1" t="s">
        <v>1844</v>
      </c>
      <c r="B240" s="1" t="s">
        <v>2112</v>
      </c>
      <c r="D240" s="1">
        <v>0</v>
      </c>
      <c r="E240" s="1">
        <v>0</v>
      </c>
      <c r="F240" s="1">
        <v>0</v>
      </c>
      <c r="G240" s="1">
        <v>0</v>
      </c>
      <c r="H240" s="1">
        <v>0</v>
      </c>
      <c r="I240" s="1">
        <v>0</v>
      </c>
    </row>
    <row r="241" spans="1:9">
      <c r="A241" s="1" t="s">
        <v>1932</v>
      </c>
      <c r="B241" s="1" t="s">
        <v>2113</v>
      </c>
      <c r="D241" s="1">
        <v>0</v>
      </c>
      <c r="E241" s="1">
        <v>0</v>
      </c>
      <c r="F241" s="1">
        <v>0</v>
      </c>
      <c r="G241" s="1">
        <v>0</v>
      </c>
      <c r="H241" s="1">
        <v>0</v>
      </c>
      <c r="I241" s="1">
        <v>0</v>
      </c>
    </row>
    <row r="242" spans="1:9">
      <c r="A242" s="1" t="s">
        <v>1728</v>
      </c>
      <c r="B242" s="1" t="s">
        <v>2114</v>
      </c>
      <c r="C242" s="499"/>
      <c r="D242" s="1">
        <v>0</v>
      </c>
      <c r="E242" s="1">
        <v>0</v>
      </c>
      <c r="F242" s="1">
        <v>0</v>
      </c>
      <c r="G242" s="1">
        <v>0</v>
      </c>
      <c r="H242" s="1">
        <v>0</v>
      </c>
      <c r="I242" s="1">
        <v>0</v>
      </c>
    </row>
    <row r="243" spans="1:9">
      <c r="A243" s="1" t="s">
        <v>1730</v>
      </c>
      <c r="B243" s="1" t="s">
        <v>2115</v>
      </c>
      <c r="D243" s="1">
        <v>0</v>
      </c>
      <c r="E243" s="1">
        <v>0</v>
      </c>
      <c r="F243" s="1">
        <v>0</v>
      </c>
      <c r="G243" s="1">
        <v>0</v>
      </c>
      <c r="H243" s="1">
        <v>0</v>
      </c>
      <c r="I243" s="1">
        <v>0</v>
      </c>
    </row>
    <row r="244" spans="1:9">
      <c r="A244" s="1" t="s">
        <v>1869</v>
      </c>
      <c r="B244" s="1" t="s">
        <v>2116</v>
      </c>
      <c r="D244" s="1">
        <v>0</v>
      </c>
      <c r="E244" s="1">
        <v>0</v>
      </c>
      <c r="F244" s="1">
        <v>0</v>
      </c>
      <c r="G244" s="1">
        <v>0</v>
      </c>
      <c r="H244" s="1">
        <v>0</v>
      </c>
      <c r="I244" s="1">
        <v>0</v>
      </c>
    </row>
    <row r="245" spans="1:9">
      <c r="A245" s="1" t="s">
        <v>1734</v>
      </c>
      <c r="B245" s="1" t="s">
        <v>2117</v>
      </c>
      <c r="D245" s="1">
        <v>0</v>
      </c>
      <c r="E245" s="1">
        <v>0</v>
      </c>
      <c r="F245" s="1">
        <v>0</v>
      </c>
      <c r="G245" s="1">
        <v>0</v>
      </c>
      <c r="H245" s="1">
        <v>0</v>
      </c>
      <c r="I245" s="1">
        <v>0</v>
      </c>
    </row>
    <row r="246" spans="1:9">
      <c r="A246" s="1" t="s">
        <v>1736</v>
      </c>
      <c r="B246" s="1" t="s">
        <v>2118</v>
      </c>
      <c r="D246" s="1">
        <v>0</v>
      </c>
      <c r="E246" s="1">
        <v>0</v>
      </c>
      <c r="F246" s="1">
        <v>0</v>
      </c>
      <c r="G246" s="1">
        <v>0</v>
      </c>
      <c r="H246" s="1">
        <v>0</v>
      </c>
      <c r="I246" s="1">
        <v>0</v>
      </c>
    </row>
    <row r="247" spans="1:9">
      <c r="A247" s="1" t="s">
        <v>1738</v>
      </c>
      <c r="B247" s="1" t="s">
        <v>2119</v>
      </c>
      <c r="D247" s="1">
        <v>0</v>
      </c>
      <c r="E247" s="1">
        <v>0</v>
      </c>
      <c r="F247" s="1">
        <v>0</v>
      </c>
      <c r="G247" s="1">
        <v>0</v>
      </c>
      <c r="H247" s="1">
        <v>0</v>
      </c>
      <c r="I247" s="1">
        <v>0</v>
      </c>
    </row>
    <row r="248" spans="1:9">
      <c r="A248" s="1" t="s">
        <v>1874</v>
      </c>
      <c r="B248" s="1" t="s">
        <v>2120</v>
      </c>
      <c r="D248" s="1">
        <v>0</v>
      </c>
      <c r="E248" s="1">
        <v>0</v>
      </c>
      <c r="F248" s="1">
        <v>0</v>
      </c>
      <c r="G248" s="1">
        <v>0</v>
      </c>
      <c r="H248" s="1">
        <v>0</v>
      </c>
      <c r="I248" s="1">
        <v>0</v>
      </c>
    </row>
    <row r="249" spans="1:9">
      <c r="A249" s="1" t="s">
        <v>1742</v>
      </c>
      <c r="B249" s="1" t="s">
        <v>2121</v>
      </c>
      <c r="D249" s="1">
        <v>0</v>
      </c>
      <c r="E249" s="1">
        <v>0</v>
      </c>
      <c r="F249" s="1">
        <v>0</v>
      </c>
      <c r="G249" s="1">
        <v>0</v>
      </c>
      <c r="H249" s="1">
        <v>0</v>
      </c>
      <c r="I249" s="1">
        <v>0</v>
      </c>
    </row>
    <row r="250" spans="1:9">
      <c r="A250" s="1" t="s">
        <v>1744</v>
      </c>
      <c r="B250" s="1" t="s">
        <v>2122</v>
      </c>
      <c r="D250" s="1">
        <v>0</v>
      </c>
      <c r="E250" s="1">
        <v>0</v>
      </c>
      <c r="F250" s="1">
        <v>0</v>
      </c>
      <c r="G250" s="1">
        <v>0</v>
      </c>
      <c r="H250" s="1">
        <v>0</v>
      </c>
      <c r="I250" s="1">
        <v>0</v>
      </c>
    </row>
    <row r="251" spans="1:9">
      <c r="A251" s="1" t="s">
        <v>1746</v>
      </c>
      <c r="B251" s="1" t="s">
        <v>2123</v>
      </c>
      <c r="D251" s="1">
        <v>0</v>
      </c>
      <c r="E251" s="1">
        <v>0</v>
      </c>
      <c r="F251" s="1">
        <v>0</v>
      </c>
      <c r="G251" s="1">
        <v>0</v>
      </c>
      <c r="H251" s="1">
        <v>0</v>
      </c>
      <c r="I251" s="1">
        <v>0</v>
      </c>
    </row>
    <row r="252" spans="1:9">
      <c r="A252" s="1" t="s">
        <v>1748</v>
      </c>
      <c r="B252" s="1" t="s">
        <v>2124</v>
      </c>
      <c r="D252" s="1">
        <v>0</v>
      </c>
      <c r="E252" s="1">
        <v>0</v>
      </c>
      <c r="F252" s="1">
        <v>0</v>
      </c>
      <c r="G252" s="1">
        <v>0</v>
      </c>
      <c r="H252" s="1">
        <v>0</v>
      </c>
      <c r="I252" s="1">
        <v>0</v>
      </c>
    </row>
    <row r="253" spans="1:9">
      <c r="A253" s="1" t="s">
        <v>1880</v>
      </c>
      <c r="B253" s="1" t="s">
        <v>2125</v>
      </c>
      <c r="D253" s="1">
        <v>0</v>
      </c>
      <c r="E253" s="1">
        <v>0</v>
      </c>
      <c r="F253" s="1">
        <v>0</v>
      </c>
      <c r="G253" s="1">
        <v>0</v>
      </c>
      <c r="H253" s="1">
        <v>0</v>
      </c>
      <c r="I253" s="1">
        <v>0</v>
      </c>
    </row>
    <row r="254" spans="1:9">
      <c r="A254" s="1" t="s">
        <v>1752</v>
      </c>
      <c r="B254" s="1" t="s">
        <v>2126</v>
      </c>
      <c r="D254" s="1">
        <v>0</v>
      </c>
      <c r="E254" s="1">
        <v>0</v>
      </c>
      <c r="F254" s="1">
        <v>0</v>
      </c>
      <c r="G254" s="1">
        <v>0</v>
      </c>
      <c r="H254" s="1">
        <v>0</v>
      </c>
      <c r="I254" s="1">
        <v>0</v>
      </c>
    </row>
    <row r="255" spans="1:9">
      <c r="A255" s="1" t="s">
        <v>1754</v>
      </c>
      <c r="B255" s="1" t="s">
        <v>2127</v>
      </c>
      <c r="D255" s="1">
        <v>0</v>
      </c>
      <c r="E255" s="1">
        <v>0</v>
      </c>
      <c r="F255" s="1">
        <v>0</v>
      </c>
      <c r="G255" s="1">
        <v>0</v>
      </c>
      <c r="H255" s="1">
        <v>0</v>
      </c>
      <c r="I255" s="1">
        <v>0</v>
      </c>
    </row>
    <row r="256" spans="1:9">
      <c r="A256" s="1" t="s">
        <v>1756</v>
      </c>
      <c r="B256" s="1" t="s">
        <v>2128</v>
      </c>
      <c r="D256" s="1">
        <v>0</v>
      </c>
      <c r="E256" s="1">
        <v>0</v>
      </c>
      <c r="F256" s="1">
        <v>0</v>
      </c>
      <c r="G256" s="1">
        <v>0</v>
      </c>
      <c r="H256" s="1">
        <v>0</v>
      </c>
      <c r="I256" s="1">
        <v>0</v>
      </c>
    </row>
    <row r="257" spans="1:9">
      <c r="A257" s="1" t="s">
        <v>1758</v>
      </c>
      <c r="B257" s="1" t="s">
        <v>2129</v>
      </c>
      <c r="D257" s="1">
        <v>0</v>
      </c>
      <c r="E257" s="1">
        <v>0</v>
      </c>
      <c r="F257" s="1">
        <v>0</v>
      </c>
      <c r="G257" s="1">
        <v>0</v>
      </c>
      <c r="H257" s="1">
        <v>0</v>
      </c>
      <c r="I257" s="1">
        <v>0</v>
      </c>
    </row>
    <row r="258" spans="1:9">
      <c r="A258" s="1" t="s">
        <v>1760</v>
      </c>
      <c r="B258" s="1" t="s">
        <v>2130</v>
      </c>
      <c r="D258" s="1">
        <v>0</v>
      </c>
      <c r="E258" s="1">
        <v>0</v>
      </c>
      <c r="F258" s="1">
        <v>0</v>
      </c>
      <c r="G258" s="1">
        <v>0</v>
      </c>
      <c r="H258" s="1">
        <v>0</v>
      </c>
      <c r="I258" s="1">
        <v>0</v>
      </c>
    </row>
    <row r="259" spans="1:9">
      <c r="A259" s="1" t="s">
        <v>1762</v>
      </c>
      <c r="B259" s="1" t="s">
        <v>2131</v>
      </c>
      <c r="D259" s="1">
        <v>0</v>
      </c>
      <c r="E259" s="1">
        <v>0</v>
      </c>
      <c r="F259" s="1">
        <v>0</v>
      </c>
      <c r="G259" s="1">
        <v>0</v>
      </c>
      <c r="H259" s="1">
        <v>0</v>
      </c>
      <c r="I259" s="1">
        <v>0</v>
      </c>
    </row>
    <row r="260" spans="1:9">
      <c r="A260" s="1" t="s">
        <v>1764</v>
      </c>
      <c r="B260" s="1" t="s">
        <v>2132</v>
      </c>
      <c r="D260" s="1">
        <v>0</v>
      </c>
      <c r="E260" s="1">
        <v>0</v>
      </c>
      <c r="F260" s="1">
        <v>0</v>
      </c>
      <c r="G260" s="1">
        <v>0</v>
      </c>
      <c r="H260" s="1">
        <v>0</v>
      </c>
      <c r="I260" s="1">
        <v>0</v>
      </c>
    </row>
    <row r="261" spans="1:9">
      <c r="A261" s="1" t="s">
        <v>1766</v>
      </c>
      <c r="B261" s="1" t="s">
        <v>2133</v>
      </c>
      <c r="D261" s="1">
        <v>0</v>
      </c>
      <c r="E261" s="1">
        <v>0</v>
      </c>
      <c r="F261" s="1">
        <v>0</v>
      </c>
      <c r="G261" s="1">
        <v>0</v>
      </c>
      <c r="H261" s="1">
        <v>0</v>
      </c>
      <c r="I261" s="1">
        <v>0</v>
      </c>
    </row>
    <row r="262" spans="1:9">
      <c r="A262" s="1" t="s">
        <v>1768</v>
      </c>
      <c r="B262" s="1" t="s">
        <v>2134</v>
      </c>
      <c r="D262" s="1">
        <v>0</v>
      </c>
      <c r="E262" s="1">
        <v>0</v>
      </c>
      <c r="F262" s="1">
        <v>0</v>
      </c>
      <c r="G262" s="1">
        <v>0</v>
      </c>
      <c r="H262" s="1">
        <v>0</v>
      </c>
      <c r="I262" s="1">
        <v>0</v>
      </c>
    </row>
    <row r="263" spans="1:9">
      <c r="A263" s="1" t="s">
        <v>1770</v>
      </c>
      <c r="B263" s="1" t="s">
        <v>2135</v>
      </c>
      <c r="D263" s="1">
        <v>0</v>
      </c>
      <c r="E263" s="1">
        <v>0</v>
      </c>
      <c r="F263" s="1">
        <v>0</v>
      </c>
      <c r="G263" s="1">
        <v>0</v>
      </c>
      <c r="H263" s="1">
        <v>0</v>
      </c>
      <c r="I263" s="1">
        <v>0</v>
      </c>
    </row>
    <row r="264" spans="1:9">
      <c r="A264" s="1" t="s">
        <v>1772</v>
      </c>
      <c r="B264" s="1" t="s">
        <v>2136</v>
      </c>
      <c r="D264" s="1">
        <v>0</v>
      </c>
      <c r="E264" s="1">
        <v>0</v>
      </c>
      <c r="F264" s="1">
        <v>0</v>
      </c>
      <c r="G264" s="1">
        <v>0</v>
      </c>
      <c r="H264" s="1">
        <v>0</v>
      </c>
      <c r="I264" s="1">
        <v>0</v>
      </c>
    </row>
    <row r="265" spans="1:9">
      <c r="A265" s="1" t="s">
        <v>1774</v>
      </c>
      <c r="B265" s="1" t="s">
        <v>2137</v>
      </c>
      <c r="D265" s="1">
        <v>0</v>
      </c>
      <c r="E265" s="1">
        <v>0</v>
      </c>
      <c r="F265" s="1">
        <v>0</v>
      </c>
      <c r="G265" s="1">
        <v>0</v>
      </c>
      <c r="H265" s="1">
        <v>0</v>
      </c>
      <c r="I265" s="1">
        <v>0</v>
      </c>
    </row>
    <row r="266" spans="1:9">
      <c r="A266" s="1" t="s">
        <v>1776</v>
      </c>
      <c r="B266" s="1" t="s">
        <v>2138</v>
      </c>
      <c r="D266" s="1">
        <v>0</v>
      </c>
      <c r="E266" s="1">
        <v>0</v>
      </c>
      <c r="F266" s="1">
        <v>0</v>
      </c>
      <c r="G266" s="1">
        <v>0</v>
      </c>
      <c r="H266" s="1">
        <v>0</v>
      </c>
      <c r="I266" s="1">
        <v>0</v>
      </c>
    </row>
    <row r="267" spans="1:9">
      <c r="A267" s="1" t="s">
        <v>1778</v>
      </c>
      <c r="B267" s="1" t="s">
        <v>2139</v>
      </c>
      <c r="D267" s="1">
        <v>0</v>
      </c>
      <c r="E267" s="1">
        <v>0</v>
      </c>
      <c r="F267" s="1">
        <v>0</v>
      </c>
      <c r="G267" s="1">
        <v>0</v>
      </c>
      <c r="H267" s="1">
        <v>0</v>
      </c>
      <c r="I267" s="1">
        <v>0</v>
      </c>
    </row>
    <row r="268" spans="1:9">
      <c r="A268" s="1" t="s">
        <v>1780</v>
      </c>
      <c r="B268" s="1" t="s">
        <v>2140</v>
      </c>
      <c r="D268" s="1">
        <v>0</v>
      </c>
      <c r="E268" s="1">
        <v>0</v>
      </c>
      <c r="F268" s="1">
        <v>0</v>
      </c>
      <c r="G268" s="1">
        <v>0</v>
      </c>
      <c r="H268" s="1">
        <v>0</v>
      </c>
      <c r="I268" s="1">
        <v>0</v>
      </c>
    </row>
    <row r="269" spans="1:9">
      <c r="A269" s="1" t="s">
        <v>1782</v>
      </c>
      <c r="B269" s="1" t="s">
        <v>2141</v>
      </c>
      <c r="D269" s="1">
        <v>0</v>
      </c>
      <c r="E269" s="1">
        <v>0</v>
      </c>
      <c r="F269" s="1">
        <v>0</v>
      </c>
      <c r="G269" s="1">
        <v>0</v>
      </c>
      <c r="H269" s="1">
        <v>0</v>
      </c>
      <c r="I269" s="1">
        <v>0</v>
      </c>
    </row>
    <row r="270" spans="1:9">
      <c r="A270" s="1" t="s">
        <v>1898</v>
      </c>
      <c r="B270" s="1" t="s">
        <v>2142</v>
      </c>
      <c r="D270" s="1">
        <v>0</v>
      </c>
      <c r="E270" s="1">
        <v>0</v>
      </c>
      <c r="F270" s="1">
        <v>0</v>
      </c>
      <c r="G270" s="1">
        <v>0</v>
      </c>
      <c r="H270" s="1">
        <v>0</v>
      </c>
      <c r="I270" s="1">
        <v>0</v>
      </c>
    </row>
    <row r="271" spans="1:9">
      <c r="A271" s="1" t="s">
        <v>1786</v>
      </c>
      <c r="B271" s="1" t="s">
        <v>2143</v>
      </c>
      <c r="D271" s="1">
        <v>0</v>
      </c>
      <c r="E271" s="1">
        <v>0</v>
      </c>
      <c r="F271" s="1">
        <v>0</v>
      </c>
      <c r="G271" s="1">
        <v>0</v>
      </c>
      <c r="H271" s="1">
        <v>0</v>
      </c>
      <c r="I271" s="1">
        <v>0</v>
      </c>
    </row>
    <row r="272" spans="1:9">
      <c r="A272" s="1" t="s">
        <v>1788</v>
      </c>
      <c r="B272" s="1" t="s">
        <v>2144</v>
      </c>
      <c r="D272" s="1">
        <v>0</v>
      </c>
      <c r="E272" s="1">
        <v>0</v>
      </c>
      <c r="F272" s="1">
        <v>0</v>
      </c>
      <c r="G272" s="1">
        <v>0</v>
      </c>
      <c r="H272" s="1">
        <v>0</v>
      </c>
      <c r="I272" s="1">
        <v>0</v>
      </c>
    </row>
    <row r="273" spans="1:9">
      <c r="A273" s="1" t="s">
        <v>1790</v>
      </c>
      <c r="B273" s="1" t="s">
        <v>2145</v>
      </c>
      <c r="D273" s="1">
        <v>0</v>
      </c>
      <c r="E273" s="1">
        <v>0</v>
      </c>
      <c r="F273" s="1">
        <v>0</v>
      </c>
      <c r="G273" s="1">
        <v>0</v>
      </c>
      <c r="H273" s="1">
        <v>0</v>
      </c>
      <c r="I273" s="1">
        <v>0</v>
      </c>
    </row>
    <row r="274" spans="1:9">
      <c r="A274" s="1" t="s">
        <v>1792</v>
      </c>
      <c r="B274" s="1" t="s">
        <v>2146</v>
      </c>
      <c r="D274" s="1">
        <v>0</v>
      </c>
      <c r="E274" s="1">
        <v>0</v>
      </c>
      <c r="F274" s="1">
        <v>0</v>
      </c>
      <c r="G274" s="1">
        <v>0</v>
      </c>
      <c r="H274" s="1">
        <v>0</v>
      </c>
      <c r="I274" s="1">
        <v>0</v>
      </c>
    </row>
    <row r="275" spans="1:9">
      <c r="A275" s="1" t="s">
        <v>1794</v>
      </c>
      <c r="B275" s="1" t="s">
        <v>2147</v>
      </c>
      <c r="D275" s="1">
        <v>0</v>
      </c>
      <c r="E275" s="1">
        <v>0</v>
      </c>
      <c r="F275" s="1">
        <v>0</v>
      </c>
      <c r="G275" s="1">
        <v>0</v>
      </c>
      <c r="H275" s="1">
        <v>0</v>
      </c>
      <c r="I275" s="1">
        <v>0</v>
      </c>
    </row>
    <row r="276" spans="1:9">
      <c r="A276" s="1" t="s">
        <v>1796</v>
      </c>
      <c r="B276" s="1" t="s">
        <v>2148</v>
      </c>
      <c r="D276" s="1">
        <v>0</v>
      </c>
      <c r="E276" s="1">
        <v>0</v>
      </c>
      <c r="F276" s="1">
        <v>0</v>
      </c>
      <c r="G276" s="1">
        <v>0</v>
      </c>
      <c r="H276" s="1">
        <v>0</v>
      </c>
      <c r="I276" s="1">
        <v>0</v>
      </c>
    </row>
    <row r="277" spans="1:9">
      <c r="A277" s="1" t="s">
        <v>1798</v>
      </c>
      <c r="B277" s="1" t="s">
        <v>2149</v>
      </c>
      <c r="D277" s="1">
        <v>0</v>
      </c>
      <c r="E277" s="1">
        <v>0</v>
      </c>
      <c r="F277" s="1">
        <v>0</v>
      </c>
      <c r="G277" s="1">
        <v>0</v>
      </c>
      <c r="H277" s="1">
        <v>0</v>
      </c>
      <c r="I277" s="1">
        <v>0</v>
      </c>
    </row>
    <row r="278" spans="1:9">
      <c r="A278" s="1" t="s">
        <v>1800</v>
      </c>
      <c r="B278" s="1" t="s">
        <v>2150</v>
      </c>
      <c r="D278" s="1">
        <v>0</v>
      </c>
      <c r="E278" s="1">
        <v>0</v>
      </c>
      <c r="F278" s="1">
        <v>0</v>
      </c>
      <c r="G278" s="1">
        <v>0</v>
      </c>
      <c r="H278" s="1">
        <v>0</v>
      </c>
      <c r="I278" s="1">
        <v>0</v>
      </c>
    </row>
    <row r="279" spans="1:9">
      <c r="A279" s="1" t="s">
        <v>1802</v>
      </c>
      <c r="B279" s="1" t="s">
        <v>2151</v>
      </c>
      <c r="D279" s="1">
        <v>0</v>
      </c>
      <c r="E279" s="1">
        <v>0</v>
      </c>
      <c r="F279" s="1">
        <v>0</v>
      </c>
      <c r="G279" s="1">
        <v>0</v>
      </c>
      <c r="H279" s="1">
        <v>0</v>
      </c>
      <c r="I279" s="1">
        <v>0</v>
      </c>
    </row>
    <row r="280" spans="1:9">
      <c r="A280" s="1" t="s">
        <v>1804</v>
      </c>
      <c r="B280" s="1" t="s">
        <v>2152</v>
      </c>
      <c r="D280" s="1">
        <v>0</v>
      </c>
      <c r="E280" s="1">
        <v>0</v>
      </c>
      <c r="F280" s="1">
        <v>0</v>
      </c>
      <c r="G280" s="1">
        <v>0</v>
      </c>
      <c r="H280" s="1">
        <v>0</v>
      </c>
      <c r="I280" s="1">
        <v>0</v>
      </c>
    </row>
    <row r="281" spans="1:9">
      <c r="A281" s="1" t="s">
        <v>1806</v>
      </c>
      <c r="B281" s="1" t="s">
        <v>2153</v>
      </c>
      <c r="D281" s="1">
        <v>0</v>
      </c>
      <c r="E281" s="1">
        <v>0</v>
      </c>
      <c r="F281" s="1">
        <v>0</v>
      </c>
      <c r="G281" s="1">
        <v>0</v>
      </c>
      <c r="H281" s="1">
        <v>0</v>
      </c>
      <c r="I281" s="1">
        <v>0</v>
      </c>
    </row>
    <row r="282" spans="1:9">
      <c r="A282" s="1" t="s">
        <v>1911</v>
      </c>
      <c r="B282" s="1" t="s">
        <v>2154</v>
      </c>
      <c r="D282" s="1">
        <v>0</v>
      </c>
      <c r="E282" s="1">
        <v>0</v>
      </c>
      <c r="F282" s="1">
        <v>0</v>
      </c>
      <c r="G282" s="1">
        <v>0</v>
      </c>
      <c r="H282" s="1">
        <v>0</v>
      </c>
      <c r="I282" s="1">
        <v>0</v>
      </c>
    </row>
    <row r="283" spans="1:9">
      <c r="A283" s="1" t="s">
        <v>1810</v>
      </c>
      <c r="B283" s="1" t="s">
        <v>2155</v>
      </c>
      <c r="D283" s="1">
        <v>0</v>
      </c>
      <c r="E283" s="1">
        <v>0</v>
      </c>
      <c r="F283" s="1">
        <v>0</v>
      </c>
      <c r="G283" s="1">
        <v>0</v>
      </c>
      <c r="H283" s="1">
        <v>0</v>
      </c>
      <c r="I283" s="1">
        <v>0</v>
      </c>
    </row>
    <row r="284" spans="1:9">
      <c r="A284" s="1" t="s">
        <v>1812</v>
      </c>
      <c r="B284" s="1" t="s">
        <v>2156</v>
      </c>
      <c r="D284" s="1">
        <v>0</v>
      </c>
      <c r="E284" s="1">
        <v>0</v>
      </c>
      <c r="F284" s="1">
        <v>0</v>
      </c>
      <c r="G284" s="1">
        <v>0</v>
      </c>
      <c r="H284" s="1">
        <v>0</v>
      </c>
      <c r="I284" s="1">
        <v>0</v>
      </c>
    </row>
    <row r="285" spans="1:9">
      <c r="A285" s="1" t="s">
        <v>1814</v>
      </c>
      <c r="B285" s="1" t="s">
        <v>2157</v>
      </c>
      <c r="D285" s="1">
        <v>0</v>
      </c>
      <c r="E285" s="1">
        <v>0</v>
      </c>
      <c r="F285" s="1">
        <v>0</v>
      </c>
      <c r="G285" s="1">
        <v>0</v>
      </c>
      <c r="H285" s="1">
        <v>0</v>
      </c>
      <c r="I285" s="1">
        <v>0</v>
      </c>
    </row>
    <row r="286" spans="1:9">
      <c r="A286" s="1" t="s">
        <v>1816</v>
      </c>
      <c r="B286" s="1" t="s">
        <v>2158</v>
      </c>
      <c r="D286" s="1">
        <v>0</v>
      </c>
      <c r="E286" s="1">
        <v>0</v>
      </c>
      <c r="F286" s="1">
        <v>0</v>
      </c>
      <c r="G286" s="1">
        <v>0</v>
      </c>
      <c r="H286" s="1">
        <v>0</v>
      </c>
      <c r="I286" s="1">
        <v>0</v>
      </c>
    </row>
    <row r="287" spans="1:9">
      <c r="A287" s="1" t="s">
        <v>1818</v>
      </c>
      <c r="B287" s="1" t="s">
        <v>2159</v>
      </c>
      <c r="D287" s="1">
        <v>0</v>
      </c>
      <c r="E287" s="1">
        <v>0</v>
      </c>
      <c r="F287" s="1">
        <v>0</v>
      </c>
      <c r="G287" s="1">
        <v>0</v>
      </c>
      <c r="H287" s="1">
        <v>0</v>
      </c>
      <c r="I287" s="1">
        <v>0</v>
      </c>
    </row>
    <row r="288" spans="1:9">
      <c r="A288" s="1" t="s">
        <v>1819</v>
      </c>
      <c r="B288" s="1" t="s">
        <v>2160</v>
      </c>
      <c r="D288" s="1">
        <v>0</v>
      </c>
      <c r="E288" s="1">
        <v>0</v>
      </c>
      <c r="F288" s="1">
        <v>0</v>
      </c>
      <c r="G288" s="1">
        <v>0</v>
      </c>
      <c r="H288" s="1">
        <v>0</v>
      </c>
      <c r="I288" s="1">
        <v>0</v>
      </c>
    </row>
    <row r="289" spans="1:9">
      <c r="A289" s="1" t="s">
        <v>1821</v>
      </c>
      <c r="B289" s="1" t="s">
        <v>2161</v>
      </c>
      <c r="D289" s="1">
        <v>0</v>
      </c>
      <c r="E289" s="1">
        <v>0</v>
      </c>
      <c r="F289" s="1">
        <v>0</v>
      </c>
      <c r="G289" s="1">
        <v>0</v>
      </c>
      <c r="H289" s="1">
        <v>0</v>
      </c>
      <c r="I289" s="1">
        <v>0</v>
      </c>
    </row>
    <row r="290" spans="1:9">
      <c r="A290" s="1" t="s">
        <v>1823</v>
      </c>
      <c r="B290" s="1" t="s">
        <v>2162</v>
      </c>
      <c r="D290" s="1">
        <v>0</v>
      </c>
      <c r="E290" s="1">
        <v>0</v>
      </c>
      <c r="F290" s="1">
        <v>0</v>
      </c>
      <c r="G290" s="1">
        <v>0</v>
      </c>
      <c r="H290" s="1">
        <v>0</v>
      </c>
      <c r="I290" s="1">
        <v>0</v>
      </c>
    </row>
    <row r="291" spans="1:9">
      <c r="A291" s="1" t="s">
        <v>1825</v>
      </c>
      <c r="B291" s="1" t="s">
        <v>2163</v>
      </c>
      <c r="D291" s="1">
        <v>0</v>
      </c>
      <c r="E291" s="1">
        <v>0</v>
      </c>
      <c r="F291" s="1">
        <v>0</v>
      </c>
      <c r="G291" s="1">
        <v>0</v>
      </c>
      <c r="H291" s="1">
        <v>0</v>
      </c>
      <c r="I291" s="1">
        <v>0</v>
      </c>
    </row>
    <row r="292" spans="1:9">
      <c r="A292" s="1" t="s">
        <v>1827</v>
      </c>
      <c r="B292" s="1" t="s">
        <v>2164</v>
      </c>
      <c r="D292" s="1">
        <v>0</v>
      </c>
      <c r="E292" s="1">
        <v>0</v>
      </c>
      <c r="F292" s="1">
        <v>0</v>
      </c>
      <c r="G292" s="1">
        <v>0</v>
      </c>
      <c r="H292" s="1">
        <v>0</v>
      </c>
      <c r="I292" s="1">
        <v>0</v>
      </c>
    </row>
    <row r="293" spans="1:9">
      <c r="A293" s="1" t="s">
        <v>1829</v>
      </c>
      <c r="B293" s="1" t="s">
        <v>2165</v>
      </c>
      <c r="D293" s="1">
        <v>0</v>
      </c>
      <c r="E293" s="1">
        <v>0</v>
      </c>
      <c r="F293" s="1">
        <v>0</v>
      </c>
      <c r="G293" s="1">
        <v>0</v>
      </c>
      <c r="H293" s="1">
        <v>0</v>
      </c>
      <c r="I293" s="1">
        <v>0</v>
      </c>
    </row>
    <row r="294" spans="1:9">
      <c r="A294" s="1" t="s">
        <v>1924</v>
      </c>
      <c r="B294" s="1" t="s">
        <v>2166</v>
      </c>
      <c r="D294" s="1">
        <v>0</v>
      </c>
      <c r="E294" s="1">
        <v>0</v>
      </c>
      <c r="F294" s="1">
        <v>0</v>
      </c>
      <c r="G294" s="1">
        <v>0</v>
      </c>
      <c r="H294" s="1">
        <v>0</v>
      </c>
      <c r="I294" s="1">
        <v>0</v>
      </c>
    </row>
    <row r="295" spans="1:9">
      <c r="A295" s="1" t="s">
        <v>1833</v>
      </c>
      <c r="B295" s="1" t="s">
        <v>2167</v>
      </c>
      <c r="D295" s="1">
        <v>0</v>
      </c>
      <c r="E295" s="1">
        <v>0</v>
      </c>
      <c r="F295" s="1">
        <v>0</v>
      </c>
      <c r="G295" s="1">
        <v>0</v>
      </c>
      <c r="H295" s="1">
        <v>0</v>
      </c>
      <c r="I295" s="1">
        <v>0</v>
      </c>
    </row>
    <row r="296" spans="1:9">
      <c r="A296" s="1" t="s">
        <v>1835</v>
      </c>
      <c r="B296" s="1" t="s">
        <v>2168</v>
      </c>
      <c r="D296" s="1">
        <v>0</v>
      </c>
      <c r="E296" s="1">
        <v>0</v>
      </c>
      <c r="F296" s="1">
        <v>0</v>
      </c>
      <c r="G296" s="1">
        <v>0</v>
      </c>
      <c r="H296" s="1">
        <v>0</v>
      </c>
      <c r="I296" s="1">
        <v>0</v>
      </c>
    </row>
    <row r="297" spans="1:9">
      <c r="A297" s="1" t="s">
        <v>1837</v>
      </c>
      <c r="B297" s="1" t="s">
        <v>2169</v>
      </c>
      <c r="D297" s="1">
        <v>0</v>
      </c>
      <c r="E297" s="1">
        <v>0</v>
      </c>
      <c r="F297" s="1">
        <v>0</v>
      </c>
      <c r="G297" s="1">
        <v>0</v>
      </c>
      <c r="H297" s="1">
        <v>0</v>
      </c>
      <c r="I297" s="1">
        <v>0</v>
      </c>
    </row>
    <row r="298" spans="1:9">
      <c r="A298" s="1" t="s">
        <v>1839</v>
      </c>
      <c r="B298" s="1" t="s">
        <v>2170</v>
      </c>
      <c r="D298" s="1">
        <v>0</v>
      </c>
      <c r="E298" s="1">
        <v>0</v>
      </c>
      <c r="F298" s="1">
        <v>0</v>
      </c>
      <c r="G298" s="1">
        <v>0</v>
      </c>
      <c r="H298" s="1">
        <v>0</v>
      </c>
      <c r="I298" s="1">
        <v>0</v>
      </c>
    </row>
    <row r="299" spans="1:9">
      <c r="A299" s="1" t="s">
        <v>1841</v>
      </c>
      <c r="B299" s="1" t="s">
        <v>2171</v>
      </c>
      <c r="D299" s="1">
        <v>0</v>
      </c>
      <c r="E299" s="1">
        <v>0</v>
      </c>
      <c r="F299" s="1">
        <v>0</v>
      </c>
      <c r="G299" s="1">
        <v>0</v>
      </c>
      <c r="H299" s="1">
        <v>0</v>
      </c>
      <c r="I299" s="1">
        <v>0</v>
      </c>
    </row>
    <row r="300" spans="1:9">
      <c r="A300" s="1" t="s">
        <v>1844</v>
      </c>
      <c r="B300" s="1" t="s">
        <v>2172</v>
      </c>
      <c r="D300" s="1">
        <v>0</v>
      </c>
      <c r="E300" s="1">
        <v>0</v>
      </c>
      <c r="F300" s="1">
        <v>0</v>
      </c>
      <c r="G300" s="1">
        <v>0</v>
      </c>
      <c r="H300" s="1">
        <v>0</v>
      </c>
      <c r="I300" s="1">
        <v>0</v>
      </c>
    </row>
    <row r="301" spans="1:9">
      <c r="A301" s="1" t="s">
        <v>1932</v>
      </c>
      <c r="B301" s="1" t="s">
        <v>2173</v>
      </c>
      <c r="D301" s="1">
        <v>0</v>
      </c>
      <c r="E301" s="1">
        <v>0</v>
      </c>
      <c r="F301" s="1">
        <v>0</v>
      </c>
      <c r="G301" s="1">
        <v>0</v>
      </c>
      <c r="H301" s="1">
        <v>0</v>
      </c>
      <c r="I301" s="1">
        <v>0</v>
      </c>
    </row>
    <row r="302" spans="1:9">
      <c r="A302" s="1" t="s">
        <v>1728</v>
      </c>
      <c r="B302" s="1" t="s">
        <v>2174</v>
      </c>
      <c r="C302" s="499"/>
      <c r="D302" s="1">
        <v>0</v>
      </c>
      <c r="E302" s="1">
        <v>0</v>
      </c>
      <c r="F302" s="1">
        <v>0</v>
      </c>
      <c r="G302" s="1">
        <v>0</v>
      </c>
      <c r="H302" s="1">
        <v>0</v>
      </c>
      <c r="I302" s="1">
        <v>0</v>
      </c>
    </row>
    <row r="303" spans="1:9">
      <c r="A303" s="1" t="s">
        <v>1730</v>
      </c>
      <c r="B303" s="1" t="s">
        <v>2175</v>
      </c>
      <c r="D303" s="1">
        <v>0</v>
      </c>
      <c r="E303" s="1">
        <v>0</v>
      </c>
      <c r="F303" s="1">
        <v>0</v>
      </c>
      <c r="G303" s="1">
        <v>0</v>
      </c>
      <c r="H303" s="1">
        <v>0</v>
      </c>
      <c r="I303" s="1">
        <v>0</v>
      </c>
    </row>
    <row r="304" spans="1:9">
      <c r="A304" s="1" t="s">
        <v>1869</v>
      </c>
      <c r="B304" s="1" t="s">
        <v>2176</v>
      </c>
      <c r="D304" s="1">
        <v>0</v>
      </c>
      <c r="E304" s="1">
        <v>0</v>
      </c>
      <c r="F304" s="1">
        <v>0</v>
      </c>
      <c r="G304" s="1">
        <v>0</v>
      </c>
      <c r="H304" s="1">
        <v>0</v>
      </c>
      <c r="I304" s="1">
        <v>0</v>
      </c>
    </row>
    <row r="305" spans="1:9">
      <c r="A305" s="1" t="s">
        <v>1734</v>
      </c>
      <c r="B305" s="1" t="s">
        <v>2177</v>
      </c>
      <c r="D305" s="1">
        <v>0</v>
      </c>
      <c r="E305" s="1">
        <v>0</v>
      </c>
      <c r="F305" s="1">
        <v>0</v>
      </c>
      <c r="G305" s="1">
        <v>0</v>
      </c>
      <c r="H305" s="1">
        <v>0</v>
      </c>
      <c r="I305" s="1">
        <v>0</v>
      </c>
    </row>
    <row r="306" spans="1:9">
      <c r="A306" s="1" t="s">
        <v>1736</v>
      </c>
      <c r="B306" s="1" t="s">
        <v>2178</v>
      </c>
      <c r="D306" s="1">
        <v>0</v>
      </c>
      <c r="E306" s="1">
        <v>0</v>
      </c>
      <c r="F306" s="1">
        <v>0</v>
      </c>
      <c r="G306" s="1">
        <v>0</v>
      </c>
      <c r="H306" s="1">
        <v>0</v>
      </c>
      <c r="I306" s="1">
        <v>0</v>
      </c>
    </row>
    <row r="307" spans="1:9">
      <c r="A307" s="1" t="s">
        <v>1738</v>
      </c>
      <c r="B307" s="1" t="s">
        <v>2179</v>
      </c>
      <c r="D307" s="1">
        <v>0</v>
      </c>
      <c r="E307" s="1">
        <v>0</v>
      </c>
      <c r="F307" s="1">
        <v>0</v>
      </c>
      <c r="G307" s="1">
        <v>0</v>
      </c>
      <c r="H307" s="1">
        <v>0</v>
      </c>
      <c r="I307" s="1">
        <v>0</v>
      </c>
    </row>
    <row r="308" spans="1:9">
      <c r="A308" s="1" t="s">
        <v>1874</v>
      </c>
      <c r="B308" s="1" t="s">
        <v>2180</v>
      </c>
      <c r="D308" s="1">
        <v>0</v>
      </c>
      <c r="E308" s="1">
        <v>0</v>
      </c>
      <c r="F308" s="1">
        <v>0</v>
      </c>
      <c r="G308" s="1">
        <v>0</v>
      </c>
      <c r="H308" s="1">
        <v>0</v>
      </c>
      <c r="I308" s="1">
        <v>0</v>
      </c>
    </row>
    <row r="309" spans="1:9">
      <c r="A309" s="1" t="s">
        <v>1742</v>
      </c>
      <c r="B309" s="1" t="s">
        <v>2181</v>
      </c>
      <c r="D309" s="1">
        <v>0</v>
      </c>
      <c r="E309" s="1">
        <v>0</v>
      </c>
      <c r="F309" s="1">
        <v>0</v>
      </c>
      <c r="G309" s="1">
        <v>0</v>
      </c>
      <c r="H309" s="1">
        <v>0</v>
      </c>
      <c r="I309" s="1">
        <v>0</v>
      </c>
    </row>
    <row r="310" spans="1:9">
      <c r="A310" s="1" t="s">
        <v>1744</v>
      </c>
      <c r="B310" s="1" t="s">
        <v>2182</v>
      </c>
      <c r="D310" s="1">
        <v>0</v>
      </c>
      <c r="E310" s="1">
        <v>0</v>
      </c>
      <c r="F310" s="1">
        <v>0</v>
      </c>
      <c r="G310" s="1">
        <v>0</v>
      </c>
      <c r="H310" s="1">
        <v>0</v>
      </c>
      <c r="I310" s="1">
        <v>0</v>
      </c>
    </row>
    <row r="311" spans="1:9">
      <c r="A311" s="1" t="s">
        <v>1746</v>
      </c>
      <c r="B311" s="1" t="s">
        <v>2183</v>
      </c>
      <c r="D311" s="1">
        <v>0</v>
      </c>
      <c r="E311" s="1">
        <v>0</v>
      </c>
      <c r="F311" s="1">
        <v>0</v>
      </c>
      <c r="G311" s="1">
        <v>0</v>
      </c>
      <c r="H311" s="1">
        <v>0</v>
      </c>
      <c r="I311" s="1">
        <v>0</v>
      </c>
    </row>
    <row r="312" spans="1:9">
      <c r="A312" s="1" t="s">
        <v>1748</v>
      </c>
      <c r="B312" s="1" t="s">
        <v>2184</v>
      </c>
      <c r="D312" s="1">
        <v>0</v>
      </c>
      <c r="E312" s="1">
        <v>0</v>
      </c>
      <c r="F312" s="1">
        <v>0</v>
      </c>
      <c r="G312" s="1">
        <v>0</v>
      </c>
      <c r="H312" s="1">
        <v>0</v>
      </c>
      <c r="I312" s="1">
        <v>0</v>
      </c>
    </row>
    <row r="313" spans="1:9">
      <c r="A313" s="1" t="s">
        <v>1880</v>
      </c>
      <c r="B313" s="1" t="s">
        <v>2185</v>
      </c>
      <c r="D313" s="1">
        <v>0</v>
      </c>
      <c r="E313" s="1">
        <v>0</v>
      </c>
      <c r="F313" s="1">
        <v>0</v>
      </c>
      <c r="G313" s="1">
        <v>0</v>
      </c>
      <c r="H313" s="1">
        <v>0</v>
      </c>
      <c r="I313" s="1">
        <v>0</v>
      </c>
    </row>
    <row r="314" spans="1:9">
      <c r="A314" s="1" t="s">
        <v>1752</v>
      </c>
      <c r="B314" s="1" t="s">
        <v>2186</v>
      </c>
      <c r="D314" s="1">
        <v>0</v>
      </c>
      <c r="E314" s="1">
        <v>0</v>
      </c>
      <c r="F314" s="1">
        <v>0</v>
      </c>
      <c r="G314" s="1">
        <v>0</v>
      </c>
      <c r="H314" s="1">
        <v>0</v>
      </c>
      <c r="I314" s="1">
        <v>0</v>
      </c>
    </row>
    <row r="315" spans="1:9">
      <c r="A315" s="1" t="s">
        <v>1754</v>
      </c>
      <c r="B315" s="1" t="s">
        <v>2187</v>
      </c>
      <c r="D315" s="1">
        <v>0</v>
      </c>
      <c r="E315" s="1">
        <v>0</v>
      </c>
      <c r="F315" s="1">
        <v>0</v>
      </c>
      <c r="G315" s="1">
        <v>0</v>
      </c>
      <c r="H315" s="1">
        <v>0</v>
      </c>
      <c r="I315" s="1">
        <v>0</v>
      </c>
    </row>
    <row r="316" spans="1:9">
      <c r="A316" s="1" t="s">
        <v>1756</v>
      </c>
      <c r="B316" s="1" t="s">
        <v>2188</v>
      </c>
      <c r="D316" s="1">
        <v>0</v>
      </c>
      <c r="E316" s="1">
        <v>0</v>
      </c>
      <c r="F316" s="1">
        <v>0</v>
      </c>
      <c r="G316" s="1">
        <v>0</v>
      </c>
      <c r="H316" s="1">
        <v>0</v>
      </c>
      <c r="I316" s="1">
        <v>0</v>
      </c>
    </row>
    <row r="317" spans="1:9">
      <c r="A317" s="1" t="s">
        <v>1758</v>
      </c>
      <c r="B317" s="1" t="s">
        <v>2189</v>
      </c>
      <c r="D317" s="1">
        <v>0</v>
      </c>
      <c r="E317" s="1">
        <v>0</v>
      </c>
      <c r="F317" s="1">
        <v>0</v>
      </c>
      <c r="G317" s="1">
        <v>0</v>
      </c>
      <c r="H317" s="1">
        <v>0</v>
      </c>
      <c r="I317" s="1">
        <v>0</v>
      </c>
    </row>
    <row r="318" spans="1:9">
      <c r="A318" s="1" t="s">
        <v>1760</v>
      </c>
      <c r="B318" s="1" t="s">
        <v>2190</v>
      </c>
      <c r="D318" s="1">
        <v>0</v>
      </c>
      <c r="E318" s="1">
        <v>0</v>
      </c>
      <c r="F318" s="1">
        <v>0</v>
      </c>
      <c r="G318" s="1">
        <v>0</v>
      </c>
      <c r="H318" s="1">
        <v>0</v>
      </c>
      <c r="I318" s="1">
        <v>0</v>
      </c>
    </row>
    <row r="319" spans="1:9">
      <c r="A319" s="1" t="s">
        <v>1762</v>
      </c>
      <c r="B319" s="1" t="s">
        <v>2191</v>
      </c>
      <c r="D319" s="1">
        <v>0</v>
      </c>
      <c r="E319" s="1">
        <v>0</v>
      </c>
      <c r="F319" s="1">
        <v>0</v>
      </c>
      <c r="G319" s="1">
        <v>0</v>
      </c>
      <c r="H319" s="1">
        <v>0</v>
      </c>
      <c r="I319" s="1">
        <v>0</v>
      </c>
    </row>
    <row r="320" spans="1:9">
      <c r="A320" s="1" t="s">
        <v>1764</v>
      </c>
      <c r="B320" s="1" t="s">
        <v>2192</v>
      </c>
      <c r="D320" s="1">
        <v>0</v>
      </c>
      <c r="E320" s="1">
        <v>0</v>
      </c>
      <c r="F320" s="1">
        <v>0</v>
      </c>
      <c r="G320" s="1">
        <v>0</v>
      </c>
      <c r="H320" s="1">
        <v>0</v>
      </c>
      <c r="I320" s="1">
        <v>0</v>
      </c>
    </row>
    <row r="321" spans="1:9">
      <c r="A321" s="1" t="s">
        <v>1766</v>
      </c>
      <c r="B321" s="1" t="s">
        <v>2193</v>
      </c>
      <c r="D321" s="1">
        <v>0</v>
      </c>
      <c r="E321" s="1">
        <v>0</v>
      </c>
      <c r="F321" s="1">
        <v>0</v>
      </c>
      <c r="G321" s="1">
        <v>0</v>
      </c>
      <c r="H321" s="1">
        <v>0</v>
      </c>
      <c r="I321" s="1">
        <v>0</v>
      </c>
    </row>
    <row r="322" spans="1:9">
      <c r="A322" s="1" t="s">
        <v>1768</v>
      </c>
      <c r="B322" s="1" t="s">
        <v>2194</v>
      </c>
      <c r="D322" s="1">
        <v>0</v>
      </c>
      <c r="E322" s="1">
        <v>0</v>
      </c>
      <c r="F322" s="1">
        <v>0</v>
      </c>
      <c r="G322" s="1">
        <v>0</v>
      </c>
      <c r="H322" s="1">
        <v>0</v>
      </c>
      <c r="I322" s="1">
        <v>0</v>
      </c>
    </row>
    <row r="323" spans="1:9">
      <c r="A323" s="1" t="s">
        <v>1770</v>
      </c>
      <c r="B323" s="1" t="s">
        <v>2195</v>
      </c>
      <c r="D323" s="1">
        <v>0</v>
      </c>
      <c r="E323" s="1">
        <v>0</v>
      </c>
      <c r="F323" s="1">
        <v>0</v>
      </c>
      <c r="G323" s="1">
        <v>0</v>
      </c>
      <c r="H323" s="1">
        <v>0</v>
      </c>
      <c r="I323" s="1">
        <v>0</v>
      </c>
    </row>
    <row r="324" spans="1:9">
      <c r="A324" s="1" t="s">
        <v>1772</v>
      </c>
      <c r="B324" s="1" t="s">
        <v>2196</v>
      </c>
      <c r="D324" s="1">
        <v>0</v>
      </c>
      <c r="E324" s="1">
        <v>0</v>
      </c>
      <c r="F324" s="1">
        <v>0</v>
      </c>
      <c r="G324" s="1">
        <v>0</v>
      </c>
      <c r="H324" s="1">
        <v>0</v>
      </c>
      <c r="I324" s="1">
        <v>0</v>
      </c>
    </row>
    <row r="325" spans="1:9">
      <c r="A325" s="1" t="s">
        <v>1774</v>
      </c>
      <c r="B325" s="1" t="s">
        <v>2197</v>
      </c>
      <c r="D325" s="1">
        <v>0</v>
      </c>
      <c r="E325" s="1">
        <v>0</v>
      </c>
      <c r="F325" s="1">
        <v>0</v>
      </c>
      <c r="G325" s="1">
        <v>0</v>
      </c>
      <c r="H325" s="1">
        <v>0</v>
      </c>
      <c r="I325" s="1">
        <v>0</v>
      </c>
    </row>
    <row r="326" spans="1:9">
      <c r="A326" s="1" t="s">
        <v>1776</v>
      </c>
      <c r="B326" s="1" t="s">
        <v>2198</v>
      </c>
      <c r="D326" s="1">
        <v>0</v>
      </c>
      <c r="E326" s="1">
        <v>0</v>
      </c>
      <c r="F326" s="1">
        <v>0</v>
      </c>
      <c r="G326" s="1">
        <v>0</v>
      </c>
      <c r="H326" s="1">
        <v>0</v>
      </c>
      <c r="I326" s="1">
        <v>0</v>
      </c>
    </row>
    <row r="327" spans="1:9">
      <c r="A327" s="1" t="s">
        <v>1778</v>
      </c>
      <c r="B327" s="1" t="s">
        <v>2199</v>
      </c>
      <c r="D327" s="1">
        <v>0</v>
      </c>
      <c r="E327" s="1">
        <v>0</v>
      </c>
      <c r="F327" s="1">
        <v>0</v>
      </c>
      <c r="G327" s="1">
        <v>0</v>
      </c>
      <c r="H327" s="1">
        <v>0</v>
      </c>
      <c r="I327" s="1">
        <v>0</v>
      </c>
    </row>
    <row r="328" spans="1:9">
      <c r="A328" s="1" t="s">
        <v>1780</v>
      </c>
      <c r="B328" s="1" t="s">
        <v>2200</v>
      </c>
      <c r="D328" s="1">
        <v>0</v>
      </c>
      <c r="E328" s="1">
        <v>0</v>
      </c>
      <c r="F328" s="1">
        <v>0</v>
      </c>
      <c r="G328" s="1">
        <v>0</v>
      </c>
      <c r="H328" s="1">
        <v>0</v>
      </c>
      <c r="I328" s="1">
        <v>0</v>
      </c>
    </row>
    <row r="329" spans="1:9">
      <c r="A329" s="1" t="s">
        <v>1782</v>
      </c>
      <c r="B329" s="1" t="s">
        <v>2201</v>
      </c>
      <c r="D329" s="1">
        <v>0</v>
      </c>
      <c r="E329" s="1">
        <v>0</v>
      </c>
      <c r="F329" s="1">
        <v>0</v>
      </c>
      <c r="G329" s="1">
        <v>0</v>
      </c>
      <c r="H329" s="1">
        <v>0</v>
      </c>
      <c r="I329" s="1">
        <v>0</v>
      </c>
    </row>
    <row r="330" spans="1:9">
      <c r="A330" s="1" t="s">
        <v>1898</v>
      </c>
      <c r="B330" s="1" t="s">
        <v>2202</v>
      </c>
      <c r="D330" s="1">
        <v>0</v>
      </c>
      <c r="E330" s="1">
        <v>0</v>
      </c>
      <c r="F330" s="1">
        <v>0</v>
      </c>
      <c r="G330" s="1">
        <v>0</v>
      </c>
      <c r="H330" s="1">
        <v>0</v>
      </c>
      <c r="I330" s="1">
        <v>0</v>
      </c>
    </row>
    <row r="331" spans="1:9">
      <c r="A331" s="1" t="s">
        <v>1786</v>
      </c>
      <c r="B331" s="1" t="s">
        <v>2203</v>
      </c>
      <c r="D331" s="1">
        <v>0</v>
      </c>
      <c r="E331" s="1">
        <v>0</v>
      </c>
      <c r="F331" s="1">
        <v>0</v>
      </c>
      <c r="G331" s="1">
        <v>0</v>
      </c>
      <c r="H331" s="1">
        <v>0</v>
      </c>
      <c r="I331" s="1">
        <v>0</v>
      </c>
    </row>
    <row r="332" spans="1:9">
      <c r="A332" s="1" t="s">
        <v>1788</v>
      </c>
      <c r="B332" s="1" t="s">
        <v>2204</v>
      </c>
      <c r="D332" s="1">
        <v>0</v>
      </c>
      <c r="E332" s="1">
        <v>0</v>
      </c>
      <c r="F332" s="1">
        <v>0</v>
      </c>
      <c r="G332" s="1">
        <v>0</v>
      </c>
      <c r="H332" s="1">
        <v>0</v>
      </c>
      <c r="I332" s="1">
        <v>0</v>
      </c>
    </row>
    <row r="333" spans="1:9">
      <c r="A333" s="1" t="s">
        <v>1790</v>
      </c>
      <c r="B333" s="1" t="s">
        <v>2205</v>
      </c>
      <c r="D333" s="1">
        <v>0</v>
      </c>
      <c r="E333" s="1">
        <v>0</v>
      </c>
      <c r="F333" s="1">
        <v>0</v>
      </c>
      <c r="G333" s="1">
        <v>0</v>
      </c>
      <c r="H333" s="1">
        <v>0</v>
      </c>
      <c r="I333" s="1">
        <v>0</v>
      </c>
    </row>
    <row r="334" spans="1:9">
      <c r="A334" s="1" t="s">
        <v>1792</v>
      </c>
      <c r="B334" s="1" t="s">
        <v>2206</v>
      </c>
      <c r="D334" s="1">
        <v>0</v>
      </c>
      <c r="E334" s="1">
        <v>0</v>
      </c>
      <c r="F334" s="1">
        <v>0</v>
      </c>
      <c r="G334" s="1">
        <v>0</v>
      </c>
      <c r="H334" s="1">
        <v>0</v>
      </c>
      <c r="I334" s="1">
        <v>0</v>
      </c>
    </row>
    <row r="335" spans="1:9">
      <c r="A335" s="1" t="s">
        <v>1794</v>
      </c>
      <c r="B335" s="1" t="s">
        <v>2207</v>
      </c>
      <c r="D335" s="1">
        <v>0</v>
      </c>
      <c r="E335" s="1">
        <v>0</v>
      </c>
      <c r="F335" s="1">
        <v>0</v>
      </c>
      <c r="G335" s="1">
        <v>0</v>
      </c>
      <c r="H335" s="1">
        <v>0</v>
      </c>
      <c r="I335" s="1">
        <v>0</v>
      </c>
    </row>
    <row r="336" spans="1:9">
      <c r="A336" s="1" t="s">
        <v>1796</v>
      </c>
      <c r="B336" s="1" t="s">
        <v>2208</v>
      </c>
      <c r="D336" s="1">
        <v>0</v>
      </c>
      <c r="E336" s="1">
        <v>0</v>
      </c>
      <c r="F336" s="1">
        <v>0</v>
      </c>
      <c r="G336" s="1">
        <v>0</v>
      </c>
      <c r="H336" s="1">
        <v>0</v>
      </c>
      <c r="I336" s="1">
        <v>0</v>
      </c>
    </row>
    <row r="337" spans="1:9">
      <c r="A337" s="1" t="s">
        <v>1798</v>
      </c>
      <c r="B337" s="1" t="s">
        <v>2209</v>
      </c>
      <c r="D337" s="1">
        <v>0</v>
      </c>
      <c r="E337" s="1">
        <v>0</v>
      </c>
      <c r="F337" s="1">
        <v>0</v>
      </c>
      <c r="G337" s="1">
        <v>0</v>
      </c>
      <c r="H337" s="1">
        <v>0</v>
      </c>
      <c r="I337" s="1">
        <v>0</v>
      </c>
    </row>
    <row r="338" spans="1:9">
      <c r="A338" s="1" t="s">
        <v>1800</v>
      </c>
      <c r="B338" s="1" t="s">
        <v>2210</v>
      </c>
      <c r="D338" s="1">
        <v>0</v>
      </c>
      <c r="E338" s="1">
        <v>0</v>
      </c>
      <c r="F338" s="1">
        <v>0</v>
      </c>
      <c r="G338" s="1">
        <v>0</v>
      </c>
      <c r="H338" s="1">
        <v>0</v>
      </c>
      <c r="I338" s="1">
        <v>0</v>
      </c>
    </row>
    <row r="339" spans="1:9">
      <c r="A339" s="1" t="s">
        <v>1802</v>
      </c>
      <c r="B339" s="1" t="s">
        <v>2211</v>
      </c>
      <c r="D339" s="1">
        <v>0</v>
      </c>
      <c r="E339" s="1">
        <v>0</v>
      </c>
      <c r="F339" s="1">
        <v>0</v>
      </c>
      <c r="G339" s="1">
        <v>0</v>
      </c>
      <c r="H339" s="1">
        <v>0</v>
      </c>
      <c r="I339" s="1">
        <v>0</v>
      </c>
    </row>
    <row r="340" spans="1:9">
      <c r="A340" s="1" t="s">
        <v>1804</v>
      </c>
      <c r="B340" s="1" t="s">
        <v>2212</v>
      </c>
      <c r="D340" s="1">
        <v>0</v>
      </c>
      <c r="E340" s="1">
        <v>0</v>
      </c>
      <c r="F340" s="1">
        <v>0</v>
      </c>
      <c r="G340" s="1">
        <v>0</v>
      </c>
      <c r="H340" s="1">
        <v>0</v>
      </c>
      <c r="I340" s="1">
        <v>0</v>
      </c>
    </row>
    <row r="341" spans="1:9">
      <c r="A341" s="1" t="s">
        <v>1806</v>
      </c>
      <c r="B341" s="1" t="s">
        <v>2213</v>
      </c>
      <c r="D341" s="1">
        <v>0</v>
      </c>
      <c r="E341" s="1">
        <v>0</v>
      </c>
      <c r="F341" s="1">
        <v>0</v>
      </c>
      <c r="G341" s="1">
        <v>0</v>
      </c>
      <c r="H341" s="1">
        <v>0</v>
      </c>
      <c r="I341" s="1">
        <v>0</v>
      </c>
    </row>
    <row r="342" spans="1:9">
      <c r="A342" s="1" t="s">
        <v>1911</v>
      </c>
      <c r="B342" s="1" t="s">
        <v>2214</v>
      </c>
      <c r="D342" s="1">
        <v>0</v>
      </c>
      <c r="E342" s="1">
        <v>0</v>
      </c>
      <c r="F342" s="1">
        <v>0</v>
      </c>
      <c r="G342" s="1">
        <v>0</v>
      </c>
      <c r="H342" s="1">
        <v>0</v>
      </c>
      <c r="I342" s="1">
        <v>0</v>
      </c>
    </row>
    <row r="343" spans="1:9">
      <c r="A343" s="1" t="s">
        <v>1810</v>
      </c>
      <c r="B343" s="1" t="s">
        <v>2215</v>
      </c>
      <c r="D343" s="1">
        <v>0</v>
      </c>
      <c r="E343" s="1">
        <v>0</v>
      </c>
      <c r="F343" s="1">
        <v>0</v>
      </c>
      <c r="G343" s="1">
        <v>0</v>
      </c>
      <c r="H343" s="1">
        <v>0</v>
      </c>
      <c r="I343" s="1">
        <v>0</v>
      </c>
    </row>
    <row r="344" spans="1:9">
      <c r="A344" s="1" t="s">
        <v>1812</v>
      </c>
      <c r="B344" s="1" t="s">
        <v>2216</v>
      </c>
      <c r="D344" s="1">
        <v>0</v>
      </c>
      <c r="E344" s="1">
        <v>0</v>
      </c>
      <c r="F344" s="1">
        <v>0</v>
      </c>
      <c r="G344" s="1">
        <v>0</v>
      </c>
      <c r="H344" s="1">
        <v>0</v>
      </c>
      <c r="I344" s="1">
        <v>0</v>
      </c>
    </row>
    <row r="345" spans="1:9">
      <c r="A345" s="1" t="s">
        <v>1814</v>
      </c>
      <c r="B345" s="1" t="s">
        <v>2217</v>
      </c>
      <c r="D345" s="1">
        <v>0</v>
      </c>
      <c r="E345" s="1">
        <v>0</v>
      </c>
      <c r="F345" s="1">
        <v>0</v>
      </c>
      <c r="G345" s="1">
        <v>0</v>
      </c>
      <c r="H345" s="1">
        <v>0</v>
      </c>
      <c r="I345" s="1">
        <v>0</v>
      </c>
    </row>
    <row r="346" spans="1:9">
      <c r="A346" s="1" t="s">
        <v>1816</v>
      </c>
      <c r="B346" s="1" t="s">
        <v>2218</v>
      </c>
      <c r="D346" s="1">
        <v>0</v>
      </c>
      <c r="E346" s="1">
        <v>0</v>
      </c>
      <c r="F346" s="1">
        <v>0</v>
      </c>
      <c r="G346" s="1">
        <v>0</v>
      </c>
      <c r="H346" s="1">
        <v>0</v>
      </c>
      <c r="I346" s="1">
        <v>0</v>
      </c>
    </row>
    <row r="347" spans="1:9">
      <c r="A347" s="1" t="s">
        <v>1818</v>
      </c>
      <c r="B347" s="1" t="s">
        <v>2219</v>
      </c>
      <c r="D347" s="1">
        <v>0</v>
      </c>
      <c r="E347" s="1">
        <v>0</v>
      </c>
      <c r="F347" s="1">
        <v>0</v>
      </c>
      <c r="G347" s="1">
        <v>0</v>
      </c>
      <c r="H347" s="1">
        <v>0</v>
      </c>
      <c r="I347" s="1">
        <v>0</v>
      </c>
    </row>
    <row r="348" spans="1:9">
      <c r="A348" s="1" t="s">
        <v>1819</v>
      </c>
      <c r="B348" s="1" t="s">
        <v>2220</v>
      </c>
      <c r="D348" s="1">
        <v>0</v>
      </c>
      <c r="E348" s="1">
        <v>0</v>
      </c>
      <c r="F348" s="1">
        <v>0</v>
      </c>
      <c r="G348" s="1">
        <v>0</v>
      </c>
      <c r="H348" s="1">
        <v>0</v>
      </c>
      <c r="I348" s="1">
        <v>0</v>
      </c>
    </row>
    <row r="349" spans="1:9">
      <c r="A349" s="1" t="s">
        <v>1821</v>
      </c>
      <c r="B349" s="1" t="s">
        <v>2221</v>
      </c>
      <c r="D349" s="1">
        <v>0</v>
      </c>
      <c r="E349" s="1">
        <v>0</v>
      </c>
      <c r="F349" s="1">
        <v>0</v>
      </c>
      <c r="G349" s="1">
        <v>0</v>
      </c>
      <c r="H349" s="1">
        <v>0</v>
      </c>
      <c r="I349" s="1">
        <v>0</v>
      </c>
    </row>
    <row r="350" spans="1:9">
      <c r="A350" s="1" t="s">
        <v>1823</v>
      </c>
      <c r="B350" s="1" t="s">
        <v>2222</v>
      </c>
      <c r="D350" s="1">
        <v>0</v>
      </c>
      <c r="E350" s="1">
        <v>0</v>
      </c>
      <c r="F350" s="1">
        <v>0</v>
      </c>
      <c r="G350" s="1">
        <v>0</v>
      </c>
      <c r="H350" s="1">
        <v>0</v>
      </c>
      <c r="I350" s="1">
        <v>0</v>
      </c>
    </row>
    <row r="351" spans="1:9">
      <c r="A351" s="1" t="s">
        <v>1825</v>
      </c>
      <c r="B351" s="1" t="s">
        <v>2223</v>
      </c>
      <c r="D351" s="1">
        <v>0</v>
      </c>
      <c r="E351" s="1">
        <v>0</v>
      </c>
      <c r="F351" s="1">
        <v>0</v>
      </c>
      <c r="G351" s="1">
        <v>0</v>
      </c>
      <c r="H351" s="1">
        <v>0</v>
      </c>
      <c r="I351" s="1">
        <v>0</v>
      </c>
    </row>
    <row r="352" spans="1:9">
      <c r="A352" s="1" t="s">
        <v>1827</v>
      </c>
      <c r="B352" s="1" t="s">
        <v>2224</v>
      </c>
      <c r="D352" s="1">
        <v>0</v>
      </c>
      <c r="E352" s="1">
        <v>0</v>
      </c>
      <c r="F352" s="1">
        <v>0</v>
      </c>
      <c r="G352" s="1">
        <v>0</v>
      </c>
      <c r="H352" s="1">
        <v>0</v>
      </c>
      <c r="I352" s="1">
        <v>0</v>
      </c>
    </row>
    <row r="353" spans="1:9">
      <c r="A353" s="1" t="s">
        <v>1829</v>
      </c>
      <c r="B353" s="1" t="s">
        <v>2225</v>
      </c>
      <c r="D353" s="1">
        <v>0</v>
      </c>
      <c r="E353" s="1">
        <v>0</v>
      </c>
      <c r="F353" s="1">
        <v>0</v>
      </c>
      <c r="G353" s="1">
        <v>0</v>
      </c>
      <c r="H353" s="1">
        <v>0</v>
      </c>
      <c r="I353" s="1">
        <v>0</v>
      </c>
    </row>
    <row r="354" spans="1:9">
      <c r="A354" s="1" t="s">
        <v>1924</v>
      </c>
      <c r="B354" s="1" t="s">
        <v>2226</v>
      </c>
      <c r="D354" s="1">
        <v>0</v>
      </c>
      <c r="E354" s="1">
        <v>0</v>
      </c>
      <c r="F354" s="1">
        <v>0</v>
      </c>
      <c r="G354" s="1">
        <v>0</v>
      </c>
      <c r="H354" s="1">
        <v>0</v>
      </c>
      <c r="I354" s="1">
        <v>0</v>
      </c>
    </row>
    <row r="355" spans="1:9">
      <c r="A355" s="1" t="s">
        <v>1833</v>
      </c>
      <c r="B355" s="1" t="s">
        <v>2227</v>
      </c>
      <c r="D355" s="1">
        <v>0</v>
      </c>
      <c r="E355" s="1">
        <v>0</v>
      </c>
      <c r="F355" s="1">
        <v>0</v>
      </c>
      <c r="G355" s="1">
        <v>0</v>
      </c>
      <c r="H355" s="1">
        <v>0</v>
      </c>
      <c r="I355" s="1">
        <v>0</v>
      </c>
    </row>
    <row r="356" spans="1:9">
      <c r="A356" s="1" t="s">
        <v>1835</v>
      </c>
      <c r="B356" s="1" t="s">
        <v>2228</v>
      </c>
      <c r="D356" s="1">
        <v>0</v>
      </c>
      <c r="E356" s="1">
        <v>0</v>
      </c>
      <c r="F356" s="1">
        <v>0</v>
      </c>
      <c r="G356" s="1">
        <v>0</v>
      </c>
      <c r="H356" s="1">
        <v>0</v>
      </c>
      <c r="I356" s="1">
        <v>0</v>
      </c>
    </row>
    <row r="357" spans="1:9">
      <c r="A357" s="1" t="s">
        <v>1837</v>
      </c>
      <c r="B357" s="1" t="s">
        <v>2229</v>
      </c>
      <c r="D357" s="1">
        <v>0</v>
      </c>
      <c r="E357" s="1">
        <v>0</v>
      </c>
      <c r="F357" s="1">
        <v>0</v>
      </c>
      <c r="G357" s="1">
        <v>0</v>
      </c>
      <c r="H357" s="1">
        <v>0</v>
      </c>
      <c r="I357" s="1">
        <v>0</v>
      </c>
    </row>
    <row r="358" spans="1:9">
      <c r="A358" s="1" t="s">
        <v>1839</v>
      </c>
      <c r="B358" s="1" t="s">
        <v>2230</v>
      </c>
      <c r="D358" s="1">
        <v>0</v>
      </c>
      <c r="E358" s="1">
        <v>0</v>
      </c>
      <c r="F358" s="1">
        <v>0</v>
      </c>
      <c r="G358" s="1">
        <v>0</v>
      </c>
      <c r="H358" s="1">
        <v>0</v>
      </c>
      <c r="I358" s="1">
        <v>0</v>
      </c>
    </row>
    <row r="359" spans="1:9">
      <c r="A359" s="1" t="s">
        <v>1841</v>
      </c>
      <c r="B359" s="1" t="s">
        <v>2231</v>
      </c>
      <c r="D359" s="1">
        <v>0</v>
      </c>
      <c r="E359" s="1">
        <v>0</v>
      </c>
      <c r="F359" s="1">
        <v>0</v>
      </c>
      <c r="G359" s="1">
        <v>0</v>
      </c>
      <c r="H359" s="1">
        <v>0</v>
      </c>
      <c r="I359" s="1">
        <v>0</v>
      </c>
    </row>
    <row r="360" spans="1:9">
      <c r="A360" s="1" t="s">
        <v>1844</v>
      </c>
      <c r="B360" s="1" t="s">
        <v>2232</v>
      </c>
      <c r="D360" s="1">
        <v>0</v>
      </c>
      <c r="E360" s="1">
        <v>0</v>
      </c>
      <c r="F360" s="1">
        <v>0</v>
      </c>
      <c r="G360" s="1">
        <v>0</v>
      </c>
      <c r="H360" s="1">
        <v>0</v>
      </c>
      <c r="I360" s="1">
        <v>0</v>
      </c>
    </row>
    <row r="361" spans="1:9">
      <c r="A361" s="1" t="s">
        <v>1932</v>
      </c>
      <c r="B361" s="1" t="s">
        <v>2233</v>
      </c>
      <c r="D361" s="1">
        <v>0</v>
      </c>
      <c r="E361" s="1">
        <v>0</v>
      </c>
      <c r="F361" s="1">
        <v>0</v>
      </c>
      <c r="G361" s="1">
        <v>0</v>
      </c>
      <c r="H361" s="1">
        <v>0</v>
      </c>
      <c r="I361" s="1">
        <v>0</v>
      </c>
    </row>
    <row r="362" spans="1:9">
      <c r="A362" s="1" t="s">
        <v>1728</v>
      </c>
      <c r="B362" s="1" t="s">
        <v>2234</v>
      </c>
      <c r="C362" s="499"/>
      <c r="D362" s="1">
        <v>0</v>
      </c>
      <c r="E362" s="1">
        <v>0</v>
      </c>
      <c r="F362" s="1">
        <v>0</v>
      </c>
      <c r="G362" s="1">
        <v>0</v>
      </c>
      <c r="H362" s="1">
        <v>0</v>
      </c>
      <c r="I362" s="1">
        <v>0</v>
      </c>
    </row>
    <row r="363" spans="1:9">
      <c r="A363" s="1" t="s">
        <v>1730</v>
      </c>
      <c r="B363" s="1" t="s">
        <v>2235</v>
      </c>
      <c r="D363" s="1">
        <v>0</v>
      </c>
      <c r="E363" s="1">
        <v>0</v>
      </c>
      <c r="F363" s="1">
        <v>0</v>
      </c>
      <c r="G363" s="1">
        <v>0</v>
      </c>
      <c r="H363" s="1">
        <v>0</v>
      </c>
      <c r="I363" s="1">
        <v>0</v>
      </c>
    </row>
    <row r="364" spans="1:9">
      <c r="A364" s="1" t="s">
        <v>1869</v>
      </c>
      <c r="B364" s="1" t="s">
        <v>2236</v>
      </c>
      <c r="D364" s="1">
        <v>0</v>
      </c>
      <c r="E364" s="1">
        <v>0</v>
      </c>
      <c r="F364" s="1">
        <v>0</v>
      </c>
      <c r="G364" s="1">
        <v>0</v>
      </c>
      <c r="H364" s="1">
        <v>0</v>
      </c>
      <c r="I364" s="1">
        <v>0</v>
      </c>
    </row>
    <row r="365" spans="1:9">
      <c r="A365" s="1" t="s">
        <v>1734</v>
      </c>
      <c r="B365" s="1" t="s">
        <v>2237</v>
      </c>
      <c r="D365" s="1">
        <v>0</v>
      </c>
      <c r="E365" s="1">
        <v>0</v>
      </c>
      <c r="F365" s="1">
        <v>0</v>
      </c>
      <c r="G365" s="1">
        <v>0</v>
      </c>
      <c r="H365" s="1">
        <v>0</v>
      </c>
      <c r="I365" s="1">
        <v>0</v>
      </c>
    </row>
    <row r="366" spans="1:9">
      <c r="A366" s="1" t="s">
        <v>1736</v>
      </c>
      <c r="B366" s="1" t="s">
        <v>2238</v>
      </c>
      <c r="D366" s="1">
        <v>0</v>
      </c>
      <c r="E366" s="1">
        <v>0</v>
      </c>
      <c r="F366" s="1">
        <v>0</v>
      </c>
      <c r="G366" s="1">
        <v>0</v>
      </c>
      <c r="H366" s="1">
        <v>0</v>
      </c>
      <c r="I366" s="1">
        <v>0</v>
      </c>
    </row>
    <row r="367" spans="1:9">
      <c r="A367" s="1" t="s">
        <v>1738</v>
      </c>
      <c r="B367" s="1" t="s">
        <v>2239</v>
      </c>
      <c r="D367" s="1">
        <v>0</v>
      </c>
      <c r="E367" s="1">
        <v>0</v>
      </c>
      <c r="F367" s="1">
        <v>0</v>
      </c>
      <c r="G367" s="1">
        <v>0</v>
      </c>
      <c r="H367" s="1">
        <v>0</v>
      </c>
      <c r="I367" s="1">
        <v>0</v>
      </c>
    </row>
    <row r="368" spans="1:9">
      <c r="A368" s="1" t="s">
        <v>1874</v>
      </c>
      <c r="B368" s="1" t="s">
        <v>2240</v>
      </c>
      <c r="D368" s="1">
        <v>0</v>
      </c>
      <c r="E368" s="1">
        <v>0</v>
      </c>
      <c r="F368" s="1">
        <v>0</v>
      </c>
      <c r="G368" s="1">
        <v>0</v>
      </c>
      <c r="H368" s="1">
        <v>0</v>
      </c>
      <c r="I368" s="1">
        <v>0</v>
      </c>
    </row>
    <row r="369" spans="1:9">
      <c r="A369" s="1" t="s">
        <v>1742</v>
      </c>
      <c r="B369" s="1" t="s">
        <v>2241</v>
      </c>
      <c r="D369" s="1">
        <v>0</v>
      </c>
      <c r="E369" s="1">
        <v>0</v>
      </c>
      <c r="F369" s="1">
        <v>0</v>
      </c>
      <c r="G369" s="1">
        <v>0</v>
      </c>
      <c r="H369" s="1">
        <v>0</v>
      </c>
      <c r="I369" s="1">
        <v>0</v>
      </c>
    </row>
    <row r="370" spans="1:9">
      <c r="A370" s="1" t="s">
        <v>1744</v>
      </c>
      <c r="B370" s="1" t="s">
        <v>2242</v>
      </c>
      <c r="D370" s="1">
        <v>0</v>
      </c>
      <c r="E370" s="1">
        <v>0</v>
      </c>
      <c r="F370" s="1">
        <v>0</v>
      </c>
      <c r="G370" s="1">
        <v>0</v>
      </c>
      <c r="H370" s="1">
        <v>0</v>
      </c>
      <c r="I370" s="1">
        <v>0</v>
      </c>
    </row>
    <row r="371" spans="1:9">
      <c r="A371" s="1" t="s">
        <v>1746</v>
      </c>
      <c r="B371" s="1" t="s">
        <v>2243</v>
      </c>
      <c r="D371" s="1">
        <v>0</v>
      </c>
      <c r="E371" s="1">
        <v>0</v>
      </c>
      <c r="F371" s="1">
        <v>0</v>
      </c>
      <c r="G371" s="1">
        <v>0</v>
      </c>
      <c r="H371" s="1">
        <v>0</v>
      </c>
      <c r="I371" s="1">
        <v>0</v>
      </c>
    </row>
    <row r="372" spans="1:9">
      <c r="A372" s="1" t="s">
        <v>1748</v>
      </c>
      <c r="B372" s="1" t="s">
        <v>2244</v>
      </c>
      <c r="D372" s="1">
        <v>0</v>
      </c>
      <c r="E372" s="1">
        <v>0</v>
      </c>
      <c r="F372" s="1">
        <v>0</v>
      </c>
      <c r="G372" s="1">
        <v>0</v>
      </c>
      <c r="H372" s="1">
        <v>0</v>
      </c>
      <c r="I372" s="1">
        <v>0</v>
      </c>
    </row>
    <row r="373" spans="1:9">
      <c r="A373" s="1" t="s">
        <v>1880</v>
      </c>
      <c r="B373" s="1" t="s">
        <v>2245</v>
      </c>
      <c r="D373" s="1">
        <v>0</v>
      </c>
      <c r="E373" s="1">
        <v>0</v>
      </c>
      <c r="F373" s="1">
        <v>0</v>
      </c>
      <c r="G373" s="1">
        <v>0</v>
      </c>
      <c r="H373" s="1">
        <v>0</v>
      </c>
      <c r="I373" s="1">
        <v>0</v>
      </c>
    </row>
    <row r="374" spans="1:9">
      <c r="A374" s="1" t="s">
        <v>1752</v>
      </c>
      <c r="B374" s="1" t="s">
        <v>2246</v>
      </c>
      <c r="D374" s="1">
        <v>0</v>
      </c>
      <c r="E374" s="1">
        <v>0</v>
      </c>
      <c r="F374" s="1">
        <v>0</v>
      </c>
      <c r="G374" s="1">
        <v>0</v>
      </c>
      <c r="H374" s="1">
        <v>0</v>
      </c>
      <c r="I374" s="1">
        <v>0</v>
      </c>
    </row>
    <row r="375" spans="1:9">
      <c r="A375" s="1" t="s">
        <v>1754</v>
      </c>
      <c r="B375" s="1" t="s">
        <v>2247</v>
      </c>
      <c r="D375" s="1">
        <v>0</v>
      </c>
      <c r="E375" s="1">
        <v>0</v>
      </c>
      <c r="F375" s="1">
        <v>0</v>
      </c>
      <c r="G375" s="1">
        <v>0</v>
      </c>
      <c r="H375" s="1">
        <v>0</v>
      </c>
      <c r="I375" s="1">
        <v>0</v>
      </c>
    </row>
    <row r="376" spans="1:9">
      <c r="A376" s="1" t="s">
        <v>1756</v>
      </c>
      <c r="B376" s="1" t="s">
        <v>2248</v>
      </c>
      <c r="D376" s="1">
        <v>0</v>
      </c>
      <c r="E376" s="1">
        <v>0</v>
      </c>
      <c r="F376" s="1">
        <v>0</v>
      </c>
      <c r="G376" s="1">
        <v>0</v>
      </c>
      <c r="H376" s="1">
        <v>0</v>
      </c>
      <c r="I376" s="1">
        <v>0</v>
      </c>
    </row>
    <row r="377" spans="1:9">
      <c r="A377" s="1" t="s">
        <v>1758</v>
      </c>
      <c r="B377" s="1" t="s">
        <v>2249</v>
      </c>
      <c r="D377" s="1">
        <v>0</v>
      </c>
      <c r="E377" s="1">
        <v>0</v>
      </c>
      <c r="F377" s="1">
        <v>0</v>
      </c>
      <c r="G377" s="1">
        <v>0</v>
      </c>
      <c r="H377" s="1">
        <v>0</v>
      </c>
      <c r="I377" s="1">
        <v>0</v>
      </c>
    </row>
    <row r="378" spans="1:9">
      <c r="A378" s="1" t="s">
        <v>1760</v>
      </c>
      <c r="B378" s="1" t="s">
        <v>2250</v>
      </c>
      <c r="D378" s="1">
        <v>0</v>
      </c>
      <c r="E378" s="1">
        <v>0</v>
      </c>
      <c r="F378" s="1">
        <v>0</v>
      </c>
      <c r="G378" s="1">
        <v>0</v>
      </c>
      <c r="H378" s="1">
        <v>0</v>
      </c>
      <c r="I378" s="1">
        <v>0</v>
      </c>
    </row>
    <row r="379" spans="1:9">
      <c r="A379" s="1" t="s">
        <v>1762</v>
      </c>
      <c r="B379" s="1" t="s">
        <v>2251</v>
      </c>
      <c r="D379" s="1">
        <v>0</v>
      </c>
      <c r="E379" s="1">
        <v>0</v>
      </c>
      <c r="F379" s="1">
        <v>0</v>
      </c>
      <c r="G379" s="1">
        <v>0</v>
      </c>
      <c r="H379" s="1">
        <v>0</v>
      </c>
      <c r="I379" s="1">
        <v>0</v>
      </c>
    </row>
    <row r="380" spans="1:9">
      <c r="A380" s="1" t="s">
        <v>1764</v>
      </c>
      <c r="B380" s="1" t="s">
        <v>2252</v>
      </c>
      <c r="D380" s="1">
        <v>0</v>
      </c>
      <c r="E380" s="1">
        <v>0</v>
      </c>
      <c r="F380" s="1">
        <v>0</v>
      </c>
      <c r="G380" s="1">
        <v>0</v>
      </c>
      <c r="H380" s="1">
        <v>0</v>
      </c>
      <c r="I380" s="1">
        <v>0</v>
      </c>
    </row>
    <row r="381" spans="1:9">
      <c r="A381" s="1" t="s">
        <v>1766</v>
      </c>
      <c r="B381" s="1" t="s">
        <v>2253</v>
      </c>
      <c r="D381" s="1">
        <v>0</v>
      </c>
      <c r="E381" s="1">
        <v>0</v>
      </c>
      <c r="F381" s="1">
        <v>0</v>
      </c>
      <c r="G381" s="1">
        <v>0</v>
      </c>
      <c r="H381" s="1">
        <v>0</v>
      </c>
      <c r="I381" s="1">
        <v>0</v>
      </c>
    </row>
    <row r="382" spans="1:9">
      <c r="A382" s="1" t="s">
        <v>1768</v>
      </c>
      <c r="B382" s="1" t="s">
        <v>2254</v>
      </c>
      <c r="D382" s="1">
        <v>0</v>
      </c>
      <c r="E382" s="1">
        <v>0</v>
      </c>
      <c r="F382" s="1">
        <v>0</v>
      </c>
      <c r="G382" s="1">
        <v>0</v>
      </c>
      <c r="H382" s="1">
        <v>0</v>
      </c>
      <c r="I382" s="1">
        <v>0</v>
      </c>
    </row>
    <row r="383" spans="1:9">
      <c r="A383" s="1" t="s">
        <v>1770</v>
      </c>
      <c r="B383" s="1" t="s">
        <v>2255</v>
      </c>
      <c r="D383" s="1">
        <v>0</v>
      </c>
      <c r="E383" s="1">
        <v>0</v>
      </c>
      <c r="F383" s="1">
        <v>0</v>
      </c>
      <c r="G383" s="1">
        <v>0</v>
      </c>
      <c r="H383" s="1">
        <v>0</v>
      </c>
      <c r="I383" s="1">
        <v>0</v>
      </c>
    </row>
    <row r="384" spans="1:9">
      <c r="A384" s="1" t="s">
        <v>1772</v>
      </c>
      <c r="B384" s="1" t="s">
        <v>2256</v>
      </c>
      <c r="D384" s="1">
        <v>0</v>
      </c>
      <c r="E384" s="1">
        <v>0</v>
      </c>
      <c r="F384" s="1">
        <v>0</v>
      </c>
      <c r="G384" s="1">
        <v>0</v>
      </c>
      <c r="H384" s="1">
        <v>0</v>
      </c>
      <c r="I384" s="1">
        <v>0</v>
      </c>
    </row>
    <row r="385" spans="1:9">
      <c r="A385" s="1" t="s">
        <v>1774</v>
      </c>
      <c r="B385" s="1" t="s">
        <v>2257</v>
      </c>
      <c r="D385" s="1">
        <v>0</v>
      </c>
      <c r="E385" s="1">
        <v>0</v>
      </c>
      <c r="F385" s="1">
        <v>0</v>
      </c>
      <c r="G385" s="1">
        <v>0</v>
      </c>
      <c r="H385" s="1">
        <v>0</v>
      </c>
      <c r="I385" s="1">
        <v>0</v>
      </c>
    </row>
    <row r="386" spans="1:9">
      <c r="A386" s="1" t="s">
        <v>1776</v>
      </c>
      <c r="B386" s="1" t="s">
        <v>2258</v>
      </c>
      <c r="D386" s="1">
        <v>0</v>
      </c>
      <c r="E386" s="1">
        <v>0</v>
      </c>
      <c r="F386" s="1">
        <v>0</v>
      </c>
      <c r="G386" s="1">
        <v>0</v>
      </c>
      <c r="H386" s="1">
        <v>0</v>
      </c>
      <c r="I386" s="1">
        <v>0</v>
      </c>
    </row>
    <row r="387" spans="1:9">
      <c r="A387" s="1" t="s">
        <v>1778</v>
      </c>
      <c r="B387" s="1" t="s">
        <v>2259</v>
      </c>
      <c r="D387" s="1">
        <v>0</v>
      </c>
      <c r="E387" s="1">
        <v>0</v>
      </c>
      <c r="F387" s="1">
        <v>0</v>
      </c>
      <c r="G387" s="1">
        <v>0</v>
      </c>
      <c r="H387" s="1">
        <v>0</v>
      </c>
      <c r="I387" s="1">
        <v>0</v>
      </c>
    </row>
    <row r="388" spans="1:9">
      <c r="A388" s="1" t="s">
        <v>1780</v>
      </c>
      <c r="B388" s="1" t="s">
        <v>2260</v>
      </c>
      <c r="D388" s="1">
        <v>0</v>
      </c>
      <c r="E388" s="1">
        <v>0</v>
      </c>
      <c r="F388" s="1">
        <v>0</v>
      </c>
      <c r="G388" s="1">
        <v>0</v>
      </c>
      <c r="H388" s="1">
        <v>0</v>
      </c>
      <c r="I388" s="1">
        <v>0</v>
      </c>
    </row>
    <row r="389" spans="1:9">
      <c r="A389" s="1" t="s">
        <v>1782</v>
      </c>
      <c r="B389" s="1" t="s">
        <v>2261</v>
      </c>
      <c r="D389" s="1">
        <v>0</v>
      </c>
      <c r="E389" s="1">
        <v>0</v>
      </c>
      <c r="F389" s="1">
        <v>0</v>
      </c>
      <c r="G389" s="1">
        <v>0</v>
      </c>
      <c r="H389" s="1">
        <v>0</v>
      </c>
      <c r="I389" s="1">
        <v>0</v>
      </c>
    </row>
    <row r="390" spans="1:9">
      <c r="A390" s="1" t="s">
        <v>1898</v>
      </c>
      <c r="B390" s="1" t="s">
        <v>2262</v>
      </c>
      <c r="D390" s="1">
        <v>0</v>
      </c>
      <c r="E390" s="1">
        <v>0</v>
      </c>
      <c r="F390" s="1">
        <v>0</v>
      </c>
      <c r="G390" s="1">
        <v>0</v>
      </c>
      <c r="H390" s="1">
        <v>0</v>
      </c>
      <c r="I390" s="1">
        <v>0</v>
      </c>
    </row>
    <row r="391" spans="1:9">
      <c r="A391" s="1" t="s">
        <v>1786</v>
      </c>
      <c r="B391" s="1" t="s">
        <v>2263</v>
      </c>
      <c r="D391" s="1">
        <v>0</v>
      </c>
      <c r="E391" s="1">
        <v>0</v>
      </c>
      <c r="F391" s="1">
        <v>0</v>
      </c>
      <c r="G391" s="1">
        <v>0</v>
      </c>
      <c r="H391" s="1">
        <v>0</v>
      </c>
      <c r="I391" s="1">
        <v>0</v>
      </c>
    </row>
    <row r="392" spans="1:9">
      <c r="A392" s="1" t="s">
        <v>1788</v>
      </c>
      <c r="B392" s="1" t="s">
        <v>2264</v>
      </c>
      <c r="D392" s="1">
        <v>0</v>
      </c>
      <c r="E392" s="1">
        <v>0</v>
      </c>
      <c r="F392" s="1">
        <v>0</v>
      </c>
      <c r="G392" s="1">
        <v>0</v>
      </c>
      <c r="H392" s="1">
        <v>0</v>
      </c>
      <c r="I392" s="1">
        <v>0</v>
      </c>
    </row>
    <row r="393" spans="1:9">
      <c r="A393" s="1" t="s">
        <v>1790</v>
      </c>
      <c r="B393" s="1" t="s">
        <v>2265</v>
      </c>
      <c r="D393" s="1">
        <v>0</v>
      </c>
      <c r="E393" s="1">
        <v>0</v>
      </c>
      <c r="F393" s="1">
        <v>0</v>
      </c>
      <c r="G393" s="1">
        <v>0</v>
      </c>
      <c r="H393" s="1">
        <v>0</v>
      </c>
      <c r="I393" s="1">
        <v>0</v>
      </c>
    </row>
    <row r="394" spans="1:9">
      <c r="A394" s="1" t="s">
        <v>1792</v>
      </c>
      <c r="B394" s="1" t="s">
        <v>2266</v>
      </c>
      <c r="D394" s="1">
        <v>0</v>
      </c>
      <c r="E394" s="1">
        <v>0</v>
      </c>
      <c r="F394" s="1">
        <v>0</v>
      </c>
      <c r="G394" s="1">
        <v>0</v>
      </c>
      <c r="H394" s="1">
        <v>0</v>
      </c>
      <c r="I394" s="1">
        <v>0</v>
      </c>
    </row>
    <row r="395" spans="1:9">
      <c r="A395" s="1" t="s">
        <v>1794</v>
      </c>
      <c r="B395" s="1" t="s">
        <v>2267</v>
      </c>
      <c r="D395" s="1">
        <v>0</v>
      </c>
      <c r="E395" s="1">
        <v>0</v>
      </c>
      <c r="F395" s="1">
        <v>0</v>
      </c>
      <c r="G395" s="1">
        <v>0</v>
      </c>
      <c r="H395" s="1">
        <v>0</v>
      </c>
      <c r="I395" s="1">
        <v>0</v>
      </c>
    </row>
    <row r="396" spans="1:9">
      <c r="A396" s="1" t="s">
        <v>1796</v>
      </c>
      <c r="B396" s="1" t="s">
        <v>2268</v>
      </c>
      <c r="D396" s="1">
        <v>0</v>
      </c>
      <c r="E396" s="1">
        <v>0</v>
      </c>
      <c r="F396" s="1">
        <v>0</v>
      </c>
      <c r="G396" s="1">
        <v>0</v>
      </c>
      <c r="H396" s="1">
        <v>0</v>
      </c>
      <c r="I396" s="1">
        <v>0</v>
      </c>
    </row>
    <row r="397" spans="1:9">
      <c r="A397" s="1" t="s">
        <v>1798</v>
      </c>
      <c r="B397" s="1" t="s">
        <v>2269</v>
      </c>
      <c r="D397" s="1">
        <v>0</v>
      </c>
      <c r="E397" s="1">
        <v>0</v>
      </c>
      <c r="F397" s="1">
        <v>0</v>
      </c>
      <c r="G397" s="1">
        <v>0</v>
      </c>
      <c r="H397" s="1">
        <v>0</v>
      </c>
      <c r="I397" s="1">
        <v>0</v>
      </c>
    </row>
    <row r="398" spans="1:9">
      <c r="A398" s="1" t="s">
        <v>1800</v>
      </c>
      <c r="B398" s="1" t="s">
        <v>2270</v>
      </c>
      <c r="D398" s="1">
        <v>0</v>
      </c>
      <c r="E398" s="1">
        <v>0</v>
      </c>
      <c r="F398" s="1">
        <v>0</v>
      </c>
      <c r="G398" s="1">
        <v>0</v>
      </c>
      <c r="H398" s="1">
        <v>0</v>
      </c>
      <c r="I398" s="1">
        <v>0</v>
      </c>
    </row>
    <row r="399" spans="1:9">
      <c r="A399" s="1" t="s">
        <v>1802</v>
      </c>
      <c r="B399" s="1" t="s">
        <v>2271</v>
      </c>
      <c r="D399" s="1">
        <v>0</v>
      </c>
      <c r="E399" s="1">
        <v>0</v>
      </c>
      <c r="F399" s="1">
        <v>0</v>
      </c>
      <c r="G399" s="1">
        <v>0</v>
      </c>
      <c r="H399" s="1">
        <v>0</v>
      </c>
      <c r="I399" s="1">
        <v>0</v>
      </c>
    </row>
    <row r="400" spans="1:9">
      <c r="A400" s="1" t="s">
        <v>1804</v>
      </c>
      <c r="B400" s="1" t="s">
        <v>2272</v>
      </c>
      <c r="D400" s="1">
        <v>0</v>
      </c>
      <c r="E400" s="1">
        <v>0</v>
      </c>
      <c r="F400" s="1">
        <v>0</v>
      </c>
      <c r="G400" s="1">
        <v>0</v>
      </c>
      <c r="H400" s="1">
        <v>0</v>
      </c>
      <c r="I400" s="1">
        <v>0</v>
      </c>
    </row>
    <row r="401" spans="1:9">
      <c r="A401" s="1" t="s">
        <v>1806</v>
      </c>
      <c r="B401" s="1" t="s">
        <v>2273</v>
      </c>
      <c r="D401" s="1">
        <v>0</v>
      </c>
      <c r="E401" s="1">
        <v>0</v>
      </c>
      <c r="F401" s="1">
        <v>0</v>
      </c>
      <c r="G401" s="1">
        <v>0</v>
      </c>
      <c r="H401" s="1">
        <v>0</v>
      </c>
      <c r="I401" s="1">
        <v>0</v>
      </c>
    </row>
    <row r="402" spans="1:9">
      <c r="A402" s="1" t="s">
        <v>1911</v>
      </c>
      <c r="B402" s="1" t="s">
        <v>2274</v>
      </c>
      <c r="D402" s="1">
        <v>0</v>
      </c>
      <c r="E402" s="1">
        <v>0</v>
      </c>
      <c r="F402" s="1">
        <v>0</v>
      </c>
      <c r="G402" s="1">
        <v>0</v>
      </c>
      <c r="H402" s="1">
        <v>0</v>
      </c>
      <c r="I402" s="1">
        <v>0</v>
      </c>
    </row>
    <row r="403" spans="1:9">
      <c r="A403" s="1" t="s">
        <v>1810</v>
      </c>
      <c r="B403" s="1" t="s">
        <v>2275</v>
      </c>
      <c r="D403" s="1">
        <v>0</v>
      </c>
      <c r="E403" s="1">
        <v>0</v>
      </c>
      <c r="F403" s="1">
        <v>0</v>
      </c>
      <c r="G403" s="1">
        <v>0</v>
      </c>
      <c r="H403" s="1">
        <v>0</v>
      </c>
      <c r="I403" s="1">
        <v>0</v>
      </c>
    </row>
    <row r="404" spans="1:9">
      <c r="A404" s="1" t="s">
        <v>1812</v>
      </c>
      <c r="B404" s="1" t="s">
        <v>2276</v>
      </c>
      <c r="D404" s="1">
        <v>0</v>
      </c>
      <c r="E404" s="1">
        <v>0</v>
      </c>
      <c r="F404" s="1">
        <v>0</v>
      </c>
      <c r="G404" s="1">
        <v>0</v>
      </c>
      <c r="H404" s="1">
        <v>0</v>
      </c>
      <c r="I404" s="1">
        <v>0</v>
      </c>
    </row>
    <row r="405" spans="1:9">
      <c r="A405" s="1" t="s">
        <v>1814</v>
      </c>
      <c r="B405" s="1" t="s">
        <v>2277</v>
      </c>
      <c r="D405" s="1">
        <v>0</v>
      </c>
      <c r="E405" s="1">
        <v>0</v>
      </c>
      <c r="F405" s="1">
        <v>0</v>
      </c>
      <c r="G405" s="1">
        <v>0</v>
      </c>
      <c r="H405" s="1">
        <v>0</v>
      </c>
      <c r="I405" s="1">
        <v>0</v>
      </c>
    </row>
    <row r="406" spans="1:9">
      <c r="A406" s="1" t="s">
        <v>1816</v>
      </c>
      <c r="B406" s="1" t="s">
        <v>2278</v>
      </c>
      <c r="D406" s="1">
        <v>0</v>
      </c>
      <c r="E406" s="1">
        <v>0</v>
      </c>
      <c r="F406" s="1">
        <v>0</v>
      </c>
      <c r="G406" s="1">
        <v>0</v>
      </c>
      <c r="H406" s="1">
        <v>0</v>
      </c>
      <c r="I406" s="1">
        <v>0</v>
      </c>
    </row>
    <row r="407" spans="1:9">
      <c r="A407" s="1" t="s">
        <v>1818</v>
      </c>
      <c r="B407" s="1" t="s">
        <v>2279</v>
      </c>
      <c r="D407" s="1">
        <v>0</v>
      </c>
      <c r="E407" s="1">
        <v>0</v>
      </c>
      <c r="F407" s="1">
        <v>0</v>
      </c>
      <c r="G407" s="1">
        <v>0</v>
      </c>
      <c r="H407" s="1">
        <v>0</v>
      </c>
      <c r="I407" s="1">
        <v>0</v>
      </c>
    </row>
    <row r="408" spans="1:9">
      <c r="A408" s="1" t="s">
        <v>1819</v>
      </c>
      <c r="B408" s="1" t="s">
        <v>2280</v>
      </c>
      <c r="D408" s="1">
        <v>0</v>
      </c>
      <c r="E408" s="1">
        <v>0</v>
      </c>
      <c r="F408" s="1">
        <v>0</v>
      </c>
      <c r="G408" s="1">
        <v>0</v>
      </c>
      <c r="H408" s="1">
        <v>0</v>
      </c>
      <c r="I408" s="1">
        <v>0</v>
      </c>
    </row>
    <row r="409" spans="1:9">
      <c r="A409" s="1" t="s">
        <v>1821</v>
      </c>
      <c r="B409" s="1" t="s">
        <v>2281</v>
      </c>
      <c r="D409" s="1">
        <v>0</v>
      </c>
      <c r="E409" s="1">
        <v>0</v>
      </c>
      <c r="F409" s="1">
        <v>0</v>
      </c>
      <c r="G409" s="1">
        <v>0</v>
      </c>
      <c r="H409" s="1">
        <v>0</v>
      </c>
      <c r="I409" s="1">
        <v>0</v>
      </c>
    </row>
    <row r="410" spans="1:9">
      <c r="A410" s="1" t="s">
        <v>1823</v>
      </c>
      <c r="B410" s="1" t="s">
        <v>2282</v>
      </c>
      <c r="D410" s="1">
        <v>0</v>
      </c>
      <c r="E410" s="1">
        <v>0</v>
      </c>
      <c r="F410" s="1">
        <v>0</v>
      </c>
      <c r="G410" s="1">
        <v>0</v>
      </c>
      <c r="H410" s="1">
        <v>0</v>
      </c>
      <c r="I410" s="1">
        <v>0</v>
      </c>
    </row>
    <row r="411" spans="1:9">
      <c r="A411" s="1" t="s">
        <v>1825</v>
      </c>
      <c r="B411" s="1" t="s">
        <v>2283</v>
      </c>
      <c r="D411" s="1">
        <v>0</v>
      </c>
      <c r="E411" s="1">
        <v>0</v>
      </c>
      <c r="F411" s="1">
        <v>0</v>
      </c>
      <c r="G411" s="1">
        <v>0</v>
      </c>
      <c r="H411" s="1">
        <v>0</v>
      </c>
      <c r="I411" s="1">
        <v>0</v>
      </c>
    </row>
    <row r="412" spans="1:9">
      <c r="A412" s="1" t="s">
        <v>1827</v>
      </c>
      <c r="B412" s="1" t="s">
        <v>2284</v>
      </c>
      <c r="D412" s="1">
        <v>0</v>
      </c>
      <c r="E412" s="1">
        <v>0</v>
      </c>
      <c r="F412" s="1">
        <v>0</v>
      </c>
      <c r="G412" s="1">
        <v>0</v>
      </c>
      <c r="H412" s="1">
        <v>0</v>
      </c>
      <c r="I412" s="1">
        <v>0</v>
      </c>
    </row>
    <row r="413" spans="1:9">
      <c r="A413" s="1" t="s">
        <v>1829</v>
      </c>
      <c r="B413" s="1" t="s">
        <v>2285</v>
      </c>
      <c r="D413" s="1">
        <v>0</v>
      </c>
      <c r="E413" s="1">
        <v>0</v>
      </c>
      <c r="F413" s="1">
        <v>0</v>
      </c>
      <c r="G413" s="1">
        <v>0</v>
      </c>
      <c r="H413" s="1">
        <v>0</v>
      </c>
      <c r="I413" s="1">
        <v>0</v>
      </c>
    </row>
    <row r="414" spans="1:9">
      <c r="A414" s="1" t="s">
        <v>1924</v>
      </c>
      <c r="B414" s="1" t="s">
        <v>2286</v>
      </c>
      <c r="D414" s="1">
        <v>0</v>
      </c>
      <c r="E414" s="1">
        <v>0</v>
      </c>
      <c r="F414" s="1">
        <v>0</v>
      </c>
      <c r="G414" s="1">
        <v>0</v>
      </c>
      <c r="H414" s="1">
        <v>0</v>
      </c>
      <c r="I414" s="1">
        <v>0</v>
      </c>
    </row>
    <row r="415" spans="1:9">
      <c r="A415" s="1" t="s">
        <v>1833</v>
      </c>
      <c r="B415" s="1" t="s">
        <v>2287</v>
      </c>
      <c r="D415" s="1">
        <v>0</v>
      </c>
      <c r="E415" s="1">
        <v>0</v>
      </c>
      <c r="F415" s="1">
        <v>0</v>
      </c>
      <c r="G415" s="1">
        <v>0</v>
      </c>
      <c r="H415" s="1">
        <v>0</v>
      </c>
      <c r="I415" s="1">
        <v>0</v>
      </c>
    </row>
    <row r="416" spans="1:9">
      <c r="A416" s="1" t="s">
        <v>1835</v>
      </c>
      <c r="B416" s="1" t="s">
        <v>2288</v>
      </c>
      <c r="D416" s="1">
        <v>0</v>
      </c>
      <c r="E416" s="1">
        <v>0</v>
      </c>
      <c r="F416" s="1">
        <v>0</v>
      </c>
      <c r="G416" s="1">
        <v>0</v>
      </c>
      <c r="H416" s="1">
        <v>0</v>
      </c>
      <c r="I416" s="1">
        <v>0</v>
      </c>
    </row>
    <row r="417" spans="1:9">
      <c r="A417" s="1" t="s">
        <v>1837</v>
      </c>
      <c r="B417" s="1" t="s">
        <v>2289</v>
      </c>
      <c r="D417" s="1">
        <v>0</v>
      </c>
      <c r="E417" s="1">
        <v>0</v>
      </c>
      <c r="F417" s="1">
        <v>0</v>
      </c>
      <c r="G417" s="1">
        <v>0</v>
      </c>
      <c r="H417" s="1">
        <v>0</v>
      </c>
      <c r="I417" s="1">
        <v>0</v>
      </c>
    </row>
    <row r="418" spans="1:9">
      <c r="A418" s="1" t="s">
        <v>1839</v>
      </c>
      <c r="B418" s="1" t="s">
        <v>2290</v>
      </c>
      <c r="D418" s="1">
        <v>0</v>
      </c>
      <c r="E418" s="1">
        <v>0</v>
      </c>
      <c r="F418" s="1">
        <v>0</v>
      </c>
      <c r="G418" s="1">
        <v>0</v>
      </c>
      <c r="H418" s="1">
        <v>0</v>
      </c>
      <c r="I418" s="1">
        <v>0</v>
      </c>
    </row>
    <row r="419" spans="1:9">
      <c r="A419" s="1" t="s">
        <v>1841</v>
      </c>
      <c r="B419" s="1" t="s">
        <v>2291</v>
      </c>
      <c r="D419" s="1">
        <v>0</v>
      </c>
      <c r="E419" s="1">
        <v>0</v>
      </c>
      <c r="F419" s="1">
        <v>0</v>
      </c>
      <c r="G419" s="1">
        <v>0</v>
      </c>
      <c r="H419" s="1">
        <v>0</v>
      </c>
      <c r="I419" s="1">
        <v>0</v>
      </c>
    </row>
    <row r="420" spans="1:9">
      <c r="A420" s="1" t="s">
        <v>1844</v>
      </c>
      <c r="B420" s="1" t="s">
        <v>2292</v>
      </c>
      <c r="D420" s="1">
        <v>0</v>
      </c>
      <c r="E420" s="1">
        <v>0</v>
      </c>
      <c r="F420" s="1">
        <v>0</v>
      </c>
      <c r="G420" s="1">
        <v>0</v>
      </c>
      <c r="H420" s="1">
        <v>0</v>
      </c>
      <c r="I420" s="1">
        <v>0</v>
      </c>
    </row>
    <row r="421" spans="1:9">
      <c r="A421" s="1" t="s">
        <v>1932</v>
      </c>
      <c r="B421" s="1" t="s">
        <v>2293</v>
      </c>
      <c r="D421" s="1">
        <v>0</v>
      </c>
      <c r="E421" s="1">
        <v>0</v>
      </c>
      <c r="F421" s="1">
        <v>0</v>
      </c>
      <c r="G421" s="1">
        <v>0</v>
      </c>
      <c r="H421" s="1">
        <v>0</v>
      </c>
      <c r="I421" s="1">
        <v>0</v>
      </c>
    </row>
    <row r="422" spans="1:9">
      <c r="A422" s="1" t="s">
        <v>1728</v>
      </c>
      <c r="B422" s="1" t="s">
        <v>2294</v>
      </c>
      <c r="C422" s="499"/>
      <c r="D422" s="1">
        <v>0</v>
      </c>
      <c r="E422" s="1">
        <v>0</v>
      </c>
      <c r="F422" s="1">
        <v>0</v>
      </c>
      <c r="G422" s="1">
        <v>0</v>
      </c>
      <c r="H422" s="1">
        <v>0</v>
      </c>
      <c r="I422" s="1">
        <v>0</v>
      </c>
    </row>
    <row r="423" spans="1:9">
      <c r="A423" s="1" t="s">
        <v>1730</v>
      </c>
      <c r="B423" s="1" t="s">
        <v>2295</v>
      </c>
      <c r="D423" s="1">
        <v>0</v>
      </c>
      <c r="E423" s="1">
        <v>0</v>
      </c>
      <c r="F423" s="1">
        <v>0</v>
      </c>
      <c r="G423" s="1">
        <v>0</v>
      </c>
      <c r="H423" s="1">
        <v>0</v>
      </c>
      <c r="I423" s="1">
        <v>0</v>
      </c>
    </row>
    <row r="424" spans="1:9">
      <c r="A424" s="1" t="s">
        <v>1869</v>
      </c>
      <c r="B424" s="1" t="s">
        <v>2296</v>
      </c>
      <c r="D424" s="1">
        <v>0</v>
      </c>
      <c r="E424" s="1">
        <v>0</v>
      </c>
      <c r="F424" s="1">
        <v>0</v>
      </c>
      <c r="G424" s="1">
        <v>0</v>
      </c>
      <c r="H424" s="1">
        <v>0</v>
      </c>
      <c r="I424" s="1">
        <v>0</v>
      </c>
    </row>
    <row r="425" spans="1:9">
      <c r="A425" s="1" t="s">
        <v>1734</v>
      </c>
      <c r="B425" s="1" t="s">
        <v>2297</v>
      </c>
      <c r="D425" s="1">
        <v>0</v>
      </c>
      <c r="E425" s="1">
        <v>0</v>
      </c>
      <c r="F425" s="1">
        <v>0</v>
      </c>
      <c r="G425" s="1">
        <v>0</v>
      </c>
      <c r="H425" s="1">
        <v>0</v>
      </c>
      <c r="I425" s="1">
        <v>0</v>
      </c>
    </row>
    <row r="426" spans="1:9">
      <c r="A426" s="1" t="s">
        <v>1736</v>
      </c>
      <c r="B426" s="1" t="s">
        <v>2298</v>
      </c>
      <c r="D426" s="1">
        <v>0</v>
      </c>
      <c r="E426" s="1">
        <v>0</v>
      </c>
      <c r="F426" s="1">
        <v>0</v>
      </c>
      <c r="G426" s="1">
        <v>0</v>
      </c>
      <c r="H426" s="1">
        <v>0</v>
      </c>
      <c r="I426" s="1">
        <v>0</v>
      </c>
    </row>
    <row r="427" spans="1:9">
      <c r="A427" s="1" t="s">
        <v>1738</v>
      </c>
      <c r="B427" s="1" t="s">
        <v>2299</v>
      </c>
      <c r="D427" s="1">
        <v>0</v>
      </c>
      <c r="E427" s="1">
        <v>0</v>
      </c>
      <c r="F427" s="1">
        <v>0</v>
      </c>
      <c r="G427" s="1">
        <v>0</v>
      </c>
      <c r="H427" s="1">
        <v>0</v>
      </c>
      <c r="I427" s="1">
        <v>0</v>
      </c>
    </row>
    <row r="428" spans="1:9">
      <c r="A428" s="1" t="s">
        <v>1874</v>
      </c>
      <c r="B428" s="1" t="s">
        <v>2300</v>
      </c>
      <c r="D428" s="1">
        <v>0</v>
      </c>
      <c r="E428" s="1">
        <v>0</v>
      </c>
      <c r="F428" s="1">
        <v>0</v>
      </c>
      <c r="G428" s="1">
        <v>0</v>
      </c>
      <c r="H428" s="1">
        <v>0</v>
      </c>
      <c r="I428" s="1">
        <v>0</v>
      </c>
    </row>
    <row r="429" spans="1:9">
      <c r="A429" s="1" t="s">
        <v>1742</v>
      </c>
      <c r="B429" s="1" t="s">
        <v>2301</v>
      </c>
      <c r="D429" s="1">
        <v>0</v>
      </c>
      <c r="E429" s="1">
        <v>0</v>
      </c>
      <c r="F429" s="1">
        <v>0</v>
      </c>
      <c r="G429" s="1">
        <v>0</v>
      </c>
      <c r="H429" s="1">
        <v>0</v>
      </c>
      <c r="I429" s="1">
        <v>0</v>
      </c>
    </row>
    <row r="430" spans="1:9">
      <c r="A430" s="1" t="s">
        <v>1744</v>
      </c>
      <c r="B430" s="1" t="s">
        <v>2302</v>
      </c>
      <c r="D430" s="1">
        <v>0</v>
      </c>
      <c r="E430" s="1">
        <v>0</v>
      </c>
      <c r="F430" s="1">
        <v>0</v>
      </c>
      <c r="G430" s="1">
        <v>0</v>
      </c>
      <c r="H430" s="1">
        <v>0</v>
      </c>
      <c r="I430" s="1">
        <v>0</v>
      </c>
    </row>
    <row r="431" spans="1:9">
      <c r="A431" s="1" t="s">
        <v>1746</v>
      </c>
      <c r="B431" s="1" t="s">
        <v>2303</v>
      </c>
      <c r="D431" s="1">
        <v>0</v>
      </c>
      <c r="E431" s="1">
        <v>0</v>
      </c>
      <c r="F431" s="1">
        <v>0</v>
      </c>
      <c r="G431" s="1">
        <v>0</v>
      </c>
      <c r="H431" s="1">
        <v>0</v>
      </c>
      <c r="I431" s="1">
        <v>0</v>
      </c>
    </row>
    <row r="432" spans="1:9">
      <c r="A432" s="1" t="s">
        <v>1748</v>
      </c>
      <c r="B432" s="1" t="s">
        <v>2304</v>
      </c>
      <c r="D432" s="1">
        <v>0</v>
      </c>
      <c r="E432" s="1">
        <v>0</v>
      </c>
      <c r="F432" s="1">
        <v>0</v>
      </c>
      <c r="G432" s="1">
        <v>0</v>
      </c>
      <c r="H432" s="1">
        <v>0</v>
      </c>
      <c r="I432" s="1">
        <v>0</v>
      </c>
    </row>
    <row r="433" spans="1:9">
      <c r="A433" s="1" t="s">
        <v>1880</v>
      </c>
      <c r="B433" s="1" t="s">
        <v>2305</v>
      </c>
      <c r="D433" s="1">
        <v>0</v>
      </c>
      <c r="E433" s="1">
        <v>0</v>
      </c>
      <c r="F433" s="1">
        <v>0</v>
      </c>
      <c r="G433" s="1">
        <v>0</v>
      </c>
      <c r="H433" s="1">
        <v>0</v>
      </c>
      <c r="I433" s="1">
        <v>0</v>
      </c>
    </row>
    <row r="434" spans="1:9">
      <c r="A434" s="1" t="s">
        <v>1752</v>
      </c>
      <c r="B434" s="1" t="s">
        <v>2306</v>
      </c>
      <c r="D434" s="1">
        <v>0</v>
      </c>
      <c r="E434" s="1">
        <v>0</v>
      </c>
      <c r="F434" s="1">
        <v>0</v>
      </c>
      <c r="G434" s="1">
        <v>0</v>
      </c>
      <c r="H434" s="1">
        <v>0</v>
      </c>
      <c r="I434" s="1">
        <v>0</v>
      </c>
    </row>
    <row r="435" spans="1:9">
      <c r="A435" s="1" t="s">
        <v>1754</v>
      </c>
      <c r="B435" s="1" t="s">
        <v>2307</v>
      </c>
      <c r="D435" s="1">
        <v>0</v>
      </c>
      <c r="E435" s="1">
        <v>0</v>
      </c>
      <c r="F435" s="1">
        <v>0</v>
      </c>
      <c r="G435" s="1">
        <v>0</v>
      </c>
      <c r="H435" s="1">
        <v>0</v>
      </c>
      <c r="I435" s="1">
        <v>0</v>
      </c>
    </row>
    <row r="436" spans="1:9">
      <c r="A436" s="1" t="s">
        <v>1756</v>
      </c>
      <c r="B436" s="1" t="s">
        <v>2308</v>
      </c>
      <c r="D436" s="1">
        <v>0</v>
      </c>
      <c r="E436" s="1">
        <v>0</v>
      </c>
      <c r="F436" s="1">
        <v>0</v>
      </c>
      <c r="G436" s="1">
        <v>0</v>
      </c>
      <c r="H436" s="1">
        <v>0</v>
      </c>
      <c r="I436" s="1">
        <v>0</v>
      </c>
    </row>
    <row r="437" spans="1:9">
      <c r="A437" s="1" t="s">
        <v>1758</v>
      </c>
      <c r="B437" s="1" t="s">
        <v>2309</v>
      </c>
      <c r="D437" s="1">
        <v>0</v>
      </c>
      <c r="E437" s="1">
        <v>0</v>
      </c>
      <c r="F437" s="1">
        <v>0</v>
      </c>
      <c r="G437" s="1">
        <v>0</v>
      </c>
      <c r="H437" s="1">
        <v>0</v>
      </c>
      <c r="I437" s="1">
        <v>0</v>
      </c>
    </row>
    <row r="438" spans="1:9">
      <c r="A438" s="1" t="s">
        <v>1760</v>
      </c>
      <c r="B438" s="1" t="s">
        <v>2310</v>
      </c>
      <c r="D438" s="1">
        <v>0</v>
      </c>
      <c r="E438" s="1">
        <v>0</v>
      </c>
      <c r="F438" s="1">
        <v>0</v>
      </c>
      <c r="G438" s="1">
        <v>0</v>
      </c>
      <c r="H438" s="1">
        <v>0</v>
      </c>
      <c r="I438" s="1">
        <v>0</v>
      </c>
    </row>
    <row r="439" spans="1:9">
      <c r="A439" s="1" t="s">
        <v>1762</v>
      </c>
      <c r="B439" s="1" t="s">
        <v>2311</v>
      </c>
      <c r="D439" s="1">
        <v>0</v>
      </c>
      <c r="E439" s="1">
        <v>0</v>
      </c>
      <c r="F439" s="1">
        <v>0</v>
      </c>
      <c r="G439" s="1">
        <v>0</v>
      </c>
      <c r="H439" s="1">
        <v>0</v>
      </c>
      <c r="I439" s="1">
        <v>0</v>
      </c>
    </row>
    <row r="440" spans="1:9">
      <c r="A440" s="1" t="s">
        <v>1764</v>
      </c>
      <c r="B440" s="1" t="s">
        <v>2312</v>
      </c>
      <c r="D440" s="1">
        <v>0</v>
      </c>
      <c r="E440" s="1">
        <v>0</v>
      </c>
      <c r="F440" s="1">
        <v>0</v>
      </c>
      <c r="G440" s="1">
        <v>0</v>
      </c>
      <c r="H440" s="1">
        <v>0</v>
      </c>
      <c r="I440" s="1">
        <v>0</v>
      </c>
    </row>
    <row r="441" spans="1:9">
      <c r="A441" s="1" t="s">
        <v>1766</v>
      </c>
      <c r="B441" s="1" t="s">
        <v>2313</v>
      </c>
      <c r="D441" s="1">
        <v>0</v>
      </c>
      <c r="E441" s="1">
        <v>0</v>
      </c>
      <c r="F441" s="1">
        <v>0</v>
      </c>
      <c r="G441" s="1">
        <v>0</v>
      </c>
      <c r="H441" s="1">
        <v>0</v>
      </c>
      <c r="I441" s="1">
        <v>0</v>
      </c>
    </row>
    <row r="442" spans="1:9">
      <c r="A442" s="1" t="s">
        <v>1768</v>
      </c>
      <c r="B442" s="1" t="s">
        <v>2314</v>
      </c>
      <c r="D442" s="1">
        <v>0</v>
      </c>
      <c r="E442" s="1">
        <v>0</v>
      </c>
      <c r="F442" s="1">
        <v>0</v>
      </c>
      <c r="G442" s="1">
        <v>0</v>
      </c>
      <c r="H442" s="1">
        <v>0</v>
      </c>
      <c r="I442" s="1">
        <v>0</v>
      </c>
    </row>
    <row r="443" spans="1:9">
      <c r="A443" s="1" t="s">
        <v>1770</v>
      </c>
      <c r="B443" s="1" t="s">
        <v>2315</v>
      </c>
      <c r="D443" s="1">
        <v>0</v>
      </c>
      <c r="E443" s="1">
        <v>0</v>
      </c>
      <c r="F443" s="1">
        <v>0</v>
      </c>
      <c r="G443" s="1">
        <v>0</v>
      </c>
      <c r="H443" s="1">
        <v>0</v>
      </c>
      <c r="I443" s="1">
        <v>0</v>
      </c>
    </row>
    <row r="444" spans="1:9">
      <c r="A444" s="1" t="s">
        <v>1772</v>
      </c>
      <c r="B444" s="1" t="s">
        <v>2316</v>
      </c>
      <c r="D444" s="1">
        <v>0</v>
      </c>
      <c r="E444" s="1">
        <v>0</v>
      </c>
      <c r="F444" s="1">
        <v>0</v>
      </c>
      <c r="G444" s="1">
        <v>0</v>
      </c>
      <c r="H444" s="1">
        <v>0</v>
      </c>
      <c r="I444" s="1">
        <v>0</v>
      </c>
    </row>
    <row r="445" spans="1:9">
      <c r="A445" s="1" t="s">
        <v>1774</v>
      </c>
      <c r="B445" s="1" t="s">
        <v>2317</v>
      </c>
      <c r="D445" s="1">
        <v>0</v>
      </c>
      <c r="E445" s="1">
        <v>0</v>
      </c>
      <c r="F445" s="1">
        <v>0</v>
      </c>
      <c r="G445" s="1">
        <v>0</v>
      </c>
      <c r="H445" s="1">
        <v>0</v>
      </c>
      <c r="I445" s="1">
        <v>0</v>
      </c>
    </row>
    <row r="446" spans="1:9">
      <c r="A446" s="1" t="s">
        <v>1776</v>
      </c>
      <c r="B446" s="1" t="s">
        <v>2318</v>
      </c>
      <c r="D446" s="1">
        <v>0</v>
      </c>
      <c r="E446" s="1">
        <v>0</v>
      </c>
      <c r="F446" s="1">
        <v>0</v>
      </c>
      <c r="G446" s="1">
        <v>0</v>
      </c>
      <c r="H446" s="1">
        <v>0</v>
      </c>
      <c r="I446" s="1">
        <v>0</v>
      </c>
    </row>
    <row r="447" spans="1:9">
      <c r="A447" s="1" t="s">
        <v>1778</v>
      </c>
      <c r="B447" s="1" t="s">
        <v>2319</v>
      </c>
      <c r="D447" s="1">
        <v>0</v>
      </c>
      <c r="E447" s="1">
        <v>0</v>
      </c>
      <c r="F447" s="1">
        <v>0</v>
      </c>
      <c r="G447" s="1">
        <v>0</v>
      </c>
      <c r="H447" s="1">
        <v>0</v>
      </c>
      <c r="I447" s="1">
        <v>0</v>
      </c>
    </row>
    <row r="448" spans="1:9">
      <c r="A448" s="1" t="s">
        <v>1780</v>
      </c>
      <c r="B448" s="1" t="s">
        <v>2320</v>
      </c>
      <c r="D448" s="1">
        <v>0</v>
      </c>
      <c r="E448" s="1">
        <v>0</v>
      </c>
      <c r="F448" s="1">
        <v>0</v>
      </c>
      <c r="G448" s="1">
        <v>0</v>
      </c>
      <c r="H448" s="1">
        <v>0</v>
      </c>
      <c r="I448" s="1">
        <v>0</v>
      </c>
    </row>
    <row r="449" spans="1:9">
      <c r="A449" s="1" t="s">
        <v>1782</v>
      </c>
      <c r="B449" s="1" t="s">
        <v>2321</v>
      </c>
      <c r="D449" s="1">
        <v>0</v>
      </c>
      <c r="E449" s="1">
        <v>0</v>
      </c>
      <c r="F449" s="1">
        <v>0</v>
      </c>
      <c r="G449" s="1">
        <v>0</v>
      </c>
      <c r="H449" s="1">
        <v>0</v>
      </c>
      <c r="I449" s="1">
        <v>0</v>
      </c>
    </row>
    <row r="450" spans="1:9">
      <c r="A450" s="1" t="s">
        <v>1898</v>
      </c>
      <c r="B450" s="1" t="s">
        <v>2322</v>
      </c>
      <c r="D450" s="1">
        <v>0</v>
      </c>
      <c r="E450" s="1">
        <v>0</v>
      </c>
      <c r="F450" s="1">
        <v>0</v>
      </c>
      <c r="G450" s="1">
        <v>0</v>
      </c>
      <c r="H450" s="1">
        <v>0</v>
      </c>
      <c r="I450" s="1">
        <v>0</v>
      </c>
    </row>
    <row r="451" spans="1:9">
      <c r="A451" s="1" t="s">
        <v>1786</v>
      </c>
      <c r="B451" s="1" t="s">
        <v>2323</v>
      </c>
      <c r="D451" s="1">
        <v>0</v>
      </c>
      <c r="E451" s="1">
        <v>0</v>
      </c>
      <c r="F451" s="1">
        <v>0</v>
      </c>
      <c r="G451" s="1">
        <v>0</v>
      </c>
      <c r="H451" s="1">
        <v>0</v>
      </c>
      <c r="I451" s="1">
        <v>0</v>
      </c>
    </row>
    <row r="452" spans="1:9">
      <c r="A452" s="1" t="s">
        <v>1788</v>
      </c>
      <c r="B452" s="1" t="s">
        <v>2324</v>
      </c>
      <c r="D452" s="1">
        <v>0</v>
      </c>
      <c r="E452" s="1">
        <v>0</v>
      </c>
      <c r="F452" s="1">
        <v>0</v>
      </c>
      <c r="G452" s="1">
        <v>0</v>
      </c>
      <c r="H452" s="1">
        <v>0</v>
      </c>
      <c r="I452" s="1">
        <v>0</v>
      </c>
    </row>
    <row r="453" spans="1:9">
      <c r="A453" s="1" t="s">
        <v>1790</v>
      </c>
      <c r="B453" s="1" t="s">
        <v>2325</v>
      </c>
      <c r="D453" s="1">
        <v>0</v>
      </c>
      <c r="E453" s="1">
        <v>0</v>
      </c>
      <c r="F453" s="1">
        <v>0</v>
      </c>
      <c r="G453" s="1">
        <v>0</v>
      </c>
      <c r="H453" s="1">
        <v>0</v>
      </c>
      <c r="I453" s="1">
        <v>0</v>
      </c>
    </row>
    <row r="454" spans="1:9">
      <c r="A454" s="1" t="s">
        <v>1792</v>
      </c>
      <c r="B454" s="1" t="s">
        <v>2326</v>
      </c>
      <c r="D454" s="1">
        <v>0</v>
      </c>
      <c r="E454" s="1">
        <v>0</v>
      </c>
      <c r="F454" s="1">
        <v>0</v>
      </c>
      <c r="G454" s="1">
        <v>0</v>
      </c>
      <c r="H454" s="1">
        <v>0</v>
      </c>
      <c r="I454" s="1">
        <v>0</v>
      </c>
    </row>
    <row r="455" spans="1:9">
      <c r="A455" s="1" t="s">
        <v>1794</v>
      </c>
      <c r="B455" s="1" t="s">
        <v>2327</v>
      </c>
      <c r="D455" s="1">
        <v>0</v>
      </c>
      <c r="E455" s="1">
        <v>0</v>
      </c>
      <c r="F455" s="1">
        <v>0</v>
      </c>
      <c r="G455" s="1">
        <v>0</v>
      </c>
      <c r="H455" s="1">
        <v>0</v>
      </c>
      <c r="I455" s="1">
        <v>0</v>
      </c>
    </row>
    <row r="456" spans="1:9">
      <c r="A456" s="1" t="s">
        <v>1796</v>
      </c>
      <c r="B456" s="1" t="s">
        <v>2328</v>
      </c>
      <c r="D456" s="1">
        <v>0</v>
      </c>
      <c r="E456" s="1">
        <v>0</v>
      </c>
      <c r="F456" s="1">
        <v>0</v>
      </c>
      <c r="G456" s="1">
        <v>0</v>
      </c>
      <c r="H456" s="1">
        <v>0</v>
      </c>
      <c r="I456" s="1">
        <v>0</v>
      </c>
    </row>
    <row r="457" spans="1:9">
      <c r="A457" s="1" t="s">
        <v>1798</v>
      </c>
      <c r="B457" s="1" t="s">
        <v>2329</v>
      </c>
      <c r="D457" s="1">
        <v>0</v>
      </c>
      <c r="E457" s="1">
        <v>0</v>
      </c>
      <c r="F457" s="1">
        <v>0</v>
      </c>
      <c r="G457" s="1">
        <v>0</v>
      </c>
      <c r="H457" s="1">
        <v>0</v>
      </c>
      <c r="I457" s="1">
        <v>0</v>
      </c>
    </row>
    <row r="458" spans="1:9">
      <c r="A458" s="1" t="s">
        <v>1800</v>
      </c>
      <c r="B458" s="1" t="s">
        <v>2330</v>
      </c>
      <c r="D458" s="1">
        <v>0</v>
      </c>
      <c r="E458" s="1">
        <v>0</v>
      </c>
      <c r="F458" s="1">
        <v>0</v>
      </c>
      <c r="G458" s="1">
        <v>0</v>
      </c>
      <c r="H458" s="1">
        <v>0</v>
      </c>
      <c r="I458" s="1">
        <v>0</v>
      </c>
    </row>
    <row r="459" spans="1:9">
      <c r="A459" s="1" t="s">
        <v>1802</v>
      </c>
      <c r="B459" s="1" t="s">
        <v>2331</v>
      </c>
      <c r="D459" s="1">
        <v>0</v>
      </c>
      <c r="E459" s="1">
        <v>0</v>
      </c>
      <c r="F459" s="1">
        <v>0</v>
      </c>
      <c r="G459" s="1">
        <v>0</v>
      </c>
      <c r="H459" s="1">
        <v>0</v>
      </c>
      <c r="I459" s="1">
        <v>0</v>
      </c>
    </row>
    <row r="460" spans="1:9">
      <c r="A460" s="1" t="s">
        <v>1804</v>
      </c>
      <c r="B460" s="1" t="s">
        <v>2332</v>
      </c>
      <c r="D460" s="1">
        <v>0</v>
      </c>
      <c r="E460" s="1">
        <v>0</v>
      </c>
      <c r="F460" s="1">
        <v>0</v>
      </c>
      <c r="G460" s="1">
        <v>0</v>
      </c>
      <c r="H460" s="1">
        <v>0</v>
      </c>
      <c r="I460" s="1">
        <v>0</v>
      </c>
    </row>
    <row r="461" spans="1:9">
      <c r="A461" s="1" t="s">
        <v>1806</v>
      </c>
      <c r="B461" s="1" t="s">
        <v>2333</v>
      </c>
      <c r="D461" s="1">
        <v>0</v>
      </c>
      <c r="E461" s="1">
        <v>0</v>
      </c>
      <c r="F461" s="1">
        <v>0</v>
      </c>
      <c r="G461" s="1">
        <v>0</v>
      </c>
      <c r="H461" s="1">
        <v>0</v>
      </c>
      <c r="I461" s="1">
        <v>0</v>
      </c>
    </row>
    <row r="462" spans="1:9">
      <c r="A462" s="1" t="s">
        <v>1911</v>
      </c>
      <c r="B462" s="1" t="s">
        <v>2334</v>
      </c>
      <c r="D462" s="1">
        <v>0</v>
      </c>
      <c r="E462" s="1">
        <v>0</v>
      </c>
      <c r="F462" s="1">
        <v>0</v>
      </c>
      <c r="G462" s="1">
        <v>0</v>
      </c>
      <c r="H462" s="1">
        <v>0</v>
      </c>
      <c r="I462" s="1">
        <v>0</v>
      </c>
    </row>
    <row r="463" spans="1:9">
      <c r="A463" s="1" t="s">
        <v>1810</v>
      </c>
      <c r="B463" s="1" t="s">
        <v>2335</v>
      </c>
      <c r="D463" s="1">
        <v>0</v>
      </c>
      <c r="E463" s="1">
        <v>0</v>
      </c>
      <c r="F463" s="1">
        <v>0</v>
      </c>
      <c r="G463" s="1">
        <v>0</v>
      </c>
      <c r="H463" s="1">
        <v>0</v>
      </c>
      <c r="I463" s="1">
        <v>0</v>
      </c>
    </row>
    <row r="464" spans="1:9">
      <c r="A464" s="1" t="s">
        <v>1812</v>
      </c>
      <c r="B464" s="1" t="s">
        <v>2336</v>
      </c>
      <c r="D464" s="1">
        <v>0</v>
      </c>
      <c r="E464" s="1">
        <v>0</v>
      </c>
      <c r="F464" s="1">
        <v>0</v>
      </c>
      <c r="G464" s="1">
        <v>0</v>
      </c>
      <c r="H464" s="1">
        <v>0</v>
      </c>
      <c r="I464" s="1">
        <v>0</v>
      </c>
    </row>
    <row r="465" spans="1:9">
      <c r="A465" s="1" t="s">
        <v>1814</v>
      </c>
      <c r="B465" s="1" t="s">
        <v>2337</v>
      </c>
      <c r="D465" s="1">
        <v>0</v>
      </c>
      <c r="E465" s="1">
        <v>0</v>
      </c>
      <c r="F465" s="1">
        <v>0</v>
      </c>
      <c r="G465" s="1">
        <v>0</v>
      </c>
      <c r="H465" s="1">
        <v>0</v>
      </c>
      <c r="I465" s="1">
        <v>0</v>
      </c>
    </row>
    <row r="466" spans="1:9">
      <c r="A466" s="1" t="s">
        <v>1816</v>
      </c>
      <c r="B466" s="1" t="s">
        <v>2338</v>
      </c>
      <c r="D466" s="1">
        <v>0</v>
      </c>
      <c r="E466" s="1">
        <v>0</v>
      </c>
      <c r="F466" s="1">
        <v>0</v>
      </c>
      <c r="G466" s="1">
        <v>0</v>
      </c>
      <c r="H466" s="1">
        <v>0</v>
      </c>
      <c r="I466" s="1">
        <v>0</v>
      </c>
    </row>
    <row r="467" spans="1:9">
      <c r="A467" s="1" t="s">
        <v>1818</v>
      </c>
      <c r="B467" s="1" t="s">
        <v>2339</v>
      </c>
      <c r="D467" s="1">
        <v>0</v>
      </c>
      <c r="E467" s="1">
        <v>0</v>
      </c>
      <c r="F467" s="1">
        <v>0</v>
      </c>
      <c r="G467" s="1">
        <v>0</v>
      </c>
      <c r="H467" s="1">
        <v>0</v>
      </c>
      <c r="I467" s="1">
        <v>0</v>
      </c>
    </row>
    <row r="468" spans="1:9">
      <c r="A468" s="1" t="s">
        <v>1819</v>
      </c>
      <c r="B468" s="1" t="s">
        <v>2340</v>
      </c>
      <c r="D468" s="1">
        <v>0</v>
      </c>
      <c r="E468" s="1">
        <v>0</v>
      </c>
      <c r="F468" s="1">
        <v>0</v>
      </c>
      <c r="G468" s="1">
        <v>0</v>
      </c>
      <c r="H468" s="1">
        <v>0</v>
      </c>
      <c r="I468" s="1">
        <v>0</v>
      </c>
    </row>
    <row r="469" spans="1:9">
      <c r="A469" s="1" t="s">
        <v>1821</v>
      </c>
      <c r="B469" s="1" t="s">
        <v>2341</v>
      </c>
      <c r="D469" s="1">
        <v>0</v>
      </c>
      <c r="E469" s="1">
        <v>0</v>
      </c>
      <c r="F469" s="1">
        <v>0</v>
      </c>
      <c r="G469" s="1">
        <v>0</v>
      </c>
      <c r="H469" s="1">
        <v>0</v>
      </c>
      <c r="I469" s="1">
        <v>0</v>
      </c>
    </row>
    <row r="470" spans="1:9">
      <c r="A470" s="1" t="s">
        <v>1823</v>
      </c>
      <c r="B470" s="1" t="s">
        <v>2342</v>
      </c>
      <c r="D470" s="1">
        <v>0</v>
      </c>
      <c r="E470" s="1">
        <v>0</v>
      </c>
      <c r="F470" s="1">
        <v>0</v>
      </c>
      <c r="G470" s="1">
        <v>0</v>
      </c>
      <c r="H470" s="1">
        <v>0</v>
      </c>
      <c r="I470" s="1">
        <v>0</v>
      </c>
    </row>
    <row r="471" spans="1:9">
      <c r="A471" s="1" t="s">
        <v>1825</v>
      </c>
      <c r="B471" s="1" t="s">
        <v>2343</v>
      </c>
      <c r="D471" s="1">
        <v>0</v>
      </c>
      <c r="E471" s="1">
        <v>0</v>
      </c>
      <c r="F471" s="1">
        <v>0</v>
      </c>
      <c r="G471" s="1">
        <v>0</v>
      </c>
      <c r="H471" s="1">
        <v>0</v>
      </c>
      <c r="I471" s="1">
        <v>0</v>
      </c>
    </row>
    <row r="472" spans="1:9">
      <c r="A472" s="1" t="s">
        <v>1827</v>
      </c>
      <c r="B472" s="1" t="s">
        <v>2344</v>
      </c>
      <c r="D472" s="1">
        <v>0</v>
      </c>
      <c r="E472" s="1">
        <v>0</v>
      </c>
      <c r="F472" s="1">
        <v>0</v>
      </c>
      <c r="G472" s="1">
        <v>0</v>
      </c>
      <c r="H472" s="1">
        <v>0</v>
      </c>
      <c r="I472" s="1">
        <v>0</v>
      </c>
    </row>
    <row r="473" spans="1:9">
      <c r="A473" s="1" t="s">
        <v>1829</v>
      </c>
      <c r="B473" s="1" t="s">
        <v>2345</v>
      </c>
      <c r="D473" s="1">
        <v>0</v>
      </c>
      <c r="E473" s="1">
        <v>0</v>
      </c>
      <c r="F473" s="1">
        <v>0</v>
      </c>
      <c r="G473" s="1">
        <v>0</v>
      </c>
      <c r="H473" s="1">
        <v>0</v>
      </c>
      <c r="I473" s="1">
        <v>0</v>
      </c>
    </row>
    <row r="474" spans="1:9">
      <c r="A474" s="1" t="s">
        <v>1924</v>
      </c>
      <c r="B474" s="1" t="s">
        <v>2346</v>
      </c>
      <c r="D474" s="1">
        <v>0</v>
      </c>
      <c r="E474" s="1">
        <v>0</v>
      </c>
      <c r="F474" s="1">
        <v>0</v>
      </c>
      <c r="G474" s="1">
        <v>0</v>
      </c>
      <c r="H474" s="1">
        <v>0</v>
      </c>
      <c r="I474" s="1">
        <v>0</v>
      </c>
    </row>
    <row r="475" spans="1:9">
      <c r="A475" s="1" t="s">
        <v>1833</v>
      </c>
      <c r="B475" s="1" t="s">
        <v>2347</v>
      </c>
      <c r="D475" s="1">
        <v>0</v>
      </c>
      <c r="E475" s="1">
        <v>0</v>
      </c>
      <c r="F475" s="1">
        <v>0</v>
      </c>
      <c r="G475" s="1">
        <v>0</v>
      </c>
      <c r="H475" s="1">
        <v>0</v>
      </c>
      <c r="I475" s="1">
        <v>0</v>
      </c>
    </row>
    <row r="476" spans="1:9">
      <c r="A476" s="1" t="s">
        <v>1835</v>
      </c>
      <c r="B476" s="1" t="s">
        <v>2348</v>
      </c>
      <c r="D476" s="1">
        <v>0</v>
      </c>
      <c r="E476" s="1">
        <v>0</v>
      </c>
      <c r="F476" s="1">
        <v>0</v>
      </c>
      <c r="G476" s="1">
        <v>0</v>
      </c>
      <c r="H476" s="1">
        <v>0</v>
      </c>
      <c r="I476" s="1">
        <v>0</v>
      </c>
    </row>
    <row r="477" spans="1:9">
      <c r="A477" s="1" t="s">
        <v>1837</v>
      </c>
      <c r="B477" s="1" t="s">
        <v>2349</v>
      </c>
      <c r="D477" s="1">
        <v>0</v>
      </c>
      <c r="E477" s="1">
        <v>0</v>
      </c>
      <c r="F477" s="1">
        <v>0</v>
      </c>
      <c r="G477" s="1">
        <v>0</v>
      </c>
      <c r="H477" s="1">
        <v>0</v>
      </c>
      <c r="I477" s="1">
        <v>0</v>
      </c>
    </row>
    <row r="478" spans="1:9">
      <c r="A478" s="1" t="s">
        <v>1839</v>
      </c>
      <c r="B478" s="1" t="s">
        <v>2350</v>
      </c>
      <c r="D478" s="1">
        <v>0</v>
      </c>
      <c r="E478" s="1">
        <v>0</v>
      </c>
      <c r="F478" s="1">
        <v>0</v>
      </c>
      <c r="G478" s="1">
        <v>0</v>
      </c>
      <c r="H478" s="1">
        <v>0</v>
      </c>
      <c r="I478" s="1">
        <v>0</v>
      </c>
    </row>
    <row r="479" spans="1:9">
      <c r="A479" s="1" t="s">
        <v>1841</v>
      </c>
      <c r="B479" s="1" t="s">
        <v>2351</v>
      </c>
      <c r="D479" s="1">
        <v>0</v>
      </c>
      <c r="E479" s="1">
        <v>0</v>
      </c>
      <c r="F479" s="1">
        <v>0</v>
      </c>
      <c r="G479" s="1">
        <v>0</v>
      </c>
      <c r="H479" s="1">
        <v>0</v>
      </c>
      <c r="I479" s="1">
        <v>0</v>
      </c>
    </row>
    <row r="480" spans="1:9">
      <c r="A480" s="1" t="s">
        <v>1844</v>
      </c>
      <c r="B480" s="1" t="s">
        <v>2352</v>
      </c>
      <c r="D480" s="1">
        <v>0</v>
      </c>
      <c r="E480" s="1">
        <v>0</v>
      </c>
      <c r="F480" s="1">
        <v>0</v>
      </c>
      <c r="G480" s="1">
        <v>0</v>
      </c>
      <c r="H480" s="1">
        <v>0</v>
      </c>
      <c r="I480" s="1">
        <v>0</v>
      </c>
    </row>
    <row r="481" spans="1:9">
      <c r="A481" s="1" t="s">
        <v>1932</v>
      </c>
      <c r="B481" s="1" t="s">
        <v>2353</v>
      </c>
      <c r="D481" s="1">
        <v>0</v>
      </c>
      <c r="E481" s="1">
        <v>0</v>
      </c>
      <c r="F481" s="1">
        <v>0</v>
      </c>
      <c r="G481" s="1">
        <v>0</v>
      </c>
      <c r="H481" s="1">
        <v>0</v>
      </c>
      <c r="I481" s="1">
        <v>0</v>
      </c>
    </row>
    <row r="482" spans="1:9">
      <c r="A482" s="1" t="s">
        <v>1728</v>
      </c>
      <c r="B482" s="1" t="s">
        <v>2354</v>
      </c>
      <c r="C482" s="499"/>
      <c r="D482" s="1">
        <v>0</v>
      </c>
      <c r="E482" s="1">
        <v>0</v>
      </c>
      <c r="F482" s="1">
        <v>0</v>
      </c>
      <c r="G482" s="1">
        <v>0</v>
      </c>
      <c r="H482" s="1">
        <v>0</v>
      </c>
      <c r="I482" s="1">
        <v>0</v>
      </c>
    </row>
    <row r="483" spans="1:9">
      <c r="A483" s="1" t="s">
        <v>1730</v>
      </c>
      <c r="B483" s="1" t="s">
        <v>2355</v>
      </c>
      <c r="D483" s="1">
        <v>0</v>
      </c>
      <c r="E483" s="1">
        <v>0</v>
      </c>
      <c r="F483" s="1">
        <v>0</v>
      </c>
      <c r="G483" s="1">
        <v>0</v>
      </c>
      <c r="H483" s="1">
        <v>0</v>
      </c>
      <c r="I483" s="1">
        <v>0</v>
      </c>
    </row>
    <row r="484" spans="1:9">
      <c r="A484" s="1" t="s">
        <v>1869</v>
      </c>
      <c r="B484" s="1" t="s">
        <v>2356</v>
      </c>
      <c r="D484" s="1">
        <v>0</v>
      </c>
      <c r="E484" s="1">
        <v>0</v>
      </c>
      <c r="F484" s="1">
        <v>0</v>
      </c>
      <c r="G484" s="1">
        <v>0</v>
      </c>
      <c r="H484" s="1">
        <v>0</v>
      </c>
      <c r="I484" s="1">
        <v>0</v>
      </c>
    </row>
    <row r="485" spans="1:9">
      <c r="A485" s="1" t="s">
        <v>1734</v>
      </c>
      <c r="B485" s="1" t="s">
        <v>2357</v>
      </c>
      <c r="D485" s="1">
        <v>0</v>
      </c>
      <c r="E485" s="1">
        <v>0</v>
      </c>
      <c r="F485" s="1">
        <v>0</v>
      </c>
      <c r="G485" s="1">
        <v>0</v>
      </c>
      <c r="H485" s="1">
        <v>0</v>
      </c>
      <c r="I485" s="1">
        <v>0</v>
      </c>
    </row>
    <row r="486" spans="1:9">
      <c r="A486" s="1" t="s">
        <v>1736</v>
      </c>
      <c r="B486" s="1" t="s">
        <v>2358</v>
      </c>
      <c r="D486" s="1">
        <v>0</v>
      </c>
      <c r="E486" s="1">
        <v>0</v>
      </c>
      <c r="F486" s="1">
        <v>0</v>
      </c>
      <c r="G486" s="1">
        <v>0</v>
      </c>
      <c r="H486" s="1">
        <v>0</v>
      </c>
      <c r="I486" s="1">
        <v>0</v>
      </c>
    </row>
    <row r="487" spans="1:9">
      <c r="A487" s="1" t="s">
        <v>1738</v>
      </c>
      <c r="B487" s="1" t="s">
        <v>2359</v>
      </c>
      <c r="D487" s="1">
        <v>0</v>
      </c>
      <c r="E487" s="1">
        <v>0</v>
      </c>
      <c r="F487" s="1">
        <v>0</v>
      </c>
      <c r="G487" s="1">
        <v>0</v>
      </c>
      <c r="H487" s="1">
        <v>0</v>
      </c>
      <c r="I487" s="1">
        <v>0</v>
      </c>
    </row>
    <row r="488" spans="1:9">
      <c r="A488" s="1" t="s">
        <v>1874</v>
      </c>
      <c r="B488" s="1" t="s">
        <v>2360</v>
      </c>
      <c r="D488" s="1">
        <v>0</v>
      </c>
      <c r="E488" s="1">
        <v>0</v>
      </c>
      <c r="F488" s="1">
        <v>0</v>
      </c>
      <c r="G488" s="1">
        <v>0</v>
      </c>
      <c r="H488" s="1">
        <v>0</v>
      </c>
      <c r="I488" s="1">
        <v>0</v>
      </c>
    </row>
    <row r="489" spans="1:9">
      <c r="A489" s="1" t="s">
        <v>1742</v>
      </c>
      <c r="B489" s="1" t="s">
        <v>2361</v>
      </c>
      <c r="D489" s="1">
        <v>0</v>
      </c>
      <c r="E489" s="1">
        <v>0</v>
      </c>
      <c r="F489" s="1">
        <v>0</v>
      </c>
      <c r="G489" s="1">
        <v>0</v>
      </c>
      <c r="H489" s="1">
        <v>0</v>
      </c>
      <c r="I489" s="1">
        <v>0</v>
      </c>
    </row>
    <row r="490" spans="1:9">
      <c r="A490" s="1" t="s">
        <v>1744</v>
      </c>
      <c r="B490" s="1" t="s">
        <v>2362</v>
      </c>
      <c r="D490" s="1">
        <v>0</v>
      </c>
      <c r="E490" s="1">
        <v>0</v>
      </c>
      <c r="F490" s="1">
        <v>0</v>
      </c>
      <c r="G490" s="1">
        <v>0</v>
      </c>
      <c r="H490" s="1">
        <v>0</v>
      </c>
      <c r="I490" s="1">
        <v>0</v>
      </c>
    </row>
    <row r="491" spans="1:9">
      <c r="A491" s="1" t="s">
        <v>1746</v>
      </c>
      <c r="B491" s="1" t="s">
        <v>2363</v>
      </c>
      <c r="D491" s="1">
        <v>0</v>
      </c>
      <c r="E491" s="1">
        <v>0</v>
      </c>
      <c r="F491" s="1">
        <v>0</v>
      </c>
      <c r="G491" s="1">
        <v>0</v>
      </c>
      <c r="H491" s="1">
        <v>0</v>
      </c>
      <c r="I491" s="1">
        <v>0</v>
      </c>
    </row>
    <row r="492" spans="1:9">
      <c r="A492" s="1" t="s">
        <v>1748</v>
      </c>
      <c r="B492" s="1" t="s">
        <v>2364</v>
      </c>
      <c r="D492" s="1">
        <v>0</v>
      </c>
      <c r="E492" s="1">
        <v>0</v>
      </c>
      <c r="F492" s="1">
        <v>0</v>
      </c>
      <c r="G492" s="1">
        <v>0</v>
      </c>
      <c r="H492" s="1">
        <v>0</v>
      </c>
      <c r="I492" s="1">
        <v>0</v>
      </c>
    </row>
    <row r="493" spans="1:9">
      <c r="A493" s="1" t="s">
        <v>1880</v>
      </c>
      <c r="B493" s="1" t="s">
        <v>2365</v>
      </c>
      <c r="D493" s="1">
        <v>0</v>
      </c>
      <c r="E493" s="1">
        <v>0</v>
      </c>
      <c r="F493" s="1">
        <v>0</v>
      </c>
      <c r="G493" s="1">
        <v>0</v>
      </c>
      <c r="H493" s="1">
        <v>0</v>
      </c>
      <c r="I493" s="1">
        <v>0</v>
      </c>
    </row>
    <row r="494" spans="1:9">
      <c r="A494" s="1" t="s">
        <v>1752</v>
      </c>
      <c r="B494" s="1" t="s">
        <v>2366</v>
      </c>
      <c r="D494" s="1">
        <v>0</v>
      </c>
      <c r="E494" s="1">
        <v>0</v>
      </c>
      <c r="F494" s="1">
        <v>0</v>
      </c>
      <c r="G494" s="1">
        <v>0</v>
      </c>
      <c r="H494" s="1">
        <v>0</v>
      </c>
      <c r="I494" s="1">
        <v>0</v>
      </c>
    </row>
    <row r="495" spans="1:9">
      <c r="A495" s="1" t="s">
        <v>1754</v>
      </c>
      <c r="B495" s="1" t="s">
        <v>2367</v>
      </c>
      <c r="D495" s="1">
        <v>0</v>
      </c>
      <c r="E495" s="1">
        <v>0</v>
      </c>
      <c r="F495" s="1">
        <v>0</v>
      </c>
      <c r="G495" s="1">
        <v>0</v>
      </c>
      <c r="H495" s="1">
        <v>0</v>
      </c>
      <c r="I495" s="1">
        <v>0</v>
      </c>
    </row>
    <row r="496" spans="1:9">
      <c r="A496" s="1" t="s">
        <v>1756</v>
      </c>
      <c r="B496" s="1" t="s">
        <v>2368</v>
      </c>
      <c r="D496" s="1">
        <v>0</v>
      </c>
      <c r="E496" s="1">
        <v>0</v>
      </c>
      <c r="F496" s="1">
        <v>0</v>
      </c>
      <c r="G496" s="1">
        <v>0</v>
      </c>
      <c r="H496" s="1">
        <v>0</v>
      </c>
      <c r="I496" s="1">
        <v>0</v>
      </c>
    </row>
    <row r="497" spans="1:9">
      <c r="A497" s="1" t="s">
        <v>1758</v>
      </c>
      <c r="B497" s="1" t="s">
        <v>2369</v>
      </c>
      <c r="D497" s="1">
        <v>0</v>
      </c>
      <c r="E497" s="1">
        <v>0</v>
      </c>
      <c r="F497" s="1">
        <v>0</v>
      </c>
      <c r="G497" s="1">
        <v>0</v>
      </c>
      <c r="H497" s="1">
        <v>0</v>
      </c>
      <c r="I497" s="1">
        <v>0</v>
      </c>
    </row>
    <row r="498" spans="1:9">
      <c r="A498" s="1" t="s">
        <v>1760</v>
      </c>
      <c r="B498" s="1" t="s">
        <v>2370</v>
      </c>
      <c r="D498" s="1">
        <v>0</v>
      </c>
      <c r="E498" s="1">
        <v>0</v>
      </c>
      <c r="F498" s="1">
        <v>0</v>
      </c>
      <c r="G498" s="1">
        <v>0</v>
      </c>
      <c r="H498" s="1">
        <v>0</v>
      </c>
      <c r="I498" s="1">
        <v>0</v>
      </c>
    </row>
    <row r="499" spans="1:9">
      <c r="A499" s="1" t="s">
        <v>1762</v>
      </c>
      <c r="B499" s="1" t="s">
        <v>2371</v>
      </c>
      <c r="D499" s="1">
        <v>0</v>
      </c>
      <c r="E499" s="1">
        <v>0</v>
      </c>
      <c r="F499" s="1">
        <v>0</v>
      </c>
      <c r="G499" s="1">
        <v>0</v>
      </c>
      <c r="H499" s="1">
        <v>0</v>
      </c>
      <c r="I499" s="1">
        <v>0</v>
      </c>
    </row>
    <row r="500" spans="1:9">
      <c r="A500" s="1" t="s">
        <v>1764</v>
      </c>
      <c r="B500" s="1" t="s">
        <v>2372</v>
      </c>
      <c r="D500" s="1">
        <v>0</v>
      </c>
      <c r="E500" s="1">
        <v>0</v>
      </c>
      <c r="F500" s="1">
        <v>0</v>
      </c>
      <c r="G500" s="1">
        <v>0</v>
      </c>
      <c r="H500" s="1">
        <v>0</v>
      </c>
      <c r="I500" s="1">
        <v>0</v>
      </c>
    </row>
    <row r="501" spans="1:9">
      <c r="A501" s="1" t="s">
        <v>1766</v>
      </c>
      <c r="B501" s="1" t="s">
        <v>2373</v>
      </c>
      <c r="D501" s="1">
        <v>0</v>
      </c>
      <c r="E501" s="1">
        <v>0</v>
      </c>
      <c r="F501" s="1">
        <v>0</v>
      </c>
      <c r="G501" s="1">
        <v>0</v>
      </c>
      <c r="H501" s="1">
        <v>0</v>
      </c>
      <c r="I501" s="1">
        <v>0</v>
      </c>
    </row>
    <row r="502" spans="1:9">
      <c r="A502" s="1" t="s">
        <v>1768</v>
      </c>
      <c r="B502" s="1" t="s">
        <v>2374</v>
      </c>
      <c r="D502" s="1">
        <v>0</v>
      </c>
      <c r="E502" s="1">
        <v>0</v>
      </c>
      <c r="F502" s="1">
        <v>0</v>
      </c>
      <c r="G502" s="1">
        <v>0</v>
      </c>
      <c r="H502" s="1">
        <v>0</v>
      </c>
      <c r="I502" s="1">
        <v>0</v>
      </c>
    </row>
    <row r="503" spans="1:9">
      <c r="A503" s="1" t="s">
        <v>1770</v>
      </c>
      <c r="B503" s="1" t="s">
        <v>2375</v>
      </c>
      <c r="D503" s="1">
        <v>0</v>
      </c>
      <c r="E503" s="1">
        <v>0</v>
      </c>
      <c r="F503" s="1">
        <v>0</v>
      </c>
      <c r="G503" s="1">
        <v>0</v>
      </c>
      <c r="H503" s="1">
        <v>0</v>
      </c>
      <c r="I503" s="1">
        <v>0</v>
      </c>
    </row>
    <row r="504" spans="1:9">
      <c r="A504" s="1" t="s">
        <v>1772</v>
      </c>
      <c r="B504" s="1" t="s">
        <v>2376</v>
      </c>
      <c r="D504" s="1">
        <v>0</v>
      </c>
      <c r="E504" s="1">
        <v>0</v>
      </c>
      <c r="F504" s="1">
        <v>0</v>
      </c>
      <c r="G504" s="1">
        <v>0</v>
      </c>
      <c r="H504" s="1">
        <v>0</v>
      </c>
      <c r="I504" s="1">
        <v>0</v>
      </c>
    </row>
    <row r="505" spans="1:9">
      <c r="A505" s="1" t="s">
        <v>1774</v>
      </c>
      <c r="B505" s="1" t="s">
        <v>2377</v>
      </c>
      <c r="D505" s="1">
        <v>0</v>
      </c>
      <c r="E505" s="1">
        <v>0</v>
      </c>
      <c r="F505" s="1">
        <v>0</v>
      </c>
      <c r="G505" s="1">
        <v>0</v>
      </c>
      <c r="H505" s="1">
        <v>0</v>
      </c>
      <c r="I505" s="1">
        <v>0</v>
      </c>
    </row>
    <row r="506" spans="1:9">
      <c r="A506" s="1" t="s">
        <v>1776</v>
      </c>
      <c r="B506" s="1" t="s">
        <v>2378</v>
      </c>
      <c r="D506" s="1">
        <v>0</v>
      </c>
      <c r="E506" s="1">
        <v>0</v>
      </c>
      <c r="F506" s="1">
        <v>0</v>
      </c>
      <c r="G506" s="1">
        <v>0</v>
      </c>
      <c r="H506" s="1">
        <v>0</v>
      </c>
      <c r="I506" s="1">
        <v>0</v>
      </c>
    </row>
    <row r="507" spans="1:9">
      <c r="A507" s="1" t="s">
        <v>1778</v>
      </c>
      <c r="B507" s="1" t="s">
        <v>2379</v>
      </c>
      <c r="D507" s="1">
        <v>0</v>
      </c>
      <c r="E507" s="1">
        <v>0</v>
      </c>
      <c r="F507" s="1">
        <v>0</v>
      </c>
      <c r="G507" s="1">
        <v>0</v>
      </c>
      <c r="H507" s="1">
        <v>0</v>
      </c>
      <c r="I507" s="1">
        <v>0</v>
      </c>
    </row>
    <row r="508" spans="1:9">
      <c r="A508" s="1" t="s">
        <v>1780</v>
      </c>
      <c r="B508" s="1" t="s">
        <v>2380</v>
      </c>
      <c r="D508" s="1">
        <v>0</v>
      </c>
      <c r="E508" s="1">
        <v>0</v>
      </c>
      <c r="F508" s="1">
        <v>0</v>
      </c>
      <c r="G508" s="1">
        <v>0</v>
      </c>
      <c r="H508" s="1">
        <v>0</v>
      </c>
      <c r="I508" s="1">
        <v>0</v>
      </c>
    </row>
    <row r="509" spans="1:9">
      <c r="A509" s="1" t="s">
        <v>1782</v>
      </c>
      <c r="B509" s="1" t="s">
        <v>2381</v>
      </c>
      <c r="D509" s="1">
        <v>0</v>
      </c>
      <c r="E509" s="1">
        <v>0</v>
      </c>
      <c r="F509" s="1">
        <v>0</v>
      </c>
      <c r="G509" s="1">
        <v>0</v>
      </c>
      <c r="H509" s="1">
        <v>0</v>
      </c>
      <c r="I509" s="1">
        <v>0</v>
      </c>
    </row>
    <row r="510" spans="1:9">
      <c r="A510" s="1" t="s">
        <v>1898</v>
      </c>
      <c r="B510" s="1" t="s">
        <v>2382</v>
      </c>
      <c r="D510" s="1">
        <v>0</v>
      </c>
      <c r="E510" s="1">
        <v>0</v>
      </c>
      <c r="F510" s="1">
        <v>0</v>
      </c>
      <c r="G510" s="1">
        <v>0</v>
      </c>
      <c r="H510" s="1">
        <v>0</v>
      </c>
      <c r="I510" s="1">
        <v>0</v>
      </c>
    </row>
    <row r="511" spans="1:9">
      <c r="A511" s="1" t="s">
        <v>1786</v>
      </c>
      <c r="B511" s="1" t="s">
        <v>2383</v>
      </c>
      <c r="D511" s="1">
        <v>0</v>
      </c>
      <c r="E511" s="1">
        <v>0</v>
      </c>
      <c r="F511" s="1">
        <v>0</v>
      </c>
      <c r="G511" s="1">
        <v>0</v>
      </c>
      <c r="H511" s="1">
        <v>0</v>
      </c>
      <c r="I511" s="1">
        <v>0</v>
      </c>
    </row>
    <row r="512" spans="1:9">
      <c r="A512" s="1" t="s">
        <v>1788</v>
      </c>
      <c r="B512" s="1" t="s">
        <v>2384</v>
      </c>
      <c r="D512" s="1">
        <v>0</v>
      </c>
      <c r="E512" s="1">
        <v>0</v>
      </c>
      <c r="F512" s="1">
        <v>0</v>
      </c>
      <c r="G512" s="1">
        <v>0</v>
      </c>
      <c r="H512" s="1">
        <v>0</v>
      </c>
      <c r="I512" s="1">
        <v>0</v>
      </c>
    </row>
    <row r="513" spans="1:9">
      <c r="A513" s="1" t="s">
        <v>1790</v>
      </c>
      <c r="B513" s="1" t="s">
        <v>2385</v>
      </c>
      <c r="D513" s="1">
        <v>0</v>
      </c>
      <c r="E513" s="1">
        <v>0</v>
      </c>
      <c r="F513" s="1">
        <v>0</v>
      </c>
      <c r="G513" s="1">
        <v>0</v>
      </c>
      <c r="H513" s="1">
        <v>0</v>
      </c>
      <c r="I513" s="1">
        <v>0</v>
      </c>
    </row>
    <row r="514" spans="1:9">
      <c r="A514" s="1" t="s">
        <v>1792</v>
      </c>
      <c r="B514" s="1" t="s">
        <v>2386</v>
      </c>
      <c r="D514" s="1">
        <v>0</v>
      </c>
      <c r="E514" s="1">
        <v>0</v>
      </c>
      <c r="F514" s="1">
        <v>0</v>
      </c>
      <c r="G514" s="1">
        <v>0</v>
      </c>
      <c r="H514" s="1">
        <v>0</v>
      </c>
      <c r="I514" s="1">
        <v>0</v>
      </c>
    </row>
    <row r="515" spans="1:9">
      <c r="A515" s="1" t="s">
        <v>1794</v>
      </c>
      <c r="B515" s="1" t="s">
        <v>2387</v>
      </c>
      <c r="D515" s="1">
        <v>0</v>
      </c>
      <c r="E515" s="1">
        <v>0</v>
      </c>
      <c r="F515" s="1">
        <v>0</v>
      </c>
      <c r="G515" s="1">
        <v>0</v>
      </c>
      <c r="H515" s="1">
        <v>0</v>
      </c>
      <c r="I515" s="1">
        <v>0</v>
      </c>
    </row>
    <row r="516" spans="1:9">
      <c r="A516" s="1" t="s">
        <v>1796</v>
      </c>
      <c r="B516" s="1" t="s">
        <v>2388</v>
      </c>
      <c r="D516" s="1">
        <v>0</v>
      </c>
      <c r="E516" s="1">
        <v>0</v>
      </c>
      <c r="F516" s="1">
        <v>0</v>
      </c>
      <c r="G516" s="1">
        <v>0</v>
      </c>
      <c r="H516" s="1">
        <v>0</v>
      </c>
      <c r="I516" s="1">
        <v>0</v>
      </c>
    </row>
    <row r="517" spans="1:9">
      <c r="A517" s="1" t="s">
        <v>1798</v>
      </c>
      <c r="B517" s="1" t="s">
        <v>2389</v>
      </c>
      <c r="D517" s="1">
        <v>0</v>
      </c>
      <c r="E517" s="1">
        <v>0</v>
      </c>
      <c r="F517" s="1">
        <v>0</v>
      </c>
      <c r="G517" s="1">
        <v>0</v>
      </c>
      <c r="H517" s="1">
        <v>0</v>
      </c>
      <c r="I517" s="1">
        <v>0</v>
      </c>
    </row>
    <row r="518" spans="1:9">
      <c r="A518" s="1" t="s">
        <v>1800</v>
      </c>
      <c r="B518" s="1" t="s">
        <v>2390</v>
      </c>
      <c r="D518" s="1">
        <v>0</v>
      </c>
      <c r="E518" s="1">
        <v>0</v>
      </c>
      <c r="F518" s="1">
        <v>0</v>
      </c>
      <c r="G518" s="1">
        <v>0</v>
      </c>
      <c r="H518" s="1">
        <v>0</v>
      </c>
      <c r="I518" s="1">
        <v>0</v>
      </c>
    </row>
    <row r="519" spans="1:9">
      <c r="A519" s="1" t="s">
        <v>1802</v>
      </c>
      <c r="B519" s="1" t="s">
        <v>2391</v>
      </c>
      <c r="D519" s="1">
        <v>0</v>
      </c>
      <c r="E519" s="1">
        <v>0</v>
      </c>
      <c r="F519" s="1">
        <v>0</v>
      </c>
      <c r="G519" s="1">
        <v>0</v>
      </c>
      <c r="H519" s="1">
        <v>0</v>
      </c>
      <c r="I519" s="1">
        <v>0</v>
      </c>
    </row>
    <row r="520" spans="1:9">
      <c r="A520" s="1" t="s">
        <v>1804</v>
      </c>
      <c r="B520" s="1" t="s">
        <v>2392</v>
      </c>
      <c r="D520" s="1">
        <v>0</v>
      </c>
      <c r="E520" s="1">
        <v>0</v>
      </c>
      <c r="F520" s="1">
        <v>0</v>
      </c>
      <c r="G520" s="1">
        <v>0</v>
      </c>
      <c r="H520" s="1">
        <v>0</v>
      </c>
      <c r="I520" s="1">
        <v>0</v>
      </c>
    </row>
    <row r="521" spans="1:9">
      <c r="A521" s="1" t="s">
        <v>1806</v>
      </c>
      <c r="B521" s="1" t="s">
        <v>2393</v>
      </c>
      <c r="D521" s="1">
        <v>0</v>
      </c>
      <c r="E521" s="1">
        <v>0</v>
      </c>
      <c r="F521" s="1">
        <v>0</v>
      </c>
      <c r="G521" s="1">
        <v>0</v>
      </c>
      <c r="H521" s="1">
        <v>0</v>
      </c>
      <c r="I521" s="1">
        <v>0</v>
      </c>
    </row>
    <row r="522" spans="1:9">
      <c r="A522" s="1" t="s">
        <v>1911</v>
      </c>
      <c r="B522" s="1" t="s">
        <v>2394</v>
      </c>
      <c r="D522" s="1">
        <v>0</v>
      </c>
      <c r="E522" s="1">
        <v>0</v>
      </c>
      <c r="F522" s="1">
        <v>0</v>
      </c>
      <c r="G522" s="1">
        <v>0</v>
      </c>
      <c r="H522" s="1">
        <v>0</v>
      </c>
      <c r="I522" s="1">
        <v>0</v>
      </c>
    </row>
    <row r="523" spans="1:9">
      <c r="A523" s="1" t="s">
        <v>1810</v>
      </c>
      <c r="B523" s="1" t="s">
        <v>2395</v>
      </c>
      <c r="D523" s="1">
        <v>0</v>
      </c>
      <c r="E523" s="1">
        <v>0</v>
      </c>
      <c r="F523" s="1">
        <v>0</v>
      </c>
      <c r="G523" s="1">
        <v>0</v>
      </c>
      <c r="H523" s="1">
        <v>0</v>
      </c>
      <c r="I523" s="1">
        <v>0</v>
      </c>
    </row>
    <row r="524" spans="1:9">
      <c r="A524" s="1" t="s">
        <v>1812</v>
      </c>
      <c r="B524" s="1" t="s">
        <v>2396</v>
      </c>
      <c r="D524" s="1">
        <v>0</v>
      </c>
      <c r="E524" s="1">
        <v>0</v>
      </c>
      <c r="F524" s="1">
        <v>0</v>
      </c>
      <c r="G524" s="1">
        <v>0</v>
      </c>
      <c r="H524" s="1">
        <v>0</v>
      </c>
      <c r="I524" s="1">
        <v>0</v>
      </c>
    </row>
    <row r="525" spans="1:9">
      <c r="A525" s="1" t="s">
        <v>1814</v>
      </c>
      <c r="B525" s="1" t="s">
        <v>2397</v>
      </c>
      <c r="D525" s="1">
        <v>0</v>
      </c>
      <c r="E525" s="1">
        <v>0</v>
      </c>
      <c r="F525" s="1">
        <v>0</v>
      </c>
      <c r="G525" s="1">
        <v>0</v>
      </c>
      <c r="H525" s="1">
        <v>0</v>
      </c>
      <c r="I525" s="1">
        <v>0</v>
      </c>
    </row>
    <row r="526" spans="1:9">
      <c r="A526" s="1" t="s">
        <v>1816</v>
      </c>
      <c r="B526" s="1" t="s">
        <v>2398</v>
      </c>
      <c r="D526" s="1">
        <v>0</v>
      </c>
      <c r="E526" s="1">
        <v>0</v>
      </c>
      <c r="F526" s="1">
        <v>0</v>
      </c>
      <c r="G526" s="1">
        <v>0</v>
      </c>
      <c r="H526" s="1">
        <v>0</v>
      </c>
      <c r="I526" s="1">
        <v>0</v>
      </c>
    </row>
    <row r="527" spans="1:9">
      <c r="A527" s="1" t="s">
        <v>1818</v>
      </c>
      <c r="B527" s="1" t="s">
        <v>2399</v>
      </c>
      <c r="D527" s="1">
        <v>0</v>
      </c>
      <c r="E527" s="1">
        <v>0</v>
      </c>
      <c r="F527" s="1">
        <v>0</v>
      </c>
      <c r="G527" s="1">
        <v>0</v>
      </c>
      <c r="H527" s="1">
        <v>0</v>
      </c>
      <c r="I527" s="1">
        <v>0</v>
      </c>
    </row>
    <row r="528" spans="1:9">
      <c r="A528" s="1" t="s">
        <v>1819</v>
      </c>
      <c r="B528" s="1" t="s">
        <v>2400</v>
      </c>
      <c r="D528" s="1">
        <v>0</v>
      </c>
      <c r="E528" s="1">
        <v>0</v>
      </c>
      <c r="F528" s="1">
        <v>0</v>
      </c>
      <c r="G528" s="1">
        <v>0</v>
      </c>
      <c r="H528" s="1">
        <v>0</v>
      </c>
      <c r="I528" s="1">
        <v>0</v>
      </c>
    </row>
    <row r="529" spans="1:9">
      <c r="A529" s="1" t="s">
        <v>1821</v>
      </c>
      <c r="B529" s="1" t="s">
        <v>2401</v>
      </c>
      <c r="D529" s="1">
        <v>0</v>
      </c>
      <c r="E529" s="1">
        <v>0</v>
      </c>
      <c r="F529" s="1">
        <v>0</v>
      </c>
      <c r="G529" s="1">
        <v>0</v>
      </c>
      <c r="H529" s="1">
        <v>0</v>
      </c>
      <c r="I529" s="1">
        <v>0</v>
      </c>
    </row>
    <row r="530" spans="1:9">
      <c r="A530" s="1" t="s">
        <v>1823</v>
      </c>
      <c r="B530" s="1" t="s">
        <v>2402</v>
      </c>
      <c r="D530" s="1">
        <v>0</v>
      </c>
      <c r="E530" s="1">
        <v>0</v>
      </c>
      <c r="F530" s="1">
        <v>0</v>
      </c>
      <c r="G530" s="1">
        <v>0</v>
      </c>
      <c r="H530" s="1">
        <v>0</v>
      </c>
      <c r="I530" s="1">
        <v>0</v>
      </c>
    </row>
    <row r="531" spans="1:9">
      <c r="A531" s="1" t="s">
        <v>1825</v>
      </c>
      <c r="B531" s="1" t="s">
        <v>2403</v>
      </c>
      <c r="D531" s="1">
        <v>0</v>
      </c>
      <c r="E531" s="1">
        <v>0</v>
      </c>
      <c r="F531" s="1">
        <v>0</v>
      </c>
      <c r="G531" s="1">
        <v>0</v>
      </c>
      <c r="H531" s="1">
        <v>0</v>
      </c>
      <c r="I531" s="1">
        <v>0</v>
      </c>
    </row>
    <row r="532" spans="1:9">
      <c r="A532" s="1" t="s">
        <v>1827</v>
      </c>
      <c r="B532" s="1" t="s">
        <v>2404</v>
      </c>
      <c r="D532" s="1">
        <v>0</v>
      </c>
      <c r="E532" s="1">
        <v>0</v>
      </c>
      <c r="F532" s="1">
        <v>0</v>
      </c>
      <c r="G532" s="1">
        <v>0</v>
      </c>
      <c r="H532" s="1">
        <v>0</v>
      </c>
      <c r="I532" s="1">
        <v>0</v>
      </c>
    </row>
    <row r="533" spans="1:9">
      <c r="A533" s="1" t="s">
        <v>1829</v>
      </c>
      <c r="B533" s="1" t="s">
        <v>2405</v>
      </c>
      <c r="D533" s="1">
        <v>0</v>
      </c>
      <c r="E533" s="1">
        <v>0</v>
      </c>
      <c r="F533" s="1">
        <v>0</v>
      </c>
      <c r="G533" s="1">
        <v>0</v>
      </c>
      <c r="H533" s="1">
        <v>0</v>
      </c>
      <c r="I533" s="1">
        <v>0</v>
      </c>
    </row>
    <row r="534" spans="1:9">
      <c r="A534" s="1" t="s">
        <v>1924</v>
      </c>
      <c r="B534" s="1" t="s">
        <v>2406</v>
      </c>
      <c r="D534" s="1">
        <v>0</v>
      </c>
      <c r="E534" s="1">
        <v>0</v>
      </c>
      <c r="F534" s="1">
        <v>0</v>
      </c>
      <c r="G534" s="1">
        <v>0</v>
      </c>
      <c r="H534" s="1">
        <v>0</v>
      </c>
      <c r="I534" s="1">
        <v>0</v>
      </c>
    </row>
    <row r="535" spans="1:9">
      <c r="A535" s="1" t="s">
        <v>1833</v>
      </c>
      <c r="B535" s="1" t="s">
        <v>2407</v>
      </c>
      <c r="D535" s="1">
        <v>0</v>
      </c>
      <c r="E535" s="1">
        <v>0</v>
      </c>
      <c r="F535" s="1">
        <v>0</v>
      </c>
      <c r="G535" s="1">
        <v>0</v>
      </c>
      <c r="H535" s="1">
        <v>0</v>
      </c>
      <c r="I535" s="1">
        <v>0</v>
      </c>
    </row>
    <row r="536" spans="1:9">
      <c r="A536" s="1" t="s">
        <v>1835</v>
      </c>
      <c r="B536" s="1" t="s">
        <v>2408</v>
      </c>
      <c r="D536" s="1">
        <v>0</v>
      </c>
      <c r="E536" s="1">
        <v>0</v>
      </c>
      <c r="F536" s="1">
        <v>0</v>
      </c>
      <c r="G536" s="1">
        <v>0</v>
      </c>
      <c r="H536" s="1">
        <v>0</v>
      </c>
      <c r="I536" s="1">
        <v>0</v>
      </c>
    </row>
    <row r="537" spans="1:9">
      <c r="A537" s="1" t="s">
        <v>1837</v>
      </c>
      <c r="B537" s="1" t="s">
        <v>2409</v>
      </c>
      <c r="D537" s="1">
        <v>0</v>
      </c>
      <c r="E537" s="1">
        <v>0</v>
      </c>
      <c r="F537" s="1">
        <v>0</v>
      </c>
      <c r="G537" s="1">
        <v>0</v>
      </c>
      <c r="H537" s="1">
        <v>0</v>
      </c>
      <c r="I537" s="1">
        <v>0</v>
      </c>
    </row>
    <row r="538" spans="1:9">
      <c r="A538" s="1" t="s">
        <v>1839</v>
      </c>
      <c r="B538" s="1" t="s">
        <v>2410</v>
      </c>
      <c r="D538" s="1">
        <v>0</v>
      </c>
      <c r="E538" s="1">
        <v>0</v>
      </c>
      <c r="F538" s="1">
        <v>0</v>
      </c>
      <c r="G538" s="1">
        <v>0</v>
      </c>
      <c r="H538" s="1">
        <v>0</v>
      </c>
      <c r="I538" s="1">
        <v>0</v>
      </c>
    </row>
    <row r="539" spans="1:9">
      <c r="A539" s="1" t="s">
        <v>1841</v>
      </c>
      <c r="B539" s="1" t="s">
        <v>2411</v>
      </c>
      <c r="D539" s="1">
        <v>0</v>
      </c>
      <c r="E539" s="1">
        <v>0</v>
      </c>
      <c r="F539" s="1">
        <v>0</v>
      </c>
      <c r="G539" s="1">
        <v>0</v>
      </c>
      <c r="H539" s="1">
        <v>0</v>
      </c>
      <c r="I539" s="1">
        <v>0</v>
      </c>
    </row>
    <row r="540" spans="1:9">
      <c r="A540" s="1" t="s">
        <v>1844</v>
      </c>
      <c r="B540" s="1" t="s">
        <v>2412</v>
      </c>
      <c r="D540" s="1">
        <v>0</v>
      </c>
      <c r="E540" s="1">
        <v>0</v>
      </c>
      <c r="F540" s="1">
        <v>0</v>
      </c>
      <c r="G540" s="1">
        <v>0</v>
      </c>
      <c r="H540" s="1">
        <v>0</v>
      </c>
      <c r="I540" s="1">
        <v>0</v>
      </c>
    </row>
    <row r="541" spans="1:9">
      <c r="A541" s="1" t="s">
        <v>1932</v>
      </c>
      <c r="B541" s="1" t="s">
        <v>2413</v>
      </c>
      <c r="D541" s="1">
        <v>0</v>
      </c>
      <c r="E541" s="1">
        <v>0</v>
      </c>
      <c r="F541" s="1">
        <v>0</v>
      </c>
      <c r="G541" s="1">
        <v>0</v>
      </c>
      <c r="H541" s="1">
        <v>0</v>
      </c>
      <c r="I541" s="1">
        <v>0</v>
      </c>
    </row>
  </sheetData>
  <pageMargins left="0.75" right="0.75" top="1" bottom="1" header="0.5" footer="0.5"/>
  <headerFooter alignWithMargins="0">
    <oddHeader>&amp;A</oddHeader>
    <oddFooter>Page &amp;P</oddFooter>
  </headerFooter>
</worksheet>
</file>

<file path=xl/worksheets/sheet22.xml><?xml version="1.0" encoding="utf-8"?>
<worksheet xmlns="http://schemas.openxmlformats.org/spreadsheetml/2006/main" xmlns:r="http://schemas.openxmlformats.org/officeDocument/2006/relationships">
  <sheetPr codeName="Foglio84"/>
  <dimension ref="A1:AJ99"/>
  <sheetViews>
    <sheetView zoomScaleNormal="100" workbookViewId="0">
      <pane xSplit="4" ySplit="4" topLeftCell="E57" activePane="bottomRight" state="frozen"/>
      <selection activeCell="C8" sqref="C8"/>
      <selection pane="topRight" activeCell="C8" sqref="C8"/>
      <selection pane="bottomLeft" activeCell="C8" sqref="C8"/>
      <selection pane="bottomRight" activeCell="E59" sqref="E59"/>
    </sheetView>
  </sheetViews>
  <sheetFormatPr defaultRowHeight="15.75"/>
  <cols>
    <col min="1" max="1" width="57.42578125" style="172" customWidth="1"/>
    <col min="2" max="2" width="3.5703125" style="1689" hidden="1" customWidth="1"/>
    <col min="3" max="3" width="4.7109375" style="172" hidden="1" customWidth="1"/>
    <col min="4" max="4" width="5.28515625" style="172" hidden="1" customWidth="1"/>
    <col min="5" max="25" width="12.5703125" style="172" customWidth="1"/>
    <col min="26" max="26" width="10.28515625" style="172" customWidth="1"/>
    <col min="27" max="27" width="10" style="1688" customWidth="1"/>
    <col min="28" max="36" width="10" style="172" customWidth="1"/>
    <col min="37" max="16384" width="9.140625" style="321"/>
  </cols>
  <sheetData>
    <row r="1" spans="1:36">
      <c r="A1" s="164" t="str">
        <f>'t1'!A1:K1</f>
        <v>COMPARTO SERVIZIO SANITARIO NAZIONALE - anno 2017</v>
      </c>
      <c r="B1" s="1687"/>
      <c r="C1" s="168"/>
      <c r="D1" s="168"/>
      <c r="E1" s="164"/>
      <c r="F1" s="1813" t="str">
        <f>IF(STRUTTURE!B2=0,"",STRUTTURE!B2)</f>
        <v/>
      </c>
      <c r="G1" s="1813" t="str">
        <f>IF(STRUTTURE!B3=0,"",STRUTTURE!B3)</f>
        <v/>
      </c>
      <c r="H1" s="1813" t="str">
        <f>IF(STRUTTURE!B4=0,"",STRUTTURE!B4)</f>
        <v/>
      </c>
      <c r="I1" s="1813" t="str">
        <f>IF(STRUTTURE!B5=0,"",STRUTTURE!B5)</f>
        <v/>
      </c>
      <c r="J1" s="1813" t="str">
        <f>IF(STRUTTURE!B6=0,"",STRUTTURE!B6)</f>
        <v/>
      </c>
      <c r="K1" s="1813" t="str">
        <f>IF(STRUTTURE!B7=0,"",STRUTTURE!B7)</f>
        <v/>
      </c>
      <c r="L1" s="1813" t="str">
        <f>IF(STRUTTURE!B8=0,"",STRUTTURE!B8)</f>
        <v/>
      </c>
      <c r="M1" s="1813" t="str">
        <f>IF(STRUTTURE!B9=0,"",STRUTTURE!B9)</f>
        <v/>
      </c>
      <c r="N1" s="1813" t="str">
        <f>IF(STRUTTURE!B10=0,"",STRUTTURE!B10)</f>
        <v/>
      </c>
      <c r="O1" s="1813" t="str">
        <f>IF(STRUTTURE!B11=0,"",STRUTTURE!B11)</f>
        <v/>
      </c>
      <c r="P1" s="1813" t="str">
        <f>IF(STRUTTURE!B12=0,"",STRUTTURE!B12)</f>
        <v/>
      </c>
      <c r="Q1" s="1813"/>
      <c r="R1" s="164"/>
      <c r="S1" s="164"/>
      <c r="T1" s="164"/>
      <c r="U1" s="164"/>
      <c r="V1" s="164"/>
      <c r="W1" s="164"/>
      <c r="X1" s="164"/>
      <c r="Y1" s="164"/>
      <c r="Z1" s="164"/>
      <c r="AB1" s="168"/>
      <c r="AC1" s="168"/>
      <c r="AD1" s="168"/>
      <c r="AE1" s="168"/>
      <c r="AF1" s="168"/>
      <c r="AG1" s="168"/>
      <c r="AH1" s="168"/>
      <c r="AI1" s="168"/>
      <c r="AJ1" s="168"/>
    </row>
    <row r="2" spans="1:36" ht="62.45" customHeight="1">
      <c r="A2" s="169"/>
      <c r="E2" s="169"/>
      <c r="F2" s="169"/>
      <c r="G2" s="169"/>
      <c r="H2" s="169"/>
      <c r="I2" s="169"/>
      <c r="J2" s="169"/>
      <c r="K2" s="169"/>
      <c r="L2" s="169"/>
      <c r="M2" s="169"/>
      <c r="N2" s="169"/>
      <c r="O2" s="169"/>
      <c r="P2" s="169"/>
      <c r="Q2" s="169"/>
      <c r="R2" s="169"/>
      <c r="S2" s="169"/>
      <c r="T2" s="169"/>
      <c r="U2" s="169"/>
      <c r="V2" s="169"/>
      <c r="W2" s="169"/>
      <c r="X2" s="169"/>
      <c r="Y2" s="169"/>
      <c r="Z2" s="1690"/>
    </row>
    <row r="3" spans="1:36" ht="16.5" thickBot="1">
      <c r="A3" s="173" t="s">
        <v>2414</v>
      </c>
      <c r="E3" s="169"/>
      <c r="F3" s="169"/>
      <c r="G3" s="169"/>
      <c r="H3" s="169"/>
      <c r="I3" s="169"/>
      <c r="J3" s="169"/>
      <c r="K3" s="169"/>
      <c r="L3" s="169"/>
      <c r="M3" s="169"/>
      <c r="N3" s="169"/>
      <c r="O3" s="169"/>
      <c r="P3" s="169"/>
      <c r="Q3" s="169"/>
      <c r="R3" s="169"/>
      <c r="S3" s="169"/>
      <c r="T3" s="169"/>
      <c r="U3" s="169"/>
      <c r="V3" s="169"/>
      <c r="W3" s="169"/>
      <c r="X3" s="169"/>
      <c r="Y3" s="169"/>
      <c r="Z3" s="169"/>
    </row>
    <row r="4" spans="1:36" ht="12" thickBot="1">
      <c r="A4" s="174"/>
      <c r="B4" s="1691"/>
      <c r="C4" s="178"/>
      <c r="D4" s="178"/>
      <c r="E4" s="182" t="s">
        <v>2415</v>
      </c>
      <c r="F4" s="182" t="s">
        <v>2416</v>
      </c>
      <c r="G4" s="182" t="s">
        <v>2417</v>
      </c>
      <c r="H4" s="182" t="s">
        <v>2418</v>
      </c>
      <c r="I4" s="182" t="s">
        <v>2419</v>
      </c>
      <c r="J4" s="182" t="s">
        <v>2420</v>
      </c>
      <c r="K4" s="182" t="s">
        <v>2421</v>
      </c>
      <c r="L4" s="182" t="s">
        <v>2422</v>
      </c>
      <c r="M4" s="182" t="s">
        <v>2423</v>
      </c>
      <c r="N4" s="182" t="s">
        <v>2424</v>
      </c>
      <c r="O4" s="182" t="s">
        <v>2425</v>
      </c>
      <c r="P4" s="182" t="s">
        <v>2426</v>
      </c>
      <c r="Q4" s="182" t="s">
        <v>2427</v>
      </c>
      <c r="R4" s="182" t="s">
        <v>2428</v>
      </c>
      <c r="S4" s="182" t="s">
        <v>2429</v>
      </c>
      <c r="T4" s="182" t="s">
        <v>2430</v>
      </c>
      <c r="U4" s="182" t="s">
        <v>2431</v>
      </c>
      <c r="V4" s="182" t="s">
        <v>2432</v>
      </c>
      <c r="W4" s="182" t="s">
        <v>2433</v>
      </c>
      <c r="X4" s="182" t="s">
        <v>2434</v>
      </c>
      <c r="Y4" s="182" t="s">
        <v>2435</v>
      </c>
      <c r="Z4" s="1692" t="s">
        <v>555</v>
      </c>
      <c r="AA4" s="1693"/>
      <c r="AB4" s="178"/>
      <c r="AC4" s="178"/>
      <c r="AD4" s="178"/>
      <c r="AE4" s="178"/>
      <c r="AF4" s="178"/>
      <c r="AG4" s="178"/>
      <c r="AH4" s="178"/>
      <c r="AI4" s="178"/>
      <c r="AJ4" s="178"/>
    </row>
    <row r="5" spans="1:36" ht="12" thickBot="1">
      <c r="A5" s="179"/>
      <c r="B5" s="1691"/>
      <c r="C5" s="178"/>
      <c r="D5" s="178"/>
      <c r="E5" s="1694"/>
      <c r="F5" s="1816" t="str">
        <f>CONCATENATE(IN_1G_HEAD!B2)</f>
        <v/>
      </c>
      <c r="G5" s="1816" t="str">
        <f>CONCATENATE(IN_1G_HEAD!C2)</f>
        <v/>
      </c>
      <c r="H5" s="1816" t="str">
        <f>CONCATENATE(IN_1G_HEAD!D2)</f>
        <v/>
      </c>
      <c r="I5" s="1816" t="str">
        <f>CONCATENATE(IN_1G_HEAD!E2)</f>
        <v/>
      </c>
      <c r="J5" s="1816" t="str">
        <f>CONCATENATE(IN_1G_HEAD!F2)</f>
        <v/>
      </c>
      <c r="K5" s="1816" t="str">
        <f>CONCATENATE(IN_1G_HEAD!G2)</f>
        <v/>
      </c>
      <c r="L5" s="1816" t="str">
        <f>CONCATENATE(IN_1G_HEAD!H2)</f>
        <v/>
      </c>
      <c r="M5" s="1816" t="str">
        <f>CONCATENATE(IN_1G_HEAD!I2)</f>
        <v/>
      </c>
      <c r="N5" s="1816" t="str">
        <f>CONCATENATE(IN_1G_HEAD!J2)</f>
        <v/>
      </c>
      <c r="O5" s="1816" t="str">
        <f>CONCATENATE(IN_1G_HEAD!K2)</f>
        <v/>
      </c>
      <c r="P5" s="1816" t="str">
        <f>CONCATENATE(IN_1G_HEAD!L2)</f>
        <v/>
      </c>
      <c r="Q5" s="1816" t="str">
        <f>CONCATENATE(IN_1G_HEAD!M2)</f>
        <v/>
      </c>
      <c r="R5" s="1816" t="str">
        <f>CONCATENATE(IN_1G_HEAD!N2)</f>
        <v/>
      </c>
      <c r="S5" s="1816" t="str">
        <f>CONCATENATE(IN_1G_HEAD!O2)</f>
        <v/>
      </c>
      <c r="T5" s="1816" t="str">
        <f>CONCATENATE(IN_1G_HEAD!P2)</f>
        <v/>
      </c>
      <c r="U5" s="1816" t="str">
        <f>CONCATENATE(IN_1G_HEAD!Q2)</f>
        <v/>
      </c>
      <c r="V5" s="1816" t="str">
        <f>CONCATENATE(IN_1G_HEAD!R2)</f>
        <v/>
      </c>
      <c r="W5" s="1816" t="str">
        <f>CONCATENATE(IN_1G_HEAD!S2)</f>
        <v/>
      </c>
      <c r="X5" s="1816" t="str">
        <f>CONCATENATE(IN_1G_HEAD!T2)</f>
        <v/>
      </c>
      <c r="Y5" s="1816" t="str">
        <f>CONCATENATE(IN_1G_HEAD!U2)</f>
        <v/>
      </c>
      <c r="Z5" s="1695"/>
      <c r="AA5" s="1693"/>
      <c r="AB5" s="178"/>
      <c r="AC5" s="178"/>
      <c r="AD5" s="178"/>
      <c r="AE5" s="178"/>
      <c r="AF5" s="178"/>
      <c r="AG5" s="178"/>
      <c r="AH5" s="178"/>
      <c r="AI5" s="178"/>
      <c r="AJ5" s="178"/>
    </row>
    <row r="6" spans="1:36" ht="12" thickBot="1">
      <c r="A6" s="188" t="s">
        <v>2436</v>
      </c>
      <c r="B6" s="1691"/>
      <c r="C6" s="178"/>
      <c r="D6" s="178"/>
      <c r="E6" s="1696" t="s">
        <v>32</v>
      </c>
      <c r="F6" s="1696" t="s">
        <v>32</v>
      </c>
      <c r="G6" s="1696" t="s">
        <v>32</v>
      </c>
      <c r="H6" s="1696" t="s">
        <v>32</v>
      </c>
      <c r="I6" s="1696" t="s">
        <v>32</v>
      </c>
      <c r="J6" s="1696" t="s">
        <v>32</v>
      </c>
      <c r="K6" s="1696" t="s">
        <v>32</v>
      </c>
      <c r="L6" s="1696" t="s">
        <v>32</v>
      </c>
      <c r="M6" s="1696" t="s">
        <v>32</v>
      </c>
      <c r="N6" s="1696" t="s">
        <v>32</v>
      </c>
      <c r="O6" s="1696" t="s">
        <v>32</v>
      </c>
      <c r="P6" s="1696" t="s">
        <v>32</v>
      </c>
      <c r="Q6" s="1696" t="s">
        <v>32</v>
      </c>
      <c r="R6" s="1696" t="s">
        <v>32</v>
      </c>
      <c r="S6" s="1696" t="s">
        <v>32</v>
      </c>
      <c r="T6" s="1696" t="s">
        <v>32</v>
      </c>
      <c r="U6" s="1696" t="s">
        <v>32</v>
      </c>
      <c r="V6" s="1696" t="s">
        <v>32</v>
      </c>
      <c r="W6" s="1696" t="s">
        <v>32</v>
      </c>
      <c r="X6" s="1696" t="s">
        <v>32</v>
      </c>
      <c r="Y6" s="1696" t="s">
        <v>32</v>
      </c>
      <c r="Z6" s="1697" t="s">
        <v>32</v>
      </c>
      <c r="AA6" s="1693"/>
      <c r="AB6" s="178"/>
      <c r="AC6" s="178"/>
      <c r="AD6" s="178"/>
      <c r="AE6" s="178"/>
      <c r="AF6" s="178"/>
      <c r="AG6" s="178"/>
      <c r="AH6" s="178"/>
      <c r="AI6" s="178"/>
      <c r="AJ6" s="178"/>
    </row>
    <row r="7" spans="1:36" ht="16.5" thickBot="1">
      <c r="A7" s="191" t="s">
        <v>2437</v>
      </c>
      <c r="E7" s="1711"/>
      <c r="F7" s="1711"/>
      <c r="G7" s="1711"/>
      <c r="H7" s="1711"/>
      <c r="I7" s="1711"/>
      <c r="J7" s="1711"/>
      <c r="K7" s="1711"/>
      <c r="L7" s="1711"/>
      <c r="M7" s="1711"/>
      <c r="N7" s="1711"/>
      <c r="O7" s="1711"/>
      <c r="P7" s="1711"/>
      <c r="Q7" s="1711"/>
      <c r="R7" s="1711"/>
      <c r="S7" s="1711"/>
      <c r="T7" s="1711"/>
      <c r="U7" s="1711"/>
      <c r="V7" s="1711"/>
      <c r="W7" s="1711"/>
      <c r="X7" s="1711"/>
      <c r="Y7" s="1711"/>
      <c r="Z7" s="1712"/>
    </row>
    <row r="8" spans="1:36" ht="16.5" hidden="1" thickBot="1">
      <c r="A8" s="1710"/>
      <c r="E8" s="1713">
        <v>0</v>
      </c>
      <c r="F8" s="1713">
        <v>0</v>
      </c>
      <c r="G8" s="1713">
        <v>0</v>
      </c>
      <c r="H8" s="1713">
        <v>0</v>
      </c>
      <c r="I8" s="1713">
        <v>0</v>
      </c>
      <c r="J8" s="1713">
        <v>0</v>
      </c>
      <c r="K8" s="1713">
        <v>0</v>
      </c>
      <c r="L8" s="1713">
        <v>0</v>
      </c>
      <c r="M8" s="1713">
        <v>0</v>
      </c>
      <c r="N8" s="1713">
        <v>0</v>
      </c>
      <c r="O8" s="1713">
        <v>0</v>
      </c>
      <c r="P8" s="1713">
        <v>0</v>
      </c>
      <c r="Q8" s="1713">
        <v>0</v>
      </c>
      <c r="R8" s="1713">
        <v>0</v>
      </c>
      <c r="S8" s="1713">
        <v>0</v>
      </c>
      <c r="T8" s="1713">
        <v>0</v>
      </c>
      <c r="U8" s="1713">
        <v>0</v>
      </c>
      <c r="V8" s="1713">
        <v>0</v>
      </c>
      <c r="W8" s="1713">
        <v>0</v>
      </c>
      <c r="X8" s="1713">
        <v>0</v>
      </c>
      <c r="Y8" s="1713">
        <v>0</v>
      </c>
      <c r="Z8" s="1714">
        <v>0</v>
      </c>
    </row>
    <row r="9" spans="1:36" ht="12" thickBot="1">
      <c r="A9" s="198" t="s">
        <v>2438</v>
      </c>
      <c r="B9" s="1691">
        <v>1</v>
      </c>
      <c r="C9" s="178">
        <v>1</v>
      </c>
      <c r="D9" s="178">
        <v>1</v>
      </c>
      <c r="E9" s="1724">
        <v>5</v>
      </c>
      <c r="F9" s="1724">
        <v>0</v>
      </c>
      <c r="G9" s="1724">
        <v>0</v>
      </c>
      <c r="H9" s="1724">
        <v>0</v>
      </c>
      <c r="I9" s="1724">
        <v>0</v>
      </c>
      <c r="J9" s="1724">
        <v>0</v>
      </c>
      <c r="K9" s="1724">
        <v>0</v>
      </c>
      <c r="L9" s="1724">
        <v>0</v>
      </c>
      <c r="M9" s="1724">
        <v>0</v>
      </c>
      <c r="N9" s="1724">
        <v>0</v>
      </c>
      <c r="O9" s="1724">
        <v>0</v>
      </c>
      <c r="P9" s="1724">
        <v>0</v>
      </c>
      <c r="Q9" s="1724">
        <v>0</v>
      </c>
      <c r="R9" s="1724">
        <v>0</v>
      </c>
      <c r="S9" s="1724">
        <v>0</v>
      </c>
      <c r="T9" s="1724">
        <v>0</v>
      </c>
      <c r="U9" s="1724">
        <v>0</v>
      </c>
      <c r="V9" s="1724">
        <v>0</v>
      </c>
      <c r="W9" s="1724">
        <v>0</v>
      </c>
      <c r="X9" s="1724">
        <v>0</v>
      </c>
      <c r="Y9" s="1724">
        <v>0</v>
      </c>
      <c r="Z9" s="1699">
        <f>SUM(E9:Y9)</f>
        <v>5</v>
      </c>
      <c r="AA9" s="1693"/>
      <c r="AB9" s="178"/>
      <c r="AC9" s="178"/>
      <c r="AD9" s="178"/>
      <c r="AE9" s="178"/>
      <c r="AF9" s="178"/>
      <c r="AG9" s="178"/>
      <c r="AH9" s="178"/>
      <c r="AI9" s="178"/>
      <c r="AJ9" s="178"/>
    </row>
    <row r="10" spans="1:36" ht="12" thickBot="1">
      <c r="A10" s="198" t="s">
        <v>2439</v>
      </c>
      <c r="B10" s="1691">
        <v>1</v>
      </c>
      <c r="C10" s="178">
        <v>1</v>
      </c>
      <c r="D10" s="178">
        <v>2</v>
      </c>
      <c r="E10" s="1724">
        <v>5</v>
      </c>
      <c r="F10" s="1724">
        <v>0</v>
      </c>
      <c r="G10" s="1724">
        <v>0</v>
      </c>
      <c r="H10" s="1724">
        <v>0</v>
      </c>
      <c r="I10" s="1724">
        <v>0</v>
      </c>
      <c r="J10" s="1724">
        <v>0</v>
      </c>
      <c r="K10" s="1724">
        <v>0</v>
      </c>
      <c r="L10" s="1724">
        <v>0</v>
      </c>
      <c r="M10" s="1724">
        <v>0</v>
      </c>
      <c r="N10" s="1724">
        <v>0</v>
      </c>
      <c r="O10" s="1724">
        <v>0</v>
      </c>
      <c r="P10" s="1724">
        <v>0</v>
      </c>
      <c r="Q10" s="1724">
        <v>0</v>
      </c>
      <c r="R10" s="1724">
        <v>0</v>
      </c>
      <c r="S10" s="1724">
        <v>0</v>
      </c>
      <c r="T10" s="1724">
        <v>0</v>
      </c>
      <c r="U10" s="1724">
        <v>0</v>
      </c>
      <c r="V10" s="1724">
        <v>0</v>
      </c>
      <c r="W10" s="1724">
        <v>0</v>
      </c>
      <c r="X10" s="1724">
        <v>0</v>
      </c>
      <c r="Y10" s="1724">
        <v>0</v>
      </c>
      <c r="Z10" s="1699">
        <f>SUM(E10:Y10)</f>
        <v>5</v>
      </c>
      <c r="AA10" s="1693"/>
      <c r="AB10" s="178"/>
      <c r="AC10" s="178"/>
      <c r="AD10" s="178"/>
      <c r="AE10" s="178"/>
      <c r="AF10" s="178"/>
      <c r="AG10" s="178"/>
      <c r="AH10" s="178"/>
      <c r="AI10" s="178"/>
      <c r="AJ10" s="178"/>
    </row>
    <row r="11" spans="1:36" ht="12" thickBot="1">
      <c r="A11" s="200" t="s">
        <v>2440</v>
      </c>
      <c r="B11" s="1691">
        <v>1</v>
      </c>
      <c r="C11" s="203">
        <v>1</v>
      </c>
      <c r="D11" s="203">
        <v>3</v>
      </c>
      <c r="E11" s="1724">
        <v>0</v>
      </c>
      <c r="F11" s="1724">
        <v>0</v>
      </c>
      <c r="G11" s="1724">
        <v>0</v>
      </c>
      <c r="H11" s="1724">
        <v>0</v>
      </c>
      <c r="I11" s="1724">
        <v>0</v>
      </c>
      <c r="J11" s="1724">
        <v>0</v>
      </c>
      <c r="K11" s="1724">
        <v>0</v>
      </c>
      <c r="L11" s="1724">
        <v>0</v>
      </c>
      <c r="M11" s="1724">
        <v>0</v>
      </c>
      <c r="N11" s="1724">
        <v>0</v>
      </c>
      <c r="O11" s="1724">
        <v>0</v>
      </c>
      <c r="P11" s="1724">
        <v>0</v>
      </c>
      <c r="Q11" s="1724">
        <v>0</v>
      </c>
      <c r="R11" s="1724">
        <v>0</v>
      </c>
      <c r="S11" s="1724">
        <v>0</v>
      </c>
      <c r="T11" s="1724">
        <v>0</v>
      </c>
      <c r="U11" s="1724">
        <v>0</v>
      </c>
      <c r="V11" s="1724">
        <v>0</v>
      </c>
      <c r="W11" s="1724">
        <v>0</v>
      </c>
      <c r="X11" s="1724">
        <v>0</v>
      </c>
      <c r="Y11" s="1724">
        <v>0</v>
      </c>
      <c r="Z11" s="1699">
        <f t="shared" ref="Z11:Z73" si="0">SUM(E11:Y11)</f>
        <v>0</v>
      </c>
      <c r="AA11" s="1693"/>
      <c r="AB11" s="203"/>
      <c r="AC11" s="203"/>
      <c r="AD11" s="203"/>
      <c r="AE11" s="203"/>
      <c r="AF11" s="203"/>
      <c r="AG11" s="203"/>
      <c r="AH11" s="203"/>
      <c r="AI11" s="203"/>
      <c r="AJ11" s="203"/>
    </row>
    <row r="12" spans="1:36" ht="12" thickBot="1">
      <c r="A12" s="191" t="s">
        <v>2441</v>
      </c>
      <c r="B12" s="1691" t="s">
        <v>2442</v>
      </c>
      <c r="C12" s="178"/>
      <c r="D12" s="178"/>
      <c r="E12" s="1725"/>
      <c r="F12" s="1725"/>
      <c r="G12" s="1725"/>
      <c r="H12" s="1725"/>
      <c r="I12" s="1725"/>
      <c r="J12" s="1725"/>
      <c r="K12" s="1725"/>
      <c r="L12" s="1725"/>
      <c r="M12" s="1725"/>
      <c r="N12" s="1725"/>
      <c r="O12" s="1725"/>
      <c r="P12" s="1725"/>
      <c r="Q12" s="1725"/>
      <c r="R12" s="1725"/>
      <c r="S12" s="1725"/>
      <c r="T12" s="1725"/>
      <c r="U12" s="1725"/>
      <c r="V12" s="1725"/>
      <c r="W12" s="1725"/>
      <c r="X12" s="1725"/>
      <c r="Y12" s="1725"/>
      <c r="Z12" s="1700"/>
      <c r="AA12" s="1693"/>
      <c r="AB12" s="178"/>
      <c r="AC12" s="178"/>
      <c r="AD12" s="178"/>
      <c r="AE12" s="178"/>
      <c r="AF12" s="178"/>
      <c r="AG12" s="178"/>
      <c r="AH12" s="178"/>
      <c r="AI12" s="178"/>
      <c r="AJ12" s="178"/>
    </row>
    <row r="13" spans="1:36" ht="12" thickBot="1">
      <c r="A13" s="198" t="s">
        <v>2443</v>
      </c>
      <c r="B13" s="1691">
        <v>1</v>
      </c>
      <c r="C13" s="203">
        <v>2</v>
      </c>
      <c r="D13" s="203">
        <v>4</v>
      </c>
      <c r="E13" s="1724">
        <v>20</v>
      </c>
      <c r="F13" s="1724">
        <f>IF(ISERROR(VLOOKUP(CONCATENATE($B13,".",$C13,".",$D13),IN_1G!$A$2:$Z$3000,6,FALSE))=TRUE,"",VLOOKUP(CONCATENATE($B13,".",$C13,".",$D13),IN_1G!$A$2:$Z$3000,6,FALSE))</f>
        <v>0</v>
      </c>
      <c r="G13" s="1724">
        <f>IF(ISERROR(VLOOKUP(CONCATENATE($B13,".",$C13,".",$D13),IN_1G!$A$2:$Z$3000,7,FALSE))=TRUE,"",VLOOKUP(CONCATENATE($B13,".",$C13,".",$D13),IN_1G!$A$2:$Z$3000,7,FALSE))</f>
        <v>0</v>
      </c>
      <c r="H13" s="1724">
        <f>IF(ISERROR(VLOOKUP(CONCATENATE($B13,".",$C13,".",$D13),IN_1G!$A$2:$Z$3000,8,FALSE))=TRUE,"",VLOOKUP(CONCATENATE($B13,".",$C13,".",$D13),IN_1G!$A$2:$Z$3000,8,FALSE))</f>
        <v>0</v>
      </c>
      <c r="I13" s="1724">
        <f>IF(ISERROR(VLOOKUP(CONCATENATE($B13,".",$C13,".",$D13),IN_1G!$A$2:$Z$3000,9,FALSE))=TRUE,"",VLOOKUP(CONCATENATE($B13,".",$C13,".",$D13),IN_1G!$A$2:$Z$3000,9,FALSE))</f>
        <v>0</v>
      </c>
      <c r="J13" s="1724">
        <f>IF(ISERROR(VLOOKUP(CONCATENATE($B13,".",$C13,".",$D13),IN_1G!$A$2:$Z$3000,10,FALSE))=TRUE,"",VLOOKUP(CONCATENATE($B13,".",$C13,".",$D13),IN_1G!$A$2:$Z$3000,10,FALSE))</f>
        <v>0</v>
      </c>
      <c r="K13" s="1724">
        <f>IF(ISERROR(VLOOKUP(CONCATENATE($B13,".",$C13,".",$D13),IN_1G!$A$2:$Z$3000,11,FALSE))=TRUE,"",VLOOKUP(CONCATENATE($B13,".",$C13,".",$D13),IN_1G!$A$2:$Z$3000,11,FALSE))</f>
        <v>0</v>
      </c>
      <c r="L13" s="1724">
        <f>IF(ISERROR(VLOOKUP(CONCATENATE($B13,".",$C13,".",$D13),IN_1G!$A$2:$Z$3000,12,FALSE))=TRUE,"",VLOOKUP(CONCATENATE($B13,".",$C13,".",$D13),IN_1G!$A$2:$Z$3000,12,FALSE))</f>
        <v>0</v>
      </c>
      <c r="M13" s="1724">
        <f>IF(ISERROR(VLOOKUP(CONCATENATE($B13,".",$C13,".",$D13),IN_1G!$A$2:$Z$3000,13,FALSE))=TRUE,"",VLOOKUP(CONCATENATE($B13,".",$C13,".",$D13),IN_1G!$A$2:$Z$3000,13,FALSE))</f>
        <v>0</v>
      </c>
      <c r="N13" s="1724">
        <f>IF(ISERROR(VLOOKUP(CONCATENATE($B13,".",$C13,".",$D13),IN_1G!$A$2:$Z$3000,14,FALSE))=TRUE,"",VLOOKUP(CONCATENATE($B13,".",$C13,".",$D13),IN_1G!$A$2:$Z$3000,14,FALSE))</f>
        <v>0</v>
      </c>
      <c r="O13" s="1724">
        <f>IF(ISERROR(VLOOKUP(CONCATENATE($B13,".",$C13,".",$D13),IN_1G!$A$2:$Z$3000,15,FALSE))=TRUE,"",VLOOKUP(CONCATENATE($B13,".",$C13,".",$D13),IN_1G!$A$2:$Z$3000,15,FALSE))</f>
        <v>0</v>
      </c>
      <c r="P13" s="1724">
        <f>IF(ISERROR(VLOOKUP(CONCATENATE($B13,".",$C13,".",$D13),IN_1G!$A$2:$Z$3000,16,FALSE))=TRUE,"",VLOOKUP(CONCATENATE($B13,".",$C13,".",$D13),IN_1G!$A$2:$Z$3000,16,FALSE))</f>
        <v>0</v>
      </c>
      <c r="Q13" s="1724">
        <f>IF(ISERROR(VLOOKUP(CONCATENATE($B13,".",$C13,".",$D13),IN_1G!$A$2:$Z$3000,17,FALSE))=TRUE,"",VLOOKUP(CONCATENATE($B13,".",$C13,".",$D13),IN_1G!$A$2:$Z$3000,17,FALSE))</f>
        <v>0</v>
      </c>
      <c r="R13" s="1724">
        <f>IF(ISERROR(VLOOKUP(CONCATENATE($B13,".",$C13,".",$D13),IN_1G!$A$2:$Z$3000,18,FALSE))=TRUE,"",VLOOKUP(CONCATENATE($B13,".",$C13,".",$D13),IN_1G!$A$2:$Z$3000,18,FALSE))</f>
        <v>0</v>
      </c>
      <c r="S13" s="1724">
        <f>IF(ISERROR(VLOOKUP(CONCATENATE($B13,".",$C13,".",$D13),IN_1G!$A$2:$Z$3000,19,FALSE))=TRUE,"",VLOOKUP(CONCATENATE($B13,".",$C13,".",$D13),IN_1G!$A$2:$Z$3000,19,FALSE))</f>
        <v>0</v>
      </c>
      <c r="T13" s="1724">
        <f>IF(ISERROR(VLOOKUP(CONCATENATE($B13,".",$C13,".",$D13),IN_1G!$A$2:$Z$3000,20,FALSE))=TRUE,"",VLOOKUP(CONCATENATE($B13,".",$C13,".",$D13),IN_1G!$A$2:$Z$3000,20,FALSE))</f>
        <v>0</v>
      </c>
      <c r="U13" s="1724">
        <f>IF(ISERROR(VLOOKUP(CONCATENATE($B13,".",$C13,".",$D13),IN_1G!$A$2:$Z$3000,21,FALSE))=TRUE,"",VLOOKUP(CONCATENATE($B13,".",$C13,".",$D13),IN_1G!$A$2:$Z$3000,21,FALSE))</f>
        <v>0</v>
      </c>
      <c r="V13" s="1724">
        <f>IF(ISERROR(VLOOKUP(CONCATENATE($B13,".",$C13,".",$D13),IN_1G!$A$2:$Z$3000,22,FALSE))=TRUE,"",VLOOKUP(CONCATENATE($B13,".",$C13,".",$D13),IN_1G!$A$2:$Z$3000,22,FALSE))</f>
        <v>0</v>
      </c>
      <c r="W13" s="1724">
        <f>IF(ISERROR(VLOOKUP(CONCATENATE($B13,".",$C13,".",$D13),IN_1G!$A$2:$Z$3000,23,FALSE))=TRUE,"",VLOOKUP(CONCATENATE($B13,".",$C13,".",$D13),IN_1G!$A$2:$Z$3000,23,FALSE))</f>
        <v>0</v>
      </c>
      <c r="X13" s="1724">
        <f>IF(ISERROR(VLOOKUP(CONCATENATE($B13,".",$C13,".",$D13),IN_1G!$A$2:$Z$3000,24,FALSE))=TRUE,"",VLOOKUP(CONCATENATE($B13,".",$C13,".",$D13),IN_1G!$A$2:$Z$3000,24,FALSE))</f>
        <v>0</v>
      </c>
      <c r="Y13" s="1724">
        <f>IF(ISERROR(VLOOKUP(CONCATENATE($B13,".",$C13,".",$D13),IN_1G!$A$2:$Z$3000,25,FALSE))=TRUE,"",VLOOKUP(CONCATENATE($B13,".",$C13,".",$D13),IN_1G!$A$2:$Z$3000,25,FALSE))</f>
        <v>0</v>
      </c>
      <c r="Z13" s="1699">
        <f t="shared" si="0"/>
        <v>20</v>
      </c>
      <c r="AA13" s="1693"/>
      <c r="AB13" s="203"/>
      <c r="AC13" s="203"/>
      <c r="AD13" s="203"/>
      <c r="AE13" s="203"/>
      <c r="AF13" s="203"/>
      <c r="AG13" s="203"/>
      <c r="AH13" s="203"/>
      <c r="AI13" s="203"/>
      <c r="AJ13" s="203"/>
    </row>
    <row r="14" spans="1:36" ht="12" thickBot="1">
      <c r="A14" s="198" t="s">
        <v>2444</v>
      </c>
      <c r="B14" s="1691">
        <v>1</v>
      </c>
      <c r="C14" s="203">
        <v>2</v>
      </c>
      <c r="D14" s="203">
        <v>5</v>
      </c>
      <c r="E14" s="1724">
        <v>20</v>
      </c>
      <c r="F14" s="1724">
        <f>IF(ISERROR(VLOOKUP(CONCATENATE($B14,".",$C14,".",$D14),IN_1G!$A$2:$Z$3000,6,FALSE))=TRUE,"",VLOOKUP(CONCATENATE($B14,".",$C14,".",$D14),IN_1G!$A$2:$Z$3000,6,FALSE))</f>
        <v>0</v>
      </c>
      <c r="G14" s="1724">
        <f>IF(ISERROR(VLOOKUP(CONCATENATE($B14,".",$C14,".",$D14),IN_1G!$A$2:$Z$3000,7,FALSE))=TRUE,"",VLOOKUP(CONCATENATE($B14,".",$C14,".",$D14),IN_1G!$A$2:$Z$3000,7,FALSE))</f>
        <v>0</v>
      </c>
      <c r="H14" s="1724">
        <f>IF(ISERROR(VLOOKUP(CONCATENATE($B14,".",$C14,".",$D14),IN_1G!$A$2:$Z$3000,8,FALSE))=TRUE,"",VLOOKUP(CONCATENATE($B14,".",$C14,".",$D14),IN_1G!$A$2:$Z$3000,8,FALSE))</f>
        <v>0</v>
      </c>
      <c r="I14" s="1724">
        <f>IF(ISERROR(VLOOKUP(CONCATENATE($B14,".",$C14,".",$D14),IN_1G!$A$2:$Z$3000,9,FALSE))=TRUE,"",VLOOKUP(CONCATENATE($B14,".",$C14,".",$D14),IN_1G!$A$2:$Z$3000,9,FALSE))</f>
        <v>0</v>
      </c>
      <c r="J14" s="1724">
        <f>IF(ISERROR(VLOOKUP(CONCATENATE($B14,".",$C14,".",$D14),IN_1G!$A$2:$Z$3000,10,FALSE))=TRUE,"",VLOOKUP(CONCATENATE($B14,".",$C14,".",$D14),IN_1G!$A$2:$Z$3000,10,FALSE))</f>
        <v>0</v>
      </c>
      <c r="K14" s="1724">
        <f>IF(ISERROR(VLOOKUP(CONCATENATE($B14,".",$C14,".",$D14),IN_1G!$A$2:$Z$3000,11,FALSE))=TRUE,"",VLOOKUP(CONCATENATE($B14,".",$C14,".",$D14),IN_1G!$A$2:$Z$3000,11,FALSE))</f>
        <v>0</v>
      </c>
      <c r="L14" s="1724">
        <f>IF(ISERROR(VLOOKUP(CONCATENATE($B14,".",$C14,".",$D14),IN_1G!$A$2:$Z$3000,12,FALSE))=TRUE,"",VLOOKUP(CONCATENATE($B14,".",$C14,".",$D14),IN_1G!$A$2:$Z$3000,12,FALSE))</f>
        <v>0</v>
      </c>
      <c r="M14" s="1724">
        <f>IF(ISERROR(VLOOKUP(CONCATENATE($B14,".",$C14,".",$D14),IN_1G!$A$2:$Z$3000,13,FALSE))=TRUE,"",VLOOKUP(CONCATENATE($B14,".",$C14,".",$D14),IN_1G!$A$2:$Z$3000,13,FALSE))</f>
        <v>0</v>
      </c>
      <c r="N14" s="1724">
        <f>IF(ISERROR(VLOOKUP(CONCATENATE($B14,".",$C14,".",$D14),IN_1G!$A$2:$Z$3000,14,FALSE))=TRUE,"",VLOOKUP(CONCATENATE($B14,".",$C14,".",$D14),IN_1G!$A$2:$Z$3000,14,FALSE))</f>
        <v>0</v>
      </c>
      <c r="O14" s="1724">
        <f>IF(ISERROR(VLOOKUP(CONCATENATE($B14,".",$C14,".",$D14),IN_1G!$A$2:$Z$3000,15,FALSE))=TRUE,"",VLOOKUP(CONCATENATE($B14,".",$C14,".",$D14),IN_1G!$A$2:$Z$3000,15,FALSE))</f>
        <v>0</v>
      </c>
      <c r="P14" s="1724">
        <f>IF(ISERROR(VLOOKUP(CONCATENATE($B14,".",$C14,".",$D14),IN_1G!$A$2:$Z$3000,16,FALSE))=TRUE,"",VLOOKUP(CONCATENATE($B14,".",$C14,".",$D14),IN_1G!$A$2:$Z$3000,16,FALSE))</f>
        <v>0</v>
      </c>
      <c r="Q14" s="1724">
        <f>IF(ISERROR(VLOOKUP(CONCATENATE($B14,".",$C14,".",$D14),IN_1G!$A$2:$Z$3000,17,FALSE))=TRUE,"",VLOOKUP(CONCATENATE($B14,".",$C14,".",$D14),IN_1G!$A$2:$Z$3000,17,FALSE))</f>
        <v>0</v>
      </c>
      <c r="R14" s="1724">
        <f>IF(ISERROR(VLOOKUP(CONCATENATE($B14,".",$C14,".",$D14),IN_1G!$A$2:$Z$3000,18,FALSE))=TRUE,"",VLOOKUP(CONCATENATE($B14,".",$C14,".",$D14),IN_1G!$A$2:$Z$3000,18,FALSE))</f>
        <v>0</v>
      </c>
      <c r="S14" s="1724">
        <f>IF(ISERROR(VLOOKUP(CONCATENATE($B14,".",$C14,".",$D14),IN_1G!$A$2:$Z$3000,19,FALSE))=TRUE,"",VLOOKUP(CONCATENATE($B14,".",$C14,".",$D14),IN_1G!$A$2:$Z$3000,19,FALSE))</f>
        <v>0</v>
      </c>
      <c r="T14" s="1724">
        <f>IF(ISERROR(VLOOKUP(CONCATENATE($B14,".",$C14,".",$D14),IN_1G!$A$2:$Z$3000,20,FALSE))=TRUE,"",VLOOKUP(CONCATENATE($B14,".",$C14,".",$D14),IN_1G!$A$2:$Z$3000,20,FALSE))</f>
        <v>0</v>
      </c>
      <c r="U14" s="1724">
        <f>IF(ISERROR(VLOOKUP(CONCATENATE($B14,".",$C14,".",$D14),IN_1G!$A$2:$Z$3000,21,FALSE))=TRUE,"",VLOOKUP(CONCATENATE($B14,".",$C14,".",$D14),IN_1G!$A$2:$Z$3000,21,FALSE))</f>
        <v>0</v>
      </c>
      <c r="V14" s="1724">
        <f>IF(ISERROR(VLOOKUP(CONCATENATE($B14,".",$C14,".",$D14),IN_1G!$A$2:$Z$3000,22,FALSE))=TRUE,"",VLOOKUP(CONCATENATE($B14,".",$C14,".",$D14),IN_1G!$A$2:$Z$3000,22,FALSE))</f>
        <v>0</v>
      </c>
      <c r="W14" s="1724">
        <f>IF(ISERROR(VLOOKUP(CONCATENATE($B14,".",$C14,".",$D14),IN_1G!$A$2:$Z$3000,23,FALSE))=TRUE,"",VLOOKUP(CONCATENATE($B14,".",$C14,".",$D14),IN_1G!$A$2:$Z$3000,23,FALSE))</f>
        <v>0</v>
      </c>
      <c r="X14" s="1724">
        <f>IF(ISERROR(VLOOKUP(CONCATENATE($B14,".",$C14,".",$D14),IN_1G!$A$2:$Z$3000,24,FALSE))=TRUE,"",VLOOKUP(CONCATENATE($B14,".",$C14,".",$D14),IN_1G!$A$2:$Z$3000,24,FALSE))</f>
        <v>0</v>
      </c>
      <c r="Y14" s="1724">
        <f>IF(ISERROR(VLOOKUP(CONCATENATE($B14,".",$C14,".",$D14),IN_1G!$A$2:$Z$3000,25,FALSE))=TRUE,"",VLOOKUP(CONCATENATE($B14,".",$C14,".",$D14),IN_1G!$A$2:$Z$3000,25,FALSE))</f>
        <v>0</v>
      </c>
      <c r="Z14" s="1699">
        <f t="shared" si="0"/>
        <v>20</v>
      </c>
      <c r="AA14" s="1693"/>
      <c r="AB14" s="203"/>
      <c r="AC14" s="203"/>
      <c r="AD14" s="203"/>
      <c r="AE14" s="203"/>
      <c r="AF14" s="203"/>
      <c r="AG14" s="203"/>
      <c r="AH14" s="203"/>
      <c r="AI14" s="203"/>
      <c r="AJ14" s="203"/>
    </row>
    <row r="15" spans="1:36" ht="12" thickBot="1">
      <c r="A15" s="200" t="s">
        <v>2445</v>
      </c>
      <c r="B15" s="1691">
        <v>1</v>
      </c>
      <c r="C15" s="203">
        <v>2</v>
      </c>
      <c r="D15" s="203">
        <v>6</v>
      </c>
      <c r="E15" s="1724">
        <f>IF(ISERROR(VLOOKUP(CONCATENATE($B15,".",$C15,".",$D15),IN_1G!$A$2:$Z$3000,5,FALSE))=TRUE,"",VLOOKUP(CONCATENATE($B15,".",$C15,".",$D15),IN_1G!$A$2:$Z$3000,5,FALSE))</f>
        <v>0</v>
      </c>
      <c r="F15" s="1724">
        <f>IF(ISERROR(VLOOKUP(CONCATENATE($B15,".",$C15,".",$D15),IN_1G!$A$2:$Z$3000,6,FALSE))=TRUE,"",VLOOKUP(CONCATENATE($B15,".",$C15,".",$D15),IN_1G!$A$2:$Z$3000,6,FALSE))</f>
        <v>0</v>
      </c>
      <c r="G15" s="1724">
        <f>IF(ISERROR(VLOOKUP(CONCATENATE($B15,".",$C15,".",$D15),IN_1G!$A$2:$Z$3000,7,FALSE))=TRUE,"",VLOOKUP(CONCATENATE($B15,".",$C15,".",$D15),IN_1G!$A$2:$Z$3000,7,FALSE))</f>
        <v>0</v>
      </c>
      <c r="H15" s="1724">
        <f>IF(ISERROR(VLOOKUP(CONCATENATE($B15,".",$C15,".",$D15),IN_1G!$A$2:$Z$3000,8,FALSE))=TRUE,"",VLOOKUP(CONCATENATE($B15,".",$C15,".",$D15),IN_1G!$A$2:$Z$3000,8,FALSE))</f>
        <v>0</v>
      </c>
      <c r="I15" s="1724">
        <f>IF(ISERROR(VLOOKUP(CONCATENATE($B15,".",$C15,".",$D15),IN_1G!$A$2:$Z$3000,9,FALSE))=TRUE,"",VLOOKUP(CONCATENATE($B15,".",$C15,".",$D15),IN_1G!$A$2:$Z$3000,9,FALSE))</f>
        <v>0</v>
      </c>
      <c r="J15" s="1724">
        <f>IF(ISERROR(VLOOKUP(CONCATENATE($B15,".",$C15,".",$D15),IN_1G!$A$2:$Z$3000,10,FALSE))=TRUE,"",VLOOKUP(CONCATENATE($B15,".",$C15,".",$D15),IN_1G!$A$2:$Z$3000,10,FALSE))</f>
        <v>0</v>
      </c>
      <c r="K15" s="1724">
        <f>IF(ISERROR(VLOOKUP(CONCATENATE($B15,".",$C15,".",$D15),IN_1G!$A$2:$Z$3000,11,FALSE))=TRUE,"",VLOOKUP(CONCATENATE($B15,".",$C15,".",$D15),IN_1G!$A$2:$Z$3000,11,FALSE))</f>
        <v>0</v>
      </c>
      <c r="L15" s="1724">
        <f>IF(ISERROR(VLOOKUP(CONCATENATE($B15,".",$C15,".",$D15),IN_1G!$A$2:$Z$3000,12,FALSE))=TRUE,"",VLOOKUP(CONCATENATE($B15,".",$C15,".",$D15),IN_1G!$A$2:$Z$3000,12,FALSE))</f>
        <v>0</v>
      </c>
      <c r="M15" s="1724">
        <f>IF(ISERROR(VLOOKUP(CONCATENATE($B15,".",$C15,".",$D15),IN_1G!$A$2:$Z$3000,13,FALSE))=TRUE,"",VLOOKUP(CONCATENATE($B15,".",$C15,".",$D15),IN_1G!$A$2:$Z$3000,13,FALSE))</f>
        <v>0</v>
      </c>
      <c r="N15" s="1724">
        <f>IF(ISERROR(VLOOKUP(CONCATENATE($B15,".",$C15,".",$D15),IN_1G!$A$2:$Z$3000,14,FALSE))=TRUE,"",VLOOKUP(CONCATENATE($B15,".",$C15,".",$D15),IN_1G!$A$2:$Z$3000,14,FALSE))</f>
        <v>0</v>
      </c>
      <c r="O15" s="1724">
        <f>IF(ISERROR(VLOOKUP(CONCATENATE($B15,".",$C15,".",$D15),IN_1G!$A$2:$Z$3000,15,FALSE))=TRUE,"",VLOOKUP(CONCATENATE($B15,".",$C15,".",$D15),IN_1G!$A$2:$Z$3000,15,FALSE))</f>
        <v>0</v>
      </c>
      <c r="P15" s="1724">
        <f>IF(ISERROR(VLOOKUP(CONCATENATE($B15,".",$C15,".",$D15),IN_1G!$A$2:$Z$3000,16,FALSE))=TRUE,"",VLOOKUP(CONCATENATE($B15,".",$C15,".",$D15),IN_1G!$A$2:$Z$3000,16,FALSE))</f>
        <v>0</v>
      </c>
      <c r="Q15" s="1724">
        <f>IF(ISERROR(VLOOKUP(CONCATENATE($B15,".",$C15,".",$D15),IN_1G!$A$2:$Z$3000,17,FALSE))=TRUE,"",VLOOKUP(CONCATENATE($B15,".",$C15,".",$D15),IN_1G!$A$2:$Z$3000,17,FALSE))</f>
        <v>0</v>
      </c>
      <c r="R15" s="1724">
        <f>IF(ISERROR(VLOOKUP(CONCATENATE($B15,".",$C15,".",$D15),IN_1G!$A$2:$Z$3000,18,FALSE))=TRUE,"",VLOOKUP(CONCATENATE($B15,".",$C15,".",$D15),IN_1G!$A$2:$Z$3000,18,FALSE))</f>
        <v>0</v>
      </c>
      <c r="S15" s="1724">
        <f>IF(ISERROR(VLOOKUP(CONCATENATE($B15,".",$C15,".",$D15),IN_1G!$A$2:$Z$3000,19,FALSE))=TRUE,"",VLOOKUP(CONCATENATE($B15,".",$C15,".",$D15),IN_1G!$A$2:$Z$3000,19,FALSE))</f>
        <v>0</v>
      </c>
      <c r="T15" s="1724">
        <f>IF(ISERROR(VLOOKUP(CONCATENATE($B15,".",$C15,".",$D15),IN_1G!$A$2:$Z$3000,20,FALSE))=TRUE,"",VLOOKUP(CONCATENATE($B15,".",$C15,".",$D15),IN_1G!$A$2:$Z$3000,20,FALSE))</f>
        <v>0</v>
      </c>
      <c r="U15" s="1724">
        <f>IF(ISERROR(VLOOKUP(CONCATENATE($B15,".",$C15,".",$D15),IN_1G!$A$2:$Z$3000,21,FALSE))=TRUE,"",VLOOKUP(CONCATENATE($B15,".",$C15,".",$D15),IN_1G!$A$2:$Z$3000,21,FALSE))</f>
        <v>0</v>
      </c>
      <c r="V15" s="1724">
        <f>IF(ISERROR(VLOOKUP(CONCATENATE($B15,".",$C15,".",$D15),IN_1G!$A$2:$Z$3000,22,FALSE))=TRUE,"",VLOOKUP(CONCATENATE($B15,".",$C15,".",$D15),IN_1G!$A$2:$Z$3000,22,FALSE))</f>
        <v>0</v>
      </c>
      <c r="W15" s="1724">
        <f>IF(ISERROR(VLOOKUP(CONCATENATE($B15,".",$C15,".",$D15),IN_1G!$A$2:$Z$3000,23,FALSE))=TRUE,"",VLOOKUP(CONCATENATE($B15,".",$C15,".",$D15),IN_1G!$A$2:$Z$3000,23,FALSE))</f>
        <v>0</v>
      </c>
      <c r="X15" s="1724">
        <f>IF(ISERROR(VLOOKUP(CONCATENATE($B15,".",$C15,".",$D15),IN_1G!$A$2:$Z$3000,24,FALSE))=TRUE,"",VLOOKUP(CONCATENATE($B15,".",$C15,".",$D15),IN_1G!$A$2:$Z$3000,24,FALSE))</f>
        <v>0</v>
      </c>
      <c r="Y15" s="1724">
        <f>IF(ISERROR(VLOOKUP(CONCATENATE($B15,".",$C15,".",$D15),IN_1G!$A$2:$Z$3000,25,FALSE))=TRUE,"",VLOOKUP(CONCATENATE($B15,".",$C15,".",$D15),IN_1G!$A$2:$Z$3000,25,FALSE))</f>
        <v>0</v>
      </c>
      <c r="Z15" s="1699">
        <f t="shared" si="0"/>
        <v>0</v>
      </c>
      <c r="AA15" s="1693"/>
      <c r="AB15" s="203"/>
      <c r="AC15" s="203"/>
      <c r="AD15" s="203"/>
      <c r="AE15" s="203"/>
      <c r="AF15" s="203"/>
      <c r="AG15" s="203"/>
      <c r="AH15" s="203"/>
      <c r="AI15" s="203"/>
      <c r="AJ15" s="203"/>
    </row>
    <row r="16" spans="1:36" ht="12" thickBot="1">
      <c r="A16" s="1701" t="s">
        <v>2446</v>
      </c>
      <c r="B16" s="1691" t="s">
        <v>2442</v>
      </c>
      <c r="C16" s="178"/>
      <c r="D16" s="178"/>
      <c r="E16" s="1725"/>
      <c r="F16" s="1725"/>
      <c r="G16" s="1725"/>
      <c r="H16" s="1725"/>
      <c r="I16" s="1725"/>
      <c r="J16" s="1725"/>
      <c r="K16" s="1725"/>
      <c r="L16" s="1725"/>
      <c r="M16" s="1725"/>
      <c r="N16" s="1725"/>
      <c r="O16" s="1725"/>
      <c r="P16" s="1725"/>
      <c r="Q16" s="1725"/>
      <c r="R16" s="1725"/>
      <c r="S16" s="1725"/>
      <c r="T16" s="1725"/>
      <c r="U16" s="1725"/>
      <c r="V16" s="1725"/>
      <c r="W16" s="1725"/>
      <c r="X16" s="1725"/>
      <c r="Y16" s="1725"/>
      <c r="Z16" s="1700"/>
      <c r="AA16" s="1693"/>
      <c r="AB16" s="178"/>
      <c r="AC16" s="178"/>
      <c r="AD16" s="178"/>
      <c r="AE16" s="178"/>
      <c r="AF16" s="178"/>
      <c r="AG16" s="178"/>
      <c r="AH16" s="178"/>
      <c r="AI16" s="178"/>
      <c r="AJ16" s="178"/>
    </row>
    <row r="17" spans="1:36" ht="12" thickBot="1">
      <c r="A17" s="218" t="s">
        <v>2443</v>
      </c>
      <c r="B17" s="1691">
        <v>1</v>
      </c>
      <c r="C17" s="203">
        <v>3</v>
      </c>
      <c r="D17" s="203">
        <v>7</v>
      </c>
      <c r="E17" s="1724">
        <v>12</v>
      </c>
      <c r="F17" s="1724">
        <f>IF(ISERROR(VLOOKUP(CONCATENATE($B17,".",$C17,".",$D17),IN_1G!$A$2:$Z$3000,6,FALSE))=TRUE,"",VLOOKUP(CONCATENATE($B17,".",$C17,".",$D17),IN_1G!$A$2:$Z$3000,6,FALSE))</f>
        <v>0</v>
      </c>
      <c r="G17" s="1724">
        <f>IF(ISERROR(VLOOKUP(CONCATENATE($B17,".",$C17,".",$D17),IN_1G!$A$2:$Z$3000,7,FALSE))=TRUE,"",VLOOKUP(CONCATENATE($B17,".",$C17,".",$D17),IN_1G!$A$2:$Z$3000,7,FALSE))</f>
        <v>0</v>
      </c>
      <c r="H17" s="1724">
        <f>IF(ISERROR(VLOOKUP(CONCATENATE($B17,".",$C17,".",$D17),IN_1G!$A$2:$Z$3000,8,FALSE))=TRUE,"",VLOOKUP(CONCATENATE($B17,".",$C17,".",$D17),IN_1G!$A$2:$Z$3000,8,FALSE))</f>
        <v>0</v>
      </c>
      <c r="I17" s="1724">
        <f>IF(ISERROR(VLOOKUP(CONCATENATE($B17,".",$C17,".",$D17),IN_1G!$A$2:$Z$3000,9,FALSE))=TRUE,"",VLOOKUP(CONCATENATE($B17,".",$C17,".",$D17),IN_1G!$A$2:$Z$3000,9,FALSE))</f>
        <v>0</v>
      </c>
      <c r="J17" s="1724">
        <f>IF(ISERROR(VLOOKUP(CONCATENATE($B17,".",$C17,".",$D17),IN_1G!$A$2:$Z$3000,10,FALSE))=TRUE,"",VLOOKUP(CONCATENATE($B17,".",$C17,".",$D17),IN_1G!$A$2:$Z$3000,10,FALSE))</f>
        <v>0</v>
      </c>
      <c r="K17" s="1724">
        <f>IF(ISERROR(VLOOKUP(CONCATENATE($B17,".",$C17,".",$D17),IN_1G!$A$2:$Z$3000,11,FALSE))=TRUE,"",VLOOKUP(CONCATENATE($B17,".",$C17,".",$D17),IN_1G!$A$2:$Z$3000,11,FALSE))</f>
        <v>0</v>
      </c>
      <c r="L17" s="1724">
        <f>IF(ISERROR(VLOOKUP(CONCATENATE($B17,".",$C17,".",$D17),IN_1G!$A$2:$Z$3000,12,FALSE))=TRUE,"",VLOOKUP(CONCATENATE($B17,".",$C17,".",$D17),IN_1G!$A$2:$Z$3000,12,FALSE))</f>
        <v>0</v>
      </c>
      <c r="M17" s="1724">
        <f>IF(ISERROR(VLOOKUP(CONCATENATE($B17,".",$C17,".",$D17),IN_1G!$A$2:$Z$3000,13,FALSE))=TRUE,"",VLOOKUP(CONCATENATE($B17,".",$C17,".",$D17),IN_1G!$A$2:$Z$3000,13,FALSE))</f>
        <v>0</v>
      </c>
      <c r="N17" s="1724">
        <f>IF(ISERROR(VLOOKUP(CONCATENATE($B17,".",$C17,".",$D17),IN_1G!$A$2:$Z$3000,14,FALSE))=TRUE,"",VLOOKUP(CONCATENATE($B17,".",$C17,".",$D17),IN_1G!$A$2:$Z$3000,14,FALSE))</f>
        <v>0</v>
      </c>
      <c r="O17" s="1724">
        <f>IF(ISERROR(VLOOKUP(CONCATENATE($B17,".",$C17,".",$D17),IN_1G!$A$2:$Z$3000,15,FALSE))=TRUE,"",VLOOKUP(CONCATENATE($B17,".",$C17,".",$D17),IN_1G!$A$2:$Z$3000,15,FALSE))</f>
        <v>0</v>
      </c>
      <c r="P17" s="1724">
        <f>IF(ISERROR(VLOOKUP(CONCATENATE($B17,".",$C17,".",$D17),IN_1G!$A$2:$Z$3000,16,FALSE))=TRUE,"",VLOOKUP(CONCATENATE($B17,".",$C17,".",$D17),IN_1G!$A$2:$Z$3000,16,FALSE))</f>
        <v>0</v>
      </c>
      <c r="Q17" s="1724">
        <f>IF(ISERROR(VLOOKUP(CONCATENATE($B17,".",$C17,".",$D17),IN_1G!$A$2:$Z$3000,17,FALSE))=TRUE,"",VLOOKUP(CONCATENATE($B17,".",$C17,".",$D17),IN_1G!$A$2:$Z$3000,17,FALSE))</f>
        <v>0</v>
      </c>
      <c r="R17" s="1724">
        <f>IF(ISERROR(VLOOKUP(CONCATENATE($B17,".",$C17,".",$D17),IN_1G!$A$2:$Z$3000,18,FALSE))=TRUE,"",VLOOKUP(CONCATENATE($B17,".",$C17,".",$D17),IN_1G!$A$2:$Z$3000,18,FALSE))</f>
        <v>0</v>
      </c>
      <c r="S17" s="1724">
        <f>IF(ISERROR(VLOOKUP(CONCATENATE($B17,".",$C17,".",$D17),IN_1G!$A$2:$Z$3000,19,FALSE))=TRUE,"",VLOOKUP(CONCATENATE($B17,".",$C17,".",$D17),IN_1G!$A$2:$Z$3000,19,FALSE))</f>
        <v>0</v>
      </c>
      <c r="T17" s="1724">
        <f>IF(ISERROR(VLOOKUP(CONCATENATE($B17,".",$C17,".",$D17),IN_1G!$A$2:$Z$3000,20,FALSE))=TRUE,"",VLOOKUP(CONCATENATE($B17,".",$C17,".",$D17),IN_1G!$A$2:$Z$3000,20,FALSE))</f>
        <v>0</v>
      </c>
      <c r="U17" s="1724">
        <f>IF(ISERROR(VLOOKUP(CONCATENATE($B17,".",$C17,".",$D17),IN_1G!$A$2:$Z$3000,21,FALSE))=TRUE,"",VLOOKUP(CONCATENATE($B17,".",$C17,".",$D17),IN_1G!$A$2:$Z$3000,21,FALSE))</f>
        <v>0</v>
      </c>
      <c r="V17" s="1724">
        <f>IF(ISERROR(VLOOKUP(CONCATENATE($B17,".",$C17,".",$D17),IN_1G!$A$2:$Z$3000,22,FALSE))=TRUE,"",VLOOKUP(CONCATENATE($B17,".",$C17,".",$D17),IN_1G!$A$2:$Z$3000,22,FALSE))</f>
        <v>0</v>
      </c>
      <c r="W17" s="1724">
        <f>IF(ISERROR(VLOOKUP(CONCATENATE($B17,".",$C17,".",$D17),IN_1G!$A$2:$Z$3000,23,FALSE))=TRUE,"",VLOOKUP(CONCATENATE($B17,".",$C17,".",$D17),IN_1G!$A$2:$Z$3000,23,FALSE))</f>
        <v>0</v>
      </c>
      <c r="X17" s="1724">
        <f>IF(ISERROR(VLOOKUP(CONCATENATE($B17,".",$C17,".",$D17),IN_1G!$A$2:$Z$3000,24,FALSE))=TRUE,"",VLOOKUP(CONCATENATE($B17,".",$C17,".",$D17),IN_1G!$A$2:$Z$3000,24,FALSE))</f>
        <v>0</v>
      </c>
      <c r="Y17" s="1724">
        <f>IF(ISERROR(VLOOKUP(CONCATENATE($B17,".",$C17,".",$D17),IN_1G!$A$2:$Z$3000,25,FALSE))=TRUE,"",VLOOKUP(CONCATENATE($B17,".",$C17,".",$D17),IN_1G!$A$2:$Z$3000,25,FALSE))</f>
        <v>0</v>
      </c>
      <c r="Z17" s="1699">
        <f t="shared" si="0"/>
        <v>12</v>
      </c>
      <c r="AA17" s="1693"/>
      <c r="AB17" s="203"/>
      <c r="AC17" s="203"/>
      <c r="AD17" s="203"/>
      <c r="AE17" s="203"/>
      <c r="AF17" s="203"/>
      <c r="AG17" s="203"/>
      <c r="AH17" s="203"/>
      <c r="AI17" s="203"/>
      <c r="AJ17" s="203"/>
    </row>
    <row r="18" spans="1:36" ht="12" thickBot="1">
      <c r="A18" s="198" t="s">
        <v>2444</v>
      </c>
      <c r="B18" s="1691">
        <v>1</v>
      </c>
      <c r="C18" s="203">
        <v>3</v>
      </c>
      <c r="D18" s="203">
        <v>8</v>
      </c>
      <c r="E18" s="1724">
        <v>12</v>
      </c>
      <c r="F18" s="1724">
        <f>IF(ISERROR(VLOOKUP(CONCATENATE($B18,".",$C18,".",$D18),IN_1G!$A$2:$Z$3000,6,FALSE))=TRUE,"",VLOOKUP(CONCATENATE($B18,".",$C18,".",$D18),IN_1G!$A$2:$Z$3000,6,FALSE))</f>
        <v>0</v>
      </c>
      <c r="G18" s="1724">
        <f>IF(ISERROR(VLOOKUP(CONCATENATE($B18,".",$C18,".",$D18),IN_1G!$A$2:$Z$3000,7,FALSE))=TRUE,"",VLOOKUP(CONCATENATE($B18,".",$C18,".",$D18),IN_1G!$A$2:$Z$3000,7,FALSE))</f>
        <v>0</v>
      </c>
      <c r="H18" s="1724">
        <f>IF(ISERROR(VLOOKUP(CONCATENATE($B18,".",$C18,".",$D18),IN_1G!$A$2:$Z$3000,8,FALSE))=TRUE,"",VLOOKUP(CONCATENATE($B18,".",$C18,".",$D18),IN_1G!$A$2:$Z$3000,8,FALSE))</f>
        <v>0</v>
      </c>
      <c r="I18" s="1724">
        <f>IF(ISERROR(VLOOKUP(CONCATENATE($B18,".",$C18,".",$D18),IN_1G!$A$2:$Z$3000,9,FALSE))=TRUE,"",VLOOKUP(CONCATENATE($B18,".",$C18,".",$D18),IN_1G!$A$2:$Z$3000,9,FALSE))</f>
        <v>0</v>
      </c>
      <c r="J18" s="1724">
        <f>IF(ISERROR(VLOOKUP(CONCATENATE($B18,".",$C18,".",$D18),IN_1G!$A$2:$Z$3000,10,FALSE))=TRUE,"",VLOOKUP(CONCATENATE($B18,".",$C18,".",$D18),IN_1G!$A$2:$Z$3000,10,FALSE))</f>
        <v>0</v>
      </c>
      <c r="K18" s="1724">
        <f>IF(ISERROR(VLOOKUP(CONCATENATE($B18,".",$C18,".",$D18),IN_1G!$A$2:$Z$3000,11,FALSE))=TRUE,"",VLOOKUP(CONCATENATE($B18,".",$C18,".",$D18),IN_1G!$A$2:$Z$3000,11,FALSE))</f>
        <v>0</v>
      </c>
      <c r="L18" s="1724">
        <f>IF(ISERROR(VLOOKUP(CONCATENATE($B18,".",$C18,".",$D18),IN_1G!$A$2:$Z$3000,12,FALSE))=TRUE,"",VLOOKUP(CONCATENATE($B18,".",$C18,".",$D18),IN_1G!$A$2:$Z$3000,12,FALSE))</f>
        <v>0</v>
      </c>
      <c r="M18" s="1724">
        <f>IF(ISERROR(VLOOKUP(CONCATENATE($B18,".",$C18,".",$D18),IN_1G!$A$2:$Z$3000,13,FALSE))=TRUE,"",VLOOKUP(CONCATENATE($B18,".",$C18,".",$D18),IN_1G!$A$2:$Z$3000,13,FALSE))</f>
        <v>0</v>
      </c>
      <c r="N18" s="1724">
        <f>IF(ISERROR(VLOOKUP(CONCATENATE($B18,".",$C18,".",$D18),IN_1G!$A$2:$Z$3000,14,FALSE))=TRUE,"",VLOOKUP(CONCATENATE($B18,".",$C18,".",$D18),IN_1G!$A$2:$Z$3000,14,FALSE))</f>
        <v>0</v>
      </c>
      <c r="O18" s="1724">
        <f>IF(ISERROR(VLOOKUP(CONCATENATE($B18,".",$C18,".",$D18),IN_1G!$A$2:$Z$3000,15,FALSE))=TRUE,"",VLOOKUP(CONCATENATE($B18,".",$C18,".",$D18),IN_1G!$A$2:$Z$3000,15,FALSE))</f>
        <v>0</v>
      </c>
      <c r="P18" s="1724">
        <f>IF(ISERROR(VLOOKUP(CONCATENATE($B18,".",$C18,".",$D18),IN_1G!$A$2:$Z$3000,16,FALSE))=TRUE,"",VLOOKUP(CONCATENATE($B18,".",$C18,".",$D18),IN_1G!$A$2:$Z$3000,16,FALSE))</f>
        <v>0</v>
      </c>
      <c r="Q18" s="1724">
        <f>IF(ISERROR(VLOOKUP(CONCATENATE($B18,".",$C18,".",$D18),IN_1G!$A$2:$Z$3000,17,FALSE))=TRUE,"",VLOOKUP(CONCATENATE($B18,".",$C18,".",$D18),IN_1G!$A$2:$Z$3000,17,FALSE))</f>
        <v>0</v>
      </c>
      <c r="R18" s="1724">
        <f>IF(ISERROR(VLOOKUP(CONCATENATE($B18,".",$C18,".",$D18),IN_1G!$A$2:$Z$3000,18,FALSE))=TRUE,"",VLOOKUP(CONCATENATE($B18,".",$C18,".",$D18),IN_1G!$A$2:$Z$3000,18,FALSE))</f>
        <v>0</v>
      </c>
      <c r="S18" s="1724">
        <f>IF(ISERROR(VLOOKUP(CONCATENATE($B18,".",$C18,".",$D18),IN_1G!$A$2:$Z$3000,19,FALSE))=TRUE,"",VLOOKUP(CONCATENATE($B18,".",$C18,".",$D18),IN_1G!$A$2:$Z$3000,19,FALSE))</f>
        <v>0</v>
      </c>
      <c r="T18" s="1724">
        <f>IF(ISERROR(VLOOKUP(CONCATENATE($B18,".",$C18,".",$D18),IN_1G!$A$2:$Z$3000,20,FALSE))=TRUE,"",VLOOKUP(CONCATENATE($B18,".",$C18,".",$D18),IN_1G!$A$2:$Z$3000,20,FALSE))</f>
        <v>0</v>
      </c>
      <c r="U18" s="1724">
        <f>IF(ISERROR(VLOOKUP(CONCATENATE($B18,".",$C18,".",$D18),IN_1G!$A$2:$Z$3000,21,FALSE))=TRUE,"",VLOOKUP(CONCATENATE($B18,".",$C18,".",$D18),IN_1G!$A$2:$Z$3000,21,FALSE))</f>
        <v>0</v>
      </c>
      <c r="V18" s="1724">
        <f>IF(ISERROR(VLOOKUP(CONCATENATE($B18,".",$C18,".",$D18),IN_1G!$A$2:$Z$3000,22,FALSE))=TRUE,"",VLOOKUP(CONCATENATE($B18,".",$C18,".",$D18),IN_1G!$A$2:$Z$3000,22,FALSE))</f>
        <v>0</v>
      </c>
      <c r="W18" s="1724">
        <f>IF(ISERROR(VLOOKUP(CONCATENATE($B18,".",$C18,".",$D18),IN_1G!$A$2:$Z$3000,23,FALSE))=TRUE,"",VLOOKUP(CONCATENATE($B18,".",$C18,".",$D18),IN_1G!$A$2:$Z$3000,23,FALSE))</f>
        <v>0</v>
      </c>
      <c r="X18" s="1724">
        <f>IF(ISERROR(VLOOKUP(CONCATENATE($B18,".",$C18,".",$D18),IN_1G!$A$2:$Z$3000,24,FALSE))=TRUE,"",VLOOKUP(CONCATENATE($B18,".",$C18,".",$D18),IN_1G!$A$2:$Z$3000,24,FALSE))</f>
        <v>0</v>
      </c>
      <c r="Y18" s="1724">
        <f>IF(ISERROR(VLOOKUP(CONCATENATE($B18,".",$C18,".",$D18),IN_1G!$A$2:$Z$3000,25,FALSE))=TRUE,"",VLOOKUP(CONCATENATE($B18,".",$C18,".",$D18),IN_1G!$A$2:$Z$3000,25,FALSE))</f>
        <v>0</v>
      </c>
      <c r="Z18" s="1699">
        <f t="shared" si="0"/>
        <v>12</v>
      </c>
      <c r="AA18" s="1693"/>
      <c r="AB18" s="203"/>
      <c r="AC18" s="203"/>
      <c r="AD18" s="203"/>
      <c r="AE18" s="203"/>
      <c r="AF18" s="203"/>
      <c r="AG18" s="203"/>
      <c r="AH18" s="203"/>
      <c r="AI18" s="203"/>
      <c r="AJ18" s="203"/>
    </row>
    <row r="19" spans="1:36" ht="12" thickBot="1">
      <c r="A19" s="219" t="s">
        <v>2445</v>
      </c>
      <c r="B19" s="1691">
        <v>1</v>
      </c>
      <c r="C19" s="203">
        <v>3</v>
      </c>
      <c r="D19" s="203">
        <v>9</v>
      </c>
      <c r="E19" s="1724">
        <f>IF(ISERROR(VLOOKUP(CONCATENATE($B19,".",$C19,".",$D19),IN_1G!$A$2:$Z$3000,5,FALSE))=TRUE,"",VLOOKUP(CONCATENATE($B19,".",$C19,".",$D19),IN_1G!$A$2:$Z$3000,5,FALSE))</f>
        <v>0</v>
      </c>
      <c r="F19" s="1724">
        <f>IF(ISERROR(VLOOKUP(CONCATENATE($B19,".",$C19,".",$D19),IN_1G!$A$2:$Z$3000,6,FALSE))=TRUE,"",VLOOKUP(CONCATENATE($B19,".",$C19,".",$D19),IN_1G!$A$2:$Z$3000,6,FALSE))</f>
        <v>0</v>
      </c>
      <c r="G19" s="1724">
        <f>IF(ISERROR(VLOOKUP(CONCATENATE($B19,".",$C19,".",$D19),IN_1G!$A$2:$Z$3000,7,FALSE))=TRUE,"",VLOOKUP(CONCATENATE($B19,".",$C19,".",$D19),IN_1G!$A$2:$Z$3000,7,FALSE))</f>
        <v>0</v>
      </c>
      <c r="H19" s="1724">
        <f>IF(ISERROR(VLOOKUP(CONCATENATE($B19,".",$C19,".",$D19),IN_1G!$A$2:$Z$3000,8,FALSE))=TRUE,"",VLOOKUP(CONCATENATE($B19,".",$C19,".",$D19),IN_1G!$A$2:$Z$3000,8,FALSE))</f>
        <v>0</v>
      </c>
      <c r="I19" s="1724">
        <f>IF(ISERROR(VLOOKUP(CONCATENATE($B19,".",$C19,".",$D19),IN_1G!$A$2:$Z$3000,9,FALSE))=TRUE,"",VLOOKUP(CONCATENATE($B19,".",$C19,".",$D19),IN_1G!$A$2:$Z$3000,9,FALSE))</f>
        <v>0</v>
      </c>
      <c r="J19" s="1724">
        <f>IF(ISERROR(VLOOKUP(CONCATENATE($B19,".",$C19,".",$D19),IN_1G!$A$2:$Z$3000,10,FALSE))=TRUE,"",VLOOKUP(CONCATENATE($B19,".",$C19,".",$D19),IN_1G!$A$2:$Z$3000,10,FALSE))</f>
        <v>0</v>
      </c>
      <c r="K19" s="1724">
        <f>IF(ISERROR(VLOOKUP(CONCATENATE($B19,".",$C19,".",$D19),IN_1G!$A$2:$Z$3000,11,FALSE))=TRUE,"",VLOOKUP(CONCATENATE($B19,".",$C19,".",$D19),IN_1G!$A$2:$Z$3000,11,FALSE))</f>
        <v>0</v>
      </c>
      <c r="L19" s="1724">
        <f>IF(ISERROR(VLOOKUP(CONCATENATE($B19,".",$C19,".",$D19),IN_1G!$A$2:$Z$3000,12,FALSE))=TRUE,"",VLOOKUP(CONCATENATE($B19,".",$C19,".",$D19),IN_1G!$A$2:$Z$3000,12,FALSE))</f>
        <v>0</v>
      </c>
      <c r="M19" s="1724">
        <f>IF(ISERROR(VLOOKUP(CONCATENATE($B19,".",$C19,".",$D19),IN_1G!$A$2:$Z$3000,13,FALSE))=TRUE,"",VLOOKUP(CONCATENATE($B19,".",$C19,".",$D19),IN_1G!$A$2:$Z$3000,13,FALSE))</f>
        <v>0</v>
      </c>
      <c r="N19" s="1724">
        <f>IF(ISERROR(VLOOKUP(CONCATENATE($B19,".",$C19,".",$D19),IN_1G!$A$2:$Z$3000,14,FALSE))=TRUE,"",VLOOKUP(CONCATENATE($B19,".",$C19,".",$D19),IN_1G!$A$2:$Z$3000,14,FALSE))</f>
        <v>0</v>
      </c>
      <c r="O19" s="1724">
        <f>IF(ISERROR(VLOOKUP(CONCATENATE($B19,".",$C19,".",$D19),IN_1G!$A$2:$Z$3000,15,FALSE))=TRUE,"",VLOOKUP(CONCATENATE($B19,".",$C19,".",$D19),IN_1G!$A$2:$Z$3000,15,FALSE))</f>
        <v>0</v>
      </c>
      <c r="P19" s="1724">
        <f>IF(ISERROR(VLOOKUP(CONCATENATE($B19,".",$C19,".",$D19),IN_1G!$A$2:$Z$3000,16,FALSE))=TRUE,"",VLOOKUP(CONCATENATE($B19,".",$C19,".",$D19),IN_1G!$A$2:$Z$3000,16,FALSE))</f>
        <v>0</v>
      </c>
      <c r="Q19" s="1724">
        <f>IF(ISERROR(VLOOKUP(CONCATENATE($B19,".",$C19,".",$D19),IN_1G!$A$2:$Z$3000,17,FALSE))=TRUE,"",VLOOKUP(CONCATENATE($B19,".",$C19,".",$D19),IN_1G!$A$2:$Z$3000,17,FALSE))</f>
        <v>0</v>
      </c>
      <c r="R19" s="1724">
        <f>IF(ISERROR(VLOOKUP(CONCATENATE($B19,".",$C19,".",$D19),IN_1G!$A$2:$Z$3000,18,FALSE))=TRUE,"",VLOOKUP(CONCATENATE($B19,".",$C19,".",$D19),IN_1G!$A$2:$Z$3000,18,FALSE))</f>
        <v>0</v>
      </c>
      <c r="S19" s="1724">
        <f>IF(ISERROR(VLOOKUP(CONCATENATE($B19,".",$C19,".",$D19),IN_1G!$A$2:$Z$3000,19,FALSE))=TRUE,"",VLOOKUP(CONCATENATE($B19,".",$C19,".",$D19),IN_1G!$A$2:$Z$3000,19,FALSE))</f>
        <v>0</v>
      </c>
      <c r="T19" s="1724">
        <f>IF(ISERROR(VLOOKUP(CONCATENATE($B19,".",$C19,".",$D19),IN_1G!$A$2:$Z$3000,20,FALSE))=TRUE,"",VLOOKUP(CONCATENATE($B19,".",$C19,".",$D19),IN_1G!$A$2:$Z$3000,20,FALSE))</f>
        <v>0</v>
      </c>
      <c r="U19" s="1724">
        <f>IF(ISERROR(VLOOKUP(CONCATENATE($B19,".",$C19,".",$D19),IN_1G!$A$2:$Z$3000,21,FALSE))=TRUE,"",VLOOKUP(CONCATENATE($B19,".",$C19,".",$D19),IN_1G!$A$2:$Z$3000,21,FALSE))</f>
        <v>0</v>
      </c>
      <c r="V19" s="1724">
        <f>IF(ISERROR(VLOOKUP(CONCATENATE($B19,".",$C19,".",$D19),IN_1G!$A$2:$Z$3000,22,FALSE))=TRUE,"",VLOOKUP(CONCATENATE($B19,".",$C19,".",$D19),IN_1G!$A$2:$Z$3000,22,FALSE))</f>
        <v>0</v>
      </c>
      <c r="W19" s="1724">
        <f>IF(ISERROR(VLOOKUP(CONCATENATE($B19,".",$C19,".",$D19),IN_1G!$A$2:$Z$3000,23,FALSE))=TRUE,"",VLOOKUP(CONCATENATE($B19,".",$C19,".",$D19),IN_1G!$A$2:$Z$3000,23,FALSE))</f>
        <v>0</v>
      </c>
      <c r="X19" s="1724">
        <f>IF(ISERROR(VLOOKUP(CONCATENATE($B19,".",$C19,".",$D19),IN_1G!$A$2:$Z$3000,24,FALSE))=TRUE,"",VLOOKUP(CONCATENATE($B19,".",$C19,".",$D19),IN_1G!$A$2:$Z$3000,24,FALSE))</f>
        <v>0</v>
      </c>
      <c r="Y19" s="1724">
        <f>IF(ISERROR(VLOOKUP(CONCATENATE($B19,".",$C19,".",$D19),IN_1G!$A$2:$Z$3000,25,FALSE))=TRUE,"",VLOOKUP(CONCATENATE($B19,".",$C19,".",$D19),IN_1G!$A$2:$Z$3000,25,FALSE))</f>
        <v>0</v>
      </c>
      <c r="Z19" s="1702">
        <f t="shared" si="0"/>
        <v>0</v>
      </c>
      <c r="AA19" s="1693"/>
      <c r="AB19" s="203"/>
      <c r="AC19" s="203"/>
      <c r="AD19" s="203"/>
      <c r="AE19" s="203"/>
      <c r="AF19" s="203"/>
      <c r="AG19" s="203"/>
      <c r="AH19" s="203"/>
      <c r="AI19" s="203"/>
      <c r="AJ19" s="203"/>
    </row>
    <row r="20" spans="1:36" ht="12" thickBot="1">
      <c r="A20" s="1701" t="s">
        <v>2447</v>
      </c>
      <c r="B20" s="1691" t="s">
        <v>2442</v>
      </c>
      <c r="C20" s="178"/>
      <c r="D20" s="178"/>
      <c r="E20" s="1725"/>
      <c r="F20" s="1725"/>
      <c r="G20" s="1725"/>
      <c r="H20" s="1725"/>
      <c r="I20" s="1725"/>
      <c r="J20" s="1725"/>
      <c r="K20" s="1725"/>
      <c r="L20" s="1725"/>
      <c r="M20" s="1725"/>
      <c r="N20" s="1725"/>
      <c r="O20" s="1725"/>
      <c r="P20" s="1725"/>
      <c r="Q20" s="1725"/>
      <c r="R20" s="1725"/>
      <c r="S20" s="1725"/>
      <c r="T20" s="1725"/>
      <c r="U20" s="1725"/>
      <c r="V20" s="1725"/>
      <c r="W20" s="1725"/>
      <c r="X20" s="1725"/>
      <c r="Y20" s="1725"/>
      <c r="Z20" s="1703"/>
      <c r="AA20" s="1693"/>
      <c r="AB20" s="178"/>
      <c r="AC20" s="178"/>
      <c r="AD20" s="178"/>
      <c r="AE20" s="178"/>
      <c r="AF20" s="178"/>
      <c r="AG20" s="178"/>
      <c r="AH20" s="178"/>
      <c r="AI20" s="178"/>
      <c r="AJ20" s="178"/>
    </row>
    <row r="21" spans="1:36" ht="12" thickBot="1">
      <c r="A21" s="218" t="s">
        <v>2443</v>
      </c>
      <c r="B21" s="1691">
        <v>1</v>
      </c>
      <c r="C21" s="203">
        <v>4</v>
      </c>
      <c r="D21" s="203">
        <v>10</v>
      </c>
      <c r="E21" s="1724">
        <v>30</v>
      </c>
      <c r="F21" s="1724">
        <f>IF(ISERROR(VLOOKUP(CONCATENATE($B21,".",$C21,".",$D21),IN_1G!$A$2:$Z$3000,6,FALSE))=TRUE,"",VLOOKUP(CONCATENATE($B21,".",$C21,".",$D21),IN_1G!$A$2:$Z$3000,6,FALSE))</f>
        <v>0</v>
      </c>
      <c r="G21" s="1724">
        <f>IF(ISERROR(VLOOKUP(CONCATENATE($B21,".",$C21,".",$D21),IN_1G!$A$2:$Z$3000,7,FALSE))=TRUE,"",VLOOKUP(CONCATENATE($B21,".",$C21,".",$D21),IN_1G!$A$2:$Z$3000,7,FALSE))</f>
        <v>0</v>
      </c>
      <c r="H21" s="1724">
        <f>IF(ISERROR(VLOOKUP(CONCATENATE($B21,".",$C21,".",$D21),IN_1G!$A$2:$Z$3000,8,FALSE))=TRUE,"",VLOOKUP(CONCATENATE($B21,".",$C21,".",$D21),IN_1G!$A$2:$Z$3000,8,FALSE))</f>
        <v>0</v>
      </c>
      <c r="I21" s="1724">
        <f>IF(ISERROR(VLOOKUP(CONCATENATE($B21,".",$C21,".",$D21),IN_1G!$A$2:$Z$3000,9,FALSE))=TRUE,"",VLOOKUP(CONCATENATE($B21,".",$C21,".",$D21),IN_1G!$A$2:$Z$3000,9,FALSE))</f>
        <v>0</v>
      </c>
      <c r="J21" s="1724">
        <f>IF(ISERROR(VLOOKUP(CONCATENATE($B21,".",$C21,".",$D21),IN_1G!$A$2:$Z$3000,10,FALSE))=TRUE,"",VLOOKUP(CONCATENATE($B21,".",$C21,".",$D21),IN_1G!$A$2:$Z$3000,10,FALSE))</f>
        <v>0</v>
      </c>
      <c r="K21" s="1724">
        <f>IF(ISERROR(VLOOKUP(CONCATENATE($B21,".",$C21,".",$D21),IN_1G!$A$2:$Z$3000,11,FALSE))=TRUE,"",VLOOKUP(CONCATENATE($B21,".",$C21,".",$D21),IN_1G!$A$2:$Z$3000,11,FALSE))</f>
        <v>0</v>
      </c>
      <c r="L21" s="1724">
        <f>IF(ISERROR(VLOOKUP(CONCATENATE($B21,".",$C21,".",$D21),IN_1G!$A$2:$Z$3000,12,FALSE))=TRUE,"",VLOOKUP(CONCATENATE($B21,".",$C21,".",$D21),IN_1G!$A$2:$Z$3000,12,FALSE))</f>
        <v>0</v>
      </c>
      <c r="M21" s="1724">
        <f>IF(ISERROR(VLOOKUP(CONCATENATE($B21,".",$C21,".",$D21),IN_1G!$A$2:$Z$3000,13,FALSE))=TRUE,"",VLOOKUP(CONCATENATE($B21,".",$C21,".",$D21),IN_1G!$A$2:$Z$3000,13,FALSE))</f>
        <v>0</v>
      </c>
      <c r="N21" s="1724">
        <f>IF(ISERROR(VLOOKUP(CONCATENATE($B21,".",$C21,".",$D21),IN_1G!$A$2:$Z$3000,14,FALSE))=TRUE,"",VLOOKUP(CONCATENATE($B21,".",$C21,".",$D21),IN_1G!$A$2:$Z$3000,14,FALSE))</f>
        <v>0</v>
      </c>
      <c r="O21" s="1724">
        <f>IF(ISERROR(VLOOKUP(CONCATENATE($B21,".",$C21,".",$D21),IN_1G!$A$2:$Z$3000,15,FALSE))=TRUE,"",VLOOKUP(CONCATENATE($B21,".",$C21,".",$D21),IN_1G!$A$2:$Z$3000,15,FALSE))</f>
        <v>0</v>
      </c>
      <c r="P21" s="1724">
        <f>IF(ISERROR(VLOOKUP(CONCATENATE($B21,".",$C21,".",$D21),IN_1G!$A$2:$Z$3000,16,FALSE))=TRUE,"",VLOOKUP(CONCATENATE($B21,".",$C21,".",$D21),IN_1G!$A$2:$Z$3000,16,FALSE))</f>
        <v>0</v>
      </c>
      <c r="Q21" s="1724">
        <f>IF(ISERROR(VLOOKUP(CONCATENATE($B21,".",$C21,".",$D21),IN_1G!$A$2:$Z$3000,17,FALSE))=TRUE,"",VLOOKUP(CONCATENATE($B21,".",$C21,".",$D21),IN_1G!$A$2:$Z$3000,17,FALSE))</f>
        <v>0</v>
      </c>
      <c r="R21" s="1724">
        <f>IF(ISERROR(VLOOKUP(CONCATENATE($B21,".",$C21,".",$D21),IN_1G!$A$2:$Z$3000,18,FALSE))=TRUE,"",VLOOKUP(CONCATENATE($B21,".",$C21,".",$D21),IN_1G!$A$2:$Z$3000,18,FALSE))</f>
        <v>0</v>
      </c>
      <c r="S21" s="1724">
        <f>IF(ISERROR(VLOOKUP(CONCATENATE($B21,".",$C21,".",$D21),IN_1G!$A$2:$Z$3000,19,FALSE))=TRUE,"",VLOOKUP(CONCATENATE($B21,".",$C21,".",$D21),IN_1G!$A$2:$Z$3000,19,FALSE))</f>
        <v>0</v>
      </c>
      <c r="T21" s="1724">
        <f>IF(ISERROR(VLOOKUP(CONCATENATE($B21,".",$C21,".",$D21),IN_1G!$A$2:$Z$3000,20,FALSE))=TRUE,"",VLOOKUP(CONCATENATE($B21,".",$C21,".",$D21),IN_1G!$A$2:$Z$3000,20,FALSE))</f>
        <v>0</v>
      </c>
      <c r="U21" s="1724">
        <f>IF(ISERROR(VLOOKUP(CONCATENATE($B21,".",$C21,".",$D21),IN_1G!$A$2:$Z$3000,21,FALSE))=TRUE,"",VLOOKUP(CONCATENATE($B21,".",$C21,".",$D21),IN_1G!$A$2:$Z$3000,21,FALSE))</f>
        <v>0</v>
      </c>
      <c r="V21" s="1724">
        <f>IF(ISERROR(VLOOKUP(CONCATENATE($B21,".",$C21,".",$D21),IN_1G!$A$2:$Z$3000,22,FALSE))=TRUE,"",VLOOKUP(CONCATENATE($B21,".",$C21,".",$D21),IN_1G!$A$2:$Z$3000,22,FALSE))</f>
        <v>0</v>
      </c>
      <c r="W21" s="1724">
        <f>IF(ISERROR(VLOOKUP(CONCATENATE($B21,".",$C21,".",$D21),IN_1G!$A$2:$Z$3000,23,FALSE))=TRUE,"",VLOOKUP(CONCATENATE($B21,".",$C21,".",$D21),IN_1G!$A$2:$Z$3000,23,FALSE))</f>
        <v>0</v>
      </c>
      <c r="X21" s="1724">
        <f>IF(ISERROR(VLOOKUP(CONCATENATE($B21,".",$C21,".",$D21),IN_1G!$A$2:$Z$3000,24,FALSE))=TRUE,"",VLOOKUP(CONCATENATE($B21,".",$C21,".",$D21),IN_1G!$A$2:$Z$3000,24,FALSE))</f>
        <v>0</v>
      </c>
      <c r="Y21" s="1724">
        <f>IF(ISERROR(VLOOKUP(CONCATENATE($B21,".",$C21,".",$D21),IN_1G!$A$2:$Z$3000,25,FALSE))=TRUE,"",VLOOKUP(CONCATENATE($B21,".",$C21,".",$D21),IN_1G!$A$2:$Z$3000,25,FALSE))</f>
        <v>0</v>
      </c>
      <c r="Z21" s="1699">
        <f t="shared" si="0"/>
        <v>30</v>
      </c>
      <c r="AA21" s="1693"/>
      <c r="AB21" s="203"/>
      <c r="AC21" s="203"/>
      <c r="AD21" s="203"/>
      <c r="AE21" s="203"/>
      <c r="AF21" s="203"/>
      <c r="AG21" s="203"/>
      <c r="AH21" s="203"/>
      <c r="AI21" s="203"/>
      <c r="AJ21" s="203"/>
    </row>
    <row r="22" spans="1:36" ht="12" thickBot="1">
      <c r="A22" s="198" t="s">
        <v>2439</v>
      </c>
      <c r="B22" s="1691">
        <v>1</v>
      </c>
      <c r="C22" s="203">
        <v>4</v>
      </c>
      <c r="D22" s="203">
        <v>11</v>
      </c>
      <c r="E22" s="1724">
        <v>30</v>
      </c>
      <c r="F22" s="1724">
        <f>IF(ISERROR(VLOOKUP(CONCATENATE($B22,".",$C22,".",$D22),IN_1G!$A$2:$Z$3000,6,FALSE))=TRUE,"",VLOOKUP(CONCATENATE($B22,".",$C22,".",$D22),IN_1G!$A$2:$Z$3000,6,FALSE))</f>
        <v>0</v>
      </c>
      <c r="G22" s="1724">
        <f>IF(ISERROR(VLOOKUP(CONCATENATE($B22,".",$C22,".",$D22),IN_1G!$A$2:$Z$3000,7,FALSE))=TRUE,"",VLOOKUP(CONCATENATE($B22,".",$C22,".",$D22),IN_1G!$A$2:$Z$3000,7,FALSE))</f>
        <v>0</v>
      </c>
      <c r="H22" s="1724">
        <f>IF(ISERROR(VLOOKUP(CONCATENATE($B22,".",$C22,".",$D22),IN_1G!$A$2:$Z$3000,8,FALSE))=TRUE,"",VLOOKUP(CONCATENATE($B22,".",$C22,".",$D22),IN_1G!$A$2:$Z$3000,8,FALSE))</f>
        <v>0</v>
      </c>
      <c r="I22" s="1724">
        <f>IF(ISERROR(VLOOKUP(CONCATENATE($B22,".",$C22,".",$D22),IN_1G!$A$2:$Z$3000,9,FALSE))=TRUE,"",VLOOKUP(CONCATENATE($B22,".",$C22,".",$D22),IN_1G!$A$2:$Z$3000,9,FALSE))</f>
        <v>0</v>
      </c>
      <c r="J22" s="1724">
        <f>IF(ISERROR(VLOOKUP(CONCATENATE($B22,".",$C22,".",$D22),IN_1G!$A$2:$Z$3000,10,FALSE))=TRUE,"",VLOOKUP(CONCATENATE($B22,".",$C22,".",$D22),IN_1G!$A$2:$Z$3000,10,FALSE))</f>
        <v>0</v>
      </c>
      <c r="K22" s="1724">
        <f>IF(ISERROR(VLOOKUP(CONCATENATE($B22,".",$C22,".",$D22),IN_1G!$A$2:$Z$3000,11,FALSE))=TRUE,"",VLOOKUP(CONCATENATE($B22,".",$C22,".",$D22),IN_1G!$A$2:$Z$3000,11,FALSE))</f>
        <v>0</v>
      </c>
      <c r="L22" s="1724">
        <f>IF(ISERROR(VLOOKUP(CONCATENATE($B22,".",$C22,".",$D22),IN_1G!$A$2:$Z$3000,12,FALSE))=TRUE,"",VLOOKUP(CONCATENATE($B22,".",$C22,".",$D22),IN_1G!$A$2:$Z$3000,12,FALSE))</f>
        <v>0</v>
      </c>
      <c r="M22" s="1724">
        <f>IF(ISERROR(VLOOKUP(CONCATENATE($B22,".",$C22,".",$D22),IN_1G!$A$2:$Z$3000,13,FALSE))=TRUE,"",VLOOKUP(CONCATENATE($B22,".",$C22,".",$D22),IN_1G!$A$2:$Z$3000,13,FALSE))</f>
        <v>0</v>
      </c>
      <c r="N22" s="1724">
        <f>IF(ISERROR(VLOOKUP(CONCATENATE($B22,".",$C22,".",$D22),IN_1G!$A$2:$Z$3000,14,FALSE))=TRUE,"",VLOOKUP(CONCATENATE($B22,".",$C22,".",$D22),IN_1G!$A$2:$Z$3000,14,FALSE))</f>
        <v>0</v>
      </c>
      <c r="O22" s="1724">
        <f>IF(ISERROR(VLOOKUP(CONCATENATE($B22,".",$C22,".",$D22),IN_1G!$A$2:$Z$3000,15,FALSE))=TRUE,"",VLOOKUP(CONCATENATE($B22,".",$C22,".",$D22),IN_1G!$A$2:$Z$3000,15,FALSE))</f>
        <v>0</v>
      </c>
      <c r="P22" s="1724">
        <f>IF(ISERROR(VLOOKUP(CONCATENATE($B22,".",$C22,".",$D22),IN_1G!$A$2:$Z$3000,16,FALSE))=TRUE,"",VLOOKUP(CONCATENATE($B22,".",$C22,".",$D22),IN_1G!$A$2:$Z$3000,16,FALSE))</f>
        <v>0</v>
      </c>
      <c r="Q22" s="1724">
        <f>IF(ISERROR(VLOOKUP(CONCATENATE($B22,".",$C22,".",$D22),IN_1G!$A$2:$Z$3000,17,FALSE))=TRUE,"",VLOOKUP(CONCATENATE($B22,".",$C22,".",$D22),IN_1G!$A$2:$Z$3000,17,FALSE))</f>
        <v>0</v>
      </c>
      <c r="R22" s="1724">
        <f>IF(ISERROR(VLOOKUP(CONCATENATE($B22,".",$C22,".",$D22),IN_1G!$A$2:$Z$3000,18,FALSE))=TRUE,"",VLOOKUP(CONCATENATE($B22,".",$C22,".",$D22),IN_1G!$A$2:$Z$3000,18,FALSE))</f>
        <v>0</v>
      </c>
      <c r="S22" s="1724">
        <f>IF(ISERROR(VLOOKUP(CONCATENATE($B22,".",$C22,".",$D22),IN_1G!$A$2:$Z$3000,19,FALSE))=TRUE,"",VLOOKUP(CONCATENATE($B22,".",$C22,".",$D22),IN_1G!$A$2:$Z$3000,19,FALSE))</f>
        <v>0</v>
      </c>
      <c r="T22" s="1724">
        <f>IF(ISERROR(VLOOKUP(CONCATENATE($B22,".",$C22,".",$D22),IN_1G!$A$2:$Z$3000,20,FALSE))=TRUE,"",VLOOKUP(CONCATENATE($B22,".",$C22,".",$D22),IN_1G!$A$2:$Z$3000,20,FALSE))</f>
        <v>0</v>
      </c>
      <c r="U22" s="1724">
        <f>IF(ISERROR(VLOOKUP(CONCATENATE($B22,".",$C22,".",$D22),IN_1G!$A$2:$Z$3000,21,FALSE))=TRUE,"",VLOOKUP(CONCATENATE($B22,".",$C22,".",$D22),IN_1G!$A$2:$Z$3000,21,FALSE))</f>
        <v>0</v>
      </c>
      <c r="V22" s="1724">
        <f>IF(ISERROR(VLOOKUP(CONCATENATE($B22,".",$C22,".",$D22),IN_1G!$A$2:$Z$3000,22,FALSE))=TRUE,"",VLOOKUP(CONCATENATE($B22,".",$C22,".",$D22),IN_1G!$A$2:$Z$3000,22,FALSE))</f>
        <v>0</v>
      </c>
      <c r="W22" s="1724">
        <f>IF(ISERROR(VLOOKUP(CONCATENATE($B22,".",$C22,".",$D22),IN_1G!$A$2:$Z$3000,23,FALSE))=TRUE,"",VLOOKUP(CONCATENATE($B22,".",$C22,".",$D22),IN_1G!$A$2:$Z$3000,23,FALSE))</f>
        <v>0</v>
      </c>
      <c r="X22" s="1724">
        <f>IF(ISERROR(VLOOKUP(CONCATENATE($B22,".",$C22,".",$D22),IN_1G!$A$2:$Z$3000,24,FALSE))=TRUE,"",VLOOKUP(CONCATENATE($B22,".",$C22,".",$D22),IN_1G!$A$2:$Z$3000,24,FALSE))</f>
        <v>0</v>
      </c>
      <c r="Y22" s="1724">
        <f>IF(ISERROR(VLOOKUP(CONCATENATE($B22,".",$C22,".",$D22),IN_1G!$A$2:$Z$3000,25,FALSE))=TRUE,"",VLOOKUP(CONCATENATE($B22,".",$C22,".",$D22),IN_1G!$A$2:$Z$3000,25,FALSE))</f>
        <v>0</v>
      </c>
      <c r="Z22" s="1699">
        <f t="shared" si="0"/>
        <v>30</v>
      </c>
      <c r="AA22" s="1693"/>
      <c r="AB22" s="203"/>
      <c r="AC22" s="203"/>
      <c r="AD22" s="203"/>
      <c r="AE22" s="203"/>
      <c r="AF22" s="203"/>
      <c r="AG22" s="203"/>
      <c r="AH22" s="203"/>
      <c r="AI22" s="203"/>
      <c r="AJ22" s="203"/>
    </row>
    <row r="23" spans="1:36" ht="12" thickBot="1">
      <c r="A23" s="200" t="s">
        <v>2440</v>
      </c>
      <c r="B23" s="1691">
        <v>1</v>
      </c>
      <c r="C23" s="203">
        <v>4</v>
      </c>
      <c r="D23" s="203">
        <v>12</v>
      </c>
      <c r="E23" s="1724">
        <f>IF(ISERROR(VLOOKUP(CONCATENATE($B23,".",$C23,".",$D23),IN_1G!$A$2:$Z$3000,5,FALSE))=TRUE,"",VLOOKUP(CONCATENATE($B23,".",$C23,".",$D23),IN_1G!$A$2:$Z$3000,5,FALSE))</f>
        <v>0</v>
      </c>
      <c r="F23" s="1724">
        <f>IF(ISERROR(VLOOKUP(CONCATENATE($B23,".",$C23,".",$D23),IN_1G!$A$2:$Z$3000,6,FALSE))=TRUE,"",VLOOKUP(CONCATENATE($B23,".",$C23,".",$D23),IN_1G!$A$2:$Z$3000,6,FALSE))</f>
        <v>0</v>
      </c>
      <c r="G23" s="1724">
        <f>IF(ISERROR(VLOOKUP(CONCATENATE($B23,".",$C23,".",$D23),IN_1G!$A$2:$Z$3000,7,FALSE))=TRUE,"",VLOOKUP(CONCATENATE($B23,".",$C23,".",$D23),IN_1G!$A$2:$Z$3000,7,FALSE))</f>
        <v>0</v>
      </c>
      <c r="H23" s="1724">
        <f>IF(ISERROR(VLOOKUP(CONCATENATE($B23,".",$C23,".",$D23),IN_1G!$A$2:$Z$3000,8,FALSE))=TRUE,"",VLOOKUP(CONCATENATE($B23,".",$C23,".",$D23),IN_1G!$A$2:$Z$3000,8,FALSE))</f>
        <v>0</v>
      </c>
      <c r="I23" s="1724">
        <f>IF(ISERROR(VLOOKUP(CONCATENATE($B23,".",$C23,".",$D23),IN_1G!$A$2:$Z$3000,9,FALSE))=TRUE,"",VLOOKUP(CONCATENATE($B23,".",$C23,".",$D23),IN_1G!$A$2:$Z$3000,9,FALSE))</f>
        <v>0</v>
      </c>
      <c r="J23" s="1724">
        <f>IF(ISERROR(VLOOKUP(CONCATENATE($B23,".",$C23,".",$D23),IN_1G!$A$2:$Z$3000,10,FALSE))=TRUE,"",VLOOKUP(CONCATENATE($B23,".",$C23,".",$D23),IN_1G!$A$2:$Z$3000,10,FALSE))</f>
        <v>0</v>
      </c>
      <c r="K23" s="1724">
        <f>IF(ISERROR(VLOOKUP(CONCATENATE($B23,".",$C23,".",$D23),IN_1G!$A$2:$Z$3000,11,FALSE))=TRUE,"",VLOOKUP(CONCATENATE($B23,".",$C23,".",$D23),IN_1G!$A$2:$Z$3000,11,FALSE))</f>
        <v>0</v>
      </c>
      <c r="L23" s="1724">
        <f>IF(ISERROR(VLOOKUP(CONCATENATE($B23,".",$C23,".",$D23),IN_1G!$A$2:$Z$3000,12,FALSE))=TRUE,"",VLOOKUP(CONCATENATE($B23,".",$C23,".",$D23),IN_1G!$A$2:$Z$3000,12,FALSE))</f>
        <v>0</v>
      </c>
      <c r="M23" s="1724">
        <f>IF(ISERROR(VLOOKUP(CONCATENATE($B23,".",$C23,".",$D23),IN_1G!$A$2:$Z$3000,13,FALSE))=TRUE,"",VLOOKUP(CONCATENATE($B23,".",$C23,".",$D23),IN_1G!$A$2:$Z$3000,13,FALSE))</f>
        <v>0</v>
      </c>
      <c r="N23" s="1724">
        <f>IF(ISERROR(VLOOKUP(CONCATENATE($B23,".",$C23,".",$D23),IN_1G!$A$2:$Z$3000,14,FALSE))=TRUE,"",VLOOKUP(CONCATENATE($B23,".",$C23,".",$D23),IN_1G!$A$2:$Z$3000,14,FALSE))</f>
        <v>0</v>
      </c>
      <c r="O23" s="1724">
        <f>IF(ISERROR(VLOOKUP(CONCATENATE($B23,".",$C23,".",$D23),IN_1G!$A$2:$Z$3000,15,FALSE))=TRUE,"",VLOOKUP(CONCATENATE($B23,".",$C23,".",$D23),IN_1G!$A$2:$Z$3000,15,FALSE))</f>
        <v>0</v>
      </c>
      <c r="P23" s="1724">
        <f>IF(ISERROR(VLOOKUP(CONCATENATE($B23,".",$C23,".",$D23),IN_1G!$A$2:$Z$3000,16,FALSE))=TRUE,"",VLOOKUP(CONCATENATE($B23,".",$C23,".",$D23),IN_1G!$A$2:$Z$3000,16,FALSE))</f>
        <v>0</v>
      </c>
      <c r="Q23" s="1724">
        <f>IF(ISERROR(VLOOKUP(CONCATENATE($B23,".",$C23,".",$D23),IN_1G!$A$2:$Z$3000,17,FALSE))=TRUE,"",VLOOKUP(CONCATENATE($B23,".",$C23,".",$D23),IN_1G!$A$2:$Z$3000,17,FALSE))</f>
        <v>0</v>
      </c>
      <c r="R23" s="1724">
        <f>IF(ISERROR(VLOOKUP(CONCATENATE($B23,".",$C23,".",$D23),IN_1G!$A$2:$Z$3000,18,FALSE))=TRUE,"",VLOOKUP(CONCATENATE($B23,".",$C23,".",$D23),IN_1G!$A$2:$Z$3000,18,FALSE))</f>
        <v>0</v>
      </c>
      <c r="S23" s="1724">
        <f>IF(ISERROR(VLOOKUP(CONCATENATE($B23,".",$C23,".",$D23),IN_1G!$A$2:$Z$3000,19,FALSE))=TRUE,"",VLOOKUP(CONCATENATE($B23,".",$C23,".",$D23),IN_1G!$A$2:$Z$3000,19,FALSE))</f>
        <v>0</v>
      </c>
      <c r="T23" s="1724">
        <f>IF(ISERROR(VLOOKUP(CONCATENATE($B23,".",$C23,".",$D23),IN_1G!$A$2:$Z$3000,20,FALSE))=TRUE,"",VLOOKUP(CONCATENATE($B23,".",$C23,".",$D23),IN_1G!$A$2:$Z$3000,20,FALSE))</f>
        <v>0</v>
      </c>
      <c r="U23" s="1724">
        <f>IF(ISERROR(VLOOKUP(CONCATENATE($B23,".",$C23,".",$D23),IN_1G!$A$2:$Z$3000,21,FALSE))=TRUE,"",VLOOKUP(CONCATENATE($B23,".",$C23,".",$D23),IN_1G!$A$2:$Z$3000,21,FALSE))</f>
        <v>0</v>
      </c>
      <c r="V23" s="1724">
        <f>IF(ISERROR(VLOOKUP(CONCATENATE($B23,".",$C23,".",$D23),IN_1G!$A$2:$Z$3000,22,FALSE))=TRUE,"",VLOOKUP(CONCATENATE($B23,".",$C23,".",$D23),IN_1G!$A$2:$Z$3000,22,FALSE))</f>
        <v>0</v>
      </c>
      <c r="W23" s="1724">
        <f>IF(ISERROR(VLOOKUP(CONCATENATE($B23,".",$C23,".",$D23),IN_1G!$A$2:$Z$3000,23,FALSE))=TRUE,"",VLOOKUP(CONCATENATE($B23,".",$C23,".",$D23),IN_1G!$A$2:$Z$3000,23,FALSE))</f>
        <v>0</v>
      </c>
      <c r="X23" s="1724">
        <f>IF(ISERROR(VLOOKUP(CONCATENATE($B23,".",$C23,".",$D23),IN_1G!$A$2:$Z$3000,24,FALSE))=TRUE,"",VLOOKUP(CONCATENATE($B23,".",$C23,".",$D23),IN_1G!$A$2:$Z$3000,24,FALSE))</f>
        <v>0</v>
      </c>
      <c r="Y23" s="1724">
        <f>IF(ISERROR(VLOOKUP(CONCATENATE($B23,".",$C23,".",$D23),IN_1G!$A$2:$Z$3000,25,FALSE))=TRUE,"",VLOOKUP(CONCATENATE($B23,".",$C23,".",$D23),IN_1G!$A$2:$Z$3000,25,FALSE))</f>
        <v>0</v>
      </c>
      <c r="Z23" s="1704">
        <f t="shared" si="0"/>
        <v>0</v>
      </c>
      <c r="AA23" s="1693"/>
      <c r="AB23" s="203"/>
      <c r="AC23" s="203"/>
      <c r="AD23" s="203"/>
      <c r="AE23" s="203"/>
      <c r="AF23" s="203"/>
      <c r="AG23" s="203"/>
      <c r="AH23" s="203"/>
      <c r="AI23" s="203"/>
      <c r="AJ23" s="203"/>
    </row>
    <row r="24" spans="1:36" ht="12" thickBot="1">
      <c r="A24" s="1701" t="s">
        <v>2448</v>
      </c>
      <c r="B24" s="1691" t="s">
        <v>2442</v>
      </c>
      <c r="C24" s="178"/>
      <c r="D24" s="178"/>
      <c r="E24" s="1725"/>
      <c r="F24" s="1725"/>
      <c r="G24" s="1725"/>
      <c r="H24" s="1725"/>
      <c r="I24" s="1725"/>
      <c r="J24" s="1725"/>
      <c r="K24" s="1725"/>
      <c r="L24" s="1725"/>
      <c r="M24" s="1725"/>
      <c r="N24" s="1725"/>
      <c r="O24" s="1725"/>
      <c r="P24" s="1725"/>
      <c r="Q24" s="1725"/>
      <c r="R24" s="1725"/>
      <c r="S24" s="1725"/>
      <c r="T24" s="1725"/>
      <c r="U24" s="1725"/>
      <c r="V24" s="1725"/>
      <c r="W24" s="1725"/>
      <c r="X24" s="1725"/>
      <c r="Y24" s="1725"/>
      <c r="Z24" s="1703"/>
      <c r="AA24" s="1693"/>
      <c r="AB24" s="178"/>
      <c r="AC24" s="178"/>
      <c r="AD24" s="178"/>
      <c r="AE24" s="178"/>
      <c r="AF24" s="178"/>
      <c r="AG24" s="178"/>
      <c r="AH24" s="178"/>
      <c r="AI24" s="178"/>
      <c r="AJ24" s="178"/>
    </row>
    <row r="25" spans="1:36" ht="12" thickBot="1">
      <c r="A25" s="218" t="s">
        <v>2438</v>
      </c>
      <c r="B25" s="1691">
        <v>1</v>
      </c>
      <c r="C25" s="203">
        <v>5</v>
      </c>
      <c r="D25" s="203">
        <v>13</v>
      </c>
      <c r="E25" s="1724">
        <v>192</v>
      </c>
      <c r="F25" s="1724">
        <f>IF(ISERROR(VLOOKUP(CONCATENATE($B25,".",$C25,".",$D25),IN_1G!$A$2:$Z$3000,6,FALSE))=TRUE,"",VLOOKUP(CONCATENATE($B25,".",$C25,".",$D25),IN_1G!$A$2:$Z$3000,6,FALSE))</f>
        <v>0</v>
      </c>
      <c r="G25" s="1724">
        <f>IF(ISERROR(VLOOKUP(CONCATENATE($B25,".",$C25,".",$D25),IN_1G!$A$2:$Z$3000,7,FALSE))=TRUE,"",VLOOKUP(CONCATENATE($B25,".",$C25,".",$D25),IN_1G!$A$2:$Z$3000,7,FALSE))</f>
        <v>0</v>
      </c>
      <c r="H25" s="1724">
        <f>IF(ISERROR(VLOOKUP(CONCATENATE($B25,".",$C25,".",$D25),IN_1G!$A$2:$Z$3000,8,FALSE))=TRUE,"",VLOOKUP(CONCATENATE($B25,".",$C25,".",$D25),IN_1G!$A$2:$Z$3000,8,FALSE))</f>
        <v>0</v>
      </c>
      <c r="I25" s="1724">
        <f>IF(ISERROR(VLOOKUP(CONCATENATE($B25,".",$C25,".",$D25),IN_1G!$A$2:$Z$3000,9,FALSE))=TRUE,"",VLOOKUP(CONCATENATE($B25,".",$C25,".",$D25),IN_1G!$A$2:$Z$3000,9,FALSE))</f>
        <v>0</v>
      </c>
      <c r="J25" s="1724">
        <f>IF(ISERROR(VLOOKUP(CONCATENATE($B25,".",$C25,".",$D25),IN_1G!$A$2:$Z$3000,10,FALSE))=TRUE,"",VLOOKUP(CONCATENATE($B25,".",$C25,".",$D25),IN_1G!$A$2:$Z$3000,10,FALSE))</f>
        <v>0</v>
      </c>
      <c r="K25" s="1724">
        <f>IF(ISERROR(VLOOKUP(CONCATENATE($B25,".",$C25,".",$D25),IN_1G!$A$2:$Z$3000,11,FALSE))=TRUE,"",VLOOKUP(CONCATENATE($B25,".",$C25,".",$D25),IN_1G!$A$2:$Z$3000,11,FALSE))</f>
        <v>0</v>
      </c>
      <c r="L25" s="1724">
        <f>IF(ISERROR(VLOOKUP(CONCATENATE($B25,".",$C25,".",$D25),IN_1G!$A$2:$Z$3000,12,FALSE))=TRUE,"",VLOOKUP(CONCATENATE($B25,".",$C25,".",$D25),IN_1G!$A$2:$Z$3000,12,FALSE))</f>
        <v>0</v>
      </c>
      <c r="M25" s="1724">
        <f>IF(ISERROR(VLOOKUP(CONCATENATE($B25,".",$C25,".",$D25),IN_1G!$A$2:$Z$3000,13,FALSE))=TRUE,"",VLOOKUP(CONCATENATE($B25,".",$C25,".",$D25),IN_1G!$A$2:$Z$3000,13,FALSE))</f>
        <v>0</v>
      </c>
      <c r="N25" s="1724">
        <f>IF(ISERROR(VLOOKUP(CONCATENATE($B25,".",$C25,".",$D25),IN_1G!$A$2:$Z$3000,14,FALSE))=TRUE,"",VLOOKUP(CONCATENATE($B25,".",$C25,".",$D25),IN_1G!$A$2:$Z$3000,14,FALSE))</f>
        <v>0</v>
      </c>
      <c r="O25" s="1724">
        <f>IF(ISERROR(VLOOKUP(CONCATENATE($B25,".",$C25,".",$D25),IN_1G!$A$2:$Z$3000,15,FALSE))=TRUE,"",VLOOKUP(CONCATENATE($B25,".",$C25,".",$D25),IN_1G!$A$2:$Z$3000,15,FALSE))</f>
        <v>0</v>
      </c>
      <c r="P25" s="1724">
        <f>IF(ISERROR(VLOOKUP(CONCATENATE($B25,".",$C25,".",$D25),IN_1G!$A$2:$Z$3000,16,FALSE))=TRUE,"",VLOOKUP(CONCATENATE($B25,".",$C25,".",$D25),IN_1G!$A$2:$Z$3000,16,FALSE))</f>
        <v>0</v>
      </c>
      <c r="Q25" s="1724">
        <f>IF(ISERROR(VLOOKUP(CONCATENATE($B25,".",$C25,".",$D25),IN_1G!$A$2:$Z$3000,17,FALSE))=TRUE,"",VLOOKUP(CONCATENATE($B25,".",$C25,".",$D25),IN_1G!$A$2:$Z$3000,17,FALSE))</f>
        <v>0</v>
      </c>
      <c r="R25" s="1724">
        <f>IF(ISERROR(VLOOKUP(CONCATENATE($B25,".",$C25,".",$D25),IN_1G!$A$2:$Z$3000,18,FALSE))=TRUE,"",VLOOKUP(CONCATENATE($B25,".",$C25,".",$D25),IN_1G!$A$2:$Z$3000,18,FALSE))</f>
        <v>0</v>
      </c>
      <c r="S25" s="1724">
        <f>IF(ISERROR(VLOOKUP(CONCATENATE($B25,".",$C25,".",$D25),IN_1G!$A$2:$Z$3000,19,FALSE))=TRUE,"",VLOOKUP(CONCATENATE($B25,".",$C25,".",$D25),IN_1G!$A$2:$Z$3000,19,FALSE))</f>
        <v>0</v>
      </c>
      <c r="T25" s="1724">
        <f>IF(ISERROR(VLOOKUP(CONCATENATE($B25,".",$C25,".",$D25),IN_1G!$A$2:$Z$3000,20,FALSE))=TRUE,"",VLOOKUP(CONCATENATE($B25,".",$C25,".",$D25),IN_1G!$A$2:$Z$3000,20,FALSE))</f>
        <v>0</v>
      </c>
      <c r="U25" s="1724">
        <f>IF(ISERROR(VLOOKUP(CONCATENATE($B25,".",$C25,".",$D25),IN_1G!$A$2:$Z$3000,21,FALSE))=TRUE,"",VLOOKUP(CONCATENATE($B25,".",$C25,".",$D25),IN_1G!$A$2:$Z$3000,21,FALSE))</f>
        <v>0</v>
      </c>
      <c r="V25" s="1724">
        <f>IF(ISERROR(VLOOKUP(CONCATENATE($B25,".",$C25,".",$D25),IN_1G!$A$2:$Z$3000,22,FALSE))=TRUE,"",VLOOKUP(CONCATENATE($B25,".",$C25,".",$D25),IN_1G!$A$2:$Z$3000,22,FALSE))</f>
        <v>0</v>
      </c>
      <c r="W25" s="1724">
        <f>IF(ISERROR(VLOOKUP(CONCATENATE($B25,".",$C25,".",$D25),IN_1G!$A$2:$Z$3000,23,FALSE))=TRUE,"",VLOOKUP(CONCATENATE($B25,".",$C25,".",$D25),IN_1G!$A$2:$Z$3000,23,FALSE))</f>
        <v>0</v>
      </c>
      <c r="X25" s="1724">
        <f>IF(ISERROR(VLOOKUP(CONCATENATE($B25,".",$C25,".",$D25),IN_1G!$A$2:$Z$3000,24,FALSE))=TRUE,"",VLOOKUP(CONCATENATE($B25,".",$C25,".",$D25),IN_1G!$A$2:$Z$3000,24,FALSE))</f>
        <v>0</v>
      </c>
      <c r="Y25" s="1724">
        <f>IF(ISERROR(VLOOKUP(CONCATENATE($B25,".",$C25,".",$D25),IN_1G!$A$2:$Z$3000,25,FALSE))=TRUE,"",VLOOKUP(CONCATENATE($B25,".",$C25,".",$D25),IN_1G!$A$2:$Z$3000,25,FALSE))</f>
        <v>0</v>
      </c>
      <c r="Z25" s="1699">
        <f t="shared" si="0"/>
        <v>192</v>
      </c>
      <c r="AA25" s="1693"/>
      <c r="AB25" s="203"/>
      <c r="AC25" s="203"/>
      <c r="AD25" s="203"/>
      <c r="AE25" s="203"/>
      <c r="AF25" s="203"/>
      <c r="AG25" s="203"/>
      <c r="AH25" s="203"/>
      <c r="AI25" s="203"/>
      <c r="AJ25" s="203"/>
    </row>
    <row r="26" spans="1:36" ht="12" thickBot="1">
      <c r="A26" s="198" t="s">
        <v>2439</v>
      </c>
      <c r="B26" s="1691">
        <v>1</v>
      </c>
      <c r="C26" s="203">
        <v>5</v>
      </c>
      <c r="D26" s="203">
        <v>14</v>
      </c>
      <c r="E26" s="1724">
        <v>178</v>
      </c>
      <c r="F26" s="1724">
        <f>IF(ISERROR(VLOOKUP(CONCATENATE($B26,".",$C26,".",$D26),IN_1G!$A$2:$Z$3000,6,FALSE))=TRUE,"",VLOOKUP(CONCATENATE($B26,".",$C26,".",$D26),IN_1G!$A$2:$Z$3000,6,FALSE))</f>
        <v>0</v>
      </c>
      <c r="G26" s="1724">
        <f>IF(ISERROR(VLOOKUP(CONCATENATE($B26,".",$C26,".",$D26),IN_1G!$A$2:$Z$3000,7,FALSE))=TRUE,"",VLOOKUP(CONCATENATE($B26,".",$C26,".",$D26),IN_1G!$A$2:$Z$3000,7,FALSE))</f>
        <v>0</v>
      </c>
      <c r="H26" s="1724">
        <f>IF(ISERROR(VLOOKUP(CONCATENATE($B26,".",$C26,".",$D26),IN_1G!$A$2:$Z$3000,8,FALSE))=TRUE,"",VLOOKUP(CONCATENATE($B26,".",$C26,".",$D26),IN_1G!$A$2:$Z$3000,8,FALSE))</f>
        <v>0</v>
      </c>
      <c r="I26" s="1724">
        <f>IF(ISERROR(VLOOKUP(CONCATENATE($B26,".",$C26,".",$D26),IN_1G!$A$2:$Z$3000,9,FALSE))=TRUE,"",VLOOKUP(CONCATENATE($B26,".",$C26,".",$D26),IN_1G!$A$2:$Z$3000,9,FALSE))</f>
        <v>0</v>
      </c>
      <c r="J26" s="1724">
        <f>IF(ISERROR(VLOOKUP(CONCATENATE($B26,".",$C26,".",$D26),IN_1G!$A$2:$Z$3000,10,FALSE))=TRUE,"",VLOOKUP(CONCATENATE($B26,".",$C26,".",$D26),IN_1G!$A$2:$Z$3000,10,FALSE))</f>
        <v>0</v>
      </c>
      <c r="K26" s="1724">
        <f>IF(ISERROR(VLOOKUP(CONCATENATE($B26,".",$C26,".",$D26),IN_1G!$A$2:$Z$3000,11,FALSE))=TRUE,"",VLOOKUP(CONCATENATE($B26,".",$C26,".",$D26),IN_1G!$A$2:$Z$3000,11,FALSE))</f>
        <v>0</v>
      </c>
      <c r="L26" s="1724">
        <f>IF(ISERROR(VLOOKUP(CONCATENATE($B26,".",$C26,".",$D26),IN_1G!$A$2:$Z$3000,12,FALSE))=TRUE,"",VLOOKUP(CONCATENATE($B26,".",$C26,".",$D26),IN_1G!$A$2:$Z$3000,12,FALSE))</f>
        <v>0</v>
      </c>
      <c r="M26" s="1724">
        <f>IF(ISERROR(VLOOKUP(CONCATENATE($B26,".",$C26,".",$D26),IN_1G!$A$2:$Z$3000,13,FALSE))=TRUE,"",VLOOKUP(CONCATENATE($B26,".",$C26,".",$D26),IN_1G!$A$2:$Z$3000,13,FALSE))</f>
        <v>0</v>
      </c>
      <c r="N26" s="1724">
        <f>IF(ISERROR(VLOOKUP(CONCATENATE($B26,".",$C26,".",$D26),IN_1G!$A$2:$Z$3000,14,FALSE))=TRUE,"",VLOOKUP(CONCATENATE($B26,".",$C26,".",$D26),IN_1G!$A$2:$Z$3000,14,FALSE))</f>
        <v>0</v>
      </c>
      <c r="O26" s="1724">
        <f>IF(ISERROR(VLOOKUP(CONCATENATE($B26,".",$C26,".",$D26),IN_1G!$A$2:$Z$3000,15,FALSE))=TRUE,"",VLOOKUP(CONCATENATE($B26,".",$C26,".",$D26),IN_1G!$A$2:$Z$3000,15,FALSE))</f>
        <v>0</v>
      </c>
      <c r="P26" s="1724">
        <f>IF(ISERROR(VLOOKUP(CONCATENATE($B26,".",$C26,".",$D26),IN_1G!$A$2:$Z$3000,16,FALSE))=TRUE,"",VLOOKUP(CONCATENATE($B26,".",$C26,".",$D26),IN_1G!$A$2:$Z$3000,16,FALSE))</f>
        <v>0</v>
      </c>
      <c r="Q26" s="1724">
        <f>IF(ISERROR(VLOOKUP(CONCATENATE($B26,".",$C26,".",$D26),IN_1G!$A$2:$Z$3000,17,FALSE))=TRUE,"",VLOOKUP(CONCATENATE($B26,".",$C26,".",$D26),IN_1G!$A$2:$Z$3000,17,FALSE))</f>
        <v>0</v>
      </c>
      <c r="R26" s="1724">
        <f>IF(ISERROR(VLOOKUP(CONCATENATE($B26,".",$C26,".",$D26),IN_1G!$A$2:$Z$3000,18,FALSE))=TRUE,"",VLOOKUP(CONCATENATE($B26,".",$C26,".",$D26),IN_1G!$A$2:$Z$3000,18,FALSE))</f>
        <v>0</v>
      </c>
      <c r="S26" s="1724">
        <f>IF(ISERROR(VLOOKUP(CONCATENATE($B26,".",$C26,".",$D26),IN_1G!$A$2:$Z$3000,19,FALSE))=TRUE,"",VLOOKUP(CONCATENATE($B26,".",$C26,".",$D26),IN_1G!$A$2:$Z$3000,19,FALSE))</f>
        <v>0</v>
      </c>
      <c r="T26" s="1724">
        <f>IF(ISERROR(VLOOKUP(CONCATENATE($B26,".",$C26,".",$D26),IN_1G!$A$2:$Z$3000,20,FALSE))=TRUE,"",VLOOKUP(CONCATENATE($B26,".",$C26,".",$D26),IN_1G!$A$2:$Z$3000,20,FALSE))</f>
        <v>0</v>
      </c>
      <c r="U26" s="1724">
        <f>IF(ISERROR(VLOOKUP(CONCATENATE($B26,".",$C26,".",$D26),IN_1G!$A$2:$Z$3000,21,FALSE))=TRUE,"",VLOOKUP(CONCATENATE($B26,".",$C26,".",$D26),IN_1G!$A$2:$Z$3000,21,FALSE))</f>
        <v>0</v>
      </c>
      <c r="V26" s="1724">
        <f>IF(ISERROR(VLOOKUP(CONCATENATE($B26,".",$C26,".",$D26),IN_1G!$A$2:$Z$3000,22,FALSE))=TRUE,"",VLOOKUP(CONCATENATE($B26,".",$C26,".",$D26),IN_1G!$A$2:$Z$3000,22,FALSE))</f>
        <v>0</v>
      </c>
      <c r="W26" s="1724">
        <f>IF(ISERROR(VLOOKUP(CONCATENATE($B26,".",$C26,".",$D26),IN_1G!$A$2:$Z$3000,23,FALSE))=TRUE,"",VLOOKUP(CONCATENATE($B26,".",$C26,".",$D26),IN_1G!$A$2:$Z$3000,23,FALSE))</f>
        <v>0</v>
      </c>
      <c r="X26" s="1724">
        <f>IF(ISERROR(VLOOKUP(CONCATENATE($B26,".",$C26,".",$D26),IN_1G!$A$2:$Z$3000,24,FALSE))=TRUE,"",VLOOKUP(CONCATENATE($B26,".",$C26,".",$D26),IN_1G!$A$2:$Z$3000,24,FALSE))</f>
        <v>0</v>
      </c>
      <c r="Y26" s="1724">
        <f>IF(ISERROR(VLOOKUP(CONCATENATE($B26,".",$C26,".",$D26),IN_1G!$A$2:$Z$3000,25,FALSE))=TRUE,"",VLOOKUP(CONCATENATE($B26,".",$C26,".",$D26),IN_1G!$A$2:$Z$3000,25,FALSE))</f>
        <v>0</v>
      </c>
      <c r="Z26" s="1699">
        <f t="shared" si="0"/>
        <v>178</v>
      </c>
      <c r="AA26" s="1693"/>
      <c r="AB26" s="203"/>
      <c r="AC26" s="203"/>
      <c r="AD26" s="203"/>
      <c r="AE26" s="203"/>
      <c r="AF26" s="203"/>
      <c r="AG26" s="203"/>
      <c r="AH26" s="203"/>
      <c r="AI26" s="203"/>
      <c r="AJ26" s="203"/>
    </row>
    <row r="27" spans="1:36" ht="12" thickBot="1">
      <c r="A27" s="200" t="s">
        <v>2440</v>
      </c>
      <c r="B27" s="1691">
        <v>1</v>
      </c>
      <c r="C27" s="203">
        <v>5</v>
      </c>
      <c r="D27" s="203">
        <v>15</v>
      </c>
      <c r="E27" s="1724">
        <f>IF(ISERROR(VLOOKUP(CONCATENATE($B27,".",$C27,".",$D27),IN_1G!$A$2:$Z$3000,5,FALSE))=TRUE,"",VLOOKUP(CONCATENATE($B27,".",$C27,".",$D27),IN_1G!$A$2:$Z$3000,5,FALSE))</f>
        <v>0</v>
      </c>
      <c r="F27" s="1724">
        <f>IF(ISERROR(VLOOKUP(CONCATENATE($B27,".",$C27,".",$D27),IN_1G!$A$2:$Z$3000,6,FALSE))=TRUE,"",VLOOKUP(CONCATENATE($B27,".",$C27,".",$D27),IN_1G!$A$2:$Z$3000,6,FALSE))</f>
        <v>0</v>
      </c>
      <c r="G27" s="1724">
        <f>IF(ISERROR(VLOOKUP(CONCATENATE($B27,".",$C27,".",$D27),IN_1G!$A$2:$Z$3000,7,FALSE))=TRUE,"",VLOOKUP(CONCATENATE($B27,".",$C27,".",$D27),IN_1G!$A$2:$Z$3000,7,FALSE))</f>
        <v>0</v>
      </c>
      <c r="H27" s="1724">
        <f>IF(ISERROR(VLOOKUP(CONCATENATE($B27,".",$C27,".",$D27),IN_1G!$A$2:$Z$3000,8,FALSE))=TRUE,"",VLOOKUP(CONCATENATE($B27,".",$C27,".",$D27),IN_1G!$A$2:$Z$3000,8,FALSE))</f>
        <v>0</v>
      </c>
      <c r="I27" s="1724">
        <f>IF(ISERROR(VLOOKUP(CONCATENATE($B27,".",$C27,".",$D27),IN_1G!$A$2:$Z$3000,9,FALSE))=TRUE,"",VLOOKUP(CONCATENATE($B27,".",$C27,".",$D27),IN_1G!$A$2:$Z$3000,9,FALSE))</f>
        <v>0</v>
      </c>
      <c r="J27" s="1724">
        <f>IF(ISERROR(VLOOKUP(CONCATENATE($B27,".",$C27,".",$D27),IN_1G!$A$2:$Z$3000,10,FALSE))=TRUE,"",VLOOKUP(CONCATENATE($B27,".",$C27,".",$D27),IN_1G!$A$2:$Z$3000,10,FALSE))</f>
        <v>0</v>
      </c>
      <c r="K27" s="1724">
        <f>IF(ISERROR(VLOOKUP(CONCATENATE($B27,".",$C27,".",$D27),IN_1G!$A$2:$Z$3000,11,FALSE))=TRUE,"",VLOOKUP(CONCATENATE($B27,".",$C27,".",$D27),IN_1G!$A$2:$Z$3000,11,FALSE))</f>
        <v>0</v>
      </c>
      <c r="L27" s="1724">
        <f>IF(ISERROR(VLOOKUP(CONCATENATE($B27,".",$C27,".",$D27),IN_1G!$A$2:$Z$3000,12,FALSE))=TRUE,"",VLOOKUP(CONCATENATE($B27,".",$C27,".",$D27),IN_1G!$A$2:$Z$3000,12,FALSE))</f>
        <v>0</v>
      </c>
      <c r="M27" s="1724">
        <f>IF(ISERROR(VLOOKUP(CONCATENATE($B27,".",$C27,".",$D27),IN_1G!$A$2:$Z$3000,13,FALSE))=TRUE,"",VLOOKUP(CONCATENATE($B27,".",$C27,".",$D27),IN_1G!$A$2:$Z$3000,13,FALSE))</f>
        <v>0</v>
      </c>
      <c r="N27" s="1724">
        <f>IF(ISERROR(VLOOKUP(CONCATENATE($B27,".",$C27,".",$D27),IN_1G!$A$2:$Z$3000,14,FALSE))=TRUE,"",VLOOKUP(CONCATENATE($B27,".",$C27,".",$D27),IN_1G!$A$2:$Z$3000,14,FALSE))</f>
        <v>0</v>
      </c>
      <c r="O27" s="1724">
        <f>IF(ISERROR(VLOOKUP(CONCATENATE($B27,".",$C27,".",$D27),IN_1G!$A$2:$Z$3000,15,FALSE))=TRUE,"",VLOOKUP(CONCATENATE($B27,".",$C27,".",$D27),IN_1G!$A$2:$Z$3000,15,FALSE))</f>
        <v>0</v>
      </c>
      <c r="P27" s="1724">
        <f>IF(ISERROR(VLOOKUP(CONCATENATE($B27,".",$C27,".",$D27),IN_1G!$A$2:$Z$3000,16,FALSE))=TRUE,"",VLOOKUP(CONCATENATE($B27,".",$C27,".",$D27),IN_1G!$A$2:$Z$3000,16,FALSE))</f>
        <v>0</v>
      </c>
      <c r="Q27" s="1724">
        <f>IF(ISERROR(VLOOKUP(CONCATENATE($B27,".",$C27,".",$D27),IN_1G!$A$2:$Z$3000,17,FALSE))=TRUE,"",VLOOKUP(CONCATENATE($B27,".",$C27,".",$D27),IN_1G!$A$2:$Z$3000,17,FALSE))</f>
        <v>0</v>
      </c>
      <c r="R27" s="1724">
        <f>IF(ISERROR(VLOOKUP(CONCATENATE($B27,".",$C27,".",$D27),IN_1G!$A$2:$Z$3000,18,FALSE))=TRUE,"",VLOOKUP(CONCATENATE($B27,".",$C27,".",$D27),IN_1G!$A$2:$Z$3000,18,FALSE))</f>
        <v>0</v>
      </c>
      <c r="S27" s="1724">
        <f>IF(ISERROR(VLOOKUP(CONCATENATE($B27,".",$C27,".",$D27),IN_1G!$A$2:$Z$3000,19,FALSE))=TRUE,"",VLOOKUP(CONCATENATE($B27,".",$C27,".",$D27),IN_1G!$A$2:$Z$3000,19,FALSE))</f>
        <v>0</v>
      </c>
      <c r="T27" s="1724">
        <f>IF(ISERROR(VLOOKUP(CONCATENATE($B27,".",$C27,".",$D27),IN_1G!$A$2:$Z$3000,20,FALSE))=TRUE,"",VLOOKUP(CONCATENATE($B27,".",$C27,".",$D27),IN_1G!$A$2:$Z$3000,20,FALSE))</f>
        <v>0</v>
      </c>
      <c r="U27" s="1724">
        <f>IF(ISERROR(VLOOKUP(CONCATENATE($B27,".",$C27,".",$D27),IN_1G!$A$2:$Z$3000,21,FALSE))=TRUE,"",VLOOKUP(CONCATENATE($B27,".",$C27,".",$D27),IN_1G!$A$2:$Z$3000,21,FALSE))</f>
        <v>0</v>
      </c>
      <c r="V27" s="1724">
        <f>IF(ISERROR(VLOOKUP(CONCATENATE($B27,".",$C27,".",$D27),IN_1G!$A$2:$Z$3000,22,FALSE))=TRUE,"",VLOOKUP(CONCATENATE($B27,".",$C27,".",$D27),IN_1G!$A$2:$Z$3000,22,FALSE))</f>
        <v>0</v>
      </c>
      <c r="W27" s="1724">
        <f>IF(ISERROR(VLOOKUP(CONCATENATE($B27,".",$C27,".",$D27),IN_1G!$A$2:$Z$3000,23,FALSE))=TRUE,"",VLOOKUP(CONCATENATE($B27,".",$C27,".",$D27),IN_1G!$A$2:$Z$3000,23,FALSE))</f>
        <v>0</v>
      </c>
      <c r="X27" s="1724">
        <f>IF(ISERROR(VLOOKUP(CONCATENATE($B27,".",$C27,".",$D27),IN_1G!$A$2:$Z$3000,24,FALSE))=TRUE,"",VLOOKUP(CONCATENATE($B27,".",$C27,".",$D27),IN_1G!$A$2:$Z$3000,24,FALSE))</f>
        <v>0</v>
      </c>
      <c r="Y27" s="1724">
        <f>IF(ISERROR(VLOOKUP(CONCATENATE($B27,".",$C27,".",$D27),IN_1G!$A$2:$Z$3000,25,FALSE))=TRUE,"",VLOOKUP(CONCATENATE($B27,".",$C27,".",$D27),IN_1G!$A$2:$Z$3000,25,FALSE))</f>
        <v>0</v>
      </c>
      <c r="Z27" s="1704">
        <f t="shared" si="0"/>
        <v>0</v>
      </c>
      <c r="AA27" s="1693"/>
      <c r="AB27" s="203"/>
      <c r="AC27" s="203"/>
      <c r="AD27" s="203"/>
      <c r="AE27" s="203"/>
      <c r="AF27" s="203"/>
      <c r="AG27" s="203"/>
      <c r="AH27" s="203"/>
      <c r="AI27" s="203"/>
      <c r="AJ27" s="203"/>
    </row>
    <row r="28" spans="1:36" ht="12" thickBot="1">
      <c r="A28" s="188" t="s">
        <v>2449</v>
      </c>
      <c r="B28" s="1691" t="s">
        <v>2442</v>
      </c>
      <c r="C28" s="178"/>
      <c r="D28" s="178"/>
      <c r="E28" s="1725"/>
      <c r="F28" s="1725"/>
      <c r="G28" s="1725"/>
      <c r="H28" s="1725"/>
      <c r="I28" s="1725"/>
      <c r="J28" s="1725"/>
      <c r="K28" s="1725"/>
      <c r="L28" s="1725"/>
      <c r="M28" s="1725"/>
      <c r="N28" s="1725"/>
      <c r="O28" s="1725"/>
      <c r="P28" s="1725"/>
      <c r="Q28" s="1725"/>
      <c r="R28" s="1725"/>
      <c r="S28" s="1725"/>
      <c r="T28" s="1725"/>
      <c r="U28" s="1725"/>
      <c r="V28" s="1725"/>
      <c r="W28" s="1725"/>
      <c r="X28" s="1725"/>
      <c r="Y28" s="1725"/>
      <c r="Z28" s="1697"/>
      <c r="AA28" s="1693"/>
      <c r="AB28" s="178"/>
      <c r="AC28" s="178"/>
      <c r="AD28" s="178"/>
      <c r="AE28" s="178"/>
      <c r="AF28" s="178"/>
      <c r="AG28" s="178"/>
      <c r="AH28" s="178"/>
      <c r="AI28" s="178"/>
      <c r="AJ28" s="178"/>
    </row>
    <row r="29" spans="1:36" thickBot="1">
      <c r="A29" s="191" t="s">
        <v>2437</v>
      </c>
      <c r="B29" s="1691" t="s">
        <v>2442</v>
      </c>
      <c r="E29" s="1725"/>
      <c r="F29" s="1725"/>
      <c r="G29" s="1725"/>
      <c r="H29" s="1725"/>
      <c r="I29" s="1725"/>
      <c r="J29" s="1725"/>
      <c r="K29" s="1725"/>
      <c r="L29" s="1725"/>
      <c r="M29" s="1725"/>
      <c r="N29" s="1725"/>
      <c r="O29" s="1725"/>
      <c r="P29" s="1725"/>
      <c r="Q29" s="1725"/>
      <c r="R29" s="1725"/>
      <c r="S29" s="1725"/>
      <c r="T29" s="1725"/>
      <c r="U29" s="1725"/>
      <c r="V29" s="1725"/>
      <c r="W29" s="1725"/>
      <c r="X29" s="1725"/>
      <c r="Y29" s="1725"/>
      <c r="Z29" s="1698"/>
      <c r="AA29" s="1693"/>
    </row>
    <row r="30" spans="1:36" ht="12" thickBot="1">
      <c r="A30" s="198" t="s">
        <v>2438</v>
      </c>
      <c r="B30" s="1691">
        <v>2</v>
      </c>
      <c r="C30" s="178">
        <v>6</v>
      </c>
      <c r="D30" s="178">
        <v>16</v>
      </c>
      <c r="E30" s="1724">
        <v>2</v>
      </c>
      <c r="F30" s="1724">
        <f>IF(ISERROR(VLOOKUP(CONCATENATE($B30,".",$C30,".",$D30),IN_1G!$A$2:$Z$3000,6,FALSE))=TRUE,"",VLOOKUP(CONCATENATE($B30,".",$C30,".",$D30),IN_1G!$A$2:$Z$3000,6,FALSE))</f>
        <v>0</v>
      </c>
      <c r="G30" s="1724">
        <f>IF(ISERROR(VLOOKUP(CONCATENATE($B30,".",$C30,".",$D30),IN_1G!$A$2:$Z$3000,7,FALSE))=TRUE,"",VLOOKUP(CONCATENATE($B30,".",$C30,".",$D30),IN_1G!$A$2:$Z$3000,7,FALSE))</f>
        <v>0</v>
      </c>
      <c r="H30" s="1724">
        <f>IF(ISERROR(VLOOKUP(CONCATENATE($B30,".",$C30,".",$D30),IN_1G!$A$2:$Z$3000,8,FALSE))=TRUE,"",VLOOKUP(CONCATENATE($B30,".",$C30,".",$D30),IN_1G!$A$2:$Z$3000,8,FALSE))</f>
        <v>0</v>
      </c>
      <c r="I30" s="1724">
        <f>IF(ISERROR(VLOOKUP(CONCATENATE($B30,".",$C30,".",$D30),IN_1G!$A$2:$Z$3000,9,FALSE))=TRUE,"",VLOOKUP(CONCATENATE($B30,".",$C30,".",$D30),IN_1G!$A$2:$Z$3000,9,FALSE))</f>
        <v>0</v>
      </c>
      <c r="J30" s="1724">
        <f>IF(ISERROR(VLOOKUP(CONCATENATE($B30,".",$C30,".",$D30),IN_1G!$A$2:$Z$3000,10,FALSE))=TRUE,"",VLOOKUP(CONCATENATE($B30,".",$C30,".",$D30),IN_1G!$A$2:$Z$3000,10,FALSE))</f>
        <v>0</v>
      </c>
      <c r="K30" s="1724">
        <f>IF(ISERROR(VLOOKUP(CONCATENATE($B30,".",$C30,".",$D30),IN_1G!$A$2:$Z$3000,11,FALSE))=TRUE,"",VLOOKUP(CONCATENATE($B30,".",$C30,".",$D30),IN_1G!$A$2:$Z$3000,11,FALSE))</f>
        <v>0</v>
      </c>
      <c r="L30" s="1724">
        <f>IF(ISERROR(VLOOKUP(CONCATENATE($B30,".",$C30,".",$D30),IN_1G!$A$2:$Z$3000,12,FALSE))=TRUE,"",VLOOKUP(CONCATENATE($B30,".",$C30,".",$D30),IN_1G!$A$2:$Z$3000,12,FALSE))</f>
        <v>0</v>
      </c>
      <c r="M30" s="1724">
        <f>IF(ISERROR(VLOOKUP(CONCATENATE($B30,".",$C30,".",$D30),IN_1G!$A$2:$Z$3000,13,FALSE))=TRUE,"",VLOOKUP(CONCATENATE($B30,".",$C30,".",$D30),IN_1G!$A$2:$Z$3000,13,FALSE))</f>
        <v>0</v>
      </c>
      <c r="N30" s="1724">
        <f>IF(ISERROR(VLOOKUP(CONCATENATE($B30,".",$C30,".",$D30),IN_1G!$A$2:$Z$3000,14,FALSE))=TRUE,"",VLOOKUP(CONCATENATE($B30,".",$C30,".",$D30),IN_1G!$A$2:$Z$3000,14,FALSE))</f>
        <v>0</v>
      </c>
      <c r="O30" s="1724">
        <f>IF(ISERROR(VLOOKUP(CONCATENATE($B30,".",$C30,".",$D30),IN_1G!$A$2:$Z$3000,15,FALSE))=TRUE,"",VLOOKUP(CONCATENATE($B30,".",$C30,".",$D30),IN_1G!$A$2:$Z$3000,15,FALSE))</f>
        <v>0</v>
      </c>
      <c r="P30" s="1724">
        <f>IF(ISERROR(VLOOKUP(CONCATENATE($B30,".",$C30,".",$D30),IN_1G!$A$2:$Z$3000,16,FALSE))=TRUE,"",VLOOKUP(CONCATENATE($B30,".",$C30,".",$D30),IN_1G!$A$2:$Z$3000,16,FALSE))</f>
        <v>0</v>
      </c>
      <c r="Q30" s="1724">
        <f>IF(ISERROR(VLOOKUP(CONCATENATE($B30,".",$C30,".",$D30),IN_1G!$A$2:$Z$3000,17,FALSE))=TRUE,"",VLOOKUP(CONCATENATE($B30,".",$C30,".",$D30),IN_1G!$A$2:$Z$3000,17,FALSE))</f>
        <v>0</v>
      </c>
      <c r="R30" s="1724">
        <f>IF(ISERROR(VLOOKUP(CONCATENATE($B30,".",$C30,".",$D30),IN_1G!$A$2:$Z$3000,18,FALSE))=TRUE,"",VLOOKUP(CONCATENATE($B30,".",$C30,".",$D30),IN_1G!$A$2:$Z$3000,18,FALSE))</f>
        <v>0</v>
      </c>
      <c r="S30" s="1724">
        <f>IF(ISERROR(VLOOKUP(CONCATENATE($B30,".",$C30,".",$D30),IN_1G!$A$2:$Z$3000,19,FALSE))=TRUE,"",VLOOKUP(CONCATENATE($B30,".",$C30,".",$D30),IN_1G!$A$2:$Z$3000,19,FALSE))</f>
        <v>0</v>
      </c>
      <c r="T30" s="1724">
        <f>IF(ISERROR(VLOOKUP(CONCATENATE($B30,".",$C30,".",$D30),IN_1G!$A$2:$Z$3000,20,FALSE))=TRUE,"",VLOOKUP(CONCATENATE($B30,".",$C30,".",$D30),IN_1G!$A$2:$Z$3000,20,FALSE))</f>
        <v>0</v>
      </c>
      <c r="U30" s="1724">
        <f>IF(ISERROR(VLOOKUP(CONCATENATE($B30,".",$C30,".",$D30),IN_1G!$A$2:$Z$3000,21,FALSE))=TRUE,"",VLOOKUP(CONCATENATE($B30,".",$C30,".",$D30),IN_1G!$A$2:$Z$3000,21,FALSE))</f>
        <v>0</v>
      </c>
      <c r="V30" s="1724">
        <f>IF(ISERROR(VLOOKUP(CONCATENATE($B30,".",$C30,".",$D30),IN_1G!$A$2:$Z$3000,22,FALSE))=TRUE,"",VLOOKUP(CONCATENATE($B30,".",$C30,".",$D30),IN_1G!$A$2:$Z$3000,22,FALSE))</f>
        <v>0</v>
      </c>
      <c r="W30" s="1724">
        <f>IF(ISERROR(VLOOKUP(CONCATENATE($B30,".",$C30,".",$D30),IN_1G!$A$2:$Z$3000,23,FALSE))=TRUE,"",VLOOKUP(CONCATENATE($B30,".",$C30,".",$D30),IN_1G!$A$2:$Z$3000,23,FALSE))</f>
        <v>0</v>
      </c>
      <c r="X30" s="1724">
        <f>IF(ISERROR(VLOOKUP(CONCATENATE($B30,".",$C30,".",$D30),IN_1G!$A$2:$Z$3000,24,FALSE))=TRUE,"",VLOOKUP(CONCATENATE($B30,".",$C30,".",$D30),IN_1G!$A$2:$Z$3000,24,FALSE))</f>
        <v>0</v>
      </c>
      <c r="Y30" s="1724">
        <f>IF(ISERROR(VLOOKUP(CONCATENATE($B30,".",$C30,".",$D30),IN_1G!$A$2:$Z$3000,25,FALSE))=TRUE,"",VLOOKUP(CONCATENATE($B30,".",$C30,".",$D30),IN_1G!$A$2:$Z$3000,25,FALSE))</f>
        <v>0</v>
      </c>
      <c r="Z30" s="1699">
        <f t="shared" si="0"/>
        <v>2</v>
      </c>
      <c r="AA30" s="1693"/>
      <c r="AB30" s="178"/>
      <c r="AC30" s="178"/>
      <c r="AD30" s="178"/>
      <c r="AE30" s="178"/>
      <c r="AF30" s="178"/>
      <c r="AG30" s="178"/>
      <c r="AH30" s="178"/>
      <c r="AI30" s="178"/>
      <c r="AJ30" s="178"/>
    </row>
    <row r="31" spans="1:36" ht="12" thickBot="1">
      <c r="A31" s="198" t="s">
        <v>2439</v>
      </c>
      <c r="B31" s="1691">
        <v>2</v>
      </c>
      <c r="C31" s="178">
        <v>6</v>
      </c>
      <c r="D31" s="178">
        <v>17</v>
      </c>
      <c r="E31" s="1724">
        <v>2</v>
      </c>
      <c r="F31" s="1724">
        <f>IF(ISERROR(VLOOKUP(CONCATENATE($B31,".",$C31,".",$D31),IN_1G!$A$2:$Z$3000,6,FALSE))=TRUE,"",VLOOKUP(CONCATENATE($B31,".",$C31,".",$D31),IN_1G!$A$2:$Z$3000,6,FALSE))</f>
        <v>0</v>
      </c>
      <c r="G31" s="1724">
        <f>IF(ISERROR(VLOOKUP(CONCATENATE($B31,".",$C31,".",$D31),IN_1G!$A$2:$Z$3000,7,FALSE))=TRUE,"",VLOOKUP(CONCATENATE($B31,".",$C31,".",$D31),IN_1G!$A$2:$Z$3000,7,FALSE))</f>
        <v>0</v>
      </c>
      <c r="H31" s="1724">
        <f>IF(ISERROR(VLOOKUP(CONCATENATE($B31,".",$C31,".",$D31),IN_1G!$A$2:$Z$3000,8,FALSE))=TRUE,"",VLOOKUP(CONCATENATE($B31,".",$C31,".",$D31),IN_1G!$A$2:$Z$3000,8,FALSE))</f>
        <v>0</v>
      </c>
      <c r="I31" s="1724">
        <f>IF(ISERROR(VLOOKUP(CONCATENATE($B31,".",$C31,".",$D31),IN_1G!$A$2:$Z$3000,9,FALSE))=TRUE,"",VLOOKUP(CONCATENATE($B31,".",$C31,".",$D31),IN_1G!$A$2:$Z$3000,9,FALSE))</f>
        <v>0</v>
      </c>
      <c r="J31" s="1724">
        <f>IF(ISERROR(VLOOKUP(CONCATENATE($B31,".",$C31,".",$D31),IN_1G!$A$2:$Z$3000,10,FALSE))=TRUE,"",VLOOKUP(CONCATENATE($B31,".",$C31,".",$D31),IN_1G!$A$2:$Z$3000,10,FALSE))</f>
        <v>0</v>
      </c>
      <c r="K31" s="1724">
        <f>IF(ISERROR(VLOOKUP(CONCATENATE($B31,".",$C31,".",$D31),IN_1G!$A$2:$Z$3000,11,FALSE))=TRUE,"",VLOOKUP(CONCATENATE($B31,".",$C31,".",$D31),IN_1G!$A$2:$Z$3000,11,FALSE))</f>
        <v>0</v>
      </c>
      <c r="L31" s="1724">
        <f>IF(ISERROR(VLOOKUP(CONCATENATE($B31,".",$C31,".",$D31),IN_1G!$A$2:$Z$3000,12,FALSE))=TRUE,"",VLOOKUP(CONCATENATE($B31,".",$C31,".",$D31),IN_1G!$A$2:$Z$3000,12,FALSE))</f>
        <v>0</v>
      </c>
      <c r="M31" s="1724">
        <f>IF(ISERROR(VLOOKUP(CONCATENATE($B31,".",$C31,".",$D31),IN_1G!$A$2:$Z$3000,13,FALSE))=TRUE,"",VLOOKUP(CONCATENATE($B31,".",$C31,".",$D31),IN_1G!$A$2:$Z$3000,13,FALSE))</f>
        <v>0</v>
      </c>
      <c r="N31" s="1724">
        <f>IF(ISERROR(VLOOKUP(CONCATENATE($B31,".",$C31,".",$D31),IN_1G!$A$2:$Z$3000,14,FALSE))=TRUE,"",VLOOKUP(CONCATENATE($B31,".",$C31,".",$D31),IN_1G!$A$2:$Z$3000,14,FALSE))</f>
        <v>0</v>
      </c>
      <c r="O31" s="1724">
        <f>IF(ISERROR(VLOOKUP(CONCATENATE($B31,".",$C31,".",$D31),IN_1G!$A$2:$Z$3000,15,FALSE))=TRUE,"",VLOOKUP(CONCATENATE($B31,".",$C31,".",$D31),IN_1G!$A$2:$Z$3000,15,FALSE))</f>
        <v>0</v>
      </c>
      <c r="P31" s="1724">
        <f>IF(ISERROR(VLOOKUP(CONCATENATE($B31,".",$C31,".",$D31),IN_1G!$A$2:$Z$3000,16,FALSE))=TRUE,"",VLOOKUP(CONCATENATE($B31,".",$C31,".",$D31),IN_1G!$A$2:$Z$3000,16,FALSE))</f>
        <v>0</v>
      </c>
      <c r="Q31" s="1724">
        <f>IF(ISERROR(VLOOKUP(CONCATENATE($B31,".",$C31,".",$D31),IN_1G!$A$2:$Z$3000,17,FALSE))=TRUE,"",VLOOKUP(CONCATENATE($B31,".",$C31,".",$D31),IN_1G!$A$2:$Z$3000,17,FALSE))</f>
        <v>0</v>
      </c>
      <c r="R31" s="1724">
        <f>IF(ISERROR(VLOOKUP(CONCATENATE($B31,".",$C31,".",$D31),IN_1G!$A$2:$Z$3000,18,FALSE))=TRUE,"",VLOOKUP(CONCATENATE($B31,".",$C31,".",$D31),IN_1G!$A$2:$Z$3000,18,FALSE))</f>
        <v>0</v>
      </c>
      <c r="S31" s="1724">
        <f>IF(ISERROR(VLOOKUP(CONCATENATE($B31,".",$C31,".",$D31),IN_1G!$A$2:$Z$3000,19,FALSE))=TRUE,"",VLOOKUP(CONCATENATE($B31,".",$C31,".",$D31),IN_1G!$A$2:$Z$3000,19,FALSE))</f>
        <v>0</v>
      </c>
      <c r="T31" s="1724">
        <f>IF(ISERROR(VLOOKUP(CONCATENATE($B31,".",$C31,".",$D31),IN_1G!$A$2:$Z$3000,20,FALSE))=TRUE,"",VLOOKUP(CONCATENATE($B31,".",$C31,".",$D31),IN_1G!$A$2:$Z$3000,20,FALSE))</f>
        <v>0</v>
      </c>
      <c r="U31" s="1724">
        <f>IF(ISERROR(VLOOKUP(CONCATENATE($B31,".",$C31,".",$D31),IN_1G!$A$2:$Z$3000,21,FALSE))=TRUE,"",VLOOKUP(CONCATENATE($B31,".",$C31,".",$D31),IN_1G!$A$2:$Z$3000,21,FALSE))</f>
        <v>0</v>
      </c>
      <c r="V31" s="1724">
        <f>IF(ISERROR(VLOOKUP(CONCATENATE($B31,".",$C31,".",$D31),IN_1G!$A$2:$Z$3000,22,FALSE))=TRUE,"",VLOOKUP(CONCATENATE($B31,".",$C31,".",$D31),IN_1G!$A$2:$Z$3000,22,FALSE))</f>
        <v>0</v>
      </c>
      <c r="W31" s="1724">
        <f>IF(ISERROR(VLOOKUP(CONCATENATE($B31,".",$C31,".",$D31),IN_1G!$A$2:$Z$3000,23,FALSE))=TRUE,"",VLOOKUP(CONCATENATE($B31,".",$C31,".",$D31),IN_1G!$A$2:$Z$3000,23,FALSE))</f>
        <v>0</v>
      </c>
      <c r="X31" s="1724">
        <f>IF(ISERROR(VLOOKUP(CONCATENATE($B31,".",$C31,".",$D31),IN_1G!$A$2:$Z$3000,24,FALSE))=TRUE,"",VLOOKUP(CONCATENATE($B31,".",$C31,".",$D31),IN_1G!$A$2:$Z$3000,24,FALSE))</f>
        <v>0</v>
      </c>
      <c r="Y31" s="1724">
        <f>IF(ISERROR(VLOOKUP(CONCATENATE($B31,".",$C31,".",$D31),IN_1G!$A$2:$Z$3000,25,FALSE))=TRUE,"",VLOOKUP(CONCATENATE($B31,".",$C31,".",$D31),IN_1G!$A$2:$Z$3000,25,FALSE))</f>
        <v>0</v>
      </c>
      <c r="Z31" s="1699">
        <f t="shared" si="0"/>
        <v>2</v>
      </c>
      <c r="AA31" s="1693"/>
      <c r="AB31" s="178"/>
      <c r="AC31" s="178"/>
      <c r="AD31" s="178"/>
      <c r="AE31" s="178"/>
      <c r="AF31" s="178"/>
      <c r="AG31" s="178"/>
      <c r="AH31" s="178"/>
      <c r="AI31" s="178"/>
      <c r="AJ31" s="178"/>
    </row>
    <row r="32" spans="1:36" ht="12" thickBot="1">
      <c r="A32" s="200" t="s">
        <v>2440</v>
      </c>
      <c r="B32" s="1691">
        <v>2</v>
      </c>
      <c r="C32" s="203">
        <v>6</v>
      </c>
      <c r="D32" s="203">
        <v>18</v>
      </c>
      <c r="E32" s="1724">
        <f>IF(ISERROR(VLOOKUP(CONCATENATE($B32,".",$C32,".",$D32),IN_1G!$A$2:$Z$3000,5,FALSE))=TRUE,"",VLOOKUP(CONCATENATE($B32,".",$C32,".",$D32),IN_1G!$A$2:$Z$3000,5,FALSE))</f>
        <v>0</v>
      </c>
      <c r="F32" s="1724">
        <f>IF(ISERROR(VLOOKUP(CONCATENATE($B32,".",$C32,".",$D32),IN_1G!$A$2:$Z$3000,6,FALSE))=TRUE,"",VLOOKUP(CONCATENATE($B32,".",$C32,".",$D32),IN_1G!$A$2:$Z$3000,6,FALSE))</f>
        <v>0</v>
      </c>
      <c r="G32" s="1724">
        <f>IF(ISERROR(VLOOKUP(CONCATENATE($B32,".",$C32,".",$D32),IN_1G!$A$2:$Z$3000,7,FALSE))=TRUE,"",VLOOKUP(CONCATENATE($B32,".",$C32,".",$D32),IN_1G!$A$2:$Z$3000,7,FALSE))</f>
        <v>0</v>
      </c>
      <c r="H32" s="1724">
        <f>IF(ISERROR(VLOOKUP(CONCATENATE($B32,".",$C32,".",$D32),IN_1G!$A$2:$Z$3000,8,FALSE))=TRUE,"",VLOOKUP(CONCATENATE($B32,".",$C32,".",$D32),IN_1G!$A$2:$Z$3000,8,FALSE))</f>
        <v>0</v>
      </c>
      <c r="I32" s="1724">
        <f>IF(ISERROR(VLOOKUP(CONCATENATE($B32,".",$C32,".",$D32),IN_1G!$A$2:$Z$3000,9,FALSE))=TRUE,"",VLOOKUP(CONCATENATE($B32,".",$C32,".",$D32),IN_1G!$A$2:$Z$3000,9,FALSE))</f>
        <v>0</v>
      </c>
      <c r="J32" s="1724">
        <f>IF(ISERROR(VLOOKUP(CONCATENATE($B32,".",$C32,".",$D32),IN_1G!$A$2:$Z$3000,10,FALSE))=TRUE,"",VLOOKUP(CONCATENATE($B32,".",$C32,".",$D32),IN_1G!$A$2:$Z$3000,10,FALSE))</f>
        <v>0</v>
      </c>
      <c r="K32" s="1724">
        <f>IF(ISERROR(VLOOKUP(CONCATENATE($B32,".",$C32,".",$D32),IN_1G!$A$2:$Z$3000,11,FALSE))=TRUE,"",VLOOKUP(CONCATENATE($B32,".",$C32,".",$D32),IN_1G!$A$2:$Z$3000,11,FALSE))</f>
        <v>0</v>
      </c>
      <c r="L32" s="1724">
        <f>IF(ISERROR(VLOOKUP(CONCATENATE($B32,".",$C32,".",$D32),IN_1G!$A$2:$Z$3000,12,FALSE))=TRUE,"",VLOOKUP(CONCATENATE($B32,".",$C32,".",$D32),IN_1G!$A$2:$Z$3000,12,FALSE))</f>
        <v>0</v>
      </c>
      <c r="M32" s="1724">
        <f>IF(ISERROR(VLOOKUP(CONCATENATE($B32,".",$C32,".",$D32),IN_1G!$A$2:$Z$3000,13,FALSE))=TRUE,"",VLOOKUP(CONCATENATE($B32,".",$C32,".",$D32),IN_1G!$A$2:$Z$3000,13,FALSE))</f>
        <v>0</v>
      </c>
      <c r="N32" s="1724">
        <f>IF(ISERROR(VLOOKUP(CONCATENATE($B32,".",$C32,".",$D32),IN_1G!$A$2:$Z$3000,14,FALSE))=TRUE,"",VLOOKUP(CONCATENATE($B32,".",$C32,".",$D32),IN_1G!$A$2:$Z$3000,14,FALSE))</f>
        <v>0</v>
      </c>
      <c r="O32" s="1724">
        <f>IF(ISERROR(VLOOKUP(CONCATENATE($B32,".",$C32,".",$D32),IN_1G!$A$2:$Z$3000,15,FALSE))=TRUE,"",VLOOKUP(CONCATENATE($B32,".",$C32,".",$D32),IN_1G!$A$2:$Z$3000,15,FALSE))</f>
        <v>0</v>
      </c>
      <c r="P32" s="1724">
        <f>IF(ISERROR(VLOOKUP(CONCATENATE($B32,".",$C32,".",$D32),IN_1G!$A$2:$Z$3000,16,FALSE))=TRUE,"",VLOOKUP(CONCATENATE($B32,".",$C32,".",$D32),IN_1G!$A$2:$Z$3000,16,FALSE))</f>
        <v>0</v>
      </c>
      <c r="Q32" s="1724">
        <f>IF(ISERROR(VLOOKUP(CONCATENATE($B32,".",$C32,".",$D32),IN_1G!$A$2:$Z$3000,17,FALSE))=TRUE,"",VLOOKUP(CONCATENATE($B32,".",$C32,".",$D32),IN_1G!$A$2:$Z$3000,17,FALSE))</f>
        <v>0</v>
      </c>
      <c r="R32" s="1724">
        <f>IF(ISERROR(VLOOKUP(CONCATENATE($B32,".",$C32,".",$D32),IN_1G!$A$2:$Z$3000,18,FALSE))=TRUE,"",VLOOKUP(CONCATENATE($B32,".",$C32,".",$D32),IN_1G!$A$2:$Z$3000,18,FALSE))</f>
        <v>0</v>
      </c>
      <c r="S32" s="1724">
        <f>IF(ISERROR(VLOOKUP(CONCATENATE($B32,".",$C32,".",$D32),IN_1G!$A$2:$Z$3000,19,FALSE))=TRUE,"",VLOOKUP(CONCATENATE($B32,".",$C32,".",$D32),IN_1G!$A$2:$Z$3000,19,FALSE))</f>
        <v>0</v>
      </c>
      <c r="T32" s="1724">
        <f>IF(ISERROR(VLOOKUP(CONCATENATE($B32,".",$C32,".",$D32),IN_1G!$A$2:$Z$3000,20,FALSE))=TRUE,"",VLOOKUP(CONCATENATE($B32,".",$C32,".",$D32),IN_1G!$A$2:$Z$3000,20,FALSE))</f>
        <v>0</v>
      </c>
      <c r="U32" s="1724">
        <f>IF(ISERROR(VLOOKUP(CONCATENATE($B32,".",$C32,".",$D32),IN_1G!$A$2:$Z$3000,21,FALSE))=TRUE,"",VLOOKUP(CONCATENATE($B32,".",$C32,".",$D32),IN_1G!$A$2:$Z$3000,21,FALSE))</f>
        <v>0</v>
      </c>
      <c r="V32" s="1724">
        <f>IF(ISERROR(VLOOKUP(CONCATENATE($B32,".",$C32,".",$D32),IN_1G!$A$2:$Z$3000,22,FALSE))=TRUE,"",VLOOKUP(CONCATENATE($B32,".",$C32,".",$D32),IN_1G!$A$2:$Z$3000,22,FALSE))</f>
        <v>0</v>
      </c>
      <c r="W32" s="1724">
        <f>IF(ISERROR(VLOOKUP(CONCATENATE($B32,".",$C32,".",$D32),IN_1G!$A$2:$Z$3000,23,FALSE))=TRUE,"",VLOOKUP(CONCATENATE($B32,".",$C32,".",$D32),IN_1G!$A$2:$Z$3000,23,FALSE))</f>
        <v>0</v>
      </c>
      <c r="X32" s="1724">
        <f>IF(ISERROR(VLOOKUP(CONCATENATE($B32,".",$C32,".",$D32),IN_1G!$A$2:$Z$3000,24,FALSE))=TRUE,"",VLOOKUP(CONCATENATE($B32,".",$C32,".",$D32),IN_1G!$A$2:$Z$3000,24,FALSE))</f>
        <v>0</v>
      </c>
      <c r="Y32" s="1724">
        <f>IF(ISERROR(VLOOKUP(CONCATENATE($B32,".",$C32,".",$D32),IN_1G!$A$2:$Z$3000,25,FALSE))=TRUE,"",VLOOKUP(CONCATENATE($B32,".",$C32,".",$D32),IN_1G!$A$2:$Z$3000,25,FALSE))</f>
        <v>0</v>
      </c>
      <c r="Z32" s="1699">
        <f t="shared" si="0"/>
        <v>0</v>
      </c>
      <c r="AA32" s="1693"/>
      <c r="AB32" s="203"/>
      <c r="AC32" s="203"/>
      <c r="AD32" s="203"/>
      <c r="AE32" s="203"/>
      <c r="AF32" s="203"/>
      <c r="AG32" s="203"/>
      <c r="AH32" s="203"/>
      <c r="AI32" s="203"/>
      <c r="AJ32" s="203"/>
    </row>
    <row r="33" spans="1:36" ht="12" thickBot="1">
      <c r="A33" s="191" t="s">
        <v>2441</v>
      </c>
      <c r="B33" s="1691" t="s">
        <v>2442</v>
      </c>
      <c r="C33" s="178"/>
      <c r="D33" s="178"/>
      <c r="E33" s="1725"/>
      <c r="F33" s="1725"/>
      <c r="G33" s="1725"/>
      <c r="H33" s="1725"/>
      <c r="I33" s="1725"/>
      <c r="J33" s="1725"/>
      <c r="K33" s="1725"/>
      <c r="L33" s="1725"/>
      <c r="M33" s="1725"/>
      <c r="N33" s="1725"/>
      <c r="O33" s="1725"/>
      <c r="P33" s="1725"/>
      <c r="Q33" s="1725"/>
      <c r="R33" s="1725"/>
      <c r="S33" s="1725"/>
      <c r="T33" s="1725"/>
      <c r="U33" s="1725"/>
      <c r="V33" s="1725"/>
      <c r="W33" s="1725"/>
      <c r="X33" s="1725"/>
      <c r="Y33" s="1725"/>
      <c r="Z33" s="1700"/>
      <c r="AA33" s="1693"/>
      <c r="AB33" s="178"/>
      <c r="AC33" s="178"/>
      <c r="AD33" s="178"/>
      <c r="AE33" s="178"/>
      <c r="AF33" s="178"/>
      <c r="AG33" s="178"/>
      <c r="AH33" s="178"/>
      <c r="AI33" s="178"/>
      <c r="AJ33" s="178"/>
    </row>
    <row r="34" spans="1:36" ht="12" thickBot="1">
      <c r="A34" s="198" t="s">
        <v>2443</v>
      </c>
      <c r="B34" s="203">
        <v>2</v>
      </c>
      <c r="C34" s="203">
        <v>7</v>
      </c>
      <c r="D34" s="203">
        <v>19</v>
      </c>
      <c r="E34" s="1724">
        <v>6</v>
      </c>
      <c r="F34" s="1724">
        <f>IF(ISERROR(VLOOKUP(CONCATENATE($B34,".",$C34,".",$D34),IN_1G!$A$2:$Z$3000,6,FALSE))=TRUE,"",VLOOKUP(CONCATENATE($B34,".",$C34,".",$D34),IN_1G!$A$2:$Z$3000,6,FALSE))</f>
        <v>0</v>
      </c>
      <c r="G34" s="1724">
        <f>IF(ISERROR(VLOOKUP(CONCATENATE($B34,".",$C34,".",$D34),IN_1G!$A$2:$Z$3000,7,FALSE))=TRUE,"",VLOOKUP(CONCATENATE($B34,".",$C34,".",$D34),IN_1G!$A$2:$Z$3000,7,FALSE))</f>
        <v>0</v>
      </c>
      <c r="H34" s="1724">
        <f>IF(ISERROR(VLOOKUP(CONCATENATE($B34,".",$C34,".",$D34),IN_1G!$A$2:$Z$3000,8,FALSE))=TRUE,"",VLOOKUP(CONCATENATE($B34,".",$C34,".",$D34),IN_1G!$A$2:$Z$3000,8,FALSE))</f>
        <v>0</v>
      </c>
      <c r="I34" s="1724">
        <f>IF(ISERROR(VLOOKUP(CONCATENATE($B34,".",$C34,".",$D34),IN_1G!$A$2:$Z$3000,9,FALSE))=TRUE,"",VLOOKUP(CONCATENATE($B34,".",$C34,".",$D34),IN_1G!$A$2:$Z$3000,9,FALSE))</f>
        <v>0</v>
      </c>
      <c r="J34" s="1724">
        <f>IF(ISERROR(VLOOKUP(CONCATENATE($B34,".",$C34,".",$D34),IN_1G!$A$2:$Z$3000,10,FALSE))=TRUE,"",VLOOKUP(CONCATENATE($B34,".",$C34,".",$D34),IN_1G!$A$2:$Z$3000,10,FALSE))</f>
        <v>0</v>
      </c>
      <c r="K34" s="1724">
        <f>IF(ISERROR(VLOOKUP(CONCATENATE($B34,".",$C34,".",$D34),IN_1G!$A$2:$Z$3000,11,FALSE))=TRUE,"",VLOOKUP(CONCATENATE($B34,".",$C34,".",$D34),IN_1G!$A$2:$Z$3000,11,FALSE))</f>
        <v>0</v>
      </c>
      <c r="L34" s="1724">
        <f>IF(ISERROR(VLOOKUP(CONCATENATE($B34,".",$C34,".",$D34),IN_1G!$A$2:$Z$3000,12,FALSE))=TRUE,"",VLOOKUP(CONCATENATE($B34,".",$C34,".",$D34),IN_1G!$A$2:$Z$3000,12,FALSE))</f>
        <v>0</v>
      </c>
      <c r="M34" s="1724">
        <f>IF(ISERROR(VLOOKUP(CONCATENATE($B34,".",$C34,".",$D34),IN_1G!$A$2:$Z$3000,13,FALSE))=TRUE,"",VLOOKUP(CONCATENATE($B34,".",$C34,".",$D34),IN_1G!$A$2:$Z$3000,13,FALSE))</f>
        <v>0</v>
      </c>
      <c r="N34" s="1724">
        <f>IF(ISERROR(VLOOKUP(CONCATENATE($B34,".",$C34,".",$D34),IN_1G!$A$2:$Z$3000,14,FALSE))=TRUE,"",VLOOKUP(CONCATENATE($B34,".",$C34,".",$D34),IN_1G!$A$2:$Z$3000,14,FALSE))</f>
        <v>0</v>
      </c>
      <c r="O34" s="1724">
        <f>IF(ISERROR(VLOOKUP(CONCATENATE($B34,".",$C34,".",$D34),IN_1G!$A$2:$Z$3000,15,FALSE))=TRUE,"",VLOOKUP(CONCATENATE($B34,".",$C34,".",$D34),IN_1G!$A$2:$Z$3000,15,FALSE))</f>
        <v>0</v>
      </c>
      <c r="P34" s="1724">
        <f>IF(ISERROR(VLOOKUP(CONCATENATE($B34,".",$C34,".",$D34),IN_1G!$A$2:$Z$3000,16,FALSE))=TRUE,"",VLOOKUP(CONCATENATE($B34,".",$C34,".",$D34),IN_1G!$A$2:$Z$3000,16,FALSE))</f>
        <v>0</v>
      </c>
      <c r="Q34" s="1724">
        <f>IF(ISERROR(VLOOKUP(CONCATENATE($B34,".",$C34,".",$D34),IN_1G!$A$2:$Z$3000,17,FALSE))=TRUE,"",VLOOKUP(CONCATENATE($B34,".",$C34,".",$D34),IN_1G!$A$2:$Z$3000,17,FALSE))</f>
        <v>0</v>
      </c>
      <c r="R34" s="1724">
        <f>IF(ISERROR(VLOOKUP(CONCATENATE($B34,".",$C34,".",$D34),IN_1G!$A$2:$Z$3000,18,FALSE))=TRUE,"",VLOOKUP(CONCATENATE($B34,".",$C34,".",$D34),IN_1G!$A$2:$Z$3000,18,FALSE))</f>
        <v>0</v>
      </c>
      <c r="S34" s="1724">
        <f>IF(ISERROR(VLOOKUP(CONCATENATE($B34,".",$C34,".",$D34),IN_1G!$A$2:$Z$3000,19,FALSE))=TRUE,"",VLOOKUP(CONCATENATE($B34,".",$C34,".",$D34),IN_1G!$A$2:$Z$3000,19,FALSE))</f>
        <v>0</v>
      </c>
      <c r="T34" s="1724">
        <f>IF(ISERROR(VLOOKUP(CONCATENATE($B34,".",$C34,".",$D34),IN_1G!$A$2:$Z$3000,20,FALSE))=TRUE,"",VLOOKUP(CONCATENATE($B34,".",$C34,".",$D34),IN_1G!$A$2:$Z$3000,20,FALSE))</f>
        <v>0</v>
      </c>
      <c r="U34" s="1724">
        <f>IF(ISERROR(VLOOKUP(CONCATENATE($B34,".",$C34,".",$D34),IN_1G!$A$2:$Z$3000,21,FALSE))=TRUE,"",VLOOKUP(CONCATENATE($B34,".",$C34,".",$D34),IN_1G!$A$2:$Z$3000,21,FALSE))</f>
        <v>0</v>
      </c>
      <c r="V34" s="1724">
        <f>IF(ISERROR(VLOOKUP(CONCATENATE($B34,".",$C34,".",$D34),IN_1G!$A$2:$Z$3000,22,FALSE))=TRUE,"",VLOOKUP(CONCATENATE($B34,".",$C34,".",$D34),IN_1G!$A$2:$Z$3000,22,FALSE))</f>
        <v>0</v>
      </c>
      <c r="W34" s="1724">
        <f>IF(ISERROR(VLOOKUP(CONCATENATE($B34,".",$C34,".",$D34),IN_1G!$A$2:$Z$3000,23,FALSE))=TRUE,"",VLOOKUP(CONCATENATE($B34,".",$C34,".",$D34),IN_1G!$A$2:$Z$3000,23,FALSE))</f>
        <v>0</v>
      </c>
      <c r="X34" s="1724">
        <f>IF(ISERROR(VLOOKUP(CONCATENATE($B34,".",$C34,".",$D34),IN_1G!$A$2:$Z$3000,24,FALSE))=TRUE,"",VLOOKUP(CONCATENATE($B34,".",$C34,".",$D34),IN_1G!$A$2:$Z$3000,24,FALSE))</f>
        <v>0</v>
      </c>
      <c r="Y34" s="1724">
        <f>IF(ISERROR(VLOOKUP(CONCATENATE($B34,".",$C34,".",$D34),IN_1G!$A$2:$Z$3000,25,FALSE))=TRUE,"",VLOOKUP(CONCATENATE($B34,".",$C34,".",$D34),IN_1G!$A$2:$Z$3000,25,FALSE))</f>
        <v>0</v>
      </c>
      <c r="Z34" s="1699">
        <f t="shared" si="0"/>
        <v>6</v>
      </c>
      <c r="AA34" s="1693"/>
      <c r="AB34" s="203"/>
      <c r="AC34" s="203"/>
      <c r="AD34" s="203"/>
      <c r="AE34" s="203"/>
      <c r="AF34" s="203"/>
      <c r="AG34" s="203"/>
      <c r="AH34" s="203"/>
      <c r="AI34" s="203"/>
      <c r="AJ34" s="203"/>
    </row>
    <row r="35" spans="1:36" ht="12" thickBot="1">
      <c r="A35" s="198" t="s">
        <v>2444</v>
      </c>
      <c r="B35" s="203">
        <v>2</v>
      </c>
      <c r="C35" s="203">
        <v>7</v>
      </c>
      <c r="D35" s="203">
        <v>20</v>
      </c>
      <c r="E35" s="1724">
        <v>6</v>
      </c>
      <c r="F35" s="1724">
        <f>IF(ISERROR(VLOOKUP(CONCATENATE($B35,".",$C35,".",$D35),IN_1G!$A$2:$Z$3000,6,FALSE))=TRUE,"",VLOOKUP(CONCATENATE($B35,".",$C35,".",$D35),IN_1G!$A$2:$Z$3000,6,FALSE))</f>
        <v>0</v>
      </c>
      <c r="G35" s="1724">
        <f>IF(ISERROR(VLOOKUP(CONCATENATE($B35,".",$C35,".",$D35),IN_1G!$A$2:$Z$3000,7,FALSE))=TRUE,"",VLOOKUP(CONCATENATE($B35,".",$C35,".",$D35),IN_1G!$A$2:$Z$3000,7,FALSE))</f>
        <v>0</v>
      </c>
      <c r="H35" s="1724">
        <f>IF(ISERROR(VLOOKUP(CONCATENATE($B35,".",$C35,".",$D35),IN_1G!$A$2:$Z$3000,8,FALSE))=TRUE,"",VLOOKUP(CONCATENATE($B35,".",$C35,".",$D35),IN_1G!$A$2:$Z$3000,8,FALSE))</f>
        <v>0</v>
      </c>
      <c r="I35" s="1724">
        <f>IF(ISERROR(VLOOKUP(CONCATENATE($B35,".",$C35,".",$D35),IN_1G!$A$2:$Z$3000,9,FALSE))=TRUE,"",VLOOKUP(CONCATENATE($B35,".",$C35,".",$D35),IN_1G!$A$2:$Z$3000,9,FALSE))</f>
        <v>0</v>
      </c>
      <c r="J35" s="1724">
        <f>IF(ISERROR(VLOOKUP(CONCATENATE($B35,".",$C35,".",$D35),IN_1G!$A$2:$Z$3000,10,FALSE))=TRUE,"",VLOOKUP(CONCATENATE($B35,".",$C35,".",$D35),IN_1G!$A$2:$Z$3000,10,FALSE))</f>
        <v>0</v>
      </c>
      <c r="K35" s="1724">
        <f>IF(ISERROR(VLOOKUP(CONCATENATE($B35,".",$C35,".",$D35),IN_1G!$A$2:$Z$3000,11,FALSE))=TRUE,"",VLOOKUP(CONCATENATE($B35,".",$C35,".",$D35),IN_1G!$A$2:$Z$3000,11,FALSE))</f>
        <v>0</v>
      </c>
      <c r="L35" s="1724">
        <f>IF(ISERROR(VLOOKUP(CONCATENATE($B35,".",$C35,".",$D35),IN_1G!$A$2:$Z$3000,12,FALSE))=TRUE,"",VLOOKUP(CONCATENATE($B35,".",$C35,".",$D35),IN_1G!$A$2:$Z$3000,12,FALSE))</f>
        <v>0</v>
      </c>
      <c r="M35" s="1724">
        <f>IF(ISERROR(VLOOKUP(CONCATENATE($B35,".",$C35,".",$D35),IN_1G!$A$2:$Z$3000,13,FALSE))=TRUE,"",VLOOKUP(CONCATENATE($B35,".",$C35,".",$D35),IN_1G!$A$2:$Z$3000,13,FALSE))</f>
        <v>0</v>
      </c>
      <c r="N35" s="1724">
        <f>IF(ISERROR(VLOOKUP(CONCATENATE($B35,".",$C35,".",$D35),IN_1G!$A$2:$Z$3000,14,FALSE))=TRUE,"",VLOOKUP(CONCATENATE($B35,".",$C35,".",$D35),IN_1G!$A$2:$Z$3000,14,FALSE))</f>
        <v>0</v>
      </c>
      <c r="O35" s="1724">
        <f>IF(ISERROR(VLOOKUP(CONCATENATE($B35,".",$C35,".",$D35),IN_1G!$A$2:$Z$3000,15,FALSE))=TRUE,"",VLOOKUP(CONCATENATE($B35,".",$C35,".",$D35),IN_1G!$A$2:$Z$3000,15,FALSE))</f>
        <v>0</v>
      </c>
      <c r="P35" s="1724">
        <f>IF(ISERROR(VLOOKUP(CONCATENATE($B35,".",$C35,".",$D35),IN_1G!$A$2:$Z$3000,16,FALSE))=TRUE,"",VLOOKUP(CONCATENATE($B35,".",$C35,".",$D35),IN_1G!$A$2:$Z$3000,16,FALSE))</f>
        <v>0</v>
      </c>
      <c r="Q35" s="1724">
        <f>IF(ISERROR(VLOOKUP(CONCATENATE($B35,".",$C35,".",$D35),IN_1G!$A$2:$Z$3000,17,FALSE))=TRUE,"",VLOOKUP(CONCATENATE($B35,".",$C35,".",$D35),IN_1G!$A$2:$Z$3000,17,FALSE))</f>
        <v>0</v>
      </c>
      <c r="R35" s="1724">
        <f>IF(ISERROR(VLOOKUP(CONCATENATE($B35,".",$C35,".",$D35),IN_1G!$A$2:$Z$3000,18,FALSE))=TRUE,"",VLOOKUP(CONCATENATE($B35,".",$C35,".",$D35),IN_1G!$A$2:$Z$3000,18,FALSE))</f>
        <v>0</v>
      </c>
      <c r="S35" s="1724">
        <f>IF(ISERROR(VLOOKUP(CONCATENATE($B35,".",$C35,".",$D35),IN_1G!$A$2:$Z$3000,19,FALSE))=TRUE,"",VLOOKUP(CONCATENATE($B35,".",$C35,".",$D35),IN_1G!$A$2:$Z$3000,19,FALSE))</f>
        <v>0</v>
      </c>
      <c r="T35" s="1724">
        <f>IF(ISERROR(VLOOKUP(CONCATENATE($B35,".",$C35,".",$D35),IN_1G!$A$2:$Z$3000,20,FALSE))=TRUE,"",VLOOKUP(CONCATENATE($B35,".",$C35,".",$D35),IN_1G!$A$2:$Z$3000,20,FALSE))</f>
        <v>0</v>
      </c>
      <c r="U35" s="1724">
        <f>IF(ISERROR(VLOOKUP(CONCATENATE($B35,".",$C35,".",$D35),IN_1G!$A$2:$Z$3000,21,FALSE))=TRUE,"",VLOOKUP(CONCATENATE($B35,".",$C35,".",$D35),IN_1G!$A$2:$Z$3000,21,FALSE))</f>
        <v>0</v>
      </c>
      <c r="V35" s="1724">
        <f>IF(ISERROR(VLOOKUP(CONCATENATE($B35,".",$C35,".",$D35),IN_1G!$A$2:$Z$3000,22,FALSE))=TRUE,"",VLOOKUP(CONCATENATE($B35,".",$C35,".",$D35),IN_1G!$A$2:$Z$3000,22,FALSE))</f>
        <v>0</v>
      </c>
      <c r="W35" s="1724">
        <f>IF(ISERROR(VLOOKUP(CONCATENATE($B35,".",$C35,".",$D35),IN_1G!$A$2:$Z$3000,23,FALSE))=TRUE,"",VLOOKUP(CONCATENATE($B35,".",$C35,".",$D35),IN_1G!$A$2:$Z$3000,23,FALSE))</f>
        <v>0</v>
      </c>
      <c r="X35" s="1724">
        <f>IF(ISERROR(VLOOKUP(CONCATENATE($B35,".",$C35,".",$D35),IN_1G!$A$2:$Z$3000,24,FALSE))=TRUE,"",VLOOKUP(CONCATENATE($B35,".",$C35,".",$D35),IN_1G!$A$2:$Z$3000,24,FALSE))</f>
        <v>0</v>
      </c>
      <c r="Y35" s="1724">
        <f>IF(ISERROR(VLOOKUP(CONCATENATE($B35,".",$C35,".",$D35),IN_1G!$A$2:$Z$3000,25,FALSE))=TRUE,"",VLOOKUP(CONCATENATE($B35,".",$C35,".",$D35),IN_1G!$A$2:$Z$3000,25,FALSE))</f>
        <v>0</v>
      </c>
      <c r="Z35" s="1699">
        <f t="shared" si="0"/>
        <v>6</v>
      </c>
      <c r="AA35" s="1693"/>
      <c r="AB35" s="203"/>
      <c r="AC35" s="203"/>
      <c r="AD35" s="203"/>
      <c r="AE35" s="203"/>
      <c r="AF35" s="203"/>
      <c r="AG35" s="203"/>
      <c r="AH35" s="203"/>
      <c r="AI35" s="203"/>
      <c r="AJ35" s="203"/>
    </row>
    <row r="36" spans="1:36" ht="12" thickBot="1">
      <c r="A36" s="200" t="s">
        <v>2445</v>
      </c>
      <c r="B36" s="203">
        <v>2</v>
      </c>
      <c r="C36" s="203">
        <v>7</v>
      </c>
      <c r="D36" s="203">
        <v>21</v>
      </c>
      <c r="E36" s="1724">
        <f>IF(ISERROR(VLOOKUP(CONCATENATE($B36,".",$C36,".",$D36),IN_1G!$A$2:$Z$3000,5,FALSE))=TRUE,"",VLOOKUP(CONCATENATE($B36,".",$C36,".",$D36),IN_1G!$A$2:$Z$3000,5,FALSE))</f>
        <v>0</v>
      </c>
      <c r="F36" s="1724">
        <f>IF(ISERROR(VLOOKUP(CONCATENATE($B36,".",$C36,".",$D36),IN_1G!$A$2:$Z$3000,6,FALSE))=TRUE,"",VLOOKUP(CONCATENATE($B36,".",$C36,".",$D36),IN_1G!$A$2:$Z$3000,6,FALSE))</f>
        <v>0</v>
      </c>
      <c r="G36" s="1724">
        <f>IF(ISERROR(VLOOKUP(CONCATENATE($B36,".",$C36,".",$D36),IN_1G!$A$2:$Z$3000,7,FALSE))=TRUE,"",VLOOKUP(CONCATENATE($B36,".",$C36,".",$D36),IN_1G!$A$2:$Z$3000,7,FALSE))</f>
        <v>0</v>
      </c>
      <c r="H36" s="1724">
        <f>IF(ISERROR(VLOOKUP(CONCATENATE($B36,".",$C36,".",$D36),IN_1G!$A$2:$Z$3000,8,FALSE))=TRUE,"",VLOOKUP(CONCATENATE($B36,".",$C36,".",$D36),IN_1G!$A$2:$Z$3000,8,FALSE))</f>
        <v>0</v>
      </c>
      <c r="I36" s="1724">
        <f>IF(ISERROR(VLOOKUP(CONCATENATE($B36,".",$C36,".",$D36),IN_1G!$A$2:$Z$3000,9,FALSE))=TRUE,"",VLOOKUP(CONCATENATE($B36,".",$C36,".",$D36),IN_1G!$A$2:$Z$3000,9,FALSE))</f>
        <v>0</v>
      </c>
      <c r="J36" s="1724">
        <f>IF(ISERROR(VLOOKUP(CONCATENATE($B36,".",$C36,".",$D36),IN_1G!$A$2:$Z$3000,10,FALSE))=TRUE,"",VLOOKUP(CONCATENATE($B36,".",$C36,".",$D36),IN_1G!$A$2:$Z$3000,10,FALSE))</f>
        <v>0</v>
      </c>
      <c r="K36" s="1724">
        <f>IF(ISERROR(VLOOKUP(CONCATENATE($B36,".",$C36,".",$D36),IN_1G!$A$2:$Z$3000,11,FALSE))=TRUE,"",VLOOKUP(CONCATENATE($B36,".",$C36,".",$D36),IN_1G!$A$2:$Z$3000,11,FALSE))</f>
        <v>0</v>
      </c>
      <c r="L36" s="1724">
        <f>IF(ISERROR(VLOOKUP(CONCATENATE($B36,".",$C36,".",$D36),IN_1G!$A$2:$Z$3000,12,FALSE))=TRUE,"",VLOOKUP(CONCATENATE($B36,".",$C36,".",$D36),IN_1G!$A$2:$Z$3000,12,FALSE))</f>
        <v>0</v>
      </c>
      <c r="M36" s="1724">
        <f>IF(ISERROR(VLOOKUP(CONCATENATE($B36,".",$C36,".",$D36),IN_1G!$A$2:$Z$3000,13,FALSE))=TRUE,"",VLOOKUP(CONCATENATE($B36,".",$C36,".",$D36),IN_1G!$A$2:$Z$3000,13,FALSE))</f>
        <v>0</v>
      </c>
      <c r="N36" s="1724">
        <f>IF(ISERROR(VLOOKUP(CONCATENATE($B36,".",$C36,".",$D36),IN_1G!$A$2:$Z$3000,14,FALSE))=TRUE,"",VLOOKUP(CONCATENATE($B36,".",$C36,".",$D36),IN_1G!$A$2:$Z$3000,14,FALSE))</f>
        <v>0</v>
      </c>
      <c r="O36" s="1724">
        <f>IF(ISERROR(VLOOKUP(CONCATENATE($B36,".",$C36,".",$D36),IN_1G!$A$2:$Z$3000,15,FALSE))=TRUE,"",VLOOKUP(CONCATENATE($B36,".",$C36,".",$D36),IN_1G!$A$2:$Z$3000,15,FALSE))</f>
        <v>0</v>
      </c>
      <c r="P36" s="1724">
        <f>IF(ISERROR(VLOOKUP(CONCATENATE($B36,".",$C36,".",$D36),IN_1G!$A$2:$Z$3000,16,FALSE))=TRUE,"",VLOOKUP(CONCATENATE($B36,".",$C36,".",$D36),IN_1G!$A$2:$Z$3000,16,FALSE))</f>
        <v>0</v>
      </c>
      <c r="Q36" s="1724">
        <f>IF(ISERROR(VLOOKUP(CONCATENATE($B36,".",$C36,".",$D36),IN_1G!$A$2:$Z$3000,17,FALSE))=TRUE,"",VLOOKUP(CONCATENATE($B36,".",$C36,".",$D36),IN_1G!$A$2:$Z$3000,17,FALSE))</f>
        <v>0</v>
      </c>
      <c r="R36" s="1724">
        <f>IF(ISERROR(VLOOKUP(CONCATENATE($B36,".",$C36,".",$D36),IN_1G!$A$2:$Z$3000,18,FALSE))=TRUE,"",VLOOKUP(CONCATENATE($B36,".",$C36,".",$D36),IN_1G!$A$2:$Z$3000,18,FALSE))</f>
        <v>0</v>
      </c>
      <c r="S36" s="1724">
        <f>IF(ISERROR(VLOOKUP(CONCATENATE($B36,".",$C36,".",$D36),IN_1G!$A$2:$Z$3000,19,FALSE))=TRUE,"",VLOOKUP(CONCATENATE($B36,".",$C36,".",$D36),IN_1G!$A$2:$Z$3000,19,FALSE))</f>
        <v>0</v>
      </c>
      <c r="T36" s="1724">
        <f>IF(ISERROR(VLOOKUP(CONCATENATE($B36,".",$C36,".",$D36),IN_1G!$A$2:$Z$3000,20,FALSE))=TRUE,"",VLOOKUP(CONCATENATE($B36,".",$C36,".",$D36),IN_1G!$A$2:$Z$3000,20,FALSE))</f>
        <v>0</v>
      </c>
      <c r="U36" s="1724">
        <f>IF(ISERROR(VLOOKUP(CONCATENATE($B36,".",$C36,".",$D36),IN_1G!$A$2:$Z$3000,21,FALSE))=TRUE,"",VLOOKUP(CONCATENATE($B36,".",$C36,".",$D36),IN_1G!$A$2:$Z$3000,21,FALSE))</f>
        <v>0</v>
      </c>
      <c r="V36" s="1724">
        <f>IF(ISERROR(VLOOKUP(CONCATENATE($B36,".",$C36,".",$D36),IN_1G!$A$2:$Z$3000,22,FALSE))=TRUE,"",VLOOKUP(CONCATENATE($B36,".",$C36,".",$D36),IN_1G!$A$2:$Z$3000,22,FALSE))</f>
        <v>0</v>
      </c>
      <c r="W36" s="1724">
        <f>IF(ISERROR(VLOOKUP(CONCATENATE($B36,".",$C36,".",$D36),IN_1G!$A$2:$Z$3000,23,FALSE))=TRUE,"",VLOOKUP(CONCATENATE($B36,".",$C36,".",$D36),IN_1G!$A$2:$Z$3000,23,FALSE))</f>
        <v>0</v>
      </c>
      <c r="X36" s="1724">
        <f>IF(ISERROR(VLOOKUP(CONCATENATE($B36,".",$C36,".",$D36),IN_1G!$A$2:$Z$3000,24,FALSE))=TRUE,"",VLOOKUP(CONCATENATE($B36,".",$C36,".",$D36),IN_1G!$A$2:$Z$3000,24,FALSE))</f>
        <v>0</v>
      </c>
      <c r="Y36" s="1724">
        <f>IF(ISERROR(VLOOKUP(CONCATENATE($B36,".",$C36,".",$D36),IN_1G!$A$2:$Z$3000,25,FALSE))=TRUE,"",VLOOKUP(CONCATENATE($B36,".",$C36,".",$D36),IN_1G!$A$2:$Z$3000,25,FALSE))</f>
        <v>0</v>
      </c>
      <c r="Z36" s="1699">
        <f t="shared" si="0"/>
        <v>0</v>
      </c>
      <c r="AA36" s="1693"/>
      <c r="AB36" s="203"/>
      <c r="AC36" s="203"/>
      <c r="AD36" s="203"/>
      <c r="AE36" s="203"/>
      <c r="AF36" s="203"/>
      <c r="AG36" s="203"/>
      <c r="AH36" s="203"/>
      <c r="AI36" s="203"/>
      <c r="AJ36" s="203"/>
    </row>
    <row r="37" spans="1:36" ht="12" thickBot="1">
      <c r="A37" s="1701" t="s">
        <v>2446</v>
      </c>
      <c r="B37" s="1691" t="s">
        <v>2442</v>
      </c>
      <c r="C37" s="178"/>
      <c r="D37" s="178"/>
      <c r="E37" s="1725"/>
      <c r="F37" s="1725"/>
      <c r="G37" s="1725"/>
      <c r="H37" s="1725"/>
      <c r="I37" s="1725"/>
      <c r="J37" s="1725"/>
      <c r="K37" s="1725"/>
      <c r="L37" s="1725"/>
      <c r="M37" s="1725"/>
      <c r="N37" s="1725"/>
      <c r="O37" s="1725"/>
      <c r="P37" s="1725"/>
      <c r="Q37" s="1725"/>
      <c r="R37" s="1725"/>
      <c r="S37" s="1725"/>
      <c r="T37" s="1725"/>
      <c r="U37" s="1725"/>
      <c r="V37" s="1725"/>
      <c r="W37" s="1725"/>
      <c r="X37" s="1725"/>
      <c r="Y37" s="1725"/>
      <c r="Z37" s="1700"/>
      <c r="AA37" s="1693"/>
      <c r="AB37" s="178"/>
      <c r="AC37" s="178"/>
      <c r="AD37" s="178"/>
      <c r="AE37" s="178"/>
      <c r="AF37" s="178"/>
      <c r="AG37" s="178"/>
      <c r="AH37" s="178"/>
      <c r="AI37" s="178"/>
      <c r="AJ37" s="178"/>
    </row>
    <row r="38" spans="1:36" ht="12" thickBot="1">
      <c r="A38" s="218" t="s">
        <v>2443</v>
      </c>
      <c r="B38" s="203">
        <v>2</v>
      </c>
      <c r="C38" s="203">
        <v>8</v>
      </c>
      <c r="D38" s="203">
        <v>22</v>
      </c>
      <c r="E38" s="1724">
        <v>11</v>
      </c>
      <c r="F38" s="1724">
        <f>IF(ISERROR(VLOOKUP(CONCATENATE($B38,".",$C38,".",$D38),IN_1G!$A$2:$Z$3000,6,FALSE))=TRUE,"",VLOOKUP(CONCATENATE($B38,".",$C38,".",$D38),IN_1G!$A$2:$Z$3000,6,FALSE))</f>
        <v>0</v>
      </c>
      <c r="G38" s="1724">
        <f>IF(ISERROR(VLOOKUP(CONCATENATE($B38,".",$C38,".",$D38),IN_1G!$A$2:$Z$3000,7,FALSE))=TRUE,"",VLOOKUP(CONCATENATE($B38,".",$C38,".",$D38),IN_1G!$A$2:$Z$3000,7,FALSE))</f>
        <v>0</v>
      </c>
      <c r="H38" s="1724">
        <f>IF(ISERROR(VLOOKUP(CONCATENATE($B38,".",$C38,".",$D38),IN_1G!$A$2:$Z$3000,8,FALSE))=TRUE,"",VLOOKUP(CONCATENATE($B38,".",$C38,".",$D38),IN_1G!$A$2:$Z$3000,8,FALSE))</f>
        <v>0</v>
      </c>
      <c r="I38" s="1724">
        <f>IF(ISERROR(VLOOKUP(CONCATENATE($B38,".",$C38,".",$D38),IN_1G!$A$2:$Z$3000,9,FALSE))=TRUE,"",VLOOKUP(CONCATENATE($B38,".",$C38,".",$D38),IN_1G!$A$2:$Z$3000,9,FALSE))</f>
        <v>0</v>
      </c>
      <c r="J38" s="1724">
        <f>IF(ISERROR(VLOOKUP(CONCATENATE($B38,".",$C38,".",$D38),IN_1G!$A$2:$Z$3000,10,FALSE))=TRUE,"",VLOOKUP(CONCATENATE($B38,".",$C38,".",$D38),IN_1G!$A$2:$Z$3000,10,FALSE))</f>
        <v>0</v>
      </c>
      <c r="K38" s="1724">
        <f>IF(ISERROR(VLOOKUP(CONCATENATE($B38,".",$C38,".",$D38),IN_1G!$A$2:$Z$3000,11,FALSE))=TRUE,"",VLOOKUP(CONCATENATE($B38,".",$C38,".",$D38),IN_1G!$A$2:$Z$3000,11,FALSE))</f>
        <v>0</v>
      </c>
      <c r="L38" s="1724">
        <f>IF(ISERROR(VLOOKUP(CONCATENATE($B38,".",$C38,".",$D38),IN_1G!$A$2:$Z$3000,12,FALSE))=TRUE,"",VLOOKUP(CONCATENATE($B38,".",$C38,".",$D38),IN_1G!$A$2:$Z$3000,12,FALSE))</f>
        <v>0</v>
      </c>
      <c r="M38" s="1724">
        <f>IF(ISERROR(VLOOKUP(CONCATENATE($B38,".",$C38,".",$D38),IN_1G!$A$2:$Z$3000,13,FALSE))=TRUE,"",VLOOKUP(CONCATENATE($B38,".",$C38,".",$D38),IN_1G!$A$2:$Z$3000,13,FALSE))</f>
        <v>0</v>
      </c>
      <c r="N38" s="1724">
        <f>IF(ISERROR(VLOOKUP(CONCATENATE($B38,".",$C38,".",$D38),IN_1G!$A$2:$Z$3000,14,FALSE))=TRUE,"",VLOOKUP(CONCATENATE($B38,".",$C38,".",$D38),IN_1G!$A$2:$Z$3000,14,FALSE))</f>
        <v>0</v>
      </c>
      <c r="O38" s="1724">
        <f>IF(ISERROR(VLOOKUP(CONCATENATE($B38,".",$C38,".",$D38),IN_1G!$A$2:$Z$3000,15,FALSE))=TRUE,"",VLOOKUP(CONCATENATE($B38,".",$C38,".",$D38),IN_1G!$A$2:$Z$3000,15,FALSE))</f>
        <v>0</v>
      </c>
      <c r="P38" s="1724">
        <f>IF(ISERROR(VLOOKUP(CONCATENATE($B38,".",$C38,".",$D38),IN_1G!$A$2:$Z$3000,16,FALSE))=TRUE,"",VLOOKUP(CONCATENATE($B38,".",$C38,".",$D38),IN_1G!$A$2:$Z$3000,16,FALSE))</f>
        <v>0</v>
      </c>
      <c r="Q38" s="1724">
        <f>IF(ISERROR(VLOOKUP(CONCATENATE($B38,".",$C38,".",$D38),IN_1G!$A$2:$Z$3000,17,FALSE))=TRUE,"",VLOOKUP(CONCATENATE($B38,".",$C38,".",$D38),IN_1G!$A$2:$Z$3000,17,FALSE))</f>
        <v>0</v>
      </c>
      <c r="R38" s="1724">
        <f>IF(ISERROR(VLOOKUP(CONCATENATE($B38,".",$C38,".",$D38),IN_1G!$A$2:$Z$3000,18,FALSE))=TRUE,"",VLOOKUP(CONCATENATE($B38,".",$C38,".",$D38),IN_1G!$A$2:$Z$3000,18,FALSE))</f>
        <v>0</v>
      </c>
      <c r="S38" s="1724">
        <f>IF(ISERROR(VLOOKUP(CONCATENATE($B38,".",$C38,".",$D38),IN_1G!$A$2:$Z$3000,19,FALSE))=TRUE,"",VLOOKUP(CONCATENATE($B38,".",$C38,".",$D38),IN_1G!$A$2:$Z$3000,19,FALSE))</f>
        <v>0</v>
      </c>
      <c r="T38" s="1724">
        <f>IF(ISERROR(VLOOKUP(CONCATENATE($B38,".",$C38,".",$D38),IN_1G!$A$2:$Z$3000,20,FALSE))=TRUE,"",VLOOKUP(CONCATENATE($B38,".",$C38,".",$D38),IN_1G!$A$2:$Z$3000,20,FALSE))</f>
        <v>0</v>
      </c>
      <c r="U38" s="1724">
        <f>IF(ISERROR(VLOOKUP(CONCATENATE($B38,".",$C38,".",$D38),IN_1G!$A$2:$Z$3000,21,FALSE))=TRUE,"",VLOOKUP(CONCATENATE($B38,".",$C38,".",$D38),IN_1G!$A$2:$Z$3000,21,FALSE))</f>
        <v>0</v>
      </c>
      <c r="V38" s="1724">
        <f>IF(ISERROR(VLOOKUP(CONCATENATE($B38,".",$C38,".",$D38),IN_1G!$A$2:$Z$3000,22,FALSE))=TRUE,"",VLOOKUP(CONCATENATE($B38,".",$C38,".",$D38),IN_1G!$A$2:$Z$3000,22,FALSE))</f>
        <v>0</v>
      </c>
      <c r="W38" s="1724">
        <f>IF(ISERROR(VLOOKUP(CONCATENATE($B38,".",$C38,".",$D38),IN_1G!$A$2:$Z$3000,23,FALSE))=TRUE,"",VLOOKUP(CONCATENATE($B38,".",$C38,".",$D38),IN_1G!$A$2:$Z$3000,23,FALSE))</f>
        <v>0</v>
      </c>
      <c r="X38" s="1724">
        <f>IF(ISERROR(VLOOKUP(CONCATENATE($B38,".",$C38,".",$D38),IN_1G!$A$2:$Z$3000,24,FALSE))=TRUE,"",VLOOKUP(CONCATENATE($B38,".",$C38,".",$D38),IN_1G!$A$2:$Z$3000,24,FALSE))</f>
        <v>0</v>
      </c>
      <c r="Y38" s="1724">
        <f>IF(ISERROR(VLOOKUP(CONCATENATE($B38,".",$C38,".",$D38),IN_1G!$A$2:$Z$3000,25,FALSE))=TRUE,"",VLOOKUP(CONCATENATE($B38,".",$C38,".",$D38),IN_1G!$A$2:$Z$3000,25,FALSE))</f>
        <v>0</v>
      </c>
      <c r="Z38" s="1699">
        <f t="shared" si="0"/>
        <v>11</v>
      </c>
      <c r="AA38" s="1693"/>
      <c r="AB38" s="203"/>
      <c r="AC38" s="203"/>
      <c r="AD38" s="203"/>
      <c r="AE38" s="203"/>
      <c r="AF38" s="203"/>
      <c r="AG38" s="203"/>
      <c r="AH38" s="203"/>
      <c r="AI38" s="203"/>
      <c r="AJ38" s="203"/>
    </row>
    <row r="39" spans="1:36" ht="12" thickBot="1">
      <c r="A39" s="198" t="s">
        <v>2444</v>
      </c>
      <c r="B39" s="203">
        <v>2</v>
      </c>
      <c r="C39" s="203">
        <v>8</v>
      </c>
      <c r="D39" s="203">
        <v>23</v>
      </c>
      <c r="E39" s="1724">
        <v>11</v>
      </c>
      <c r="F39" s="1724">
        <f>IF(ISERROR(VLOOKUP(CONCATENATE($B39,".",$C39,".",$D39),IN_1G!$A$2:$Z$3000,6,FALSE))=TRUE,"",VLOOKUP(CONCATENATE($B39,".",$C39,".",$D39),IN_1G!$A$2:$Z$3000,6,FALSE))</f>
        <v>0</v>
      </c>
      <c r="G39" s="1724">
        <f>IF(ISERROR(VLOOKUP(CONCATENATE($B39,".",$C39,".",$D39),IN_1G!$A$2:$Z$3000,7,FALSE))=TRUE,"",VLOOKUP(CONCATENATE($B39,".",$C39,".",$D39),IN_1G!$A$2:$Z$3000,7,FALSE))</f>
        <v>0</v>
      </c>
      <c r="H39" s="1724">
        <f>IF(ISERROR(VLOOKUP(CONCATENATE($B39,".",$C39,".",$D39),IN_1G!$A$2:$Z$3000,8,FALSE))=TRUE,"",VLOOKUP(CONCATENATE($B39,".",$C39,".",$D39),IN_1G!$A$2:$Z$3000,8,FALSE))</f>
        <v>0</v>
      </c>
      <c r="I39" s="1724">
        <f>IF(ISERROR(VLOOKUP(CONCATENATE($B39,".",$C39,".",$D39),IN_1G!$A$2:$Z$3000,9,FALSE))=TRUE,"",VLOOKUP(CONCATENATE($B39,".",$C39,".",$D39),IN_1G!$A$2:$Z$3000,9,FALSE))</f>
        <v>0</v>
      </c>
      <c r="J39" s="1724">
        <f>IF(ISERROR(VLOOKUP(CONCATENATE($B39,".",$C39,".",$D39),IN_1G!$A$2:$Z$3000,10,FALSE))=TRUE,"",VLOOKUP(CONCATENATE($B39,".",$C39,".",$D39),IN_1G!$A$2:$Z$3000,10,FALSE))</f>
        <v>0</v>
      </c>
      <c r="K39" s="1724">
        <f>IF(ISERROR(VLOOKUP(CONCATENATE($B39,".",$C39,".",$D39),IN_1G!$A$2:$Z$3000,11,FALSE))=TRUE,"",VLOOKUP(CONCATENATE($B39,".",$C39,".",$D39),IN_1G!$A$2:$Z$3000,11,FALSE))</f>
        <v>0</v>
      </c>
      <c r="L39" s="1724">
        <f>IF(ISERROR(VLOOKUP(CONCATENATE($B39,".",$C39,".",$D39),IN_1G!$A$2:$Z$3000,12,FALSE))=TRUE,"",VLOOKUP(CONCATENATE($B39,".",$C39,".",$D39),IN_1G!$A$2:$Z$3000,12,FALSE))</f>
        <v>0</v>
      </c>
      <c r="M39" s="1724">
        <f>IF(ISERROR(VLOOKUP(CONCATENATE($B39,".",$C39,".",$D39),IN_1G!$A$2:$Z$3000,13,FALSE))=TRUE,"",VLOOKUP(CONCATENATE($B39,".",$C39,".",$D39),IN_1G!$A$2:$Z$3000,13,FALSE))</f>
        <v>0</v>
      </c>
      <c r="N39" s="1724">
        <f>IF(ISERROR(VLOOKUP(CONCATENATE($B39,".",$C39,".",$D39),IN_1G!$A$2:$Z$3000,14,FALSE))=TRUE,"",VLOOKUP(CONCATENATE($B39,".",$C39,".",$D39),IN_1G!$A$2:$Z$3000,14,FALSE))</f>
        <v>0</v>
      </c>
      <c r="O39" s="1724">
        <f>IF(ISERROR(VLOOKUP(CONCATENATE($B39,".",$C39,".",$D39),IN_1G!$A$2:$Z$3000,15,FALSE))=TRUE,"",VLOOKUP(CONCATENATE($B39,".",$C39,".",$D39),IN_1G!$A$2:$Z$3000,15,FALSE))</f>
        <v>0</v>
      </c>
      <c r="P39" s="1724">
        <f>IF(ISERROR(VLOOKUP(CONCATENATE($B39,".",$C39,".",$D39),IN_1G!$A$2:$Z$3000,16,FALSE))=TRUE,"",VLOOKUP(CONCATENATE($B39,".",$C39,".",$D39),IN_1G!$A$2:$Z$3000,16,FALSE))</f>
        <v>0</v>
      </c>
      <c r="Q39" s="1724">
        <f>IF(ISERROR(VLOOKUP(CONCATENATE($B39,".",$C39,".",$D39),IN_1G!$A$2:$Z$3000,17,FALSE))=TRUE,"",VLOOKUP(CONCATENATE($B39,".",$C39,".",$D39),IN_1G!$A$2:$Z$3000,17,FALSE))</f>
        <v>0</v>
      </c>
      <c r="R39" s="1724">
        <f>IF(ISERROR(VLOOKUP(CONCATENATE($B39,".",$C39,".",$D39),IN_1G!$A$2:$Z$3000,18,FALSE))=TRUE,"",VLOOKUP(CONCATENATE($B39,".",$C39,".",$D39),IN_1G!$A$2:$Z$3000,18,FALSE))</f>
        <v>0</v>
      </c>
      <c r="S39" s="1724">
        <f>IF(ISERROR(VLOOKUP(CONCATENATE($B39,".",$C39,".",$D39),IN_1G!$A$2:$Z$3000,19,FALSE))=TRUE,"",VLOOKUP(CONCATENATE($B39,".",$C39,".",$D39),IN_1G!$A$2:$Z$3000,19,FALSE))</f>
        <v>0</v>
      </c>
      <c r="T39" s="1724">
        <f>IF(ISERROR(VLOOKUP(CONCATENATE($B39,".",$C39,".",$D39),IN_1G!$A$2:$Z$3000,20,FALSE))=TRUE,"",VLOOKUP(CONCATENATE($B39,".",$C39,".",$D39),IN_1G!$A$2:$Z$3000,20,FALSE))</f>
        <v>0</v>
      </c>
      <c r="U39" s="1724">
        <f>IF(ISERROR(VLOOKUP(CONCATENATE($B39,".",$C39,".",$D39),IN_1G!$A$2:$Z$3000,21,FALSE))=TRUE,"",VLOOKUP(CONCATENATE($B39,".",$C39,".",$D39),IN_1G!$A$2:$Z$3000,21,FALSE))</f>
        <v>0</v>
      </c>
      <c r="V39" s="1724">
        <f>IF(ISERROR(VLOOKUP(CONCATENATE($B39,".",$C39,".",$D39),IN_1G!$A$2:$Z$3000,22,FALSE))=TRUE,"",VLOOKUP(CONCATENATE($B39,".",$C39,".",$D39),IN_1G!$A$2:$Z$3000,22,FALSE))</f>
        <v>0</v>
      </c>
      <c r="W39" s="1724">
        <f>IF(ISERROR(VLOOKUP(CONCATENATE($B39,".",$C39,".",$D39),IN_1G!$A$2:$Z$3000,23,FALSE))=TRUE,"",VLOOKUP(CONCATENATE($B39,".",$C39,".",$D39),IN_1G!$A$2:$Z$3000,23,FALSE))</f>
        <v>0</v>
      </c>
      <c r="X39" s="1724">
        <f>IF(ISERROR(VLOOKUP(CONCATENATE($B39,".",$C39,".",$D39),IN_1G!$A$2:$Z$3000,24,FALSE))=TRUE,"",VLOOKUP(CONCATENATE($B39,".",$C39,".",$D39),IN_1G!$A$2:$Z$3000,24,FALSE))</f>
        <v>0</v>
      </c>
      <c r="Y39" s="1724">
        <f>IF(ISERROR(VLOOKUP(CONCATENATE($B39,".",$C39,".",$D39),IN_1G!$A$2:$Z$3000,25,FALSE))=TRUE,"",VLOOKUP(CONCATENATE($B39,".",$C39,".",$D39),IN_1G!$A$2:$Z$3000,25,FALSE))</f>
        <v>0</v>
      </c>
      <c r="Z39" s="1699">
        <f t="shared" si="0"/>
        <v>11</v>
      </c>
      <c r="AA39" s="1693"/>
      <c r="AB39" s="203"/>
      <c r="AC39" s="203"/>
      <c r="AD39" s="203"/>
      <c r="AE39" s="203"/>
      <c r="AF39" s="203"/>
      <c r="AG39" s="203"/>
      <c r="AH39" s="203"/>
      <c r="AI39" s="203"/>
      <c r="AJ39" s="203"/>
    </row>
    <row r="40" spans="1:36" ht="12" thickBot="1">
      <c r="A40" s="219" t="s">
        <v>2445</v>
      </c>
      <c r="B40" s="203">
        <v>2</v>
      </c>
      <c r="C40" s="203">
        <v>8</v>
      </c>
      <c r="D40" s="203">
        <v>24</v>
      </c>
      <c r="E40" s="1724">
        <f>IF(ISERROR(VLOOKUP(CONCATENATE($B40,".",$C40,".",$D40),IN_1G!$A$2:$Z$3000,5,FALSE))=TRUE,"",VLOOKUP(CONCATENATE($B40,".",$C40,".",$D40),IN_1G!$A$2:$Z$3000,5,FALSE))</f>
        <v>0</v>
      </c>
      <c r="F40" s="1724">
        <f>IF(ISERROR(VLOOKUP(CONCATENATE($B40,".",$C40,".",$D40),IN_1G!$A$2:$Z$3000,6,FALSE))=TRUE,"",VLOOKUP(CONCATENATE($B40,".",$C40,".",$D40),IN_1G!$A$2:$Z$3000,6,FALSE))</f>
        <v>0</v>
      </c>
      <c r="G40" s="1724">
        <f>IF(ISERROR(VLOOKUP(CONCATENATE($B40,".",$C40,".",$D40),IN_1G!$A$2:$Z$3000,7,FALSE))=TRUE,"",VLOOKUP(CONCATENATE($B40,".",$C40,".",$D40),IN_1G!$A$2:$Z$3000,7,FALSE))</f>
        <v>0</v>
      </c>
      <c r="H40" s="1724">
        <f>IF(ISERROR(VLOOKUP(CONCATENATE($B40,".",$C40,".",$D40),IN_1G!$A$2:$Z$3000,8,FALSE))=TRUE,"",VLOOKUP(CONCATENATE($B40,".",$C40,".",$D40),IN_1G!$A$2:$Z$3000,8,FALSE))</f>
        <v>0</v>
      </c>
      <c r="I40" s="1724">
        <f>IF(ISERROR(VLOOKUP(CONCATENATE($B40,".",$C40,".",$D40),IN_1G!$A$2:$Z$3000,9,FALSE))=TRUE,"",VLOOKUP(CONCATENATE($B40,".",$C40,".",$D40),IN_1G!$A$2:$Z$3000,9,FALSE))</f>
        <v>0</v>
      </c>
      <c r="J40" s="1724">
        <f>IF(ISERROR(VLOOKUP(CONCATENATE($B40,".",$C40,".",$D40),IN_1G!$A$2:$Z$3000,10,FALSE))=TRUE,"",VLOOKUP(CONCATENATE($B40,".",$C40,".",$D40),IN_1G!$A$2:$Z$3000,10,FALSE))</f>
        <v>0</v>
      </c>
      <c r="K40" s="1724">
        <f>IF(ISERROR(VLOOKUP(CONCATENATE($B40,".",$C40,".",$D40),IN_1G!$A$2:$Z$3000,11,FALSE))=TRUE,"",VLOOKUP(CONCATENATE($B40,".",$C40,".",$D40),IN_1G!$A$2:$Z$3000,11,FALSE))</f>
        <v>0</v>
      </c>
      <c r="L40" s="1724">
        <f>IF(ISERROR(VLOOKUP(CONCATENATE($B40,".",$C40,".",$D40),IN_1G!$A$2:$Z$3000,12,FALSE))=TRUE,"",VLOOKUP(CONCATENATE($B40,".",$C40,".",$D40),IN_1G!$A$2:$Z$3000,12,FALSE))</f>
        <v>0</v>
      </c>
      <c r="M40" s="1724">
        <f>IF(ISERROR(VLOOKUP(CONCATENATE($B40,".",$C40,".",$D40),IN_1G!$A$2:$Z$3000,13,FALSE))=TRUE,"",VLOOKUP(CONCATENATE($B40,".",$C40,".",$D40),IN_1G!$A$2:$Z$3000,13,FALSE))</f>
        <v>0</v>
      </c>
      <c r="N40" s="1724">
        <f>IF(ISERROR(VLOOKUP(CONCATENATE($B40,".",$C40,".",$D40),IN_1G!$A$2:$Z$3000,14,FALSE))=TRUE,"",VLOOKUP(CONCATENATE($B40,".",$C40,".",$D40),IN_1G!$A$2:$Z$3000,14,FALSE))</f>
        <v>0</v>
      </c>
      <c r="O40" s="1724">
        <f>IF(ISERROR(VLOOKUP(CONCATENATE($B40,".",$C40,".",$D40),IN_1G!$A$2:$Z$3000,15,FALSE))=TRUE,"",VLOOKUP(CONCATENATE($B40,".",$C40,".",$D40),IN_1G!$A$2:$Z$3000,15,FALSE))</f>
        <v>0</v>
      </c>
      <c r="P40" s="1724">
        <f>IF(ISERROR(VLOOKUP(CONCATENATE($B40,".",$C40,".",$D40),IN_1G!$A$2:$Z$3000,16,FALSE))=TRUE,"",VLOOKUP(CONCATENATE($B40,".",$C40,".",$D40),IN_1G!$A$2:$Z$3000,16,FALSE))</f>
        <v>0</v>
      </c>
      <c r="Q40" s="1724">
        <f>IF(ISERROR(VLOOKUP(CONCATENATE($B40,".",$C40,".",$D40),IN_1G!$A$2:$Z$3000,17,FALSE))=TRUE,"",VLOOKUP(CONCATENATE($B40,".",$C40,".",$D40),IN_1G!$A$2:$Z$3000,17,FALSE))</f>
        <v>0</v>
      </c>
      <c r="R40" s="1724">
        <f>IF(ISERROR(VLOOKUP(CONCATENATE($B40,".",$C40,".",$D40),IN_1G!$A$2:$Z$3000,18,FALSE))=TRUE,"",VLOOKUP(CONCATENATE($B40,".",$C40,".",$D40),IN_1G!$A$2:$Z$3000,18,FALSE))</f>
        <v>0</v>
      </c>
      <c r="S40" s="1724">
        <f>IF(ISERROR(VLOOKUP(CONCATENATE($B40,".",$C40,".",$D40),IN_1G!$A$2:$Z$3000,19,FALSE))=TRUE,"",VLOOKUP(CONCATENATE($B40,".",$C40,".",$D40),IN_1G!$A$2:$Z$3000,19,FALSE))</f>
        <v>0</v>
      </c>
      <c r="T40" s="1724">
        <f>IF(ISERROR(VLOOKUP(CONCATENATE($B40,".",$C40,".",$D40),IN_1G!$A$2:$Z$3000,20,FALSE))=TRUE,"",VLOOKUP(CONCATENATE($B40,".",$C40,".",$D40),IN_1G!$A$2:$Z$3000,20,FALSE))</f>
        <v>0</v>
      </c>
      <c r="U40" s="1724">
        <f>IF(ISERROR(VLOOKUP(CONCATENATE($B40,".",$C40,".",$D40),IN_1G!$A$2:$Z$3000,21,FALSE))=TRUE,"",VLOOKUP(CONCATENATE($B40,".",$C40,".",$D40),IN_1G!$A$2:$Z$3000,21,FALSE))</f>
        <v>0</v>
      </c>
      <c r="V40" s="1724">
        <f>IF(ISERROR(VLOOKUP(CONCATENATE($B40,".",$C40,".",$D40),IN_1G!$A$2:$Z$3000,22,FALSE))=TRUE,"",VLOOKUP(CONCATENATE($B40,".",$C40,".",$D40),IN_1G!$A$2:$Z$3000,22,FALSE))</f>
        <v>0</v>
      </c>
      <c r="W40" s="1724">
        <f>IF(ISERROR(VLOOKUP(CONCATENATE($B40,".",$C40,".",$D40),IN_1G!$A$2:$Z$3000,23,FALSE))=TRUE,"",VLOOKUP(CONCATENATE($B40,".",$C40,".",$D40),IN_1G!$A$2:$Z$3000,23,FALSE))</f>
        <v>0</v>
      </c>
      <c r="X40" s="1724">
        <f>IF(ISERROR(VLOOKUP(CONCATENATE($B40,".",$C40,".",$D40),IN_1G!$A$2:$Z$3000,24,FALSE))=TRUE,"",VLOOKUP(CONCATENATE($B40,".",$C40,".",$D40),IN_1G!$A$2:$Z$3000,24,FALSE))</f>
        <v>0</v>
      </c>
      <c r="Y40" s="1724">
        <f>IF(ISERROR(VLOOKUP(CONCATENATE($B40,".",$C40,".",$D40),IN_1G!$A$2:$Z$3000,25,FALSE))=TRUE,"",VLOOKUP(CONCATENATE($B40,".",$C40,".",$D40),IN_1G!$A$2:$Z$3000,25,FALSE))</f>
        <v>0</v>
      </c>
      <c r="Z40" s="1704">
        <f t="shared" si="0"/>
        <v>0</v>
      </c>
      <c r="AA40" s="1693"/>
      <c r="AB40" s="203"/>
      <c r="AC40" s="203"/>
      <c r="AD40" s="203"/>
      <c r="AE40" s="203"/>
      <c r="AF40" s="203"/>
      <c r="AG40" s="203"/>
      <c r="AH40" s="203"/>
      <c r="AI40" s="203"/>
      <c r="AJ40" s="203"/>
    </row>
    <row r="41" spans="1:36" ht="12" thickBot="1">
      <c r="A41" s="1701" t="s">
        <v>2447</v>
      </c>
      <c r="B41" s="1691" t="s">
        <v>2442</v>
      </c>
      <c r="C41" s="178"/>
      <c r="D41" s="178"/>
      <c r="E41" s="1725"/>
      <c r="F41" s="1725"/>
      <c r="G41" s="1725"/>
      <c r="H41" s="1725"/>
      <c r="I41" s="1725"/>
      <c r="J41" s="1725"/>
      <c r="K41" s="1725"/>
      <c r="L41" s="1725"/>
      <c r="M41" s="1725"/>
      <c r="N41" s="1725"/>
      <c r="O41" s="1725"/>
      <c r="P41" s="1725"/>
      <c r="Q41" s="1725"/>
      <c r="R41" s="1725"/>
      <c r="S41" s="1725"/>
      <c r="T41" s="1725"/>
      <c r="U41" s="1725"/>
      <c r="V41" s="1725"/>
      <c r="W41" s="1725"/>
      <c r="X41" s="1725"/>
      <c r="Y41" s="1725"/>
      <c r="Z41" s="1703"/>
      <c r="AA41" s="1693"/>
      <c r="AB41" s="178"/>
      <c r="AC41" s="178"/>
      <c r="AD41" s="178"/>
      <c r="AE41" s="178"/>
      <c r="AF41" s="178"/>
      <c r="AG41" s="178"/>
      <c r="AH41" s="178"/>
      <c r="AI41" s="178"/>
      <c r="AJ41" s="178"/>
    </row>
    <row r="42" spans="1:36" ht="12" thickBot="1">
      <c r="A42" s="218" t="s">
        <v>2443</v>
      </c>
      <c r="B42" s="203">
        <v>2</v>
      </c>
      <c r="C42" s="203">
        <v>9</v>
      </c>
      <c r="D42" s="203">
        <v>25</v>
      </c>
      <c r="E42" s="1724">
        <v>7</v>
      </c>
      <c r="F42" s="1724">
        <f>IF(ISERROR(VLOOKUP(CONCATENATE($B42,".",$C42,".",$D42),IN_1G!$A$2:$Z$3000,6,FALSE))=TRUE,"",VLOOKUP(CONCATENATE($B42,".",$C42,".",$D42),IN_1G!$A$2:$Z$3000,6,FALSE))</f>
        <v>0</v>
      </c>
      <c r="G42" s="1724">
        <f>IF(ISERROR(VLOOKUP(CONCATENATE($B42,".",$C42,".",$D42),IN_1G!$A$2:$Z$3000,7,FALSE))=TRUE,"",VLOOKUP(CONCATENATE($B42,".",$C42,".",$D42),IN_1G!$A$2:$Z$3000,7,FALSE))</f>
        <v>0</v>
      </c>
      <c r="H42" s="1724">
        <f>IF(ISERROR(VLOOKUP(CONCATENATE($B42,".",$C42,".",$D42),IN_1G!$A$2:$Z$3000,8,FALSE))=TRUE,"",VLOOKUP(CONCATENATE($B42,".",$C42,".",$D42),IN_1G!$A$2:$Z$3000,8,FALSE))</f>
        <v>0</v>
      </c>
      <c r="I42" s="1724">
        <f>IF(ISERROR(VLOOKUP(CONCATENATE($B42,".",$C42,".",$D42),IN_1G!$A$2:$Z$3000,9,FALSE))=TRUE,"",VLOOKUP(CONCATENATE($B42,".",$C42,".",$D42),IN_1G!$A$2:$Z$3000,9,FALSE))</f>
        <v>0</v>
      </c>
      <c r="J42" s="1724">
        <f>IF(ISERROR(VLOOKUP(CONCATENATE($B42,".",$C42,".",$D42),IN_1G!$A$2:$Z$3000,10,FALSE))=TRUE,"",VLOOKUP(CONCATENATE($B42,".",$C42,".",$D42),IN_1G!$A$2:$Z$3000,10,FALSE))</f>
        <v>0</v>
      </c>
      <c r="K42" s="1724">
        <f>IF(ISERROR(VLOOKUP(CONCATENATE($B42,".",$C42,".",$D42),IN_1G!$A$2:$Z$3000,11,FALSE))=TRUE,"",VLOOKUP(CONCATENATE($B42,".",$C42,".",$D42),IN_1G!$A$2:$Z$3000,11,FALSE))</f>
        <v>0</v>
      </c>
      <c r="L42" s="1724">
        <f>IF(ISERROR(VLOOKUP(CONCATENATE($B42,".",$C42,".",$D42),IN_1G!$A$2:$Z$3000,12,FALSE))=TRUE,"",VLOOKUP(CONCATENATE($B42,".",$C42,".",$D42),IN_1G!$A$2:$Z$3000,12,FALSE))</f>
        <v>0</v>
      </c>
      <c r="M42" s="1724">
        <f>IF(ISERROR(VLOOKUP(CONCATENATE($B42,".",$C42,".",$D42),IN_1G!$A$2:$Z$3000,13,FALSE))=TRUE,"",VLOOKUP(CONCATENATE($B42,".",$C42,".",$D42),IN_1G!$A$2:$Z$3000,13,FALSE))</f>
        <v>0</v>
      </c>
      <c r="N42" s="1724">
        <f>IF(ISERROR(VLOOKUP(CONCATENATE($B42,".",$C42,".",$D42),IN_1G!$A$2:$Z$3000,14,FALSE))=TRUE,"",VLOOKUP(CONCATENATE($B42,".",$C42,".",$D42),IN_1G!$A$2:$Z$3000,14,FALSE))</f>
        <v>0</v>
      </c>
      <c r="O42" s="1724">
        <f>IF(ISERROR(VLOOKUP(CONCATENATE($B42,".",$C42,".",$D42),IN_1G!$A$2:$Z$3000,15,FALSE))=TRUE,"",VLOOKUP(CONCATENATE($B42,".",$C42,".",$D42),IN_1G!$A$2:$Z$3000,15,FALSE))</f>
        <v>0</v>
      </c>
      <c r="P42" s="1724">
        <f>IF(ISERROR(VLOOKUP(CONCATENATE($B42,".",$C42,".",$D42),IN_1G!$A$2:$Z$3000,16,FALSE))=TRUE,"",VLOOKUP(CONCATENATE($B42,".",$C42,".",$D42),IN_1G!$A$2:$Z$3000,16,FALSE))</f>
        <v>0</v>
      </c>
      <c r="Q42" s="1724">
        <f>IF(ISERROR(VLOOKUP(CONCATENATE($B42,".",$C42,".",$D42),IN_1G!$A$2:$Z$3000,17,FALSE))=TRUE,"",VLOOKUP(CONCATENATE($B42,".",$C42,".",$D42),IN_1G!$A$2:$Z$3000,17,FALSE))</f>
        <v>0</v>
      </c>
      <c r="R42" s="1724">
        <f>IF(ISERROR(VLOOKUP(CONCATENATE($B42,".",$C42,".",$D42),IN_1G!$A$2:$Z$3000,18,FALSE))=TRUE,"",VLOOKUP(CONCATENATE($B42,".",$C42,".",$D42),IN_1G!$A$2:$Z$3000,18,FALSE))</f>
        <v>0</v>
      </c>
      <c r="S42" s="1724">
        <f>IF(ISERROR(VLOOKUP(CONCATENATE($B42,".",$C42,".",$D42),IN_1G!$A$2:$Z$3000,19,FALSE))=TRUE,"",VLOOKUP(CONCATENATE($B42,".",$C42,".",$D42),IN_1G!$A$2:$Z$3000,19,FALSE))</f>
        <v>0</v>
      </c>
      <c r="T42" s="1724">
        <f>IF(ISERROR(VLOOKUP(CONCATENATE($B42,".",$C42,".",$D42),IN_1G!$A$2:$Z$3000,20,FALSE))=TRUE,"",VLOOKUP(CONCATENATE($B42,".",$C42,".",$D42),IN_1G!$A$2:$Z$3000,20,FALSE))</f>
        <v>0</v>
      </c>
      <c r="U42" s="1724">
        <f>IF(ISERROR(VLOOKUP(CONCATENATE($B42,".",$C42,".",$D42),IN_1G!$A$2:$Z$3000,21,FALSE))=TRUE,"",VLOOKUP(CONCATENATE($B42,".",$C42,".",$D42),IN_1G!$A$2:$Z$3000,21,FALSE))</f>
        <v>0</v>
      </c>
      <c r="V42" s="1724">
        <f>IF(ISERROR(VLOOKUP(CONCATENATE($B42,".",$C42,".",$D42),IN_1G!$A$2:$Z$3000,22,FALSE))=TRUE,"",VLOOKUP(CONCATENATE($B42,".",$C42,".",$D42),IN_1G!$A$2:$Z$3000,22,FALSE))</f>
        <v>0</v>
      </c>
      <c r="W42" s="1724">
        <f>IF(ISERROR(VLOOKUP(CONCATENATE($B42,".",$C42,".",$D42),IN_1G!$A$2:$Z$3000,23,FALSE))=TRUE,"",VLOOKUP(CONCATENATE($B42,".",$C42,".",$D42),IN_1G!$A$2:$Z$3000,23,FALSE))</f>
        <v>0</v>
      </c>
      <c r="X42" s="1724">
        <f>IF(ISERROR(VLOOKUP(CONCATENATE($B42,".",$C42,".",$D42),IN_1G!$A$2:$Z$3000,24,FALSE))=TRUE,"",VLOOKUP(CONCATENATE($B42,".",$C42,".",$D42),IN_1G!$A$2:$Z$3000,24,FALSE))</f>
        <v>0</v>
      </c>
      <c r="Y42" s="1724">
        <f>IF(ISERROR(VLOOKUP(CONCATENATE($B42,".",$C42,".",$D42),IN_1G!$A$2:$Z$3000,25,FALSE))=TRUE,"",VLOOKUP(CONCATENATE($B42,".",$C42,".",$D42),IN_1G!$A$2:$Z$3000,25,FALSE))</f>
        <v>0</v>
      </c>
      <c r="Z42" s="1699">
        <f t="shared" si="0"/>
        <v>7</v>
      </c>
      <c r="AA42" s="1693"/>
      <c r="AB42" s="203"/>
      <c r="AC42" s="203"/>
      <c r="AD42" s="203"/>
      <c r="AE42" s="203"/>
      <c r="AF42" s="203"/>
      <c r="AG42" s="203"/>
      <c r="AH42" s="203"/>
      <c r="AI42" s="203"/>
      <c r="AJ42" s="203"/>
    </row>
    <row r="43" spans="1:36" ht="12" thickBot="1">
      <c r="A43" s="198" t="s">
        <v>2439</v>
      </c>
      <c r="B43" s="203">
        <v>2</v>
      </c>
      <c r="C43" s="203">
        <v>9</v>
      </c>
      <c r="D43" s="203">
        <v>26</v>
      </c>
      <c r="E43" s="1724">
        <v>5</v>
      </c>
      <c r="F43" s="1724">
        <f>IF(ISERROR(VLOOKUP(CONCATENATE($B43,".",$C43,".",$D43),IN_1G!$A$2:$Z$3000,6,FALSE))=TRUE,"",VLOOKUP(CONCATENATE($B43,".",$C43,".",$D43),IN_1G!$A$2:$Z$3000,6,FALSE))</f>
        <v>0</v>
      </c>
      <c r="G43" s="1724">
        <f>IF(ISERROR(VLOOKUP(CONCATENATE($B43,".",$C43,".",$D43),IN_1G!$A$2:$Z$3000,7,FALSE))=TRUE,"",VLOOKUP(CONCATENATE($B43,".",$C43,".",$D43),IN_1G!$A$2:$Z$3000,7,FALSE))</f>
        <v>0</v>
      </c>
      <c r="H43" s="1724">
        <f>IF(ISERROR(VLOOKUP(CONCATENATE($B43,".",$C43,".",$D43),IN_1G!$A$2:$Z$3000,8,FALSE))=TRUE,"",VLOOKUP(CONCATENATE($B43,".",$C43,".",$D43),IN_1G!$A$2:$Z$3000,8,FALSE))</f>
        <v>0</v>
      </c>
      <c r="I43" s="1724">
        <f>IF(ISERROR(VLOOKUP(CONCATENATE($B43,".",$C43,".",$D43),IN_1G!$A$2:$Z$3000,9,FALSE))=TRUE,"",VLOOKUP(CONCATENATE($B43,".",$C43,".",$D43),IN_1G!$A$2:$Z$3000,9,FALSE))</f>
        <v>0</v>
      </c>
      <c r="J43" s="1724">
        <f>IF(ISERROR(VLOOKUP(CONCATENATE($B43,".",$C43,".",$D43),IN_1G!$A$2:$Z$3000,10,FALSE))=TRUE,"",VLOOKUP(CONCATENATE($B43,".",$C43,".",$D43),IN_1G!$A$2:$Z$3000,10,FALSE))</f>
        <v>0</v>
      </c>
      <c r="K43" s="1724">
        <f>IF(ISERROR(VLOOKUP(CONCATENATE($B43,".",$C43,".",$D43),IN_1G!$A$2:$Z$3000,11,FALSE))=TRUE,"",VLOOKUP(CONCATENATE($B43,".",$C43,".",$D43),IN_1G!$A$2:$Z$3000,11,FALSE))</f>
        <v>0</v>
      </c>
      <c r="L43" s="1724">
        <f>IF(ISERROR(VLOOKUP(CONCATENATE($B43,".",$C43,".",$D43),IN_1G!$A$2:$Z$3000,12,FALSE))=TRUE,"",VLOOKUP(CONCATENATE($B43,".",$C43,".",$D43),IN_1G!$A$2:$Z$3000,12,FALSE))</f>
        <v>0</v>
      </c>
      <c r="M43" s="1724">
        <f>IF(ISERROR(VLOOKUP(CONCATENATE($B43,".",$C43,".",$D43),IN_1G!$A$2:$Z$3000,13,FALSE))=TRUE,"",VLOOKUP(CONCATENATE($B43,".",$C43,".",$D43),IN_1G!$A$2:$Z$3000,13,FALSE))</f>
        <v>0</v>
      </c>
      <c r="N43" s="1724">
        <f>IF(ISERROR(VLOOKUP(CONCATENATE($B43,".",$C43,".",$D43),IN_1G!$A$2:$Z$3000,14,FALSE))=TRUE,"",VLOOKUP(CONCATENATE($B43,".",$C43,".",$D43),IN_1G!$A$2:$Z$3000,14,FALSE))</f>
        <v>0</v>
      </c>
      <c r="O43" s="1724">
        <f>IF(ISERROR(VLOOKUP(CONCATENATE($B43,".",$C43,".",$D43),IN_1G!$A$2:$Z$3000,15,FALSE))=TRUE,"",VLOOKUP(CONCATENATE($B43,".",$C43,".",$D43),IN_1G!$A$2:$Z$3000,15,FALSE))</f>
        <v>0</v>
      </c>
      <c r="P43" s="1724">
        <f>IF(ISERROR(VLOOKUP(CONCATENATE($B43,".",$C43,".",$D43),IN_1G!$A$2:$Z$3000,16,FALSE))=TRUE,"",VLOOKUP(CONCATENATE($B43,".",$C43,".",$D43),IN_1G!$A$2:$Z$3000,16,FALSE))</f>
        <v>0</v>
      </c>
      <c r="Q43" s="1724">
        <f>IF(ISERROR(VLOOKUP(CONCATENATE($B43,".",$C43,".",$D43),IN_1G!$A$2:$Z$3000,17,FALSE))=TRUE,"",VLOOKUP(CONCATENATE($B43,".",$C43,".",$D43),IN_1G!$A$2:$Z$3000,17,FALSE))</f>
        <v>0</v>
      </c>
      <c r="R43" s="1724">
        <f>IF(ISERROR(VLOOKUP(CONCATENATE($B43,".",$C43,".",$D43),IN_1G!$A$2:$Z$3000,18,FALSE))=TRUE,"",VLOOKUP(CONCATENATE($B43,".",$C43,".",$D43),IN_1G!$A$2:$Z$3000,18,FALSE))</f>
        <v>0</v>
      </c>
      <c r="S43" s="1724">
        <f>IF(ISERROR(VLOOKUP(CONCATENATE($B43,".",$C43,".",$D43),IN_1G!$A$2:$Z$3000,19,FALSE))=TRUE,"",VLOOKUP(CONCATENATE($B43,".",$C43,".",$D43),IN_1G!$A$2:$Z$3000,19,FALSE))</f>
        <v>0</v>
      </c>
      <c r="T43" s="1724">
        <f>IF(ISERROR(VLOOKUP(CONCATENATE($B43,".",$C43,".",$D43),IN_1G!$A$2:$Z$3000,20,FALSE))=TRUE,"",VLOOKUP(CONCATENATE($B43,".",$C43,".",$D43),IN_1G!$A$2:$Z$3000,20,FALSE))</f>
        <v>0</v>
      </c>
      <c r="U43" s="1724">
        <f>IF(ISERROR(VLOOKUP(CONCATENATE($B43,".",$C43,".",$D43),IN_1G!$A$2:$Z$3000,21,FALSE))=TRUE,"",VLOOKUP(CONCATENATE($B43,".",$C43,".",$D43),IN_1G!$A$2:$Z$3000,21,FALSE))</f>
        <v>0</v>
      </c>
      <c r="V43" s="1724">
        <f>IF(ISERROR(VLOOKUP(CONCATENATE($B43,".",$C43,".",$D43),IN_1G!$A$2:$Z$3000,22,FALSE))=TRUE,"",VLOOKUP(CONCATENATE($B43,".",$C43,".",$D43),IN_1G!$A$2:$Z$3000,22,FALSE))</f>
        <v>0</v>
      </c>
      <c r="W43" s="1724">
        <f>IF(ISERROR(VLOOKUP(CONCATENATE($B43,".",$C43,".",$D43),IN_1G!$A$2:$Z$3000,23,FALSE))=TRUE,"",VLOOKUP(CONCATENATE($B43,".",$C43,".",$D43),IN_1G!$A$2:$Z$3000,23,FALSE))</f>
        <v>0</v>
      </c>
      <c r="X43" s="1724">
        <f>IF(ISERROR(VLOOKUP(CONCATENATE($B43,".",$C43,".",$D43),IN_1G!$A$2:$Z$3000,24,FALSE))=TRUE,"",VLOOKUP(CONCATENATE($B43,".",$C43,".",$D43),IN_1G!$A$2:$Z$3000,24,FALSE))</f>
        <v>0</v>
      </c>
      <c r="Y43" s="1724">
        <f>IF(ISERROR(VLOOKUP(CONCATENATE($B43,".",$C43,".",$D43),IN_1G!$A$2:$Z$3000,25,FALSE))=TRUE,"",VLOOKUP(CONCATENATE($B43,".",$C43,".",$D43),IN_1G!$A$2:$Z$3000,25,FALSE))</f>
        <v>0</v>
      </c>
      <c r="Z43" s="1699">
        <f t="shared" si="0"/>
        <v>5</v>
      </c>
      <c r="AA43" s="1693"/>
      <c r="AB43" s="203"/>
      <c r="AC43" s="203"/>
      <c r="AD43" s="203"/>
      <c r="AE43" s="203"/>
      <c r="AF43" s="203"/>
      <c r="AG43" s="203"/>
      <c r="AH43" s="203"/>
      <c r="AI43" s="203"/>
      <c r="AJ43" s="203"/>
    </row>
    <row r="44" spans="1:36" ht="12" thickBot="1">
      <c r="A44" s="200" t="s">
        <v>2440</v>
      </c>
      <c r="B44" s="203">
        <v>2</v>
      </c>
      <c r="C44" s="203">
        <v>9</v>
      </c>
      <c r="D44" s="203">
        <v>27</v>
      </c>
      <c r="E44" s="1724">
        <f>IF(ISERROR(VLOOKUP(CONCATENATE($B44,".",$C44,".",$D44),IN_1G!$A$2:$Z$3000,5,FALSE))=TRUE,"",VLOOKUP(CONCATENATE($B44,".",$C44,".",$D44),IN_1G!$A$2:$Z$3000,5,FALSE))</f>
        <v>0</v>
      </c>
      <c r="F44" s="1724">
        <f>IF(ISERROR(VLOOKUP(CONCATENATE($B44,".",$C44,".",$D44),IN_1G!$A$2:$Z$3000,6,FALSE))=TRUE,"",VLOOKUP(CONCATENATE($B44,".",$C44,".",$D44),IN_1G!$A$2:$Z$3000,6,FALSE))</f>
        <v>0</v>
      </c>
      <c r="G44" s="1724">
        <f>IF(ISERROR(VLOOKUP(CONCATENATE($B44,".",$C44,".",$D44),IN_1G!$A$2:$Z$3000,7,FALSE))=TRUE,"",VLOOKUP(CONCATENATE($B44,".",$C44,".",$D44),IN_1G!$A$2:$Z$3000,7,FALSE))</f>
        <v>0</v>
      </c>
      <c r="H44" s="1724">
        <f>IF(ISERROR(VLOOKUP(CONCATENATE($B44,".",$C44,".",$D44),IN_1G!$A$2:$Z$3000,8,FALSE))=TRUE,"",VLOOKUP(CONCATENATE($B44,".",$C44,".",$D44),IN_1G!$A$2:$Z$3000,8,FALSE))</f>
        <v>0</v>
      </c>
      <c r="I44" s="1724">
        <f>IF(ISERROR(VLOOKUP(CONCATENATE($B44,".",$C44,".",$D44),IN_1G!$A$2:$Z$3000,9,FALSE))=TRUE,"",VLOOKUP(CONCATENATE($B44,".",$C44,".",$D44),IN_1G!$A$2:$Z$3000,9,FALSE))</f>
        <v>0</v>
      </c>
      <c r="J44" s="1724">
        <f>IF(ISERROR(VLOOKUP(CONCATENATE($B44,".",$C44,".",$D44),IN_1G!$A$2:$Z$3000,10,FALSE))=TRUE,"",VLOOKUP(CONCATENATE($B44,".",$C44,".",$D44),IN_1G!$A$2:$Z$3000,10,FALSE))</f>
        <v>0</v>
      </c>
      <c r="K44" s="1724">
        <f>IF(ISERROR(VLOOKUP(CONCATENATE($B44,".",$C44,".",$D44),IN_1G!$A$2:$Z$3000,11,FALSE))=TRUE,"",VLOOKUP(CONCATENATE($B44,".",$C44,".",$D44),IN_1G!$A$2:$Z$3000,11,FALSE))</f>
        <v>0</v>
      </c>
      <c r="L44" s="1724">
        <f>IF(ISERROR(VLOOKUP(CONCATENATE($B44,".",$C44,".",$D44),IN_1G!$A$2:$Z$3000,12,FALSE))=TRUE,"",VLOOKUP(CONCATENATE($B44,".",$C44,".",$D44),IN_1G!$A$2:$Z$3000,12,FALSE))</f>
        <v>0</v>
      </c>
      <c r="M44" s="1724">
        <f>IF(ISERROR(VLOOKUP(CONCATENATE($B44,".",$C44,".",$D44),IN_1G!$A$2:$Z$3000,13,FALSE))=TRUE,"",VLOOKUP(CONCATENATE($B44,".",$C44,".",$D44),IN_1G!$A$2:$Z$3000,13,FALSE))</f>
        <v>0</v>
      </c>
      <c r="N44" s="1724">
        <f>IF(ISERROR(VLOOKUP(CONCATENATE($B44,".",$C44,".",$D44),IN_1G!$A$2:$Z$3000,14,FALSE))=TRUE,"",VLOOKUP(CONCATENATE($B44,".",$C44,".",$D44),IN_1G!$A$2:$Z$3000,14,FALSE))</f>
        <v>0</v>
      </c>
      <c r="O44" s="1724">
        <f>IF(ISERROR(VLOOKUP(CONCATENATE($B44,".",$C44,".",$D44),IN_1G!$A$2:$Z$3000,15,FALSE))=TRUE,"",VLOOKUP(CONCATENATE($B44,".",$C44,".",$D44),IN_1G!$A$2:$Z$3000,15,FALSE))</f>
        <v>0</v>
      </c>
      <c r="P44" s="1724">
        <f>IF(ISERROR(VLOOKUP(CONCATENATE($B44,".",$C44,".",$D44),IN_1G!$A$2:$Z$3000,16,FALSE))=TRUE,"",VLOOKUP(CONCATENATE($B44,".",$C44,".",$D44),IN_1G!$A$2:$Z$3000,16,FALSE))</f>
        <v>0</v>
      </c>
      <c r="Q44" s="1724">
        <f>IF(ISERROR(VLOOKUP(CONCATENATE($B44,".",$C44,".",$D44),IN_1G!$A$2:$Z$3000,17,FALSE))=TRUE,"",VLOOKUP(CONCATENATE($B44,".",$C44,".",$D44),IN_1G!$A$2:$Z$3000,17,FALSE))</f>
        <v>0</v>
      </c>
      <c r="R44" s="1724">
        <f>IF(ISERROR(VLOOKUP(CONCATENATE($B44,".",$C44,".",$D44),IN_1G!$A$2:$Z$3000,18,FALSE))=TRUE,"",VLOOKUP(CONCATENATE($B44,".",$C44,".",$D44),IN_1G!$A$2:$Z$3000,18,FALSE))</f>
        <v>0</v>
      </c>
      <c r="S44" s="1724">
        <f>IF(ISERROR(VLOOKUP(CONCATENATE($B44,".",$C44,".",$D44),IN_1G!$A$2:$Z$3000,19,FALSE))=TRUE,"",VLOOKUP(CONCATENATE($B44,".",$C44,".",$D44),IN_1G!$A$2:$Z$3000,19,FALSE))</f>
        <v>0</v>
      </c>
      <c r="T44" s="1724">
        <f>IF(ISERROR(VLOOKUP(CONCATENATE($B44,".",$C44,".",$D44),IN_1G!$A$2:$Z$3000,20,FALSE))=TRUE,"",VLOOKUP(CONCATENATE($B44,".",$C44,".",$D44),IN_1G!$A$2:$Z$3000,20,FALSE))</f>
        <v>0</v>
      </c>
      <c r="U44" s="1724">
        <f>IF(ISERROR(VLOOKUP(CONCATENATE($B44,".",$C44,".",$D44),IN_1G!$A$2:$Z$3000,21,FALSE))=TRUE,"",VLOOKUP(CONCATENATE($B44,".",$C44,".",$D44),IN_1G!$A$2:$Z$3000,21,FALSE))</f>
        <v>0</v>
      </c>
      <c r="V44" s="1724">
        <f>IF(ISERROR(VLOOKUP(CONCATENATE($B44,".",$C44,".",$D44),IN_1G!$A$2:$Z$3000,22,FALSE))=TRUE,"",VLOOKUP(CONCATENATE($B44,".",$C44,".",$D44),IN_1G!$A$2:$Z$3000,22,FALSE))</f>
        <v>0</v>
      </c>
      <c r="W44" s="1724">
        <f>IF(ISERROR(VLOOKUP(CONCATENATE($B44,".",$C44,".",$D44),IN_1G!$A$2:$Z$3000,23,FALSE))=TRUE,"",VLOOKUP(CONCATENATE($B44,".",$C44,".",$D44),IN_1G!$A$2:$Z$3000,23,FALSE))</f>
        <v>0</v>
      </c>
      <c r="X44" s="1724">
        <f>IF(ISERROR(VLOOKUP(CONCATENATE($B44,".",$C44,".",$D44),IN_1G!$A$2:$Z$3000,24,FALSE))=TRUE,"",VLOOKUP(CONCATENATE($B44,".",$C44,".",$D44),IN_1G!$A$2:$Z$3000,24,FALSE))</f>
        <v>0</v>
      </c>
      <c r="Y44" s="1724">
        <f>IF(ISERROR(VLOOKUP(CONCATENATE($B44,".",$C44,".",$D44),IN_1G!$A$2:$Z$3000,25,FALSE))=TRUE,"",VLOOKUP(CONCATENATE($B44,".",$C44,".",$D44),IN_1G!$A$2:$Z$3000,25,FALSE))</f>
        <v>0</v>
      </c>
      <c r="Z44" s="1704">
        <f t="shared" si="0"/>
        <v>0</v>
      </c>
      <c r="AA44" s="1693"/>
      <c r="AB44" s="203"/>
      <c r="AC44" s="203"/>
      <c r="AD44" s="203"/>
      <c r="AE44" s="203"/>
      <c r="AF44" s="203"/>
      <c r="AG44" s="203"/>
      <c r="AH44" s="203"/>
      <c r="AI44" s="203"/>
      <c r="AJ44" s="203"/>
    </row>
    <row r="45" spans="1:36" ht="12" thickBot="1">
      <c r="A45" s="1701" t="s">
        <v>2448</v>
      </c>
      <c r="B45" s="1691" t="s">
        <v>2442</v>
      </c>
      <c r="C45" s="178"/>
      <c r="D45" s="178"/>
      <c r="E45" s="1725"/>
      <c r="F45" s="1725"/>
      <c r="G45" s="1725"/>
      <c r="H45" s="1725"/>
      <c r="I45" s="1725"/>
      <c r="J45" s="1725"/>
      <c r="K45" s="1725"/>
      <c r="L45" s="1725"/>
      <c r="M45" s="1725"/>
      <c r="N45" s="1725"/>
      <c r="O45" s="1725"/>
      <c r="P45" s="1725"/>
      <c r="Q45" s="1725"/>
      <c r="R45" s="1725"/>
      <c r="S45" s="1725"/>
      <c r="T45" s="1725"/>
      <c r="U45" s="1725"/>
      <c r="V45" s="1725"/>
      <c r="W45" s="1725"/>
      <c r="X45" s="1725"/>
      <c r="Y45" s="1725"/>
      <c r="Z45" s="1703"/>
      <c r="AA45" s="1693"/>
      <c r="AB45" s="178"/>
      <c r="AC45" s="178"/>
      <c r="AD45" s="178"/>
      <c r="AE45" s="178"/>
      <c r="AF45" s="178"/>
      <c r="AG45" s="178"/>
      <c r="AH45" s="178"/>
      <c r="AI45" s="178"/>
      <c r="AJ45" s="178"/>
    </row>
    <row r="46" spans="1:36" ht="12" thickBot="1">
      <c r="A46" s="218" t="s">
        <v>2438</v>
      </c>
      <c r="B46" s="203">
        <v>2</v>
      </c>
      <c r="C46" s="203">
        <v>10</v>
      </c>
      <c r="D46" s="203">
        <v>28</v>
      </c>
      <c r="E46" s="1724">
        <v>47</v>
      </c>
      <c r="F46" s="1724">
        <f>IF(ISERROR(VLOOKUP(CONCATENATE($B46,".",$C46,".",$D46),IN_1G!$A$2:$Z$3000,6,FALSE))=TRUE,"",VLOOKUP(CONCATENATE($B46,".",$C46,".",$D46),IN_1G!$A$2:$Z$3000,6,FALSE))</f>
        <v>0</v>
      </c>
      <c r="G46" s="1724">
        <f>IF(ISERROR(VLOOKUP(CONCATENATE($B46,".",$C46,".",$D46),IN_1G!$A$2:$Z$3000,7,FALSE))=TRUE,"",VLOOKUP(CONCATENATE($B46,".",$C46,".",$D46),IN_1G!$A$2:$Z$3000,7,FALSE))</f>
        <v>0</v>
      </c>
      <c r="H46" s="1724">
        <f>IF(ISERROR(VLOOKUP(CONCATENATE($B46,".",$C46,".",$D46),IN_1G!$A$2:$Z$3000,8,FALSE))=TRUE,"",VLOOKUP(CONCATENATE($B46,".",$C46,".",$D46),IN_1G!$A$2:$Z$3000,8,FALSE))</f>
        <v>0</v>
      </c>
      <c r="I46" s="1724">
        <f>IF(ISERROR(VLOOKUP(CONCATENATE($B46,".",$C46,".",$D46),IN_1G!$A$2:$Z$3000,9,FALSE))=TRUE,"",VLOOKUP(CONCATENATE($B46,".",$C46,".",$D46),IN_1G!$A$2:$Z$3000,9,FALSE))</f>
        <v>0</v>
      </c>
      <c r="J46" s="1724">
        <f>IF(ISERROR(VLOOKUP(CONCATENATE($B46,".",$C46,".",$D46),IN_1G!$A$2:$Z$3000,10,FALSE))=TRUE,"",VLOOKUP(CONCATENATE($B46,".",$C46,".",$D46),IN_1G!$A$2:$Z$3000,10,FALSE))</f>
        <v>0</v>
      </c>
      <c r="K46" s="1724">
        <f>IF(ISERROR(VLOOKUP(CONCATENATE($B46,".",$C46,".",$D46),IN_1G!$A$2:$Z$3000,11,FALSE))=TRUE,"",VLOOKUP(CONCATENATE($B46,".",$C46,".",$D46),IN_1G!$A$2:$Z$3000,11,FALSE))</f>
        <v>0</v>
      </c>
      <c r="L46" s="1724">
        <f>IF(ISERROR(VLOOKUP(CONCATENATE($B46,".",$C46,".",$D46),IN_1G!$A$2:$Z$3000,12,FALSE))=TRUE,"",VLOOKUP(CONCATENATE($B46,".",$C46,".",$D46),IN_1G!$A$2:$Z$3000,12,FALSE))</f>
        <v>0</v>
      </c>
      <c r="M46" s="1724">
        <f>IF(ISERROR(VLOOKUP(CONCATENATE($B46,".",$C46,".",$D46),IN_1G!$A$2:$Z$3000,13,FALSE))=TRUE,"",VLOOKUP(CONCATENATE($B46,".",$C46,".",$D46),IN_1G!$A$2:$Z$3000,13,FALSE))</f>
        <v>0</v>
      </c>
      <c r="N46" s="1724">
        <f>IF(ISERROR(VLOOKUP(CONCATENATE($B46,".",$C46,".",$D46),IN_1G!$A$2:$Z$3000,14,FALSE))=TRUE,"",VLOOKUP(CONCATENATE($B46,".",$C46,".",$D46),IN_1G!$A$2:$Z$3000,14,FALSE))</f>
        <v>0</v>
      </c>
      <c r="O46" s="1724">
        <f>IF(ISERROR(VLOOKUP(CONCATENATE($B46,".",$C46,".",$D46),IN_1G!$A$2:$Z$3000,15,FALSE))=TRUE,"",VLOOKUP(CONCATENATE($B46,".",$C46,".",$D46),IN_1G!$A$2:$Z$3000,15,FALSE))</f>
        <v>0</v>
      </c>
      <c r="P46" s="1724">
        <f>IF(ISERROR(VLOOKUP(CONCATENATE($B46,".",$C46,".",$D46),IN_1G!$A$2:$Z$3000,16,FALSE))=TRUE,"",VLOOKUP(CONCATENATE($B46,".",$C46,".",$D46),IN_1G!$A$2:$Z$3000,16,FALSE))</f>
        <v>0</v>
      </c>
      <c r="Q46" s="1724">
        <f>IF(ISERROR(VLOOKUP(CONCATENATE($B46,".",$C46,".",$D46),IN_1G!$A$2:$Z$3000,17,FALSE))=TRUE,"",VLOOKUP(CONCATENATE($B46,".",$C46,".",$D46),IN_1G!$A$2:$Z$3000,17,FALSE))</f>
        <v>0</v>
      </c>
      <c r="R46" s="1724">
        <f>IF(ISERROR(VLOOKUP(CONCATENATE($B46,".",$C46,".",$D46),IN_1G!$A$2:$Z$3000,18,FALSE))=TRUE,"",VLOOKUP(CONCATENATE($B46,".",$C46,".",$D46),IN_1G!$A$2:$Z$3000,18,FALSE))</f>
        <v>0</v>
      </c>
      <c r="S46" s="1724">
        <f>IF(ISERROR(VLOOKUP(CONCATENATE($B46,".",$C46,".",$D46),IN_1G!$A$2:$Z$3000,19,FALSE))=TRUE,"",VLOOKUP(CONCATENATE($B46,".",$C46,".",$D46),IN_1G!$A$2:$Z$3000,19,FALSE))</f>
        <v>0</v>
      </c>
      <c r="T46" s="1724">
        <f>IF(ISERROR(VLOOKUP(CONCATENATE($B46,".",$C46,".",$D46),IN_1G!$A$2:$Z$3000,20,FALSE))=TRUE,"",VLOOKUP(CONCATENATE($B46,".",$C46,".",$D46),IN_1G!$A$2:$Z$3000,20,FALSE))</f>
        <v>0</v>
      </c>
      <c r="U46" s="1724">
        <f>IF(ISERROR(VLOOKUP(CONCATENATE($B46,".",$C46,".",$D46),IN_1G!$A$2:$Z$3000,21,FALSE))=TRUE,"",VLOOKUP(CONCATENATE($B46,".",$C46,".",$D46),IN_1G!$A$2:$Z$3000,21,FALSE))</f>
        <v>0</v>
      </c>
      <c r="V46" s="1724">
        <f>IF(ISERROR(VLOOKUP(CONCATENATE($B46,".",$C46,".",$D46),IN_1G!$A$2:$Z$3000,22,FALSE))=TRUE,"",VLOOKUP(CONCATENATE($B46,".",$C46,".",$D46),IN_1G!$A$2:$Z$3000,22,FALSE))</f>
        <v>0</v>
      </c>
      <c r="W46" s="1724">
        <f>IF(ISERROR(VLOOKUP(CONCATENATE($B46,".",$C46,".",$D46),IN_1G!$A$2:$Z$3000,23,FALSE))=TRUE,"",VLOOKUP(CONCATENATE($B46,".",$C46,".",$D46),IN_1G!$A$2:$Z$3000,23,FALSE))</f>
        <v>0</v>
      </c>
      <c r="X46" s="1724">
        <f>IF(ISERROR(VLOOKUP(CONCATENATE($B46,".",$C46,".",$D46),IN_1G!$A$2:$Z$3000,24,FALSE))=TRUE,"",VLOOKUP(CONCATENATE($B46,".",$C46,".",$D46),IN_1G!$A$2:$Z$3000,24,FALSE))</f>
        <v>0</v>
      </c>
      <c r="Y46" s="1724">
        <f>IF(ISERROR(VLOOKUP(CONCATENATE($B46,".",$C46,".",$D46),IN_1G!$A$2:$Z$3000,25,FALSE))=TRUE,"",VLOOKUP(CONCATENATE($B46,".",$C46,".",$D46),IN_1G!$A$2:$Z$3000,25,FALSE))</f>
        <v>0</v>
      </c>
      <c r="Z46" s="1699">
        <f t="shared" si="0"/>
        <v>47</v>
      </c>
      <c r="AA46" s="1693"/>
      <c r="AB46" s="203"/>
      <c r="AC46" s="203"/>
      <c r="AD46" s="203"/>
      <c r="AE46" s="203"/>
      <c r="AF46" s="203"/>
      <c r="AG46" s="203"/>
      <c r="AH46" s="203"/>
      <c r="AI46" s="203"/>
      <c r="AJ46" s="203"/>
    </row>
    <row r="47" spans="1:36" ht="12" thickBot="1">
      <c r="A47" s="198" t="s">
        <v>2439</v>
      </c>
      <c r="B47" s="203">
        <v>2</v>
      </c>
      <c r="C47" s="203">
        <v>10</v>
      </c>
      <c r="D47" s="203">
        <v>29</v>
      </c>
      <c r="E47" s="1724">
        <v>41</v>
      </c>
      <c r="F47" s="1724">
        <f>IF(ISERROR(VLOOKUP(CONCATENATE($B47,".",$C47,".",$D47),IN_1G!$A$2:$Z$3000,6,FALSE))=TRUE,"",VLOOKUP(CONCATENATE($B47,".",$C47,".",$D47),IN_1G!$A$2:$Z$3000,6,FALSE))</f>
        <v>0</v>
      </c>
      <c r="G47" s="1724">
        <f>IF(ISERROR(VLOOKUP(CONCATENATE($B47,".",$C47,".",$D47),IN_1G!$A$2:$Z$3000,7,FALSE))=TRUE,"",VLOOKUP(CONCATENATE($B47,".",$C47,".",$D47),IN_1G!$A$2:$Z$3000,7,FALSE))</f>
        <v>0</v>
      </c>
      <c r="H47" s="1724">
        <f>IF(ISERROR(VLOOKUP(CONCATENATE($B47,".",$C47,".",$D47),IN_1G!$A$2:$Z$3000,8,FALSE))=TRUE,"",VLOOKUP(CONCATENATE($B47,".",$C47,".",$D47),IN_1G!$A$2:$Z$3000,8,FALSE))</f>
        <v>0</v>
      </c>
      <c r="I47" s="1724">
        <f>IF(ISERROR(VLOOKUP(CONCATENATE($B47,".",$C47,".",$D47),IN_1G!$A$2:$Z$3000,9,FALSE))=TRUE,"",VLOOKUP(CONCATENATE($B47,".",$C47,".",$D47),IN_1G!$A$2:$Z$3000,9,FALSE))</f>
        <v>0</v>
      </c>
      <c r="J47" s="1724">
        <f>IF(ISERROR(VLOOKUP(CONCATENATE($B47,".",$C47,".",$D47),IN_1G!$A$2:$Z$3000,10,FALSE))=TRUE,"",VLOOKUP(CONCATENATE($B47,".",$C47,".",$D47),IN_1G!$A$2:$Z$3000,10,FALSE))</f>
        <v>0</v>
      </c>
      <c r="K47" s="1724">
        <f>IF(ISERROR(VLOOKUP(CONCATENATE($B47,".",$C47,".",$D47),IN_1G!$A$2:$Z$3000,11,FALSE))=TRUE,"",VLOOKUP(CONCATENATE($B47,".",$C47,".",$D47),IN_1G!$A$2:$Z$3000,11,FALSE))</f>
        <v>0</v>
      </c>
      <c r="L47" s="1724">
        <f>IF(ISERROR(VLOOKUP(CONCATENATE($B47,".",$C47,".",$D47),IN_1G!$A$2:$Z$3000,12,FALSE))=TRUE,"",VLOOKUP(CONCATENATE($B47,".",$C47,".",$D47),IN_1G!$A$2:$Z$3000,12,FALSE))</f>
        <v>0</v>
      </c>
      <c r="M47" s="1724">
        <f>IF(ISERROR(VLOOKUP(CONCATENATE($B47,".",$C47,".",$D47),IN_1G!$A$2:$Z$3000,13,FALSE))=TRUE,"",VLOOKUP(CONCATENATE($B47,".",$C47,".",$D47),IN_1G!$A$2:$Z$3000,13,FALSE))</f>
        <v>0</v>
      </c>
      <c r="N47" s="1724">
        <f>IF(ISERROR(VLOOKUP(CONCATENATE($B47,".",$C47,".",$D47),IN_1G!$A$2:$Z$3000,14,FALSE))=TRUE,"",VLOOKUP(CONCATENATE($B47,".",$C47,".",$D47),IN_1G!$A$2:$Z$3000,14,FALSE))</f>
        <v>0</v>
      </c>
      <c r="O47" s="1724">
        <f>IF(ISERROR(VLOOKUP(CONCATENATE($B47,".",$C47,".",$D47),IN_1G!$A$2:$Z$3000,15,FALSE))=TRUE,"",VLOOKUP(CONCATENATE($B47,".",$C47,".",$D47),IN_1G!$A$2:$Z$3000,15,FALSE))</f>
        <v>0</v>
      </c>
      <c r="P47" s="1724">
        <f>IF(ISERROR(VLOOKUP(CONCATENATE($B47,".",$C47,".",$D47),IN_1G!$A$2:$Z$3000,16,FALSE))=TRUE,"",VLOOKUP(CONCATENATE($B47,".",$C47,".",$D47),IN_1G!$A$2:$Z$3000,16,FALSE))</f>
        <v>0</v>
      </c>
      <c r="Q47" s="1724">
        <f>IF(ISERROR(VLOOKUP(CONCATENATE($B47,".",$C47,".",$D47),IN_1G!$A$2:$Z$3000,17,FALSE))=TRUE,"",VLOOKUP(CONCATENATE($B47,".",$C47,".",$D47),IN_1G!$A$2:$Z$3000,17,FALSE))</f>
        <v>0</v>
      </c>
      <c r="R47" s="1724">
        <f>IF(ISERROR(VLOOKUP(CONCATENATE($B47,".",$C47,".",$D47),IN_1G!$A$2:$Z$3000,18,FALSE))=TRUE,"",VLOOKUP(CONCATENATE($B47,".",$C47,".",$D47),IN_1G!$A$2:$Z$3000,18,FALSE))</f>
        <v>0</v>
      </c>
      <c r="S47" s="1724">
        <f>IF(ISERROR(VLOOKUP(CONCATENATE($B47,".",$C47,".",$D47),IN_1G!$A$2:$Z$3000,19,FALSE))=TRUE,"",VLOOKUP(CONCATENATE($B47,".",$C47,".",$D47),IN_1G!$A$2:$Z$3000,19,FALSE))</f>
        <v>0</v>
      </c>
      <c r="T47" s="1724">
        <f>IF(ISERROR(VLOOKUP(CONCATENATE($B47,".",$C47,".",$D47),IN_1G!$A$2:$Z$3000,20,FALSE))=TRUE,"",VLOOKUP(CONCATENATE($B47,".",$C47,".",$D47),IN_1G!$A$2:$Z$3000,20,FALSE))</f>
        <v>0</v>
      </c>
      <c r="U47" s="1724">
        <f>IF(ISERROR(VLOOKUP(CONCATENATE($B47,".",$C47,".",$D47),IN_1G!$A$2:$Z$3000,21,FALSE))=TRUE,"",VLOOKUP(CONCATENATE($B47,".",$C47,".",$D47),IN_1G!$A$2:$Z$3000,21,FALSE))</f>
        <v>0</v>
      </c>
      <c r="V47" s="1724">
        <f>IF(ISERROR(VLOOKUP(CONCATENATE($B47,".",$C47,".",$D47),IN_1G!$A$2:$Z$3000,22,FALSE))=TRUE,"",VLOOKUP(CONCATENATE($B47,".",$C47,".",$D47),IN_1G!$A$2:$Z$3000,22,FALSE))</f>
        <v>0</v>
      </c>
      <c r="W47" s="1724">
        <f>IF(ISERROR(VLOOKUP(CONCATENATE($B47,".",$C47,".",$D47),IN_1G!$A$2:$Z$3000,23,FALSE))=TRUE,"",VLOOKUP(CONCATENATE($B47,".",$C47,".",$D47),IN_1G!$A$2:$Z$3000,23,FALSE))</f>
        <v>0</v>
      </c>
      <c r="X47" s="1724">
        <f>IF(ISERROR(VLOOKUP(CONCATENATE($B47,".",$C47,".",$D47),IN_1G!$A$2:$Z$3000,24,FALSE))=TRUE,"",VLOOKUP(CONCATENATE($B47,".",$C47,".",$D47),IN_1G!$A$2:$Z$3000,24,FALSE))</f>
        <v>0</v>
      </c>
      <c r="Y47" s="1724">
        <f>IF(ISERROR(VLOOKUP(CONCATENATE($B47,".",$C47,".",$D47),IN_1G!$A$2:$Z$3000,25,FALSE))=TRUE,"",VLOOKUP(CONCATENATE($B47,".",$C47,".",$D47),IN_1G!$A$2:$Z$3000,25,FALSE))</f>
        <v>0</v>
      </c>
      <c r="Z47" s="1699">
        <f t="shared" si="0"/>
        <v>41</v>
      </c>
      <c r="AA47" s="1693"/>
      <c r="AB47" s="203"/>
      <c r="AC47" s="203"/>
      <c r="AD47" s="203"/>
      <c r="AE47" s="203"/>
      <c r="AF47" s="203"/>
      <c r="AG47" s="203"/>
      <c r="AH47" s="203"/>
      <c r="AI47" s="203"/>
      <c r="AJ47" s="203"/>
    </row>
    <row r="48" spans="1:36" ht="12" thickBot="1">
      <c r="A48" s="200" t="s">
        <v>2440</v>
      </c>
      <c r="B48" s="203">
        <v>2</v>
      </c>
      <c r="C48" s="203">
        <v>10</v>
      </c>
      <c r="D48" s="203">
        <v>30</v>
      </c>
      <c r="E48" s="1724">
        <f>IF(ISERROR(VLOOKUP(CONCATENATE($B48,".",$C48,".",$D48),IN_1G!$A$2:$Z$3000,5,FALSE))=TRUE,"",VLOOKUP(CONCATENATE($B48,".",$C48,".",$D48),IN_1G!$A$2:$Z$3000,5,FALSE))</f>
        <v>0</v>
      </c>
      <c r="F48" s="1724">
        <f>IF(ISERROR(VLOOKUP(CONCATENATE($B48,".",$C48,".",$D48),IN_1G!$A$2:$Z$3000,6,FALSE))=TRUE,"",VLOOKUP(CONCATENATE($B48,".",$C48,".",$D48),IN_1G!$A$2:$Z$3000,6,FALSE))</f>
        <v>0</v>
      </c>
      <c r="G48" s="1724">
        <f>IF(ISERROR(VLOOKUP(CONCATENATE($B48,".",$C48,".",$D48),IN_1G!$A$2:$Z$3000,7,FALSE))=TRUE,"",VLOOKUP(CONCATENATE($B48,".",$C48,".",$D48),IN_1G!$A$2:$Z$3000,7,FALSE))</f>
        <v>0</v>
      </c>
      <c r="H48" s="1724">
        <f>IF(ISERROR(VLOOKUP(CONCATENATE($B48,".",$C48,".",$D48),IN_1G!$A$2:$Z$3000,8,FALSE))=TRUE,"",VLOOKUP(CONCATENATE($B48,".",$C48,".",$D48),IN_1G!$A$2:$Z$3000,8,FALSE))</f>
        <v>0</v>
      </c>
      <c r="I48" s="1724">
        <f>IF(ISERROR(VLOOKUP(CONCATENATE($B48,".",$C48,".",$D48),IN_1G!$A$2:$Z$3000,9,FALSE))=TRUE,"",VLOOKUP(CONCATENATE($B48,".",$C48,".",$D48),IN_1G!$A$2:$Z$3000,9,FALSE))</f>
        <v>0</v>
      </c>
      <c r="J48" s="1724">
        <f>IF(ISERROR(VLOOKUP(CONCATENATE($B48,".",$C48,".",$D48),IN_1G!$A$2:$Z$3000,10,FALSE))=TRUE,"",VLOOKUP(CONCATENATE($B48,".",$C48,".",$D48),IN_1G!$A$2:$Z$3000,10,FALSE))</f>
        <v>0</v>
      </c>
      <c r="K48" s="1724">
        <f>IF(ISERROR(VLOOKUP(CONCATENATE($B48,".",$C48,".",$D48),IN_1G!$A$2:$Z$3000,11,FALSE))=TRUE,"",VLOOKUP(CONCATENATE($B48,".",$C48,".",$D48),IN_1G!$A$2:$Z$3000,11,FALSE))</f>
        <v>0</v>
      </c>
      <c r="L48" s="1724">
        <f>IF(ISERROR(VLOOKUP(CONCATENATE($B48,".",$C48,".",$D48),IN_1G!$A$2:$Z$3000,12,FALSE))=TRUE,"",VLOOKUP(CONCATENATE($B48,".",$C48,".",$D48),IN_1G!$A$2:$Z$3000,12,FALSE))</f>
        <v>0</v>
      </c>
      <c r="M48" s="1724">
        <f>IF(ISERROR(VLOOKUP(CONCATENATE($B48,".",$C48,".",$D48),IN_1G!$A$2:$Z$3000,13,FALSE))=TRUE,"",VLOOKUP(CONCATENATE($B48,".",$C48,".",$D48),IN_1G!$A$2:$Z$3000,13,FALSE))</f>
        <v>0</v>
      </c>
      <c r="N48" s="1724">
        <f>IF(ISERROR(VLOOKUP(CONCATENATE($B48,".",$C48,".",$D48),IN_1G!$A$2:$Z$3000,14,FALSE))=TRUE,"",VLOOKUP(CONCATENATE($B48,".",$C48,".",$D48),IN_1G!$A$2:$Z$3000,14,FALSE))</f>
        <v>0</v>
      </c>
      <c r="O48" s="1724">
        <f>IF(ISERROR(VLOOKUP(CONCATENATE($B48,".",$C48,".",$D48),IN_1G!$A$2:$Z$3000,15,FALSE))=TRUE,"",VLOOKUP(CONCATENATE($B48,".",$C48,".",$D48),IN_1G!$A$2:$Z$3000,15,FALSE))</f>
        <v>0</v>
      </c>
      <c r="P48" s="1724">
        <f>IF(ISERROR(VLOOKUP(CONCATENATE($B48,".",$C48,".",$D48),IN_1G!$A$2:$Z$3000,16,FALSE))=TRUE,"",VLOOKUP(CONCATENATE($B48,".",$C48,".",$D48),IN_1G!$A$2:$Z$3000,16,FALSE))</f>
        <v>0</v>
      </c>
      <c r="Q48" s="1724">
        <f>IF(ISERROR(VLOOKUP(CONCATENATE($B48,".",$C48,".",$D48),IN_1G!$A$2:$Z$3000,17,FALSE))=TRUE,"",VLOOKUP(CONCATENATE($B48,".",$C48,".",$D48),IN_1G!$A$2:$Z$3000,17,FALSE))</f>
        <v>0</v>
      </c>
      <c r="R48" s="1724">
        <f>IF(ISERROR(VLOOKUP(CONCATENATE($B48,".",$C48,".",$D48),IN_1G!$A$2:$Z$3000,18,FALSE))=TRUE,"",VLOOKUP(CONCATENATE($B48,".",$C48,".",$D48),IN_1G!$A$2:$Z$3000,18,FALSE))</f>
        <v>0</v>
      </c>
      <c r="S48" s="1724">
        <f>IF(ISERROR(VLOOKUP(CONCATENATE($B48,".",$C48,".",$D48),IN_1G!$A$2:$Z$3000,19,FALSE))=TRUE,"",VLOOKUP(CONCATENATE($B48,".",$C48,".",$D48),IN_1G!$A$2:$Z$3000,19,FALSE))</f>
        <v>0</v>
      </c>
      <c r="T48" s="1724">
        <f>IF(ISERROR(VLOOKUP(CONCATENATE($B48,".",$C48,".",$D48),IN_1G!$A$2:$Z$3000,20,FALSE))=TRUE,"",VLOOKUP(CONCATENATE($B48,".",$C48,".",$D48),IN_1G!$A$2:$Z$3000,20,FALSE))</f>
        <v>0</v>
      </c>
      <c r="U48" s="1724">
        <f>IF(ISERROR(VLOOKUP(CONCATENATE($B48,".",$C48,".",$D48),IN_1G!$A$2:$Z$3000,21,FALSE))=TRUE,"",VLOOKUP(CONCATENATE($B48,".",$C48,".",$D48),IN_1G!$A$2:$Z$3000,21,FALSE))</f>
        <v>0</v>
      </c>
      <c r="V48" s="1724">
        <f>IF(ISERROR(VLOOKUP(CONCATENATE($B48,".",$C48,".",$D48),IN_1G!$A$2:$Z$3000,22,FALSE))=TRUE,"",VLOOKUP(CONCATENATE($B48,".",$C48,".",$D48),IN_1G!$A$2:$Z$3000,22,FALSE))</f>
        <v>0</v>
      </c>
      <c r="W48" s="1724">
        <f>IF(ISERROR(VLOOKUP(CONCATENATE($B48,".",$C48,".",$D48),IN_1G!$A$2:$Z$3000,23,FALSE))=TRUE,"",VLOOKUP(CONCATENATE($B48,".",$C48,".",$D48),IN_1G!$A$2:$Z$3000,23,FALSE))</f>
        <v>0</v>
      </c>
      <c r="X48" s="1724">
        <f>IF(ISERROR(VLOOKUP(CONCATENATE($B48,".",$C48,".",$D48),IN_1G!$A$2:$Z$3000,24,FALSE))=TRUE,"",VLOOKUP(CONCATENATE($B48,".",$C48,".",$D48),IN_1G!$A$2:$Z$3000,24,FALSE))</f>
        <v>0</v>
      </c>
      <c r="Y48" s="1724">
        <f>IF(ISERROR(VLOOKUP(CONCATENATE($B48,".",$C48,".",$D48),IN_1G!$A$2:$Z$3000,25,FALSE))=TRUE,"",VLOOKUP(CONCATENATE($B48,".",$C48,".",$D48),IN_1G!$A$2:$Z$3000,25,FALSE))</f>
        <v>0</v>
      </c>
      <c r="Z48" s="1704">
        <f t="shared" si="0"/>
        <v>0</v>
      </c>
      <c r="AA48" s="1693"/>
      <c r="AB48" s="203"/>
      <c r="AC48" s="203"/>
      <c r="AD48" s="203"/>
      <c r="AE48" s="203"/>
      <c r="AF48" s="203"/>
      <c r="AG48" s="203"/>
      <c r="AH48" s="203"/>
      <c r="AI48" s="203"/>
      <c r="AJ48" s="203"/>
    </row>
    <row r="49" spans="1:36" ht="12" thickBot="1">
      <c r="A49" s="188" t="s">
        <v>2450</v>
      </c>
      <c r="B49" s="1691" t="s">
        <v>2442</v>
      </c>
      <c r="C49" s="178"/>
      <c r="D49" s="178"/>
      <c r="E49" s="1725"/>
      <c r="F49" s="1725"/>
      <c r="G49" s="1725"/>
      <c r="H49" s="1725"/>
      <c r="I49" s="1725"/>
      <c r="J49" s="1725"/>
      <c r="K49" s="1725"/>
      <c r="L49" s="1725"/>
      <c r="M49" s="1725"/>
      <c r="N49" s="1725"/>
      <c r="O49" s="1725"/>
      <c r="P49" s="1725"/>
      <c r="Q49" s="1725"/>
      <c r="R49" s="1725"/>
      <c r="S49" s="1725"/>
      <c r="T49" s="1725"/>
      <c r="U49" s="1725"/>
      <c r="V49" s="1725"/>
      <c r="W49" s="1725"/>
      <c r="X49" s="1725"/>
      <c r="Y49" s="1725"/>
      <c r="Z49" s="1697"/>
      <c r="AA49" s="1693"/>
      <c r="AB49" s="178"/>
      <c r="AC49" s="178"/>
      <c r="AD49" s="178"/>
      <c r="AE49" s="178"/>
      <c r="AF49" s="178"/>
      <c r="AG49" s="178"/>
      <c r="AH49" s="178"/>
      <c r="AI49" s="178"/>
      <c r="AJ49" s="178"/>
    </row>
    <row r="50" spans="1:36" thickBot="1">
      <c r="A50" s="191" t="s">
        <v>2437</v>
      </c>
      <c r="B50" s="1691" t="s">
        <v>2442</v>
      </c>
      <c r="E50" s="1725"/>
      <c r="F50" s="1725"/>
      <c r="G50" s="1725"/>
      <c r="H50" s="1725"/>
      <c r="I50" s="1725"/>
      <c r="J50" s="1725"/>
      <c r="K50" s="1725"/>
      <c r="L50" s="1725"/>
      <c r="M50" s="1725"/>
      <c r="N50" s="1725"/>
      <c r="O50" s="1725"/>
      <c r="P50" s="1725"/>
      <c r="Q50" s="1725"/>
      <c r="R50" s="1725"/>
      <c r="S50" s="1725"/>
      <c r="T50" s="1725"/>
      <c r="U50" s="1725"/>
      <c r="V50" s="1725"/>
      <c r="W50" s="1725"/>
      <c r="X50" s="1725"/>
      <c r="Y50" s="1725"/>
      <c r="Z50" s="1698"/>
      <c r="AA50" s="1693"/>
    </row>
    <row r="51" spans="1:36" ht="12" thickBot="1">
      <c r="A51" s="198" t="s">
        <v>2438</v>
      </c>
      <c r="B51" s="1691">
        <v>3</v>
      </c>
      <c r="C51" s="178">
        <v>11</v>
      </c>
      <c r="D51" s="178">
        <v>31</v>
      </c>
      <c r="E51" s="1724">
        <v>1</v>
      </c>
      <c r="F51" s="1724">
        <f>IF(ISERROR(VLOOKUP(CONCATENATE($B51,".",$C51,".",$D51),IN_1G!$A$2:$Z$3000,6,FALSE))=TRUE,"",VLOOKUP(CONCATENATE($B51,".",$C51,".",$D51),IN_1G!$A$2:$Z$3000,6,FALSE))</f>
        <v>0</v>
      </c>
      <c r="G51" s="1724">
        <f>IF(ISERROR(VLOOKUP(CONCATENATE($B51,".",$C51,".",$D51),IN_1G!$A$2:$Z$3000,7,FALSE))=TRUE,"",VLOOKUP(CONCATENATE($B51,".",$C51,".",$D51),IN_1G!$A$2:$Z$3000,7,FALSE))</f>
        <v>0</v>
      </c>
      <c r="H51" s="1724">
        <f>IF(ISERROR(VLOOKUP(CONCATENATE($B51,".",$C51,".",$D51),IN_1G!$A$2:$Z$3000,8,FALSE))=TRUE,"",VLOOKUP(CONCATENATE($B51,".",$C51,".",$D51),IN_1G!$A$2:$Z$3000,8,FALSE))</f>
        <v>0</v>
      </c>
      <c r="I51" s="1724">
        <f>IF(ISERROR(VLOOKUP(CONCATENATE($B51,".",$C51,".",$D51),IN_1G!$A$2:$Z$3000,9,FALSE))=TRUE,"",VLOOKUP(CONCATENATE($B51,".",$C51,".",$D51),IN_1G!$A$2:$Z$3000,9,FALSE))</f>
        <v>0</v>
      </c>
      <c r="J51" s="1724">
        <f>IF(ISERROR(VLOOKUP(CONCATENATE($B51,".",$C51,".",$D51),IN_1G!$A$2:$Z$3000,10,FALSE))=TRUE,"",VLOOKUP(CONCATENATE($B51,".",$C51,".",$D51),IN_1G!$A$2:$Z$3000,10,FALSE))</f>
        <v>0</v>
      </c>
      <c r="K51" s="1724">
        <f>IF(ISERROR(VLOOKUP(CONCATENATE($B51,".",$C51,".",$D51),IN_1G!$A$2:$Z$3000,11,FALSE))=TRUE,"",VLOOKUP(CONCATENATE($B51,".",$C51,".",$D51),IN_1G!$A$2:$Z$3000,11,FALSE))</f>
        <v>0</v>
      </c>
      <c r="L51" s="1724">
        <f>IF(ISERROR(VLOOKUP(CONCATENATE($B51,".",$C51,".",$D51),IN_1G!$A$2:$Z$3000,12,FALSE))=TRUE,"",VLOOKUP(CONCATENATE($B51,".",$C51,".",$D51),IN_1G!$A$2:$Z$3000,12,FALSE))</f>
        <v>0</v>
      </c>
      <c r="M51" s="1724">
        <f>IF(ISERROR(VLOOKUP(CONCATENATE($B51,".",$C51,".",$D51),IN_1G!$A$2:$Z$3000,13,FALSE))=TRUE,"",VLOOKUP(CONCATENATE($B51,".",$C51,".",$D51),IN_1G!$A$2:$Z$3000,13,FALSE))</f>
        <v>0</v>
      </c>
      <c r="N51" s="1724">
        <f>IF(ISERROR(VLOOKUP(CONCATENATE($B51,".",$C51,".",$D51),IN_1G!$A$2:$Z$3000,14,FALSE))=TRUE,"",VLOOKUP(CONCATENATE($B51,".",$C51,".",$D51),IN_1G!$A$2:$Z$3000,14,FALSE))</f>
        <v>0</v>
      </c>
      <c r="O51" s="1724">
        <f>IF(ISERROR(VLOOKUP(CONCATENATE($B51,".",$C51,".",$D51),IN_1G!$A$2:$Z$3000,15,FALSE))=TRUE,"",VLOOKUP(CONCATENATE($B51,".",$C51,".",$D51),IN_1G!$A$2:$Z$3000,15,FALSE))</f>
        <v>0</v>
      </c>
      <c r="P51" s="1724">
        <f>IF(ISERROR(VLOOKUP(CONCATENATE($B51,".",$C51,".",$D51),IN_1G!$A$2:$Z$3000,16,FALSE))=TRUE,"",VLOOKUP(CONCATENATE($B51,".",$C51,".",$D51),IN_1G!$A$2:$Z$3000,16,FALSE))</f>
        <v>0</v>
      </c>
      <c r="Q51" s="1724">
        <f>IF(ISERROR(VLOOKUP(CONCATENATE($B51,".",$C51,".",$D51),IN_1G!$A$2:$Z$3000,17,FALSE))=TRUE,"",VLOOKUP(CONCATENATE($B51,".",$C51,".",$D51),IN_1G!$A$2:$Z$3000,17,FALSE))</f>
        <v>0</v>
      </c>
      <c r="R51" s="1724">
        <f>IF(ISERROR(VLOOKUP(CONCATENATE($B51,".",$C51,".",$D51),IN_1G!$A$2:$Z$3000,18,FALSE))=TRUE,"",VLOOKUP(CONCATENATE($B51,".",$C51,".",$D51),IN_1G!$A$2:$Z$3000,18,FALSE))</f>
        <v>0</v>
      </c>
      <c r="S51" s="1724">
        <f>IF(ISERROR(VLOOKUP(CONCATENATE($B51,".",$C51,".",$D51),IN_1G!$A$2:$Z$3000,19,FALSE))=TRUE,"",VLOOKUP(CONCATENATE($B51,".",$C51,".",$D51),IN_1G!$A$2:$Z$3000,19,FALSE))</f>
        <v>0</v>
      </c>
      <c r="T51" s="1724">
        <f>IF(ISERROR(VLOOKUP(CONCATENATE($B51,".",$C51,".",$D51),IN_1G!$A$2:$Z$3000,20,FALSE))=TRUE,"",VLOOKUP(CONCATENATE($B51,".",$C51,".",$D51),IN_1G!$A$2:$Z$3000,20,FALSE))</f>
        <v>0</v>
      </c>
      <c r="U51" s="1724">
        <f>IF(ISERROR(VLOOKUP(CONCATENATE($B51,".",$C51,".",$D51),IN_1G!$A$2:$Z$3000,21,FALSE))=TRUE,"",VLOOKUP(CONCATENATE($B51,".",$C51,".",$D51),IN_1G!$A$2:$Z$3000,21,FALSE))</f>
        <v>0</v>
      </c>
      <c r="V51" s="1724">
        <f>IF(ISERROR(VLOOKUP(CONCATENATE($B51,".",$C51,".",$D51),IN_1G!$A$2:$Z$3000,22,FALSE))=TRUE,"",VLOOKUP(CONCATENATE($B51,".",$C51,".",$D51),IN_1G!$A$2:$Z$3000,22,FALSE))</f>
        <v>0</v>
      </c>
      <c r="W51" s="1724">
        <f>IF(ISERROR(VLOOKUP(CONCATENATE($B51,".",$C51,".",$D51),IN_1G!$A$2:$Z$3000,23,FALSE))=TRUE,"",VLOOKUP(CONCATENATE($B51,".",$C51,".",$D51),IN_1G!$A$2:$Z$3000,23,FALSE))</f>
        <v>0</v>
      </c>
      <c r="X51" s="1724">
        <f>IF(ISERROR(VLOOKUP(CONCATENATE($B51,".",$C51,".",$D51),IN_1G!$A$2:$Z$3000,24,FALSE))=TRUE,"",VLOOKUP(CONCATENATE($B51,".",$C51,".",$D51),IN_1G!$A$2:$Z$3000,24,FALSE))</f>
        <v>0</v>
      </c>
      <c r="Y51" s="1724">
        <f>IF(ISERROR(VLOOKUP(CONCATENATE($B51,".",$C51,".",$D51),IN_1G!$A$2:$Z$3000,25,FALSE))=TRUE,"",VLOOKUP(CONCATENATE($B51,".",$C51,".",$D51),IN_1G!$A$2:$Z$3000,25,FALSE))</f>
        <v>0</v>
      </c>
      <c r="Z51" s="1699">
        <f t="shared" si="0"/>
        <v>1</v>
      </c>
      <c r="AA51" s="1693"/>
      <c r="AB51" s="178"/>
      <c r="AC51" s="178"/>
      <c r="AD51" s="178"/>
      <c r="AE51" s="178"/>
      <c r="AF51" s="178"/>
      <c r="AG51" s="178"/>
      <c r="AH51" s="178"/>
      <c r="AI51" s="178"/>
      <c r="AJ51" s="178"/>
    </row>
    <row r="52" spans="1:36" ht="12" thickBot="1">
      <c r="A52" s="198" t="s">
        <v>2439</v>
      </c>
      <c r="B52" s="1691">
        <v>3</v>
      </c>
      <c r="C52" s="178">
        <v>11</v>
      </c>
      <c r="D52" s="178">
        <v>32</v>
      </c>
      <c r="E52" s="1724">
        <v>1</v>
      </c>
      <c r="F52" s="1724">
        <f>IF(ISERROR(VLOOKUP(CONCATENATE($B52,".",$C52,".",$D52),IN_1G!$A$2:$Z$3000,6,FALSE))=TRUE,"",VLOOKUP(CONCATENATE($B52,".",$C52,".",$D52),IN_1G!$A$2:$Z$3000,6,FALSE))</f>
        <v>0</v>
      </c>
      <c r="G52" s="1724">
        <f>IF(ISERROR(VLOOKUP(CONCATENATE($B52,".",$C52,".",$D52),IN_1G!$A$2:$Z$3000,7,FALSE))=TRUE,"",VLOOKUP(CONCATENATE($B52,".",$C52,".",$D52),IN_1G!$A$2:$Z$3000,7,FALSE))</f>
        <v>0</v>
      </c>
      <c r="H52" s="1724">
        <f>IF(ISERROR(VLOOKUP(CONCATENATE($B52,".",$C52,".",$D52),IN_1G!$A$2:$Z$3000,8,FALSE))=TRUE,"",VLOOKUP(CONCATENATE($B52,".",$C52,".",$D52),IN_1G!$A$2:$Z$3000,8,FALSE))</f>
        <v>0</v>
      </c>
      <c r="I52" s="1724">
        <f>IF(ISERROR(VLOOKUP(CONCATENATE($B52,".",$C52,".",$D52),IN_1G!$A$2:$Z$3000,9,FALSE))=TRUE,"",VLOOKUP(CONCATENATE($B52,".",$C52,".",$D52),IN_1G!$A$2:$Z$3000,9,FALSE))</f>
        <v>0</v>
      </c>
      <c r="J52" s="1724">
        <f>IF(ISERROR(VLOOKUP(CONCATENATE($B52,".",$C52,".",$D52),IN_1G!$A$2:$Z$3000,10,FALSE))=TRUE,"",VLOOKUP(CONCATENATE($B52,".",$C52,".",$D52),IN_1G!$A$2:$Z$3000,10,FALSE))</f>
        <v>0</v>
      </c>
      <c r="K52" s="1724">
        <f>IF(ISERROR(VLOOKUP(CONCATENATE($B52,".",$C52,".",$D52),IN_1G!$A$2:$Z$3000,11,FALSE))=TRUE,"",VLOOKUP(CONCATENATE($B52,".",$C52,".",$D52),IN_1G!$A$2:$Z$3000,11,FALSE))</f>
        <v>0</v>
      </c>
      <c r="L52" s="1724">
        <f>IF(ISERROR(VLOOKUP(CONCATENATE($B52,".",$C52,".",$D52),IN_1G!$A$2:$Z$3000,12,FALSE))=TRUE,"",VLOOKUP(CONCATENATE($B52,".",$C52,".",$D52),IN_1G!$A$2:$Z$3000,12,FALSE))</f>
        <v>0</v>
      </c>
      <c r="M52" s="1724">
        <f>IF(ISERROR(VLOOKUP(CONCATENATE($B52,".",$C52,".",$D52),IN_1G!$A$2:$Z$3000,13,FALSE))=TRUE,"",VLOOKUP(CONCATENATE($B52,".",$C52,".",$D52),IN_1G!$A$2:$Z$3000,13,FALSE))</f>
        <v>0</v>
      </c>
      <c r="N52" s="1724">
        <f>IF(ISERROR(VLOOKUP(CONCATENATE($B52,".",$C52,".",$D52),IN_1G!$A$2:$Z$3000,14,FALSE))=TRUE,"",VLOOKUP(CONCATENATE($B52,".",$C52,".",$D52),IN_1G!$A$2:$Z$3000,14,FALSE))</f>
        <v>0</v>
      </c>
      <c r="O52" s="1724">
        <f>IF(ISERROR(VLOOKUP(CONCATENATE($B52,".",$C52,".",$D52),IN_1G!$A$2:$Z$3000,15,FALSE))=TRUE,"",VLOOKUP(CONCATENATE($B52,".",$C52,".",$D52),IN_1G!$A$2:$Z$3000,15,FALSE))</f>
        <v>0</v>
      </c>
      <c r="P52" s="1724">
        <f>IF(ISERROR(VLOOKUP(CONCATENATE($B52,".",$C52,".",$D52),IN_1G!$A$2:$Z$3000,16,FALSE))=TRUE,"",VLOOKUP(CONCATENATE($B52,".",$C52,".",$D52),IN_1G!$A$2:$Z$3000,16,FALSE))</f>
        <v>0</v>
      </c>
      <c r="Q52" s="1724">
        <f>IF(ISERROR(VLOOKUP(CONCATENATE($B52,".",$C52,".",$D52),IN_1G!$A$2:$Z$3000,17,FALSE))=TRUE,"",VLOOKUP(CONCATENATE($B52,".",$C52,".",$D52),IN_1G!$A$2:$Z$3000,17,FALSE))</f>
        <v>0</v>
      </c>
      <c r="R52" s="1724">
        <f>IF(ISERROR(VLOOKUP(CONCATENATE($B52,".",$C52,".",$D52),IN_1G!$A$2:$Z$3000,18,FALSE))=TRUE,"",VLOOKUP(CONCATENATE($B52,".",$C52,".",$D52),IN_1G!$A$2:$Z$3000,18,FALSE))</f>
        <v>0</v>
      </c>
      <c r="S52" s="1724">
        <f>IF(ISERROR(VLOOKUP(CONCATENATE($B52,".",$C52,".",$D52),IN_1G!$A$2:$Z$3000,19,FALSE))=TRUE,"",VLOOKUP(CONCATENATE($B52,".",$C52,".",$D52),IN_1G!$A$2:$Z$3000,19,FALSE))</f>
        <v>0</v>
      </c>
      <c r="T52" s="1724">
        <f>IF(ISERROR(VLOOKUP(CONCATENATE($B52,".",$C52,".",$D52),IN_1G!$A$2:$Z$3000,20,FALSE))=TRUE,"",VLOOKUP(CONCATENATE($B52,".",$C52,".",$D52),IN_1G!$A$2:$Z$3000,20,FALSE))</f>
        <v>0</v>
      </c>
      <c r="U52" s="1724">
        <f>IF(ISERROR(VLOOKUP(CONCATENATE($B52,".",$C52,".",$D52),IN_1G!$A$2:$Z$3000,21,FALSE))=TRUE,"",VLOOKUP(CONCATENATE($B52,".",$C52,".",$D52),IN_1G!$A$2:$Z$3000,21,FALSE))</f>
        <v>0</v>
      </c>
      <c r="V52" s="1724">
        <f>IF(ISERROR(VLOOKUP(CONCATENATE($B52,".",$C52,".",$D52),IN_1G!$A$2:$Z$3000,22,FALSE))=TRUE,"",VLOOKUP(CONCATENATE($B52,".",$C52,".",$D52),IN_1G!$A$2:$Z$3000,22,FALSE))</f>
        <v>0</v>
      </c>
      <c r="W52" s="1724">
        <f>IF(ISERROR(VLOOKUP(CONCATENATE($B52,".",$C52,".",$D52),IN_1G!$A$2:$Z$3000,23,FALSE))=TRUE,"",VLOOKUP(CONCATENATE($B52,".",$C52,".",$D52),IN_1G!$A$2:$Z$3000,23,FALSE))</f>
        <v>0</v>
      </c>
      <c r="X52" s="1724">
        <f>IF(ISERROR(VLOOKUP(CONCATENATE($B52,".",$C52,".",$D52),IN_1G!$A$2:$Z$3000,24,FALSE))=TRUE,"",VLOOKUP(CONCATENATE($B52,".",$C52,".",$D52),IN_1G!$A$2:$Z$3000,24,FALSE))</f>
        <v>0</v>
      </c>
      <c r="Y52" s="1724">
        <f>IF(ISERROR(VLOOKUP(CONCATENATE($B52,".",$C52,".",$D52),IN_1G!$A$2:$Z$3000,25,FALSE))=TRUE,"",VLOOKUP(CONCATENATE($B52,".",$C52,".",$D52),IN_1G!$A$2:$Z$3000,25,FALSE))</f>
        <v>0</v>
      </c>
      <c r="Z52" s="1699">
        <f t="shared" si="0"/>
        <v>1</v>
      </c>
      <c r="AA52" s="1693"/>
      <c r="AB52" s="178"/>
      <c r="AC52" s="178"/>
      <c r="AD52" s="178"/>
      <c r="AE52" s="178"/>
      <c r="AF52" s="178"/>
      <c r="AG52" s="178"/>
      <c r="AH52" s="178"/>
      <c r="AI52" s="178"/>
      <c r="AJ52" s="178"/>
    </row>
    <row r="53" spans="1:36" ht="12" thickBot="1">
      <c r="A53" s="200" t="s">
        <v>2440</v>
      </c>
      <c r="B53" s="203">
        <v>3</v>
      </c>
      <c r="C53" s="203">
        <v>11</v>
      </c>
      <c r="D53" s="203">
        <v>33</v>
      </c>
      <c r="E53" s="1724">
        <f>IF(ISERROR(VLOOKUP(CONCATENATE($B53,".",$C53,".",$D53),IN_1G!$A$2:$Z$3000,5,FALSE))=TRUE,"",VLOOKUP(CONCATENATE($B53,".",$C53,".",$D53),IN_1G!$A$2:$Z$3000,5,FALSE))</f>
        <v>0</v>
      </c>
      <c r="F53" s="1724">
        <f>IF(ISERROR(VLOOKUP(CONCATENATE($B53,".",$C53,".",$D53),IN_1G!$A$2:$Z$3000,6,FALSE))=TRUE,"",VLOOKUP(CONCATENATE($B53,".",$C53,".",$D53),IN_1G!$A$2:$Z$3000,6,FALSE))</f>
        <v>0</v>
      </c>
      <c r="G53" s="1724">
        <f>IF(ISERROR(VLOOKUP(CONCATENATE($B53,".",$C53,".",$D53),IN_1G!$A$2:$Z$3000,7,FALSE))=TRUE,"",VLOOKUP(CONCATENATE($B53,".",$C53,".",$D53),IN_1G!$A$2:$Z$3000,7,FALSE))</f>
        <v>0</v>
      </c>
      <c r="H53" s="1724">
        <f>IF(ISERROR(VLOOKUP(CONCATENATE($B53,".",$C53,".",$D53),IN_1G!$A$2:$Z$3000,8,FALSE))=TRUE,"",VLOOKUP(CONCATENATE($B53,".",$C53,".",$D53),IN_1G!$A$2:$Z$3000,8,FALSE))</f>
        <v>0</v>
      </c>
      <c r="I53" s="1724">
        <f>IF(ISERROR(VLOOKUP(CONCATENATE($B53,".",$C53,".",$D53),IN_1G!$A$2:$Z$3000,9,FALSE))=TRUE,"",VLOOKUP(CONCATENATE($B53,".",$C53,".",$D53),IN_1G!$A$2:$Z$3000,9,FALSE))</f>
        <v>0</v>
      </c>
      <c r="J53" s="1724">
        <f>IF(ISERROR(VLOOKUP(CONCATENATE($B53,".",$C53,".",$D53),IN_1G!$A$2:$Z$3000,10,FALSE))=TRUE,"",VLOOKUP(CONCATENATE($B53,".",$C53,".",$D53),IN_1G!$A$2:$Z$3000,10,FALSE))</f>
        <v>0</v>
      </c>
      <c r="K53" s="1724">
        <f>IF(ISERROR(VLOOKUP(CONCATENATE($B53,".",$C53,".",$D53),IN_1G!$A$2:$Z$3000,11,FALSE))=TRUE,"",VLOOKUP(CONCATENATE($B53,".",$C53,".",$D53),IN_1G!$A$2:$Z$3000,11,FALSE))</f>
        <v>0</v>
      </c>
      <c r="L53" s="1724">
        <f>IF(ISERROR(VLOOKUP(CONCATENATE($B53,".",$C53,".",$D53),IN_1G!$A$2:$Z$3000,12,FALSE))=TRUE,"",VLOOKUP(CONCATENATE($B53,".",$C53,".",$D53),IN_1G!$A$2:$Z$3000,12,FALSE))</f>
        <v>0</v>
      </c>
      <c r="M53" s="1724">
        <f>IF(ISERROR(VLOOKUP(CONCATENATE($B53,".",$C53,".",$D53),IN_1G!$A$2:$Z$3000,13,FALSE))=TRUE,"",VLOOKUP(CONCATENATE($B53,".",$C53,".",$D53),IN_1G!$A$2:$Z$3000,13,FALSE))</f>
        <v>0</v>
      </c>
      <c r="N53" s="1724">
        <f>IF(ISERROR(VLOOKUP(CONCATENATE($B53,".",$C53,".",$D53),IN_1G!$A$2:$Z$3000,14,FALSE))=TRUE,"",VLOOKUP(CONCATENATE($B53,".",$C53,".",$D53),IN_1G!$A$2:$Z$3000,14,FALSE))</f>
        <v>0</v>
      </c>
      <c r="O53" s="1724">
        <f>IF(ISERROR(VLOOKUP(CONCATENATE($B53,".",$C53,".",$D53),IN_1G!$A$2:$Z$3000,15,FALSE))=TRUE,"",VLOOKUP(CONCATENATE($B53,".",$C53,".",$D53),IN_1G!$A$2:$Z$3000,15,FALSE))</f>
        <v>0</v>
      </c>
      <c r="P53" s="1724">
        <f>IF(ISERROR(VLOOKUP(CONCATENATE($B53,".",$C53,".",$D53),IN_1G!$A$2:$Z$3000,16,FALSE))=TRUE,"",VLOOKUP(CONCATENATE($B53,".",$C53,".",$D53),IN_1G!$A$2:$Z$3000,16,FALSE))</f>
        <v>0</v>
      </c>
      <c r="Q53" s="1724">
        <f>IF(ISERROR(VLOOKUP(CONCATENATE($B53,".",$C53,".",$D53),IN_1G!$A$2:$Z$3000,17,FALSE))=TRUE,"",VLOOKUP(CONCATENATE($B53,".",$C53,".",$D53),IN_1G!$A$2:$Z$3000,17,FALSE))</f>
        <v>0</v>
      </c>
      <c r="R53" s="1724">
        <f>IF(ISERROR(VLOOKUP(CONCATENATE($B53,".",$C53,".",$D53),IN_1G!$A$2:$Z$3000,18,FALSE))=TRUE,"",VLOOKUP(CONCATENATE($B53,".",$C53,".",$D53),IN_1G!$A$2:$Z$3000,18,FALSE))</f>
        <v>0</v>
      </c>
      <c r="S53" s="1724">
        <f>IF(ISERROR(VLOOKUP(CONCATENATE($B53,".",$C53,".",$D53),IN_1G!$A$2:$Z$3000,19,FALSE))=TRUE,"",VLOOKUP(CONCATENATE($B53,".",$C53,".",$D53),IN_1G!$A$2:$Z$3000,19,FALSE))</f>
        <v>0</v>
      </c>
      <c r="T53" s="1724">
        <f>IF(ISERROR(VLOOKUP(CONCATENATE($B53,".",$C53,".",$D53),IN_1G!$A$2:$Z$3000,20,FALSE))=TRUE,"",VLOOKUP(CONCATENATE($B53,".",$C53,".",$D53),IN_1G!$A$2:$Z$3000,20,FALSE))</f>
        <v>0</v>
      </c>
      <c r="U53" s="1724">
        <f>IF(ISERROR(VLOOKUP(CONCATENATE($B53,".",$C53,".",$D53),IN_1G!$A$2:$Z$3000,21,FALSE))=TRUE,"",VLOOKUP(CONCATENATE($B53,".",$C53,".",$D53),IN_1G!$A$2:$Z$3000,21,FALSE))</f>
        <v>0</v>
      </c>
      <c r="V53" s="1724">
        <f>IF(ISERROR(VLOOKUP(CONCATENATE($B53,".",$C53,".",$D53),IN_1G!$A$2:$Z$3000,22,FALSE))=TRUE,"",VLOOKUP(CONCATENATE($B53,".",$C53,".",$D53),IN_1G!$A$2:$Z$3000,22,FALSE))</f>
        <v>0</v>
      </c>
      <c r="W53" s="1724">
        <f>IF(ISERROR(VLOOKUP(CONCATENATE($B53,".",$C53,".",$D53),IN_1G!$A$2:$Z$3000,23,FALSE))=TRUE,"",VLOOKUP(CONCATENATE($B53,".",$C53,".",$D53),IN_1G!$A$2:$Z$3000,23,FALSE))</f>
        <v>0</v>
      </c>
      <c r="X53" s="1724">
        <f>IF(ISERROR(VLOOKUP(CONCATENATE($B53,".",$C53,".",$D53),IN_1G!$A$2:$Z$3000,24,FALSE))=TRUE,"",VLOOKUP(CONCATENATE($B53,".",$C53,".",$D53),IN_1G!$A$2:$Z$3000,24,FALSE))</f>
        <v>0</v>
      </c>
      <c r="Y53" s="1724">
        <f>IF(ISERROR(VLOOKUP(CONCATENATE($B53,".",$C53,".",$D53),IN_1G!$A$2:$Z$3000,25,FALSE))=TRUE,"",VLOOKUP(CONCATENATE($B53,".",$C53,".",$D53),IN_1G!$A$2:$Z$3000,25,FALSE))</f>
        <v>0</v>
      </c>
      <c r="Z53" s="1699">
        <f t="shared" si="0"/>
        <v>0</v>
      </c>
      <c r="AA53" s="1693"/>
      <c r="AB53" s="203"/>
      <c r="AC53" s="203"/>
      <c r="AD53" s="203"/>
      <c r="AE53" s="203"/>
      <c r="AF53" s="203"/>
      <c r="AG53" s="203"/>
      <c r="AH53" s="203"/>
      <c r="AI53" s="203"/>
      <c r="AJ53" s="203"/>
    </row>
    <row r="54" spans="1:36" ht="12" thickBot="1">
      <c r="A54" s="191" t="s">
        <v>2441</v>
      </c>
      <c r="B54" s="1691" t="s">
        <v>2442</v>
      </c>
      <c r="C54" s="178"/>
      <c r="D54" s="178"/>
      <c r="E54" s="1725"/>
      <c r="F54" s="1725"/>
      <c r="G54" s="1725"/>
      <c r="H54" s="1725"/>
      <c r="I54" s="1725"/>
      <c r="J54" s="1725"/>
      <c r="K54" s="1725"/>
      <c r="L54" s="1725"/>
      <c r="M54" s="1725"/>
      <c r="N54" s="1725"/>
      <c r="O54" s="1725"/>
      <c r="P54" s="1725"/>
      <c r="Q54" s="1725"/>
      <c r="R54" s="1725"/>
      <c r="S54" s="1725"/>
      <c r="T54" s="1725"/>
      <c r="U54" s="1725"/>
      <c r="V54" s="1725"/>
      <c r="W54" s="1725"/>
      <c r="X54" s="1725"/>
      <c r="Y54" s="1725"/>
      <c r="Z54" s="1700"/>
      <c r="AA54" s="1693"/>
      <c r="AB54" s="178"/>
      <c r="AC54" s="178"/>
      <c r="AD54" s="178"/>
      <c r="AE54" s="178"/>
      <c r="AF54" s="178"/>
      <c r="AG54" s="178"/>
      <c r="AH54" s="178"/>
      <c r="AI54" s="178"/>
      <c r="AJ54" s="178"/>
    </row>
    <row r="55" spans="1:36" ht="12" thickBot="1">
      <c r="A55" s="198" t="s">
        <v>2443</v>
      </c>
      <c r="B55" s="203">
        <v>3</v>
      </c>
      <c r="C55" s="203">
        <v>12</v>
      </c>
      <c r="D55" s="203">
        <v>34</v>
      </c>
      <c r="E55" s="1724">
        <v>7</v>
      </c>
      <c r="F55" s="1724">
        <f>IF(ISERROR(VLOOKUP(CONCATENATE($B55,".",$C55,".",$D55),IN_1G!$A$2:$Z$3000,6,FALSE))=TRUE,"",VLOOKUP(CONCATENATE($B55,".",$C55,".",$D55),IN_1G!$A$2:$Z$3000,6,FALSE))</f>
        <v>0</v>
      </c>
      <c r="G55" s="1724">
        <f>IF(ISERROR(VLOOKUP(CONCATENATE($B55,".",$C55,".",$D55),IN_1G!$A$2:$Z$3000,7,FALSE))=TRUE,"",VLOOKUP(CONCATENATE($B55,".",$C55,".",$D55),IN_1G!$A$2:$Z$3000,7,FALSE))</f>
        <v>0</v>
      </c>
      <c r="H55" s="1724">
        <f>IF(ISERROR(VLOOKUP(CONCATENATE($B55,".",$C55,".",$D55),IN_1G!$A$2:$Z$3000,8,FALSE))=TRUE,"",VLOOKUP(CONCATENATE($B55,".",$C55,".",$D55),IN_1G!$A$2:$Z$3000,8,FALSE))</f>
        <v>0</v>
      </c>
      <c r="I55" s="1724">
        <f>IF(ISERROR(VLOOKUP(CONCATENATE($B55,".",$C55,".",$D55),IN_1G!$A$2:$Z$3000,9,FALSE))=TRUE,"",VLOOKUP(CONCATENATE($B55,".",$C55,".",$D55),IN_1G!$A$2:$Z$3000,9,FALSE))</f>
        <v>0</v>
      </c>
      <c r="J55" s="1724">
        <f>IF(ISERROR(VLOOKUP(CONCATENATE($B55,".",$C55,".",$D55),IN_1G!$A$2:$Z$3000,10,FALSE))=TRUE,"",VLOOKUP(CONCATENATE($B55,".",$C55,".",$D55),IN_1G!$A$2:$Z$3000,10,FALSE))</f>
        <v>0</v>
      </c>
      <c r="K55" s="1724">
        <f>IF(ISERROR(VLOOKUP(CONCATENATE($B55,".",$C55,".",$D55),IN_1G!$A$2:$Z$3000,11,FALSE))=TRUE,"",VLOOKUP(CONCATENATE($B55,".",$C55,".",$D55),IN_1G!$A$2:$Z$3000,11,FALSE))</f>
        <v>0</v>
      </c>
      <c r="L55" s="1724">
        <f>IF(ISERROR(VLOOKUP(CONCATENATE($B55,".",$C55,".",$D55),IN_1G!$A$2:$Z$3000,12,FALSE))=TRUE,"",VLOOKUP(CONCATENATE($B55,".",$C55,".",$D55),IN_1G!$A$2:$Z$3000,12,FALSE))</f>
        <v>0</v>
      </c>
      <c r="M55" s="1724">
        <f>IF(ISERROR(VLOOKUP(CONCATENATE($B55,".",$C55,".",$D55),IN_1G!$A$2:$Z$3000,13,FALSE))=TRUE,"",VLOOKUP(CONCATENATE($B55,".",$C55,".",$D55),IN_1G!$A$2:$Z$3000,13,FALSE))</f>
        <v>0</v>
      </c>
      <c r="N55" s="1724">
        <f>IF(ISERROR(VLOOKUP(CONCATENATE($B55,".",$C55,".",$D55),IN_1G!$A$2:$Z$3000,14,FALSE))=TRUE,"",VLOOKUP(CONCATENATE($B55,".",$C55,".",$D55),IN_1G!$A$2:$Z$3000,14,FALSE))</f>
        <v>0</v>
      </c>
      <c r="O55" s="1724">
        <f>IF(ISERROR(VLOOKUP(CONCATENATE($B55,".",$C55,".",$D55),IN_1G!$A$2:$Z$3000,15,FALSE))=TRUE,"",VLOOKUP(CONCATENATE($B55,".",$C55,".",$D55),IN_1G!$A$2:$Z$3000,15,FALSE))</f>
        <v>0</v>
      </c>
      <c r="P55" s="1724">
        <f>IF(ISERROR(VLOOKUP(CONCATENATE($B55,".",$C55,".",$D55),IN_1G!$A$2:$Z$3000,16,FALSE))=TRUE,"",VLOOKUP(CONCATENATE($B55,".",$C55,".",$D55),IN_1G!$A$2:$Z$3000,16,FALSE))</f>
        <v>0</v>
      </c>
      <c r="Q55" s="1724">
        <f>IF(ISERROR(VLOOKUP(CONCATENATE($B55,".",$C55,".",$D55),IN_1G!$A$2:$Z$3000,17,FALSE))=TRUE,"",VLOOKUP(CONCATENATE($B55,".",$C55,".",$D55),IN_1G!$A$2:$Z$3000,17,FALSE))</f>
        <v>0</v>
      </c>
      <c r="R55" s="1724">
        <f>IF(ISERROR(VLOOKUP(CONCATENATE($B55,".",$C55,".",$D55),IN_1G!$A$2:$Z$3000,18,FALSE))=TRUE,"",VLOOKUP(CONCATENATE($B55,".",$C55,".",$D55),IN_1G!$A$2:$Z$3000,18,FALSE))</f>
        <v>0</v>
      </c>
      <c r="S55" s="1724">
        <f>IF(ISERROR(VLOOKUP(CONCATENATE($B55,".",$C55,".",$D55),IN_1G!$A$2:$Z$3000,19,FALSE))=TRUE,"",VLOOKUP(CONCATENATE($B55,".",$C55,".",$D55),IN_1G!$A$2:$Z$3000,19,FALSE))</f>
        <v>0</v>
      </c>
      <c r="T55" s="1724">
        <f>IF(ISERROR(VLOOKUP(CONCATENATE($B55,".",$C55,".",$D55),IN_1G!$A$2:$Z$3000,20,FALSE))=TRUE,"",VLOOKUP(CONCATENATE($B55,".",$C55,".",$D55),IN_1G!$A$2:$Z$3000,20,FALSE))</f>
        <v>0</v>
      </c>
      <c r="U55" s="1724">
        <f>IF(ISERROR(VLOOKUP(CONCATENATE($B55,".",$C55,".",$D55),IN_1G!$A$2:$Z$3000,21,FALSE))=TRUE,"",VLOOKUP(CONCATENATE($B55,".",$C55,".",$D55),IN_1G!$A$2:$Z$3000,21,FALSE))</f>
        <v>0</v>
      </c>
      <c r="V55" s="1724">
        <f>IF(ISERROR(VLOOKUP(CONCATENATE($B55,".",$C55,".",$D55),IN_1G!$A$2:$Z$3000,22,FALSE))=TRUE,"",VLOOKUP(CONCATENATE($B55,".",$C55,".",$D55),IN_1G!$A$2:$Z$3000,22,FALSE))</f>
        <v>0</v>
      </c>
      <c r="W55" s="1724">
        <f>IF(ISERROR(VLOOKUP(CONCATENATE($B55,".",$C55,".",$D55),IN_1G!$A$2:$Z$3000,23,FALSE))=TRUE,"",VLOOKUP(CONCATENATE($B55,".",$C55,".",$D55),IN_1G!$A$2:$Z$3000,23,FALSE))</f>
        <v>0</v>
      </c>
      <c r="X55" s="1724">
        <f>IF(ISERROR(VLOOKUP(CONCATENATE($B55,".",$C55,".",$D55),IN_1G!$A$2:$Z$3000,24,FALSE))=TRUE,"",VLOOKUP(CONCATENATE($B55,".",$C55,".",$D55),IN_1G!$A$2:$Z$3000,24,FALSE))</f>
        <v>0</v>
      </c>
      <c r="Y55" s="1724">
        <f>IF(ISERROR(VLOOKUP(CONCATENATE($B55,".",$C55,".",$D55),IN_1G!$A$2:$Z$3000,25,FALSE))=TRUE,"",VLOOKUP(CONCATENATE($B55,".",$C55,".",$D55),IN_1G!$A$2:$Z$3000,25,FALSE))</f>
        <v>0</v>
      </c>
      <c r="Z55" s="1699">
        <f t="shared" si="0"/>
        <v>7</v>
      </c>
      <c r="AA55" s="1693"/>
      <c r="AB55" s="203"/>
      <c r="AC55" s="203"/>
      <c r="AD55" s="203"/>
      <c r="AE55" s="203"/>
      <c r="AF55" s="203"/>
      <c r="AG55" s="203"/>
      <c r="AH55" s="203"/>
      <c r="AI55" s="203"/>
      <c r="AJ55" s="203"/>
    </row>
    <row r="56" spans="1:36" ht="12" thickBot="1">
      <c r="A56" s="198" t="s">
        <v>2444</v>
      </c>
      <c r="B56" s="203">
        <v>3</v>
      </c>
      <c r="C56" s="203">
        <v>12</v>
      </c>
      <c r="D56" s="203">
        <v>35</v>
      </c>
      <c r="E56" s="1724">
        <v>7</v>
      </c>
      <c r="F56" s="1724">
        <f>IF(ISERROR(VLOOKUP(CONCATENATE($B56,".",$C56,".",$D56),IN_1G!$A$2:$Z$3000,6,FALSE))=TRUE,"",VLOOKUP(CONCATENATE($B56,".",$C56,".",$D56),IN_1G!$A$2:$Z$3000,6,FALSE))</f>
        <v>0</v>
      </c>
      <c r="G56" s="1724">
        <f>IF(ISERROR(VLOOKUP(CONCATENATE($B56,".",$C56,".",$D56),IN_1G!$A$2:$Z$3000,7,FALSE))=TRUE,"",VLOOKUP(CONCATENATE($B56,".",$C56,".",$D56),IN_1G!$A$2:$Z$3000,7,FALSE))</f>
        <v>0</v>
      </c>
      <c r="H56" s="1724">
        <f>IF(ISERROR(VLOOKUP(CONCATENATE($B56,".",$C56,".",$D56),IN_1G!$A$2:$Z$3000,8,FALSE))=TRUE,"",VLOOKUP(CONCATENATE($B56,".",$C56,".",$D56),IN_1G!$A$2:$Z$3000,8,FALSE))</f>
        <v>0</v>
      </c>
      <c r="I56" s="1724">
        <f>IF(ISERROR(VLOOKUP(CONCATENATE($B56,".",$C56,".",$D56),IN_1G!$A$2:$Z$3000,9,FALSE))=TRUE,"",VLOOKUP(CONCATENATE($B56,".",$C56,".",$D56),IN_1G!$A$2:$Z$3000,9,FALSE))</f>
        <v>0</v>
      </c>
      <c r="J56" s="1724">
        <f>IF(ISERROR(VLOOKUP(CONCATENATE($B56,".",$C56,".",$D56),IN_1G!$A$2:$Z$3000,10,FALSE))=TRUE,"",VLOOKUP(CONCATENATE($B56,".",$C56,".",$D56),IN_1G!$A$2:$Z$3000,10,FALSE))</f>
        <v>0</v>
      </c>
      <c r="K56" s="1724">
        <f>IF(ISERROR(VLOOKUP(CONCATENATE($B56,".",$C56,".",$D56),IN_1G!$A$2:$Z$3000,11,FALSE))=TRUE,"",VLOOKUP(CONCATENATE($B56,".",$C56,".",$D56),IN_1G!$A$2:$Z$3000,11,FALSE))</f>
        <v>0</v>
      </c>
      <c r="L56" s="1724">
        <f>IF(ISERROR(VLOOKUP(CONCATENATE($B56,".",$C56,".",$D56),IN_1G!$A$2:$Z$3000,12,FALSE))=TRUE,"",VLOOKUP(CONCATENATE($B56,".",$C56,".",$D56),IN_1G!$A$2:$Z$3000,12,FALSE))</f>
        <v>0</v>
      </c>
      <c r="M56" s="1724">
        <f>IF(ISERROR(VLOOKUP(CONCATENATE($B56,".",$C56,".",$D56),IN_1G!$A$2:$Z$3000,13,FALSE))=TRUE,"",VLOOKUP(CONCATENATE($B56,".",$C56,".",$D56),IN_1G!$A$2:$Z$3000,13,FALSE))</f>
        <v>0</v>
      </c>
      <c r="N56" s="1724">
        <f>IF(ISERROR(VLOOKUP(CONCATENATE($B56,".",$C56,".",$D56),IN_1G!$A$2:$Z$3000,14,FALSE))=TRUE,"",VLOOKUP(CONCATENATE($B56,".",$C56,".",$D56),IN_1G!$A$2:$Z$3000,14,FALSE))</f>
        <v>0</v>
      </c>
      <c r="O56" s="1724">
        <f>IF(ISERROR(VLOOKUP(CONCATENATE($B56,".",$C56,".",$D56),IN_1G!$A$2:$Z$3000,15,FALSE))=TRUE,"",VLOOKUP(CONCATENATE($B56,".",$C56,".",$D56),IN_1G!$A$2:$Z$3000,15,FALSE))</f>
        <v>0</v>
      </c>
      <c r="P56" s="1724">
        <f>IF(ISERROR(VLOOKUP(CONCATENATE($B56,".",$C56,".",$D56),IN_1G!$A$2:$Z$3000,16,FALSE))=TRUE,"",VLOOKUP(CONCATENATE($B56,".",$C56,".",$D56),IN_1G!$A$2:$Z$3000,16,FALSE))</f>
        <v>0</v>
      </c>
      <c r="Q56" s="1724">
        <f>IF(ISERROR(VLOOKUP(CONCATENATE($B56,".",$C56,".",$D56),IN_1G!$A$2:$Z$3000,17,FALSE))=TRUE,"",VLOOKUP(CONCATENATE($B56,".",$C56,".",$D56),IN_1G!$A$2:$Z$3000,17,FALSE))</f>
        <v>0</v>
      </c>
      <c r="R56" s="1724">
        <f>IF(ISERROR(VLOOKUP(CONCATENATE($B56,".",$C56,".",$D56),IN_1G!$A$2:$Z$3000,18,FALSE))=TRUE,"",VLOOKUP(CONCATENATE($B56,".",$C56,".",$D56),IN_1G!$A$2:$Z$3000,18,FALSE))</f>
        <v>0</v>
      </c>
      <c r="S56" s="1724">
        <f>IF(ISERROR(VLOOKUP(CONCATENATE($B56,".",$C56,".",$D56),IN_1G!$A$2:$Z$3000,19,FALSE))=TRUE,"",VLOOKUP(CONCATENATE($B56,".",$C56,".",$D56),IN_1G!$A$2:$Z$3000,19,FALSE))</f>
        <v>0</v>
      </c>
      <c r="T56" s="1724">
        <f>IF(ISERROR(VLOOKUP(CONCATENATE($B56,".",$C56,".",$D56),IN_1G!$A$2:$Z$3000,20,FALSE))=TRUE,"",VLOOKUP(CONCATENATE($B56,".",$C56,".",$D56),IN_1G!$A$2:$Z$3000,20,FALSE))</f>
        <v>0</v>
      </c>
      <c r="U56" s="1724">
        <f>IF(ISERROR(VLOOKUP(CONCATENATE($B56,".",$C56,".",$D56),IN_1G!$A$2:$Z$3000,21,FALSE))=TRUE,"",VLOOKUP(CONCATENATE($B56,".",$C56,".",$D56),IN_1G!$A$2:$Z$3000,21,FALSE))</f>
        <v>0</v>
      </c>
      <c r="V56" s="1724">
        <f>IF(ISERROR(VLOOKUP(CONCATENATE($B56,".",$C56,".",$D56),IN_1G!$A$2:$Z$3000,22,FALSE))=TRUE,"",VLOOKUP(CONCATENATE($B56,".",$C56,".",$D56),IN_1G!$A$2:$Z$3000,22,FALSE))</f>
        <v>0</v>
      </c>
      <c r="W56" s="1724">
        <f>IF(ISERROR(VLOOKUP(CONCATENATE($B56,".",$C56,".",$D56),IN_1G!$A$2:$Z$3000,23,FALSE))=TRUE,"",VLOOKUP(CONCATENATE($B56,".",$C56,".",$D56),IN_1G!$A$2:$Z$3000,23,FALSE))</f>
        <v>0</v>
      </c>
      <c r="X56" s="1724">
        <f>IF(ISERROR(VLOOKUP(CONCATENATE($B56,".",$C56,".",$D56),IN_1G!$A$2:$Z$3000,24,FALSE))=TRUE,"",VLOOKUP(CONCATENATE($B56,".",$C56,".",$D56),IN_1G!$A$2:$Z$3000,24,FALSE))</f>
        <v>0</v>
      </c>
      <c r="Y56" s="1724">
        <f>IF(ISERROR(VLOOKUP(CONCATENATE($B56,".",$C56,".",$D56),IN_1G!$A$2:$Z$3000,25,FALSE))=TRUE,"",VLOOKUP(CONCATENATE($B56,".",$C56,".",$D56),IN_1G!$A$2:$Z$3000,25,FALSE))</f>
        <v>0</v>
      </c>
      <c r="Z56" s="1699">
        <f t="shared" si="0"/>
        <v>7</v>
      </c>
      <c r="AA56" s="1693"/>
      <c r="AB56" s="203"/>
      <c r="AC56" s="203"/>
      <c r="AD56" s="203"/>
      <c r="AE56" s="203"/>
      <c r="AF56" s="203"/>
      <c r="AG56" s="203"/>
      <c r="AH56" s="203"/>
      <c r="AI56" s="203"/>
      <c r="AJ56" s="203"/>
    </row>
    <row r="57" spans="1:36" ht="12" thickBot="1">
      <c r="A57" s="200" t="s">
        <v>2445</v>
      </c>
      <c r="B57" s="203">
        <v>3</v>
      </c>
      <c r="C57" s="203">
        <v>12</v>
      </c>
      <c r="D57" s="203">
        <v>36</v>
      </c>
      <c r="E57" s="1724">
        <f>IF(ISERROR(VLOOKUP(CONCATENATE($B57,".",$C57,".",$D57),IN_1G!$A$2:$Z$3000,5,FALSE))=TRUE,"",VLOOKUP(CONCATENATE($B57,".",$C57,".",$D57),IN_1G!$A$2:$Z$3000,5,FALSE))</f>
        <v>0</v>
      </c>
      <c r="F57" s="1724">
        <f>IF(ISERROR(VLOOKUP(CONCATENATE($B57,".",$C57,".",$D57),IN_1G!$A$2:$Z$3000,6,FALSE))=TRUE,"",VLOOKUP(CONCATENATE($B57,".",$C57,".",$D57),IN_1G!$A$2:$Z$3000,6,FALSE))</f>
        <v>0</v>
      </c>
      <c r="G57" s="1724">
        <f>IF(ISERROR(VLOOKUP(CONCATENATE($B57,".",$C57,".",$D57),IN_1G!$A$2:$Z$3000,7,FALSE))=TRUE,"",VLOOKUP(CONCATENATE($B57,".",$C57,".",$D57),IN_1G!$A$2:$Z$3000,7,FALSE))</f>
        <v>0</v>
      </c>
      <c r="H57" s="1724">
        <f>IF(ISERROR(VLOOKUP(CONCATENATE($B57,".",$C57,".",$D57),IN_1G!$A$2:$Z$3000,8,FALSE))=TRUE,"",VLOOKUP(CONCATENATE($B57,".",$C57,".",$D57),IN_1G!$A$2:$Z$3000,8,FALSE))</f>
        <v>0</v>
      </c>
      <c r="I57" s="1724">
        <f>IF(ISERROR(VLOOKUP(CONCATENATE($B57,".",$C57,".",$D57),IN_1G!$A$2:$Z$3000,9,FALSE))=TRUE,"",VLOOKUP(CONCATENATE($B57,".",$C57,".",$D57),IN_1G!$A$2:$Z$3000,9,FALSE))</f>
        <v>0</v>
      </c>
      <c r="J57" s="1724">
        <f>IF(ISERROR(VLOOKUP(CONCATENATE($B57,".",$C57,".",$D57),IN_1G!$A$2:$Z$3000,10,FALSE))=TRUE,"",VLOOKUP(CONCATENATE($B57,".",$C57,".",$D57),IN_1G!$A$2:$Z$3000,10,FALSE))</f>
        <v>0</v>
      </c>
      <c r="K57" s="1724">
        <f>IF(ISERROR(VLOOKUP(CONCATENATE($B57,".",$C57,".",$D57),IN_1G!$A$2:$Z$3000,11,FALSE))=TRUE,"",VLOOKUP(CONCATENATE($B57,".",$C57,".",$D57),IN_1G!$A$2:$Z$3000,11,FALSE))</f>
        <v>0</v>
      </c>
      <c r="L57" s="1724">
        <f>IF(ISERROR(VLOOKUP(CONCATENATE($B57,".",$C57,".",$D57),IN_1G!$A$2:$Z$3000,12,FALSE))=TRUE,"",VLOOKUP(CONCATENATE($B57,".",$C57,".",$D57),IN_1G!$A$2:$Z$3000,12,FALSE))</f>
        <v>0</v>
      </c>
      <c r="M57" s="1724">
        <f>IF(ISERROR(VLOOKUP(CONCATENATE($B57,".",$C57,".",$D57),IN_1G!$A$2:$Z$3000,13,FALSE))=TRUE,"",VLOOKUP(CONCATENATE($B57,".",$C57,".",$D57),IN_1G!$A$2:$Z$3000,13,FALSE))</f>
        <v>0</v>
      </c>
      <c r="N57" s="1724">
        <f>IF(ISERROR(VLOOKUP(CONCATENATE($B57,".",$C57,".",$D57),IN_1G!$A$2:$Z$3000,14,FALSE))=TRUE,"",VLOOKUP(CONCATENATE($B57,".",$C57,".",$D57),IN_1G!$A$2:$Z$3000,14,FALSE))</f>
        <v>0</v>
      </c>
      <c r="O57" s="1724">
        <f>IF(ISERROR(VLOOKUP(CONCATENATE($B57,".",$C57,".",$D57),IN_1G!$A$2:$Z$3000,15,FALSE))=TRUE,"",VLOOKUP(CONCATENATE($B57,".",$C57,".",$D57),IN_1G!$A$2:$Z$3000,15,FALSE))</f>
        <v>0</v>
      </c>
      <c r="P57" s="1724">
        <f>IF(ISERROR(VLOOKUP(CONCATENATE($B57,".",$C57,".",$D57),IN_1G!$A$2:$Z$3000,16,FALSE))=TRUE,"",VLOOKUP(CONCATENATE($B57,".",$C57,".",$D57),IN_1G!$A$2:$Z$3000,16,FALSE))</f>
        <v>0</v>
      </c>
      <c r="Q57" s="1724">
        <f>IF(ISERROR(VLOOKUP(CONCATENATE($B57,".",$C57,".",$D57),IN_1G!$A$2:$Z$3000,17,FALSE))=TRUE,"",VLOOKUP(CONCATENATE($B57,".",$C57,".",$D57),IN_1G!$A$2:$Z$3000,17,FALSE))</f>
        <v>0</v>
      </c>
      <c r="R57" s="1724">
        <f>IF(ISERROR(VLOOKUP(CONCATENATE($B57,".",$C57,".",$D57),IN_1G!$A$2:$Z$3000,18,FALSE))=TRUE,"",VLOOKUP(CONCATENATE($B57,".",$C57,".",$D57),IN_1G!$A$2:$Z$3000,18,FALSE))</f>
        <v>0</v>
      </c>
      <c r="S57" s="1724">
        <f>IF(ISERROR(VLOOKUP(CONCATENATE($B57,".",$C57,".",$D57),IN_1G!$A$2:$Z$3000,19,FALSE))=TRUE,"",VLOOKUP(CONCATENATE($B57,".",$C57,".",$D57),IN_1G!$A$2:$Z$3000,19,FALSE))</f>
        <v>0</v>
      </c>
      <c r="T57" s="1724">
        <f>IF(ISERROR(VLOOKUP(CONCATENATE($B57,".",$C57,".",$D57),IN_1G!$A$2:$Z$3000,20,FALSE))=TRUE,"",VLOOKUP(CONCATENATE($B57,".",$C57,".",$D57),IN_1G!$A$2:$Z$3000,20,FALSE))</f>
        <v>0</v>
      </c>
      <c r="U57" s="1724">
        <f>IF(ISERROR(VLOOKUP(CONCATENATE($B57,".",$C57,".",$D57),IN_1G!$A$2:$Z$3000,21,FALSE))=TRUE,"",VLOOKUP(CONCATENATE($B57,".",$C57,".",$D57),IN_1G!$A$2:$Z$3000,21,FALSE))</f>
        <v>0</v>
      </c>
      <c r="V57" s="1724">
        <f>IF(ISERROR(VLOOKUP(CONCATENATE($B57,".",$C57,".",$D57),IN_1G!$A$2:$Z$3000,22,FALSE))=TRUE,"",VLOOKUP(CONCATENATE($B57,".",$C57,".",$D57),IN_1G!$A$2:$Z$3000,22,FALSE))</f>
        <v>0</v>
      </c>
      <c r="W57" s="1724">
        <f>IF(ISERROR(VLOOKUP(CONCATENATE($B57,".",$C57,".",$D57),IN_1G!$A$2:$Z$3000,23,FALSE))=TRUE,"",VLOOKUP(CONCATENATE($B57,".",$C57,".",$D57),IN_1G!$A$2:$Z$3000,23,FALSE))</f>
        <v>0</v>
      </c>
      <c r="X57" s="1724">
        <f>IF(ISERROR(VLOOKUP(CONCATENATE($B57,".",$C57,".",$D57),IN_1G!$A$2:$Z$3000,24,FALSE))=TRUE,"",VLOOKUP(CONCATENATE($B57,".",$C57,".",$D57),IN_1G!$A$2:$Z$3000,24,FALSE))</f>
        <v>0</v>
      </c>
      <c r="Y57" s="1724">
        <f>IF(ISERROR(VLOOKUP(CONCATENATE($B57,".",$C57,".",$D57),IN_1G!$A$2:$Z$3000,25,FALSE))=TRUE,"",VLOOKUP(CONCATENATE($B57,".",$C57,".",$D57),IN_1G!$A$2:$Z$3000,25,FALSE))</f>
        <v>0</v>
      </c>
      <c r="Z57" s="1699">
        <f t="shared" si="0"/>
        <v>0</v>
      </c>
      <c r="AA57" s="1693"/>
      <c r="AB57" s="203"/>
      <c r="AC57" s="203"/>
      <c r="AD57" s="203"/>
      <c r="AE57" s="203"/>
      <c r="AF57" s="203"/>
      <c r="AG57" s="203"/>
      <c r="AH57" s="203"/>
      <c r="AI57" s="203"/>
      <c r="AJ57" s="203"/>
    </row>
    <row r="58" spans="1:36" ht="12" thickBot="1">
      <c r="A58" s="1701" t="s">
        <v>2446</v>
      </c>
      <c r="B58" s="1691" t="s">
        <v>2442</v>
      </c>
      <c r="C58" s="178"/>
      <c r="D58" s="178"/>
      <c r="E58" s="1725"/>
      <c r="F58" s="1725"/>
      <c r="G58" s="1725"/>
      <c r="H58" s="1725"/>
      <c r="I58" s="1725"/>
      <c r="J58" s="1725"/>
      <c r="K58" s="1725"/>
      <c r="L58" s="1725"/>
      <c r="M58" s="1725"/>
      <c r="N58" s="1725"/>
      <c r="O58" s="1725"/>
      <c r="P58" s="1725"/>
      <c r="Q58" s="1725"/>
      <c r="R58" s="1725"/>
      <c r="S58" s="1725"/>
      <c r="T58" s="1725"/>
      <c r="U58" s="1725"/>
      <c r="V58" s="1725"/>
      <c r="W58" s="1725"/>
      <c r="X58" s="1725"/>
      <c r="Y58" s="1725"/>
      <c r="Z58" s="1700"/>
      <c r="AA58" s="1693"/>
      <c r="AB58" s="178"/>
      <c r="AC58" s="178"/>
      <c r="AD58" s="178"/>
      <c r="AE58" s="178"/>
      <c r="AF58" s="178"/>
      <c r="AG58" s="178"/>
      <c r="AH58" s="178"/>
      <c r="AI58" s="178"/>
      <c r="AJ58" s="178"/>
    </row>
    <row r="59" spans="1:36" ht="12" thickBot="1">
      <c r="A59" s="218" t="s">
        <v>2443</v>
      </c>
      <c r="B59" s="203">
        <v>3</v>
      </c>
      <c r="C59" s="203">
        <v>13</v>
      </c>
      <c r="D59" s="203">
        <v>37</v>
      </c>
      <c r="E59" s="1724">
        <v>1</v>
      </c>
      <c r="F59" s="1724">
        <f>IF(ISERROR(VLOOKUP(CONCATENATE($B59,".",$C59,".",$D59),IN_1G!$A$2:$Z$3000,6,FALSE))=TRUE,"",VLOOKUP(CONCATENATE($B59,".",$C59,".",$D59),IN_1G!$A$2:$Z$3000,6,FALSE))</f>
        <v>0</v>
      </c>
      <c r="G59" s="1724">
        <f>IF(ISERROR(VLOOKUP(CONCATENATE($B59,".",$C59,".",$D59),IN_1G!$A$2:$Z$3000,7,FALSE))=TRUE,"",VLOOKUP(CONCATENATE($B59,".",$C59,".",$D59),IN_1G!$A$2:$Z$3000,7,FALSE))</f>
        <v>0</v>
      </c>
      <c r="H59" s="1724">
        <f>IF(ISERROR(VLOOKUP(CONCATENATE($B59,".",$C59,".",$D59),IN_1G!$A$2:$Z$3000,8,FALSE))=TRUE,"",VLOOKUP(CONCATENATE($B59,".",$C59,".",$D59),IN_1G!$A$2:$Z$3000,8,FALSE))</f>
        <v>0</v>
      </c>
      <c r="I59" s="1724">
        <f>IF(ISERROR(VLOOKUP(CONCATENATE($B59,".",$C59,".",$D59),IN_1G!$A$2:$Z$3000,9,FALSE))=TRUE,"",VLOOKUP(CONCATENATE($B59,".",$C59,".",$D59),IN_1G!$A$2:$Z$3000,9,FALSE))</f>
        <v>0</v>
      </c>
      <c r="J59" s="1724">
        <f>IF(ISERROR(VLOOKUP(CONCATENATE($B59,".",$C59,".",$D59),IN_1G!$A$2:$Z$3000,10,FALSE))=TRUE,"",VLOOKUP(CONCATENATE($B59,".",$C59,".",$D59),IN_1G!$A$2:$Z$3000,10,FALSE))</f>
        <v>0</v>
      </c>
      <c r="K59" s="1724">
        <f>IF(ISERROR(VLOOKUP(CONCATENATE($B59,".",$C59,".",$D59),IN_1G!$A$2:$Z$3000,11,FALSE))=TRUE,"",VLOOKUP(CONCATENATE($B59,".",$C59,".",$D59),IN_1G!$A$2:$Z$3000,11,FALSE))</f>
        <v>0</v>
      </c>
      <c r="L59" s="1724">
        <f>IF(ISERROR(VLOOKUP(CONCATENATE($B59,".",$C59,".",$D59),IN_1G!$A$2:$Z$3000,12,FALSE))=TRUE,"",VLOOKUP(CONCATENATE($B59,".",$C59,".",$D59),IN_1G!$A$2:$Z$3000,12,FALSE))</f>
        <v>0</v>
      </c>
      <c r="M59" s="1724">
        <f>IF(ISERROR(VLOOKUP(CONCATENATE($B59,".",$C59,".",$D59),IN_1G!$A$2:$Z$3000,13,FALSE))=TRUE,"",VLOOKUP(CONCATENATE($B59,".",$C59,".",$D59),IN_1G!$A$2:$Z$3000,13,FALSE))</f>
        <v>0</v>
      </c>
      <c r="N59" s="1724">
        <f>IF(ISERROR(VLOOKUP(CONCATENATE($B59,".",$C59,".",$D59),IN_1G!$A$2:$Z$3000,14,FALSE))=TRUE,"",VLOOKUP(CONCATENATE($B59,".",$C59,".",$D59),IN_1G!$A$2:$Z$3000,14,FALSE))</f>
        <v>0</v>
      </c>
      <c r="O59" s="1724">
        <f>IF(ISERROR(VLOOKUP(CONCATENATE($B59,".",$C59,".",$D59),IN_1G!$A$2:$Z$3000,15,FALSE))=TRUE,"",VLOOKUP(CONCATENATE($B59,".",$C59,".",$D59),IN_1G!$A$2:$Z$3000,15,FALSE))</f>
        <v>0</v>
      </c>
      <c r="P59" s="1724">
        <f>IF(ISERROR(VLOOKUP(CONCATENATE($B59,".",$C59,".",$D59),IN_1G!$A$2:$Z$3000,16,FALSE))=TRUE,"",VLOOKUP(CONCATENATE($B59,".",$C59,".",$D59),IN_1G!$A$2:$Z$3000,16,FALSE))</f>
        <v>0</v>
      </c>
      <c r="Q59" s="1724">
        <f>IF(ISERROR(VLOOKUP(CONCATENATE($B59,".",$C59,".",$D59),IN_1G!$A$2:$Z$3000,17,FALSE))=TRUE,"",VLOOKUP(CONCATENATE($B59,".",$C59,".",$D59),IN_1G!$A$2:$Z$3000,17,FALSE))</f>
        <v>0</v>
      </c>
      <c r="R59" s="1724">
        <f>IF(ISERROR(VLOOKUP(CONCATENATE($B59,".",$C59,".",$D59),IN_1G!$A$2:$Z$3000,18,FALSE))=TRUE,"",VLOOKUP(CONCATENATE($B59,".",$C59,".",$D59),IN_1G!$A$2:$Z$3000,18,FALSE))</f>
        <v>0</v>
      </c>
      <c r="S59" s="1724">
        <f>IF(ISERROR(VLOOKUP(CONCATENATE($B59,".",$C59,".",$D59),IN_1G!$A$2:$Z$3000,19,FALSE))=TRUE,"",VLOOKUP(CONCATENATE($B59,".",$C59,".",$D59),IN_1G!$A$2:$Z$3000,19,FALSE))</f>
        <v>0</v>
      </c>
      <c r="T59" s="1724">
        <f>IF(ISERROR(VLOOKUP(CONCATENATE($B59,".",$C59,".",$D59),IN_1G!$A$2:$Z$3000,20,FALSE))=TRUE,"",VLOOKUP(CONCATENATE($B59,".",$C59,".",$D59),IN_1G!$A$2:$Z$3000,20,FALSE))</f>
        <v>0</v>
      </c>
      <c r="U59" s="1724">
        <f>IF(ISERROR(VLOOKUP(CONCATENATE($B59,".",$C59,".",$D59),IN_1G!$A$2:$Z$3000,21,FALSE))=TRUE,"",VLOOKUP(CONCATENATE($B59,".",$C59,".",$D59),IN_1G!$A$2:$Z$3000,21,FALSE))</f>
        <v>0</v>
      </c>
      <c r="V59" s="1724">
        <f>IF(ISERROR(VLOOKUP(CONCATENATE($B59,".",$C59,".",$D59),IN_1G!$A$2:$Z$3000,22,FALSE))=TRUE,"",VLOOKUP(CONCATENATE($B59,".",$C59,".",$D59),IN_1G!$A$2:$Z$3000,22,FALSE))</f>
        <v>0</v>
      </c>
      <c r="W59" s="1724">
        <f>IF(ISERROR(VLOOKUP(CONCATENATE($B59,".",$C59,".",$D59),IN_1G!$A$2:$Z$3000,23,FALSE))=TRUE,"",VLOOKUP(CONCATENATE($B59,".",$C59,".",$D59),IN_1G!$A$2:$Z$3000,23,FALSE))</f>
        <v>0</v>
      </c>
      <c r="X59" s="1724">
        <f>IF(ISERROR(VLOOKUP(CONCATENATE($B59,".",$C59,".",$D59),IN_1G!$A$2:$Z$3000,24,FALSE))=TRUE,"",VLOOKUP(CONCATENATE($B59,".",$C59,".",$D59),IN_1G!$A$2:$Z$3000,24,FALSE))</f>
        <v>0</v>
      </c>
      <c r="Y59" s="1724">
        <f>IF(ISERROR(VLOOKUP(CONCATENATE($B59,".",$C59,".",$D59),IN_1G!$A$2:$Z$3000,25,FALSE))=TRUE,"",VLOOKUP(CONCATENATE($B59,".",$C59,".",$D59),IN_1G!$A$2:$Z$3000,25,FALSE))</f>
        <v>0</v>
      </c>
      <c r="Z59" s="1699">
        <f t="shared" si="0"/>
        <v>1</v>
      </c>
      <c r="AA59" s="1693"/>
      <c r="AB59" s="203"/>
      <c r="AC59" s="203"/>
      <c r="AD59" s="203"/>
      <c r="AE59" s="203"/>
      <c r="AF59" s="203"/>
      <c r="AG59" s="203"/>
      <c r="AH59" s="203"/>
      <c r="AI59" s="203"/>
      <c r="AJ59" s="203"/>
    </row>
    <row r="60" spans="1:36" ht="12" thickBot="1">
      <c r="A60" s="198" t="s">
        <v>2444</v>
      </c>
      <c r="B60" s="203">
        <v>3</v>
      </c>
      <c r="C60" s="203">
        <v>13</v>
      </c>
      <c r="D60" s="203">
        <v>38</v>
      </c>
      <c r="E60" s="1724">
        <v>1</v>
      </c>
      <c r="F60" s="1724">
        <f>IF(ISERROR(VLOOKUP(CONCATENATE($B60,".",$C60,".",$D60),IN_1G!$A$2:$Z$3000,6,FALSE))=TRUE,"",VLOOKUP(CONCATENATE($B60,".",$C60,".",$D60),IN_1G!$A$2:$Z$3000,6,FALSE))</f>
        <v>0</v>
      </c>
      <c r="G60" s="1724">
        <f>IF(ISERROR(VLOOKUP(CONCATENATE($B60,".",$C60,".",$D60),IN_1G!$A$2:$Z$3000,7,FALSE))=TRUE,"",VLOOKUP(CONCATENATE($B60,".",$C60,".",$D60),IN_1G!$A$2:$Z$3000,7,FALSE))</f>
        <v>0</v>
      </c>
      <c r="H60" s="1724">
        <f>IF(ISERROR(VLOOKUP(CONCATENATE($B60,".",$C60,".",$D60),IN_1G!$A$2:$Z$3000,8,FALSE))=TRUE,"",VLOOKUP(CONCATENATE($B60,".",$C60,".",$D60),IN_1G!$A$2:$Z$3000,8,FALSE))</f>
        <v>0</v>
      </c>
      <c r="I60" s="1724">
        <f>IF(ISERROR(VLOOKUP(CONCATENATE($B60,".",$C60,".",$D60),IN_1G!$A$2:$Z$3000,9,FALSE))=TRUE,"",VLOOKUP(CONCATENATE($B60,".",$C60,".",$D60),IN_1G!$A$2:$Z$3000,9,FALSE))</f>
        <v>0</v>
      </c>
      <c r="J60" s="1724">
        <f>IF(ISERROR(VLOOKUP(CONCATENATE($B60,".",$C60,".",$D60),IN_1G!$A$2:$Z$3000,10,FALSE))=TRUE,"",VLOOKUP(CONCATENATE($B60,".",$C60,".",$D60),IN_1G!$A$2:$Z$3000,10,FALSE))</f>
        <v>0</v>
      </c>
      <c r="K60" s="1724">
        <f>IF(ISERROR(VLOOKUP(CONCATENATE($B60,".",$C60,".",$D60),IN_1G!$A$2:$Z$3000,11,FALSE))=TRUE,"",VLOOKUP(CONCATENATE($B60,".",$C60,".",$D60),IN_1G!$A$2:$Z$3000,11,FALSE))</f>
        <v>0</v>
      </c>
      <c r="L60" s="1724">
        <f>IF(ISERROR(VLOOKUP(CONCATENATE($B60,".",$C60,".",$D60),IN_1G!$A$2:$Z$3000,12,FALSE))=TRUE,"",VLOOKUP(CONCATENATE($B60,".",$C60,".",$D60),IN_1G!$A$2:$Z$3000,12,FALSE))</f>
        <v>0</v>
      </c>
      <c r="M60" s="1724">
        <f>IF(ISERROR(VLOOKUP(CONCATENATE($B60,".",$C60,".",$D60),IN_1G!$A$2:$Z$3000,13,FALSE))=TRUE,"",VLOOKUP(CONCATENATE($B60,".",$C60,".",$D60),IN_1G!$A$2:$Z$3000,13,FALSE))</f>
        <v>0</v>
      </c>
      <c r="N60" s="1724">
        <f>IF(ISERROR(VLOOKUP(CONCATENATE($B60,".",$C60,".",$D60),IN_1G!$A$2:$Z$3000,14,FALSE))=TRUE,"",VLOOKUP(CONCATENATE($B60,".",$C60,".",$D60),IN_1G!$A$2:$Z$3000,14,FALSE))</f>
        <v>0</v>
      </c>
      <c r="O60" s="1724">
        <f>IF(ISERROR(VLOOKUP(CONCATENATE($B60,".",$C60,".",$D60),IN_1G!$A$2:$Z$3000,15,FALSE))=TRUE,"",VLOOKUP(CONCATENATE($B60,".",$C60,".",$D60),IN_1G!$A$2:$Z$3000,15,FALSE))</f>
        <v>0</v>
      </c>
      <c r="P60" s="1724">
        <f>IF(ISERROR(VLOOKUP(CONCATENATE($B60,".",$C60,".",$D60),IN_1G!$A$2:$Z$3000,16,FALSE))=TRUE,"",VLOOKUP(CONCATENATE($B60,".",$C60,".",$D60),IN_1G!$A$2:$Z$3000,16,FALSE))</f>
        <v>0</v>
      </c>
      <c r="Q60" s="1724">
        <f>IF(ISERROR(VLOOKUP(CONCATENATE($B60,".",$C60,".",$D60),IN_1G!$A$2:$Z$3000,17,FALSE))=TRUE,"",VLOOKUP(CONCATENATE($B60,".",$C60,".",$D60),IN_1G!$A$2:$Z$3000,17,FALSE))</f>
        <v>0</v>
      </c>
      <c r="R60" s="1724">
        <f>IF(ISERROR(VLOOKUP(CONCATENATE($B60,".",$C60,".",$D60),IN_1G!$A$2:$Z$3000,18,FALSE))=TRUE,"",VLOOKUP(CONCATENATE($B60,".",$C60,".",$D60),IN_1G!$A$2:$Z$3000,18,FALSE))</f>
        <v>0</v>
      </c>
      <c r="S60" s="1724">
        <f>IF(ISERROR(VLOOKUP(CONCATENATE($B60,".",$C60,".",$D60),IN_1G!$A$2:$Z$3000,19,FALSE))=TRUE,"",VLOOKUP(CONCATENATE($B60,".",$C60,".",$D60),IN_1G!$A$2:$Z$3000,19,FALSE))</f>
        <v>0</v>
      </c>
      <c r="T60" s="1724">
        <f>IF(ISERROR(VLOOKUP(CONCATENATE($B60,".",$C60,".",$D60),IN_1G!$A$2:$Z$3000,20,FALSE))=TRUE,"",VLOOKUP(CONCATENATE($B60,".",$C60,".",$D60),IN_1G!$A$2:$Z$3000,20,FALSE))</f>
        <v>0</v>
      </c>
      <c r="U60" s="1724">
        <f>IF(ISERROR(VLOOKUP(CONCATENATE($B60,".",$C60,".",$D60),IN_1G!$A$2:$Z$3000,21,FALSE))=TRUE,"",VLOOKUP(CONCATENATE($B60,".",$C60,".",$D60),IN_1G!$A$2:$Z$3000,21,FALSE))</f>
        <v>0</v>
      </c>
      <c r="V60" s="1724">
        <f>IF(ISERROR(VLOOKUP(CONCATENATE($B60,".",$C60,".",$D60),IN_1G!$A$2:$Z$3000,22,FALSE))=TRUE,"",VLOOKUP(CONCATENATE($B60,".",$C60,".",$D60),IN_1G!$A$2:$Z$3000,22,FALSE))</f>
        <v>0</v>
      </c>
      <c r="W60" s="1724">
        <f>IF(ISERROR(VLOOKUP(CONCATENATE($B60,".",$C60,".",$D60),IN_1G!$A$2:$Z$3000,23,FALSE))=TRUE,"",VLOOKUP(CONCATENATE($B60,".",$C60,".",$D60),IN_1G!$A$2:$Z$3000,23,FALSE))</f>
        <v>0</v>
      </c>
      <c r="X60" s="1724">
        <f>IF(ISERROR(VLOOKUP(CONCATENATE($B60,".",$C60,".",$D60),IN_1G!$A$2:$Z$3000,24,FALSE))=TRUE,"",VLOOKUP(CONCATENATE($B60,".",$C60,".",$D60),IN_1G!$A$2:$Z$3000,24,FALSE))</f>
        <v>0</v>
      </c>
      <c r="Y60" s="1724">
        <f>IF(ISERROR(VLOOKUP(CONCATENATE($B60,".",$C60,".",$D60),IN_1G!$A$2:$Z$3000,25,FALSE))=TRUE,"",VLOOKUP(CONCATENATE($B60,".",$C60,".",$D60),IN_1G!$A$2:$Z$3000,25,FALSE))</f>
        <v>0</v>
      </c>
      <c r="Z60" s="1699">
        <f t="shared" si="0"/>
        <v>1</v>
      </c>
      <c r="AA60" s="1693"/>
      <c r="AB60" s="203"/>
      <c r="AC60" s="203"/>
      <c r="AD60" s="203"/>
      <c r="AE60" s="203"/>
      <c r="AF60" s="203"/>
      <c r="AG60" s="203"/>
      <c r="AH60" s="203"/>
      <c r="AI60" s="203"/>
      <c r="AJ60" s="203"/>
    </row>
    <row r="61" spans="1:36" ht="12" thickBot="1">
      <c r="A61" s="219" t="s">
        <v>2445</v>
      </c>
      <c r="B61" s="203">
        <v>3</v>
      </c>
      <c r="C61" s="203">
        <v>13</v>
      </c>
      <c r="D61" s="203">
        <v>39</v>
      </c>
      <c r="E61" s="1724">
        <f>IF(ISERROR(VLOOKUP(CONCATENATE($B61,".",$C61,".",$D61),IN_1G!$A$2:$Z$3000,5,FALSE))=TRUE,"",VLOOKUP(CONCATENATE($B61,".",$C61,".",$D61),IN_1G!$A$2:$Z$3000,5,FALSE))</f>
        <v>0</v>
      </c>
      <c r="F61" s="1724">
        <f>IF(ISERROR(VLOOKUP(CONCATENATE($B61,".",$C61,".",$D61),IN_1G!$A$2:$Z$3000,6,FALSE))=TRUE,"",VLOOKUP(CONCATENATE($B61,".",$C61,".",$D61),IN_1G!$A$2:$Z$3000,6,FALSE))</f>
        <v>0</v>
      </c>
      <c r="G61" s="1724">
        <f>IF(ISERROR(VLOOKUP(CONCATENATE($B61,".",$C61,".",$D61),IN_1G!$A$2:$Z$3000,7,FALSE))=TRUE,"",VLOOKUP(CONCATENATE($B61,".",$C61,".",$D61),IN_1G!$A$2:$Z$3000,7,FALSE))</f>
        <v>0</v>
      </c>
      <c r="H61" s="1724">
        <f>IF(ISERROR(VLOOKUP(CONCATENATE($B61,".",$C61,".",$D61),IN_1G!$A$2:$Z$3000,8,FALSE))=TRUE,"",VLOOKUP(CONCATENATE($B61,".",$C61,".",$D61),IN_1G!$A$2:$Z$3000,8,FALSE))</f>
        <v>0</v>
      </c>
      <c r="I61" s="1724">
        <f>IF(ISERROR(VLOOKUP(CONCATENATE($B61,".",$C61,".",$D61),IN_1G!$A$2:$Z$3000,9,FALSE))=TRUE,"",VLOOKUP(CONCATENATE($B61,".",$C61,".",$D61),IN_1G!$A$2:$Z$3000,9,FALSE))</f>
        <v>0</v>
      </c>
      <c r="J61" s="1724">
        <f>IF(ISERROR(VLOOKUP(CONCATENATE($B61,".",$C61,".",$D61),IN_1G!$A$2:$Z$3000,10,FALSE))=TRUE,"",VLOOKUP(CONCATENATE($B61,".",$C61,".",$D61),IN_1G!$A$2:$Z$3000,10,FALSE))</f>
        <v>0</v>
      </c>
      <c r="K61" s="1724">
        <f>IF(ISERROR(VLOOKUP(CONCATENATE($B61,".",$C61,".",$D61),IN_1G!$A$2:$Z$3000,11,FALSE))=TRUE,"",VLOOKUP(CONCATENATE($B61,".",$C61,".",$D61),IN_1G!$A$2:$Z$3000,11,FALSE))</f>
        <v>0</v>
      </c>
      <c r="L61" s="1724">
        <f>IF(ISERROR(VLOOKUP(CONCATENATE($B61,".",$C61,".",$D61),IN_1G!$A$2:$Z$3000,12,FALSE))=TRUE,"",VLOOKUP(CONCATENATE($B61,".",$C61,".",$D61),IN_1G!$A$2:$Z$3000,12,FALSE))</f>
        <v>0</v>
      </c>
      <c r="M61" s="1724">
        <f>IF(ISERROR(VLOOKUP(CONCATENATE($B61,".",$C61,".",$D61),IN_1G!$A$2:$Z$3000,13,FALSE))=TRUE,"",VLOOKUP(CONCATENATE($B61,".",$C61,".",$D61),IN_1G!$A$2:$Z$3000,13,FALSE))</f>
        <v>0</v>
      </c>
      <c r="N61" s="1724">
        <f>IF(ISERROR(VLOOKUP(CONCATENATE($B61,".",$C61,".",$D61),IN_1G!$A$2:$Z$3000,14,FALSE))=TRUE,"",VLOOKUP(CONCATENATE($B61,".",$C61,".",$D61),IN_1G!$A$2:$Z$3000,14,FALSE))</f>
        <v>0</v>
      </c>
      <c r="O61" s="1724">
        <f>IF(ISERROR(VLOOKUP(CONCATENATE($B61,".",$C61,".",$D61),IN_1G!$A$2:$Z$3000,15,FALSE))=TRUE,"",VLOOKUP(CONCATENATE($B61,".",$C61,".",$D61),IN_1G!$A$2:$Z$3000,15,FALSE))</f>
        <v>0</v>
      </c>
      <c r="P61" s="1724">
        <f>IF(ISERROR(VLOOKUP(CONCATENATE($B61,".",$C61,".",$D61),IN_1G!$A$2:$Z$3000,16,FALSE))=TRUE,"",VLOOKUP(CONCATENATE($B61,".",$C61,".",$D61),IN_1G!$A$2:$Z$3000,16,FALSE))</f>
        <v>0</v>
      </c>
      <c r="Q61" s="1724">
        <f>IF(ISERROR(VLOOKUP(CONCATENATE($B61,".",$C61,".",$D61),IN_1G!$A$2:$Z$3000,17,FALSE))=TRUE,"",VLOOKUP(CONCATENATE($B61,".",$C61,".",$D61),IN_1G!$A$2:$Z$3000,17,FALSE))</f>
        <v>0</v>
      </c>
      <c r="R61" s="1724">
        <f>IF(ISERROR(VLOOKUP(CONCATENATE($B61,".",$C61,".",$D61),IN_1G!$A$2:$Z$3000,18,FALSE))=TRUE,"",VLOOKUP(CONCATENATE($B61,".",$C61,".",$D61),IN_1G!$A$2:$Z$3000,18,FALSE))</f>
        <v>0</v>
      </c>
      <c r="S61" s="1724">
        <f>IF(ISERROR(VLOOKUP(CONCATENATE($B61,".",$C61,".",$D61),IN_1G!$A$2:$Z$3000,19,FALSE))=TRUE,"",VLOOKUP(CONCATENATE($B61,".",$C61,".",$D61),IN_1G!$A$2:$Z$3000,19,FALSE))</f>
        <v>0</v>
      </c>
      <c r="T61" s="1724">
        <f>IF(ISERROR(VLOOKUP(CONCATENATE($B61,".",$C61,".",$D61),IN_1G!$A$2:$Z$3000,20,FALSE))=TRUE,"",VLOOKUP(CONCATENATE($B61,".",$C61,".",$D61),IN_1G!$A$2:$Z$3000,20,FALSE))</f>
        <v>0</v>
      </c>
      <c r="U61" s="1724">
        <f>IF(ISERROR(VLOOKUP(CONCATENATE($B61,".",$C61,".",$D61),IN_1G!$A$2:$Z$3000,21,FALSE))=TRUE,"",VLOOKUP(CONCATENATE($B61,".",$C61,".",$D61),IN_1G!$A$2:$Z$3000,21,FALSE))</f>
        <v>0</v>
      </c>
      <c r="V61" s="1724">
        <f>IF(ISERROR(VLOOKUP(CONCATENATE($B61,".",$C61,".",$D61),IN_1G!$A$2:$Z$3000,22,FALSE))=TRUE,"",VLOOKUP(CONCATENATE($B61,".",$C61,".",$D61),IN_1G!$A$2:$Z$3000,22,FALSE))</f>
        <v>0</v>
      </c>
      <c r="W61" s="1724">
        <f>IF(ISERROR(VLOOKUP(CONCATENATE($B61,".",$C61,".",$D61),IN_1G!$A$2:$Z$3000,23,FALSE))=TRUE,"",VLOOKUP(CONCATENATE($B61,".",$C61,".",$D61),IN_1G!$A$2:$Z$3000,23,FALSE))</f>
        <v>0</v>
      </c>
      <c r="X61" s="1724">
        <f>IF(ISERROR(VLOOKUP(CONCATENATE($B61,".",$C61,".",$D61),IN_1G!$A$2:$Z$3000,24,FALSE))=TRUE,"",VLOOKUP(CONCATENATE($B61,".",$C61,".",$D61),IN_1G!$A$2:$Z$3000,24,FALSE))</f>
        <v>0</v>
      </c>
      <c r="Y61" s="1724">
        <f>IF(ISERROR(VLOOKUP(CONCATENATE($B61,".",$C61,".",$D61),IN_1G!$A$2:$Z$3000,25,FALSE))=TRUE,"",VLOOKUP(CONCATENATE($B61,".",$C61,".",$D61),IN_1G!$A$2:$Z$3000,25,FALSE))</f>
        <v>0</v>
      </c>
      <c r="Z61" s="1704">
        <f t="shared" si="0"/>
        <v>0</v>
      </c>
      <c r="AA61" s="1693"/>
      <c r="AB61" s="203"/>
      <c r="AC61" s="203"/>
      <c r="AD61" s="203"/>
      <c r="AE61" s="203"/>
      <c r="AF61" s="203"/>
      <c r="AG61" s="203"/>
      <c r="AH61" s="203"/>
      <c r="AI61" s="203"/>
      <c r="AJ61" s="203"/>
    </row>
    <row r="62" spans="1:36" ht="12" thickBot="1">
      <c r="A62" s="1701" t="s">
        <v>2447</v>
      </c>
      <c r="B62" s="1691" t="s">
        <v>2442</v>
      </c>
      <c r="C62" s="178"/>
      <c r="D62" s="178"/>
      <c r="E62" s="1725"/>
      <c r="F62" s="1725"/>
      <c r="G62" s="1725"/>
      <c r="H62" s="1725"/>
      <c r="I62" s="1725"/>
      <c r="J62" s="1725"/>
      <c r="K62" s="1725"/>
      <c r="L62" s="1725"/>
      <c r="M62" s="1725"/>
      <c r="N62" s="1725"/>
      <c r="O62" s="1725"/>
      <c r="P62" s="1725"/>
      <c r="Q62" s="1725"/>
      <c r="R62" s="1725"/>
      <c r="S62" s="1725"/>
      <c r="T62" s="1725"/>
      <c r="U62" s="1725"/>
      <c r="V62" s="1725"/>
      <c r="W62" s="1725"/>
      <c r="X62" s="1725"/>
      <c r="Y62" s="1725"/>
      <c r="Z62" s="1703"/>
      <c r="AA62" s="1693"/>
      <c r="AB62" s="178"/>
      <c r="AC62" s="178"/>
      <c r="AD62" s="178"/>
      <c r="AE62" s="178"/>
      <c r="AF62" s="178"/>
      <c r="AG62" s="178"/>
      <c r="AH62" s="178"/>
      <c r="AI62" s="178"/>
      <c r="AJ62" s="178"/>
    </row>
    <row r="63" spans="1:36" ht="12" thickBot="1">
      <c r="A63" s="218" t="s">
        <v>2443</v>
      </c>
      <c r="B63" s="203">
        <v>3</v>
      </c>
      <c r="C63" s="203">
        <v>14</v>
      </c>
      <c r="D63" s="203">
        <v>40</v>
      </c>
      <c r="E63" s="1724">
        <v>5</v>
      </c>
      <c r="F63" s="1724">
        <f>IF(ISERROR(VLOOKUP(CONCATENATE($B63,".",$C63,".",$D63),IN_1G!$A$2:$Z$3000,6,FALSE))=TRUE,"",VLOOKUP(CONCATENATE($B63,".",$C63,".",$D63),IN_1G!$A$2:$Z$3000,6,FALSE))</f>
        <v>0</v>
      </c>
      <c r="G63" s="1724">
        <f>IF(ISERROR(VLOOKUP(CONCATENATE($B63,".",$C63,".",$D63),IN_1G!$A$2:$Z$3000,7,FALSE))=TRUE,"",VLOOKUP(CONCATENATE($B63,".",$C63,".",$D63),IN_1G!$A$2:$Z$3000,7,FALSE))</f>
        <v>0</v>
      </c>
      <c r="H63" s="1724">
        <f>IF(ISERROR(VLOOKUP(CONCATENATE($B63,".",$C63,".",$D63),IN_1G!$A$2:$Z$3000,8,FALSE))=TRUE,"",VLOOKUP(CONCATENATE($B63,".",$C63,".",$D63),IN_1G!$A$2:$Z$3000,8,FALSE))</f>
        <v>0</v>
      </c>
      <c r="I63" s="1724">
        <f>IF(ISERROR(VLOOKUP(CONCATENATE($B63,".",$C63,".",$D63),IN_1G!$A$2:$Z$3000,9,FALSE))=TRUE,"",VLOOKUP(CONCATENATE($B63,".",$C63,".",$D63),IN_1G!$A$2:$Z$3000,9,FALSE))</f>
        <v>0</v>
      </c>
      <c r="J63" s="1724">
        <f>IF(ISERROR(VLOOKUP(CONCATENATE($B63,".",$C63,".",$D63),IN_1G!$A$2:$Z$3000,10,FALSE))=TRUE,"",VLOOKUP(CONCATENATE($B63,".",$C63,".",$D63),IN_1G!$A$2:$Z$3000,10,FALSE))</f>
        <v>0</v>
      </c>
      <c r="K63" s="1724">
        <f>IF(ISERROR(VLOOKUP(CONCATENATE($B63,".",$C63,".",$D63),IN_1G!$A$2:$Z$3000,11,FALSE))=TRUE,"",VLOOKUP(CONCATENATE($B63,".",$C63,".",$D63),IN_1G!$A$2:$Z$3000,11,FALSE))</f>
        <v>0</v>
      </c>
      <c r="L63" s="1724">
        <f>IF(ISERROR(VLOOKUP(CONCATENATE($B63,".",$C63,".",$D63),IN_1G!$A$2:$Z$3000,12,FALSE))=TRUE,"",VLOOKUP(CONCATENATE($B63,".",$C63,".",$D63),IN_1G!$A$2:$Z$3000,12,FALSE))</f>
        <v>0</v>
      </c>
      <c r="M63" s="1724">
        <f>IF(ISERROR(VLOOKUP(CONCATENATE($B63,".",$C63,".",$D63),IN_1G!$A$2:$Z$3000,13,FALSE))=TRUE,"",VLOOKUP(CONCATENATE($B63,".",$C63,".",$D63),IN_1G!$A$2:$Z$3000,13,FALSE))</f>
        <v>0</v>
      </c>
      <c r="N63" s="1724">
        <f>IF(ISERROR(VLOOKUP(CONCATENATE($B63,".",$C63,".",$D63),IN_1G!$A$2:$Z$3000,14,FALSE))=TRUE,"",VLOOKUP(CONCATENATE($B63,".",$C63,".",$D63),IN_1G!$A$2:$Z$3000,14,FALSE))</f>
        <v>0</v>
      </c>
      <c r="O63" s="1724">
        <f>IF(ISERROR(VLOOKUP(CONCATENATE($B63,".",$C63,".",$D63),IN_1G!$A$2:$Z$3000,15,FALSE))=TRUE,"",VLOOKUP(CONCATENATE($B63,".",$C63,".",$D63),IN_1G!$A$2:$Z$3000,15,FALSE))</f>
        <v>0</v>
      </c>
      <c r="P63" s="1724">
        <f>IF(ISERROR(VLOOKUP(CONCATENATE($B63,".",$C63,".",$D63),IN_1G!$A$2:$Z$3000,16,FALSE))=TRUE,"",VLOOKUP(CONCATENATE($B63,".",$C63,".",$D63),IN_1G!$A$2:$Z$3000,16,FALSE))</f>
        <v>0</v>
      </c>
      <c r="Q63" s="1724">
        <f>IF(ISERROR(VLOOKUP(CONCATENATE($B63,".",$C63,".",$D63),IN_1G!$A$2:$Z$3000,17,FALSE))=TRUE,"",VLOOKUP(CONCATENATE($B63,".",$C63,".",$D63),IN_1G!$A$2:$Z$3000,17,FALSE))</f>
        <v>0</v>
      </c>
      <c r="R63" s="1724">
        <f>IF(ISERROR(VLOOKUP(CONCATENATE($B63,".",$C63,".",$D63),IN_1G!$A$2:$Z$3000,18,FALSE))=TRUE,"",VLOOKUP(CONCATENATE($B63,".",$C63,".",$D63),IN_1G!$A$2:$Z$3000,18,FALSE))</f>
        <v>0</v>
      </c>
      <c r="S63" s="1724">
        <f>IF(ISERROR(VLOOKUP(CONCATENATE($B63,".",$C63,".",$D63),IN_1G!$A$2:$Z$3000,19,FALSE))=TRUE,"",VLOOKUP(CONCATENATE($B63,".",$C63,".",$D63),IN_1G!$A$2:$Z$3000,19,FALSE))</f>
        <v>0</v>
      </c>
      <c r="T63" s="1724">
        <f>IF(ISERROR(VLOOKUP(CONCATENATE($B63,".",$C63,".",$D63),IN_1G!$A$2:$Z$3000,20,FALSE))=TRUE,"",VLOOKUP(CONCATENATE($B63,".",$C63,".",$D63),IN_1G!$A$2:$Z$3000,20,FALSE))</f>
        <v>0</v>
      </c>
      <c r="U63" s="1724">
        <f>IF(ISERROR(VLOOKUP(CONCATENATE($B63,".",$C63,".",$D63),IN_1G!$A$2:$Z$3000,21,FALSE))=TRUE,"",VLOOKUP(CONCATENATE($B63,".",$C63,".",$D63),IN_1G!$A$2:$Z$3000,21,FALSE))</f>
        <v>0</v>
      </c>
      <c r="V63" s="1724">
        <f>IF(ISERROR(VLOOKUP(CONCATENATE($B63,".",$C63,".",$D63),IN_1G!$A$2:$Z$3000,22,FALSE))=TRUE,"",VLOOKUP(CONCATENATE($B63,".",$C63,".",$D63),IN_1G!$A$2:$Z$3000,22,FALSE))</f>
        <v>0</v>
      </c>
      <c r="W63" s="1724">
        <f>IF(ISERROR(VLOOKUP(CONCATENATE($B63,".",$C63,".",$D63),IN_1G!$A$2:$Z$3000,23,FALSE))=TRUE,"",VLOOKUP(CONCATENATE($B63,".",$C63,".",$D63),IN_1G!$A$2:$Z$3000,23,FALSE))</f>
        <v>0</v>
      </c>
      <c r="X63" s="1724">
        <f>IF(ISERROR(VLOOKUP(CONCATENATE($B63,".",$C63,".",$D63),IN_1G!$A$2:$Z$3000,24,FALSE))=TRUE,"",VLOOKUP(CONCATENATE($B63,".",$C63,".",$D63),IN_1G!$A$2:$Z$3000,24,FALSE))</f>
        <v>0</v>
      </c>
      <c r="Y63" s="1724">
        <f>IF(ISERROR(VLOOKUP(CONCATENATE($B63,".",$C63,".",$D63),IN_1G!$A$2:$Z$3000,25,FALSE))=TRUE,"",VLOOKUP(CONCATENATE($B63,".",$C63,".",$D63),IN_1G!$A$2:$Z$3000,25,FALSE))</f>
        <v>0</v>
      </c>
      <c r="Z63" s="1699">
        <f t="shared" si="0"/>
        <v>5</v>
      </c>
      <c r="AA63" s="1693"/>
      <c r="AB63" s="203"/>
      <c r="AC63" s="203"/>
      <c r="AD63" s="203"/>
      <c r="AE63" s="203"/>
      <c r="AF63" s="203"/>
      <c r="AG63" s="203"/>
      <c r="AH63" s="203"/>
      <c r="AI63" s="203"/>
      <c r="AJ63" s="203"/>
    </row>
    <row r="64" spans="1:36" ht="12" thickBot="1">
      <c r="A64" s="198" t="s">
        <v>2439</v>
      </c>
      <c r="B64" s="203">
        <v>3</v>
      </c>
      <c r="C64" s="203">
        <v>14</v>
      </c>
      <c r="D64" s="203">
        <v>41</v>
      </c>
      <c r="E64" s="1724">
        <v>3</v>
      </c>
      <c r="F64" s="1724">
        <f>IF(ISERROR(VLOOKUP(CONCATENATE($B64,".",$C64,".",$D64),IN_1G!$A$2:$Z$3000,6,FALSE))=TRUE,"",VLOOKUP(CONCATENATE($B64,".",$C64,".",$D64),IN_1G!$A$2:$Z$3000,6,FALSE))</f>
        <v>0</v>
      </c>
      <c r="G64" s="1724">
        <f>IF(ISERROR(VLOOKUP(CONCATENATE($B64,".",$C64,".",$D64),IN_1G!$A$2:$Z$3000,7,FALSE))=TRUE,"",VLOOKUP(CONCATENATE($B64,".",$C64,".",$D64),IN_1G!$A$2:$Z$3000,7,FALSE))</f>
        <v>0</v>
      </c>
      <c r="H64" s="1724">
        <f>IF(ISERROR(VLOOKUP(CONCATENATE($B64,".",$C64,".",$D64),IN_1G!$A$2:$Z$3000,8,FALSE))=TRUE,"",VLOOKUP(CONCATENATE($B64,".",$C64,".",$D64),IN_1G!$A$2:$Z$3000,8,FALSE))</f>
        <v>0</v>
      </c>
      <c r="I64" s="1724">
        <f>IF(ISERROR(VLOOKUP(CONCATENATE($B64,".",$C64,".",$D64),IN_1G!$A$2:$Z$3000,9,FALSE))=TRUE,"",VLOOKUP(CONCATENATE($B64,".",$C64,".",$D64),IN_1G!$A$2:$Z$3000,9,FALSE))</f>
        <v>0</v>
      </c>
      <c r="J64" s="1724">
        <f>IF(ISERROR(VLOOKUP(CONCATENATE($B64,".",$C64,".",$D64),IN_1G!$A$2:$Z$3000,10,FALSE))=TRUE,"",VLOOKUP(CONCATENATE($B64,".",$C64,".",$D64),IN_1G!$A$2:$Z$3000,10,FALSE))</f>
        <v>0</v>
      </c>
      <c r="K64" s="1724">
        <f>IF(ISERROR(VLOOKUP(CONCATENATE($B64,".",$C64,".",$D64),IN_1G!$A$2:$Z$3000,11,FALSE))=TRUE,"",VLOOKUP(CONCATENATE($B64,".",$C64,".",$D64),IN_1G!$A$2:$Z$3000,11,FALSE))</f>
        <v>0</v>
      </c>
      <c r="L64" s="1724">
        <f>IF(ISERROR(VLOOKUP(CONCATENATE($B64,".",$C64,".",$D64),IN_1G!$A$2:$Z$3000,12,FALSE))=TRUE,"",VLOOKUP(CONCATENATE($B64,".",$C64,".",$D64),IN_1G!$A$2:$Z$3000,12,FALSE))</f>
        <v>0</v>
      </c>
      <c r="M64" s="1724">
        <f>IF(ISERROR(VLOOKUP(CONCATENATE($B64,".",$C64,".",$D64),IN_1G!$A$2:$Z$3000,13,FALSE))=TRUE,"",VLOOKUP(CONCATENATE($B64,".",$C64,".",$D64),IN_1G!$A$2:$Z$3000,13,FALSE))</f>
        <v>0</v>
      </c>
      <c r="N64" s="1724">
        <f>IF(ISERROR(VLOOKUP(CONCATENATE($B64,".",$C64,".",$D64),IN_1G!$A$2:$Z$3000,14,FALSE))=TRUE,"",VLOOKUP(CONCATENATE($B64,".",$C64,".",$D64),IN_1G!$A$2:$Z$3000,14,FALSE))</f>
        <v>0</v>
      </c>
      <c r="O64" s="1724">
        <f>IF(ISERROR(VLOOKUP(CONCATENATE($B64,".",$C64,".",$D64),IN_1G!$A$2:$Z$3000,15,FALSE))=TRUE,"",VLOOKUP(CONCATENATE($B64,".",$C64,".",$D64),IN_1G!$A$2:$Z$3000,15,FALSE))</f>
        <v>0</v>
      </c>
      <c r="P64" s="1724">
        <f>IF(ISERROR(VLOOKUP(CONCATENATE($B64,".",$C64,".",$D64),IN_1G!$A$2:$Z$3000,16,FALSE))=TRUE,"",VLOOKUP(CONCATENATE($B64,".",$C64,".",$D64),IN_1G!$A$2:$Z$3000,16,FALSE))</f>
        <v>0</v>
      </c>
      <c r="Q64" s="1724">
        <f>IF(ISERROR(VLOOKUP(CONCATENATE($B64,".",$C64,".",$D64),IN_1G!$A$2:$Z$3000,17,FALSE))=TRUE,"",VLOOKUP(CONCATENATE($B64,".",$C64,".",$D64),IN_1G!$A$2:$Z$3000,17,FALSE))</f>
        <v>0</v>
      </c>
      <c r="R64" s="1724">
        <f>IF(ISERROR(VLOOKUP(CONCATENATE($B64,".",$C64,".",$D64),IN_1G!$A$2:$Z$3000,18,FALSE))=TRUE,"",VLOOKUP(CONCATENATE($B64,".",$C64,".",$D64),IN_1G!$A$2:$Z$3000,18,FALSE))</f>
        <v>0</v>
      </c>
      <c r="S64" s="1724">
        <f>IF(ISERROR(VLOOKUP(CONCATENATE($B64,".",$C64,".",$D64),IN_1G!$A$2:$Z$3000,19,FALSE))=TRUE,"",VLOOKUP(CONCATENATE($B64,".",$C64,".",$D64),IN_1G!$A$2:$Z$3000,19,FALSE))</f>
        <v>0</v>
      </c>
      <c r="T64" s="1724">
        <f>IF(ISERROR(VLOOKUP(CONCATENATE($B64,".",$C64,".",$D64),IN_1G!$A$2:$Z$3000,20,FALSE))=TRUE,"",VLOOKUP(CONCATENATE($B64,".",$C64,".",$D64),IN_1G!$A$2:$Z$3000,20,FALSE))</f>
        <v>0</v>
      </c>
      <c r="U64" s="1724">
        <f>IF(ISERROR(VLOOKUP(CONCATENATE($B64,".",$C64,".",$D64),IN_1G!$A$2:$Z$3000,21,FALSE))=TRUE,"",VLOOKUP(CONCATENATE($B64,".",$C64,".",$D64),IN_1G!$A$2:$Z$3000,21,FALSE))</f>
        <v>0</v>
      </c>
      <c r="V64" s="1724">
        <f>IF(ISERROR(VLOOKUP(CONCATENATE($B64,".",$C64,".",$D64),IN_1G!$A$2:$Z$3000,22,FALSE))=TRUE,"",VLOOKUP(CONCATENATE($B64,".",$C64,".",$D64),IN_1G!$A$2:$Z$3000,22,FALSE))</f>
        <v>0</v>
      </c>
      <c r="W64" s="1724">
        <f>IF(ISERROR(VLOOKUP(CONCATENATE($B64,".",$C64,".",$D64),IN_1G!$A$2:$Z$3000,23,FALSE))=TRUE,"",VLOOKUP(CONCATENATE($B64,".",$C64,".",$D64),IN_1G!$A$2:$Z$3000,23,FALSE))</f>
        <v>0</v>
      </c>
      <c r="X64" s="1724">
        <f>IF(ISERROR(VLOOKUP(CONCATENATE($B64,".",$C64,".",$D64),IN_1G!$A$2:$Z$3000,24,FALSE))=TRUE,"",VLOOKUP(CONCATENATE($B64,".",$C64,".",$D64),IN_1G!$A$2:$Z$3000,24,FALSE))</f>
        <v>0</v>
      </c>
      <c r="Y64" s="1724">
        <f>IF(ISERROR(VLOOKUP(CONCATENATE($B64,".",$C64,".",$D64),IN_1G!$A$2:$Z$3000,25,FALSE))=TRUE,"",VLOOKUP(CONCATENATE($B64,".",$C64,".",$D64),IN_1G!$A$2:$Z$3000,25,FALSE))</f>
        <v>0</v>
      </c>
      <c r="Z64" s="1699">
        <f t="shared" si="0"/>
        <v>3</v>
      </c>
      <c r="AA64" s="1693"/>
      <c r="AB64" s="203"/>
      <c r="AC64" s="203"/>
      <c r="AD64" s="203"/>
      <c r="AE64" s="203"/>
      <c r="AF64" s="203"/>
      <c r="AG64" s="203"/>
      <c r="AH64" s="203"/>
      <c r="AI64" s="203"/>
      <c r="AJ64" s="203"/>
    </row>
    <row r="65" spans="1:36" ht="12" thickBot="1">
      <c r="A65" s="200" t="s">
        <v>2440</v>
      </c>
      <c r="B65" s="203">
        <v>3</v>
      </c>
      <c r="C65" s="203">
        <v>14</v>
      </c>
      <c r="D65" s="203">
        <v>42</v>
      </c>
      <c r="E65" s="1724">
        <f>IF(ISERROR(VLOOKUP(CONCATENATE($B65,".",$C65,".",$D65),IN_1G!$A$2:$Z$3000,5,FALSE))=TRUE,"",VLOOKUP(CONCATENATE($B65,".",$C65,".",$D65),IN_1G!$A$2:$Z$3000,5,FALSE))</f>
        <v>0</v>
      </c>
      <c r="F65" s="1724">
        <f>IF(ISERROR(VLOOKUP(CONCATENATE($B65,".",$C65,".",$D65),IN_1G!$A$2:$Z$3000,6,FALSE))=TRUE,"",VLOOKUP(CONCATENATE($B65,".",$C65,".",$D65),IN_1G!$A$2:$Z$3000,6,FALSE))</f>
        <v>0</v>
      </c>
      <c r="G65" s="1724">
        <f>IF(ISERROR(VLOOKUP(CONCATENATE($B65,".",$C65,".",$D65),IN_1G!$A$2:$Z$3000,7,FALSE))=TRUE,"",VLOOKUP(CONCATENATE($B65,".",$C65,".",$D65),IN_1G!$A$2:$Z$3000,7,FALSE))</f>
        <v>0</v>
      </c>
      <c r="H65" s="1724">
        <f>IF(ISERROR(VLOOKUP(CONCATENATE($B65,".",$C65,".",$D65),IN_1G!$A$2:$Z$3000,8,FALSE))=TRUE,"",VLOOKUP(CONCATENATE($B65,".",$C65,".",$D65),IN_1G!$A$2:$Z$3000,8,FALSE))</f>
        <v>0</v>
      </c>
      <c r="I65" s="1724">
        <f>IF(ISERROR(VLOOKUP(CONCATENATE($B65,".",$C65,".",$D65),IN_1G!$A$2:$Z$3000,9,FALSE))=TRUE,"",VLOOKUP(CONCATENATE($B65,".",$C65,".",$D65),IN_1G!$A$2:$Z$3000,9,FALSE))</f>
        <v>0</v>
      </c>
      <c r="J65" s="1724">
        <f>IF(ISERROR(VLOOKUP(CONCATENATE($B65,".",$C65,".",$D65),IN_1G!$A$2:$Z$3000,10,FALSE))=TRUE,"",VLOOKUP(CONCATENATE($B65,".",$C65,".",$D65),IN_1G!$A$2:$Z$3000,10,FALSE))</f>
        <v>0</v>
      </c>
      <c r="K65" s="1724">
        <f>IF(ISERROR(VLOOKUP(CONCATENATE($B65,".",$C65,".",$D65),IN_1G!$A$2:$Z$3000,11,FALSE))=TRUE,"",VLOOKUP(CONCATENATE($B65,".",$C65,".",$D65),IN_1G!$A$2:$Z$3000,11,FALSE))</f>
        <v>0</v>
      </c>
      <c r="L65" s="1724">
        <f>IF(ISERROR(VLOOKUP(CONCATENATE($B65,".",$C65,".",$D65),IN_1G!$A$2:$Z$3000,12,FALSE))=TRUE,"",VLOOKUP(CONCATENATE($B65,".",$C65,".",$D65),IN_1G!$A$2:$Z$3000,12,FALSE))</f>
        <v>0</v>
      </c>
      <c r="M65" s="1724">
        <f>IF(ISERROR(VLOOKUP(CONCATENATE($B65,".",$C65,".",$D65),IN_1G!$A$2:$Z$3000,13,FALSE))=TRUE,"",VLOOKUP(CONCATENATE($B65,".",$C65,".",$D65),IN_1G!$A$2:$Z$3000,13,FALSE))</f>
        <v>0</v>
      </c>
      <c r="N65" s="1724">
        <f>IF(ISERROR(VLOOKUP(CONCATENATE($B65,".",$C65,".",$D65),IN_1G!$A$2:$Z$3000,14,FALSE))=TRUE,"",VLOOKUP(CONCATENATE($B65,".",$C65,".",$D65),IN_1G!$A$2:$Z$3000,14,FALSE))</f>
        <v>0</v>
      </c>
      <c r="O65" s="1724">
        <f>IF(ISERROR(VLOOKUP(CONCATENATE($B65,".",$C65,".",$D65),IN_1G!$A$2:$Z$3000,15,FALSE))=TRUE,"",VLOOKUP(CONCATENATE($B65,".",$C65,".",$D65),IN_1G!$A$2:$Z$3000,15,FALSE))</f>
        <v>0</v>
      </c>
      <c r="P65" s="1724">
        <f>IF(ISERROR(VLOOKUP(CONCATENATE($B65,".",$C65,".",$D65),IN_1G!$A$2:$Z$3000,16,FALSE))=TRUE,"",VLOOKUP(CONCATENATE($B65,".",$C65,".",$D65),IN_1G!$A$2:$Z$3000,16,FALSE))</f>
        <v>0</v>
      </c>
      <c r="Q65" s="1724">
        <f>IF(ISERROR(VLOOKUP(CONCATENATE($B65,".",$C65,".",$D65),IN_1G!$A$2:$Z$3000,17,FALSE))=TRUE,"",VLOOKUP(CONCATENATE($B65,".",$C65,".",$D65),IN_1G!$A$2:$Z$3000,17,FALSE))</f>
        <v>0</v>
      </c>
      <c r="R65" s="1724">
        <f>IF(ISERROR(VLOOKUP(CONCATENATE($B65,".",$C65,".",$D65),IN_1G!$A$2:$Z$3000,18,FALSE))=TRUE,"",VLOOKUP(CONCATENATE($B65,".",$C65,".",$D65),IN_1G!$A$2:$Z$3000,18,FALSE))</f>
        <v>0</v>
      </c>
      <c r="S65" s="1724">
        <f>IF(ISERROR(VLOOKUP(CONCATENATE($B65,".",$C65,".",$D65),IN_1G!$A$2:$Z$3000,19,FALSE))=TRUE,"",VLOOKUP(CONCATENATE($B65,".",$C65,".",$D65),IN_1G!$A$2:$Z$3000,19,FALSE))</f>
        <v>0</v>
      </c>
      <c r="T65" s="1724">
        <f>IF(ISERROR(VLOOKUP(CONCATENATE($B65,".",$C65,".",$D65),IN_1G!$A$2:$Z$3000,20,FALSE))=TRUE,"",VLOOKUP(CONCATENATE($B65,".",$C65,".",$D65),IN_1G!$A$2:$Z$3000,20,FALSE))</f>
        <v>0</v>
      </c>
      <c r="U65" s="1724">
        <f>IF(ISERROR(VLOOKUP(CONCATENATE($B65,".",$C65,".",$D65),IN_1G!$A$2:$Z$3000,21,FALSE))=TRUE,"",VLOOKUP(CONCATENATE($B65,".",$C65,".",$D65),IN_1G!$A$2:$Z$3000,21,FALSE))</f>
        <v>0</v>
      </c>
      <c r="V65" s="1724">
        <f>IF(ISERROR(VLOOKUP(CONCATENATE($B65,".",$C65,".",$D65),IN_1G!$A$2:$Z$3000,22,FALSE))=TRUE,"",VLOOKUP(CONCATENATE($B65,".",$C65,".",$D65),IN_1G!$A$2:$Z$3000,22,FALSE))</f>
        <v>0</v>
      </c>
      <c r="W65" s="1724">
        <f>IF(ISERROR(VLOOKUP(CONCATENATE($B65,".",$C65,".",$D65),IN_1G!$A$2:$Z$3000,23,FALSE))=TRUE,"",VLOOKUP(CONCATENATE($B65,".",$C65,".",$D65),IN_1G!$A$2:$Z$3000,23,FALSE))</f>
        <v>0</v>
      </c>
      <c r="X65" s="1724">
        <f>IF(ISERROR(VLOOKUP(CONCATENATE($B65,".",$C65,".",$D65),IN_1G!$A$2:$Z$3000,24,FALSE))=TRUE,"",VLOOKUP(CONCATENATE($B65,".",$C65,".",$D65),IN_1G!$A$2:$Z$3000,24,FALSE))</f>
        <v>0</v>
      </c>
      <c r="Y65" s="1724">
        <f>IF(ISERROR(VLOOKUP(CONCATENATE($B65,".",$C65,".",$D65),IN_1G!$A$2:$Z$3000,25,FALSE))=TRUE,"",VLOOKUP(CONCATENATE($B65,".",$C65,".",$D65),IN_1G!$A$2:$Z$3000,25,FALSE))</f>
        <v>0</v>
      </c>
      <c r="Z65" s="1702">
        <f t="shared" si="0"/>
        <v>0</v>
      </c>
      <c r="AA65" s="1693"/>
      <c r="AB65" s="203"/>
      <c r="AC65" s="203"/>
      <c r="AD65" s="203"/>
      <c r="AE65" s="203"/>
      <c r="AF65" s="203"/>
      <c r="AG65" s="203"/>
      <c r="AH65" s="203"/>
      <c r="AI65" s="203"/>
      <c r="AJ65" s="203"/>
    </row>
    <row r="66" spans="1:36" ht="12" thickBot="1">
      <c r="A66" s="1701" t="s">
        <v>2448</v>
      </c>
      <c r="B66" s="1691" t="s">
        <v>2442</v>
      </c>
      <c r="C66" s="178"/>
      <c r="D66" s="178"/>
      <c r="E66" s="1725"/>
      <c r="F66" s="1725"/>
      <c r="G66" s="1725"/>
      <c r="H66" s="1725"/>
      <c r="I66" s="1725"/>
      <c r="J66" s="1725"/>
      <c r="K66" s="1725"/>
      <c r="L66" s="1725"/>
      <c r="M66" s="1725"/>
      <c r="N66" s="1725"/>
      <c r="O66" s="1725"/>
      <c r="P66" s="1725"/>
      <c r="Q66" s="1725"/>
      <c r="R66" s="1725"/>
      <c r="S66" s="1725"/>
      <c r="T66" s="1725"/>
      <c r="U66" s="1725"/>
      <c r="V66" s="1725"/>
      <c r="W66" s="1725"/>
      <c r="X66" s="1725"/>
      <c r="Y66" s="1725"/>
      <c r="Z66" s="1703"/>
      <c r="AA66" s="1693"/>
      <c r="AB66" s="178"/>
      <c r="AC66" s="178"/>
      <c r="AD66" s="178"/>
      <c r="AE66" s="178"/>
      <c r="AF66" s="178"/>
      <c r="AG66" s="178"/>
      <c r="AH66" s="178"/>
      <c r="AI66" s="178"/>
      <c r="AJ66" s="178"/>
    </row>
    <row r="67" spans="1:36" ht="12" thickBot="1">
      <c r="A67" s="218" t="s">
        <v>2438</v>
      </c>
      <c r="B67" s="203">
        <v>3</v>
      </c>
      <c r="C67" s="203">
        <v>15</v>
      </c>
      <c r="D67" s="203">
        <v>43</v>
      </c>
      <c r="E67" s="1724">
        <v>4</v>
      </c>
      <c r="F67" s="1724">
        <f>IF(ISERROR(VLOOKUP(CONCATENATE($B67,".",$C67,".",$D67),IN_1G!$A$2:$Z$3000,6,FALSE))=TRUE,"",VLOOKUP(CONCATENATE($B67,".",$C67,".",$D67),IN_1G!$A$2:$Z$3000,6,FALSE))</f>
        <v>0</v>
      </c>
      <c r="G67" s="1724">
        <f>IF(ISERROR(VLOOKUP(CONCATENATE($B67,".",$C67,".",$D67),IN_1G!$A$2:$Z$3000,7,FALSE))=TRUE,"",VLOOKUP(CONCATENATE($B67,".",$C67,".",$D67),IN_1G!$A$2:$Z$3000,7,FALSE))</f>
        <v>0</v>
      </c>
      <c r="H67" s="1724">
        <f>IF(ISERROR(VLOOKUP(CONCATENATE($B67,".",$C67,".",$D67),IN_1G!$A$2:$Z$3000,8,FALSE))=TRUE,"",VLOOKUP(CONCATENATE($B67,".",$C67,".",$D67),IN_1G!$A$2:$Z$3000,8,FALSE))</f>
        <v>0</v>
      </c>
      <c r="I67" s="1724">
        <f>IF(ISERROR(VLOOKUP(CONCATENATE($B67,".",$C67,".",$D67),IN_1G!$A$2:$Z$3000,9,FALSE))=TRUE,"",VLOOKUP(CONCATENATE($B67,".",$C67,".",$D67),IN_1G!$A$2:$Z$3000,9,FALSE))</f>
        <v>0</v>
      </c>
      <c r="J67" s="1724">
        <f>IF(ISERROR(VLOOKUP(CONCATENATE($B67,".",$C67,".",$D67),IN_1G!$A$2:$Z$3000,10,FALSE))=TRUE,"",VLOOKUP(CONCATENATE($B67,".",$C67,".",$D67),IN_1G!$A$2:$Z$3000,10,FALSE))</f>
        <v>0</v>
      </c>
      <c r="K67" s="1724">
        <f>IF(ISERROR(VLOOKUP(CONCATENATE($B67,".",$C67,".",$D67),IN_1G!$A$2:$Z$3000,11,FALSE))=TRUE,"",VLOOKUP(CONCATENATE($B67,".",$C67,".",$D67),IN_1G!$A$2:$Z$3000,11,FALSE))</f>
        <v>0</v>
      </c>
      <c r="L67" s="1724">
        <f>IF(ISERROR(VLOOKUP(CONCATENATE($B67,".",$C67,".",$D67),IN_1G!$A$2:$Z$3000,12,FALSE))=TRUE,"",VLOOKUP(CONCATENATE($B67,".",$C67,".",$D67),IN_1G!$A$2:$Z$3000,12,FALSE))</f>
        <v>0</v>
      </c>
      <c r="M67" s="1724">
        <f>IF(ISERROR(VLOOKUP(CONCATENATE($B67,".",$C67,".",$D67),IN_1G!$A$2:$Z$3000,13,FALSE))=TRUE,"",VLOOKUP(CONCATENATE($B67,".",$C67,".",$D67),IN_1G!$A$2:$Z$3000,13,FALSE))</f>
        <v>0</v>
      </c>
      <c r="N67" s="1724">
        <f>IF(ISERROR(VLOOKUP(CONCATENATE($B67,".",$C67,".",$D67),IN_1G!$A$2:$Z$3000,14,FALSE))=TRUE,"",VLOOKUP(CONCATENATE($B67,".",$C67,".",$D67),IN_1G!$A$2:$Z$3000,14,FALSE))</f>
        <v>0</v>
      </c>
      <c r="O67" s="1724">
        <f>IF(ISERROR(VLOOKUP(CONCATENATE($B67,".",$C67,".",$D67),IN_1G!$A$2:$Z$3000,15,FALSE))=TRUE,"",VLOOKUP(CONCATENATE($B67,".",$C67,".",$D67),IN_1G!$A$2:$Z$3000,15,FALSE))</f>
        <v>0</v>
      </c>
      <c r="P67" s="1724">
        <f>IF(ISERROR(VLOOKUP(CONCATENATE($B67,".",$C67,".",$D67),IN_1G!$A$2:$Z$3000,16,FALSE))=TRUE,"",VLOOKUP(CONCATENATE($B67,".",$C67,".",$D67),IN_1G!$A$2:$Z$3000,16,FALSE))</f>
        <v>0</v>
      </c>
      <c r="Q67" s="1724">
        <f>IF(ISERROR(VLOOKUP(CONCATENATE($B67,".",$C67,".",$D67),IN_1G!$A$2:$Z$3000,17,FALSE))=TRUE,"",VLOOKUP(CONCATENATE($B67,".",$C67,".",$D67),IN_1G!$A$2:$Z$3000,17,FALSE))</f>
        <v>0</v>
      </c>
      <c r="R67" s="1724">
        <f>IF(ISERROR(VLOOKUP(CONCATENATE($B67,".",$C67,".",$D67),IN_1G!$A$2:$Z$3000,18,FALSE))=TRUE,"",VLOOKUP(CONCATENATE($B67,".",$C67,".",$D67),IN_1G!$A$2:$Z$3000,18,FALSE))</f>
        <v>0</v>
      </c>
      <c r="S67" s="1724">
        <f>IF(ISERROR(VLOOKUP(CONCATENATE($B67,".",$C67,".",$D67),IN_1G!$A$2:$Z$3000,19,FALSE))=TRUE,"",VLOOKUP(CONCATENATE($B67,".",$C67,".",$D67),IN_1G!$A$2:$Z$3000,19,FALSE))</f>
        <v>0</v>
      </c>
      <c r="T67" s="1724">
        <f>IF(ISERROR(VLOOKUP(CONCATENATE($B67,".",$C67,".",$D67),IN_1G!$A$2:$Z$3000,20,FALSE))=TRUE,"",VLOOKUP(CONCATENATE($B67,".",$C67,".",$D67),IN_1G!$A$2:$Z$3000,20,FALSE))</f>
        <v>0</v>
      </c>
      <c r="U67" s="1724">
        <f>IF(ISERROR(VLOOKUP(CONCATENATE($B67,".",$C67,".",$D67),IN_1G!$A$2:$Z$3000,21,FALSE))=TRUE,"",VLOOKUP(CONCATENATE($B67,".",$C67,".",$D67),IN_1G!$A$2:$Z$3000,21,FALSE))</f>
        <v>0</v>
      </c>
      <c r="V67" s="1724">
        <f>IF(ISERROR(VLOOKUP(CONCATENATE($B67,".",$C67,".",$D67),IN_1G!$A$2:$Z$3000,22,FALSE))=TRUE,"",VLOOKUP(CONCATENATE($B67,".",$C67,".",$D67),IN_1G!$A$2:$Z$3000,22,FALSE))</f>
        <v>0</v>
      </c>
      <c r="W67" s="1724">
        <f>IF(ISERROR(VLOOKUP(CONCATENATE($B67,".",$C67,".",$D67),IN_1G!$A$2:$Z$3000,23,FALSE))=TRUE,"",VLOOKUP(CONCATENATE($B67,".",$C67,".",$D67),IN_1G!$A$2:$Z$3000,23,FALSE))</f>
        <v>0</v>
      </c>
      <c r="X67" s="1724">
        <f>IF(ISERROR(VLOOKUP(CONCATENATE($B67,".",$C67,".",$D67),IN_1G!$A$2:$Z$3000,24,FALSE))=TRUE,"",VLOOKUP(CONCATENATE($B67,".",$C67,".",$D67),IN_1G!$A$2:$Z$3000,24,FALSE))</f>
        <v>0</v>
      </c>
      <c r="Y67" s="1724">
        <f>IF(ISERROR(VLOOKUP(CONCATENATE($B67,".",$C67,".",$D67),IN_1G!$A$2:$Z$3000,25,FALSE))=TRUE,"",VLOOKUP(CONCATENATE($B67,".",$C67,".",$D67),IN_1G!$A$2:$Z$3000,25,FALSE))</f>
        <v>0</v>
      </c>
      <c r="Z67" s="1699">
        <f t="shared" si="0"/>
        <v>4</v>
      </c>
      <c r="AA67" s="1693"/>
      <c r="AB67" s="203"/>
      <c r="AC67" s="203"/>
      <c r="AD67" s="203"/>
      <c r="AE67" s="203"/>
      <c r="AF67" s="203"/>
      <c r="AG67" s="203"/>
      <c r="AH67" s="203"/>
      <c r="AI67" s="203"/>
      <c r="AJ67" s="203"/>
    </row>
    <row r="68" spans="1:36" ht="12" thickBot="1">
      <c r="A68" s="198" t="s">
        <v>2439</v>
      </c>
      <c r="B68" s="203">
        <v>3</v>
      </c>
      <c r="C68" s="203">
        <v>15</v>
      </c>
      <c r="D68" s="203">
        <v>44</v>
      </c>
      <c r="E68" s="1724">
        <v>4</v>
      </c>
      <c r="F68" s="1724">
        <f>IF(ISERROR(VLOOKUP(CONCATENATE($B68,".",$C68,".",$D68),IN_1G!$A$2:$Z$3000,6,FALSE))=TRUE,"",VLOOKUP(CONCATENATE($B68,".",$C68,".",$D68),IN_1G!$A$2:$Z$3000,6,FALSE))</f>
        <v>0</v>
      </c>
      <c r="G68" s="1724">
        <f>IF(ISERROR(VLOOKUP(CONCATENATE($B68,".",$C68,".",$D68),IN_1G!$A$2:$Z$3000,7,FALSE))=TRUE,"",VLOOKUP(CONCATENATE($B68,".",$C68,".",$D68),IN_1G!$A$2:$Z$3000,7,FALSE))</f>
        <v>0</v>
      </c>
      <c r="H68" s="1724">
        <f>IF(ISERROR(VLOOKUP(CONCATENATE($B68,".",$C68,".",$D68),IN_1G!$A$2:$Z$3000,8,FALSE))=TRUE,"",VLOOKUP(CONCATENATE($B68,".",$C68,".",$D68),IN_1G!$A$2:$Z$3000,8,FALSE))</f>
        <v>0</v>
      </c>
      <c r="I68" s="1724">
        <f>IF(ISERROR(VLOOKUP(CONCATENATE($B68,".",$C68,".",$D68),IN_1G!$A$2:$Z$3000,9,FALSE))=TRUE,"",VLOOKUP(CONCATENATE($B68,".",$C68,".",$D68),IN_1G!$A$2:$Z$3000,9,FALSE))</f>
        <v>0</v>
      </c>
      <c r="J68" s="1724">
        <f>IF(ISERROR(VLOOKUP(CONCATENATE($B68,".",$C68,".",$D68),IN_1G!$A$2:$Z$3000,10,FALSE))=TRUE,"",VLOOKUP(CONCATENATE($B68,".",$C68,".",$D68),IN_1G!$A$2:$Z$3000,10,FALSE))</f>
        <v>0</v>
      </c>
      <c r="K68" s="1724">
        <f>IF(ISERROR(VLOOKUP(CONCATENATE($B68,".",$C68,".",$D68),IN_1G!$A$2:$Z$3000,11,FALSE))=TRUE,"",VLOOKUP(CONCATENATE($B68,".",$C68,".",$D68),IN_1G!$A$2:$Z$3000,11,FALSE))</f>
        <v>0</v>
      </c>
      <c r="L68" s="1724">
        <f>IF(ISERROR(VLOOKUP(CONCATENATE($B68,".",$C68,".",$D68),IN_1G!$A$2:$Z$3000,12,FALSE))=TRUE,"",VLOOKUP(CONCATENATE($B68,".",$C68,".",$D68),IN_1G!$A$2:$Z$3000,12,FALSE))</f>
        <v>0</v>
      </c>
      <c r="M68" s="1724">
        <f>IF(ISERROR(VLOOKUP(CONCATENATE($B68,".",$C68,".",$D68),IN_1G!$A$2:$Z$3000,13,FALSE))=TRUE,"",VLOOKUP(CONCATENATE($B68,".",$C68,".",$D68),IN_1G!$A$2:$Z$3000,13,FALSE))</f>
        <v>0</v>
      </c>
      <c r="N68" s="1724">
        <f>IF(ISERROR(VLOOKUP(CONCATENATE($B68,".",$C68,".",$D68),IN_1G!$A$2:$Z$3000,14,FALSE))=TRUE,"",VLOOKUP(CONCATENATE($B68,".",$C68,".",$D68),IN_1G!$A$2:$Z$3000,14,FALSE))</f>
        <v>0</v>
      </c>
      <c r="O68" s="1724">
        <f>IF(ISERROR(VLOOKUP(CONCATENATE($B68,".",$C68,".",$D68),IN_1G!$A$2:$Z$3000,15,FALSE))=TRUE,"",VLOOKUP(CONCATENATE($B68,".",$C68,".",$D68),IN_1G!$A$2:$Z$3000,15,FALSE))</f>
        <v>0</v>
      </c>
      <c r="P68" s="1724">
        <f>IF(ISERROR(VLOOKUP(CONCATENATE($B68,".",$C68,".",$D68),IN_1G!$A$2:$Z$3000,16,FALSE))=TRUE,"",VLOOKUP(CONCATENATE($B68,".",$C68,".",$D68),IN_1G!$A$2:$Z$3000,16,FALSE))</f>
        <v>0</v>
      </c>
      <c r="Q68" s="1724">
        <f>IF(ISERROR(VLOOKUP(CONCATENATE($B68,".",$C68,".",$D68),IN_1G!$A$2:$Z$3000,17,FALSE))=TRUE,"",VLOOKUP(CONCATENATE($B68,".",$C68,".",$D68),IN_1G!$A$2:$Z$3000,17,FALSE))</f>
        <v>0</v>
      </c>
      <c r="R68" s="1724">
        <f>IF(ISERROR(VLOOKUP(CONCATENATE($B68,".",$C68,".",$D68),IN_1G!$A$2:$Z$3000,18,FALSE))=TRUE,"",VLOOKUP(CONCATENATE($B68,".",$C68,".",$D68),IN_1G!$A$2:$Z$3000,18,FALSE))</f>
        <v>0</v>
      </c>
      <c r="S68" s="1724">
        <f>IF(ISERROR(VLOOKUP(CONCATENATE($B68,".",$C68,".",$D68),IN_1G!$A$2:$Z$3000,19,FALSE))=TRUE,"",VLOOKUP(CONCATENATE($B68,".",$C68,".",$D68),IN_1G!$A$2:$Z$3000,19,FALSE))</f>
        <v>0</v>
      </c>
      <c r="T68" s="1724">
        <f>IF(ISERROR(VLOOKUP(CONCATENATE($B68,".",$C68,".",$D68),IN_1G!$A$2:$Z$3000,20,FALSE))=TRUE,"",VLOOKUP(CONCATENATE($B68,".",$C68,".",$D68),IN_1G!$A$2:$Z$3000,20,FALSE))</f>
        <v>0</v>
      </c>
      <c r="U68" s="1724">
        <f>IF(ISERROR(VLOOKUP(CONCATENATE($B68,".",$C68,".",$D68),IN_1G!$A$2:$Z$3000,21,FALSE))=TRUE,"",VLOOKUP(CONCATENATE($B68,".",$C68,".",$D68),IN_1G!$A$2:$Z$3000,21,FALSE))</f>
        <v>0</v>
      </c>
      <c r="V68" s="1724">
        <f>IF(ISERROR(VLOOKUP(CONCATENATE($B68,".",$C68,".",$D68),IN_1G!$A$2:$Z$3000,22,FALSE))=TRUE,"",VLOOKUP(CONCATENATE($B68,".",$C68,".",$D68),IN_1G!$A$2:$Z$3000,22,FALSE))</f>
        <v>0</v>
      </c>
      <c r="W68" s="1724">
        <f>IF(ISERROR(VLOOKUP(CONCATENATE($B68,".",$C68,".",$D68),IN_1G!$A$2:$Z$3000,23,FALSE))=TRUE,"",VLOOKUP(CONCATENATE($B68,".",$C68,".",$D68),IN_1G!$A$2:$Z$3000,23,FALSE))</f>
        <v>0</v>
      </c>
      <c r="X68" s="1724">
        <f>IF(ISERROR(VLOOKUP(CONCATENATE($B68,".",$C68,".",$D68),IN_1G!$A$2:$Z$3000,24,FALSE))=TRUE,"",VLOOKUP(CONCATENATE($B68,".",$C68,".",$D68),IN_1G!$A$2:$Z$3000,24,FALSE))</f>
        <v>0</v>
      </c>
      <c r="Y68" s="1724">
        <f>IF(ISERROR(VLOOKUP(CONCATENATE($B68,".",$C68,".",$D68),IN_1G!$A$2:$Z$3000,25,FALSE))=TRUE,"",VLOOKUP(CONCATENATE($B68,".",$C68,".",$D68),IN_1G!$A$2:$Z$3000,25,FALSE))</f>
        <v>0</v>
      </c>
      <c r="Z68" s="1699">
        <f t="shared" si="0"/>
        <v>4</v>
      </c>
      <c r="AA68" s="1693"/>
      <c r="AB68" s="203"/>
      <c r="AC68" s="203"/>
      <c r="AD68" s="203"/>
      <c r="AE68" s="203"/>
      <c r="AF68" s="203"/>
      <c r="AG68" s="203"/>
      <c r="AH68" s="203"/>
      <c r="AI68" s="203"/>
      <c r="AJ68" s="203"/>
    </row>
    <row r="69" spans="1:36" ht="12" thickBot="1">
      <c r="A69" s="200" t="s">
        <v>2440</v>
      </c>
      <c r="B69" s="203">
        <v>3</v>
      </c>
      <c r="C69" s="203">
        <v>15</v>
      </c>
      <c r="D69" s="203">
        <v>45</v>
      </c>
      <c r="E69" s="1724">
        <f>IF(ISERROR(VLOOKUP(CONCATENATE($B69,".",$C69,".",$D69),IN_1G!$A$2:$Z$3000,5,FALSE))=TRUE,"",VLOOKUP(CONCATENATE($B69,".",$C69,".",$D69),IN_1G!$A$2:$Z$3000,5,FALSE))</f>
        <v>0</v>
      </c>
      <c r="F69" s="1724">
        <f>IF(ISERROR(VLOOKUP(CONCATENATE($B69,".",$C69,".",$D69),IN_1G!$A$2:$Z$3000,6,FALSE))=TRUE,"",VLOOKUP(CONCATENATE($B69,".",$C69,".",$D69),IN_1G!$A$2:$Z$3000,6,FALSE))</f>
        <v>0</v>
      </c>
      <c r="G69" s="1724">
        <f>IF(ISERROR(VLOOKUP(CONCATENATE($B69,".",$C69,".",$D69),IN_1G!$A$2:$Z$3000,7,FALSE))=TRUE,"",VLOOKUP(CONCATENATE($B69,".",$C69,".",$D69),IN_1G!$A$2:$Z$3000,7,FALSE))</f>
        <v>0</v>
      </c>
      <c r="H69" s="1724">
        <f>IF(ISERROR(VLOOKUP(CONCATENATE($B69,".",$C69,".",$D69),IN_1G!$A$2:$Z$3000,8,FALSE))=TRUE,"",VLOOKUP(CONCATENATE($B69,".",$C69,".",$D69),IN_1G!$A$2:$Z$3000,8,FALSE))</f>
        <v>0</v>
      </c>
      <c r="I69" s="1724">
        <f>IF(ISERROR(VLOOKUP(CONCATENATE($B69,".",$C69,".",$D69),IN_1G!$A$2:$Z$3000,9,FALSE))=TRUE,"",VLOOKUP(CONCATENATE($B69,".",$C69,".",$D69),IN_1G!$A$2:$Z$3000,9,FALSE))</f>
        <v>0</v>
      </c>
      <c r="J69" s="1724">
        <f>IF(ISERROR(VLOOKUP(CONCATENATE($B69,".",$C69,".",$D69),IN_1G!$A$2:$Z$3000,10,FALSE))=TRUE,"",VLOOKUP(CONCATENATE($B69,".",$C69,".",$D69),IN_1G!$A$2:$Z$3000,10,FALSE))</f>
        <v>0</v>
      </c>
      <c r="K69" s="1724">
        <f>IF(ISERROR(VLOOKUP(CONCATENATE($B69,".",$C69,".",$D69),IN_1G!$A$2:$Z$3000,11,FALSE))=TRUE,"",VLOOKUP(CONCATENATE($B69,".",$C69,".",$D69),IN_1G!$A$2:$Z$3000,11,FALSE))</f>
        <v>0</v>
      </c>
      <c r="L69" s="1724">
        <f>IF(ISERROR(VLOOKUP(CONCATENATE($B69,".",$C69,".",$D69),IN_1G!$A$2:$Z$3000,12,FALSE))=TRUE,"",VLOOKUP(CONCATENATE($B69,".",$C69,".",$D69),IN_1G!$A$2:$Z$3000,12,FALSE))</f>
        <v>0</v>
      </c>
      <c r="M69" s="1724">
        <f>IF(ISERROR(VLOOKUP(CONCATENATE($B69,".",$C69,".",$D69),IN_1G!$A$2:$Z$3000,13,FALSE))=TRUE,"",VLOOKUP(CONCATENATE($B69,".",$C69,".",$D69),IN_1G!$A$2:$Z$3000,13,FALSE))</f>
        <v>0</v>
      </c>
      <c r="N69" s="1724">
        <f>IF(ISERROR(VLOOKUP(CONCATENATE($B69,".",$C69,".",$D69),IN_1G!$A$2:$Z$3000,14,FALSE))=TRUE,"",VLOOKUP(CONCATENATE($B69,".",$C69,".",$D69),IN_1G!$A$2:$Z$3000,14,FALSE))</f>
        <v>0</v>
      </c>
      <c r="O69" s="1724">
        <f>IF(ISERROR(VLOOKUP(CONCATENATE($B69,".",$C69,".",$D69),IN_1G!$A$2:$Z$3000,15,FALSE))=TRUE,"",VLOOKUP(CONCATENATE($B69,".",$C69,".",$D69),IN_1G!$A$2:$Z$3000,15,FALSE))</f>
        <v>0</v>
      </c>
      <c r="P69" s="1724">
        <f>IF(ISERROR(VLOOKUP(CONCATENATE($B69,".",$C69,".",$D69),IN_1G!$A$2:$Z$3000,16,FALSE))=TRUE,"",VLOOKUP(CONCATENATE($B69,".",$C69,".",$D69),IN_1G!$A$2:$Z$3000,16,FALSE))</f>
        <v>0</v>
      </c>
      <c r="Q69" s="1724">
        <f>IF(ISERROR(VLOOKUP(CONCATENATE($B69,".",$C69,".",$D69),IN_1G!$A$2:$Z$3000,17,FALSE))=TRUE,"",VLOOKUP(CONCATENATE($B69,".",$C69,".",$D69),IN_1G!$A$2:$Z$3000,17,FALSE))</f>
        <v>0</v>
      </c>
      <c r="R69" s="1724">
        <f>IF(ISERROR(VLOOKUP(CONCATENATE($B69,".",$C69,".",$D69),IN_1G!$A$2:$Z$3000,18,FALSE))=TRUE,"",VLOOKUP(CONCATENATE($B69,".",$C69,".",$D69),IN_1G!$A$2:$Z$3000,18,FALSE))</f>
        <v>0</v>
      </c>
      <c r="S69" s="1724">
        <f>IF(ISERROR(VLOOKUP(CONCATENATE($B69,".",$C69,".",$D69),IN_1G!$A$2:$Z$3000,19,FALSE))=TRUE,"",VLOOKUP(CONCATENATE($B69,".",$C69,".",$D69),IN_1G!$A$2:$Z$3000,19,FALSE))</f>
        <v>0</v>
      </c>
      <c r="T69" s="1724">
        <f>IF(ISERROR(VLOOKUP(CONCATENATE($B69,".",$C69,".",$D69),IN_1G!$A$2:$Z$3000,20,FALSE))=TRUE,"",VLOOKUP(CONCATENATE($B69,".",$C69,".",$D69),IN_1G!$A$2:$Z$3000,20,FALSE))</f>
        <v>0</v>
      </c>
      <c r="U69" s="1724">
        <f>IF(ISERROR(VLOOKUP(CONCATENATE($B69,".",$C69,".",$D69),IN_1G!$A$2:$Z$3000,21,FALSE))=TRUE,"",VLOOKUP(CONCATENATE($B69,".",$C69,".",$D69),IN_1G!$A$2:$Z$3000,21,FALSE))</f>
        <v>0</v>
      </c>
      <c r="V69" s="1724">
        <f>IF(ISERROR(VLOOKUP(CONCATENATE($B69,".",$C69,".",$D69),IN_1G!$A$2:$Z$3000,22,FALSE))=TRUE,"",VLOOKUP(CONCATENATE($B69,".",$C69,".",$D69),IN_1G!$A$2:$Z$3000,22,FALSE))</f>
        <v>0</v>
      </c>
      <c r="W69" s="1724">
        <f>IF(ISERROR(VLOOKUP(CONCATENATE($B69,".",$C69,".",$D69),IN_1G!$A$2:$Z$3000,23,FALSE))=TRUE,"",VLOOKUP(CONCATENATE($B69,".",$C69,".",$D69),IN_1G!$A$2:$Z$3000,23,FALSE))</f>
        <v>0</v>
      </c>
      <c r="X69" s="1724">
        <f>IF(ISERROR(VLOOKUP(CONCATENATE($B69,".",$C69,".",$D69),IN_1G!$A$2:$Z$3000,24,FALSE))=TRUE,"",VLOOKUP(CONCATENATE($B69,".",$C69,".",$D69),IN_1G!$A$2:$Z$3000,24,FALSE))</f>
        <v>0</v>
      </c>
      <c r="Y69" s="1724">
        <f>IF(ISERROR(VLOOKUP(CONCATENATE($B69,".",$C69,".",$D69),IN_1G!$A$2:$Z$3000,25,FALSE))=TRUE,"",VLOOKUP(CONCATENATE($B69,".",$C69,".",$D69),IN_1G!$A$2:$Z$3000,25,FALSE))</f>
        <v>0</v>
      </c>
      <c r="Z69" s="1704">
        <f t="shared" si="0"/>
        <v>0</v>
      </c>
      <c r="AA69" s="1693"/>
      <c r="AB69" s="203"/>
      <c r="AC69" s="203"/>
      <c r="AD69" s="203"/>
      <c r="AE69" s="203"/>
      <c r="AF69" s="203"/>
      <c r="AG69" s="203"/>
      <c r="AH69" s="203"/>
      <c r="AI69" s="203"/>
      <c r="AJ69" s="203"/>
    </row>
    <row r="70" spans="1:36" ht="12" thickBot="1">
      <c r="A70" s="221" t="s">
        <v>2451</v>
      </c>
      <c r="B70" s="1691" t="s">
        <v>2442</v>
      </c>
      <c r="C70" s="178"/>
      <c r="D70" s="178"/>
      <c r="E70" s="1725"/>
      <c r="F70" s="1725"/>
      <c r="G70" s="1725"/>
      <c r="H70" s="1725"/>
      <c r="I70" s="1725"/>
      <c r="J70" s="1725"/>
      <c r="K70" s="1725"/>
      <c r="L70" s="1725"/>
      <c r="M70" s="1725"/>
      <c r="N70" s="1725"/>
      <c r="O70" s="1725"/>
      <c r="P70" s="1725"/>
      <c r="Q70" s="1725"/>
      <c r="R70" s="1725"/>
      <c r="S70" s="1725"/>
      <c r="T70" s="1725"/>
      <c r="U70" s="1725"/>
      <c r="V70" s="1725"/>
      <c r="W70" s="1725"/>
      <c r="X70" s="1725"/>
      <c r="Y70" s="1725"/>
      <c r="Z70" s="1705"/>
      <c r="AA70" s="1693"/>
      <c r="AB70" s="178"/>
      <c r="AC70" s="178"/>
      <c r="AD70" s="178"/>
      <c r="AE70" s="178"/>
      <c r="AF70" s="178"/>
      <c r="AG70" s="178"/>
      <c r="AH70" s="178"/>
      <c r="AI70" s="178"/>
      <c r="AJ70" s="178"/>
    </row>
    <row r="71" spans="1:36" ht="12" thickBot="1">
      <c r="A71" s="191" t="s">
        <v>2452</v>
      </c>
      <c r="B71" s="1691" t="s">
        <v>2442</v>
      </c>
      <c r="C71" s="178"/>
      <c r="D71" s="178"/>
      <c r="E71" s="1725"/>
      <c r="F71" s="1725"/>
      <c r="G71" s="1725"/>
      <c r="H71" s="1725"/>
      <c r="I71" s="1725"/>
      <c r="J71" s="1725"/>
      <c r="K71" s="1725"/>
      <c r="L71" s="1725"/>
      <c r="M71" s="1725"/>
      <c r="N71" s="1725"/>
      <c r="O71" s="1725"/>
      <c r="P71" s="1725"/>
      <c r="Q71" s="1725"/>
      <c r="R71" s="1725"/>
      <c r="S71" s="1725"/>
      <c r="T71" s="1725"/>
      <c r="U71" s="1725"/>
      <c r="V71" s="1725"/>
      <c r="W71" s="1725"/>
      <c r="X71" s="1725"/>
      <c r="Y71" s="1725"/>
      <c r="Z71" s="1706"/>
      <c r="AA71" s="1693"/>
      <c r="AB71" s="178"/>
      <c r="AC71" s="178"/>
      <c r="AD71" s="178"/>
      <c r="AE71" s="178"/>
      <c r="AF71" s="178"/>
      <c r="AG71" s="178"/>
      <c r="AH71" s="178"/>
      <c r="AI71" s="178"/>
      <c r="AJ71" s="178"/>
    </row>
    <row r="72" spans="1:36" ht="12" thickBot="1">
      <c r="A72" s="195" t="s">
        <v>2443</v>
      </c>
      <c r="B72" s="203">
        <v>4</v>
      </c>
      <c r="C72" s="203">
        <v>16</v>
      </c>
      <c r="D72" s="203">
        <v>46</v>
      </c>
      <c r="E72" s="1724">
        <v>11</v>
      </c>
      <c r="F72" s="1724">
        <v>0</v>
      </c>
      <c r="G72" s="1724">
        <f>IF(ISERROR(VLOOKUP(CONCATENATE($B72,".",$C72,".",$D72),IN_1G!$A$2:$Z$3000,7,FALSE))=TRUE,"",VLOOKUP(CONCATENATE($B72,".",$C72,".",$D72),IN_1G!$A$2:$Z$3000,7,FALSE))</f>
        <v>0</v>
      </c>
      <c r="H72" s="1724">
        <f>IF(ISERROR(VLOOKUP(CONCATENATE($B72,".",$C72,".",$D72),IN_1G!$A$2:$Z$3000,8,FALSE))=TRUE,"",VLOOKUP(CONCATENATE($B72,".",$C72,".",$D72),IN_1G!$A$2:$Z$3000,8,FALSE))</f>
        <v>0</v>
      </c>
      <c r="I72" s="1724">
        <f>IF(ISERROR(VLOOKUP(CONCATENATE($B72,".",$C72,".",$D72),IN_1G!$A$2:$Z$3000,9,FALSE))=TRUE,"",VLOOKUP(CONCATENATE($B72,".",$C72,".",$D72),IN_1G!$A$2:$Z$3000,9,FALSE))</f>
        <v>0</v>
      </c>
      <c r="J72" s="1724">
        <f>IF(ISERROR(VLOOKUP(CONCATENATE($B72,".",$C72,".",$D72),IN_1G!$A$2:$Z$3000,10,FALSE))=TRUE,"",VLOOKUP(CONCATENATE($B72,".",$C72,".",$D72),IN_1G!$A$2:$Z$3000,10,FALSE))</f>
        <v>0</v>
      </c>
      <c r="K72" s="1724">
        <f>IF(ISERROR(VLOOKUP(CONCATENATE($B72,".",$C72,".",$D72),IN_1G!$A$2:$Z$3000,11,FALSE))=TRUE,"",VLOOKUP(CONCATENATE($B72,".",$C72,".",$D72),IN_1G!$A$2:$Z$3000,11,FALSE))</f>
        <v>0</v>
      </c>
      <c r="L72" s="1724">
        <f>IF(ISERROR(VLOOKUP(CONCATENATE($B72,".",$C72,".",$D72),IN_1G!$A$2:$Z$3000,12,FALSE))=TRUE,"",VLOOKUP(CONCATENATE($B72,".",$C72,".",$D72),IN_1G!$A$2:$Z$3000,12,FALSE))</f>
        <v>0</v>
      </c>
      <c r="M72" s="1724">
        <f>IF(ISERROR(VLOOKUP(CONCATENATE($B72,".",$C72,".",$D72),IN_1G!$A$2:$Z$3000,13,FALSE))=TRUE,"",VLOOKUP(CONCATENATE($B72,".",$C72,".",$D72),IN_1G!$A$2:$Z$3000,13,FALSE))</f>
        <v>0</v>
      </c>
      <c r="N72" s="1724">
        <f>IF(ISERROR(VLOOKUP(CONCATENATE($B72,".",$C72,".",$D72),IN_1G!$A$2:$Z$3000,14,FALSE))=TRUE,"",VLOOKUP(CONCATENATE($B72,".",$C72,".",$D72),IN_1G!$A$2:$Z$3000,14,FALSE))</f>
        <v>0</v>
      </c>
      <c r="O72" s="1724">
        <f>IF(ISERROR(VLOOKUP(CONCATENATE($B72,".",$C72,".",$D72),IN_1G!$A$2:$Z$3000,15,FALSE))=TRUE,"",VLOOKUP(CONCATENATE($B72,".",$C72,".",$D72),IN_1G!$A$2:$Z$3000,15,FALSE))</f>
        <v>0</v>
      </c>
      <c r="P72" s="1724">
        <f>IF(ISERROR(VLOOKUP(CONCATENATE($B72,".",$C72,".",$D72),IN_1G!$A$2:$Z$3000,16,FALSE))=TRUE,"",VLOOKUP(CONCATENATE($B72,".",$C72,".",$D72),IN_1G!$A$2:$Z$3000,16,FALSE))</f>
        <v>0</v>
      </c>
      <c r="Q72" s="1724">
        <f>IF(ISERROR(VLOOKUP(CONCATENATE($B72,".",$C72,".",$D72),IN_1G!$A$2:$Z$3000,17,FALSE))=TRUE,"",VLOOKUP(CONCATENATE($B72,".",$C72,".",$D72),IN_1G!$A$2:$Z$3000,17,FALSE))</f>
        <v>0</v>
      </c>
      <c r="R72" s="1724">
        <f>IF(ISERROR(VLOOKUP(CONCATENATE($B72,".",$C72,".",$D72),IN_1G!$A$2:$Z$3000,18,FALSE))=TRUE,"",VLOOKUP(CONCATENATE($B72,".",$C72,".",$D72),IN_1G!$A$2:$Z$3000,18,FALSE))</f>
        <v>0</v>
      </c>
      <c r="S72" s="1724">
        <f>IF(ISERROR(VLOOKUP(CONCATENATE($B72,".",$C72,".",$D72),IN_1G!$A$2:$Z$3000,19,FALSE))=TRUE,"",VLOOKUP(CONCATENATE($B72,".",$C72,".",$D72),IN_1G!$A$2:$Z$3000,19,FALSE))</f>
        <v>0</v>
      </c>
      <c r="T72" s="1724">
        <f>IF(ISERROR(VLOOKUP(CONCATENATE($B72,".",$C72,".",$D72),IN_1G!$A$2:$Z$3000,20,FALSE))=TRUE,"",VLOOKUP(CONCATENATE($B72,".",$C72,".",$D72),IN_1G!$A$2:$Z$3000,20,FALSE))</f>
        <v>0</v>
      </c>
      <c r="U72" s="1724">
        <f>IF(ISERROR(VLOOKUP(CONCATENATE($B72,".",$C72,".",$D72),IN_1G!$A$2:$Z$3000,21,FALSE))=TRUE,"",VLOOKUP(CONCATENATE($B72,".",$C72,".",$D72),IN_1G!$A$2:$Z$3000,21,FALSE))</f>
        <v>0</v>
      </c>
      <c r="V72" s="1724">
        <f>IF(ISERROR(VLOOKUP(CONCATENATE($B72,".",$C72,".",$D72),IN_1G!$A$2:$Z$3000,22,FALSE))=TRUE,"",VLOOKUP(CONCATENATE($B72,".",$C72,".",$D72),IN_1G!$A$2:$Z$3000,22,FALSE))</f>
        <v>0</v>
      </c>
      <c r="W72" s="1724">
        <f>IF(ISERROR(VLOOKUP(CONCATENATE($B72,".",$C72,".",$D72),IN_1G!$A$2:$Z$3000,23,FALSE))=TRUE,"",VLOOKUP(CONCATENATE($B72,".",$C72,".",$D72),IN_1G!$A$2:$Z$3000,23,FALSE))</f>
        <v>0</v>
      </c>
      <c r="X72" s="1724">
        <f>IF(ISERROR(VLOOKUP(CONCATENATE($B72,".",$C72,".",$D72),IN_1G!$A$2:$Z$3000,24,FALSE))=TRUE,"",VLOOKUP(CONCATENATE($B72,".",$C72,".",$D72),IN_1G!$A$2:$Z$3000,24,FALSE))</f>
        <v>0</v>
      </c>
      <c r="Y72" s="1724">
        <f>IF(ISERROR(VLOOKUP(CONCATENATE($B72,".",$C72,".",$D72),IN_1G!$A$2:$Z$3000,25,FALSE))=TRUE,"",VLOOKUP(CONCATENATE($B72,".",$C72,".",$D72),IN_1G!$A$2:$Z$3000,25,FALSE))</f>
        <v>0</v>
      </c>
      <c r="Z72" s="1699">
        <f t="shared" si="0"/>
        <v>11</v>
      </c>
      <c r="AA72" s="1693"/>
      <c r="AB72" s="203"/>
      <c r="AC72" s="203"/>
      <c r="AD72" s="203"/>
      <c r="AE72" s="203"/>
      <c r="AF72" s="203"/>
      <c r="AG72" s="203"/>
      <c r="AH72" s="203"/>
      <c r="AI72" s="203"/>
      <c r="AJ72" s="203"/>
    </row>
    <row r="73" spans="1:36" ht="12" thickBot="1">
      <c r="A73" s="198" t="s">
        <v>2453</v>
      </c>
      <c r="B73" s="203">
        <v>4</v>
      </c>
      <c r="C73" s="203">
        <v>16</v>
      </c>
      <c r="D73" s="203">
        <v>47</v>
      </c>
      <c r="E73" s="1724">
        <v>6</v>
      </c>
      <c r="F73" s="1724">
        <f>IF(ISERROR(VLOOKUP(CONCATENATE($B73,".",$C73,".",$D73),IN_1G!$A$2:$Z$3000,6,FALSE))=TRUE,"",VLOOKUP(CONCATENATE($B73,".",$C73,".",$D73),IN_1G!$A$2:$Z$3000,6,FALSE))</f>
        <v>0</v>
      </c>
      <c r="G73" s="1724">
        <f>IF(ISERROR(VLOOKUP(CONCATENATE($B73,".",$C73,".",$D73),IN_1G!$A$2:$Z$3000,7,FALSE))=TRUE,"",VLOOKUP(CONCATENATE($B73,".",$C73,".",$D73),IN_1G!$A$2:$Z$3000,7,FALSE))</f>
        <v>0</v>
      </c>
      <c r="H73" s="1724">
        <f>IF(ISERROR(VLOOKUP(CONCATENATE($B73,".",$C73,".",$D73),IN_1G!$A$2:$Z$3000,8,FALSE))=TRUE,"",VLOOKUP(CONCATENATE($B73,".",$C73,".",$D73),IN_1G!$A$2:$Z$3000,8,FALSE))</f>
        <v>0</v>
      </c>
      <c r="I73" s="1724">
        <f>IF(ISERROR(VLOOKUP(CONCATENATE($B73,".",$C73,".",$D73),IN_1G!$A$2:$Z$3000,9,FALSE))=TRUE,"",VLOOKUP(CONCATENATE($B73,".",$C73,".",$D73),IN_1G!$A$2:$Z$3000,9,FALSE))</f>
        <v>0</v>
      </c>
      <c r="J73" s="1724">
        <f>IF(ISERROR(VLOOKUP(CONCATENATE($B73,".",$C73,".",$D73),IN_1G!$A$2:$Z$3000,10,FALSE))=TRUE,"",VLOOKUP(CONCATENATE($B73,".",$C73,".",$D73),IN_1G!$A$2:$Z$3000,10,FALSE))</f>
        <v>0</v>
      </c>
      <c r="K73" s="1724">
        <f>IF(ISERROR(VLOOKUP(CONCATENATE($B73,".",$C73,".",$D73),IN_1G!$A$2:$Z$3000,11,FALSE))=TRUE,"",VLOOKUP(CONCATENATE($B73,".",$C73,".",$D73),IN_1G!$A$2:$Z$3000,11,FALSE))</f>
        <v>0</v>
      </c>
      <c r="L73" s="1724">
        <f>IF(ISERROR(VLOOKUP(CONCATENATE($B73,".",$C73,".",$D73),IN_1G!$A$2:$Z$3000,12,FALSE))=TRUE,"",VLOOKUP(CONCATENATE($B73,".",$C73,".",$D73),IN_1G!$A$2:$Z$3000,12,FALSE))</f>
        <v>0</v>
      </c>
      <c r="M73" s="1724">
        <f>IF(ISERROR(VLOOKUP(CONCATENATE($B73,".",$C73,".",$D73),IN_1G!$A$2:$Z$3000,13,FALSE))=TRUE,"",VLOOKUP(CONCATENATE($B73,".",$C73,".",$D73),IN_1G!$A$2:$Z$3000,13,FALSE))</f>
        <v>0</v>
      </c>
      <c r="N73" s="1724">
        <f>IF(ISERROR(VLOOKUP(CONCATENATE($B73,".",$C73,".",$D73),IN_1G!$A$2:$Z$3000,14,FALSE))=TRUE,"",VLOOKUP(CONCATENATE($B73,".",$C73,".",$D73),IN_1G!$A$2:$Z$3000,14,FALSE))</f>
        <v>0</v>
      </c>
      <c r="O73" s="1724">
        <f>IF(ISERROR(VLOOKUP(CONCATENATE($B73,".",$C73,".",$D73),IN_1G!$A$2:$Z$3000,15,FALSE))=TRUE,"",VLOOKUP(CONCATENATE($B73,".",$C73,".",$D73),IN_1G!$A$2:$Z$3000,15,FALSE))</f>
        <v>0</v>
      </c>
      <c r="P73" s="1724">
        <f>IF(ISERROR(VLOOKUP(CONCATENATE($B73,".",$C73,".",$D73),IN_1G!$A$2:$Z$3000,16,FALSE))=TRUE,"",VLOOKUP(CONCATENATE($B73,".",$C73,".",$D73),IN_1G!$A$2:$Z$3000,16,FALSE))</f>
        <v>0</v>
      </c>
      <c r="Q73" s="1724">
        <f>IF(ISERROR(VLOOKUP(CONCATENATE($B73,".",$C73,".",$D73),IN_1G!$A$2:$Z$3000,17,FALSE))=TRUE,"",VLOOKUP(CONCATENATE($B73,".",$C73,".",$D73),IN_1G!$A$2:$Z$3000,17,FALSE))</f>
        <v>0</v>
      </c>
      <c r="R73" s="1724">
        <f>IF(ISERROR(VLOOKUP(CONCATENATE($B73,".",$C73,".",$D73),IN_1G!$A$2:$Z$3000,18,FALSE))=TRUE,"",VLOOKUP(CONCATENATE($B73,".",$C73,".",$D73),IN_1G!$A$2:$Z$3000,18,FALSE))</f>
        <v>0</v>
      </c>
      <c r="S73" s="1724">
        <f>IF(ISERROR(VLOOKUP(CONCATENATE($B73,".",$C73,".",$D73),IN_1G!$A$2:$Z$3000,19,FALSE))=TRUE,"",VLOOKUP(CONCATENATE($B73,".",$C73,".",$D73),IN_1G!$A$2:$Z$3000,19,FALSE))</f>
        <v>0</v>
      </c>
      <c r="T73" s="1724">
        <f>IF(ISERROR(VLOOKUP(CONCATENATE($B73,".",$C73,".",$D73),IN_1G!$A$2:$Z$3000,20,FALSE))=TRUE,"",VLOOKUP(CONCATENATE($B73,".",$C73,".",$D73),IN_1G!$A$2:$Z$3000,20,FALSE))</f>
        <v>0</v>
      </c>
      <c r="U73" s="1724">
        <f>IF(ISERROR(VLOOKUP(CONCATENATE($B73,".",$C73,".",$D73),IN_1G!$A$2:$Z$3000,21,FALSE))=TRUE,"",VLOOKUP(CONCATENATE($B73,".",$C73,".",$D73),IN_1G!$A$2:$Z$3000,21,FALSE))</f>
        <v>0</v>
      </c>
      <c r="V73" s="1724">
        <f>IF(ISERROR(VLOOKUP(CONCATENATE($B73,".",$C73,".",$D73),IN_1G!$A$2:$Z$3000,22,FALSE))=TRUE,"",VLOOKUP(CONCATENATE($B73,".",$C73,".",$D73),IN_1G!$A$2:$Z$3000,22,FALSE))</f>
        <v>0</v>
      </c>
      <c r="W73" s="1724">
        <f>IF(ISERROR(VLOOKUP(CONCATENATE($B73,".",$C73,".",$D73),IN_1G!$A$2:$Z$3000,23,FALSE))=TRUE,"",VLOOKUP(CONCATENATE($B73,".",$C73,".",$D73),IN_1G!$A$2:$Z$3000,23,FALSE))</f>
        <v>0</v>
      </c>
      <c r="X73" s="1724">
        <f>IF(ISERROR(VLOOKUP(CONCATENATE($B73,".",$C73,".",$D73),IN_1G!$A$2:$Z$3000,24,FALSE))=TRUE,"",VLOOKUP(CONCATENATE($B73,".",$C73,".",$D73),IN_1G!$A$2:$Z$3000,24,FALSE))</f>
        <v>0</v>
      </c>
      <c r="Y73" s="1724">
        <f>IF(ISERROR(VLOOKUP(CONCATENATE($B73,".",$C73,".",$D73),IN_1G!$A$2:$Z$3000,25,FALSE))=TRUE,"",VLOOKUP(CONCATENATE($B73,".",$C73,".",$D73),IN_1G!$A$2:$Z$3000,25,FALSE))</f>
        <v>0</v>
      </c>
      <c r="Z73" s="1699">
        <f t="shared" si="0"/>
        <v>6</v>
      </c>
      <c r="AA73" s="1693"/>
      <c r="AB73" s="203"/>
      <c r="AC73" s="203"/>
      <c r="AD73" s="203"/>
      <c r="AE73" s="203"/>
      <c r="AF73" s="203"/>
      <c r="AG73" s="203"/>
      <c r="AH73" s="203"/>
      <c r="AI73" s="203"/>
      <c r="AJ73" s="203"/>
    </row>
    <row r="74" spans="1:36" ht="12" thickBot="1">
      <c r="A74" s="198" t="s">
        <v>2454</v>
      </c>
      <c r="B74" s="203">
        <v>4</v>
      </c>
      <c r="C74" s="203">
        <v>16</v>
      </c>
      <c r="D74" s="203">
        <v>48</v>
      </c>
      <c r="E74" s="1724">
        <f>IF(ISERROR(VLOOKUP(CONCATENATE($B74,".",$C74,".",$D74),IN_1G!$A$2:$Z$3000,5,FALSE))=TRUE,"",VLOOKUP(CONCATENATE($B74,".",$C74,".",$D74),IN_1G!$A$2:$Z$3000,5,FALSE))</f>
        <v>0</v>
      </c>
      <c r="F74" s="1724">
        <f>IF(ISERROR(VLOOKUP(CONCATENATE($B74,".",$C74,".",$D74),IN_1G!$A$2:$Z$3000,6,FALSE))=TRUE,"",VLOOKUP(CONCATENATE($B74,".",$C74,".",$D74),IN_1G!$A$2:$Z$3000,6,FALSE))</f>
        <v>0</v>
      </c>
      <c r="G74" s="1724">
        <f>IF(ISERROR(VLOOKUP(CONCATENATE($B74,".",$C74,".",$D74),IN_1G!$A$2:$Z$3000,7,FALSE))=TRUE,"",VLOOKUP(CONCATENATE($B74,".",$C74,".",$D74),IN_1G!$A$2:$Z$3000,7,FALSE))</f>
        <v>0</v>
      </c>
      <c r="H74" s="1724">
        <f>IF(ISERROR(VLOOKUP(CONCATENATE($B74,".",$C74,".",$D74),IN_1G!$A$2:$Z$3000,8,FALSE))=TRUE,"",VLOOKUP(CONCATENATE($B74,".",$C74,".",$D74),IN_1G!$A$2:$Z$3000,8,FALSE))</f>
        <v>0</v>
      </c>
      <c r="I74" s="1724">
        <f>IF(ISERROR(VLOOKUP(CONCATENATE($B74,".",$C74,".",$D74),IN_1G!$A$2:$Z$3000,9,FALSE))=TRUE,"",VLOOKUP(CONCATENATE($B74,".",$C74,".",$D74),IN_1G!$A$2:$Z$3000,9,FALSE))</f>
        <v>0</v>
      </c>
      <c r="J74" s="1724">
        <f>IF(ISERROR(VLOOKUP(CONCATENATE($B74,".",$C74,".",$D74),IN_1G!$A$2:$Z$3000,10,FALSE))=TRUE,"",VLOOKUP(CONCATENATE($B74,".",$C74,".",$D74),IN_1G!$A$2:$Z$3000,10,FALSE))</f>
        <v>0</v>
      </c>
      <c r="K74" s="1724">
        <f>IF(ISERROR(VLOOKUP(CONCATENATE($B74,".",$C74,".",$D74),IN_1G!$A$2:$Z$3000,11,FALSE))=TRUE,"",VLOOKUP(CONCATENATE($B74,".",$C74,".",$D74),IN_1G!$A$2:$Z$3000,11,FALSE))</f>
        <v>0</v>
      </c>
      <c r="L74" s="1724">
        <f>IF(ISERROR(VLOOKUP(CONCATENATE($B74,".",$C74,".",$D74),IN_1G!$A$2:$Z$3000,12,FALSE))=TRUE,"",VLOOKUP(CONCATENATE($B74,".",$C74,".",$D74),IN_1G!$A$2:$Z$3000,12,FALSE))</f>
        <v>0</v>
      </c>
      <c r="M74" s="1724">
        <f>IF(ISERROR(VLOOKUP(CONCATENATE($B74,".",$C74,".",$D74),IN_1G!$A$2:$Z$3000,13,FALSE))=TRUE,"",VLOOKUP(CONCATENATE($B74,".",$C74,".",$D74),IN_1G!$A$2:$Z$3000,13,FALSE))</f>
        <v>0</v>
      </c>
      <c r="N74" s="1724">
        <f>IF(ISERROR(VLOOKUP(CONCATENATE($B74,".",$C74,".",$D74),IN_1G!$A$2:$Z$3000,14,FALSE))=TRUE,"",VLOOKUP(CONCATENATE($B74,".",$C74,".",$D74),IN_1G!$A$2:$Z$3000,14,FALSE))</f>
        <v>0</v>
      </c>
      <c r="O74" s="1724">
        <f>IF(ISERROR(VLOOKUP(CONCATENATE($B74,".",$C74,".",$D74),IN_1G!$A$2:$Z$3000,15,FALSE))=TRUE,"",VLOOKUP(CONCATENATE($B74,".",$C74,".",$D74),IN_1G!$A$2:$Z$3000,15,FALSE))</f>
        <v>0</v>
      </c>
      <c r="P74" s="1724">
        <f>IF(ISERROR(VLOOKUP(CONCATENATE($B74,".",$C74,".",$D74),IN_1G!$A$2:$Z$3000,16,FALSE))=TRUE,"",VLOOKUP(CONCATENATE($B74,".",$C74,".",$D74),IN_1G!$A$2:$Z$3000,16,FALSE))</f>
        <v>0</v>
      </c>
      <c r="Q74" s="1724">
        <f>IF(ISERROR(VLOOKUP(CONCATENATE($B74,".",$C74,".",$D74),IN_1G!$A$2:$Z$3000,17,FALSE))=TRUE,"",VLOOKUP(CONCATENATE($B74,".",$C74,".",$D74),IN_1G!$A$2:$Z$3000,17,FALSE))</f>
        <v>0</v>
      </c>
      <c r="R74" s="1724">
        <f>IF(ISERROR(VLOOKUP(CONCATENATE($B74,".",$C74,".",$D74),IN_1G!$A$2:$Z$3000,18,FALSE))=TRUE,"",VLOOKUP(CONCATENATE($B74,".",$C74,".",$D74),IN_1G!$A$2:$Z$3000,18,FALSE))</f>
        <v>0</v>
      </c>
      <c r="S74" s="1724">
        <f>IF(ISERROR(VLOOKUP(CONCATENATE($B74,".",$C74,".",$D74),IN_1G!$A$2:$Z$3000,19,FALSE))=TRUE,"",VLOOKUP(CONCATENATE($B74,".",$C74,".",$D74),IN_1G!$A$2:$Z$3000,19,FALSE))</f>
        <v>0</v>
      </c>
      <c r="T74" s="1724">
        <f>IF(ISERROR(VLOOKUP(CONCATENATE($B74,".",$C74,".",$D74),IN_1G!$A$2:$Z$3000,20,FALSE))=TRUE,"",VLOOKUP(CONCATENATE($B74,".",$C74,".",$D74),IN_1G!$A$2:$Z$3000,20,FALSE))</f>
        <v>0</v>
      </c>
      <c r="U74" s="1724">
        <f>IF(ISERROR(VLOOKUP(CONCATENATE($B74,".",$C74,".",$D74),IN_1G!$A$2:$Z$3000,21,FALSE))=TRUE,"",VLOOKUP(CONCATENATE($B74,".",$C74,".",$D74),IN_1G!$A$2:$Z$3000,21,FALSE))</f>
        <v>0</v>
      </c>
      <c r="V74" s="1724">
        <f>IF(ISERROR(VLOOKUP(CONCATENATE($B74,".",$C74,".",$D74),IN_1G!$A$2:$Z$3000,22,FALSE))=TRUE,"",VLOOKUP(CONCATENATE($B74,".",$C74,".",$D74),IN_1G!$A$2:$Z$3000,22,FALSE))</f>
        <v>0</v>
      </c>
      <c r="W74" s="1724">
        <f>IF(ISERROR(VLOOKUP(CONCATENATE($B74,".",$C74,".",$D74),IN_1G!$A$2:$Z$3000,23,FALSE))=TRUE,"",VLOOKUP(CONCATENATE($B74,".",$C74,".",$D74),IN_1G!$A$2:$Z$3000,23,FALSE))</f>
        <v>0</v>
      </c>
      <c r="X74" s="1724">
        <f>IF(ISERROR(VLOOKUP(CONCATENATE($B74,".",$C74,".",$D74),IN_1G!$A$2:$Z$3000,24,FALSE))=TRUE,"",VLOOKUP(CONCATENATE($B74,".",$C74,".",$D74),IN_1G!$A$2:$Z$3000,24,FALSE))</f>
        <v>0</v>
      </c>
      <c r="Y74" s="1724">
        <f>IF(ISERROR(VLOOKUP(CONCATENATE($B74,".",$C74,".",$D74),IN_1G!$A$2:$Z$3000,25,FALSE))=TRUE,"",VLOOKUP(CONCATENATE($B74,".",$C74,".",$D74),IN_1G!$A$2:$Z$3000,25,FALSE))</f>
        <v>0</v>
      </c>
      <c r="Z74" s="1704">
        <f t="shared" ref="Z74:Z96" si="1">SUM(E74:Y74)</f>
        <v>0</v>
      </c>
      <c r="AA74" s="1693"/>
      <c r="AB74" s="203"/>
      <c r="AC74" s="203"/>
      <c r="AD74" s="203"/>
      <c r="AE74" s="203"/>
      <c r="AF74" s="203"/>
      <c r="AG74" s="203"/>
      <c r="AH74" s="203"/>
      <c r="AI74" s="203"/>
      <c r="AJ74" s="203"/>
    </row>
    <row r="75" spans="1:36" ht="12" thickBot="1">
      <c r="A75" s="191" t="s">
        <v>2455</v>
      </c>
      <c r="B75" s="1691" t="s">
        <v>2442</v>
      </c>
      <c r="C75" s="178"/>
      <c r="D75" s="178"/>
      <c r="E75" s="1725"/>
      <c r="F75" s="1725"/>
      <c r="G75" s="1725"/>
      <c r="H75" s="1725"/>
      <c r="I75" s="1725"/>
      <c r="J75" s="1725"/>
      <c r="K75" s="1725"/>
      <c r="L75" s="1725"/>
      <c r="M75" s="1725"/>
      <c r="N75" s="1725"/>
      <c r="O75" s="1725"/>
      <c r="P75" s="1725"/>
      <c r="Q75" s="1725"/>
      <c r="R75" s="1725"/>
      <c r="S75" s="1725"/>
      <c r="T75" s="1725"/>
      <c r="U75" s="1725"/>
      <c r="V75" s="1725"/>
      <c r="W75" s="1725"/>
      <c r="X75" s="1725"/>
      <c r="Y75" s="1725"/>
      <c r="Z75" s="1703"/>
      <c r="AA75" s="1693"/>
      <c r="AB75" s="178"/>
      <c r="AC75" s="178"/>
      <c r="AD75" s="178"/>
      <c r="AE75" s="178"/>
      <c r="AF75" s="178"/>
      <c r="AG75" s="178"/>
      <c r="AH75" s="178"/>
      <c r="AI75" s="178"/>
      <c r="AJ75" s="178"/>
    </row>
    <row r="76" spans="1:36" ht="12" thickBot="1">
      <c r="A76" s="195" t="s">
        <v>2443</v>
      </c>
      <c r="B76" s="203">
        <v>4</v>
      </c>
      <c r="C76" s="203">
        <v>17</v>
      </c>
      <c r="D76" s="203">
        <v>49</v>
      </c>
      <c r="E76" s="1724">
        <f>IF(ISERROR(VLOOKUP(CONCATENATE($B76,".",$C76,".",$D76),IN_1G!$A$2:$Z$3000,5,FALSE))=TRUE,"",VLOOKUP(CONCATENATE($B76,".",$C76,".",$D76),IN_1G!$A$2:$Z$3000,5,FALSE))</f>
        <v>0</v>
      </c>
      <c r="F76" s="1724">
        <f>IF(ISERROR(VLOOKUP(CONCATENATE($B76,".",$C76,".",$D76),IN_1G!$A$2:$Z$3000,6,FALSE))=TRUE,"",VLOOKUP(CONCATENATE($B76,".",$C76,".",$D76),IN_1G!$A$2:$Z$3000,6,FALSE))</f>
        <v>0</v>
      </c>
      <c r="G76" s="1724">
        <f>IF(ISERROR(VLOOKUP(CONCATENATE($B76,".",$C76,".",$D76),IN_1G!$A$2:$Z$3000,7,FALSE))=TRUE,"",VLOOKUP(CONCATENATE($B76,".",$C76,".",$D76),IN_1G!$A$2:$Z$3000,7,FALSE))</f>
        <v>0</v>
      </c>
      <c r="H76" s="1724">
        <f>IF(ISERROR(VLOOKUP(CONCATENATE($B76,".",$C76,".",$D76),IN_1G!$A$2:$Z$3000,8,FALSE))=TRUE,"",VLOOKUP(CONCATENATE($B76,".",$C76,".",$D76),IN_1G!$A$2:$Z$3000,8,FALSE))</f>
        <v>0</v>
      </c>
      <c r="I76" s="1724">
        <f>IF(ISERROR(VLOOKUP(CONCATENATE($B76,".",$C76,".",$D76),IN_1G!$A$2:$Z$3000,9,FALSE))=TRUE,"",VLOOKUP(CONCATENATE($B76,".",$C76,".",$D76),IN_1G!$A$2:$Z$3000,9,FALSE))</f>
        <v>0</v>
      </c>
      <c r="J76" s="1724">
        <f>IF(ISERROR(VLOOKUP(CONCATENATE($B76,".",$C76,".",$D76),IN_1G!$A$2:$Z$3000,10,FALSE))=TRUE,"",VLOOKUP(CONCATENATE($B76,".",$C76,".",$D76),IN_1G!$A$2:$Z$3000,10,FALSE))</f>
        <v>0</v>
      </c>
      <c r="K76" s="1724">
        <f>IF(ISERROR(VLOOKUP(CONCATENATE($B76,".",$C76,".",$D76),IN_1G!$A$2:$Z$3000,11,FALSE))=TRUE,"",VLOOKUP(CONCATENATE($B76,".",$C76,".",$D76),IN_1G!$A$2:$Z$3000,11,FALSE))</f>
        <v>0</v>
      </c>
      <c r="L76" s="1724">
        <f>IF(ISERROR(VLOOKUP(CONCATENATE($B76,".",$C76,".",$D76),IN_1G!$A$2:$Z$3000,12,FALSE))=TRUE,"",VLOOKUP(CONCATENATE($B76,".",$C76,".",$D76),IN_1G!$A$2:$Z$3000,12,FALSE))</f>
        <v>0</v>
      </c>
      <c r="M76" s="1724">
        <f>IF(ISERROR(VLOOKUP(CONCATENATE($B76,".",$C76,".",$D76),IN_1G!$A$2:$Z$3000,13,FALSE))=TRUE,"",VLOOKUP(CONCATENATE($B76,".",$C76,".",$D76),IN_1G!$A$2:$Z$3000,13,FALSE))</f>
        <v>0</v>
      </c>
      <c r="N76" s="1724">
        <f>IF(ISERROR(VLOOKUP(CONCATENATE($B76,".",$C76,".",$D76),IN_1G!$A$2:$Z$3000,14,FALSE))=TRUE,"",VLOOKUP(CONCATENATE($B76,".",$C76,".",$D76),IN_1G!$A$2:$Z$3000,14,FALSE))</f>
        <v>0</v>
      </c>
      <c r="O76" s="1724">
        <f>IF(ISERROR(VLOOKUP(CONCATENATE($B76,".",$C76,".",$D76),IN_1G!$A$2:$Z$3000,15,FALSE))=TRUE,"",VLOOKUP(CONCATENATE($B76,".",$C76,".",$D76),IN_1G!$A$2:$Z$3000,15,FALSE))</f>
        <v>0</v>
      </c>
      <c r="P76" s="1724">
        <f>IF(ISERROR(VLOOKUP(CONCATENATE($B76,".",$C76,".",$D76),IN_1G!$A$2:$Z$3000,16,FALSE))=TRUE,"",VLOOKUP(CONCATENATE($B76,".",$C76,".",$D76),IN_1G!$A$2:$Z$3000,16,FALSE))</f>
        <v>0</v>
      </c>
      <c r="Q76" s="1724">
        <f>IF(ISERROR(VLOOKUP(CONCATENATE($B76,".",$C76,".",$D76),IN_1G!$A$2:$Z$3000,17,FALSE))=TRUE,"",VLOOKUP(CONCATENATE($B76,".",$C76,".",$D76),IN_1G!$A$2:$Z$3000,17,FALSE))</f>
        <v>0</v>
      </c>
      <c r="R76" s="1724">
        <f>IF(ISERROR(VLOOKUP(CONCATENATE($B76,".",$C76,".",$D76),IN_1G!$A$2:$Z$3000,18,FALSE))=TRUE,"",VLOOKUP(CONCATENATE($B76,".",$C76,".",$D76),IN_1G!$A$2:$Z$3000,18,FALSE))</f>
        <v>0</v>
      </c>
      <c r="S76" s="1724">
        <f>IF(ISERROR(VLOOKUP(CONCATENATE($B76,".",$C76,".",$D76),IN_1G!$A$2:$Z$3000,19,FALSE))=TRUE,"",VLOOKUP(CONCATENATE($B76,".",$C76,".",$D76),IN_1G!$A$2:$Z$3000,19,FALSE))</f>
        <v>0</v>
      </c>
      <c r="T76" s="1724">
        <f>IF(ISERROR(VLOOKUP(CONCATENATE($B76,".",$C76,".",$D76),IN_1G!$A$2:$Z$3000,20,FALSE))=TRUE,"",VLOOKUP(CONCATENATE($B76,".",$C76,".",$D76),IN_1G!$A$2:$Z$3000,20,FALSE))</f>
        <v>0</v>
      </c>
      <c r="U76" s="1724">
        <f>IF(ISERROR(VLOOKUP(CONCATENATE($B76,".",$C76,".",$D76),IN_1G!$A$2:$Z$3000,21,FALSE))=TRUE,"",VLOOKUP(CONCATENATE($B76,".",$C76,".",$D76),IN_1G!$A$2:$Z$3000,21,FALSE))</f>
        <v>0</v>
      </c>
      <c r="V76" s="1724">
        <f>IF(ISERROR(VLOOKUP(CONCATENATE($B76,".",$C76,".",$D76),IN_1G!$A$2:$Z$3000,22,FALSE))=TRUE,"",VLOOKUP(CONCATENATE($B76,".",$C76,".",$D76),IN_1G!$A$2:$Z$3000,22,FALSE))</f>
        <v>0</v>
      </c>
      <c r="W76" s="1724">
        <f>IF(ISERROR(VLOOKUP(CONCATENATE($B76,".",$C76,".",$D76),IN_1G!$A$2:$Z$3000,23,FALSE))=TRUE,"",VLOOKUP(CONCATENATE($B76,".",$C76,".",$D76),IN_1G!$A$2:$Z$3000,23,FALSE))</f>
        <v>0</v>
      </c>
      <c r="X76" s="1724">
        <f>IF(ISERROR(VLOOKUP(CONCATENATE($B76,".",$C76,".",$D76),IN_1G!$A$2:$Z$3000,24,FALSE))=TRUE,"",VLOOKUP(CONCATENATE($B76,".",$C76,".",$D76),IN_1G!$A$2:$Z$3000,24,FALSE))</f>
        <v>0</v>
      </c>
      <c r="Y76" s="1724">
        <f>IF(ISERROR(VLOOKUP(CONCATENATE($B76,".",$C76,".",$D76),IN_1G!$A$2:$Z$3000,25,FALSE))=TRUE,"",VLOOKUP(CONCATENATE($B76,".",$C76,".",$D76),IN_1G!$A$2:$Z$3000,25,FALSE))</f>
        <v>0</v>
      </c>
      <c r="Z76" s="1699">
        <f t="shared" si="1"/>
        <v>0</v>
      </c>
      <c r="AA76" s="1693"/>
      <c r="AB76" s="203"/>
      <c r="AC76" s="203"/>
      <c r="AD76" s="203"/>
      <c r="AE76" s="203"/>
      <c r="AF76" s="203"/>
      <c r="AG76" s="203"/>
      <c r="AH76" s="203"/>
      <c r="AI76" s="203"/>
      <c r="AJ76" s="203"/>
    </row>
    <row r="77" spans="1:36" ht="12" thickBot="1">
      <c r="A77" s="198" t="s">
        <v>2453</v>
      </c>
      <c r="B77" s="203">
        <v>4</v>
      </c>
      <c r="C77" s="203">
        <v>17</v>
      </c>
      <c r="D77" s="203">
        <v>50</v>
      </c>
      <c r="E77" s="1724">
        <f>IF(ISERROR(VLOOKUP(CONCATENATE($B77,".",$C77,".",$D77),IN_1G!$A$2:$Z$3000,5,FALSE))=TRUE,"",VLOOKUP(CONCATENATE($B77,".",$C77,".",$D77),IN_1G!$A$2:$Z$3000,5,FALSE))</f>
        <v>0</v>
      </c>
      <c r="F77" s="1724">
        <f>IF(ISERROR(VLOOKUP(CONCATENATE($B77,".",$C77,".",$D77),IN_1G!$A$2:$Z$3000,6,FALSE))=TRUE,"",VLOOKUP(CONCATENATE($B77,".",$C77,".",$D77),IN_1G!$A$2:$Z$3000,6,FALSE))</f>
        <v>0</v>
      </c>
      <c r="G77" s="1724">
        <f>IF(ISERROR(VLOOKUP(CONCATENATE($B77,".",$C77,".",$D77),IN_1G!$A$2:$Z$3000,7,FALSE))=TRUE,"",VLOOKUP(CONCATENATE($B77,".",$C77,".",$D77),IN_1G!$A$2:$Z$3000,7,FALSE))</f>
        <v>0</v>
      </c>
      <c r="H77" s="1724">
        <f>IF(ISERROR(VLOOKUP(CONCATENATE($B77,".",$C77,".",$D77),IN_1G!$A$2:$Z$3000,8,FALSE))=TRUE,"",VLOOKUP(CONCATENATE($B77,".",$C77,".",$D77),IN_1G!$A$2:$Z$3000,8,FALSE))</f>
        <v>0</v>
      </c>
      <c r="I77" s="1724">
        <f>IF(ISERROR(VLOOKUP(CONCATENATE($B77,".",$C77,".",$D77),IN_1G!$A$2:$Z$3000,9,FALSE))=TRUE,"",VLOOKUP(CONCATENATE($B77,".",$C77,".",$D77),IN_1G!$A$2:$Z$3000,9,FALSE))</f>
        <v>0</v>
      </c>
      <c r="J77" s="1724">
        <f>IF(ISERROR(VLOOKUP(CONCATENATE($B77,".",$C77,".",$D77),IN_1G!$A$2:$Z$3000,10,FALSE))=TRUE,"",VLOOKUP(CONCATENATE($B77,".",$C77,".",$D77),IN_1G!$A$2:$Z$3000,10,FALSE))</f>
        <v>0</v>
      </c>
      <c r="K77" s="1724">
        <f>IF(ISERROR(VLOOKUP(CONCATENATE($B77,".",$C77,".",$D77),IN_1G!$A$2:$Z$3000,11,FALSE))=TRUE,"",VLOOKUP(CONCATENATE($B77,".",$C77,".",$D77),IN_1G!$A$2:$Z$3000,11,FALSE))</f>
        <v>0</v>
      </c>
      <c r="L77" s="1724">
        <f>IF(ISERROR(VLOOKUP(CONCATENATE($B77,".",$C77,".",$D77),IN_1G!$A$2:$Z$3000,12,FALSE))=TRUE,"",VLOOKUP(CONCATENATE($B77,".",$C77,".",$D77),IN_1G!$A$2:$Z$3000,12,FALSE))</f>
        <v>0</v>
      </c>
      <c r="M77" s="1724">
        <f>IF(ISERROR(VLOOKUP(CONCATENATE($B77,".",$C77,".",$D77),IN_1G!$A$2:$Z$3000,13,FALSE))=TRUE,"",VLOOKUP(CONCATENATE($B77,".",$C77,".",$D77),IN_1G!$A$2:$Z$3000,13,FALSE))</f>
        <v>0</v>
      </c>
      <c r="N77" s="1724">
        <f>IF(ISERROR(VLOOKUP(CONCATENATE($B77,".",$C77,".",$D77),IN_1G!$A$2:$Z$3000,14,FALSE))=TRUE,"",VLOOKUP(CONCATENATE($B77,".",$C77,".",$D77),IN_1G!$A$2:$Z$3000,14,FALSE))</f>
        <v>0</v>
      </c>
      <c r="O77" s="1724">
        <f>IF(ISERROR(VLOOKUP(CONCATENATE($B77,".",$C77,".",$D77),IN_1G!$A$2:$Z$3000,15,FALSE))=TRUE,"",VLOOKUP(CONCATENATE($B77,".",$C77,".",$D77),IN_1G!$A$2:$Z$3000,15,FALSE))</f>
        <v>0</v>
      </c>
      <c r="P77" s="1724">
        <f>IF(ISERROR(VLOOKUP(CONCATENATE($B77,".",$C77,".",$D77),IN_1G!$A$2:$Z$3000,16,FALSE))=TRUE,"",VLOOKUP(CONCATENATE($B77,".",$C77,".",$D77),IN_1G!$A$2:$Z$3000,16,FALSE))</f>
        <v>0</v>
      </c>
      <c r="Q77" s="1724">
        <f>IF(ISERROR(VLOOKUP(CONCATENATE($B77,".",$C77,".",$D77),IN_1G!$A$2:$Z$3000,17,FALSE))=TRUE,"",VLOOKUP(CONCATENATE($B77,".",$C77,".",$D77),IN_1G!$A$2:$Z$3000,17,FALSE))</f>
        <v>0</v>
      </c>
      <c r="R77" s="1724">
        <f>IF(ISERROR(VLOOKUP(CONCATENATE($B77,".",$C77,".",$D77),IN_1G!$A$2:$Z$3000,18,FALSE))=TRUE,"",VLOOKUP(CONCATENATE($B77,".",$C77,".",$D77),IN_1G!$A$2:$Z$3000,18,FALSE))</f>
        <v>0</v>
      </c>
      <c r="S77" s="1724">
        <f>IF(ISERROR(VLOOKUP(CONCATENATE($B77,".",$C77,".",$D77),IN_1G!$A$2:$Z$3000,19,FALSE))=TRUE,"",VLOOKUP(CONCATENATE($B77,".",$C77,".",$D77),IN_1G!$A$2:$Z$3000,19,FALSE))</f>
        <v>0</v>
      </c>
      <c r="T77" s="1724">
        <f>IF(ISERROR(VLOOKUP(CONCATENATE($B77,".",$C77,".",$D77),IN_1G!$A$2:$Z$3000,20,FALSE))=TRUE,"",VLOOKUP(CONCATENATE($B77,".",$C77,".",$D77),IN_1G!$A$2:$Z$3000,20,FALSE))</f>
        <v>0</v>
      </c>
      <c r="U77" s="1724">
        <f>IF(ISERROR(VLOOKUP(CONCATENATE($B77,".",$C77,".",$D77),IN_1G!$A$2:$Z$3000,21,FALSE))=TRUE,"",VLOOKUP(CONCATENATE($B77,".",$C77,".",$D77),IN_1G!$A$2:$Z$3000,21,FALSE))</f>
        <v>0</v>
      </c>
      <c r="V77" s="1724">
        <f>IF(ISERROR(VLOOKUP(CONCATENATE($B77,".",$C77,".",$D77),IN_1G!$A$2:$Z$3000,22,FALSE))=TRUE,"",VLOOKUP(CONCATENATE($B77,".",$C77,".",$D77),IN_1G!$A$2:$Z$3000,22,FALSE))</f>
        <v>0</v>
      </c>
      <c r="W77" s="1724">
        <f>IF(ISERROR(VLOOKUP(CONCATENATE($B77,".",$C77,".",$D77),IN_1G!$A$2:$Z$3000,23,FALSE))=TRUE,"",VLOOKUP(CONCATENATE($B77,".",$C77,".",$D77),IN_1G!$A$2:$Z$3000,23,FALSE))</f>
        <v>0</v>
      </c>
      <c r="X77" s="1724">
        <f>IF(ISERROR(VLOOKUP(CONCATENATE($B77,".",$C77,".",$D77),IN_1G!$A$2:$Z$3000,24,FALSE))=TRUE,"",VLOOKUP(CONCATENATE($B77,".",$C77,".",$D77),IN_1G!$A$2:$Z$3000,24,FALSE))</f>
        <v>0</v>
      </c>
      <c r="Y77" s="1724">
        <f>IF(ISERROR(VLOOKUP(CONCATENATE($B77,".",$C77,".",$D77),IN_1G!$A$2:$Z$3000,25,FALSE))=TRUE,"",VLOOKUP(CONCATENATE($B77,".",$C77,".",$D77),IN_1G!$A$2:$Z$3000,25,FALSE))</f>
        <v>0</v>
      </c>
      <c r="Z77" s="1699">
        <f t="shared" si="1"/>
        <v>0</v>
      </c>
      <c r="AA77" s="1693"/>
      <c r="AB77" s="203"/>
      <c r="AC77" s="203"/>
      <c r="AD77" s="203"/>
      <c r="AE77" s="203"/>
      <c r="AF77" s="203"/>
      <c r="AG77" s="203"/>
      <c r="AH77" s="203"/>
      <c r="AI77" s="203"/>
      <c r="AJ77" s="203"/>
    </row>
    <row r="78" spans="1:36" ht="12" thickBot="1">
      <c r="A78" s="198" t="s">
        <v>2454</v>
      </c>
      <c r="B78" s="203">
        <v>4</v>
      </c>
      <c r="C78" s="203">
        <v>17</v>
      </c>
      <c r="D78" s="203">
        <v>51</v>
      </c>
      <c r="E78" s="1724">
        <f>IF(ISERROR(VLOOKUP(CONCATENATE($B78,".",$C78,".",$D78),IN_1G!$A$2:$Z$3000,5,FALSE))=TRUE,"",VLOOKUP(CONCATENATE($B78,".",$C78,".",$D78),IN_1G!$A$2:$Z$3000,5,FALSE))</f>
        <v>0</v>
      </c>
      <c r="F78" s="1724">
        <f>IF(ISERROR(VLOOKUP(CONCATENATE($B78,".",$C78,".",$D78),IN_1G!$A$2:$Z$3000,6,FALSE))=TRUE,"",VLOOKUP(CONCATENATE($B78,".",$C78,".",$D78),IN_1G!$A$2:$Z$3000,6,FALSE))</f>
        <v>0</v>
      </c>
      <c r="G78" s="1724">
        <f>IF(ISERROR(VLOOKUP(CONCATENATE($B78,".",$C78,".",$D78),IN_1G!$A$2:$Z$3000,7,FALSE))=TRUE,"",VLOOKUP(CONCATENATE($B78,".",$C78,".",$D78),IN_1G!$A$2:$Z$3000,7,FALSE))</f>
        <v>0</v>
      </c>
      <c r="H78" s="1724">
        <f>IF(ISERROR(VLOOKUP(CONCATENATE($B78,".",$C78,".",$D78),IN_1G!$A$2:$Z$3000,8,FALSE))=TRUE,"",VLOOKUP(CONCATENATE($B78,".",$C78,".",$D78),IN_1G!$A$2:$Z$3000,8,FALSE))</f>
        <v>0</v>
      </c>
      <c r="I78" s="1724">
        <f>IF(ISERROR(VLOOKUP(CONCATENATE($B78,".",$C78,".",$D78),IN_1G!$A$2:$Z$3000,9,FALSE))=TRUE,"",VLOOKUP(CONCATENATE($B78,".",$C78,".",$D78),IN_1G!$A$2:$Z$3000,9,FALSE))</f>
        <v>0</v>
      </c>
      <c r="J78" s="1724">
        <f>IF(ISERROR(VLOOKUP(CONCATENATE($B78,".",$C78,".",$D78),IN_1G!$A$2:$Z$3000,10,FALSE))=TRUE,"",VLOOKUP(CONCATENATE($B78,".",$C78,".",$D78),IN_1G!$A$2:$Z$3000,10,FALSE))</f>
        <v>0</v>
      </c>
      <c r="K78" s="1724">
        <f>IF(ISERROR(VLOOKUP(CONCATENATE($B78,".",$C78,".",$D78),IN_1G!$A$2:$Z$3000,11,FALSE))=TRUE,"",VLOOKUP(CONCATENATE($B78,".",$C78,".",$D78),IN_1G!$A$2:$Z$3000,11,FALSE))</f>
        <v>0</v>
      </c>
      <c r="L78" s="1724">
        <f>IF(ISERROR(VLOOKUP(CONCATENATE($B78,".",$C78,".",$D78),IN_1G!$A$2:$Z$3000,12,FALSE))=TRUE,"",VLOOKUP(CONCATENATE($B78,".",$C78,".",$D78),IN_1G!$A$2:$Z$3000,12,FALSE))</f>
        <v>0</v>
      </c>
      <c r="M78" s="1724">
        <f>IF(ISERROR(VLOOKUP(CONCATENATE($B78,".",$C78,".",$D78),IN_1G!$A$2:$Z$3000,13,FALSE))=TRUE,"",VLOOKUP(CONCATENATE($B78,".",$C78,".",$D78),IN_1G!$A$2:$Z$3000,13,FALSE))</f>
        <v>0</v>
      </c>
      <c r="N78" s="1724">
        <f>IF(ISERROR(VLOOKUP(CONCATENATE($B78,".",$C78,".",$D78),IN_1G!$A$2:$Z$3000,14,FALSE))=TRUE,"",VLOOKUP(CONCATENATE($B78,".",$C78,".",$D78),IN_1G!$A$2:$Z$3000,14,FALSE))</f>
        <v>0</v>
      </c>
      <c r="O78" s="1724">
        <f>IF(ISERROR(VLOOKUP(CONCATENATE($B78,".",$C78,".",$D78),IN_1G!$A$2:$Z$3000,15,FALSE))=TRUE,"",VLOOKUP(CONCATENATE($B78,".",$C78,".",$D78),IN_1G!$A$2:$Z$3000,15,FALSE))</f>
        <v>0</v>
      </c>
      <c r="P78" s="1724">
        <f>IF(ISERROR(VLOOKUP(CONCATENATE($B78,".",$C78,".",$D78),IN_1G!$A$2:$Z$3000,16,FALSE))=TRUE,"",VLOOKUP(CONCATENATE($B78,".",$C78,".",$D78),IN_1G!$A$2:$Z$3000,16,FALSE))</f>
        <v>0</v>
      </c>
      <c r="Q78" s="1724">
        <f>IF(ISERROR(VLOOKUP(CONCATENATE($B78,".",$C78,".",$D78),IN_1G!$A$2:$Z$3000,17,FALSE))=TRUE,"",VLOOKUP(CONCATENATE($B78,".",$C78,".",$D78),IN_1G!$A$2:$Z$3000,17,FALSE))</f>
        <v>0</v>
      </c>
      <c r="R78" s="1724">
        <f>IF(ISERROR(VLOOKUP(CONCATENATE($B78,".",$C78,".",$D78),IN_1G!$A$2:$Z$3000,18,FALSE))=TRUE,"",VLOOKUP(CONCATENATE($B78,".",$C78,".",$D78),IN_1G!$A$2:$Z$3000,18,FALSE))</f>
        <v>0</v>
      </c>
      <c r="S78" s="1724">
        <f>IF(ISERROR(VLOOKUP(CONCATENATE($B78,".",$C78,".",$D78),IN_1G!$A$2:$Z$3000,19,FALSE))=TRUE,"",VLOOKUP(CONCATENATE($B78,".",$C78,".",$D78),IN_1G!$A$2:$Z$3000,19,FALSE))</f>
        <v>0</v>
      </c>
      <c r="T78" s="1724">
        <f>IF(ISERROR(VLOOKUP(CONCATENATE($B78,".",$C78,".",$D78),IN_1G!$A$2:$Z$3000,20,FALSE))=TRUE,"",VLOOKUP(CONCATENATE($B78,".",$C78,".",$D78),IN_1G!$A$2:$Z$3000,20,FALSE))</f>
        <v>0</v>
      </c>
      <c r="U78" s="1724">
        <f>IF(ISERROR(VLOOKUP(CONCATENATE($B78,".",$C78,".",$D78),IN_1G!$A$2:$Z$3000,21,FALSE))=TRUE,"",VLOOKUP(CONCATENATE($B78,".",$C78,".",$D78),IN_1G!$A$2:$Z$3000,21,FALSE))</f>
        <v>0</v>
      </c>
      <c r="V78" s="1724">
        <f>IF(ISERROR(VLOOKUP(CONCATENATE($B78,".",$C78,".",$D78),IN_1G!$A$2:$Z$3000,22,FALSE))=TRUE,"",VLOOKUP(CONCATENATE($B78,".",$C78,".",$D78),IN_1G!$A$2:$Z$3000,22,FALSE))</f>
        <v>0</v>
      </c>
      <c r="W78" s="1724">
        <f>IF(ISERROR(VLOOKUP(CONCATENATE($B78,".",$C78,".",$D78),IN_1G!$A$2:$Z$3000,23,FALSE))=TRUE,"",VLOOKUP(CONCATENATE($B78,".",$C78,".",$D78),IN_1G!$A$2:$Z$3000,23,FALSE))</f>
        <v>0</v>
      </c>
      <c r="X78" s="1724">
        <f>IF(ISERROR(VLOOKUP(CONCATENATE($B78,".",$C78,".",$D78),IN_1G!$A$2:$Z$3000,24,FALSE))=TRUE,"",VLOOKUP(CONCATENATE($B78,".",$C78,".",$D78),IN_1G!$A$2:$Z$3000,24,FALSE))</f>
        <v>0</v>
      </c>
      <c r="Y78" s="1724">
        <f>IF(ISERROR(VLOOKUP(CONCATENATE($B78,".",$C78,".",$D78),IN_1G!$A$2:$Z$3000,25,FALSE))=TRUE,"",VLOOKUP(CONCATENATE($B78,".",$C78,".",$D78),IN_1G!$A$2:$Z$3000,25,FALSE))</f>
        <v>0</v>
      </c>
      <c r="Z78" s="1704">
        <f t="shared" si="1"/>
        <v>0</v>
      </c>
      <c r="AA78" s="1693"/>
      <c r="AB78" s="203"/>
      <c r="AC78" s="203"/>
      <c r="AD78" s="203"/>
      <c r="AE78" s="203"/>
      <c r="AF78" s="203"/>
      <c r="AG78" s="203"/>
      <c r="AH78" s="203"/>
      <c r="AI78" s="203"/>
      <c r="AJ78" s="203"/>
    </row>
    <row r="79" spans="1:36" ht="12" thickBot="1">
      <c r="A79" s="191" t="s">
        <v>2456</v>
      </c>
      <c r="B79" s="1691" t="s">
        <v>2442</v>
      </c>
      <c r="C79" s="178"/>
      <c r="D79" s="178"/>
      <c r="E79" s="1725"/>
      <c r="F79" s="1725"/>
      <c r="G79" s="1725"/>
      <c r="H79" s="1725"/>
      <c r="I79" s="1725"/>
      <c r="J79" s="1725"/>
      <c r="K79" s="1725"/>
      <c r="L79" s="1725"/>
      <c r="M79" s="1725"/>
      <c r="N79" s="1725"/>
      <c r="O79" s="1725"/>
      <c r="P79" s="1725"/>
      <c r="Q79" s="1725"/>
      <c r="R79" s="1725"/>
      <c r="S79" s="1725"/>
      <c r="T79" s="1725"/>
      <c r="U79" s="1725"/>
      <c r="V79" s="1725"/>
      <c r="W79" s="1725"/>
      <c r="X79" s="1725"/>
      <c r="Y79" s="1725"/>
      <c r="Z79" s="1703"/>
      <c r="AA79" s="1693"/>
      <c r="AB79" s="178"/>
      <c r="AC79" s="178"/>
      <c r="AD79" s="178"/>
      <c r="AE79" s="178"/>
      <c r="AF79" s="178"/>
      <c r="AG79" s="178"/>
      <c r="AH79" s="178"/>
      <c r="AI79" s="178"/>
      <c r="AJ79" s="178"/>
    </row>
    <row r="80" spans="1:36" ht="12" thickBot="1">
      <c r="A80" s="195" t="s">
        <v>2443</v>
      </c>
      <c r="B80" s="203">
        <v>4</v>
      </c>
      <c r="C80" s="203">
        <v>18</v>
      </c>
      <c r="D80" s="203">
        <v>52</v>
      </c>
      <c r="E80" s="1724">
        <v>2</v>
      </c>
      <c r="F80" s="1724">
        <f>IF(ISERROR(VLOOKUP(CONCATENATE($B80,".",$C80,".",$D80),IN_1G!$A$2:$Z$3000,6,FALSE))=TRUE,"",VLOOKUP(CONCATENATE($B80,".",$C80,".",$D80),IN_1G!$A$2:$Z$3000,6,FALSE))</f>
        <v>0</v>
      </c>
      <c r="G80" s="1724">
        <f>IF(ISERROR(VLOOKUP(CONCATENATE($B80,".",$C80,".",$D80),IN_1G!$A$2:$Z$3000,7,FALSE))=TRUE,"",VLOOKUP(CONCATENATE($B80,".",$C80,".",$D80),IN_1G!$A$2:$Z$3000,7,FALSE))</f>
        <v>0</v>
      </c>
      <c r="H80" s="1724">
        <f>IF(ISERROR(VLOOKUP(CONCATENATE($B80,".",$C80,".",$D80),IN_1G!$A$2:$Z$3000,8,FALSE))=TRUE,"",VLOOKUP(CONCATENATE($B80,".",$C80,".",$D80),IN_1G!$A$2:$Z$3000,8,FALSE))</f>
        <v>0</v>
      </c>
      <c r="I80" s="1724">
        <f>IF(ISERROR(VLOOKUP(CONCATENATE($B80,".",$C80,".",$D80),IN_1G!$A$2:$Z$3000,9,FALSE))=TRUE,"",VLOOKUP(CONCATENATE($B80,".",$C80,".",$D80),IN_1G!$A$2:$Z$3000,9,FALSE))</f>
        <v>0</v>
      </c>
      <c r="J80" s="1724">
        <f>IF(ISERROR(VLOOKUP(CONCATENATE($B80,".",$C80,".",$D80),IN_1G!$A$2:$Z$3000,10,FALSE))=TRUE,"",VLOOKUP(CONCATENATE($B80,".",$C80,".",$D80),IN_1G!$A$2:$Z$3000,10,FALSE))</f>
        <v>0</v>
      </c>
      <c r="K80" s="1724">
        <f>IF(ISERROR(VLOOKUP(CONCATENATE($B80,".",$C80,".",$D80),IN_1G!$A$2:$Z$3000,11,FALSE))=TRUE,"",VLOOKUP(CONCATENATE($B80,".",$C80,".",$D80),IN_1G!$A$2:$Z$3000,11,FALSE))</f>
        <v>0</v>
      </c>
      <c r="L80" s="1724">
        <f>IF(ISERROR(VLOOKUP(CONCATENATE($B80,".",$C80,".",$D80),IN_1G!$A$2:$Z$3000,12,FALSE))=TRUE,"",VLOOKUP(CONCATENATE($B80,".",$C80,".",$D80),IN_1G!$A$2:$Z$3000,12,FALSE))</f>
        <v>0</v>
      </c>
      <c r="M80" s="1724">
        <f>IF(ISERROR(VLOOKUP(CONCATENATE($B80,".",$C80,".",$D80),IN_1G!$A$2:$Z$3000,13,FALSE))=TRUE,"",VLOOKUP(CONCATENATE($B80,".",$C80,".",$D80),IN_1G!$A$2:$Z$3000,13,FALSE))</f>
        <v>0</v>
      </c>
      <c r="N80" s="1724">
        <f>IF(ISERROR(VLOOKUP(CONCATENATE($B80,".",$C80,".",$D80),IN_1G!$A$2:$Z$3000,14,FALSE))=TRUE,"",VLOOKUP(CONCATENATE($B80,".",$C80,".",$D80),IN_1G!$A$2:$Z$3000,14,FALSE))</f>
        <v>0</v>
      </c>
      <c r="O80" s="1724">
        <f>IF(ISERROR(VLOOKUP(CONCATENATE($B80,".",$C80,".",$D80),IN_1G!$A$2:$Z$3000,15,FALSE))=TRUE,"",VLOOKUP(CONCATENATE($B80,".",$C80,".",$D80),IN_1G!$A$2:$Z$3000,15,FALSE))</f>
        <v>0</v>
      </c>
      <c r="P80" s="1724">
        <f>IF(ISERROR(VLOOKUP(CONCATENATE($B80,".",$C80,".",$D80),IN_1G!$A$2:$Z$3000,16,FALSE))=TRUE,"",VLOOKUP(CONCATENATE($B80,".",$C80,".",$D80),IN_1G!$A$2:$Z$3000,16,FALSE))</f>
        <v>0</v>
      </c>
      <c r="Q80" s="1724">
        <f>IF(ISERROR(VLOOKUP(CONCATENATE($B80,".",$C80,".",$D80),IN_1G!$A$2:$Z$3000,17,FALSE))=TRUE,"",VLOOKUP(CONCATENATE($B80,".",$C80,".",$D80),IN_1G!$A$2:$Z$3000,17,FALSE))</f>
        <v>0</v>
      </c>
      <c r="R80" s="1724">
        <f>IF(ISERROR(VLOOKUP(CONCATENATE($B80,".",$C80,".",$D80),IN_1G!$A$2:$Z$3000,18,FALSE))=TRUE,"",VLOOKUP(CONCATENATE($B80,".",$C80,".",$D80),IN_1G!$A$2:$Z$3000,18,FALSE))</f>
        <v>0</v>
      </c>
      <c r="S80" s="1724">
        <f>IF(ISERROR(VLOOKUP(CONCATENATE($B80,".",$C80,".",$D80),IN_1G!$A$2:$Z$3000,19,FALSE))=TRUE,"",VLOOKUP(CONCATENATE($B80,".",$C80,".",$D80),IN_1G!$A$2:$Z$3000,19,FALSE))</f>
        <v>0</v>
      </c>
      <c r="T80" s="1724">
        <f>IF(ISERROR(VLOOKUP(CONCATENATE($B80,".",$C80,".",$D80),IN_1G!$A$2:$Z$3000,20,FALSE))=TRUE,"",VLOOKUP(CONCATENATE($B80,".",$C80,".",$D80),IN_1G!$A$2:$Z$3000,20,FALSE))</f>
        <v>0</v>
      </c>
      <c r="U80" s="1724">
        <f>IF(ISERROR(VLOOKUP(CONCATENATE($B80,".",$C80,".",$D80),IN_1G!$A$2:$Z$3000,21,FALSE))=TRUE,"",VLOOKUP(CONCATENATE($B80,".",$C80,".",$D80),IN_1G!$A$2:$Z$3000,21,FALSE))</f>
        <v>0</v>
      </c>
      <c r="V80" s="1724">
        <f>IF(ISERROR(VLOOKUP(CONCATENATE($B80,".",$C80,".",$D80),IN_1G!$A$2:$Z$3000,22,FALSE))=TRUE,"",VLOOKUP(CONCATENATE($B80,".",$C80,".",$D80),IN_1G!$A$2:$Z$3000,22,FALSE))</f>
        <v>0</v>
      </c>
      <c r="W80" s="1724">
        <f>IF(ISERROR(VLOOKUP(CONCATENATE($B80,".",$C80,".",$D80),IN_1G!$A$2:$Z$3000,23,FALSE))=TRUE,"",VLOOKUP(CONCATENATE($B80,".",$C80,".",$D80),IN_1G!$A$2:$Z$3000,23,FALSE))</f>
        <v>0</v>
      </c>
      <c r="X80" s="1724">
        <f>IF(ISERROR(VLOOKUP(CONCATENATE($B80,".",$C80,".",$D80),IN_1G!$A$2:$Z$3000,24,FALSE))=TRUE,"",VLOOKUP(CONCATENATE($B80,".",$C80,".",$D80),IN_1G!$A$2:$Z$3000,24,FALSE))</f>
        <v>0</v>
      </c>
      <c r="Y80" s="1724">
        <f>IF(ISERROR(VLOOKUP(CONCATENATE($B80,".",$C80,".",$D80),IN_1G!$A$2:$Z$3000,25,FALSE))=TRUE,"",VLOOKUP(CONCATENATE($B80,".",$C80,".",$D80),IN_1G!$A$2:$Z$3000,25,FALSE))</f>
        <v>0</v>
      </c>
      <c r="Z80" s="1699">
        <f t="shared" si="1"/>
        <v>2</v>
      </c>
      <c r="AA80" s="1693"/>
      <c r="AB80" s="203"/>
      <c r="AC80" s="203"/>
      <c r="AD80" s="203"/>
      <c r="AE80" s="203"/>
      <c r="AF80" s="203"/>
      <c r="AG80" s="203"/>
      <c r="AH80" s="203"/>
      <c r="AI80" s="203"/>
      <c r="AJ80" s="203"/>
    </row>
    <row r="81" spans="1:36" ht="12" thickBot="1">
      <c r="A81" s="198" t="s">
        <v>2453</v>
      </c>
      <c r="B81" s="203">
        <v>4</v>
      </c>
      <c r="C81" s="203">
        <v>18</v>
      </c>
      <c r="D81" s="203">
        <v>53</v>
      </c>
      <c r="E81" s="1724">
        <v>2</v>
      </c>
      <c r="F81" s="1724">
        <f>IF(ISERROR(VLOOKUP(CONCATENATE($B81,".",$C81,".",$D81),IN_1G!$A$2:$Z$3000,6,FALSE))=TRUE,"",VLOOKUP(CONCATENATE($B81,".",$C81,".",$D81),IN_1G!$A$2:$Z$3000,6,FALSE))</f>
        <v>0</v>
      </c>
      <c r="G81" s="1724">
        <f>IF(ISERROR(VLOOKUP(CONCATENATE($B81,".",$C81,".",$D81),IN_1G!$A$2:$Z$3000,7,FALSE))=TRUE,"",VLOOKUP(CONCATENATE($B81,".",$C81,".",$D81),IN_1G!$A$2:$Z$3000,7,FALSE))</f>
        <v>0</v>
      </c>
      <c r="H81" s="1724">
        <f>IF(ISERROR(VLOOKUP(CONCATENATE($B81,".",$C81,".",$D81),IN_1G!$A$2:$Z$3000,8,FALSE))=TRUE,"",VLOOKUP(CONCATENATE($B81,".",$C81,".",$D81),IN_1G!$A$2:$Z$3000,8,FALSE))</f>
        <v>0</v>
      </c>
      <c r="I81" s="1724">
        <f>IF(ISERROR(VLOOKUP(CONCATENATE($B81,".",$C81,".",$D81),IN_1G!$A$2:$Z$3000,9,FALSE))=TRUE,"",VLOOKUP(CONCATENATE($B81,".",$C81,".",$D81),IN_1G!$A$2:$Z$3000,9,FALSE))</f>
        <v>0</v>
      </c>
      <c r="J81" s="1724">
        <f>IF(ISERROR(VLOOKUP(CONCATENATE($B81,".",$C81,".",$D81),IN_1G!$A$2:$Z$3000,10,FALSE))=TRUE,"",VLOOKUP(CONCATENATE($B81,".",$C81,".",$D81),IN_1G!$A$2:$Z$3000,10,FALSE))</f>
        <v>0</v>
      </c>
      <c r="K81" s="1724">
        <f>IF(ISERROR(VLOOKUP(CONCATENATE($B81,".",$C81,".",$D81),IN_1G!$A$2:$Z$3000,11,FALSE))=TRUE,"",VLOOKUP(CONCATENATE($B81,".",$C81,".",$D81),IN_1G!$A$2:$Z$3000,11,FALSE))</f>
        <v>0</v>
      </c>
      <c r="L81" s="1724">
        <f>IF(ISERROR(VLOOKUP(CONCATENATE($B81,".",$C81,".",$D81),IN_1G!$A$2:$Z$3000,12,FALSE))=TRUE,"",VLOOKUP(CONCATENATE($B81,".",$C81,".",$D81),IN_1G!$A$2:$Z$3000,12,FALSE))</f>
        <v>0</v>
      </c>
      <c r="M81" s="1724">
        <f>IF(ISERROR(VLOOKUP(CONCATENATE($B81,".",$C81,".",$D81),IN_1G!$A$2:$Z$3000,13,FALSE))=TRUE,"",VLOOKUP(CONCATENATE($B81,".",$C81,".",$D81),IN_1G!$A$2:$Z$3000,13,FALSE))</f>
        <v>0</v>
      </c>
      <c r="N81" s="1724">
        <f>IF(ISERROR(VLOOKUP(CONCATENATE($B81,".",$C81,".",$D81),IN_1G!$A$2:$Z$3000,14,FALSE))=TRUE,"",VLOOKUP(CONCATENATE($B81,".",$C81,".",$D81),IN_1G!$A$2:$Z$3000,14,FALSE))</f>
        <v>0</v>
      </c>
      <c r="O81" s="1724">
        <f>IF(ISERROR(VLOOKUP(CONCATENATE($B81,".",$C81,".",$D81),IN_1G!$A$2:$Z$3000,15,FALSE))=TRUE,"",VLOOKUP(CONCATENATE($B81,".",$C81,".",$D81),IN_1G!$A$2:$Z$3000,15,FALSE))</f>
        <v>0</v>
      </c>
      <c r="P81" s="1724">
        <f>IF(ISERROR(VLOOKUP(CONCATENATE($B81,".",$C81,".",$D81),IN_1G!$A$2:$Z$3000,16,FALSE))=TRUE,"",VLOOKUP(CONCATENATE($B81,".",$C81,".",$D81),IN_1G!$A$2:$Z$3000,16,FALSE))</f>
        <v>0</v>
      </c>
      <c r="Q81" s="1724">
        <f>IF(ISERROR(VLOOKUP(CONCATENATE($B81,".",$C81,".",$D81),IN_1G!$A$2:$Z$3000,17,FALSE))=TRUE,"",VLOOKUP(CONCATENATE($B81,".",$C81,".",$D81),IN_1G!$A$2:$Z$3000,17,FALSE))</f>
        <v>0</v>
      </c>
      <c r="R81" s="1724">
        <f>IF(ISERROR(VLOOKUP(CONCATENATE($B81,".",$C81,".",$D81),IN_1G!$A$2:$Z$3000,18,FALSE))=TRUE,"",VLOOKUP(CONCATENATE($B81,".",$C81,".",$D81),IN_1G!$A$2:$Z$3000,18,FALSE))</f>
        <v>0</v>
      </c>
      <c r="S81" s="1724">
        <f>IF(ISERROR(VLOOKUP(CONCATENATE($B81,".",$C81,".",$D81),IN_1G!$A$2:$Z$3000,19,FALSE))=TRUE,"",VLOOKUP(CONCATENATE($B81,".",$C81,".",$D81),IN_1G!$A$2:$Z$3000,19,FALSE))</f>
        <v>0</v>
      </c>
      <c r="T81" s="1724">
        <f>IF(ISERROR(VLOOKUP(CONCATENATE($B81,".",$C81,".",$D81),IN_1G!$A$2:$Z$3000,20,FALSE))=TRUE,"",VLOOKUP(CONCATENATE($B81,".",$C81,".",$D81),IN_1G!$A$2:$Z$3000,20,FALSE))</f>
        <v>0</v>
      </c>
      <c r="U81" s="1724">
        <f>IF(ISERROR(VLOOKUP(CONCATENATE($B81,".",$C81,".",$D81),IN_1G!$A$2:$Z$3000,21,FALSE))=TRUE,"",VLOOKUP(CONCATENATE($B81,".",$C81,".",$D81),IN_1G!$A$2:$Z$3000,21,FALSE))</f>
        <v>0</v>
      </c>
      <c r="V81" s="1724">
        <f>IF(ISERROR(VLOOKUP(CONCATENATE($B81,".",$C81,".",$D81),IN_1G!$A$2:$Z$3000,22,FALSE))=TRUE,"",VLOOKUP(CONCATENATE($B81,".",$C81,".",$D81),IN_1G!$A$2:$Z$3000,22,FALSE))</f>
        <v>0</v>
      </c>
      <c r="W81" s="1724">
        <f>IF(ISERROR(VLOOKUP(CONCATENATE($B81,".",$C81,".",$D81),IN_1G!$A$2:$Z$3000,23,FALSE))=TRUE,"",VLOOKUP(CONCATENATE($B81,".",$C81,".",$D81),IN_1G!$A$2:$Z$3000,23,FALSE))</f>
        <v>0</v>
      </c>
      <c r="X81" s="1724">
        <f>IF(ISERROR(VLOOKUP(CONCATENATE($B81,".",$C81,".",$D81),IN_1G!$A$2:$Z$3000,24,FALSE))=TRUE,"",VLOOKUP(CONCATENATE($B81,".",$C81,".",$D81),IN_1G!$A$2:$Z$3000,24,FALSE))</f>
        <v>0</v>
      </c>
      <c r="Y81" s="1724">
        <f>IF(ISERROR(VLOOKUP(CONCATENATE($B81,".",$C81,".",$D81),IN_1G!$A$2:$Z$3000,25,FALSE))=TRUE,"",VLOOKUP(CONCATENATE($B81,".",$C81,".",$D81),IN_1G!$A$2:$Z$3000,25,FALSE))</f>
        <v>0</v>
      </c>
      <c r="Z81" s="1699">
        <f t="shared" si="1"/>
        <v>2</v>
      </c>
      <c r="AA81" s="1693"/>
      <c r="AB81" s="203"/>
      <c r="AC81" s="203"/>
      <c r="AD81" s="203"/>
      <c r="AE81" s="203"/>
      <c r="AF81" s="203"/>
      <c r="AG81" s="203"/>
      <c r="AH81" s="203"/>
      <c r="AI81" s="203"/>
      <c r="AJ81" s="203"/>
    </row>
    <row r="82" spans="1:36" ht="12" thickBot="1">
      <c r="A82" s="198" t="s">
        <v>2454</v>
      </c>
      <c r="B82" s="203">
        <v>4</v>
      </c>
      <c r="C82" s="203">
        <v>18</v>
      </c>
      <c r="D82" s="203">
        <v>54</v>
      </c>
      <c r="E82" s="1724">
        <f>IF(ISERROR(VLOOKUP(CONCATENATE($B82,".",$C82,".",$D82),IN_1G!$A$2:$Z$3000,5,FALSE))=TRUE,"",VLOOKUP(CONCATENATE($B82,".",$C82,".",$D82),IN_1G!$A$2:$Z$3000,5,FALSE))</f>
        <v>0</v>
      </c>
      <c r="F82" s="1724">
        <f>IF(ISERROR(VLOOKUP(CONCATENATE($B82,".",$C82,".",$D82),IN_1G!$A$2:$Z$3000,6,FALSE))=TRUE,"",VLOOKUP(CONCATENATE($B82,".",$C82,".",$D82),IN_1G!$A$2:$Z$3000,6,FALSE))</f>
        <v>0</v>
      </c>
      <c r="G82" s="1724">
        <f>IF(ISERROR(VLOOKUP(CONCATENATE($B82,".",$C82,".",$D82),IN_1G!$A$2:$Z$3000,7,FALSE))=TRUE,"",VLOOKUP(CONCATENATE($B82,".",$C82,".",$D82),IN_1G!$A$2:$Z$3000,7,FALSE))</f>
        <v>0</v>
      </c>
      <c r="H82" s="1724">
        <f>IF(ISERROR(VLOOKUP(CONCATENATE($B82,".",$C82,".",$D82),IN_1G!$A$2:$Z$3000,8,FALSE))=TRUE,"",VLOOKUP(CONCATENATE($B82,".",$C82,".",$D82),IN_1G!$A$2:$Z$3000,8,FALSE))</f>
        <v>0</v>
      </c>
      <c r="I82" s="1724">
        <f>IF(ISERROR(VLOOKUP(CONCATENATE($B82,".",$C82,".",$D82),IN_1G!$A$2:$Z$3000,9,FALSE))=TRUE,"",VLOOKUP(CONCATENATE($B82,".",$C82,".",$D82),IN_1G!$A$2:$Z$3000,9,FALSE))</f>
        <v>0</v>
      </c>
      <c r="J82" s="1724">
        <f>IF(ISERROR(VLOOKUP(CONCATENATE($B82,".",$C82,".",$D82),IN_1G!$A$2:$Z$3000,10,FALSE))=TRUE,"",VLOOKUP(CONCATENATE($B82,".",$C82,".",$D82),IN_1G!$A$2:$Z$3000,10,FALSE))</f>
        <v>0</v>
      </c>
      <c r="K82" s="1724">
        <f>IF(ISERROR(VLOOKUP(CONCATENATE($B82,".",$C82,".",$D82),IN_1G!$A$2:$Z$3000,11,FALSE))=TRUE,"",VLOOKUP(CONCATENATE($B82,".",$C82,".",$D82),IN_1G!$A$2:$Z$3000,11,FALSE))</f>
        <v>0</v>
      </c>
      <c r="L82" s="1724">
        <f>IF(ISERROR(VLOOKUP(CONCATENATE($B82,".",$C82,".",$D82),IN_1G!$A$2:$Z$3000,12,FALSE))=TRUE,"",VLOOKUP(CONCATENATE($B82,".",$C82,".",$D82),IN_1G!$A$2:$Z$3000,12,FALSE))</f>
        <v>0</v>
      </c>
      <c r="M82" s="1724">
        <f>IF(ISERROR(VLOOKUP(CONCATENATE($B82,".",$C82,".",$D82),IN_1G!$A$2:$Z$3000,13,FALSE))=TRUE,"",VLOOKUP(CONCATENATE($B82,".",$C82,".",$D82),IN_1G!$A$2:$Z$3000,13,FALSE))</f>
        <v>0</v>
      </c>
      <c r="N82" s="1724">
        <f>IF(ISERROR(VLOOKUP(CONCATENATE($B82,".",$C82,".",$D82),IN_1G!$A$2:$Z$3000,14,FALSE))=TRUE,"",VLOOKUP(CONCATENATE($B82,".",$C82,".",$D82),IN_1G!$A$2:$Z$3000,14,FALSE))</f>
        <v>0</v>
      </c>
      <c r="O82" s="1724">
        <f>IF(ISERROR(VLOOKUP(CONCATENATE($B82,".",$C82,".",$D82),IN_1G!$A$2:$Z$3000,15,FALSE))=TRUE,"",VLOOKUP(CONCATENATE($B82,".",$C82,".",$D82),IN_1G!$A$2:$Z$3000,15,FALSE))</f>
        <v>0</v>
      </c>
      <c r="P82" s="1724">
        <f>IF(ISERROR(VLOOKUP(CONCATENATE($B82,".",$C82,".",$D82),IN_1G!$A$2:$Z$3000,16,FALSE))=TRUE,"",VLOOKUP(CONCATENATE($B82,".",$C82,".",$D82),IN_1G!$A$2:$Z$3000,16,FALSE))</f>
        <v>0</v>
      </c>
      <c r="Q82" s="1724">
        <f>IF(ISERROR(VLOOKUP(CONCATENATE($B82,".",$C82,".",$D82),IN_1G!$A$2:$Z$3000,17,FALSE))=TRUE,"",VLOOKUP(CONCATENATE($B82,".",$C82,".",$D82),IN_1G!$A$2:$Z$3000,17,FALSE))</f>
        <v>0</v>
      </c>
      <c r="R82" s="1724">
        <f>IF(ISERROR(VLOOKUP(CONCATENATE($B82,".",$C82,".",$D82),IN_1G!$A$2:$Z$3000,18,FALSE))=TRUE,"",VLOOKUP(CONCATENATE($B82,".",$C82,".",$D82),IN_1G!$A$2:$Z$3000,18,FALSE))</f>
        <v>0</v>
      </c>
      <c r="S82" s="1724">
        <f>IF(ISERROR(VLOOKUP(CONCATENATE($B82,".",$C82,".",$D82),IN_1G!$A$2:$Z$3000,19,FALSE))=TRUE,"",VLOOKUP(CONCATENATE($B82,".",$C82,".",$D82),IN_1G!$A$2:$Z$3000,19,FALSE))</f>
        <v>0</v>
      </c>
      <c r="T82" s="1724">
        <f>IF(ISERROR(VLOOKUP(CONCATENATE($B82,".",$C82,".",$D82),IN_1G!$A$2:$Z$3000,20,FALSE))=TRUE,"",VLOOKUP(CONCATENATE($B82,".",$C82,".",$D82),IN_1G!$A$2:$Z$3000,20,FALSE))</f>
        <v>0</v>
      </c>
      <c r="U82" s="1724">
        <f>IF(ISERROR(VLOOKUP(CONCATENATE($B82,".",$C82,".",$D82),IN_1G!$A$2:$Z$3000,21,FALSE))=TRUE,"",VLOOKUP(CONCATENATE($B82,".",$C82,".",$D82),IN_1G!$A$2:$Z$3000,21,FALSE))</f>
        <v>0</v>
      </c>
      <c r="V82" s="1724">
        <f>IF(ISERROR(VLOOKUP(CONCATENATE($B82,".",$C82,".",$D82),IN_1G!$A$2:$Z$3000,22,FALSE))=TRUE,"",VLOOKUP(CONCATENATE($B82,".",$C82,".",$D82),IN_1G!$A$2:$Z$3000,22,FALSE))</f>
        <v>0</v>
      </c>
      <c r="W82" s="1724">
        <f>IF(ISERROR(VLOOKUP(CONCATENATE($B82,".",$C82,".",$D82),IN_1G!$A$2:$Z$3000,23,FALSE))=TRUE,"",VLOOKUP(CONCATENATE($B82,".",$C82,".",$D82),IN_1G!$A$2:$Z$3000,23,FALSE))</f>
        <v>0</v>
      </c>
      <c r="X82" s="1724">
        <f>IF(ISERROR(VLOOKUP(CONCATENATE($B82,".",$C82,".",$D82),IN_1G!$A$2:$Z$3000,24,FALSE))=TRUE,"",VLOOKUP(CONCATENATE($B82,".",$C82,".",$D82),IN_1G!$A$2:$Z$3000,24,FALSE))</f>
        <v>0</v>
      </c>
      <c r="Y82" s="1724">
        <f>IF(ISERROR(VLOOKUP(CONCATENATE($B82,".",$C82,".",$D82),IN_1G!$A$2:$Z$3000,25,FALSE))=TRUE,"",VLOOKUP(CONCATENATE($B82,".",$C82,".",$D82),IN_1G!$A$2:$Z$3000,25,FALSE))</f>
        <v>0</v>
      </c>
      <c r="Z82" s="1704">
        <f t="shared" si="1"/>
        <v>0</v>
      </c>
      <c r="AA82" s="1693"/>
      <c r="AB82" s="203"/>
      <c r="AC82" s="203"/>
      <c r="AD82" s="203"/>
      <c r="AE82" s="203"/>
      <c r="AF82" s="203"/>
      <c r="AG82" s="203"/>
      <c r="AH82" s="203"/>
      <c r="AI82" s="203"/>
      <c r="AJ82" s="203"/>
    </row>
    <row r="83" spans="1:36" ht="12" thickBot="1">
      <c r="A83" s="191" t="s">
        <v>2457</v>
      </c>
      <c r="B83" s="1691" t="s">
        <v>2442</v>
      </c>
      <c r="C83" s="178"/>
      <c r="D83" s="178"/>
      <c r="E83" s="1725"/>
      <c r="F83" s="1725"/>
      <c r="G83" s="1725"/>
      <c r="H83" s="1725"/>
      <c r="I83" s="1725"/>
      <c r="J83" s="1725"/>
      <c r="K83" s="1725"/>
      <c r="L83" s="1725"/>
      <c r="M83" s="1725"/>
      <c r="N83" s="1725"/>
      <c r="O83" s="1725"/>
      <c r="P83" s="1725"/>
      <c r="Q83" s="1725"/>
      <c r="R83" s="1725"/>
      <c r="S83" s="1725"/>
      <c r="T83" s="1725"/>
      <c r="U83" s="1725"/>
      <c r="V83" s="1725"/>
      <c r="W83" s="1725"/>
      <c r="X83" s="1725"/>
      <c r="Y83" s="1725"/>
      <c r="Z83" s="1703"/>
      <c r="AA83" s="1693"/>
      <c r="AB83" s="178"/>
      <c r="AC83" s="178"/>
      <c r="AD83" s="178"/>
      <c r="AE83" s="178"/>
      <c r="AF83" s="178"/>
      <c r="AG83" s="178"/>
      <c r="AH83" s="178"/>
      <c r="AI83" s="178"/>
      <c r="AJ83" s="178"/>
    </row>
    <row r="84" spans="1:36" ht="12" thickBot="1">
      <c r="A84" s="195" t="s">
        <v>2443</v>
      </c>
      <c r="B84" s="203">
        <v>4</v>
      </c>
      <c r="C84" s="203">
        <v>19</v>
      </c>
      <c r="D84" s="203">
        <v>55</v>
      </c>
      <c r="E84" s="1724">
        <v>23</v>
      </c>
      <c r="F84" s="1724">
        <f>IF(ISERROR(VLOOKUP(CONCATENATE($B84,".",$C84,".",$D84),IN_1G!$A$2:$Z$3000,6,FALSE))=TRUE,"",VLOOKUP(CONCATENATE($B84,".",$C84,".",$D84),IN_1G!$A$2:$Z$3000,6,FALSE))</f>
        <v>0</v>
      </c>
      <c r="G84" s="1724">
        <f>IF(ISERROR(VLOOKUP(CONCATENATE($B84,".",$C84,".",$D84),IN_1G!$A$2:$Z$3000,7,FALSE))=TRUE,"",VLOOKUP(CONCATENATE($B84,".",$C84,".",$D84),IN_1G!$A$2:$Z$3000,7,FALSE))</f>
        <v>0</v>
      </c>
      <c r="H84" s="1724">
        <f>IF(ISERROR(VLOOKUP(CONCATENATE($B84,".",$C84,".",$D84),IN_1G!$A$2:$Z$3000,8,FALSE))=TRUE,"",VLOOKUP(CONCATENATE($B84,".",$C84,".",$D84),IN_1G!$A$2:$Z$3000,8,FALSE))</f>
        <v>0</v>
      </c>
      <c r="I84" s="1724">
        <f>IF(ISERROR(VLOOKUP(CONCATENATE($B84,".",$C84,".",$D84),IN_1G!$A$2:$Z$3000,9,FALSE))=TRUE,"",VLOOKUP(CONCATENATE($B84,".",$C84,".",$D84),IN_1G!$A$2:$Z$3000,9,FALSE))</f>
        <v>0</v>
      </c>
      <c r="J84" s="1724">
        <f>IF(ISERROR(VLOOKUP(CONCATENATE($B84,".",$C84,".",$D84),IN_1G!$A$2:$Z$3000,10,FALSE))=TRUE,"",VLOOKUP(CONCATENATE($B84,".",$C84,".",$D84),IN_1G!$A$2:$Z$3000,10,FALSE))</f>
        <v>0</v>
      </c>
      <c r="K84" s="1724">
        <f>IF(ISERROR(VLOOKUP(CONCATENATE($B84,".",$C84,".",$D84),IN_1G!$A$2:$Z$3000,11,FALSE))=TRUE,"",VLOOKUP(CONCATENATE($B84,".",$C84,".",$D84),IN_1G!$A$2:$Z$3000,11,FALSE))</f>
        <v>0</v>
      </c>
      <c r="L84" s="1724">
        <f>IF(ISERROR(VLOOKUP(CONCATENATE($B84,".",$C84,".",$D84),IN_1G!$A$2:$Z$3000,12,FALSE))=TRUE,"",VLOOKUP(CONCATENATE($B84,".",$C84,".",$D84),IN_1G!$A$2:$Z$3000,12,FALSE))</f>
        <v>0</v>
      </c>
      <c r="M84" s="1724">
        <f>IF(ISERROR(VLOOKUP(CONCATENATE($B84,".",$C84,".",$D84),IN_1G!$A$2:$Z$3000,13,FALSE))=TRUE,"",VLOOKUP(CONCATENATE($B84,".",$C84,".",$D84),IN_1G!$A$2:$Z$3000,13,FALSE))</f>
        <v>0</v>
      </c>
      <c r="N84" s="1724">
        <f>IF(ISERROR(VLOOKUP(CONCATENATE($B84,".",$C84,".",$D84),IN_1G!$A$2:$Z$3000,14,FALSE))=TRUE,"",VLOOKUP(CONCATENATE($B84,".",$C84,".",$D84),IN_1G!$A$2:$Z$3000,14,FALSE))</f>
        <v>0</v>
      </c>
      <c r="O84" s="1724">
        <f>IF(ISERROR(VLOOKUP(CONCATENATE($B84,".",$C84,".",$D84),IN_1G!$A$2:$Z$3000,15,FALSE))=TRUE,"",VLOOKUP(CONCATENATE($B84,".",$C84,".",$D84),IN_1G!$A$2:$Z$3000,15,FALSE))</f>
        <v>0</v>
      </c>
      <c r="P84" s="1724">
        <f>IF(ISERROR(VLOOKUP(CONCATENATE($B84,".",$C84,".",$D84),IN_1G!$A$2:$Z$3000,16,FALSE))=TRUE,"",VLOOKUP(CONCATENATE($B84,".",$C84,".",$D84),IN_1G!$A$2:$Z$3000,16,FALSE))</f>
        <v>0</v>
      </c>
      <c r="Q84" s="1724">
        <f>IF(ISERROR(VLOOKUP(CONCATENATE($B84,".",$C84,".",$D84),IN_1G!$A$2:$Z$3000,17,FALSE))=TRUE,"",VLOOKUP(CONCATENATE($B84,".",$C84,".",$D84),IN_1G!$A$2:$Z$3000,17,FALSE))</f>
        <v>0</v>
      </c>
      <c r="R84" s="1724">
        <f>IF(ISERROR(VLOOKUP(CONCATENATE($B84,".",$C84,".",$D84),IN_1G!$A$2:$Z$3000,18,FALSE))=TRUE,"",VLOOKUP(CONCATENATE($B84,".",$C84,".",$D84),IN_1G!$A$2:$Z$3000,18,FALSE))</f>
        <v>0</v>
      </c>
      <c r="S84" s="1724">
        <f>IF(ISERROR(VLOOKUP(CONCATENATE($B84,".",$C84,".",$D84),IN_1G!$A$2:$Z$3000,19,FALSE))=TRUE,"",VLOOKUP(CONCATENATE($B84,".",$C84,".",$D84),IN_1G!$A$2:$Z$3000,19,FALSE))</f>
        <v>0</v>
      </c>
      <c r="T84" s="1724">
        <f>IF(ISERROR(VLOOKUP(CONCATENATE($B84,".",$C84,".",$D84),IN_1G!$A$2:$Z$3000,20,FALSE))=TRUE,"",VLOOKUP(CONCATENATE($B84,".",$C84,".",$D84),IN_1G!$A$2:$Z$3000,20,FALSE))</f>
        <v>0</v>
      </c>
      <c r="U84" s="1724">
        <f>IF(ISERROR(VLOOKUP(CONCATENATE($B84,".",$C84,".",$D84),IN_1G!$A$2:$Z$3000,21,FALSE))=TRUE,"",VLOOKUP(CONCATENATE($B84,".",$C84,".",$D84),IN_1G!$A$2:$Z$3000,21,FALSE))</f>
        <v>0</v>
      </c>
      <c r="V84" s="1724">
        <f>IF(ISERROR(VLOOKUP(CONCATENATE($B84,".",$C84,".",$D84),IN_1G!$A$2:$Z$3000,22,FALSE))=TRUE,"",VLOOKUP(CONCATENATE($B84,".",$C84,".",$D84),IN_1G!$A$2:$Z$3000,22,FALSE))</f>
        <v>0</v>
      </c>
      <c r="W84" s="1724">
        <f>IF(ISERROR(VLOOKUP(CONCATENATE($B84,".",$C84,".",$D84),IN_1G!$A$2:$Z$3000,23,FALSE))=TRUE,"",VLOOKUP(CONCATENATE($B84,".",$C84,".",$D84),IN_1G!$A$2:$Z$3000,23,FALSE))</f>
        <v>0</v>
      </c>
      <c r="X84" s="1724">
        <f>IF(ISERROR(VLOOKUP(CONCATENATE($B84,".",$C84,".",$D84),IN_1G!$A$2:$Z$3000,24,FALSE))=TRUE,"",VLOOKUP(CONCATENATE($B84,".",$C84,".",$D84),IN_1G!$A$2:$Z$3000,24,FALSE))</f>
        <v>0</v>
      </c>
      <c r="Y84" s="1724">
        <f>IF(ISERROR(VLOOKUP(CONCATENATE($B84,".",$C84,".",$D84),IN_1G!$A$2:$Z$3000,25,FALSE))=TRUE,"",VLOOKUP(CONCATENATE($B84,".",$C84,".",$D84),IN_1G!$A$2:$Z$3000,25,FALSE))</f>
        <v>0</v>
      </c>
      <c r="Z84" s="1699">
        <f t="shared" si="1"/>
        <v>23</v>
      </c>
      <c r="AA84" s="1693"/>
      <c r="AB84" s="203"/>
      <c r="AC84" s="203"/>
      <c r="AD84" s="203"/>
      <c r="AE84" s="203"/>
      <c r="AF84" s="203"/>
      <c r="AG84" s="203"/>
      <c r="AH84" s="203"/>
      <c r="AI84" s="203"/>
      <c r="AJ84" s="203"/>
    </row>
    <row r="85" spans="1:36" ht="12" thickBot="1">
      <c r="A85" s="198" t="s">
        <v>2453</v>
      </c>
      <c r="B85" s="203">
        <v>4</v>
      </c>
      <c r="C85" s="203">
        <v>19</v>
      </c>
      <c r="D85" s="203">
        <v>56</v>
      </c>
      <c r="E85" s="1724">
        <v>13</v>
      </c>
      <c r="F85" s="1724">
        <f>IF(ISERROR(VLOOKUP(CONCATENATE($B85,".",$C85,".",$D85),IN_1G!$A$2:$Z$3000,6,FALSE))=TRUE,"",VLOOKUP(CONCATENATE($B85,".",$C85,".",$D85),IN_1G!$A$2:$Z$3000,6,FALSE))</f>
        <v>0</v>
      </c>
      <c r="G85" s="1724">
        <f>IF(ISERROR(VLOOKUP(CONCATENATE($B85,".",$C85,".",$D85),IN_1G!$A$2:$Z$3000,7,FALSE))=TRUE,"",VLOOKUP(CONCATENATE($B85,".",$C85,".",$D85),IN_1G!$A$2:$Z$3000,7,FALSE))</f>
        <v>0</v>
      </c>
      <c r="H85" s="1724">
        <f>IF(ISERROR(VLOOKUP(CONCATENATE($B85,".",$C85,".",$D85),IN_1G!$A$2:$Z$3000,8,FALSE))=TRUE,"",VLOOKUP(CONCATENATE($B85,".",$C85,".",$D85),IN_1G!$A$2:$Z$3000,8,FALSE))</f>
        <v>0</v>
      </c>
      <c r="I85" s="1724">
        <f>IF(ISERROR(VLOOKUP(CONCATENATE($B85,".",$C85,".",$D85),IN_1G!$A$2:$Z$3000,9,FALSE))=TRUE,"",VLOOKUP(CONCATENATE($B85,".",$C85,".",$D85),IN_1G!$A$2:$Z$3000,9,FALSE))</f>
        <v>0</v>
      </c>
      <c r="J85" s="1724">
        <f>IF(ISERROR(VLOOKUP(CONCATENATE($B85,".",$C85,".",$D85),IN_1G!$A$2:$Z$3000,10,FALSE))=TRUE,"",VLOOKUP(CONCATENATE($B85,".",$C85,".",$D85),IN_1G!$A$2:$Z$3000,10,FALSE))</f>
        <v>0</v>
      </c>
      <c r="K85" s="1724">
        <f>IF(ISERROR(VLOOKUP(CONCATENATE($B85,".",$C85,".",$D85),IN_1G!$A$2:$Z$3000,11,FALSE))=TRUE,"",VLOOKUP(CONCATENATE($B85,".",$C85,".",$D85),IN_1G!$A$2:$Z$3000,11,FALSE))</f>
        <v>0</v>
      </c>
      <c r="L85" s="1724">
        <f>IF(ISERROR(VLOOKUP(CONCATENATE($B85,".",$C85,".",$D85),IN_1G!$A$2:$Z$3000,12,FALSE))=TRUE,"",VLOOKUP(CONCATENATE($B85,".",$C85,".",$D85),IN_1G!$A$2:$Z$3000,12,FALSE))</f>
        <v>0</v>
      </c>
      <c r="M85" s="1724">
        <f>IF(ISERROR(VLOOKUP(CONCATENATE($B85,".",$C85,".",$D85),IN_1G!$A$2:$Z$3000,13,FALSE))=TRUE,"",VLOOKUP(CONCATENATE($B85,".",$C85,".",$D85),IN_1G!$A$2:$Z$3000,13,FALSE))</f>
        <v>0</v>
      </c>
      <c r="N85" s="1724">
        <f>IF(ISERROR(VLOOKUP(CONCATENATE($B85,".",$C85,".",$D85),IN_1G!$A$2:$Z$3000,14,FALSE))=TRUE,"",VLOOKUP(CONCATENATE($B85,".",$C85,".",$D85),IN_1G!$A$2:$Z$3000,14,FALSE))</f>
        <v>0</v>
      </c>
      <c r="O85" s="1724">
        <f>IF(ISERROR(VLOOKUP(CONCATENATE($B85,".",$C85,".",$D85),IN_1G!$A$2:$Z$3000,15,FALSE))=TRUE,"",VLOOKUP(CONCATENATE($B85,".",$C85,".",$D85),IN_1G!$A$2:$Z$3000,15,FALSE))</f>
        <v>0</v>
      </c>
      <c r="P85" s="1724">
        <f>IF(ISERROR(VLOOKUP(CONCATENATE($B85,".",$C85,".",$D85),IN_1G!$A$2:$Z$3000,16,FALSE))=TRUE,"",VLOOKUP(CONCATENATE($B85,".",$C85,".",$D85),IN_1G!$A$2:$Z$3000,16,FALSE))</f>
        <v>0</v>
      </c>
      <c r="Q85" s="1724">
        <f>IF(ISERROR(VLOOKUP(CONCATENATE($B85,".",$C85,".",$D85),IN_1G!$A$2:$Z$3000,17,FALSE))=TRUE,"",VLOOKUP(CONCATENATE($B85,".",$C85,".",$D85),IN_1G!$A$2:$Z$3000,17,FALSE))</f>
        <v>0</v>
      </c>
      <c r="R85" s="1724">
        <f>IF(ISERROR(VLOOKUP(CONCATENATE($B85,".",$C85,".",$D85),IN_1G!$A$2:$Z$3000,18,FALSE))=TRUE,"",VLOOKUP(CONCATENATE($B85,".",$C85,".",$D85),IN_1G!$A$2:$Z$3000,18,FALSE))</f>
        <v>0</v>
      </c>
      <c r="S85" s="1724">
        <f>IF(ISERROR(VLOOKUP(CONCATENATE($B85,".",$C85,".",$D85),IN_1G!$A$2:$Z$3000,19,FALSE))=TRUE,"",VLOOKUP(CONCATENATE($B85,".",$C85,".",$D85),IN_1G!$A$2:$Z$3000,19,FALSE))</f>
        <v>0</v>
      </c>
      <c r="T85" s="1724">
        <f>IF(ISERROR(VLOOKUP(CONCATENATE($B85,".",$C85,".",$D85),IN_1G!$A$2:$Z$3000,20,FALSE))=TRUE,"",VLOOKUP(CONCATENATE($B85,".",$C85,".",$D85),IN_1G!$A$2:$Z$3000,20,FALSE))</f>
        <v>0</v>
      </c>
      <c r="U85" s="1724">
        <f>IF(ISERROR(VLOOKUP(CONCATENATE($B85,".",$C85,".",$D85),IN_1G!$A$2:$Z$3000,21,FALSE))=TRUE,"",VLOOKUP(CONCATENATE($B85,".",$C85,".",$D85),IN_1G!$A$2:$Z$3000,21,FALSE))</f>
        <v>0</v>
      </c>
      <c r="V85" s="1724">
        <f>IF(ISERROR(VLOOKUP(CONCATENATE($B85,".",$C85,".",$D85),IN_1G!$A$2:$Z$3000,22,FALSE))=TRUE,"",VLOOKUP(CONCATENATE($B85,".",$C85,".",$D85),IN_1G!$A$2:$Z$3000,22,FALSE))</f>
        <v>0</v>
      </c>
      <c r="W85" s="1724">
        <f>IF(ISERROR(VLOOKUP(CONCATENATE($B85,".",$C85,".",$D85),IN_1G!$A$2:$Z$3000,23,FALSE))=TRUE,"",VLOOKUP(CONCATENATE($B85,".",$C85,".",$D85),IN_1G!$A$2:$Z$3000,23,FALSE))</f>
        <v>0</v>
      </c>
      <c r="X85" s="1724">
        <f>IF(ISERROR(VLOOKUP(CONCATENATE($B85,".",$C85,".",$D85),IN_1G!$A$2:$Z$3000,24,FALSE))=TRUE,"",VLOOKUP(CONCATENATE($B85,".",$C85,".",$D85),IN_1G!$A$2:$Z$3000,24,FALSE))</f>
        <v>0</v>
      </c>
      <c r="Y85" s="1724">
        <f>IF(ISERROR(VLOOKUP(CONCATENATE($B85,".",$C85,".",$D85),IN_1G!$A$2:$Z$3000,25,FALSE))=TRUE,"",VLOOKUP(CONCATENATE($B85,".",$C85,".",$D85),IN_1G!$A$2:$Z$3000,25,FALSE))</f>
        <v>0</v>
      </c>
      <c r="Z85" s="1699">
        <f t="shared" si="1"/>
        <v>13</v>
      </c>
      <c r="AA85" s="1693"/>
      <c r="AB85" s="203"/>
      <c r="AC85" s="203"/>
      <c r="AD85" s="203"/>
      <c r="AE85" s="203"/>
      <c r="AF85" s="203"/>
      <c r="AG85" s="203"/>
      <c r="AH85" s="203"/>
      <c r="AI85" s="203"/>
      <c r="AJ85" s="203"/>
    </row>
    <row r="86" spans="1:36" ht="12" thickBot="1">
      <c r="A86" s="198" t="s">
        <v>2454</v>
      </c>
      <c r="B86" s="203">
        <v>4</v>
      </c>
      <c r="C86" s="203">
        <v>19</v>
      </c>
      <c r="D86" s="203">
        <v>57</v>
      </c>
      <c r="E86" s="1724">
        <f>IF(ISERROR(VLOOKUP(CONCATENATE($B86,".",$C86,".",$D86),IN_1G!$A$2:$Z$3000,5,FALSE))=TRUE,"",VLOOKUP(CONCATENATE($B86,".",$C86,".",$D86),IN_1G!$A$2:$Z$3000,5,FALSE))</f>
        <v>0</v>
      </c>
      <c r="F86" s="1724">
        <f>IF(ISERROR(VLOOKUP(CONCATENATE($B86,".",$C86,".",$D86),IN_1G!$A$2:$Z$3000,6,FALSE))=TRUE,"",VLOOKUP(CONCATENATE($B86,".",$C86,".",$D86),IN_1G!$A$2:$Z$3000,6,FALSE))</f>
        <v>0</v>
      </c>
      <c r="G86" s="1724">
        <f>IF(ISERROR(VLOOKUP(CONCATENATE($B86,".",$C86,".",$D86),IN_1G!$A$2:$Z$3000,7,FALSE))=TRUE,"",VLOOKUP(CONCATENATE($B86,".",$C86,".",$D86),IN_1G!$A$2:$Z$3000,7,FALSE))</f>
        <v>0</v>
      </c>
      <c r="H86" s="1724">
        <f>IF(ISERROR(VLOOKUP(CONCATENATE($B86,".",$C86,".",$D86),IN_1G!$A$2:$Z$3000,8,FALSE))=TRUE,"",VLOOKUP(CONCATENATE($B86,".",$C86,".",$D86),IN_1G!$A$2:$Z$3000,8,FALSE))</f>
        <v>0</v>
      </c>
      <c r="I86" s="1724">
        <f>IF(ISERROR(VLOOKUP(CONCATENATE($B86,".",$C86,".",$D86),IN_1G!$A$2:$Z$3000,9,FALSE))=TRUE,"",VLOOKUP(CONCATENATE($B86,".",$C86,".",$D86),IN_1G!$A$2:$Z$3000,9,FALSE))</f>
        <v>0</v>
      </c>
      <c r="J86" s="1724">
        <f>IF(ISERROR(VLOOKUP(CONCATENATE($B86,".",$C86,".",$D86),IN_1G!$A$2:$Z$3000,10,FALSE))=TRUE,"",VLOOKUP(CONCATENATE($B86,".",$C86,".",$D86),IN_1G!$A$2:$Z$3000,10,FALSE))</f>
        <v>0</v>
      </c>
      <c r="K86" s="1724">
        <f>IF(ISERROR(VLOOKUP(CONCATENATE($B86,".",$C86,".",$D86),IN_1G!$A$2:$Z$3000,11,FALSE))=TRUE,"",VLOOKUP(CONCATENATE($B86,".",$C86,".",$D86),IN_1G!$A$2:$Z$3000,11,FALSE))</f>
        <v>0</v>
      </c>
      <c r="L86" s="1724">
        <f>IF(ISERROR(VLOOKUP(CONCATENATE($B86,".",$C86,".",$D86),IN_1G!$A$2:$Z$3000,12,FALSE))=TRUE,"",VLOOKUP(CONCATENATE($B86,".",$C86,".",$D86),IN_1G!$A$2:$Z$3000,12,FALSE))</f>
        <v>0</v>
      </c>
      <c r="M86" s="1724">
        <f>IF(ISERROR(VLOOKUP(CONCATENATE($B86,".",$C86,".",$D86),IN_1G!$A$2:$Z$3000,13,FALSE))=TRUE,"",VLOOKUP(CONCATENATE($B86,".",$C86,".",$D86),IN_1G!$A$2:$Z$3000,13,FALSE))</f>
        <v>0</v>
      </c>
      <c r="N86" s="1724">
        <f>IF(ISERROR(VLOOKUP(CONCATENATE($B86,".",$C86,".",$D86),IN_1G!$A$2:$Z$3000,14,FALSE))=TRUE,"",VLOOKUP(CONCATENATE($B86,".",$C86,".",$D86),IN_1G!$A$2:$Z$3000,14,FALSE))</f>
        <v>0</v>
      </c>
      <c r="O86" s="1724">
        <f>IF(ISERROR(VLOOKUP(CONCATENATE($B86,".",$C86,".",$D86),IN_1G!$A$2:$Z$3000,15,FALSE))=TRUE,"",VLOOKUP(CONCATENATE($B86,".",$C86,".",$D86),IN_1G!$A$2:$Z$3000,15,FALSE))</f>
        <v>0</v>
      </c>
      <c r="P86" s="1724">
        <f>IF(ISERROR(VLOOKUP(CONCATENATE($B86,".",$C86,".",$D86),IN_1G!$A$2:$Z$3000,16,FALSE))=TRUE,"",VLOOKUP(CONCATENATE($B86,".",$C86,".",$D86),IN_1G!$A$2:$Z$3000,16,FALSE))</f>
        <v>0</v>
      </c>
      <c r="Q86" s="1724">
        <f>IF(ISERROR(VLOOKUP(CONCATENATE($B86,".",$C86,".",$D86),IN_1G!$A$2:$Z$3000,17,FALSE))=TRUE,"",VLOOKUP(CONCATENATE($B86,".",$C86,".",$D86),IN_1G!$A$2:$Z$3000,17,FALSE))</f>
        <v>0</v>
      </c>
      <c r="R86" s="1724">
        <f>IF(ISERROR(VLOOKUP(CONCATENATE($B86,".",$C86,".",$D86),IN_1G!$A$2:$Z$3000,18,FALSE))=TRUE,"",VLOOKUP(CONCATENATE($B86,".",$C86,".",$D86),IN_1G!$A$2:$Z$3000,18,FALSE))</f>
        <v>0</v>
      </c>
      <c r="S86" s="1724">
        <f>IF(ISERROR(VLOOKUP(CONCATENATE($B86,".",$C86,".",$D86),IN_1G!$A$2:$Z$3000,19,FALSE))=TRUE,"",VLOOKUP(CONCATENATE($B86,".",$C86,".",$D86),IN_1G!$A$2:$Z$3000,19,FALSE))</f>
        <v>0</v>
      </c>
      <c r="T86" s="1724">
        <f>IF(ISERROR(VLOOKUP(CONCATENATE($B86,".",$C86,".",$D86),IN_1G!$A$2:$Z$3000,20,FALSE))=TRUE,"",VLOOKUP(CONCATENATE($B86,".",$C86,".",$D86),IN_1G!$A$2:$Z$3000,20,FALSE))</f>
        <v>0</v>
      </c>
      <c r="U86" s="1724">
        <f>IF(ISERROR(VLOOKUP(CONCATENATE($B86,".",$C86,".",$D86),IN_1G!$A$2:$Z$3000,21,FALSE))=TRUE,"",VLOOKUP(CONCATENATE($B86,".",$C86,".",$D86),IN_1G!$A$2:$Z$3000,21,FALSE))</f>
        <v>0</v>
      </c>
      <c r="V86" s="1724">
        <f>IF(ISERROR(VLOOKUP(CONCATENATE($B86,".",$C86,".",$D86),IN_1G!$A$2:$Z$3000,22,FALSE))=TRUE,"",VLOOKUP(CONCATENATE($B86,".",$C86,".",$D86),IN_1G!$A$2:$Z$3000,22,FALSE))</f>
        <v>0</v>
      </c>
      <c r="W86" s="1724">
        <f>IF(ISERROR(VLOOKUP(CONCATENATE($B86,".",$C86,".",$D86),IN_1G!$A$2:$Z$3000,23,FALSE))=TRUE,"",VLOOKUP(CONCATENATE($B86,".",$C86,".",$D86),IN_1G!$A$2:$Z$3000,23,FALSE))</f>
        <v>0</v>
      </c>
      <c r="X86" s="1724">
        <f>IF(ISERROR(VLOOKUP(CONCATENATE($B86,".",$C86,".",$D86),IN_1G!$A$2:$Z$3000,24,FALSE))=TRUE,"",VLOOKUP(CONCATENATE($B86,".",$C86,".",$D86),IN_1G!$A$2:$Z$3000,24,FALSE))</f>
        <v>0</v>
      </c>
      <c r="Y86" s="1724">
        <f>IF(ISERROR(VLOOKUP(CONCATENATE($B86,".",$C86,".",$D86),IN_1G!$A$2:$Z$3000,25,FALSE))=TRUE,"",VLOOKUP(CONCATENATE($B86,".",$C86,".",$D86),IN_1G!$A$2:$Z$3000,25,FALSE))</f>
        <v>0</v>
      </c>
      <c r="Z86" s="1704">
        <f t="shared" si="1"/>
        <v>0</v>
      </c>
      <c r="AA86" s="1693"/>
      <c r="AB86" s="203"/>
      <c r="AC86" s="203"/>
      <c r="AD86" s="203"/>
      <c r="AE86" s="203"/>
      <c r="AF86" s="203"/>
      <c r="AG86" s="203"/>
      <c r="AH86" s="203"/>
      <c r="AI86" s="203"/>
      <c r="AJ86" s="203"/>
    </row>
    <row r="87" spans="1:36" ht="12" thickBot="1">
      <c r="A87" s="191" t="s">
        <v>2458</v>
      </c>
      <c r="B87" s="1691" t="s">
        <v>2442</v>
      </c>
      <c r="C87" s="178"/>
      <c r="D87" s="178"/>
      <c r="E87" s="1725"/>
      <c r="F87" s="1725"/>
      <c r="G87" s="1725"/>
      <c r="H87" s="1725"/>
      <c r="I87" s="1725"/>
      <c r="J87" s="1725"/>
      <c r="K87" s="1725"/>
      <c r="L87" s="1725"/>
      <c r="M87" s="1725"/>
      <c r="N87" s="1725"/>
      <c r="O87" s="1725"/>
      <c r="P87" s="1725"/>
      <c r="Q87" s="1725"/>
      <c r="R87" s="1725"/>
      <c r="S87" s="1725"/>
      <c r="T87" s="1725"/>
      <c r="U87" s="1725"/>
      <c r="V87" s="1725"/>
      <c r="W87" s="1725"/>
      <c r="X87" s="1725"/>
      <c r="Y87" s="1725"/>
      <c r="Z87" s="1703"/>
      <c r="AA87" s="1693"/>
      <c r="AB87" s="178"/>
      <c r="AC87" s="178"/>
      <c r="AD87" s="178"/>
      <c r="AE87" s="178"/>
      <c r="AF87" s="178"/>
      <c r="AG87" s="178"/>
      <c r="AH87" s="178"/>
      <c r="AI87" s="178"/>
      <c r="AJ87" s="178"/>
    </row>
    <row r="88" spans="1:36" ht="12" thickBot="1">
      <c r="A88" s="195" t="s">
        <v>2443</v>
      </c>
      <c r="B88" s="203">
        <v>4</v>
      </c>
      <c r="C88" s="203">
        <v>20</v>
      </c>
      <c r="D88" s="203">
        <v>58</v>
      </c>
      <c r="E88" s="1724">
        <v>58</v>
      </c>
      <c r="F88" s="1724">
        <f>IF(ISERROR(VLOOKUP(CONCATENATE($B88,".",$C88,".",$D88),IN_1G!$A$2:$Z$3000,6,FALSE))=TRUE,"",VLOOKUP(CONCATENATE($B88,".",$C88,".",$D88),IN_1G!$A$2:$Z$3000,6,FALSE))</f>
        <v>0</v>
      </c>
      <c r="G88" s="1724">
        <f>IF(ISERROR(VLOOKUP(CONCATENATE($B88,".",$C88,".",$D88),IN_1G!$A$2:$Z$3000,7,FALSE))=TRUE,"",VLOOKUP(CONCATENATE($B88,".",$C88,".",$D88),IN_1G!$A$2:$Z$3000,7,FALSE))</f>
        <v>0</v>
      </c>
      <c r="H88" s="1724">
        <f>IF(ISERROR(VLOOKUP(CONCATENATE($B88,".",$C88,".",$D88),IN_1G!$A$2:$Z$3000,8,FALSE))=TRUE,"",VLOOKUP(CONCATENATE($B88,".",$C88,".",$D88),IN_1G!$A$2:$Z$3000,8,FALSE))</f>
        <v>0</v>
      </c>
      <c r="I88" s="1724">
        <f>IF(ISERROR(VLOOKUP(CONCATENATE($B88,".",$C88,".",$D88),IN_1G!$A$2:$Z$3000,9,FALSE))=TRUE,"",VLOOKUP(CONCATENATE($B88,".",$C88,".",$D88),IN_1G!$A$2:$Z$3000,9,FALSE))</f>
        <v>0</v>
      </c>
      <c r="J88" s="1724">
        <f>IF(ISERROR(VLOOKUP(CONCATENATE($B88,".",$C88,".",$D88),IN_1G!$A$2:$Z$3000,10,FALSE))=TRUE,"",VLOOKUP(CONCATENATE($B88,".",$C88,".",$D88),IN_1G!$A$2:$Z$3000,10,FALSE))</f>
        <v>0</v>
      </c>
      <c r="K88" s="1724">
        <f>IF(ISERROR(VLOOKUP(CONCATENATE($B88,".",$C88,".",$D88),IN_1G!$A$2:$Z$3000,11,FALSE))=TRUE,"",VLOOKUP(CONCATENATE($B88,".",$C88,".",$D88),IN_1G!$A$2:$Z$3000,11,FALSE))</f>
        <v>0</v>
      </c>
      <c r="L88" s="1724">
        <f>IF(ISERROR(VLOOKUP(CONCATENATE($B88,".",$C88,".",$D88),IN_1G!$A$2:$Z$3000,12,FALSE))=TRUE,"",VLOOKUP(CONCATENATE($B88,".",$C88,".",$D88),IN_1G!$A$2:$Z$3000,12,FALSE))</f>
        <v>0</v>
      </c>
      <c r="M88" s="1724">
        <f>IF(ISERROR(VLOOKUP(CONCATENATE($B88,".",$C88,".",$D88),IN_1G!$A$2:$Z$3000,13,FALSE))=TRUE,"",VLOOKUP(CONCATENATE($B88,".",$C88,".",$D88),IN_1G!$A$2:$Z$3000,13,FALSE))</f>
        <v>0</v>
      </c>
      <c r="N88" s="1724">
        <f>IF(ISERROR(VLOOKUP(CONCATENATE($B88,".",$C88,".",$D88),IN_1G!$A$2:$Z$3000,14,FALSE))=TRUE,"",VLOOKUP(CONCATENATE($B88,".",$C88,".",$D88),IN_1G!$A$2:$Z$3000,14,FALSE))</f>
        <v>0</v>
      </c>
      <c r="O88" s="1724">
        <f>IF(ISERROR(VLOOKUP(CONCATENATE($B88,".",$C88,".",$D88),IN_1G!$A$2:$Z$3000,15,FALSE))=TRUE,"",VLOOKUP(CONCATENATE($B88,".",$C88,".",$D88),IN_1G!$A$2:$Z$3000,15,FALSE))</f>
        <v>0</v>
      </c>
      <c r="P88" s="1724">
        <f>IF(ISERROR(VLOOKUP(CONCATENATE($B88,".",$C88,".",$D88),IN_1G!$A$2:$Z$3000,16,FALSE))=TRUE,"",VLOOKUP(CONCATENATE($B88,".",$C88,".",$D88),IN_1G!$A$2:$Z$3000,16,FALSE))</f>
        <v>0</v>
      </c>
      <c r="Q88" s="1724">
        <f>IF(ISERROR(VLOOKUP(CONCATENATE($B88,".",$C88,".",$D88),IN_1G!$A$2:$Z$3000,17,FALSE))=TRUE,"",VLOOKUP(CONCATENATE($B88,".",$C88,".",$D88),IN_1G!$A$2:$Z$3000,17,FALSE))</f>
        <v>0</v>
      </c>
      <c r="R88" s="1724">
        <f>IF(ISERROR(VLOOKUP(CONCATENATE($B88,".",$C88,".",$D88),IN_1G!$A$2:$Z$3000,18,FALSE))=TRUE,"",VLOOKUP(CONCATENATE($B88,".",$C88,".",$D88),IN_1G!$A$2:$Z$3000,18,FALSE))</f>
        <v>0</v>
      </c>
      <c r="S88" s="1724">
        <f>IF(ISERROR(VLOOKUP(CONCATENATE($B88,".",$C88,".",$D88),IN_1G!$A$2:$Z$3000,19,FALSE))=TRUE,"",VLOOKUP(CONCATENATE($B88,".",$C88,".",$D88),IN_1G!$A$2:$Z$3000,19,FALSE))</f>
        <v>0</v>
      </c>
      <c r="T88" s="1724">
        <f>IF(ISERROR(VLOOKUP(CONCATENATE($B88,".",$C88,".",$D88),IN_1G!$A$2:$Z$3000,20,FALSE))=TRUE,"",VLOOKUP(CONCATENATE($B88,".",$C88,".",$D88),IN_1G!$A$2:$Z$3000,20,FALSE))</f>
        <v>0</v>
      </c>
      <c r="U88" s="1724">
        <f>IF(ISERROR(VLOOKUP(CONCATENATE($B88,".",$C88,".",$D88),IN_1G!$A$2:$Z$3000,21,FALSE))=TRUE,"",VLOOKUP(CONCATENATE($B88,".",$C88,".",$D88),IN_1G!$A$2:$Z$3000,21,FALSE))</f>
        <v>0</v>
      </c>
      <c r="V88" s="1724">
        <f>IF(ISERROR(VLOOKUP(CONCATENATE($B88,".",$C88,".",$D88),IN_1G!$A$2:$Z$3000,22,FALSE))=TRUE,"",VLOOKUP(CONCATENATE($B88,".",$C88,".",$D88),IN_1G!$A$2:$Z$3000,22,FALSE))</f>
        <v>0</v>
      </c>
      <c r="W88" s="1724">
        <f>IF(ISERROR(VLOOKUP(CONCATENATE($B88,".",$C88,".",$D88),IN_1G!$A$2:$Z$3000,23,FALSE))=TRUE,"",VLOOKUP(CONCATENATE($B88,".",$C88,".",$D88),IN_1G!$A$2:$Z$3000,23,FALSE))</f>
        <v>0</v>
      </c>
      <c r="X88" s="1724">
        <f>IF(ISERROR(VLOOKUP(CONCATENATE($B88,".",$C88,".",$D88),IN_1G!$A$2:$Z$3000,24,FALSE))=TRUE,"",VLOOKUP(CONCATENATE($B88,".",$C88,".",$D88),IN_1G!$A$2:$Z$3000,24,FALSE))</f>
        <v>0</v>
      </c>
      <c r="Y88" s="1724">
        <f>IF(ISERROR(VLOOKUP(CONCATENATE($B88,".",$C88,".",$D88),IN_1G!$A$2:$Z$3000,25,FALSE))=TRUE,"",VLOOKUP(CONCATENATE($B88,".",$C88,".",$D88),IN_1G!$A$2:$Z$3000,25,FALSE))</f>
        <v>0</v>
      </c>
      <c r="Z88" s="1699">
        <f t="shared" si="1"/>
        <v>58</v>
      </c>
      <c r="AA88" s="1693"/>
      <c r="AB88" s="203"/>
      <c r="AC88" s="203"/>
      <c r="AD88" s="203"/>
      <c r="AE88" s="203"/>
      <c r="AF88" s="203"/>
      <c r="AG88" s="203"/>
      <c r="AH88" s="203"/>
      <c r="AI88" s="203"/>
      <c r="AJ88" s="203"/>
    </row>
    <row r="89" spans="1:36" ht="12" thickBot="1">
      <c r="A89" s="195" t="s">
        <v>2459</v>
      </c>
      <c r="B89" s="203">
        <v>4</v>
      </c>
      <c r="C89" s="203">
        <v>20</v>
      </c>
      <c r="D89" s="203">
        <v>59</v>
      </c>
      <c r="E89" s="1724">
        <v>0</v>
      </c>
      <c r="F89" s="1724">
        <f>IF(ISERROR(VLOOKUP(CONCATENATE($B89,".",$C89,".",$D89),IN_1G!$A$2:$Z$3000,6,FALSE))=TRUE,"",VLOOKUP(CONCATENATE($B89,".",$C89,".",$D89),IN_1G!$A$2:$Z$3000,6,FALSE))</f>
        <v>0</v>
      </c>
      <c r="G89" s="1724">
        <f>IF(ISERROR(VLOOKUP(CONCATENATE($B89,".",$C89,".",$D89),IN_1G!$A$2:$Z$3000,7,FALSE))=TRUE,"",VLOOKUP(CONCATENATE($B89,".",$C89,".",$D89),IN_1G!$A$2:$Z$3000,7,FALSE))</f>
        <v>0</v>
      </c>
      <c r="H89" s="1724">
        <f>IF(ISERROR(VLOOKUP(CONCATENATE($B89,".",$C89,".",$D89),IN_1G!$A$2:$Z$3000,8,FALSE))=TRUE,"",VLOOKUP(CONCATENATE($B89,".",$C89,".",$D89),IN_1G!$A$2:$Z$3000,8,FALSE))</f>
        <v>0</v>
      </c>
      <c r="I89" s="1724">
        <f>IF(ISERROR(VLOOKUP(CONCATENATE($B89,".",$C89,".",$D89),IN_1G!$A$2:$Z$3000,9,FALSE))=TRUE,"",VLOOKUP(CONCATENATE($B89,".",$C89,".",$D89),IN_1G!$A$2:$Z$3000,9,FALSE))</f>
        <v>0</v>
      </c>
      <c r="J89" s="1724">
        <f>IF(ISERROR(VLOOKUP(CONCATENATE($B89,".",$C89,".",$D89),IN_1G!$A$2:$Z$3000,10,FALSE))=TRUE,"",VLOOKUP(CONCATENATE($B89,".",$C89,".",$D89),IN_1G!$A$2:$Z$3000,10,FALSE))</f>
        <v>0</v>
      </c>
      <c r="K89" s="1724">
        <f>IF(ISERROR(VLOOKUP(CONCATENATE($B89,".",$C89,".",$D89),IN_1G!$A$2:$Z$3000,11,FALSE))=TRUE,"",VLOOKUP(CONCATENATE($B89,".",$C89,".",$D89),IN_1G!$A$2:$Z$3000,11,FALSE))</f>
        <v>0</v>
      </c>
      <c r="L89" s="1724">
        <f>IF(ISERROR(VLOOKUP(CONCATENATE($B89,".",$C89,".",$D89),IN_1G!$A$2:$Z$3000,12,FALSE))=TRUE,"",VLOOKUP(CONCATENATE($B89,".",$C89,".",$D89),IN_1G!$A$2:$Z$3000,12,FALSE))</f>
        <v>0</v>
      </c>
      <c r="M89" s="1724">
        <f>IF(ISERROR(VLOOKUP(CONCATENATE($B89,".",$C89,".",$D89),IN_1G!$A$2:$Z$3000,13,FALSE))=TRUE,"",VLOOKUP(CONCATENATE($B89,".",$C89,".",$D89),IN_1G!$A$2:$Z$3000,13,FALSE))</f>
        <v>0</v>
      </c>
      <c r="N89" s="1724">
        <f>IF(ISERROR(VLOOKUP(CONCATENATE($B89,".",$C89,".",$D89),IN_1G!$A$2:$Z$3000,14,FALSE))=TRUE,"",VLOOKUP(CONCATENATE($B89,".",$C89,".",$D89),IN_1G!$A$2:$Z$3000,14,FALSE))</f>
        <v>0</v>
      </c>
      <c r="O89" s="1724">
        <f>IF(ISERROR(VLOOKUP(CONCATENATE($B89,".",$C89,".",$D89),IN_1G!$A$2:$Z$3000,15,FALSE))=TRUE,"",VLOOKUP(CONCATENATE($B89,".",$C89,".",$D89),IN_1G!$A$2:$Z$3000,15,FALSE))</f>
        <v>0</v>
      </c>
      <c r="P89" s="1724">
        <f>IF(ISERROR(VLOOKUP(CONCATENATE($B89,".",$C89,".",$D89),IN_1G!$A$2:$Z$3000,16,FALSE))=TRUE,"",VLOOKUP(CONCATENATE($B89,".",$C89,".",$D89),IN_1G!$A$2:$Z$3000,16,FALSE))</f>
        <v>0</v>
      </c>
      <c r="Q89" s="1724">
        <f>IF(ISERROR(VLOOKUP(CONCATENATE($B89,".",$C89,".",$D89),IN_1G!$A$2:$Z$3000,17,FALSE))=TRUE,"",VLOOKUP(CONCATENATE($B89,".",$C89,".",$D89),IN_1G!$A$2:$Z$3000,17,FALSE))</f>
        <v>0</v>
      </c>
      <c r="R89" s="1724">
        <f>IF(ISERROR(VLOOKUP(CONCATENATE($B89,".",$C89,".",$D89),IN_1G!$A$2:$Z$3000,18,FALSE))=TRUE,"",VLOOKUP(CONCATENATE($B89,".",$C89,".",$D89),IN_1G!$A$2:$Z$3000,18,FALSE))</f>
        <v>0</v>
      </c>
      <c r="S89" s="1724">
        <f>IF(ISERROR(VLOOKUP(CONCATENATE($B89,".",$C89,".",$D89),IN_1G!$A$2:$Z$3000,19,FALSE))=TRUE,"",VLOOKUP(CONCATENATE($B89,".",$C89,".",$D89),IN_1G!$A$2:$Z$3000,19,FALSE))</f>
        <v>0</v>
      </c>
      <c r="T89" s="1724">
        <f>IF(ISERROR(VLOOKUP(CONCATENATE($B89,".",$C89,".",$D89),IN_1G!$A$2:$Z$3000,20,FALSE))=TRUE,"",VLOOKUP(CONCATENATE($B89,".",$C89,".",$D89),IN_1G!$A$2:$Z$3000,20,FALSE))</f>
        <v>0</v>
      </c>
      <c r="U89" s="1724">
        <f>IF(ISERROR(VLOOKUP(CONCATENATE($B89,".",$C89,".",$D89),IN_1G!$A$2:$Z$3000,21,FALSE))=TRUE,"",VLOOKUP(CONCATENATE($B89,".",$C89,".",$D89),IN_1G!$A$2:$Z$3000,21,FALSE))</f>
        <v>0</v>
      </c>
      <c r="V89" s="1724">
        <f>IF(ISERROR(VLOOKUP(CONCATENATE($B89,".",$C89,".",$D89),IN_1G!$A$2:$Z$3000,22,FALSE))=TRUE,"",VLOOKUP(CONCATENATE($B89,".",$C89,".",$D89),IN_1G!$A$2:$Z$3000,22,FALSE))</f>
        <v>0</v>
      </c>
      <c r="W89" s="1724">
        <f>IF(ISERROR(VLOOKUP(CONCATENATE($B89,".",$C89,".",$D89),IN_1G!$A$2:$Z$3000,23,FALSE))=TRUE,"",VLOOKUP(CONCATENATE($B89,".",$C89,".",$D89),IN_1G!$A$2:$Z$3000,23,FALSE))</f>
        <v>0</v>
      </c>
      <c r="X89" s="1724">
        <f>IF(ISERROR(VLOOKUP(CONCATENATE($B89,".",$C89,".",$D89),IN_1G!$A$2:$Z$3000,24,FALSE))=TRUE,"",VLOOKUP(CONCATENATE($B89,".",$C89,".",$D89),IN_1G!$A$2:$Z$3000,24,FALSE))</f>
        <v>0</v>
      </c>
      <c r="Y89" s="1724">
        <f>IF(ISERROR(VLOOKUP(CONCATENATE($B89,".",$C89,".",$D89),IN_1G!$A$2:$Z$3000,25,FALSE))=TRUE,"",VLOOKUP(CONCATENATE($B89,".",$C89,".",$D89),IN_1G!$A$2:$Z$3000,25,FALSE))</f>
        <v>0</v>
      </c>
      <c r="Z89" s="1699">
        <f t="shared" si="1"/>
        <v>0</v>
      </c>
      <c r="AA89" s="1693"/>
      <c r="AB89" s="203"/>
      <c r="AC89" s="203"/>
      <c r="AD89" s="203"/>
      <c r="AE89" s="203"/>
      <c r="AF89" s="203"/>
      <c r="AG89" s="203"/>
      <c r="AH89" s="203"/>
      <c r="AI89" s="203"/>
      <c r="AJ89" s="203"/>
    </row>
    <row r="90" spans="1:36" ht="12" thickBot="1">
      <c r="A90" s="195" t="s">
        <v>2460</v>
      </c>
      <c r="B90" s="203">
        <v>4</v>
      </c>
      <c r="C90" s="203">
        <v>20</v>
      </c>
      <c r="D90" s="203">
        <v>60</v>
      </c>
      <c r="E90" s="1724">
        <v>39</v>
      </c>
      <c r="F90" s="1724">
        <f>IF(ISERROR(VLOOKUP(CONCATENATE($B90,".",$C90,".",$D90),IN_1G!$A$2:$Z$3000,6,FALSE))=TRUE,"",VLOOKUP(CONCATENATE($B90,".",$C90,".",$D90),IN_1G!$A$2:$Z$3000,6,FALSE))</f>
        <v>0</v>
      </c>
      <c r="G90" s="1724">
        <f>IF(ISERROR(VLOOKUP(CONCATENATE($B90,".",$C90,".",$D90),IN_1G!$A$2:$Z$3000,7,FALSE))=TRUE,"",VLOOKUP(CONCATENATE($B90,".",$C90,".",$D90),IN_1G!$A$2:$Z$3000,7,FALSE))</f>
        <v>0</v>
      </c>
      <c r="H90" s="1724">
        <f>IF(ISERROR(VLOOKUP(CONCATENATE($B90,".",$C90,".",$D90),IN_1G!$A$2:$Z$3000,8,FALSE))=TRUE,"",VLOOKUP(CONCATENATE($B90,".",$C90,".",$D90),IN_1G!$A$2:$Z$3000,8,FALSE))</f>
        <v>0</v>
      </c>
      <c r="I90" s="1724">
        <f>IF(ISERROR(VLOOKUP(CONCATENATE($B90,".",$C90,".",$D90),IN_1G!$A$2:$Z$3000,9,FALSE))=TRUE,"",VLOOKUP(CONCATENATE($B90,".",$C90,".",$D90),IN_1G!$A$2:$Z$3000,9,FALSE))</f>
        <v>0</v>
      </c>
      <c r="J90" s="1724">
        <f>IF(ISERROR(VLOOKUP(CONCATENATE($B90,".",$C90,".",$D90),IN_1G!$A$2:$Z$3000,10,FALSE))=TRUE,"",VLOOKUP(CONCATENATE($B90,".",$C90,".",$D90),IN_1G!$A$2:$Z$3000,10,FALSE))</f>
        <v>0</v>
      </c>
      <c r="K90" s="1724">
        <f>IF(ISERROR(VLOOKUP(CONCATENATE($B90,".",$C90,".",$D90),IN_1G!$A$2:$Z$3000,11,FALSE))=TRUE,"",VLOOKUP(CONCATENATE($B90,".",$C90,".",$D90),IN_1G!$A$2:$Z$3000,11,FALSE))</f>
        <v>0</v>
      </c>
      <c r="L90" s="1724">
        <f>IF(ISERROR(VLOOKUP(CONCATENATE($B90,".",$C90,".",$D90),IN_1G!$A$2:$Z$3000,12,FALSE))=TRUE,"",VLOOKUP(CONCATENATE($B90,".",$C90,".",$D90),IN_1G!$A$2:$Z$3000,12,FALSE))</f>
        <v>0</v>
      </c>
      <c r="M90" s="1724">
        <f>IF(ISERROR(VLOOKUP(CONCATENATE($B90,".",$C90,".",$D90),IN_1G!$A$2:$Z$3000,13,FALSE))=TRUE,"",VLOOKUP(CONCATENATE($B90,".",$C90,".",$D90),IN_1G!$A$2:$Z$3000,13,FALSE))</f>
        <v>0</v>
      </c>
      <c r="N90" s="1724">
        <f>IF(ISERROR(VLOOKUP(CONCATENATE($B90,".",$C90,".",$D90),IN_1G!$A$2:$Z$3000,14,FALSE))=TRUE,"",VLOOKUP(CONCATENATE($B90,".",$C90,".",$D90),IN_1G!$A$2:$Z$3000,14,FALSE))</f>
        <v>0</v>
      </c>
      <c r="O90" s="1724">
        <f>IF(ISERROR(VLOOKUP(CONCATENATE($B90,".",$C90,".",$D90),IN_1G!$A$2:$Z$3000,15,FALSE))=TRUE,"",VLOOKUP(CONCATENATE($B90,".",$C90,".",$D90),IN_1G!$A$2:$Z$3000,15,FALSE))</f>
        <v>0</v>
      </c>
      <c r="P90" s="1724">
        <f>IF(ISERROR(VLOOKUP(CONCATENATE($B90,".",$C90,".",$D90),IN_1G!$A$2:$Z$3000,16,FALSE))=TRUE,"",VLOOKUP(CONCATENATE($B90,".",$C90,".",$D90),IN_1G!$A$2:$Z$3000,16,FALSE))</f>
        <v>0</v>
      </c>
      <c r="Q90" s="1724">
        <f>IF(ISERROR(VLOOKUP(CONCATENATE($B90,".",$C90,".",$D90),IN_1G!$A$2:$Z$3000,17,FALSE))=TRUE,"",VLOOKUP(CONCATENATE($B90,".",$C90,".",$D90),IN_1G!$A$2:$Z$3000,17,FALSE))</f>
        <v>0</v>
      </c>
      <c r="R90" s="1724">
        <f>IF(ISERROR(VLOOKUP(CONCATENATE($B90,".",$C90,".",$D90),IN_1G!$A$2:$Z$3000,18,FALSE))=TRUE,"",VLOOKUP(CONCATENATE($B90,".",$C90,".",$D90),IN_1G!$A$2:$Z$3000,18,FALSE))</f>
        <v>0</v>
      </c>
      <c r="S90" s="1724">
        <f>IF(ISERROR(VLOOKUP(CONCATENATE($B90,".",$C90,".",$D90),IN_1G!$A$2:$Z$3000,19,FALSE))=TRUE,"",VLOOKUP(CONCATENATE($B90,".",$C90,".",$D90),IN_1G!$A$2:$Z$3000,19,FALSE))</f>
        <v>0</v>
      </c>
      <c r="T90" s="1724">
        <f>IF(ISERROR(VLOOKUP(CONCATENATE($B90,".",$C90,".",$D90),IN_1G!$A$2:$Z$3000,20,FALSE))=TRUE,"",VLOOKUP(CONCATENATE($B90,".",$C90,".",$D90),IN_1G!$A$2:$Z$3000,20,FALSE))</f>
        <v>0</v>
      </c>
      <c r="U90" s="1724">
        <f>IF(ISERROR(VLOOKUP(CONCATENATE($B90,".",$C90,".",$D90),IN_1G!$A$2:$Z$3000,21,FALSE))=TRUE,"",VLOOKUP(CONCATENATE($B90,".",$C90,".",$D90),IN_1G!$A$2:$Z$3000,21,FALSE))</f>
        <v>0</v>
      </c>
      <c r="V90" s="1724">
        <f>IF(ISERROR(VLOOKUP(CONCATENATE($B90,".",$C90,".",$D90),IN_1G!$A$2:$Z$3000,22,FALSE))=TRUE,"",VLOOKUP(CONCATENATE($B90,".",$C90,".",$D90),IN_1G!$A$2:$Z$3000,22,FALSE))</f>
        <v>0</v>
      </c>
      <c r="W90" s="1724">
        <f>IF(ISERROR(VLOOKUP(CONCATENATE($B90,".",$C90,".",$D90),IN_1G!$A$2:$Z$3000,23,FALSE))=TRUE,"",VLOOKUP(CONCATENATE($B90,".",$C90,".",$D90),IN_1G!$A$2:$Z$3000,23,FALSE))</f>
        <v>0</v>
      </c>
      <c r="X90" s="1724">
        <f>IF(ISERROR(VLOOKUP(CONCATENATE($B90,".",$C90,".",$D90),IN_1G!$A$2:$Z$3000,24,FALSE))=TRUE,"",VLOOKUP(CONCATENATE($B90,".",$C90,".",$D90),IN_1G!$A$2:$Z$3000,24,FALSE))</f>
        <v>0</v>
      </c>
      <c r="Y90" s="1724">
        <f>IF(ISERROR(VLOOKUP(CONCATENATE($B90,".",$C90,".",$D90),IN_1G!$A$2:$Z$3000,25,FALSE))=TRUE,"",VLOOKUP(CONCATENATE($B90,".",$C90,".",$D90),IN_1G!$A$2:$Z$3000,25,FALSE))</f>
        <v>0</v>
      </c>
      <c r="Z90" s="1699">
        <f t="shared" si="1"/>
        <v>39</v>
      </c>
      <c r="AA90" s="1693"/>
      <c r="AB90" s="203"/>
      <c r="AC90" s="203"/>
      <c r="AD90" s="203"/>
      <c r="AE90" s="203"/>
      <c r="AF90" s="203"/>
      <c r="AG90" s="203"/>
      <c r="AH90" s="203"/>
      <c r="AI90" s="203"/>
      <c r="AJ90" s="203"/>
    </row>
    <row r="91" spans="1:36" ht="12" thickBot="1">
      <c r="A91" s="195" t="s">
        <v>2454</v>
      </c>
      <c r="B91" s="203">
        <v>4</v>
      </c>
      <c r="C91" s="203">
        <v>20</v>
      </c>
      <c r="D91" s="203">
        <v>61</v>
      </c>
      <c r="E91" s="1724">
        <v>19</v>
      </c>
      <c r="F91" s="1724">
        <f>IF(ISERROR(VLOOKUP(CONCATENATE($B91,".",$C91,".",$D91),IN_1G!$A$2:$Z$3000,6,FALSE))=TRUE,"",VLOOKUP(CONCATENATE($B91,".",$C91,".",$D91),IN_1G!$A$2:$Z$3000,6,FALSE))</f>
        <v>0</v>
      </c>
      <c r="G91" s="1724">
        <f>IF(ISERROR(VLOOKUP(CONCATENATE($B91,".",$C91,".",$D91),IN_1G!$A$2:$Z$3000,7,FALSE))=TRUE,"",VLOOKUP(CONCATENATE($B91,".",$C91,".",$D91),IN_1G!$A$2:$Z$3000,7,FALSE))</f>
        <v>0</v>
      </c>
      <c r="H91" s="1724">
        <f>IF(ISERROR(VLOOKUP(CONCATENATE($B91,".",$C91,".",$D91),IN_1G!$A$2:$Z$3000,8,FALSE))=TRUE,"",VLOOKUP(CONCATENATE($B91,".",$C91,".",$D91),IN_1G!$A$2:$Z$3000,8,FALSE))</f>
        <v>0</v>
      </c>
      <c r="I91" s="1724">
        <f>IF(ISERROR(VLOOKUP(CONCATENATE($B91,".",$C91,".",$D91),IN_1G!$A$2:$Z$3000,9,FALSE))=TRUE,"",VLOOKUP(CONCATENATE($B91,".",$C91,".",$D91),IN_1G!$A$2:$Z$3000,9,FALSE))</f>
        <v>0</v>
      </c>
      <c r="J91" s="1724">
        <f>IF(ISERROR(VLOOKUP(CONCATENATE($B91,".",$C91,".",$D91),IN_1G!$A$2:$Z$3000,10,FALSE))=TRUE,"",VLOOKUP(CONCATENATE($B91,".",$C91,".",$D91),IN_1G!$A$2:$Z$3000,10,FALSE))</f>
        <v>0</v>
      </c>
      <c r="K91" s="1724">
        <f>IF(ISERROR(VLOOKUP(CONCATENATE($B91,".",$C91,".",$D91),IN_1G!$A$2:$Z$3000,11,FALSE))=TRUE,"",VLOOKUP(CONCATENATE($B91,".",$C91,".",$D91),IN_1G!$A$2:$Z$3000,11,FALSE))</f>
        <v>0</v>
      </c>
      <c r="L91" s="1724">
        <f>IF(ISERROR(VLOOKUP(CONCATENATE($B91,".",$C91,".",$D91),IN_1G!$A$2:$Z$3000,12,FALSE))=TRUE,"",VLOOKUP(CONCATENATE($B91,".",$C91,".",$D91),IN_1G!$A$2:$Z$3000,12,FALSE))</f>
        <v>0</v>
      </c>
      <c r="M91" s="1724">
        <f>IF(ISERROR(VLOOKUP(CONCATENATE($B91,".",$C91,".",$D91),IN_1G!$A$2:$Z$3000,13,FALSE))=TRUE,"",VLOOKUP(CONCATENATE($B91,".",$C91,".",$D91),IN_1G!$A$2:$Z$3000,13,FALSE))</f>
        <v>0</v>
      </c>
      <c r="N91" s="1724">
        <f>IF(ISERROR(VLOOKUP(CONCATENATE($B91,".",$C91,".",$D91),IN_1G!$A$2:$Z$3000,14,FALSE))=TRUE,"",VLOOKUP(CONCATENATE($B91,".",$C91,".",$D91),IN_1G!$A$2:$Z$3000,14,FALSE))</f>
        <v>0</v>
      </c>
      <c r="O91" s="1724">
        <f>IF(ISERROR(VLOOKUP(CONCATENATE($B91,".",$C91,".",$D91),IN_1G!$A$2:$Z$3000,15,FALSE))=TRUE,"",VLOOKUP(CONCATENATE($B91,".",$C91,".",$D91),IN_1G!$A$2:$Z$3000,15,FALSE))</f>
        <v>0</v>
      </c>
      <c r="P91" s="1724">
        <f>IF(ISERROR(VLOOKUP(CONCATENATE($B91,".",$C91,".",$D91),IN_1G!$A$2:$Z$3000,16,FALSE))=TRUE,"",VLOOKUP(CONCATENATE($B91,".",$C91,".",$D91),IN_1G!$A$2:$Z$3000,16,FALSE))</f>
        <v>0</v>
      </c>
      <c r="Q91" s="1724">
        <f>IF(ISERROR(VLOOKUP(CONCATENATE($B91,".",$C91,".",$D91),IN_1G!$A$2:$Z$3000,17,FALSE))=TRUE,"",VLOOKUP(CONCATENATE($B91,".",$C91,".",$D91),IN_1G!$A$2:$Z$3000,17,FALSE))</f>
        <v>0</v>
      </c>
      <c r="R91" s="1724">
        <f>IF(ISERROR(VLOOKUP(CONCATENATE($B91,".",$C91,".",$D91),IN_1G!$A$2:$Z$3000,18,FALSE))=TRUE,"",VLOOKUP(CONCATENATE($B91,".",$C91,".",$D91),IN_1G!$A$2:$Z$3000,18,FALSE))</f>
        <v>0</v>
      </c>
      <c r="S91" s="1724">
        <f>IF(ISERROR(VLOOKUP(CONCATENATE($B91,".",$C91,".",$D91),IN_1G!$A$2:$Z$3000,19,FALSE))=TRUE,"",VLOOKUP(CONCATENATE($B91,".",$C91,".",$D91),IN_1G!$A$2:$Z$3000,19,FALSE))</f>
        <v>0</v>
      </c>
      <c r="T91" s="1724">
        <f>IF(ISERROR(VLOOKUP(CONCATENATE($B91,".",$C91,".",$D91),IN_1G!$A$2:$Z$3000,20,FALSE))=TRUE,"",VLOOKUP(CONCATENATE($B91,".",$C91,".",$D91),IN_1G!$A$2:$Z$3000,20,FALSE))</f>
        <v>0</v>
      </c>
      <c r="U91" s="1724">
        <f>IF(ISERROR(VLOOKUP(CONCATENATE($B91,".",$C91,".",$D91),IN_1G!$A$2:$Z$3000,21,FALSE))=TRUE,"",VLOOKUP(CONCATENATE($B91,".",$C91,".",$D91),IN_1G!$A$2:$Z$3000,21,FALSE))</f>
        <v>0</v>
      </c>
      <c r="V91" s="1724">
        <f>IF(ISERROR(VLOOKUP(CONCATENATE($B91,".",$C91,".",$D91),IN_1G!$A$2:$Z$3000,22,FALSE))=TRUE,"",VLOOKUP(CONCATENATE($B91,".",$C91,".",$D91),IN_1G!$A$2:$Z$3000,22,FALSE))</f>
        <v>0</v>
      </c>
      <c r="W91" s="1724">
        <f>IF(ISERROR(VLOOKUP(CONCATENATE($B91,".",$C91,".",$D91),IN_1G!$A$2:$Z$3000,23,FALSE))=TRUE,"",VLOOKUP(CONCATENATE($B91,".",$C91,".",$D91),IN_1G!$A$2:$Z$3000,23,FALSE))</f>
        <v>0</v>
      </c>
      <c r="X91" s="1724">
        <f>IF(ISERROR(VLOOKUP(CONCATENATE($B91,".",$C91,".",$D91),IN_1G!$A$2:$Z$3000,24,FALSE))=TRUE,"",VLOOKUP(CONCATENATE($B91,".",$C91,".",$D91),IN_1G!$A$2:$Z$3000,24,FALSE))</f>
        <v>0</v>
      </c>
      <c r="Y91" s="1724">
        <f>IF(ISERROR(VLOOKUP(CONCATENATE($B91,".",$C91,".",$D91),IN_1G!$A$2:$Z$3000,25,FALSE))=TRUE,"",VLOOKUP(CONCATENATE($B91,".",$C91,".",$D91),IN_1G!$A$2:$Z$3000,25,FALSE))</f>
        <v>0</v>
      </c>
      <c r="Z91" s="1704">
        <f t="shared" si="1"/>
        <v>19</v>
      </c>
      <c r="AA91" s="1693"/>
      <c r="AB91" s="203"/>
      <c r="AC91" s="203"/>
      <c r="AD91" s="203"/>
      <c r="AE91" s="203"/>
      <c r="AF91" s="203"/>
      <c r="AG91" s="203"/>
      <c r="AH91" s="203"/>
      <c r="AI91" s="203"/>
      <c r="AJ91" s="203"/>
    </row>
    <row r="92" spans="1:36" ht="12" thickBot="1">
      <c r="A92" s="191" t="s">
        <v>2461</v>
      </c>
      <c r="B92" s="1691" t="s">
        <v>2442</v>
      </c>
      <c r="C92" s="178"/>
      <c r="D92" s="178"/>
      <c r="E92" s="1725"/>
      <c r="F92" s="1725"/>
      <c r="G92" s="1725"/>
      <c r="H92" s="1725"/>
      <c r="I92" s="1725"/>
      <c r="J92" s="1725"/>
      <c r="K92" s="1725"/>
      <c r="L92" s="1725"/>
      <c r="M92" s="1725"/>
      <c r="N92" s="1725"/>
      <c r="O92" s="1725"/>
      <c r="P92" s="1725"/>
      <c r="Q92" s="1725"/>
      <c r="R92" s="1725"/>
      <c r="S92" s="1725"/>
      <c r="T92" s="1725"/>
      <c r="U92" s="1725"/>
      <c r="V92" s="1725"/>
      <c r="W92" s="1725"/>
      <c r="X92" s="1725"/>
      <c r="Y92" s="1725"/>
      <c r="Z92" s="1703"/>
      <c r="AA92" s="1693"/>
      <c r="AB92" s="178"/>
      <c r="AC92" s="178"/>
      <c r="AD92" s="178"/>
      <c r="AE92" s="178"/>
      <c r="AF92" s="178"/>
      <c r="AG92" s="178"/>
      <c r="AH92" s="178"/>
      <c r="AI92" s="178"/>
      <c r="AJ92" s="178"/>
    </row>
    <row r="93" spans="1:36" ht="12" thickBot="1">
      <c r="A93" s="195" t="s">
        <v>2443</v>
      </c>
      <c r="B93" s="203">
        <v>4</v>
      </c>
      <c r="C93" s="203">
        <v>21</v>
      </c>
      <c r="D93" s="203">
        <v>62</v>
      </c>
      <c r="E93" s="1724">
        <f>IF(ISERROR(VLOOKUP(CONCATENATE($B93,".",$C93,".",$D93),IN_1G!$A$2:$Z$3000,5,FALSE))=TRUE,"",VLOOKUP(CONCATENATE($B93,".",$C93,".",$D93),IN_1G!$A$2:$Z$3000,5,FALSE))</f>
        <v>0</v>
      </c>
      <c r="F93" s="1724">
        <f>IF(ISERROR(VLOOKUP(CONCATENATE($B93,".",$C93,".",$D93),IN_1G!$A$2:$Z$3000,6,FALSE))=TRUE,"",VLOOKUP(CONCATENATE($B93,".",$C93,".",$D93),IN_1G!$A$2:$Z$3000,6,FALSE))</f>
        <v>0</v>
      </c>
      <c r="G93" s="1724">
        <f>IF(ISERROR(VLOOKUP(CONCATENATE($B93,".",$C93,".",$D93),IN_1G!$A$2:$Z$3000,7,FALSE))=TRUE,"",VLOOKUP(CONCATENATE($B93,".",$C93,".",$D93),IN_1G!$A$2:$Z$3000,7,FALSE))</f>
        <v>0</v>
      </c>
      <c r="H93" s="1724">
        <f>IF(ISERROR(VLOOKUP(CONCATENATE($B93,".",$C93,".",$D93),IN_1G!$A$2:$Z$3000,8,FALSE))=TRUE,"",VLOOKUP(CONCATENATE($B93,".",$C93,".",$D93),IN_1G!$A$2:$Z$3000,8,FALSE))</f>
        <v>0</v>
      </c>
      <c r="I93" s="1724">
        <f>IF(ISERROR(VLOOKUP(CONCATENATE($B93,".",$C93,".",$D93),IN_1G!$A$2:$Z$3000,9,FALSE))=TRUE,"",VLOOKUP(CONCATENATE($B93,".",$C93,".",$D93),IN_1G!$A$2:$Z$3000,9,FALSE))</f>
        <v>0</v>
      </c>
      <c r="J93" s="1724">
        <f>IF(ISERROR(VLOOKUP(CONCATENATE($B93,".",$C93,".",$D93),IN_1G!$A$2:$Z$3000,10,FALSE))=TRUE,"",VLOOKUP(CONCATENATE($B93,".",$C93,".",$D93),IN_1G!$A$2:$Z$3000,10,FALSE))</f>
        <v>0</v>
      </c>
      <c r="K93" s="1724">
        <f>IF(ISERROR(VLOOKUP(CONCATENATE($B93,".",$C93,".",$D93),IN_1G!$A$2:$Z$3000,11,FALSE))=TRUE,"",VLOOKUP(CONCATENATE($B93,".",$C93,".",$D93),IN_1G!$A$2:$Z$3000,11,FALSE))</f>
        <v>0</v>
      </c>
      <c r="L93" s="1724">
        <f>IF(ISERROR(VLOOKUP(CONCATENATE($B93,".",$C93,".",$D93),IN_1G!$A$2:$Z$3000,12,FALSE))=TRUE,"",VLOOKUP(CONCATENATE($B93,".",$C93,".",$D93),IN_1G!$A$2:$Z$3000,12,FALSE))</f>
        <v>0</v>
      </c>
      <c r="M93" s="1724">
        <f>IF(ISERROR(VLOOKUP(CONCATENATE($B93,".",$C93,".",$D93),IN_1G!$A$2:$Z$3000,13,FALSE))=TRUE,"",VLOOKUP(CONCATENATE($B93,".",$C93,".",$D93),IN_1G!$A$2:$Z$3000,13,FALSE))</f>
        <v>0</v>
      </c>
      <c r="N93" s="1724">
        <f>IF(ISERROR(VLOOKUP(CONCATENATE($B93,".",$C93,".",$D93),IN_1G!$A$2:$Z$3000,14,FALSE))=TRUE,"",VLOOKUP(CONCATENATE($B93,".",$C93,".",$D93),IN_1G!$A$2:$Z$3000,14,FALSE))</f>
        <v>0</v>
      </c>
      <c r="O93" s="1724">
        <f>IF(ISERROR(VLOOKUP(CONCATENATE($B93,".",$C93,".",$D93),IN_1G!$A$2:$Z$3000,15,FALSE))=TRUE,"",VLOOKUP(CONCATENATE($B93,".",$C93,".",$D93),IN_1G!$A$2:$Z$3000,15,FALSE))</f>
        <v>0</v>
      </c>
      <c r="P93" s="1724">
        <f>IF(ISERROR(VLOOKUP(CONCATENATE($B93,".",$C93,".",$D93),IN_1G!$A$2:$Z$3000,16,FALSE))=TRUE,"",VLOOKUP(CONCATENATE($B93,".",$C93,".",$D93),IN_1G!$A$2:$Z$3000,16,FALSE))</f>
        <v>0</v>
      </c>
      <c r="Q93" s="1724">
        <f>IF(ISERROR(VLOOKUP(CONCATENATE($B93,".",$C93,".",$D93),IN_1G!$A$2:$Z$3000,17,FALSE))=TRUE,"",VLOOKUP(CONCATENATE($B93,".",$C93,".",$D93),IN_1G!$A$2:$Z$3000,17,FALSE))</f>
        <v>0</v>
      </c>
      <c r="R93" s="1724">
        <f>IF(ISERROR(VLOOKUP(CONCATENATE($B93,".",$C93,".",$D93),IN_1G!$A$2:$Z$3000,18,FALSE))=TRUE,"",VLOOKUP(CONCATENATE($B93,".",$C93,".",$D93),IN_1G!$A$2:$Z$3000,18,FALSE))</f>
        <v>0</v>
      </c>
      <c r="S93" s="1724">
        <f>IF(ISERROR(VLOOKUP(CONCATENATE($B93,".",$C93,".",$D93),IN_1G!$A$2:$Z$3000,19,FALSE))=TRUE,"",VLOOKUP(CONCATENATE($B93,".",$C93,".",$D93),IN_1G!$A$2:$Z$3000,19,FALSE))</f>
        <v>0</v>
      </c>
      <c r="T93" s="1724">
        <f>IF(ISERROR(VLOOKUP(CONCATENATE($B93,".",$C93,".",$D93),IN_1G!$A$2:$Z$3000,20,FALSE))=TRUE,"",VLOOKUP(CONCATENATE($B93,".",$C93,".",$D93),IN_1G!$A$2:$Z$3000,20,FALSE))</f>
        <v>0</v>
      </c>
      <c r="U93" s="1724">
        <f>IF(ISERROR(VLOOKUP(CONCATENATE($B93,".",$C93,".",$D93),IN_1G!$A$2:$Z$3000,21,FALSE))=TRUE,"",VLOOKUP(CONCATENATE($B93,".",$C93,".",$D93),IN_1G!$A$2:$Z$3000,21,FALSE))</f>
        <v>0</v>
      </c>
      <c r="V93" s="1724">
        <f>IF(ISERROR(VLOOKUP(CONCATENATE($B93,".",$C93,".",$D93),IN_1G!$A$2:$Z$3000,22,FALSE))=TRUE,"",VLOOKUP(CONCATENATE($B93,".",$C93,".",$D93),IN_1G!$A$2:$Z$3000,22,FALSE))</f>
        <v>0</v>
      </c>
      <c r="W93" s="1724">
        <f>IF(ISERROR(VLOOKUP(CONCATENATE($B93,".",$C93,".",$D93),IN_1G!$A$2:$Z$3000,23,FALSE))=TRUE,"",VLOOKUP(CONCATENATE($B93,".",$C93,".",$D93),IN_1G!$A$2:$Z$3000,23,FALSE))</f>
        <v>0</v>
      </c>
      <c r="X93" s="1724">
        <f>IF(ISERROR(VLOOKUP(CONCATENATE($B93,".",$C93,".",$D93),IN_1G!$A$2:$Z$3000,24,FALSE))=TRUE,"",VLOOKUP(CONCATENATE($B93,".",$C93,".",$D93),IN_1G!$A$2:$Z$3000,24,FALSE))</f>
        <v>0</v>
      </c>
      <c r="Y93" s="1724">
        <f>IF(ISERROR(VLOOKUP(CONCATENATE($B93,".",$C93,".",$D93),IN_1G!$A$2:$Z$3000,25,FALSE))=TRUE,"",VLOOKUP(CONCATENATE($B93,".",$C93,".",$D93),IN_1G!$A$2:$Z$3000,25,FALSE))</f>
        <v>0</v>
      </c>
      <c r="Z93" s="1699">
        <f t="shared" si="1"/>
        <v>0</v>
      </c>
      <c r="AA93" s="1693"/>
      <c r="AB93" s="203"/>
      <c r="AC93" s="203"/>
      <c r="AD93" s="203"/>
      <c r="AE93" s="203"/>
      <c r="AF93" s="203"/>
      <c r="AG93" s="203"/>
      <c r="AH93" s="203"/>
      <c r="AI93" s="203"/>
      <c r="AJ93" s="203"/>
    </row>
    <row r="94" spans="1:36" ht="12" thickBot="1">
      <c r="A94" s="195" t="s">
        <v>2459</v>
      </c>
      <c r="B94" s="203">
        <v>4</v>
      </c>
      <c r="C94" s="203">
        <v>21</v>
      </c>
      <c r="D94" s="203">
        <v>63</v>
      </c>
      <c r="E94" s="1724">
        <f>IF(ISERROR(VLOOKUP(CONCATENATE($B94,".",$C94,".",$D94),IN_1G!$A$2:$Z$3000,5,FALSE))=TRUE,"",VLOOKUP(CONCATENATE($B94,".",$C94,".",$D94),IN_1G!$A$2:$Z$3000,5,FALSE))</f>
        <v>0</v>
      </c>
      <c r="F94" s="1724">
        <f>IF(ISERROR(VLOOKUP(CONCATENATE($B94,".",$C94,".",$D94),IN_1G!$A$2:$Z$3000,6,FALSE))=TRUE,"",VLOOKUP(CONCATENATE($B94,".",$C94,".",$D94),IN_1G!$A$2:$Z$3000,6,FALSE))</f>
        <v>0</v>
      </c>
      <c r="G94" s="1724">
        <f>IF(ISERROR(VLOOKUP(CONCATENATE($B94,".",$C94,".",$D94),IN_1G!$A$2:$Z$3000,7,FALSE))=TRUE,"",VLOOKUP(CONCATENATE($B94,".",$C94,".",$D94),IN_1G!$A$2:$Z$3000,7,FALSE))</f>
        <v>0</v>
      </c>
      <c r="H94" s="1724">
        <f>IF(ISERROR(VLOOKUP(CONCATENATE($B94,".",$C94,".",$D94),IN_1G!$A$2:$Z$3000,8,FALSE))=TRUE,"",VLOOKUP(CONCATENATE($B94,".",$C94,".",$D94),IN_1G!$A$2:$Z$3000,8,FALSE))</f>
        <v>0</v>
      </c>
      <c r="I94" s="1724">
        <f>IF(ISERROR(VLOOKUP(CONCATENATE($B94,".",$C94,".",$D94),IN_1G!$A$2:$Z$3000,9,FALSE))=TRUE,"",VLOOKUP(CONCATENATE($B94,".",$C94,".",$D94),IN_1G!$A$2:$Z$3000,9,FALSE))</f>
        <v>0</v>
      </c>
      <c r="J94" s="1724">
        <f>IF(ISERROR(VLOOKUP(CONCATENATE($B94,".",$C94,".",$D94),IN_1G!$A$2:$Z$3000,10,FALSE))=TRUE,"",VLOOKUP(CONCATENATE($B94,".",$C94,".",$D94),IN_1G!$A$2:$Z$3000,10,FALSE))</f>
        <v>0</v>
      </c>
      <c r="K94" s="1724">
        <f>IF(ISERROR(VLOOKUP(CONCATENATE($B94,".",$C94,".",$D94),IN_1G!$A$2:$Z$3000,11,FALSE))=TRUE,"",VLOOKUP(CONCATENATE($B94,".",$C94,".",$D94),IN_1G!$A$2:$Z$3000,11,FALSE))</f>
        <v>0</v>
      </c>
      <c r="L94" s="1724">
        <f>IF(ISERROR(VLOOKUP(CONCATENATE($B94,".",$C94,".",$D94),IN_1G!$A$2:$Z$3000,12,FALSE))=TRUE,"",VLOOKUP(CONCATENATE($B94,".",$C94,".",$D94),IN_1G!$A$2:$Z$3000,12,FALSE))</f>
        <v>0</v>
      </c>
      <c r="M94" s="1724">
        <f>IF(ISERROR(VLOOKUP(CONCATENATE($B94,".",$C94,".",$D94),IN_1G!$A$2:$Z$3000,13,FALSE))=TRUE,"",VLOOKUP(CONCATENATE($B94,".",$C94,".",$D94),IN_1G!$A$2:$Z$3000,13,FALSE))</f>
        <v>0</v>
      </c>
      <c r="N94" s="1724">
        <f>IF(ISERROR(VLOOKUP(CONCATENATE($B94,".",$C94,".",$D94),IN_1G!$A$2:$Z$3000,14,FALSE))=TRUE,"",VLOOKUP(CONCATENATE($B94,".",$C94,".",$D94),IN_1G!$A$2:$Z$3000,14,FALSE))</f>
        <v>0</v>
      </c>
      <c r="O94" s="1724">
        <f>IF(ISERROR(VLOOKUP(CONCATENATE($B94,".",$C94,".",$D94),IN_1G!$A$2:$Z$3000,15,FALSE))=TRUE,"",VLOOKUP(CONCATENATE($B94,".",$C94,".",$D94),IN_1G!$A$2:$Z$3000,15,FALSE))</f>
        <v>0</v>
      </c>
      <c r="P94" s="1724">
        <f>IF(ISERROR(VLOOKUP(CONCATENATE($B94,".",$C94,".",$D94),IN_1G!$A$2:$Z$3000,16,FALSE))=TRUE,"",VLOOKUP(CONCATENATE($B94,".",$C94,".",$D94),IN_1G!$A$2:$Z$3000,16,FALSE))</f>
        <v>0</v>
      </c>
      <c r="Q94" s="1724">
        <f>IF(ISERROR(VLOOKUP(CONCATENATE($B94,".",$C94,".",$D94),IN_1G!$A$2:$Z$3000,17,FALSE))=TRUE,"",VLOOKUP(CONCATENATE($B94,".",$C94,".",$D94),IN_1G!$A$2:$Z$3000,17,FALSE))</f>
        <v>0</v>
      </c>
      <c r="R94" s="1724">
        <f>IF(ISERROR(VLOOKUP(CONCATENATE($B94,".",$C94,".",$D94),IN_1G!$A$2:$Z$3000,18,FALSE))=TRUE,"",VLOOKUP(CONCATENATE($B94,".",$C94,".",$D94),IN_1G!$A$2:$Z$3000,18,FALSE))</f>
        <v>0</v>
      </c>
      <c r="S94" s="1724">
        <f>IF(ISERROR(VLOOKUP(CONCATENATE($B94,".",$C94,".",$D94),IN_1G!$A$2:$Z$3000,19,FALSE))=TRUE,"",VLOOKUP(CONCATENATE($B94,".",$C94,".",$D94),IN_1G!$A$2:$Z$3000,19,FALSE))</f>
        <v>0</v>
      </c>
      <c r="T94" s="1724">
        <f>IF(ISERROR(VLOOKUP(CONCATENATE($B94,".",$C94,".",$D94),IN_1G!$A$2:$Z$3000,20,FALSE))=TRUE,"",VLOOKUP(CONCATENATE($B94,".",$C94,".",$D94),IN_1G!$A$2:$Z$3000,20,FALSE))</f>
        <v>0</v>
      </c>
      <c r="U94" s="1724">
        <f>IF(ISERROR(VLOOKUP(CONCATENATE($B94,".",$C94,".",$D94),IN_1G!$A$2:$Z$3000,21,FALSE))=TRUE,"",VLOOKUP(CONCATENATE($B94,".",$C94,".",$D94),IN_1G!$A$2:$Z$3000,21,FALSE))</f>
        <v>0</v>
      </c>
      <c r="V94" s="1724">
        <f>IF(ISERROR(VLOOKUP(CONCATENATE($B94,".",$C94,".",$D94),IN_1G!$A$2:$Z$3000,22,FALSE))=TRUE,"",VLOOKUP(CONCATENATE($B94,".",$C94,".",$D94),IN_1G!$A$2:$Z$3000,22,FALSE))</f>
        <v>0</v>
      </c>
      <c r="W94" s="1724">
        <f>IF(ISERROR(VLOOKUP(CONCATENATE($B94,".",$C94,".",$D94),IN_1G!$A$2:$Z$3000,23,FALSE))=TRUE,"",VLOOKUP(CONCATENATE($B94,".",$C94,".",$D94),IN_1G!$A$2:$Z$3000,23,FALSE))</f>
        <v>0</v>
      </c>
      <c r="X94" s="1724">
        <f>IF(ISERROR(VLOOKUP(CONCATENATE($B94,".",$C94,".",$D94),IN_1G!$A$2:$Z$3000,24,FALSE))=TRUE,"",VLOOKUP(CONCATENATE($B94,".",$C94,".",$D94),IN_1G!$A$2:$Z$3000,24,FALSE))</f>
        <v>0</v>
      </c>
      <c r="Y94" s="1724">
        <f>IF(ISERROR(VLOOKUP(CONCATENATE($B94,".",$C94,".",$D94),IN_1G!$A$2:$Z$3000,25,FALSE))=TRUE,"",VLOOKUP(CONCATENATE($B94,".",$C94,".",$D94),IN_1G!$A$2:$Z$3000,25,FALSE))</f>
        <v>0</v>
      </c>
      <c r="Z94" s="1699">
        <f t="shared" si="1"/>
        <v>0</v>
      </c>
      <c r="AA94" s="1693"/>
      <c r="AB94" s="203"/>
      <c r="AC94" s="203"/>
      <c r="AD94" s="203"/>
      <c r="AE94" s="203"/>
      <c r="AF94" s="203"/>
      <c r="AG94" s="203"/>
      <c r="AH94" s="203"/>
      <c r="AI94" s="203"/>
      <c r="AJ94" s="203"/>
    </row>
    <row r="95" spans="1:36" ht="12" thickBot="1">
      <c r="A95" s="195" t="s">
        <v>2460</v>
      </c>
      <c r="B95" s="203">
        <v>4</v>
      </c>
      <c r="C95" s="203">
        <v>21</v>
      </c>
      <c r="D95" s="203">
        <v>64</v>
      </c>
      <c r="E95" s="1724">
        <f>IF(ISERROR(VLOOKUP(CONCATENATE($B95,".",$C95,".",$D95),IN_1G!$A$2:$Z$3000,5,FALSE))=TRUE,"",VLOOKUP(CONCATENATE($B95,".",$C95,".",$D95),IN_1G!$A$2:$Z$3000,5,FALSE))</f>
        <v>0</v>
      </c>
      <c r="F95" s="1724">
        <f>IF(ISERROR(VLOOKUP(CONCATENATE($B95,".",$C95,".",$D95),IN_1G!$A$2:$Z$3000,6,FALSE))=TRUE,"",VLOOKUP(CONCATENATE($B95,".",$C95,".",$D95),IN_1G!$A$2:$Z$3000,6,FALSE))</f>
        <v>0</v>
      </c>
      <c r="G95" s="1724">
        <f>IF(ISERROR(VLOOKUP(CONCATENATE($B95,".",$C95,".",$D95),IN_1G!$A$2:$Z$3000,7,FALSE))=TRUE,"",VLOOKUP(CONCATENATE($B95,".",$C95,".",$D95),IN_1G!$A$2:$Z$3000,7,FALSE))</f>
        <v>0</v>
      </c>
      <c r="H95" s="1724">
        <f>IF(ISERROR(VLOOKUP(CONCATENATE($B95,".",$C95,".",$D95),IN_1G!$A$2:$Z$3000,8,FALSE))=TRUE,"",VLOOKUP(CONCATENATE($B95,".",$C95,".",$D95),IN_1G!$A$2:$Z$3000,8,FALSE))</f>
        <v>0</v>
      </c>
      <c r="I95" s="1724">
        <f>IF(ISERROR(VLOOKUP(CONCATENATE($B95,".",$C95,".",$D95),IN_1G!$A$2:$Z$3000,9,FALSE))=TRUE,"",VLOOKUP(CONCATENATE($B95,".",$C95,".",$D95),IN_1G!$A$2:$Z$3000,9,FALSE))</f>
        <v>0</v>
      </c>
      <c r="J95" s="1724">
        <f>IF(ISERROR(VLOOKUP(CONCATENATE($B95,".",$C95,".",$D95),IN_1G!$A$2:$Z$3000,10,FALSE))=TRUE,"",VLOOKUP(CONCATENATE($B95,".",$C95,".",$D95),IN_1G!$A$2:$Z$3000,10,FALSE))</f>
        <v>0</v>
      </c>
      <c r="K95" s="1724">
        <f>IF(ISERROR(VLOOKUP(CONCATENATE($B95,".",$C95,".",$D95),IN_1G!$A$2:$Z$3000,11,FALSE))=TRUE,"",VLOOKUP(CONCATENATE($B95,".",$C95,".",$D95),IN_1G!$A$2:$Z$3000,11,FALSE))</f>
        <v>0</v>
      </c>
      <c r="L95" s="1724">
        <f>IF(ISERROR(VLOOKUP(CONCATENATE($B95,".",$C95,".",$D95),IN_1G!$A$2:$Z$3000,12,FALSE))=TRUE,"",VLOOKUP(CONCATENATE($B95,".",$C95,".",$D95),IN_1G!$A$2:$Z$3000,12,FALSE))</f>
        <v>0</v>
      </c>
      <c r="M95" s="1724">
        <f>IF(ISERROR(VLOOKUP(CONCATENATE($B95,".",$C95,".",$D95),IN_1G!$A$2:$Z$3000,13,FALSE))=TRUE,"",VLOOKUP(CONCATENATE($B95,".",$C95,".",$D95),IN_1G!$A$2:$Z$3000,13,FALSE))</f>
        <v>0</v>
      </c>
      <c r="N95" s="1724">
        <f>IF(ISERROR(VLOOKUP(CONCATENATE($B95,".",$C95,".",$D95),IN_1G!$A$2:$Z$3000,14,FALSE))=TRUE,"",VLOOKUP(CONCATENATE($B95,".",$C95,".",$D95),IN_1G!$A$2:$Z$3000,14,FALSE))</f>
        <v>0</v>
      </c>
      <c r="O95" s="1724">
        <f>IF(ISERROR(VLOOKUP(CONCATENATE($B95,".",$C95,".",$D95),IN_1G!$A$2:$Z$3000,15,FALSE))=TRUE,"",VLOOKUP(CONCATENATE($B95,".",$C95,".",$D95),IN_1G!$A$2:$Z$3000,15,FALSE))</f>
        <v>0</v>
      </c>
      <c r="P95" s="1724">
        <f>IF(ISERROR(VLOOKUP(CONCATENATE($B95,".",$C95,".",$D95),IN_1G!$A$2:$Z$3000,16,FALSE))=TRUE,"",VLOOKUP(CONCATENATE($B95,".",$C95,".",$D95),IN_1G!$A$2:$Z$3000,16,FALSE))</f>
        <v>0</v>
      </c>
      <c r="Q95" s="1724">
        <f>IF(ISERROR(VLOOKUP(CONCATENATE($B95,".",$C95,".",$D95),IN_1G!$A$2:$Z$3000,17,FALSE))=TRUE,"",VLOOKUP(CONCATENATE($B95,".",$C95,".",$D95),IN_1G!$A$2:$Z$3000,17,FALSE))</f>
        <v>0</v>
      </c>
      <c r="R95" s="1724">
        <f>IF(ISERROR(VLOOKUP(CONCATENATE($B95,".",$C95,".",$D95),IN_1G!$A$2:$Z$3000,18,FALSE))=TRUE,"",VLOOKUP(CONCATENATE($B95,".",$C95,".",$D95),IN_1G!$A$2:$Z$3000,18,FALSE))</f>
        <v>0</v>
      </c>
      <c r="S95" s="1724">
        <f>IF(ISERROR(VLOOKUP(CONCATENATE($B95,".",$C95,".",$D95),IN_1G!$A$2:$Z$3000,19,FALSE))=TRUE,"",VLOOKUP(CONCATENATE($B95,".",$C95,".",$D95),IN_1G!$A$2:$Z$3000,19,FALSE))</f>
        <v>0</v>
      </c>
      <c r="T95" s="1724">
        <f>IF(ISERROR(VLOOKUP(CONCATENATE($B95,".",$C95,".",$D95),IN_1G!$A$2:$Z$3000,20,FALSE))=TRUE,"",VLOOKUP(CONCATENATE($B95,".",$C95,".",$D95),IN_1G!$A$2:$Z$3000,20,FALSE))</f>
        <v>0</v>
      </c>
      <c r="U95" s="1724">
        <f>IF(ISERROR(VLOOKUP(CONCATENATE($B95,".",$C95,".",$D95),IN_1G!$A$2:$Z$3000,21,FALSE))=TRUE,"",VLOOKUP(CONCATENATE($B95,".",$C95,".",$D95),IN_1G!$A$2:$Z$3000,21,FALSE))</f>
        <v>0</v>
      </c>
      <c r="V95" s="1724">
        <f>IF(ISERROR(VLOOKUP(CONCATENATE($B95,".",$C95,".",$D95),IN_1G!$A$2:$Z$3000,22,FALSE))=TRUE,"",VLOOKUP(CONCATENATE($B95,".",$C95,".",$D95),IN_1G!$A$2:$Z$3000,22,FALSE))</f>
        <v>0</v>
      </c>
      <c r="W95" s="1724">
        <f>IF(ISERROR(VLOOKUP(CONCATENATE($B95,".",$C95,".",$D95),IN_1G!$A$2:$Z$3000,23,FALSE))=TRUE,"",VLOOKUP(CONCATENATE($B95,".",$C95,".",$D95),IN_1G!$A$2:$Z$3000,23,FALSE))</f>
        <v>0</v>
      </c>
      <c r="X95" s="1724">
        <f>IF(ISERROR(VLOOKUP(CONCATENATE($B95,".",$C95,".",$D95),IN_1G!$A$2:$Z$3000,24,FALSE))=TRUE,"",VLOOKUP(CONCATENATE($B95,".",$C95,".",$D95),IN_1G!$A$2:$Z$3000,24,FALSE))</f>
        <v>0</v>
      </c>
      <c r="Y95" s="1724">
        <f>IF(ISERROR(VLOOKUP(CONCATENATE($B95,".",$C95,".",$D95),IN_1G!$A$2:$Z$3000,25,FALSE))=TRUE,"",VLOOKUP(CONCATENATE($B95,".",$C95,".",$D95),IN_1G!$A$2:$Z$3000,25,FALSE))</f>
        <v>0</v>
      </c>
      <c r="Z95" s="1699">
        <f t="shared" si="1"/>
        <v>0</v>
      </c>
      <c r="AA95" s="1693"/>
      <c r="AB95" s="203"/>
      <c r="AC95" s="203"/>
      <c r="AD95" s="203"/>
      <c r="AE95" s="203"/>
      <c r="AF95" s="203"/>
      <c r="AG95" s="203"/>
      <c r="AH95" s="203"/>
      <c r="AI95" s="203"/>
      <c r="AJ95" s="203"/>
    </row>
    <row r="96" spans="1:36" ht="12" thickBot="1">
      <c r="A96" s="195" t="s">
        <v>2454</v>
      </c>
      <c r="B96" s="203">
        <v>4</v>
      </c>
      <c r="C96" s="203">
        <v>21</v>
      </c>
      <c r="D96" s="203">
        <v>65</v>
      </c>
      <c r="E96" s="1724">
        <f>IF(ISERROR(VLOOKUP(CONCATENATE($B96,".",$C96,".",$D96),IN_1G!$A$2:$Z$3000,5,FALSE))=TRUE,"",VLOOKUP(CONCATENATE($B96,".",$C96,".",$D96),IN_1G!$A$2:$Z$3000,5,FALSE))</f>
        <v>0</v>
      </c>
      <c r="F96" s="1724">
        <f>IF(ISERROR(VLOOKUP(CONCATENATE($B96,".",$C96,".",$D96),IN_1G!$A$2:$Z$3000,6,FALSE))=TRUE,"",VLOOKUP(CONCATENATE($B96,".",$C96,".",$D96),IN_1G!$A$2:$Z$3000,6,FALSE))</f>
        <v>0</v>
      </c>
      <c r="G96" s="1724">
        <f>IF(ISERROR(VLOOKUP(CONCATENATE($B96,".",$C96,".",$D96),IN_1G!$A$2:$Z$3000,7,FALSE))=TRUE,"",VLOOKUP(CONCATENATE($B96,".",$C96,".",$D96),IN_1G!$A$2:$Z$3000,7,FALSE))</f>
        <v>0</v>
      </c>
      <c r="H96" s="1724">
        <f>IF(ISERROR(VLOOKUP(CONCATENATE($B96,".",$C96,".",$D96),IN_1G!$A$2:$Z$3000,8,FALSE))=TRUE,"",VLOOKUP(CONCATENATE($B96,".",$C96,".",$D96),IN_1G!$A$2:$Z$3000,8,FALSE))</f>
        <v>0</v>
      </c>
      <c r="I96" s="1724">
        <f>IF(ISERROR(VLOOKUP(CONCATENATE($B96,".",$C96,".",$D96),IN_1G!$A$2:$Z$3000,9,FALSE))=TRUE,"",VLOOKUP(CONCATENATE($B96,".",$C96,".",$D96),IN_1G!$A$2:$Z$3000,9,FALSE))</f>
        <v>0</v>
      </c>
      <c r="J96" s="1724">
        <f>IF(ISERROR(VLOOKUP(CONCATENATE($B96,".",$C96,".",$D96),IN_1G!$A$2:$Z$3000,10,FALSE))=TRUE,"",VLOOKUP(CONCATENATE($B96,".",$C96,".",$D96),IN_1G!$A$2:$Z$3000,10,FALSE))</f>
        <v>0</v>
      </c>
      <c r="K96" s="1724">
        <f>IF(ISERROR(VLOOKUP(CONCATENATE($B96,".",$C96,".",$D96),IN_1G!$A$2:$Z$3000,11,FALSE))=TRUE,"",VLOOKUP(CONCATENATE($B96,".",$C96,".",$D96),IN_1G!$A$2:$Z$3000,11,FALSE))</f>
        <v>0</v>
      </c>
      <c r="L96" s="1724">
        <f>IF(ISERROR(VLOOKUP(CONCATENATE($B96,".",$C96,".",$D96),IN_1G!$A$2:$Z$3000,12,FALSE))=TRUE,"",VLOOKUP(CONCATENATE($B96,".",$C96,".",$D96),IN_1G!$A$2:$Z$3000,12,FALSE))</f>
        <v>0</v>
      </c>
      <c r="M96" s="1724">
        <f>IF(ISERROR(VLOOKUP(CONCATENATE($B96,".",$C96,".",$D96),IN_1G!$A$2:$Z$3000,13,FALSE))=TRUE,"",VLOOKUP(CONCATENATE($B96,".",$C96,".",$D96),IN_1G!$A$2:$Z$3000,13,FALSE))</f>
        <v>0</v>
      </c>
      <c r="N96" s="1724">
        <f>IF(ISERROR(VLOOKUP(CONCATENATE($B96,".",$C96,".",$D96),IN_1G!$A$2:$Z$3000,14,FALSE))=TRUE,"",VLOOKUP(CONCATENATE($B96,".",$C96,".",$D96),IN_1G!$A$2:$Z$3000,14,FALSE))</f>
        <v>0</v>
      </c>
      <c r="O96" s="1724">
        <f>IF(ISERROR(VLOOKUP(CONCATENATE($B96,".",$C96,".",$D96),IN_1G!$A$2:$Z$3000,15,FALSE))=TRUE,"",VLOOKUP(CONCATENATE($B96,".",$C96,".",$D96),IN_1G!$A$2:$Z$3000,15,FALSE))</f>
        <v>0</v>
      </c>
      <c r="P96" s="1724">
        <f>IF(ISERROR(VLOOKUP(CONCATENATE($B96,".",$C96,".",$D96),IN_1G!$A$2:$Z$3000,16,FALSE))=TRUE,"",VLOOKUP(CONCATENATE($B96,".",$C96,".",$D96),IN_1G!$A$2:$Z$3000,16,FALSE))</f>
        <v>0</v>
      </c>
      <c r="Q96" s="1724">
        <f>IF(ISERROR(VLOOKUP(CONCATENATE($B96,".",$C96,".",$D96),IN_1G!$A$2:$Z$3000,17,FALSE))=TRUE,"",VLOOKUP(CONCATENATE($B96,".",$C96,".",$D96),IN_1G!$A$2:$Z$3000,17,FALSE))</f>
        <v>0</v>
      </c>
      <c r="R96" s="1724">
        <f>IF(ISERROR(VLOOKUP(CONCATENATE($B96,".",$C96,".",$D96),IN_1G!$A$2:$Z$3000,18,FALSE))=TRUE,"",VLOOKUP(CONCATENATE($B96,".",$C96,".",$D96),IN_1G!$A$2:$Z$3000,18,FALSE))</f>
        <v>0</v>
      </c>
      <c r="S96" s="1724">
        <f>IF(ISERROR(VLOOKUP(CONCATENATE($B96,".",$C96,".",$D96),IN_1G!$A$2:$Z$3000,19,FALSE))=TRUE,"",VLOOKUP(CONCATENATE($B96,".",$C96,".",$D96),IN_1G!$A$2:$Z$3000,19,FALSE))</f>
        <v>0</v>
      </c>
      <c r="T96" s="1724">
        <f>IF(ISERROR(VLOOKUP(CONCATENATE($B96,".",$C96,".",$D96),IN_1G!$A$2:$Z$3000,20,FALSE))=TRUE,"",VLOOKUP(CONCATENATE($B96,".",$C96,".",$D96),IN_1G!$A$2:$Z$3000,20,FALSE))</f>
        <v>0</v>
      </c>
      <c r="U96" s="1724">
        <f>IF(ISERROR(VLOOKUP(CONCATENATE($B96,".",$C96,".",$D96),IN_1G!$A$2:$Z$3000,21,FALSE))=TRUE,"",VLOOKUP(CONCATENATE($B96,".",$C96,".",$D96),IN_1G!$A$2:$Z$3000,21,FALSE))</f>
        <v>0</v>
      </c>
      <c r="V96" s="1724">
        <f>IF(ISERROR(VLOOKUP(CONCATENATE($B96,".",$C96,".",$D96),IN_1G!$A$2:$Z$3000,22,FALSE))=TRUE,"",VLOOKUP(CONCATENATE($B96,".",$C96,".",$D96),IN_1G!$A$2:$Z$3000,22,FALSE))</f>
        <v>0</v>
      </c>
      <c r="W96" s="1724">
        <f>IF(ISERROR(VLOOKUP(CONCATENATE($B96,".",$C96,".",$D96),IN_1G!$A$2:$Z$3000,23,FALSE))=TRUE,"",VLOOKUP(CONCATENATE($B96,".",$C96,".",$D96),IN_1G!$A$2:$Z$3000,23,FALSE))</f>
        <v>0</v>
      </c>
      <c r="X96" s="1724">
        <f>IF(ISERROR(VLOOKUP(CONCATENATE($B96,".",$C96,".",$D96),IN_1G!$A$2:$Z$3000,24,FALSE))=TRUE,"",VLOOKUP(CONCATENATE($B96,".",$C96,".",$D96),IN_1G!$A$2:$Z$3000,24,FALSE))</f>
        <v>0</v>
      </c>
      <c r="Y96" s="1724">
        <f>IF(ISERROR(VLOOKUP(CONCATENATE($B96,".",$C96,".",$D96),IN_1G!$A$2:$Z$3000,25,FALSE))=TRUE,"",VLOOKUP(CONCATENATE($B96,".",$C96,".",$D96),IN_1G!$A$2:$Z$3000,25,FALSE))</f>
        <v>0</v>
      </c>
      <c r="Z96" s="1707">
        <f t="shared" si="1"/>
        <v>0</v>
      </c>
      <c r="AA96" s="1693"/>
      <c r="AB96" s="203"/>
      <c r="AC96" s="203"/>
      <c r="AD96" s="203"/>
      <c r="AE96" s="203"/>
      <c r="AF96" s="203"/>
      <c r="AG96" s="203"/>
      <c r="AH96" s="203"/>
      <c r="AI96" s="203"/>
      <c r="AJ96" s="203"/>
    </row>
    <row r="97" spans="1:36" ht="17.25" customHeight="1" thickBot="1">
      <c r="A97" s="231" t="s">
        <v>555</v>
      </c>
      <c r="B97" s="1691"/>
      <c r="C97" s="178"/>
      <c r="D97" s="178"/>
      <c r="E97" s="1708">
        <f t="shared" ref="E97:X97" si="2">SUM(E9:E11,E13:E15,E17:E19,E21:E23,E25:E27,E30:E32,E34:E36,E38:E40,E42:E44,E46:E48,E51:E53,E55:E57,E59:E61,E63:E65,E67:E69,E72:E74,E76:E78,E80:E82,E84:E86,E88:E91,E93:E96)</f>
        <v>849</v>
      </c>
      <c r="F97" s="1708">
        <f t="shared" si="2"/>
        <v>0</v>
      </c>
      <c r="G97" s="1708">
        <f t="shared" si="2"/>
        <v>0</v>
      </c>
      <c r="H97" s="1708">
        <f t="shared" si="2"/>
        <v>0</v>
      </c>
      <c r="I97" s="1708">
        <f t="shared" si="2"/>
        <v>0</v>
      </c>
      <c r="J97" s="1708">
        <f t="shared" si="2"/>
        <v>0</v>
      </c>
      <c r="K97" s="1708">
        <f t="shared" si="2"/>
        <v>0</v>
      </c>
      <c r="L97" s="1708">
        <f t="shared" si="2"/>
        <v>0</v>
      </c>
      <c r="M97" s="1708">
        <f t="shared" si="2"/>
        <v>0</v>
      </c>
      <c r="N97" s="1708">
        <f t="shared" si="2"/>
        <v>0</v>
      </c>
      <c r="O97" s="1708">
        <f t="shared" si="2"/>
        <v>0</v>
      </c>
      <c r="P97" s="1708">
        <f t="shared" si="2"/>
        <v>0</v>
      </c>
      <c r="Q97" s="1708">
        <f t="shared" si="2"/>
        <v>0</v>
      </c>
      <c r="R97" s="1708">
        <f t="shared" si="2"/>
        <v>0</v>
      </c>
      <c r="S97" s="1708">
        <f t="shared" si="2"/>
        <v>0</v>
      </c>
      <c r="T97" s="1708">
        <f t="shared" si="2"/>
        <v>0</v>
      </c>
      <c r="U97" s="1708">
        <f t="shared" si="2"/>
        <v>0</v>
      </c>
      <c r="V97" s="1708">
        <f t="shared" si="2"/>
        <v>0</v>
      </c>
      <c r="W97" s="1708">
        <f t="shared" si="2"/>
        <v>0</v>
      </c>
      <c r="X97" s="1708">
        <f t="shared" si="2"/>
        <v>0</v>
      </c>
      <c r="Y97" s="1708">
        <f>SUM(Y9:Y11,Y13:Y15,Y17:Y19,Y21:Y23,Y25:Y27,Y30:Y32,Y34:Y36,Y38:Y40,Y42:Y44,Y46:Y48,Y51:Y53,Y55:Y57,Y59:Y61,Y63:Y65,Y67:Y69,Y72:Y74,Y76:Y78,Y80:Y82,Y84:Y86,Y88:Y91,Y93:Y96)</f>
        <v>0</v>
      </c>
      <c r="Z97" s="1709">
        <f>SUM(Z9:Z11,Z13:Z15,Z17:Z19,Z21:Z23,Z25:Z27,Z30:Z32,Z34:Z36,Z38:Z40,Z42:Z44,Z46:Z48,Z51:Z53,Z55:Z57,Z59:Z61,Z63:Z65,Z67:Z69,Z72:Z74,Z76:Z78,Z80:Z82,Z84:Z86,Z88:Z91,Z93:Z96)</f>
        <v>849</v>
      </c>
      <c r="AA97" s="1693"/>
      <c r="AB97" s="178"/>
      <c r="AC97" s="178"/>
      <c r="AD97" s="178"/>
      <c r="AE97" s="178"/>
      <c r="AF97" s="178"/>
      <c r="AG97" s="178"/>
      <c r="AH97" s="178"/>
      <c r="AI97" s="178"/>
      <c r="AJ97" s="178"/>
    </row>
    <row r="98" spans="1:36" ht="15">
      <c r="A98" s="2587"/>
      <c r="B98" s="2587"/>
      <c r="C98" s="2587"/>
      <c r="D98" s="2587"/>
      <c r="E98" s="2587"/>
      <c r="F98" s="2588"/>
      <c r="G98" s="2588"/>
      <c r="H98" s="2588"/>
      <c r="I98" s="1686"/>
      <c r="J98" s="1686"/>
      <c r="K98" s="1686"/>
      <c r="L98" s="1686"/>
      <c r="M98" s="1686"/>
      <c r="N98" s="1686"/>
      <c r="O98" s="1686"/>
      <c r="P98" s="1686"/>
      <c r="Q98" s="1686"/>
      <c r="R98" s="1686"/>
      <c r="S98" s="1686"/>
      <c r="T98" s="1686"/>
      <c r="U98" s="1686"/>
      <c r="V98" s="1686"/>
      <c r="W98" s="1686"/>
      <c r="X98" s="1686"/>
      <c r="Y98" s="1686"/>
      <c r="Z98" s="234"/>
      <c r="AA98" s="1693"/>
      <c r="AB98" s="234"/>
      <c r="AC98" s="234"/>
      <c r="AD98" s="234"/>
      <c r="AE98" s="234"/>
      <c r="AF98" s="234"/>
      <c r="AG98" s="234"/>
      <c r="AH98" s="234"/>
      <c r="AI98" s="234"/>
      <c r="AJ98" s="234"/>
    </row>
    <row r="99" spans="1:36" ht="15">
      <c r="AA99" s="1693"/>
    </row>
  </sheetData>
  <sheetProtection password="EA98" sheet="1" objects="1" scenarios="1" selectLockedCells="1"/>
  <mergeCells count="1">
    <mergeCell ref="A98:H98"/>
  </mergeCells>
  <dataValidations count="2">
    <dataValidation type="whole" allowBlank="1" showInputMessage="1" showErrorMessage="1" error="INSERIRE SOLO VALORI NUMERICI MAX. 4 CIFRE" sqref="E9:Y96">
      <formula1>0</formula1>
      <formula2>9999</formula2>
    </dataValidation>
    <dataValidation type="list" allowBlank="1" showInputMessage="1" showErrorMessage="1" sqref="F5:Y5">
      <formula1>$F$1:$Q$1</formula1>
    </dataValidation>
  </dataValidation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sheetPr codeName="Foglio85">
    <tabColor rgb="FF92D050"/>
  </sheetPr>
  <dimension ref="A1:Y66"/>
  <sheetViews>
    <sheetView workbookViewId="0">
      <selection activeCell="E2" sqref="E2"/>
    </sheetView>
  </sheetViews>
  <sheetFormatPr defaultRowHeight="12.75"/>
  <cols>
    <col min="1" max="16384" width="9.140625" style="1618"/>
  </cols>
  <sheetData>
    <row r="1" spans="1:25">
      <c r="A1" s="1617" t="s">
        <v>2462</v>
      </c>
      <c r="B1" s="1617" t="s">
        <v>2463</v>
      </c>
      <c r="C1" s="1617" t="s">
        <v>2464</v>
      </c>
      <c r="D1" s="1617" t="s">
        <v>2465</v>
      </c>
      <c r="E1" s="1617" t="s">
        <v>2466</v>
      </c>
      <c r="F1" s="1617" t="s">
        <v>2467</v>
      </c>
      <c r="G1" s="1617" t="s">
        <v>2468</v>
      </c>
      <c r="H1" s="1617" t="s">
        <v>2469</v>
      </c>
      <c r="I1" s="1617" t="s">
        <v>2470</v>
      </c>
      <c r="J1" s="1617" t="s">
        <v>2471</v>
      </c>
      <c r="K1" s="1617" t="s">
        <v>2472</v>
      </c>
      <c r="L1" s="1617" t="s">
        <v>2473</v>
      </c>
      <c r="M1" s="1617" t="s">
        <v>2474</v>
      </c>
      <c r="N1" s="1617" t="s">
        <v>2475</v>
      </c>
      <c r="O1" s="1617" t="s">
        <v>2476</v>
      </c>
      <c r="P1" s="1617" t="s">
        <v>2477</v>
      </c>
      <c r="Q1" s="1617" t="s">
        <v>2478</v>
      </c>
      <c r="R1" s="1617" t="s">
        <v>2479</v>
      </c>
      <c r="S1" s="1617" t="s">
        <v>2480</v>
      </c>
      <c r="T1" s="1617" t="s">
        <v>2481</v>
      </c>
      <c r="U1" s="1617" t="s">
        <v>2482</v>
      </c>
      <c r="V1" s="1617" t="s">
        <v>2483</v>
      </c>
      <c r="W1" s="1617" t="s">
        <v>2484</v>
      </c>
      <c r="X1" s="1617" t="s">
        <v>2485</v>
      </c>
      <c r="Y1" s="1617" t="s">
        <v>2486</v>
      </c>
    </row>
    <row r="2" spans="1:25">
      <c r="A2" s="1617" t="s">
        <v>2487</v>
      </c>
      <c r="B2" s="1617" t="s">
        <v>199</v>
      </c>
      <c r="C2" s="1617" t="s">
        <v>199</v>
      </c>
      <c r="D2" s="1617" t="s">
        <v>199</v>
      </c>
      <c r="E2" s="1617">
        <v>0</v>
      </c>
      <c r="F2" s="1617">
        <v>0</v>
      </c>
      <c r="G2" s="1617">
        <v>0</v>
      </c>
      <c r="H2" s="1617">
        <v>0</v>
      </c>
      <c r="I2" s="1617">
        <v>0</v>
      </c>
      <c r="J2" s="1617">
        <v>0</v>
      </c>
      <c r="K2" s="1617">
        <v>0</v>
      </c>
      <c r="L2" s="1617">
        <v>0</v>
      </c>
      <c r="M2" s="1617">
        <v>0</v>
      </c>
      <c r="N2" s="1617">
        <v>0</v>
      </c>
      <c r="O2" s="1617">
        <v>0</v>
      </c>
      <c r="P2" s="1617">
        <v>0</v>
      </c>
      <c r="Q2" s="1617">
        <v>0</v>
      </c>
      <c r="R2" s="1617">
        <v>0</v>
      </c>
      <c r="S2" s="1617">
        <v>0</v>
      </c>
      <c r="T2" s="1617">
        <v>0</v>
      </c>
      <c r="U2" s="1617">
        <v>0</v>
      </c>
      <c r="V2" s="1617">
        <v>0</v>
      </c>
      <c r="W2" s="1617">
        <v>0</v>
      </c>
      <c r="X2" s="1617">
        <v>0</v>
      </c>
      <c r="Y2" s="1617">
        <v>0</v>
      </c>
    </row>
    <row r="3" spans="1:25">
      <c r="A3" s="1617" t="s">
        <v>2488</v>
      </c>
      <c r="B3" s="1617" t="s">
        <v>199</v>
      </c>
      <c r="C3" s="1617" t="s">
        <v>199</v>
      </c>
      <c r="D3" s="1617" t="s">
        <v>690</v>
      </c>
      <c r="E3" s="1617">
        <v>0</v>
      </c>
      <c r="F3" s="1617">
        <v>0</v>
      </c>
      <c r="G3" s="1617">
        <v>0</v>
      </c>
      <c r="H3" s="1617">
        <v>0</v>
      </c>
      <c r="I3" s="1617">
        <v>0</v>
      </c>
      <c r="J3" s="1617">
        <v>0</v>
      </c>
      <c r="K3" s="1617">
        <v>0</v>
      </c>
      <c r="L3" s="1617">
        <v>0</v>
      </c>
      <c r="M3" s="1617">
        <v>0</v>
      </c>
      <c r="N3" s="1617">
        <v>0</v>
      </c>
      <c r="O3" s="1617">
        <v>0</v>
      </c>
      <c r="P3" s="1617">
        <v>0</v>
      </c>
      <c r="Q3" s="1617">
        <v>0</v>
      </c>
      <c r="R3" s="1617">
        <v>0</v>
      </c>
      <c r="S3" s="1617">
        <v>0</v>
      </c>
      <c r="T3" s="1617">
        <v>0</v>
      </c>
      <c r="U3" s="1617">
        <v>0</v>
      </c>
      <c r="V3" s="1617">
        <v>0</v>
      </c>
      <c r="W3" s="1617">
        <v>0</v>
      </c>
      <c r="X3" s="1617">
        <v>0</v>
      </c>
      <c r="Y3" s="1617">
        <v>0</v>
      </c>
    </row>
    <row r="4" spans="1:25">
      <c r="A4" s="1617" t="s">
        <v>2489</v>
      </c>
      <c r="B4" s="1617" t="s">
        <v>199</v>
      </c>
      <c r="C4" s="1617" t="s">
        <v>199</v>
      </c>
      <c r="D4" s="1617" t="s">
        <v>584</v>
      </c>
      <c r="E4" s="1617">
        <v>0</v>
      </c>
      <c r="F4" s="1617">
        <v>0</v>
      </c>
      <c r="G4" s="1617">
        <v>0</v>
      </c>
      <c r="H4" s="1617">
        <v>0</v>
      </c>
      <c r="I4" s="1617">
        <v>0</v>
      </c>
      <c r="J4" s="1617">
        <v>0</v>
      </c>
      <c r="K4" s="1617">
        <v>0</v>
      </c>
      <c r="L4" s="1617">
        <v>0</v>
      </c>
      <c r="M4" s="1617">
        <v>0</v>
      </c>
      <c r="N4" s="1617">
        <v>0</v>
      </c>
      <c r="O4" s="1617">
        <v>0</v>
      </c>
      <c r="P4" s="1617">
        <v>0</v>
      </c>
      <c r="Q4" s="1617">
        <v>0</v>
      </c>
      <c r="R4" s="1617">
        <v>0</v>
      </c>
      <c r="S4" s="1617">
        <v>0</v>
      </c>
      <c r="T4" s="1617">
        <v>0</v>
      </c>
      <c r="U4" s="1617">
        <v>0</v>
      </c>
      <c r="V4" s="1617">
        <v>0</v>
      </c>
      <c r="W4" s="1617">
        <v>0</v>
      </c>
      <c r="X4" s="1617">
        <v>0</v>
      </c>
      <c r="Y4" s="1617">
        <v>0</v>
      </c>
    </row>
    <row r="5" spans="1:25">
      <c r="A5" s="1617" t="s">
        <v>2490</v>
      </c>
      <c r="B5" s="1617" t="s">
        <v>199</v>
      </c>
      <c r="C5" s="1617" t="s">
        <v>690</v>
      </c>
      <c r="D5" s="1617" t="s">
        <v>691</v>
      </c>
      <c r="E5" s="1617">
        <v>0</v>
      </c>
      <c r="F5" s="1617">
        <v>0</v>
      </c>
      <c r="G5" s="1617">
        <v>0</v>
      </c>
      <c r="H5" s="1617">
        <v>0</v>
      </c>
      <c r="I5" s="1617">
        <v>0</v>
      </c>
      <c r="J5" s="1617">
        <v>0</v>
      </c>
      <c r="K5" s="1617">
        <v>0</v>
      </c>
      <c r="L5" s="1617">
        <v>0</v>
      </c>
      <c r="M5" s="1617">
        <v>0</v>
      </c>
      <c r="N5" s="1617">
        <v>0</v>
      </c>
      <c r="O5" s="1617">
        <v>0</v>
      </c>
      <c r="P5" s="1617">
        <v>0</v>
      </c>
      <c r="Q5" s="1617">
        <v>0</v>
      </c>
      <c r="R5" s="1617">
        <v>0</v>
      </c>
      <c r="S5" s="1617">
        <v>0</v>
      </c>
      <c r="T5" s="1617">
        <v>0</v>
      </c>
      <c r="U5" s="1617">
        <v>0</v>
      </c>
      <c r="V5" s="1617">
        <v>0</v>
      </c>
      <c r="W5" s="1617">
        <v>0</v>
      </c>
      <c r="X5" s="1617">
        <v>0</v>
      </c>
      <c r="Y5" s="1617">
        <v>0</v>
      </c>
    </row>
    <row r="6" spans="1:25">
      <c r="A6" s="1617" t="s">
        <v>2491</v>
      </c>
      <c r="B6" s="1617" t="s">
        <v>199</v>
      </c>
      <c r="C6" s="1617" t="s">
        <v>690</v>
      </c>
      <c r="D6" s="1617" t="s">
        <v>692</v>
      </c>
      <c r="E6" s="1617">
        <v>0</v>
      </c>
      <c r="F6" s="1617">
        <v>0</v>
      </c>
      <c r="G6" s="1617">
        <v>0</v>
      </c>
      <c r="H6" s="1617">
        <v>0</v>
      </c>
      <c r="I6" s="1617">
        <v>0</v>
      </c>
      <c r="J6" s="1617">
        <v>0</v>
      </c>
      <c r="K6" s="1617">
        <v>0</v>
      </c>
      <c r="L6" s="1617">
        <v>0</v>
      </c>
      <c r="M6" s="1617">
        <v>0</v>
      </c>
      <c r="N6" s="1617">
        <v>0</v>
      </c>
      <c r="O6" s="1617">
        <v>0</v>
      </c>
      <c r="P6" s="1617">
        <v>0</v>
      </c>
      <c r="Q6" s="1617">
        <v>0</v>
      </c>
      <c r="R6" s="1617">
        <v>0</v>
      </c>
      <c r="S6" s="1617">
        <v>0</v>
      </c>
      <c r="T6" s="1617">
        <v>0</v>
      </c>
      <c r="U6" s="1617">
        <v>0</v>
      </c>
      <c r="V6" s="1617">
        <v>0</v>
      </c>
      <c r="W6" s="1617">
        <v>0</v>
      </c>
      <c r="X6" s="1617">
        <v>0</v>
      </c>
      <c r="Y6" s="1617">
        <v>0</v>
      </c>
    </row>
    <row r="7" spans="1:25">
      <c r="A7" s="1617" t="s">
        <v>2492</v>
      </c>
      <c r="B7" s="1617" t="s">
        <v>199</v>
      </c>
      <c r="C7" s="1617" t="s">
        <v>690</v>
      </c>
      <c r="D7" s="1617" t="s">
        <v>693</v>
      </c>
      <c r="E7" s="1617">
        <v>0</v>
      </c>
      <c r="F7" s="1617">
        <v>0</v>
      </c>
      <c r="G7" s="1617">
        <v>0</v>
      </c>
      <c r="H7" s="1617">
        <v>0</v>
      </c>
      <c r="I7" s="1617">
        <v>0</v>
      </c>
      <c r="J7" s="1617">
        <v>0</v>
      </c>
      <c r="K7" s="1617">
        <v>0</v>
      </c>
      <c r="L7" s="1617">
        <v>0</v>
      </c>
      <c r="M7" s="1617">
        <v>0</v>
      </c>
      <c r="N7" s="1617">
        <v>0</v>
      </c>
      <c r="O7" s="1617">
        <v>0</v>
      </c>
      <c r="P7" s="1617">
        <v>0</v>
      </c>
      <c r="Q7" s="1617">
        <v>0</v>
      </c>
      <c r="R7" s="1617">
        <v>0</v>
      </c>
      <c r="S7" s="1617">
        <v>0</v>
      </c>
      <c r="T7" s="1617">
        <v>0</v>
      </c>
      <c r="U7" s="1617">
        <v>0</v>
      </c>
      <c r="V7" s="1617">
        <v>0</v>
      </c>
      <c r="W7" s="1617">
        <v>0</v>
      </c>
      <c r="X7" s="1617">
        <v>0</v>
      </c>
      <c r="Y7" s="1617">
        <v>0</v>
      </c>
    </row>
    <row r="8" spans="1:25">
      <c r="A8" s="1617" t="s">
        <v>2493</v>
      </c>
      <c r="B8" s="1617" t="s">
        <v>199</v>
      </c>
      <c r="C8" s="1617" t="s">
        <v>584</v>
      </c>
      <c r="D8" s="1617" t="s">
        <v>694</v>
      </c>
      <c r="E8" s="1617">
        <v>0</v>
      </c>
      <c r="F8" s="1617">
        <v>0</v>
      </c>
      <c r="G8" s="1617">
        <v>0</v>
      </c>
      <c r="H8" s="1617">
        <v>0</v>
      </c>
      <c r="I8" s="1617">
        <v>0</v>
      </c>
      <c r="J8" s="1617">
        <v>0</v>
      </c>
      <c r="K8" s="1617">
        <v>0</v>
      </c>
      <c r="L8" s="1617">
        <v>0</v>
      </c>
      <c r="M8" s="1617">
        <v>0</v>
      </c>
      <c r="N8" s="1617">
        <v>0</v>
      </c>
      <c r="O8" s="1617">
        <v>0</v>
      </c>
      <c r="P8" s="1617">
        <v>0</v>
      </c>
      <c r="Q8" s="1617">
        <v>0</v>
      </c>
      <c r="R8" s="1617">
        <v>0</v>
      </c>
      <c r="S8" s="1617">
        <v>0</v>
      </c>
      <c r="T8" s="1617">
        <v>0</v>
      </c>
      <c r="U8" s="1617">
        <v>0</v>
      </c>
      <c r="V8" s="1617">
        <v>0</v>
      </c>
      <c r="W8" s="1617">
        <v>0</v>
      </c>
      <c r="X8" s="1617">
        <v>0</v>
      </c>
      <c r="Y8" s="1617">
        <v>0</v>
      </c>
    </row>
    <row r="9" spans="1:25">
      <c r="A9" s="1617" t="s">
        <v>2494</v>
      </c>
      <c r="B9" s="1617" t="s">
        <v>199</v>
      </c>
      <c r="C9" s="1617" t="s">
        <v>584</v>
      </c>
      <c r="D9" s="1617" t="s">
        <v>695</v>
      </c>
      <c r="E9" s="1617">
        <v>0</v>
      </c>
      <c r="F9" s="1617">
        <v>0</v>
      </c>
      <c r="G9" s="1617">
        <v>0</v>
      </c>
      <c r="H9" s="1617">
        <v>0</v>
      </c>
      <c r="I9" s="1617">
        <v>0</v>
      </c>
      <c r="J9" s="1617">
        <v>0</v>
      </c>
      <c r="K9" s="1617">
        <v>0</v>
      </c>
      <c r="L9" s="1617">
        <v>0</v>
      </c>
      <c r="M9" s="1617">
        <v>0</v>
      </c>
      <c r="N9" s="1617">
        <v>0</v>
      </c>
      <c r="O9" s="1617">
        <v>0</v>
      </c>
      <c r="P9" s="1617">
        <v>0</v>
      </c>
      <c r="Q9" s="1617">
        <v>0</v>
      </c>
      <c r="R9" s="1617">
        <v>0</v>
      </c>
      <c r="S9" s="1617">
        <v>0</v>
      </c>
      <c r="T9" s="1617">
        <v>0</v>
      </c>
      <c r="U9" s="1617">
        <v>0</v>
      </c>
      <c r="V9" s="1617">
        <v>0</v>
      </c>
      <c r="W9" s="1617">
        <v>0</v>
      </c>
      <c r="X9" s="1617">
        <v>0</v>
      </c>
      <c r="Y9" s="1617">
        <v>0</v>
      </c>
    </row>
    <row r="10" spans="1:25">
      <c r="A10" s="1617" t="s">
        <v>2495</v>
      </c>
      <c r="B10" s="1617" t="s">
        <v>199</v>
      </c>
      <c r="C10" s="1617" t="s">
        <v>584</v>
      </c>
      <c r="D10" s="1617" t="s">
        <v>696</v>
      </c>
      <c r="E10" s="1617">
        <v>0</v>
      </c>
      <c r="F10" s="1617">
        <v>0</v>
      </c>
      <c r="G10" s="1617">
        <v>0</v>
      </c>
      <c r="H10" s="1617">
        <v>0</v>
      </c>
      <c r="I10" s="1617">
        <v>0</v>
      </c>
      <c r="J10" s="1617">
        <v>0</v>
      </c>
      <c r="K10" s="1617">
        <v>0</v>
      </c>
      <c r="L10" s="1617">
        <v>0</v>
      </c>
      <c r="M10" s="1617">
        <v>0</v>
      </c>
      <c r="N10" s="1617">
        <v>0</v>
      </c>
      <c r="O10" s="1617">
        <v>0</v>
      </c>
      <c r="P10" s="1617">
        <v>0</v>
      </c>
      <c r="Q10" s="1617">
        <v>0</v>
      </c>
      <c r="R10" s="1617">
        <v>0</v>
      </c>
      <c r="S10" s="1617">
        <v>0</v>
      </c>
      <c r="T10" s="1617">
        <v>0</v>
      </c>
      <c r="U10" s="1617">
        <v>0</v>
      </c>
      <c r="V10" s="1617">
        <v>0</v>
      </c>
      <c r="W10" s="1617">
        <v>0</v>
      </c>
      <c r="X10" s="1617">
        <v>0</v>
      </c>
      <c r="Y10" s="1617">
        <v>0</v>
      </c>
    </row>
    <row r="11" spans="1:25">
      <c r="A11" s="1617" t="s">
        <v>2496</v>
      </c>
      <c r="B11" s="1617" t="s">
        <v>199</v>
      </c>
      <c r="C11" s="1617" t="s">
        <v>691</v>
      </c>
      <c r="D11" s="1617" t="s">
        <v>2497</v>
      </c>
      <c r="E11" s="1617">
        <v>0</v>
      </c>
      <c r="F11" s="1617">
        <v>0</v>
      </c>
      <c r="G11" s="1617">
        <v>0</v>
      </c>
      <c r="H11" s="1617">
        <v>0</v>
      </c>
      <c r="I11" s="1617">
        <v>0</v>
      </c>
      <c r="J11" s="1617">
        <v>0</v>
      </c>
      <c r="K11" s="1617">
        <v>0</v>
      </c>
      <c r="L11" s="1617">
        <v>0</v>
      </c>
      <c r="M11" s="1617">
        <v>0</v>
      </c>
      <c r="N11" s="1617">
        <v>0</v>
      </c>
      <c r="O11" s="1617">
        <v>0</v>
      </c>
      <c r="P11" s="1617">
        <v>0</v>
      </c>
      <c r="Q11" s="1617">
        <v>0</v>
      </c>
      <c r="R11" s="1617">
        <v>0</v>
      </c>
      <c r="S11" s="1617">
        <v>0</v>
      </c>
      <c r="T11" s="1617">
        <v>0</v>
      </c>
      <c r="U11" s="1617">
        <v>0</v>
      </c>
      <c r="V11" s="1617">
        <v>0</v>
      </c>
      <c r="W11" s="1617">
        <v>0</v>
      </c>
      <c r="X11" s="1617">
        <v>0</v>
      </c>
      <c r="Y11" s="1617">
        <v>0</v>
      </c>
    </row>
    <row r="12" spans="1:25">
      <c r="A12" s="1617" t="s">
        <v>2498</v>
      </c>
      <c r="B12" s="1617" t="s">
        <v>199</v>
      </c>
      <c r="C12" s="1617" t="s">
        <v>691</v>
      </c>
      <c r="D12" s="1617" t="s">
        <v>2499</v>
      </c>
      <c r="E12" s="1617">
        <v>0</v>
      </c>
      <c r="F12" s="1617">
        <v>0</v>
      </c>
      <c r="G12" s="1617">
        <v>0</v>
      </c>
      <c r="H12" s="1617">
        <v>0</v>
      </c>
      <c r="I12" s="1617">
        <v>0</v>
      </c>
      <c r="J12" s="1617">
        <v>0</v>
      </c>
      <c r="K12" s="1617">
        <v>0</v>
      </c>
      <c r="L12" s="1617">
        <v>0</v>
      </c>
      <c r="M12" s="1617">
        <v>0</v>
      </c>
      <c r="N12" s="1617">
        <v>0</v>
      </c>
      <c r="O12" s="1617">
        <v>0</v>
      </c>
      <c r="P12" s="1617">
        <v>0</v>
      </c>
      <c r="Q12" s="1617">
        <v>0</v>
      </c>
      <c r="R12" s="1617">
        <v>0</v>
      </c>
      <c r="S12" s="1617">
        <v>0</v>
      </c>
      <c r="T12" s="1617">
        <v>0</v>
      </c>
      <c r="U12" s="1617">
        <v>0</v>
      </c>
      <c r="V12" s="1617">
        <v>0</v>
      </c>
      <c r="W12" s="1617">
        <v>0</v>
      </c>
      <c r="X12" s="1617">
        <v>0</v>
      </c>
      <c r="Y12" s="1617">
        <v>0</v>
      </c>
    </row>
    <row r="13" spans="1:25">
      <c r="A13" s="1617" t="s">
        <v>2500</v>
      </c>
      <c r="B13" s="1617" t="s">
        <v>199</v>
      </c>
      <c r="C13" s="1617" t="s">
        <v>691</v>
      </c>
      <c r="D13" s="1617" t="s">
        <v>2501</v>
      </c>
      <c r="E13" s="1617">
        <v>0</v>
      </c>
      <c r="F13" s="1617">
        <v>0</v>
      </c>
      <c r="G13" s="1617">
        <v>0</v>
      </c>
      <c r="H13" s="1617">
        <v>0</v>
      </c>
      <c r="I13" s="1617">
        <v>0</v>
      </c>
      <c r="J13" s="1617">
        <v>0</v>
      </c>
      <c r="K13" s="1617">
        <v>0</v>
      </c>
      <c r="L13" s="1617">
        <v>0</v>
      </c>
      <c r="M13" s="1617">
        <v>0</v>
      </c>
      <c r="N13" s="1617">
        <v>0</v>
      </c>
      <c r="O13" s="1617">
        <v>0</v>
      </c>
      <c r="P13" s="1617">
        <v>0</v>
      </c>
      <c r="Q13" s="1617">
        <v>0</v>
      </c>
      <c r="R13" s="1617">
        <v>0</v>
      </c>
      <c r="S13" s="1617">
        <v>0</v>
      </c>
      <c r="T13" s="1617">
        <v>0</v>
      </c>
      <c r="U13" s="1617">
        <v>0</v>
      </c>
      <c r="V13" s="1617">
        <v>0</v>
      </c>
      <c r="W13" s="1617">
        <v>0</v>
      </c>
      <c r="X13" s="1617">
        <v>0</v>
      </c>
      <c r="Y13" s="1617">
        <v>0</v>
      </c>
    </row>
    <row r="14" spans="1:25">
      <c r="A14" s="1617" t="s">
        <v>2502</v>
      </c>
      <c r="B14" s="1617" t="s">
        <v>199</v>
      </c>
      <c r="C14" s="1617" t="s">
        <v>692</v>
      </c>
      <c r="D14" s="1617" t="s">
        <v>2503</v>
      </c>
      <c r="E14" s="1617">
        <v>0</v>
      </c>
      <c r="F14" s="1617">
        <v>0</v>
      </c>
      <c r="G14" s="1617">
        <v>0</v>
      </c>
      <c r="H14" s="1617">
        <v>0</v>
      </c>
      <c r="I14" s="1617">
        <v>0</v>
      </c>
      <c r="J14" s="1617">
        <v>0</v>
      </c>
      <c r="K14" s="1617">
        <v>0</v>
      </c>
      <c r="L14" s="1617">
        <v>0</v>
      </c>
      <c r="M14" s="1617">
        <v>0</v>
      </c>
      <c r="N14" s="1617">
        <v>0</v>
      </c>
      <c r="O14" s="1617">
        <v>0</v>
      </c>
      <c r="P14" s="1617">
        <v>0</v>
      </c>
      <c r="Q14" s="1617">
        <v>0</v>
      </c>
      <c r="R14" s="1617">
        <v>0</v>
      </c>
      <c r="S14" s="1617">
        <v>0</v>
      </c>
      <c r="T14" s="1617">
        <v>0</v>
      </c>
      <c r="U14" s="1617">
        <v>0</v>
      </c>
      <c r="V14" s="1617">
        <v>0</v>
      </c>
      <c r="W14" s="1617">
        <v>0</v>
      </c>
      <c r="X14" s="1617">
        <v>0</v>
      </c>
      <c r="Y14" s="1617">
        <v>0</v>
      </c>
    </row>
    <row r="15" spans="1:25">
      <c r="A15" s="1617" t="s">
        <v>2504</v>
      </c>
      <c r="B15" s="1617" t="s">
        <v>199</v>
      </c>
      <c r="C15" s="1617" t="s">
        <v>692</v>
      </c>
      <c r="D15" s="1617" t="s">
        <v>2505</v>
      </c>
      <c r="E15" s="1617">
        <v>0</v>
      </c>
      <c r="F15" s="1617">
        <v>0</v>
      </c>
      <c r="G15" s="1617">
        <v>0</v>
      </c>
      <c r="H15" s="1617">
        <v>0</v>
      </c>
      <c r="I15" s="1617">
        <v>0</v>
      </c>
      <c r="J15" s="1617">
        <v>0</v>
      </c>
      <c r="K15" s="1617">
        <v>0</v>
      </c>
      <c r="L15" s="1617">
        <v>0</v>
      </c>
      <c r="M15" s="1617">
        <v>0</v>
      </c>
      <c r="N15" s="1617">
        <v>0</v>
      </c>
      <c r="O15" s="1617">
        <v>0</v>
      </c>
      <c r="P15" s="1617">
        <v>0</v>
      </c>
      <c r="Q15" s="1617">
        <v>0</v>
      </c>
      <c r="R15" s="1617">
        <v>0</v>
      </c>
      <c r="S15" s="1617">
        <v>0</v>
      </c>
      <c r="T15" s="1617">
        <v>0</v>
      </c>
      <c r="U15" s="1617">
        <v>0</v>
      </c>
      <c r="V15" s="1617">
        <v>0</v>
      </c>
      <c r="W15" s="1617">
        <v>0</v>
      </c>
      <c r="X15" s="1617">
        <v>0</v>
      </c>
      <c r="Y15" s="1617">
        <v>0</v>
      </c>
    </row>
    <row r="16" spans="1:25">
      <c r="A16" s="1617" t="s">
        <v>2506</v>
      </c>
      <c r="B16" s="1617" t="s">
        <v>199</v>
      </c>
      <c r="C16" s="1617" t="s">
        <v>692</v>
      </c>
      <c r="D16" s="1617" t="s">
        <v>2507</v>
      </c>
      <c r="E16" s="1617">
        <v>0</v>
      </c>
      <c r="F16" s="1617">
        <v>0</v>
      </c>
      <c r="G16" s="1617">
        <v>0</v>
      </c>
      <c r="H16" s="1617">
        <v>0</v>
      </c>
      <c r="I16" s="1617">
        <v>0</v>
      </c>
      <c r="J16" s="1617">
        <v>0</v>
      </c>
      <c r="K16" s="1617">
        <v>0</v>
      </c>
      <c r="L16" s="1617">
        <v>0</v>
      </c>
      <c r="M16" s="1617">
        <v>0</v>
      </c>
      <c r="N16" s="1617">
        <v>0</v>
      </c>
      <c r="O16" s="1617">
        <v>0</v>
      </c>
      <c r="P16" s="1617">
        <v>0</v>
      </c>
      <c r="Q16" s="1617">
        <v>0</v>
      </c>
      <c r="R16" s="1617">
        <v>0</v>
      </c>
      <c r="S16" s="1617">
        <v>0</v>
      </c>
      <c r="T16" s="1617">
        <v>0</v>
      </c>
      <c r="U16" s="1617">
        <v>0</v>
      </c>
      <c r="V16" s="1617">
        <v>0</v>
      </c>
      <c r="W16" s="1617">
        <v>0</v>
      </c>
      <c r="X16" s="1617">
        <v>0</v>
      </c>
      <c r="Y16" s="1617">
        <v>0</v>
      </c>
    </row>
    <row r="17" spans="1:25">
      <c r="A17" s="1617" t="s">
        <v>2508</v>
      </c>
      <c r="B17" s="1617" t="s">
        <v>690</v>
      </c>
      <c r="C17" s="1617" t="s">
        <v>693</v>
      </c>
      <c r="D17" s="1617" t="s">
        <v>2509</v>
      </c>
      <c r="E17" s="1617">
        <v>0</v>
      </c>
      <c r="F17" s="1617">
        <v>0</v>
      </c>
      <c r="G17" s="1617">
        <v>0</v>
      </c>
      <c r="H17" s="1617">
        <v>0</v>
      </c>
      <c r="I17" s="1617">
        <v>0</v>
      </c>
      <c r="J17" s="1617">
        <v>0</v>
      </c>
      <c r="K17" s="1617">
        <v>0</v>
      </c>
      <c r="L17" s="1617">
        <v>0</v>
      </c>
      <c r="M17" s="1617">
        <v>0</v>
      </c>
      <c r="N17" s="1617">
        <v>0</v>
      </c>
      <c r="O17" s="1617">
        <v>0</v>
      </c>
      <c r="P17" s="1617">
        <v>0</v>
      </c>
      <c r="Q17" s="1617">
        <v>0</v>
      </c>
      <c r="R17" s="1617">
        <v>0</v>
      </c>
      <c r="S17" s="1617">
        <v>0</v>
      </c>
      <c r="T17" s="1617">
        <v>0</v>
      </c>
      <c r="U17" s="1617">
        <v>0</v>
      </c>
      <c r="V17" s="1617">
        <v>0</v>
      </c>
      <c r="W17" s="1617">
        <v>0</v>
      </c>
      <c r="X17" s="1617">
        <v>0</v>
      </c>
      <c r="Y17" s="1617">
        <v>0</v>
      </c>
    </row>
    <row r="18" spans="1:25">
      <c r="A18" s="1617" t="s">
        <v>2510</v>
      </c>
      <c r="B18" s="1617" t="s">
        <v>690</v>
      </c>
      <c r="C18" s="1617" t="s">
        <v>693</v>
      </c>
      <c r="D18" s="1617" t="s">
        <v>2511</v>
      </c>
      <c r="E18" s="1617">
        <v>0</v>
      </c>
      <c r="F18" s="1617">
        <v>0</v>
      </c>
      <c r="G18" s="1617">
        <v>0</v>
      </c>
      <c r="H18" s="1617">
        <v>0</v>
      </c>
      <c r="I18" s="1617">
        <v>0</v>
      </c>
      <c r="J18" s="1617">
        <v>0</v>
      </c>
      <c r="K18" s="1617">
        <v>0</v>
      </c>
      <c r="L18" s="1617">
        <v>0</v>
      </c>
      <c r="M18" s="1617">
        <v>0</v>
      </c>
      <c r="N18" s="1617">
        <v>0</v>
      </c>
      <c r="O18" s="1617">
        <v>0</v>
      </c>
      <c r="P18" s="1617">
        <v>0</v>
      </c>
      <c r="Q18" s="1617">
        <v>0</v>
      </c>
      <c r="R18" s="1617">
        <v>0</v>
      </c>
      <c r="S18" s="1617">
        <v>0</v>
      </c>
      <c r="T18" s="1617">
        <v>0</v>
      </c>
      <c r="U18" s="1617">
        <v>0</v>
      </c>
      <c r="V18" s="1617">
        <v>0</v>
      </c>
      <c r="W18" s="1617">
        <v>0</v>
      </c>
      <c r="X18" s="1617">
        <v>0</v>
      </c>
      <c r="Y18" s="1617">
        <v>0</v>
      </c>
    </row>
    <row r="19" spans="1:25">
      <c r="A19" s="1617" t="s">
        <v>2512</v>
      </c>
      <c r="B19" s="1617" t="s">
        <v>690</v>
      </c>
      <c r="C19" s="1617" t="s">
        <v>693</v>
      </c>
      <c r="D19" s="1617" t="s">
        <v>2513</v>
      </c>
      <c r="E19" s="1617">
        <v>0</v>
      </c>
      <c r="F19" s="1617">
        <v>0</v>
      </c>
      <c r="G19" s="1617">
        <v>0</v>
      </c>
      <c r="H19" s="1617">
        <v>0</v>
      </c>
      <c r="I19" s="1617">
        <v>0</v>
      </c>
      <c r="J19" s="1617">
        <v>0</v>
      </c>
      <c r="K19" s="1617">
        <v>0</v>
      </c>
      <c r="L19" s="1617">
        <v>0</v>
      </c>
      <c r="M19" s="1617">
        <v>0</v>
      </c>
      <c r="N19" s="1617">
        <v>0</v>
      </c>
      <c r="O19" s="1617">
        <v>0</v>
      </c>
      <c r="P19" s="1617">
        <v>0</v>
      </c>
      <c r="Q19" s="1617">
        <v>0</v>
      </c>
      <c r="R19" s="1617">
        <v>0</v>
      </c>
      <c r="S19" s="1617">
        <v>0</v>
      </c>
      <c r="T19" s="1617">
        <v>0</v>
      </c>
      <c r="U19" s="1617">
        <v>0</v>
      </c>
      <c r="V19" s="1617">
        <v>0</v>
      </c>
      <c r="W19" s="1617">
        <v>0</v>
      </c>
      <c r="X19" s="1617">
        <v>0</v>
      </c>
      <c r="Y19" s="1617">
        <v>0</v>
      </c>
    </row>
    <row r="20" spans="1:25">
      <c r="A20" s="1617" t="s">
        <v>2514</v>
      </c>
      <c r="B20" s="1617" t="s">
        <v>690</v>
      </c>
      <c r="C20" s="1617" t="s">
        <v>694</v>
      </c>
      <c r="D20" s="1617" t="s">
        <v>2515</v>
      </c>
      <c r="E20" s="1617">
        <v>0</v>
      </c>
      <c r="F20" s="1617">
        <v>0</v>
      </c>
      <c r="G20" s="1617">
        <v>0</v>
      </c>
      <c r="H20" s="1617">
        <v>0</v>
      </c>
      <c r="I20" s="1617">
        <v>0</v>
      </c>
      <c r="J20" s="1617">
        <v>0</v>
      </c>
      <c r="K20" s="1617">
        <v>0</v>
      </c>
      <c r="L20" s="1617">
        <v>0</v>
      </c>
      <c r="M20" s="1617">
        <v>0</v>
      </c>
      <c r="N20" s="1617">
        <v>0</v>
      </c>
      <c r="O20" s="1617">
        <v>0</v>
      </c>
      <c r="P20" s="1617">
        <v>0</v>
      </c>
      <c r="Q20" s="1617">
        <v>0</v>
      </c>
      <c r="R20" s="1617">
        <v>0</v>
      </c>
      <c r="S20" s="1617">
        <v>0</v>
      </c>
      <c r="T20" s="1617">
        <v>0</v>
      </c>
      <c r="U20" s="1617">
        <v>0</v>
      </c>
      <c r="V20" s="1617">
        <v>0</v>
      </c>
      <c r="W20" s="1617">
        <v>0</v>
      </c>
      <c r="X20" s="1617">
        <v>0</v>
      </c>
      <c r="Y20" s="1617">
        <v>0</v>
      </c>
    </row>
    <row r="21" spans="1:25">
      <c r="A21" s="1617" t="s">
        <v>2516</v>
      </c>
      <c r="B21" s="1617" t="s">
        <v>690</v>
      </c>
      <c r="C21" s="1617" t="s">
        <v>694</v>
      </c>
      <c r="D21" s="1617" t="s">
        <v>2517</v>
      </c>
      <c r="E21" s="1617">
        <v>0</v>
      </c>
      <c r="F21" s="1617">
        <v>0</v>
      </c>
      <c r="G21" s="1617">
        <v>0</v>
      </c>
      <c r="H21" s="1617">
        <v>0</v>
      </c>
      <c r="I21" s="1617">
        <v>0</v>
      </c>
      <c r="J21" s="1617">
        <v>0</v>
      </c>
      <c r="K21" s="1617">
        <v>0</v>
      </c>
      <c r="L21" s="1617">
        <v>0</v>
      </c>
      <c r="M21" s="1617">
        <v>0</v>
      </c>
      <c r="N21" s="1617">
        <v>0</v>
      </c>
      <c r="O21" s="1617">
        <v>0</v>
      </c>
      <c r="P21" s="1617">
        <v>0</v>
      </c>
      <c r="Q21" s="1617">
        <v>0</v>
      </c>
      <c r="R21" s="1617">
        <v>0</v>
      </c>
      <c r="S21" s="1617">
        <v>0</v>
      </c>
      <c r="T21" s="1617">
        <v>0</v>
      </c>
      <c r="U21" s="1617">
        <v>0</v>
      </c>
      <c r="V21" s="1617">
        <v>0</v>
      </c>
      <c r="W21" s="1617">
        <v>0</v>
      </c>
      <c r="X21" s="1617">
        <v>0</v>
      </c>
      <c r="Y21" s="1617">
        <v>0</v>
      </c>
    </row>
    <row r="22" spans="1:25">
      <c r="A22" s="1617" t="s">
        <v>2518</v>
      </c>
      <c r="B22" s="1617" t="s">
        <v>690</v>
      </c>
      <c r="C22" s="1617" t="s">
        <v>694</v>
      </c>
      <c r="D22" s="1617" t="s">
        <v>2519</v>
      </c>
      <c r="E22" s="1617">
        <v>0</v>
      </c>
      <c r="F22" s="1617">
        <v>0</v>
      </c>
      <c r="G22" s="1617">
        <v>0</v>
      </c>
      <c r="H22" s="1617">
        <v>0</v>
      </c>
      <c r="I22" s="1617">
        <v>0</v>
      </c>
      <c r="J22" s="1617">
        <v>0</v>
      </c>
      <c r="K22" s="1617">
        <v>0</v>
      </c>
      <c r="L22" s="1617">
        <v>0</v>
      </c>
      <c r="M22" s="1617">
        <v>0</v>
      </c>
      <c r="N22" s="1617">
        <v>0</v>
      </c>
      <c r="O22" s="1617">
        <v>0</v>
      </c>
      <c r="P22" s="1617">
        <v>0</v>
      </c>
      <c r="Q22" s="1617">
        <v>0</v>
      </c>
      <c r="R22" s="1617">
        <v>0</v>
      </c>
      <c r="S22" s="1617">
        <v>0</v>
      </c>
      <c r="T22" s="1617">
        <v>0</v>
      </c>
      <c r="U22" s="1617">
        <v>0</v>
      </c>
      <c r="V22" s="1617">
        <v>0</v>
      </c>
      <c r="W22" s="1617">
        <v>0</v>
      </c>
      <c r="X22" s="1617">
        <v>0</v>
      </c>
      <c r="Y22" s="1617">
        <v>0</v>
      </c>
    </row>
    <row r="23" spans="1:25">
      <c r="A23" s="1617" t="s">
        <v>2520</v>
      </c>
      <c r="B23" s="1617" t="s">
        <v>690</v>
      </c>
      <c r="C23" s="1617" t="s">
        <v>695</v>
      </c>
      <c r="D23" s="1617" t="s">
        <v>2521</v>
      </c>
      <c r="E23" s="1617">
        <v>0</v>
      </c>
      <c r="F23" s="1617">
        <v>0</v>
      </c>
      <c r="G23" s="1617">
        <v>0</v>
      </c>
      <c r="H23" s="1617">
        <v>0</v>
      </c>
      <c r="I23" s="1617">
        <v>0</v>
      </c>
      <c r="J23" s="1617">
        <v>0</v>
      </c>
      <c r="K23" s="1617">
        <v>0</v>
      </c>
      <c r="L23" s="1617">
        <v>0</v>
      </c>
      <c r="M23" s="1617">
        <v>0</v>
      </c>
      <c r="N23" s="1617">
        <v>0</v>
      </c>
      <c r="O23" s="1617">
        <v>0</v>
      </c>
      <c r="P23" s="1617">
        <v>0</v>
      </c>
      <c r="Q23" s="1617">
        <v>0</v>
      </c>
      <c r="R23" s="1617">
        <v>0</v>
      </c>
      <c r="S23" s="1617">
        <v>0</v>
      </c>
      <c r="T23" s="1617">
        <v>0</v>
      </c>
      <c r="U23" s="1617">
        <v>0</v>
      </c>
      <c r="V23" s="1617">
        <v>0</v>
      </c>
      <c r="W23" s="1617">
        <v>0</v>
      </c>
      <c r="X23" s="1617">
        <v>0</v>
      </c>
      <c r="Y23" s="1617">
        <v>0</v>
      </c>
    </row>
    <row r="24" spans="1:25">
      <c r="A24" s="1617" t="s">
        <v>2522</v>
      </c>
      <c r="B24" s="1617" t="s">
        <v>690</v>
      </c>
      <c r="C24" s="1617" t="s">
        <v>695</v>
      </c>
      <c r="D24" s="1617" t="s">
        <v>2523</v>
      </c>
      <c r="E24" s="1617">
        <v>0</v>
      </c>
      <c r="F24" s="1617">
        <v>0</v>
      </c>
      <c r="G24" s="1617">
        <v>0</v>
      </c>
      <c r="H24" s="1617">
        <v>0</v>
      </c>
      <c r="I24" s="1617">
        <v>0</v>
      </c>
      <c r="J24" s="1617">
        <v>0</v>
      </c>
      <c r="K24" s="1617">
        <v>0</v>
      </c>
      <c r="L24" s="1617">
        <v>0</v>
      </c>
      <c r="M24" s="1617">
        <v>0</v>
      </c>
      <c r="N24" s="1617">
        <v>0</v>
      </c>
      <c r="O24" s="1617">
        <v>0</v>
      </c>
      <c r="P24" s="1617">
        <v>0</v>
      </c>
      <c r="Q24" s="1617">
        <v>0</v>
      </c>
      <c r="R24" s="1617">
        <v>0</v>
      </c>
      <c r="S24" s="1617">
        <v>0</v>
      </c>
      <c r="T24" s="1617">
        <v>0</v>
      </c>
      <c r="U24" s="1617">
        <v>0</v>
      </c>
      <c r="V24" s="1617">
        <v>0</v>
      </c>
      <c r="W24" s="1617">
        <v>0</v>
      </c>
      <c r="X24" s="1617">
        <v>0</v>
      </c>
      <c r="Y24" s="1617">
        <v>0</v>
      </c>
    </row>
    <row r="25" spans="1:25">
      <c r="A25" s="1617" t="s">
        <v>2524</v>
      </c>
      <c r="B25" s="1617" t="s">
        <v>690</v>
      </c>
      <c r="C25" s="1617" t="s">
        <v>695</v>
      </c>
      <c r="D25" s="1617" t="s">
        <v>2525</v>
      </c>
      <c r="E25" s="1617">
        <v>0</v>
      </c>
      <c r="F25" s="1617">
        <v>0</v>
      </c>
      <c r="G25" s="1617">
        <v>0</v>
      </c>
      <c r="H25" s="1617">
        <v>0</v>
      </c>
      <c r="I25" s="1617">
        <v>0</v>
      </c>
      <c r="J25" s="1617">
        <v>0</v>
      </c>
      <c r="K25" s="1617">
        <v>0</v>
      </c>
      <c r="L25" s="1617">
        <v>0</v>
      </c>
      <c r="M25" s="1617">
        <v>0</v>
      </c>
      <c r="N25" s="1617">
        <v>0</v>
      </c>
      <c r="O25" s="1617">
        <v>0</v>
      </c>
      <c r="P25" s="1617">
        <v>0</v>
      </c>
      <c r="Q25" s="1617">
        <v>0</v>
      </c>
      <c r="R25" s="1617">
        <v>0</v>
      </c>
      <c r="S25" s="1617">
        <v>0</v>
      </c>
      <c r="T25" s="1617">
        <v>0</v>
      </c>
      <c r="U25" s="1617">
        <v>0</v>
      </c>
      <c r="V25" s="1617">
        <v>0</v>
      </c>
      <c r="W25" s="1617">
        <v>0</v>
      </c>
      <c r="X25" s="1617">
        <v>0</v>
      </c>
      <c r="Y25" s="1617">
        <v>0</v>
      </c>
    </row>
    <row r="26" spans="1:25">
      <c r="A26" s="1617" t="s">
        <v>2526</v>
      </c>
      <c r="B26" s="1617" t="s">
        <v>690</v>
      </c>
      <c r="C26" s="1617" t="s">
        <v>696</v>
      </c>
      <c r="D26" s="1617" t="s">
        <v>2527</v>
      </c>
      <c r="E26" s="1617">
        <v>0</v>
      </c>
      <c r="F26" s="1617">
        <v>0</v>
      </c>
      <c r="G26" s="1617">
        <v>0</v>
      </c>
      <c r="H26" s="1617">
        <v>0</v>
      </c>
      <c r="I26" s="1617">
        <v>0</v>
      </c>
      <c r="J26" s="1617">
        <v>0</v>
      </c>
      <c r="K26" s="1617">
        <v>0</v>
      </c>
      <c r="L26" s="1617">
        <v>0</v>
      </c>
      <c r="M26" s="1617">
        <v>0</v>
      </c>
      <c r="N26" s="1617">
        <v>0</v>
      </c>
      <c r="O26" s="1617">
        <v>0</v>
      </c>
      <c r="P26" s="1617">
        <v>0</v>
      </c>
      <c r="Q26" s="1617">
        <v>0</v>
      </c>
      <c r="R26" s="1617">
        <v>0</v>
      </c>
      <c r="S26" s="1617">
        <v>0</v>
      </c>
      <c r="T26" s="1617">
        <v>0</v>
      </c>
      <c r="U26" s="1617">
        <v>0</v>
      </c>
      <c r="V26" s="1617">
        <v>0</v>
      </c>
      <c r="W26" s="1617">
        <v>0</v>
      </c>
      <c r="X26" s="1617">
        <v>0</v>
      </c>
      <c r="Y26" s="1617">
        <v>0</v>
      </c>
    </row>
    <row r="27" spans="1:25">
      <c r="A27" s="1617" t="s">
        <v>2528</v>
      </c>
      <c r="B27" s="1617" t="s">
        <v>690</v>
      </c>
      <c r="C27" s="1617" t="s">
        <v>696</v>
      </c>
      <c r="D27" s="1617" t="s">
        <v>2529</v>
      </c>
      <c r="E27" s="1617">
        <v>0</v>
      </c>
      <c r="F27" s="1617">
        <v>0</v>
      </c>
      <c r="G27" s="1617">
        <v>0</v>
      </c>
      <c r="H27" s="1617">
        <v>0</v>
      </c>
      <c r="I27" s="1617">
        <v>0</v>
      </c>
      <c r="J27" s="1617">
        <v>0</v>
      </c>
      <c r="K27" s="1617">
        <v>0</v>
      </c>
      <c r="L27" s="1617">
        <v>0</v>
      </c>
      <c r="M27" s="1617">
        <v>0</v>
      </c>
      <c r="N27" s="1617">
        <v>0</v>
      </c>
      <c r="O27" s="1617">
        <v>0</v>
      </c>
      <c r="P27" s="1617">
        <v>0</v>
      </c>
      <c r="Q27" s="1617">
        <v>0</v>
      </c>
      <c r="R27" s="1617">
        <v>0</v>
      </c>
      <c r="S27" s="1617">
        <v>0</v>
      </c>
      <c r="T27" s="1617">
        <v>0</v>
      </c>
      <c r="U27" s="1617">
        <v>0</v>
      </c>
      <c r="V27" s="1617">
        <v>0</v>
      </c>
      <c r="W27" s="1617">
        <v>0</v>
      </c>
      <c r="X27" s="1617">
        <v>0</v>
      </c>
      <c r="Y27" s="1617">
        <v>0</v>
      </c>
    </row>
    <row r="28" spans="1:25">
      <c r="A28" s="1617" t="s">
        <v>2530</v>
      </c>
      <c r="B28" s="1617" t="s">
        <v>690</v>
      </c>
      <c r="C28" s="1617" t="s">
        <v>696</v>
      </c>
      <c r="D28" s="1617" t="s">
        <v>2531</v>
      </c>
      <c r="E28" s="1617">
        <v>0</v>
      </c>
      <c r="F28" s="1617">
        <v>0</v>
      </c>
      <c r="G28" s="1617">
        <v>0</v>
      </c>
      <c r="H28" s="1617">
        <v>0</v>
      </c>
      <c r="I28" s="1617">
        <v>0</v>
      </c>
      <c r="J28" s="1617">
        <v>0</v>
      </c>
      <c r="K28" s="1617">
        <v>0</v>
      </c>
      <c r="L28" s="1617">
        <v>0</v>
      </c>
      <c r="M28" s="1617">
        <v>0</v>
      </c>
      <c r="N28" s="1617">
        <v>0</v>
      </c>
      <c r="O28" s="1617">
        <v>0</v>
      </c>
      <c r="P28" s="1617">
        <v>0</v>
      </c>
      <c r="Q28" s="1617">
        <v>0</v>
      </c>
      <c r="R28" s="1617">
        <v>0</v>
      </c>
      <c r="S28" s="1617">
        <v>0</v>
      </c>
      <c r="T28" s="1617">
        <v>0</v>
      </c>
      <c r="U28" s="1617">
        <v>0</v>
      </c>
      <c r="V28" s="1617">
        <v>0</v>
      </c>
      <c r="W28" s="1617">
        <v>0</v>
      </c>
      <c r="X28" s="1617">
        <v>0</v>
      </c>
      <c r="Y28" s="1617">
        <v>0</v>
      </c>
    </row>
    <row r="29" spans="1:25">
      <c r="A29" s="1617" t="s">
        <v>2532</v>
      </c>
      <c r="B29" s="1617" t="s">
        <v>690</v>
      </c>
      <c r="C29" s="1617" t="s">
        <v>2497</v>
      </c>
      <c r="D29" s="1617" t="s">
        <v>2533</v>
      </c>
      <c r="E29" s="1617">
        <v>0</v>
      </c>
      <c r="F29" s="1617">
        <v>0</v>
      </c>
      <c r="G29" s="1617">
        <v>0</v>
      </c>
      <c r="H29" s="1617">
        <v>0</v>
      </c>
      <c r="I29" s="1617">
        <v>0</v>
      </c>
      <c r="J29" s="1617">
        <v>0</v>
      </c>
      <c r="K29" s="1617">
        <v>0</v>
      </c>
      <c r="L29" s="1617">
        <v>0</v>
      </c>
      <c r="M29" s="1617">
        <v>0</v>
      </c>
      <c r="N29" s="1617">
        <v>0</v>
      </c>
      <c r="O29" s="1617">
        <v>0</v>
      </c>
      <c r="P29" s="1617">
        <v>0</v>
      </c>
      <c r="Q29" s="1617">
        <v>0</v>
      </c>
      <c r="R29" s="1617">
        <v>0</v>
      </c>
      <c r="S29" s="1617">
        <v>0</v>
      </c>
      <c r="T29" s="1617">
        <v>0</v>
      </c>
      <c r="U29" s="1617">
        <v>0</v>
      </c>
      <c r="V29" s="1617">
        <v>0</v>
      </c>
      <c r="W29" s="1617">
        <v>0</v>
      </c>
      <c r="X29" s="1617">
        <v>0</v>
      </c>
      <c r="Y29" s="1617">
        <v>0</v>
      </c>
    </row>
    <row r="30" spans="1:25">
      <c r="A30" s="1617" t="s">
        <v>2534</v>
      </c>
      <c r="B30" s="1617" t="s">
        <v>690</v>
      </c>
      <c r="C30" s="1617" t="s">
        <v>2497</v>
      </c>
      <c r="D30" s="1617" t="s">
        <v>2535</v>
      </c>
      <c r="E30" s="1617">
        <v>0</v>
      </c>
      <c r="F30" s="1617">
        <v>0</v>
      </c>
      <c r="G30" s="1617">
        <v>0</v>
      </c>
      <c r="H30" s="1617">
        <v>0</v>
      </c>
      <c r="I30" s="1617">
        <v>0</v>
      </c>
      <c r="J30" s="1617">
        <v>0</v>
      </c>
      <c r="K30" s="1617">
        <v>0</v>
      </c>
      <c r="L30" s="1617">
        <v>0</v>
      </c>
      <c r="M30" s="1617">
        <v>0</v>
      </c>
      <c r="N30" s="1617">
        <v>0</v>
      </c>
      <c r="O30" s="1617">
        <v>0</v>
      </c>
      <c r="P30" s="1617">
        <v>0</v>
      </c>
      <c r="Q30" s="1617">
        <v>0</v>
      </c>
      <c r="R30" s="1617">
        <v>0</v>
      </c>
      <c r="S30" s="1617">
        <v>0</v>
      </c>
      <c r="T30" s="1617">
        <v>0</v>
      </c>
      <c r="U30" s="1617">
        <v>0</v>
      </c>
      <c r="V30" s="1617">
        <v>0</v>
      </c>
      <c r="W30" s="1617">
        <v>0</v>
      </c>
      <c r="X30" s="1617">
        <v>0</v>
      </c>
      <c r="Y30" s="1617">
        <v>0</v>
      </c>
    </row>
    <row r="31" spans="1:25">
      <c r="A31" s="1617" t="s">
        <v>2536</v>
      </c>
      <c r="B31" s="1617" t="s">
        <v>690</v>
      </c>
      <c r="C31" s="1617" t="s">
        <v>2497</v>
      </c>
      <c r="D31" s="1617" t="s">
        <v>2537</v>
      </c>
      <c r="E31" s="1617">
        <v>0</v>
      </c>
      <c r="F31" s="1617">
        <v>0</v>
      </c>
      <c r="G31" s="1617">
        <v>0</v>
      </c>
      <c r="H31" s="1617">
        <v>0</v>
      </c>
      <c r="I31" s="1617">
        <v>0</v>
      </c>
      <c r="J31" s="1617">
        <v>0</v>
      </c>
      <c r="K31" s="1617">
        <v>0</v>
      </c>
      <c r="L31" s="1617">
        <v>0</v>
      </c>
      <c r="M31" s="1617">
        <v>0</v>
      </c>
      <c r="N31" s="1617">
        <v>0</v>
      </c>
      <c r="O31" s="1617">
        <v>0</v>
      </c>
      <c r="P31" s="1617">
        <v>0</v>
      </c>
      <c r="Q31" s="1617">
        <v>0</v>
      </c>
      <c r="R31" s="1617">
        <v>0</v>
      </c>
      <c r="S31" s="1617">
        <v>0</v>
      </c>
      <c r="T31" s="1617">
        <v>0</v>
      </c>
      <c r="U31" s="1617">
        <v>0</v>
      </c>
      <c r="V31" s="1617">
        <v>0</v>
      </c>
      <c r="W31" s="1617">
        <v>0</v>
      </c>
      <c r="X31" s="1617">
        <v>0</v>
      </c>
      <c r="Y31" s="1617">
        <v>0</v>
      </c>
    </row>
    <row r="32" spans="1:25">
      <c r="A32" s="1617" t="s">
        <v>2538</v>
      </c>
      <c r="B32" s="1617" t="s">
        <v>584</v>
      </c>
      <c r="C32" s="1617" t="s">
        <v>2499</v>
      </c>
      <c r="D32" s="1617" t="s">
        <v>2539</v>
      </c>
      <c r="E32" s="1617">
        <v>0</v>
      </c>
      <c r="F32" s="1617">
        <v>0</v>
      </c>
      <c r="G32" s="1617">
        <v>0</v>
      </c>
      <c r="H32" s="1617">
        <v>0</v>
      </c>
      <c r="I32" s="1617">
        <v>0</v>
      </c>
      <c r="J32" s="1617">
        <v>0</v>
      </c>
      <c r="K32" s="1617">
        <v>0</v>
      </c>
      <c r="L32" s="1617">
        <v>0</v>
      </c>
      <c r="M32" s="1617">
        <v>0</v>
      </c>
      <c r="N32" s="1617">
        <v>0</v>
      </c>
      <c r="O32" s="1617">
        <v>0</v>
      </c>
      <c r="P32" s="1617">
        <v>0</v>
      </c>
      <c r="Q32" s="1617">
        <v>0</v>
      </c>
      <c r="R32" s="1617">
        <v>0</v>
      </c>
      <c r="S32" s="1617">
        <v>0</v>
      </c>
      <c r="T32" s="1617">
        <v>0</v>
      </c>
      <c r="U32" s="1617">
        <v>0</v>
      </c>
      <c r="V32" s="1617">
        <v>0</v>
      </c>
      <c r="W32" s="1617">
        <v>0</v>
      </c>
      <c r="X32" s="1617">
        <v>0</v>
      </c>
      <c r="Y32" s="1617">
        <v>0</v>
      </c>
    </row>
    <row r="33" spans="1:25">
      <c r="A33" s="1617" t="s">
        <v>2540</v>
      </c>
      <c r="B33" s="1617" t="s">
        <v>584</v>
      </c>
      <c r="C33" s="1617" t="s">
        <v>2499</v>
      </c>
      <c r="D33" s="1617" t="s">
        <v>2541</v>
      </c>
      <c r="E33" s="1617">
        <v>0</v>
      </c>
      <c r="F33" s="1617">
        <v>0</v>
      </c>
      <c r="G33" s="1617">
        <v>0</v>
      </c>
      <c r="H33" s="1617">
        <v>0</v>
      </c>
      <c r="I33" s="1617">
        <v>0</v>
      </c>
      <c r="J33" s="1617">
        <v>0</v>
      </c>
      <c r="K33" s="1617">
        <v>0</v>
      </c>
      <c r="L33" s="1617">
        <v>0</v>
      </c>
      <c r="M33" s="1617">
        <v>0</v>
      </c>
      <c r="N33" s="1617">
        <v>0</v>
      </c>
      <c r="O33" s="1617">
        <v>0</v>
      </c>
      <c r="P33" s="1617">
        <v>0</v>
      </c>
      <c r="Q33" s="1617">
        <v>0</v>
      </c>
      <c r="R33" s="1617">
        <v>0</v>
      </c>
      <c r="S33" s="1617">
        <v>0</v>
      </c>
      <c r="T33" s="1617">
        <v>0</v>
      </c>
      <c r="U33" s="1617">
        <v>0</v>
      </c>
      <c r="V33" s="1617">
        <v>0</v>
      </c>
      <c r="W33" s="1617">
        <v>0</v>
      </c>
      <c r="X33" s="1617">
        <v>0</v>
      </c>
      <c r="Y33" s="1617">
        <v>0</v>
      </c>
    </row>
    <row r="34" spans="1:25">
      <c r="A34" s="1617" t="s">
        <v>2542</v>
      </c>
      <c r="B34" s="1617" t="s">
        <v>584</v>
      </c>
      <c r="C34" s="1617" t="s">
        <v>2499</v>
      </c>
      <c r="D34" s="1617" t="s">
        <v>2543</v>
      </c>
      <c r="E34" s="1617">
        <v>0</v>
      </c>
      <c r="F34" s="1617">
        <v>0</v>
      </c>
      <c r="G34" s="1617">
        <v>0</v>
      </c>
      <c r="H34" s="1617">
        <v>0</v>
      </c>
      <c r="I34" s="1617">
        <v>0</v>
      </c>
      <c r="J34" s="1617">
        <v>0</v>
      </c>
      <c r="K34" s="1617">
        <v>0</v>
      </c>
      <c r="L34" s="1617">
        <v>0</v>
      </c>
      <c r="M34" s="1617">
        <v>0</v>
      </c>
      <c r="N34" s="1617">
        <v>0</v>
      </c>
      <c r="O34" s="1617">
        <v>0</v>
      </c>
      <c r="P34" s="1617">
        <v>0</v>
      </c>
      <c r="Q34" s="1617">
        <v>0</v>
      </c>
      <c r="R34" s="1617">
        <v>0</v>
      </c>
      <c r="S34" s="1617">
        <v>0</v>
      </c>
      <c r="T34" s="1617">
        <v>0</v>
      </c>
      <c r="U34" s="1617">
        <v>0</v>
      </c>
      <c r="V34" s="1617">
        <v>0</v>
      </c>
      <c r="W34" s="1617">
        <v>0</v>
      </c>
      <c r="X34" s="1617">
        <v>0</v>
      </c>
      <c r="Y34" s="1617">
        <v>0</v>
      </c>
    </row>
    <row r="35" spans="1:25">
      <c r="A35" s="1617" t="s">
        <v>2544</v>
      </c>
      <c r="B35" s="1617" t="s">
        <v>584</v>
      </c>
      <c r="C35" s="1617" t="s">
        <v>2501</v>
      </c>
      <c r="D35" s="1617" t="s">
        <v>2545</v>
      </c>
      <c r="E35" s="1617">
        <v>0</v>
      </c>
      <c r="F35" s="1617">
        <v>0</v>
      </c>
      <c r="G35" s="1617">
        <v>0</v>
      </c>
      <c r="H35" s="1617">
        <v>0</v>
      </c>
      <c r="I35" s="1617">
        <v>0</v>
      </c>
      <c r="J35" s="1617">
        <v>0</v>
      </c>
      <c r="K35" s="1617">
        <v>0</v>
      </c>
      <c r="L35" s="1617">
        <v>0</v>
      </c>
      <c r="M35" s="1617">
        <v>0</v>
      </c>
      <c r="N35" s="1617">
        <v>0</v>
      </c>
      <c r="O35" s="1617">
        <v>0</v>
      </c>
      <c r="P35" s="1617">
        <v>0</v>
      </c>
      <c r="Q35" s="1617">
        <v>0</v>
      </c>
      <c r="R35" s="1617">
        <v>0</v>
      </c>
      <c r="S35" s="1617">
        <v>0</v>
      </c>
      <c r="T35" s="1617">
        <v>0</v>
      </c>
      <c r="U35" s="1617">
        <v>0</v>
      </c>
      <c r="V35" s="1617">
        <v>0</v>
      </c>
      <c r="W35" s="1617">
        <v>0</v>
      </c>
      <c r="X35" s="1617">
        <v>0</v>
      </c>
      <c r="Y35" s="1617">
        <v>0</v>
      </c>
    </row>
    <row r="36" spans="1:25">
      <c r="A36" s="1617" t="s">
        <v>2546</v>
      </c>
      <c r="B36" s="1617" t="s">
        <v>584</v>
      </c>
      <c r="C36" s="1617" t="s">
        <v>2501</v>
      </c>
      <c r="D36" s="1617" t="s">
        <v>2547</v>
      </c>
      <c r="E36" s="1617">
        <v>0</v>
      </c>
      <c r="F36" s="1617">
        <v>0</v>
      </c>
      <c r="G36" s="1617">
        <v>0</v>
      </c>
      <c r="H36" s="1617">
        <v>0</v>
      </c>
      <c r="I36" s="1617">
        <v>0</v>
      </c>
      <c r="J36" s="1617">
        <v>0</v>
      </c>
      <c r="K36" s="1617">
        <v>0</v>
      </c>
      <c r="L36" s="1617">
        <v>0</v>
      </c>
      <c r="M36" s="1617">
        <v>0</v>
      </c>
      <c r="N36" s="1617">
        <v>0</v>
      </c>
      <c r="O36" s="1617">
        <v>0</v>
      </c>
      <c r="P36" s="1617">
        <v>0</v>
      </c>
      <c r="Q36" s="1617">
        <v>0</v>
      </c>
      <c r="R36" s="1617">
        <v>0</v>
      </c>
      <c r="S36" s="1617">
        <v>0</v>
      </c>
      <c r="T36" s="1617">
        <v>0</v>
      </c>
      <c r="U36" s="1617">
        <v>0</v>
      </c>
      <c r="V36" s="1617">
        <v>0</v>
      </c>
      <c r="W36" s="1617">
        <v>0</v>
      </c>
      <c r="X36" s="1617">
        <v>0</v>
      </c>
      <c r="Y36" s="1617">
        <v>0</v>
      </c>
    </row>
    <row r="37" spans="1:25">
      <c r="A37" s="1617" t="s">
        <v>2548</v>
      </c>
      <c r="B37" s="1617" t="s">
        <v>584</v>
      </c>
      <c r="C37" s="1617" t="s">
        <v>2501</v>
      </c>
      <c r="D37" s="1617" t="s">
        <v>2549</v>
      </c>
      <c r="E37" s="1617">
        <v>0</v>
      </c>
      <c r="F37" s="1617">
        <v>0</v>
      </c>
      <c r="G37" s="1617">
        <v>0</v>
      </c>
      <c r="H37" s="1617">
        <v>0</v>
      </c>
      <c r="I37" s="1617">
        <v>0</v>
      </c>
      <c r="J37" s="1617">
        <v>0</v>
      </c>
      <c r="K37" s="1617">
        <v>0</v>
      </c>
      <c r="L37" s="1617">
        <v>0</v>
      </c>
      <c r="M37" s="1617">
        <v>0</v>
      </c>
      <c r="N37" s="1617">
        <v>0</v>
      </c>
      <c r="O37" s="1617">
        <v>0</v>
      </c>
      <c r="P37" s="1617">
        <v>0</v>
      </c>
      <c r="Q37" s="1617">
        <v>0</v>
      </c>
      <c r="R37" s="1617">
        <v>0</v>
      </c>
      <c r="S37" s="1617">
        <v>0</v>
      </c>
      <c r="T37" s="1617">
        <v>0</v>
      </c>
      <c r="U37" s="1617">
        <v>0</v>
      </c>
      <c r="V37" s="1617">
        <v>0</v>
      </c>
      <c r="W37" s="1617">
        <v>0</v>
      </c>
      <c r="X37" s="1617">
        <v>0</v>
      </c>
      <c r="Y37" s="1617">
        <v>0</v>
      </c>
    </row>
    <row r="38" spans="1:25">
      <c r="A38" s="1617" t="s">
        <v>2550</v>
      </c>
      <c r="B38" s="1617" t="s">
        <v>584</v>
      </c>
      <c r="C38" s="1617" t="s">
        <v>2503</v>
      </c>
      <c r="D38" s="1617" t="s">
        <v>2551</v>
      </c>
      <c r="E38" s="1617">
        <v>0</v>
      </c>
      <c r="F38" s="1617">
        <v>0</v>
      </c>
      <c r="G38" s="1617">
        <v>0</v>
      </c>
      <c r="H38" s="1617">
        <v>0</v>
      </c>
      <c r="I38" s="1617">
        <v>0</v>
      </c>
      <c r="J38" s="1617">
        <v>0</v>
      </c>
      <c r="K38" s="1617">
        <v>0</v>
      </c>
      <c r="L38" s="1617">
        <v>0</v>
      </c>
      <c r="M38" s="1617">
        <v>0</v>
      </c>
      <c r="N38" s="1617">
        <v>0</v>
      </c>
      <c r="O38" s="1617">
        <v>0</v>
      </c>
      <c r="P38" s="1617">
        <v>0</v>
      </c>
      <c r="Q38" s="1617">
        <v>0</v>
      </c>
      <c r="R38" s="1617">
        <v>0</v>
      </c>
      <c r="S38" s="1617">
        <v>0</v>
      </c>
      <c r="T38" s="1617">
        <v>0</v>
      </c>
      <c r="U38" s="1617">
        <v>0</v>
      </c>
      <c r="V38" s="1617">
        <v>0</v>
      </c>
      <c r="W38" s="1617">
        <v>0</v>
      </c>
      <c r="X38" s="1617">
        <v>0</v>
      </c>
      <c r="Y38" s="1617">
        <v>0</v>
      </c>
    </row>
    <row r="39" spans="1:25">
      <c r="A39" s="1617" t="s">
        <v>2552</v>
      </c>
      <c r="B39" s="1617" t="s">
        <v>584</v>
      </c>
      <c r="C39" s="1617" t="s">
        <v>2503</v>
      </c>
      <c r="D39" s="1617" t="s">
        <v>2553</v>
      </c>
      <c r="E39" s="1617">
        <v>0</v>
      </c>
      <c r="F39" s="1617">
        <v>0</v>
      </c>
      <c r="G39" s="1617">
        <v>0</v>
      </c>
      <c r="H39" s="1617">
        <v>0</v>
      </c>
      <c r="I39" s="1617">
        <v>0</v>
      </c>
      <c r="J39" s="1617">
        <v>0</v>
      </c>
      <c r="K39" s="1617">
        <v>0</v>
      </c>
      <c r="L39" s="1617">
        <v>0</v>
      </c>
      <c r="M39" s="1617">
        <v>0</v>
      </c>
      <c r="N39" s="1617">
        <v>0</v>
      </c>
      <c r="O39" s="1617">
        <v>0</v>
      </c>
      <c r="P39" s="1617">
        <v>0</v>
      </c>
      <c r="Q39" s="1617">
        <v>0</v>
      </c>
      <c r="R39" s="1617">
        <v>0</v>
      </c>
      <c r="S39" s="1617">
        <v>0</v>
      </c>
      <c r="T39" s="1617">
        <v>0</v>
      </c>
      <c r="U39" s="1617">
        <v>0</v>
      </c>
      <c r="V39" s="1617">
        <v>0</v>
      </c>
      <c r="W39" s="1617">
        <v>0</v>
      </c>
      <c r="X39" s="1617">
        <v>0</v>
      </c>
      <c r="Y39" s="1617">
        <v>0</v>
      </c>
    </row>
    <row r="40" spans="1:25">
      <c r="A40" s="1617" t="s">
        <v>2554</v>
      </c>
      <c r="B40" s="1617" t="s">
        <v>584</v>
      </c>
      <c r="C40" s="1617" t="s">
        <v>2503</v>
      </c>
      <c r="D40" s="1617" t="s">
        <v>2555</v>
      </c>
      <c r="E40" s="1617">
        <v>0</v>
      </c>
      <c r="F40" s="1617">
        <v>0</v>
      </c>
      <c r="G40" s="1617">
        <v>0</v>
      </c>
      <c r="H40" s="1617">
        <v>0</v>
      </c>
      <c r="I40" s="1617">
        <v>0</v>
      </c>
      <c r="J40" s="1617">
        <v>0</v>
      </c>
      <c r="K40" s="1617">
        <v>0</v>
      </c>
      <c r="L40" s="1617">
        <v>0</v>
      </c>
      <c r="M40" s="1617">
        <v>0</v>
      </c>
      <c r="N40" s="1617">
        <v>0</v>
      </c>
      <c r="O40" s="1617">
        <v>0</v>
      </c>
      <c r="P40" s="1617">
        <v>0</v>
      </c>
      <c r="Q40" s="1617">
        <v>0</v>
      </c>
      <c r="R40" s="1617">
        <v>0</v>
      </c>
      <c r="S40" s="1617">
        <v>0</v>
      </c>
      <c r="T40" s="1617">
        <v>0</v>
      </c>
      <c r="U40" s="1617">
        <v>0</v>
      </c>
      <c r="V40" s="1617">
        <v>0</v>
      </c>
      <c r="W40" s="1617">
        <v>0</v>
      </c>
      <c r="X40" s="1617">
        <v>0</v>
      </c>
      <c r="Y40" s="1617">
        <v>0</v>
      </c>
    </row>
    <row r="41" spans="1:25">
      <c r="A41" s="1617" t="s">
        <v>2556</v>
      </c>
      <c r="B41" s="1617" t="s">
        <v>584</v>
      </c>
      <c r="C41" s="1617" t="s">
        <v>2505</v>
      </c>
      <c r="D41" s="1617" t="s">
        <v>2557</v>
      </c>
      <c r="E41" s="1617">
        <v>0</v>
      </c>
      <c r="F41" s="1617">
        <v>0</v>
      </c>
      <c r="G41" s="1617">
        <v>0</v>
      </c>
      <c r="H41" s="1617">
        <v>0</v>
      </c>
      <c r="I41" s="1617">
        <v>0</v>
      </c>
      <c r="J41" s="1617">
        <v>0</v>
      </c>
      <c r="K41" s="1617">
        <v>0</v>
      </c>
      <c r="L41" s="1617">
        <v>0</v>
      </c>
      <c r="M41" s="1617">
        <v>0</v>
      </c>
      <c r="N41" s="1617">
        <v>0</v>
      </c>
      <c r="O41" s="1617">
        <v>0</v>
      </c>
      <c r="P41" s="1617">
        <v>0</v>
      </c>
      <c r="Q41" s="1617">
        <v>0</v>
      </c>
      <c r="R41" s="1617">
        <v>0</v>
      </c>
      <c r="S41" s="1617">
        <v>0</v>
      </c>
      <c r="T41" s="1617">
        <v>0</v>
      </c>
      <c r="U41" s="1617">
        <v>0</v>
      </c>
      <c r="V41" s="1617">
        <v>0</v>
      </c>
      <c r="W41" s="1617">
        <v>0</v>
      </c>
      <c r="X41" s="1617">
        <v>0</v>
      </c>
      <c r="Y41" s="1617">
        <v>0</v>
      </c>
    </row>
    <row r="42" spans="1:25">
      <c r="A42" s="1617" t="s">
        <v>2558</v>
      </c>
      <c r="B42" s="1617" t="s">
        <v>584</v>
      </c>
      <c r="C42" s="1617" t="s">
        <v>2505</v>
      </c>
      <c r="D42" s="1617" t="s">
        <v>2559</v>
      </c>
      <c r="E42" s="1617">
        <v>0</v>
      </c>
      <c r="F42" s="1617">
        <v>0</v>
      </c>
      <c r="G42" s="1617">
        <v>0</v>
      </c>
      <c r="H42" s="1617">
        <v>0</v>
      </c>
      <c r="I42" s="1617">
        <v>0</v>
      </c>
      <c r="J42" s="1617">
        <v>0</v>
      </c>
      <c r="K42" s="1617">
        <v>0</v>
      </c>
      <c r="L42" s="1617">
        <v>0</v>
      </c>
      <c r="M42" s="1617">
        <v>0</v>
      </c>
      <c r="N42" s="1617">
        <v>0</v>
      </c>
      <c r="O42" s="1617">
        <v>0</v>
      </c>
      <c r="P42" s="1617">
        <v>0</v>
      </c>
      <c r="Q42" s="1617">
        <v>0</v>
      </c>
      <c r="R42" s="1617">
        <v>0</v>
      </c>
      <c r="S42" s="1617">
        <v>0</v>
      </c>
      <c r="T42" s="1617">
        <v>0</v>
      </c>
      <c r="U42" s="1617">
        <v>0</v>
      </c>
      <c r="V42" s="1617">
        <v>0</v>
      </c>
      <c r="W42" s="1617">
        <v>0</v>
      </c>
      <c r="X42" s="1617">
        <v>0</v>
      </c>
      <c r="Y42" s="1617">
        <v>0</v>
      </c>
    </row>
    <row r="43" spans="1:25">
      <c r="A43" s="1617" t="s">
        <v>2560</v>
      </c>
      <c r="B43" s="1617" t="s">
        <v>584</v>
      </c>
      <c r="C43" s="1617" t="s">
        <v>2505</v>
      </c>
      <c r="D43" s="1617" t="s">
        <v>2561</v>
      </c>
      <c r="E43" s="1617">
        <v>0</v>
      </c>
      <c r="F43" s="1617">
        <v>0</v>
      </c>
      <c r="G43" s="1617">
        <v>0</v>
      </c>
      <c r="H43" s="1617">
        <v>0</v>
      </c>
      <c r="I43" s="1617">
        <v>0</v>
      </c>
      <c r="J43" s="1617">
        <v>0</v>
      </c>
      <c r="K43" s="1617">
        <v>0</v>
      </c>
      <c r="L43" s="1617">
        <v>0</v>
      </c>
      <c r="M43" s="1617">
        <v>0</v>
      </c>
      <c r="N43" s="1617">
        <v>0</v>
      </c>
      <c r="O43" s="1617">
        <v>0</v>
      </c>
      <c r="P43" s="1617">
        <v>0</v>
      </c>
      <c r="Q43" s="1617">
        <v>0</v>
      </c>
      <c r="R43" s="1617">
        <v>0</v>
      </c>
      <c r="S43" s="1617">
        <v>0</v>
      </c>
      <c r="T43" s="1617">
        <v>0</v>
      </c>
      <c r="U43" s="1617">
        <v>0</v>
      </c>
      <c r="V43" s="1617">
        <v>0</v>
      </c>
      <c r="W43" s="1617">
        <v>0</v>
      </c>
      <c r="X43" s="1617">
        <v>0</v>
      </c>
      <c r="Y43" s="1617">
        <v>0</v>
      </c>
    </row>
    <row r="44" spans="1:25">
      <c r="A44" s="1617" t="s">
        <v>2562</v>
      </c>
      <c r="B44" s="1617" t="s">
        <v>584</v>
      </c>
      <c r="C44" s="1617" t="s">
        <v>2507</v>
      </c>
      <c r="D44" s="1617" t="s">
        <v>2563</v>
      </c>
      <c r="E44" s="1617">
        <v>0</v>
      </c>
      <c r="F44" s="1617">
        <v>0</v>
      </c>
      <c r="G44" s="1617">
        <v>0</v>
      </c>
      <c r="H44" s="1617">
        <v>0</v>
      </c>
      <c r="I44" s="1617">
        <v>0</v>
      </c>
      <c r="J44" s="1617">
        <v>0</v>
      </c>
      <c r="K44" s="1617">
        <v>0</v>
      </c>
      <c r="L44" s="1617">
        <v>0</v>
      </c>
      <c r="M44" s="1617">
        <v>0</v>
      </c>
      <c r="N44" s="1617">
        <v>0</v>
      </c>
      <c r="O44" s="1617">
        <v>0</v>
      </c>
      <c r="P44" s="1617">
        <v>0</v>
      </c>
      <c r="Q44" s="1617">
        <v>0</v>
      </c>
      <c r="R44" s="1617">
        <v>0</v>
      </c>
      <c r="S44" s="1617">
        <v>0</v>
      </c>
      <c r="T44" s="1617">
        <v>0</v>
      </c>
      <c r="U44" s="1617">
        <v>0</v>
      </c>
      <c r="V44" s="1617">
        <v>0</v>
      </c>
      <c r="W44" s="1617">
        <v>0</v>
      </c>
      <c r="X44" s="1617">
        <v>0</v>
      </c>
      <c r="Y44" s="1617">
        <v>0</v>
      </c>
    </row>
    <row r="45" spans="1:25">
      <c r="A45" s="1617" t="s">
        <v>2564</v>
      </c>
      <c r="B45" s="1617" t="s">
        <v>584</v>
      </c>
      <c r="C45" s="1617" t="s">
        <v>2507</v>
      </c>
      <c r="D45" s="1617" t="s">
        <v>2565</v>
      </c>
      <c r="E45" s="1617">
        <v>0</v>
      </c>
      <c r="F45" s="1617">
        <v>0</v>
      </c>
      <c r="G45" s="1617">
        <v>0</v>
      </c>
      <c r="H45" s="1617">
        <v>0</v>
      </c>
      <c r="I45" s="1617">
        <v>0</v>
      </c>
      <c r="J45" s="1617">
        <v>0</v>
      </c>
      <c r="K45" s="1617">
        <v>0</v>
      </c>
      <c r="L45" s="1617">
        <v>0</v>
      </c>
      <c r="M45" s="1617">
        <v>0</v>
      </c>
      <c r="N45" s="1617">
        <v>0</v>
      </c>
      <c r="O45" s="1617">
        <v>0</v>
      </c>
      <c r="P45" s="1617">
        <v>0</v>
      </c>
      <c r="Q45" s="1617">
        <v>0</v>
      </c>
      <c r="R45" s="1617">
        <v>0</v>
      </c>
      <c r="S45" s="1617">
        <v>0</v>
      </c>
      <c r="T45" s="1617">
        <v>0</v>
      </c>
      <c r="U45" s="1617">
        <v>0</v>
      </c>
      <c r="V45" s="1617">
        <v>0</v>
      </c>
      <c r="W45" s="1617">
        <v>0</v>
      </c>
      <c r="X45" s="1617">
        <v>0</v>
      </c>
      <c r="Y45" s="1617">
        <v>0</v>
      </c>
    </row>
    <row r="46" spans="1:25">
      <c r="A46" s="1617" t="s">
        <v>2566</v>
      </c>
      <c r="B46" s="1617" t="s">
        <v>584</v>
      </c>
      <c r="C46" s="1617" t="s">
        <v>2507</v>
      </c>
      <c r="D46" s="1617" t="s">
        <v>2567</v>
      </c>
      <c r="E46" s="1617">
        <v>0</v>
      </c>
      <c r="F46" s="1617">
        <v>0</v>
      </c>
      <c r="G46" s="1617">
        <v>0</v>
      </c>
      <c r="H46" s="1617">
        <v>0</v>
      </c>
      <c r="I46" s="1617">
        <v>0</v>
      </c>
      <c r="J46" s="1617">
        <v>0</v>
      </c>
      <c r="K46" s="1617">
        <v>0</v>
      </c>
      <c r="L46" s="1617">
        <v>0</v>
      </c>
      <c r="M46" s="1617">
        <v>0</v>
      </c>
      <c r="N46" s="1617">
        <v>0</v>
      </c>
      <c r="O46" s="1617">
        <v>0</v>
      </c>
      <c r="P46" s="1617">
        <v>0</v>
      </c>
      <c r="Q46" s="1617">
        <v>0</v>
      </c>
      <c r="R46" s="1617">
        <v>0</v>
      </c>
      <c r="S46" s="1617">
        <v>0</v>
      </c>
      <c r="T46" s="1617">
        <v>0</v>
      </c>
      <c r="U46" s="1617">
        <v>0</v>
      </c>
      <c r="V46" s="1617">
        <v>0</v>
      </c>
      <c r="W46" s="1617">
        <v>0</v>
      </c>
      <c r="X46" s="1617">
        <v>0</v>
      </c>
      <c r="Y46" s="1617">
        <v>0</v>
      </c>
    </row>
    <row r="47" spans="1:25">
      <c r="A47" s="1617" t="s">
        <v>2568</v>
      </c>
      <c r="B47" s="1617" t="s">
        <v>691</v>
      </c>
      <c r="C47" s="1617" t="s">
        <v>2509</v>
      </c>
      <c r="D47" s="1617" t="s">
        <v>2569</v>
      </c>
      <c r="E47" s="1617">
        <v>0</v>
      </c>
      <c r="F47" s="1617">
        <v>0</v>
      </c>
      <c r="G47" s="1617">
        <v>0</v>
      </c>
      <c r="H47" s="1617">
        <v>0</v>
      </c>
      <c r="I47" s="1617">
        <v>0</v>
      </c>
      <c r="J47" s="1617">
        <v>0</v>
      </c>
      <c r="K47" s="1617">
        <v>0</v>
      </c>
      <c r="L47" s="1617">
        <v>0</v>
      </c>
      <c r="M47" s="1617">
        <v>0</v>
      </c>
      <c r="N47" s="1617">
        <v>0</v>
      </c>
      <c r="O47" s="1617">
        <v>0</v>
      </c>
      <c r="P47" s="1617">
        <v>0</v>
      </c>
      <c r="Q47" s="1617">
        <v>0</v>
      </c>
      <c r="R47" s="1617">
        <v>0</v>
      </c>
      <c r="S47" s="1617">
        <v>0</v>
      </c>
      <c r="T47" s="1617">
        <v>0</v>
      </c>
      <c r="U47" s="1617">
        <v>0</v>
      </c>
      <c r="V47" s="1617">
        <v>0</v>
      </c>
      <c r="W47" s="1617">
        <v>0</v>
      </c>
      <c r="X47" s="1617">
        <v>0</v>
      </c>
      <c r="Y47" s="1617">
        <v>0</v>
      </c>
    </row>
    <row r="48" spans="1:25">
      <c r="A48" s="1617" t="s">
        <v>2570</v>
      </c>
      <c r="B48" s="1617" t="s">
        <v>691</v>
      </c>
      <c r="C48" s="1617" t="s">
        <v>2509</v>
      </c>
      <c r="D48" s="1617" t="s">
        <v>2571</v>
      </c>
      <c r="E48" s="1617">
        <v>0</v>
      </c>
      <c r="F48" s="1617">
        <v>0</v>
      </c>
      <c r="G48" s="1617">
        <v>0</v>
      </c>
      <c r="H48" s="1617">
        <v>0</v>
      </c>
      <c r="I48" s="1617">
        <v>0</v>
      </c>
      <c r="J48" s="1617">
        <v>0</v>
      </c>
      <c r="K48" s="1617">
        <v>0</v>
      </c>
      <c r="L48" s="1617">
        <v>0</v>
      </c>
      <c r="M48" s="1617">
        <v>0</v>
      </c>
      <c r="N48" s="1617">
        <v>0</v>
      </c>
      <c r="O48" s="1617">
        <v>0</v>
      </c>
      <c r="P48" s="1617">
        <v>0</v>
      </c>
      <c r="Q48" s="1617">
        <v>0</v>
      </c>
      <c r="R48" s="1617">
        <v>0</v>
      </c>
      <c r="S48" s="1617">
        <v>0</v>
      </c>
      <c r="T48" s="1617">
        <v>0</v>
      </c>
      <c r="U48" s="1617">
        <v>0</v>
      </c>
      <c r="V48" s="1617">
        <v>0</v>
      </c>
      <c r="W48" s="1617">
        <v>0</v>
      </c>
      <c r="X48" s="1617">
        <v>0</v>
      </c>
      <c r="Y48" s="1617">
        <v>0</v>
      </c>
    </row>
    <row r="49" spans="1:25">
      <c r="A49" s="1617" t="s">
        <v>2572</v>
      </c>
      <c r="B49" s="1617" t="s">
        <v>691</v>
      </c>
      <c r="C49" s="1617" t="s">
        <v>2509</v>
      </c>
      <c r="D49" s="1617" t="s">
        <v>2573</v>
      </c>
      <c r="E49" s="1617">
        <v>0</v>
      </c>
      <c r="F49" s="1617">
        <v>0</v>
      </c>
      <c r="G49" s="1617">
        <v>0</v>
      </c>
      <c r="H49" s="1617">
        <v>0</v>
      </c>
      <c r="I49" s="1617">
        <v>0</v>
      </c>
      <c r="J49" s="1617">
        <v>0</v>
      </c>
      <c r="K49" s="1617">
        <v>0</v>
      </c>
      <c r="L49" s="1617">
        <v>0</v>
      </c>
      <c r="M49" s="1617">
        <v>0</v>
      </c>
      <c r="N49" s="1617">
        <v>0</v>
      </c>
      <c r="O49" s="1617">
        <v>0</v>
      </c>
      <c r="P49" s="1617">
        <v>0</v>
      </c>
      <c r="Q49" s="1617">
        <v>0</v>
      </c>
      <c r="R49" s="1617">
        <v>0</v>
      </c>
      <c r="S49" s="1617">
        <v>0</v>
      </c>
      <c r="T49" s="1617">
        <v>0</v>
      </c>
      <c r="U49" s="1617">
        <v>0</v>
      </c>
      <c r="V49" s="1617">
        <v>0</v>
      </c>
      <c r="W49" s="1617">
        <v>0</v>
      </c>
      <c r="X49" s="1617">
        <v>0</v>
      </c>
      <c r="Y49" s="1617">
        <v>0</v>
      </c>
    </row>
    <row r="50" spans="1:25">
      <c r="A50" s="1617" t="s">
        <v>2574</v>
      </c>
      <c r="B50" s="1617" t="s">
        <v>691</v>
      </c>
      <c r="C50" s="1617" t="s">
        <v>2511</v>
      </c>
      <c r="D50" s="1617" t="s">
        <v>2575</v>
      </c>
      <c r="E50" s="1617">
        <v>0</v>
      </c>
      <c r="F50" s="1617">
        <v>0</v>
      </c>
      <c r="G50" s="1617">
        <v>0</v>
      </c>
      <c r="H50" s="1617">
        <v>0</v>
      </c>
      <c r="I50" s="1617">
        <v>0</v>
      </c>
      <c r="J50" s="1617">
        <v>0</v>
      </c>
      <c r="K50" s="1617">
        <v>0</v>
      </c>
      <c r="L50" s="1617">
        <v>0</v>
      </c>
      <c r="M50" s="1617">
        <v>0</v>
      </c>
      <c r="N50" s="1617">
        <v>0</v>
      </c>
      <c r="O50" s="1617">
        <v>0</v>
      </c>
      <c r="P50" s="1617">
        <v>0</v>
      </c>
      <c r="Q50" s="1617">
        <v>0</v>
      </c>
      <c r="R50" s="1617">
        <v>0</v>
      </c>
      <c r="S50" s="1617">
        <v>0</v>
      </c>
      <c r="T50" s="1617">
        <v>0</v>
      </c>
      <c r="U50" s="1617">
        <v>0</v>
      </c>
      <c r="V50" s="1617">
        <v>0</v>
      </c>
      <c r="W50" s="1617">
        <v>0</v>
      </c>
      <c r="X50" s="1617">
        <v>0</v>
      </c>
      <c r="Y50" s="1617">
        <v>0</v>
      </c>
    </row>
    <row r="51" spans="1:25">
      <c r="A51" s="1617" t="s">
        <v>2576</v>
      </c>
      <c r="B51" s="1617" t="s">
        <v>691</v>
      </c>
      <c r="C51" s="1617" t="s">
        <v>2511</v>
      </c>
      <c r="D51" s="1617" t="s">
        <v>2577</v>
      </c>
      <c r="E51" s="1617">
        <v>0</v>
      </c>
      <c r="F51" s="1617">
        <v>0</v>
      </c>
      <c r="G51" s="1617">
        <v>0</v>
      </c>
      <c r="H51" s="1617">
        <v>0</v>
      </c>
      <c r="I51" s="1617">
        <v>0</v>
      </c>
      <c r="J51" s="1617">
        <v>0</v>
      </c>
      <c r="K51" s="1617">
        <v>0</v>
      </c>
      <c r="L51" s="1617">
        <v>0</v>
      </c>
      <c r="M51" s="1617">
        <v>0</v>
      </c>
      <c r="N51" s="1617">
        <v>0</v>
      </c>
      <c r="O51" s="1617">
        <v>0</v>
      </c>
      <c r="P51" s="1617">
        <v>0</v>
      </c>
      <c r="Q51" s="1617">
        <v>0</v>
      </c>
      <c r="R51" s="1617">
        <v>0</v>
      </c>
      <c r="S51" s="1617">
        <v>0</v>
      </c>
      <c r="T51" s="1617">
        <v>0</v>
      </c>
      <c r="U51" s="1617">
        <v>0</v>
      </c>
      <c r="V51" s="1617">
        <v>0</v>
      </c>
      <c r="W51" s="1617">
        <v>0</v>
      </c>
      <c r="X51" s="1617">
        <v>0</v>
      </c>
      <c r="Y51" s="1617">
        <v>0</v>
      </c>
    </row>
    <row r="52" spans="1:25">
      <c r="A52" s="1617" t="s">
        <v>2578</v>
      </c>
      <c r="B52" s="1617" t="s">
        <v>691</v>
      </c>
      <c r="C52" s="1617" t="s">
        <v>2511</v>
      </c>
      <c r="D52" s="1617" t="s">
        <v>2579</v>
      </c>
      <c r="E52" s="1617">
        <v>0</v>
      </c>
      <c r="F52" s="1617">
        <v>0</v>
      </c>
      <c r="G52" s="1617">
        <v>0</v>
      </c>
      <c r="H52" s="1617">
        <v>0</v>
      </c>
      <c r="I52" s="1617">
        <v>0</v>
      </c>
      <c r="J52" s="1617">
        <v>0</v>
      </c>
      <c r="K52" s="1617">
        <v>0</v>
      </c>
      <c r="L52" s="1617">
        <v>0</v>
      </c>
      <c r="M52" s="1617">
        <v>0</v>
      </c>
      <c r="N52" s="1617">
        <v>0</v>
      </c>
      <c r="O52" s="1617">
        <v>0</v>
      </c>
      <c r="P52" s="1617">
        <v>0</v>
      </c>
      <c r="Q52" s="1617">
        <v>0</v>
      </c>
      <c r="R52" s="1617">
        <v>0</v>
      </c>
      <c r="S52" s="1617">
        <v>0</v>
      </c>
      <c r="T52" s="1617">
        <v>0</v>
      </c>
      <c r="U52" s="1617">
        <v>0</v>
      </c>
      <c r="V52" s="1617">
        <v>0</v>
      </c>
      <c r="W52" s="1617">
        <v>0</v>
      </c>
      <c r="X52" s="1617">
        <v>0</v>
      </c>
      <c r="Y52" s="1617">
        <v>0</v>
      </c>
    </row>
    <row r="53" spans="1:25">
      <c r="A53" s="1617" t="s">
        <v>2580</v>
      </c>
      <c r="B53" s="1617" t="s">
        <v>691</v>
      </c>
      <c r="C53" s="1617" t="s">
        <v>2513</v>
      </c>
      <c r="D53" s="1617" t="s">
        <v>2581</v>
      </c>
      <c r="E53" s="1617">
        <v>0</v>
      </c>
      <c r="F53" s="1617">
        <v>0</v>
      </c>
      <c r="G53" s="1617">
        <v>0</v>
      </c>
      <c r="H53" s="1617">
        <v>0</v>
      </c>
      <c r="I53" s="1617">
        <v>0</v>
      </c>
      <c r="J53" s="1617">
        <v>0</v>
      </c>
      <c r="K53" s="1617">
        <v>0</v>
      </c>
      <c r="L53" s="1617">
        <v>0</v>
      </c>
      <c r="M53" s="1617">
        <v>0</v>
      </c>
      <c r="N53" s="1617">
        <v>0</v>
      </c>
      <c r="O53" s="1617">
        <v>0</v>
      </c>
      <c r="P53" s="1617">
        <v>0</v>
      </c>
      <c r="Q53" s="1617">
        <v>0</v>
      </c>
      <c r="R53" s="1617">
        <v>0</v>
      </c>
      <c r="S53" s="1617">
        <v>0</v>
      </c>
      <c r="T53" s="1617">
        <v>0</v>
      </c>
      <c r="U53" s="1617">
        <v>0</v>
      </c>
      <c r="V53" s="1617">
        <v>0</v>
      </c>
      <c r="W53" s="1617">
        <v>0</v>
      </c>
      <c r="X53" s="1617">
        <v>0</v>
      </c>
      <c r="Y53" s="1617">
        <v>0</v>
      </c>
    </row>
    <row r="54" spans="1:25">
      <c r="A54" s="1617" t="s">
        <v>2582</v>
      </c>
      <c r="B54" s="1617" t="s">
        <v>691</v>
      </c>
      <c r="C54" s="1617" t="s">
        <v>2513</v>
      </c>
      <c r="D54" s="1617" t="s">
        <v>2583</v>
      </c>
      <c r="E54" s="1617">
        <v>0</v>
      </c>
      <c r="F54" s="1617">
        <v>0</v>
      </c>
      <c r="G54" s="1617">
        <v>0</v>
      </c>
      <c r="H54" s="1617">
        <v>0</v>
      </c>
      <c r="I54" s="1617">
        <v>0</v>
      </c>
      <c r="J54" s="1617">
        <v>0</v>
      </c>
      <c r="K54" s="1617">
        <v>0</v>
      </c>
      <c r="L54" s="1617">
        <v>0</v>
      </c>
      <c r="M54" s="1617">
        <v>0</v>
      </c>
      <c r="N54" s="1617">
        <v>0</v>
      </c>
      <c r="O54" s="1617">
        <v>0</v>
      </c>
      <c r="P54" s="1617">
        <v>0</v>
      </c>
      <c r="Q54" s="1617">
        <v>0</v>
      </c>
      <c r="R54" s="1617">
        <v>0</v>
      </c>
      <c r="S54" s="1617">
        <v>0</v>
      </c>
      <c r="T54" s="1617">
        <v>0</v>
      </c>
      <c r="U54" s="1617">
        <v>0</v>
      </c>
      <c r="V54" s="1617">
        <v>0</v>
      </c>
      <c r="W54" s="1617">
        <v>0</v>
      </c>
      <c r="X54" s="1617">
        <v>0</v>
      </c>
      <c r="Y54" s="1617">
        <v>0</v>
      </c>
    </row>
    <row r="55" spans="1:25">
      <c r="A55" s="1617" t="s">
        <v>2584</v>
      </c>
      <c r="B55" s="1617" t="s">
        <v>691</v>
      </c>
      <c r="C55" s="1617" t="s">
        <v>2513</v>
      </c>
      <c r="D55" s="1617" t="s">
        <v>2585</v>
      </c>
      <c r="E55" s="1617">
        <v>0</v>
      </c>
      <c r="F55" s="1617">
        <v>0</v>
      </c>
      <c r="G55" s="1617">
        <v>0</v>
      </c>
      <c r="H55" s="1617">
        <v>0</v>
      </c>
      <c r="I55" s="1617">
        <v>0</v>
      </c>
      <c r="J55" s="1617">
        <v>0</v>
      </c>
      <c r="K55" s="1617">
        <v>0</v>
      </c>
      <c r="L55" s="1617">
        <v>0</v>
      </c>
      <c r="M55" s="1617">
        <v>0</v>
      </c>
      <c r="N55" s="1617">
        <v>0</v>
      </c>
      <c r="O55" s="1617">
        <v>0</v>
      </c>
      <c r="P55" s="1617">
        <v>0</v>
      </c>
      <c r="Q55" s="1617">
        <v>0</v>
      </c>
      <c r="R55" s="1617">
        <v>0</v>
      </c>
      <c r="S55" s="1617">
        <v>0</v>
      </c>
      <c r="T55" s="1617">
        <v>0</v>
      </c>
      <c r="U55" s="1617">
        <v>0</v>
      </c>
      <c r="V55" s="1617">
        <v>0</v>
      </c>
      <c r="W55" s="1617">
        <v>0</v>
      </c>
      <c r="X55" s="1617">
        <v>0</v>
      </c>
      <c r="Y55" s="1617">
        <v>0</v>
      </c>
    </row>
    <row r="56" spans="1:25">
      <c r="A56" s="1617" t="s">
        <v>2586</v>
      </c>
      <c r="B56" s="1617" t="s">
        <v>691</v>
      </c>
      <c r="C56" s="1617" t="s">
        <v>2515</v>
      </c>
      <c r="D56" s="1617" t="s">
        <v>2587</v>
      </c>
      <c r="E56" s="1617">
        <v>0</v>
      </c>
      <c r="F56" s="1617">
        <v>0</v>
      </c>
      <c r="G56" s="1617">
        <v>0</v>
      </c>
      <c r="H56" s="1617">
        <v>0</v>
      </c>
      <c r="I56" s="1617">
        <v>0</v>
      </c>
      <c r="J56" s="1617">
        <v>0</v>
      </c>
      <c r="K56" s="1617">
        <v>0</v>
      </c>
      <c r="L56" s="1617">
        <v>0</v>
      </c>
      <c r="M56" s="1617">
        <v>0</v>
      </c>
      <c r="N56" s="1617">
        <v>0</v>
      </c>
      <c r="O56" s="1617">
        <v>0</v>
      </c>
      <c r="P56" s="1617">
        <v>0</v>
      </c>
      <c r="Q56" s="1617">
        <v>0</v>
      </c>
      <c r="R56" s="1617">
        <v>0</v>
      </c>
      <c r="S56" s="1617">
        <v>0</v>
      </c>
      <c r="T56" s="1617">
        <v>0</v>
      </c>
      <c r="U56" s="1617">
        <v>0</v>
      </c>
      <c r="V56" s="1617">
        <v>0</v>
      </c>
      <c r="W56" s="1617">
        <v>0</v>
      </c>
      <c r="X56" s="1617">
        <v>0</v>
      </c>
      <c r="Y56" s="1617">
        <v>0</v>
      </c>
    </row>
    <row r="57" spans="1:25">
      <c r="A57" s="1617" t="s">
        <v>2588</v>
      </c>
      <c r="B57" s="1617" t="s">
        <v>691</v>
      </c>
      <c r="C57" s="1617" t="s">
        <v>2515</v>
      </c>
      <c r="D57" s="1617" t="s">
        <v>2589</v>
      </c>
      <c r="E57" s="1617">
        <v>0</v>
      </c>
      <c r="F57" s="1617">
        <v>0</v>
      </c>
      <c r="G57" s="1617">
        <v>0</v>
      </c>
      <c r="H57" s="1617">
        <v>0</v>
      </c>
      <c r="I57" s="1617">
        <v>0</v>
      </c>
      <c r="J57" s="1617">
        <v>0</v>
      </c>
      <c r="K57" s="1617">
        <v>0</v>
      </c>
      <c r="L57" s="1617">
        <v>0</v>
      </c>
      <c r="M57" s="1617">
        <v>0</v>
      </c>
      <c r="N57" s="1617">
        <v>0</v>
      </c>
      <c r="O57" s="1617">
        <v>0</v>
      </c>
      <c r="P57" s="1617">
        <v>0</v>
      </c>
      <c r="Q57" s="1617">
        <v>0</v>
      </c>
      <c r="R57" s="1617">
        <v>0</v>
      </c>
      <c r="S57" s="1617">
        <v>0</v>
      </c>
      <c r="T57" s="1617">
        <v>0</v>
      </c>
      <c r="U57" s="1617">
        <v>0</v>
      </c>
      <c r="V57" s="1617">
        <v>0</v>
      </c>
      <c r="W57" s="1617">
        <v>0</v>
      </c>
      <c r="X57" s="1617">
        <v>0</v>
      </c>
      <c r="Y57" s="1617">
        <v>0</v>
      </c>
    </row>
    <row r="58" spans="1:25">
      <c r="A58" s="1617" t="s">
        <v>2590</v>
      </c>
      <c r="B58" s="1617" t="s">
        <v>691</v>
      </c>
      <c r="C58" s="1617" t="s">
        <v>2515</v>
      </c>
      <c r="D58" s="1617" t="s">
        <v>2591</v>
      </c>
      <c r="E58" s="1617">
        <v>0</v>
      </c>
      <c r="F58" s="1617">
        <v>0</v>
      </c>
      <c r="G58" s="1617">
        <v>0</v>
      </c>
      <c r="H58" s="1617">
        <v>0</v>
      </c>
      <c r="I58" s="1617">
        <v>0</v>
      </c>
      <c r="J58" s="1617">
        <v>0</v>
      </c>
      <c r="K58" s="1617">
        <v>0</v>
      </c>
      <c r="L58" s="1617">
        <v>0</v>
      </c>
      <c r="M58" s="1617">
        <v>0</v>
      </c>
      <c r="N58" s="1617">
        <v>0</v>
      </c>
      <c r="O58" s="1617">
        <v>0</v>
      </c>
      <c r="P58" s="1617">
        <v>0</v>
      </c>
      <c r="Q58" s="1617">
        <v>0</v>
      </c>
      <c r="R58" s="1617">
        <v>0</v>
      </c>
      <c r="S58" s="1617">
        <v>0</v>
      </c>
      <c r="T58" s="1617">
        <v>0</v>
      </c>
      <c r="U58" s="1617">
        <v>0</v>
      </c>
      <c r="V58" s="1617">
        <v>0</v>
      </c>
      <c r="W58" s="1617">
        <v>0</v>
      </c>
      <c r="X58" s="1617">
        <v>0</v>
      </c>
      <c r="Y58" s="1617">
        <v>0</v>
      </c>
    </row>
    <row r="59" spans="1:25">
      <c r="A59" s="1617" t="s">
        <v>2592</v>
      </c>
      <c r="B59" s="1617" t="s">
        <v>691</v>
      </c>
      <c r="C59" s="1617" t="s">
        <v>2517</v>
      </c>
      <c r="D59" s="1617" t="s">
        <v>2593</v>
      </c>
      <c r="E59" s="1617">
        <v>0</v>
      </c>
      <c r="F59" s="1617">
        <v>0</v>
      </c>
      <c r="G59" s="1617">
        <v>0</v>
      </c>
      <c r="H59" s="1617">
        <v>0</v>
      </c>
      <c r="I59" s="1617">
        <v>0</v>
      </c>
      <c r="J59" s="1617">
        <v>0</v>
      </c>
      <c r="K59" s="1617">
        <v>0</v>
      </c>
      <c r="L59" s="1617">
        <v>0</v>
      </c>
      <c r="M59" s="1617">
        <v>0</v>
      </c>
      <c r="N59" s="1617">
        <v>0</v>
      </c>
      <c r="O59" s="1617">
        <v>0</v>
      </c>
      <c r="P59" s="1617">
        <v>0</v>
      </c>
      <c r="Q59" s="1617">
        <v>0</v>
      </c>
      <c r="R59" s="1617">
        <v>0</v>
      </c>
      <c r="S59" s="1617">
        <v>0</v>
      </c>
      <c r="T59" s="1617">
        <v>0</v>
      </c>
      <c r="U59" s="1617">
        <v>0</v>
      </c>
      <c r="V59" s="1617">
        <v>0</v>
      </c>
      <c r="W59" s="1617">
        <v>0</v>
      </c>
      <c r="X59" s="1617">
        <v>0</v>
      </c>
      <c r="Y59" s="1617">
        <v>0</v>
      </c>
    </row>
    <row r="60" spans="1:25">
      <c r="A60" s="1617" t="s">
        <v>2594</v>
      </c>
      <c r="B60" s="1617" t="s">
        <v>691</v>
      </c>
      <c r="C60" s="1617" t="s">
        <v>2517</v>
      </c>
      <c r="D60" s="1617" t="s">
        <v>2595</v>
      </c>
      <c r="E60" s="1617">
        <v>0</v>
      </c>
      <c r="F60" s="1617">
        <v>0</v>
      </c>
      <c r="G60" s="1617">
        <v>0</v>
      </c>
      <c r="H60" s="1617">
        <v>0</v>
      </c>
      <c r="I60" s="1617">
        <v>0</v>
      </c>
      <c r="J60" s="1617">
        <v>0</v>
      </c>
      <c r="K60" s="1617">
        <v>0</v>
      </c>
      <c r="L60" s="1617">
        <v>0</v>
      </c>
      <c r="M60" s="1617">
        <v>0</v>
      </c>
      <c r="N60" s="1617">
        <v>0</v>
      </c>
      <c r="O60" s="1617">
        <v>0</v>
      </c>
      <c r="P60" s="1617">
        <v>0</v>
      </c>
      <c r="Q60" s="1617">
        <v>0</v>
      </c>
      <c r="R60" s="1617">
        <v>0</v>
      </c>
      <c r="S60" s="1617">
        <v>0</v>
      </c>
      <c r="T60" s="1617">
        <v>0</v>
      </c>
      <c r="U60" s="1617">
        <v>0</v>
      </c>
      <c r="V60" s="1617">
        <v>0</v>
      </c>
      <c r="W60" s="1617">
        <v>0</v>
      </c>
      <c r="X60" s="1617">
        <v>0</v>
      </c>
      <c r="Y60" s="1617">
        <v>0</v>
      </c>
    </row>
    <row r="61" spans="1:25">
      <c r="A61" s="1617" t="s">
        <v>2596</v>
      </c>
      <c r="B61" s="1617" t="s">
        <v>691</v>
      </c>
      <c r="C61" s="1617" t="s">
        <v>2517</v>
      </c>
      <c r="D61" s="1617" t="s">
        <v>2597</v>
      </c>
      <c r="E61" s="1617">
        <v>0</v>
      </c>
      <c r="F61" s="1617">
        <v>0</v>
      </c>
      <c r="G61" s="1617">
        <v>0</v>
      </c>
      <c r="H61" s="1617">
        <v>0</v>
      </c>
      <c r="I61" s="1617">
        <v>0</v>
      </c>
      <c r="J61" s="1617">
        <v>0</v>
      </c>
      <c r="K61" s="1617">
        <v>0</v>
      </c>
      <c r="L61" s="1617">
        <v>0</v>
      </c>
      <c r="M61" s="1617">
        <v>0</v>
      </c>
      <c r="N61" s="1617">
        <v>0</v>
      </c>
      <c r="O61" s="1617">
        <v>0</v>
      </c>
      <c r="P61" s="1617">
        <v>0</v>
      </c>
      <c r="Q61" s="1617">
        <v>0</v>
      </c>
      <c r="R61" s="1617">
        <v>0</v>
      </c>
      <c r="S61" s="1617">
        <v>0</v>
      </c>
      <c r="T61" s="1617">
        <v>0</v>
      </c>
      <c r="U61" s="1617">
        <v>0</v>
      </c>
      <c r="V61" s="1617">
        <v>0</v>
      </c>
      <c r="W61" s="1617">
        <v>0</v>
      </c>
      <c r="X61" s="1617">
        <v>0</v>
      </c>
      <c r="Y61" s="1617">
        <v>0</v>
      </c>
    </row>
    <row r="62" spans="1:25">
      <c r="A62" s="1617" t="s">
        <v>2598</v>
      </c>
      <c r="B62" s="1617" t="s">
        <v>691</v>
      </c>
      <c r="C62" s="1617" t="s">
        <v>2517</v>
      </c>
      <c r="D62" s="1617" t="s">
        <v>2599</v>
      </c>
      <c r="E62" s="1617">
        <v>0</v>
      </c>
      <c r="F62" s="1617">
        <v>0</v>
      </c>
      <c r="G62" s="1617">
        <v>0</v>
      </c>
      <c r="H62" s="1617">
        <v>0</v>
      </c>
      <c r="I62" s="1617">
        <v>0</v>
      </c>
      <c r="J62" s="1617">
        <v>0</v>
      </c>
      <c r="K62" s="1617">
        <v>0</v>
      </c>
      <c r="L62" s="1617">
        <v>0</v>
      </c>
      <c r="M62" s="1617">
        <v>0</v>
      </c>
      <c r="N62" s="1617">
        <v>0</v>
      </c>
      <c r="O62" s="1617">
        <v>0</v>
      </c>
      <c r="P62" s="1617">
        <v>0</v>
      </c>
      <c r="Q62" s="1617">
        <v>0</v>
      </c>
      <c r="R62" s="1617">
        <v>0</v>
      </c>
      <c r="S62" s="1617">
        <v>0</v>
      </c>
      <c r="T62" s="1617">
        <v>0</v>
      </c>
      <c r="U62" s="1617">
        <v>0</v>
      </c>
      <c r="V62" s="1617">
        <v>0</v>
      </c>
      <c r="W62" s="1617">
        <v>0</v>
      </c>
      <c r="X62" s="1617">
        <v>0</v>
      </c>
      <c r="Y62" s="1617">
        <v>0</v>
      </c>
    </row>
    <row r="63" spans="1:25">
      <c r="A63" s="1617" t="s">
        <v>2600</v>
      </c>
      <c r="B63" s="1617" t="s">
        <v>691</v>
      </c>
      <c r="C63" s="1617" t="s">
        <v>2519</v>
      </c>
      <c r="D63" s="1617" t="s">
        <v>2601</v>
      </c>
      <c r="E63" s="1617">
        <v>0</v>
      </c>
      <c r="F63" s="1617">
        <v>0</v>
      </c>
      <c r="G63" s="1617">
        <v>0</v>
      </c>
      <c r="H63" s="1617">
        <v>0</v>
      </c>
      <c r="I63" s="1617">
        <v>0</v>
      </c>
      <c r="J63" s="1617">
        <v>0</v>
      </c>
      <c r="K63" s="1617">
        <v>0</v>
      </c>
      <c r="L63" s="1617">
        <v>0</v>
      </c>
      <c r="M63" s="1617">
        <v>0</v>
      </c>
      <c r="N63" s="1617">
        <v>0</v>
      </c>
      <c r="O63" s="1617">
        <v>0</v>
      </c>
      <c r="P63" s="1617">
        <v>0</v>
      </c>
      <c r="Q63" s="1617">
        <v>0</v>
      </c>
      <c r="R63" s="1617">
        <v>0</v>
      </c>
      <c r="S63" s="1617">
        <v>0</v>
      </c>
      <c r="T63" s="1617">
        <v>0</v>
      </c>
      <c r="U63" s="1617">
        <v>0</v>
      </c>
      <c r="V63" s="1617">
        <v>0</v>
      </c>
      <c r="W63" s="1617">
        <v>0</v>
      </c>
      <c r="X63" s="1617">
        <v>0</v>
      </c>
      <c r="Y63" s="1617">
        <v>0</v>
      </c>
    </row>
    <row r="64" spans="1:25">
      <c r="A64" s="1617" t="s">
        <v>2602</v>
      </c>
      <c r="B64" s="1617" t="s">
        <v>691</v>
      </c>
      <c r="C64" s="1617" t="s">
        <v>2519</v>
      </c>
      <c r="D64" s="1617" t="s">
        <v>2603</v>
      </c>
      <c r="E64" s="1617">
        <v>0</v>
      </c>
      <c r="F64" s="1617">
        <v>0</v>
      </c>
      <c r="G64" s="1617">
        <v>0</v>
      </c>
      <c r="H64" s="1617">
        <v>0</v>
      </c>
      <c r="I64" s="1617">
        <v>0</v>
      </c>
      <c r="J64" s="1617">
        <v>0</v>
      </c>
      <c r="K64" s="1617">
        <v>0</v>
      </c>
      <c r="L64" s="1617">
        <v>0</v>
      </c>
      <c r="M64" s="1617">
        <v>0</v>
      </c>
      <c r="N64" s="1617">
        <v>0</v>
      </c>
      <c r="O64" s="1617">
        <v>0</v>
      </c>
      <c r="P64" s="1617">
        <v>0</v>
      </c>
      <c r="Q64" s="1617">
        <v>0</v>
      </c>
      <c r="R64" s="1617">
        <v>0</v>
      </c>
      <c r="S64" s="1617">
        <v>0</v>
      </c>
      <c r="T64" s="1617">
        <v>0</v>
      </c>
      <c r="U64" s="1617">
        <v>0</v>
      </c>
      <c r="V64" s="1617">
        <v>0</v>
      </c>
      <c r="W64" s="1617">
        <v>0</v>
      </c>
      <c r="X64" s="1617">
        <v>0</v>
      </c>
      <c r="Y64" s="1617">
        <v>0</v>
      </c>
    </row>
    <row r="65" spans="1:25">
      <c r="A65" s="1617" t="s">
        <v>2604</v>
      </c>
      <c r="B65" s="1617" t="s">
        <v>691</v>
      </c>
      <c r="C65" s="1617" t="s">
        <v>2519</v>
      </c>
      <c r="D65" s="1617" t="s">
        <v>2605</v>
      </c>
      <c r="E65" s="1617">
        <v>0</v>
      </c>
      <c r="F65" s="1617">
        <v>0</v>
      </c>
      <c r="G65" s="1617">
        <v>0</v>
      </c>
      <c r="H65" s="1617">
        <v>0</v>
      </c>
      <c r="I65" s="1617">
        <v>0</v>
      </c>
      <c r="J65" s="1617">
        <v>0</v>
      </c>
      <c r="K65" s="1617">
        <v>0</v>
      </c>
      <c r="L65" s="1617">
        <v>0</v>
      </c>
      <c r="M65" s="1617">
        <v>0</v>
      </c>
      <c r="N65" s="1617">
        <v>0</v>
      </c>
      <c r="O65" s="1617">
        <v>0</v>
      </c>
      <c r="P65" s="1617">
        <v>0</v>
      </c>
      <c r="Q65" s="1617">
        <v>0</v>
      </c>
      <c r="R65" s="1617">
        <v>0</v>
      </c>
      <c r="S65" s="1617">
        <v>0</v>
      </c>
      <c r="T65" s="1617">
        <v>0</v>
      </c>
      <c r="U65" s="1617">
        <v>0</v>
      </c>
      <c r="V65" s="1617">
        <v>0</v>
      </c>
      <c r="W65" s="1617">
        <v>0</v>
      </c>
      <c r="X65" s="1617">
        <v>0</v>
      </c>
      <c r="Y65" s="1617">
        <v>0</v>
      </c>
    </row>
    <row r="66" spans="1:25">
      <c r="A66" s="1617" t="s">
        <v>2606</v>
      </c>
      <c r="B66" s="1617" t="s">
        <v>691</v>
      </c>
      <c r="C66" s="1617" t="s">
        <v>2519</v>
      </c>
      <c r="D66" s="1617" t="s">
        <v>2607</v>
      </c>
      <c r="E66" s="1617">
        <v>0</v>
      </c>
      <c r="F66" s="1617">
        <v>0</v>
      </c>
      <c r="G66" s="1617">
        <v>0</v>
      </c>
      <c r="H66" s="1617">
        <v>0</v>
      </c>
      <c r="I66" s="1617">
        <v>0</v>
      </c>
      <c r="J66" s="1617">
        <v>0</v>
      </c>
      <c r="K66" s="1617">
        <v>0</v>
      </c>
      <c r="L66" s="1617">
        <v>0</v>
      </c>
      <c r="M66" s="1617">
        <v>0</v>
      </c>
      <c r="N66" s="1617">
        <v>0</v>
      </c>
      <c r="O66" s="1617">
        <v>0</v>
      </c>
      <c r="P66" s="1617">
        <v>0</v>
      </c>
      <c r="Q66" s="1617">
        <v>0</v>
      </c>
      <c r="R66" s="1617">
        <v>0</v>
      </c>
      <c r="S66" s="1617">
        <v>0</v>
      </c>
      <c r="T66" s="1617">
        <v>0</v>
      </c>
      <c r="U66" s="1617">
        <v>0</v>
      </c>
      <c r="V66" s="1617">
        <v>0</v>
      </c>
      <c r="W66" s="1617">
        <v>0</v>
      </c>
      <c r="X66" s="1617">
        <v>0</v>
      </c>
      <c r="Y66" s="1617">
        <v>0</v>
      </c>
    </row>
  </sheetData>
  <pageMargins left="0.75" right="0.75" top="1" bottom="1" header="0.5" footer="0.5"/>
  <headerFooter alignWithMargins="0">
    <oddHeader>&amp;A</oddHeader>
    <oddFooter>Page &amp;P</oddFooter>
  </headerFooter>
</worksheet>
</file>

<file path=xl/worksheets/sheet24.xml><?xml version="1.0" encoding="utf-8"?>
<worksheet xmlns="http://schemas.openxmlformats.org/spreadsheetml/2006/main" xmlns:r="http://schemas.openxmlformats.org/officeDocument/2006/relationships">
  <sheetPr codeName="Foglio86">
    <tabColor rgb="FF92D050"/>
  </sheetPr>
  <dimension ref="A1:U2"/>
  <sheetViews>
    <sheetView workbookViewId="0">
      <selection activeCell="B2" sqref="B2"/>
    </sheetView>
  </sheetViews>
  <sheetFormatPr defaultRowHeight="12.75"/>
  <cols>
    <col min="1" max="16384" width="9.140625" style="1618"/>
  </cols>
  <sheetData>
    <row r="1" spans="1:21">
      <c r="A1" s="1617" t="s">
        <v>2415</v>
      </c>
      <c r="B1" s="1617" t="s">
        <v>2608</v>
      </c>
      <c r="C1" s="1617" t="s">
        <v>2609</v>
      </c>
      <c r="D1" s="1617" t="s">
        <v>2610</v>
      </c>
      <c r="E1" s="1617" t="s">
        <v>2611</v>
      </c>
      <c r="F1" s="1617" t="s">
        <v>2612</v>
      </c>
      <c r="G1" s="1617" t="s">
        <v>2613</v>
      </c>
      <c r="H1" s="1617" t="s">
        <v>2614</v>
      </c>
      <c r="I1" s="1617" t="s">
        <v>2615</v>
      </c>
      <c r="J1" s="1617" t="s">
        <v>2616</v>
      </c>
      <c r="K1" s="1617" t="s">
        <v>2617</v>
      </c>
      <c r="L1" s="1617" t="s">
        <v>2618</v>
      </c>
      <c r="M1" s="1617" t="s">
        <v>2619</v>
      </c>
      <c r="N1" s="1617" t="s">
        <v>2620</v>
      </c>
      <c r="O1" s="1617" t="s">
        <v>2621</v>
      </c>
      <c r="P1" s="1617" t="s">
        <v>2622</v>
      </c>
      <c r="Q1" s="1617" t="s">
        <v>2623</v>
      </c>
      <c r="R1" s="1617" t="s">
        <v>2624</v>
      </c>
      <c r="S1" s="1617" t="s">
        <v>2625</v>
      </c>
      <c r="T1" s="1617" t="s">
        <v>2626</v>
      </c>
      <c r="U1" s="1617" t="s">
        <v>2627</v>
      </c>
    </row>
    <row r="2" spans="1:21">
      <c r="B2" s="1715"/>
    </row>
  </sheetData>
  <pageMargins left="0.75" right="0.75" top="1" bottom="1" header="0.5" footer="0.5"/>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sheetPr codeName="Foglio80">
    <tabColor rgb="FF92D050"/>
  </sheetPr>
  <dimension ref="A1:B96"/>
  <sheetViews>
    <sheetView workbookViewId="0">
      <selection activeCell="A2" sqref="A2"/>
    </sheetView>
  </sheetViews>
  <sheetFormatPr defaultRowHeight="12.75"/>
  <cols>
    <col min="1" max="1" width="13.28515625" bestFit="1" customWidth="1"/>
    <col min="2" max="2" width="16.5703125" bestFit="1" customWidth="1"/>
  </cols>
  <sheetData>
    <row r="1" spans="1:2">
      <c r="A1" s="1" t="s">
        <v>588</v>
      </c>
      <c r="B1" s="1" t="s">
        <v>2628</v>
      </c>
    </row>
    <row r="2" spans="1:2">
      <c r="A2" s="1"/>
      <c r="B2" s="1"/>
    </row>
    <row r="3" spans="1:2">
      <c r="A3" s="1" t="s">
        <v>2629</v>
      </c>
      <c r="B3" s="1"/>
    </row>
    <row r="4" spans="1:2">
      <c r="A4" s="1"/>
      <c r="B4" s="1"/>
    </row>
    <row r="5" spans="1:2">
      <c r="A5" s="1"/>
      <c r="B5" s="1"/>
    </row>
    <row r="6" spans="1:2">
      <c r="A6" s="1"/>
      <c r="B6" s="1"/>
    </row>
    <row r="7" spans="1:2">
      <c r="A7" s="1"/>
      <c r="B7" s="1"/>
    </row>
    <row r="8" spans="1:2">
      <c r="A8" s="1"/>
      <c r="B8" s="1"/>
    </row>
    <row r="9" spans="1:2">
      <c r="A9" s="1"/>
      <c r="B9" s="1"/>
    </row>
    <row r="10" spans="1:2">
      <c r="A10" s="1"/>
      <c r="B10" s="1"/>
    </row>
    <row r="11" spans="1:2">
      <c r="A11" s="1"/>
      <c r="B11" s="1"/>
    </row>
    <row r="12" spans="1:2">
      <c r="A12" s="1"/>
    </row>
    <row r="13" spans="1:2">
      <c r="A13" s="1"/>
    </row>
    <row r="14" spans="1:2">
      <c r="A14" s="1"/>
    </row>
    <row r="15" spans="1:2">
      <c r="A15" s="1"/>
    </row>
    <row r="16" spans="1:2">
      <c r="A16" s="1"/>
    </row>
    <row r="17" spans="1:1">
      <c r="A17" s="1"/>
    </row>
    <row r="18" spans="1:1">
      <c r="A18" s="1"/>
    </row>
    <row r="19" spans="1:1">
      <c r="A19" s="1"/>
    </row>
    <row r="20" spans="1:1">
      <c r="A20" s="1"/>
    </row>
    <row r="21" spans="1:1">
      <c r="A21" s="1"/>
    </row>
    <row r="22" spans="1:1">
      <c r="A22" s="1"/>
    </row>
    <row r="23" spans="1:1">
      <c r="A23" s="1"/>
    </row>
    <row r="24" spans="1:1">
      <c r="A24" s="1"/>
    </row>
    <row r="25" spans="1:1">
      <c r="A25" s="1"/>
    </row>
    <row r="26" spans="1:1">
      <c r="A26" s="1"/>
    </row>
    <row r="27" spans="1:1">
      <c r="A27" s="1"/>
    </row>
    <row r="28" spans="1:1">
      <c r="A28" s="1"/>
    </row>
    <row r="29" spans="1:1">
      <c r="A29" s="1"/>
    </row>
    <row r="30" spans="1:1">
      <c r="A30" s="1"/>
    </row>
    <row r="31" spans="1:1">
      <c r="A31" s="1"/>
    </row>
    <row r="32" spans="1:1">
      <c r="A32" s="1"/>
    </row>
    <row r="33" spans="1:1">
      <c r="A33" s="1"/>
    </row>
    <row r="34" spans="1:1">
      <c r="A34" s="1"/>
    </row>
    <row r="35" spans="1:1">
      <c r="A35" s="1"/>
    </row>
    <row r="36" spans="1:1">
      <c r="A36" s="1"/>
    </row>
    <row r="37" spans="1:1">
      <c r="A37" s="1"/>
    </row>
    <row r="38" spans="1:1">
      <c r="A38" s="1"/>
    </row>
    <row r="39" spans="1:1">
      <c r="A39" s="1"/>
    </row>
    <row r="40" spans="1:1">
      <c r="A40" s="1"/>
    </row>
    <row r="41" spans="1:1">
      <c r="A41" s="1"/>
    </row>
    <row r="42" spans="1:1">
      <c r="A42" s="1"/>
    </row>
    <row r="43" spans="1:1">
      <c r="A43" s="1"/>
    </row>
    <row r="44" spans="1:1">
      <c r="A44" s="1"/>
    </row>
    <row r="45" spans="1:1">
      <c r="A45" s="1"/>
    </row>
    <row r="46" spans="1:1">
      <c r="A46" s="1"/>
    </row>
    <row r="47" spans="1:1">
      <c r="A47" s="1"/>
    </row>
    <row r="48" spans="1:1">
      <c r="A48" s="1"/>
    </row>
    <row r="49" spans="1:1">
      <c r="A49" s="1"/>
    </row>
    <row r="50" spans="1:1">
      <c r="A50" s="1"/>
    </row>
    <row r="51" spans="1:1">
      <c r="A51" s="1"/>
    </row>
    <row r="52" spans="1:1">
      <c r="A52" s="1"/>
    </row>
    <row r="53" spans="1:1">
      <c r="A53" s="1"/>
    </row>
    <row r="54" spans="1:1">
      <c r="A54" s="1"/>
    </row>
    <row r="55" spans="1:1">
      <c r="A55" s="1"/>
    </row>
    <row r="56" spans="1:1">
      <c r="A56" s="1"/>
    </row>
    <row r="57" spans="1:1">
      <c r="A57" s="1"/>
    </row>
    <row r="58" spans="1:1">
      <c r="A58" s="1"/>
    </row>
    <row r="59" spans="1:1">
      <c r="A59" s="1"/>
    </row>
    <row r="60" spans="1:1">
      <c r="A60" s="1"/>
    </row>
    <row r="61" spans="1:1">
      <c r="A61" s="1"/>
    </row>
    <row r="62" spans="1:1">
      <c r="A62" s="1"/>
    </row>
    <row r="63" spans="1:1">
      <c r="A63" s="1"/>
    </row>
    <row r="64" spans="1:1">
      <c r="A64" s="1"/>
    </row>
    <row r="65" spans="1:1">
      <c r="A65" s="1"/>
    </row>
    <row r="66" spans="1:1">
      <c r="A66" s="1"/>
    </row>
    <row r="67" spans="1:1">
      <c r="A67" s="1"/>
    </row>
    <row r="68" spans="1:1">
      <c r="A68" s="1"/>
    </row>
    <row r="69" spans="1:1">
      <c r="A69" s="1"/>
    </row>
    <row r="70" spans="1:1">
      <c r="A70" s="1"/>
    </row>
    <row r="71" spans="1:1">
      <c r="A71" s="1"/>
    </row>
    <row r="72" spans="1:1">
      <c r="A72" s="1"/>
    </row>
    <row r="73" spans="1:1">
      <c r="A73" s="1"/>
    </row>
    <row r="74" spans="1:1">
      <c r="A74" s="1"/>
    </row>
    <row r="75" spans="1:1">
      <c r="A75" s="1"/>
    </row>
    <row r="76" spans="1:1">
      <c r="A76" s="1"/>
    </row>
    <row r="77" spans="1:1">
      <c r="A77" s="1"/>
    </row>
    <row r="78" spans="1:1">
      <c r="A78" s="1"/>
    </row>
    <row r="79" spans="1:1">
      <c r="A79" s="1"/>
    </row>
    <row r="80" spans="1:1">
      <c r="A80" s="1"/>
    </row>
    <row r="81" spans="1:1">
      <c r="A81" s="1"/>
    </row>
    <row r="82" spans="1:1">
      <c r="A82" s="1"/>
    </row>
    <row r="83" spans="1:1">
      <c r="A83" s="1"/>
    </row>
    <row r="84" spans="1:1">
      <c r="A84" s="1"/>
    </row>
    <row r="85" spans="1:1">
      <c r="A85" s="1"/>
    </row>
    <row r="86" spans="1:1">
      <c r="A86" s="1"/>
    </row>
    <row r="87" spans="1:1">
      <c r="A87" s="1"/>
    </row>
    <row r="88" spans="1:1">
      <c r="A88" s="1"/>
    </row>
    <row r="89" spans="1:1">
      <c r="A89" s="1"/>
    </row>
    <row r="90" spans="1:1">
      <c r="A90" s="1"/>
    </row>
    <row r="91" spans="1:1">
      <c r="A91" s="1"/>
    </row>
    <row r="92" spans="1:1">
      <c r="A92" s="1"/>
    </row>
    <row r="93" spans="1:1">
      <c r="A93" s="1"/>
    </row>
    <row r="94" spans="1:1">
      <c r="A94" s="1"/>
    </row>
    <row r="95" spans="1:1">
      <c r="A95" s="1"/>
    </row>
    <row r="96" spans="1:1">
      <c r="A96" s="1"/>
    </row>
  </sheetData>
  <pageMargins left="0.75" right="0.75" top="1" bottom="1" header="0.5" footer="0.5"/>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sheetPr codeName="Sheet8"/>
  <dimension ref="A1:S421"/>
  <sheetViews>
    <sheetView showGridLines="0" zoomScaleNormal="100" workbookViewId="0">
      <pane ySplit="6" topLeftCell="A188" activePane="bottomLeft" state="frozen"/>
      <selection activeCell="A117" sqref="A117:IV119"/>
      <selection pane="bottomLeft" activeCell="E8" sqref="E8"/>
    </sheetView>
  </sheetViews>
  <sheetFormatPr defaultRowHeight="15"/>
  <cols>
    <col min="1" max="1" width="31.85546875" style="2051" customWidth="1"/>
    <col min="2" max="2" width="7.7109375" style="2053" bestFit="1" customWidth="1"/>
    <col min="3" max="3" width="3.140625" style="2053" hidden="1" customWidth="1"/>
    <col min="4" max="4" width="25.7109375" style="1568" customWidth="1"/>
    <col min="5" max="12" width="14.85546875" style="2052" customWidth="1"/>
    <col min="13" max="16384" width="9.140625" style="2051"/>
  </cols>
  <sheetData>
    <row r="1" spans="1:19" s="2090" customFormat="1" ht="16.5" customHeight="1">
      <c r="A1" s="2090" t="str">
        <f>'t1'!A1</f>
        <v>COMPARTO SERVIZIO SANITARIO NAZIONALE - anno 2017</v>
      </c>
      <c r="D1" s="1560"/>
      <c r="F1" s="1814" t="str">
        <f>IF(SERT!A2=0,"",SERT!A2)</f>
        <v/>
      </c>
      <c r="G1" s="1814" t="str">
        <f>IF(SERT!A3=0,"",SERT!A3)</f>
        <v/>
      </c>
      <c r="H1" s="1814" t="str">
        <f>IF(SERT!A4=0,"",SERT!A4)</f>
        <v/>
      </c>
      <c r="I1" s="1814" t="str">
        <f>IF(SERT!A5=0,"",SERT!A5)</f>
        <v/>
      </c>
      <c r="J1" s="1814" t="str">
        <f>IF(SERT!A6=0,"",SERT!A6)</f>
        <v/>
      </c>
      <c r="K1" s="1814" t="str">
        <f>IF(SERT!A7=0,"",SERT!A7)</f>
        <v/>
      </c>
      <c r="L1" s="1814" t="str">
        <f>IF(SERT!A8=0,"",SERT!A8)</f>
        <v/>
      </c>
      <c r="M1" s="1814" t="str">
        <f>IF(SERT!A9=0,"",SERT!A9)</f>
        <v/>
      </c>
      <c r="N1" s="1814" t="str">
        <f>IF(SERT!A10=0,"",SERT!A10)</f>
        <v/>
      </c>
      <c r="O1" s="1814" t="str">
        <f>IF(SERT!A11=0,"",SERT!A11)</f>
        <v/>
      </c>
      <c r="P1" s="1814" t="str">
        <f>IF(SERT!A12=0,"",SERT!A12)</f>
        <v/>
      </c>
      <c r="Q1" s="1814" t="str">
        <f>IF(SERT!A13=0,"",SERT!A13)</f>
        <v/>
      </c>
      <c r="R1" s="1814" t="str">
        <f>IF(SERT!A14=0,"",SERT!A14)</f>
        <v/>
      </c>
      <c r="S1" s="1814" t="str">
        <f>IF(SERT!A15=0,"",SERT!A15)</f>
        <v/>
      </c>
    </row>
    <row r="2" spans="1:19" s="2089" customFormat="1" ht="76.5" customHeight="1">
      <c r="B2" s="2091"/>
      <c r="C2" s="2091"/>
      <c r="D2" s="1561"/>
      <c r="E2" s="2090"/>
      <c r="F2" s="2090"/>
      <c r="G2" s="2523" t="str">
        <f>IF(OR(E9&gt;E8,F9&gt;F8),"Attenzione: la qualifica di Psichiatri non può essere superiore alla qualifica di Medico. Se inviato il sistema SICO non rilascerà la certificazione fino all'avvenuta correzione.","")</f>
        <v/>
      </c>
      <c r="H2" s="2523"/>
      <c r="I2" s="2523"/>
      <c r="J2" s="2523"/>
      <c r="K2" s="2090"/>
      <c r="L2" s="2090"/>
    </row>
    <row r="3" spans="1:19" ht="57.6" customHeight="1" thickBot="1">
      <c r="A3" s="2594" t="s">
        <v>2630</v>
      </c>
      <c r="B3" s="2594"/>
      <c r="C3" s="2594"/>
      <c r="D3" s="2594"/>
      <c r="E3" s="2594"/>
      <c r="F3" s="2594"/>
      <c r="G3" s="2594"/>
      <c r="H3" s="2594"/>
      <c r="I3" s="2594"/>
      <c r="J3" s="2594"/>
      <c r="K3" s="2594"/>
      <c r="L3" s="2594"/>
    </row>
    <row r="4" spans="1:19" s="2082" customFormat="1" ht="21.75" customHeight="1" thickBot="1">
      <c r="A4" s="2595" t="s">
        <v>1658</v>
      </c>
      <c r="B4" s="2598" t="s">
        <v>273</v>
      </c>
      <c r="C4" s="2330"/>
      <c r="D4" s="2610" t="s">
        <v>2631</v>
      </c>
      <c r="E4" s="2601" t="s">
        <v>2632</v>
      </c>
      <c r="F4" s="2602"/>
      <c r="G4" s="2602"/>
      <c r="H4" s="2602"/>
      <c r="I4" s="2602"/>
      <c r="J4" s="2603"/>
      <c r="K4" s="2604" t="s">
        <v>2633</v>
      </c>
      <c r="L4" s="2605"/>
      <c r="M4" s="2083"/>
    </row>
    <row r="5" spans="1:19" s="2082" customFormat="1" ht="21.75" customHeight="1">
      <c r="A5" s="2596"/>
      <c r="B5" s="2599"/>
      <c r="C5" s="2331"/>
      <c r="D5" s="2611"/>
      <c r="E5" s="2608" t="s">
        <v>1661</v>
      </c>
      <c r="F5" s="2609"/>
      <c r="G5" s="2608" t="s">
        <v>1662</v>
      </c>
      <c r="H5" s="2609"/>
      <c r="I5" s="2613" t="s">
        <v>1663</v>
      </c>
      <c r="J5" s="2607"/>
      <c r="K5" s="2606"/>
      <c r="L5" s="2607"/>
      <c r="M5" s="2083"/>
    </row>
    <row r="6" spans="1:19" s="2082" customFormat="1" ht="12" thickBot="1">
      <c r="A6" s="2597"/>
      <c r="B6" s="2600"/>
      <c r="C6" s="2332"/>
      <c r="D6" s="2612"/>
      <c r="E6" s="2088" t="s">
        <v>279</v>
      </c>
      <c r="F6" s="2087" t="s">
        <v>280</v>
      </c>
      <c r="G6" s="2086" t="s">
        <v>279</v>
      </c>
      <c r="H6" s="2087" t="s">
        <v>280</v>
      </c>
      <c r="I6" s="2086" t="s">
        <v>279</v>
      </c>
      <c r="J6" s="2086" t="s">
        <v>280</v>
      </c>
      <c r="K6" s="2085" t="s">
        <v>279</v>
      </c>
      <c r="L6" s="2084" t="s">
        <v>280</v>
      </c>
      <c r="M6" s="2083"/>
    </row>
    <row r="7" spans="1:19" s="2082" customFormat="1" ht="12" hidden="1" thickBot="1">
      <c r="A7" s="2351"/>
      <c r="B7" s="2352"/>
      <c r="C7" s="2331"/>
      <c r="D7" s="1563"/>
      <c r="E7" s="2354">
        <v>0</v>
      </c>
      <c r="F7" s="2355">
        <v>0</v>
      </c>
      <c r="G7" s="2356">
        <v>0</v>
      </c>
      <c r="H7" s="2355">
        <v>0</v>
      </c>
      <c r="I7" s="2356">
        <v>0</v>
      </c>
      <c r="J7" s="2357">
        <v>0</v>
      </c>
      <c r="K7" s="2354">
        <v>0</v>
      </c>
      <c r="L7" s="2358">
        <v>0</v>
      </c>
      <c r="M7" s="2083"/>
    </row>
    <row r="8" spans="1:19" ht="17.25" customHeight="1">
      <c r="A8" s="2081" t="s">
        <v>1664</v>
      </c>
      <c r="B8" s="2077" t="s">
        <v>1665</v>
      </c>
      <c r="C8" s="2336">
        <v>1</v>
      </c>
      <c r="D8" s="2346"/>
      <c r="E8" s="2066"/>
      <c r="F8" s="2080"/>
      <c r="G8" s="2079"/>
      <c r="H8" s="2080"/>
      <c r="I8" s="2079"/>
      <c r="J8" s="2063"/>
      <c r="K8" s="2062"/>
      <c r="L8" s="2062"/>
      <c r="M8" s="2054"/>
    </row>
    <row r="9" spans="1:19" ht="17.25" customHeight="1">
      <c r="A9" s="2078" t="s">
        <v>1666</v>
      </c>
      <c r="B9" s="2071" t="s">
        <v>1667</v>
      </c>
      <c r="C9" s="2336">
        <v>1</v>
      </c>
      <c r="D9" s="2313" t="str">
        <f>CONCATENATE(D$8)</f>
        <v/>
      </c>
      <c r="E9" s="2227"/>
      <c r="F9" s="2076"/>
      <c r="G9" s="2075"/>
      <c r="H9" s="2076"/>
      <c r="I9" s="2075"/>
      <c r="J9" s="2074"/>
      <c r="K9" s="2073"/>
      <c r="L9" s="2073"/>
      <c r="M9" s="2054"/>
    </row>
    <row r="10" spans="1:19" ht="17.25" customHeight="1">
      <c r="A10" s="2072" t="s">
        <v>1668</v>
      </c>
      <c r="B10" s="2071" t="s">
        <v>1669</v>
      </c>
      <c r="C10" s="2336">
        <v>1</v>
      </c>
      <c r="D10" s="2313" t="str">
        <f t="shared" ref="D10:D17" si="0">CONCATENATE(D$8)</f>
        <v/>
      </c>
      <c r="E10" s="2235"/>
      <c r="F10" s="2070"/>
      <c r="G10" s="2069"/>
      <c r="H10" s="2070"/>
      <c r="I10" s="2069"/>
      <c r="J10" s="2063"/>
      <c r="K10" s="2062"/>
      <c r="L10" s="2062"/>
      <c r="M10" s="2054"/>
    </row>
    <row r="11" spans="1:19" ht="17.25" customHeight="1">
      <c r="A11" s="2072" t="s">
        <v>1670</v>
      </c>
      <c r="B11" s="2071" t="s">
        <v>1671</v>
      </c>
      <c r="C11" s="2336">
        <v>1</v>
      </c>
      <c r="D11" s="2313" t="str">
        <f t="shared" si="0"/>
        <v/>
      </c>
      <c r="E11" s="2066"/>
      <c r="F11" s="2070"/>
      <c r="G11" s="2069"/>
      <c r="H11" s="2070"/>
      <c r="I11" s="2069"/>
      <c r="J11" s="2063"/>
      <c r="K11" s="2062"/>
      <c r="L11" s="2062"/>
      <c r="M11" s="2054"/>
    </row>
    <row r="12" spans="1:19" ht="17.25" customHeight="1">
      <c r="A12" s="2072" t="s">
        <v>668</v>
      </c>
      <c r="B12" s="2071" t="s">
        <v>1673</v>
      </c>
      <c r="C12" s="2336">
        <v>1</v>
      </c>
      <c r="D12" s="2313" t="str">
        <f t="shared" si="0"/>
        <v/>
      </c>
      <c r="E12" s="2066"/>
      <c r="F12" s="2070"/>
      <c r="G12" s="2069"/>
      <c r="H12" s="2070"/>
      <c r="I12" s="2069"/>
      <c r="J12" s="2063"/>
      <c r="K12" s="2062"/>
      <c r="L12" s="2062"/>
      <c r="M12" s="2054"/>
    </row>
    <row r="13" spans="1:19" ht="17.25" customHeight="1">
      <c r="A13" s="2072" t="s">
        <v>1674</v>
      </c>
      <c r="B13" s="2071" t="s">
        <v>1675</v>
      </c>
      <c r="C13" s="2336">
        <v>1</v>
      </c>
      <c r="D13" s="2313" t="str">
        <f t="shared" si="0"/>
        <v/>
      </c>
      <c r="E13" s="2066"/>
      <c r="F13" s="2070"/>
      <c r="G13" s="2069"/>
      <c r="H13" s="2070"/>
      <c r="I13" s="2069"/>
      <c r="J13" s="2063"/>
      <c r="K13" s="2062"/>
      <c r="L13" s="2062"/>
      <c r="M13" s="2054"/>
    </row>
    <row r="14" spans="1:19" ht="17.25" customHeight="1">
      <c r="A14" s="2072" t="s">
        <v>1676</v>
      </c>
      <c r="B14" s="2071" t="s">
        <v>1677</v>
      </c>
      <c r="C14" s="2336">
        <v>1</v>
      </c>
      <c r="D14" s="2313" t="str">
        <f t="shared" si="0"/>
        <v/>
      </c>
      <c r="E14" s="2066"/>
      <c r="F14" s="2070"/>
      <c r="G14" s="2069"/>
      <c r="H14" s="2070"/>
      <c r="I14" s="2069"/>
      <c r="J14" s="2063"/>
      <c r="K14" s="2062"/>
      <c r="L14" s="2062"/>
      <c r="M14" s="2054"/>
    </row>
    <row r="15" spans="1:19" ht="17.25" customHeight="1">
      <c r="A15" s="2072" t="s">
        <v>1678</v>
      </c>
      <c r="B15" s="2071" t="s">
        <v>1679</v>
      </c>
      <c r="C15" s="2336">
        <v>1</v>
      </c>
      <c r="D15" s="2313" t="str">
        <f t="shared" si="0"/>
        <v/>
      </c>
      <c r="E15" s="2066"/>
      <c r="F15" s="2070"/>
      <c r="G15" s="2069"/>
      <c r="H15" s="2070"/>
      <c r="I15" s="2069"/>
      <c r="J15" s="2063"/>
      <c r="K15" s="2062"/>
      <c r="L15" s="2062"/>
      <c r="M15" s="2054"/>
    </row>
    <row r="16" spans="1:19" ht="17.25" customHeight="1">
      <c r="A16" s="2072" t="s">
        <v>1680</v>
      </c>
      <c r="B16" s="2071" t="s">
        <v>1681</v>
      </c>
      <c r="C16" s="2336">
        <v>1</v>
      </c>
      <c r="D16" s="2313" t="str">
        <f t="shared" si="0"/>
        <v/>
      </c>
      <c r="E16" s="2066"/>
      <c r="F16" s="2070"/>
      <c r="G16" s="2069"/>
      <c r="H16" s="2070"/>
      <c r="I16" s="2069"/>
      <c r="J16" s="2063"/>
      <c r="K16" s="2062"/>
      <c r="L16" s="2062"/>
      <c r="M16" s="2054"/>
    </row>
    <row r="17" spans="1:13" ht="17.25" customHeight="1" thickBot="1">
      <c r="A17" s="2068" t="s">
        <v>1682</v>
      </c>
      <c r="B17" s="2067" t="s">
        <v>1683</v>
      </c>
      <c r="C17" s="2336">
        <v>1</v>
      </c>
      <c r="D17" s="2313" t="str">
        <f t="shared" si="0"/>
        <v/>
      </c>
      <c r="E17" s="2066"/>
      <c r="F17" s="2065"/>
      <c r="G17" s="2064"/>
      <c r="H17" s="2065"/>
      <c r="I17" s="2064"/>
      <c r="J17" s="2063"/>
      <c r="K17" s="2062"/>
      <c r="L17" s="2062"/>
      <c r="M17" s="2054"/>
    </row>
    <row r="18" spans="1:13" ht="17.25" customHeight="1" thickBot="1">
      <c r="A18" s="2061" t="s">
        <v>555</v>
      </c>
      <c r="B18" s="2060"/>
      <c r="C18" s="2333"/>
      <c r="D18" s="2233"/>
      <c r="E18" s="2059">
        <f t="shared" ref="E18:L18" si="1">SUM(E10:E17)+E8</f>
        <v>0</v>
      </c>
      <c r="F18" s="2058">
        <f t="shared" si="1"/>
        <v>0</v>
      </c>
      <c r="G18" s="2059">
        <f t="shared" si="1"/>
        <v>0</v>
      </c>
      <c r="H18" s="2058">
        <f t="shared" si="1"/>
        <v>0</v>
      </c>
      <c r="I18" s="2059">
        <f t="shared" si="1"/>
        <v>0</v>
      </c>
      <c r="J18" s="2058">
        <f t="shared" si="1"/>
        <v>0</v>
      </c>
      <c r="K18" s="2059">
        <f t="shared" si="1"/>
        <v>0</v>
      </c>
      <c r="L18" s="2058">
        <f t="shared" si="1"/>
        <v>0</v>
      </c>
      <c r="M18" s="2054"/>
    </row>
    <row r="19" spans="1:13" ht="12" hidden="1" customHeight="1" thickBot="1">
      <c r="A19" s="2057"/>
      <c r="B19" s="2056"/>
      <c r="C19" s="2056"/>
      <c r="D19" s="2234" t="str">
        <f>CONCATENATE(D$10)</f>
        <v/>
      </c>
      <c r="E19" s="2055"/>
      <c r="F19" s="2055"/>
      <c r="G19" s="2055"/>
      <c r="H19" s="2055"/>
      <c r="I19" s="2055"/>
      <c r="J19" s="2055"/>
      <c r="K19" s="2055"/>
      <c r="L19" s="2055"/>
      <c r="M19" s="2054"/>
    </row>
    <row r="20" spans="1:13" ht="24.6" customHeight="1">
      <c r="A20" s="2593" t="str">
        <f>"(*) unità equivalenti di tempo pieno di personale dipendente, in servizio al 31 dicembre dell’anno di rilevazione, con rapporto di lavoro a tempo indeterminato o determinato"</f>
        <v>(*) unità equivalenti di tempo pieno di personale dipendente, in servizio al 31 dicembre dell’anno di rilevazione, con rapporto di lavoro a tempo indeterminato o determinato</v>
      </c>
      <c r="B20" s="2593"/>
      <c r="C20" s="2593"/>
      <c r="D20" s="2593"/>
      <c r="E20" s="2593"/>
      <c r="F20" s="2593"/>
      <c r="G20" s="2593"/>
      <c r="H20" s="2593"/>
      <c r="I20" s="2593"/>
      <c r="J20" s="2593"/>
      <c r="K20" s="2593"/>
      <c r="L20" s="2593"/>
      <c r="M20" s="2054"/>
    </row>
    <row r="21" spans="1:13" ht="18.600000000000001" customHeight="1">
      <c r="A21" s="2590" t="str">
        <f>"(**) unità 'equivalenti di tempo pieno di personale che abbia prestato servizio nel corso dell'anno di rilevazione, con rapporto di lavoro diverso da dipendente "</f>
        <v xml:space="preserve">(**) unità 'equivalenti di tempo pieno di personale che abbia prestato servizio nel corso dell'anno di rilevazione, con rapporto di lavoro diverso da dipendente </v>
      </c>
      <c r="B21" s="2590"/>
      <c r="C21" s="2590"/>
      <c r="D21" s="2590"/>
      <c r="E21" s="2590"/>
      <c r="F21" s="2590"/>
      <c r="G21" s="2590"/>
      <c r="H21" s="2590"/>
      <c r="I21" s="2590"/>
      <c r="J21" s="2590"/>
      <c r="K21" s="2590"/>
      <c r="L21" s="2590"/>
      <c r="M21" s="2054"/>
    </row>
    <row r="22" spans="1:13" ht="12.75" thickBot="1">
      <c r="A22" s="2239"/>
      <c r="B22" s="2239"/>
      <c r="C22" s="2239"/>
      <c r="D22" s="2240"/>
      <c r="E22" s="2239"/>
      <c r="F22" s="2239"/>
      <c r="G22" s="2239"/>
      <c r="H22" s="2239"/>
      <c r="I22" s="2239"/>
      <c r="J22" s="2239"/>
      <c r="K22" s="2239"/>
      <c r="L22" s="2239"/>
      <c r="M22" s="2054"/>
    </row>
    <row r="23" spans="1:13" ht="12" customHeight="1">
      <c r="A23" s="2257" t="s">
        <v>1664</v>
      </c>
      <c r="B23" s="2258" t="s">
        <v>1665</v>
      </c>
      <c r="C23" s="2334">
        <v>2</v>
      </c>
      <c r="D23" s="2347"/>
      <c r="E23" s="2243"/>
      <c r="F23" s="2244"/>
      <c r="G23" s="2245"/>
      <c r="H23" s="2244"/>
      <c r="I23" s="2245"/>
      <c r="J23" s="2246"/>
      <c r="K23" s="2247"/>
      <c r="L23" s="2247"/>
      <c r="M23" s="2054"/>
    </row>
    <row r="24" spans="1:13" ht="12" customHeight="1">
      <c r="A24" s="2259" t="s">
        <v>1666</v>
      </c>
      <c r="B24" s="2260" t="s">
        <v>1667</v>
      </c>
      <c r="C24" s="2334">
        <v>2</v>
      </c>
      <c r="D24" s="2313" t="str">
        <f>CONCATENATE(D$23)</f>
        <v/>
      </c>
      <c r="E24" s="2248"/>
      <c r="F24" s="2249"/>
      <c r="G24" s="2250"/>
      <c r="H24" s="2249"/>
      <c r="I24" s="2250"/>
      <c r="J24" s="2251"/>
      <c r="K24" s="2252"/>
      <c r="L24" s="2252"/>
      <c r="M24" s="2054"/>
    </row>
    <row r="25" spans="1:13" ht="12" customHeight="1">
      <c r="A25" s="2261" t="s">
        <v>1668</v>
      </c>
      <c r="B25" s="2260" t="s">
        <v>1669</v>
      </c>
      <c r="C25" s="2334">
        <v>2</v>
      </c>
      <c r="D25" s="2313" t="str">
        <f t="shared" ref="D25:D32" si="2">CONCATENATE(D$23)</f>
        <v/>
      </c>
      <c r="E25" s="2253"/>
      <c r="F25" s="2254"/>
      <c r="G25" s="2255"/>
      <c r="H25" s="2254"/>
      <c r="I25" s="2255"/>
      <c r="J25" s="2246"/>
      <c r="K25" s="2247"/>
      <c r="L25" s="2247"/>
      <c r="M25" s="2054"/>
    </row>
    <row r="26" spans="1:13" ht="12" customHeight="1">
      <c r="A26" s="2261" t="s">
        <v>1670</v>
      </c>
      <c r="B26" s="2260" t="s">
        <v>1671</v>
      </c>
      <c r="C26" s="2334">
        <v>2</v>
      </c>
      <c r="D26" s="2313" t="str">
        <f t="shared" si="2"/>
        <v/>
      </c>
      <c r="E26" s="2243"/>
      <c r="F26" s="2254"/>
      <c r="G26" s="2255"/>
      <c r="H26" s="2254"/>
      <c r="I26" s="2255"/>
      <c r="J26" s="2246"/>
      <c r="K26" s="2247"/>
      <c r="L26" s="2247"/>
      <c r="M26" s="2054"/>
    </row>
    <row r="27" spans="1:13" ht="12" customHeight="1">
      <c r="A27" s="2261" t="s">
        <v>668</v>
      </c>
      <c r="B27" s="2260" t="s">
        <v>1673</v>
      </c>
      <c r="C27" s="2334">
        <v>2</v>
      </c>
      <c r="D27" s="2313" t="str">
        <f t="shared" si="2"/>
        <v/>
      </c>
      <c r="E27" s="2243"/>
      <c r="F27" s="2254"/>
      <c r="G27" s="2255"/>
      <c r="H27" s="2254"/>
      <c r="I27" s="2255"/>
      <c r="J27" s="2246"/>
      <c r="K27" s="2247"/>
      <c r="L27" s="2247"/>
    </row>
    <row r="28" spans="1:13" ht="12" customHeight="1">
      <c r="A28" s="2261" t="s">
        <v>1674</v>
      </c>
      <c r="B28" s="2260" t="s">
        <v>1675</v>
      </c>
      <c r="C28" s="2334">
        <v>2</v>
      </c>
      <c r="D28" s="2313" t="str">
        <f t="shared" si="2"/>
        <v/>
      </c>
      <c r="E28" s="2243"/>
      <c r="F28" s="2254"/>
      <c r="G28" s="2255"/>
      <c r="H28" s="2254"/>
      <c r="I28" s="2255"/>
      <c r="J28" s="2246"/>
      <c r="K28" s="2247"/>
      <c r="L28" s="2247"/>
    </row>
    <row r="29" spans="1:13" ht="12" customHeight="1">
      <c r="A29" s="2261" t="s">
        <v>1676</v>
      </c>
      <c r="B29" s="2260" t="s">
        <v>1677</v>
      </c>
      <c r="C29" s="2334">
        <v>2</v>
      </c>
      <c r="D29" s="2313" t="str">
        <f t="shared" si="2"/>
        <v/>
      </c>
      <c r="E29" s="2243"/>
      <c r="F29" s="2254"/>
      <c r="G29" s="2255"/>
      <c r="H29" s="2254"/>
      <c r="I29" s="2255"/>
      <c r="J29" s="2246"/>
      <c r="K29" s="2247"/>
      <c r="L29" s="2247"/>
    </row>
    <row r="30" spans="1:13" ht="12" customHeight="1">
      <c r="A30" s="2261" t="s">
        <v>1678</v>
      </c>
      <c r="B30" s="2260" t="s">
        <v>1679</v>
      </c>
      <c r="C30" s="2334">
        <v>2</v>
      </c>
      <c r="D30" s="2313" t="str">
        <f t="shared" si="2"/>
        <v/>
      </c>
      <c r="E30" s="2243"/>
      <c r="F30" s="2254"/>
      <c r="G30" s="2255"/>
      <c r="H30" s="2254"/>
      <c r="I30" s="2255"/>
      <c r="J30" s="2246"/>
      <c r="K30" s="2247"/>
      <c r="L30" s="2247"/>
    </row>
    <row r="31" spans="1:13" ht="12" customHeight="1">
      <c r="A31" s="2261" t="s">
        <v>1680</v>
      </c>
      <c r="B31" s="2260" t="s">
        <v>1681</v>
      </c>
      <c r="C31" s="2334">
        <v>2</v>
      </c>
      <c r="D31" s="2313" t="str">
        <f t="shared" si="2"/>
        <v/>
      </c>
      <c r="E31" s="2243"/>
      <c r="F31" s="2254"/>
      <c r="G31" s="2255"/>
      <c r="H31" s="2254"/>
      <c r="I31" s="2255"/>
      <c r="J31" s="2246"/>
      <c r="K31" s="2247"/>
      <c r="L31" s="2247"/>
    </row>
    <row r="32" spans="1:13" ht="12" customHeight="1" thickBot="1">
      <c r="A32" s="2262" t="s">
        <v>1682</v>
      </c>
      <c r="B32" s="2263" t="s">
        <v>1683</v>
      </c>
      <c r="C32" s="2334">
        <v>2</v>
      </c>
      <c r="D32" s="2313" t="str">
        <f t="shared" si="2"/>
        <v/>
      </c>
      <c r="E32" s="2256"/>
      <c r="F32" s="2246"/>
      <c r="G32" s="2245"/>
      <c r="H32" s="2244"/>
      <c r="I32" s="2245"/>
      <c r="J32" s="2246"/>
      <c r="K32" s="2247"/>
      <c r="L32" s="2247"/>
    </row>
    <row r="33" spans="1:13" ht="12" customHeight="1" thickBot="1">
      <c r="A33" s="2264" t="s">
        <v>555</v>
      </c>
      <c r="B33" s="2265"/>
      <c r="C33" s="2265"/>
      <c r="D33" s="2266"/>
      <c r="E33" s="2267">
        <f t="shared" ref="E33:L33" si="3">SUM(E25:E32)+E23</f>
        <v>0</v>
      </c>
      <c r="F33" s="2268">
        <f t="shared" si="3"/>
        <v>0</v>
      </c>
      <c r="G33" s="2269">
        <f t="shared" si="3"/>
        <v>0</v>
      </c>
      <c r="H33" s="2270">
        <f t="shared" si="3"/>
        <v>0</v>
      </c>
      <c r="I33" s="2269">
        <f t="shared" si="3"/>
        <v>0</v>
      </c>
      <c r="J33" s="2270">
        <f t="shared" si="3"/>
        <v>0</v>
      </c>
      <c r="K33" s="2269">
        <f t="shared" si="3"/>
        <v>0</v>
      </c>
      <c r="L33" s="2270">
        <f t="shared" si="3"/>
        <v>0</v>
      </c>
    </row>
    <row r="34" spans="1:13" ht="11.25">
      <c r="A34" s="2057"/>
      <c r="B34" s="2056"/>
      <c r="C34" s="2056"/>
      <c r="D34" s="2228"/>
      <c r="E34" s="2241"/>
      <c r="F34" s="2242"/>
      <c r="G34" s="2241"/>
      <c r="H34" s="2241"/>
      <c r="I34" s="2241"/>
      <c r="J34" s="2241"/>
      <c r="K34" s="2241"/>
      <c r="L34" s="2241"/>
      <c r="M34" s="2082"/>
    </row>
    <row r="35" spans="1:13" ht="12" customHeight="1">
      <c r="A35" s="2589" t="str">
        <f>"(*) unità equivalenti di tempo pieno di personale dipendente, in servizio al 31 dicembre dell’anno di rilevazione, con rapporto di lavoro a tempo indeterminato o determinato"</f>
        <v>(*) unità equivalenti di tempo pieno di personale dipendente, in servizio al 31 dicembre dell’anno di rilevazione, con rapporto di lavoro a tempo indeterminato o determinato</v>
      </c>
      <c r="B35" s="2589"/>
      <c r="C35" s="2589"/>
      <c r="D35" s="2589"/>
      <c r="E35" s="2589"/>
      <c r="F35" s="2589"/>
      <c r="G35" s="2589"/>
      <c r="H35" s="2589"/>
      <c r="I35" s="2589"/>
      <c r="J35" s="2589"/>
      <c r="K35" s="2589"/>
      <c r="L35" s="2589"/>
    </row>
    <row r="36" spans="1:13" ht="12" customHeight="1">
      <c r="A36" s="2590" t="str">
        <f>"(**) unità 'equivalenti di tempo pieno di personale che abbia prestato servizio nel corso dell'anno di rilevazione, con rapporto di lavoro diverso da dipendente "</f>
        <v xml:space="preserve">(**) unità 'equivalenti di tempo pieno di personale che abbia prestato servizio nel corso dell'anno di rilevazione, con rapporto di lavoro diverso da dipendente </v>
      </c>
      <c r="B36" s="2590"/>
      <c r="C36" s="2590"/>
      <c r="D36" s="2590"/>
      <c r="E36" s="2590"/>
      <c r="F36" s="2590"/>
      <c r="G36" s="2590"/>
      <c r="H36" s="2590"/>
      <c r="I36" s="2590"/>
      <c r="J36" s="2590"/>
      <c r="K36" s="2590"/>
      <c r="L36" s="2590"/>
    </row>
    <row r="37" spans="1:13" ht="12" thickBot="1">
      <c r="A37" s="2299"/>
      <c r="B37" s="2300"/>
      <c r="C37" s="2300"/>
      <c r="D37" s="2240"/>
      <c r="E37" s="2301"/>
      <c r="F37" s="2301"/>
      <c r="G37" s="2301"/>
      <c r="H37" s="2301"/>
      <c r="I37" s="2301"/>
      <c r="J37" s="2301"/>
      <c r="K37" s="2301"/>
      <c r="L37" s="2301"/>
    </row>
    <row r="38" spans="1:13" ht="11.25">
      <c r="A38" s="2271" t="s">
        <v>1664</v>
      </c>
      <c r="B38" s="2272" t="s">
        <v>1665</v>
      </c>
      <c r="C38" s="2335">
        <v>3</v>
      </c>
      <c r="D38" s="2348"/>
      <c r="E38" s="2280"/>
      <c r="F38" s="2281"/>
      <c r="G38" s="2282"/>
      <c r="H38" s="2281"/>
      <c r="I38" s="2282"/>
      <c r="J38" s="2283"/>
      <c r="K38" s="2284"/>
      <c r="L38" s="2284"/>
    </row>
    <row r="39" spans="1:13" ht="11.25">
      <c r="A39" s="2273" t="s">
        <v>1666</v>
      </c>
      <c r="B39" s="2274" t="s">
        <v>1667</v>
      </c>
      <c r="C39" s="2335">
        <v>3</v>
      </c>
      <c r="D39" s="2313" t="str">
        <f>CONCATENATE(D$38)</f>
        <v/>
      </c>
      <c r="E39" s="2285"/>
      <c r="F39" s="2286"/>
      <c r="G39" s="2287"/>
      <c r="H39" s="2286"/>
      <c r="I39" s="2287"/>
      <c r="J39" s="2288"/>
      <c r="K39" s="2289"/>
      <c r="L39" s="2289"/>
    </row>
    <row r="40" spans="1:13" ht="11.25">
      <c r="A40" s="2275" t="s">
        <v>1668</v>
      </c>
      <c r="B40" s="2274" t="s">
        <v>1669</v>
      </c>
      <c r="C40" s="2335">
        <v>3</v>
      </c>
      <c r="D40" s="2313" t="str">
        <f t="shared" ref="D40:D47" si="4">CONCATENATE(D$38)</f>
        <v/>
      </c>
      <c r="E40" s="2290"/>
      <c r="F40" s="2291"/>
      <c r="G40" s="2292"/>
      <c r="H40" s="2291"/>
      <c r="I40" s="2292"/>
      <c r="J40" s="2283"/>
      <c r="K40" s="2284"/>
      <c r="L40" s="2284"/>
    </row>
    <row r="41" spans="1:13" ht="11.25">
      <c r="A41" s="2275" t="s">
        <v>1670</v>
      </c>
      <c r="B41" s="2274" t="s">
        <v>1671</v>
      </c>
      <c r="C41" s="2335">
        <v>3</v>
      </c>
      <c r="D41" s="2313" t="str">
        <f t="shared" si="4"/>
        <v/>
      </c>
      <c r="E41" s="2280"/>
      <c r="F41" s="2291"/>
      <c r="G41" s="2292"/>
      <c r="H41" s="2291"/>
      <c r="I41" s="2292"/>
      <c r="J41" s="2283"/>
      <c r="K41" s="2284"/>
      <c r="L41" s="2284"/>
    </row>
    <row r="42" spans="1:13" ht="11.25">
      <c r="A42" s="2275" t="s">
        <v>668</v>
      </c>
      <c r="B42" s="2274" t="s">
        <v>1673</v>
      </c>
      <c r="C42" s="2335">
        <v>3</v>
      </c>
      <c r="D42" s="2313" t="str">
        <f t="shared" si="4"/>
        <v/>
      </c>
      <c r="E42" s="2280"/>
      <c r="F42" s="2291"/>
      <c r="G42" s="2292"/>
      <c r="H42" s="2291"/>
      <c r="I42" s="2292"/>
      <c r="J42" s="2283"/>
      <c r="K42" s="2284"/>
      <c r="L42" s="2284"/>
    </row>
    <row r="43" spans="1:13" ht="11.25">
      <c r="A43" s="2275" t="s">
        <v>1674</v>
      </c>
      <c r="B43" s="2274" t="s">
        <v>1675</v>
      </c>
      <c r="C43" s="2335">
        <v>3</v>
      </c>
      <c r="D43" s="2313" t="str">
        <f t="shared" si="4"/>
        <v/>
      </c>
      <c r="E43" s="2280"/>
      <c r="F43" s="2291"/>
      <c r="G43" s="2292"/>
      <c r="H43" s="2291"/>
      <c r="I43" s="2292"/>
      <c r="J43" s="2283"/>
      <c r="K43" s="2284"/>
      <c r="L43" s="2284"/>
    </row>
    <row r="44" spans="1:13" ht="11.25">
      <c r="A44" s="2275" t="s">
        <v>1676</v>
      </c>
      <c r="B44" s="2274" t="s">
        <v>1677</v>
      </c>
      <c r="C44" s="2335">
        <v>3</v>
      </c>
      <c r="D44" s="2313" t="str">
        <f t="shared" si="4"/>
        <v/>
      </c>
      <c r="E44" s="2280"/>
      <c r="F44" s="2291"/>
      <c r="G44" s="2292"/>
      <c r="H44" s="2291"/>
      <c r="I44" s="2292"/>
      <c r="J44" s="2283"/>
      <c r="K44" s="2284"/>
      <c r="L44" s="2284"/>
    </row>
    <row r="45" spans="1:13" ht="11.25">
      <c r="A45" s="2275" t="s">
        <v>1678</v>
      </c>
      <c r="B45" s="2274" t="s">
        <v>1679</v>
      </c>
      <c r="C45" s="2335">
        <v>3</v>
      </c>
      <c r="D45" s="2313" t="str">
        <f t="shared" si="4"/>
        <v/>
      </c>
      <c r="E45" s="2280"/>
      <c r="F45" s="2291"/>
      <c r="G45" s="2292"/>
      <c r="H45" s="2291"/>
      <c r="I45" s="2292"/>
      <c r="J45" s="2283"/>
      <c r="K45" s="2284"/>
      <c r="L45" s="2284"/>
    </row>
    <row r="46" spans="1:13" ht="11.25">
      <c r="A46" s="2275" t="s">
        <v>1680</v>
      </c>
      <c r="B46" s="2274" t="s">
        <v>1681</v>
      </c>
      <c r="C46" s="2335">
        <v>3</v>
      </c>
      <c r="D46" s="2313" t="str">
        <f t="shared" si="4"/>
        <v/>
      </c>
      <c r="E46" s="2280"/>
      <c r="F46" s="2291"/>
      <c r="G46" s="2292"/>
      <c r="H46" s="2291"/>
      <c r="I46" s="2292"/>
      <c r="J46" s="2283"/>
      <c r="K46" s="2284"/>
      <c r="L46" s="2284"/>
    </row>
    <row r="47" spans="1:13" ht="12" thickBot="1">
      <c r="A47" s="2276" t="s">
        <v>1682</v>
      </c>
      <c r="B47" s="2277" t="s">
        <v>1683</v>
      </c>
      <c r="C47" s="2335">
        <v>3</v>
      </c>
      <c r="D47" s="2313" t="str">
        <f t="shared" si="4"/>
        <v/>
      </c>
      <c r="E47" s="2293"/>
      <c r="F47" s="2283"/>
      <c r="G47" s="2282"/>
      <c r="H47" s="2281"/>
      <c r="I47" s="2282"/>
      <c r="J47" s="2283"/>
      <c r="K47" s="2284"/>
      <c r="L47" s="2284"/>
    </row>
    <row r="48" spans="1:13" ht="12" thickBot="1">
      <c r="A48" s="2278" t="s">
        <v>555</v>
      </c>
      <c r="B48" s="2279"/>
      <c r="C48" s="2279"/>
      <c r="D48" s="2298"/>
      <c r="E48" s="2294">
        <f t="shared" ref="E48:L48" si="5">SUM(E40:E47)+E38</f>
        <v>0</v>
      </c>
      <c r="F48" s="2295">
        <f t="shared" si="5"/>
        <v>0</v>
      </c>
      <c r="G48" s="2296">
        <f t="shared" si="5"/>
        <v>0</v>
      </c>
      <c r="H48" s="2297">
        <f t="shared" si="5"/>
        <v>0</v>
      </c>
      <c r="I48" s="2296">
        <f t="shared" si="5"/>
        <v>0</v>
      </c>
      <c r="J48" s="2297">
        <f t="shared" si="5"/>
        <v>0</v>
      </c>
      <c r="K48" s="2296">
        <f t="shared" si="5"/>
        <v>0</v>
      </c>
      <c r="L48" s="2297">
        <f t="shared" si="5"/>
        <v>0</v>
      </c>
    </row>
    <row r="49" spans="1:12" ht="11.25">
      <c r="A49" s="2057"/>
      <c r="B49" s="2056"/>
      <c r="C49" s="2056"/>
      <c r="D49" s="2228"/>
      <c r="E49" s="2241"/>
      <c r="F49" s="2242"/>
      <c r="G49" s="2241"/>
      <c r="H49" s="2241"/>
      <c r="I49" s="2241"/>
      <c r="J49" s="2241"/>
      <c r="K49" s="2241"/>
      <c r="L49" s="2241"/>
    </row>
    <row r="50" spans="1:12" ht="12">
      <c r="A50" s="2589" t="str">
        <f>"(*) unità equivalenti di tempo pieno di personale dipendente, in servizio al 31 dicembre dell’anno di rilevazione, con rapporto di lavoro a tempo indeterminato o determinato"</f>
        <v>(*) unità equivalenti di tempo pieno di personale dipendente, in servizio al 31 dicembre dell’anno di rilevazione, con rapporto di lavoro a tempo indeterminato o determinato</v>
      </c>
      <c r="B50" s="2589"/>
      <c r="C50" s="2589"/>
      <c r="D50" s="2589"/>
      <c r="E50" s="2589"/>
      <c r="F50" s="2589"/>
      <c r="G50" s="2589"/>
      <c r="H50" s="2589"/>
      <c r="I50" s="2589"/>
      <c r="J50" s="2589"/>
      <c r="K50" s="2589"/>
      <c r="L50" s="2589"/>
    </row>
    <row r="51" spans="1:12" ht="12">
      <c r="A51" s="2590" t="str">
        <f>"(**) unità 'equivalenti di tempo pieno di personale che abbia prestato servizio nel corso dell'anno di rilevazione, con rapporto di lavoro diverso da dipendente "</f>
        <v xml:space="preserve">(**) unità 'equivalenti di tempo pieno di personale che abbia prestato servizio nel corso dell'anno di rilevazione, con rapporto di lavoro diverso da dipendente </v>
      </c>
      <c r="B51" s="2590"/>
      <c r="C51" s="2590"/>
      <c r="D51" s="2590"/>
      <c r="E51" s="2590"/>
      <c r="F51" s="2590"/>
      <c r="G51" s="2590"/>
      <c r="H51" s="2590"/>
      <c r="I51" s="2590"/>
      <c r="J51" s="2590"/>
      <c r="K51" s="2590"/>
      <c r="L51" s="2590"/>
    </row>
    <row r="52" spans="1:12" ht="12" thickBot="1">
      <c r="A52" s="2299"/>
      <c r="B52" s="2300"/>
      <c r="C52" s="2300"/>
      <c r="D52" s="2240"/>
      <c r="E52" s="2301"/>
      <c r="F52" s="2301"/>
      <c r="G52" s="2301"/>
      <c r="H52" s="2301"/>
      <c r="I52" s="2301"/>
      <c r="J52" s="2301"/>
      <c r="K52" s="2301"/>
      <c r="L52" s="2301"/>
    </row>
    <row r="53" spans="1:12" ht="11.25">
      <c r="A53" s="2257" t="s">
        <v>1664</v>
      </c>
      <c r="B53" s="2258" t="s">
        <v>1665</v>
      </c>
      <c r="C53" s="2334">
        <v>4</v>
      </c>
      <c r="D53" s="2347"/>
      <c r="E53" s="2243"/>
      <c r="F53" s="2244"/>
      <c r="G53" s="2245"/>
      <c r="H53" s="2244"/>
      <c r="I53" s="2245"/>
      <c r="J53" s="2246"/>
      <c r="K53" s="2247"/>
      <c r="L53" s="2247"/>
    </row>
    <row r="54" spans="1:12" ht="11.25">
      <c r="A54" s="2259" t="s">
        <v>1666</v>
      </c>
      <c r="B54" s="2260" t="s">
        <v>1667</v>
      </c>
      <c r="C54" s="2334">
        <v>4</v>
      </c>
      <c r="D54" s="2313" t="str">
        <f>CONCATENATE(D$53)</f>
        <v/>
      </c>
      <c r="E54" s="2248"/>
      <c r="F54" s="2249"/>
      <c r="G54" s="2250"/>
      <c r="H54" s="2249"/>
      <c r="I54" s="2250"/>
      <c r="J54" s="2251"/>
      <c r="K54" s="2252"/>
      <c r="L54" s="2252"/>
    </row>
    <row r="55" spans="1:12" ht="11.25">
      <c r="A55" s="2261" t="s">
        <v>1668</v>
      </c>
      <c r="B55" s="2260" t="s">
        <v>1669</v>
      </c>
      <c r="C55" s="2334">
        <v>4</v>
      </c>
      <c r="D55" s="2313" t="str">
        <f t="shared" ref="D55:D62" si="6">CONCATENATE(D$53)</f>
        <v/>
      </c>
      <c r="E55" s="2253"/>
      <c r="F55" s="2254"/>
      <c r="G55" s="2255"/>
      <c r="H55" s="2254"/>
      <c r="I55" s="2255"/>
      <c r="J55" s="2246"/>
      <c r="K55" s="2247"/>
      <c r="L55" s="2247"/>
    </row>
    <row r="56" spans="1:12" ht="11.25">
      <c r="A56" s="2261" t="s">
        <v>1670</v>
      </c>
      <c r="B56" s="2260" t="s">
        <v>1671</v>
      </c>
      <c r="C56" s="2334">
        <v>4</v>
      </c>
      <c r="D56" s="2313" t="str">
        <f t="shared" si="6"/>
        <v/>
      </c>
      <c r="E56" s="2243"/>
      <c r="F56" s="2254"/>
      <c r="G56" s="2255"/>
      <c r="H56" s="2254"/>
      <c r="I56" s="2255"/>
      <c r="J56" s="2246"/>
      <c r="K56" s="2247"/>
      <c r="L56" s="2247"/>
    </row>
    <row r="57" spans="1:12" ht="11.25">
      <c r="A57" s="2261" t="s">
        <v>668</v>
      </c>
      <c r="B57" s="2260" t="s">
        <v>1673</v>
      </c>
      <c r="C57" s="2334">
        <v>4</v>
      </c>
      <c r="D57" s="2313" t="str">
        <f t="shared" si="6"/>
        <v/>
      </c>
      <c r="E57" s="2243"/>
      <c r="F57" s="2254"/>
      <c r="G57" s="2255"/>
      <c r="H57" s="2254"/>
      <c r="I57" s="2255"/>
      <c r="J57" s="2246"/>
      <c r="K57" s="2247"/>
      <c r="L57" s="2247"/>
    </row>
    <row r="58" spans="1:12" ht="11.25">
      <c r="A58" s="2261" t="s">
        <v>1674</v>
      </c>
      <c r="B58" s="2260" t="s">
        <v>1675</v>
      </c>
      <c r="C58" s="2334">
        <v>4</v>
      </c>
      <c r="D58" s="2313" t="str">
        <f t="shared" si="6"/>
        <v/>
      </c>
      <c r="E58" s="2243"/>
      <c r="F58" s="2254"/>
      <c r="G58" s="2255"/>
      <c r="H58" s="2254"/>
      <c r="I58" s="2255"/>
      <c r="J58" s="2246"/>
      <c r="K58" s="2247"/>
      <c r="L58" s="2247"/>
    </row>
    <row r="59" spans="1:12" ht="11.25">
      <c r="A59" s="2261" t="s">
        <v>1676</v>
      </c>
      <c r="B59" s="2260" t="s">
        <v>1677</v>
      </c>
      <c r="C59" s="2334">
        <v>4</v>
      </c>
      <c r="D59" s="2313" t="str">
        <f t="shared" si="6"/>
        <v/>
      </c>
      <c r="E59" s="2243"/>
      <c r="F59" s="2254"/>
      <c r="G59" s="2255"/>
      <c r="H59" s="2254"/>
      <c r="I59" s="2255"/>
      <c r="J59" s="2246"/>
      <c r="K59" s="2247"/>
      <c r="L59" s="2247"/>
    </row>
    <row r="60" spans="1:12" ht="11.25">
      <c r="A60" s="2261" t="s">
        <v>1678</v>
      </c>
      <c r="B60" s="2260" t="s">
        <v>1679</v>
      </c>
      <c r="C60" s="2334">
        <v>4</v>
      </c>
      <c r="D60" s="2313" t="str">
        <f t="shared" si="6"/>
        <v/>
      </c>
      <c r="E60" s="2243"/>
      <c r="F60" s="2254"/>
      <c r="G60" s="2255"/>
      <c r="H60" s="2254"/>
      <c r="I60" s="2255"/>
      <c r="J60" s="2246"/>
      <c r="K60" s="2247"/>
      <c r="L60" s="2247"/>
    </row>
    <row r="61" spans="1:12" ht="11.25">
      <c r="A61" s="2261" t="s">
        <v>1680</v>
      </c>
      <c r="B61" s="2260" t="s">
        <v>1681</v>
      </c>
      <c r="C61" s="2334">
        <v>4</v>
      </c>
      <c r="D61" s="2313" t="str">
        <f t="shared" si="6"/>
        <v/>
      </c>
      <c r="E61" s="2243"/>
      <c r="F61" s="2254"/>
      <c r="G61" s="2255"/>
      <c r="H61" s="2254"/>
      <c r="I61" s="2255"/>
      <c r="J61" s="2246"/>
      <c r="K61" s="2247"/>
      <c r="L61" s="2247"/>
    </row>
    <row r="62" spans="1:12" ht="12" thickBot="1">
      <c r="A62" s="2262" t="s">
        <v>1682</v>
      </c>
      <c r="B62" s="2263" t="s">
        <v>1683</v>
      </c>
      <c r="C62" s="2334">
        <v>4</v>
      </c>
      <c r="D62" s="2313" t="str">
        <f t="shared" si="6"/>
        <v/>
      </c>
      <c r="E62" s="2256"/>
      <c r="F62" s="2246"/>
      <c r="G62" s="2245"/>
      <c r="H62" s="2244"/>
      <c r="I62" s="2245"/>
      <c r="J62" s="2246"/>
      <c r="K62" s="2247"/>
      <c r="L62" s="2247"/>
    </row>
    <row r="63" spans="1:12" ht="12" thickBot="1">
      <c r="A63" s="2264" t="s">
        <v>555</v>
      </c>
      <c r="B63" s="2265"/>
      <c r="C63" s="2265"/>
      <c r="D63" s="2266"/>
      <c r="E63" s="2267">
        <f t="shared" ref="E63:L63" si="7">SUM(E55:E62)+E53</f>
        <v>0</v>
      </c>
      <c r="F63" s="2268">
        <f t="shared" si="7"/>
        <v>0</v>
      </c>
      <c r="G63" s="2269">
        <f t="shared" si="7"/>
        <v>0</v>
      </c>
      <c r="H63" s="2270">
        <f t="shared" si="7"/>
        <v>0</v>
      </c>
      <c r="I63" s="2269">
        <f t="shared" si="7"/>
        <v>0</v>
      </c>
      <c r="J63" s="2270">
        <f t="shared" si="7"/>
        <v>0</v>
      </c>
      <c r="K63" s="2269">
        <f t="shared" si="7"/>
        <v>0</v>
      </c>
      <c r="L63" s="2270">
        <f t="shared" si="7"/>
        <v>0</v>
      </c>
    </row>
    <row r="64" spans="1:12" ht="11.25">
      <c r="A64" s="2057"/>
      <c r="B64" s="2056"/>
      <c r="C64" s="2056"/>
      <c r="D64" s="2228"/>
      <c r="E64" s="2241"/>
      <c r="F64" s="2242"/>
      <c r="G64" s="2241"/>
      <c r="H64" s="2241"/>
      <c r="I64" s="2241"/>
      <c r="J64" s="2241"/>
      <c r="K64" s="2241"/>
      <c r="L64" s="2241"/>
    </row>
    <row r="65" spans="1:12" ht="12">
      <c r="A65" s="2589" t="str">
        <f>"(*) unità equivalenti di tempo pieno di personale dipendente, in servizio al 31 dicembre dell’anno di rilevazione, con rapporto di lavoro a tempo indeterminato o determinato"</f>
        <v>(*) unità equivalenti di tempo pieno di personale dipendente, in servizio al 31 dicembre dell’anno di rilevazione, con rapporto di lavoro a tempo indeterminato o determinato</v>
      </c>
      <c r="B65" s="2589"/>
      <c r="C65" s="2589"/>
      <c r="D65" s="2589"/>
      <c r="E65" s="2589"/>
      <c r="F65" s="2589"/>
      <c r="G65" s="2589"/>
      <c r="H65" s="2589"/>
      <c r="I65" s="2589"/>
      <c r="J65" s="2589"/>
      <c r="K65" s="2589"/>
      <c r="L65" s="2589"/>
    </row>
    <row r="66" spans="1:12" ht="12">
      <c r="A66" s="2590" t="str">
        <f>"(**) unità 'equivalenti di tempo pieno di personale che abbia prestato servizio nel corso dell'anno di rilevazione, con rapporto di lavoro diverso da dipendente "</f>
        <v xml:space="preserve">(**) unità 'equivalenti di tempo pieno di personale che abbia prestato servizio nel corso dell'anno di rilevazione, con rapporto di lavoro diverso da dipendente </v>
      </c>
      <c r="B66" s="2590"/>
      <c r="C66" s="2590"/>
      <c r="D66" s="2590"/>
      <c r="E66" s="2590"/>
      <c r="F66" s="2590"/>
      <c r="G66" s="2590"/>
      <c r="H66" s="2590"/>
      <c r="I66" s="2590"/>
      <c r="J66" s="2590"/>
      <c r="K66" s="2590"/>
      <c r="L66" s="2590"/>
    </row>
    <row r="67" spans="1:12" ht="12" thickBot="1">
      <c r="A67" s="2299"/>
      <c r="B67" s="2300"/>
      <c r="C67" s="2300"/>
      <c r="D67" s="2240"/>
      <c r="E67" s="2301"/>
      <c r="F67" s="2301"/>
      <c r="G67" s="2301"/>
      <c r="H67" s="2301"/>
      <c r="I67" s="2301"/>
      <c r="J67" s="2301"/>
      <c r="K67" s="2301"/>
      <c r="L67" s="2301"/>
    </row>
    <row r="68" spans="1:12" ht="11.25">
      <c r="A68" s="2271" t="s">
        <v>1664</v>
      </c>
      <c r="B68" s="2272" t="s">
        <v>1665</v>
      </c>
      <c r="C68" s="2335">
        <v>5</v>
      </c>
      <c r="D68" s="2348"/>
      <c r="E68" s="2280"/>
      <c r="F68" s="2281"/>
      <c r="G68" s="2282"/>
      <c r="H68" s="2281"/>
      <c r="I68" s="2282"/>
      <c r="J68" s="2283"/>
      <c r="K68" s="2284"/>
      <c r="L68" s="2284"/>
    </row>
    <row r="69" spans="1:12" ht="11.25">
      <c r="A69" s="2273" t="s">
        <v>1666</v>
      </c>
      <c r="B69" s="2274" t="s">
        <v>1667</v>
      </c>
      <c r="C69" s="2335">
        <v>5</v>
      </c>
      <c r="D69" s="2313" t="str">
        <f>CONCATENATE(D$68)</f>
        <v/>
      </c>
      <c r="E69" s="2285"/>
      <c r="F69" s="2286"/>
      <c r="G69" s="2287"/>
      <c r="H69" s="2286"/>
      <c r="I69" s="2287"/>
      <c r="J69" s="2288"/>
      <c r="K69" s="2289"/>
      <c r="L69" s="2289"/>
    </row>
    <row r="70" spans="1:12" ht="11.25">
      <c r="A70" s="2275" t="s">
        <v>1668</v>
      </c>
      <c r="B70" s="2274" t="s">
        <v>1669</v>
      </c>
      <c r="C70" s="2335">
        <v>5</v>
      </c>
      <c r="D70" s="2313" t="str">
        <f t="shared" ref="D70:D77" si="8">CONCATENATE(D$68)</f>
        <v/>
      </c>
      <c r="E70" s="2290"/>
      <c r="F70" s="2291"/>
      <c r="G70" s="2292"/>
      <c r="H70" s="2291"/>
      <c r="I70" s="2292"/>
      <c r="J70" s="2283"/>
      <c r="K70" s="2284"/>
      <c r="L70" s="2284"/>
    </row>
    <row r="71" spans="1:12" ht="11.25">
      <c r="A71" s="2275" t="s">
        <v>1670</v>
      </c>
      <c r="B71" s="2274" t="s">
        <v>1671</v>
      </c>
      <c r="C71" s="2335">
        <v>5</v>
      </c>
      <c r="D71" s="2313" t="str">
        <f t="shared" si="8"/>
        <v/>
      </c>
      <c r="E71" s="2280"/>
      <c r="F71" s="2291"/>
      <c r="G71" s="2292"/>
      <c r="H71" s="2291"/>
      <c r="I71" s="2292"/>
      <c r="J71" s="2283"/>
      <c r="K71" s="2284"/>
      <c r="L71" s="2284"/>
    </row>
    <row r="72" spans="1:12" ht="11.25">
      <c r="A72" s="2275" t="s">
        <v>668</v>
      </c>
      <c r="B72" s="2274" t="s">
        <v>1673</v>
      </c>
      <c r="C72" s="2335">
        <v>5</v>
      </c>
      <c r="D72" s="2313" t="str">
        <f t="shared" si="8"/>
        <v/>
      </c>
      <c r="E72" s="2280"/>
      <c r="F72" s="2291"/>
      <c r="G72" s="2292"/>
      <c r="H72" s="2291"/>
      <c r="I72" s="2292"/>
      <c r="J72" s="2283"/>
      <c r="K72" s="2284"/>
      <c r="L72" s="2284"/>
    </row>
    <row r="73" spans="1:12" ht="11.25">
      <c r="A73" s="2275" t="s">
        <v>1674</v>
      </c>
      <c r="B73" s="2274" t="s">
        <v>1675</v>
      </c>
      <c r="C73" s="2335">
        <v>5</v>
      </c>
      <c r="D73" s="2313" t="str">
        <f t="shared" si="8"/>
        <v/>
      </c>
      <c r="E73" s="2280"/>
      <c r="F73" s="2291"/>
      <c r="G73" s="2292"/>
      <c r="H73" s="2291"/>
      <c r="I73" s="2292"/>
      <c r="J73" s="2283"/>
      <c r="K73" s="2284"/>
      <c r="L73" s="2284"/>
    </row>
    <row r="74" spans="1:12" ht="11.25">
      <c r="A74" s="2275" t="s">
        <v>1676</v>
      </c>
      <c r="B74" s="2274" t="s">
        <v>1677</v>
      </c>
      <c r="C74" s="2335">
        <v>5</v>
      </c>
      <c r="D74" s="2313" t="str">
        <f t="shared" si="8"/>
        <v/>
      </c>
      <c r="E74" s="2280"/>
      <c r="F74" s="2291"/>
      <c r="G74" s="2292"/>
      <c r="H74" s="2291"/>
      <c r="I74" s="2292"/>
      <c r="J74" s="2283"/>
      <c r="K74" s="2284"/>
      <c r="L74" s="2284"/>
    </row>
    <row r="75" spans="1:12" ht="11.25">
      <c r="A75" s="2275" t="s">
        <v>1678</v>
      </c>
      <c r="B75" s="2274" t="s">
        <v>1679</v>
      </c>
      <c r="C75" s="2335">
        <v>5</v>
      </c>
      <c r="D75" s="2313" t="str">
        <f t="shared" si="8"/>
        <v/>
      </c>
      <c r="E75" s="2280"/>
      <c r="F75" s="2291"/>
      <c r="G75" s="2292"/>
      <c r="H75" s="2291"/>
      <c r="I75" s="2292"/>
      <c r="J75" s="2283"/>
      <c r="K75" s="2284"/>
      <c r="L75" s="2284"/>
    </row>
    <row r="76" spans="1:12" ht="11.25">
      <c r="A76" s="2275" t="s">
        <v>1680</v>
      </c>
      <c r="B76" s="2274" t="s">
        <v>1681</v>
      </c>
      <c r="C76" s="2335">
        <v>5</v>
      </c>
      <c r="D76" s="2313" t="str">
        <f t="shared" si="8"/>
        <v/>
      </c>
      <c r="E76" s="2280"/>
      <c r="F76" s="2291"/>
      <c r="G76" s="2292"/>
      <c r="H76" s="2291"/>
      <c r="I76" s="2292"/>
      <c r="J76" s="2283"/>
      <c r="K76" s="2284"/>
      <c r="L76" s="2284"/>
    </row>
    <row r="77" spans="1:12" ht="12" thickBot="1">
      <c r="A77" s="2276" t="s">
        <v>1682</v>
      </c>
      <c r="B77" s="2277" t="s">
        <v>1683</v>
      </c>
      <c r="C77" s="2335">
        <v>5</v>
      </c>
      <c r="D77" s="2313" t="str">
        <f t="shared" si="8"/>
        <v/>
      </c>
      <c r="E77" s="2293"/>
      <c r="F77" s="2283"/>
      <c r="G77" s="2282"/>
      <c r="H77" s="2281"/>
      <c r="I77" s="2282"/>
      <c r="J77" s="2283"/>
      <c r="K77" s="2284"/>
      <c r="L77" s="2284"/>
    </row>
    <row r="78" spans="1:12" ht="12" thickBot="1">
      <c r="A78" s="2278" t="s">
        <v>555</v>
      </c>
      <c r="B78" s="2279"/>
      <c r="C78" s="2279"/>
      <c r="D78" s="2298"/>
      <c r="E78" s="2294">
        <f t="shared" ref="E78:L78" si="9">SUM(E70:E77)+E68</f>
        <v>0</v>
      </c>
      <c r="F78" s="2295">
        <f t="shared" si="9"/>
        <v>0</v>
      </c>
      <c r="G78" s="2296">
        <f t="shared" si="9"/>
        <v>0</v>
      </c>
      <c r="H78" s="2297">
        <f t="shared" si="9"/>
        <v>0</v>
      </c>
      <c r="I78" s="2296">
        <f t="shared" si="9"/>
        <v>0</v>
      </c>
      <c r="J78" s="2297">
        <f t="shared" si="9"/>
        <v>0</v>
      </c>
      <c r="K78" s="2296">
        <f t="shared" si="9"/>
        <v>0</v>
      </c>
      <c r="L78" s="2297">
        <f t="shared" si="9"/>
        <v>0</v>
      </c>
    </row>
    <row r="79" spans="1:12" ht="11.25">
      <c r="A79" s="2057"/>
      <c r="B79" s="2056"/>
      <c r="C79" s="2056"/>
      <c r="D79" s="2228"/>
      <c r="E79" s="2241"/>
      <c r="F79" s="2242"/>
      <c r="G79" s="2241"/>
      <c r="H79" s="2241"/>
      <c r="I79" s="2241"/>
      <c r="J79" s="2241"/>
      <c r="K79" s="2241"/>
      <c r="L79" s="2241"/>
    </row>
    <row r="80" spans="1:12" ht="12">
      <c r="A80" s="2589" t="str">
        <f>"(*) unità equivalenti di tempo pieno di personale dipendente, in servizio al 31 dicembre dell’anno di rilevazione, con rapporto di lavoro a tempo indeterminato o determinato"</f>
        <v>(*) unità equivalenti di tempo pieno di personale dipendente, in servizio al 31 dicembre dell’anno di rilevazione, con rapporto di lavoro a tempo indeterminato o determinato</v>
      </c>
      <c r="B80" s="2589"/>
      <c r="C80" s="2589"/>
      <c r="D80" s="2589"/>
      <c r="E80" s="2589"/>
      <c r="F80" s="2589"/>
      <c r="G80" s="2589"/>
      <c r="H80" s="2589"/>
      <c r="I80" s="2589"/>
      <c r="J80" s="2589"/>
      <c r="K80" s="2589"/>
      <c r="L80" s="2589"/>
    </row>
    <row r="81" spans="1:12" ht="12">
      <c r="A81" s="2590" t="str">
        <f>"(**) unità 'equivalenti di tempo pieno di personale che abbia prestato servizio nel corso dell'anno di rilevazione, con rapporto di lavoro diverso da dipendente "</f>
        <v xml:space="preserve">(**) unità 'equivalenti di tempo pieno di personale che abbia prestato servizio nel corso dell'anno di rilevazione, con rapporto di lavoro diverso da dipendente </v>
      </c>
      <c r="B81" s="2590"/>
      <c r="C81" s="2590"/>
      <c r="D81" s="2590"/>
      <c r="E81" s="2590"/>
      <c r="F81" s="2590"/>
      <c r="G81" s="2590"/>
      <c r="H81" s="2590"/>
      <c r="I81" s="2590"/>
      <c r="J81" s="2590"/>
      <c r="K81" s="2590"/>
      <c r="L81" s="2590"/>
    </row>
    <row r="82" spans="1:12" ht="12" thickBot="1">
      <c r="A82" s="2299"/>
      <c r="B82" s="2300"/>
      <c r="C82" s="2300"/>
      <c r="D82" s="2240"/>
      <c r="E82" s="2301"/>
      <c r="F82" s="2301"/>
      <c r="G82" s="2301"/>
      <c r="H82" s="2301"/>
      <c r="I82" s="2301"/>
      <c r="J82" s="2301"/>
      <c r="K82" s="2301"/>
      <c r="L82" s="2301"/>
    </row>
    <row r="83" spans="1:12" ht="11.25">
      <c r="A83" s="2257" t="s">
        <v>1664</v>
      </c>
      <c r="B83" s="2258" t="s">
        <v>1665</v>
      </c>
      <c r="C83" s="2334">
        <v>6</v>
      </c>
      <c r="D83" s="2347"/>
      <c r="E83" s="2243"/>
      <c r="F83" s="2244"/>
      <c r="G83" s="2245"/>
      <c r="H83" s="2244"/>
      <c r="I83" s="2245"/>
      <c r="J83" s="2246"/>
      <c r="K83" s="2247"/>
      <c r="L83" s="2247"/>
    </row>
    <row r="84" spans="1:12" ht="11.25">
      <c r="A84" s="2259" t="s">
        <v>1666</v>
      </c>
      <c r="B84" s="2260" t="s">
        <v>1667</v>
      </c>
      <c r="C84" s="2334">
        <v>6</v>
      </c>
      <c r="D84" s="2313" t="str">
        <f>CONCATENATE(D$83)</f>
        <v/>
      </c>
      <c r="E84" s="2248"/>
      <c r="F84" s="2249"/>
      <c r="G84" s="2250"/>
      <c r="H84" s="2249"/>
      <c r="I84" s="2250"/>
      <c r="J84" s="2251"/>
      <c r="K84" s="2252"/>
      <c r="L84" s="2252"/>
    </row>
    <row r="85" spans="1:12" ht="11.25">
      <c r="A85" s="2261" t="s">
        <v>1668</v>
      </c>
      <c r="B85" s="2260" t="s">
        <v>1669</v>
      </c>
      <c r="C85" s="2334">
        <v>6</v>
      </c>
      <c r="D85" s="2313" t="str">
        <f t="shared" ref="D85:D92" si="10">CONCATENATE(D$83)</f>
        <v/>
      </c>
      <c r="E85" s="2253"/>
      <c r="F85" s="2254"/>
      <c r="G85" s="2255"/>
      <c r="H85" s="2254"/>
      <c r="I85" s="2255"/>
      <c r="J85" s="2246"/>
      <c r="K85" s="2247"/>
      <c r="L85" s="2247"/>
    </row>
    <row r="86" spans="1:12" ht="11.25">
      <c r="A86" s="2261" t="s">
        <v>1670</v>
      </c>
      <c r="B86" s="2260" t="s">
        <v>1671</v>
      </c>
      <c r="C86" s="2334">
        <v>6</v>
      </c>
      <c r="D86" s="2313" t="str">
        <f t="shared" si="10"/>
        <v/>
      </c>
      <c r="E86" s="2243"/>
      <c r="F86" s="2254"/>
      <c r="G86" s="2255"/>
      <c r="H86" s="2254"/>
      <c r="I86" s="2255"/>
      <c r="J86" s="2246"/>
      <c r="K86" s="2247"/>
      <c r="L86" s="2247"/>
    </row>
    <row r="87" spans="1:12" ht="11.25">
      <c r="A87" s="2261" t="s">
        <v>668</v>
      </c>
      <c r="B87" s="2260" t="s">
        <v>1673</v>
      </c>
      <c r="C87" s="2334">
        <v>6</v>
      </c>
      <c r="D87" s="2313" t="str">
        <f t="shared" si="10"/>
        <v/>
      </c>
      <c r="E87" s="2243"/>
      <c r="F87" s="2254"/>
      <c r="G87" s="2255"/>
      <c r="H87" s="2254"/>
      <c r="I87" s="2255"/>
      <c r="J87" s="2246"/>
      <c r="K87" s="2247"/>
      <c r="L87" s="2247"/>
    </row>
    <row r="88" spans="1:12" ht="11.25">
      <c r="A88" s="2261" t="s">
        <v>1674</v>
      </c>
      <c r="B88" s="2260" t="s">
        <v>1675</v>
      </c>
      <c r="C88" s="2334">
        <v>6</v>
      </c>
      <c r="D88" s="2313" t="str">
        <f t="shared" si="10"/>
        <v/>
      </c>
      <c r="E88" s="2243"/>
      <c r="F88" s="2254"/>
      <c r="G88" s="2255"/>
      <c r="H88" s="2254"/>
      <c r="I88" s="2255"/>
      <c r="J88" s="2246"/>
      <c r="K88" s="2247"/>
      <c r="L88" s="2247"/>
    </row>
    <row r="89" spans="1:12" ht="11.25">
      <c r="A89" s="2261" t="s">
        <v>1676</v>
      </c>
      <c r="B89" s="2260" t="s">
        <v>1677</v>
      </c>
      <c r="C89" s="2334">
        <v>6</v>
      </c>
      <c r="D89" s="2313" t="str">
        <f t="shared" si="10"/>
        <v/>
      </c>
      <c r="E89" s="2243"/>
      <c r="F89" s="2254"/>
      <c r="G89" s="2255"/>
      <c r="H89" s="2254"/>
      <c r="I89" s="2255"/>
      <c r="J89" s="2246"/>
      <c r="K89" s="2247"/>
      <c r="L89" s="2247"/>
    </row>
    <row r="90" spans="1:12" ht="11.25">
      <c r="A90" s="2261" t="s">
        <v>1678</v>
      </c>
      <c r="B90" s="2260" t="s">
        <v>1679</v>
      </c>
      <c r="C90" s="2334">
        <v>6</v>
      </c>
      <c r="D90" s="2313" t="str">
        <f t="shared" si="10"/>
        <v/>
      </c>
      <c r="E90" s="2243"/>
      <c r="F90" s="2254"/>
      <c r="G90" s="2255"/>
      <c r="H90" s="2254"/>
      <c r="I90" s="2255"/>
      <c r="J90" s="2246"/>
      <c r="K90" s="2247"/>
      <c r="L90" s="2247"/>
    </row>
    <row r="91" spans="1:12" ht="11.25">
      <c r="A91" s="2261" t="s">
        <v>1680</v>
      </c>
      <c r="B91" s="2260" t="s">
        <v>1681</v>
      </c>
      <c r="C91" s="2334">
        <v>6</v>
      </c>
      <c r="D91" s="2313" t="str">
        <f t="shared" si="10"/>
        <v/>
      </c>
      <c r="E91" s="2243"/>
      <c r="F91" s="2254"/>
      <c r="G91" s="2255"/>
      <c r="H91" s="2254"/>
      <c r="I91" s="2255"/>
      <c r="J91" s="2246"/>
      <c r="K91" s="2247"/>
      <c r="L91" s="2247"/>
    </row>
    <row r="92" spans="1:12" ht="12" thickBot="1">
      <c r="A92" s="2262" t="s">
        <v>1682</v>
      </c>
      <c r="B92" s="2263" t="s">
        <v>1683</v>
      </c>
      <c r="C92" s="2334">
        <v>6</v>
      </c>
      <c r="D92" s="2313" t="str">
        <f t="shared" si="10"/>
        <v/>
      </c>
      <c r="E92" s="2256"/>
      <c r="F92" s="2246"/>
      <c r="G92" s="2245"/>
      <c r="H92" s="2244"/>
      <c r="I92" s="2245"/>
      <c r="J92" s="2246"/>
      <c r="K92" s="2247"/>
      <c r="L92" s="2247"/>
    </row>
    <row r="93" spans="1:12" ht="12" thickBot="1">
      <c r="A93" s="2264" t="s">
        <v>555</v>
      </c>
      <c r="B93" s="2265"/>
      <c r="C93" s="2265"/>
      <c r="D93" s="2266"/>
      <c r="E93" s="2267">
        <f t="shared" ref="E93:L93" si="11">SUM(E85:E92)+E83</f>
        <v>0</v>
      </c>
      <c r="F93" s="2268">
        <f t="shared" si="11"/>
        <v>0</v>
      </c>
      <c r="G93" s="2269">
        <f t="shared" si="11"/>
        <v>0</v>
      </c>
      <c r="H93" s="2270">
        <f t="shared" si="11"/>
        <v>0</v>
      </c>
      <c r="I93" s="2269">
        <f t="shared" si="11"/>
        <v>0</v>
      </c>
      <c r="J93" s="2270">
        <f t="shared" si="11"/>
        <v>0</v>
      </c>
      <c r="K93" s="2269">
        <f t="shared" si="11"/>
        <v>0</v>
      </c>
      <c r="L93" s="2270">
        <f t="shared" si="11"/>
        <v>0</v>
      </c>
    </row>
    <row r="94" spans="1:12" ht="11.25">
      <c r="A94" s="2057"/>
      <c r="B94" s="2056"/>
      <c r="C94" s="2056"/>
      <c r="D94" s="2228"/>
      <c r="E94" s="2241"/>
      <c r="F94" s="2242"/>
      <c r="G94" s="2241"/>
      <c r="H94" s="2241"/>
      <c r="I94" s="2241"/>
      <c r="J94" s="2241"/>
      <c r="K94" s="2241"/>
      <c r="L94" s="2241"/>
    </row>
    <row r="95" spans="1:12" ht="12">
      <c r="A95" s="2589" t="str">
        <f>"(*) unità equivalenti di tempo pieno di personale dipendente, in servizio al 31 dicembre dell’anno di rilevazione, con rapporto di lavoro a tempo indeterminato o determinato"</f>
        <v>(*) unità equivalenti di tempo pieno di personale dipendente, in servizio al 31 dicembre dell’anno di rilevazione, con rapporto di lavoro a tempo indeterminato o determinato</v>
      </c>
      <c r="B95" s="2589"/>
      <c r="C95" s="2589"/>
      <c r="D95" s="2589"/>
      <c r="E95" s="2589"/>
      <c r="F95" s="2589"/>
      <c r="G95" s="2589"/>
      <c r="H95" s="2589"/>
      <c r="I95" s="2589"/>
      <c r="J95" s="2589"/>
      <c r="K95" s="2589"/>
      <c r="L95" s="2589"/>
    </row>
    <row r="96" spans="1:12" ht="12">
      <c r="A96" s="2590" t="str">
        <f>"(**) unità 'equivalenti di tempo pieno di personale che abbia prestato servizio nel corso dell'anno di rilevazione, con rapporto di lavoro diverso da dipendente "</f>
        <v xml:space="preserve">(**) unità 'equivalenti di tempo pieno di personale che abbia prestato servizio nel corso dell'anno di rilevazione, con rapporto di lavoro diverso da dipendente </v>
      </c>
      <c r="B96" s="2590"/>
      <c r="C96" s="2590"/>
      <c r="D96" s="2590"/>
      <c r="E96" s="2590"/>
      <c r="F96" s="2590"/>
      <c r="G96" s="2590"/>
      <c r="H96" s="2590"/>
      <c r="I96" s="2590"/>
      <c r="J96" s="2590"/>
      <c r="K96" s="2590"/>
      <c r="L96" s="2590"/>
    </row>
    <row r="97" spans="1:12" ht="12" thickBot="1">
      <c r="D97" s="2228"/>
    </row>
    <row r="98" spans="1:12" ht="11.25">
      <c r="A98" s="2302" t="s">
        <v>1664</v>
      </c>
      <c r="B98" s="2303" t="s">
        <v>1665</v>
      </c>
      <c r="C98" s="2337">
        <v>7</v>
      </c>
      <c r="D98" s="2346"/>
      <c r="E98" s="2304"/>
      <c r="F98" s="2305"/>
      <c r="G98" s="2306"/>
      <c r="H98" s="2305"/>
      <c r="I98" s="2306"/>
      <c r="J98" s="2307"/>
      <c r="K98" s="2308"/>
      <c r="L98" s="2308"/>
    </row>
    <row r="99" spans="1:12" ht="11.25">
      <c r="A99" s="2273" t="s">
        <v>1666</v>
      </c>
      <c r="B99" s="2274" t="s">
        <v>1667</v>
      </c>
      <c r="C99" s="2335">
        <v>7</v>
      </c>
      <c r="D99" s="2313" t="str">
        <f>CONCATENATE(D$98)</f>
        <v/>
      </c>
      <c r="E99" s="2285"/>
      <c r="F99" s="2286"/>
      <c r="G99" s="2287"/>
      <c r="H99" s="2286"/>
      <c r="I99" s="2287"/>
      <c r="J99" s="2288"/>
      <c r="K99" s="2289"/>
      <c r="L99" s="2289"/>
    </row>
    <row r="100" spans="1:12" ht="11.25">
      <c r="A100" s="2275" t="s">
        <v>1668</v>
      </c>
      <c r="B100" s="2274" t="s">
        <v>1669</v>
      </c>
      <c r="C100" s="2339">
        <v>7</v>
      </c>
      <c r="D100" s="2313" t="str">
        <f t="shared" ref="D100:D107" si="12">CONCATENATE(D$98)</f>
        <v/>
      </c>
      <c r="E100" s="2290"/>
      <c r="F100" s="2291"/>
      <c r="G100" s="2292"/>
      <c r="H100" s="2291"/>
      <c r="I100" s="2292"/>
      <c r="J100" s="2283"/>
      <c r="K100" s="2284"/>
      <c r="L100" s="2284"/>
    </row>
    <row r="101" spans="1:12" ht="11.25">
      <c r="A101" s="2275" t="s">
        <v>1670</v>
      </c>
      <c r="B101" s="2274" t="s">
        <v>1671</v>
      </c>
      <c r="C101" s="2335">
        <v>7</v>
      </c>
      <c r="D101" s="2313" t="str">
        <f t="shared" si="12"/>
        <v/>
      </c>
      <c r="E101" s="2280"/>
      <c r="F101" s="2291"/>
      <c r="G101" s="2292"/>
      <c r="H101" s="2291"/>
      <c r="I101" s="2292"/>
      <c r="J101" s="2283"/>
      <c r="K101" s="2284"/>
      <c r="L101" s="2284"/>
    </row>
    <row r="102" spans="1:12" ht="11.25">
      <c r="A102" s="2275" t="s">
        <v>668</v>
      </c>
      <c r="B102" s="2274" t="s">
        <v>1673</v>
      </c>
      <c r="C102" s="2339">
        <v>7</v>
      </c>
      <c r="D102" s="2313" t="str">
        <f t="shared" si="12"/>
        <v/>
      </c>
      <c r="E102" s="2280"/>
      <c r="F102" s="2291"/>
      <c r="G102" s="2292"/>
      <c r="H102" s="2291"/>
      <c r="I102" s="2292"/>
      <c r="J102" s="2283"/>
      <c r="K102" s="2284"/>
      <c r="L102" s="2284"/>
    </row>
    <row r="103" spans="1:12" ht="11.25">
      <c r="A103" s="2275" t="s">
        <v>1674</v>
      </c>
      <c r="B103" s="2274" t="s">
        <v>1675</v>
      </c>
      <c r="C103" s="2339">
        <v>7</v>
      </c>
      <c r="D103" s="2313" t="str">
        <f t="shared" si="12"/>
        <v/>
      </c>
      <c r="E103" s="2280"/>
      <c r="F103" s="2291"/>
      <c r="G103" s="2292"/>
      <c r="H103" s="2291"/>
      <c r="I103" s="2292"/>
      <c r="J103" s="2283"/>
      <c r="K103" s="2284"/>
      <c r="L103" s="2284"/>
    </row>
    <row r="104" spans="1:12" ht="11.25">
      <c r="A104" s="2275" t="s">
        <v>1676</v>
      </c>
      <c r="B104" s="2274" t="s">
        <v>1677</v>
      </c>
      <c r="C104" s="2339">
        <v>7</v>
      </c>
      <c r="D104" s="2313" t="str">
        <f t="shared" si="12"/>
        <v/>
      </c>
      <c r="E104" s="2280"/>
      <c r="F104" s="2291"/>
      <c r="G104" s="2292"/>
      <c r="H104" s="2291"/>
      <c r="I104" s="2292"/>
      <c r="J104" s="2283"/>
      <c r="K104" s="2284"/>
      <c r="L104" s="2284"/>
    </row>
    <row r="105" spans="1:12" ht="11.25">
      <c r="A105" s="2275" t="s">
        <v>1678</v>
      </c>
      <c r="B105" s="2274" t="s">
        <v>1679</v>
      </c>
      <c r="C105" s="2339">
        <v>7</v>
      </c>
      <c r="D105" s="2313" t="str">
        <f t="shared" si="12"/>
        <v/>
      </c>
      <c r="E105" s="2280"/>
      <c r="F105" s="2291"/>
      <c r="G105" s="2292"/>
      <c r="H105" s="2291"/>
      <c r="I105" s="2292"/>
      <c r="J105" s="2283"/>
      <c r="K105" s="2284"/>
      <c r="L105" s="2284"/>
    </row>
    <row r="106" spans="1:12" ht="11.25">
      <c r="A106" s="2275" t="s">
        <v>1680</v>
      </c>
      <c r="B106" s="2274" t="s">
        <v>1681</v>
      </c>
      <c r="C106" s="2339">
        <v>7</v>
      </c>
      <c r="D106" s="2313" t="str">
        <f t="shared" si="12"/>
        <v/>
      </c>
      <c r="E106" s="2280"/>
      <c r="F106" s="2291"/>
      <c r="G106" s="2292"/>
      <c r="H106" s="2291"/>
      <c r="I106" s="2292"/>
      <c r="J106" s="2283"/>
      <c r="K106" s="2284"/>
      <c r="L106" s="2284"/>
    </row>
    <row r="107" spans="1:12" ht="12" thickBot="1">
      <c r="A107" s="2276" t="s">
        <v>1682</v>
      </c>
      <c r="B107" s="2277" t="s">
        <v>1683</v>
      </c>
      <c r="C107" s="2338">
        <v>7</v>
      </c>
      <c r="D107" s="2313" t="str">
        <f t="shared" si="12"/>
        <v/>
      </c>
      <c r="E107" s="2293"/>
      <c r="F107" s="2283"/>
      <c r="G107" s="2282"/>
      <c r="H107" s="2281"/>
      <c r="I107" s="2282"/>
      <c r="J107" s="2283"/>
      <c r="K107" s="2284"/>
      <c r="L107" s="2284"/>
    </row>
    <row r="108" spans="1:12" ht="12" thickBot="1">
      <c r="A108" s="2278" t="s">
        <v>555</v>
      </c>
      <c r="B108" s="2279"/>
      <c r="C108" s="2279"/>
      <c r="D108" s="2298"/>
      <c r="E108" s="2294">
        <f t="shared" ref="E108:L108" si="13">SUM(E100:E107)+E98</f>
        <v>0</v>
      </c>
      <c r="F108" s="2295">
        <f t="shared" si="13"/>
        <v>0</v>
      </c>
      <c r="G108" s="2296">
        <f t="shared" si="13"/>
        <v>0</v>
      </c>
      <c r="H108" s="2297">
        <f t="shared" si="13"/>
        <v>0</v>
      </c>
      <c r="I108" s="2296">
        <f t="shared" si="13"/>
        <v>0</v>
      </c>
      <c r="J108" s="2297">
        <f t="shared" si="13"/>
        <v>0</v>
      </c>
      <c r="K108" s="2296">
        <f t="shared" si="13"/>
        <v>0</v>
      </c>
      <c r="L108" s="2297">
        <f t="shared" si="13"/>
        <v>0</v>
      </c>
    </row>
    <row r="109" spans="1:12" ht="11.25">
      <c r="A109" s="2309"/>
      <c r="B109" s="2056"/>
      <c r="C109" s="2056"/>
      <c r="D109" s="2228"/>
      <c r="E109" s="2241"/>
      <c r="F109" s="2242"/>
      <c r="G109" s="2241"/>
      <c r="H109" s="2241"/>
      <c r="I109" s="2241"/>
      <c r="J109" s="2241"/>
      <c r="K109" s="2241"/>
      <c r="L109" s="2310"/>
    </row>
    <row r="110" spans="1:12" ht="12">
      <c r="A110" s="2591" t="str">
        <f>"(*) unità equivalenti di tempo pieno di personale dipendente, in servizio al 31 dicembre dell’anno di rilevazione, con rapporto di lavoro a tempo indeterminato o determinato"</f>
        <v>(*) unità equivalenti di tempo pieno di personale dipendente, in servizio al 31 dicembre dell’anno di rilevazione, con rapporto di lavoro a tempo indeterminato o determinato</v>
      </c>
      <c r="B110" s="2589"/>
      <c r="C110" s="2589"/>
      <c r="D110" s="2589"/>
      <c r="E110" s="2589"/>
      <c r="F110" s="2589"/>
      <c r="G110" s="2589"/>
      <c r="H110" s="2589"/>
      <c r="I110" s="2589"/>
      <c r="J110" s="2589"/>
      <c r="K110" s="2589"/>
      <c r="L110" s="2592"/>
    </row>
    <row r="111" spans="1:12" ht="12">
      <c r="A111" s="2591" t="str">
        <f>"(**) unità 'equivalenti di tempo pieno di personale che abbia prestato servizio nel corso dell'anno di rilevazione, con rapporto di lavoro diverso da dipendente "</f>
        <v xml:space="preserve">(**) unità 'equivalenti di tempo pieno di personale che abbia prestato servizio nel corso dell'anno di rilevazione, con rapporto di lavoro diverso da dipendente </v>
      </c>
      <c r="B111" s="2589"/>
      <c r="C111" s="2589"/>
      <c r="D111" s="2589"/>
      <c r="E111" s="2589"/>
      <c r="F111" s="2589"/>
      <c r="G111" s="2589"/>
      <c r="H111" s="2589"/>
      <c r="I111" s="2589"/>
      <c r="J111" s="2589"/>
      <c r="K111" s="2589"/>
      <c r="L111" s="2592"/>
    </row>
    <row r="112" spans="1:12" ht="12" thickBot="1">
      <c r="A112" s="2311"/>
      <c r="B112" s="2300"/>
      <c r="C112" s="2300"/>
      <c r="D112" s="2240"/>
      <c r="E112" s="2301"/>
      <c r="F112" s="2301"/>
      <c r="G112" s="2301"/>
      <c r="H112" s="2301"/>
      <c r="I112" s="2301"/>
      <c r="J112" s="2301"/>
      <c r="K112" s="2301"/>
      <c r="L112" s="2312"/>
    </row>
    <row r="113" spans="1:12" ht="11.25">
      <c r="A113" s="2257" t="s">
        <v>1664</v>
      </c>
      <c r="B113" s="2258" t="s">
        <v>1665</v>
      </c>
      <c r="C113" s="2334">
        <v>8</v>
      </c>
      <c r="D113" s="2347"/>
      <c r="E113" s="2243"/>
      <c r="F113" s="2244"/>
      <c r="G113" s="2245"/>
      <c r="H113" s="2244"/>
      <c r="I113" s="2245"/>
      <c r="J113" s="2246"/>
      <c r="K113" s="2247"/>
      <c r="L113" s="2247"/>
    </row>
    <row r="114" spans="1:12" ht="11.25">
      <c r="A114" s="2259" t="s">
        <v>1666</v>
      </c>
      <c r="B114" s="2260" t="s">
        <v>1667</v>
      </c>
      <c r="C114" s="2334">
        <v>8</v>
      </c>
      <c r="D114" s="2313" t="str">
        <f>CONCATENATE(D$113)</f>
        <v/>
      </c>
      <c r="E114" s="2248"/>
      <c r="F114" s="2249"/>
      <c r="G114" s="2250"/>
      <c r="H114" s="2249"/>
      <c r="I114" s="2250"/>
      <c r="J114" s="2251"/>
      <c r="K114" s="2252"/>
      <c r="L114" s="2252"/>
    </row>
    <row r="115" spans="1:12" ht="11.25">
      <c r="A115" s="2261" t="s">
        <v>1668</v>
      </c>
      <c r="B115" s="2260" t="s">
        <v>1669</v>
      </c>
      <c r="C115" s="2334">
        <v>8</v>
      </c>
      <c r="D115" s="2313" t="str">
        <f t="shared" ref="D115:D122" si="14">CONCATENATE(D$113)</f>
        <v/>
      </c>
      <c r="E115" s="2253"/>
      <c r="F115" s="2254"/>
      <c r="G115" s="2255"/>
      <c r="H115" s="2254"/>
      <c r="I115" s="2255"/>
      <c r="J115" s="2246"/>
      <c r="K115" s="2247"/>
      <c r="L115" s="2247"/>
    </row>
    <row r="116" spans="1:12" ht="11.25">
      <c r="A116" s="2261" t="s">
        <v>1670</v>
      </c>
      <c r="B116" s="2260" t="s">
        <v>1671</v>
      </c>
      <c r="C116" s="2334">
        <v>8</v>
      </c>
      <c r="D116" s="2313" t="str">
        <f t="shared" si="14"/>
        <v/>
      </c>
      <c r="E116" s="2243"/>
      <c r="F116" s="2254"/>
      <c r="G116" s="2255"/>
      <c r="H116" s="2254"/>
      <c r="I116" s="2255"/>
      <c r="J116" s="2246"/>
      <c r="K116" s="2247"/>
      <c r="L116" s="2247"/>
    </row>
    <row r="117" spans="1:12" ht="11.25">
      <c r="A117" s="2261" t="s">
        <v>668</v>
      </c>
      <c r="B117" s="2260" t="s">
        <v>1673</v>
      </c>
      <c r="C117" s="2334">
        <v>8</v>
      </c>
      <c r="D117" s="2313" t="str">
        <f t="shared" si="14"/>
        <v/>
      </c>
      <c r="E117" s="2243"/>
      <c r="F117" s="2254"/>
      <c r="G117" s="2255"/>
      <c r="H117" s="2254"/>
      <c r="I117" s="2255"/>
      <c r="J117" s="2246"/>
      <c r="K117" s="2247"/>
      <c r="L117" s="2247"/>
    </row>
    <row r="118" spans="1:12" ht="11.25">
      <c r="A118" s="2261" t="s">
        <v>1674</v>
      </c>
      <c r="B118" s="2260" t="s">
        <v>1675</v>
      </c>
      <c r="C118" s="2334">
        <v>8</v>
      </c>
      <c r="D118" s="2313" t="str">
        <f t="shared" si="14"/>
        <v/>
      </c>
      <c r="E118" s="2243"/>
      <c r="F118" s="2254"/>
      <c r="G118" s="2255"/>
      <c r="H118" s="2254"/>
      <c r="I118" s="2255"/>
      <c r="J118" s="2246"/>
      <c r="K118" s="2247"/>
      <c r="L118" s="2247"/>
    </row>
    <row r="119" spans="1:12" ht="11.25">
      <c r="A119" s="2261" t="s">
        <v>1676</v>
      </c>
      <c r="B119" s="2260" t="s">
        <v>1677</v>
      </c>
      <c r="C119" s="2334">
        <v>8</v>
      </c>
      <c r="D119" s="2313" t="str">
        <f t="shared" si="14"/>
        <v/>
      </c>
      <c r="E119" s="2243"/>
      <c r="F119" s="2254"/>
      <c r="G119" s="2255"/>
      <c r="H119" s="2254"/>
      <c r="I119" s="2255"/>
      <c r="J119" s="2246"/>
      <c r="K119" s="2247"/>
      <c r="L119" s="2247"/>
    </row>
    <row r="120" spans="1:12" ht="11.25">
      <c r="A120" s="2261" t="s">
        <v>1678</v>
      </c>
      <c r="B120" s="2260" t="s">
        <v>1679</v>
      </c>
      <c r="C120" s="2334">
        <v>8</v>
      </c>
      <c r="D120" s="2313" t="str">
        <f t="shared" si="14"/>
        <v/>
      </c>
      <c r="E120" s="2243"/>
      <c r="F120" s="2254"/>
      <c r="G120" s="2255"/>
      <c r="H120" s="2254"/>
      <c r="I120" s="2255"/>
      <c r="J120" s="2246"/>
      <c r="K120" s="2247"/>
      <c r="L120" s="2247"/>
    </row>
    <row r="121" spans="1:12" ht="11.25">
      <c r="A121" s="2261" t="s">
        <v>1680</v>
      </c>
      <c r="B121" s="2260" t="s">
        <v>1681</v>
      </c>
      <c r="C121" s="2334">
        <v>8</v>
      </c>
      <c r="D121" s="2313" t="str">
        <f t="shared" si="14"/>
        <v/>
      </c>
      <c r="E121" s="2243"/>
      <c r="F121" s="2254"/>
      <c r="G121" s="2255"/>
      <c r="H121" s="2254"/>
      <c r="I121" s="2255"/>
      <c r="J121" s="2246"/>
      <c r="K121" s="2247"/>
      <c r="L121" s="2247"/>
    </row>
    <row r="122" spans="1:12" ht="12" thickBot="1">
      <c r="A122" s="2262" t="s">
        <v>1682</v>
      </c>
      <c r="B122" s="2263" t="s">
        <v>1683</v>
      </c>
      <c r="C122" s="2334">
        <v>8</v>
      </c>
      <c r="D122" s="2313" t="str">
        <f t="shared" si="14"/>
        <v/>
      </c>
      <c r="E122" s="2256"/>
      <c r="F122" s="2246"/>
      <c r="G122" s="2245"/>
      <c r="H122" s="2244"/>
      <c r="I122" s="2245"/>
      <c r="J122" s="2246"/>
      <c r="K122" s="2247"/>
      <c r="L122" s="2247"/>
    </row>
    <row r="123" spans="1:12" ht="12" thickBot="1">
      <c r="A123" s="2264" t="s">
        <v>555</v>
      </c>
      <c r="B123" s="2265"/>
      <c r="C123" s="2265"/>
      <c r="D123" s="2266"/>
      <c r="E123" s="2267">
        <f t="shared" ref="E123:L123" si="15">SUM(E115:E122)+E113</f>
        <v>0</v>
      </c>
      <c r="F123" s="2268">
        <f t="shared" si="15"/>
        <v>0</v>
      </c>
      <c r="G123" s="2269">
        <f t="shared" si="15"/>
        <v>0</v>
      </c>
      <c r="H123" s="2270">
        <f t="shared" si="15"/>
        <v>0</v>
      </c>
      <c r="I123" s="2269">
        <f t="shared" si="15"/>
        <v>0</v>
      </c>
      <c r="J123" s="2270">
        <f t="shared" si="15"/>
        <v>0</v>
      </c>
      <c r="K123" s="2269">
        <f t="shared" si="15"/>
        <v>0</v>
      </c>
      <c r="L123" s="2270">
        <f t="shared" si="15"/>
        <v>0</v>
      </c>
    </row>
    <row r="124" spans="1:12" ht="11.25">
      <c r="A124" s="2057"/>
      <c r="B124" s="2056"/>
      <c r="C124" s="2056"/>
      <c r="D124" s="2228"/>
      <c r="E124" s="2241"/>
      <c r="F124" s="2242"/>
      <c r="G124" s="2241"/>
      <c r="H124" s="2241"/>
      <c r="I124" s="2241"/>
      <c r="J124" s="2241"/>
      <c r="K124" s="2241"/>
      <c r="L124" s="2241"/>
    </row>
    <row r="125" spans="1:12" ht="12">
      <c r="A125" s="2589" t="str">
        <f>"(*) unità equivalenti di tempo pieno di personale dipendente, in servizio al 31 dicembre dell’anno di rilevazione, con rapporto di lavoro a tempo indeterminato o determinato"</f>
        <v>(*) unità equivalenti di tempo pieno di personale dipendente, in servizio al 31 dicembre dell’anno di rilevazione, con rapporto di lavoro a tempo indeterminato o determinato</v>
      </c>
      <c r="B125" s="2589"/>
      <c r="C125" s="2589"/>
      <c r="D125" s="2589"/>
      <c r="E125" s="2589"/>
      <c r="F125" s="2589"/>
      <c r="G125" s="2589"/>
      <c r="H125" s="2589"/>
      <c r="I125" s="2589"/>
      <c r="J125" s="2589"/>
      <c r="K125" s="2589"/>
      <c r="L125" s="2589"/>
    </row>
    <row r="126" spans="1:12" ht="12">
      <c r="A126" s="2590" t="str">
        <f>"(**) unità 'equivalenti di tempo pieno di personale che abbia prestato servizio nel corso dell'anno di rilevazione, con rapporto di lavoro diverso da dipendente "</f>
        <v xml:space="preserve">(**) unità 'equivalenti di tempo pieno di personale che abbia prestato servizio nel corso dell'anno di rilevazione, con rapporto di lavoro diverso da dipendente </v>
      </c>
      <c r="B126" s="2590"/>
      <c r="C126" s="2590"/>
      <c r="D126" s="2590"/>
      <c r="E126" s="2590"/>
      <c r="F126" s="2590"/>
      <c r="G126" s="2590"/>
      <c r="H126" s="2590"/>
      <c r="I126" s="2590"/>
      <c r="J126" s="2590"/>
      <c r="K126" s="2590"/>
      <c r="L126" s="2590"/>
    </row>
    <row r="127" spans="1:12" ht="12" thickBot="1">
      <c r="A127" s="2299"/>
      <c r="B127" s="2300"/>
      <c r="C127" s="2300"/>
      <c r="D127" s="2240"/>
      <c r="E127" s="2301"/>
      <c r="F127" s="2301"/>
      <c r="G127" s="2301"/>
      <c r="H127" s="2301"/>
      <c r="I127" s="2301"/>
      <c r="J127" s="2301"/>
      <c r="K127" s="2301"/>
      <c r="L127" s="2301"/>
    </row>
    <row r="128" spans="1:12" ht="11.25">
      <c r="A128" s="2271" t="s">
        <v>1664</v>
      </c>
      <c r="B128" s="2272" t="s">
        <v>1665</v>
      </c>
      <c r="C128" s="2335">
        <v>9</v>
      </c>
      <c r="D128" s="2348"/>
      <c r="E128" s="2280"/>
      <c r="F128" s="2281"/>
      <c r="G128" s="2282"/>
      <c r="H128" s="2281"/>
      <c r="I128" s="2282"/>
      <c r="J128" s="2283"/>
      <c r="K128" s="2284"/>
      <c r="L128" s="2284"/>
    </row>
    <row r="129" spans="1:12" ht="11.25">
      <c r="A129" s="2273" t="s">
        <v>1666</v>
      </c>
      <c r="B129" s="2274" t="s">
        <v>1667</v>
      </c>
      <c r="C129" s="2335">
        <v>9</v>
      </c>
      <c r="D129" s="2313" t="str">
        <f>CONCATENATE(D$128)</f>
        <v/>
      </c>
      <c r="E129" s="2285"/>
      <c r="F129" s="2286"/>
      <c r="G129" s="2287"/>
      <c r="H129" s="2286"/>
      <c r="I129" s="2287"/>
      <c r="J129" s="2288"/>
      <c r="K129" s="2289"/>
      <c r="L129" s="2289"/>
    </row>
    <row r="130" spans="1:12" ht="11.25">
      <c r="A130" s="2275" t="s">
        <v>1668</v>
      </c>
      <c r="B130" s="2274" t="s">
        <v>1669</v>
      </c>
      <c r="C130" s="2335">
        <v>9</v>
      </c>
      <c r="D130" s="2313" t="str">
        <f t="shared" ref="D130:D137" si="16">CONCATENATE(D$128)</f>
        <v/>
      </c>
      <c r="E130" s="2290"/>
      <c r="F130" s="2291"/>
      <c r="G130" s="2292"/>
      <c r="H130" s="2291"/>
      <c r="I130" s="2292"/>
      <c r="J130" s="2283"/>
      <c r="K130" s="2284"/>
      <c r="L130" s="2284"/>
    </row>
    <row r="131" spans="1:12" ht="11.25">
      <c r="A131" s="2275" t="s">
        <v>1670</v>
      </c>
      <c r="B131" s="2274" t="s">
        <v>1671</v>
      </c>
      <c r="C131" s="2335">
        <v>9</v>
      </c>
      <c r="D131" s="2313" t="str">
        <f t="shared" si="16"/>
        <v/>
      </c>
      <c r="E131" s="2280"/>
      <c r="F131" s="2291"/>
      <c r="G131" s="2292"/>
      <c r="H131" s="2291"/>
      <c r="I131" s="2292"/>
      <c r="J131" s="2283"/>
      <c r="K131" s="2284"/>
      <c r="L131" s="2284"/>
    </row>
    <row r="132" spans="1:12" ht="11.25">
      <c r="A132" s="2275" t="s">
        <v>668</v>
      </c>
      <c r="B132" s="2274" t="s">
        <v>1673</v>
      </c>
      <c r="C132" s="2335">
        <v>9</v>
      </c>
      <c r="D132" s="2313" t="str">
        <f t="shared" si="16"/>
        <v/>
      </c>
      <c r="E132" s="2280"/>
      <c r="F132" s="2291"/>
      <c r="G132" s="2292"/>
      <c r="H132" s="2291"/>
      <c r="I132" s="2292"/>
      <c r="J132" s="2283"/>
      <c r="K132" s="2284"/>
      <c r="L132" s="2284"/>
    </row>
    <row r="133" spans="1:12" ht="11.25">
      <c r="A133" s="2275" t="s">
        <v>1674</v>
      </c>
      <c r="B133" s="2274" t="s">
        <v>1675</v>
      </c>
      <c r="C133" s="2335">
        <v>9</v>
      </c>
      <c r="D133" s="2313" t="str">
        <f t="shared" si="16"/>
        <v/>
      </c>
      <c r="E133" s="2280"/>
      <c r="F133" s="2291"/>
      <c r="G133" s="2292"/>
      <c r="H133" s="2291"/>
      <c r="I133" s="2292"/>
      <c r="J133" s="2283"/>
      <c r="K133" s="2284"/>
      <c r="L133" s="2284"/>
    </row>
    <row r="134" spans="1:12" ht="11.25">
      <c r="A134" s="2275" t="s">
        <v>1676</v>
      </c>
      <c r="B134" s="2274" t="s">
        <v>1677</v>
      </c>
      <c r="C134" s="2335">
        <v>9</v>
      </c>
      <c r="D134" s="2313" t="str">
        <f t="shared" si="16"/>
        <v/>
      </c>
      <c r="E134" s="2280"/>
      <c r="F134" s="2291"/>
      <c r="G134" s="2292"/>
      <c r="H134" s="2291"/>
      <c r="I134" s="2292"/>
      <c r="J134" s="2283"/>
      <c r="K134" s="2284"/>
      <c r="L134" s="2284"/>
    </row>
    <row r="135" spans="1:12" ht="11.25">
      <c r="A135" s="2275" t="s">
        <v>1678</v>
      </c>
      <c r="B135" s="2274" t="s">
        <v>1679</v>
      </c>
      <c r="C135" s="2335">
        <v>9</v>
      </c>
      <c r="D135" s="2313" t="str">
        <f t="shared" si="16"/>
        <v/>
      </c>
      <c r="E135" s="2280"/>
      <c r="F135" s="2291"/>
      <c r="G135" s="2292"/>
      <c r="H135" s="2291"/>
      <c r="I135" s="2292"/>
      <c r="J135" s="2283"/>
      <c r="K135" s="2284"/>
      <c r="L135" s="2284"/>
    </row>
    <row r="136" spans="1:12" ht="11.25">
      <c r="A136" s="2275" t="s">
        <v>1680</v>
      </c>
      <c r="B136" s="2274" t="s">
        <v>1681</v>
      </c>
      <c r="C136" s="2335">
        <v>9</v>
      </c>
      <c r="D136" s="2313" t="str">
        <f t="shared" si="16"/>
        <v/>
      </c>
      <c r="E136" s="2280"/>
      <c r="F136" s="2291"/>
      <c r="G136" s="2292"/>
      <c r="H136" s="2291"/>
      <c r="I136" s="2292"/>
      <c r="J136" s="2283"/>
      <c r="K136" s="2284"/>
      <c r="L136" s="2284"/>
    </row>
    <row r="137" spans="1:12" ht="12" thickBot="1">
      <c r="A137" s="2276" t="s">
        <v>1682</v>
      </c>
      <c r="B137" s="2277" t="s">
        <v>1683</v>
      </c>
      <c r="C137" s="2335">
        <v>9</v>
      </c>
      <c r="D137" s="2313" t="str">
        <f t="shared" si="16"/>
        <v/>
      </c>
      <c r="E137" s="2293"/>
      <c r="F137" s="2283"/>
      <c r="G137" s="2282"/>
      <c r="H137" s="2281"/>
      <c r="I137" s="2282"/>
      <c r="J137" s="2283"/>
      <c r="K137" s="2284"/>
      <c r="L137" s="2284"/>
    </row>
    <row r="138" spans="1:12" ht="12" thickBot="1">
      <c r="A138" s="2278" t="s">
        <v>555</v>
      </c>
      <c r="B138" s="2279"/>
      <c r="C138" s="2279"/>
      <c r="D138" s="2298"/>
      <c r="E138" s="2294">
        <f t="shared" ref="E138:L138" si="17">SUM(E130:E137)+E128</f>
        <v>0</v>
      </c>
      <c r="F138" s="2295">
        <f t="shared" si="17"/>
        <v>0</v>
      </c>
      <c r="G138" s="2296">
        <f t="shared" si="17"/>
        <v>0</v>
      </c>
      <c r="H138" s="2297">
        <f t="shared" si="17"/>
        <v>0</v>
      </c>
      <c r="I138" s="2296">
        <f t="shared" si="17"/>
        <v>0</v>
      </c>
      <c r="J138" s="2297">
        <f t="shared" si="17"/>
        <v>0</v>
      </c>
      <c r="K138" s="2296">
        <f t="shared" si="17"/>
        <v>0</v>
      </c>
      <c r="L138" s="2297">
        <f t="shared" si="17"/>
        <v>0</v>
      </c>
    </row>
    <row r="139" spans="1:12" ht="11.25">
      <c r="A139" s="2057"/>
      <c r="B139" s="2056"/>
      <c r="C139" s="2056"/>
      <c r="D139" s="2228"/>
      <c r="E139" s="2241"/>
      <c r="F139" s="2242"/>
      <c r="G139" s="2241"/>
      <c r="H139" s="2241"/>
      <c r="I139" s="2241"/>
      <c r="J139" s="2241"/>
      <c r="K139" s="2241"/>
      <c r="L139" s="2241"/>
    </row>
    <row r="140" spans="1:12" ht="12">
      <c r="A140" s="2589" t="str">
        <f>"(*) unità equivalenti di tempo pieno di personale dipendente, in servizio al 31 dicembre dell’anno di rilevazione, con rapporto di lavoro a tempo indeterminato o determinato"</f>
        <v>(*) unità equivalenti di tempo pieno di personale dipendente, in servizio al 31 dicembre dell’anno di rilevazione, con rapporto di lavoro a tempo indeterminato o determinato</v>
      </c>
      <c r="B140" s="2589"/>
      <c r="C140" s="2589"/>
      <c r="D140" s="2589"/>
      <c r="E140" s="2589"/>
      <c r="F140" s="2589"/>
      <c r="G140" s="2589"/>
      <c r="H140" s="2589"/>
      <c r="I140" s="2589"/>
      <c r="J140" s="2589"/>
      <c r="K140" s="2589"/>
      <c r="L140" s="2589"/>
    </row>
    <row r="141" spans="1:12" ht="12">
      <c r="A141" s="2590" t="str">
        <f>"(**) unità 'equivalenti di tempo pieno di personale che abbia prestato servizio nel corso dell'anno di rilevazione, con rapporto di lavoro diverso da dipendente "</f>
        <v xml:space="preserve">(**) unità 'equivalenti di tempo pieno di personale che abbia prestato servizio nel corso dell'anno di rilevazione, con rapporto di lavoro diverso da dipendente </v>
      </c>
      <c r="B141" s="2590"/>
      <c r="C141" s="2590"/>
      <c r="D141" s="2590"/>
      <c r="E141" s="2590"/>
      <c r="F141" s="2590"/>
      <c r="G141" s="2590"/>
      <c r="H141" s="2590"/>
      <c r="I141" s="2590"/>
      <c r="J141" s="2590"/>
      <c r="K141" s="2590"/>
      <c r="L141" s="2590"/>
    </row>
    <row r="142" spans="1:12" ht="12" thickBot="1">
      <c r="A142" s="2299"/>
      <c r="B142" s="2300"/>
      <c r="C142" s="2300"/>
      <c r="D142" s="2240"/>
      <c r="E142" s="2301"/>
      <c r="F142" s="2301"/>
      <c r="G142" s="2301"/>
      <c r="H142" s="2301"/>
      <c r="I142" s="2301"/>
      <c r="J142" s="2301"/>
      <c r="K142" s="2301"/>
      <c r="L142" s="2301"/>
    </row>
    <row r="143" spans="1:12" ht="11.25">
      <c r="A143" s="2257" t="s">
        <v>1664</v>
      </c>
      <c r="B143" s="2258" t="s">
        <v>1665</v>
      </c>
      <c r="C143" s="2334">
        <v>10</v>
      </c>
      <c r="D143" s="2347"/>
      <c r="E143" s="2243"/>
      <c r="F143" s="2244"/>
      <c r="G143" s="2245"/>
      <c r="H143" s="2244"/>
      <c r="I143" s="2245"/>
      <c r="J143" s="2246"/>
      <c r="K143" s="2247"/>
      <c r="L143" s="2247"/>
    </row>
    <row r="144" spans="1:12" ht="11.25">
      <c r="A144" s="2259" t="s">
        <v>1666</v>
      </c>
      <c r="B144" s="2260" t="s">
        <v>1667</v>
      </c>
      <c r="C144" s="2334">
        <v>10</v>
      </c>
      <c r="D144" s="2313" t="str">
        <f>CONCATENATE(D$143)</f>
        <v/>
      </c>
      <c r="E144" s="2248"/>
      <c r="F144" s="2249"/>
      <c r="G144" s="2250"/>
      <c r="H144" s="2249"/>
      <c r="I144" s="2250"/>
      <c r="J144" s="2251"/>
      <c r="K144" s="2252"/>
      <c r="L144" s="2252"/>
    </row>
    <row r="145" spans="1:12" ht="11.25">
      <c r="A145" s="2261" t="s">
        <v>1668</v>
      </c>
      <c r="B145" s="2260" t="s">
        <v>1669</v>
      </c>
      <c r="C145" s="2334">
        <v>10</v>
      </c>
      <c r="D145" s="2313" t="str">
        <f t="shared" ref="D145:D152" si="18">CONCATENATE(D$143)</f>
        <v/>
      </c>
      <c r="E145" s="2253"/>
      <c r="F145" s="2254"/>
      <c r="G145" s="2255"/>
      <c r="H145" s="2254"/>
      <c r="I145" s="2255"/>
      <c r="J145" s="2246"/>
      <c r="K145" s="2247"/>
      <c r="L145" s="2247"/>
    </row>
    <row r="146" spans="1:12" ht="11.25">
      <c r="A146" s="2261" t="s">
        <v>1670</v>
      </c>
      <c r="B146" s="2260" t="s">
        <v>1671</v>
      </c>
      <c r="C146" s="2334">
        <v>10</v>
      </c>
      <c r="D146" s="2313" t="str">
        <f t="shared" si="18"/>
        <v/>
      </c>
      <c r="E146" s="2243"/>
      <c r="F146" s="2254"/>
      <c r="G146" s="2255"/>
      <c r="H146" s="2254"/>
      <c r="I146" s="2255"/>
      <c r="J146" s="2246"/>
      <c r="K146" s="2247"/>
      <c r="L146" s="2247"/>
    </row>
    <row r="147" spans="1:12" ht="11.25">
      <c r="A147" s="2261" t="s">
        <v>668</v>
      </c>
      <c r="B147" s="2260" t="s">
        <v>1673</v>
      </c>
      <c r="C147" s="2334">
        <v>10</v>
      </c>
      <c r="D147" s="2313" t="str">
        <f t="shared" si="18"/>
        <v/>
      </c>
      <c r="E147" s="2243"/>
      <c r="F147" s="2254"/>
      <c r="G147" s="2255"/>
      <c r="H147" s="2254"/>
      <c r="I147" s="2255"/>
      <c r="J147" s="2246"/>
      <c r="K147" s="2247"/>
      <c r="L147" s="2247"/>
    </row>
    <row r="148" spans="1:12" ht="11.25">
      <c r="A148" s="2261" t="s">
        <v>1674</v>
      </c>
      <c r="B148" s="2260" t="s">
        <v>1675</v>
      </c>
      <c r="C148" s="2334">
        <v>10</v>
      </c>
      <c r="D148" s="2313" t="str">
        <f t="shared" si="18"/>
        <v/>
      </c>
      <c r="E148" s="2243"/>
      <c r="F148" s="2254"/>
      <c r="G148" s="2255"/>
      <c r="H148" s="2254"/>
      <c r="I148" s="2255"/>
      <c r="J148" s="2246"/>
      <c r="K148" s="2247"/>
      <c r="L148" s="2247"/>
    </row>
    <row r="149" spans="1:12" ht="11.25">
      <c r="A149" s="2261" t="s">
        <v>1676</v>
      </c>
      <c r="B149" s="2260" t="s">
        <v>1677</v>
      </c>
      <c r="C149" s="2334">
        <v>10</v>
      </c>
      <c r="D149" s="2313" t="str">
        <f t="shared" si="18"/>
        <v/>
      </c>
      <c r="E149" s="2243"/>
      <c r="F149" s="2254"/>
      <c r="G149" s="2255"/>
      <c r="H149" s="2254"/>
      <c r="I149" s="2255"/>
      <c r="J149" s="2246"/>
      <c r="K149" s="2247"/>
      <c r="L149" s="2247"/>
    </row>
    <row r="150" spans="1:12" ht="11.25">
      <c r="A150" s="2261" t="s">
        <v>1678</v>
      </c>
      <c r="B150" s="2260" t="s">
        <v>1679</v>
      </c>
      <c r="C150" s="2334">
        <v>10</v>
      </c>
      <c r="D150" s="2313" t="str">
        <f t="shared" si="18"/>
        <v/>
      </c>
      <c r="E150" s="2243"/>
      <c r="F150" s="2254"/>
      <c r="G150" s="2255"/>
      <c r="H150" s="2254"/>
      <c r="I150" s="2255"/>
      <c r="J150" s="2246"/>
      <c r="K150" s="2247"/>
      <c r="L150" s="2247"/>
    </row>
    <row r="151" spans="1:12" ht="11.25">
      <c r="A151" s="2261" t="s">
        <v>1680</v>
      </c>
      <c r="B151" s="2260" t="s">
        <v>1681</v>
      </c>
      <c r="C151" s="2334">
        <v>10</v>
      </c>
      <c r="D151" s="2313" t="str">
        <f t="shared" si="18"/>
        <v/>
      </c>
      <c r="E151" s="2243"/>
      <c r="F151" s="2254"/>
      <c r="G151" s="2255"/>
      <c r="H151" s="2254"/>
      <c r="I151" s="2255"/>
      <c r="J151" s="2246"/>
      <c r="K151" s="2247"/>
      <c r="L151" s="2247"/>
    </row>
    <row r="152" spans="1:12" ht="12" thickBot="1">
      <c r="A152" s="2262" t="s">
        <v>1682</v>
      </c>
      <c r="B152" s="2263" t="s">
        <v>1683</v>
      </c>
      <c r="C152" s="2334">
        <v>10</v>
      </c>
      <c r="D152" s="2313" t="str">
        <f t="shared" si="18"/>
        <v/>
      </c>
      <c r="E152" s="2256"/>
      <c r="F152" s="2246"/>
      <c r="G152" s="2245"/>
      <c r="H152" s="2244"/>
      <c r="I152" s="2245"/>
      <c r="J152" s="2246"/>
      <c r="K152" s="2247"/>
      <c r="L152" s="2247"/>
    </row>
    <row r="153" spans="1:12" ht="12" thickBot="1">
      <c r="A153" s="2264" t="s">
        <v>555</v>
      </c>
      <c r="B153" s="2265"/>
      <c r="C153" s="2265"/>
      <c r="D153" s="2266"/>
      <c r="E153" s="2267">
        <f t="shared" ref="E153:L153" si="19">SUM(E145:E152)+E143</f>
        <v>0</v>
      </c>
      <c r="F153" s="2268">
        <f t="shared" si="19"/>
        <v>0</v>
      </c>
      <c r="G153" s="2269">
        <f t="shared" si="19"/>
        <v>0</v>
      </c>
      <c r="H153" s="2270">
        <f t="shared" si="19"/>
        <v>0</v>
      </c>
      <c r="I153" s="2269">
        <f t="shared" si="19"/>
        <v>0</v>
      </c>
      <c r="J153" s="2270">
        <f t="shared" si="19"/>
        <v>0</v>
      </c>
      <c r="K153" s="2269">
        <f t="shared" si="19"/>
        <v>0</v>
      </c>
      <c r="L153" s="2270">
        <f t="shared" si="19"/>
        <v>0</v>
      </c>
    </row>
    <row r="154" spans="1:12" ht="11.25">
      <c r="A154" s="2057"/>
      <c r="B154" s="2056"/>
      <c r="C154" s="2056"/>
      <c r="D154" s="2228"/>
      <c r="E154" s="2241"/>
      <c r="F154" s="2242"/>
      <c r="G154" s="2241"/>
      <c r="H154" s="2241"/>
      <c r="I154" s="2241"/>
      <c r="J154" s="2241"/>
      <c r="K154" s="2241"/>
      <c r="L154" s="2241"/>
    </row>
    <row r="155" spans="1:12" ht="12">
      <c r="A155" s="2589" t="str">
        <f>"(*) unità equivalenti di tempo pieno di personale dipendente, in servizio al 31 dicembre dell’anno di rilevazione, con rapporto di lavoro a tempo indeterminato o determinato"</f>
        <v>(*) unità equivalenti di tempo pieno di personale dipendente, in servizio al 31 dicembre dell’anno di rilevazione, con rapporto di lavoro a tempo indeterminato o determinato</v>
      </c>
      <c r="B155" s="2589"/>
      <c r="C155" s="2589"/>
      <c r="D155" s="2589"/>
      <c r="E155" s="2589"/>
      <c r="F155" s="2589"/>
      <c r="G155" s="2589"/>
      <c r="H155" s="2589"/>
      <c r="I155" s="2589"/>
      <c r="J155" s="2589"/>
      <c r="K155" s="2589"/>
      <c r="L155" s="2589"/>
    </row>
    <row r="156" spans="1:12" ht="12">
      <c r="A156" s="2590" t="str">
        <f>"(**) unità 'equivalenti di tempo pieno di personale che abbia prestato servizio nel corso dell'anno di rilevazione, con rapporto di lavoro diverso da dipendente "</f>
        <v xml:space="preserve">(**) unità 'equivalenti di tempo pieno di personale che abbia prestato servizio nel corso dell'anno di rilevazione, con rapporto di lavoro diverso da dipendente </v>
      </c>
      <c r="B156" s="2590"/>
      <c r="C156" s="2590"/>
      <c r="D156" s="2590"/>
      <c r="E156" s="2590"/>
      <c r="F156" s="2590"/>
      <c r="G156" s="2590"/>
      <c r="H156" s="2590"/>
      <c r="I156" s="2590"/>
      <c r="J156" s="2590"/>
      <c r="K156" s="2590"/>
      <c r="L156" s="2590"/>
    </row>
    <row r="157" spans="1:12" ht="12" thickBot="1">
      <c r="A157" s="2299"/>
      <c r="B157" s="2300"/>
      <c r="C157" s="2300"/>
      <c r="D157" s="2240"/>
      <c r="E157" s="2301"/>
      <c r="F157" s="2301"/>
      <c r="G157" s="2301"/>
      <c r="H157" s="2301"/>
      <c r="I157" s="2301"/>
      <c r="J157" s="2301"/>
      <c r="K157" s="2301"/>
      <c r="L157" s="2301"/>
    </row>
    <row r="158" spans="1:12" ht="11.25">
      <c r="A158" s="2271" t="s">
        <v>1664</v>
      </c>
      <c r="B158" s="2272" t="s">
        <v>1665</v>
      </c>
      <c r="C158" s="2335">
        <v>11</v>
      </c>
      <c r="D158" s="2348"/>
      <c r="E158" s="2280"/>
      <c r="F158" s="2281"/>
      <c r="G158" s="2282"/>
      <c r="H158" s="2281"/>
      <c r="I158" s="2282"/>
      <c r="J158" s="2283"/>
      <c r="K158" s="2284"/>
      <c r="L158" s="2284"/>
    </row>
    <row r="159" spans="1:12" ht="11.25">
      <c r="A159" s="2273" t="s">
        <v>1666</v>
      </c>
      <c r="B159" s="2274" t="s">
        <v>1667</v>
      </c>
      <c r="C159" s="2335">
        <v>11</v>
      </c>
      <c r="D159" s="2313" t="str">
        <f>CONCATENATE(D$158)</f>
        <v/>
      </c>
      <c r="E159" s="2285"/>
      <c r="F159" s="2286"/>
      <c r="G159" s="2287"/>
      <c r="H159" s="2286"/>
      <c r="I159" s="2287"/>
      <c r="J159" s="2288"/>
      <c r="K159" s="2289"/>
      <c r="L159" s="2289"/>
    </row>
    <row r="160" spans="1:12" ht="11.25">
      <c r="A160" s="2275" t="s">
        <v>1668</v>
      </c>
      <c r="B160" s="2274" t="s">
        <v>1669</v>
      </c>
      <c r="C160" s="2335">
        <v>11</v>
      </c>
      <c r="D160" s="2313" t="str">
        <f t="shared" ref="D160:D167" si="20">CONCATENATE(D$158)</f>
        <v/>
      </c>
      <c r="E160" s="2290"/>
      <c r="F160" s="2291"/>
      <c r="G160" s="2292"/>
      <c r="H160" s="2291"/>
      <c r="I160" s="2292"/>
      <c r="J160" s="2283"/>
      <c r="K160" s="2284"/>
      <c r="L160" s="2284"/>
    </row>
    <row r="161" spans="1:12" ht="11.25">
      <c r="A161" s="2275" t="s">
        <v>1670</v>
      </c>
      <c r="B161" s="2274" t="s">
        <v>1671</v>
      </c>
      <c r="C161" s="2335">
        <v>11</v>
      </c>
      <c r="D161" s="2313" t="str">
        <f t="shared" si="20"/>
        <v/>
      </c>
      <c r="E161" s="2280"/>
      <c r="F161" s="2291"/>
      <c r="G161" s="2292"/>
      <c r="H161" s="2291"/>
      <c r="I161" s="2292"/>
      <c r="J161" s="2283"/>
      <c r="K161" s="2284"/>
      <c r="L161" s="2284"/>
    </row>
    <row r="162" spans="1:12" ht="11.25">
      <c r="A162" s="2275" t="s">
        <v>668</v>
      </c>
      <c r="B162" s="2274" t="s">
        <v>1673</v>
      </c>
      <c r="C162" s="2335">
        <v>11</v>
      </c>
      <c r="D162" s="2313" t="str">
        <f t="shared" si="20"/>
        <v/>
      </c>
      <c r="E162" s="2280"/>
      <c r="F162" s="2291"/>
      <c r="G162" s="2292"/>
      <c r="H162" s="2291"/>
      <c r="I162" s="2292"/>
      <c r="J162" s="2283"/>
      <c r="K162" s="2284"/>
      <c r="L162" s="2284"/>
    </row>
    <row r="163" spans="1:12" ht="11.25">
      <c r="A163" s="2275" t="s">
        <v>1674</v>
      </c>
      <c r="B163" s="2274" t="s">
        <v>1675</v>
      </c>
      <c r="C163" s="2335">
        <v>11</v>
      </c>
      <c r="D163" s="2313" t="str">
        <f t="shared" si="20"/>
        <v/>
      </c>
      <c r="E163" s="2280"/>
      <c r="F163" s="2291"/>
      <c r="G163" s="2292"/>
      <c r="H163" s="2291"/>
      <c r="I163" s="2292"/>
      <c r="J163" s="2283"/>
      <c r="K163" s="2284"/>
      <c r="L163" s="2284"/>
    </row>
    <row r="164" spans="1:12" ht="11.25">
      <c r="A164" s="2275" t="s">
        <v>1676</v>
      </c>
      <c r="B164" s="2274" t="s">
        <v>1677</v>
      </c>
      <c r="C164" s="2335">
        <v>11</v>
      </c>
      <c r="D164" s="2313" t="str">
        <f t="shared" si="20"/>
        <v/>
      </c>
      <c r="E164" s="2280"/>
      <c r="F164" s="2291"/>
      <c r="G164" s="2292"/>
      <c r="H164" s="2291"/>
      <c r="I164" s="2292"/>
      <c r="J164" s="2283"/>
      <c r="K164" s="2284"/>
      <c r="L164" s="2284"/>
    </row>
    <row r="165" spans="1:12" ht="11.25">
      <c r="A165" s="2275" t="s">
        <v>1678</v>
      </c>
      <c r="B165" s="2274" t="s">
        <v>1679</v>
      </c>
      <c r="C165" s="2335">
        <v>11</v>
      </c>
      <c r="D165" s="2313" t="str">
        <f t="shared" si="20"/>
        <v/>
      </c>
      <c r="E165" s="2280"/>
      <c r="F165" s="2291"/>
      <c r="G165" s="2292"/>
      <c r="H165" s="2291"/>
      <c r="I165" s="2292"/>
      <c r="J165" s="2283"/>
      <c r="K165" s="2284"/>
      <c r="L165" s="2284"/>
    </row>
    <row r="166" spans="1:12" ht="11.25">
      <c r="A166" s="2275" t="s">
        <v>1680</v>
      </c>
      <c r="B166" s="2274" t="s">
        <v>1681</v>
      </c>
      <c r="C166" s="2335">
        <v>11</v>
      </c>
      <c r="D166" s="2313" t="str">
        <f t="shared" si="20"/>
        <v/>
      </c>
      <c r="E166" s="2280"/>
      <c r="F166" s="2291"/>
      <c r="G166" s="2292"/>
      <c r="H166" s="2291"/>
      <c r="I166" s="2292"/>
      <c r="J166" s="2283"/>
      <c r="K166" s="2284"/>
      <c r="L166" s="2284"/>
    </row>
    <row r="167" spans="1:12" ht="12" thickBot="1">
      <c r="A167" s="2276" t="s">
        <v>1682</v>
      </c>
      <c r="B167" s="2277" t="s">
        <v>1683</v>
      </c>
      <c r="C167" s="2335">
        <v>11</v>
      </c>
      <c r="D167" s="2313" t="str">
        <f t="shared" si="20"/>
        <v/>
      </c>
      <c r="E167" s="2293"/>
      <c r="F167" s="2283"/>
      <c r="G167" s="2282"/>
      <c r="H167" s="2281"/>
      <c r="I167" s="2282"/>
      <c r="J167" s="2283"/>
      <c r="K167" s="2284"/>
      <c r="L167" s="2284"/>
    </row>
    <row r="168" spans="1:12" ht="12" thickBot="1">
      <c r="A168" s="2278" t="s">
        <v>555</v>
      </c>
      <c r="B168" s="2279"/>
      <c r="C168" s="2279"/>
      <c r="D168" s="2298"/>
      <c r="E168" s="2294">
        <f t="shared" ref="E168:L168" si="21">SUM(E160:E167)+E158</f>
        <v>0</v>
      </c>
      <c r="F168" s="2295">
        <f t="shared" si="21"/>
        <v>0</v>
      </c>
      <c r="G168" s="2296">
        <f t="shared" si="21"/>
        <v>0</v>
      </c>
      <c r="H168" s="2297">
        <f t="shared" si="21"/>
        <v>0</v>
      </c>
      <c r="I168" s="2296">
        <f t="shared" si="21"/>
        <v>0</v>
      </c>
      <c r="J168" s="2297">
        <f t="shared" si="21"/>
        <v>0</v>
      </c>
      <c r="K168" s="2296">
        <f t="shared" si="21"/>
        <v>0</v>
      </c>
      <c r="L168" s="2297">
        <f t="shared" si="21"/>
        <v>0</v>
      </c>
    </row>
    <row r="169" spans="1:12" ht="11.25">
      <c r="A169" s="2057"/>
      <c r="B169" s="2056"/>
      <c r="C169" s="2056"/>
      <c r="D169" s="2228"/>
      <c r="E169" s="2241"/>
      <c r="F169" s="2242"/>
      <c r="G169" s="2241"/>
      <c r="H169" s="2241"/>
      <c r="I169" s="2241"/>
      <c r="J169" s="2241"/>
      <c r="K169" s="2241"/>
      <c r="L169" s="2241"/>
    </row>
    <row r="170" spans="1:12" ht="12">
      <c r="A170" s="2589" t="str">
        <f>"(*) unità equivalenti di tempo pieno di personale dipendente, in servizio al 31 dicembre dell’anno di rilevazione, con rapporto di lavoro a tempo indeterminato o determinato"</f>
        <v>(*) unità equivalenti di tempo pieno di personale dipendente, in servizio al 31 dicembre dell’anno di rilevazione, con rapporto di lavoro a tempo indeterminato o determinato</v>
      </c>
      <c r="B170" s="2589"/>
      <c r="C170" s="2589"/>
      <c r="D170" s="2589"/>
      <c r="E170" s="2589"/>
      <c r="F170" s="2589"/>
      <c r="G170" s="2589"/>
      <c r="H170" s="2589"/>
      <c r="I170" s="2589"/>
      <c r="J170" s="2589"/>
      <c r="K170" s="2589"/>
      <c r="L170" s="2589"/>
    </row>
    <row r="171" spans="1:12" ht="12">
      <c r="A171" s="2590" t="str">
        <f>"(**) unità 'equivalenti di tempo pieno di personale che abbia prestato servizio nel corso dell'anno di rilevazione, con rapporto di lavoro diverso da dipendente "</f>
        <v xml:space="preserve">(**) unità 'equivalenti di tempo pieno di personale che abbia prestato servizio nel corso dell'anno di rilevazione, con rapporto di lavoro diverso da dipendente </v>
      </c>
      <c r="B171" s="2590"/>
      <c r="C171" s="2590"/>
      <c r="D171" s="2590"/>
      <c r="E171" s="2590"/>
      <c r="F171" s="2590"/>
      <c r="G171" s="2590"/>
      <c r="H171" s="2590"/>
      <c r="I171" s="2590"/>
      <c r="J171" s="2590"/>
      <c r="K171" s="2590"/>
      <c r="L171" s="2590"/>
    </row>
    <row r="172" spans="1:12" ht="12" thickBot="1">
      <c r="A172" s="2299"/>
      <c r="B172" s="2300"/>
      <c r="C172" s="2300"/>
      <c r="D172" s="2240"/>
      <c r="E172" s="2301"/>
      <c r="F172" s="2301"/>
      <c r="G172" s="2301"/>
      <c r="H172" s="2301"/>
      <c r="I172" s="2301"/>
      <c r="J172" s="2301"/>
      <c r="K172" s="2301"/>
      <c r="L172" s="2301"/>
    </row>
    <row r="173" spans="1:12" ht="11.25">
      <c r="A173" s="2257" t="s">
        <v>1664</v>
      </c>
      <c r="B173" s="2258" t="s">
        <v>1665</v>
      </c>
      <c r="C173" s="2334">
        <v>12</v>
      </c>
      <c r="D173" s="2347"/>
      <c r="E173" s="2243"/>
      <c r="F173" s="2244"/>
      <c r="G173" s="2245"/>
      <c r="H173" s="2244"/>
      <c r="I173" s="2245"/>
      <c r="J173" s="2246"/>
      <c r="K173" s="2247"/>
      <c r="L173" s="2247"/>
    </row>
    <row r="174" spans="1:12" ht="11.25">
      <c r="A174" s="2259" t="s">
        <v>1666</v>
      </c>
      <c r="B174" s="2260" t="s">
        <v>1667</v>
      </c>
      <c r="C174" s="2334">
        <v>12</v>
      </c>
      <c r="D174" s="2313" t="str">
        <f>CONCATENATE(D$173)</f>
        <v/>
      </c>
      <c r="E174" s="2248"/>
      <c r="F174" s="2249"/>
      <c r="G174" s="2250"/>
      <c r="H174" s="2249"/>
      <c r="I174" s="2250"/>
      <c r="J174" s="2251"/>
      <c r="K174" s="2252"/>
      <c r="L174" s="2252"/>
    </row>
    <row r="175" spans="1:12" ht="11.25">
      <c r="A175" s="2261" t="s">
        <v>1668</v>
      </c>
      <c r="B175" s="2260" t="s">
        <v>1669</v>
      </c>
      <c r="C175" s="2334">
        <v>12</v>
      </c>
      <c r="D175" s="2313" t="str">
        <f t="shared" ref="D175:D182" si="22">CONCATENATE(D$173)</f>
        <v/>
      </c>
      <c r="E175" s="2253"/>
      <c r="F175" s="2254"/>
      <c r="G175" s="2255"/>
      <c r="H175" s="2254"/>
      <c r="I175" s="2255"/>
      <c r="J175" s="2246"/>
      <c r="K175" s="2247"/>
      <c r="L175" s="2247"/>
    </row>
    <row r="176" spans="1:12" ht="11.25">
      <c r="A176" s="2261" t="s">
        <v>1670</v>
      </c>
      <c r="B176" s="2260" t="s">
        <v>1671</v>
      </c>
      <c r="C176" s="2334">
        <v>12</v>
      </c>
      <c r="D176" s="2313" t="str">
        <f t="shared" si="22"/>
        <v/>
      </c>
      <c r="E176" s="2243"/>
      <c r="F176" s="2254"/>
      <c r="G176" s="2255"/>
      <c r="H176" s="2254"/>
      <c r="I176" s="2255"/>
      <c r="J176" s="2246"/>
      <c r="K176" s="2247"/>
      <c r="L176" s="2247"/>
    </row>
    <row r="177" spans="1:12" ht="11.25">
      <c r="A177" s="2261" t="s">
        <v>668</v>
      </c>
      <c r="B177" s="2260" t="s">
        <v>1673</v>
      </c>
      <c r="C177" s="2334">
        <v>12</v>
      </c>
      <c r="D177" s="2313" t="str">
        <f t="shared" si="22"/>
        <v/>
      </c>
      <c r="E177" s="2243"/>
      <c r="F177" s="2254"/>
      <c r="G177" s="2255"/>
      <c r="H177" s="2254"/>
      <c r="I177" s="2255"/>
      <c r="J177" s="2246"/>
      <c r="K177" s="2247"/>
      <c r="L177" s="2247"/>
    </row>
    <row r="178" spans="1:12" ht="11.25">
      <c r="A178" s="2261" t="s">
        <v>1674</v>
      </c>
      <c r="B178" s="2260" t="s">
        <v>1675</v>
      </c>
      <c r="C178" s="2334">
        <v>12</v>
      </c>
      <c r="D178" s="2313" t="str">
        <f t="shared" si="22"/>
        <v/>
      </c>
      <c r="E178" s="2243"/>
      <c r="F178" s="2254"/>
      <c r="G178" s="2255"/>
      <c r="H178" s="2254"/>
      <c r="I178" s="2255"/>
      <c r="J178" s="2246"/>
      <c r="K178" s="2247"/>
      <c r="L178" s="2247"/>
    </row>
    <row r="179" spans="1:12" ht="11.25">
      <c r="A179" s="2261" t="s">
        <v>1676</v>
      </c>
      <c r="B179" s="2260" t="s">
        <v>1677</v>
      </c>
      <c r="C179" s="2334">
        <v>12</v>
      </c>
      <c r="D179" s="2313" t="str">
        <f t="shared" si="22"/>
        <v/>
      </c>
      <c r="E179" s="2243"/>
      <c r="F179" s="2254"/>
      <c r="G179" s="2255"/>
      <c r="H179" s="2254"/>
      <c r="I179" s="2255"/>
      <c r="J179" s="2246"/>
      <c r="K179" s="2247"/>
      <c r="L179" s="2247"/>
    </row>
    <row r="180" spans="1:12" ht="11.25">
      <c r="A180" s="2261" t="s">
        <v>1678</v>
      </c>
      <c r="B180" s="2260" t="s">
        <v>1679</v>
      </c>
      <c r="C180" s="2334">
        <v>12</v>
      </c>
      <c r="D180" s="2313" t="str">
        <f t="shared" si="22"/>
        <v/>
      </c>
      <c r="E180" s="2243"/>
      <c r="F180" s="2254"/>
      <c r="G180" s="2255"/>
      <c r="H180" s="2254"/>
      <c r="I180" s="2255"/>
      <c r="J180" s="2246"/>
      <c r="K180" s="2247"/>
      <c r="L180" s="2247"/>
    </row>
    <row r="181" spans="1:12" ht="11.25">
      <c r="A181" s="2261" t="s">
        <v>1680</v>
      </c>
      <c r="B181" s="2260" t="s">
        <v>1681</v>
      </c>
      <c r="C181" s="2334">
        <v>12</v>
      </c>
      <c r="D181" s="2313" t="str">
        <f t="shared" si="22"/>
        <v/>
      </c>
      <c r="E181" s="2243"/>
      <c r="F181" s="2254"/>
      <c r="G181" s="2255"/>
      <c r="H181" s="2254"/>
      <c r="I181" s="2255"/>
      <c r="J181" s="2246"/>
      <c r="K181" s="2247"/>
      <c r="L181" s="2247"/>
    </row>
    <row r="182" spans="1:12" ht="12" thickBot="1">
      <c r="A182" s="2262" t="s">
        <v>1682</v>
      </c>
      <c r="B182" s="2263" t="s">
        <v>1683</v>
      </c>
      <c r="C182" s="2334">
        <v>12</v>
      </c>
      <c r="D182" s="2313" t="str">
        <f t="shared" si="22"/>
        <v/>
      </c>
      <c r="E182" s="2256"/>
      <c r="F182" s="2246"/>
      <c r="G182" s="2245"/>
      <c r="H182" s="2244"/>
      <c r="I182" s="2245"/>
      <c r="J182" s="2246"/>
      <c r="K182" s="2247"/>
      <c r="L182" s="2247"/>
    </row>
    <row r="183" spans="1:12" ht="12" thickBot="1">
      <c r="A183" s="2264" t="s">
        <v>555</v>
      </c>
      <c r="B183" s="2265"/>
      <c r="C183" s="2265"/>
      <c r="D183" s="2266"/>
      <c r="E183" s="2267">
        <f t="shared" ref="E183:L183" si="23">SUM(E175:E182)+E173</f>
        <v>0</v>
      </c>
      <c r="F183" s="2268">
        <f t="shared" si="23"/>
        <v>0</v>
      </c>
      <c r="G183" s="2269">
        <f t="shared" si="23"/>
        <v>0</v>
      </c>
      <c r="H183" s="2270">
        <f t="shared" si="23"/>
        <v>0</v>
      </c>
      <c r="I183" s="2269">
        <f t="shared" si="23"/>
        <v>0</v>
      </c>
      <c r="J183" s="2270">
        <f t="shared" si="23"/>
        <v>0</v>
      </c>
      <c r="K183" s="2269">
        <f t="shared" si="23"/>
        <v>0</v>
      </c>
      <c r="L183" s="2270">
        <f t="shared" si="23"/>
        <v>0</v>
      </c>
    </row>
    <row r="184" spans="1:12" ht="11.25">
      <c r="A184" s="2057"/>
      <c r="B184" s="2056"/>
      <c r="C184" s="2056"/>
      <c r="D184" s="2228"/>
      <c r="E184" s="2241"/>
      <c r="F184" s="2242"/>
      <c r="G184" s="2241"/>
      <c r="H184" s="2241"/>
      <c r="I184" s="2241"/>
      <c r="J184" s="2241"/>
      <c r="K184" s="2241"/>
      <c r="L184" s="2241"/>
    </row>
    <row r="185" spans="1:12" ht="12">
      <c r="A185" s="2589" t="str">
        <f>"(*) unità equivalenti di tempo pieno di personale dipendente, in servizio al 31 dicembre dell’anno di rilevazione, con rapporto di lavoro a tempo indeterminato o determinato"</f>
        <v>(*) unità equivalenti di tempo pieno di personale dipendente, in servizio al 31 dicembre dell’anno di rilevazione, con rapporto di lavoro a tempo indeterminato o determinato</v>
      </c>
      <c r="B185" s="2589"/>
      <c r="C185" s="2589"/>
      <c r="D185" s="2589"/>
      <c r="E185" s="2589"/>
      <c r="F185" s="2589"/>
      <c r="G185" s="2589"/>
      <c r="H185" s="2589"/>
      <c r="I185" s="2589"/>
      <c r="J185" s="2589"/>
      <c r="K185" s="2589"/>
      <c r="L185" s="2589"/>
    </row>
    <row r="186" spans="1:12" ht="12">
      <c r="A186" s="2590" t="str">
        <f>"(**) unità 'equivalenti di tempo pieno di personale che abbia prestato servizio nel corso dell'anno di rilevazione, con rapporto di lavoro diverso da dipendente "</f>
        <v xml:space="preserve">(**) unità 'equivalenti di tempo pieno di personale che abbia prestato servizio nel corso dell'anno di rilevazione, con rapporto di lavoro diverso da dipendente </v>
      </c>
      <c r="B186" s="2590"/>
      <c r="C186" s="2590"/>
      <c r="D186" s="2590"/>
      <c r="E186" s="2590"/>
      <c r="F186" s="2590"/>
      <c r="G186" s="2590"/>
      <c r="H186" s="2590"/>
      <c r="I186" s="2590"/>
      <c r="J186" s="2590"/>
      <c r="K186" s="2590"/>
      <c r="L186" s="2590"/>
    </row>
    <row r="187" spans="1:12" ht="12" thickBot="1">
      <c r="A187" s="2299"/>
      <c r="B187" s="2300"/>
      <c r="C187" s="2300"/>
      <c r="D187" s="2240"/>
      <c r="E187" s="2301"/>
      <c r="F187" s="2301"/>
      <c r="G187" s="2301"/>
      <c r="H187" s="2301"/>
      <c r="I187" s="2301"/>
      <c r="J187" s="2301"/>
      <c r="K187" s="2301"/>
      <c r="L187" s="2301"/>
    </row>
    <row r="188" spans="1:12" ht="11.25">
      <c r="A188" s="2271" t="s">
        <v>1664</v>
      </c>
      <c r="B188" s="2272" t="s">
        <v>1665</v>
      </c>
      <c r="C188" s="2335">
        <v>13</v>
      </c>
      <c r="D188" s="2348"/>
      <c r="E188" s="2280"/>
      <c r="F188" s="2281"/>
      <c r="G188" s="2282"/>
      <c r="H188" s="2281"/>
      <c r="I188" s="2282"/>
      <c r="J188" s="2283"/>
      <c r="K188" s="2284"/>
      <c r="L188" s="2284"/>
    </row>
    <row r="189" spans="1:12" ht="11.25">
      <c r="A189" s="2273" t="s">
        <v>1666</v>
      </c>
      <c r="B189" s="2274" t="s">
        <v>1667</v>
      </c>
      <c r="C189" s="2335">
        <v>13</v>
      </c>
      <c r="D189" s="2313" t="str">
        <f>CONCATENATE(D$188)</f>
        <v/>
      </c>
      <c r="E189" s="2285"/>
      <c r="F189" s="2286"/>
      <c r="G189" s="2287"/>
      <c r="H189" s="2286"/>
      <c r="I189" s="2287"/>
      <c r="J189" s="2288"/>
      <c r="K189" s="2289"/>
      <c r="L189" s="2289"/>
    </row>
    <row r="190" spans="1:12" ht="11.25">
      <c r="A190" s="2275" t="s">
        <v>1668</v>
      </c>
      <c r="B190" s="2274" t="s">
        <v>1669</v>
      </c>
      <c r="C190" s="2335">
        <v>13</v>
      </c>
      <c r="D190" s="2313" t="str">
        <f t="shared" ref="D190:D197" si="24">CONCATENATE(D$188)</f>
        <v/>
      </c>
      <c r="E190" s="2290"/>
      <c r="F190" s="2291"/>
      <c r="G190" s="2292"/>
      <c r="H190" s="2291"/>
      <c r="I190" s="2292"/>
      <c r="J190" s="2283"/>
      <c r="K190" s="2284"/>
      <c r="L190" s="2284"/>
    </row>
    <row r="191" spans="1:12" ht="11.25">
      <c r="A191" s="2275" t="s">
        <v>1670</v>
      </c>
      <c r="B191" s="2274" t="s">
        <v>1671</v>
      </c>
      <c r="C191" s="2335">
        <v>13</v>
      </c>
      <c r="D191" s="2313" t="str">
        <f t="shared" si="24"/>
        <v/>
      </c>
      <c r="E191" s="2280"/>
      <c r="F191" s="2291"/>
      <c r="G191" s="2292"/>
      <c r="H191" s="2291"/>
      <c r="I191" s="2292"/>
      <c r="J191" s="2283"/>
      <c r="K191" s="2284"/>
      <c r="L191" s="2284"/>
    </row>
    <row r="192" spans="1:12" ht="11.25">
      <c r="A192" s="2275" t="s">
        <v>668</v>
      </c>
      <c r="B192" s="2274" t="s">
        <v>1673</v>
      </c>
      <c r="C192" s="2335">
        <v>13</v>
      </c>
      <c r="D192" s="2313" t="str">
        <f t="shared" si="24"/>
        <v/>
      </c>
      <c r="E192" s="2280"/>
      <c r="F192" s="2291"/>
      <c r="G192" s="2292"/>
      <c r="H192" s="2291"/>
      <c r="I192" s="2292"/>
      <c r="J192" s="2283"/>
      <c r="K192" s="2284"/>
      <c r="L192" s="2284"/>
    </row>
    <row r="193" spans="1:12" ht="11.25">
      <c r="A193" s="2275" t="s">
        <v>1674</v>
      </c>
      <c r="B193" s="2274" t="s">
        <v>1675</v>
      </c>
      <c r="C193" s="2335">
        <v>13</v>
      </c>
      <c r="D193" s="2313" t="str">
        <f t="shared" si="24"/>
        <v/>
      </c>
      <c r="E193" s="2280"/>
      <c r="F193" s="2291"/>
      <c r="G193" s="2292"/>
      <c r="H193" s="2291"/>
      <c r="I193" s="2292"/>
      <c r="J193" s="2283"/>
      <c r="K193" s="2284"/>
      <c r="L193" s="2284"/>
    </row>
    <row r="194" spans="1:12" ht="11.25">
      <c r="A194" s="2275" t="s">
        <v>1676</v>
      </c>
      <c r="B194" s="2274" t="s">
        <v>1677</v>
      </c>
      <c r="C194" s="2335">
        <v>13</v>
      </c>
      <c r="D194" s="2313" t="str">
        <f t="shared" si="24"/>
        <v/>
      </c>
      <c r="E194" s="2280"/>
      <c r="F194" s="2291"/>
      <c r="G194" s="2292"/>
      <c r="H194" s="2291"/>
      <c r="I194" s="2292"/>
      <c r="J194" s="2283"/>
      <c r="K194" s="2284"/>
      <c r="L194" s="2284"/>
    </row>
    <row r="195" spans="1:12" ht="11.25">
      <c r="A195" s="2275" t="s">
        <v>1678</v>
      </c>
      <c r="B195" s="2274" t="s">
        <v>1679</v>
      </c>
      <c r="C195" s="2335">
        <v>13</v>
      </c>
      <c r="D195" s="2313" t="str">
        <f t="shared" si="24"/>
        <v/>
      </c>
      <c r="E195" s="2280"/>
      <c r="F195" s="2291"/>
      <c r="G195" s="2292"/>
      <c r="H195" s="2291"/>
      <c r="I195" s="2292"/>
      <c r="J195" s="2283"/>
      <c r="K195" s="2284"/>
      <c r="L195" s="2284"/>
    </row>
    <row r="196" spans="1:12" ht="11.25">
      <c r="A196" s="2275" t="s">
        <v>1680</v>
      </c>
      <c r="B196" s="2274" t="s">
        <v>1681</v>
      </c>
      <c r="C196" s="2335">
        <v>13</v>
      </c>
      <c r="D196" s="2313" t="str">
        <f t="shared" si="24"/>
        <v/>
      </c>
      <c r="E196" s="2280"/>
      <c r="F196" s="2291"/>
      <c r="G196" s="2292"/>
      <c r="H196" s="2291"/>
      <c r="I196" s="2292"/>
      <c r="J196" s="2283"/>
      <c r="K196" s="2284"/>
      <c r="L196" s="2284"/>
    </row>
    <row r="197" spans="1:12" ht="12" thickBot="1">
      <c r="A197" s="2276" t="s">
        <v>1682</v>
      </c>
      <c r="B197" s="2277" t="s">
        <v>1683</v>
      </c>
      <c r="C197" s="2335">
        <v>13</v>
      </c>
      <c r="D197" s="2313" t="str">
        <f t="shared" si="24"/>
        <v/>
      </c>
      <c r="E197" s="2293"/>
      <c r="F197" s="2283"/>
      <c r="G197" s="2282"/>
      <c r="H197" s="2281"/>
      <c r="I197" s="2282"/>
      <c r="J197" s="2283"/>
      <c r="K197" s="2284"/>
      <c r="L197" s="2284"/>
    </row>
    <row r="198" spans="1:12" ht="12" thickBot="1">
      <c r="A198" s="2278" t="s">
        <v>555</v>
      </c>
      <c r="B198" s="2279"/>
      <c r="C198" s="2279"/>
      <c r="D198" s="2298"/>
      <c r="E198" s="2294">
        <f t="shared" ref="E198:L198" si="25">SUM(E190:E197)+E188</f>
        <v>0</v>
      </c>
      <c r="F198" s="2295">
        <f t="shared" si="25"/>
        <v>0</v>
      </c>
      <c r="G198" s="2296">
        <f t="shared" si="25"/>
        <v>0</v>
      </c>
      <c r="H198" s="2297">
        <f t="shared" si="25"/>
        <v>0</v>
      </c>
      <c r="I198" s="2296">
        <f t="shared" si="25"/>
        <v>0</v>
      </c>
      <c r="J198" s="2297">
        <f t="shared" si="25"/>
        <v>0</v>
      </c>
      <c r="K198" s="2296">
        <f t="shared" si="25"/>
        <v>0</v>
      </c>
      <c r="L198" s="2297">
        <f t="shared" si="25"/>
        <v>0</v>
      </c>
    </row>
    <row r="199" spans="1:12" ht="11.25">
      <c r="A199" s="2057"/>
      <c r="B199" s="2056"/>
      <c r="C199" s="2056"/>
      <c r="D199" s="2228"/>
      <c r="E199" s="2241"/>
      <c r="F199" s="2242"/>
      <c r="G199" s="2241"/>
      <c r="H199" s="2241"/>
      <c r="I199" s="2241"/>
      <c r="J199" s="2241"/>
      <c r="K199" s="2241"/>
      <c r="L199" s="2241"/>
    </row>
    <row r="200" spans="1:12" ht="12">
      <c r="A200" s="2589" t="str">
        <f>"(*) unità equivalenti di tempo pieno di personale dipendente, in servizio al 31 dicembre dell’anno di rilevazione, con rapporto di lavoro a tempo indeterminato o determinato"</f>
        <v>(*) unità equivalenti di tempo pieno di personale dipendente, in servizio al 31 dicembre dell’anno di rilevazione, con rapporto di lavoro a tempo indeterminato o determinato</v>
      </c>
      <c r="B200" s="2589"/>
      <c r="C200" s="2589"/>
      <c r="D200" s="2589"/>
      <c r="E200" s="2589"/>
      <c r="F200" s="2589"/>
      <c r="G200" s="2589"/>
      <c r="H200" s="2589"/>
      <c r="I200" s="2589"/>
      <c r="J200" s="2589"/>
      <c r="K200" s="2589"/>
      <c r="L200" s="2589"/>
    </row>
    <row r="201" spans="1:12" ht="12">
      <c r="A201" s="2590" t="str">
        <f>"(**) unità 'equivalenti di tempo pieno di personale che abbia prestato servizio nel corso dell'anno di rilevazione, con rapporto di lavoro diverso da dipendente "</f>
        <v xml:space="preserve">(**) unità 'equivalenti di tempo pieno di personale che abbia prestato servizio nel corso dell'anno di rilevazione, con rapporto di lavoro diverso da dipendente </v>
      </c>
      <c r="B201" s="2590"/>
      <c r="C201" s="2590"/>
      <c r="D201" s="2590"/>
      <c r="E201" s="2590"/>
      <c r="F201" s="2590"/>
      <c r="G201" s="2590"/>
      <c r="H201" s="2590"/>
      <c r="I201" s="2590"/>
      <c r="J201" s="2590"/>
      <c r="K201" s="2590"/>
      <c r="L201" s="2590"/>
    </row>
    <row r="202" spans="1:12" ht="11.25">
      <c r="D202" s="2228"/>
    </row>
    <row r="203" spans="1:12" ht="11.25">
      <c r="D203" s="2228"/>
    </row>
    <row r="204" spans="1:12" ht="11.25">
      <c r="D204" s="2228"/>
    </row>
    <row r="205" spans="1:12" ht="11.25">
      <c r="D205" s="2228"/>
    </row>
    <row r="206" spans="1:12" ht="11.25">
      <c r="D206" s="2228"/>
    </row>
    <row r="207" spans="1:12" ht="11.25">
      <c r="D207" s="2228"/>
    </row>
    <row r="208" spans="1:12" ht="11.25">
      <c r="D208" s="2228"/>
    </row>
    <row r="209" spans="4:4" ht="11.25">
      <c r="D209" s="2228"/>
    </row>
    <row r="210" spans="4:4" ht="11.25">
      <c r="D210" s="2228"/>
    </row>
    <row r="211" spans="4:4" ht="11.25">
      <c r="D211" s="2228"/>
    </row>
    <row r="212" spans="4:4" ht="11.25">
      <c r="D212" s="2228"/>
    </row>
    <row r="213" spans="4:4" ht="11.25">
      <c r="D213" s="2228"/>
    </row>
    <row r="214" spans="4:4" ht="11.25">
      <c r="D214" s="2228"/>
    </row>
    <row r="215" spans="4:4" ht="11.25">
      <c r="D215" s="2228"/>
    </row>
    <row r="216" spans="4:4" ht="11.25">
      <c r="D216" s="2228"/>
    </row>
    <row r="217" spans="4:4" ht="11.25">
      <c r="D217" s="2228"/>
    </row>
    <row r="218" spans="4:4" ht="11.25">
      <c r="D218" s="2228"/>
    </row>
    <row r="219" spans="4:4" ht="11.25">
      <c r="D219" s="2228"/>
    </row>
    <row r="220" spans="4:4" ht="11.25">
      <c r="D220" s="2228"/>
    </row>
    <row r="221" spans="4:4" ht="11.25">
      <c r="D221" s="2228"/>
    </row>
    <row r="222" spans="4:4" ht="11.25">
      <c r="D222" s="2228"/>
    </row>
    <row r="223" spans="4:4" ht="11.25">
      <c r="D223" s="2228"/>
    </row>
    <row r="224" spans="4:4" ht="11.25">
      <c r="D224" s="2228"/>
    </row>
    <row r="225" spans="4:4" ht="11.25">
      <c r="D225" s="2228"/>
    </row>
    <row r="226" spans="4:4" ht="11.25">
      <c r="D226" s="2228"/>
    </row>
    <row r="227" spans="4:4" ht="11.25">
      <c r="D227" s="2228"/>
    </row>
    <row r="228" spans="4:4" ht="11.25">
      <c r="D228" s="2228"/>
    </row>
    <row r="229" spans="4:4" ht="11.25">
      <c r="D229" s="2228"/>
    </row>
    <row r="230" spans="4:4" ht="11.25">
      <c r="D230" s="2228"/>
    </row>
    <row r="231" spans="4:4" ht="11.25">
      <c r="D231" s="2228"/>
    </row>
    <row r="232" spans="4:4" ht="11.25">
      <c r="D232" s="2228"/>
    </row>
    <row r="233" spans="4:4" ht="11.25">
      <c r="D233" s="2228"/>
    </row>
    <row r="234" spans="4:4" ht="11.25">
      <c r="D234" s="2228"/>
    </row>
    <row r="235" spans="4:4" ht="11.25">
      <c r="D235" s="2228"/>
    </row>
    <row r="236" spans="4:4" ht="11.25">
      <c r="D236" s="2228"/>
    </row>
    <row r="237" spans="4:4" ht="11.25">
      <c r="D237" s="2229"/>
    </row>
    <row r="238" spans="4:4">
      <c r="D238" s="2230"/>
    </row>
    <row r="239" spans="4:4" ht="11.25">
      <c r="D239" s="2231"/>
    </row>
    <row r="240" spans="4:4" ht="11.25">
      <c r="D240" s="2232"/>
    </row>
    <row r="241" spans="4:4" ht="11.25">
      <c r="D241" s="2228"/>
    </row>
    <row r="242" spans="4:4" ht="11.25">
      <c r="D242" s="2228"/>
    </row>
    <row r="243" spans="4:4" ht="11.25">
      <c r="D243" s="2228"/>
    </row>
    <row r="244" spans="4:4" ht="11.25">
      <c r="D244" s="2228"/>
    </row>
    <row r="245" spans="4:4" ht="11.25">
      <c r="D245" s="2228"/>
    </row>
    <row r="246" spans="4:4" ht="11.25">
      <c r="D246" s="2228"/>
    </row>
    <row r="247" spans="4:4" ht="11.25">
      <c r="D247" s="2228"/>
    </row>
    <row r="248" spans="4:4" ht="11.25">
      <c r="D248" s="2228"/>
    </row>
    <row r="249" spans="4:4" ht="11.25">
      <c r="D249" s="2228"/>
    </row>
    <row r="250" spans="4:4" ht="11.25">
      <c r="D250" s="2228"/>
    </row>
    <row r="251" spans="4:4" ht="11.25">
      <c r="D251" s="2228"/>
    </row>
    <row r="252" spans="4:4" ht="11.25">
      <c r="D252" s="2228"/>
    </row>
    <row r="253" spans="4:4" ht="11.25">
      <c r="D253" s="2228"/>
    </row>
    <row r="254" spans="4:4" ht="11.25">
      <c r="D254" s="2228"/>
    </row>
    <row r="255" spans="4:4" ht="11.25">
      <c r="D255" s="2228"/>
    </row>
    <row r="256" spans="4:4" ht="11.25">
      <c r="D256" s="2228"/>
    </row>
    <row r="257" spans="4:4" ht="11.25">
      <c r="D257" s="2228"/>
    </row>
    <row r="258" spans="4:4" ht="11.25">
      <c r="D258" s="2228"/>
    </row>
    <row r="259" spans="4:4" ht="11.25">
      <c r="D259" s="2228"/>
    </row>
    <row r="260" spans="4:4" ht="11.25">
      <c r="D260" s="2228"/>
    </row>
    <row r="261" spans="4:4" ht="11.25">
      <c r="D261" s="2228"/>
    </row>
    <row r="262" spans="4:4" ht="11.25">
      <c r="D262" s="2228"/>
    </row>
    <row r="263" spans="4:4" ht="11.25">
      <c r="D263" s="2228"/>
    </row>
    <row r="264" spans="4:4" ht="11.25">
      <c r="D264" s="2228"/>
    </row>
    <row r="265" spans="4:4" ht="11.25">
      <c r="D265" s="2228"/>
    </row>
    <row r="266" spans="4:4" ht="11.25">
      <c r="D266" s="2228"/>
    </row>
    <row r="267" spans="4:4" ht="11.25">
      <c r="D267" s="2228"/>
    </row>
    <row r="268" spans="4:4" ht="11.25">
      <c r="D268" s="2228"/>
    </row>
    <row r="269" spans="4:4" ht="11.25">
      <c r="D269" s="2228"/>
    </row>
    <row r="270" spans="4:4" ht="11.25">
      <c r="D270" s="2228"/>
    </row>
    <row r="271" spans="4:4" ht="11.25">
      <c r="D271" s="2228"/>
    </row>
    <row r="272" spans="4:4" ht="11.25">
      <c r="D272" s="2228"/>
    </row>
    <row r="273" spans="4:4" ht="11.25">
      <c r="D273" s="2228"/>
    </row>
    <row r="274" spans="4:4" ht="11.25">
      <c r="D274" s="2228"/>
    </row>
    <row r="275" spans="4:4" ht="11.25">
      <c r="D275" s="2228"/>
    </row>
    <row r="276" spans="4:4" ht="11.25">
      <c r="D276" s="2228"/>
    </row>
    <row r="277" spans="4:4" ht="11.25">
      <c r="D277" s="2228"/>
    </row>
    <row r="278" spans="4:4" ht="11.25">
      <c r="D278" s="2228"/>
    </row>
    <row r="279" spans="4:4" ht="11.25">
      <c r="D279" s="2228"/>
    </row>
    <row r="280" spans="4:4" ht="11.25">
      <c r="D280" s="2228"/>
    </row>
    <row r="281" spans="4:4" ht="11.25">
      <c r="D281" s="2228"/>
    </row>
    <row r="282" spans="4:4" ht="11.25">
      <c r="D282" s="2228"/>
    </row>
    <row r="283" spans="4:4" ht="11.25">
      <c r="D283" s="2229"/>
    </row>
    <row r="284" spans="4:4">
      <c r="D284" s="2230"/>
    </row>
    <row r="285" spans="4:4" ht="11.25">
      <c r="D285" s="2231"/>
    </row>
    <row r="286" spans="4:4" ht="11.25">
      <c r="D286" s="2232"/>
    </row>
    <row r="287" spans="4:4" ht="11.25">
      <c r="D287" s="2228"/>
    </row>
    <row r="288" spans="4:4" ht="11.25">
      <c r="D288" s="2228"/>
    </row>
    <row r="289" spans="4:4" ht="11.25">
      <c r="D289" s="2228"/>
    </row>
    <row r="290" spans="4:4" ht="11.25">
      <c r="D290" s="2228"/>
    </row>
    <row r="291" spans="4:4" ht="11.25">
      <c r="D291" s="2228"/>
    </row>
    <row r="292" spans="4:4" ht="11.25">
      <c r="D292" s="2228"/>
    </row>
    <row r="293" spans="4:4" ht="11.25">
      <c r="D293" s="2228"/>
    </row>
    <row r="294" spans="4:4" ht="11.25">
      <c r="D294" s="2228"/>
    </row>
    <row r="295" spans="4:4" ht="11.25">
      <c r="D295" s="2228"/>
    </row>
    <row r="296" spans="4:4" ht="11.25">
      <c r="D296" s="2228"/>
    </row>
    <row r="297" spans="4:4" ht="11.25">
      <c r="D297" s="2228"/>
    </row>
    <row r="298" spans="4:4" ht="11.25">
      <c r="D298" s="2228"/>
    </row>
    <row r="299" spans="4:4" ht="11.25">
      <c r="D299" s="2228"/>
    </row>
    <row r="300" spans="4:4" ht="11.25">
      <c r="D300" s="2228"/>
    </row>
    <row r="301" spans="4:4" ht="11.25">
      <c r="D301" s="2228"/>
    </row>
    <row r="302" spans="4:4" ht="11.25">
      <c r="D302" s="2228"/>
    </row>
    <row r="303" spans="4:4" ht="11.25">
      <c r="D303" s="2228"/>
    </row>
    <row r="304" spans="4:4" ht="11.25">
      <c r="D304" s="2228"/>
    </row>
    <row r="305" spans="4:4" ht="11.25">
      <c r="D305" s="2228"/>
    </row>
    <row r="306" spans="4:4" ht="11.25">
      <c r="D306" s="2228"/>
    </row>
    <row r="307" spans="4:4" ht="11.25">
      <c r="D307" s="2228"/>
    </row>
    <row r="308" spans="4:4" ht="11.25">
      <c r="D308" s="2228"/>
    </row>
    <row r="309" spans="4:4" ht="11.25">
      <c r="D309" s="2228"/>
    </row>
    <row r="310" spans="4:4" ht="11.25">
      <c r="D310" s="2228"/>
    </row>
    <row r="311" spans="4:4" ht="11.25">
      <c r="D311" s="2228"/>
    </row>
    <row r="312" spans="4:4" ht="11.25">
      <c r="D312" s="2228"/>
    </row>
    <row r="313" spans="4:4" ht="11.25">
      <c r="D313" s="2228"/>
    </row>
    <row r="314" spans="4:4" ht="11.25">
      <c r="D314" s="2228"/>
    </row>
    <row r="315" spans="4:4" ht="11.25">
      <c r="D315" s="2228"/>
    </row>
    <row r="316" spans="4:4" ht="11.25">
      <c r="D316" s="2228"/>
    </row>
    <row r="317" spans="4:4" ht="11.25">
      <c r="D317" s="2228"/>
    </row>
    <row r="318" spans="4:4" ht="11.25">
      <c r="D318" s="2228"/>
    </row>
    <row r="319" spans="4:4" ht="11.25">
      <c r="D319" s="2228"/>
    </row>
    <row r="320" spans="4:4" ht="11.25">
      <c r="D320" s="2228"/>
    </row>
    <row r="321" spans="4:4" ht="11.25">
      <c r="D321" s="2228"/>
    </row>
    <row r="322" spans="4:4" ht="11.25">
      <c r="D322" s="2228"/>
    </row>
    <row r="323" spans="4:4" ht="11.25">
      <c r="D323" s="2228"/>
    </row>
    <row r="324" spans="4:4" ht="11.25">
      <c r="D324" s="2228"/>
    </row>
    <row r="325" spans="4:4" ht="11.25">
      <c r="D325" s="2228"/>
    </row>
    <row r="326" spans="4:4" ht="11.25">
      <c r="D326" s="2228"/>
    </row>
    <row r="327" spans="4:4" ht="11.25">
      <c r="D327" s="2228"/>
    </row>
    <row r="328" spans="4:4" ht="11.25">
      <c r="D328" s="2228"/>
    </row>
    <row r="329" spans="4:4" ht="11.25">
      <c r="D329" s="2229"/>
    </row>
    <row r="330" spans="4:4">
      <c r="D330" s="2230"/>
    </row>
    <row r="331" spans="4:4" ht="11.25">
      <c r="D331" s="2231"/>
    </row>
    <row r="332" spans="4:4" ht="11.25">
      <c r="D332" s="2232"/>
    </row>
    <row r="333" spans="4:4" ht="11.25">
      <c r="D333" s="2228"/>
    </row>
    <row r="334" spans="4:4" ht="11.25">
      <c r="D334" s="2228"/>
    </row>
    <row r="335" spans="4:4" ht="11.25">
      <c r="D335" s="2228"/>
    </row>
    <row r="336" spans="4:4" ht="11.25">
      <c r="D336" s="2228"/>
    </row>
    <row r="337" spans="4:4" ht="11.25">
      <c r="D337" s="2228"/>
    </row>
    <row r="338" spans="4:4" ht="11.25">
      <c r="D338" s="2228"/>
    </row>
    <row r="339" spans="4:4" ht="11.25">
      <c r="D339" s="2228"/>
    </row>
    <row r="340" spans="4:4" ht="11.25">
      <c r="D340" s="2228"/>
    </row>
    <row r="341" spans="4:4" ht="11.25">
      <c r="D341" s="2228"/>
    </row>
    <row r="342" spans="4:4" ht="11.25">
      <c r="D342" s="2228"/>
    </row>
    <row r="343" spans="4:4" ht="11.25">
      <c r="D343" s="2228"/>
    </row>
    <row r="344" spans="4:4" ht="11.25">
      <c r="D344" s="2228"/>
    </row>
    <row r="345" spans="4:4" ht="11.25">
      <c r="D345" s="2228"/>
    </row>
    <row r="346" spans="4:4" ht="11.25">
      <c r="D346" s="2228"/>
    </row>
    <row r="347" spans="4:4" ht="11.25">
      <c r="D347" s="2228"/>
    </row>
    <row r="348" spans="4:4" ht="11.25">
      <c r="D348" s="2228"/>
    </row>
    <row r="349" spans="4:4" ht="11.25">
      <c r="D349" s="2228"/>
    </row>
    <row r="350" spans="4:4" ht="11.25">
      <c r="D350" s="2228"/>
    </row>
    <row r="351" spans="4:4" ht="11.25">
      <c r="D351" s="2228"/>
    </row>
    <row r="352" spans="4:4" ht="11.25">
      <c r="D352" s="2228"/>
    </row>
    <row r="353" spans="4:4" ht="11.25">
      <c r="D353" s="2228"/>
    </row>
    <row r="354" spans="4:4" ht="11.25">
      <c r="D354" s="2228"/>
    </row>
    <row r="355" spans="4:4" ht="11.25">
      <c r="D355" s="2228"/>
    </row>
    <row r="356" spans="4:4" ht="11.25">
      <c r="D356" s="2228"/>
    </row>
    <row r="357" spans="4:4" ht="11.25">
      <c r="D357" s="2228"/>
    </row>
    <row r="358" spans="4:4" ht="11.25">
      <c r="D358" s="2228"/>
    </row>
    <row r="359" spans="4:4" ht="11.25">
      <c r="D359" s="2228"/>
    </row>
    <row r="360" spans="4:4" ht="11.25">
      <c r="D360" s="2228"/>
    </row>
    <row r="361" spans="4:4" ht="11.25">
      <c r="D361" s="2228"/>
    </row>
    <row r="362" spans="4:4" ht="11.25">
      <c r="D362" s="2228"/>
    </row>
    <row r="363" spans="4:4" ht="11.25">
      <c r="D363" s="2228"/>
    </row>
    <row r="364" spans="4:4" ht="11.25">
      <c r="D364" s="2228"/>
    </row>
    <row r="365" spans="4:4" ht="11.25">
      <c r="D365" s="2228"/>
    </row>
    <row r="366" spans="4:4" ht="11.25">
      <c r="D366" s="2228"/>
    </row>
    <row r="367" spans="4:4" ht="11.25">
      <c r="D367" s="2228"/>
    </row>
    <row r="368" spans="4:4" ht="11.25">
      <c r="D368" s="2228"/>
    </row>
    <row r="369" spans="4:4" ht="11.25">
      <c r="D369" s="2228"/>
    </row>
    <row r="370" spans="4:4" ht="11.25">
      <c r="D370" s="2228"/>
    </row>
    <row r="371" spans="4:4" ht="11.25">
      <c r="D371" s="2228"/>
    </row>
    <row r="372" spans="4:4" ht="11.25">
      <c r="D372" s="2228"/>
    </row>
    <row r="373" spans="4:4" ht="11.25">
      <c r="D373" s="2228"/>
    </row>
    <row r="374" spans="4:4" ht="11.25">
      <c r="D374" s="2228"/>
    </row>
    <row r="375" spans="4:4" ht="11.25">
      <c r="D375" s="2229"/>
    </row>
    <row r="376" spans="4:4">
      <c r="D376" s="2230"/>
    </row>
    <row r="377" spans="4:4" ht="11.25">
      <c r="D377" s="2231"/>
    </row>
    <row r="378" spans="4:4" ht="11.25">
      <c r="D378" s="2232"/>
    </row>
    <row r="379" spans="4:4" ht="11.25">
      <c r="D379" s="2228"/>
    </row>
    <row r="380" spans="4:4" ht="11.25">
      <c r="D380" s="2228"/>
    </row>
    <row r="381" spans="4:4" ht="11.25">
      <c r="D381" s="2228"/>
    </row>
    <row r="382" spans="4:4" ht="11.25">
      <c r="D382" s="2228"/>
    </row>
    <row r="383" spans="4:4" ht="11.25">
      <c r="D383" s="2228"/>
    </row>
    <row r="384" spans="4:4" ht="11.25">
      <c r="D384" s="2228"/>
    </row>
    <row r="385" spans="4:4" ht="11.25">
      <c r="D385" s="2228"/>
    </row>
    <row r="386" spans="4:4" ht="11.25">
      <c r="D386" s="2228"/>
    </row>
    <row r="387" spans="4:4" ht="11.25">
      <c r="D387" s="2228"/>
    </row>
    <row r="388" spans="4:4" ht="11.25">
      <c r="D388" s="2228"/>
    </row>
    <row r="389" spans="4:4" ht="11.25">
      <c r="D389" s="2228"/>
    </row>
    <row r="390" spans="4:4" ht="11.25">
      <c r="D390" s="2228"/>
    </row>
    <row r="391" spans="4:4" ht="11.25">
      <c r="D391" s="2228"/>
    </row>
    <row r="392" spans="4:4" ht="11.25">
      <c r="D392" s="2228"/>
    </row>
    <row r="393" spans="4:4" ht="11.25">
      <c r="D393" s="2228"/>
    </row>
    <row r="394" spans="4:4" ht="11.25">
      <c r="D394" s="2228"/>
    </row>
    <row r="395" spans="4:4" ht="11.25">
      <c r="D395" s="2228"/>
    </row>
    <row r="396" spans="4:4" ht="11.25">
      <c r="D396" s="2228"/>
    </row>
    <row r="397" spans="4:4" ht="11.25">
      <c r="D397" s="2228"/>
    </row>
    <row r="398" spans="4:4" ht="11.25">
      <c r="D398" s="2228"/>
    </row>
    <row r="399" spans="4:4" ht="11.25">
      <c r="D399" s="2228"/>
    </row>
    <row r="400" spans="4:4" ht="11.25">
      <c r="D400" s="2228"/>
    </row>
    <row r="401" spans="4:4" ht="11.25">
      <c r="D401" s="2228"/>
    </row>
    <row r="402" spans="4:4" ht="11.25">
      <c r="D402" s="2228"/>
    </row>
    <row r="403" spans="4:4" ht="11.25">
      <c r="D403" s="2228"/>
    </row>
    <row r="404" spans="4:4" ht="11.25">
      <c r="D404" s="2228"/>
    </row>
    <row r="405" spans="4:4" ht="11.25">
      <c r="D405" s="2228"/>
    </row>
    <row r="406" spans="4:4" ht="11.25">
      <c r="D406" s="2228"/>
    </row>
    <row r="407" spans="4:4" ht="11.25">
      <c r="D407" s="2228"/>
    </row>
    <row r="408" spans="4:4" ht="11.25">
      <c r="D408" s="2228"/>
    </row>
    <row r="409" spans="4:4" ht="11.25">
      <c r="D409" s="2228"/>
    </row>
    <row r="410" spans="4:4" ht="11.25">
      <c r="D410" s="2228"/>
    </row>
    <row r="411" spans="4:4" ht="11.25">
      <c r="D411" s="2228"/>
    </row>
    <row r="412" spans="4:4" ht="11.25">
      <c r="D412" s="2228"/>
    </row>
    <row r="413" spans="4:4" ht="11.25">
      <c r="D413" s="2228"/>
    </row>
    <row r="414" spans="4:4" ht="11.25">
      <c r="D414" s="2228"/>
    </row>
    <row r="415" spans="4:4" ht="11.25">
      <c r="D415" s="2228"/>
    </row>
    <row r="416" spans="4:4" ht="11.25">
      <c r="D416" s="2228"/>
    </row>
    <row r="417" spans="4:4" ht="11.25">
      <c r="D417" s="2228"/>
    </row>
    <row r="418" spans="4:4" ht="11.25">
      <c r="D418" s="2228"/>
    </row>
    <row r="419" spans="4:4" ht="11.25">
      <c r="D419" s="2228"/>
    </row>
    <row r="420" spans="4:4" ht="11.25">
      <c r="D420" s="2228"/>
    </row>
    <row r="421" spans="4:4" ht="11.25">
      <c r="D421" s="2053"/>
    </row>
  </sheetData>
  <sheetProtection password="EA98" sheet="1" formatColumns="0" selectLockedCells="1"/>
  <mergeCells count="36">
    <mergeCell ref="G2:J2"/>
    <mergeCell ref="A3:L3"/>
    <mergeCell ref="A4:A6"/>
    <mergeCell ref="B4:B6"/>
    <mergeCell ref="E4:J4"/>
    <mergeCell ref="K4:L5"/>
    <mergeCell ref="E5:F5"/>
    <mergeCell ref="D4:D6"/>
    <mergeCell ref="G5:H5"/>
    <mergeCell ref="I5:J5"/>
    <mergeCell ref="A50:L50"/>
    <mergeCell ref="A51:L51"/>
    <mergeCell ref="A35:L35"/>
    <mergeCell ref="A36:L36"/>
    <mergeCell ref="A20:L20"/>
    <mergeCell ref="A21:L21"/>
    <mergeCell ref="A65:L65"/>
    <mergeCell ref="A66:L66"/>
    <mergeCell ref="A80:L80"/>
    <mergeCell ref="A81:L81"/>
    <mergeCell ref="A95:L95"/>
    <mergeCell ref="A96:L96"/>
    <mergeCell ref="A110:L110"/>
    <mergeCell ref="A111:L111"/>
    <mergeCell ref="A125:L125"/>
    <mergeCell ref="A126:L126"/>
    <mergeCell ref="A185:L185"/>
    <mergeCell ref="A186:L186"/>
    <mergeCell ref="A200:L200"/>
    <mergeCell ref="A201:L201"/>
    <mergeCell ref="A140:L140"/>
    <mergeCell ref="A141:L141"/>
    <mergeCell ref="A155:L155"/>
    <mergeCell ref="A156:L156"/>
    <mergeCell ref="A170:L170"/>
    <mergeCell ref="A171:L171"/>
  </mergeCells>
  <dataValidations count="2">
    <dataValidation type="list" allowBlank="1" showInputMessage="1" showErrorMessage="1" sqref="D378 D240 D286 D332">
      <formula1>$G$1:$R$1</formula1>
    </dataValidation>
    <dataValidation type="list" allowBlank="1" showInputMessage="1" showErrorMessage="1" sqref="D8 D23 D38 D53 D68 D83 D98 D113 D128 D143 D158 D173 D188">
      <formula1>$F$1:$S$1</formula1>
    </dataValidation>
  </dataValidations>
  <printOptions verticalCentered="1"/>
  <pageMargins left="0.31496062992125984" right="0.31496062992125984" top="0.55118110236220474" bottom="0.55118110236220474" header="0.51181102362204722" footer="0.51181102362204722"/>
  <pageSetup paperSize="9" scale="85" orientation="landscape" r:id="rId1"/>
  <headerFooter alignWithMargins="0"/>
  <drawing r:id="rId2"/>
</worksheet>
</file>

<file path=xl/worksheets/sheet27.xml><?xml version="1.0" encoding="utf-8"?>
<worksheet xmlns="http://schemas.openxmlformats.org/spreadsheetml/2006/main" xmlns:r="http://schemas.openxmlformats.org/officeDocument/2006/relationships">
  <sheetPr codeName="Foglio9"/>
  <dimension ref="A1:Q26"/>
  <sheetViews>
    <sheetView showGridLines="0" zoomScaleNormal="100" workbookViewId="0">
      <pane xSplit="2" ySplit="5" topLeftCell="C7" activePane="bottomRight" state="frozen"/>
      <selection activeCell="C8" sqref="C8"/>
      <selection pane="topRight" activeCell="C8" sqref="C8"/>
      <selection pane="bottomLeft" activeCell="C8" sqref="C8"/>
      <selection pane="bottomRight" activeCell="F9" sqref="F9"/>
    </sheetView>
  </sheetViews>
  <sheetFormatPr defaultRowHeight="11.25"/>
  <cols>
    <col min="1" max="1" width="46.140625" style="1070" bestFit="1" customWidth="1"/>
    <col min="2" max="2" width="5.42578125" style="1104" customWidth="1"/>
    <col min="3" max="5" width="8.85546875" style="1070" customWidth="1"/>
    <col min="6" max="6" width="9.28515625" style="1070" customWidth="1"/>
    <col min="7" max="16" width="8.85546875" style="1070" customWidth="1"/>
    <col min="17" max="17" width="8.5703125" style="1070" customWidth="1"/>
    <col min="18" max="16384" width="9.140625" style="1070"/>
  </cols>
  <sheetData>
    <row r="1" spans="1:17" ht="87" customHeight="1">
      <c r="A1" s="1066" t="str">
        <f>'t1'!A1</f>
        <v>COMPARTO SERVIZIO SANITARIO NAZIONALE - anno 2017</v>
      </c>
      <c r="B1" s="1067"/>
      <c r="C1" s="1067"/>
      <c r="D1" s="1067"/>
      <c r="E1" s="1067"/>
      <c r="F1" s="1067"/>
      <c r="G1" s="1068"/>
      <c r="H1" s="1069"/>
      <c r="I1" s="1067"/>
      <c r="J1" s="1067"/>
      <c r="K1" s="1067"/>
      <c r="L1" s="1067"/>
      <c r="M1" s="1067"/>
      <c r="N1" s="1067"/>
      <c r="Q1" s="1071"/>
    </row>
    <row r="2" spans="1:17" ht="30" customHeight="1" thickBot="1">
      <c r="A2" s="1072"/>
      <c r="B2" s="1072"/>
      <c r="C2" s="1072"/>
      <c r="D2" s="1072"/>
      <c r="E2" s="1072"/>
      <c r="F2" s="1072"/>
      <c r="G2" s="1073"/>
      <c r="H2" s="1074"/>
      <c r="I2" s="1072"/>
      <c r="J2" s="1072"/>
      <c r="K2" s="1072"/>
      <c r="L2" s="1072"/>
      <c r="M2" s="1072"/>
      <c r="N2" s="1072"/>
    </row>
    <row r="3" spans="1:17" ht="24.75" customHeight="1" thickBot="1">
      <c r="A3" s="1075"/>
      <c r="B3" s="1076"/>
      <c r="C3" s="1077" t="s">
        <v>2634</v>
      </c>
      <c r="D3" s="1078"/>
      <c r="E3" s="1078"/>
      <c r="F3" s="1078"/>
      <c r="G3" s="1078"/>
      <c r="H3" s="1078"/>
      <c r="I3" s="1078"/>
      <c r="J3" s="1078"/>
      <c r="K3" s="1078"/>
      <c r="L3" s="1078"/>
      <c r="M3" s="1078"/>
      <c r="N3" s="1078"/>
      <c r="O3" s="1078"/>
      <c r="P3" s="1079"/>
    </row>
    <row r="4" spans="1:17" ht="45.75" thickTop="1">
      <c r="A4" s="1080" t="s">
        <v>2635</v>
      </c>
      <c r="B4" s="1081" t="s">
        <v>273</v>
      </c>
      <c r="C4" s="1082" t="s">
        <v>2636</v>
      </c>
      <c r="D4" s="1083"/>
      <c r="E4" s="1082" t="s">
        <v>2637</v>
      </c>
      <c r="F4" s="1083"/>
      <c r="G4" s="1082" t="s">
        <v>2638</v>
      </c>
      <c r="H4" s="1083"/>
      <c r="I4" s="1082" t="s">
        <v>2639</v>
      </c>
      <c r="J4" s="1083"/>
      <c r="K4" s="1082" t="s">
        <v>2640</v>
      </c>
      <c r="L4" s="1083"/>
      <c r="M4" s="1082" t="s">
        <v>2641</v>
      </c>
      <c r="N4" s="1083"/>
      <c r="O4" s="1082" t="s">
        <v>2642</v>
      </c>
      <c r="P4" s="1084"/>
    </row>
    <row r="5" spans="1:17" ht="20.25" customHeight="1" thickBot="1">
      <c r="A5" s="1085"/>
      <c r="B5" s="1086"/>
      <c r="C5" s="1087" t="s">
        <v>279</v>
      </c>
      <c r="D5" s="1088" t="s">
        <v>280</v>
      </c>
      <c r="E5" s="1087" t="s">
        <v>279</v>
      </c>
      <c r="F5" s="1088" t="s">
        <v>280</v>
      </c>
      <c r="G5" s="1087" t="s">
        <v>279</v>
      </c>
      <c r="H5" s="1088" t="s">
        <v>280</v>
      </c>
      <c r="I5" s="1087" t="s">
        <v>279</v>
      </c>
      <c r="J5" s="1088" t="s">
        <v>280</v>
      </c>
      <c r="K5" s="1087" t="s">
        <v>279</v>
      </c>
      <c r="L5" s="1088" t="s">
        <v>280</v>
      </c>
      <c r="M5" s="1087" t="s">
        <v>279</v>
      </c>
      <c r="N5" s="1088" t="s">
        <v>280</v>
      </c>
      <c r="O5" s="1087" t="s">
        <v>279</v>
      </c>
      <c r="P5" s="1089" t="s">
        <v>280</v>
      </c>
    </row>
    <row r="6" spans="1:17" ht="20.25" hidden="1" customHeight="1" thickTop="1" thickBot="1">
      <c r="A6" s="1484"/>
      <c r="B6" s="1462"/>
      <c r="C6" s="1485">
        <v>0</v>
      </c>
      <c r="D6" s="1486">
        <v>0</v>
      </c>
      <c r="E6" s="1485">
        <v>0</v>
      </c>
      <c r="F6" s="1486">
        <v>0</v>
      </c>
      <c r="G6" s="1485">
        <v>0</v>
      </c>
      <c r="H6" s="1486">
        <v>0</v>
      </c>
      <c r="I6" s="1485">
        <v>0</v>
      </c>
      <c r="J6" s="1486">
        <v>0</v>
      </c>
      <c r="K6" s="1485">
        <v>0</v>
      </c>
      <c r="L6" s="1486">
        <v>0</v>
      </c>
      <c r="M6" s="1485">
        <v>0</v>
      </c>
      <c r="N6" s="1486">
        <v>0</v>
      </c>
      <c r="O6" s="1485">
        <v>0</v>
      </c>
      <c r="P6" s="1487">
        <v>0</v>
      </c>
    </row>
    <row r="7" spans="1:17" ht="20.25" customHeight="1" thickTop="1">
      <c r="A7" s="1090" t="s">
        <v>2643</v>
      </c>
      <c r="B7" s="1091" t="s">
        <v>2644</v>
      </c>
      <c r="C7" s="583">
        <v>5.62</v>
      </c>
      <c r="D7" s="581">
        <v>7.34</v>
      </c>
      <c r="E7" s="586">
        <v>0</v>
      </c>
      <c r="F7" s="581">
        <v>0</v>
      </c>
      <c r="G7" s="586">
        <v>0</v>
      </c>
      <c r="H7" s="581">
        <v>0</v>
      </c>
      <c r="I7" s="586">
        <v>0</v>
      </c>
      <c r="J7" s="581">
        <v>0</v>
      </c>
      <c r="K7" s="1820">
        <v>0</v>
      </c>
      <c r="L7" s="1821">
        <v>0</v>
      </c>
      <c r="M7" s="1820"/>
      <c r="N7" s="1821"/>
      <c r="O7" s="1820">
        <v>90</v>
      </c>
      <c r="P7" s="1822">
        <v>62</v>
      </c>
    </row>
    <row r="8" spans="1:17" ht="20.25" customHeight="1">
      <c r="A8" s="1090" t="s">
        <v>2645</v>
      </c>
      <c r="B8" s="1091" t="s">
        <v>2646</v>
      </c>
      <c r="C8" s="584"/>
      <c r="D8" s="582"/>
      <c r="E8" s="584">
        <v>0</v>
      </c>
      <c r="F8" s="582">
        <v>0</v>
      </c>
      <c r="G8" s="584">
        <v>0</v>
      </c>
      <c r="H8" s="582">
        <v>0</v>
      </c>
      <c r="I8" s="584">
        <v>0</v>
      </c>
      <c r="J8" s="582">
        <v>0</v>
      </c>
      <c r="K8" s="1823">
        <v>0</v>
      </c>
      <c r="L8" s="1824">
        <v>0</v>
      </c>
      <c r="M8" s="1823"/>
      <c r="N8" s="1824"/>
      <c r="O8" s="1823"/>
      <c r="P8" s="1825"/>
    </row>
    <row r="9" spans="1:17" ht="20.25" customHeight="1">
      <c r="A9" s="1090" t="s">
        <v>2647</v>
      </c>
      <c r="B9" s="1091" t="s">
        <v>2648</v>
      </c>
      <c r="C9" s="584"/>
      <c r="D9" s="582"/>
      <c r="E9" s="584">
        <v>0</v>
      </c>
      <c r="F9" s="582">
        <v>0</v>
      </c>
      <c r="G9" s="584">
        <v>0</v>
      </c>
      <c r="H9" s="582">
        <v>0</v>
      </c>
      <c r="I9" s="584">
        <v>0</v>
      </c>
      <c r="J9" s="582">
        <v>0</v>
      </c>
      <c r="K9" s="1823">
        <v>0</v>
      </c>
      <c r="L9" s="1824">
        <v>0</v>
      </c>
      <c r="M9" s="1823"/>
      <c r="N9" s="1824"/>
      <c r="O9" s="1823"/>
      <c r="P9" s="1825"/>
    </row>
    <row r="10" spans="1:17" ht="20.25" customHeight="1">
      <c r="A10" s="1090" t="s">
        <v>2649</v>
      </c>
      <c r="B10" s="1092" t="s">
        <v>2650</v>
      </c>
      <c r="C10" s="584">
        <v>1</v>
      </c>
      <c r="D10" s="582">
        <v>4</v>
      </c>
      <c r="E10" s="584">
        <v>0</v>
      </c>
      <c r="F10" s="582">
        <v>0</v>
      </c>
      <c r="G10" s="584">
        <v>0</v>
      </c>
      <c r="H10" s="582">
        <v>0</v>
      </c>
      <c r="I10" s="584">
        <v>0</v>
      </c>
      <c r="J10" s="582">
        <v>0</v>
      </c>
      <c r="K10" s="1823">
        <v>0</v>
      </c>
      <c r="L10" s="1824">
        <v>0</v>
      </c>
      <c r="M10" s="1823"/>
      <c r="N10" s="1824"/>
      <c r="O10" s="1823">
        <v>2</v>
      </c>
      <c r="P10" s="1825">
        <v>3</v>
      </c>
    </row>
    <row r="11" spans="1:17" ht="20.25" customHeight="1">
      <c r="A11" s="1090" t="s">
        <v>2651</v>
      </c>
      <c r="B11" s="1092" t="s">
        <v>2652</v>
      </c>
      <c r="C11" s="584"/>
      <c r="D11" s="582">
        <v>3.75</v>
      </c>
      <c r="E11" s="584">
        <v>0</v>
      </c>
      <c r="F11" s="582">
        <v>0</v>
      </c>
      <c r="G11" s="584">
        <v>0</v>
      </c>
      <c r="H11" s="582">
        <v>0</v>
      </c>
      <c r="I11" s="584">
        <v>0</v>
      </c>
      <c r="J11" s="582">
        <v>0</v>
      </c>
      <c r="K11" s="1823">
        <v>0</v>
      </c>
      <c r="L11" s="1824">
        <v>0</v>
      </c>
      <c r="M11" s="1823">
        <v>71</v>
      </c>
      <c r="N11" s="1824">
        <v>196</v>
      </c>
      <c r="O11" s="1823">
        <v>11</v>
      </c>
      <c r="P11" s="1825">
        <v>30</v>
      </c>
    </row>
    <row r="12" spans="1:17" ht="20.25" customHeight="1">
      <c r="A12" s="1090" t="s">
        <v>2653</v>
      </c>
      <c r="B12" s="1092" t="s">
        <v>2654</v>
      </c>
      <c r="C12" s="584"/>
      <c r="D12" s="582"/>
      <c r="E12" s="584">
        <v>0</v>
      </c>
      <c r="F12" s="582">
        <v>0</v>
      </c>
      <c r="G12" s="584">
        <v>0</v>
      </c>
      <c r="H12" s="582">
        <v>0</v>
      </c>
      <c r="I12" s="584">
        <v>0</v>
      </c>
      <c r="J12" s="582">
        <v>0</v>
      </c>
      <c r="K12" s="1823">
        <v>0</v>
      </c>
      <c r="L12" s="1824">
        <v>0</v>
      </c>
      <c r="M12" s="1823"/>
      <c r="N12" s="1824"/>
      <c r="O12" s="1823"/>
      <c r="P12" s="1825"/>
    </row>
    <row r="13" spans="1:17" ht="20.25" customHeight="1">
      <c r="A13" s="1090" t="s">
        <v>2655</v>
      </c>
      <c r="B13" s="1092" t="s">
        <v>2656</v>
      </c>
      <c r="C13" s="584"/>
      <c r="D13" s="582"/>
      <c r="E13" s="584">
        <v>0</v>
      </c>
      <c r="F13" s="582">
        <v>0</v>
      </c>
      <c r="G13" s="584">
        <v>0</v>
      </c>
      <c r="H13" s="582">
        <v>0</v>
      </c>
      <c r="I13" s="584">
        <v>0</v>
      </c>
      <c r="J13" s="582">
        <v>0</v>
      </c>
      <c r="K13" s="1823">
        <v>0</v>
      </c>
      <c r="L13" s="1824">
        <v>0</v>
      </c>
      <c r="M13" s="1823">
        <v>6</v>
      </c>
      <c r="N13" s="1824">
        <v>17</v>
      </c>
      <c r="O13" s="1823">
        <v>13</v>
      </c>
      <c r="P13" s="1825">
        <v>13</v>
      </c>
    </row>
    <row r="14" spans="1:17" ht="20.25" customHeight="1">
      <c r="A14" s="1090" t="s">
        <v>2657</v>
      </c>
      <c r="B14" s="1092" t="s">
        <v>2658</v>
      </c>
      <c r="C14" s="584"/>
      <c r="D14" s="582"/>
      <c r="E14" s="584">
        <v>0</v>
      </c>
      <c r="F14" s="582">
        <v>0</v>
      </c>
      <c r="G14" s="584">
        <v>0</v>
      </c>
      <c r="H14" s="582">
        <v>0</v>
      </c>
      <c r="I14" s="584">
        <v>0</v>
      </c>
      <c r="J14" s="582">
        <v>0</v>
      </c>
      <c r="K14" s="1823">
        <v>0</v>
      </c>
      <c r="L14" s="1824">
        <v>0</v>
      </c>
      <c r="M14" s="1823"/>
      <c r="N14" s="1824"/>
      <c r="O14" s="1823"/>
      <c r="P14" s="1825"/>
    </row>
    <row r="15" spans="1:17" ht="20.25" customHeight="1">
      <c r="A15" s="1090" t="s">
        <v>2659</v>
      </c>
      <c r="B15" s="1092" t="s">
        <v>2660</v>
      </c>
      <c r="C15" s="584"/>
      <c r="D15" s="582">
        <v>1</v>
      </c>
      <c r="E15" s="584">
        <v>0</v>
      </c>
      <c r="F15" s="582">
        <v>0</v>
      </c>
      <c r="G15" s="584">
        <v>0</v>
      </c>
      <c r="H15" s="582">
        <v>0</v>
      </c>
      <c r="I15" s="584">
        <v>0</v>
      </c>
      <c r="J15" s="582">
        <v>0</v>
      </c>
      <c r="K15" s="1823">
        <v>0</v>
      </c>
      <c r="L15" s="1824">
        <v>0</v>
      </c>
      <c r="M15" s="1823"/>
      <c r="N15" s="1824"/>
      <c r="O15" s="1823"/>
      <c r="P15" s="1825"/>
    </row>
    <row r="16" spans="1:17" ht="20.25" customHeight="1">
      <c r="A16" s="1090" t="s">
        <v>2661</v>
      </c>
      <c r="B16" s="1092" t="s">
        <v>2662</v>
      </c>
      <c r="C16" s="584"/>
      <c r="D16" s="582"/>
      <c r="E16" s="584">
        <v>0</v>
      </c>
      <c r="F16" s="582">
        <v>0</v>
      </c>
      <c r="G16" s="584">
        <v>0</v>
      </c>
      <c r="H16" s="582">
        <v>0</v>
      </c>
      <c r="I16" s="584">
        <v>0</v>
      </c>
      <c r="J16" s="582">
        <v>0</v>
      </c>
      <c r="K16" s="1823">
        <v>0</v>
      </c>
      <c r="L16" s="1824">
        <v>0</v>
      </c>
      <c r="M16" s="1823"/>
      <c r="N16" s="1824"/>
      <c r="O16" s="1823"/>
      <c r="P16" s="1825"/>
    </row>
    <row r="17" spans="1:16" ht="20.25" customHeight="1">
      <c r="A17" s="1090" t="s">
        <v>2663</v>
      </c>
      <c r="B17" s="1092" t="s">
        <v>2664</v>
      </c>
      <c r="C17" s="584"/>
      <c r="D17" s="582">
        <v>0.66</v>
      </c>
      <c r="E17" s="584">
        <v>0</v>
      </c>
      <c r="F17" s="582">
        <v>0</v>
      </c>
      <c r="G17" s="584">
        <v>0</v>
      </c>
      <c r="H17" s="582">
        <v>0</v>
      </c>
      <c r="I17" s="584">
        <v>0</v>
      </c>
      <c r="J17" s="582">
        <v>0</v>
      </c>
      <c r="K17" s="1823">
        <v>0</v>
      </c>
      <c r="L17" s="1824">
        <v>0</v>
      </c>
      <c r="M17" s="1823"/>
      <c r="N17" s="1824"/>
      <c r="O17" s="1823"/>
      <c r="P17" s="1825"/>
    </row>
    <row r="18" spans="1:16" ht="20.25" customHeight="1">
      <c r="A18" s="1090" t="s">
        <v>2665</v>
      </c>
      <c r="B18" s="1092" t="s">
        <v>2666</v>
      </c>
      <c r="C18" s="584">
        <v>3.92</v>
      </c>
      <c r="D18" s="582">
        <v>1.58</v>
      </c>
      <c r="E18" s="584">
        <v>0</v>
      </c>
      <c r="F18" s="582">
        <v>0</v>
      </c>
      <c r="G18" s="584">
        <v>0</v>
      </c>
      <c r="H18" s="582">
        <v>0</v>
      </c>
      <c r="I18" s="584">
        <v>0</v>
      </c>
      <c r="J18" s="582">
        <v>0</v>
      </c>
      <c r="K18" s="1823">
        <v>0</v>
      </c>
      <c r="L18" s="1824">
        <v>0</v>
      </c>
      <c r="M18" s="1823">
        <v>39</v>
      </c>
      <c r="N18" s="1824">
        <v>71</v>
      </c>
      <c r="O18" s="1823">
        <v>38</v>
      </c>
      <c r="P18" s="1825">
        <v>10</v>
      </c>
    </row>
    <row r="19" spans="1:16" ht="20.25" customHeight="1">
      <c r="A19" s="1090" t="s">
        <v>2667</v>
      </c>
      <c r="B19" s="1092" t="s">
        <v>2668</v>
      </c>
      <c r="C19" s="584">
        <v>1</v>
      </c>
      <c r="D19" s="582"/>
      <c r="E19" s="584">
        <v>0</v>
      </c>
      <c r="F19" s="582">
        <v>0</v>
      </c>
      <c r="G19" s="584">
        <v>0</v>
      </c>
      <c r="H19" s="582">
        <v>0</v>
      </c>
      <c r="I19" s="584">
        <v>0</v>
      </c>
      <c r="J19" s="582">
        <v>0</v>
      </c>
      <c r="K19" s="1823">
        <v>0</v>
      </c>
      <c r="L19" s="1824">
        <v>0</v>
      </c>
      <c r="M19" s="1823"/>
      <c r="N19" s="1824"/>
      <c r="O19" s="1823"/>
      <c r="P19" s="1825"/>
    </row>
    <row r="20" spans="1:16" ht="20.25" customHeight="1" thickBot="1">
      <c r="A20" s="1090" t="s">
        <v>2669</v>
      </c>
      <c r="B20" s="1092" t="s">
        <v>2670</v>
      </c>
      <c r="C20" s="584">
        <v>4.12</v>
      </c>
      <c r="D20" s="582">
        <v>8.18</v>
      </c>
      <c r="E20" s="584">
        <v>0</v>
      </c>
      <c r="F20" s="582">
        <v>0</v>
      </c>
      <c r="G20" s="584">
        <v>0</v>
      </c>
      <c r="H20" s="582">
        <v>0</v>
      </c>
      <c r="I20" s="584">
        <v>0</v>
      </c>
      <c r="J20" s="582">
        <v>0</v>
      </c>
      <c r="K20" s="1823">
        <v>0</v>
      </c>
      <c r="L20" s="1824">
        <v>0</v>
      </c>
      <c r="M20" s="1823"/>
      <c r="N20" s="1824"/>
      <c r="O20" s="1823"/>
      <c r="P20" s="1825"/>
    </row>
    <row r="21" spans="1:16" ht="20.25" customHeight="1" thickTop="1" thickBot="1">
      <c r="A21" s="1093" t="s">
        <v>2671</v>
      </c>
      <c r="B21" s="1092" t="s">
        <v>2672</v>
      </c>
      <c r="C21" s="585"/>
      <c r="D21" s="581"/>
      <c r="E21" s="585">
        <v>0</v>
      </c>
      <c r="F21" s="581">
        <v>0</v>
      </c>
      <c r="G21" s="585">
        <v>0</v>
      </c>
      <c r="H21" s="581">
        <v>0</v>
      </c>
      <c r="I21" s="585">
        <v>0</v>
      </c>
      <c r="J21" s="581">
        <v>0</v>
      </c>
      <c r="K21" s="1826">
        <v>0</v>
      </c>
      <c r="L21" s="1821">
        <v>0</v>
      </c>
      <c r="M21" s="1826"/>
      <c r="N21" s="1821"/>
      <c r="O21" s="1826"/>
      <c r="P21" s="1827"/>
    </row>
    <row r="22" spans="1:16" ht="33" customHeight="1" thickTop="1" thickBot="1">
      <c r="A22" s="1094" t="s">
        <v>555</v>
      </c>
      <c r="B22" s="1095"/>
      <c r="C22" s="1096">
        <f>SUM(C7:C21)</f>
        <v>15.66</v>
      </c>
      <c r="D22" s="1097">
        <f t="shared" ref="D22:P22" si="0">SUM(D7:D21)</f>
        <v>26.509999999999998</v>
      </c>
      <c r="E22" s="1096">
        <f t="shared" si="0"/>
        <v>0</v>
      </c>
      <c r="F22" s="1097">
        <f t="shared" si="0"/>
        <v>0</v>
      </c>
      <c r="G22" s="1096">
        <f t="shared" si="0"/>
        <v>0</v>
      </c>
      <c r="H22" s="1097">
        <f t="shared" si="0"/>
        <v>0</v>
      </c>
      <c r="I22" s="1096">
        <f t="shared" si="0"/>
        <v>0</v>
      </c>
      <c r="J22" s="1097">
        <f t="shared" si="0"/>
        <v>0</v>
      </c>
      <c r="K22" s="1828">
        <f t="shared" si="0"/>
        <v>0</v>
      </c>
      <c r="L22" s="1829">
        <f t="shared" si="0"/>
        <v>0</v>
      </c>
      <c r="M22" s="1828">
        <f t="shared" si="0"/>
        <v>116</v>
      </c>
      <c r="N22" s="1829">
        <f t="shared" si="0"/>
        <v>284</v>
      </c>
      <c r="O22" s="1828">
        <f t="shared" si="0"/>
        <v>154</v>
      </c>
      <c r="P22" s="1830">
        <f t="shared" si="0"/>
        <v>118</v>
      </c>
    </row>
    <row r="23" spans="1:16" ht="8.25" customHeight="1">
      <c r="A23" s="1098"/>
      <c r="B23" s="1099"/>
      <c r="C23" s="1100"/>
      <c r="D23" s="1101"/>
      <c r="E23" s="1100"/>
      <c r="F23" s="1101"/>
      <c r="G23" s="1100"/>
      <c r="H23" s="1101"/>
      <c r="I23" s="1100"/>
      <c r="J23" s="1101"/>
      <c r="K23" s="1100"/>
      <c r="L23" s="1101"/>
      <c r="M23" s="1100"/>
      <c r="N23" s="1101"/>
      <c r="O23" s="1100"/>
      <c r="P23" s="1101"/>
    </row>
    <row r="24" spans="1:16" ht="12">
      <c r="A24" s="1102" t="s">
        <v>2673</v>
      </c>
      <c r="B24" s="1103"/>
      <c r="C24" s="1102"/>
      <c r="D24" s="1102"/>
      <c r="E24" s="1102"/>
      <c r="F24" s="1102"/>
      <c r="G24" s="1102"/>
      <c r="H24" s="1102"/>
      <c r="I24" s="1102"/>
      <c r="J24" s="1102"/>
      <c r="K24" s="1102"/>
      <c r="L24" s="1102"/>
      <c r="M24" s="1102"/>
      <c r="N24" s="1102"/>
      <c r="O24" s="1102"/>
      <c r="P24" s="1102"/>
    </row>
    <row r="25" spans="1:16" ht="12">
      <c r="A25" s="1102" t="s">
        <v>2674</v>
      </c>
      <c r="B25" s="1103"/>
      <c r="C25" s="1102"/>
      <c r="D25" s="1102"/>
      <c r="E25" s="1102"/>
      <c r="F25" s="1102"/>
      <c r="G25" s="1102"/>
      <c r="H25" s="1102"/>
      <c r="I25" s="1102"/>
      <c r="J25" s="1102"/>
      <c r="K25" s="1102"/>
      <c r="L25" s="1102"/>
      <c r="M25" s="1102"/>
      <c r="N25" s="1102"/>
      <c r="O25" s="1102"/>
      <c r="P25" s="1102"/>
    </row>
    <row r="26" spans="1:16" ht="24.75" customHeight="1">
      <c r="A26" s="2614" t="s">
        <v>2675</v>
      </c>
      <c r="B26" s="2614"/>
      <c r="C26" s="2614"/>
      <c r="D26" s="2614"/>
      <c r="E26" s="2614"/>
      <c r="F26" s="2614"/>
      <c r="G26" s="2614"/>
      <c r="H26" s="2614"/>
      <c r="I26" s="2614"/>
      <c r="J26" s="2614"/>
      <c r="K26" s="2614"/>
      <c r="L26" s="2614"/>
      <c r="M26" s="2614"/>
      <c r="N26" s="2614"/>
      <c r="O26" s="2614"/>
      <c r="P26" s="2614"/>
    </row>
  </sheetData>
  <sheetProtection password="EA98" sheet="1" selectLockedCells="1"/>
  <mergeCells count="1">
    <mergeCell ref="A26:P26"/>
  </mergeCells>
  <dataValidations xWindow="1169" yWindow="500" count="1">
    <dataValidation type="decimal" allowBlank="1" showInputMessage="1" showErrorMessage="1" promptTitle="ATTENZIONE!" prompt="Inserire solo decimali con due cifre dopo la virgola" sqref="C7:P21">
      <formula1>0</formula1>
      <formula2>9999999</formula2>
    </dataValidation>
  </dataValidations>
  <printOptions horizontalCentered="1" verticalCentered="1"/>
  <pageMargins left="0" right="0" top="0.19685039370078741" bottom="0.31496062992125984" header="0.51181102362204722" footer="0.51181102362204722"/>
  <pageSetup paperSize="9" scale="75" orientation="landscape" horizontalDpi="300" verticalDpi="4294967292" r:id="rId1"/>
  <headerFooter alignWithMargins="0"/>
  <drawing r:id="rId2"/>
</worksheet>
</file>

<file path=xl/worksheets/sheet28.xml><?xml version="1.0" encoding="utf-8"?>
<worksheet xmlns="http://schemas.openxmlformats.org/spreadsheetml/2006/main" xmlns:r="http://schemas.openxmlformats.org/officeDocument/2006/relationships">
  <sheetPr codeName="Foglio24">
    <tabColor rgb="FF92D050"/>
  </sheetPr>
  <dimension ref="A1:P16"/>
  <sheetViews>
    <sheetView workbookViewId="0">
      <selection activeCell="C2" sqref="C2"/>
    </sheetView>
  </sheetViews>
  <sheetFormatPr defaultRowHeight="12.75"/>
  <sheetData>
    <row r="1" spans="1:16">
      <c r="A1" s="1" t="s">
        <v>2676</v>
      </c>
      <c r="B1" s="1" t="s">
        <v>2677</v>
      </c>
      <c r="C1" s="1" t="s">
        <v>2678</v>
      </c>
      <c r="D1" s="1" t="s">
        <v>2679</v>
      </c>
      <c r="E1" s="1" t="s">
        <v>2680</v>
      </c>
      <c r="F1" s="1" t="s">
        <v>2681</v>
      </c>
      <c r="G1" s="1" t="s">
        <v>2682</v>
      </c>
      <c r="H1" s="1" t="s">
        <v>2683</v>
      </c>
      <c r="I1" s="1" t="s">
        <v>2684</v>
      </c>
      <c r="J1" s="1" t="s">
        <v>2685</v>
      </c>
      <c r="K1" s="1" t="s">
        <v>2686</v>
      </c>
      <c r="L1" s="1" t="s">
        <v>2687</v>
      </c>
      <c r="M1" s="1" t="s">
        <v>2688</v>
      </c>
      <c r="N1" s="1" t="s">
        <v>2689</v>
      </c>
      <c r="O1" s="1" t="s">
        <v>2690</v>
      </c>
      <c r="P1" s="1" t="s">
        <v>2691</v>
      </c>
    </row>
    <row r="2" spans="1:16">
      <c r="A2" s="1" t="s">
        <v>2643</v>
      </c>
      <c r="B2" s="1" t="s">
        <v>2644</v>
      </c>
      <c r="C2" s="1">
        <v>0</v>
      </c>
      <c r="D2" s="1">
        <v>0</v>
      </c>
      <c r="E2" s="1">
        <v>0</v>
      </c>
      <c r="F2" s="1">
        <v>0</v>
      </c>
      <c r="G2" s="1">
        <v>0</v>
      </c>
      <c r="H2" s="1">
        <v>0</v>
      </c>
      <c r="I2" s="1">
        <v>0</v>
      </c>
      <c r="J2" s="1">
        <v>0</v>
      </c>
      <c r="K2" s="1">
        <v>0</v>
      </c>
      <c r="L2" s="1">
        <v>0</v>
      </c>
      <c r="M2" s="1">
        <v>0</v>
      </c>
      <c r="N2" s="1">
        <v>0</v>
      </c>
      <c r="O2" s="1">
        <v>0</v>
      </c>
      <c r="P2" s="1">
        <v>0</v>
      </c>
    </row>
    <row r="3" spans="1:16">
      <c r="A3" s="1" t="s">
        <v>2645</v>
      </c>
      <c r="B3" s="1" t="s">
        <v>2646</v>
      </c>
      <c r="C3" s="1">
        <v>0</v>
      </c>
      <c r="D3" s="1">
        <v>0</v>
      </c>
      <c r="E3" s="1">
        <v>0</v>
      </c>
      <c r="F3" s="1">
        <v>0</v>
      </c>
      <c r="G3" s="1">
        <v>0</v>
      </c>
      <c r="H3" s="1">
        <v>0</v>
      </c>
      <c r="I3" s="1">
        <v>0</v>
      </c>
      <c r="J3" s="1">
        <v>0</v>
      </c>
      <c r="K3" s="1">
        <v>0</v>
      </c>
      <c r="L3" s="1">
        <v>0</v>
      </c>
      <c r="M3" s="1">
        <v>0</v>
      </c>
      <c r="N3" s="1">
        <v>0</v>
      </c>
      <c r="O3" s="1">
        <v>0</v>
      </c>
      <c r="P3" s="1">
        <v>0</v>
      </c>
    </row>
    <row r="4" spans="1:16">
      <c r="A4" s="1" t="s">
        <v>2647</v>
      </c>
      <c r="B4" s="1" t="s">
        <v>2648</v>
      </c>
      <c r="C4" s="1">
        <v>0</v>
      </c>
      <c r="D4" s="1">
        <v>0</v>
      </c>
      <c r="E4" s="1">
        <v>0</v>
      </c>
      <c r="F4" s="1">
        <v>0</v>
      </c>
      <c r="G4" s="1">
        <v>0</v>
      </c>
      <c r="H4" s="1">
        <v>0</v>
      </c>
      <c r="I4" s="1">
        <v>0</v>
      </c>
      <c r="J4" s="1">
        <v>0</v>
      </c>
      <c r="K4" s="1">
        <v>0</v>
      </c>
      <c r="L4" s="1">
        <v>0</v>
      </c>
      <c r="M4" s="1">
        <v>0</v>
      </c>
      <c r="N4" s="1">
        <v>0</v>
      </c>
      <c r="O4" s="1">
        <v>0</v>
      </c>
      <c r="P4" s="1">
        <v>0</v>
      </c>
    </row>
    <row r="5" spans="1:16">
      <c r="A5" s="1" t="s">
        <v>2649</v>
      </c>
      <c r="B5" s="1" t="s">
        <v>2650</v>
      </c>
      <c r="C5" s="1">
        <v>0</v>
      </c>
      <c r="D5" s="1">
        <v>0</v>
      </c>
      <c r="E5" s="1">
        <v>0</v>
      </c>
      <c r="F5" s="1">
        <v>0</v>
      </c>
      <c r="G5" s="1">
        <v>0</v>
      </c>
      <c r="H5" s="1">
        <v>0</v>
      </c>
      <c r="I5" s="1">
        <v>0</v>
      </c>
      <c r="J5" s="1">
        <v>0</v>
      </c>
      <c r="K5" s="1">
        <v>0</v>
      </c>
      <c r="L5" s="1">
        <v>0</v>
      </c>
      <c r="M5" s="1">
        <v>0</v>
      </c>
      <c r="N5" s="1">
        <v>0</v>
      </c>
      <c r="O5" s="1">
        <v>0</v>
      </c>
      <c r="P5" s="1">
        <v>0</v>
      </c>
    </row>
    <row r="6" spans="1:16">
      <c r="A6" s="1" t="s">
        <v>2651</v>
      </c>
      <c r="B6" s="1" t="s">
        <v>2652</v>
      </c>
      <c r="C6" s="1">
        <v>0</v>
      </c>
      <c r="D6" s="1">
        <v>0</v>
      </c>
      <c r="E6" s="1">
        <v>0</v>
      </c>
      <c r="F6" s="1">
        <v>0</v>
      </c>
      <c r="G6" s="1">
        <v>0</v>
      </c>
      <c r="H6" s="1">
        <v>0</v>
      </c>
      <c r="I6" s="1">
        <v>0</v>
      </c>
      <c r="J6" s="1">
        <v>0</v>
      </c>
      <c r="K6" s="1">
        <v>0</v>
      </c>
      <c r="L6" s="1">
        <v>0</v>
      </c>
      <c r="M6" s="1">
        <v>0</v>
      </c>
      <c r="N6" s="1">
        <v>0</v>
      </c>
      <c r="O6" s="1">
        <v>0</v>
      </c>
      <c r="P6" s="1">
        <v>0</v>
      </c>
    </row>
    <row r="7" spans="1:16">
      <c r="A7" s="1" t="s">
        <v>2653</v>
      </c>
      <c r="B7" s="1" t="s">
        <v>2654</v>
      </c>
      <c r="C7" s="1">
        <v>0</v>
      </c>
      <c r="D7" s="1">
        <v>0</v>
      </c>
      <c r="E7" s="1">
        <v>0</v>
      </c>
      <c r="F7" s="1">
        <v>0</v>
      </c>
      <c r="G7" s="1">
        <v>0</v>
      </c>
      <c r="H7" s="1">
        <v>0</v>
      </c>
      <c r="I7" s="1">
        <v>0</v>
      </c>
      <c r="J7" s="1">
        <v>0</v>
      </c>
      <c r="K7" s="1">
        <v>0</v>
      </c>
      <c r="L7" s="1">
        <v>0</v>
      </c>
      <c r="M7" s="1">
        <v>0</v>
      </c>
      <c r="N7" s="1">
        <v>0</v>
      </c>
      <c r="O7" s="1">
        <v>0</v>
      </c>
      <c r="P7" s="1">
        <v>0</v>
      </c>
    </row>
    <row r="8" spans="1:16">
      <c r="A8" s="1" t="s">
        <v>2655</v>
      </c>
      <c r="B8" s="1" t="s">
        <v>2656</v>
      </c>
      <c r="C8" s="1">
        <v>0</v>
      </c>
      <c r="D8" s="1">
        <v>0</v>
      </c>
      <c r="E8" s="1">
        <v>0</v>
      </c>
      <c r="F8" s="1">
        <v>0</v>
      </c>
      <c r="G8" s="1">
        <v>0</v>
      </c>
      <c r="H8" s="1">
        <v>0</v>
      </c>
      <c r="I8" s="1">
        <v>0</v>
      </c>
      <c r="J8" s="1">
        <v>0</v>
      </c>
      <c r="K8" s="1">
        <v>0</v>
      </c>
      <c r="L8" s="1">
        <v>0</v>
      </c>
      <c r="M8" s="1">
        <v>0</v>
      </c>
      <c r="N8" s="1">
        <v>0</v>
      </c>
      <c r="O8" s="1">
        <v>0</v>
      </c>
      <c r="P8" s="1">
        <v>0</v>
      </c>
    </row>
    <row r="9" spans="1:16">
      <c r="A9" s="1" t="s">
        <v>2657</v>
      </c>
      <c r="B9" s="1" t="s">
        <v>2658</v>
      </c>
      <c r="C9" s="1">
        <v>0</v>
      </c>
      <c r="D9" s="1">
        <v>0</v>
      </c>
      <c r="E9" s="1">
        <v>0</v>
      </c>
      <c r="F9" s="1">
        <v>0</v>
      </c>
      <c r="G9" s="1">
        <v>0</v>
      </c>
      <c r="H9" s="1">
        <v>0</v>
      </c>
      <c r="I9" s="1">
        <v>0</v>
      </c>
      <c r="J9" s="1">
        <v>0</v>
      </c>
      <c r="K9" s="1">
        <v>0</v>
      </c>
      <c r="L9" s="1">
        <v>0</v>
      </c>
      <c r="M9" s="1">
        <v>0</v>
      </c>
      <c r="N9" s="1">
        <v>0</v>
      </c>
      <c r="O9" s="1">
        <v>0</v>
      </c>
      <c r="P9" s="1">
        <v>0</v>
      </c>
    </row>
    <row r="10" spans="1:16">
      <c r="A10" s="1" t="s">
        <v>2659</v>
      </c>
      <c r="B10" s="1" t="s">
        <v>2660</v>
      </c>
      <c r="C10" s="1">
        <v>0</v>
      </c>
      <c r="D10" s="1">
        <v>0</v>
      </c>
      <c r="E10" s="1">
        <v>0</v>
      </c>
      <c r="F10" s="1">
        <v>0</v>
      </c>
      <c r="G10" s="1">
        <v>0</v>
      </c>
      <c r="H10" s="1">
        <v>0</v>
      </c>
      <c r="I10" s="1">
        <v>0</v>
      </c>
      <c r="J10" s="1">
        <v>0</v>
      </c>
      <c r="K10" s="1">
        <v>0</v>
      </c>
      <c r="L10" s="1">
        <v>0</v>
      </c>
      <c r="M10" s="1">
        <v>0</v>
      </c>
      <c r="N10" s="1">
        <v>0</v>
      </c>
      <c r="O10" s="1">
        <v>0</v>
      </c>
      <c r="P10" s="1">
        <v>0</v>
      </c>
    </row>
    <row r="11" spans="1:16">
      <c r="A11" s="1" t="s">
        <v>2661</v>
      </c>
      <c r="B11" s="1" t="s">
        <v>2662</v>
      </c>
      <c r="C11" s="1">
        <v>0</v>
      </c>
      <c r="D11" s="1">
        <v>0</v>
      </c>
      <c r="E11" s="1">
        <v>0</v>
      </c>
      <c r="F11" s="1">
        <v>0</v>
      </c>
      <c r="G11" s="1">
        <v>0</v>
      </c>
      <c r="H11" s="1">
        <v>0</v>
      </c>
      <c r="I11" s="1">
        <v>0</v>
      </c>
      <c r="J11" s="1">
        <v>0</v>
      </c>
      <c r="K11" s="1">
        <v>0</v>
      </c>
      <c r="L11" s="1">
        <v>0</v>
      </c>
      <c r="M11" s="1">
        <v>0</v>
      </c>
      <c r="N11" s="1">
        <v>0</v>
      </c>
      <c r="O11" s="1">
        <v>0</v>
      </c>
      <c r="P11" s="1">
        <v>0</v>
      </c>
    </row>
    <row r="12" spans="1:16">
      <c r="A12" s="1" t="s">
        <v>2663</v>
      </c>
      <c r="B12" s="1" t="s">
        <v>2664</v>
      </c>
      <c r="C12" s="1">
        <v>0</v>
      </c>
      <c r="D12" s="1">
        <v>0</v>
      </c>
      <c r="E12" s="1">
        <v>0</v>
      </c>
      <c r="F12" s="1">
        <v>0</v>
      </c>
      <c r="G12" s="1">
        <v>0</v>
      </c>
      <c r="H12" s="1">
        <v>0</v>
      </c>
      <c r="I12" s="1">
        <v>0</v>
      </c>
      <c r="J12" s="1">
        <v>0</v>
      </c>
      <c r="K12" s="1">
        <v>0</v>
      </c>
      <c r="L12" s="1">
        <v>0</v>
      </c>
      <c r="M12" s="1">
        <v>0</v>
      </c>
      <c r="N12" s="1">
        <v>0</v>
      </c>
      <c r="O12" s="1">
        <v>0</v>
      </c>
      <c r="P12" s="1">
        <v>0</v>
      </c>
    </row>
    <row r="13" spans="1:16">
      <c r="A13" s="1" t="s">
        <v>2665</v>
      </c>
      <c r="B13" s="1" t="s">
        <v>2666</v>
      </c>
      <c r="C13" s="1">
        <v>0</v>
      </c>
      <c r="D13" s="1">
        <v>0</v>
      </c>
      <c r="E13" s="1">
        <v>0</v>
      </c>
      <c r="F13" s="1">
        <v>0</v>
      </c>
      <c r="G13" s="1">
        <v>0</v>
      </c>
      <c r="H13" s="1">
        <v>0</v>
      </c>
      <c r="I13" s="1">
        <v>0</v>
      </c>
      <c r="J13" s="1">
        <v>0</v>
      </c>
      <c r="K13" s="1">
        <v>0</v>
      </c>
      <c r="L13" s="1">
        <v>0</v>
      </c>
      <c r="M13" s="1">
        <v>0</v>
      </c>
      <c r="N13" s="1">
        <v>0</v>
      </c>
      <c r="O13" s="1">
        <v>0</v>
      </c>
      <c r="P13" s="1">
        <v>0</v>
      </c>
    </row>
    <row r="14" spans="1:16">
      <c r="A14" s="1" t="s">
        <v>2667</v>
      </c>
      <c r="B14" s="1" t="s">
        <v>2668</v>
      </c>
      <c r="C14" s="1">
        <v>0</v>
      </c>
      <c r="D14" s="1">
        <v>0</v>
      </c>
      <c r="E14" s="1">
        <v>0</v>
      </c>
      <c r="F14" s="1">
        <v>0</v>
      </c>
      <c r="G14" s="1">
        <v>0</v>
      </c>
      <c r="H14" s="1">
        <v>0</v>
      </c>
      <c r="I14" s="1">
        <v>0</v>
      </c>
      <c r="J14" s="1">
        <v>0</v>
      </c>
      <c r="K14" s="1">
        <v>0</v>
      </c>
      <c r="L14" s="1">
        <v>0</v>
      </c>
      <c r="M14" s="1">
        <v>0</v>
      </c>
      <c r="N14" s="1">
        <v>0</v>
      </c>
      <c r="O14" s="1">
        <v>0</v>
      </c>
      <c r="P14" s="1">
        <v>0</v>
      </c>
    </row>
    <row r="15" spans="1:16">
      <c r="A15" s="1" t="s">
        <v>2669</v>
      </c>
      <c r="B15" s="1" t="s">
        <v>2670</v>
      </c>
      <c r="C15" s="1">
        <v>0</v>
      </c>
      <c r="D15" s="1">
        <v>0</v>
      </c>
      <c r="E15" s="1">
        <v>0</v>
      </c>
      <c r="F15" s="1">
        <v>0</v>
      </c>
      <c r="G15" s="1">
        <v>0</v>
      </c>
      <c r="H15" s="1">
        <v>0</v>
      </c>
      <c r="I15" s="1">
        <v>0</v>
      </c>
      <c r="J15" s="1">
        <v>0</v>
      </c>
      <c r="K15" s="1">
        <v>0</v>
      </c>
      <c r="L15" s="1">
        <v>0</v>
      </c>
      <c r="M15" s="1">
        <v>0</v>
      </c>
      <c r="N15" s="1">
        <v>0</v>
      </c>
      <c r="O15" s="1">
        <v>0</v>
      </c>
      <c r="P15" s="1">
        <v>0</v>
      </c>
    </row>
    <row r="16" spans="1:16">
      <c r="A16" s="1" t="s">
        <v>2671</v>
      </c>
      <c r="B16" s="1" t="s">
        <v>2672</v>
      </c>
      <c r="C16" s="1">
        <v>0</v>
      </c>
      <c r="D16" s="1">
        <v>0</v>
      </c>
      <c r="E16" s="1">
        <v>0</v>
      </c>
      <c r="F16" s="1">
        <v>0</v>
      </c>
      <c r="G16" s="1">
        <v>0</v>
      </c>
      <c r="H16" s="1">
        <v>0</v>
      </c>
      <c r="I16" s="1">
        <v>0</v>
      </c>
      <c r="J16" s="1">
        <v>0</v>
      </c>
      <c r="K16" s="1">
        <v>0</v>
      </c>
      <c r="L16" s="1">
        <v>0</v>
      </c>
      <c r="M16" s="1">
        <v>0</v>
      </c>
      <c r="N16" s="1">
        <v>0</v>
      </c>
      <c r="O16" s="1">
        <v>0</v>
      </c>
      <c r="P16" s="1">
        <v>0</v>
      </c>
    </row>
  </sheetData>
  <pageMargins left="0.75" right="0.75" top="1" bottom="1" header="0.5" footer="0.5"/>
  <headerFooter alignWithMargins="0">
    <oddHeader>&amp;A</oddHeader>
    <oddFooter>Page &amp;P</oddFooter>
  </headerFooter>
</worksheet>
</file>

<file path=xl/worksheets/sheet29.xml><?xml version="1.0" encoding="utf-8"?>
<worksheet xmlns="http://schemas.openxmlformats.org/spreadsheetml/2006/main" xmlns:r="http://schemas.openxmlformats.org/officeDocument/2006/relationships">
  <sheetPr codeName="Foglio34"/>
  <dimension ref="A1:T42"/>
  <sheetViews>
    <sheetView zoomScaleNormal="100" workbookViewId="0">
      <pane xSplit="3" ySplit="9" topLeftCell="D10" activePane="bottomRight" state="frozen"/>
      <selection activeCell="C8" sqref="C8"/>
      <selection pane="topRight" activeCell="C8" sqref="C8"/>
      <selection pane="bottomLeft" activeCell="C8" sqref="C8"/>
      <selection pane="bottomRight" activeCell="G23" sqref="G23"/>
    </sheetView>
  </sheetViews>
  <sheetFormatPr defaultRowHeight="10.5"/>
  <cols>
    <col min="1" max="1" width="5.28515625" style="322" bestFit="1" customWidth="1"/>
    <col min="2" max="2" width="11.42578125" style="323" customWidth="1"/>
    <col min="3" max="3" width="44.42578125" style="323" bestFit="1" customWidth="1"/>
    <col min="4" max="11" width="9.7109375" style="323" customWidth="1"/>
    <col min="12" max="19" width="5.7109375" style="323" hidden="1" customWidth="1"/>
    <col min="20" max="20" width="8" style="323" hidden="1" customWidth="1"/>
    <col min="21" max="21" width="6.85546875" style="323" customWidth="1"/>
    <col min="22" max="22" width="9" style="323" customWidth="1"/>
    <col min="23" max="16384" width="9.140625" style="323"/>
  </cols>
  <sheetData>
    <row r="1" spans="1:19" ht="23.25" customHeight="1">
      <c r="A1" s="322" t="str">
        <f>SI_1!A2</f>
        <v>SSNA</v>
      </c>
      <c r="B1" s="2616" t="str">
        <f>'t1'!A1</f>
        <v>COMPARTO SERVIZIO SANITARIO NAZIONALE - anno 2017</v>
      </c>
      <c r="C1" s="2616"/>
      <c r="D1" s="2616"/>
      <c r="E1" s="2616"/>
      <c r="F1" s="2616"/>
      <c r="G1" s="2616"/>
      <c r="H1" s="2616"/>
      <c r="I1" s="2616"/>
      <c r="J1" s="2616"/>
      <c r="K1" s="2616"/>
      <c r="L1" s="2616"/>
      <c r="M1" s="2616"/>
      <c r="N1" s="2616"/>
      <c r="O1" s="2616"/>
      <c r="P1" s="2616"/>
      <c r="Q1" s="2616"/>
      <c r="R1" s="2616"/>
      <c r="S1" s="2616"/>
    </row>
    <row r="2" spans="1:19" ht="60" customHeight="1">
      <c r="D2" s="324"/>
      <c r="E2" s="324"/>
      <c r="F2" s="324"/>
      <c r="G2" s="324"/>
      <c r="H2" s="324"/>
      <c r="I2" s="325"/>
      <c r="J2" s="326"/>
      <c r="K2" s="324"/>
      <c r="L2" s="324"/>
      <c r="M2" s="324"/>
      <c r="N2" s="324"/>
      <c r="O2" s="324"/>
      <c r="P2" s="324"/>
      <c r="Q2" s="324"/>
    </row>
    <row r="3" spans="1:19" ht="23.25" customHeight="1">
      <c r="D3" s="327"/>
      <c r="E3" s="327"/>
      <c r="F3" s="327"/>
      <c r="G3" s="327"/>
      <c r="H3" s="327"/>
      <c r="I3" s="328"/>
      <c r="J3" s="329"/>
      <c r="K3" s="330"/>
      <c r="M3" s="331"/>
      <c r="N3" s="331"/>
      <c r="O3" s="331"/>
      <c r="P3" s="331"/>
      <c r="Q3" s="331"/>
      <c r="R3" s="331"/>
    </row>
    <row r="4" spans="1:19" ht="12">
      <c r="D4" s="332"/>
    </row>
    <row r="6" spans="1:19" ht="15" hidden="1" customHeight="1" thickTop="1">
      <c r="B6" s="2615"/>
      <c r="C6" s="2617"/>
      <c r="D6" s="2618"/>
      <c r="E6" s="2619"/>
      <c r="F6" s="2619"/>
      <c r="G6" s="2619"/>
      <c r="H6" s="2619"/>
      <c r="I6" s="2619"/>
      <c r="J6" s="2619"/>
      <c r="K6" s="2620"/>
      <c r="L6" s="2618"/>
      <c r="M6" s="2619"/>
      <c r="N6" s="2619"/>
      <c r="O6" s="2619"/>
      <c r="P6" s="2619"/>
      <c r="Q6" s="2619"/>
      <c r="R6" s="2619"/>
      <c r="S6" s="2620"/>
    </row>
    <row r="7" spans="1:19" ht="13.5" hidden="1" customHeight="1">
      <c r="B7" s="2615"/>
      <c r="C7" s="2617"/>
      <c r="D7" s="2621"/>
      <c r="E7" s="2615"/>
      <c r="F7" s="2615"/>
      <c r="G7" s="2615"/>
      <c r="H7" s="2615"/>
      <c r="I7" s="2615"/>
      <c r="J7" s="2615"/>
      <c r="K7" s="2622"/>
      <c r="L7" s="2621"/>
      <c r="M7" s="2615"/>
      <c r="N7" s="2615"/>
      <c r="O7" s="2615"/>
      <c r="P7" s="2615"/>
      <c r="Q7" s="2615"/>
      <c r="R7" s="2615"/>
      <c r="S7" s="2622"/>
    </row>
    <row r="8" spans="1:19" ht="60" customHeight="1">
      <c r="B8" s="2615" t="s">
        <v>2692</v>
      </c>
      <c r="C8" s="2617"/>
      <c r="D8" s="2623" t="s">
        <v>2693</v>
      </c>
      <c r="E8" s="2624"/>
      <c r="F8" s="2624" t="s">
        <v>2694</v>
      </c>
      <c r="G8" s="2624"/>
      <c r="H8" s="2624" t="s">
        <v>2695</v>
      </c>
      <c r="I8" s="2624"/>
      <c r="J8" s="2624" t="s">
        <v>2696</v>
      </c>
      <c r="K8" s="2625"/>
      <c r="L8" s="2626"/>
      <c r="M8" s="2624"/>
      <c r="N8" s="2624"/>
      <c r="O8" s="2624"/>
      <c r="P8" s="2624"/>
      <c r="Q8" s="2624"/>
      <c r="R8" s="2624"/>
      <c r="S8" s="2625"/>
    </row>
    <row r="9" spans="1:19" ht="12">
      <c r="B9" s="2624" t="s">
        <v>2697</v>
      </c>
      <c r="C9" s="2627"/>
      <c r="D9" s="333" t="s">
        <v>2698</v>
      </c>
      <c r="E9" s="335" t="s">
        <v>2699</v>
      </c>
      <c r="F9" s="334" t="s">
        <v>2698</v>
      </c>
      <c r="G9" s="335" t="s">
        <v>2699</v>
      </c>
      <c r="H9" s="334" t="s">
        <v>2698</v>
      </c>
      <c r="I9" s="335" t="s">
        <v>2699</v>
      </c>
      <c r="J9" s="334" t="s">
        <v>2698</v>
      </c>
      <c r="K9" s="336" t="s">
        <v>2699</v>
      </c>
      <c r="L9" s="333"/>
      <c r="M9" s="335"/>
      <c r="N9" s="334"/>
      <c r="O9" s="335"/>
      <c r="P9" s="334"/>
      <c r="Q9" s="335"/>
      <c r="R9" s="334"/>
      <c r="S9" s="336"/>
    </row>
    <row r="10" spans="1:19" ht="12" hidden="1">
      <c r="B10" s="1466"/>
      <c r="C10" s="1488"/>
      <c r="D10" s="1465">
        <v>0</v>
      </c>
      <c r="E10" s="335">
        <v>0</v>
      </c>
      <c r="F10" s="334">
        <v>0</v>
      </c>
      <c r="G10" s="335">
        <v>0</v>
      </c>
      <c r="H10" s="334">
        <v>0</v>
      </c>
      <c r="I10" s="335">
        <v>0</v>
      </c>
      <c r="J10" s="334">
        <v>0</v>
      </c>
      <c r="K10" s="336">
        <v>0</v>
      </c>
      <c r="L10" s="333"/>
      <c r="M10" s="335"/>
      <c r="N10" s="334"/>
      <c r="O10" s="335"/>
      <c r="P10" s="334"/>
      <c r="Q10" s="335"/>
      <c r="R10" s="334"/>
      <c r="S10" s="336"/>
    </row>
    <row r="11" spans="1:19" ht="30.75" customHeight="1">
      <c r="A11" s="322" t="s">
        <v>202</v>
      </c>
      <c r="B11" s="337" t="s">
        <v>2700</v>
      </c>
      <c r="C11" s="338"/>
      <c r="D11" s="339">
        <v>4</v>
      </c>
      <c r="E11" s="339">
        <v>30</v>
      </c>
      <c r="F11" s="339">
        <v>9</v>
      </c>
      <c r="G11" s="339">
        <v>30</v>
      </c>
      <c r="H11" s="340">
        <v>3</v>
      </c>
      <c r="I11" s="340">
        <v>9</v>
      </c>
      <c r="J11" s="340">
        <v>25</v>
      </c>
      <c r="K11" s="341">
        <v>92</v>
      </c>
      <c r="L11" s="342"/>
      <c r="M11" s="343"/>
      <c r="N11" s="343"/>
      <c r="O11" s="343"/>
      <c r="P11" s="343"/>
      <c r="Q11" s="343"/>
      <c r="R11" s="343"/>
      <c r="S11" s="344"/>
    </row>
    <row r="12" spans="1:19" ht="8.1" customHeight="1">
      <c r="B12" s="2628"/>
      <c r="C12" s="2628"/>
      <c r="D12" s="2628"/>
      <c r="E12" s="2628"/>
      <c r="F12" s="2628"/>
      <c r="G12" s="2628"/>
      <c r="H12" s="2628"/>
      <c r="I12" s="2628"/>
      <c r="J12" s="2628"/>
      <c r="K12" s="2628"/>
      <c r="L12" s="2628"/>
      <c r="M12" s="2628"/>
      <c r="N12" s="2628"/>
      <c r="O12" s="2628"/>
      <c r="P12" s="2628"/>
      <c r="Q12" s="2628"/>
      <c r="R12" s="2628"/>
      <c r="S12" s="2629"/>
    </row>
    <row r="13" spans="1:19" ht="15" customHeight="1">
      <c r="A13" s="322" t="str">
        <f>'t2'!B7</f>
        <v>MD</v>
      </c>
      <c r="B13" s="2615" t="s">
        <v>2701</v>
      </c>
      <c r="C13" s="345" t="str">
        <f>'t2'!A7</f>
        <v>medici (***)</v>
      </c>
      <c r="D13" s="346">
        <v>2</v>
      </c>
      <c r="E13" s="340">
        <v>2</v>
      </c>
      <c r="F13" s="340">
        <v>2</v>
      </c>
      <c r="G13" s="340">
        <v>1</v>
      </c>
      <c r="H13" s="340">
        <v>0</v>
      </c>
      <c r="I13" s="340">
        <v>0</v>
      </c>
      <c r="J13" s="340">
        <v>2</v>
      </c>
      <c r="K13" s="341">
        <v>4</v>
      </c>
      <c r="L13" s="342"/>
      <c r="M13" s="343"/>
      <c r="N13" s="343"/>
      <c r="O13" s="343"/>
      <c r="P13" s="343"/>
      <c r="Q13" s="343"/>
      <c r="R13" s="343"/>
      <c r="S13" s="344"/>
    </row>
    <row r="14" spans="1:19" ht="12">
      <c r="A14" s="322" t="str">
        <f>'t2'!B8</f>
        <v>MV</v>
      </c>
      <c r="B14" s="2615"/>
      <c r="C14" s="345" t="str">
        <f>'t2'!A8</f>
        <v>veterinari  (***)</v>
      </c>
      <c r="D14" s="346">
        <v>0</v>
      </c>
      <c r="E14" s="340">
        <v>0</v>
      </c>
      <c r="F14" s="340">
        <v>0</v>
      </c>
      <c r="G14" s="340">
        <v>0</v>
      </c>
      <c r="H14" s="340">
        <v>0</v>
      </c>
      <c r="I14" s="340">
        <v>0</v>
      </c>
      <c r="J14" s="340">
        <v>0</v>
      </c>
      <c r="K14" s="341">
        <v>0</v>
      </c>
      <c r="L14" s="342"/>
      <c r="M14" s="343"/>
      <c r="N14" s="343"/>
      <c r="O14" s="343"/>
      <c r="P14" s="343"/>
      <c r="Q14" s="343"/>
      <c r="R14" s="343"/>
      <c r="S14" s="344"/>
    </row>
    <row r="15" spans="1:19" ht="12">
      <c r="A15" s="322" t="str">
        <f>'t2'!B9</f>
        <v>MO</v>
      </c>
      <c r="B15" s="2615"/>
      <c r="C15" s="345" t="str">
        <f>'t2'!A9</f>
        <v>odontoiatri  (***)</v>
      </c>
      <c r="D15" s="346">
        <v>0</v>
      </c>
      <c r="E15" s="340">
        <v>0</v>
      </c>
      <c r="F15" s="340">
        <v>0</v>
      </c>
      <c r="G15" s="340">
        <v>0</v>
      </c>
      <c r="H15" s="340">
        <v>0</v>
      </c>
      <c r="I15" s="340">
        <v>0</v>
      </c>
      <c r="J15" s="340">
        <v>0</v>
      </c>
      <c r="K15" s="341">
        <v>0</v>
      </c>
      <c r="L15" s="342"/>
      <c r="M15" s="343"/>
      <c r="N15" s="343"/>
      <c r="O15" s="343"/>
      <c r="P15" s="343"/>
      <c r="Q15" s="343"/>
      <c r="R15" s="343"/>
      <c r="S15" s="344"/>
    </row>
    <row r="16" spans="1:19" ht="12">
      <c r="A16" s="322" t="str">
        <f>'t2'!B10</f>
        <v>DS</v>
      </c>
      <c r="B16" s="2615"/>
      <c r="C16" s="345" t="str">
        <f>'t2'!A10</f>
        <v>dirigenti sanitari non medici (***)</v>
      </c>
      <c r="D16" s="346">
        <v>1</v>
      </c>
      <c r="E16" s="340">
        <v>0</v>
      </c>
      <c r="F16" s="340">
        <v>0</v>
      </c>
      <c r="G16" s="340">
        <v>0</v>
      </c>
      <c r="H16" s="340">
        <v>0</v>
      </c>
      <c r="I16" s="340">
        <v>0</v>
      </c>
      <c r="J16" s="340">
        <v>0</v>
      </c>
      <c r="K16" s="341">
        <v>4</v>
      </c>
      <c r="L16" s="342"/>
      <c r="M16" s="343"/>
      <c r="N16" s="343"/>
      <c r="O16" s="343"/>
      <c r="P16" s="343"/>
      <c r="Q16" s="343"/>
      <c r="R16" s="343"/>
      <c r="S16" s="344"/>
    </row>
    <row r="17" spans="1:20" ht="12">
      <c r="A17" s="322" t="str">
        <f>'t2'!B11</f>
        <v>SI</v>
      </c>
      <c r="B17" s="2615"/>
      <c r="C17" s="345" t="str">
        <f>'t2'!A11</f>
        <v>profili ruolo sanitario - personale infermieristico</v>
      </c>
      <c r="D17" s="346">
        <v>0</v>
      </c>
      <c r="E17" s="340">
        <v>3</v>
      </c>
      <c r="F17" s="340">
        <v>0</v>
      </c>
      <c r="G17" s="340">
        <v>0</v>
      </c>
      <c r="H17" s="340">
        <v>0</v>
      </c>
      <c r="I17" s="340">
        <v>0</v>
      </c>
      <c r="J17" s="340">
        <v>0</v>
      </c>
      <c r="K17" s="341">
        <v>0</v>
      </c>
      <c r="L17" s="342"/>
      <c r="M17" s="343"/>
      <c r="N17" s="343"/>
      <c r="O17" s="343"/>
      <c r="P17" s="343"/>
      <c r="Q17" s="343"/>
      <c r="R17" s="343"/>
      <c r="S17" s="344"/>
    </row>
    <row r="18" spans="1:20" ht="12">
      <c r="A18" s="322" t="str">
        <f>'t2'!B12</f>
        <v>SF</v>
      </c>
      <c r="B18" s="2615"/>
      <c r="C18" s="345" t="str">
        <f>'t2'!A12</f>
        <v>profili ruolo sanitario - personale funzioni riabilitative</v>
      </c>
      <c r="D18" s="346">
        <v>0</v>
      </c>
      <c r="E18" s="340">
        <v>0</v>
      </c>
      <c r="F18" s="340">
        <v>0</v>
      </c>
      <c r="G18" s="340">
        <v>0</v>
      </c>
      <c r="H18" s="340">
        <v>0</v>
      </c>
      <c r="I18" s="340">
        <v>0</v>
      </c>
      <c r="J18" s="340">
        <v>0</v>
      </c>
      <c r="K18" s="341">
        <v>0</v>
      </c>
      <c r="L18" s="342"/>
      <c r="M18" s="343"/>
      <c r="N18" s="343"/>
      <c r="O18" s="343"/>
      <c r="P18" s="343"/>
      <c r="Q18" s="343"/>
      <c r="R18" s="343"/>
      <c r="S18" s="344"/>
    </row>
    <row r="19" spans="1:20" ht="12">
      <c r="A19" s="322" t="str">
        <f>'t2'!B13</f>
        <v>ST</v>
      </c>
      <c r="B19" s="2615"/>
      <c r="C19" s="345" t="str">
        <f>'t2'!A13</f>
        <v>profili ruolo sanitario - personale tecnico sanitario</v>
      </c>
      <c r="D19" s="346">
        <v>0</v>
      </c>
      <c r="E19" s="340">
        <v>0</v>
      </c>
      <c r="F19" s="340">
        <v>0</v>
      </c>
      <c r="G19" s="340">
        <v>0</v>
      </c>
      <c r="H19" s="340">
        <v>0</v>
      </c>
      <c r="I19" s="340">
        <v>0</v>
      </c>
      <c r="J19" s="340">
        <v>0</v>
      </c>
      <c r="K19" s="341">
        <v>0</v>
      </c>
      <c r="L19" s="342"/>
      <c r="M19" s="343"/>
      <c r="N19" s="343"/>
      <c r="O19" s="343"/>
      <c r="P19" s="343"/>
      <c r="Q19" s="343"/>
      <c r="R19" s="343"/>
      <c r="S19" s="344"/>
    </row>
    <row r="20" spans="1:20" ht="12">
      <c r="A20" s="322" t="str">
        <f>'t2'!B14</f>
        <v>SV</v>
      </c>
      <c r="B20" s="2615"/>
      <c r="C20" s="345" t="str">
        <f>'t2'!A14</f>
        <v>profili ruolo sanitario - personale vigilanza e ispezione</v>
      </c>
      <c r="D20" s="346">
        <v>0</v>
      </c>
      <c r="E20" s="340">
        <v>0</v>
      </c>
      <c r="F20" s="340">
        <v>0</v>
      </c>
      <c r="G20" s="340">
        <v>0</v>
      </c>
      <c r="H20" s="340">
        <v>0</v>
      </c>
      <c r="I20" s="340">
        <v>0</v>
      </c>
      <c r="J20" s="340">
        <v>0</v>
      </c>
      <c r="K20" s="341">
        <v>0</v>
      </c>
      <c r="L20" s="342"/>
      <c r="M20" s="343"/>
      <c r="N20" s="343"/>
      <c r="O20" s="343"/>
      <c r="P20" s="343"/>
      <c r="Q20" s="343"/>
      <c r="R20" s="343"/>
      <c r="S20" s="344"/>
    </row>
    <row r="21" spans="1:20" ht="12">
      <c r="A21" s="322" t="str">
        <f>'t2'!B15</f>
        <v>DP</v>
      </c>
      <c r="B21" s="2615"/>
      <c r="C21" s="345" t="str">
        <f>'t2'!A15</f>
        <v>dirigenti ruolo professionale (***)</v>
      </c>
      <c r="D21" s="346">
        <v>0</v>
      </c>
      <c r="E21" s="340">
        <v>0</v>
      </c>
      <c r="F21" s="340">
        <v>0</v>
      </c>
      <c r="G21" s="340">
        <v>0</v>
      </c>
      <c r="H21" s="340">
        <v>0</v>
      </c>
      <c r="I21" s="340">
        <v>0</v>
      </c>
      <c r="J21" s="340">
        <v>0</v>
      </c>
      <c r="K21" s="341">
        <v>0</v>
      </c>
      <c r="L21" s="342"/>
      <c r="M21" s="343"/>
      <c r="N21" s="343"/>
      <c r="O21" s="343"/>
      <c r="P21" s="343"/>
      <c r="Q21" s="343"/>
      <c r="R21" s="343"/>
      <c r="S21" s="344"/>
    </row>
    <row r="22" spans="1:20" ht="12">
      <c r="A22" s="322" t="str">
        <f>'t2'!B16</f>
        <v>LP</v>
      </c>
      <c r="B22" s="2615"/>
      <c r="C22" s="345" t="str">
        <f>'t2'!A16</f>
        <v>profili ruolo professionale</v>
      </c>
      <c r="D22" s="346">
        <v>0</v>
      </c>
      <c r="E22" s="340">
        <v>0</v>
      </c>
      <c r="F22" s="340">
        <v>0</v>
      </c>
      <c r="G22" s="340">
        <v>0</v>
      </c>
      <c r="H22" s="340">
        <v>0</v>
      </c>
      <c r="I22" s="340">
        <v>0</v>
      </c>
      <c r="J22" s="340">
        <v>0</v>
      </c>
      <c r="K22" s="341">
        <v>0</v>
      </c>
      <c r="L22" s="342"/>
      <c r="M22" s="343"/>
      <c r="N22" s="343"/>
      <c r="O22" s="343"/>
      <c r="P22" s="343"/>
      <c r="Q22" s="343"/>
      <c r="R22" s="343"/>
      <c r="S22" s="344"/>
    </row>
    <row r="23" spans="1:20" ht="12">
      <c r="A23" s="322" t="str">
        <f>'t2'!B17</f>
        <v>DT</v>
      </c>
      <c r="B23" s="2615"/>
      <c r="C23" s="345" t="str">
        <f>'t2'!A17</f>
        <v>dirigenti ruolo tecnico (***)</v>
      </c>
      <c r="D23" s="346">
        <v>0</v>
      </c>
      <c r="E23" s="340">
        <v>0</v>
      </c>
      <c r="F23" s="340">
        <v>0</v>
      </c>
      <c r="G23" s="340">
        <v>0</v>
      </c>
      <c r="H23" s="340">
        <v>0</v>
      </c>
      <c r="I23" s="340">
        <v>0</v>
      </c>
      <c r="J23" s="340">
        <v>0</v>
      </c>
      <c r="K23" s="341">
        <v>1</v>
      </c>
      <c r="L23" s="342"/>
      <c r="M23" s="343"/>
      <c r="N23" s="343"/>
      <c r="O23" s="343"/>
      <c r="P23" s="343"/>
      <c r="Q23" s="343"/>
      <c r="R23" s="343"/>
      <c r="S23" s="344"/>
    </row>
    <row r="24" spans="1:20" ht="12">
      <c r="A24" s="322" t="str">
        <f>'t2'!B18</f>
        <v>LT</v>
      </c>
      <c r="B24" s="2615"/>
      <c r="C24" s="345" t="str">
        <f>'t2'!A18</f>
        <v>profili ruolo tecnico</v>
      </c>
      <c r="D24" s="346">
        <v>4</v>
      </c>
      <c r="E24" s="340">
        <v>1</v>
      </c>
      <c r="F24" s="340">
        <v>1</v>
      </c>
      <c r="G24" s="340">
        <v>1</v>
      </c>
      <c r="H24" s="340">
        <v>0</v>
      </c>
      <c r="I24" s="340">
        <v>0</v>
      </c>
      <c r="J24" s="340">
        <v>1</v>
      </c>
      <c r="K24" s="341">
        <v>0</v>
      </c>
      <c r="L24" s="342"/>
      <c r="M24" s="343"/>
      <c r="N24" s="343"/>
      <c r="O24" s="343"/>
      <c r="P24" s="343"/>
      <c r="Q24" s="343"/>
      <c r="R24" s="343"/>
      <c r="S24" s="344"/>
    </row>
    <row r="25" spans="1:20" ht="12">
      <c r="A25" s="322" t="str">
        <f>'t2'!B19</f>
        <v>DA</v>
      </c>
      <c r="B25" s="2615"/>
      <c r="C25" s="345" t="str">
        <f>'t2'!A19</f>
        <v>dirigenti ruolo amministrativo (***)</v>
      </c>
      <c r="D25" s="346">
        <v>0</v>
      </c>
      <c r="E25" s="340">
        <v>0</v>
      </c>
      <c r="F25" s="340">
        <v>0</v>
      </c>
      <c r="G25" s="340">
        <v>0</v>
      </c>
      <c r="H25" s="340">
        <v>0</v>
      </c>
      <c r="I25" s="340">
        <v>0</v>
      </c>
      <c r="J25" s="340">
        <v>1</v>
      </c>
      <c r="K25" s="341">
        <v>0</v>
      </c>
      <c r="L25" s="342"/>
      <c r="M25" s="343"/>
      <c r="N25" s="343"/>
      <c r="O25" s="343"/>
      <c r="P25" s="343"/>
      <c r="Q25" s="343"/>
      <c r="R25" s="343"/>
      <c r="S25" s="344"/>
    </row>
    <row r="26" spans="1:20" ht="12">
      <c r="A26" s="322" t="str">
        <f>'t2'!B20</f>
        <v>LA</v>
      </c>
      <c r="B26" s="2615"/>
      <c r="C26" s="345" t="str">
        <f>'t2'!A20</f>
        <v>profili ruolo amministrativo</v>
      </c>
      <c r="D26" s="346">
        <v>2</v>
      </c>
      <c r="E26" s="340">
        <v>2</v>
      </c>
      <c r="F26" s="340">
        <v>2</v>
      </c>
      <c r="G26" s="340">
        <v>8</v>
      </c>
      <c r="H26" s="340">
        <v>1</v>
      </c>
      <c r="I26" s="340">
        <v>0</v>
      </c>
      <c r="J26" s="340">
        <v>4</v>
      </c>
      <c r="K26" s="341">
        <v>2</v>
      </c>
      <c r="L26" s="342"/>
      <c r="M26" s="343"/>
      <c r="N26" s="343"/>
      <c r="O26" s="343"/>
      <c r="P26" s="343"/>
      <c r="Q26" s="343"/>
      <c r="R26" s="343"/>
      <c r="S26" s="344"/>
    </row>
    <row r="27" spans="1:20" ht="12.75" thickBot="1">
      <c r="A27" s="322" t="str">
        <f>'t2'!B21</f>
        <v>PC</v>
      </c>
      <c r="B27" s="2615"/>
      <c r="C27" s="347" t="str">
        <f>'t2'!A21</f>
        <v>personale contrattista</v>
      </c>
      <c r="D27" s="348">
        <v>0</v>
      </c>
      <c r="E27" s="349">
        <v>0</v>
      </c>
      <c r="F27" s="349">
        <v>0</v>
      </c>
      <c r="G27" s="349">
        <v>0</v>
      </c>
      <c r="H27" s="349">
        <v>0</v>
      </c>
      <c r="I27" s="349">
        <v>0</v>
      </c>
      <c r="J27" s="349">
        <v>0</v>
      </c>
      <c r="K27" s="350">
        <v>0</v>
      </c>
      <c r="L27" s="351"/>
      <c r="M27" s="352"/>
      <c r="N27" s="352"/>
      <c r="O27" s="352"/>
      <c r="P27" s="352"/>
      <c r="Q27" s="352"/>
      <c r="R27" s="352"/>
      <c r="S27" s="353"/>
    </row>
    <row r="28" spans="1:20" s="360" customFormat="1" ht="13.5">
      <c r="A28" s="354"/>
      <c r="B28" s="2615"/>
      <c r="C28" s="355" t="s">
        <v>2702</v>
      </c>
      <c r="D28" s="356">
        <f t="shared" ref="D28:S28" si="0">SUM(D13:D27)</f>
        <v>9</v>
      </c>
      <c r="E28" s="357">
        <f t="shared" si="0"/>
        <v>8</v>
      </c>
      <c r="F28" s="357">
        <f t="shared" si="0"/>
        <v>5</v>
      </c>
      <c r="G28" s="357">
        <f t="shared" si="0"/>
        <v>10</v>
      </c>
      <c r="H28" s="357">
        <f t="shared" si="0"/>
        <v>1</v>
      </c>
      <c r="I28" s="357">
        <f t="shared" si="0"/>
        <v>0</v>
      </c>
      <c r="J28" s="357">
        <f t="shared" si="0"/>
        <v>8</v>
      </c>
      <c r="K28" s="358">
        <f t="shared" si="0"/>
        <v>11</v>
      </c>
      <c r="L28" s="356">
        <f t="shared" si="0"/>
        <v>0</v>
      </c>
      <c r="M28" s="357">
        <f t="shared" si="0"/>
        <v>0</v>
      </c>
      <c r="N28" s="357">
        <f t="shared" si="0"/>
        <v>0</v>
      </c>
      <c r="O28" s="357">
        <f t="shared" si="0"/>
        <v>0</v>
      </c>
      <c r="P28" s="357">
        <f t="shared" si="0"/>
        <v>0</v>
      </c>
      <c r="Q28" s="357">
        <f t="shared" si="0"/>
        <v>0</v>
      </c>
      <c r="R28" s="357">
        <f t="shared" si="0"/>
        <v>0</v>
      </c>
      <c r="S28" s="358">
        <f t="shared" si="0"/>
        <v>0</v>
      </c>
      <c r="T28" s="359">
        <f>SUM(D28:S28,D11:S11)</f>
        <v>254</v>
      </c>
    </row>
    <row r="36" spans="6:7" ht="16.5" customHeight="1"/>
    <row r="37" spans="6:7" ht="12.75">
      <c r="F37" s="361"/>
      <c r="G37" s="361"/>
    </row>
    <row r="38" spans="6:7" ht="12.75">
      <c r="F38" s="361"/>
      <c r="G38" s="361"/>
    </row>
    <row r="40" spans="6:7" ht="12.75">
      <c r="F40" s="361"/>
      <c r="G40" s="361"/>
    </row>
    <row r="42" spans="6:7" ht="12.75">
      <c r="F42" s="361"/>
      <c r="G42" s="361"/>
    </row>
  </sheetData>
  <sheetProtection password="EA98" sheet="1" objects="1" scenarios="1" selectLockedCells="1"/>
  <mergeCells count="16">
    <mergeCell ref="B13:B28"/>
    <mergeCell ref="B1:S1"/>
    <mergeCell ref="B6:C7"/>
    <mergeCell ref="D6:K7"/>
    <mergeCell ref="L6:S7"/>
    <mergeCell ref="B8:C8"/>
    <mergeCell ref="D8:E8"/>
    <mergeCell ref="F8:G8"/>
    <mergeCell ref="H8:I8"/>
    <mergeCell ref="J8:K8"/>
    <mergeCell ref="L8:M8"/>
    <mergeCell ref="N8:O8"/>
    <mergeCell ref="P8:Q8"/>
    <mergeCell ref="R8:S8"/>
    <mergeCell ref="B9:C9"/>
    <mergeCell ref="B12:S12"/>
  </mergeCells>
  <dataValidations count="1">
    <dataValidation type="whole" allowBlank="1" showInputMessage="1" showErrorMessage="1" errorTitle="ERRORE" error="INSERIRE SOLO NUMERI INTERI COMPRESI TRA 0 E 9999999" sqref="D11:S11 D13:S27">
      <formula1>0</formula1>
      <formula2>9999999</formula2>
    </dataValidation>
  </dataValidations>
  <pageMargins left="0.2" right="0.2" top="0.51" bottom="0.56000000000000005" header="0.25" footer="0.5"/>
  <pageSetup paperSize="9"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sheetPr codeName="Foglio70">
    <tabColor rgb="FF00B0F0"/>
  </sheetPr>
  <dimension ref="A1:CK2"/>
  <sheetViews>
    <sheetView topLeftCell="BS1" zoomScale="85" zoomScaleNormal="85" workbookViewId="0">
      <selection activeCell="CK2" sqref="CK2"/>
    </sheetView>
  </sheetViews>
  <sheetFormatPr defaultColWidth="8.140625" defaultRowHeight="10.5"/>
  <cols>
    <col min="1" max="1" width="6.85546875" style="491" bestFit="1" customWidth="1"/>
    <col min="2" max="2" width="10.7109375" style="491" bestFit="1" customWidth="1"/>
    <col min="3" max="3" width="4.85546875" style="491" bestFit="1" customWidth="1"/>
    <col min="4" max="4" width="5.140625" style="491" bestFit="1" customWidth="1"/>
    <col min="5" max="5" width="7.140625" style="491" bestFit="1" customWidth="1"/>
    <col min="6" max="6" width="4.5703125" style="491" bestFit="1" customWidth="1"/>
    <col min="7" max="7" width="9.7109375" style="491" bestFit="1" customWidth="1"/>
    <col min="8" max="8" width="5.5703125" style="491" bestFit="1" customWidth="1"/>
    <col min="9" max="9" width="5.7109375" style="491" bestFit="1" customWidth="1"/>
    <col min="10" max="10" width="4" style="491" bestFit="1" customWidth="1"/>
    <col min="11" max="11" width="5.7109375" style="491" bestFit="1" customWidth="1"/>
    <col min="12" max="12" width="17.28515625" style="491" bestFit="1" customWidth="1"/>
    <col min="13" max="13" width="13.140625" style="491" bestFit="1" customWidth="1"/>
    <col min="14" max="14" width="13.28515625" style="491" bestFit="1" customWidth="1"/>
    <col min="15" max="15" width="12.85546875" style="491" bestFit="1" customWidth="1"/>
    <col min="16" max="16" width="13.140625" style="491" bestFit="1" customWidth="1"/>
    <col min="17" max="18" width="13.28515625" style="491" bestFit="1" customWidth="1"/>
    <col min="19" max="19" width="13.5703125" style="491" bestFit="1" customWidth="1"/>
    <col min="20" max="20" width="13.7109375" style="491" bestFit="1" customWidth="1"/>
    <col min="21" max="21" width="13.28515625" style="491" bestFit="1" customWidth="1"/>
    <col min="22" max="22" width="13.5703125" style="491" bestFit="1" customWidth="1"/>
    <col min="23" max="23" width="13.7109375" style="491" bestFit="1" customWidth="1"/>
    <col min="24" max="24" width="13.28515625" style="491" bestFit="1" customWidth="1"/>
    <col min="25" max="25" width="13.5703125" style="491" bestFit="1" customWidth="1"/>
    <col min="26" max="26" width="13.7109375" style="491" bestFit="1" customWidth="1"/>
    <col min="27" max="27" width="13.28515625" style="491" bestFit="1" customWidth="1"/>
    <col min="28" max="28" width="13.5703125" style="491" bestFit="1" customWidth="1"/>
    <col min="29" max="29" width="13.7109375" style="491" bestFit="1" customWidth="1"/>
    <col min="30" max="30" width="12.85546875" style="491" bestFit="1" customWidth="1"/>
    <col min="31" max="31" width="13.140625" style="491" bestFit="1" customWidth="1"/>
    <col min="32" max="32" width="13.28515625" style="491" bestFit="1" customWidth="1"/>
    <col min="33" max="33" width="10.85546875" style="491" bestFit="1" customWidth="1"/>
    <col min="34" max="34" width="11.28515625" style="491" bestFit="1" customWidth="1"/>
    <col min="35" max="35" width="13.7109375" style="491" bestFit="1" customWidth="1"/>
    <col min="36" max="36" width="13.85546875" style="491" bestFit="1" customWidth="1"/>
    <col min="37" max="37" width="14.140625" style="491" bestFit="1" customWidth="1"/>
    <col min="38" max="38" width="11.5703125" style="491" bestFit="1" customWidth="1"/>
    <col min="39" max="39" width="11.85546875" style="491" bestFit="1" customWidth="1"/>
    <col min="40" max="44" width="7.85546875" style="491" bestFit="1" customWidth="1"/>
    <col min="45" max="45" width="8.5703125" style="491" bestFit="1" customWidth="1"/>
    <col min="46" max="46" width="8.42578125" style="491" bestFit="1" customWidth="1"/>
    <col min="47" max="48" width="8.5703125" style="491" bestFit="1" customWidth="1"/>
    <col min="49" max="49" width="8.85546875" style="491" bestFit="1" customWidth="1"/>
    <col min="50" max="50" width="8.5703125" style="491" bestFit="1" customWidth="1"/>
    <col min="51" max="57" width="8.85546875" style="491" bestFit="1" customWidth="1"/>
    <col min="58" max="58" width="6.5703125" style="491" bestFit="1" customWidth="1"/>
    <col min="59" max="59" width="45.5703125" style="491" bestFit="1" customWidth="1"/>
    <col min="60" max="60" width="40.85546875" style="491" bestFit="1" customWidth="1"/>
    <col min="61" max="61" width="35.7109375" style="491" bestFit="1" customWidth="1"/>
    <col min="62" max="62" width="37.5703125" style="491" bestFit="1" customWidth="1"/>
    <col min="63" max="63" width="46" style="491" bestFit="1" customWidth="1"/>
    <col min="64" max="65" width="14.140625" style="491" bestFit="1" customWidth="1"/>
    <col min="66" max="69" width="14.42578125" style="491" bestFit="1" customWidth="1"/>
    <col min="70" max="70" width="49.85546875" style="491" bestFit="1" customWidth="1"/>
    <col min="71" max="74" width="14.42578125" style="491" bestFit="1" customWidth="1"/>
    <col min="75" max="75" width="12.7109375" style="491" bestFit="1" customWidth="1"/>
    <col min="76" max="76" width="12.85546875" style="491" bestFit="1" customWidth="1"/>
    <col min="77" max="77" width="13.140625" style="491" bestFit="1" customWidth="1"/>
    <col min="78" max="78" width="10.7109375" style="491" bestFit="1" customWidth="1"/>
    <col min="79" max="79" width="11" style="491" bestFit="1" customWidth="1"/>
    <col min="80" max="81" width="8.85546875" style="491" bestFit="1" customWidth="1"/>
    <col min="82" max="82" width="8.5703125" style="491" bestFit="1" customWidth="1"/>
    <col min="83" max="87" width="8.85546875" style="491" bestFit="1" customWidth="1"/>
    <col min="88" max="16384" width="8.140625" style="491"/>
  </cols>
  <sheetData>
    <row r="1" spans="1:89" s="490" customFormat="1" ht="11.25">
      <c r="A1" s="489" t="s">
        <v>107</v>
      </c>
      <c r="B1" s="489" t="s">
        <v>108</v>
      </c>
      <c r="C1" s="489" t="s">
        <v>109</v>
      </c>
      <c r="D1" s="489" t="s">
        <v>23</v>
      </c>
      <c r="E1" s="489" t="s">
        <v>110</v>
      </c>
      <c r="F1" s="489" t="s">
        <v>111</v>
      </c>
      <c r="G1" s="489" t="s">
        <v>112</v>
      </c>
      <c r="H1" s="489" t="s">
        <v>113</v>
      </c>
      <c r="I1" s="489" t="s">
        <v>114</v>
      </c>
      <c r="J1" s="489" t="s">
        <v>115</v>
      </c>
      <c r="K1" s="489" t="s">
        <v>116</v>
      </c>
      <c r="L1" s="489" t="s">
        <v>117</v>
      </c>
      <c r="M1" s="489" t="s">
        <v>118</v>
      </c>
      <c r="N1" s="489" t="s">
        <v>119</v>
      </c>
      <c r="O1" s="489" t="s">
        <v>120</v>
      </c>
      <c r="P1" s="489" t="s">
        <v>121</v>
      </c>
      <c r="Q1" s="489" t="s">
        <v>122</v>
      </c>
      <c r="R1" s="489" t="s">
        <v>123</v>
      </c>
      <c r="S1" s="489" t="s">
        <v>124</v>
      </c>
      <c r="T1" s="489" t="s">
        <v>125</v>
      </c>
      <c r="U1" s="489" t="s">
        <v>126</v>
      </c>
      <c r="V1" s="489" t="s">
        <v>127</v>
      </c>
      <c r="W1" s="489" t="s">
        <v>128</v>
      </c>
      <c r="X1" s="489" t="s">
        <v>129</v>
      </c>
      <c r="Y1" s="489" t="s">
        <v>130</v>
      </c>
      <c r="Z1" s="489" t="s">
        <v>131</v>
      </c>
      <c r="AA1" s="489" t="s">
        <v>132</v>
      </c>
      <c r="AB1" s="489" t="s">
        <v>133</v>
      </c>
      <c r="AC1" s="489" t="s">
        <v>134</v>
      </c>
      <c r="AD1" s="489" t="s">
        <v>135</v>
      </c>
      <c r="AE1" s="489" t="s">
        <v>136</v>
      </c>
      <c r="AF1" s="489" t="s">
        <v>137</v>
      </c>
      <c r="AG1" s="489" t="s">
        <v>138</v>
      </c>
      <c r="AH1" s="489" t="s">
        <v>139</v>
      </c>
      <c r="AI1" s="489" t="s">
        <v>140</v>
      </c>
      <c r="AJ1" s="489" t="s">
        <v>141</v>
      </c>
      <c r="AK1" s="489" t="s">
        <v>142</v>
      </c>
      <c r="AL1" s="489" t="s">
        <v>143</v>
      </c>
      <c r="AM1" s="489" t="s">
        <v>144</v>
      </c>
      <c r="AN1" s="489" t="s">
        <v>145</v>
      </c>
      <c r="AO1" s="489" t="s">
        <v>146</v>
      </c>
      <c r="AP1" s="489" t="s">
        <v>147</v>
      </c>
      <c r="AQ1" s="489" t="s">
        <v>148</v>
      </c>
      <c r="AR1" s="489" t="s">
        <v>149</v>
      </c>
      <c r="AS1" s="489" t="s">
        <v>150</v>
      </c>
      <c r="AT1" s="489" t="s">
        <v>151</v>
      </c>
      <c r="AU1" s="489" t="s">
        <v>152</v>
      </c>
      <c r="AV1" s="489" t="s">
        <v>153</v>
      </c>
      <c r="AW1" s="489" t="s">
        <v>154</v>
      </c>
      <c r="AX1" s="489" t="s">
        <v>155</v>
      </c>
      <c r="AY1" s="489" t="s">
        <v>156</v>
      </c>
      <c r="AZ1" s="489" t="s">
        <v>157</v>
      </c>
      <c r="BA1" s="489" t="s">
        <v>158</v>
      </c>
      <c r="BB1" s="489" t="s">
        <v>159</v>
      </c>
      <c r="BC1" s="489" t="s">
        <v>160</v>
      </c>
      <c r="BD1" s="489" t="s">
        <v>161</v>
      </c>
      <c r="BE1" s="489" t="s">
        <v>162</v>
      </c>
      <c r="BF1" s="489" t="s">
        <v>163</v>
      </c>
      <c r="BG1" s="489" t="s">
        <v>164</v>
      </c>
      <c r="BH1" s="489" t="s">
        <v>165</v>
      </c>
      <c r="BI1" s="489" t="s">
        <v>166</v>
      </c>
      <c r="BJ1" s="489" t="s">
        <v>167</v>
      </c>
      <c r="BK1" s="489" t="s">
        <v>168</v>
      </c>
      <c r="BL1" s="489" t="s">
        <v>169</v>
      </c>
      <c r="BM1" s="489" t="s">
        <v>170</v>
      </c>
      <c r="BN1" s="489" t="s">
        <v>171</v>
      </c>
      <c r="BO1" s="489" t="s">
        <v>172</v>
      </c>
      <c r="BP1" s="489" t="s">
        <v>173</v>
      </c>
      <c r="BQ1" s="489" t="s">
        <v>174</v>
      </c>
      <c r="BR1" s="489" t="s">
        <v>175</v>
      </c>
      <c r="BS1" s="489" t="s">
        <v>176</v>
      </c>
      <c r="BT1" s="489" t="s">
        <v>177</v>
      </c>
      <c r="BU1" s="489" t="s">
        <v>178</v>
      </c>
      <c r="BV1" s="489" t="s">
        <v>179</v>
      </c>
      <c r="BW1" s="489" t="s">
        <v>181</v>
      </c>
      <c r="BX1" s="489" t="s">
        <v>182</v>
      </c>
      <c r="BY1" s="489" t="s">
        <v>183</v>
      </c>
      <c r="BZ1" s="489" t="s">
        <v>184</v>
      </c>
      <c r="CA1" s="489" t="s">
        <v>185</v>
      </c>
      <c r="CB1" s="489" t="s">
        <v>186</v>
      </c>
      <c r="CC1" s="489" t="s">
        <v>187</v>
      </c>
      <c r="CD1" s="489" t="s">
        <v>188</v>
      </c>
      <c r="CE1" s="489" t="s">
        <v>189</v>
      </c>
      <c r="CF1" s="489" t="s">
        <v>190</v>
      </c>
      <c r="CG1" s="489" t="s">
        <v>191</v>
      </c>
      <c r="CH1" s="489" t="s">
        <v>192</v>
      </c>
      <c r="CI1" s="489" t="s">
        <v>193</v>
      </c>
      <c r="CJ1" s="489" t="s">
        <v>216</v>
      </c>
      <c r="CK1" s="489" t="s">
        <v>217</v>
      </c>
    </row>
    <row r="2" spans="1:89">
      <c r="A2" s="491" t="str">
        <f>CONCATENATE(SI_1!E8)</f>
        <v/>
      </c>
      <c r="B2" s="491" t="str">
        <f>CONCATENATE(SI_1!E9)</f>
        <v>80018230153</v>
      </c>
      <c r="C2" s="491" t="str">
        <f>CONCATENATE(SI_1!E10)</f>
        <v>0223902488</v>
      </c>
      <c r="D2" s="491" t="str">
        <f>CONCATENATE(SI_1!E11)</f>
        <v>0223902713</v>
      </c>
      <c r="E2" s="491" t="str">
        <f>CONCATENATE(SI_1!E12)</f>
        <v>segreteria.risorseumane@istitutotumori.mi.it</v>
      </c>
      <c r="F2" s="491" t="str">
        <f>CONCATENATE(SI_1!C13)</f>
        <v>VIA VENEZIAN</v>
      </c>
      <c r="G2" s="491" t="str">
        <f>CONCATENATE(SI_1!D13)</f>
        <v>1</v>
      </c>
      <c r="H2" s="491" t="str">
        <f>CONCATENATE(SI_1!E13)</f>
        <v>20133</v>
      </c>
      <c r="I2" s="491" t="str">
        <f>CONCATENATE(SI_1!F13)</f>
        <v>MILANO</v>
      </c>
      <c r="J2" s="491" t="str">
        <f>CONCATENATE(SI_1!G13)</f>
        <v>XX</v>
      </c>
      <c r="K2" s="491" t="str">
        <f>CONCATENATE(SI_1!D15)</f>
        <v>www.istitutotumori.mi.it</v>
      </c>
      <c r="L2" s="491" t="str">
        <f>CONCATENATE(SI_1!B19)</f>
        <v>DI FRANCESCANTONIO</v>
      </c>
      <c r="M2" s="491" t="str">
        <f>CONCATENATE(SI_1!D19)</f>
        <v>ALBERTO</v>
      </c>
      <c r="N2" s="491" t="str">
        <f>CONCATENATE(SI_1!F19)</f>
        <v>alberto.difrancescantonio@tesoro.it</v>
      </c>
      <c r="O2" s="491" t="str">
        <f>CONCATENATE(SI_1!B22)</f>
        <v>MONTANELLI</v>
      </c>
      <c r="P2" s="491" t="str">
        <f>CONCATENATE(SI_1!D22)</f>
        <v>LAURO</v>
      </c>
      <c r="Q2" s="491" t="str">
        <f>CONCATENATE(SI_1!F22)</f>
        <v>info@studiomontanelli.it</v>
      </c>
      <c r="R2" s="491" t="str">
        <f>CONCATENATE(SI_1!B23)</f>
        <v>SCIARRONE</v>
      </c>
      <c r="S2" s="491" t="str">
        <f>CONCATENATE(SI_1!D23)</f>
        <v>SANTO</v>
      </c>
      <c r="T2" s="491" t="str">
        <f>CONCATENATE(SI_1!F23)</f>
        <v>tino.sciarrone@hotmail.it</v>
      </c>
      <c r="U2" s="491" t="str">
        <f>CONCATENATE(SI_1!B24)</f>
        <v/>
      </c>
      <c r="V2" s="491" t="str">
        <f>CONCATENATE(SI_1!D24)</f>
        <v/>
      </c>
      <c r="W2" s="491" t="str">
        <f>CONCATENATE(SI_1!F24)</f>
        <v/>
      </c>
      <c r="X2" s="491" t="str">
        <f>CONCATENATE(SI_1!B25)</f>
        <v/>
      </c>
      <c r="Y2" s="491" t="str">
        <f>CONCATENATE(SI_1!D25)</f>
        <v/>
      </c>
      <c r="Z2" s="491" t="str">
        <f>CONCATENATE(SI_1!F25)</f>
        <v/>
      </c>
      <c r="AA2" s="491" t="str">
        <f>CONCATENATE(SI_1!B26)</f>
        <v/>
      </c>
      <c r="AB2" s="491" t="str">
        <f>CONCATENATE(SI_1!D26)</f>
        <v/>
      </c>
      <c r="AC2" s="491" t="str">
        <f>CONCATENATE(SI_1!F26)</f>
        <v/>
      </c>
      <c r="AD2" s="491" t="str">
        <f>CONCATENATE(SI_1!B33)</f>
        <v>FERRIGNO</v>
      </c>
      <c r="AE2" s="491" t="str">
        <f>CONCATENATE(SI_1!D33)</f>
        <v>ANTONIETTA</v>
      </c>
      <c r="AF2" s="491" t="str">
        <f>CONCATENATE(SI_1!E33)</f>
        <v>segreteria.risorseumane@istitutotumori.mi.it</v>
      </c>
      <c r="AG2" s="491" t="str">
        <f>CONCATENATE(SI_1!F33)</f>
        <v>0223903160</v>
      </c>
      <c r="AH2" s="491" t="str">
        <f>CONCATENATE(SI_1!G33)</f>
        <v>0223902713</v>
      </c>
      <c r="AI2" s="491" t="str">
        <f>CONCATENATE(SI_1!B34)</f>
        <v/>
      </c>
      <c r="AJ2" s="491" t="str">
        <f>CONCATENATE(SI_1!D34)</f>
        <v/>
      </c>
      <c r="AK2" s="491" t="str">
        <f>CONCATENATE(SI_1!E34)</f>
        <v/>
      </c>
      <c r="AL2" s="491" t="str">
        <f>CONCATENATE(SI_1!F34)</f>
        <v/>
      </c>
      <c r="AM2" s="491" t="str">
        <f>CONCATENATE(SI_1!G34)</f>
        <v/>
      </c>
      <c r="AN2" s="492">
        <f>SI_1!G53</f>
        <v>0</v>
      </c>
      <c r="AO2" s="492">
        <f>SI_1!G56</f>
        <v>305</v>
      </c>
      <c r="AP2" s="492">
        <f>SI_1!G59</f>
        <v>403</v>
      </c>
      <c r="AQ2" s="492">
        <f>SI_1!G62</f>
        <v>10</v>
      </c>
      <c r="AR2" s="492">
        <f>SI_1!G82</f>
        <v>4954</v>
      </c>
      <c r="AS2" s="492">
        <f>SI_1!G85</f>
        <v>61</v>
      </c>
      <c r="AT2" s="492">
        <f>SI_1!G88</f>
        <v>0</v>
      </c>
      <c r="AU2" s="492">
        <f>SI_1!G91</f>
        <v>0</v>
      </c>
      <c r="AV2" s="492">
        <f>SI_1!G94</f>
        <v>0</v>
      </c>
      <c r="AW2" s="492">
        <f>SI_1!G97</f>
        <v>0</v>
      </c>
      <c r="AX2" s="492">
        <f>SI_1!G100</f>
        <v>0</v>
      </c>
      <c r="AY2" s="492">
        <f>SI_1!G103</f>
        <v>465</v>
      </c>
      <c r="AZ2" s="492">
        <f>SI_1!G106</f>
        <v>168</v>
      </c>
      <c r="BA2" s="492">
        <f>SI_1!G109</f>
        <v>22</v>
      </c>
      <c r="BB2" s="492">
        <f>SI_1!G112</f>
        <v>0</v>
      </c>
      <c r="BC2" s="492">
        <f>SI_1!G115</f>
        <v>0</v>
      </c>
      <c r="BD2" s="492">
        <f>SI_1!G118</f>
        <v>0</v>
      </c>
      <c r="BE2" s="492">
        <f>SI_1!G121</f>
        <v>2</v>
      </c>
      <c r="BF2" s="491" t="str">
        <f>CONCATENATE(SI_1!B154)</f>
        <v/>
      </c>
      <c r="BG2" s="491" t="str">
        <f>CONCATENATE(SI_1!K9)</f>
        <v/>
      </c>
      <c r="BH2" s="491" t="str">
        <f>CONCATENATE(SI_1!K10)</f>
        <v/>
      </c>
      <c r="BI2" s="491" t="str">
        <f>CONCATENATE(SI_1!K11)</f>
        <v/>
      </c>
      <c r="BJ2" s="491" t="str">
        <f>CONCATENATE(SI_1!K12)</f>
        <v/>
      </c>
      <c r="BK2" s="491" t="str">
        <f>CONCATENATE(SI_1!K13)</f>
        <v/>
      </c>
      <c r="BL2" s="491" t="str">
        <f>CONCATENATE(SI_1!K19)</f>
        <v/>
      </c>
      <c r="BM2" s="491" t="str">
        <f>CONCATENATE(SI_1!K22)</f>
        <v/>
      </c>
      <c r="BN2" s="491" t="str">
        <f>CONCATENATE(SI_1!K23)</f>
        <v/>
      </c>
      <c r="BO2" s="491" t="str">
        <f>CONCATENATE(SI_1!K24)</f>
        <v/>
      </c>
      <c r="BP2" s="491" t="str">
        <f>CONCATENATE(SI_1!K25)</f>
        <v/>
      </c>
      <c r="BQ2" s="491" t="str">
        <f>CONCATENATE(SI_1!K26)</f>
        <v/>
      </c>
      <c r="BR2" s="491" t="str">
        <f>CONCATENATE(SI_1!K33)</f>
        <v/>
      </c>
      <c r="BS2" s="491" t="str">
        <f>CONCATENATE(SI_1!K53)</f>
        <v/>
      </c>
      <c r="BT2" s="491" t="str">
        <f>CONCATENATE(SI_1!K56)</f>
        <v/>
      </c>
      <c r="BU2" s="491" t="str">
        <f>CONCATENATE(SI_1!K59)</f>
        <v/>
      </c>
      <c r="BV2" s="491" t="str">
        <f>CONCATENATE(SI_1!K62)</f>
        <v/>
      </c>
      <c r="BW2" s="491" t="str">
        <f>CONCATENATE(SI_1!B39)</f>
        <v xml:space="preserve">LIBERALI </v>
      </c>
      <c r="BX2" s="491" t="str">
        <f>CONCATENATE(SI_1!D39)</f>
        <v>MATTEO</v>
      </c>
      <c r="BY2" s="491" t="str">
        <f>CONCATENATE(SI_1!E39)</f>
        <v>matteo.liberali@istitutotumori.mi.it</v>
      </c>
      <c r="BZ2" s="491" t="str">
        <f>CONCATENATE(SI_1!F39)</f>
        <v>0223902870</v>
      </c>
      <c r="CA2" s="491" t="str">
        <f>CONCATENATE(SI_1!G39)</f>
        <v>0223902713</v>
      </c>
      <c r="CB2" s="492">
        <f>SI_1!G124</f>
        <v>39700</v>
      </c>
      <c r="CC2" s="492">
        <f>SI_1!G127</f>
        <v>0</v>
      </c>
      <c r="CD2" s="492">
        <f>SI_1!G130</f>
        <v>23</v>
      </c>
      <c r="CE2" s="492">
        <f>SI_1!G133</f>
        <v>0</v>
      </c>
      <c r="CF2" s="492">
        <f>SI_1!G136</f>
        <v>6</v>
      </c>
      <c r="CG2" s="492">
        <f>SI_1!G139</f>
        <v>5</v>
      </c>
      <c r="CH2" s="492">
        <f>SI_1!G142</f>
        <v>165</v>
      </c>
      <c r="CI2" s="492">
        <f>SI_1!G145</f>
        <v>22</v>
      </c>
      <c r="CJ2" s="492">
        <f>SI_1!G148</f>
        <v>1</v>
      </c>
      <c r="CK2" s="492">
        <f>SI_1!G151</f>
        <v>0</v>
      </c>
    </row>
  </sheetData>
  <pageMargins left="0.75" right="0.75" top="1" bottom="1" header="0.5" footer="0.5"/>
  <headerFooter alignWithMargins="0">
    <oddHeader>&amp;A</oddHeader>
    <oddFooter>Page &amp;P</oddFooter>
  </headerFooter>
</worksheet>
</file>

<file path=xl/worksheets/sheet30.xml><?xml version="1.0" encoding="utf-8"?>
<worksheet xmlns="http://schemas.openxmlformats.org/spreadsheetml/2006/main" xmlns:r="http://schemas.openxmlformats.org/officeDocument/2006/relationships">
  <sheetPr codeName="Foglio25">
    <tabColor rgb="FF92D050"/>
  </sheetPr>
  <dimension ref="A1:R17"/>
  <sheetViews>
    <sheetView workbookViewId="0">
      <selection activeCell="C2" sqref="C2"/>
    </sheetView>
  </sheetViews>
  <sheetFormatPr defaultRowHeight="12.75"/>
  <sheetData>
    <row r="1" spans="1:18">
      <c r="A1" s="1" t="s">
        <v>1852</v>
      </c>
      <c r="B1" s="1" t="s">
        <v>2703</v>
      </c>
      <c r="C1" s="1" t="s">
        <v>2704</v>
      </c>
      <c r="D1" s="1" t="s">
        <v>2705</v>
      </c>
      <c r="E1" s="1" t="s">
        <v>2706</v>
      </c>
      <c r="F1" s="1" t="s">
        <v>2707</v>
      </c>
      <c r="G1" s="1" t="s">
        <v>2708</v>
      </c>
      <c r="H1" s="1" t="s">
        <v>2709</v>
      </c>
      <c r="I1" s="1" t="s">
        <v>2710</v>
      </c>
      <c r="J1" s="1" t="s">
        <v>2711</v>
      </c>
      <c r="K1" s="1" t="s">
        <v>2712</v>
      </c>
      <c r="L1" s="1" t="s">
        <v>2713</v>
      </c>
      <c r="M1" s="1" t="s">
        <v>2714</v>
      </c>
      <c r="N1" s="1" t="s">
        <v>2715</v>
      </c>
      <c r="O1" s="1" t="s">
        <v>2716</v>
      </c>
      <c r="P1" s="1" t="s">
        <v>2717</v>
      </c>
      <c r="Q1" s="1" t="s">
        <v>2718</v>
      </c>
      <c r="R1" s="1" t="s">
        <v>2719</v>
      </c>
    </row>
    <row r="2" spans="1:18">
      <c r="A2" s="1" t="s">
        <v>202</v>
      </c>
      <c r="B2" s="1" t="s">
        <v>2700</v>
      </c>
      <c r="C2" s="1">
        <v>0</v>
      </c>
      <c r="D2" s="1">
        <v>0</v>
      </c>
      <c r="E2" s="1">
        <v>0</v>
      </c>
      <c r="F2" s="1">
        <v>0</v>
      </c>
      <c r="G2" s="1">
        <v>0</v>
      </c>
      <c r="H2" s="1">
        <v>0</v>
      </c>
      <c r="I2" s="1">
        <v>0</v>
      </c>
      <c r="J2" s="1">
        <v>0</v>
      </c>
      <c r="K2" s="1">
        <v>0</v>
      </c>
      <c r="L2" s="1">
        <v>0</v>
      </c>
      <c r="M2" s="1">
        <v>0</v>
      </c>
      <c r="N2" s="1">
        <v>0</v>
      </c>
      <c r="O2" s="1">
        <v>0</v>
      </c>
      <c r="P2" s="1">
        <v>0</v>
      </c>
      <c r="Q2" s="1">
        <v>0</v>
      </c>
      <c r="R2" s="1">
        <v>0</v>
      </c>
    </row>
    <row r="3" spans="1:18">
      <c r="A3" s="1" t="s">
        <v>2644</v>
      </c>
      <c r="B3" s="1" t="s">
        <v>2643</v>
      </c>
      <c r="C3" s="1">
        <v>0</v>
      </c>
      <c r="D3" s="1">
        <v>0</v>
      </c>
      <c r="E3" s="1">
        <v>0</v>
      </c>
      <c r="F3" s="1">
        <v>0</v>
      </c>
      <c r="G3" s="1">
        <v>0</v>
      </c>
      <c r="H3" s="1">
        <v>0</v>
      </c>
      <c r="I3" s="1">
        <v>0</v>
      </c>
      <c r="J3" s="1">
        <v>0</v>
      </c>
      <c r="K3" s="1">
        <v>0</v>
      </c>
      <c r="L3" s="1">
        <v>0</v>
      </c>
      <c r="M3" s="1">
        <v>0</v>
      </c>
      <c r="N3" s="1">
        <v>0</v>
      </c>
      <c r="O3" s="1">
        <v>0</v>
      </c>
      <c r="P3" s="1">
        <v>0</v>
      </c>
      <c r="Q3" s="1">
        <v>0</v>
      </c>
      <c r="R3" s="1">
        <v>0</v>
      </c>
    </row>
    <row r="4" spans="1:18">
      <c r="A4" s="1" t="s">
        <v>2646</v>
      </c>
      <c r="B4" s="1" t="s">
        <v>2645</v>
      </c>
      <c r="C4" s="1">
        <v>0</v>
      </c>
      <c r="D4" s="1">
        <v>0</v>
      </c>
      <c r="E4" s="1">
        <v>0</v>
      </c>
      <c r="F4" s="1">
        <v>0</v>
      </c>
      <c r="G4" s="1">
        <v>0</v>
      </c>
      <c r="H4" s="1">
        <v>0</v>
      </c>
      <c r="I4" s="1">
        <v>0</v>
      </c>
      <c r="J4" s="1">
        <v>0</v>
      </c>
      <c r="K4" s="1">
        <v>0</v>
      </c>
      <c r="L4" s="1">
        <v>0</v>
      </c>
      <c r="M4" s="1">
        <v>0</v>
      </c>
      <c r="N4" s="1">
        <v>0</v>
      </c>
      <c r="O4" s="1">
        <v>0</v>
      </c>
      <c r="P4" s="1">
        <v>0</v>
      </c>
      <c r="Q4" s="1">
        <v>0</v>
      </c>
      <c r="R4" s="1">
        <v>0</v>
      </c>
    </row>
    <row r="5" spans="1:18">
      <c r="A5" s="1" t="s">
        <v>2648</v>
      </c>
      <c r="B5" s="1" t="s">
        <v>2647</v>
      </c>
      <c r="C5" s="1">
        <v>0</v>
      </c>
      <c r="D5" s="1">
        <v>0</v>
      </c>
      <c r="E5" s="1">
        <v>0</v>
      </c>
      <c r="F5" s="1">
        <v>0</v>
      </c>
      <c r="G5" s="1">
        <v>0</v>
      </c>
      <c r="H5" s="1">
        <v>0</v>
      </c>
      <c r="I5" s="1">
        <v>0</v>
      </c>
      <c r="J5" s="1">
        <v>0</v>
      </c>
      <c r="K5" s="1">
        <v>0</v>
      </c>
      <c r="L5" s="1">
        <v>0</v>
      </c>
      <c r="M5" s="1">
        <v>0</v>
      </c>
      <c r="N5" s="1">
        <v>0</v>
      </c>
      <c r="O5" s="1">
        <v>0</v>
      </c>
      <c r="P5" s="1">
        <v>0</v>
      </c>
      <c r="Q5" s="1">
        <v>0</v>
      </c>
      <c r="R5" s="1">
        <v>0</v>
      </c>
    </row>
    <row r="6" spans="1:18">
      <c r="A6" s="1" t="s">
        <v>2650</v>
      </c>
      <c r="B6" s="1" t="s">
        <v>2649</v>
      </c>
      <c r="C6" s="1">
        <v>0</v>
      </c>
      <c r="D6" s="1">
        <v>0</v>
      </c>
      <c r="E6" s="1">
        <v>0</v>
      </c>
      <c r="F6" s="1">
        <v>0</v>
      </c>
      <c r="G6" s="1">
        <v>0</v>
      </c>
      <c r="H6" s="1">
        <v>0</v>
      </c>
      <c r="I6" s="1">
        <v>0</v>
      </c>
      <c r="J6" s="1">
        <v>0</v>
      </c>
      <c r="K6" s="1">
        <v>0</v>
      </c>
      <c r="L6" s="1">
        <v>0</v>
      </c>
      <c r="M6" s="1">
        <v>0</v>
      </c>
      <c r="N6" s="1">
        <v>0</v>
      </c>
      <c r="O6" s="1">
        <v>0</v>
      </c>
      <c r="P6" s="1">
        <v>0</v>
      </c>
      <c r="Q6" s="1">
        <v>0</v>
      </c>
      <c r="R6" s="1">
        <v>0</v>
      </c>
    </row>
    <row r="7" spans="1:18">
      <c r="A7" s="1" t="s">
        <v>2652</v>
      </c>
      <c r="B7" s="1" t="s">
        <v>2651</v>
      </c>
      <c r="C7" s="1">
        <v>0</v>
      </c>
      <c r="D7" s="1">
        <v>0</v>
      </c>
      <c r="E7" s="1">
        <v>0</v>
      </c>
      <c r="F7" s="1">
        <v>0</v>
      </c>
      <c r="G7" s="1">
        <v>0</v>
      </c>
      <c r="H7" s="1">
        <v>0</v>
      </c>
      <c r="I7" s="1">
        <v>0</v>
      </c>
      <c r="J7" s="1">
        <v>0</v>
      </c>
      <c r="K7" s="1">
        <v>0</v>
      </c>
      <c r="L7" s="1">
        <v>0</v>
      </c>
      <c r="M7" s="1">
        <v>0</v>
      </c>
      <c r="N7" s="1">
        <v>0</v>
      </c>
      <c r="O7" s="1">
        <v>0</v>
      </c>
      <c r="P7" s="1">
        <v>0</v>
      </c>
      <c r="Q7" s="1">
        <v>0</v>
      </c>
      <c r="R7" s="1">
        <v>0</v>
      </c>
    </row>
    <row r="8" spans="1:18">
      <c r="A8" s="1" t="s">
        <v>2654</v>
      </c>
      <c r="B8" s="1" t="s">
        <v>2653</v>
      </c>
      <c r="C8" s="1">
        <v>0</v>
      </c>
      <c r="D8" s="1">
        <v>0</v>
      </c>
      <c r="E8" s="1">
        <v>0</v>
      </c>
      <c r="F8" s="1">
        <v>0</v>
      </c>
      <c r="G8" s="1">
        <v>0</v>
      </c>
      <c r="H8" s="1">
        <v>0</v>
      </c>
      <c r="I8" s="1">
        <v>0</v>
      </c>
      <c r="J8" s="1">
        <v>0</v>
      </c>
      <c r="K8" s="1">
        <v>0</v>
      </c>
      <c r="L8" s="1">
        <v>0</v>
      </c>
      <c r="M8" s="1">
        <v>0</v>
      </c>
      <c r="N8" s="1">
        <v>0</v>
      </c>
      <c r="O8" s="1">
        <v>0</v>
      </c>
      <c r="P8" s="1">
        <v>0</v>
      </c>
      <c r="Q8" s="1">
        <v>0</v>
      </c>
      <c r="R8" s="1">
        <v>0</v>
      </c>
    </row>
    <row r="9" spans="1:18">
      <c r="A9" s="1" t="s">
        <v>2656</v>
      </c>
      <c r="B9" s="1" t="s">
        <v>2655</v>
      </c>
      <c r="C9" s="1">
        <v>0</v>
      </c>
      <c r="D9" s="1">
        <v>0</v>
      </c>
      <c r="E9" s="1">
        <v>0</v>
      </c>
      <c r="F9" s="1">
        <v>0</v>
      </c>
      <c r="G9" s="1">
        <v>0</v>
      </c>
      <c r="H9" s="1">
        <v>0</v>
      </c>
      <c r="I9" s="1">
        <v>0</v>
      </c>
      <c r="J9" s="1">
        <v>0</v>
      </c>
      <c r="K9" s="1">
        <v>0</v>
      </c>
      <c r="L9" s="1">
        <v>0</v>
      </c>
      <c r="M9" s="1">
        <v>0</v>
      </c>
      <c r="N9" s="1">
        <v>0</v>
      </c>
      <c r="O9" s="1">
        <v>0</v>
      </c>
      <c r="P9" s="1">
        <v>0</v>
      </c>
      <c r="Q9" s="1">
        <v>0</v>
      </c>
      <c r="R9" s="1">
        <v>0</v>
      </c>
    </row>
    <row r="10" spans="1:18">
      <c r="A10" s="1" t="s">
        <v>2658</v>
      </c>
      <c r="B10" s="1" t="s">
        <v>2657</v>
      </c>
      <c r="C10" s="1">
        <v>0</v>
      </c>
      <c r="D10" s="1">
        <v>0</v>
      </c>
      <c r="E10" s="1">
        <v>0</v>
      </c>
      <c r="F10" s="1">
        <v>0</v>
      </c>
      <c r="G10" s="1">
        <v>0</v>
      </c>
      <c r="H10" s="1">
        <v>0</v>
      </c>
      <c r="I10" s="1">
        <v>0</v>
      </c>
      <c r="J10" s="1">
        <v>0</v>
      </c>
      <c r="K10" s="1">
        <v>0</v>
      </c>
      <c r="L10" s="1">
        <v>0</v>
      </c>
      <c r="M10" s="1">
        <v>0</v>
      </c>
      <c r="N10" s="1">
        <v>0</v>
      </c>
      <c r="O10" s="1">
        <v>0</v>
      </c>
      <c r="P10" s="1">
        <v>0</v>
      </c>
      <c r="Q10" s="1">
        <v>0</v>
      </c>
      <c r="R10" s="1">
        <v>0</v>
      </c>
    </row>
    <row r="11" spans="1:18">
      <c r="A11" s="1" t="s">
        <v>2660</v>
      </c>
      <c r="B11" s="1" t="s">
        <v>2659</v>
      </c>
      <c r="C11" s="1">
        <v>0</v>
      </c>
      <c r="D11" s="1">
        <v>0</v>
      </c>
      <c r="E11" s="1">
        <v>0</v>
      </c>
      <c r="F11" s="1">
        <v>0</v>
      </c>
      <c r="G11" s="1">
        <v>0</v>
      </c>
      <c r="H11" s="1">
        <v>0</v>
      </c>
      <c r="I11" s="1">
        <v>0</v>
      </c>
      <c r="J11" s="1">
        <v>0</v>
      </c>
      <c r="K11" s="1">
        <v>0</v>
      </c>
      <c r="L11" s="1">
        <v>0</v>
      </c>
      <c r="M11" s="1">
        <v>0</v>
      </c>
      <c r="N11" s="1">
        <v>0</v>
      </c>
      <c r="O11" s="1">
        <v>0</v>
      </c>
      <c r="P11" s="1">
        <v>0</v>
      </c>
      <c r="Q11" s="1">
        <v>0</v>
      </c>
      <c r="R11" s="1">
        <v>0</v>
      </c>
    </row>
    <row r="12" spans="1:18">
      <c r="A12" s="1" t="s">
        <v>2662</v>
      </c>
      <c r="B12" s="1" t="s">
        <v>2661</v>
      </c>
      <c r="C12" s="1">
        <v>0</v>
      </c>
      <c r="D12" s="1">
        <v>0</v>
      </c>
      <c r="E12" s="1">
        <v>0</v>
      </c>
      <c r="F12" s="1">
        <v>0</v>
      </c>
      <c r="G12" s="1">
        <v>0</v>
      </c>
      <c r="H12" s="1">
        <v>0</v>
      </c>
      <c r="I12" s="1">
        <v>0</v>
      </c>
      <c r="J12" s="1">
        <v>0</v>
      </c>
      <c r="K12" s="1">
        <v>0</v>
      </c>
      <c r="L12" s="1">
        <v>0</v>
      </c>
      <c r="M12" s="1">
        <v>0</v>
      </c>
      <c r="N12" s="1">
        <v>0</v>
      </c>
      <c r="O12" s="1">
        <v>0</v>
      </c>
      <c r="P12" s="1">
        <v>0</v>
      </c>
      <c r="Q12" s="1">
        <v>0</v>
      </c>
      <c r="R12" s="1">
        <v>0</v>
      </c>
    </row>
    <row r="13" spans="1:18">
      <c r="A13" s="1" t="s">
        <v>2664</v>
      </c>
      <c r="B13" s="1" t="s">
        <v>2663</v>
      </c>
      <c r="C13" s="1">
        <v>0</v>
      </c>
      <c r="D13" s="1">
        <v>0</v>
      </c>
      <c r="E13" s="1">
        <v>0</v>
      </c>
      <c r="F13" s="1">
        <v>0</v>
      </c>
      <c r="G13" s="1">
        <v>0</v>
      </c>
      <c r="H13" s="1">
        <v>0</v>
      </c>
      <c r="I13" s="1">
        <v>0</v>
      </c>
      <c r="J13" s="1">
        <v>0</v>
      </c>
      <c r="K13" s="1">
        <v>0</v>
      </c>
      <c r="L13" s="1">
        <v>0</v>
      </c>
      <c r="M13" s="1">
        <v>0</v>
      </c>
      <c r="N13" s="1">
        <v>0</v>
      </c>
      <c r="O13" s="1">
        <v>0</v>
      </c>
      <c r="P13" s="1">
        <v>0</v>
      </c>
      <c r="Q13" s="1">
        <v>0</v>
      </c>
      <c r="R13" s="1">
        <v>0</v>
      </c>
    </row>
    <row r="14" spans="1:18">
      <c r="A14" s="1" t="s">
        <v>2666</v>
      </c>
      <c r="B14" s="1" t="s">
        <v>2665</v>
      </c>
      <c r="C14" s="1">
        <v>0</v>
      </c>
      <c r="D14" s="1">
        <v>0</v>
      </c>
      <c r="E14" s="1">
        <v>0</v>
      </c>
      <c r="F14" s="1">
        <v>0</v>
      </c>
      <c r="G14" s="1">
        <v>0</v>
      </c>
      <c r="H14" s="1">
        <v>0</v>
      </c>
      <c r="I14" s="1">
        <v>0</v>
      </c>
      <c r="J14" s="1">
        <v>0</v>
      </c>
      <c r="K14" s="1">
        <v>0</v>
      </c>
      <c r="L14" s="1">
        <v>0</v>
      </c>
      <c r="M14" s="1">
        <v>0</v>
      </c>
      <c r="N14" s="1">
        <v>0</v>
      </c>
      <c r="O14" s="1">
        <v>0</v>
      </c>
      <c r="P14" s="1">
        <v>0</v>
      </c>
      <c r="Q14" s="1">
        <v>0</v>
      </c>
      <c r="R14" s="1">
        <v>0</v>
      </c>
    </row>
    <row r="15" spans="1:18">
      <c r="A15" s="1" t="s">
        <v>2668</v>
      </c>
      <c r="B15" s="1" t="s">
        <v>2667</v>
      </c>
      <c r="C15" s="1">
        <v>0</v>
      </c>
      <c r="D15" s="1">
        <v>0</v>
      </c>
      <c r="E15" s="1">
        <v>0</v>
      </c>
      <c r="F15" s="1">
        <v>0</v>
      </c>
      <c r="G15" s="1">
        <v>0</v>
      </c>
      <c r="H15" s="1">
        <v>0</v>
      </c>
      <c r="I15" s="1">
        <v>0</v>
      </c>
      <c r="J15" s="1">
        <v>0</v>
      </c>
      <c r="K15" s="1">
        <v>0</v>
      </c>
      <c r="L15" s="1">
        <v>0</v>
      </c>
      <c r="M15" s="1">
        <v>0</v>
      </c>
      <c r="N15" s="1">
        <v>0</v>
      </c>
      <c r="O15" s="1">
        <v>0</v>
      </c>
      <c r="P15" s="1">
        <v>0</v>
      </c>
      <c r="Q15" s="1">
        <v>0</v>
      </c>
      <c r="R15" s="1">
        <v>0</v>
      </c>
    </row>
    <row r="16" spans="1:18">
      <c r="A16" s="1" t="s">
        <v>2670</v>
      </c>
      <c r="B16" s="1" t="s">
        <v>2669</v>
      </c>
      <c r="C16" s="1">
        <v>0</v>
      </c>
      <c r="D16" s="1">
        <v>0</v>
      </c>
      <c r="E16" s="1">
        <v>0</v>
      </c>
      <c r="F16" s="1">
        <v>0</v>
      </c>
      <c r="G16" s="1">
        <v>0</v>
      </c>
      <c r="H16" s="1">
        <v>0</v>
      </c>
      <c r="I16" s="1">
        <v>0</v>
      </c>
      <c r="J16" s="1">
        <v>0</v>
      </c>
      <c r="K16" s="1">
        <v>0</v>
      </c>
      <c r="L16" s="1">
        <v>0</v>
      </c>
      <c r="M16" s="1">
        <v>0</v>
      </c>
      <c r="N16" s="1">
        <v>0</v>
      </c>
      <c r="O16" s="1">
        <v>0</v>
      </c>
      <c r="P16" s="1">
        <v>0</v>
      </c>
      <c r="Q16" s="1">
        <v>0</v>
      </c>
      <c r="R16" s="1">
        <v>0</v>
      </c>
    </row>
    <row r="17" spans="1:18">
      <c r="A17" s="1" t="s">
        <v>2672</v>
      </c>
      <c r="B17" s="1" t="s">
        <v>2671</v>
      </c>
      <c r="C17" s="1">
        <v>0</v>
      </c>
      <c r="D17" s="1">
        <v>0</v>
      </c>
      <c r="E17" s="1">
        <v>0</v>
      </c>
      <c r="F17" s="1">
        <v>0</v>
      </c>
      <c r="G17" s="1">
        <v>0</v>
      </c>
      <c r="H17" s="1">
        <v>0</v>
      </c>
      <c r="I17" s="1">
        <v>0</v>
      </c>
      <c r="J17" s="1">
        <v>0</v>
      </c>
      <c r="K17" s="1">
        <v>0</v>
      </c>
      <c r="L17" s="1">
        <v>0</v>
      </c>
      <c r="M17" s="1">
        <v>0</v>
      </c>
      <c r="N17" s="1">
        <v>0</v>
      </c>
      <c r="O17" s="1">
        <v>0</v>
      </c>
      <c r="P17" s="1">
        <v>0</v>
      </c>
      <c r="Q17" s="1">
        <v>0</v>
      </c>
      <c r="R17" s="1">
        <v>0</v>
      </c>
    </row>
  </sheetData>
  <pageMargins left="0.75" right="0.75" top="1" bottom="1" header="0.5" footer="0.5"/>
  <headerFooter alignWithMargins="0">
    <oddHeader>&amp;A</oddHeader>
    <oddFooter>Page &amp;P</oddFooter>
  </headerFooter>
</worksheet>
</file>

<file path=xl/worksheets/sheet31.xml><?xml version="1.0" encoding="utf-8"?>
<worksheet xmlns="http://schemas.openxmlformats.org/spreadsheetml/2006/main" xmlns:r="http://schemas.openxmlformats.org/officeDocument/2006/relationships">
  <sheetPr codeName="Foglio50">
    <pageSetUpPr fitToPage="1"/>
  </sheetPr>
  <dimension ref="A1:Z149"/>
  <sheetViews>
    <sheetView showGridLines="0" zoomScaleNormal="100" workbookViewId="0">
      <pane xSplit="2" ySplit="5" topLeftCell="C126" activePane="bottomRight" state="frozen"/>
      <selection activeCell="C8" sqref="C8"/>
      <selection pane="topRight" activeCell="C8" sqref="C8"/>
      <selection pane="bottomLeft" activeCell="C8" sqref="C8"/>
      <selection pane="bottomRight" activeCell="C135" sqref="C135"/>
    </sheetView>
  </sheetViews>
  <sheetFormatPr defaultRowHeight="11.25"/>
  <cols>
    <col min="1" max="1" width="45.28515625" style="1117" customWidth="1"/>
    <col min="2" max="2" width="9.140625" style="1148" customWidth="1"/>
    <col min="3" max="10" width="8" style="1117" customWidth="1"/>
    <col min="11" max="12" width="12" style="1117" customWidth="1"/>
    <col min="13" max="18" width="8" style="1117" customWidth="1"/>
    <col min="19" max="19" width="5.5703125" style="1071" hidden="1" customWidth="1"/>
    <col min="20" max="20" width="7.85546875" style="1071" customWidth="1"/>
    <col min="21" max="22" width="7.85546875" style="1117" customWidth="1"/>
    <col min="23" max="23" width="5.7109375" style="1117" customWidth="1"/>
    <col min="24" max="27" width="9.28515625" style="1117" customWidth="1"/>
    <col min="28" max="16384" width="9.140625" style="1117"/>
  </cols>
  <sheetData>
    <row r="1" spans="1:22" s="1070" customFormat="1" ht="87" customHeight="1">
      <c r="A1" s="2630" t="str">
        <f>'t1'!A1</f>
        <v>COMPARTO SERVIZIO SANITARIO NAZIONALE - anno 2017</v>
      </c>
      <c r="B1" s="2630"/>
      <c r="C1" s="2630"/>
      <c r="D1" s="2630"/>
      <c r="E1" s="2630"/>
      <c r="F1" s="2630"/>
      <c r="G1" s="2630"/>
      <c r="H1" s="2630"/>
      <c r="I1" s="2630"/>
      <c r="J1" s="2630"/>
      <c r="K1" s="2630"/>
      <c r="L1" s="2630"/>
      <c r="M1" s="2630"/>
      <c r="N1" s="2630"/>
      <c r="O1" s="1106"/>
      <c r="P1" s="1107"/>
      <c r="Q1" s="1106"/>
      <c r="R1" s="1107"/>
      <c r="S1" s="1071"/>
      <c r="T1" s="1071"/>
      <c r="U1" s="1071"/>
    </row>
    <row r="2" spans="1:22" s="1070" customFormat="1" ht="30" customHeight="1" thickBot="1">
      <c r="A2" s="1066"/>
      <c r="B2" s="1099"/>
      <c r="C2" s="1106"/>
      <c r="D2" s="1106"/>
      <c r="E2" s="1106"/>
      <c r="F2" s="1106"/>
      <c r="G2" s="1106"/>
      <c r="H2" s="2631"/>
      <c r="I2" s="2631"/>
      <c r="J2" s="2631"/>
      <c r="K2" s="2631"/>
      <c r="L2" s="2631"/>
      <c r="M2" s="2631"/>
      <c r="N2" s="2631"/>
      <c r="O2" s="2631"/>
      <c r="P2" s="2631"/>
      <c r="Q2" s="2631"/>
      <c r="R2" s="2631"/>
      <c r="S2" s="1071"/>
      <c r="T2" s="1071"/>
      <c r="U2" s="1071"/>
    </row>
    <row r="3" spans="1:22" ht="14.25" customHeight="1" thickBot="1">
      <c r="A3" s="1109"/>
      <c r="B3" s="1110"/>
      <c r="C3" s="1111" t="s">
        <v>2720</v>
      </c>
      <c r="D3" s="1112"/>
      <c r="E3" s="1112"/>
      <c r="F3" s="1113"/>
      <c r="G3" s="1112"/>
      <c r="H3" s="1113"/>
      <c r="I3" s="1112"/>
      <c r="J3" s="1113"/>
      <c r="K3" s="1112"/>
      <c r="L3" s="1113"/>
      <c r="M3" s="1114" t="s">
        <v>2721</v>
      </c>
      <c r="N3" s="1115"/>
      <c r="O3" s="1115"/>
      <c r="P3" s="1116"/>
      <c r="Q3" s="1115"/>
      <c r="R3" s="1116"/>
      <c r="U3" s="1071"/>
      <c r="V3" s="1071"/>
    </row>
    <row r="4" spans="1:22" ht="20.25" customHeight="1" thickTop="1">
      <c r="A4" s="1118" t="s">
        <v>2722</v>
      </c>
      <c r="B4" s="1119" t="s">
        <v>273</v>
      </c>
      <c r="C4" s="1120" t="s">
        <v>2723</v>
      </c>
      <c r="D4" s="1121"/>
      <c r="E4" s="1122" t="s">
        <v>2724</v>
      </c>
      <c r="F4" s="1121"/>
      <c r="G4" s="1122" t="s">
        <v>2725</v>
      </c>
      <c r="H4" s="1123"/>
      <c r="I4" s="1122" t="s">
        <v>2726</v>
      </c>
      <c r="J4" s="1121"/>
      <c r="K4" s="1122" t="s">
        <v>2727</v>
      </c>
      <c r="L4" s="1121"/>
      <c r="M4" s="1120" t="s">
        <v>2723</v>
      </c>
      <c r="N4" s="1124"/>
      <c r="O4" s="1125" t="s">
        <v>2724</v>
      </c>
      <c r="P4" s="1124"/>
      <c r="Q4" s="1125" t="s">
        <v>2725</v>
      </c>
      <c r="R4" s="1124"/>
      <c r="U4" s="1071"/>
      <c r="V4" s="1071"/>
    </row>
    <row r="5" spans="1:22" ht="12" thickBot="1">
      <c r="A5" s="1776" t="s">
        <v>2728</v>
      </c>
      <c r="B5" s="1127"/>
      <c r="C5" s="1128" t="s">
        <v>279</v>
      </c>
      <c r="D5" s="1129" t="s">
        <v>280</v>
      </c>
      <c r="E5" s="1130" t="s">
        <v>279</v>
      </c>
      <c r="F5" s="1129" t="s">
        <v>280</v>
      </c>
      <c r="G5" s="1130" t="s">
        <v>279</v>
      </c>
      <c r="H5" s="1129" t="s">
        <v>280</v>
      </c>
      <c r="I5" s="1130" t="s">
        <v>279</v>
      </c>
      <c r="J5" s="1129" t="s">
        <v>280</v>
      </c>
      <c r="K5" s="1130" t="s">
        <v>279</v>
      </c>
      <c r="L5" s="1129" t="s">
        <v>280</v>
      </c>
      <c r="M5" s="1131" t="s">
        <v>279</v>
      </c>
      <c r="N5" s="1132" t="s">
        <v>280</v>
      </c>
      <c r="O5" s="1133" t="s">
        <v>279</v>
      </c>
      <c r="P5" s="1132" t="s">
        <v>280</v>
      </c>
      <c r="Q5" s="1133" t="s">
        <v>279</v>
      </c>
      <c r="R5" s="1132" t="s">
        <v>280</v>
      </c>
      <c r="U5" s="1071"/>
      <c r="V5" s="1071"/>
    </row>
    <row r="6" spans="1:22" ht="12" hidden="1" thickBot="1">
      <c r="A6" s="1126"/>
      <c r="B6" s="1127"/>
      <c r="C6" s="1128">
        <v>0</v>
      </c>
      <c r="D6" s="1489">
        <v>0</v>
      </c>
      <c r="E6" s="1489">
        <v>0</v>
      </c>
      <c r="F6" s="1489">
        <v>0</v>
      </c>
      <c r="G6" s="1489">
        <v>0</v>
      </c>
      <c r="H6" s="1489">
        <v>0</v>
      </c>
      <c r="I6" s="1489">
        <v>0</v>
      </c>
      <c r="J6" s="1489">
        <v>0</v>
      </c>
      <c r="K6" s="1489">
        <v>0</v>
      </c>
      <c r="L6" s="1489">
        <v>0</v>
      </c>
      <c r="M6" s="1131">
        <v>0</v>
      </c>
      <c r="N6" s="1490">
        <v>0</v>
      </c>
      <c r="O6" s="1490">
        <v>0</v>
      </c>
      <c r="P6" s="1490">
        <v>0</v>
      </c>
      <c r="Q6" s="1490">
        <v>0</v>
      </c>
      <c r="R6" s="1132">
        <v>0</v>
      </c>
      <c r="U6" s="1071"/>
      <c r="V6" s="1071"/>
    </row>
    <row r="7" spans="1:22" ht="12.75" customHeight="1" thickTop="1">
      <c r="A7" s="1134" t="str">
        <f>'t1'!A7</f>
        <v>direttore generale</v>
      </c>
      <c r="B7" s="1135" t="str">
        <f>'t1'!B7</f>
        <v>0D0097</v>
      </c>
      <c r="C7" s="1150"/>
      <c r="D7" s="1151"/>
      <c r="E7" s="1150"/>
      <c r="F7" s="1151"/>
      <c r="G7" s="1150"/>
      <c r="H7" s="1151"/>
      <c r="I7" s="1150"/>
      <c r="J7" s="1151"/>
      <c r="K7" s="1150"/>
      <c r="L7" s="2092"/>
      <c r="M7" s="1150"/>
      <c r="N7" s="1151"/>
      <c r="O7" s="1150">
        <f>IF(ISERROR(VLOOKUP($B7,IN_T3!$B$2:$Y$3000,14,FALSE))=TRUE,"",VLOOKUP($B7,IN_T3!$B$2:$Y$3000,14,FALSE))</f>
        <v>0</v>
      </c>
      <c r="P7" s="1151">
        <f>IF(ISERROR(VLOOKUP($B7,IN_T3!$B$2:$Y$3000,15,FALSE))=TRUE,"",VLOOKUP($B7,IN_T3!$B$2:$Y$3000,15,FALSE))</f>
        <v>0</v>
      </c>
      <c r="Q7" s="1150"/>
      <c r="R7" s="1152"/>
      <c r="S7" s="1071">
        <f>'t1'!N7</f>
        <v>1</v>
      </c>
      <c r="U7" s="1071"/>
      <c r="V7" s="1071"/>
    </row>
    <row r="8" spans="1:22" ht="12.75" customHeight="1">
      <c r="A8" s="1136" t="str">
        <f>'t1'!A8</f>
        <v>direttore sanitario</v>
      </c>
      <c r="B8" s="1137" t="str">
        <f>'t1'!B8</f>
        <v>0D0482</v>
      </c>
      <c r="C8" s="1153"/>
      <c r="D8" s="1154"/>
      <c r="E8" s="1153"/>
      <c r="F8" s="1154"/>
      <c r="G8" s="1153"/>
      <c r="H8" s="1154"/>
      <c r="I8" s="1153"/>
      <c r="J8" s="1154"/>
      <c r="K8" s="1153"/>
      <c r="L8" s="1153"/>
      <c r="M8" s="1153"/>
      <c r="N8" s="1154"/>
      <c r="O8" s="1153">
        <f>IF(ISERROR(VLOOKUP($B8,IN_T3!$B$2:$Y$3000,14,FALSE))=TRUE,"",VLOOKUP($B8,IN_T3!$B$2:$Y$3000,14,FALSE))</f>
        <v>0</v>
      </c>
      <c r="P8" s="1154">
        <f>IF(ISERROR(VLOOKUP($B8,IN_T3!$B$2:$Y$3000,15,FALSE))=TRUE,"",VLOOKUP($B8,IN_T3!$B$2:$Y$3000,15,FALSE))</f>
        <v>0</v>
      </c>
      <c r="Q8" s="1153"/>
      <c r="R8" s="1155"/>
      <c r="S8" s="1071">
        <f>'t1'!N8</f>
        <v>1</v>
      </c>
      <c r="U8" s="1071"/>
      <c r="V8" s="1071"/>
    </row>
    <row r="9" spans="1:22" ht="12.75" customHeight="1">
      <c r="A9" s="1136" t="str">
        <f>'t1'!A9</f>
        <v>direttore amministrativo</v>
      </c>
      <c r="B9" s="1137" t="str">
        <f>'t1'!B9</f>
        <v>0D0163</v>
      </c>
      <c r="C9" s="1153"/>
      <c r="D9" s="1154"/>
      <c r="E9" s="1153"/>
      <c r="F9" s="1154"/>
      <c r="G9" s="1153"/>
      <c r="H9" s="1154"/>
      <c r="I9" s="1153"/>
      <c r="J9" s="1154"/>
      <c r="K9" s="1153"/>
      <c r="L9" s="1153"/>
      <c r="M9" s="1153"/>
      <c r="N9" s="1154"/>
      <c r="O9" s="1153">
        <f>IF(ISERROR(VLOOKUP($B9,IN_T3!$B$2:$Y$3000,14,FALSE))=TRUE,"",VLOOKUP($B9,IN_T3!$B$2:$Y$3000,14,FALSE))</f>
        <v>0</v>
      </c>
      <c r="P9" s="1154">
        <f>IF(ISERROR(VLOOKUP($B9,IN_T3!$B$2:$Y$3000,15,FALSE))=TRUE,"",VLOOKUP($B9,IN_T3!$B$2:$Y$3000,15,FALSE))</f>
        <v>0</v>
      </c>
      <c r="Q9" s="1153"/>
      <c r="R9" s="1155"/>
      <c r="S9" s="1071">
        <f>'t1'!N9</f>
        <v>1</v>
      </c>
      <c r="U9" s="1071"/>
      <c r="V9" s="1071"/>
    </row>
    <row r="10" spans="1:22" ht="12.75" customHeight="1">
      <c r="A10" s="1136" t="str">
        <f>'t1'!A10</f>
        <v>direttore dei servizi sociali</v>
      </c>
      <c r="B10" s="1137" t="str">
        <f>'t1'!B10</f>
        <v>0D0484</v>
      </c>
      <c r="C10" s="1153"/>
      <c r="D10" s="1154"/>
      <c r="E10" s="1153"/>
      <c r="F10" s="1154"/>
      <c r="G10" s="1153"/>
      <c r="H10" s="1154"/>
      <c r="I10" s="1153"/>
      <c r="J10" s="1154"/>
      <c r="K10" s="1153"/>
      <c r="L10" s="1153"/>
      <c r="M10" s="1153"/>
      <c r="N10" s="1154"/>
      <c r="O10" s="1153">
        <f>IF(ISERROR(VLOOKUP($B10,IN_T3!$B$2:$Y$3000,14,FALSE))=TRUE,"",VLOOKUP($B10,IN_T3!$B$2:$Y$3000,14,FALSE))</f>
        <v>0</v>
      </c>
      <c r="P10" s="1154">
        <f>IF(ISERROR(VLOOKUP($B10,IN_T3!$B$2:$Y$3000,15,FALSE))=TRUE,"",VLOOKUP($B10,IN_T3!$B$2:$Y$3000,15,FALSE))</f>
        <v>0</v>
      </c>
      <c r="Q10" s="1153"/>
      <c r="R10" s="1155"/>
      <c r="S10" s="1071">
        <f>'t1'!N10</f>
        <v>0</v>
      </c>
      <c r="U10" s="1071"/>
      <c r="V10" s="1071"/>
    </row>
    <row r="11" spans="1:22" ht="12.75" customHeight="1">
      <c r="A11" s="1136" t="str">
        <f>'t1'!A11</f>
        <v>dir. medico con inc. di struttura complessa (rapp. esclusivo)</v>
      </c>
      <c r="B11" s="1137" t="str">
        <f>'t1'!B11</f>
        <v>SD0E33</v>
      </c>
      <c r="C11" s="1153"/>
      <c r="D11" s="1154"/>
      <c r="E11" s="1153"/>
      <c r="F11" s="1154"/>
      <c r="G11" s="1153"/>
      <c r="H11" s="1154"/>
      <c r="I11" s="1153"/>
      <c r="J11" s="1154"/>
      <c r="K11" s="1153"/>
      <c r="L11" s="1153"/>
      <c r="M11" s="1153"/>
      <c r="N11" s="1154"/>
      <c r="O11" s="1153">
        <f>IF(ISERROR(VLOOKUP($B11,IN_T3!$B$2:$Y$3000,14,FALSE))=TRUE,"",VLOOKUP($B11,IN_T3!$B$2:$Y$3000,14,FALSE))</f>
        <v>0</v>
      </c>
      <c r="P11" s="1154">
        <f>IF(ISERROR(VLOOKUP($B11,IN_T3!$B$2:$Y$3000,15,FALSE))=TRUE,"",VLOOKUP($B11,IN_T3!$B$2:$Y$3000,15,FALSE))</f>
        <v>0</v>
      </c>
      <c r="Q11" s="1153">
        <v>8</v>
      </c>
      <c r="R11" s="1155">
        <v>1</v>
      </c>
      <c r="S11" s="1071">
        <f>'t1'!N11</f>
        <v>1</v>
      </c>
      <c r="U11" s="1071"/>
      <c r="V11" s="1071"/>
    </row>
    <row r="12" spans="1:22" ht="12.75" customHeight="1">
      <c r="A12" s="1136" t="str">
        <f>'t1'!A12</f>
        <v>dir. medico con inc. di struttura complessa (rapp. non escl.)</v>
      </c>
      <c r="B12" s="1137" t="str">
        <f>'t1'!B12</f>
        <v>SD0N33</v>
      </c>
      <c r="C12" s="1153"/>
      <c r="D12" s="1154"/>
      <c r="E12" s="1153"/>
      <c r="F12" s="1154"/>
      <c r="G12" s="1153"/>
      <c r="H12" s="1154"/>
      <c r="I12" s="1153"/>
      <c r="J12" s="1154"/>
      <c r="K12" s="1153"/>
      <c r="L12" s="1153"/>
      <c r="M12" s="1153"/>
      <c r="N12" s="1154"/>
      <c r="O12" s="1153">
        <f>IF(ISERROR(VLOOKUP($B12,IN_T3!$B$2:$Y$3000,14,FALSE))=TRUE,"",VLOOKUP($B12,IN_T3!$B$2:$Y$3000,14,FALSE))</f>
        <v>0</v>
      </c>
      <c r="P12" s="1154">
        <f>IF(ISERROR(VLOOKUP($B12,IN_T3!$B$2:$Y$3000,15,FALSE))=TRUE,"",VLOOKUP($B12,IN_T3!$B$2:$Y$3000,15,FALSE))</f>
        <v>0</v>
      </c>
      <c r="Q12" s="1153"/>
      <c r="R12" s="1155"/>
      <c r="S12" s="1071">
        <f>'t1'!N12</f>
        <v>1</v>
      </c>
      <c r="U12" s="1071"/>
      <c r="V12" s="1071"/>
    </row>
    <row r="13" spans="1:22" ht="12.75" customHeight="1">
      <c r="A13" s="1136" t="str">
        <f>'t1'!A13</f>
        <v>dir. medico con incarico di struttura semplice (rapp. esclusivo)</v>
      </c>
      <c r="B13" s="1137" t="str">
        <f>'t1'!B13</f>
        <v>SD0E34</v>
      </c>
      <c r="C13" s="1153"/>
      <c r="D13" s="1154"/>
      <c r="E13" s="1153"/>
      <c r="F13" s="1154"/>
      <c r="G13" s="1153"/>
      <c r="H13" s="1154"/>
      <c r="I13" s="1153"/>
      <c r="J13" s="1154"/>
      <c r="K13" s="1153"/>
      <c r="L13" s="1153"/>
      <c r="M13" s="1153"/>
      <c r="N13" s="1154"/>
      <c r="O13" s="1153">
        <f>IF(ISERROR(VLOOKUP($B13,IN_T3!$B$2:$Y$3000,14,FALSE))=TRUE,"",VLOOKUP($B13,IN_T3!$B$2:$Y$3000,14,FALSE))</f>
        <v>0</v>
      </c>
      <c r="P13" s="1154">
        <f>IF(ISERROR(VLOOKUP($B13,IN_T3!$B$2:$Y$3000,15,FALSE))=TRUE,"",VLOOKUP($B13,IN_T3!$B$2:$Y$3000,15,FALSE))</f>
        <v>0</v>
      </c>
      <c r="Q13" s="1153"/>
      <c r="R13" s="1155"/>
      <c r="S13" s="1071">
        <f>'t1'!N13</f>
        <v>1</v>
      </c>
      <c r="U13" s="1071"/>
      <c r="V13" s="1071"/>
    </row>
    <row r="14" spans="1:22" ht="12.75" customHeight="1">
      <c r="A14" s="1136" t="str">
        <f>'t1'!A14</f>
        <v>dir. medico con incarico di struttura semplice (rapp. non escl.)</v>
      </c>
      <c r="B14" s="1137" t="str">
        <f>'t1'!B14</f>
        <v>SD0N34</v>
      </c>
      <c r="C14" s="1153"/>
      <c r="D14" s="1154"/>
      <c r="E14" s="1153"/>
      <c r="F14" s="1154"/>
      <c r="G14" s="1153"/>
      <c r="H14" s="1154"/>
      <c r="I14" s="1153"/>
      <c r="J14" s="1154"/>
      <c r="K14" s="1153"/>
      <c r="L14" s="1153"/>
      <c r="M14" s="1153"/>
      <c r="N14" s="1154"/>
      <c r="O14" s="1153">
        <f>IF(ISERROR(VLOOKUP($B14,IN_T3!$B$2:$Y$3000,14,FALSE))=TRUE,"",VLOOKUP($B14,IN_T3!$B$2:$Y$3000,14,FALSE))</f>
        <v>0</v>
      </c>
      <c r="P14" s="1154">
        <f>IF(ISERROR(VLOOKUP($B14,IN_T3!$B$2:$Y$3000,15,FALSE))=TRUE,"",VLOOKUP($B14,IN_T3!$B$2:$Y$3000,15,FALSE))</f>
        <v>0</v>
      </c>
      <c r="Q14" s="1153"/>
      <c r="R14" s="1155"/>
      <c r="S14" s="1071">
        <f>'t1'!N14</f>
        <v>1</v>
      </c>
      <c r="U14" s="1071"/>
      <c r="V14" s="1071"/>
    </row>
    <row r="15" spans="1:22" ht="12.75" customHeight="1">
      <c r="A15" s="1136" t="str">
        <f>'t1'!A15</f>
        <v>dir. medici con altri incar. prof.li (rapp. esclusivo)</v>
      </c>
      <c r="B15" s="1137" t="str">
        <f>'t1'!B15</f>
        <v>SD0035</v>
      </c>
      <c r="C15" s="1153"/>
      <c r="D15" s="1154"/>
      <c r="E15" s="1153"/>
      <c r="F15" s="1154"/>
      <c r="G15" s="1153"/>
      <c r="H15" s="1154"/>
      <c r="I15" s="1153"/>
      <c r="J15" s="1154"/>
      <c r="K15" s="2093"/>
      <c r="L15" s="1153"/>
      <c r="M15" s="1153">
        <v>1</v>
      </c>
      <c r="N15" s="1154"/>
      <c r="O15" s="1153">
        <f>IF(ISERROR(VLOOKUP($B15,IN_T3!$B$2:$Y$3000,14,FALSE))=TRUE,"",VLOOKUP($B15,IN_T3!$B$2:$Y$3000,14,FALSE))</f>
        <v>0</v>
      </c>
      <c r="P15" s="1154">
        <f>IF(ISERROR(VLOOKUP($B15,IN_T3!$B$2:$Y$3000,15,FALSE))=TRUE,"",VLOOKUP($B15,IN_T3!$B$2:$Y$3000,15,FALSE))</f>
        <v>0</v>
      </c>
      <c r="Q15" s="1153">
        <v>3</v>
      </c>
      <c r="R15" s="1155">
        <v>1</v>
      </c>
      <c r="S15" s="1071">
        <f>'t1'!N15</f>
        <v>1</v>
      </c>
      <c r="U15" s="1071"/>
      <c r="V15" s="1071"/>
    </row>
    <row r="16" spans="1:22" ht="12.75" customHeight="1">
      <c r="A16" s="1136" t="str">
        <f>'t1'!A16</f>
        <v>dir. medici con altri incar. prof.li (rapp. non escl.)</v>
      </c>
      <c r="B16" s="1137" t="str">
        <f>'t1'!B16</f>
        <v>SD0036</v>
      </c>
      <c r="C16" s="1153"/>
      <c r="D16" s="1154"/>
      <c r="E16" s="1153"/>
      <c r="F16" s="1154"/>
      <c r="G16" s="1153"/>
      <c r="H16" s="1154"/>
      <c r="I16" s="1153"/>
      <c r="J16" s="1154"/>
      <c r="K16" s="1153"/>
      <c r="L16" s="1153"/>
      <c r="M16" s="1153"/>
      <c r="N16" s="1154"/>
      <c r="O16" s="1153">
        <f>IF(ISERROR(VLOOKUP($B16,IN_T3!$B$2:$Y$3000,14,FALSE))=TRUE,"",VLOOKUP($B16,IN_T3!$B$2:$Y$3000,14,FALSE))</f>
        <v>0</v>
      </c>
      <c r="P16" s="1154">
        <f>IF(ISERROR(VLOOKUP($B16,IN_T3!$B$2:$Y$3000,15,FALSE))=TRUE,"",VLOOKUP($B16,IN_T3!$B$2:$Y$3000,15,FALSE))</f>
        <v>0</v>
      </c>
      <c r="Q16" s="1153"/>
      <c r="R16" s="1155"/>
      <c r="S16" s="1071">
        <f>'t1'!N16</f>
        <v>1</v>
      </c>
      <c r="U16" s="1071"/>
      <c r="V16" s="1071"/>
    </row>
    <row r="17" spans="1:22" ht="12.75" customHeight="1">
      <c r="A17" s="1136" t="str">
        <f>'t1'!A17</f>
        <v>dir. medici a t.  determinato(art. 15-septies d.lgs. 502/92)</v>
      </c>
      <c r="B17" s="1137" t="str">
        <f>'t1'!B17</f>
        <v>SD0597</v>
      </c>
      <c r="C17" s="1153"/>
      <c r="D17" s="1154"/>
      <c r="E17" s="1153"/>
      <c r="F17" s="1154"/>
      <c r="G17" s="1153"/>
      <c r="H17" s="1154"/>
      <c r="I17" s="1153"/>
      <c r="J17" s="1154"/>
      <c r="K17" s="1153"/>
      <c r="L17" s="1153"/>
      <c r="M17" s="1153"/>
      <c r="N17" s="1154"/>
      <c r="O17" s="1153">
        <f>IF(ISERROR(VLOOKUP($B17,IN_T3!$B$2:$Y$3000,14,FALSE))=TRUE,"",VLOOKUP($B17,IN_T3!$B$2:$Y$3000,14,FALSE))</f>
        <v>0</v>
      </c>
      <c r="P17" s="1154">
        <f>IF(ISERROR(VLOOKUP($B17,IN_T3!$B$2:$Y$3000,15,FALSE))=TRUE,"",VLOOKUP($B17,IN_T3!$B$2:$Y$3000,15,FALSE))</f>
        <v>0</v>
      </c>
      <c r="Q17" s="1153"/>
      <c r="R17" s="1155"/>
      <c r="S17" s="1071">
        <f>'t1'!N17</f>
        <v>0</v>
      </c>
      <c r="U17" s="1071"/>
      <c r="V17" s="1071"/>
    </row>
    <row r="18" spans="1:22" ht="12.75" customHeight="1">
      <c r="A18" s="1136" t="str">
        <f>'t1'!A18</f>
        <v>veterinari con inc. di struttura complessa (rapp.esclusivo)</v>
      </c>
      <c r="B18" s="1137" t="str">
        <f>'t1'!B18</f>
        <v>SD0E74</v>
      </c>
      <c r="C18" s="1153"/>
      <c r="D18" s="1154"/>
      <c r="E18" s="1153"/>
      <c r="F18" s="1154"/>
      <c r="G18" s="1153"/>
      <c r="H18" s="1154"/>
      <c r="I18" s="1153"/>
      <c r="J18" s="1154"/>
      <c r="K18" s="1153"/>
      <c r="L18" s="1153"/>
      <c r="M18" s="1153"/>
      <c r="N18" s="1154"/>
      <c r="O18" s="1153">
        <f>IF(ISERROR(VLOOKUP($B18,IN_T3!$B$2:$Y$3000,14,FALSE))=TRUE,"",VLOOKUP($B18,IN_T3!$B$2:$Y$3000,14,FALSE))</f>
        <v>0</v>
      </c>
      <c r="P18" s="1154">
        <f>IF(ISERROR(VLOOKUP($B18,IN_T3!$B$2:$Y$3000,15,FALSE))=TRUE,"",VLOOKUP($B18,IN_T3!$B$2:$Y$3000,15,FALSE))</f>
        <v>0</v>
      </c>
      <c r="Q18" s="1153"/>
      <c r="R18" s="1155"/>
      <c r="S18" s="1071">
        <f>'t1'!N18</f>
        <v>0</v>
      </c>
      <c r="U18" s="1071"/>
      <c r="V18" s="1071"/>
    </row>
    <row r="19" spans="1:22" ht="12.75" customHeight="1">
      <c r="A19" s="1136" t="str">
        <f>'t1'!A19</f>
        <v>veterinari con inc. di struttura complessa (rapp. non escl.)</v>
      </c>
      <c r="B19" s="1137" t="str">
        <f>'t1'!B19</f>
        <v>SD0N74</v>
      </c>
      <c r="C19" s="1153"/>
      <c r="D19" s="1154"/>
      <c r="E19" s="1153"/>
      <c r="F19" s="1154"/>
      <c r="G19" s="1153"/>
      <c r="H19" s="1154"/>
      <c r="I19" s="1153"/>
      <c r="J19" s="1154"/>
      <c r="K19" s="1153"/>
      <c r="L19" s="1153"/>
      <c r="M19" s="1153"/>
      <c r="N19" s="1154"/>
      <c r="O19" s="1153">
        <f>IF(ISERROR(VLOOKUP($B19,IN_T3!$B$2:$Y$3000,14,FALSE))=TRUE,"",VLOOKUP($B19,IN_T3!$B$2:$Y$3000,14,FALSE))</f>
        <v>0</v>
      </c>
      <c r="P19" s="1154">
        <f>IF(ISERROR(VLOOKUP($B19,IN_T3!$B$2:$Y$3000,15,FALSE))=TRUE,"",VLOOKUP($B19,IN_T3!$B$2:$Y$3000,15,FALSE))</f>
        <v>0</v>
      </c>
      <c r="Q19" s="1153"/>
      <c r="R19" s="1155"/>
      <c r="S19" s="1071">
        <f>'t1'!N19</f>
        <v>0</v>
      </c>
      <c r="U19" s="1071"/>
      <c r="V19" s="1071"/>
    </row>
    <row r="20" spans="1:22" ht="12.75" customHeight="1">
      <c r="A20" s="1136" t="str">
        <f>'t1'!A20</f>
        <v>veterinari con inc. di struttura semplice (rapp. esclusivo)</v>
      </c>
      <c r="B20" s="1137" t="str">
        <f>'t1'!B20</f>
        <v>SD0E73</v>
      </c>
      <c r="C20" s="1153"/>
      <c r="D20" s="1154"/>
      <c r="E20" s="1153"/>
      <c r="F20" s="1154"/>
      <c r="G20" s="1153"/>
      <c r="H20" s="1154"/>
      <c r="I20" s="1153"/>
      <c r="J20" s="1154"/>
      <c r="K20" s="1153"/>
      <c r="L20" s="1153"/>
      <c r="M20" s="1153"/>
      <c r="N20" s="1154"/>
      <c r="O20" s="1153">
        <f>IF(ISERROR(VLOOKUP($B20,IN_T3!$B$2:$Y$3000,14,FALSE))=TRUE,"",VLOOKUP($B20,IN_T3!$B$2:$Y$3000,14,FALSE))</f>
        <v>0</v>
      </c>
      <c r="P20" s="1154">
        <f>IF(ISERROR(VLOOKUP($B20,IN_T3!$B$2:$Y$3000,15,FALSE))=TRUE,"",VLOOKUP($B20,IN_T3!$B$2:$Y$3000,15,FALSE))</f>
        <v>0</v>
      </c>
      <c r="Q20" s="1153"/>
      <c r="R20" s="1155"/>
      <c r="S20" s="1071">
        <f>'t1'!N20</f>
        <v>0</v>
      </c>
      <c r="U20" s="1071"/>
      <c r="V20" s="1071"/>
    </row>
    <row r="21" spans="1:22" ht="12.75" customHeight="1">
      <c r="A21" s="1136" t="str">
        <f>'t1'!A21</f>
        <v>veterinari con inc. di struttura semplice (rapp. non escl.)</v>
      </c>
      <c r="B21" s="1137" t="str">
        <f>'t1'!B21</f>
        <v>SD0N73</v>
      </c>
      <c r="C21" s="1153"/>
      <c r="D21" s="1154"/>
      <c r="E21" s="1153"/>
      <c r="F21" s="1154"/>
      <c r="G21" s="1153"/>
      <c r="H21" s="1154"/>
      <c r="I21" s="1153"/>
      <c r="J21" s="1154"/>
      <c r="K21" s="1153"/>
      <c r="L21" s="1153"/>
      <c r="M21" s="1153"/>
      <c r="N21" s="1154"/>
      <c r="O21" s="1153">
        <f>IF(ISERROR(VLOOKUP($B21,IN_T3!$B$2:$Y$3000,14,FALSE))=TRUE,"",VLOOKUP($B21,IN_T3!$B$2:$Y$3000,14,FALSE))</f>
        <v>0</v>
      </c>
      <c r="P21" s="1154">
        <f>IF(ISERROR(VLOOKUP($B21,IN_T3!$B$2:$Y$3000,15,FALSE))=TRUE,"",VLOOKUP($B21,IN_T3!$B$2:$Y$3000,15,FALSE))</f>
        <v>0</v>
      </c>
      <c r="Q21" s="1153"/>
      <c r="R21" s="1155"/>
      <c r="S21" s="1071">
        <f>'t1'!N21</f>
        <v>0</v>
      </c>
      <c r="U21" s="1071"/>
      <c r="V21" s="1071"/>
    </row>
    <row r="22" spans="1:22" ht="12.75" customHeight="1">
      <c r="A22" s="1136" t="str">
        <f>'t1'!A22</f>
        <v>veterinari con altri incar. prof.li (rapp. esclusivo)</v>
      </c>
      <c r="B22" s="1137" t="str">
        <f>'t1'!B22</f>
        <v>SD0A73</v>
      </c>
      <c r="C22" s="1153"/>
      <c r="D22" s="1154"/>
      <c r="E22" s="1153"/>
      <c r="F22" s="1154"/>
      <c r="G22" s="1153"/>
      <c r="H22" s="1154"/>
      <c r="I22" s="1153"/>
      <c r="J22" s="1154"/>
      <c r="K22" s="1153"/>
      <c r="L22" s="1153"/>
      <c r="M22" s="1153"/>
      <c r="N22" s="1154"/>
      <c r="O22" s="1153">
        <f>IF(ISERROR(VLOOKUP($B22,IN_T3!$B$2:$Y$3000,14,FALSE))=TRUE,"",VLOOKUP($B22,IN_T3!$B$2:$Y$3000,14,FALSE))</f>
        <v>0</v>
      </c>
      <c r="P22" s="1154">
        <f>IF(ISERROR(VLOOKUP($B22,IN_T3!$B$2:$Y$3000,15,FALSE))=TRUE,"",VLOOKUP($B22,IN_T3!$B$2:$Y$3000,15,FALSE))</f>
        <v>0</v>
      </c>
      <c r="Q22" s="1153"/>
      <c r="R22" s="1155"/>
      <c r="S22" s="1071">
        <f>'t1'!N22</f>
        <v>0</v>
      </c>
      <c r="U22" s="1071"/>
      <c r="V22" s="1071"/>
    </row>
    <row r="23" spans="1:22" ht="12.75" customHeight="1">
      <c r="A23" s="1136" t="str">
        <f>'t1'!A23</f>
        <v>veterinari con altri incar. prof.li (rapp. non escl.)</v>
      </c>
      <c r="B23" s="1137" t="str">
        <f>'t1'!B23</f>
        <v>SD0072</v>
      </c>
      <c r="C23" s="1153"/>
      <c r="D23" s="1154"/>
      <c r="E23" s="1153"/>
      <c r="F23" s="1154"/>
      <c r="G23" s="1153"/>
      <c r="H23" s="1154"/>
      <c r="I23" s="1153"/>
      <c r="J23" s="1154"/>
      <c r="K23" s="1153"/>
      <c r="L23" s="1153"/>
      <c r="M23" s="1153"/>
      <c r="N23" s="1154"/>
      <c r="O23" s="1153">
        <f>IF(ISERROR(VLOOKUP($B23,IN_T3!$B$2:$Y$3000,14,FALSE))=TRUE,"",VLOOKUP($B23,IN_T3!$B$2:$Y$3000,14,FALSE))</f>
        <v>0</v>
      </c>
      <c r="P23" s="1154">
        <f>IF(ISERROR(VLOOKUP($B23,IN_T3!$B$2:$Y$3000,15,FALSE))=TRUE,"",VLOOKUP($B23,IN_T3!$B$2:$Y$3000,15,FALSE))</f>
        <v>0</v>
      </c>
      <c r="Q23" s="1153"/>
      <c r="R23" s="1155"/>
      <c r="S23" s="1071">
        <f>'t1'!N23</f>
        <v>0</v>
      </c>
      <c r="U23" s="1071"/>
      <c r="V23" s="1071"/>
    </row>
    <row r="24" spans="1:22" ht="12.75" customHeight="1">
      <c r="A24" s="1136" t="str">
        <f>'t1'!A24</f>
        <v>veterinari a t. determinato (art. 15-septies d.lgs. 502/92)</v>
      </c>
      <c r="B24" s="1137" t="str">
        <f>'t1'!B24</f>
        <v>SD0598</v>
      </c>
      <c r="C24" s="1153"/>
      <c r="D24" s="1154"/>
      <c r="E24" s="1153"/>
      <c r="F24" s="1154"/>
      <c r="G24" s="1153"/>
      <c r="H24" s="1154"/>
      <c r="I24" s="1153"/>
      <c r="J24" s="1154"/>
      <c r="K24" s="1153"/>
      <c r="L24" s="1153"/>
      <c r="M24" s="1153"/>
      <c r="N24" s="1154"/>
      <c r="O24" s="1153">
        <f>IF(ISERROR(VLOOKUP($B24,IN_T3!$B$2:$Y$3000,14,FALSE))=TRUE,"",VLOOKUP($B24,IN_T3!$B$2:$Y$3000,14,FALSE))</f>
        <v>0</v>
      </c>
      <c r="P24" s="1154">
        <f>IF(ISERROR(VLOOKUP($B24,IN_T3!$B$2:$Y$3000,15,FALSE))=TRUE,"",VLOOKUP($B24,IN_T3!$B$2:$Y$3000,15,FALSE))</f>
        <v>0</v>
      </c>
      <c r="Q24" s="1153"/>
      <c r="R24" s="1155"/>
      <c r="S24" s="1071">
        <f>'t1'!N24</f>
        <v>0</v>
      </c>
      <c r="U24" s="1071"/>
      <c r="V24" s="1071"/>
    </row>
    <row r="25" spans="1:22" ht="12.75" customHeight="1">
      <c r="A25" s="1136" t="str">
        <f>'t1'!A25</f>
        <v>odontoiatri con inc. di struttura complessa (rapp. esclusivo)</v>
      </c>
      <c r="B25" s="1137" t="str">
        <f>'t1'!B25</f>
        <v>SD0E49</v>
      </c>
      <c r="C25" s="1153"/>
      <c r="D25" s="1154"/>
      <c r="E25" s="1153"/>
      <c r="F25" s="1154"/>
      <c r="G25" s="1153"/>
      <c r="H25" s="1154"/>
      <c r="I25" s="1153"/>
      <c r="J25" s="1154"/>
      <c r="K25" s="1153"/>
      <c r="L25" s="1153"/>
      <c r="M25" s="1153"/>
      <c r="N25" s="1154"/>
      <c r="O25" s="1153">
        <f>IF(ISERROR(VLOOKUP($B25,IN_T3!$B$2:$Y$3000,14,FALSE))=TRUE,"",VLOOKUP($B25,IN_T3!$B$2:$Y$3000,14,FALSE))</f>
        <v>0</v>
      </c>
      <c r="P25" s="1154">
        <f>IF(ISERROR(VLOOKUP($B25,IN_T3!$B$2:$Y$3000,15,FALSE))=TRUE,"",VLOOKUP($B25,IN_T3!$B$2:$Y$3000,15,FALSE))</f>
        <v>0</v>
      </c>
      <c r="Q25" s="1153"/>
      <c r="R25" s="1155"/>
      <c r="S25" s="1071">
        <f>'t1'!N25</f>
        <v>0</v>
      </c>
      <c r="U25" s="1071"/>
      <c r="V25" s="1071"/>
    </row>
    <row r="26" spans="1:22" ht="12.75" customHeight="1">
      <c r="A26" s="1136" t="str">
        <f>'t1'!A26</f>
        <v>odontoiatri con inc. di struttura complessa (rapp. non escl.)</v>
      </c>
      <c r="B26" s="1137" t="str">
        <f>'t1'!B26</f>
        <v>SD0N49</v>
      </c>
      <c r="C26" s="1153"/>
      <c r="D26" s="1154"/>
      <c r="E26" s="1153"/>
      <c r="F26" s="1154"/>
      <c r="G26" s="1153"/>
      <c r="H26" s="1154"/>
      <c r="I26" s="1153"/>
      <c r="J26" s="1154"/>
      <c r="K26" s="1153"/>
      <c r="L26" s="1153"/>
      <c r="M26" s="1153"/>
      <c r="N26" s="1154"/>
      <c r="O26" s="1153">
        <f>IF(ISERROR(VLOOKUP($B26,IN_T3!$B$2:$Y$3000,14,FALSE))=TRUE,"",VLOOKUP($B26,IN_T3!$B$2:$Y$3000,14,FALSE))</f>
        <v>0</v>
      </c>
      <c r="P26" s="1154">
        <f>IF(ISERROR(VLOOKUP($B26,IN_T3!$B$2:$Y$3000,15,FALSE))=TRUE,"",VLOOKUP($B26,IN_T3!$B$2:$Y$3000,15,FALSE))</f>
        <v>0</v>
      </c>
      <c r="Q26" s="1153"/>
      <c r="R26" s="1155"/>
      <c r="S26" s="1071">
        <f>'t1'!N26</f>
        <v>0</v>
      </c>
      <c r="U26" s="1071"/>
      <c r="V26" s="1071"/>
    </row>
    <row r="27" spans="1:22" ht="12.75" customHeight="1">
      <c r="A27" s="1136" t="str">
        <f>'t1'!A27</f>
        <v>odontoiatri con inc. di struttura semplice (rapp. esclusivo)</v>
      </c>
      <c r="B27" s="1137" t="str">
        <f>'t1'!B27</f>
        <v>SD0E48</v>
      </c>
      <c r="C27" s="1153"/>
      <c r="D27" s="1154"/>
      <c r="E27" s="1153"/>
      <c r="F27" s="1154"/>
      <c r="G27" s="1153"/>
      <c r="H27" s="1154"/>
      <c r="I27" s="1153"/>
      <c r="J27" s="1154"/>
      <c r="K27" s="1153"/>
      <c r="L27" s="1153"/>
      <c r="M27" s="1153"/>
      <c r="N27" s="1154"/>
      <c r="O27" s="1153">
        <f>IF(ISERROR(VLOOKUP($B27,IN_T3!$B$2:$Y$3000,14,FALSE))=TRUE,"",VLOOKUP($B27,IN_T3!$B$2:$Y$3000,14,FALSE))</f>
        <v>0</v>
      </c>
      <c r="P27" s="1154">
        <f>IF(ISERROR(VLOOKUP($B27,IN_T3!$B$2:$Y$3000,15,FALSE))=TRUE,"",VLOOKUP($B27,IN_T3!$B$2:$Y$3000,15,FALSE))</f>
        <v>0</v>
      </c>
      <c r="Q27" s="1153"/>
      <c r="R27" s="1155"/>
      <c r="S27" s="1071">
        <f>'t1'!N27</f>
        <v>0</v>
      </c>
      <c r="U27" s="1071"/>
      <c r="V27" s="1071"/>
    </row>
    <row r="28" spans="1:22" ht="12.75" customHeight="1">
      <c r="A28" s="1136" t="str">
        <f>'t1'!A28</f>
        <v>odontoiatri con inc. di struttura semplice (rapp. non escl.)</v>
      </c>
      <c r="B28" s="1137" t="str">
        <f>'t1'!B28</f>
        <v>SD0N48</v>
      </c>
      <c r="C28" s="1153"/>
      <c r="D28" s="1154"/>
      <c r="E28" s="1153"/>
      <c r="F28" s="1154"/>
      <c r="G28" s="1153"/>
      <c r="H28" s="1154"/>
      <c r="I28" s="1153"/>
      <c r="J28" s="1154"/>
      <c r="K28" s="1153"/>
      <c r="L28" s="1153"/>
      <c r="M28" s="1153"/>
      <c r="N28" s="1154"/>
      <c r="O28" s="1153">
        <f>IF(ISERROR(VLOOKUP($B28,IN_T3!$B$2:$Y$3000,14,FALSE))=TRUE,"",VLOOKUP($B28,IN_T3!$B$2:$Y$3000,14,FALSE))</f>
        <v>0</v>
      </c>
      <c r="P28" s="1154">
        <f>IF(ISERROR(VLOOKUP($B28,IN_T3!$B$2:$Y$3000,15,FALSE))=TRUE,"",VLOOKUP($B28,IN_T3!$B$2:$Y$3000,15,FALSE))</f>
        <v>0</v>
      </c>
      <c r="Q28" s="1153"/>
      <c r="R28" s="1155"/>
      <c r="S28" s="1071">
        <f>'t1'!N28</f>
        <v>0</v>
      </c>
      <c r="U28" s="1071"/>
      <c r="V28" s="1071"/>
    </row>
    <row r="29" spans="1:22" ht="12.75" customHeight="1">
      <c r="A29" s="1136" t="str">
        <f>'t1'!A29</f>
        <v>odontoiatri con altri incar. prof.li (rapp. esclusivo)</v>
      </c>
      <c r="B29" s="1137" t="str">
        <f>'t1'!B29</f>
        <v>SD0A48</v>
      </c>
      <c r="C29" s="1153"/>
      <c r="D29" s="1154"/>
      <c r="E29" s="1153"/>
      <c r="F29" s="1154"/>
      <c r="G29" s="1153"/>
      <c r="H29" s="1154"/>
      <c r="I29" s="1153"/>
      <c r="J29" s="1154"/>
      <c r="K29" s="1153"/>
      <c r="L29" s="1153"/>
      <c r="M29" s="1153"/>
      <c r="N29" s="1154"/>
      <c r="O29" s="1153">
        <f>IF(ISERROR(VLOOKUP($B29,IN_T3!$B$2:$Y$3000,14,FALSE))=TRUE,"",VLOOKUP($B29,IN_T3!$B$2:$Y$3000,14,FALSE))</f>
        <v>0</v>
      </c>
      <c r="P29" s="1154">
        <f>IF(ISERROR(VLOOKUP($B29,IN_T3!$B$2:$Y$3000,15,FALSE))=TRUE,"",VLOOKUP($B29,IN_T3!$B$2:$Y$3000,15,FALSE))</f>
        <v>0</v>
      </c>
      <c r="Q29" s="1153"/>
      <c r="R29" s="1155"/>
      <c r="S29" s="1071">
        <f>'t1'!N29</f>
        <v>0</v>
      </c>
      <c r="U29" s="1071"/>
      <c r="V29" s="1071"/>
    </row>
    <row r="30" spans="1:22" ht="12.75" customHeight="1">
      <c r="A30" s="1136" t="str">
        <f>'t1'!A30</f>
        <v>odontoiatri con altri incar. prof.li (rapp. non escl.)</v>
      </c>
      <c r="B30" s="1137" t="str">
        <f>'t1'!B30</f>
        <v>SD0047</v>
      </c>
      <c r="C30" s="1153"/>
      <c r="D30" s="1154"/>
      <c r="E30" s="1153"/>
      <c r="F30" s="1154"/>
      <c r="G30" s="1153"/>
      <c r="H30" s="1154"/>
      <c r="I30" s="1153"/>
      <c r="J30" s="1154"/>
      <c r="K30" s="1153"/>
      <c r="L30" s="1153"/>
      <c r="M30" s="1153"/>
      <c r="N30" s="1154"/>
      <c r="O30" s="1153">
        <f>IF(ISERROR(VLOOKUP($B30,IN_T3!$B$2:$Y$3000,14,FALSE))=TRUE,"",VLOOKUP($B30,IN_T3!$B$2:$Y$3000,14,FALSE))</f>
        <v>0</v>
      </c>
      <c r="P30" s="1154">
        <f>IF(ISERROR(VLOOKUP($B30,IN_T3!$B$2:$Y$3000,15,FALSE))=TRUE,"",VLOOKUP($B30,IN_T3!$B$2:$Y$3000,15,FALSE))</f>
        <v>0</v>
      </c>
      <c r="Q30" s="1153"/>
      <c r="R30" s="1155"/>
      <c r="S30" s="1071">
        <f>'t1'!N30</f>
        <v>0</v>
      </c>
      <c r="U30" s="1071"/>
      <c r="V30" s="1071"/>
    </row>
    <row r="31" spans="1:22" ht="12.75" customHeight="1">
      <c r="A31" s="1136" t="str">
        <f>'t1'!A31</f>
        <v>odontoiatri a t. determinato (art. 15-septies d.lgs. 502/92)</v>
      </c>
      <c r="B31" s="1137" t="str">
        <f>'t1'!B31</f>
        <v>SD0599</v>
      </c>
      <c r="C31" s="1153"/>
      <c r="D31" s="1154"/>
      <c r="E31" s="1153"/>
      <c r="F31" s="1154"/>
      <c r="G31" s="1153"/>
      <c r="H31" s="1154"/>
      <c r="I31" s="1153"/>
      <c r="J31" s="1154"/>
      <c r="K31" s="1153"/>
      <c r="L31" s="1153"/>
      <c r="M31" s="1153"/>
      <c r="N31" s="1154"/>
      <c r="O31" s="1153">
        <f>IF(ISERROR(VLOOKUP($B31,IN_T3!$B$2:$Y$3000,14,FALSE))=TRUE,"",VLOOKUP($B31,IN_T3!$B$2:$Y$3000,14,FALSE))</f>
        <v>0</v>
      </c>
      <c r="P31" s="1154">
        <f>IF(ISERROR(VLOOKUP($B31,IN_T3!$B$2:$Y$3000,15,FALSE))=TRUE,"",VLOOKUP($B31,IN_T3!$B$2:$Y$3000,15,FALSE))</f>
        <v>0</v>
      </c>
      <c r="Q31" s="1153"/>
      <c r="R31" s="1155"/>
      <c r="S31" s="1071">
        <f>'t1'!N31</f>
        <v>0</v>
      </c>
      <c r="U31" s="1071"/>
      <c r="V31" s="1071"/>
    </row>
    <row r="32" spans="1:22" ht="12.75" customHeight="1">
      <c r="A32" s="1136" t="str">
        <f>'t1'!A32</f>
        <v>farmacisti con incarico di struttura complessa (rapp. esclusivo)</v>
      </c>
      <c r="B32" s="1137" t="str">
        <f>'t1'!B32</f>
        <v>SD0E39</v>
      </c>
      <c r="C32" s="1153"/>
      <c r="D32" s="1154"/>
      <c r="E32" s="1153"/>
      <c r="F32" s="1154"/>
      <c r="G32" s="1153"/>
      <c r="H32" s="1154"/>
      <c r="I32" s="1153"/>
      <c r="J32" s="1154"/>
      <c r="K32" s="1153"/>
      <c r="L32" s="1153"/>
      <c r="M32" s="1153"/>
      <c r="N32" s="1154"/>
      <c r="O32" s="1153">
        <f>IF(ISERROR(VLOOKUP($B32,IN_T3!$B$2:$Y$3000,14,FALSE))=TRUE,"",VLOOKUP($B32,IN_T3!$B$2:$Y$3000,14,FALSE))</f>
        <v>0</v>
      </c>
      <c r="P32" s="1154">
        <f>IF(ISERROR(VLOOKUP($B32,IN_T3!$B$2:$Y$3000,15,FALSE))=TRUE,"",VLOOKUP($B32,IN_T3!$B$2:$Y$3000,15,FALSE))</f>
        <v>0</v>
      </c>
      <c r="Q32" s="1153"/>
      <c r="R32" s="1155"/>
      <c r="S32" s="1071">
        <f>'t1'!N32</f>
        <v>1</v>
      </c>
      <c r="U32" s="1071"/>
      <c r="V32" s="1071"/>
    </row>
    <row r="33" spans="1:22" ht="12.75" customHeight="1">
      <c r="A33" s="1136" t="str">
        <f>'t1'!A33</f>
        <v>farmacisti con incarico di struttura complessa (rapp. non escl.)</v>
      </c>
      <c r="B33" s="1137" t="str">
        <f>'t1'!B33</f>
        <v>SD0N39</v>
      </c>
      <c r="C33" s="1153"/>
      <c r="D33" s="1154"/>
      <c r="E33" s="1153"/>
      <c r="F33" s="1154"/>
      <c r="G33" s="1153"/>
      <c r="H33" s="1154"/>
      <c r="I33" s="1153"/>
      <c r="J33" s="1154"/>
      <c r="K33" s="1153"/>
      <c r="L33" s="1153"/>
      <c r="M33" s="1153"/>
      <c r="N33" s="1154"/>
      <c r="O33" s="1153">
        <f>IF(ISERROR(VLOOKUP($B33,IN_T3!$B$2:$Y$3000,14,FALSE))=TRUE,"",VLOOKUP($B33,IN_T3!$B$2:$Y$3000,14,FALSE))</f>
        <v>0</v>
      </c>
      <c r="P33" s="1154">
        <f>IF(ISERROR(VLOOKUP($B33,IN_T3!$B$2:$Y$3000,15,FALSE))=TRUE,"",VLOOKUP($B33,IN_T3!$B$2:$Y$3000,15,FALSE))</f>
        <v>0</v>
      </c>
      <c r="Q33" s="1153"/>
      <c r="R33" s="1155"/>
      <c r="S33" s="1071">
        <f>'t1'!N33</f>
        <v>0</v>
      </c>
      <c r="U33" s="1071"/>
      <c r="V33" s="1071"/>
    </row>
    <row r="34" spans="1:22" ht="12.75" customHeight="1">
      <c r="A34" s="1136" t="str">
        <f>'t1'!A34</f>
        <v>farmacisti con incarico di struttura semplice (rapp. esclusivo)</v>
      </c>
      <c r="B34" s="1137" t="str">
        <f>'t1'!B34</f>
        <v>SD0E38</v>
      </c>
      <c r="C34" s="1153"/>
      <c r="D34" s="1154"/>
      <c r="E34" s="1153"/>
      <c r="F34" s="1154"/>
      <c r="G34" s="1153"/>
      <c r="H34" s="1154"/>
      <c r="I34" s="1153"/>
      <c r="J34" s="1154"/>
      <c r="K34" s="1153"/>
      <c r="L34" s="1153"/>
      <c r="M34" s="1153"/>
      <c r="N34" s="1154"/>
      <c r="O34" s="1153">
        <f>IF(ISERROR(VLOOKUP($B34,IN_T3!$B$2:$Y$3000,14,FALSE))=TRUE,"",VLOOKUP($B34,IN_T3!$B$2:$Y$3000,14,FALSE))</f>
        <v>0</v>
      </c>
      <c r="P34" s="1154">
        <f>IF(ISERROR(VLOOKUP($B34,IN_T3!$B$2:$Y$3000,15,FALSE))=TRUE,"",VLOOKUP($B34,IN_T3!$B$2:$Y$3000,15,FALSE))</f>
        <v>0</v>
      </c>
      <c r="Q34" s="1153"/>
      <c r="R34" s="1155"/>
      <c r="S34" s="1071">
        <f>'t1'!N34</f>
        <v>1</v>
      </c>
      <c r="U34" s="1071"/>
      <c r="V34" s="1071"/>
    </row>
    <row r="35" spans="1:22" ht="12.75" customHeight="1">
      <c r="A35" s="1136" t="str">
        <f>'t1'!A35</f>
        <v>farmacisti con incarico di struttura semplice (rapp. non escl.)</v>
      </c>
      <c r="B35" s="1137" t="str">
        <f>'t1'!B35</f>
        <v>SD0N38</v>
      </c>
      <c r="C35" s="1153"/>
      <c r="D35" s="1154"/>
      <c r="E35" s="1153"/>
      <c r="F35" s="1154"/>
      <c r="G35" s="1153"/>
      <c r="H35" s="1154"/>
      <c r="I35" s="1153"/>
      <c r="J35" s="1154"/>
      <c r="K35" s="1153"/>
      <c r="L35" s="1153"/>
      <c r="M35" s="1153"/>
      <c r="N35" s="1154"/>
      <c r="O35" s="1153">
        <f>IF(ISERROR(VLOOKUP($B35,IN_T3!$B$2:$Y$3000,14,FALSE))=TRUE,"",VLOOKUP($B35,IN_T3!$B$2:$Y$3000,14,FALSE))</f>
        <v>0</v>
      </c>
      <c r="P35" s="1154">
        <f>IF(ISERROR(VLOOKUP($B35,IN_T3!$B$2:$Y$3000,15,FALSE))=TRUE,"",VLOOKUP($B35,IN_T3!$B$2:$Y$3000,15,FALSE))</f>
        <v>0</v>
      </c>
      <c r="Q35" s="1153"/>
      <c r="R35" s="1155"/>
      <c r="S35" s="1071">
        <f>'t1'!N35</f>
        <v>0</v>
      </c>
      <c r="U35" s="1071"/>
      <c r="V35" s="1071"/>
    </row>
    <row r="36" spans="1:22" ht="12.75" customHeight="1">
      <c r="A36" s="1136" t="str">
        <f>'t1'!A36</f>
        <v>farmacisti con altri incar. prof.li (rapp. esclusivo)</v>
      </c>
      <c r="B36" s="1137" t="str">
        <f>'t1'!B36</f>
        <v>SD0A38</v>
      </c>
      <c r="C36" s="1153"/>
      <c r="D36" s="1154"/>
      <c r="E36" s="1153"/>
      <c r="F36" s="1154"/>
      <c r="G36" s="1153"/>
      <c r="H36" s="1154"/>
      <c r="I36" s="1153"/>
      <c r="J36" s="1154"/>
      <c r="K36" s="1153"/>
      <c r="L36" s="1153"/>
      <c r="M36" s="1153"/>
      <c r="N36" s="1154"/>
      <c r="O36" s="1153">
        <f>IF(ISERROR(VLOOKUP($B36,IN_T3!$B$2:$Y$3000,14,FALSE))=TRUE,"",VLOOKUP($B36,IN_T3!$B$2:$Y$3000,14,FALSE))</f>
        <v>0</v>
      </c>
      <c r="P36" s="1154">
        <f>IF(ISERROR(VLOOKUP($B36,IN_T3!$B$2:$Y$3000,15,FALSE))=TRUE,"",VLOOKUP($B36,IN_T3!$B$2:$Y$3000,15,FALSE))</f>
        <v>0</v>
      </c>
      <c r="Q36" s="1153"/>
      <c r="R36" s="1155"/>
      <c r="S36" s="1071">
        <f>'t1'!N36</f>
        <v>1</v>
      </c>
      <c r="U36" s="1071"/>
      <c r="V36" s="1071"/>
    </row>
    <row r="37" spans="1:22" ht="12.75" customHeight="1">
      <c r="A37" s="1136" t="str">
        <f>'t1'!A37</f>
        <v>farmacisti con altri incar. prof.li (rapp. non escl.)</v>
      </c>
      <c r="B37" s="1137" t="str">
        <f>'t1'!B37</f>
        <v>SD0037</v>
      </c>
      <c r="C37" s="1153"/>
      <c r="D37" s="1154"/>
      <c r="E37" s="1153"/>
      <c r="F37" s="1154"/>
      <c r="G37" s="1153"/>
      <c r="H37" s="1154"/>
      <c r="I37" s="1153"/>
      <c r="J37" s="1154"/>
      <c r="K37" s="1153"/>
      <c r="L37" s="1153"/>
      <c r="M37" s="1153"/>
      <c r="N37" s="1154"/>
      <c r="O37" s="1153">
        <f>IF(ISERROR(VLOOKUP($B37,IN_T3!$B$2:$Y$3000,14,FALSE))=TRUE,"",VLOOKUP($B37,IN_T3!$B$2:$Y$3000,14,FALSE))</f>
        <v>0</v>
      </c>
      <c r="P37" s="1154">
        <f>IF(ISERROR(VLOOKUP($B37,IN_T3!$B$2:$Y$3000,15,FALSE))=TRUE,"",VLOOKUP($B37,IN_T3!$B$2:$Y$3000,15,FALSE))</f>
        <v>0</v>
      </c>
      <c r="Q37" s="1153"/>
      <c r="R37" s="1155"/>
      <c r="S37" s="1071">
        <f>'t1'!N37</f>
        <v>0</v>
      </c>
      <c r="U37" s="1071"/>
      <c r="V37" s="1071"/>
    </row>
    <row r="38" spans="1:22" ht="12.75" customHeight="1">
      <c r="A38" s="1136" t="str">
        <f>'t1'!A38</f>
        <v>farmacisti a t. determinato (art. 15-septies d.lgs. 502/92)</v>
      </c>
      <c r="B38" s="1137" t="str">
        <f>'t1'!B38</f>
        <v>SD0600</v>
      </c>
      <c r="C38" s="1153"/>
      <c r="D38" s="1154"/>
      <c r="E38" s="1153"/>
      <c r="F38" s="1154"/>
      <c r="G38" s="1153"/>
      <c r="H38" s="1154"/>
      <c r="I38" s="1153"/>
      <c r="J38" s="1154"/>
      <c r="K38" s="1153"/>
      <c r="L38" s="1153"/>
      <c r="M38" s="1153"/>
      <c r="N38" s="1154"/>
      <c r="O38" s="1153">
        <f>IF(ISERROR(VLOOKUP($B38,IN_T3!$B$2:$Y$3000,14,FALSE))=TRUE,"",VLOOKUP($B38,IN_T3!$B$2:$Y$3000,14,FALSE))</f>
        <v>0</v>
      </c>
      <c r="P38" s="1154">
        <f>IF(ISERROR(VLOOKUP($B38,IN_T3!$B$2:$Y$3000,15,FALSE))=TRUE,"",VLOOKUP($B38,IN_T3!$B$2:$Y$3000,15,FALSE))</f>
        <v>0</v>
      </c>
      <c r="Q38" s="1153"/>
      <c r="R38" s="1155"/>
      <c r="S38" s="1071">
        <f>'t1'!N38</f>
        <v>0</v>
      </c>
      <c r="U38" s="1071"/>
      <c r="V38" s="1071"/>
    </row>
    <row r="39" spans="1:22" ht="12.75" customHeight="1">
      <c r="A39" s="1136" t="str">
        <f>'t1'!A39</f>
        <v>biologi con incarico di struttura complessa (rapp. esclusivo)</v>
      </c>
      <c r="B39" s="1137" t="str">
        <f>'t1'!B39</f>
        <v>SD0E13</v>
      </c>
      <c r="C39" s="1153"/>
      <c r="D39" s="1154"/>
      <c r="E39" s="1153"/>
      <c r="F39" s="1154"/>
      <c r="G39" s="1153"/>
      <c r="H39" s="1154"/>
      <c r="I39" s="1153"/>
      <c r="J39" s="1154"/>
      <c r="K39" s="1153"/>
      <c r="L39" s="1153"/>
      <c r="M39" s="1153"/>
      <c r="N39" s="1154"/>
      <c r="O39" s="1153">
        <f>IF(ISERROR(VLOOKUP($B39,IN_T3!$B$2:$Y$3000,14,FALSE))=TRUE,"",VLOOKUP($B39,IN_T3!$B$2:$Y$3000,14,FALSE))</f>
        <v>0</v>
      </c>
      <c r="P39" s="1154">
        <f>IF(ISERROR(VLOOKUP($B39,IN_T3!$B$2:$Y$3000,15,FALSE))=TRUE,"",VLOOKUP($B39,IN_T3!$B$2:$Y$3000,15,FALSE))</f>
        <v>0</v>
      </c>
      <c r="Q39" s="1153"/>
      <c r="R39" s="1155"/>
      <c r="S39" s="1071">
        <f>'t1'!N39</f>
        <v>1</v>
      </c>
      <c r="U39" s="1071"/>
      <c r="V39" s="1071"/>
    </row>
    <row r="40" spans="1:22" ht="12.75" customHeight="1">
      <c r="A40" s="1136" t="str">
        <f>'t1'!A40</f>
        <v>biologi con incarico di struttura complessa (rapp. non escl.)</v>
      </c>
      <c r="B40" s="1137" t="str">
        <f>'t1'!B40</f>
        <v>SD0N13</v>
      </c>
      <c r="C40" s="1153"/>
      <c r="D40" s="1154"/>
      <c r="E40" s="1153"/>
      <c r="F40" s="1154"/>
      <c r="G40" s="1153"/>
      <c r="H40" s="1154"/>
      <c r="I40" s="1153"/>
      <c r="J40" s="1154"/>
      <c r="K40" s="1153"/>
      <c r="L40" s="1153"/>
      <c r="M40" s="1153"/>
      <c r="N40" s="1154"/>
      <c r="O40" s="1153">
        <f>IF(ISERROR(VLOOKUP($B40,IN_T3!$B$2:$Y$3000,14,FALSE))=TRUE,"",VLOOKUP($B40,IN_T3!$B$2:$Y$3000,14,FALSE))</f>
        <v>0</v>
      </c>
      <c r="P40" s="1154">
        <f>IF(ISERROR(VLOOKUP($B40,IN_T3!$B$2:$Y$3000,15,FALSE))=TRUE,"",VLOOKUP($B40,IN_T3!$B$2:$Y$3000,15,FALSE))</f>
        <v>0</v>
      </c>
      <c r="Q40" s="1153"/>
      <c r="R40" s="1155"/>
      <c r="S40" s="1071">
        <f>'t1'!N40</f>
        <v>0</v>
      </c>
      <c r="U40" s="1071"/>
      <c r="V40" s="1071"/>
    </row>
    <row r="41" spans="1:22" ht="12.75" customHeight="1">
      <c r="A41" s="1136" t="str">
        <f>'t1'!A41</f>
        <v>biologi con incarico di struttura semplice (rapp. esclusivo)</v>
      </c>
      <c r="B41" s="1137" t="str">
        <f>'t1'!B41</f>
        <v>SD0E12</v>
      </c>
      <c r="C41" s="1153"/>
      <c r="D41" s="1154"/>
      <c r="E41" s="1153"/>
      <c r="F41" s="1154"/>
      <c r="G41" s="1153"/>
      <c r="H41" s="1154"/>
      <c r="I41" s="1153"/>
      <c r="J41" s="1154"/>
      <c r="K41" s="1153"/>
      <c r="L41" s="1153"/>
      <c r="M41" s="1153"/>
      <c r="N41" s="1154"/>
      <c r="O41" s="1153">
        <f>IF(ISERROR(VLOOKUP($B41,IN_T3!$B$2:$Y$3000,14,FALSE))=TRUE,"",VLOOKUP($B41,IN_T3!$B$2:$Y$3000,14,FALSE))</f>
        <v>0</v>
      </c>
      <c r="P41" s="1154">
        <f>IF(ISERROR(VLOOKUP($B41,IN_T3!$B$2:$Y$3000,15,FALSE))=TRUE,"",VLOOKUP($B41,IN_T3!$B$2:$Y$3000,15,FALSE))</f>
        <v>0</v>
      </c>
      <c r="Q41" s="1153"/>
      <c r="R41" s="1155"/>
      <c r="S41" s="1071">
        <f>'t1'!N41</f>
        <v>1</v>
      </c>
      <c r="U41" s="1071"/>
      <c r="V41" s="1071"/>
    </row>
    <row r="42" spans="1:22" ht="12.75" customHeight="1">
      <c r="A42" s="1136" t="str">
        <f>'t1'!A42</f>
        <v>biologi con incarico di struttura semplice (rapp. non escl.)</v>
      </c>
      <c r="B42" s="1137" t="str">
        <f>'t1'!B42</f>
        <v>SD0N12</v>
      </c>
      <c r="C42" s="1153"/>
      <c r="D42" s="1154"/>
      <c r="E42" s="1153"/>
      <c r="F42" s="1154"/>
      <c r="G42" s="1153"/>
      <c r="H42" s="1154"/>
      <c r="I42" s="1153"/>
      <c r="J42" s="1154"/>
      <c r="K42" s="1153"/>
      <c r="L42" s="1153"/>
      <c r="M42" s="1153"/>
      <c r="N42" s="1154"/>
      <c r="O42" s="1153">
        <f>IF(ISERROR(VLOOKUP($B42,IN_T3!$B$2:$Y$3000,14,FALSE))=TRUE,"",VLOOKUP($B42,IN_T3!$B$2:$Y$3000,14,FALSE))</f>
        <v>0</v>
      </c>
      <c r="P42" s="1154">
        <f>IF(ISERROR(VLOOKUP($B42,IN_T3!$B$2:$Y$3000,15,FALSE))=TRUE,"",VLOOKUP($B42,IN_T3!$B$2:$Y$3000,15,FALSE))</f>
        <v>0</v>
      </c>
      <c r="Q42" s="1153"/>
      <c r="R42" s="1155"/>
      <c r="S42" s="1071">
        <f>'t1'!N42</f>
        <v>0</v>
      </c>
      <c r="U42" s="1071"/>
      <c r="V42" s="1071"/>
    </row>
    <row r="43" spans="1:22" ht="12.75" customHeight="1">
      <c r="A43" s="1136" t="str">
        <f>'t1'!A43</f>
        <v>biologi con altri incar. prof.li (rapp. esclusivo)</v>
      </c>
      <c r="B43" s="1137" t="str">
        <f>'t1'!B43</f>
        <v>SD0A12</v>
      </c>
      <c r="C43" s="1153"/>
      <c r="D43" s="1154"/>
      <c r="E43" s="1153"/>
      <c r="F43" s="1154"/>
      <c r="G43" s="1153"/>
      <c r="H43" s="1154"/>
      <c r="I43" s="1153"/>
      <c r="J43" s="1154"/>
      <c r="K43" s="1153"/>
      <c r="L43" s="1153"/>
      <c r="M43" s="1153"/>
      <c r="N43" s="1154"/>
      <c r="O43" s="1153">
        <f>IF(ISERROR(VLOOKUP($B43,IN_T3!$B$2:$Y$3000,14,FALSE))=TRUE,"",VLOOKUP($B43,IN_T3!$B$2:$Y$3000,14,FALSE))</f>
        <v>0</v>
      </c>
      <c r="P43" s="1154">
        <f>IF(ISERROR(VLOOKUP($B43,IN_T3!$B$2:$Y$3000,15,FALSE))=TRUE,"",VLOOKUP($B43,IN_T3!$B$2:$Y$3000,15,FALSE))</f>
        <v>0</v>
      </c>
      <c r="Q43" s="1153"/>
      <c r="R43" s="1155"/>
      <c r="S43" s="1071">
        <f>'t1'!N43</f>
        <v>1</v>
      </c>
      <c r="U43" s="1071"/>
      <c r="V43" s="1071"/>
    </row>
    <row r="44" spans="1:22" ht="12.75" customHeight="1">
      <c r="A44" s="1136" t="str">
        <f>'t1'!A44</f>
        <v>biologi con altri incar. prof.li (rapp. non escl.)</v>
      </c>
      <c r="B44" s="1137" t="str">
        <f>'t1'!B44</f>
        <v>SD0011</v>
      </c>
      <c r="C44" s="1153"/>
      <c r="D44" s="1154"/>
      <c r="E44" s="1153"/>
      <c r="F44" s="1154"/>
      <c r="G44" s="1153"/>
      <c r="H44" s="1154"/>
      <c r="I44" s="1153"/>
      <c r="J44" s="1154"/>
      <c r="K44" s="2093"/>
      <c r="L44" s="1153"/>
      <c r="M44" s="1153"/>
      <c r="N44" s="1154"/>
      <c r="O44" s="1153">
        <f>IF(ISERROR(VLOOKUP($B44,IN_T3!$B$2:$Y$3000,14,FALSE))=TRUE,"",VLOOKUP($B44,IN_T3!$B$2:$Y$3000,14,FALSE))</f>
        <v>0</v>
      </c>
      <c r="P44" s="1154">
        <f>IF(ISERROR(VLOOKUP($B44,IN_T3!$B$2:$Y$3000,15,FALSE))=TRUE,"",VLOOKUP($B44,IN_T3!$B$2:$Y$3000,15,FALSE))</f>
        <v>0</v>
      </c>
      <c r="Q44" s="1153"/>
      <c r="R44" s="1155"/>
      <c r="S44" s="1071">
        <f>'t1'!N44</f>
        <v>0</v>
      </c>
      <c r="U44" s="1071"/>
      <c r="V44" s="1071"/>
    </row>
    <row r="45" spans="1:22" ht="12.75" customHeight="1">
      <c r="A45" s="1136" t="str">
        <f>'t1'!A45</f>
        <v>biologi a t. determinato (art. 15-septies d.lgs. 502/92)</v>
      </c>
      <c r="B45" s="1137" t="str">
        <f>'t1'!B45</f>
        <v>SD0601</v>
      </c>
      <c r="C45" s="1153"/>
      <c r="D45" s="1154"/>
      <c r="E45" s="1153"/>
      <c r="F45" s="1154"/>
      <c r="G45" s="1153"/>
      <c r="H45" s="1154"/>
      <c r="I45" s="1153"/>
      <c r="J45" s="1154"/>
      <c r="K45" s="1153"/>
      <c r="L45" s="1153"/>
      <c r="M45" s="1153"/>
      <c r="N45" s="1154"/>
      <c r="O45" s="1153">
        <f>IF(ISERROR(VLOOKUP($B45,IN_T3!$B$2:$Y$3000,14,FALSE))=TRUE,"",VLOOKUP($B45,IN_T3!$B$2:$Y$3000,14,FALSE))</f>
        <v>0</v>
      </c>
      <c r="P45" s="1154">
        <f>IF(ISERROR(VLOOKUP($B45,IN_T3!$B$2:$Y$3000,15,FALSE))=TRUE,"",VLOOKUP($B45,IN_T3!$B$2:$Y$3000,15,FALSE))</f>
        <v>0</v>
      </c>
      <c r="Q45" s="1153"/>
      <c r="R45" s="1155"/>
      <c r="S45" s="1071">
        <f>'t1'!N45</f>
        <v>0</v>
      </c>
      <c r="U45" s="1071"/>
      <c r="V45" s="1071"/>
    </row>
    <row r="46" spans="1:22" ht="12.75" customHeight="1">
      <c r="A46" s="1136" t="str">
        <f>'t1'!A46</f>
        <v>chimici con incarico di struttura complessa (rapp. esclusivo)</v>
      </c>
      <c r="B46" s="1137" t="str">
        <f>'t1'!B46</f>
        <v>SD0E16</v>
      </c>
      <c r="C46" s="1153"/>
      <c r="D46" s="1154"/>
      <c r="E46" s="1153"/>
      <c r="F46" s="1154"/>
      <c r="G46" s="1153"/>
      <c r="H46" s="1154"/>
      <c r="I46" s="1153"/>
      <c r="J46" s="1154"/>
      <c r="K46" s="1153"/>
      <c r="L46" s="1153"/>
      <c r="M46" s="1153"/>
      <c r="N46" s="1154"/>
      <c r="O46" s="1153">
        <f>IF(ISERROR(VLOOKUP($B46,IN_T3!$B$2:$Y$3000,14,FALSE))=TRUE,"",VLOOKUP($B46,IN_T3!$B$2:$Y$3000,14,FALSE))</f>
        <v>0</v>
      </c>
      <c r="P46" s="1154">
        <f>IF(ISERROR(VLOOKUP($B46,IN_T3!$B$2:$Y$3000,15,FALSE))=TRUE,"",VLOOKUP($B46,IN_T3!$B$2:$Y$3000,15,FALSE))</f>
        <v>0</v>
      </c>
      <c r="Q46" s="1153"/>
      <c r="R46" s="1155"/>
      <c r="S46" s="1071">
        <f>'t1'!N46</f>
        <v>0</v>
      </c>
      <c r="U46" s="1071"/>
      <c r="V46" s="1071"/>
    </row>
    <row r="47" spans="1:22" ht="12.75" customHeight="1">
      <c r="A47" s="1136" t="str">
        <f>'t1'!A47</f>
        <v>chimici con incarico di struttura complessa (rapp.non escl.)</v>
      </c>
      <c r="B47" s="1137" t="str">
        <f>'t1'!B47</f>
        <v>SD0N16</v>
      </c>
      <c r="C47" s="1153"/>
      <c r="D47" s="1154"/>
      <c r="E47" s="1153"/>
      <c r="F47" s="1154"/>
      <c r="G47" s="1153"/>
      <c r="H47" s="1154"/>
      <c r="I47" s="1153"/>
      <c r="J47" s="1154"/>
      <c r="K47" s="1153"/>
      <c r="L47" s="1153"/>
      <c r="M47" s="1153"/>
      <c r="N47" s="1154"/>
      <c r="O47" s="1153">
        <f>IF(ISERROR(VLOOKUP($B47,IN_T3!$B$2:$Y$3000,14,FALSE))=TRUE,"",VLOOKUP($B47,IN_T3!$B$2:$Y$3000,14,FALSE))</f>
        <v>0</v>
      </c>
      <c r="P47" s="1154">
        <f>IF(ISERROR(VLOOKUP($B47,IN_T3!$B$2:$Y$3000,15,FALSE))=TRUE,"",VLOOKUP($B47,IN_T3!$B$2:$Y$3000,15,FALSE))</f>
        <v>0</v>
      </c>
      <c r="Q47" s="1153"/>
      <c r="R47" s="1155"/>
      <c r="S47" s="1071">
        <f>'t1'!N47</f>
        <v>0</v>
      </c>
      <c r="U47" s="1071"/>
      <c r="V47" s="1071"/>
    </row>
    <row r="48" spans="1:22" ht="12.75" customHeight="1">
      <c r="A48" s="1136" t="str">
        <f>'t1'!A48</f>
        <v>chimici con incarico di struttura semplice (rapp. esclusivo)</v>
      </c>
      <c r="B48" s="1137" t="str">
        <f>'t1'!B48</f>
        <v>SD0E15</v>
      </c>
      <c r="C48" s="1153"/>
      <c r="D48" s="1154"/>
      <c r="E48" s="1153"/>
      <c r="F48" s="1154"/>
      <c r="G48" s="1153"/>
      <c r="H48" s="1154"/>
      <c r="I48" s="1153"/>
      <c r="J48" s="1154"/>
      <c r="K48" s="1153"/>
      <c r="L48" s="1153"/>
      <c r="M48" s="1153"/>
      <c r="N48" s="1154"/>
      <c r="O48" s="1153">
        <f>IF(ISERROR(VLOOKUP($B48,IN_T3!$B$2:$Y$3000,14,FALSE))=TRUE,"",VLOOKUP($B48,IN_T3!$B$2:$Y$3000,14,FALSE))</f>
        <v>0</v>
      </c>
      <c r="P48" s="1154">
        <f>IF(ISERROR(VLOOKUP($B48,IN_T3!$B$2:$Y$3000,15,FALSE))=TRUE,"",VLOOKUP($B48,IN_T3!$B$2:$Y$3000,15,FALSE))</f>
        <v>0</v>
      </c>
      <c r="Q48" s="1153"/>
      <c r="R48" s="1155"/>
      <c r="S48" s="1071">
        <f>'t1'!N48</f>
        <v>1</v>
      </c>
      <c r="U48" s="1071"/>
      <c r="V48" s="1071"/>
    </row>
    <row r="49" spans="1:22" ht="12.75" customHeight="1">
      <c r="A49" s="1136" t="str">
        <f>'t1'!A49</f>
        <v>chimici con incarico di struttura semplice (rapp. non escl.)</v>
      </c>
      <c r="B49" s="1137" t="str">
        <f>'t1'!B49</f>
        <v>SD0N15</v>
      </c>
      <c r="C49" s="1153"/>
      <c r="D49" s="1154"/>
      <c r="E49" s="1153"/>
      <c r="F49" s="1154"/>
      <c r="G49" s="1153"/>
      <c r="H49" s="1154"/>
      <c r="I49" s="1153"/>
      <c r="J49" s="1154"/>
      <c r="K49" s="1153"/>
      <c r="L49" s="1153"/>
      <c r="M49" s="1153"/>
      <c r="N49" s="1154"/>
      <c r="O49" s="1153">
        <f>IF(ISERROR(VLOOKUP($B49,IN_T3!$B$2:$Y$3000,14,FALSE))=TRUE,"",VLOOKUP($B49,IN_T3!$B$2:$Y$3000,14,FALSE))</f>
        <v>0</v>
      </c>
      <c r="P49" s="1154">
        <f>IF(ISERROR(VLOOKUP($B49,IN_T3!$B$2:$Y$3000,15,FALSE))=TRUE,"",VLOOKUP($B49,IN_T3!$B$2:$Y$3000,15,FALSE))</f>
        <v>0</v>
      </c>
      <c r="Q49" s="1153"/>
      <c r="R49" s="1155"/>
      <c r="S49" s="1071">
        <f>'t1'!N49</f>
        <v>0</v>
      </c>
      <c r="U49" s="1071"/>
      <c r="V49" s="1071"/>
    </row>
    <row r="50" spans="1:22" ht="12.75" customHeight="1">
      <c r="A50" s="1136" t="str">
        <f>'t1'!A50</f>
        <v>chimici con altri incar. prof.li (rapp. esclusivo)</v>
      </c>
      <c r="B50" s="1137" t="str">
        <f>'t1'!B50</f>
        <v>SD0A15</v>
      </c>
      <c r="C50" s="1153"/>
      <c r="D50" s="1154"/>
      <c r="E50" s="1153"/>
      <c r="F50" s="1154"/>
      <c r="G50" s="1153"/>
      <c r="H50" s="1154"/>
      <c r="I50" s="1153"/>
      <c r="J50" s="1154"/>
      <c r="K50" s="1153"/>
      <c r="L50" s="1153"/>
      <c r="M50" s="1153"/>
      <c r="N50" s="1154"/>
      <c r="O50" s="1153">
        <f>IF(ISERROR(VLOOKUP($B50,IN_T3!$B$2:$Y$3000,14,FALSE))=TRUE,"",VLOOKUP($B50,IN_T3!$B$2:$Y$3000,14,FALSE))</f>
        <v>0</v>
      </c>
      <c r="P50" s="1154">
        <f>IF(ISERROR(VLOOKUP($B50,IN_T3!$B$2:$Y$3000,15,FALSE))=TRUE,"",VLOOKUP($B50,IN_T3!$B$2:$Y$3000,15,FALSE))</f>
        <v>0</v>
      </c>
      <c r="Q50" s="1153"/>
      <c r="R50" s="1155"/>
      <c r="S50" s="1071">
        <f>'t1'!N50</f>
        <v>1</v>
      </c>
      <c r="U50" s="1071"/>
      <c r="V50" s="1071"/>
    </row>
    <row r="51" spans="1:22" ht="12.75" customHeight="1">
      <c r="A51" s="1136" t="str">
        <f>'t1'!A51</f>
        <v>chimici con altri incar. prof.li (rapp. non escl.)</v>
      </c>
      <c r="B51" s="1137" t="str">
        <f>'t1'!B51</f>
        <v>SD0014</v>
      </c>
      <c r="C51" s="1153"/>
      <c r="D51" s="1154"/>
      <c r="E51" s="1153"/>
      <c r="F51" s="1154"/>
      <c r="G51" s="1153"/>
      <c r="H51" s="1154"/>
      <c r="I51" s="1153"/>
      <c r="J51" s="1154"/>
      <c r="K51" s="1153"/>
      <c r="L51" s="1153"/>
      <c r="M51" s="1153"/>
      <c r="N51" s="1154"/>
      <c r="O51" s="1153">
        <f>IF(ISERROR(VLOOKUP($B51,IN_T3!$B$2:$Y$3000,14,FALSE))=TRUE,"",VLOOKUP($B51,IN_T3!$B$2:$Y$3000,14,FALSE))</f>
        <v>0</v>
      </c>
      <c r="P51" s="1154">
        <f>IF(ISERROR(VLOOKUP($B51,IN_T3!$B$2:$Y$3000,15,FALSE))=TRUE,"",VLOOKUP($B51,IN_T3!$B$2:$Y$3000,15,FALSE))</f>
        <v>0</v>
      </c>
      <c r="Q51" s="1153"/>
      <c r="R51" s="1155"/>
      <c r="S51" s="1071">
        <f>'t1'!N51</f>
        <v>0</v>
      </c>
      <c r="U51" s="1071"/>
      <c r="V51" s="1071"/>
    </row>
    <row r="52" spans="1:22" ht="12.75" customHeight="1">
      <c r="A52" s="1136" t="str">
        <f>'t1'!A52</f>
        <v>chimici a t. determinato (art. 15-septies d.lgs. 502/92)</v>
      </c>
      <c r="B52" s="1137" t="str">
        <f>'t1'!B52</f>
        <v>SD0602</v>
      </c>
      <c r="C52" s="1153"/>
      <c r="D52" s="1154"/>
      <c r="E52" s="1153"/>
      <c r="F52" s="1154"/>
      <c r="G52" s="1153"/>
      <c r="H52" s="1154"/>
      <c r="I52" s="1153"/>
      <c r="J52" s="1154"/>
      <c r="K52" s="1153"/>
      <c r="L52" s="1153"/>
      <c r="M52" s="1153"/>
      <c r="N52" s="1154"/>
      <c r="O52" s="1153">
        <f>IF(ISERROR(VLOOKUP($B52,IN_T3!$B$2:$Y$3000,14,FALSE))=TRUE,"",VLOOKUP($B52,IN_T3!$B$2:$Y$3000,14,FALSE))</f>
        <v>0</v>
      </c>
      <c r="P52" s="1154">
        <f>IF(ISERROR(VLOOKUP($B52,IN_T3!$B$2:$Y$3000,15,FALSE))=TRUE,"",VLOOKUP($B52,IN_T3!$B$2:$Y$3000,15,FALSE))</f>
        <v>0</v>
      </c>
      <c r="Q52" s="1153"/>
      <c r="R52" s="1155"/>
      <c r="S52" s="1071">
        <f>'t1'!N52</f>
        <v>0</v>
      </c>
      <c r="U52" s="1071"/>
      <c r="V52" s="1071"/>
    </row>
    <row r="53" spans="1:22" ht="12.75" customHeight="1">
      <c r="A53" s="1136" t="str">
        <f>'t1'!A53</f>
        <v>fisici con incarico di struttura complessa (rapp. esclusivo)</v>
      </c>
      <c r="B53" s="1137" t="str">
        <f>'t1'!B53</f>
        <v>SD0E42</v>
      </c>
      <c r="C53" s="1153"/>
      <c r="D53" s="1154"/>
      <c r="E53" s="1153"/>
      <c r="F53" s="1154"/>
      <c r="G53" s="1153"/>
      <c r="H53" s="1154"/>
      <c r="I53" s="1153"/>
      <c r="J53" s="1154"/>
      <c r="K53" s="1153"/>
      <c r="L53" s="1153"/>
      <c r="M53" s="1153"/>
      <c r="N53" s="1154"/>
      <c r="O53" s="1153">
        <f>IF(ISERROR(VLOOKUP($B53,IN_T3!$B$2:$Y$3000,14,FALSE))=TRUE,"",VLOOKUP($B53,IN_T3!$B$2:$Y$3000,14,FALSE))</f>
        <v>0</v>
      </c>
      <c r="P53" s="1154">
        <f>IF(ISERROR(VLOOKUP($B53,IN_T3!$B$2:$Y$3000,15,FALSE))=TRUE,"",VLOOKUP($B53,IN_T3!$B$2:$Y$3000,15,FALSE))</f>
        <v>0</v>
      </c>
      <c r="Q53" s="1153"/>
      <c r="R53" s="1155"/>
      <c r="S53" s="1071">
        <f>'t1'!N53</f>
        <v>0</v>
      </c>
      <c r="U53" s="1071"/>
      <c r="V53" s="1071"/>
    </row>
    <row r="54" spans="1:22" ht="12.75" customHeight="1">
      <c r="A54" s="1136" t="str">
        <f>'t1'!A54</f>
        <v>fisici con incarico di struttura complessa (rapp. non escl.)</v>
      </c>
      <c r="B54" s="1137" t="str">
        <f>'t1'!B54</f>
        <v>SD0N42</v>
      </c>
      <c r="C54" s="1153"/>
      <c r="D54" s="1154"/>
      <c r="E54" s="1153"/>
      <c r="F54" s="1154"/>
      <c r="G54" s="1153"/>
      <c r="H54" s="1154"/>
      <c r="I54" s="1153"/>
      <c r="J54" s="1154"/>
      <c r="K54" s="1153"/>
      <c r="L54" s="1153"/>
      <c r="M54" s="1153"/>
      <c r="N54" s="1154"/>
      <c r="O54" s="1153">
        <f>IF(ISERROR(VLOOKUP($B54,IN_T3!$B$2:$Y$3000,14,FALSE))=TRUE,"",VLOOKUP($B54,IN_T3!$B$2:$Y$3000,14,FALSE))</f>
        <v>0</v>
      </c>
      <c r="P54" s="1154">
        <f>IF(ISERROR(VLOOKUP($B54,IN_T3!$B$2:$Y$3000,15,FALSE))=TRUE,"",VLOOKUP($B54,IN_T3!$B$2:$Y$3000,15,FALSE))</f>
        <v>0</v>
      </c>
      <c r="Q54" s="1153"/>
      <c r="R54" s="1155"/>
      <c r="S54" s="1071">
        <f>'t1'!N54</f>
        <v>0</v>
      </c>
      <c r="U54" s="1071"/>
      <c r="V54" s="1071"/>
    </row>
    <row r="55" spans="1:22" ht="12.75" customHeight="1">
      <c r="A55" s="1136" t="str">
        <f>'t1'!A55</f>
        <v>fisici con incarico di struttura semplice (rapp. esclusivo)</v>
      </c>
      <c r="B55" s="1137" t="str">
        <f>'t1'!B55</f>
        <v>SD0E41</v>
      </c>
      <c r="C55" s="1153"/>
      <c r="D55" s="1154"/>
      <c r="E55" s="1153"/>
      <c r="F55" s="1154"/>
      <c r="G55" s="1153"/>
      <c r="H55" s="1154"/>
      <c r="I55" s="1153"/>
      <c r="J55" s="1154"/>
      <c r="K55" s="1153"/>
      <c r="L55" s="1153"/>
      <c r="M55" s="1153"/>
      <c r="N55" s="1154"/>
      <c r="O55" s="1153">
        <f>IF(ISERROR(VLOOKUP($B55,IN_T3!$B$2:$Y$3000,14,FALSE))=TRUE,"",VLOOKUP($B55,IN_T3!$B$2:$Y$3000,14,FALSE))</f>
        <v>0</v>
      </c>
      <c r="P55" s="1154">
        <f>IF(ISERROR(VLOOKUP($B55,IN_T3!$B$2:$Y$3000,15,FALSE))=TRUE,"",VLOOKUP($B55,IN_T3!$B$2:$Y$3000,15,FALSE))</f>
        <v>0</v>
      </c>
      <c r="Q55" s="1153"/>
      <c r="R55" s="1155"/>
      <c r="S55" s="1071">
        <f>'t1'!N55</f>
        <v>1</v>
      </c>
      <c r="U55" s="1071"/>
      <c r="V55" s="1071"/>
    </row>
    <row r="56" spans="1:22" ht="12.75" customHeight="1">
      <c r="A56" s="1136" t="str">
        <f>'t1'!A56</f>
        <v>fisici con incarico di struttura semplice (rapp. non escl.)</v>
      </c>
      <c r="B56" s="1137" t="str">
        <f>'t1'!B56</f>
        <v>SD0N41</v>
      </c>
      <c r="C56" s="1153"/>
      <c r="D56" s="1154"/>
      <c r="E56" s="1153"/>
      <c r="F56" s="1154"/>
      <c r="G56" s="1153"/>
      <c r="H56" s="1154"/>
      <c r="I56" s="1153"/>
      <c r="J56" s="1154"/>
      <c r="K56" s="1153"/>
      <c r="L56" s="1153"/>
      <c r="M56" s="1153"/>
      <c r="N56" s="1154"/>
      <c r="O56" s="1153">
        <f>IF(ISERROR(VLOOKUP($B56,IN_T3!$B$2:$Y$3000,14,FALSE))=TRUE,"",VLOOKUP($B56,IN_T3!$B$2:$Y$3000,14,FALSE))</f>
        <v>0</v>
      </c>
      <c r="P56" s="1154">
        <f>IF(ISERROR(VLOOKUP($B56,IN_T3!$B$2:$Y$3000,15,FALSE))=TRUE,"",VLOOKUP($B56,IN_T3!$B$2:$Y$3000,15,FALSE))</f>
        <v>0</v>
      </c>
      <c r="Q56" s="1153"/>
      <c r="R56" s="1155"/>
      <c r="S56" s="1071">
        <f>'t1'!N56</f>
        <v>0</v>
      </c>
      <c r="U56" s="1071"/>
      <c r="V56" s="1071"/>
    </row>
    <row r="57" spans="1:22" ht="12.75" customHeight="1">
      <c r="A57" s="1136" t="str">
        <f>'t1'!A57</f>
        <v>fisici con altri incar. prof.li (rapp. esclusivo)</v>
      </c>
      <c r="B57" s="1137" t="str">
        <f>'t1'!B57</f>
        <v>SD0A41</v>
      </c>
      <c r="C57" s="1153"/>
      <c r="D57" s="1154"/>
      <c r="E57" s="1153"/>
      <c r="F57" s="1154"/>
      <c r="G57" s="1153"/>
      <c r="H57" s="1154"/>
      <c r="I57" s="1153"/>
      <c r="J57" s="1154"/>
      <c r="K57" s="1153"/>
      <c r="L57" s="1153"/>
      <c r="M57" s="1153"/>
      <c r="N57" s="1154"/>
      <c r="O57" s="1153">
        <f>IF(ISERROR(VLOOKUP($B57,IN_T3!$B$2:$Y$3000,14,FALSE))=TRUE,"",VLOOKUP($B57,IN_T3!$B$2:$Y$3000,14,FALSE))</f>
        <v>0</v>
      </c>
      <c r="P57" s="1154">
        <f>IF(ISERROR(VLOOKUP($B57,IN_T3!$B$2:$Y$3000,15,FALSE))=TRUE,"",VLOOKUP($B57,IN_T3!$B$2:$Y$3000,15,FALSE))</f>
        <v>0</v>
      </c>
      <c r="Q57" s="1153"/>
      <c r="R57" s="1155"/>
      <c r="S57" s="1071">
        <f>'t1'!N57</f>
        <v>1</v>
      </c>
      <c r="U57" s="1071"/>
      <c r="V57" s="1071"/>
    </row>
    <row r="58" spans="1:22" ht="12.75" customHeight="1">
      <c r="A58" s="1136" t="str">
        <f>'t1'!A58</f>
        <v>fisici con altri incar. prof.li (rapp. non escl.)</v>
      </c>
      <c r="B58" s="1137" t="str">
        <f>'t1'!B58</f>
        <v>SD0040</v>
      </c>
      <c r="C58" s="1153"/>
      <c r="D58" s="1154"/>
      <c r="E58" s="1153"/>
      <c r="F58" s="1154"/>
      <c r="G58" s="1153"/>
      <c r="H58" s="1154"/>
      <c r="I58" s="1153"/>
      <c r="J58" s="1154"/>
      <c r="K58" s="1153"/>
      <c r="L58" s="1153"/>
      <c r="M58" s="1153"/>
      <c r="N58" s="1154"/>
      <c r="O58" s="1153">
        <f>IF(ISERROR(VLOOKUP($B58,IN_T3!$B$2:$Y$3000,14,FALSE))=TRUE,"",VLOOKUP($B58,IN_T3!$B$2:$Y$3000,14,FALSE))</f>
        <v>0</v>
      </c>
      <c r="P58" s="1154">
        <f>IF(ISERROR(VLOOKUP($B58,IN_T3!$B$2:$Y$3000,15,FALSE))=TRUE,"",VLOOKUP($B58,IN_T3!$B$2:$Y$3000,15,FALSE))</f>
        <v>0</v>
      </c>
      <c r="Q58" s="1153"/>
      <c r="R58" s="1155"/>
      <c r="S58" s="1071">
        <f>'t1'!N58</f>
        <v>0</v>
      </c>
      <c r="U58" s="1071"/>
      <c r="V58" s="1071"/>
    </row>
    <row r="59" spans="1:22" ht="12.75" customHeight="1">
      <c r="A59" s="1136" t="str">
        <f>'t1'!A59</f>
        <v>fisici a t. determinato (art. 15-septies d.lgs. 502/92)</v>
      </c>
      <c r="B59" s="1137" t="str">
        <f>'t1'!B59</f>
        <v>SD0603</v>
      </c>
      <c r="C59" s="1153"/>
      <c r="D59" s="1154"/>
      <c r="E59" s="1153"/>
      <c r="F59" s="1154"/>
      <c r="G59" s="1153"/>
      <c r="H59" s="1154"/>
      <c r="I59" s="1153"/>
      <c r="J59" s="1154"/>
      <c r="K59" s="1153"/>
      <c r="L59" s="1153"/>
      <c r="M59" s="1153"/>
      <c r="N59" s="1154"/>
      <c r="O59" s="1153">
        <f>IF(ISERROR(VLOOKUP($B59,IN_T3!$B$2:$Y$3000,14,FALSE))=TRUE,"",VLOOKUP($B59,IN_T3!$B$2:$Y$3000,14,FALSE))</f>
        <v>0</v>
      </c>
      <c r="P59" s="1154">
        <f>IF(ISERROR(VLOOKUP($B59,IN_T3!$B$2:$Y$3000,15,FALSE))=TRUE,"",VLOOKUP($B59,IN_T3!$B$2:$Y$3000,15,FALSE))</f>
        <v>0</v>
      </c>
      <c r="Q59" s="1153"/>
      <c r="R59" s="1155"/>
      <c r="S59" s="1071">
        <f>'t1'!N59</f>
        <v>0</v>
      </c>
      <c r="U59" s="1071"/>
      <c r="V59" s="1071"/>
    </row>
    <row r="60" spans="1:22" ht="12.75" customHeight="1">
      <c r="A60" s="1136" t="str">
        <f>'t1'!A60</f>
        <v>psicologi con incarico di struttura complessa (rapp. esclusivo)</v>
      </c>
      <c r="B60" s="1137" t="str">
        <f>'t1'!B60</f>
        <v>SD0E66</v>
      </c>
      <c r="C60" s="1153"/>
      <c r="D60" s="1154"/>
      <c r="E60" s="1153"/>
      <c r="F60" s="1154"/>
      <c r="G60" s="1153"/>
      <c r="H60" s="1154"/>
      <c r="I60" s="1153"/>
      <c r="J60" s="1154"/>
      <c r="K60" s="1153"/>
      <c r="L60" s="1153"/>
      <c r="M60" s="1153"/>
      <c r="N60" s="1154"/>
      <c r="O60" s="1153">
        <f>IF(ISERROR(VLOOKUP($B60,IN_T3!$B$2:$Y$3000,14,FALSE))=TRUE,"",VLOOKUP($B60,IN_T3!$B$2:$Y$3000,14,FALSE))</f>
        <v>0</v>
      </c>
      <c r="P60" s="1154">
        <f>IF(ISERROR(VLOOKUP($B60,IN_T3!$B$2:$Y$3000,15,FALSE))=TRUE,"",VLOOKUP($B60,IN_T3!$B$2:$Y$3000,15,FALSE))</f>
        <v>0</v>
      </c>
      <c r="Q60" s="1153"/>
      <c r="R60" s="1155"/>
      <c r="S60" s="1071">
        <f>'t1'!N60</f>
        <v>0</v>
      </c>
      <c r="U60" s="1071"/>
      <c r="V60" s="1071"/>
    </row>
    <row r="61" spans="1:22" ht="12.75" customHeight="1">
      <c r="A61" s="1136" t="str">
        <f>'t1'!A61</f>
        <v>psicologi con incarico di struttura complessa (rapp. non escl.)</v>
      </c>
      <c r="B61" s="1137" t="str">
        <f>'t1'!B61</f>
        <v>SD0N66</v>
      </c>
      <c r="C61" s="1153"/>
      <c r="D61" s="1154"/>
      <c r="E61" s="1153"/>
      <c r="F61" s="1154"/>
      <c r="G61" s="1153"/>
      <c r="H61" s="1154"/>
      <c r="I61" s="1153"/>
      <c r="J61" s="1154"/>
      <c r="K61" s="1153"/>
      <c r="L61" s="1153"/>
      <c r="M61" s="1153"/>
      <c r="N61" s="1154"/>
      <c r="O61" s="1153">
        <f>IF(ISERROR(VLOOKUP($B61,IN_T3!$B$2:$Y$3000,14,FALSE))=TRUE,"",VLOOKUP($B61,IN_T3!$B$2:$Y$3000,14,FALSE))</f>
        <v>0</v>
      </c>
      <c r="P61" s="1154">
        <f>IF(ISERROR(VLOOKUP($B61,IN_T3!$B$2:$Y$3000,15,FALSE))=TRUE,"",VLOOKUP($B61,IN_T3!$B$2:$Y$3000,15,FALSE))</f>
        <v>0</v>
      </c>
      <c r="Q61" s="1153"/>
      <c r="R61" s="1155"/>
      <c r="S61" s="1071">
        <f>'t1'!N61</f>
        <v>0</v>
      </c>
      <c r="U61" s="1071"/>
      <c r="V61" s="1071"/>
    </row>
    <row r="62" spans="1:22" ht="12.75" customHeight="1">
      <c r="A62" s="1136" t="str">
        <f>'t1'!A62</f>
        <v>psicologi con incarico di struttura semplice (rapp. esclusivo)</v>
      </c>
      <c r="B62" s="1137" t="str">
        <f>'t1'!B62</f>
        <v>SD0E65</v>
      </c>
      <c r="C62" s="1153"/>
      <c r="D62" s="1154"/>
      <c r="E62" s="1153"/>
      <c r="F62" s="1154"/>
      <c r="G62" s="1153"/>
      <c r="H62" s="1154"/>
      <c r="I62" s="1153"/>
      <c r="J62" s="1154"/>
      <c r="K62" s="1153"/>
      <c r="L62" s="1153"/>
      <c r="M62" s="1153"/>
      <c r="N62" s="1154"/>
      <c r="O62" s="1153">
        <f>IF(ISERROR(VLOOKUP($B62,IN_T3!$B$2:$Y$3000,14,FALSE))=TRUE,"",VLOOKUP($B62,IN_T3!$B$2:$Y$3000,14,FALSE))</f>
        <v>0</v>
      </c>
      <c r="P62" s="1154">
        <f>IF(ISERROR(VLOOKUP($B62,IN_T3!$B$2:$Y$3000,15,FALSE))=TRUE,"",VLOOKUP($B62,IN_T3!$B$2:$Y$3000,15,FALSE))</f>
        <v>0</v>
      </c>
      <c r="Q62" s="1153"/>
      <c r="R62" s="1155"/>
      <c r="S62" s="1071">
        <f>'t1'!N62</f>
        <v>1</v>
      </c>
      <c r="U62" s="1071"/>
      <c r="V62" s="1071"/>
    </row>
    <row r="63" spans="1:22" ht="12.75" customHeight="1">
      <c r="A63" s="1136" t="str">
        <f>'t1'!A63</f>
        <v>psicologi con incarico di struttura semplice (rapp. non escl.)</v>
      </c>
      <c r="B63" s="1137" t="str">
        <f>'t1'!B63</f>
        <v>SD0N65</v>
      </c>
      <c r="C63" s="1153"/>
      <c r="D63" s="1154"/>
      <c r="E63" s="1153"/>
      <c r="F63" s="1154"/>
      <c r="G63" s="1153"/>
      <c r="H63" s="1154"/>
      <c r="I63" s="1153"/>
      <c r="J63" s="1154"/>
      <c r="K63" s="1153"/>
      <c r="L63" s="1153"/>
      <c r="M63" s="1153"/>
      <c r="N63" s="1154"/>
      <c r="O63" s="1153">
        <f>IF(ISERROR(VLOOKUP($B63,IN_T3!$B$2:$Y$3000,14,FALSE))=TRUE,"",VLOOKUP($B63,IN_T3!$B$2:$Y$3000,14,FALSE))</f>
        <v>0</v>
      </c>
      <c r="P63" s="1154">
        <f>IF(ISERROR(VLOOKUP($B63,IN_T3!$B$2:$Y$3000,15,FALSE))=TRUE,"",VLOOKUP($B63,IN_T3!$B$2:$Y$3000,15,FALSE))</f>
        <v>0</v>
      </c>
      <c r="Q63" s="1153"/>
      <c r="R63" s="1155"/>
      <c r="S63" s="1071">
        <f>'t1'!N63</f>
        <v>0</v>
      </c>
      <c r="U63" s="1071"/>
      <c r="V63" s="1071"/>
    </row>
    <row r="64" spans="1:22" ht="12.75" customHeight="1">
      <c r="A64" s="1136" t="str">
        <f>'t1'!A64</f>
        <v>psicologi con altri incar. prof.li (rapp. esclusivo)</v>
      </c>
      <c r="B64" s="1137" t="str">
        <f>'t1'!B64</f>
        <v>SD0A65</v>
      </c>
      <c r="C64" s="1153"/>
      <c r="D64" s="1154"/>
      <c r="E64" s="1153"/>
      <c r="F64" s="1154"/>
      <c r="G64" s="1153"/>
      <c r="H64" s="1154"/>
      <c r="I64" s="1153"/>
      <c r="J64" s="1154"/>
      <c r="K64" s="1153"/>
      <c r="L64" s="1153"/>
      <c r="M64" s="1153"/>
      <c r="N64" s="1154"/>
      <c r="O64" s="1153">
        <f>IF(ISERROR(VLOOKUP($B64,IN_T3!$B$2:$Y$3000,14,FALSE))=TRUE,"",VLOOKUP($B64,IN_T3!$B$2:$Y$3000,14,FALSE))</f>
        <v>0</v>
      </c>
      <c r="P64" s="1154">
        <f>IF(ISERROR(VLOOKUP($B64,IN_T3!$B$2:$Y$3000,15,FALSE))=TRUE,"",VLOOKUP($B64,IN_T3!$B$2:$Y$3000,15,FALSE))</f>
        <v>0</v>
      </c>
      <c r="Q64" s="1153"/>
      <c r="R64" s="1155"/>
      <c r="S64" s="1071">
        <f>'t1'!N64</f>
        <v>1</v>
      </c>
      <c r="U64" s="1071"/>
      <c r="V64" s="1071"/>
    </row>
    <row r="65" spans="1:22" ht="12.75" customHeight="1">
      <c r="A65" s="1136" t="str">
        <f>'t1'!A65</f>
        <v>psicologi con altri incar. prof.li (rapp. non escl.)</v>
      </c>
      <c r="B65" s="1137" t="str">
        <f>'t1'!B65</f>
        <v>SD0064</v>
      </c>
      <c r="C65" s="1153"/>
      <c r="D65" s="1154"/>
      <c r="E65" s="1153"/>
      <c r="F65" s="1154"/>
      <c r="G65" s="1153"/>
      <c r="H65" s="1154"/>
      <c r="I65" s="1153"/>
      <c r="J65" s="1154"/>
      <c r="K65" s="1153"/>
      <c r="L65" s="1153"/>
      <c r="M65" s="1153"/>
      <c r="N65" s="1154"/>
      <c r="O65" s="1153">
        <f>IF(ISERROR(VLOOKUP($B65,IN_T3!$B$2:$Y$3000,14,FALSE))=TRUE,"",VLOOKUP($B65,IN_T3!$B$2:$Y$3000,14,FALSE))</f>
        <v>0</v>
      </c>
      <c r="P65" s="1154">
        <f>IF(ISERROR(VLOOKUP($B65,IN_T3!$B$2:$Y$3000,15,FALSE))=TRUE,"",VLOOKUP($B65,IN_T3!$B$2:$Y$3000,15,FALSE))</f>
        <v>0</v>
      </c>
      <c r="Q65" s="1153"/>
      <c r="R65" s="1155"/>
      <c r="S65" s="1071">
        <f>'t1'!N65</f>
        <v>0</v>
      </c>
      <c r="U65" s="1071"/>
      <c r="V65" s="1071"/>
    </row>
    <row r="66" spans="1:22" ht="12.75" customHeight="1">
      <c r="A66" s="1136" t="str">
        <f>'t1'!A66</f>
        <v>psicologi a t. determinato (art. 15-septies d.lgs. 502/92)</v>
      </c>
      <c r="B66" s="1137" t="str">
        <f>'t1'!B66</f>
        <v>SD0604</v>
      </c>
      <c r="C66" s="1153"/>
      <c r="D66" s="1154"/>
      <c r="E66" s="1153"/>
      <c r="F66" s="1154"/>
      <c r="G66" s="1153"/>
      <c r="H66" s="1154"/>
      <c r="I66" s="1153"/>
      <c r="J66" s="1154"/>
      <c r="K66" s="1153"/>
      <c r="L66" s="1153"/>
      <c r="M66" s="1153"/>
      <c r="N66" s="1154"/>
      <c r="O66" s="1153">
        <f>IF(ISERROR(VLOOKUP($B66,IN_T3!$B$2:$Y$3000,14,FALSE))=TRUE,"",VLOOKUP($B66,IN_T3!$B$2:$Y$3000,14,FALSE))</f>
        <v>0</v>
      </c>
      <c r="P66" s="1154">
        <f>IF(ISERROR(VLOOKUP($B66,IN_T3!$B$2:$Y$3000,15,FALSE))=TRUE,"",VLOOKUP($B66,IN_T3!$B$2:$Y$3000,15,FALSE))</f>
        <v>0</v>
      </c>
      <c r="Q66" s="1153"/>
      <c r="R66" s="1155"/>
      <c r="S66" s="1071">
        <f>'t1'!N66</f>
        <v>0</v>
      </c>
      <c r="U66" s="1071"/>
      <c r="V66" s="1071"/>
    </row>
    <row r="67" spans="1:22" ht="12.75" customHeight="1">
      <c r="A67" s="1136" t="str">
        <f>'t1'!A67</f>
        <v>dirigente delle professioni sanitarie (1)</v>
      </c>
      <c r="B67" s="1137" t="str">
        <f>'t1'!B67</f>
        <v>SD0483</v>
      </c>
      <c r="C67" s="1153"/>
      <c r="D67" s="1154"/>
      <c r="E67" s="1153"/>
      <c r="F67" s="1154"/>
      <c r="G67" s="1153"/>
      <c r="H67" s="1154"/>
      <c r="I67" s="1153"/>
      <c r="J67" s="1154"/>
      <c r="K67" s="1153"/>
      <c r="L67" s="1153"/>
      <c r="M67" s="1153"/>
      <c r="N67" s="1154"/>
      <c r="O67" s="1153">
        <f>IF(ISERROR(VLOOKUP($B67,IN_T3!$B$2:$Y$3000,14,FALSE))=TRUE,"",VLOOKUP($B67,IN_T3!$B$2:$Y$3000,14,FALSE))</f>
        <v>0</v>
      </c>
      <c r="P67" s="1154">
        <f>IF(ISERROR(VLOOKUP($B67,IN_T3!$B$2:$Y$3000,15,FALSE))=TRUE,"",VLOOKUP($B67,IN_T3!$B$2:$Y$3000,15,FALSE))</f>
        <v>0</v>
      </c>
      <c r="Q67" s="1153"/>
      <c r="R67" s="1155"/>
      <c r="S67" s="1071">
        <f>'t1'!N67</f>
        <v>1</v>
      </c>
      <c r="U67" s="1071"/>
      <c r="V67" s="1071"/>
    </row>
    <row r="68" spans="1:22" ht="12.75" customHeight="1">
      <c r="A68" s="1138" t="str">
        <f>'t1'!A68</f>
        <v>dir. prof. sanitarie a t. det.(art. 15-septies dlgs 502/92)</v>
      </c>
      <c r="B68" s="1137" t="str">
        <f>'t1'!B68</f>
        <v>SD048A</v>
      </c>
      <c r="C68" s="1153"/>
      <c r="D68" s="1154"/>
      <c r="E68" s="1153"/>
      <c r="F68" s="1154"/>
      <c r="G68" s="1153"/>
      <c r="H68" s="1154"/>
      <c r="I68" s="1153"/>
      <c r="J68" s="1154"/>
      <c r="K68" s="1153"/>
      <c r="L68" s="1153"/>
      <c r="M68" s="1153"/>
      <c r="N68" s="1154"/>
      <c r="O68" s="1153">
        <f>IF(ISERROR(VLOOKUP($B68,IN_T3!$B$2:$Y$3000,14,FALSE))=TRUE,"",VLOOKUP($B68,IN_T3!$B$2:$Y$3000,14,FALSE))</f>
        <v>0</v>
      </c>
      <c r="P68" s="1154">
        <f>IF(ISERROR(VLOOKUP($B68,IN_T3!$B$2:$Y$3000,15,FALSE))=TRUE,"",VLOOKUP($B68,IN_T3!$B$2:$Y$3000,15,FALSE))</f>
        <v>0</v>
      </c>
      <c r="Q68" s="1153"/>
      <c r="R68" s="1155"/>
      <c r="S68" s="1071">
        <f>'t1'!N68</f>
        <v>0</v>
      </c>
      <c r="U68" s="1071"/>
      <c r="V68" s="1071"/>
    </row>
    <row r="69" spans="1:22" ht="12.75" customHeight="1">
      <c r="A69" s="1136" t="str">
        <f>'t1'!A69</f>
        <v>coll.re prof.le sanitario - pers. infer. esperto - ds</v>
      </c>
      <c r="B69" s="1137" t="str">
        <f>'t1'!B69</f>
        <v>S18023</v>
      </c>
      <c r="C69" s="1153"/>
      <c r="D69" s="1154"/>
      <c r="E69" s="1153"/>
      <c r="F69" s="1154"/>
      <c r="G69" s="1153"/>
      <c r="H69" s="1154"/>
      <c r="I69" s="1153"/>
      <c r="J69" s="1154"/>
      <c r="K69" s="2093">
        <v>1</v>
      </c>
      <c r="L69" s="1153"/>
      <c r="M69" s="1153"/>
      <c r="N69" s="1154"/>
      <c r="O69" s="1153">
        <f>IF(ISERROR(VLOOKUP($B69,IN_T3!$B$2:$Y$3000,14,FALSE))=TRUE,"",VLOOKUP($B69,IN_T3!$B$2:$Y$3000,14,FALSE))</f>
        <v>0</v>
      </c>
      <c r="P69" s="1154">
        <f>IF(ISERROR(VLOOKUP($B69,IN_T3!$B$2:$Y$3000,15,FALSE))=TRUE,"",VLOOKUP($B69,IN_T3!$B$2:$Y$3000,15,FALSE))</f>
        <v>0</v>
      </c>
      <c r="Q69" s="1153"/>
      <c r="R69" s="1155"/>
      <c r="S69" s="1071">
        <f>'t1'!N69</f>
        <v>1</v>
      </c>
      <c r="U69" s="1071"/>
      <c r="V69" s="1071"/>
    </row>
    <row r="70" spans="1:22" ht="12.75" customHeight="1">
      <c r="A70" s="1136" t="str">
        <f>'t1'!A70</f>
        <v>coll.re prof.le sanitario - pers. infer. - d</v>
      </c>
      <c r="B70" s="1137" t="str">
        <f>'t1'!B70</f>
        <v>S16020</v>
      </c>
      <c r="C70" s="1153"/>
      <c r="D70" s="1154"/>
      <c r="E70" s="1153"/>
      <c r="F70" s="1154"/>
      <c r="G70" s="1153"/>
      <c r="H70" s="1154"/>
      <c r="I70" s="1153"/>
      <c r="J70" s="1154"/>
      <c r="K70" s="1153">
        <v>1</v>
      </c>
      <c r="L70" s="1153">
        <v>4</v>
      </c>
      <c r="M70" s="1153"/>
      <c r="N70" s="1154"/>
      <c r="O70" s="1153">
        <f>IF(ISERROR(VLOOKUP($B70,IN_T3!$B$2:$Y$3000,14,FALSE))=TRUE,"",VLOOKUP($B70,IN_T3!$B$2:$Y$3000,14,FALSE))</f>
        <v>0</v>
      </c>
      <c r="P70" s="1154">
        <f>IF(ISERROR(VLOOKUP($B70,IN_T3!$B$2:$Y$3000,15,FALSE))=TRUE,"",VLOOKUP($B70,IN_T3!$B$2:$Y$3000,15,FALSE))</f>
        <v>0</v>
      </c>
      <c r="Q70" s="1153"/>
      <c r="R70" s="1155"/>
      <c r="S70" s="1071">
        <f>'t1'!N70</f>
        <v>1</v>
      </c>
      <c r="U70" s="1071"/>
      <c r="V70" s="1071"/>
    </row>
    <row r="71" spans="1:22" ht="12.75" customHeight="1">
      <c r="A71" s="1136" t="str">
        <f>'t1'!A71</f>
        <v>oper.re prof.le sanitario pers. inferm. - c</v>
      </c>
      <c r="B71" s="1137" t="str">
        <f>'t1'!B71</f>
        <v>S14056</v>
      </c>
      <c r="C71" s="1153"/>
      <c r="D71" s="1154"/>
      <c r="E71" s="1153"/>
      <c r="F71" s="1154"/>
      <c r="G71" s="1153"/>
      <c r="H71" s="1154"/>
      <c r="I71" s="1153"/>
      <c r="J71" s="1154"/>
      <c r="K71" s="1153"/>
      <c r="L71" s="1153"/>
      <c r="M71" s="1153"/>
      <c r="N71" s="1154"/>
      <c r="O71" s="1153">
        <f>IF(ISERROR(VLOOKUP($B71,IN_T3!$B$2:$Y$3000,14,FALSE))=TRUE,"",VLOOKUP($B71,IN_T3!$B$2:$Y$3000,14,FALSE))</f>
        <v>0</v>
      </c>
      <c r="P71" s="1154">
        <f>IF(ISERROR(VLOOKUP($B71,IN_T3!$B$2:$Y$3000,15,FALSE))=TRUE,"",VLOOKUP($B71,IN_T3!$B$2:$Y$3000,15,FALSE))</f>
        <v>0</v>
      </c>
      <c r="Q71" s="1153"/>
      <c r="R71" s="1155"/>
      <c r="S71" s="1071">
        <f>'t1'!N71</f>
        <v>0</v>
      </c>
      <c r="U71" s="1071"/>
      <c r="V71" s="1071"/>
    </row>
    <row r="72" spans="1:22" ht="12.75" customHeight="1">
      <c r="A72" s="1136" t="str">
        <f>'t1'!A72</f>
        <v>oper.re prof.le di II cat.pers. inferm. esperto - c (2)</v>
      </c>
      <c r="B72" s="1137" t="str">
        <f>'t1'!B72</f>
        <v>S14E52</v>
      </c>
      <c r="C72" s="1153"/>
      <c r="D72" s="1154"/>
      <c r="E72" s="1153"/>
      <c r="F72" s="1154"/>
      <c r="G72" s="1153"/>
      <c r="H72" s="1154"/>
      <c r="I72" s="1153"/>
      <c r="J72" s="1154"/>
      <c r="K72" s="1153"/>
      <c r="L72" s="1153"/>
      <c r="M72" s="1153"/>
      <c r="N72" s="1154"/>
      <c r="O72" s="1153">
        <f>IF(ISERROR(VLOOKUP($B72,IN_T3!$B$2:$Y$3000,14,FALSE))=TRUE,"",VLOOKUP($B72,IN_T3!$B$2:$Y$3000,14,FALSE))</f>
        <v>0</v>
      </c>
      <c r="P72" s="1154">
        <f>IF(ISERROR(VLOOKUP($B72,IN_T3!$B$2:$Y$3000,15,FALSE))=TRUE,"",VLOOKUP($B72,IN_T3!$B$2:$Y$3000,15,FALSE))</f>
        <v>0</v>
      </c>
      <c r="Q72" s="1153"/>
      <c r="R72" s="1155"/>
      <c r="S72" s="1071">
        <f>'t1'!N72</f>
        <v>1</v>
      </c>
      <c r="U72" s="1071"/>
      <c r="V72" s="1071"/>
    </row>
    <row r="73" spans="1:22" ht="12.75" customHeight="1">
      <c r="A73" s="1136" t="str">
        <f>'t1'!A73</f>
        <v>oper.re prof.le di II cat.pers. inferm. bs</v>
      </c>
      <c r="B73" s="1137" t="str">
        <f>'t1'!B73</f>
        <v>S13052</v>
      </c>
      <c r="C73" s="1153"/>
      <c r="D73" s="1154"/>
      <c r="E73" s="1153"/>
      <c r="F73" s="1154"/>
      <c r="G73" s="1153"/>
      <c r="H73" s="1154"/>
      <c r="I73" s="1153"/>
      <c r="J73" s="1154"/>
      <c r="K73" s="1153"/>
      <c r="L73" s="1153"/>
      <c r="M73" s="1153"/>
      <c r="N73" s="1154"/>
      <c r="O73" s="1153">
        <f>IF(ISERROR(VLOOKUP($B73,IN_T3!$B$2:$Y$3000,14,FALSE))=TRUE,"",VLOOKUP($B73,IN_T3!$B$2:$Y$3000,14,FALSE))</f>
        <v>0</v>
      </c>
      <c r="P73" s="1154">
        <f>IF(ISERROR(VLOOKUP($B73,IN_T3!$B$2:$Y$3000,15,FALSE))=TRUE,"",VLOOKUP($B73,IN_T3!$B$2:$Y$3000,15,FALSE))</f>
        <v>0</v>
      </c>
      <c r="Q73" s="1153"/>
      <c r="R73" s="1155"/>
      <c r="S73" s="1071">
        <f>'t1'!N73</f>
        <v>0</v>
      </c>
      <c r="U73" s="1071"/>
      <c r="V73" s="1071"/>
    </row>
    <row r="74" spans="1:22" ht="12.75" customHeight="1">
      <c r="A74" s="1136" t="str">
        <f>'t1'!A74</f>
        <v>coll.re prof.le sanitario - pers. tec. esperto - ds</v>
      </c>
      <c r="B74" s="1137" t="str">
        <f>'t1'!B74</f>
        <v>S18920</v>
      </c>
      <c r="C74" s="1153"/>
      <c r="D74" s="1154"/>
      <c r="E74" s="1153"/>
      <c r="F74" s="1154"/>
      <c r="G74" s="1153"/>
      <c r="H74" s="1154"/>
      <c r="I74" s="1153"/>
      <c r="J74" s="1154"/>
      <c r="K74" s="1153"/>
      <c r="L74" s="1153"/>
      <c r="M74" s="1153"/>
      <c r="N74" s="1154"/>
      <c r="O74" s="1153">
        <f>IF(ISERROR(VLOOKUP($B74,IN_T3!$B$2:$Y$3000,14,FALSE))=TRUE,"",VLOOKUP($B74,IN_T3!$B$2:$Y$3000,14,FALSE))</f>
        <v>0</v>
      </c>
      <c r="P74" s="1154">
        <f>IF(ISERROR(VLOOKUP($B74,IN_T3!$B$2:$Y$3000,15,FALSE))=TRUE,"",VLOOKUP($B74,IN_T3!$B$2:$Y$3000,15,FALSE))</f>
        <v>0</v>
      </c>
      <c r="Q74" s="1153"/>
      <c r="R74" s="1155"/>
      <c r="S74" s="1071">
        <f>'t1'!N74</f>
        <v>1</v>
      </c>
      <c r="U74" s="1071"/>
      <c r="V74" s="1071"/>
    </row>
    <row r="75" spans="1:22" ht="12.75" customHeight="1">
      <c r="A75" s="1136" t="str">
        <f>'t1'!A75</f>
        <v>coll.re prof.le sanitario - pers. tec.- d</v>
      </c>
      <c r="B75" s="1137" t="str">
        <f>'t1'!B75</f>
        <v>S16021</v>
      </c>
      <c r="C75" s="1153"/>
      <c r="D75" s="1154"/>
      <c r="E75" s="1153"/>
      <c r="F75" s="1154"/>
      <c r="G75" s="1153"/>
      <c r="H75" s="1154"/>
      <c r="I75" s="1153"/>
      <c r="J75" s="1154"/>
      <c r="K75" s="2093"/>
      <c r="L75" s="1153"/>
      <c r="M75" s="1153"/>
      <c r="N75" s="1154"/>
      <c r="O75" s="1153">
        <f>IF(ISERROR(VLOOKUP($B75,IN_T3!$B$2:$Y$3000,14,FALSE))=TRUE,"",VLOOKUP($B75,IN_T3!$B$2:$Y$3000,14,FALSE))</f>
        <v>0</v>
      </c>
      <c r="P75" s="1154">
        <f>IF(ISERROR(VLOOKUP($B75,IN_T3!$B$2:$Y$3000,15,FALSE))=TRUE,"",VLOOKUP($B75,IN_T3!$B$2:$Y$3000,15,FALSE))</f>
        <v>0</v>
      </c>
      <c r="Q75" s="1153"/>
      <c r="R75" s="1155"/>
      <c r="S75" s="1071">
        <f>'t1'!N75</f>
        <v>1</v>
      </c>
      <c r="U75" s="1071"/>
      <c r="V75" s="1071"/>
    </row>
    <row r="76" spans="1:22" ht="12.75" customHeight="1">
      <c r="A76" s="1136" t="str">
        <f>'t1'!A76</f>
        <v>oper.re prof.le sanitario - pers. tec.- c</v>
      </c>
      <c r="B76" s="1137" t="str">
        <f>'t1'!B76</f>
        <v>S14054</v>
      </c>
      <c r="C76" s="1153"/>
      <c r="D76" s="1154"/>
      <c r="E76" s="1153"/>
      <c r="F76" s="1154"/>
      <c r="G76" s="1153"/>
      <c r="H76" s="1154"/>
      <c r="I76" s="1153"/>
      <c r="J76" s="1154"/>
      <c r="K76" s="1153"/>
      <c r="L76" s="1153"/>
      <c r="M76" s="1153"/>
      <c r="N76" s="1154"/>
      <c r="O76" s="1153">
        <f>IF(ISERROR(VLOOKUP($B76,IN_T3!$B$2:$Y$3000,14,FALSE))=TRUE,"",VLOOKUP($B76,IN_T3!$B$2:$Y$3000,14,FALSE))</f>
        <v>0</v>
      </c>
      <c r="P76" s="1154">
        <f>IF(ISERROR(VLOOKUP($B76,IN_T3!$B$2:$Y$3000,15,FALSE))=TRUE,"",VLOOKUP($B76,IN_T3!$B$2:$Y$3000,15,FALSE))</f>
        <v>0</v>
      </c>
      <c r="Q76" s="1153"/>
      <c r="R76" s="1155"/>
      <c r="S76" s="1071">
        <f>'t1'!N76</f>
        <v>0</v>
      </c>
      <c r="U76" s="1071"/>
      <c r="V76" s="1071"/>
    </row>
    <row r="77" spans="1:22" ht="12.75" customHeight="1">
      <c r="A77" s="1136" t="str">
        <f>'t1'!A77</f>
        <v>coll.re prof.le sanitario - tecn. della prev. esperto - ds</v>
      </c>
      <c r="B77" s="1137" t="str">
        <f>'t1'!B77</f>
        <v>S18921</v>
      </c>
      <c r="C77" s="1153"/>
      <c r="D77" s="1154"/>
      <c r="E77" s="1153"/>
      <c r="F77" s="1154"/>
      <c r="G77" s="1153"/>
      <c r="H77" s="1154"/>
      <c r="I77" s="1153"/>
      <c r="J77" s="1154"/>
      <c r="K77" s="1153"/>
      <c r="L77" s="1153"/>
      <c r="M77" s="1153"/>
      <c r="N77" s="1154"/>
      <c r="O77" s="1153">
        <f>IF(ISERROR(VLOOKUP($B77,IN_T3!$B$2:$Y$3000,14,FALSE))=TRUE,"",VLOOKUP($B77,IN_T3!$B$2:$Y$3000,14,FALSE))</f>
        <v>0</v>
      </c>
      <c r="P77" s="1154">
        <f>IF(ISERROR(VLOOKUP($B77,IN_T3!$B$2:$Y$3000,15,FALSE))=TRUE,"",VLOOKUP($B77,IN_T3!$B$2:$Y$3000,15,FALSE))</f>
        <v>0</v>
      </c>
      <c r="Q77" s="1153"/>
      <c r="R77" s="1155"/>
      <c r="S77" s="1071">
        <f>'t1'!N77</f>
        <v>0</v>
      </c>
      <c r="U77" s="1071"/>
      <c r="V77" s="1071"/>
    </row>
    <row r="78" spans="1:22" ht="12.75" customHeight="1">
      <c r="A78" s="1136" t="str">
        <f>'t1'!A78</f>
        <v>coll.re prof.le sanitario - tecn. della prev. - d</v>
      </c>
      <c r="B78" s="1137" t="str">
        <f>'t1'!B78</f>
        <v>S16022</v>
      </c>
      <c r="C78" s="1153"/>
      <c r="D78" s="1154"/>
      <c r="E78" s="1153"/>
      <c r="F78" s="1154"/>
      <c r="G78" s="1153"/>
      <c r="H78" s="1154"/>
      <c r="I78" s="1153"/>
      <c r="J78" s="1154"/>
      <c r="K78" s="1153"/>
      <c r="L78" s="1153"/>
      <c r="M78" s="1153"/>
      <c r="N78" s="1154"/>
      <c r="O78" s="1153">
        <f>IF(ISERROR(VLOOKUP($B78,IN_T3!$B$2:$Y$3000,14,FALSE))=TRUE,"",VLOOKUP($B78,IN_T3!$B$2:$Y$3000,14,FALSE))</f>
        <v>0</v>
      </c>
      <c r="P78" s="1154">
        <f>IF(ISERROR(VLOOKUP($B78,IN_T3!$B$2:$Y$3000,15,FALSE))=TRUE,"",VLOOKUP($B78,IN_T3!$B$2:$Y$3000,15,FALSE))</f>
        <v>0</v>
      </c>
      <c r="Q78" s="1153"/>
      <c r="R78" s="1155"/>
      <c r="S78" s="1071">
        <f>'t1'!N78</f>
        <v>1</v>
      </c>
      <c r="U78" s="1071"/>
      <c r="V78" s="1071"/>
    </row>
    <row r="79" spans="1:22" ht="12.75" customHeight="1">
      <c r="A79" s="1136" t="str">
        <f>'t1'!A79</f>
        <v>oper.re prof.le sanitario - tecn. della prev. - c</v>
      </c>
      <c r="B79" s="1137" t="str">
        <f>'t1'!B79</f>
        <v>S14055</v>
      </c>
      <c r="C79" s="1153"/>
      <c r="D79" s="1154"/>
      <c r="E79" s="1153"/>
      <c r="F79" s="1154"/>
      <c r="G79" s="1153"/>
      <c r="H79" s="1154"/>
      <c r="I79" s="1153"/>
      <c r="J79" s="1154"/>
      <c r="K79" s="1153"/>
      <c r="L79" s="1153"/>
      <c r="M79" s="1153"/>
      <c r="N79" s="1154"/>
      <c r="O79" s="1153">
        <f>IF(ISERROR(VLOOKUP($B79,IN_T3!$B$2:$Y$3000,14,FALSE))=TRUE,"",VLOOKUP($B79,IN_T3!$B$2:$Y$3000,14,FALSE))</f>
        <v>0</v>
      </c>
      <c r="P79" s="1154">
        <f>IF(ISERROR(VLOOKUP($B79,IN_T3!$B$2:$Y$3000,15,FALSE))=TRUE,"",VLOOKUP($B79,IN_T3!$B$2:$Y$3000,15,FALSE))</f>
        <v>0</v>
      </c>
      <c r="Q79" s="1153"/>
      <c r="R79" s="1155"/>
      <c r="S79" s="1071">
        <f>'t1'!N79</f>
        <v>0</v>
      </c>
      <c r="U79" s="1071"/>
      <c r="V79" s="1071"/>
    </row>
    <row r="80" spans="1:22" ht="12.75" customHeight="1">
      <c r="A80" s="1136" t="str">
        <f>'t1'!A80</f>
        <v>coll.re prof.le sanitario - pers. della riabil. esperto - ds</v>
      </c>
      <c r="B80" s="1137" t="str">
        <f>'t1'!B80</f>
        <v>S18922</v>
      </c>
      <c r="C80" s="1153"/>
      <c r="D80" s="1154"/>
      <c r="E80" s="1153"/>
      <c r="F80" s="1154"/>
      <c r="G80" s="1153"/>
      <c r="H80" s="1154"/>
      <c r="I80" s="1153"/>
      <c r="J80" s="1154"/>
      <c r="K80" s="1153"/>
      <c r="L80" s="1153"/>
      <c r="M80" s="1153"/>
      <c r="N80" s="1154"/>
      <c r="O80" s="1153">
        <f>IF(ISERROR(VLOOKUP($B80,IN_T3!$B$2:$Y$3000,14,FALSE))=TRUE,"",VLOOKUP($B80,IN_T3!$B$2:$Y$3000,14,FALSE))</f>
        <v>0</v>
      </c>
      <c r="P80" s="1154">
        <f>IF(ISERROR(VLOOKUP($B80,IN_T3!$B$2:$Y$3000,15,FALSE))=TRUE,"",VLOOKUP($B80,IN_T3!$B$2:$Y$3000,15,FALSE))</f>
        <v>0</v>
      </c>
      <c r="Q80" s="1153"/>
      <c r="R80" s="1155"/>
      <c r="S80" s="1071">
        <f>'t1'!N80</f>
        <v>0</v>
      </c>
      <c r="U80" s="1071"/>
      <c r="V80" s="1071"/>
    </row>
    <row r="81" spans="1:22" ht="12.75" customHeight="1">
      <c r="A81" s="1136" t="str">
        <f>'t1'!A81</f>
        <v>coll.re prof.le sanitario - pers. della riabil. - d</v>
      </c>
      <c r="B81" s="1137" t="str">
        <f>'t1'!B81</f>
        <v>S16019</v>
      </c>
      <c r="C81" s="1153"/>
      <c r="D81" s="1154"/>
      <c r="E81" s="1153"/>
      <c r="F81" s="1154"/>
      <c r="G81" s="1153"/>
      <c r="H81" s="1154"/>
      <c r="I81" s="1153"/>
      <c r="J81" s="1154"/>
      <c r="K81" s="2093"/>
      <c r="L81" s="1153"/>
      <c r="M81" s="1153"/>
      <c r="N81" s="1154"/>
      <c r="O81" s="1153">
        <f>IF(ISERROR(VLOOKUP($B81,IN_T3!$B$2:$Y$3000,14,FALSE))=TRUE,"",VLOOKUP($B81,IN_T3!$B$2:$Y$3000,14,FALSE))</f>
        <v>0</v>
      </c>
      <c r="P81" s="1154">
        <f>IF(ISERROR(VLOOKUP($B81,IN_T3!$B$2:$Y$3000,15,FALSE))=TRUE,"",VLOOKUP($B81,IN_T3!$B$2:$Y$3000,15,FALSE))</f>
        <v>0</v>
      </c>
      <c r="Q81" s="1153"/>
      <c r="R81" s="1155"/>
      <c r="S81" s="1071">
        <f>'t1'!N81</f>
        <v>1</v>
      </c>
      <c r="U81" s="1071"/>
      <c r="V81" s="1071"/>
    </row>
    <row r="82" spans="1:22" ht="12.75" customHeight="1">
      <c r="A82" s="1136" t="str">
        <f>'t1'!A82</f>
        <v>oper.re prof.le sanitario - pers. della riabil. - c</v>
      </c>
      <c r="B82" s="1137" t="str">
        <f>'t1'!B82</f>
        <v>S14053</v>
      </c>
      <c r="C82" s="1153"/>
      <c r="D82" s="1154"/>
      <c r="E82" s="1153"/>
      <c r="F82" s="1154"/>
      <c r="G82" s="1153"/>
      <c r="H82" s="1154"/>
      <c r="I82" s="1153"/>
      <c r="J82" s="1154"/>
      <c r="K82" s="1153"/>
      <c r="L82" s="1153"/>
      <c r="M82" s="1153"/>
      <c r="N82" s="1154"/>
      <c r="O82" s="1153">
        <f>IF(ISERROR(VLOOKUP($B82,IN_T3!$B$2:$Y$3000,14,FALSE))=TRUE,"",VLOOKUP($B82,IN_T3!$B$2:$Y$3000,14,FALSE))</f>
        <v>0</v>
      </c>
      <c r="P82" s="1154">
        <f>IF(ISERROR(VLOOKUP($B82,IN_T3!$B$2:$Y$3000,15,FALSE))=TRUE,"",VLOOKUP($B82,IN_T3!$B$2:$Y$3000,15,FALSE))</f>
        <v>0</v>
      </c>
      <c r="Q82" s="1153"/>
      <c r="R82" s="1155"/>
      <c r="S82" s="1071">
        <f>'t1'!N82</f>
        <v>0</v>
      </c>
      <c r="U82" s="1071"/>
      <c r="V82" s="1071"/>
    </row>
    <row r="83" spans="1:22" ht="12.75" customHeight="1">
      <c r="A83" s="1136" t="str">
        <f>'t1'!A83</f>
        <v>oper.re prof.le di II cat. con funz. di riabil. esperto - c (2)</v>
      </c>
      <c r="B83" s="1137" t="str">
        <f>'t1'!B83</f>
        <v>S14E51</v>
      </c>
      <c r="C83" s="1153"/>
      <c r="D83" s="1154"/>
      <c r="E83" s="1153"/>
      <c r="F83" s="1154"/>
      <c r="G83" s="1153"/>
      <c r="H83" s="1154"/>
      <c r="I83" s="1153"/>
      <c r="J83" s="1154"/>
      <c r="K83" s="1153"/>
      <c r="L83" s="1153"/>
      <c r="M83" s="1153"/>
      <c r="N83" s="1154"/>
      <c r="O83" s="1153">
        <f>IF(ISERROR(VLOOKUP($B83,IN_T3!$B$2:$Y$3000,14,FALSE))=TRUE,"",VLOOKUP($B83,IN_T3!$B$2:$Y$3000,14,FALSE))</f>
        <v>0</v>
      </c>
      <c r="P83" s="1154">
        <f>IF(ISERROR(VLOOKUP($B83,IN_T3!$B$2:$Y$3000,15,FALSE))=TRUE,"",VLOOKUP($B83,IN_T3!$B$2:$Y$3000,15,FALSE))</f>
        <v>0</v>
      </c>
      <c r="Q83" s="1153"/>
      <c r="R83" s="1155"/>
      <c r="S83" s="1071">
        <f>'t1'!N83</f>
        <v>0</v>
      </c>
      <c r="U83" s="1071"/>
      <c r="V83" s="1071"/>
    </row>
    <row r="84" spans="1:22" ht="12.75" customHeight="1">
      <c r="A84" s="1136" t="str">
        <f>'t1'!A84</f>
        <v>oper.re prof.le di II cat. con funz. di riabil. - bs</v>
      </c>
      <c r="B84" s="1137" t="str">
        <f>'t1'!B84</f>
        <v>S13051</v>
      </c>
      <c r="C84" s="1153"/>
      <c r="D84" s="1154"/>
      <c r="E84" s="1153"/>
      <c r="F84" s="1154"/>
      <c r="G84" s="1153"/>
      <c r="H84" s="1154"/>
      <c r="I84" s="1153"/>
      <c r="J84" s="1154"/>
      <c r="K84" s="1153"/>
      <c r="L84" s="1153"/>
      <c r="M84" s="1153"/>
      <c r="N84" s="1154"/>
      <c r="O84" s="1153">
        <f>IF(ISERROR(VLOOKUP($B84,IN_T3!$B$2:$Y$3000,14,FALSE))=TRUE,"",VLOOKUP($B84,IN_T3!$B$2:$Y$3000,14,FALSE))</f>
        <v>0</v>
      </c>
      <c r="P84" s="1154">
        <f>IF(ISERROR(VLOOKUP($B84,IN_T3!$B$2:$Y$3000,15,FALSE))=TRUE,"",VLOOKUP($B84,IN_T3!$B$2:$Y$3000,15,FALSE))</f>
        <v>0</v>
      </c>
      <c r="Q84" s="1153"/>
      <c r="R84" s="1155"/>
      <c r="S84" s="1071">
        <f>'t1'!N84</f>
        <v>0</v>
      </c>
      <c r="U84" s="1071"/>
      <c r="V84" s="1071"/>
    </row>
    <row r="85" spans="1:22" ht="12.75" customHeight="1">
      <c r="A85" s="1136" t="str">
        <f>'t1'!A85</f>
        <v>profilo atipico ruolo sanitario</v>
      </c>
      <c r="B85" s="1137" t="str">
        <f>'t1'!B85</f>
        <v>S00062</v>
      </c>
      <c r="C85" s="1153"/>
      <c r="D85" s="1154"/>
      <c r="E85" s="1153"/>
      <c r="F85" s="1154"/>
      <c r="G85" s="1153"/>
      <c r="H85" s="1154"/>
      <c r="I85" s="1153"/>
      <c r="J85" s="1154"/>
      <c r="K85" s="1153"/>
      <c r="L85" s="1153"/>
      <c r="M85" s="1153"/>
      <c r="N85" s="1154"/>
      <c r="O85" s="1153">
        <f>IF(ISERROR(VLOOKUP($B85,IN_T3!$B$2:$Y$3000,14,FALSE))=TRUE,"",VLOOKUP($B85,IN_T3!$B$2:$Y$3000,14,FALSE))</f>
        <v>0</v>
      </c>
      <c r="P85" s="1154">
        <f>IF(ISERROR(VLOOKUP($B85,IN_T3!$B$2:$Y$3000,15,FALSE))=TRUE,"",VLOOKUP($B85,IN_T3!$B$2:$Y$3000,15,FALSE))</f>
        <v>0</v>
      </c>
      <c r="Q85" s="1153"/>
      <c r="R85" s="1155"/>
      <c r="S85" s="1071">
        <f>'t1'!N85</f>
        <v>0</v>
      </c>
      <c r="U85" s="1071"/>
      <c r="V85" s="1071"/>
    </row>
    <row r="86" spans="1:22" ht="12.75" customHeight="1">
      <c r="A86" s="1136" t="str">
        <f>'t1'!A86</f>
        <v>avvocato dirig. con incarico di struttura complessa</v>
      </c>
      <c r="B86" s="1137" t="str">
        <f>'t1'!B86</f>
        <v>PD0010</v>
      </c>
      <c r="C86" s="1153"/>
      <c r="D86" s="1154"/>
      <c r="E86" s="1153"/>
      <c r="F86" s="1154"/>
      <c r="G86" s="1153"/>
      <c r="H86" s="1154"/>
      <c r="I86" s="1153"/>
      <c r="J86" s="1154"/>
      <c r="K86" s="1153"/>
      <c r="L86" s="1153"/>
      <c r="M86" s="1153"/>
      <c r="N86" s="1154"/>
      <c r="O86" s="1153">
        <f>IF(ISERROR(VLOOKUP($B86,IN_T3!$B$2:$Y$3000,14,FALSE))=TRUE,"",VLOOKUP($B86,IN_T3!$B$2:$Y$3000,14,FALSE))</f>
        <v>0</v>
      </c>
      <c r="P86" s="1154">
        <f>IF(ISERROR(VLOOKUP($B86,IN_T3!$B$2:$Y$3000,15,FALSE))=TRUE,"",VLOOKUP($B86,IN_T3!$B$2:$Y$3000,15,FALSE))</f>
        <v>0</v>
      </c>
      <c r="Q86" s="1153"/>
      <c r="R86" s="1155"/>
      <c r="S86" s="1071">
        <f>'t1'!N86</f>
        <v>0</v>
      </c>
      <c r="U86" s="1071"/>
      <c r="V86" s="1071"/>
    </row>
    <row r="87" spans="1:22" ht="12.75" customHeight="1">
      <c r="A87" s="1136" t="str">
        <f>'t1'!A87</f>
        <v>avvocato dirig. con incarico di struttura semplice</v>
      </c>
      <c r="B87" s="1137" t="str">
        <f>'t1'!B87</f>
        <v>PD0S09</v>
      </c>
      <c r="C87" s="1153"/>
      <c r="D87" s="1154"/>
      <c r="E87" s="1153"/>
      <c r="F87" s="1154"/>
      <c r="G87" s="1153"/>
      <c r="H87" s="1154"/>
      <c r="I87" s="1153"/>
      <c r="J87" s="1154"/>
      <c r="K87" s="1153"/>
      <c r="L87" s="1153"/>
      <c r="M87" s="1153"/>
      <c r="N87" s="1154"/>
      <c r="O87" s="1153">
        <f>IF(ISERROR(VLOOKUP($B87,IN_T3!$B$2:$Y$3000,14,FALSE))=TRUE,"",VLOOKUP($B87,IN_T3!$B$2:$Y$3000,14,FALSE))</f>
        <v>0</v>
      </c>
      <c r="P87" s="1154">
        <f>IF(ISERROR(VLOOKUP($B87,IN_T3!$B$2:$Y$3000,15,FALSE))=TRUE,"",VLOOKUP($B87,IN_T3!$B$2:$Y$3000,15,FALSE))</f>
        <v>0</v>
      </c>
      <c r="Q87" s="1153"/>
      <c r="R87" s="1155"/>
      <c r="S87" s="1071">
        <f>'t1'!N87</f>
        <v>0</v>
      </c>
      <c r="U87" s="1071"/>
      <c r="V87" s="1071"/>
    </row>
    <row r="88" spans="1:22" ht="12.75" customHeight="1">
      <c r="A88" s="1136" t="str">
        <f>'t1'!A88</f>
        <v>avvocato dirig. con altri incar.prof.li</v>
      </c>
      <c r="B88" s="1137" t="str">
        <f>'t1'!B88</f>
        <v>PD0A09</v>
      </c>
      <c r="C88" s="1153"/>
      <c r="D88" s="1154"/>
      <c r="E88" s="1153"/>
      <c r="F88" s="1154"/>
      <c r="G88" s="1153"/>
      <c r="H88" s="1154"/>
      <c r="I88" s="1153"/>
      <c r="J88" s="1154"/>
      <c r="K88" s="1153"/>
      <c r="L88" s="1153"/>
      <c r="M88" s="1153"/>
      <c r="N88" s="1154"/>
      <c r="O88" s="1153">
        <f>IF(ISERROR(VLOOKUP($B88,IN_T3!$B$2:$Y$3000,14,FALSE))=TRUE,"",VLOOKUP($B88,IN_T3!$B$2:$Y$3000,14,FALSE))</f>
        <v>0</v>
      </c>
      <c r="P88" s="1154">
        <f>IF(ISERROR(VLOOKUP($B88,IN_T3!$B$2:$Y$3000,15,FALSE))=TRUE,"",VLOOKUP($B88,IN_T3!$B$2:$Y$3000,15,FALSE))</f>
        <v>0</v>
      </c>
      <c r="Q88" s="1153"/>
      <c r="R88" s="1155"/>
      <c r="S88" s="1071">
        <f>'t1'!N88</f>
        <v>0</v>
      </c>
      <c r="U88" s="1071"/>
      <c r="V88" s="1071"/>
    </row>
    <row r="89" spans="1:22" ht="12.75" customHeight="1">
      <c r="A89" s="1136" t="str">
        <f>'t1'!A89</f>
        <v>avvocato dir. a t. determinato(art. 15-septies dlgs. 502/92)</v>
      </c>
      <c r="B89" s="1137" t="str">
        <f>'t1'!B89</f>
        <v>PD0605</v>
      </c>
      <c r="C89" s="1153"/>
      <c r="D89" s="1154"/>
      <c r="E89" s="1153"/>
      <c r="F89" s="1154"/>
      <c r="G89" s="1153"/>
      <c r="H89" s="1154"/>
      <c r="I89" s="1153"/>
      <c r="J89" s="1154"/>
      <c r="K89" s="1153"/>
      <c r="L89" s="1153"/>
      <c r="M89" s="1153"/>
      <c r="N89" s="1154"/>
      <c r="O89" s="1153">
        <f>IF(ISERROR(VLOOKUP($B89,IN_T3!$B$2:$Y$3000,14,FALSE))=TRUE,"",VLOOKUP($B89,IN_T3!$B$2:$Y$3000,14,FALSE))</f>
        <v>0</v>
      </c>
      <c r="P89" s="1154">
        <f>IF(ISERROR(VLOOKUP($B89,IN_T3!$B$2:$Y$3000,15,FALSE))=TRUE,"",VLOOKUP($B89,IN_T3!$B$2:$Y$3000,15,FALSE))</f>
        <v>0</v>
      </c>
      <c r="Q89" s="1153"/>
      <c r="R89" s="1155"/>
      <c r="S89" s="1071">
        <f>'t1'!N89</f>
        <v>0</v>
      </c>
      <c r="U89" s="1071"/>
      <c r="V89" s="1071"/>
    </row>
    <row r="90" spans="1:22" ht="12.75" customHeight="1">
      <c r="A90" s="1136" t="str">
        <f>'t1'!A90</f>
        <v>ingegnere dirig. con incarico di struttura complessa</v>
      </c>
      <c r="B90" s="1137" t="str">
        <f>'t1'!B90</f>
        <v>PD0046</v>
      </c>
      <c r="C90" s="1153"/>
      <c r="D90" s="1154"/>
      <c r="E90" s="1153"/>
      <c r="F90" s="1154"/>
      <c r="G90" s="1153"/>
      <c r="H90" s="1154"/>
      <c r="I90" s="1153"/>
      <c r="J90" s="1154"/>
      <c r="K90" s="1153"/>
      <c r="L90" s="1153"/>
      <c r="M90" s="1153"/>
      <c r="N90" s="1154"/>
      <c r="O90" s="1153">
        <f>IF(ISERROR(VLOOKUP($B90,IN_T3!$B$2:$Y$3000,14,FALSE))=TRUE,"",VLOOKUP($B90,IN_T3!$B$2:$Y$3000,14,FALSE))</f>
        <v>0</v>
      </c>
      <c r="P90" s="1154">
        <f>IF(ISERROR(VLOOKUP($B90,IN_T3!$B$2:$Y$3000,15,FALSE))=TRUE,"",VLOOKUP($B90,IN_T3!$B$2:$Y$3000,15,FALSE))</f>
        <v>0</v>
      </c>
      <c r="Q90" s="1153"/>
      <c r="R90" s="1155"/>
      <c r="S90" s="1071">
        <f>'t1'!N90</f>
        <v>1</v>
      </c>
      <c r="U90" s="1071"/>
      <c r="V90" s="1071"/>
    </row>
    <row r="91" spans="1:22" ht="12.75" customHeight="1">
      <c r="A91" s="1136" t="str">
        <f>'t1'!A91</f>
        <v>ingegnere dirig. con incarico di struttura semplice</v>
      </c>
      <c r="B91" s="1137" t="str">
        <f>'t1'!B91</f>
        <v>PD0S45</v>
      </c>
      <c r="C91" s="1153"/>
      <c r="D91" s="1154"/>
      <c r="E91" s="1153"/>
      <c r="F91" s="1154"/>
      <c r="G91" s="1153"/>
      <c r="H91" s="1154"/>
      <c r="I91" s="1153"/>
      <c r="J91" s="1154"/>
      <c r="K91" s="1153"/>
      <c r="L91" s="1153"/>
      <c r="M91" s="1153"/>
      <c r="N91" s="1154"/>
      <c r="O91" s="1153">
        <f>IF(ISERROR(VLOOKUP($B91,IN_T3!$B$2:$Y$3000,14,FALSE))=TRUE,"",VLOOKUP($B91,IN_T3!$B$2:$Y$3000,14,FALSE))</f>
        <v>0</v>
      </c>
      <c r="P91" s="1154">
        <f>IF(ISERROR(VLOOKUP($B91,IN_T3!$B$2:$Y$3000,15,FALSE))=TRUE,"",VLOOKUP($B91,IN_T3!$B$2:$Y$3000,15,FALSE))</f>
        <v>0</v>
      </c>
      <c r="Q91" s="1153"/>
      <c r="R91" s="1155"/>
      <c r="S91" s="1071">
        <f>'t1'!N91</f>
        <v>0</v>
      </c>
      <c r="U91" s="1071"/>
      <c r="V91" s="1071"/>
    </row>
    <row r="92" spans="1:22" ht="12.75" customHeight="1">
      <c r="A92" s="1136" t="str">
        <f>'t1'!A92</f>
        <v>ingegnere dirig. con altri incar.prof.li</v>
      </c>
      <c r="B92" s="1137" t="str">
        <f>'t1'!B92</f>
        <v>PD0A45</v>
      </c>
      <c r="C92" s="1153"/>
      <c r="D92" s="1154"/>
      <c r="E92" s="1153"/>
      <c r="F92" s="1154"/>
      <c r="G92" s="1153"/>
      <c r="H92" s="1154"/>
      <c r="I92" s="1153"/>
      <c r="J92" s="1154"/>
      <c r="K92" s="1153"/>
      <c r="L92" s="1153"/>
      <c r="M92" s="1153"/>
      <c r="N92" s="1154"/>
      <c r="O92" s="1153">
        <f>IF(ISERROR(VLOOKUP($B92,IN_T3!$B$2:$Y$3000,14,FALSE))=TRUE,"",VLOOKUP($B92,IN_T3!$B$2:$Y$3000,14,FALSE))</f>
        <v>0</v>
      </c>
      <c r="P92" s="1154">
        <f>IF(ISERROR(VLOOKUP($B92,IN_T3!$B$2:$Y$3000,15,FALSE))=TRUE,"",VLOOKUP($B92,IN_T3!$B$2:$Y$3000,15,FALSE))</f>
        <v>0</v>
      </c>
      <c r="Q92" s="1153"/>
      <c r="R92" s="1155"/>
      <c r="S92" s="1071">
        <f>'t1'!N92</f>
        <v>1</v>
      </c>
      <c r="U92" s="1071"/>
      <c r="V92" s="1071"/>
    </row>
    <row r="93" spans="1:22" ht="12.75" customHeight="1">
      <c r="A93" s="1136" t="str">
        <f>'t1'!A93</f>
        <v>ingegnere dir. a t. determinato(art.15-septies dlgs. 502/92)</v>
      </c>
      <c r="B93" s="1137" t="str">
        <f>'t1'!B93</f>
        <v>PD0606</v>
      </c>
      <c r="C93" s="1153"/>
      <c r="D93" s="1154"/>
      <c r="E93" s="1153"/>
      <c r="F93" s="1154"/>
      <c r="G93" s="1153"/>
      <c r="H93" s="1154"/>
      <c r="I93" s="1153"/>
      <c r="J93" s="1154"/>
      <c r="K93" s="1153"/>
      <c r="L93" s="1153"/>
      <c r="M93" s="1153"/>
      <c r="N93" s="1154"/>
      <c r="O93" s="1153">
        <f>IF(ISERROR(VLOOKUP($B93,IN_T3!$B$2:$Y$3000,14,FALSE))=TRUE,"",VLOOKUP($B93,IN_T3!$B$2:$Y$3000,14,FALSE))</f>
        <v>0</v>
      </c>
      <c r="P93" s="1154">
        <f>IF(ISERROR(VLOOKUP($B93,IN_T3!$B$2:$Y$3000,15,FALSE))=TRUE,"",VLOOKUP($B93,IN_T3!$B$2:$Y$3000,15,FALSE))</f>
        <v>0</v>
      </c>
      <c r="Q93" s="1153"/>
      <c r="R93" s="1155"/>
      <c r="S93" s="1071">
        <f>'t1'!N93</f>
        <v>0</v>
      </c>
      <c r="U93" s="1071"/>
      <c r="V93" s="1071"/>
    </row>
    <row r="94" spans="1:22" ht="12.75" customHeight="1">
      <c r="A94" s="1136" t="str">
        <f>'t1'!A94</f>
        <v>architetti dirig. con incarico di struttura complessa</v>
      </c>
      <c r="B94" s="1137" t="str">
        <f>'t1'!B94</f>
        <v>PD0004</v>
      </c>
      <c r="C94" s="1153"/>
      <c r="D94" s="1154"/>
      <c r="E94" s="1153"/>
      <c r="F94" s="1154"/>
      <c r="G94" s="1153"/>
      <c r="H94" s="1154"/>
      <c r="I94" s="1153"/>
      <c r="J94" s="1154"/>
      <c r="K94" s="1153"/>
      <c r="L94" s="1153"/>
      <c r="M94" s="1153"/>
      <c r="N94" s="1154"/>
      <c r="O94" s="1153">
        <f>IF(ISERROR(VLOOKUP($B94,IN_T3!$B$2:$Y$3000,14,FALSE))=TRUE,"",VLOOKUP($B94,IN_T3!$B$2:$Y$3000,14,FALSE))</f>
        <v>0</v>
      </c>
      <c r="P94" s="1154">
        <f>IF(ISERROR(VLOOKUP($B94,IN_T3!$B$2:$Y$3000,15,FALSE))=TRUE,"",VLOOKUP($B94,IN_T3!$B$2:$Y$3000,15,FALSE))</f>
        <v>0</v>
      </c>
      <c r="Q94" s="1153"/>
      <c r="R94" s="1155"/>
      <c r="S94" s="1071">
        <f>'t1'!N94</f>
        <v>0</v>
      </c>
      <c r="U94" s="1071"/>
      <c r="V94" s="1071"/>
    </row>
    <row r="95" spans="1:22" ht="12.75" customHeight="1">
      <c r="A95" s="1136" t="str">
        <f>'t1'!A95</f>
        <v>architetti dirig. con incarico di struttura semplice</v>
      </c>
      <c r="B95" s="1137" t="str">
        <f>'t1'!B95</f>
        <v>PD0S03</v>
      </c>
      <c r="C95" s="1153"/>
      <c r="D95" s="1154"/>
      <c r="E95" s="1153"/>
      <c r="F95" s="1154"/>
      <c r="G95" s="1153"/>
      <c r="H95" s="1154"/>
      <c r="I95" s="1153"/>
      <c r="J95" s="1154"/>
      <c r="K95" s="1153"/>
      <c r="L95" s="1153"/>
      <c r="M95" s="1153"/>
      <c r="N95" s="1154"/>
      <c r="O95" s="1153">
        <f>IF(ISERROR(VLOOKUP($B95,IN_T3!$B$2:$Y$3000,14,FALSE))=TRUE,"",VLOOKUP($B95,IN_T3!$B$2:$Y$3000,14,FALSE))</f>
        <v>0</v>
      </c>
      <c r="P95" s="1154">
        <f>IF(ISERROR(VLOOKUP($B95,IN_T3!$B$2:$Y$3000,15,FALSE))=TRUE,"",VLOOKUP($B95,IN_T3!$B$2:$Y$3000,15,FALSE))</f>
        <v>0</v>
      </c>
      <c r="Q95" s="1153"/>
      <c r="R95" s="1155"/>
      <c r="S95" s="1071">
        <f>'t1'!N95</f>
        <v>0</v>
      </c>
      <c r="U95" s="1071"/>
      <c r="V95" s="1071"/>
    </row>
    <row r="96" spans="1:22" ht="12.75" customHeight="1">
      <c r="A96" s="1136" t="str">
        <f>'t1'!A96</f>
        <v>architetti dirig. con altri incar.prof.li</v>
      </c>
      <c r="B96" s="1137" t="str">
        <f>'t1'!B96</f>
        <v>PD0A03</v>
      </c>
      <c r="C96" s="1153"/>
      <c r="D96" s="1154"/>
      <c r="E96" s="1153"/>
      <c r="F96" s="1154"/>
      <c r="G96" s="1153"/>
      <c r="H96" s="1154"/>
      <c r="I96" s="1153"/>
      <c r="J96" s="1154"/>
      <c r="K96" s="1153"/>
      <c r="L96" s="1153"/>
      <c r="M96" s="1153"/>
      <c r="N96" s="1154"/>
      <c r="O96" s="1153">
        <f>IF(ISERROR(VLOOKUP($B96,IN_T3!$B$2:$Y$3000,14,FALSE))=TRUE,"",VLOOKUP($B96,IN_T3!$B$2:$Y$3000,14,FALSE))</f>
        <v>0</v>
      </c>
      <c r="P96" s="1154">
        <f>IF(ISERROR(VLOOKUP($B96,IN_T3!$B$2:$Y$3000,15,FALSE))=TRUE,"",VLOOKUP($B96,IN_T3!$B$2:$Y$3000,15,FALSE))</f>
        <v>0</v>
      </c>
      <c r="Q96" s="1153"/>
      <c r="R96" s="1155"/>
      <c r="S96" s="1071">
        <f>'t1'!N96</f>
        <v>0</v>
      </c>
      <c r="U96" s="1071"/>
      <c r="V96" s="1071"/>
    </row>
    <row r="97" spans="1:22" ht="12.75" customHeight="1">
      <c r="A97" s="1136" t="str">
        <f>'t1'!A97</f>
        <v>architetti dir. a t.determinato(art. 15-septies dlgs.502/92)</v>
      </c>
      <c r="B97" s="1137" t="str">
        <f>'t1'!B97</f>
        <v>PD0607</v>
      </c>
      <c r="C97" s="1153"/>
      <c r="D97" s="1154"/>
      <c r="E97" s="1153"/>
      <c r="F97" s="1154"/>
      <c r="G97" s="1153"/>
      <c r="H97" s="1154"/>
      <c r="I97" s="1153"/>
      <c r="J97" s="1154"/>
      <c r="K97" s="1153"/>
      <c r="L97" s="1153"/>
      <c r="M97" s="1153"/>
      <c r="N97" s="1154"/>
      <c r="O97" s="1153">
        <f>IF(ISERROR(VLOOKUP($B97,IN_T3!$B$2:$Y$3000,14,FALSE))=TRUE,"",VLOOKUP($B97,IN_T3!$B$2:$Y$3000,14,FALSE))</f>
        <v>0</v>
      </c>
      <c r="P97" s="1154">
        <f>IF(ISERROR(VLOOKUP($B97,IN_T3!$B$2:$Y$3000,15,FALSE))=TRUE,"",VLOOKUP($B97,IN_T3!$B$2:$Y$3000,15,FALSE))</f>
        <v>0</v>
      </c>
      <c r="Q97" s="1153"/>
      <c r="R97" s="1155"/>
      <c r="S97" s="1071">
        <f>'t1'!N97</f>
        <v>0</v>
      </c>
      <c r="U97" s="1071"/>
      <c r="V97" s="1071"/>
    </row>
    <row r="98" spans="1:22" ht="12.75" customHeight="1">
      <c r="A98" s="1136" t="str">
        <f>'t1'!A98</f>
        <v>geologi dirig. con incarico di struttura complessa</v>
      </c>
      <c r="B98" s="1137" t="str">
        <f>'t1'!B98</f>
        <v>PD0044</v>
      </c>
      <c r="C98" s="1153"/>
      <c r="D98" s="1154"/>
      <c r="E98" s="1153"/>
      <c r="F98" s="1154"/>
      <c r="G98" s="1153"/>
      <c r="H98" s="1154"/>
      <c r="I98" s="1153"/>
      <c r="J98" s="1154"/>
      <c r="K98" s="1153"/>
      <c r="L98" s="1153"/>
      <c r="M98" s="1153"/>
      <c r="N98" s="1154"/>
      <c r="O98" s="1153">
        <f>IF(ISERROR(VLOOKUP($B98,IN_T3!$B$2:$Y$3000,14,FALSE))=TRUE,"",VLOOKUP($B98,IN_T3!$B$2:$Y$3000,14,FALSE))</f>
        <v>0</v>
      </c>
      <c r="P98" s="1154">
        <f>IF(ISERROR(VLOOKUP($B98,IN_T3!$B$2:$Y$3000,15,FALSE))=TRUE,"",VLOOKUP($B98,IN_T3!$B$2:$Y$3000,15,FALSE))</f>
        <v>0</v>
      </c>
      <c r="Q98" s="1153"/>
      <c r="R98" s="1155"/>
      <c r="S98" s="1071">
        <f>'t1'!N98</f>
        <v>0</v>
      </c>
      <c r="U98" s="1071"/>
      <c r="V98" s="1071"/>
    </row>
    <row r="99" spans="1:22" ht="12.75" customHeight="1">
      <c r="A99" s="1136" t="str">
        <f>'t1'!A99</f>
        <v>geologi dirig. con incarico di struttura semplice</v>
      </c>
      <c r="B99" s="1137" t="str">
        <f>'t1'!B99</f>
        <v>PD0S43</v>
      </c>
      <c r="C99" s="1153"/>
      <c r="D99" s="1154"/>
      <c r="E99" s="1153"/>
      <c r="F99" s="1154"/>
      <c r="G99" s="1153"/>
      <c r="H99" s="1154"/>
      <c r="I99" s="1153"/>
      <c r="J99" s="1154"/>
      <c r="K99" s="1153"/>
      <c r="L99" s="1153"/>
      <c r="M99" s="1153"/>
      <c r="N99" s="1154"/>
      <c r="O99" s="1153">
        <f>IF(ISERROR(VLOOKUP($B99,IN_T3!$B$2:$Y$3000,14,FALSE))=TRUE,"",VLOOKUP($B99,IN_T3!$B$2:$Y$3000,14,FALSE))</f>
        <v>0</v>
      </c>
      <c r="P99" s="1154">
        <f>IF(ISERROR(VLOOKUP($B99,IN_T3!$B$2:$Y$3000,15,FALSE))=TRUE,"",VLOOKUP($B99,IN_T3!$B$2:$Y$3000,15,FALSE))</f>
        <v>0</v>
      </c>
      <c r="Q99" s="1153"/>
      <c r="R99" s="1155"/>
      <c r="S99" s="1071">
        <f>'t1'!N99</f>
        <v>0</v>
      </c>
      <c r="U99" s="1071"/>
      <c r="V99" s="1071"/>
    </row>
    <row r="100" spans="1:22" ht="12.75" customHeight="1">
      <c r="A100" s="1136" t="str">
        <f>'t1'!A100</f>
        <v>geologi dirig. con altri incar.prof.li</v>
      </c>
      <c r="B100" s="1137" t="str">
        <f>'t1'!B100</f>
        <v>PD0A43</v>
      </c>
      <c r="C100" s="1153"/>
      <c r="D100" s="1154"/>
      <c r="E100" s="1153"/>
      <c r="F100" s="1154"/>
      <c r="G100" s="1153"/>
      <c r="H100" s="1154"/>
      <c r="I100" s="1153"/>
      <c r="J100" s="1154"/>
      <c r="K100" s="1153"/>
      <c r="L100" s="1153"/>
      <c r="M100" s="1153"/>
      <c r="N100" s="1154"/>
      <c r="O100" s="1153">
        <f>IF(ISERROR(VLOOKUP($B100,IN_T3!$B$2:$Y$3000,14,FALSE))=TRUE,"",VLOOKUP($B100,IN_T3!$B$2:$Y$3000,14,FALSE))</f>
        <v>0</v>
      </c>
      <c r="P100" s="1154">
        <f>IF(ISERROR(VLOOKUP($B100,IN_T3!$B$2:$Y$3000,15,FALSE))=TRUE,"",VLOOKUP($B100,IN_T3!$B$2:$Y$3000,15,FALSE))</f>
        <v>0</v>
      </c>
      <c r="Q100" s="1153"/>
      <c r="R100" s="1155"/>
      <c r="S100" s="1071">
        <f>'t1'!N100</f>
        <v>0</v>
      </c>
      <c r="U100" s="1071"/>
      <c r="V100" s="1071"/>
    </row>
    <row r="101" spans="1:22" ht="12.75" customHeight="1">
      <c r="A101" s="1136" t="str">
        <f>'t1'!A101</f>
        <v>geologi  dir. a t. determinato(art. 15-septies dlgs. 502/92)</v>
      </c>
      <c r="B101" s="1137" t="str">
        <f>'t1'!B101</f>
        <v>PD0608</v>
      </c>
      <c r="C101" s="1153"/>
      <c r="D101" s="1154"/>
      <c r="E101" s="1153"/>
      <c r="F101" s="1154"/>
      <c r="G101" s="1153"/>
      <c r="H101" s="1154"/>
      <c r="I101" s="1153"/>
      <c r="J101" s="1154"/>
      <c r="K101" s="1153"/>
      <c r="L101" s="1153"/>
      <c r="M101" s="1153"/>
      <c r="N101" s="1154"/>
      <c r="O101" s="1153">
        <f>IF(ISERROR(VLOOKUP($B101,IN_T3!$B$2:$Y$3000,14,FALSE))=TRUE,"",VLOOKUP($B101,IN_T3!$B$2:$Y$3000,14,FALSE))</f>
        <v>0</v>
      </c>
      <c r="P101" s="1154">
        <f>IF(ISERROR(VLOOKUP($B101,IN_T3!$B$2:$Y$3000,15,FALSE))=TRUE,"",VLOOKUP($B101,IN_T3!$B$2:$Y$3000,15,FALSE))</f>
        <v>0</v>
      </c>
      <c r="Q101" s="1153"/>
      <c r="R101" s="1155"/>
      <c r="S101" s="1071">
        <f>'t1'!N101</f>
        <v>0</v>
      </c>
      <c r="U101" s="1071"/>
      <c r="V101" s="1071"/>
    </row>
    <row r="102" spans="1:22" ht="12.75" customHeight="1">
      <c r="A102" s="1136" t="str">
        <f>'t1'!A102</f>
        <v>assistente religioso - d</v>
      </c>
      <c r="B102" s="1137" t="str">
        <f>'t1'!B102</f>
        <v>P16006</v>
      </c>
      <c r="C102" s="1153"/>
      <c r="D102" s="1154"/>
      <c r="E102" s="1153"/>
      <c r="F102" s="1154"/>
      <c r="G102" s="1153"/>
      <c r="H102" s="1154"/>
      <c r="I102" s="1153"/>
      <c r="J102" s="1154"/>
      <c r="K102" s="1153"/>
      <c r="L102" s="1153"/>
      <c r="M102" s="1153"/>
      <c r="N102" s="1154"/>
      <c r="O102" s="1153">
        <f>IF(ISERROR(VLOOKUP($B102,IN_T3!$B$2:$Y$3000,14,FALSE))=TRUE,"",VLOOKUP($B102,IN_T3!$B$2:$Y$3000,14,FALSE))</f>
        <v>0</v>
      </c>
      <c r="P102" s="1154">
        <f>IF(ISERROR(VLOOKUP($B102,IN_T3!$B$2:$Y$3000,15,FALSE))=TRUE,"",VLOOKUP($B102,IN_T3!$B$2:$Y$3000,15,FALSE))</f>
        <v>0</v>
      </c>
      <c r="Q102" s="1153"/>
      <c r="R102" s="1155"/>
      <c r="S102" s="1071">
        <f>'t1'!N102</f>
        <v>0</v>
      </c>
      <c r="U102" s="1071"/>
      <c r="V102" s="1071"/>
    </row>
    <row r="103" spans="1:22" ht="12.75" customHeight="1">
      <c r="A103" s="1136" t="str">
        <f>'t1'!A103</f>
        <v>profilo atipico ruolo professionale</v>
      </c>
      <c r="B103" s="1137" t="str">
        <f>'t1'!B103</f>
        <v>P00062</v>
      </c>
      <c r="C103" s="1153"/>
      <c r="D103" s="1154"/>
      <c r="E103" s="1153"/>
      <c r="F103" s="1154"/>
      <c r="G103" s="1153"/>
      <c r="H103" s="1154"/>
      <c r="I103" s="1153"/>
      <c r="J103" s="1154"/>
      <c r="K103" s="1153"/>
      <c r="L103" s="1153"/>
      <c r="M103" s="1153"/>
      <c r="N103" s="1154"/>
      <c r="O103" s="1153">
        <f>IF(ISERROR(VLOOKUP($B103,IN_T3!$B$2:$Y$3000,14,FALSE))=TRUE,"",VLOOKUP($B103,IN_T3!$B$2:$Y$3000,14,FALSE))</f>
        <v>0</v>
      </c>
      <c r="P103" s="1154">
        <f>IF(ISERROR(VLOOKUP($B103,IN_T3!$B$2:$Y$3000,15,FALSE))=TRUE,"",VLOOKUP($B103,IN_T3!$B$2:$Y$3000,15,FALSE))</f>
        <v>0</v>
      </c>
      <c r="Q103" s="1153"/>
      <c r="R103" s="1155"/>
      <c r="S103" s="1071">
        <f>'t1'!N103</f>
        <v>0</v>
      </c>
      <c r="U103" s="1071"/>
      <c r="V103" s="1071"/>
    </row>
    <row r="104" spans="1:22" ht="12.75" customHeight="1">
      <c r="A104" s="1136" t="str">
        <f>'t1'!A104</f>
        <v>analisti dirig. con incarico di struttura complessa</v>
      </c>
      <c r="B104" s="1137" t="str">
        <f>'t1'!B104</f>
        <v>TD0002</v>
      </c>
      <c r="C104" s="1153"/>
      <c r="D104" s="1154"/>
      <c r="E104" s="1153"/>
      <c r="F104" s="1154"/>
      <c r="G104" s="1153"/>
      <c r="H104" s="1154"/>
      <c r="I104" s="1153"/>
      <c r="J104" s="1154"/>
      <c r="K104" s="1153"/>
      <c r="L104" s="1153"/>
      <c r="M104" s="1153"/>
      <c r="N104" s="1154"/>
      <c r="O104" s="1153">
        <f>IF(ISERROR(VLOOKUP($B104,IN_T3!$B$2:$Y$3000,14,FALSE))=TRUE,"",VLOOKUP($B104,IN_T3!$B$2:$Y$3000,14,FALSE))</f>
        <v>0</v>
      </c>
      <c r="P104" s="1154">
        <f>IF(ISERROR(VLOOKUP($B104,IN_T3!$B$2:$Y$3000,15,FALSE))=TRUE,"",VLOOKUP($B104,IN_T3!$B$2:$Y$3000,15,FALSE))</f>
        <v>0</v>
      </c>
      <c r="Q104" s="1153"/>
      <c r="R104" s="1155"/>
      <c r="S104" s="1071">
        <f>'t1'!N104</f>
        <v>1</v>
      </c>
      <c r="U104" s="1071"/>
      <c r="V104" s="1071"/>
    </row>
    <row r="105" spans="1:22" ht="12.75" customHeight="1">
      <c r="A105" s="1136" t="str">
        <f>'t1'!A105</f>
        <v>analisti dirig. con incarico di struttura semplice</v>
      </c>
      <c r="B105" s="1137" t="str">
        <f>'t1'!B105</f>
        <v>TD0S01</v>
      </c>
      <c r="C105" s="1153"/>
      <c r="D105" s="1154"/>
      <c r="E105" s="1153"/>
      <c r="F105" s="1154"/>
      <c r="G105" s="1153"/>
      <c r="H105" s="1154"/>
      <c r="I105" s="1153"/>
      <c r="J105" s="1154"/>
      <c r="K105" s="1153"/>
      <c r="L105" s="1153"/>
      <c r="M105" s="1153"/>
      <c r="N105" s="1154"/>
      <c r="O105" s="1153">
        <f>IF(ISERROR(VLOOKUP($B105,IN_T3!$B$2:$Y$3000,14,FALSE))=TRUE,"",VLOOKUP($B105,IN_T3!$B$2:$Y$3000,14,FALSE))</f>
        <v>0</v>
      </c>
      <c r="P105" s="1154">
        <f>IF(ISERROR(VLOOKUP($B105,IN_T3!$B$2:$Y$3000,15,FALSE))=TRUE,"",VLOOKUP($B105,IN_T3!$B$2:$Y$3000,15,FALSE))</f>
        <v>0</v>
      </c>
      <c r="Q105" s="1153"/>
      <c r="R105" s="1155"/>
      <c r="S105" s="1071">
        <f>'t1'!N105</f>
        <v>0</v>
      </c>
      <c r="U105" s="1071"/>
      <c r="V105" s="1071"/>
    </row>
    <row r="106" spans="1:22" ht="12.75" customHeight="1">
      <c r="A106" s="1136" t="str">
        <f>'t1'!A106</f>
        <v>analisti dirig. con altri incar.prof.li</v>
      </c>
      <c r="B106" s="1137" t="str">
        <f>'t1'!B106</f>
        <v>TD0A01</v>
      </c>
      <c r="C106" s="1153"/>
      <c r="D106" s="1154"/>
      <c r="E106" s="1153"/>
      <c r="F106" s="1154"/>
      <c r="G106" s="1153"/>
      <c r="H106" s="1154"/>
      <c r="I106" s="1153"/>
      <c r="J106" s="1154"/>
      <c r="K106" s="1153"/>
      <c r="L106" s="1153"/>
      <c r="M106" s="1153"/>
      <c r="N106" s="1154"/>
      <c r="O106" s="1153">
        <f>IF(ISERROR(VLOOKUP($B106,IN_T3!$B$2:$Y$3000,14,FALSE))=TRUE,"",VLOOKUP($B106,IN_T3!$B$2:$Y$3000,14,FALSE))</f>
        <v>0</v>
      </c>
      <c r="P106" s="1154">
        <f>IF(ISERROR(VLOOKUP($B106,IN_T3!$B$2:$Y$3000,15,FALSE))=TRUE,"",VLOOKUP($B106,IN_T3!$B$2:$Y$3000,15,FALSE))</f>
        <v>0</v>
      </c>
      <c r="Q106" s="1153"/>
      <c r="R106" s="1155"/>
      <c r="S106" s="1071">
        <f>'t1'!N106</f>
        <v>1</v>
      </c>
      <c r="U106" s="1071"/>
      <c r="V106" s="1071"/>
    </row>
    <row r="107" spans="1:22" ht="12.75" customHeight="1">
      <c r="A107" s="1136" t="str">
        <f>'t1'!A107</f>
        <v>analisti dir. a t. determinato(art. 15-septies dlgs. 502/92)</v>
      </c>
      <c r="B107" s="1137" t="str">
        <f>'t1'!B107</f>
        <v>TD0609</v>
      </c>
      <c r="C107" s="1153"/>
      <c r="D107" s="1154"/>
      <c r="E107" s="1153"/>
      <c r="F107" s="1154"/>
      <c r="G107" s="1153"/>
      <c r="H107" s="1154"/>
      <c r="I107" s="1153"/>
      <c r="J107" s="1154"/>
      <c r="K107" s="1153"/>
      <c r="L107" s="1153"/>
      <c r="M107" s="1153"/>
      <c r="N107" s="1154"/>
      <c r="O107" s="1153">
        <f>IF(ISERROR(VLOOKUP($B107,IN_T3!$B$2:$Y$3000,14,FALSE))=TRUE,"",VLOOKUP($B107,IN_T3!$B$2:$Y$3000,14,FALSE))</f>
        <v>0</v>
      </c>
      <c r="P107" s="1154">
        <f>IF(ISERROR(VLOOKUP($B107,IN_T3!$B$2:$Y$3000,15,FALSE))=TRUE,"",VLOOKUP($B107,IN_T3!$B$2:$Y$3000,15,FALSE))</f>
        <v>0</v>
      </c>
      <c r="Q107" s="1153"/>
      <c r="R107" s="1155"/>
      <c r="S107" s="1071">
        <f>'t1'!N107</f>
        <v>0</v>
      </c>
      <c r="U107" s="1071"/>
      <c r="V107" s="1071"/>
    </row>
    <row r="108" spans="1:22" ht="12.75" customHeight="1">
      <c r="A108" s="1136" t="str">
        <f>'t1'!A108</f>
        <v>statistico dirig. con incarico di struttura complessa</v>
      </c>
      <c r="B108" s="1137" t="str">
        <f>'t1'!B108</f>
        <v>TD0071</v>
      </c>
      <c r="C108" s="1153"/>
      <c r="D108" s="1154"/>
      <c r="E108" s="1153"/>
      <c r="F108" s="1154"/>
      <c r="G108" s="1153"/>
      <c r="H108" s="1154"/>
      <c r="I108" s="1153"/>
      <c r="J108" s="1154"/>
      <c r="K108" s="1153"/>
      <c r="L108" s="1153"/>
      <c r="M108" s="1153"/>
      <c r="N108" s="1154"/>
      <c r="O108" s="1153">
        <f>IF(ISERROR(VLOOKUP($B108,IN_T3!$B$2:$Y$3000,14,FALSE))=TRUE,"",VLOOKUP($B108,IN_T3!$B$2:$Y$3000,14,FALSE))</f>
        <v>0</v>
      </c>
      <c r="P108" s="1154">
        <f>IF(ISERROR(VLOOKUP($B108,IN_T3!$B$2:$Y$3000,15,FALSE))=TRUE,"",VLOOKUP($B108,IN_T3!$B$2:$Y$3000,15,FALSE))</f>
        <v>0</v>
      </c>
      <c r="Q108" s="1153"/>
      <c r="R108" s="1155"/>
      <c r="S108" s="1071">
        <f>'t1'!N108</f>
        <v>0</v>
      </c>
      <c r="U108" s="1071"/>
      <c r="V108" s="1071"/>
    </row>
    <row r="109" spans="1:22" ht="12.75" customHeight="1">
      <c r="A109" s="1136" t="str">
        <f>'t1'!A109</f>
        <v>statistico dirig. con incarico di struttura semplice</v>
      </c>
      <c r="B109" s="1137" t="str">
        <f>'t1'!B109</f>
        <v>TD0S70</v>
      </c>
      <c r="C109" s="1153"/>
      <c r="D109" s="1154"/>
      <c r="E109" s="1153"/>
      <c r="F109" s="1154"/>
      <c r="G109" s="1153"/>
      <c r="H109" s="1154"/>
      <c r="I109" s="1153"/>
      <c r="J109" s="1154"/>
      <c r="K109" s="1153"/>
      <c r="L109" s="1153"/>
      <c r="M109" s="1153"/>
      <c r="N109" s="1154"/>
      <c r="O109" s="1153">
        <f>IF(ISERROR(VLOOKUP($B109,IN_T3!$B$2:$Y$3000,14,FALSE))=TRUE,"",VLOOKUP($B109,IN_T3!$B$2:$Y$3000,14,FALSE))</f>
        <v>0</v>
      </c>
      <c r="P109" s="1154">
        <f>IF(ISERROR(VLOOKUP($B109,IN_T3!$B$2:$Y$3000,15,FALSE))=TRUE,"",VLOOKUP($B109,IN_T3!$B$2:$Y$3000,15,FALSE))</f>
        <v>0</v>
      </c>
      <c r="Q109" s="1153"/>
      <c r="R109" s="1155"/>
      <c r="S109" s="1071">
        <f>'t1'!N109</f>
        <v>1</v>
      </c>
      <c r="U109" s="1071"/>
      <c r="V109" s="1071"/>
    </row>
    <row r="110" spans="1:22" ht="12.75" customHeight="1">
      <c r="A110" s="1136" t="str">
        <f>'t1'!A110</f>
        <v>statistico dirig. con altri incar.prof.li</v>
      </c>
      <c r="B110" s="1137" t="str">
        <f>'t1'!B110</f>
        <v>TD0A70</v>
      </c>
      <c r="C110" s="1153"/>
      <c r="D110" s="1154"/>
      <c r="E110" s="1153"/>
      <c r="F110" s="1154"/>
      <c r="G110" s="1153"/>
      <c r="H110" s="1154"/>
      <c r="I110" s="1153"/>
      <c r="J110" s="1154"/>
      <c r="K110" s="1153"/>
      <c r="L110" s="1153"/>
      <c r="M110" s="1153"/>
      <c r="N110" s="1154"/>
      <c r="O110" s="1153">
        <f>IF(ISERROR(VLOOKUP($B110,IN_T3!$B$2:$Y$3000,14,FALSE))=TRUE,"",VLOOKUP($B110,IN_T3!$B$2:$Y$3000,14,FALSE))</f>
        <v>0</v>
      </c>
      <c r="P110" s="1154">
        <f>IF(ISERROR(VLOOKUP($B110,IN_T3!$B$2:$Y$3000,15,FALSE))=TRUE,"",VLOOKUP($B110,IN_T3!$B$2:$Y$3000,15,FALSE))</f>
        <v>0</v>
      </c>
      <c r="Q110" s="1153"/>
      <c r="R110" s="1155"/>
      <c r="S110" s="1071">
        <f>'t1'!N110</f>
        <v>1</v>
      </c>
      <c r="U110" s="1071"/>
      <c r="V110" s="1071"/>
    </row>
    <row r="111" spans="1:22" ht="12.75" customHeight="1">
      <c r="A111" s="1136" t="str">
        <f>'t1'!A111</f>
        <v>statistico dir. a t.determinato(art. 15-septies dlgs.502/92)</v>
      </c>
      <c r="B111" s="1137" t="str">
        <f>'t1'!B111</f>
        <v>TD0610</v>
      </c>
      <c r="C111" s="1153"/>
      <c r="D111" s="1154"/>
      <c r="E111" s="1153"/>
      <c r="F111" s="1154"/>
      <c r="G111" s="1153"/>
      <c r="H111" s="1154"/>
      <c r="I111" s="1153"/>
      <c r="J111" s="1154"/>
      <c r="K111" s="1153"/>
      <c r="L111" s="1153"/>
      <c r="M111" s="1153"/>
      <c r="N111" s="1154"/>
      <c r="O111" s="1153">
        <f>IF(ISERROR(VLOOKUP($B111,IN_T3!$B$2:$Y$3000,14,FALSE))=TRUE,"",VLOOKUP($B111,IN_T3!$B$2:$Y$3000,14,FALSE))</f>
        <v>0</v>
      </c>
      <c r="P111" s="1154">
        <f>IF(ISERROR(VLOOKUP($B111,IN_T3!$B$2:$Y$3000,15,FALSE))=TRUE,"",VLOOKUP($B111,IN_T3!$B$2:$Y$3000,15,FALSE))</f>
        <v>0</v>
      </c>
      <c r="Q111" s="1153"/>
      <c r="R111" s="1155"/>
      <c r="S111" s="1071">
        <f>'t1'!N111</f>
        <v>0</v>
      </c>
      <c r="U111" s="1071"/>
      <c r="V111" s="1071"/>
    </row>
    <row r="112" spans="1:22" ht="12.75" customHeight="1">
      <c r="A112" s="1136" t="str">
        <f>'t1'!A112</f>
        <v>sociologo dirig. con incarico di struttura complessa</v>
      </c>
      <c r="B112" s="1137" t="str">
        <f>'t1'!B112</f>
        <v>TD0068</v>
      </c>
      <c r="C112" s="1153"/>
      <c r="D112" s="1154"/>
      <c r="E112" s="1153"/>
      <c r="F112" s="1154"/>
      <c r="G112" s="1153"/>
      <c r="H112" s="1154"/>
      <c r="I112" s="1153"/>
      <c r="J112" s="1154"/>
      <c r="K112" s="1153"/>
      <c r="L112" s="1153"/>
      <c r="M112" s="1153"/>
      <c r="N112" s="1154"/>
      <c r="O112" s="1153">
        <f>IF(ISERROR(VLOOKUP($B112,IN_T3!$B$2:$Y$3000,14,FALSE))=TRUE,"",VLOOKUP($B112,IN_T3!$B$2:$Y$3000,14,FALSE))</f>
        <v>0</v>
      </c>
      <c r="P112" s="1154">
        <f>IF(ISERROR(VLOOKUP($B112,IN_T3!$B$2:$Y$3000,15,FALSE))=TRUE,"",VLOOKUP($B112,IN_T3!$B$2:$Y$3000,15,FALSE))</f>
        <v>0</v>
      </c>
      <c r="Q112" s="1153"/>
      <c r="R112" s="1155"/>
      <c r="S112" s="1071">
        <f>'t1'!N112</f>
        <v>0</v>
      </c>
      <c r="U112" s="1071"/>
      <c r="V112" s="1071"/>
    </row>
    <row r="113" spans="1:22" ht="12.75" customHeight="1">
      <c r="A113" s="1136" t="str">
        <f>'t1'!A113</f>
        <v>sociologo dirig. con incarico di struttura semplice</v>
      </c>
      <c r="B113" s="1137" t="str">
        <f>'t1'!B113</f>
        <v>TD0S67</v>
      </c>
      <c r="C113" s="1153"/>
      <c r="D113" s="1154"/>
      <c r="E113" s="1153"/>
      <c r="F113" s="1154"/>
      <c r="G113" s="1153"/>
      <c r="H113" s="1154"/>
      <c r="I113" s="1153"/>
      <c r="J113" s="1154"/>
      <c r="K113" s="1153"/>
      <c r="L113" s="1153"/>
      <c r="M113" s="1153"/>
      <c r="N113" s="1154"/>
      <c r="O113" s="1153">
        <f>IF(ISERROR(VLOOKUP($B113,IN_T3!$B$2:$Y$3000,14,FALSE))=TRUE,"",VLOOKUP($B113,IN_T3!$B$2:$Y$3000,14,FALSE))</f>
        <v>0</v>
      </c>
      <c r="P113" s="1154">
        <f>IF(ISERROR(VLOOKUP($B113,IN_T3!$B$2:$Y$3000,15,FALSE))=TRUE,"",VLOOKUP($B113,IN_T3!$B$2:$Y$3000,15,FALSE))</f>
        <v>0</v>
      </c>
      <c r="Q113" s="1153"/>
      <c r="R113" s="1155"/>
      <c r="S113" s="1071">
        <f>'t1'!N113</f>
        <v>0</v>
      </c>
      <c r="U113" s="1071"/>
      <c r="V113" s="1071"/>
    </row>
    <row r="114" spans="1:22" ht="12.75" customHeight="1">
      <c r="A114" s="1136" t="str">
        <f>'t1'!A114</f>
        <v>sociologo dirig. con altri incar.prof.li</v>
      </c>
      <c r="B114" s="1137" t="str">
        <f>'t1'!B114</f>
        <v>TD0A67</v>
      </c>
      <c r="C114" s="1153"/>
      <c r="D114" s="1154"/>
      <c r="E114" s="1153"/>
      <c r="F114" s="1154"/>
      <c r="G114" s="1153"/>
      <c r="H114" s="1154"/>
      <c r="I114" s="1153"/>
      <c r="J114" s="1154"/>
      <c r="K114" s="1153"/>
      <c r="L114" s="1153"/>
      <c r="M114" s="1153"/>
      <c r="N114" s="1154"/>
      <c r="O114" s="1153">
        <f>IF(ISERROR(VLOOKUP($B114,IN_T3!$B$2:$Y$3000,14,FALSE))=TRUE,"",VLOOKUP($B114,IN_T3!$B$2:$Y$3000,14,FALSE))</f>
        <v>0</v>
      </c>
      <c r="P114" s="1154">
        <f>IF(ISERROR(VLOOKUP($B114,IN_T3!$B$2:$Y$3000,15,FALSE))=TRUE,"",VLOOKUP($B114,IN_T3!$B$2:$Y$3000,15,FALSE))</f>
        <v>0</v>
      </c>
      <c r="Q114" s="1153"/>
      <c r="R114" s="1155"/>
      <c r="S114" s="1071">
        <f>'t1'!N114</f>
        <v>0</v>
      </c>
      <c r="U114" s="1071"/>
      <c r="V114" s="1071"/>
    </row>
    <row r="115" spans="1:22" ht="12.75" customHeight="1">
      <c r="A115" s="1136" t="str">
        <f>'t1'!A115</f>
        <v>sociologo dir. a t. determinato(art.15-septies dlgs. 502/92)</v>
      </c>
      <c r="B115" s="1137" t="str">
        <f>'t1'!B115</f>
        <v>TD0611</v>
      </c>
      <c r="C115" s="1153"/>
      <c r="D115" s="1154"/>
      <c r="E115" s="1153"/>
      <c r="F115" s="1154"/>
      <c r="G115" s="1153"/>
      <c r="H115" s="1154"/>
      <c r="I115" s="1153"/>
      <c r="J115" s="1154"/>
      <c r="K115" s="1153"/>
      <c r="L115" s="1153"/>
      <c r="M115" s="1153"/>
      <c r="N115" s="1154"/>
      <c r="O115" s="1153">
        <f>IF(ISERROR(VLOOKUP($B115,IN_T3!$B$2:$Y$3000,14,FALSE))=TRUE,"",VLOOKUP($B115,IN_T3!$B$2:$Y$3000,14,FALSE))</f>
        <v>0</v>
      </c>
      <c r="P115" s="1154">
        <f>IF(ISERROR(VLOOKUP($B115,IN_T3!$B$2:$Y$3000,15,FALSE))=TRUE,"",VLOOKUP($B115,IN_T3!$B$2:$Y$3000,15,FALSE))</f>
        <v>0</v>
      </c>
      <c r="Q115" s="1153"/>
      <c r="R115" s="1155"/>
      <c r="S115" s="1071">
        <f>'t1'!N115</f>
        <v>0</v>
      </c>
      <c r="U115" s="1071"/>
      <c r="V115" s="1071"/>
    </row>
    <row r="116" spans="1:22" ht="12.75" customHeight="1">
      <c r="A116" s="1136" t="str">
        <f>'t1'!A116</f>
        <v>collab.re prof.le assistente sociale esperto - ds</v>
      </c>
      <c r="B116" s="1137" t="str">
        <f>'t1'!B116</f>
        <v>T18025</v>
      </c>
      <c r="C116" s="1153"/>
      <c r="D116" s="1154"/>
      <c r="E116" s="1153"/>
      <c r="F116" s="1154"/>
      <c r="G116" s="1153"/>
      <c r="H116" s="1154"/>
      <c r="I116" s="1153"/>
      <c r="J116" s="1154"/>
      <c r="K116" s="1153"/>
      <c r="L116" s="1153"/>
      <c r="M116" s="1153"/>
      <c r="N116" s="1154"/>
      <c r="O116" s="1153">
        <f>IF(ISERROR(VLOOKUP($B116,IN_T3!$B$2:$Y$3000,14,FALSE))=TRUE,"",VLOOKUP($B116,IN_T3!$B$2:$Y$3000,14,FALSE))</f>
        <v>0</v>
      </c>
      <c r="P116" s="1154">
        <f>IF(ISERROR(VLOOKUP($B116,IN_T3!$B$2:$Y$3000,15,FALSE))=TRUE,"",VLOOKUP($B116,IN_T3!$B$2:$Y$3000,15,FALSE))</f>
        <v>0</v>
      </c>
      <c r="Q116" s="1153"/>
      <c r="R116" s="1155"/>
      <c r="S116" s="1071">
        <f>'t1'!N116</f>
        <v>0</v>
      </c>
      <c r="U116" s="1071"/>
      <c r="V116" s="1071"/>
    </row>
    <row r="117" spans="1:22" ht="12.75" customHeight="1">
      <c r="A117" s="1136" t="str">
        <f>'t1'!A117</f>
        <v>collab.re prof.le assistente sociale - d</v>
      </c>
      <c r="B117" s="1137" t="str">
        <f>'t1'!B117</f>
        <v>T16024</v>
      </c>
      <c r="C117" s="1153"/>
      <c r="D117" s="1154"/>
      <c r="E117" s="1153"/>
      <c r="F117" s="1154"/>
      <c r="G117" s="1153"/>
      <c r="H117" s="1154"/>
      <c r="I117" s="1153"/>
      <c r="J117" s="1154"/>
      <c r="K117" s="1153"/>
      <c r="L117" s="1153"/>
      <c r="M117" s="1153"/>
      <c r="N117" s="1154"/>
      <c r="O117" s="1153">
        <f>IF(ISERROR(VLOOKUP($B117,IN_T3!$B$2:$Y$3000,14,FALSE))=TRUE,"",VLOOKUP($B117,IN_T3!$B$2:$Y$3000,14,FALSE))</f>
        <v>0</v>
      </c>
      <c r="P117" s="1154">
        <f>IF(ISERROR(VLOOKUP($B117,IN_T3!$B$2:$Y$3000,15,FALSE))=TRUE,"",VLOOKUP($B117,IN_T3!$B$2:$Y$3000,15,FALSE))</f>
        <v>0</v>
      </c>
      <c r="Q117" s="1153"/>
      <c r="R117" s="1155"/>
      <c r="S117" s="1071">
        <f>'t1'!N117</f>
        <v>1</v>
      </c>
      <c r="U117" s="1071"/>
      <c r="V117" s="1071"/>
    </row>
    <row r="118" spans="1:22" ht="12.75" customHeight="1">
      <c r="A118" s="1136" t="str">
        <f>'t1'!A118</f>
        <v>collab.re tec. - prof.le esperto - ds</v>
      </c>
      <c r="B118" s="1137" t="str">
        <f>'t1'!B118</f>
        <v>T18027</v>
      </c>
      <c r="C118" s="1153"/>
      <c r="D118" s="1154"/>
      <c r="E118" s="1153"/>
      <c r="F118" s="1154"/>
      <c r="G118" s="1153"/>
      <c r="H118" s="1154"/>
      <c r="I118" s="1153"/>
      <c r="J118" s="1154"/>
      <c r="K118" s="1153"/>
      <c r="L118" s="1153"/>
      <c r="M118" s="1153"/>
      <c r="N118" s="1154"/>
      <c r="O118" s="1153">
        <f>IF(ISERROR(VLOOKUP($B118,IN_T3!$B$2:$Y$3000,14,FALSE))=TRUE,"",VLOOKUP($B118,IN_T3!$B$2:$Y$3000,14,FALSE))</f>
        <v>0</v>
      </c>
      <c r="P118" s="1154">
        <f>IF(ISERROR(VLOOKUP($B118,IN_T3!$B$2:$Y$3000,15,FALSE))=TRUE,"",VLOOKUP($B118,IN_T3!$B$2:$Y$3000,15,FALSE))</f>
        <v>0</v>
      </c>
      <c r="Q118" s="1153"/>
      <c r="R118" s="1155"/>
      <c r="S118" s="1071">
        <f>'t1'!N118</f>
        <v>0</v>
      </c>
      <c r="U118" s="1071"/>
      <c r="V118" s="1071"/>
    </row>
    <row r="119" spans="1:22" ht="12.75" customHeight="1">
      <c r="A119" s="1136" t="str">
        <f>'t1'!A119</f>
        <v>collab.re tec. - prof.le - d</v>
      </c>
      <c r="B119" s="1137" t="str">
        <f>'t1'!B119</f>
        <v>T16026</v>
      </c>
      <c r="C119" s="1153"/>
      <c r="D119" s="1154"/>
      <c r="E119" s="1153"/>
      <c r="F119" s="1154"/>
      <c r="G119" s="1153"/>
      <c r="H119" s="1154"/>
      <c r="I119" s="1153"/>
      <c r="J119" s="1154"/>
      <c r="K119" s="1153"/>
      <c r="L119" s="1153"/>
      <c r="M119" s="1153"/>
      <c r="N119" s="1154"/>
      <c r="O119" s="1153">
        <f>IF(ISERROR(VLOOKUP($B119,IN_T3!$B$2:$Y$3000,14,FALSE))=TRUE,"",VLOOKUP($B119,IN_T3!$B$2:$Y$3000,14,FALSE))</f>
        <v>0</v>
      </c>
      <c r="P119" s="1154">
        <f>IF(ISERROR(VLOOKUP($B119,IN_T3!$B$2:$Y$3000,15,FALSE))=TRUE,"",VLOOKUP($B119,IN_T3!$B$2:$Y$3000,15,FALSE))</f>
        <v>0</v>
      </c>
      <c r="Q119" s="1153"/>
      <c r="R119" s="1155"/>
      <c r="S119" s="1071">
        <f>'t1'!N119</f>
        <v>1</v>
      </c>
      <c r="U119" s="1071"/>
      <c r="V119" s="1071"/>
    </row>
    <row r="120" spans="1:22" ht="12.75" customHeight="1">
      <c r="A120" s="1136" t="str">
        <f>'t1'!A120</f>
        <v>oper.re prof.le assistente soc. - c</v>
      </c>
      <c r="B120" s="1137" t="str">
        <f>'t1'!B120</f>
        <v>T14050</v>
      </c>
      <c r="C120" s="1153"/>
      <c r="D120" s="1154"/>
      <c r="E120" s="1153"/>
      <c r="F120" s="1154"/>
      <c r="G120" s="1153"/>
      <c r="H120" s="1154"/>
      <c r="I120" s="1153"/>
      <c r="J120" s="1154"/>
      <c r="K120" s="1153"/>
      <c r="L120" s="1153"/>
      <c r="M120" s="1153"/>
      <c r="N120" s="1154"/>
      <c r="O120" s="1153">
        <f>IF(ISERROR(VLOOKUP($B120,IN_T3!$B$2:$Y$3000,14,FALSE))=TRUE,"",VLOOKUP($B120,IN_T3!$B$2:$Y$3000,14,FALSE))</f>
        <v>0</v>
      </c>
      <c r="P120" s="1154">
        <f>IF(ISERROR(VLOOKUP($B120,IN_T3!$B$2:$Y$3000,15,FALSE))=TRUE,"",VLOOKUP($B120,IN_T3!$B$2:$Y$3000,15,FALSE))</f>
        <v>0</v>
      </c>
      <c r="Q120" s="1153"/>
      <c r="R120" s="1155"/>
      <c r="S120" s="1071">
        <f>'t1'!N120</f>
        <v>0</v>
      </c>
      <c r="U120" s="1071"/>
      <c r="V120" s="1071"/>
    </row>
    <row r="121" spans="1:22" ht="12.75" customHeight="1">
      <c r="A121" s="1136" t="str">
        <f>'t1'!A121</f>
        <v>assistente tecnico - c</v>
      </c>
      <c r="B121" s="1137" t="str">
        <f>'t1'!B121</f>
        <v>T14007</v>
      </c>
      <c r="C121" s="1153"/>
      <c r="D121" s="1154"/>
      <c r="E121" s="1153"/>
      <c r="F121" s="1154"/>
      <c r="G121" s="1153"/>
      <c r="H121" s="1154"/>
      <c r="I121" s="1153"/>
      <c r="J121" s="1154"/>
      <c r="K121" s="1153"/>
      <c r="L121" s="1153"/>
      <c r="M121" s="1153"/>
      <c r="N121" s="1154"/>
      <c r="O121" s="1153">
        <f>IF(ISERROR(VLOOKUP($B121,IN_T3!$B$2:$Y$3000,14,FALSE))=TRUE,"",VLOOKUP($B121,IN_T3!$B$2:$Y$3000,14,FALSE))</f>
        <v>0</v>
      </c>
      <c r="P121" s="1154">
        <f>IF(ISERROR(VLOOKUP($B121,IN_T3!$B$2:$Y$3000,15,FALSE))=TRUE,"",VLOOKUP($B121,IN_T3!$B$2:$Y$3000,15,FALSE))</f>
        <v>0</v>
      </c>
      <c r="Q121" s="1153"/>
      <c r="R121" s="1155"/>
      <c r="S121" s="1071">
        <f>'t1'!N121</f>
        <v>1</v>
      </c>
      <c r="U121" s="1071"/>
      <c r="V121" s="1071"/>
    </row>
    <row r="122" spans="1:22" ht="12.75" customHeight="1">
      <c r="A122" s="1136" t="str">
        <f>'t1'!A122</f>
        <v>program.re - c</v>
      </c>
      <c r="B122" s="1137" t="str">
        <f>'t1'!B122</f>
        <v>T14063</v>
      </c>
      <c r="C122" s="1153"/>
      <c r="D122" s="1154"/>
      <c r="E122" s="1153"/>
      <c r="F122" s="1154"/>
      <c r="G122" s="1153"/>
      <c r="H122" s="1154"/>
      <c r="I122" s="1153"/>
      <c r="J122" s="1154"/>
      <c r="K122" s="1153"/>
      <c r="L122" s="1153"/>
      <c r="M122" s="1153"/>
      <c r="N122" s="1154"/>
      <c r="O122" s="1153">
        <f>IF(ISERROR(VLOOKUP($B122,IN_T3!$B$2:$Y$3000,14,FALSE))=TRUE,"",VLOOKUP($B122,IN_T3!$B$2:$Y$3000,14,FALSE))</f>
        <v>0</v>
      </c>
      <c r="P122" s="1154">
        <f>IF(ISERROR(VLOOKUP($B122,IN_T3!$B$2:$Y$3000,15,FALSE))=TRUE,"",VLOOKUP($B122,IN_T3!$B$2:$Y$3000,15,FALSE))</f>
        <v>0</v>
      </c>
      <c r="Q122" s="1153"/>
      <c r="R122" s="1155"/>
      <c r="S122" s="1071">
        <f>'t1'!N122</f>
        <v>1</v>
      </c>
      <c r="U122" s="1071"/>
      <c r="V122" s="1071"/>
    </row>
    <row r="123" spans="1:22" ht="12.75" customHeight="1">
      <c r="A123" s="1136" t="str">
        <f>'t1'!A123</f>
        <v>operatore tecnico special.to esperto - c (2)</v>
      </c>
      <c r="B123" s="1137" t="str">
        <f>'t1'!B123</f>
        <v>T14E59</v>
      </c>
      <c r="C123" s="1153"/>
      <c r="D123" s="1154"/>
      <c r="E123" s="1153"/>
      <c r="F123" s="1154"/>
      <c r="G123" s="1153"/>
      <c r="H123" s="1154"/>
      <c r="I123" s="1153"/>
      <c r="J123" s="1154"/>
      <c r="K123" s="1153"/>
      <c r="L123" s="1153"/>
      <c r="M123" s="1153"/>
      <c r="N123" s="1154"/>
      <c r="O123" s="1153">
        <f>IF(ISERROR(VLOOKUP($B123,IN_T3!$B$2:$Y$3000,14,FALSE))=TRUE,"",VLOOKUP($B123,IN_T3!$B$2:$Y$3000,14,FALSE))</f>
        <v>0</v>
      </c>
      <c r="P123" s="1154">
        <f>IF(ISERROR(VLOOKUP($B123,IN_T3!$B$2:$Y$3000,15,FALSE))=TRUE,"",VLOOKUP($B123,IN_T3!$B$2:$Y$3000,15,FALSE))</f>
        <v>0</v>
      </c>
      <c r="Q123" s="1153"/>
      <c r="R123" s="1155"/>
      <c r="S123" s="1071">
        <f>'t1'!N123</f>
        <v>1</v>
      </c>
      <c r="U123" s="1071"/>
      <c r="V123" s="1071"/>
    </row>
    <row r="124" spans="1:22" ht="12.75" customHeight="1">
      <c r="A124" s="1136" t="str">
        <f>'t1'!A124</f>
        <v>operatore tecnico special.to - bs</v>
      </c>
      <c r="B124" s="1137" t="str">
        <f>'t1'!B124</f>
        <v>T13059</v>
      </c>
      <c r="C124" s="1153"/>
      <c r="D124" s="1154"/>
      <c r="E124" s="1153"/>
      <c r="F124" s="1154"/>
      <c r="G124" s="1153"/>
      <c r="H124" s="1154"/>
      <c r="I124" s="1153"/>
      <c r="J124" s="1154"/>
      <c r="K124" s="1153"/>
      <c r="L124" s="1153"/>
      <c r="M124" s="1153"/>
      <c r="N124" s="1154"/>
      <c r="O124" s="1153">
        <f>IF(ISERROR(VLOOKUP($B124,IN_T3!$B$2:$Y$3000,14,FALSE))=TRUE,"",VLOOKUP($B124,IN_T3!$B$2:$Y$3000,14,FALSE))</f>
        <v>0</v>
      </c>
      <c r="P124" s="1154">
        <f>IF(ISERROR(VLOOKUP($B124,IN_T3!$B$2:$Y$3000,15,FALSE))=TRUE,"",VLOOKUP($B124,IN_T3!$B$2:$Y$3000,15,FALSE))</f>
        <v>0</v>
      </c>
      <c r="Q124" s="1153"/>
      <c r="R124" s="1155"/>
      <c r="S124" s="1071">
        <f>'t1'!N124</f>
        <v>1</v>
      </c>
      <c r="U124" s="1071"/>
      <c r="V124" s="1071"/>
    </row>
    <row r="125" spans="1:22" ht="12.75" customHeight="1">
      <c r="A125" s="1136" t="str">
        <f>'t1'!A125</f>
        <v>operatore socio-sanitario - bs</v>
      </c>
      <c r="B125" s="1137" t="str">
        <f>'t1'!B125</f>
        <v>T13660</v>
      </c>
      <c r="C125" s="1153"/>
      <c r="D125" s="1154"/>
      <c r="E125" s="1153"/>
      <c r="F125" s="1154"/>
      <c r="G125" s="1153"/>
      <c r="H125" s="1154"/>
      <c r="I125" s="1153"/>
      <c r="J125" s="1154"/>
      <c r="K125" s="1153"/>
      <c r="L125" s="1153"/>
      <c r="M125" s="1153"/>
      <c r="N125" s="1154"/>
      <c r="O125" s="1153">
        <f>IF(ISERROR(VLOOKUP($B125,IN_T3!$B$2:$Y$3000,14,FALSE))=TRUE,"",VLOOKUP($B125,IN_T3!$B$2:$Y$3000,14,FALSE))</f>
        <v>0</v>
      </c>
      <c r="P125" s="1154">
        <f>IF(ISERROR(VLOOKUP($B125,IN_T3!$B$2:$Y$3000,15,FALSE))=TRUE,"",VLOOKUP($B125,IN_T3!$B$2:$Y$3000,15,FALSE))</f>
        <v>0</v>
      </c>
      <c r="Q125" s="1153"/>
      <c r="R125" s="1155"/>
      <c r="S125" s="1071">
        <f>'t1'!N125</f>
        <v>1</v>
      </c>
      <c r="U125" s="1071"/>
      <c r="V125" s="1071"/>
    </row>
    <row r="126" spans="1:22" ht="12.75" customHeight="1">
      <c r="A126" s="1136" t="str">
        <f>'t1'!A126</f>
        <v>operatore tecnico - b</v>
      </c>
      <c r="B126" s="1137" t="str">
        <f>'t1'!B126</f>
        <v>T12057</v>
      </c>
      <c r="C126" s="1153"/>
      <c r="D126" s="1154"/>
      <c r="E126" s="1153"/>
      <c r="F126" s="1154"/>
      <c r="G126" s="1153"/>
      <c r="H126" s="1154"/>
      <c r="I126" s="1153"/>
      <c r="J126" s="1154"/>
      <c r="K126" s="1153"/>
      <c r="L126" s="1153"/>
      <c r="M126" s="1153"/>
      <c r="N126" s="1154"/>
      <c r="O126" s="1153">
        <f>IF(ISERROR(VLOOKUP($B126,IN_T3!$B$2:$Y$3000,14,FALSE))=TRUE,"",VLOOKUP($B126,IN_T3!$B$2:$Y$3000,14,FALSE))</f>
        <v>0</v>
      </c>
      <c r="P126" s="1154">
        <f>IF(ISERROR(VLOOKUP($B126,IN_T3!$B$2:$Y$3000,15,FALSE))=TRUE,"",VLOOKUP($B126,IN_T3!$B$2:$Y$3000,15,FALSE))</f>
        <v>0</v>
      </c>
      <c r="Q126" s="1153"/>
      <c r="R126" s="1155"/>
      <c r="S126" s="1071">
        <f>'t1'!N126</f>
        <v>1</v>
      </c>
      <c r="U126" s="1071"/>
      <c r="V126" s="1071"/>
    </row>
    <row r="127" spans="1:22" ht="12.75" customHeight="1">
      <c r="A127" s="1136" t="str">
        <f>'t1'!A127</f>
        <v>operatore tecnico addetto all'assistenza - b</v>
      </c>
      <c r="B127" s="1137" t="str">
        <f>'t1'!B127</f>
        <v>T12058</v>
      </c>
      <c r="C127" s="1153"/>
      <c r="D127" s="1154"/>
      <c r="E127" s="1153"/>
      <c r="F127" s="1154"/>
      <c r="G127" s="1153"/>
      <c r="H127" s="1154"/>
      <c r="I127" s="1153"/>
      <c r="J127" s="1154"/>
      <c r="K127" s="1153"/>
      <c r="L127" s="1153"/>
      <c r="M127" s="1153"/>
      <c r="N127" s="1154"/>
      <c r="O127" s="1153">
        <f>IF(ISERROR(VLOOKUP($B127,IN_T3!$B$2:$Y$3000,14,FALSE))=TRUE,"",VLOOKUP($B127,IN_T3!$B$2:$Y$3000,14,FALSE))</f>
        <v>0</v>
      </c>
      <c r="P127" s="1154">
        <f>IF(ISERROR(VLOOKUP($B127,IN_T3!$B$2:$Y$3000,15,FALSE))=TRUE,"",VLOOKUP($B127,IN_T3!$B$2:$Y$3000,15,FALSE))</f>
        <v>0</v>
      </c>
      <c r="Q127" s="1153"/>
      <c r="R127" s="1155"/>
      <c r="S127" s="1071">
        <f>'t1'!N127</f>
        <v>1</v>
      </c>
      <c r="U127" s="1071"/>
      <c r="V127" s="1071"/>
    </row>
    <row r="128" spans="1:22" ht="12.75" customHeight="1">
      <c r="A128" s="1136" t="str">
        <f>'t1'!A128</f>
        <v>ausiliario specializzato - a</v>
      </c>
      <c r="B128" s="1137" t="str">
        <f>'t1'!B128</f>
        <v>T11008</v>
      </c>
      <c r="C128" s="1153"/>
      <c r="D128" s="1154"/>
      <c r="E128" s="1153"/>
      <c r="F128" s="1154"/>
      <c r="G128" s="1153"/>
      <c r="H128" s="1154"/>
      <c r="I128" s="1153"/>
      <c r="J128" s="1154"/>
      <c r="K128" s="1153"/>
      <c r="L128" s="1153"/>
      <c r="M128" s="1153"/>
      <c r="N128" s="1154"/>
      <c r="O128" s="1153">
        <f>IF(ISERROR(VLOOKUP($B128,IN_T3!$B$2:$Y$3000,14,FALSE))=TRUE,"",VLOOKUP($B128,IN_T3!$B$2:$Y$3000,14,FALSE))</f>
        <v>0</v>
      </c>
      <c r="P128" s="1154">
        <f>IF(ISERROR(VLOOKUP($B128,IN_T3!$B$2:$Y$3000,15,FALSE))=TRUE,"",VLOOKUP($B128,IN_T3!$B$2:$Y$3000,15,FALSE))</f>
        <v>0</v>
      </c>
      <c r="Q128" s="1153"/>
      <c r="R128" s="1155"/>
      <c r="S128" s="1071">
        <f>'t1'!N128</f>
        <v>0</v>
      </c>
      <c r="U128" s="1071"/>
      <c r="V128" s="1071"/>
    </row>
    <row r="129" spans="1:26" ht="12.75" customHeight="1">
      <c r="A129" s="1136" t="str">
        <f>'t1'!A129</f>
        <v>profilo atipico ruolo tecnico</v>
      </c>
      <c r="B129" s="1137" t="str">
        <f>'t1'!B129</f>
        <v>T00062</v>
      </c>
      <c r="C129" s="1153"/>
      <c r="D129" s="1154"/>
      <c r="E129" s="1153"/>
      <c r="F129" s="1154"/>
      <c r="G129" s="1153"/>
      <c r="H129" s="1154"/>
      <c r="I129" s="1153"/>
      <c r="J129" s="1154"/>
      <c r="K129" s="1153"/>
      <c r="L129" s="1153"/>
      <c r="M129" s="1153"/>
      <c r="N129" s="1154"/>
      <c r="O129" s="1153">
        <f>IF(ISERROR(VLOOKUP($B129,IN_T3!$B$2:$Y$3000,14,FALSE))=TRUE,"",VLOOKUP($B129,IN_T3!$B$2:$Y$3000,14,FALSE))</f>
        <v>0</v>
      </c>
      <c r="P129" s="1154">
        <f>IF(ISERROR(VLOOKUP($B129,IN_T3!$B$2:$Y$3000,15,FALSE))=TRUE,"",VLOOKUP($B129,IN_T3!$B$2:$Y$3000,15,FALSE))</f>
        <v>0</v>
      </c>
      <c r="Q129" s="1153"/>
      <c r="R129" s="1155"/>
      <c r="S129" s="1071">
        <f>'t1'!N129</f>
        <v>0</v>
      </c>
      <c r="U129" s="1071"/>
      <c r="V129" s="1071"/>
    </row>
    <row r="130" spans="1:26" ht="12.75" customHeight="1">
      <c r="A130" s="1136" t="str">
        <f>'t1'!A130</f>
        <v>dirigente amm.vo con incarico di struttura complessa</v>
      </c>
      <c r="B130" s="1137" t="str">
        <f>'t1'!B130</f>
        <v>AD0032</v>
      </c>
      <c r="C130" s="1153"/>
      <c r="D130" s="1154">
        <v>1</v>
      </c>
      <c r="E130" s="1153"/>
      <c r="F130" s="1154"/>
      <c r="G130" s="1153"/>
      <c r="H130" s="1154"/>
      <c r="I130" s="1153"/>
      <c r="J130" s="1154"/>
      <c r="K130" s="1153"/>
      <c r="L130" s="1153"/>
      <c r="M130" s="1153">
        <v>2</v>
      </c>
      <c r="N130" s="1154"/>
      <c r="O130" s="1153">
        <f>IF(ISERROR(VLOOKUP($B130,IN_T3!$B$2:$Y$3000,14,FALSE))=TRUE,"",VLOOKUP($B130,IN_T3!$B$2:$Y$3000,14,FALSE))</f>
        <v>0</v>
      </c>
      <c r="P130" s="1154">
        <f>IF(ISERROR(VLOOKUP($B130,IN_T3!$B$2:$Y$3000,15,FALSE))=TRUE,"",VLOOKUP($B130,IN_T3!$B$2:$Y$3000,15,FALSE))</f>
        <v>0</v>
      </c>
      <c r="Q130" s="1153"/>
      <c r="R130" s="1155"/>
      <c r="S130" s="1071">
        <f>'t1'!N130</f>
        <v>1</v>
      </c>
      <c r="U130" s="1071"/>
      <c r="V130" s="1071"/>
    </row>
    <row r="131" spans="1:26" ht="12.75" customHeight="1">
      <c r="A131" s="1136" t="str">
        <f>'t1'!A131</f>
        <v>dirigente amm.vo con incarico di struttura semplice</v>
      </c>
      <c r="B131" s="1137" t="str">
        <f>'t1'!B131</f>
        <v>AD0S31</v>
      </c>
      <c r="C131" s="1153"/>
      <c r="D131" s="1154"/>
      <c r="E131" s="1153"/>
      <c r="F131" s="1154"/>
      <c r="G131" s="1153"/>
      <c r="H131" s="1154"/>
      <c r="I131" s="1153"/>
      <c r="J131" s="1154"/>
      <c r="K131" s="1153"/>
      <c r="L131" s="1153"/>
      <c r="M131" s="1153"/>
      <c r="N131" s="1154"/>
      <c r="O131" s="1153">
        <f>IF(ISERROR(VLOOKUP($B131,IN_T3!$B$2:$Y$3000,14,FALSE))=TRUE,"",VLOOKUP($B131,IN_T3!$B$2:$Y$3000,14,FALSE))</f>
        <v>0</v>
      </c>
      <c r="P131" s="1154">
        <f>IF(ISERROR(VLOOKUP($B131,IN_T3!$B$2:$Y$3000,15,FALSE))=TRUE,"",VLOOKUP($B131,IN_T3!$B$2:$Y$3000,15,FALSE))</f>
        <v>0</v>
      </c>
      <c r="Q131" s="1153"/>
      <c r="R131" s="1155"/>
      <c r="S131" s="1071">
        <f>'t1'!N131</f>
        <v>0</v>
      </c>
      <c r="U131" s="1071"/>
      <c r="V131" s="1071"/>
    </row>
    <row r="132" spans="1:26" ht="12.75" customHeight="1">
      <c r="A132" s="1136" t="str">
        <f>'t1'!A132</f>
        <v>dirigente amm.vo con altri incar.prof.li</v>
      </c>
      <c r="B132" s="1137" t="str">
        <f>'t1'!B132</f>
        <v>AD0A31</v>
      </c>
      <c r="C132" s="1153">
        <v>1</v>
      </c>
      <c r="D132" s="1154"/>
      <c r="E132" s="1153"/>
      <c r="F132" s="1154"/>
      <c r="G132" s="1153"/>
      <c r="H132" s="1154"/>
      <c r="I132" s="1153"/>
      <c r="J132" s="1154"/>
      <c r="K132" s="1153"/>
      <c r="L132" s="1153"/>
      <c r="M132" s="1153"/>
      <c r="N132" s="1154"/>
      <c r="O132" s="1153">
        <f>IF(ISERROR(VLOOKUP($B132,IN_T3!$B$2:$Y$3000,14,FALSE))=TRUE,"",VLOOKUP($B132,IN_T3!$B$2:$Y$3000,14,FALSE))</f>
        <v>0</v>
      </c>
      <c r="P132" s="1154">
        <f>IF(ISERROR(VLOOKUP($B132,IN_T3!$B$2:$Y$3000,15,FALSE))=TRUE,"",VLOOKUP($B132,IN_T3!$B$2:$Y$3000,15,FALSE))</f>
        <v>0</v>
      </c>
      <c r="Q132" s="1153"/>
      <c r="R132" s="1155"/>
      <c r="S132" s="1071">
        <f>'t1'!N132</f>
        <v>1</v>
      </c>
      <c r="U132" s="1071"/>
      <c r="V132" s="1071"/>
    </row>
    <row r="133" spans="1:26" ht="12.75" customHeight="1">
      <c r="A133" s="1136" t="str">
        <f>'t1'!A133</f>
        <v>dirig. amm.vo a t. determinato (art. 15-septies dlgs.502/92)</v>
      </c>
      <c r="B133" s="1137" t="str">
        <f>'t1'!B133</f>
        <v>AD0612</v>
      </c>
      <c r="C133" s="1153"/>
      <c r="D133" s="1154"/>
      <c r="E133" s="1153"/>
      <c r="F133" s="1154"/>
      <c r="G133" s="1153"/>
      <c r="H133" s="1154"/>
      <c r="I133" s="1153"/>
      <c r="J133" s="1154"/>
      <c r="K133" s="1153"/>
      <c r="L133" s="1153"/>
      <c r="M133" s="1153"/>
      <c r="N133" s="1154"/>
      <c r="O133" s="1153">
        <f>IF(ISERROR(VLOOKUP($B133,IN_T3!$B$2:$Y$3000,14,FALSE))=TRUE,"",VLOOKUP($B133,IN_T3!$B$2:$Y$3000,14,FALSE))</f>
        <v>0</v>
      </c>
      <c r="P133" s="1154">
        <f>IF(ISERROR(VLOOKUP($B133,IN_T3!$B$2:$Y$3000,15,FALSE))=TRUE,"",VLOOKUP($B133,IN_T3!$B$2:$Y$3000,15,FALSE))</f>
        <v>0</v>
      </c>
      <c r="Q133" s="1153"/>
      <c r="R133" s="1155"/>
      <c r="S133" s="1071">
        <f>'t1'!N133</f>
        <v>0</v>
      </c>
      <c r="U133" s="1071"/>
      <c r="V133" s="1071"/>
    </row>
    <row r="134" spans="1:26" ht="12.75" customHeight="1">
      <c r="A134" s="1136" t="str">
        <f>'t1'!A134</f>
        <v>collaboratore amministrativo prof.le esperto - ds</v>
      </c>
      <c r="B134" s="1137" t="str">
        <f>'t1'!B134</f>
        <v>A18029</v>
      </c>
      <c r="C134" s="1153"/>
      <c r="D134" s="1154"/>
      <c r="E134" s="1153"/>
      <c r="F134" s="1154"/>
      <c r="G134" s="1153"/>
      <c r="H134" s="1154"/>
      <c r="I134" s="1153"/>
      <c r="J134" s="1154"/>
      <c r="K134" s="1153"/>
      <c r="L134" s="1153"/>
      <c r="M134" s="1153"/>
      <c r="N134" s="1154"/>
      <c r="O134" s="1153">
        <f>IF(ISERROR(VLOOKUP($B134,IN_T3!$B$2:$Y$3000,14,FALSE))=TRUE,"",VLOOKUP($B134,IN_T3!$B$2:$Y$3000,14,FALSE))</f>
        <v>0</v>
      </c>
      <c r="P134" s="1154">
        <f>IF(ISERROR(VLOOKUP($B134,IN_T3!$B$2:$Y$3000,15,FALSE))=TRUE,"",VLOOKUP($B134,IN_T3!$B$2:$Y$3000,15,FALSE))</f>
        <v>0</v>
      </c>
      <c r="Q134" s="1153"/>
      <c r="R134" s="1155"/>
      <c r="S134" s="1071">
        <f>'t1'!N134</f>
        <v>1</v>
      </c>
      <c r="U134" s="1071"/>
      <c r="V134" s="1071"/>
    </row>
    <row r="135" spans="1:26" ht="12.75" customHeight="1">
      <c r="A135" s="1136" t="str">
        <f>'t1'!A135</f>
        <v>collaboratore amministrativo prof.le - d</v>
      </c>
      <c r="B135" s="1137" t="str">
        <f>'t1'!B135</f>
        <v>A16028</v>
      </c>
      <c r="C135" s="1153"/>
      <c r="D135" s="1154">
        <v>1</v>
      </c>
      <c r="E135" s="1153"/>
      <c r="F135" s="1154"/>
      <c r="G135" s="1153"/>
      <c r="H135" s="1154"/>
      <c r="I135" s="1153"/>
      <c r="J135" s="1154"/>
      <c r="K135" s="1153"/>
      <c r="L135" s="1153"/>
      <c r="M135" s="1153">
        <v>1</v>
      </c>
      <c r="N135" s="1154"/>
      <c r="O135" s="1153">
        <f>IF(ISERROR(VLOOKUP($B135,IN_T3!$B$2:$Y$3000,14,FALSE))=TRUE,"",VLOOKUP($B135,IN_T3!$B$2:$Y$3000,14,FALSE))</f>
        <v>0</v>
      </c>
      <c r="P135" s="1154">
        <f>IF(ISERROR(VLOOKUP($B135,IN_T3!$B$2:$Y$3000,15,FALSE))=TRUE,"",VLOOKUP($B135,IN_T3!$B$2:$Y$3000,15,FALSE))</f>
        <v>0</v>
      </c>
      <c r="Q135" s="1153"/>
      <c r="R135" s="1155"/>
      <c r="S135" s="1071">
        <f>'t1'!N135</f>
        <v>1</v>
      </c>
      <c r="U135" s="1071"/>
      <c r="V135" s="1071"/>
    </row>
    <row r="136" spans="1:26" ht="12.75" customHeight="1">
      <c r="A136" s="1136" t="str">
        <f>'t1'!A136</f>
        <v>assistente amministrativo - c</v>
      </c>
      <c r="B136" s="1137" t="str">
        <f>'t1'!B136</f>
        <v>A14005</v>
      </c>
      <c r="C136" s="1153"/>
      <c r="D136" s="1154">
        <v>1</v>
      </c>
      <c r="E136" s="1153"/>
      <c r="F136" s="1154"/>
      <c r="G136" s="1153"/>
      <c r="H136" s="1154"/>
      <c r="I136" s="1153"/>
      <c r="J136" s="1154"/>
      <c r="K136" s="1153"/>
      <c r="L136" s="1153"/>
      <c r="M136" s="1153"/>
      <c r="N136" s="1154">
        <v>1</v>
      </c>
      <c r="O136" s="1153">
        <f>IF(ISERROR(VLOOKUP($B136,IN_T3!$B$2:$Y$3000,14,FALSE))=TRUE,"",VLOOKUP($B136,IN_T3!$B$2:$Y$3000,14,FALSE))</f>
        <v>0</v>
      </c>
      <c r="P136" s="1154">
        <f>IF(ISERROR(VLOOKUP($B136,IN_T3!$B$2:$Y$3000,15,FALSE))=TRUE,"",VLOOKUP($B136,IN_T3!$B$2:$Y$3000,15,FALSE))</f>
        <v>0</v>
      </c>
      <c r="Q136" s="1153"/>
      <c r="R136" s="1155"/>
      <c r="S136" s="1071">
        <f>'t1'!N136</f>
        <v>1</v>
      </c>
      <c r="U136" s="1071"/>
      <c r="V136" s="1071"/>
    </row>
    <row r="137" spans="1:26" ht="12.75" customHeight="1">
      <c r="A137" s="1136" t="str">
        <f>'t1'!A137</f>
        <v>coadiutore amm.vo esperto - bs</v>
      </c>
      <c r="B137" s="1137" t="str">
        <f>'t1'!B137</f>
        <v>A13018</v>
      </c>
      <c r="C137" s="1153"/>
      <c r="D137" s="1154">
        <v>1</v>
      </c>
      <c r="E137" s="1153"/>
      <c r="F137" s="1154"/>
      <c r="G137" s="1153"/>
      <c r="H137" s="1154"/>
      <c r="I137" s="1153"/>
      <c r="J137" s="1154"/>
      <c r="K137" s="1153"/>
      <c r="L137" s="1153"/>
      <c r="M137" s="1153"/>
      <c r="N137" s="1154"/>
      <c r="O137" s="1153">
        <f>IF(ISERROR(VLOOKUP($B137,IN_T3!$B$2:$Y$3000,14,FALSE))=TRUE,"",VLOOKUP($B137,IN_T3!$B$2:$Y$3000,14,FALSE))</f>
        <v>0</v>
      </c>
      <c r="P137" s="1154">
        <f>IF(ISERROR(VLOOKUP($B137,IN_T3!$B$2:$Y$3000,15,FALSE))=TRUE,"",VLOOKUP($B137,IN_T3!$B$2:$Y$3000,15,FALSE))</f>
        <v>0</v>
      </c>
      <c r="Q137" s="1153"/>
      <c r="R137" s="1155"/>
      <c r="S137" s="1071">
        <f>'t1'!N137</f>
        <v>1</v>
      </c>
      <c r="U137" s="1071"/>
      <c r="V137" s="1071"/>
    </row>
    <row r="138" spans="1:26" ht="12.75" customHeight="1">
      <c r="A138" s="1136" t="str">
        <f>'t1'!A138</f>
        <v>coadiutore amm.vo - b</v>
      </c>
      <c r="B138" s="1137" t="str">
        <f>'t1'!B138</f>
        <v>A12017</v>
      </c>
      <c r="C138" s="1153"/>
      <c r="D138" s="1154"/>
      <c r="E138" s="1153"/>
      <c r="F138" s="1154"/>
      <c r="G138" s="1153"/>
      <c r="H138" s="1154"/>
      <c r="I138" s="1153"/>
      <c r="J138" s="1154"/>
      <c r="K138" s="1153"/>
      <c r="L138" s="1153"/>
      <c r="M138" s="1153"/>
      <c r="N138" s="1154"/>
      <c r="O138" s="1153">
        <f>IF(ISERROR(VLOOKUP($B138,IN_T3!$B$2:$Y$3000,14,FALSE))=TRUE,"",VLOOKUP($B138,IN_T3!$B$2:$Y$3000,14,FALSE))</f>
        <v>0</v>
      </c>
      <c r="P138" s="1154">
        <f>IF(ISERROR(VLOOKUP($B138,IN_T3!$B$2:$Y$3000,15,FALSE))=TRUE,"",VLOOKUP($B138,IN_T3!$B$2:$Y$3000,15,FALSE))</f>
        <v>0</v>
      </c>
      <c r="Q138" s="1153"/>
      <c r="R138" s="1155"/>
      <c r="S138" s="1071">
        <f>'t1'!N138</f>
        <v>1</v>
      </c>
      <c r="U138" s="1071"/>
      <c r="V138" s="1071"/>
    </row>
    <row r="139" spans="1:26" ht="12.75" customHeight="1">
      <c r="A139" s="1136" t="str">
        <f>'t1'!A139</f>
        <v>commesso - a</v>
      </c>
      <c r="B139" s="1137" t="str">
        <f>'t1'!B139</f>
        <v>A11030</v>
      </c>
      <c r="C139" s="1153"/>
      <c r="D139" s="1154"/>
      <c r="E139" s="1153"/>
      <c r="F139" s="1154"/>
      <c r="G139" s="1153"/>
      <c r="H139" s="1154"/>
      <c r="I139" s="1153"/>
      <c r="J139" s="1154"/>
      <c r="K139" s="1153"/>
      <c r="L139" s="1153"/>
      <c r="M139" s="1153"/>
      <c r="N139" s="1154"/>
      <c r="O139" s="1153">
        <f>IF(ISERROR(VLOOKUP($B139,IN_T3!$B$2:$Y$3000,14,FALSE))=TRUE,"",VLOOKUP($B139,IN_T3!$B$2:$Y$3000,14,FALSE))</f>
        <v>0</v>
      </c>
      <c r="P139" s="1154">
        <f>IF(ISERROR(VLOOKUP($B139,IN_T3!$B$2:$Y$3000,15,FALSE))=TRUE,"",VLOOKUP($B139,IN_T3!$B$2:$Y$3000,15,FALSE))</f>
        <v>0</v>
      </c>
      <c r="Q139" s="1153"/>
      <c r="R139" s="1155"/>
      <c r="S139" s="1071">
        <f>'t1'!N139</f>
        <v>0</v>
      </c>
      <c r="U139" s="1071"/>
      <c r="V139" s="1071"/>
    </row>
    <row r="140" spans="1:26" ht="12.75" customHeight="1" thickBot="1">
      <c r="A140" s="1136" t="str">
        <f>'t1'!A140</f>
        <v>profilo atipico ruolo amministrativo</v>
      </c>
      <c r="B140" s="1137" t="str">
        <f>'t1'!B140</f>
        <v>A00062</v>
      </c>
      <c r="C140" s="1153"/>
      <c r="D140" s="1154"/>
      <c r="E140" s="1153"/>
      <c r="F140" s="1154"/>
      <c r="G140" s="1153"/>
      <c r="H140" s="1154"/>
      <c r="I140" s="1153"/>
      <c r="J140" s="1154"/>
      <c r="K140" s="1153"/>
      <c r="L140" s="1153"/>
      <c r="M140" s="1153"/>
      <c r="N140" s="1154"/>
      <c r="O140" s="1153">
        <f>IF(ISERROR(VLOOKUP($B140,IN_T3!$B$2:$Y$3000,14,FALSE))=TRUE,"",VLOOKUP($B140,IN_T3!$B$2:$Y$3000,14,FALSE))</f>
        <v>0</v>
      </c>
      <c r="P140" s="1154">
        <f>IF(ISERROR(VLOOKUP($B140,IN_T3!$B$2:$Y$3000,15,FALSE))=TRUE,"",VLOOKUP($B140,IN_T3!$B$2:$Y$3000,15,FALSE))</f>
        <v>0</v>
      </c>
      <c r="Q140" s="1153"/>
      <c r="R140" s="1155"/>
      <c r="S140" s="1071">
        <f>'t1'!N140</f>
        <v>0</v>
      </c>
      <c r="U140" s="1071"/>
      <c r="V140" s="1071"/>
    </row>
    <row r="141" spans="1:26" ht="12.75" customHeight="1" thickBot="1">
      <c r="A141" s="1139" t="str">
        <f>'t1'!A141</f>
        <v>contrattisti (a)</v>
      </c>
      <c r="B141" s="1140" t="str">
        <f>'t1'!B141</f>
        <v>000061</v>
      </c>
      <c r="C141" s="1156"/>
      <c r="D141" s="1154"/>
      <c r="E141" s="1156"/>
      <c r="F141" s="1154"/>
      <c r="G141" s="1156"/>
      <c r="H141" s="1154"/>
      <c r="I141" s="1156"/>
      <c r="J141" s="1154"/>
      <c r="K141" s="1153"/>
      <c r="L141" s="2092"/>
      <c r="M141" s="1156"/>
      <c r="N141" s="1154"/>
      <c r="O141" s="1156">
        <f>IF(ISERROR(VLOOKUP($B141,IN_T3!$B$2:$Y$3000,14,FALSE))=TRUE,"",VLOOKUP($B141,IN_T3!$B$2:$Y$3000,14,FALSE))</f>
        <v>0</v>
      </c>
      <c r="P141" s="1154">
        <f>IF(ISERROR(VLOOKUP($B141,IN_T3!$B$2:$Y$3000,15,FALSE))=TRUE,"",VLOOKUP($B141,IN_T3!$B$2:$Y$3000,15,FALSE))</f>
        <v>0</v>
      </c>
      <c r="Q141" s="1156"/>
      <c r="R141" s="1155"/>
      <c r="S141" s="1071">
        <f>'t1'!N141</f>
        <v>0</v>
      </c>
      <c r="U141" s="1071"/>
      <c r="V141" s="1071"/>
    </row>
    <row r="142" spans="1:26" ht="15.75" customHeight="1" thickTop="1" thickBot="1">
      <c r="A142" s="1141" t="s">
        <v>555</v>
      </c>
      <c r="B142" s="1142"/>
      <c r="C142" s="1143">
        <f t="shared" ref="C142:R142" si="0">SUM(C7:C141)</f>
        <v>1</v>
      </c>
      <c r="D142" s="1144">
        <f t="shared" si="0"/>
        <v>4</v>
      </c>
      <c r="E142" s="1145">
        <f t="shared" si="0"/>
        <v>0</v>
      </c>
      <c r="F142" s="1146">
        <f t="shared" si="0"/>
        <v>0</v>
      </c>
      <c r="G142" s="1145">
        <f t="shared" si="0"/>
        <v>0</v>
      </c>
      <c r="H142" s="1146">
        <f t="shared" si="0"/>
        <v>0</v>
      </c>
      <c r="I142" s="1145">
        <f t="shared" si="0"/>
        <v>0</v>
      </c>
      <c r="J142" s="1146">
        <f t="shared" si="0"/>
        <v>0</v>
      </c>
      <c r="K142" s="1146">
        <f t="shared" si="0"/>
        <v>2</v>
      </c>
      <c r="L142" s="1146">
        <f t="shared" si="0"/>
        <v>4</v>
      </c>
      <c r="M142" s="1143">
        <f t="shared" si="0"/>
        <v>4</v>
      </c>
      <c r="N142" s="1144">
        <f t="shared" si="0"/>
        <v>1</v>
      </c>
      <c r="O142" s="1145">
        <f t="shared" si="0"/>
        <v>0</v>
      </c>
      <c r="P142" s="1146">
        <f t="shared" si="0"/>
        <v>0</v>
      </c>
      <c r="Q142" s="1145">
        <f t="shared" si="0"/>
        <v>11</v>
      </c>
      <c r="R142" s="1146">
        <f t="shared" si="0"/>
        <v>2</v>
      </c>
      <c r="U142" s="1071"/>
      <c r="V142" s="1071"/>
    </row>
    <row r="143" spans="1:26">
      <c r="A143" s="1070"/>
      <c r="B143" s="1147"/>
      <c r="C143" s="1070"/>
      <c r="D143" s="1070"/>
      <c r="E143" s="1070"/>
      <c r="F143" s="1070"/>
      <c r="G143" s="1070"/>
      <c r="H143" s="1070"/>
      <c r="I143" s="1070"/>
      <c r="J143" s="1070"/>
      <c r="K143" s="1070"/>
      <c r="L143" s="1070"/>
      <c r="M143" s="1070"/>
      <c r="N143" s="1070"/>
      <c r="O143" s="1070"/>
      <c r="P143" s="1070"/>
      <c r="Q143" s="1070"/>
      <c r="R143" s="1070"/>
    </row>
    <row r="144" spans="1:26" ht="22.5" customHeight="1">
      <c r="A144" s="2632" t="s">
        <v>2729</v>
      </c>
      <c r="B144" s="2632"/>
      <c r="C144" s="2632"/>
      <c r="D144" s="2632"/>
      <c r="E144" s="2632"/>
      <c r="F144" s="2632"/>
      <c r="G144" s="2632"/>
      <c r="H144" s="2632"/>
      <c r="I144" s="2632"/>
      <c r="J144" s="2632"/>
      <c r="K144" s="2632"/>
      <c r="L144" s="2632"/>
      <c r="M144" s="2632"/>
      <c r="N144" s="2632"/>
      <c r="O144" s="2632"/>
      <c r="P144" s="2632"/>
      <c r="Q144" s="2632"/>
      <c r="R144" s="2632"/>
      <c r="U144" s="1070"/>
      <c r="V144" s="1070"/>
      <c r="W144" s="1070"/>
      <c r="X144" s="1070"/>
      <c r="Y144" s="1070"/>
      <c r="Z144" s="1070"/>
    </row>
    <row r="145" spans="1:20">
      <c r="A145" s="1070" t="s">
        <v>558</v>
      </c>
      <c r="B145" s="1104"/>
      <c r="C145" s="1070"/>
      <c r="D145" s="1070"/>
      <c r="E145" s="1070"/>
      <c r="F145" s="1070"/>
      <c r="G145" s="1070"/>
      <c r="H145" s="1070"/>
      <c r="I145" s="1070"/>
      <c r="J145" s="1070"/>
      <c r="K145" s="1070"/>
      <c r="L145" s="1070"/>
      <c r="M145" s="1070"/>
      <c r="N145" s="1070"/>
      <c r="O145" s="1070"/>
      <c r="P145" s="1070"/>
      <c r="Q145" s="1070"/>
      <c r="R145" s="1070"/>
    </row>
    <row r="146" spans="1:20">
      <c r="A146" s="1117" t="s">
        <v>2730</v>
      </c>
      <c r="S146" s="1117"/>
      <c r="T146" s="1117"/>
    </row>
    <row r="147" spans="1:20">
      <c r="A147" s="1149" t="s">
        <v>2731</v>
      </c>
      <c r="S147" s="1117"/>
      <c r="T147" s="1117"/>
    </row>
    <row r="148" spans="1:20" ht="22.5" customHeight="1">
      <c r="A148" s="2632" t="s">
        <v>2732</v>
      </c>
      <c r="B148" s="2632"/>
      <c r="C148" s="2632"/>
      <c r="D148" s="2632"/>
      <c r="E148" s="2632"/>
      <c r="F148" s="2632"/>
      <c r="G148" s="2632"/>
      <c r="H148" s="2632"/>
      <c r="I148" s="2632"/>
      <c r="J148" s="2632"/>
      <c r="K148" s="2632"/>
      <c r="L148" s="2632"/>
      <c r="M148" s="2632"/>
      <c r="N148" s="2632"/>
      <c r="O148" s="2632"/>
      <c r="P148" s="2632"/>
      <c r="Q148" s="2632"/>
      <c r="R148" s="2632"/>
      <c r="S148" s="1117"/>
      <c r="T148" s="1117"/>
    </row>
    <row r="149" spans="1:20">
      <c r="A149" s="1070" t="s">
        <v>561</v>
      </c>
      <c r="S149" s="1117"/>
      <c r="T149" s="1117"/>
    </row>
  </sheetData>
  <sheetProtection password="EA98" sheet="1" selectLockedCells="1"/>
  <mergeCells count="4">
    <mergeCell ref="A1:N1"/>
    <mergeCell ref="H2:R2"/>
    <mergeCell ref="A144:R144"/>
    <mergeCell ref="A148:R148"/>
  </mergeCells>
  <conditionalFormatting sqref="A7:L141">
    <cfRule type="expression" dxfId="16" priority="2" stopIfTrue="1">
      <formula>$S7&gt;0</formula>
    </cfRule>
  </conditionalFormatting>
  <conditionalFormatting sqref="C7:L141">
    <cfRule type="expression" dxfId="15" priority="1" stopIfTrue="1">
      <formula>$S7&gt;0</formula>
    </cfRule>
  </conditionalFormatting>
  <printOptions horizontalCentered="1" verticalCentered="1"/>
  <pageMargins left="0" right="0" top="0.19685039370078741" bottom="0.15748031496062992" header="0.19685039370078741" footer="0.19685039370078741"/>
  <pageSetup paperSize="9" scale="77" fitToHeight="5" orientation="landscape" horizontalDpi="300" verticalDpi="300" r:id="rId1"/>
  <headerFooter alignWithMargins="0"/>
  <drawing r:id="rId2"/>
</worksheet>
</file>

<file path=xl/worksheets/sheet32.xml><?xml version="1.0" encoding="utf-8"?>
<worksheet xmlns="http://schemas.openxmlformats.org/spreadsheetml/2006/main" xmlns:r="http://schemas.openxmlformats.org/officeDocument/2006/relationships">
  <sheetPr codeName="Foglio26">
    <tabColor rgb="FF92D050"/>
  </sheetPr>
  <dimension ref="A1:R136"/>
  <sheetViews>
    <sheetView workbookViewId="0">
      <selection activeCell="C2" sqref="C2"/>
    </sheetView>
  </sheetViews>
  <sheetFormatPr defaultRowHeight="12.75"/>
  <sheetData>
    <row r="1" spans="1:18">
      <c r="A1" s="1" t="s">
        <v>1704</v>
      </c>
      <c r="B1" s="1" t="s">
        <v>1705</v>
      </c>
      <c r="C1" s="1" t="s">
        <v>2733</v>
      </c>
      <c r="D1" s="1" t="s">
        <v>2734</v>
      </c>
      <c r="E1" s="1" t="s">
        <v>2735</v>
      </c>
      <c r="F1" s="1" t="s">
        <v>2736</v>
      </c>
      <c r="G1" s="1" t="s">
        <v>2737</v>
      </c>
      <c r="H1" s="1" t="s">
        <v>2738</v>
      </c>
      <c r="I1" s="1" t="s">
        <v>2739</v>
      </c>
      <c r="J1" s="1" t="s">
        <v>2740</v>
      </c>
      <c r="K1" s="1" t="s">
        <v>2741</v>
      </c>
      <c r="L1" s="1" t="s">
        <v>2742</v>
      </c>
      <c r="M1" s="1" t="s">
        <v>2743</v>
      </c>
      <c r="N1" s="1" t="s">
        <v>2744</v>
      </c>
      <c r="O1" s="1" t="s">
        <v>2745</v>
      </c>
      <c r="P1" s="1" t="s">
        <v>2746</v>
      </c>
      <c r="Q1" s="1" t="s">
        <v>2747</v>
      </c>
      <c r="R1" s="1" t="s">
        <v>2748</v>
      </c>
    </row>
    <row r="2" spans="1:18">
      <c r="A2" s="1" t="s">
        <v>281</v>
      </c>
      <c r="B2" s="1" t="s">
        <v>282</v>
      </c>
      <c r="C2" s="1">
        <v>0</v>
      </c>
      <c r="D2" s="1">
        <v>0</v>
      </c>
      <c r="E2" s="1">
        <v>0</v>
      </c>
      <c r="F2" s="1">
        <v>0</v>
      </c>
      <c r="G2" s="1">
        <v>0</v>
      </c>
      <c r="H2" s="1">
        <v>0</v>
      </c>
      <c r="I2" s="1">
        <v>0</v>
      </c>
      <c r="J2" s="1">
        <v>0</v>
      </c>
      <c r="K2" s="1">
        <v>0</v>
      </c>
      <c r="L2" s="1">
        <v>0</v>
      </c>
      <c r="M2" s="1">
        <v>0</v>
      </c>
      <c r="N2" s="1">
        <v>0</v>
      </c>
      <c r="O2" s="1">
        <v>0</v>
      </c>
      <c r="P2" s="1">
        <v>0</v>
      </c>
      <c r="Q2" s="1">
        <v>0</v>
      </c>
      <c r="R2" s="1">
        <v>0</v>
      </c>
    </row>
    <row r="3" spans="1:18">
      <c r="A3" s="1" t="s">
        <v>284</v>
      </c>
      <c r="B3" s="1" t="s">
        <v>285</v>
      </c>
      <c r="C3" s="1">
        <v>0</v>
      </c>
      <c r="D3" s="1">
        <v>0</v>
      </c>
      <c r="E3" s="1">
        <v>0</v>
      </c>
      <c r="F3" s="1">
        <v>0</v>
      </c>
      <c r="G3" s="1">
        <v>0</v>
      </c>
      <c r="H3" s="1">
        <v>0</v>
      </c>
      <c r="I3" s="1">
        <v>0</v>
      </c>
      <c r="J3" s="1">
        <v>0</v>
      </c>
      <c r="K3" s="1">
        <v>0</v>
      </c>
      <c r="L3" s="1">
        <v>0</v>
      </c>
      <c r="M3" s="1">
        <v>0</v>
      </c>
      <c r="N3" s="1">
        <v>0</v>
      </c>
      <c r="O3" s="1">
        <v>0</v>
      </c>
      <c r="P3" s="1">
        <v>0</v>
      </c>
      <c r="Q3" s="1">
        <v>0</v>
      </c>
      <c r="R3" s="1">
        <v>0</v>
      </c>
    </row>
    <row r="4" spans="1:18">
      <c r="A4" s="1" t="s">
        <v>286</v>
      </c>
      <c r="B4" s="1" t="s">
        <v>287</v>
      </c>
      <c r="C4" s="1">
        <v>0</v>
      </c>
      <c r="D4" s="1">
        <v>0</v>
      </c>
      <c r="E4" s="1">
        <v>0</v>
      </c>
      <c r="F4" s="1">
        <v>0</v>
      </c>
      <c r="G4" s="1">
        <v>0</v>
      </c>
      <c r="H4" s="1">
        <v>0</v>
      </c>
      <c r="I4" s="1">
        <v>0</v>
      </c>
      <c r="J4" s="1">
        <v>0</v>
      </c>
      <c r="K4" s="1">
        <v>0</v>
      </c>
      <c r="L4" s="1">
        <v>0</v>
      </c>
      <c r="M4" s="1">
        <v>0</v>
      </c>
      <c r="N4" s="1">
        <v>0</v>
      </c>
      <c r="O4" s="1">
        <v>0</v>
      </c>
      <c r="P4" s="1">
        <v>0</v>
      </c>
      <c r="Q4" s="1">
        <v>0</v>
      </c>
      <c r="R4" s="1">
        <v>0</v>
      </c>
    </row>
    <row r="5" spans="1:18">
      <c r="A5" s="1" t="s">
        <v>288</v>
      </c>
      <c r="B5" s="1" t="s">
        <v>289</v>
      </c>
      <c r="C5" s="1">
        <v>0</v>
      </c>
      <c r="D5" s="1">
        <v>0</v>
      </c>
      <c r="E5" s="1">
        <v>0</v>
      </c>
      <c r="F5" s="1">
        <v>0</v>
      </c>
      <c r="G5" s="1">
        <v>0</v>
      </c>
      <c r="H5" s="1">
        <v>0</v>
      </c>
      <c r="I5" s="1">
        <v>0</v>
      </c>
      <c r="J5" s="1">
        <v>0</v>
      </c>
      <c r="K5" s="1">
        <v>0</v>
      </c>
      <c r="L5" s="1">
        <v>0</v>
      </c>
      <c r="M5" s="1">
        <v>0</v>
      </c>
      <c r="N5" s="1">
        <v>0</v>
      </c>
      <c r="O5" s="1">
        <v>0</v>
      </c>
      <c r="P5" s="1">
        <v>0</v>
      </c>
      <c r="Q5" s="1">
        <v>0</v>
      </c>
      <c r="R5" s="1">
        <v>0</v>
      </c>
    </row>
    <row r="6" spans="1:18">
      <c r="A6" s="1" t="s">
        <v>575</v>
      </c>
      <c r="B6" s="1" t="s">
        <v>291</v>
      </c>
      <c r="C6" s="1">
        <v>0</v>
      </c>
      <c r="D6" s="1">
        <v>0</v>
      </c>
      <c r="E6" s="1">
        <v>0</v>
      </c>
      <c r="F6" s="1">
        <v>0</v>
      </c>
      <c r="G6" s="1">
        <v>0</v>
      </c>
      <c r="H6" s="1">
        <v>0</v>
      </c>
      <c r="I6" s="1">
        <v>0</v>
      </c>
      <c r="J6" s="1">
        <v>0</v>
      </c>
      <c r="K6" s="1">
        <v>0</v>
      </c>
      <c r="L6" s="1">
        <v>0</v>
      </c>
      <c r="M6" s="1">
        <v>0</v>
      </c>
      <c r="N6" s="1">
        <v>0</v>
      </c>
      <c r="O6" s="1">
        <v>0</v>
      </c>
      <c r="P6" s="1">
        <v>0</v>
      </c>
      <c r="Q6" s="1">
        <v>0</v>
      </c>
      <c r="R6" s="1">
        <v>0</v>
      </c>
    </row>
    <row r="7" spans="1:18">
      <c r="A7" s="1" t="s">
        <v>293</v>
      </c>
      <c r="B7" s="1" t="s">
        <v>294</v>
      </c>
      <c r="C7" s="1">
        <v>0</v>
      </c>
      <c r="D7" s="1">
        <v>0</v>
      </c>
      <c r="E7" s="1">
        <v>0</v>
      </c>
      <c r="F7" s="1">
        <v>0</v>
      </c>
      <c r="G7" s="1">
        <v>0</v>
      </c>
      <c r="H7" s="1">
        <v>0</v>
      </c>
      <c r="I7" s="1">
        <v>0</v>
      </c>
      <c r="J7" s="1">
        <v>0</v>
      </c>
      <c r="K7" s="1">
        <v>0</v>
      </c>
      <c r="L7" s="1">
        <v>0</v>
      </c>
      <c r="M7" s="1">
        <v>0</v>
      </c>
      <c r="N7" s="1">
        <v>0</v>
      </c>
      <c r="O7" s="1">
        <v>0</v>
      </c>
      <c r="P7" s="1">
        <v>0</v>
      </c>
      <c r="Q7" s="1">
        <v>0</v>
      </c>
      <c r="R7" s="1">
        <v>0</v>
      </c>
    </row>
    <row r="8" spans="1:18">
      <c r="A8" s="1" t="s">
        <v>295</v>
      </c>
      <c r="B8" s="1" t="s">
        <v>296</v>
      </c>
      <c r="C8" s="1">
        <v>0</v>
      </c>
      <c r="D8" s="1">
        <v>0</v>
      </c>
      <c r="E8" s="1">
        <v>0</v>
      </c>
      <c r="F8" s="1">
        <v>0</v>
      </c>
      <c r="G8" s="1">
        <v>0</v>
      </c>
      <c r="H8" s="1">
        <v>0</v>
      </c>
      <c r="I8" s="1">
        <v>0</v>
      </c>
      <c r="J8" s="1">
        <v>0</v>
      </c>
      <c r="K8" s="1">
        <v>0</v>
      </c>
      <c r="L8" s="1">
        <v>0</v>
      </c>
      <c r="M8" s="1">
        <v>0</v>
      </c>
      <c r="N8" s="1">
        <v>0</v>
      </c>
      <c r="O8" s="1">
        <v>0</v>
      </c>
      <c r="P8" s="1">
        <v>0</v>
      </c>
      <c r="Q8" s="1">
        <v>0</v>
      </c>
      <c r="R8" s="1">
        <v>0</v>
      </c>
    </row>
    <row r="9" spans="1:18">
      <c r="A9" s="1" t="s">
        <v>297</v>
      </c>
      <c r="B9" s="1" t="s">
        <v>298</v>
      </c>
      <c r="C9" s="1">
        <v>0</v>
      </c>
      <c r="D9" s="1">
        <v>0</v>
      </c>
      <c r="E9" s="1">
        <v>0</v>
      </c>
      <c r="F9" s="1">
        <v>0</v>
      </c>
      <c r="G9" s="1">
        <v>0</v>
      </c>
      <c r="H9" s="1">
        <v>0</v>
      </c>
      <c r="I9" s="1">
        <v>0</v>
      </c>
      <c r="J9" s="1">
        <v>0</v>
      </c>
      <c r="K9" s="1">
        <v>0</v>
      </c>
      <c r="L9" s="1">
        <v>0</v>
      </c>
      <c r="M9" s="1">
        <v>0</v>
      </c>
      <c r="N9" s="1">
        <v>0</v>
      </c>
      <c r="O9" s="1">
        <v>0</v>
      </c>
      <c r="P9" s="1">
        <v>0</v>
      </c>
      <c r="Q9" s="1">
        <v>0</v>
      </c>
      <c r="R9" s="1">
        <v>0</v>
      </c>
    </row>
    <row r="10" spans="1:18">
      <c r="A10" s="1" t="s">
        <v>299</v>
      </c>
      <c r="B10" s="1" t="s">
        <v>300</v>
      </c>
      <c r="C10" s="1">
        <v>0</v>
      </c>
      <c r="D10" s="1">
        <v>0</v>
      </c>
      <c r="E10" s="1">
        <v>0</v>
      </c>
      <c r="F10" s="1">
        <v>0</v>
      </c>
      <c r="G10" s="1">
        <v>0</v>
      </c>
      <c r="H10" s="1">
        <v>0</v>
      </c>
      <c r="I10" s="1">
        <v>0</v>
      </c>
      <c r="J10" s="1">
        <v>0</v>
      </c>
      <c r="K10" s="1">
        <v>0</v>
      </c>
      <c r="L10" s="1">
        <v>0</v>
      </c>
      <c r="M10" s="1">
        <v>0</v>
      </c>
      <c r="N10" s="1">
        <v>0</v>
      </c>
      <c r="O10" s="1">
        <v>0</v>
      </c>
      <c r="P10" s="1">
        <v>0</v>
      </c>
      <c r="Q10" s="1">
        <v>0</v>
      </c>
      <c r="R10" s="1">
        <v>0</v>
      </c>
    </row>
    <row r="11" spans="1:18">
      <c r="A11" s="1" t="s">
        <v>301</v>
      </c>
      <c r="B11" s="1" t="s">
        <v>302</v>
      </c>
      <c r="C11" s="1">
        <v>0</v>
      </c>
      <c r="D11" s="1">
        <v>0</v>
      </c>
      <c r="E11" s="1">
        <v>0</v>
      </c>
      <c r="F11" s="1">
        <v>0</v>
      </c>
      <c r="G11" s="1">
        <v>0</v>
      </c>
      <c r="H11" s="1">
        <v>0</v>
      </c>
      <c r="I11" s="1">
        <v>0</v>
      </c>
      <c r="J11" s="1">
        <v>0</v>
      </c>
      <c r="K11" s="1">
        <v>0</v>
      </c>
      <c r="L11" s="1">
        <v>0</v>
      </c>
      <c r="M11" s="1">
        <v>0</v>
      </c>
      <c r="N11" s="1">
        <v>0</v>
      </c>
      <c r="O11" s="1">
        <v>0</v>
      </c>
      <c r="P11" s="1">
        <v>0</v>
      </c>
      <c r="Q11" s="1">
        <v>0</v>
      </c>
      <c r="R11" s="1">
        <v>0</v>
      </c>
    </row>
    <row r="12" spans="1:18">
      <c r="A12" s="1" t="s">
        <v>2749</v>
      </c>
      <c r="B12" s="1" t="s">
        <v>304</v>
      </c>
      <c r="C12" s="1">
        <v>0</v>
      </c>
      <c r="D12" s="1">
        <v>0</v>
      </c>
      <c r="E12" s="1">
        <v>0</v>
      </c>
      <c r="F12" s="1">
        <v>0</v>
      </c>
      <c r="G12" s="1">
        <v>0</v>
      </c>
      <c r="H12" s="1">
        <v>0</v>
      </c>
      <c r="I12" s="1">
        <v>0</v>
      </c>
      <c r="J12" s="1">
        <v>0</v>
      </c>
      <c r="K12" s="1">
        <v>0</v>
      </c>
      <c r="L12" s="1">
        <v>0</v>
      </c>
      <c r="M12" s="1">
        <v>0</v>
      </c>
      <c r="N12" s="1">
        <v>0</v>
      </c>
      <c r="O12" s="1">
        <v>0</v>
      </c>
      <c r="P12" s="1">
        <v>0</v>
      </c>
      <c r="Q12" s="1">
        <v>0</v>
      </c>
      <c r="R12" s="1">
        <v>0</v>
      </c>
    </row>
    <row r="13" spans="1:18">
      <c r="A13" s="1" t="s">
        <v>305</v>
      </c>
      <c r="B13" s="1" t="s">
        <v>306</v>
      </c>
      <c r="C13" s="1">
        <v>0</v>
      </c>
      <c r="D13" s="1">
        <v>0</v>
      </c>
      <c r="E13" s="1">
        <v>0</v>
      </c>
      <c r="F13" s="1">
        <v>0</v>
      </c>
      <c r="G13" s="1">
        <v>0</v>
      </c>
      <c r="H13" s="1">
        <v>0</v>
      </c>
      <c r="I13" s="1">
        <v>0</v>
      </c>
      <c r="J13" s="1">
        <v>0</v>
      </c>
      <c r="K13" s="1">
        <v>0</v>
      </c>
      <c r="L13" s="1">
        <v>0</v>
      </c>
      <c r="M13" s="1">
        <v>0</v>
      </c>
      <c r="N13" s="1">
        <v>0</v>
      </c>
      <c r="O13" s="1">
        <v>0</v>
      </c>
      <c r="P13" s="1">
        <v>0</v>
      </c>
      <c r="Q13" s="1">
        <v>0</v>
      </c>
      <c r="R13" s="1">
        <v>0</v>
      </c>
    </row>
    <row r="14" spans="1:18">
      <c r="A14" s="1" t="s">
        <v>307</v>
      </c>
      <c r="B14" s="1" t="s">
        <v>308</v>
      </c>
      <c r="C14" s="1">
        <v>0</v>
      </c>
      <c r="D14" s="1">
        <v>0</v>
      </c>
      <c r="E14" s="1">
        <v>0</v>
      </c>
      <c r="F14" s="1">
        <v>0</v>
      </c>
      <c r="G14" s="1">
        <v>0</v>
      </c>
      <c r="H14" s="1">
        <v>0</v>
      </c>
      <c r="I14" s="1">
        <v>0</v>
      </c>
      <c r="J14" s="1">
        <v>0</v>
      </c>
      <c r="K14" s="1">
        <v>0</v>
      </c>
      <c r="L14" s="1">
        <v>0</v>
      </c>
      <c r="M14" s="1">
        <v>0</v>
      </c>
      <c r="N14" s="1">
        <v>0</v>
      </c>
      <c r="O14" s="1">
        <v>0</v>
      </c>
      <c r="P14" s="1">
        <v>0</v>
      </c>
      <c r="Q14" s="1">
        <v>0</v>
      </c>
      <c r="R14" s="1">
        <v>0</v>
      </c>
    </row>
    <row r="15" spans="1:18">
      <c r="A15" s="1" t="s">
        <v>309</v>
      </c>
      <c r="B15" s="1" t="s">
        <v>310</v>
      </c>
      <c r="C15" s="1">
        <v>0</v>
      </c>
      <c r="D15" s="1">
        <v>0</v>
      </c>
      <c r="E15" s="1">
        <v>0</v>
      </c>
      <c r="F15" s="1">
        <v>0</v>
      </c>
      <c r="G15" s="1">
        <v>0</v>
      </c>
      <c r="H15" s="1">
        <v>0</v>
      </c>
      <c r="I15" s="1">
        <v>0</v>
      </c>
      <c r="J15" s="1">
        <v>0</v>
      </c>
      <c r="K15" s="1">
        <v>0</v>
      </c>
      <c r="L15" s="1">
        <v>0</v>
      </c>
      <c r="M15" s="1">
        <v>0</v>
      </c>
      <c r="N15" s="1">
        <v>0</v>
      </c>
      <c r="O15" s="1">
        <v>0</v>
      </c>
      <c r="P15" s="1">
        <v>0</v>
      </c>
      <c r="Q15" s="1">
        <v>0</v>
      </c>
      <c r="R15" s="1">
        <v>0</v>
      </c>
    </row>
    <row r="16" spans="1:18">
      <c r="A16" s="1" t="s">
        <v>311</v>
      </c>
      <c r="B16" s="1" t="s">
        <v>312</v>
      </c>
      <c r="C16" s="1">
        <v>0</v>
      </c>
      <c r="D16" s="1">
        <v>0</v>
      </c>
      <c r="E16" s="1">
        <v>0</v>
      </c>
      <c r="F16" s="1">
        <v>0</v>
      </c>
      <c r="G16" s="1">
        <v>0</v>
      </c>
      <c r="H16" s="1">
        <v>0</v>
      </c>
      <c r="I16" s="1">
        <v>0</v>
      </c>
      <c r="J16" s="1">
        <v>0</v>
      </c>
      <c r="K16" s="1">
        <v>0</v>
      </c>
      <c r="L16" s="1">
        <v>0</v>
      </c>
      <c r="M16" s="1">
        <v>0</v>
      </c>
      <c r="N16" s="1">
        <v>0</v>
      </c>
      <c r="O16" s="1">
        <v>0</v>
      </c>
      <c r="P16" s="1">
        <v>0</v>
      </c>
      <c r="Q16" s="1">
        <v>0</v>
      </c>
      <c r="R16" s="1">
        <v>0</v>
      </c>
    </row>
    <row r="17" spans="1:18">
      <c r="A17" s="1" t="s">
        <v>313</v>
      </c>
      <c r="B17" s="1" t="s">
        <v>314</v>
      </c>
      <c r="C17" s="1">
        <v>0</v>
      </c>
      <c r="D17" s="1">
        <v>0</v>
      </c>
      <c r="E17" s="1">
        <v>0</v>
      </c>
      <c r="F17" s="1">
        <v>0</v>
      </c>
      <c r="G17" s="1">
        <v>0</v>
      </c>
      <c r="H17" s="1">
        <v>0</v>
      </c>
      <c r="I17" s="1">
        <v>0</v>
      </c>
      <c r="J17" s="1">
        <v>0</v>
      </c>
      <c r="K17" s="1">
        <v>0</v>
      </c>
      <c r="L17" s="1">
        <v>0</v>
      </c>
      <c r="M17" s="1">
        <v>0</v>
      </c>
      <c r="N17" s="1">
        <v>0</v>
      </c>
      <c r="O17" s="1">
        <v>0</v>
      </c>
      <c r="P17" s="1">
        <v>0</v>
      </c>
      <c r="Q17" s="1">
        <v>0</v>
      </c>
      <c r="R17" s="1">
        <v>0</v>
      </c>
    </row>
    <row r="18" spans="1:18">
      <c r="A18" s="1" t="s">
        <v>315</v>
      </c>
      <c r="B18" s="1" t="s">
        <v>316</v>
      </c>
      <c r="C18" s="1">
        <v>0</v>
      </c>
      <c r="D18" s="1">
        <v>0</v>
      </c>
      <c r="E18" s="1">
        <v>0</v>
      </c>
      <c r="F18" s="1">
        <v>0</v>
      </c>
      <c r="G18" s="1">
        <v>0</v>
      </c>
      <c r="H18" s="1">
        <v>0</v>
      </c>
      <c r="I18" s="1">
        <v>0</v>
      </c>
      <c r="J18" s="1">
        <v>0</v>
      </c>
      <c r="K18" s="1">
        <v>0</v>
      </c>
      <c r="L18" s="1">
        <v>0</v>
      </c>
      <c r="M18" s="1">
        <v>0</v>
      </c>
      <c r="N18" s="1">
        <v>0</v>
      </c>
      <c r="O18" s="1">
        <v>0</v>
      </c>
      <c r="P18" s="1">
        <v>0</v>
      </c>
      <c r="Q18" s="1">
        <v>0</v>
      </c>
      <c r="R18" s="1">
        <v>0</v>
      </c>
    </row>
    <row r="19" spans="1:18">
      <c r="A19" s="1" t="s">
        <v>2750</v>
      </c>
      <c r="B19" s="1" t="s">
        <v>318</v>
      </c>
      <c r="C19" s="1">
        <v>0</v>
      </c>
      <c r="D19" s="1">
        <v>0</v>
      </c>
      <c r="E19" s="1">
        <v>0</v>
      </c>
      <c r="F19" s="1">
        <v>0</v>
      </c>
      <c r="G19" s="1">
        <v>0</v>
      </c>
      <c r="H19" s="1">
        <v>0</v>
      </c>
      <c r="I19" s="1">
        <v>0</v>
      </c>
      <c r="J19" s="1">
        <v>0</v>
      </c>
      <c r="K19" s="1">
        <v>0</v>
      </c>
      <c r="L19" s="1">
        <v>0</v>
      </c>
      <c r="M19" s="1">
        <v>0</v>
      </c>
      <c r="N19" s="1">
        <v>0</v>
      </c>
      <c r="O19" s="1">
        <v>0</v>
      </c>
      <c r="P19" s="1">
        <v>0</v>
      </c>
      <c r="Q19" s="1">
        <v>0</v>
      </c>
      <c r="R19" s="1">
        <v>0</v>
      </c>
    </row>
    <row r="20" spans="1:18">
      <c r="A20" s="1" t="s">
        <v>576</v>
      </c>
      <c r="B20" s="1" t="s">
        <v>320</v>
      </c>
      <c r="C20" s="1">
        <v>0</v>
      </c>
      <c r="D20" s="1">
        <v>0</v>
      </c>
      <c r="E20" s="1">
        <v>0</v>
      </c>
      <c r="F20" s="1">
        <v>0</v>
      </c>
      <c r="G20" s="1">
        <v>0</v>
      </c>
      <c r="H20" s="1">
        <v>0</v>
      </c>
      <c r="I20" s="1">
        <v>0</v>
      </c>
      <c r="J20" s="1">
        <v>0</v>
      </c>
      <c r="K20" s="1">
        <v>0</v>
      </c>
      <c r="L20" s="1">
        <v>0</v>
      </c>
      <c r="M20" s="1">
        <v>0</v>
      </c>
      <c r="N20" s="1">
        <v>0</v>
      </c>
      <c r="O20" s="1">
        <v>0</v>
      </c>
      <c r="P20" s="1">
        <v>0</v>
      </c>
      <c r="Q20" s="1">
        <v>0</v>
      </c>
      <c r="R20" s="1">
        <v>0</v>
      </c>
    </row>
    <row r="21" spans="1:18">
      <c r="A21" s="1" t="s">
        <v>321</v>
      </c>
      <c r="B21" s="1" t="s">
        <v>322</v>
      </c>
      <c r="C21" s="1">
        <v>0</v>
      </c>
      <c r="D21" s="1">
        <v>0</v>
      </c>
      <c r="E21" s="1">
        <v>0</v>
      </c>
      <c r="F21" s="1">
        <v>0</v>
      </c>
      <c r="G21" s="1">
        <v>0</v>
      </c>
      <c r="H21" s="1">
        <v>0</v>
      </c>
      <c r="I21" s="1">
        <v>0</v>
      </c>
      <c r="J21" s="1">
        <v>0</v>
      </c>
      <c r="K21" s="1">
        <v>0</v>
      </c>
      <c r="L21" s="1">
        <v>0</v>
      </c>
      <c r="M21" s="1">
        <v>0</v>
      </c>
      <c r="N21" s="1">
        <v>0</v>
      </c>
      <c r="O21" s="1">
        <v>0</v>
      </c>
      <c r="P21" s="1">
        <v>0</v>
      </c>
      <c r="Q21" s="1">
        <v>0</v>
      </c>
      <c r="R21" s="1">
        <v>0</v>
      </c>
    </row>
    <row r="22" spans="1:18">
      <c r="A22" s="1" t="s">
        <v>323</v>
      </c>
      <c r="B22" s="1" t="s">
        <v>324</v>
      </c>
      <c r="C22" s="1">
        <v>0</v>
      </c>
      <c r="D22" s="1">
        <v>0</v>
      </c>
      <c r="E22" s="1">
        <v>0</v>
      </c>
      <c r="F22" s="1">
        <v>0</v>
      </c>
      <c r="G22" s="1">
        <v>0</v>
      </c>
      <c r="H22" s="1">
        <v>0</v>
      </c>
      <c r="I22" s="1">
        <v>0</v>
      </c>
      <c r="J22" s="1">
        <v>0</v>
      </c>
      <c r="K22" s="1">
        <v>0</v>
      </c>
      <c r="L22" s="1">
        <v>0</v>
      </c>
      <c r="M22" s="1">
        <v>0</v>
      </c>
      <c r="N22" s="1">
        <v>0</v>
      </c>
      <c r="O22" s="1">
        <v>0</v>
      </c>
      <c r="P22" s="1">
        <v>0</v>
      </c>
      <c r="Q22" s="1">
        <v>0</v>
      </c>
      <c r="R22" s="1">
        <v>0</v>
      </c>
    </row>
    <row r="23" spans="1:18">
      <c r="A23" s="1" t="s">
        <v>325</v>
      </c>
      <c r="B23" s="1" t="s">
        <v>326</v>
      </c>
      <c r="C23" s="1">
        <v>0</v>
      </c>
      <c r="D23" s="1">
        <v>0</v>
      </c>
      <c r="E23" s="1">
        <v>0</v>
      </c>
      <c r="F23" s="1">
        <v>0</v>
      </c>
      <c r="G23" s="1">
        <v>0</v>
      </c>
      <c r="H23" s="1">
        <v>0</v>
      </c>
      <c r="I23" s="1">
        <v>0</v>
      </c>
      <c r="J23" s="1">
        <v>0</v>
      </c>
      <c r="K23" s="1">
        <v>0</v>
      </c>
      <c r="L23" s="1">
        <v>0</v>
      </c>
      <c r="M23" s="1">
        <v>0</v>
      </c>
      <c r="N23" s="1">
        <v>0</v>
      </c>
      <c r="O23" s="1">
        <v>0</v>
      </c>
      <c r="P23" s="1">
        <v>0</v>
      </c>
      <c r="Q23" s="1">
        <v>0</v>
      </c>
      <c r="R23" s="1">
        <v>0</v>
      </c>
    </row>
    <row r="24" spans="1:18">
      <c r="A24" s="1" t="s">
        <v>327</v>
      </c>
      <c r="B24" s="1" t="s">
        <v>328</v>
      </c>
      <c r="C24" s="1">
        <v>0</v>
      </c>
      <c r="D24" s="1">
        <v>0</v>
      </c>
      <c r="E24" s="1">
        <v>0</v>
      </c>
      <c r="F24" s="1">
        <v>0</v>
      </c>
      <c r="G24" s="1">
        <v>0</v>
      </c>
      <c r="H24" s="1">
        <v>0</v>
      </c>
      <c r="I24" s="1">
        <v>0</v>
      </c>
      <c r="J24" s="1">
        <v>0</v>
      </c>
      <c r="K24" s="1">
        <v>0</v>
      </c>
      <c r="L24" s="1">
        <v>0</v>
      </c>
      <c r="M24" s="1">
        <v>0</v>
      </c>
      <c r="N24" s="1">
        <v>0</v>
      </c>
      <c r="O24" s="1">
        <v>0</v>
      </c>
      <c r="P24" s="1">
        <v>0</v>
      </c>
      <c r="Q24" s="1">
        <v>0</v>
      </c>
      <c r="R24" s="1">
        <v>0</v>
      </c>
    </row>
    <row r="25" spans="1:18">
      <c r="A25" s="1" t="s">
        <v>329</v>
      </c>
      <c r="B25" s="1" t="s">
        <v>330</v>
      </c>
      <c r="C25" s="1">
        <v>0</v>
      </c>
      <c r="D25" s="1">
        <v>0</v>
      </c>
      <c r="E25" s="1">
        <v>0</v>
      </c>
      <c r="F25" s="1">
        <v>0</v>
      </c>
      <c r="G25" s="1">
        <v>0</v>
      </c>
      <c r="H25" s="1">
        <v>0</v>
      </c>
      <c r="I25" s="1">
        <v>0</v>
      </c>
      <c r="J25" s="1">
        <v>0</v>
      </c>
      <c r="K25" s="1">
        <v>0</v>
      </c>
      <c r="L25" s="1">
        <v>0</v>
      </c>
      <c r="M25" s="1">
        <v>0</v>
      </c>
      <c r="N25" s="1">
        <v>0</v>
      </c>
      <c r="O25" s="1">
        <v>0</v>
      </c>
      <c r="P25" s="1">
        <v>0</v>
      </c>
      <c r="Q25" s="1">
        <v>0</v>
      </c>
      <c r="R25" s="1">
        <v>0</v>
      </c>
    </row>
    <row r="26" spans="1:18">
      <c r="A26" s="1" t="s">
        <v>2751</v>
      </c>
      <c r="B26" s="1" t="s">
        <v>332</v>
      </c>
      <c r="C26" s="1">
        <v>0</v>
      </c>
      <c r="D26" s="1">
        <v>0</v>
      </c>
      <c r="E26" s="1">
        <v>0</v>
      </c>
      <c r="F26" s="1">
        <v>0</v>
      </c>
      <c r="G26" s="1">
        <v>0</v>
      </c>
      <c r="H26" s="1">
        <v>0</v>
      </c>
      <c r="I26" s="1">
        <v>0</v>
      </c>
      <c r="J26" s="1">
        <v>0</v>
      </c>
      <c r="K26" s="1">
        <v>0</v>
      </c>
      <c r="L26" s="1">
        <v>0</v>
      </c>
      <c r="M26" s="1">
        <v>0</v>
      </c>
      <c r="N26" s="1">
        <v>0</v>
      </c>
      <c r="O26" s="1">
        <v>0</v>
      </c>
      <c r="P26" s="1">
        <v>0</v>
      </c>
      <c r="Q26" s="1">
        <v>0</v>
      </c>
      <c r="R26" s="1">
        <v>0</v>
      </c>
    </row>
    <row r="27" spans="1:18">
      <c r="A27" s="1" t="s">
        <v>333</v>
      </c>
      <c r="B27" s="1" t="s">
        <v>334</v>
      </c>
      <c r="C27" s="1">
        <v>0</v>
      </c>
      <c r="D27" s="1">
        <v>0</v>
      </c>
      <c r="E27" s="1">
        <v>0</v>
      </c>
      <c r="F27" s="1">
        <v>0</v>
      </c>
      <c r="G27" s="1">
        <v>0</v>
      </c>
      <c r="H27" s="1">
        <v>0</v>
      </c>
      <c r="I27" s="1">
        <v>0</v>
      </c>
      <c r="J27" s="1">
        <v>0</v>
      </c>
      <c r="K27" s="1">
        <v>0</v>
      </c>
      <c r="L27" s="1">
        <v>0</v>
      </c>
      <c r="M27" s="1">
        <v>0</v>
      </c>
      <c r="N27" s="1">
        <v>0</v>
      </c>
      <c r="O27" s="1">
        <v>0</v>
      </c>
      <c r="P27" s="1">
        <v>0</v>
      </c>
      <c r="Q27" s="1">
        <v>0</v>
      </c>
      <c r="R27" s="1">
        <v>0</v>
      </c>
    </row>
    <row r="28" spans="1:18">
      <c r="A28" s="1" t="s">
        <v>336</v>
      </c>
      <c r="B28" s="1" t="s">
        <v>337</v>
      </c>
      <c r="C28" s="1">
        <v>0</v>
      </c>
      <c r="D28" s="1">
        <v>0</v>
      </c>
      <c r="E28" s="1">
        <v>0</v>
      </c>
      <c r="F28" s="1">
        <v>0</v>
      </c>
      <c r="G28" s="1">
        <v>0</v>
      </c>
      <c r="H28" s="1">
        <v>0</v>
      </c>
      <c r="I28" s="1">
        <v>0</v>
      </c>
      <c r="J28" s="1">
        <v>0</v>
      </c>
      <c r="K28" s="1">
        <v>0</v>
      </c>
      <c r="L28" s="1">
        <v>0</v>
      </c>
      <c r="M28" s="1">
        <v>0</v>
      </c>
      <c r="N28" s="1">
        <v>0</v>
      </c>
      <c r="O28" s="1">
        <v>0</v>
      </c>
      <c r="P28" s="1">
        <v>0</v>
      </c>
      <c r="Q28" s="1">
        <v>0</v>
      </c>
      <c r="R28" s="1">
        <v>0</v>
      </c>
    </row>
    <row r="29" spans="1:18">
      <c r="A29" s="1" t="s">
        <v>338</v>
      </c>
      <c r="B29" s="1" t="s">
        <v>339</v>
      </c>
      <c r="C29" s="1">
        <v>0</v>
      </c>
      <c r="D29" s="1">
        <v>0</v>
      </c>
      <c r="E29" s="1">
        <v>0</v>
      </c>
      <c r="F29" s="1">
        <v>0</v>
      </c>
      <c r="G29" s="1">
        <v>0</v>
      </c>
      <c r="H29" s="1">
        <v>0</v>
      </c>
      <c r="I29" s="1">
        <v>0</v>
      </c>
      <c r="J29" s="1">
        <v>0</v>
      </c>
      <c r="K29" s="1">
        <v>0</v>
      </c>
      <c r="L29" s="1">
        <v>0</v>
      </c>
      <c r="M29" s="1">
        <v>0</v>
      </c>
      <c r="N29" s="1">
        <v>0</v>
      </c>
      <c r="O29" s="1">
        <v>0</v>
      </c>
      <c r="P29" s="1">
        <v>0</v>
      </c>
      <c r="Q29" s="1">
        <v>0</v>
      </c>
      <c r="R29" s="1">
        <v>0</v>
      </c>
    </row>
    <row r="30" spans="1:18">
      <c r="A30" s="1" t="s">
        <v>340</v>
      </c>
      <c r="B30" s="1" t="s">
        <v>341</v>
      </c>
      <c r="C30" s="1">
        <v>0</v>
      </c>
      <c r="D30" s="1">
        <v>0</v>
      </c>
      <c r="E30" s="1">
        <v>0</v>
      </c>
      <c r="F30" s="1">
        <v>0</v>
      </c>
      <c r="G30" s="1">
        <v>0</v>
      </c>
      <c r="H30" s="1">
        <v>0</v>
      </c>
      <c r="I30" s="1">
        <v>0</v>
      </c>
      <c r="J30" s="1">
        <v>0</v>
      </c>
      <c r="K30" s="1">
        <v>0</v>
      </c>
      <c r="L30" s="1">
        <v>0</v>
      </c>
      <c r="M30" s="1">
        <v>0</v>
      </c>
      <c r="N30" s="1">
        <v>0</v>
      </c>
      <c r="O30" s="1">
        <v>0</v>
      </c>
      <c r="P30" s="1">
        <v>0</v>
      </c>
      <c r="Q30" s="1">
        <v>0</v>
      </c>
      <c r="R30" s="1">
        <v>0</v>
      </c>
    </row>
    <row r="31" spans="1:18">
      <c r="A31" s="1" t="s">
        <v>342</v>
      </c>
      <c r="B31" s="1" t="s">
        <v>343</v>
      </c>
      <c r="C31" s="1">
        <v>0</v>
      </c>
      <c r="D31" s="1">
        <v>0</v>
      </c>
      <c r="E31" s="1">
        <v>0</v>
      </c>
      <c r="F31" s="1">
        <v>0</v>
      </c>
      <c r="G31" s="1">
        <v>0</v>
      </c>
      <c r="H31" s="1">
        <v>0</v>
      </c>
      <c r="I31" s="1">
        <v>0</v>
      </c>
      <c r="J31" s="1">
        <v>0</v>
      </c>
      <c r="K31" s="1">
        <v>0</v>
      </c>
      <c r="L31" s="1">
        <v>0</v>
      </c>
      <c r="M31" s="1">
        <v>0</v>
      </c>
      <c r="N31" s="1">
        <v>0</v>
      </c>
      <c r="O31" s="1">
        <v>0</v>
      </c>
      <c r="P31" s="1">
        <v>0</v>
      </c>
      <c r="Q31" s="1">
        <v>0</v>
      </c>
      <c r="R31" s="1">
        <v>0</v>
      </c>
    </row>
    <row r="32" spans="1:18">
      <c r="A32" s="1" t="s">
        <v>344</v>
      </c>
      <c r="B32" s="1" t="s">
        <v>345</v>
      </c>
      <c r="C32" s="1">
        <v>0</v>
      </c>
      <c r="D32" s="1">
        <v>0</v>
      </c>
      <c r="E32" s="1">
        <v>0</v>
      </c>
      <c r="F32" s="1">
        <v>0</v>
      </c>
      <c r="G32" s="1">
        <v>0</v>
      </c>
      <c r="H32" s="1">
        <v>0</v>
      </c>
      <c r="I32" s="1">
        <v>0</v>
      </c>
      <c r="J32" s="1">
        <v>0</v>
      </c>
      <c r="K32" s="1">
        <v>0</v>
      </c>
      <c r="L32" s="1">
        <v>0</v>
      </c>
      <c r="M32" s="1">
        <v>0</v>
      </c>
      <c r="N32" s="1">
        <v>0</v>
      </c>
      <c r="O32" s="1">
        <v>0</v>
      </c>
      <c r="P32" s="1">
        <v>0</v>
      </c>
      <c r="Q32" s="1">
        <v>0</v>
      </c>
      <c r="R32" s="1">
        <v>0</v>
      </c>
    </row>
    <row r="33" spans="1:18">
      <c r="A33" s="1" t="s">
        <v>2752</v>
      </c>
      <c r="B33" s="1" t="s">
        <v>347</v>
      </c>
      <c r="C33" s="1">
        <v>0</v>
      </c>
      <c r="D33" s="1">
        <v>0</v>
      </c>
      <c r="E33" s="1">
        <v>0</v>
      </c>
      <c r="F33" s="1">
        <v>0</v>
      </c>
      <c r="G33" s="1">
        <v>0</v>
      </c>
      <c r="H33" s="1">
        <v>0</v>
      </c>
      <c r="I33" s="1">
        <v>0</v>
      </c>
      <c r="J33" s="1">
        <v>0</v>
      </c>
      <c r="K33" s="1">
        <v>0</v>
      </c>
      <c r="L33" s="1">
        <v>0</v>
      </c>
      <c r="M33" s="1">
        <v>0</v>
      </c>
      <c r="N33" s="1">
        <v>0</v>
      </c>
      <c r="O33" s="1">
        <v>0</v>
      </c>
      <c r="P33" s="1">
        <v>0</v>
      </c>
      <c r="Q33" s="1">
        <v>0</v>
      </c>
      <c r="R33" s="1">
        <v>0</v>
      </c>
    </row>
    <row r="34" spans="1:18">
      <c r="A34" s="1" t="s">
        <v>348</v>
      </c>
      <c r="B34" s="1" t="s">
        <v>349</v>
      </c>
      <c r="C34" s="1">
        <v>0</v>
      </c>
      <c r="D34" s="1">
        <v>0</v>
      </c>
      <c r="E34" s="1">
        <v>0</v>
      </c>
      <c r="F34" s="1">
        <v>0</v>
      </c>
      <c r="G34" s="1">
        <v>0</v>
      </c>
      <c r="H34" s="1">
        <v>0</v>
      </c>
      <c r="I34" s="1">
        <v>0</v>
      </c>
      <c r="J34" s="1">
        <v>0</v>
      </c>
      <c r="K34" s="1">
        <v>0</v>
      </c>
      <c r="L34" s="1">
        <v>0</v>
      </c>
      <c r="M34" s="1">
        <v>0</v>
      </c>
      <c r="N34" s="1">
        <v>0</v>
      </c>
      <c r="O34" s="1">
        <v>0</v>
      </c>
      <c r="P34" s="1">
        <v>0</v>
      </c>
      <c r="Q34" s="1">
        <v>0</v>
      </c>
      <c r="R34" s="1">
        <v>0</v>
      </c>
    </row>
    <row r="35" spans="1:18">
      <c r="A35" s="1" t="s">
        <v>350</v>
      </c>
      <c r="B35" s="1" t="s">
        <v>351</v>
      </c>
      <c r="C35" s="1">
        <v>0</v>
      </c>
      <c r="D35" s="1">
        <v>0</v>
      </c>
      <c r="E35" s="1">
        <v>0</v>
      </c>
      <c r="F35" s="1">
        <v>0</v>
      </c>
      <c r="G35" s="1">
        <v>0</v>
      </c>
      <c r="H35" s="1">
        <v>0</v>
      </c>
      <c r="I35" s="1">
        <v>0</v>
      </c>
      <c r="J35" s="1">
        <v>0</v>
      </c>
      <c r="K35" s="1">
        <v>0</v>
      </c>
      <c r="L35" s="1">
        <v>0</v>
      </c>
      <c r="M35" s="1">
        <v>0</v>
      </c>
      <c r="N35" s="1">
        <v>0</v>
      </c>
      <c r="O35" s="1">
        <v>0</v>
      </c>
      <c r="P35" s="1">
        <v>0</v>
      </c>
      <c r="Q35" s="1">
        <v>0</v>
      </c>
      <c r="R35" s="1">
        <v>0</v>
      </c>
    </row>
    <row r="36" spans="1:18">
      <c r="A36" s="1" t="s">
        <v>352</v>
      </c>
      <c r="B36" s="1" t="s">
        <v>353</v>
      </c>
      <c r="C36" s="1">
        <v>0</v>
      </c>
      <c r="D36" s="1">
        <v>0</v>
      </c>
      <c r="E36" s="1">
        <v>0</v>
      </c>
      <c r="F36" s="1">
        <v>0</v>
      </c>
      <c r="G36" s="1">
        <v>0</v>
      </c>
      <c r="H36" s="1">
        <v>0</v>
      </c>
      <c r="I36" s="1">
        <v>0</v>
      </c>
      <c r="J36" s="1">
        <v>0</v>
      </c>
      <c r="K36" s="1">
        <v>0</v>
      </c>
      <c r="L36" s="1">
        <v>0</v>
      </c>
      <c r="M36" s="1">
        <v>0</v>
      </c>
      <c r="N36" s="1">
        <v>0</v>
      </c>
      <c r="O36" s="1">
        <v>0</v>
      </c>
      <c r="P36" s="1">
        <v>0</v>
      </c>
      <c r="Q36" s="1">
        <v>0</v>
      </c>
      <c r="R36" s="1">
        <v>0</v>
      </c>
    </row>
    <row r="37" spans="1:18">
      <c r="A37" s="1" t="s">
        <v>354</v>
      </c>
      <c r="B37" s="1" t="s">
        <v>355</v>
      </c>
      <c r="C37" s="1">
        <v>0</v>
      </c>
      <c r="D37" s="1">
        <v>0</v>
      </c>
      <c r="E37" s="1">
        <v>0</v>
      </c>
      <c r="F37" s="1">
        <v>0</v>
      </c>
      <c r="G37" s="1">
        <v>0</v>
      </c>
      <c r="H37" s="1">
        <v>0</v>
      </c>
      <c r="I37" s="1">
        <v>0</v>
      </c>
      <c r="J37" s="1">
        <v>0</v>
      </c>
      <c r="K37" s="1">
        <v>0</v>
      </c>
      <c r="L37" s="1">
        <v>0</v>
      </c>
      <c r="M37" s="1">
        <v>0</v>
      </c>
      <c r="N37" s="1">
        <v>0</v>
      </c>
      <c r="O37" s="1">
        <v>0</v>
      </c>
      <c r="P37" s="1">
        <v>0</v>
      </c>
      <c r="Q37" s="1">
        <v>0</v>
      </c>
      <c r="R37" s="1">
        <v>0</v>
      </c>
    </row>
    <row r="38" spans="1:18">
      <c r="A38" s="1" t="s">
        <v>356</v>
      </c>
      <c r="B38" s="1" t="s">
        <v>357</v>
      </c>
      <c r="C38" s="1">
        <v>0</v>
      </c>
      <c r="D38" s="1">
        <v>0</v>
      </c>
      <c r="E38" s="1">
        <v>0</v>
      </c>
      <c r="F38" s="1">
        <v>0</v>
      </c>
      <c r="G38" s="1">
        <v>0</v>
      </c>
      <c r="H38" s="1">
        <v>0</v>
      </c>
      <c r="I38" s="1">
        <v>0</v>
      </c>
      <c r="J38" s="1">
        <v>0</v>
      </c>
      <c r="K38" s="1">
        <v>0</v>
      </c>
      <c r="L38" s="1">
        <v>0</v>
      </c>
      <c r="M38" s="1">
        <v>0</v>
      </c>
      <c r="N38" s="1">
        <v>0</v>
      </c>
      <c r="O38" s="1">
        <v>0</v>
      </c>
      <c r="P38" s="1">
        <v>0</v>
      </c>
      <c r="Q38" s="1">
        <v>0</v>
      </c>
      <c r="R38" s="1">
        <v>0</v>
      </c>
    </row>
    <row r="39" spans="1:18">
      <c r="A39" s="1" t="s">
        <v>358</v>
      </c>
      <c r="B39" s="1" t="s">
        <v>359</v>
      </c>
      <c r="C39" s="1">
        <v>0</v>
      </c>
      <c r="D39" s="1">
        <v>0</v>
      </c>
      <c r="E39" s="1">
        <v>0</v>
      </c>
      <c r="F39" s="1">
        <v>0</v>
      </c>
      <c r="G39" s="1">
        <v>0</v>
      </c>
      <c r="H39" s="1">
        <v>0</v>
      </c>
      <c r="I39" s="1">
        <v>0</v>
      </c>
      <c r="J39" s="1">
        <v>0</v>
      </c>
      <c r="K39" s="1">
        <v>0</v>
      </c>
      <c r="L39" s="1">
        <v>0</v>
      </c>
      <c r="M39" s="1">
        <v>0</v>
      </c>
      <c r="N39" s="1">
        <v>0</v>
      </c>
      <c r="O39" s="1">
        <v>0</v>
      </c>
      <c r="P39" s="1">
        <v>0</v>
      </c>
      <c r="Q39" s="1">
        <v>0</v>
      </c>
      <c r="R39" s="1">
        <v>0</v>
      </c>
    </row>
    <row r="40" spans="1:18">
      <c r="A40" s="1" t="s">
        <v>2753</v>
      </c>
      <c r="B40" s="1" t="s">
        <v>361</v>
      </c>
      <c r="C40" s="1">
        <v>0</v>
      </c>
      <c r="D40" s="1">
        <v>0</v>
      </c>
      <c r="E40" s="1">
        <v>0</v>
      </c>
      <c r="F40" s="1">
        <v>0</v>
      </c>
      <c r="G40" s="1">
        <v>0</v>
      </c>
      <c r="H40" s="1">
        <v>0</v>
      </c>
      <c r="I40" s="1">
        <v>0</v>
      </c>
      <c r="J40" s="1">
        <v>0</v>
      </c>
      <c r="K40" s="1">
        <v>0</v>
      </c>
      <c r="L40" s="1">
        <v>0</v>
      </c>
      <c r="M40" s="1">
        <v>0</v>
      </c>
      <c r="N40" s="1">
        <v>0</v>
      </c>
      <c r="O40" s="1">
        <v>0</v>
      </c>
      <c r="P40" s="1">
        <v>0</v>
      </c>
      <c r="Q40" s="1">
        <v>0</v>
      </c>
      <c r="R40" s="1">
        <v>0</v>
      </c>
    </row>
    <row r="41" spans="1:18">
      <c r="A41" s="1" t="s">
        <v>362</v>
      </c>
      <c r="B41" s="1" t="s">
        <v>363</v>
      </c>
      <c r="C41" s="1">
        <v>0</v>
      </c>
      <c r="D41" s="1">
        <v>0</v>
      </c>
      <c r="E41" s="1">
        <v>0</v>
      </c>
      <c r="F41" s="1">
        <v>0</v>
      </c>
      <c r="G41" s="1">
        <v>0</v>
      </c>
      <c r="H41" s="1">
        <v>0</v>
      </c>
      <c r="I41" s="1">
        <v>0</v>
      </c>
      <c r="J41" s="1">
        <v>0</v>
      </c>
      <c r="K41" s="1">
        <v>0</v>
      </c>
      <c r="L41" s="1">
        <v>0</v>
      </c>
      <c r="M41" s="1">
        <v>0</v>
      </c>
      <c r="N41" s="1">
        <v>0</v>
      </c>
      <c r="O41" s="1">
        <v>0</v>
      </c>
      <c r="P41" s="1">
        <v>0</v>
      </c>
      <c r="Q41" s="1">
        <v>0</v>
      </c>
      <c r="R41" s="1">
        <v>0</v>
      </c>
    </row>
    <row r="42" spans="1:18">
      <c r="A42" s="1" t="s">
        <v>364</v>
      </c>
      <c r="B42" s="1" t="s">
        <v>365</v>
      </c>
      <c r="C42" s="1">
        <v>0</v>
      </c>
      <c r="D42" s="1">
        <v>0</v>
      </c>
      <c r="E42" s="1">
        <v>0</v>
      </c>
      <c r="F42" s="1">
        <v>0</v>
      </c>
      <c r="G42" s="1">
        <v>0</v>
      </c>
      <c r="H42" s="1">
        <v>0</v>
      </c>
      <c r="I42" s="1">
        <v>0</v>
      </c>
      <c r="J42" s="1">
        <v>0</v>
      </c>
      <c r="K42" s="1">
        <v>0</v>
      </c>
      <c r="L42" s="1">
        <v>0</v>
      </c>
      <c r="M42" s="1">
        <v>0</v>
      </c>
      <c r="N42" s="1">
        <v>0</v>
      </c>
      <c r="O42" s="1">
        <v>0</v>
      </c>
      <c r="P42" s="1">
        <v>0</v>
      </c>
      <c r="Q42" s="1">
        <v>0</v>
      </c>
      <c r="R42" s="1">
        <v>0</v>
      </c>
    </row>
    <row r="43" spans="1:18">
      <c r="A43" s="1" t="s">
        <v>366</v>
      </c>
      <c r="B43" s="1" t="s">
        <v>367</v>
      </c>
      <c r="C43" s="1">
        <v>0</v>
      </c>
      <c r="D43" s="1">
        <v>0</v>
      </c>
      <c r="E43" s="1">
        <v>0</v>
      </c>
      <c r="F43" s="1">
        <v>0</v>
      </c>
      <c r="G43" s="1">
        <v>0</v>
      </c>
      <c r="H43" s="1">
        <v>0</v>
      </c>
      <c r="I43" s="1">
        <v>0</v>
      </c>
      <c r="J43" s="1">
        <v>0</v>
      </c>
      <c r="K43" s="1">
        <v>0</v>
      </c>
      <c r="L43" s="1">
        <v>0</v>
      </c>
      <c r="M43" s="1">
        <v>0</v>
      </c>
      <c r="N43" s="1">
        <v>0</v>
      </c>
      <c r="O43" s="1">
        <v>0</v>
      </c>
      <c r="P43" s="1">
        <v>0</v>
      </c>
      <c r="Q43" s="1">
        <v>0</v>
      </c>
      <c r="R43" s="1">
        <v>0</v>
      </c>
    </row>
    <row r="44" spans="1:18">
      <c r="A44" s="1" t="s">
        <v>368</v>
      </c>
      <c r="B44" s="1" t="s">
        <v>369</v>
      </c>
      <c r="C44" s="1">
        <v>0</v>
      </c>
      <c r="D44" s="1">
        <v>0</v>
      </c>
      <c r="E44" s="1">
        <v>0</v>
      </c>
      <c r="F44" s="1">
        <v>0</v>
      </c>
      <c r="G44" s="1">
        <v>0</v>
      </c>
      <c r="H44" s="1">
        <v>0</v>
      </c>
      <c r="I44" s="1">
        <v>0</v>
      </c>
      <c r="J44" s="1">
        <v>0</v>
      </c>
      <c r="K44" s="1">
        <v>0</v>
      </c>
      <c r="L44" s="1">
        <v>0</v>
      </c>
      <c r="M44" s="1">
        <v>0</v>
      </c>
      <c r="N44" s="1">
        <v>0</v>
      </c>
      <c r="O44" s="1">
        <v>0</v>
      </c>
      <c r="P44" s="1">
        <v>0</v>
      </c>
      <c r="Q44" s="1">
        <v>0</v>
      </c>
      <c r="R44" s="1">
        <v>0</v>
      </c>
    </row>
    <row r="45" spans="1:18">
      <c r="A45" s="1" t="s">
        <v>370</v>
      </c>
      <c r="B45" s="1" t="s">
        <v>371</v>
      </c>
      <c r="C45" s="1">
        <v>0</v>
      </c>
      <c r="D45" s="1">
        <v>0</v>
      </c>
      <c r="E45" s="1">
        <v>0</v>
      </c>
      <c r="F45" s="1">
        <v>0</v>
      </c>
      <c r="G45" s="1">
        <v>0</v>
      </c>
      <c r="H45" s="1">
        <v>0</v>
      </c>
      <c r="I45" s="1">
        <v>0</v>
      </c>
      <c r="J45" s="1">
        <v>0</v>
      </c>
      <c r="K45" s="1">
        <v>0</v>
      </c>
      <c r="L45" s="1">
        <v>0</v>
      </c>
      <c r="M45" s="1">
        <v>0</v>
      </c>
      <c r="N45" s="1">
        <v>0</v>
      </c>
      <c r="O45" s="1">
        <v>0</v>
      </c>
      <c r="P45" s="1">
        <v>0</v>
      </c>
      <c r="Q45" s="1">
        <v>0</v>
      </c>
      <c r="R45" s="1">
        <v>0</v>
      </c>
    </row>
    <row r="46" spans="1:18">
      <c r="A46" s="1" t="s">
        <v>372</v>
      </c>
      <c r="B46" s="1" t="s">
        <v>373</v>
      </c>
      <c r="C46" s="1">
        <v>0</v>
      </c>
      <c r="D46" s="1">
        <v>0</v>
      </c>
      <c r="E46" s="1">
        <v>0</v>
      </c>
      <c r="F46" s="1">
        <v>0</v>
      </c>
      <c r="G46" s="1">
        <v>0</v>
      </c>
      <c r="H46" s="1">
        <v>0</v>
      </c>
      <c r="I46" s="1">
        <v>0</v>
      </c>
      <c r="J46" s="1">
        <v>0</v>
      </c>
      <c r="K46" s="1">
        <v>0</v>
      </c>
      <c r="L46" s="1">
        <v>0</v>
      </c>
      <c r="M46" s="1">
        <v>0</v>
      </c>
      <c r="N46" s="1">
        <v>0</v>
      </c>
      <c r="O46" s="1">
        <v>0</v>
      </c>
      <c r="P46" s="1">
        <v>0</v>
      </c>
      <c r="Q46" s="1">
        <v>0</v>
      </c>
      <c r="R46" s="1">
        <v>0</v>
      </c>
    </row>
    <row r="47" spans="1:18">
      <c r="A47" s="1" t="s">
        <v>2754</v>
      </c>
      <c r="B47" s="1" t="s">
        <v>375</v>
      </c>
      <c r="C47" s="1">
        <v>0</v>
      </c>
      <c r="D47" s="1">
        <v>0</v>
      </c>
      <c r="E47" s="1">
        <v>0</v>
      </c>
      <c r="F47" s="1">
        <v>0</v>
      </c>
      <c r="G47" s="1">
        <v>0</v>
      </c>
      <c r="H47" s="1">
        <v>0</v>
      </c>
      <c r="I47" s="1">
        <v>0</v>
      </c>
      <c r="J47" s="1">
        <v>0</v>
      </c>
      <c r="K47" s="1">
        <v>0</v>
      </c>
      <c r="L47" s="1">
        <v>0</v>
      </c>
      <c r="M47" s="1">
        <v>0</v>
      </c>
      <c r="N47" s="1">
        <v>0</v>
      </c>
      <c r="O47" s="1">
        <v>0</v>
      </c>
      <c r="P47" s="1">
        <v>0</v>
      </c>
      <c r="Q47" s="1">
        <v>0</v>
      </c>
      <c r="R47" s="1">
        <v>0</v>
      </c>
    </row>
    <row r="48" spans="1:18">
      <c r="A48" s="1" t="s">
        <v>376</v>
      </c>
      <c r="B48" s="1" t="s">
        <v>377</v>
      </c>
      <c r="C48" s="1">
        <v>0</v>
      </c>
      <c r="D48" s="1">
        <v>0</v>
      </c>
      <c r="E48" s="1">
        <v>0</v>
      </c>
      <c r="F48" s="1">
        <v>0</v>
      </c>
      <c r="G48" s="1">
        <v>0</v>
      </c>
      <c r="H48" s="1">
        <v>0</v>
      </c>
      <c r="I48" s="1">
        <v>0</v>
      </c>
      <c r="J48" s="1">
        <v>0</v>
      </c>
      <c r="K48" s="1">
        <v>0</v>
      </c>
      <c r="L48" s="1">
        <v>0</v>
      </c>
      <c r="M48" s="1">
        <v>0</v>
      </c>
      <c r="N48" s="1">
        <v>0</v>
      </c>
      <c r="O48" s="1">
        <v>0</v>
      </c>
      <c r="P48" s="1">
        <v>0</v>
      </c>
      <c r="Q48" s="1">
        <v>0</v>
      </c>
      <c r="R48" s="1">
        <v>0</v>
      </c>
    </row>
    <row r="49" spans="1:18">
      <c r="A49" s="1" t="s">
        <v>378</v>
      </c>
      <c r="B49" s="1" t="s">
        <v>379</v>
      </c>
      <c r="C49" s="1">
        <v>0</v>
      </c>
      <c r="D49" s="1">
        <v>0</v>
      </c>
      <c r="E49" s="1">
        <v>0</v>
      </c>
      <c r="F49" s="1">
        <v>0</v>
      </c>
      <c r="G49" s="1">
        <v>0</v>
      </c>
      <c r="H49" s="1">
        <v>0</v>
      </c>
      <c r="I49" s="1">
        <v>0</v>
      </c>
      <c r="J49" s="1">
        <v>0</v>
      </c>
      <c r="K49" s="1">
        <v>0</v>
      </c>
      <c r="L49" s="1">
        <v>0</v>
      </c>
      <c r="M49" s="1">
        <v>0</v>
      </c>
      <c r="N49" s="1">
        <v>0</v>
      </c>
      <c r="O49" s="1">
        <v>0</v>
      </c>
      <c r="P49" s="1">
        <v>0</v>
      </c>
      <c r="Q49" s="1">
        <v>0</v>
      </c>
      <c r="R49" s="1">
        <v>0</v>
      </c>
    </row>
    <row r="50" spans="1:18">
      <c r="A50" s="1" t="s">
        <v>380</v>
      </c>
      <c r="B50" s="1" t="s">
        <v>381</v>
      </c>
      <c r="C50" s="1">
        <v>0</v>
      </c>
      <c r="D50" s="1">
        <v>0</v>
      </c>
      <c r="E50" s="1">
        <v>0</v>
      </c>
      <c r="F50" s="1">
        <v>0</v>
      </c>
      <c r="G50" s="1">
        <v>0</v>
      </c>
      <c r="H50" s="1">
        <v>0</v>
      </c>
      <c r="I50" s="1">
        <v>0</v>
      </c>
      <c r="J50" s="1">
        <v>0</v>
      </c>
      <c r="K50" s="1">
        <v>0</v>
      </c>
      <c r="L50" s="1">
        <v>0</v>
      </c>
      <c r="M50" s="1">
        <v>0</v>
      </c>
      <c r="N50" s="1">
        <v>0</v>
      </c>
      <c r="O50" s="1">
        <v>0</v>
      </c>
      <c r="P50" s="1">
        <v>0</v>
      </c>
      <c r="Q50" s="1">
        <v>0</v>
      </c>
      <c r="R50" s="1">
        <v>0</v>
      </c>
    </row>
    <row r="51" spans="1:18">
      <c r="A51" s="1" t="s">
        <v>382</v>
      </c>
      <c r="B51" s="1" t="s">
        <v>383</v>
      </c>
      <c r="C51" s="1">
        <v>0</v>
      </c>
      <c r="D51" s="1">
        <v>0</v>
      </c>
      <c r="E51" s="1">
        <v>0</v>
      </c>
      <c r="F51" s="1">
        <v>0</v>
      </c>
      <c r="G51" s="1">
        <v>0</v>
      </c>
      <c r="H51" s="1">
        <v>0</v>
      </c>
      <c r="I51" s="1">
        <v>0</v>
      </c>
      <c r="J51" s="1">
        <v>0</v>
      </c>
      <c r="K51" s="1">
        <v>0</v>
      </c>
      <c r="L51" s="1">
        <v>0</v>
      </c>
      <c r="M51" s="1">
        <v>0</v>
      </c>
      <c r="N51" s="1">
        <v>0</v>
      </c>
      <c r="O51" s="1">
        <v>0</v>
      </c>
      <c r="P51" s="1">
        <v>0</v>
      </c>
      <c r="Q51" s="1">
        <v>0</v>
      </c>
      <c r="R51" s="1">
        <v>0</v>
      </c>
    </row>
    <row r="52" spans="1:18">
      <c r="A52" s="1" t="s">
        <v>384</v>
      </c>
      <c r="B52" s="1" t="s">
        <v>385</v>
      </c>
      <c r="C52" s="1">
        <v>0</v>
      </c>
      <c r="D52" s="1">
        <v>0</v>
      </c>
      <c r="E52" s="1">
        <v>0</v>
      </c>
      <c r="F52" s="1">
        <v>0</v>
      </c>
      <c r="G52" s="1">
        <v>0</v>
      </c>
      <c r="H52" s="1">
        <v>0</v>
      </c>
      <c r="I52" s="1">
        <v>0</v>
      </c>
      <c r="J52" s="1">
        <v>0</v>
      </c>
      <c r="K52" s="1">
        <v>0</v>
      </c>
      <c r="L52" s="1">
        <v>0</v>
      </c>
      <c r="M52" s="1">
        <v>0</v>
      </c>
      <c r="N52" s="1">
        <v>0</v>
      </c>
      <c r="O52" s="1">
        <v>0</v>
      </c>
      <c r="P52" s="1">
        <v>0</v>
      </c>
      <c r="Q52" s="1">
        <v>0</v>
      </c>
      <c r="R52" s="1">
        <v>0</v>
      </c>
    </row>
    <row r="53" spans="1:18">
      <c r="A53" s="1" t="s">
        <v>386</v>
      </c>
      <c r="B53" s="1" t="s">
        <v>387</v>
      </c>
      <c r="C53" s="1">
        <v>0</v>
      </c>
      <c r="D53" s="1">
        <v>0</v>
      </c>
      <c r="E53" s="1">
        <v>0</v>
      </c>
      <c r="F53" s="1">
        <v>0</v>
      </c>
      <c r="G53" s="1">
        <v>0</v>
      </c>
      <c r="H53" s="1">
        <v>0</v>
      </c>
      <c r="I53" s="1">
        <v>0</v>
      </c>
      <c r="J53" s="1">
        <v>0</v>
      </c>
      <c r="K53" s="1">
        <v>0</v>
      </c>
      <c r="L53" s="1">
        <v>0</v>
      </c>
      <c r="M53" s="1">
        <v>0</v>
      </c>
      <c r="N53" s="1">
        <v>0</v>
      </c>
      <c r="O53" s="1">
        <v>0</v>
      </c>
      <c r="P53" s="1">
        <v>0</v>
      </c>
      <c r="Q53" s="1">
        <v>0</v>
      </c>
      <c r="R53" s="1">
        <v>0</v>
      </c>
    </row>
    <row r="54" spans="1:18">
      <c r="A54" s="1" t="s">
        <v>2755</v>
      </c>
      <c r="B54" s="1" t="s">
        <v>389</v>
      </c>
      <c r="C54" s="1">
        <v>0</v>
      </c>
      <c r="D54" s="1">
        <v>0</v>
      </c>
      <c r="E54" s="1">
        <v>0</v>
      </c>
      <c r="F54" s="1">
        <v>0</v>
      </c>
      <c r="G54" s="1">
        <v>0</v>
      </c>
      <c r="H54" s="1">
        <v>0</v>
      </c>
      <c r="I54" s="1">
        <v>0</v>
      </c>
      <c r="J54" s="1">
        <v>0</v>
      </c>
      <c r="K54" s="1">
        <v>0</v>
      </c>
      <c r="L54" s="1">
        <v>0</v>
      </c>
      <c r="M54" s="1">
        <v>0</v>
      </c>
      <c r="N54" s="1">
        <v>0</v>
      </c>
      <c r="O54" s="1">
        <v>0</v>
      </c>
      <c r="P54" s="1">
        <v>0</v>
      </c>
      <c r="Q54" s="1">
        <v>0</v>
      </c>
      <c r="R54" s="1">
        <v>0</v>
      </c>
    </row>
    <row r="55" spans="1:18">
      <c r="A55" s="1" t="s">
        <v>390</v>
      </c>
      <c r="B55" s="1" t="s">
        <v>391</v>
      </c>
      <c r="C55" s="1">
        <v>0</v>
      </c>
      <c r="D55" s="1">
        <v>0</v>
      </c>
      <c r="E55" s="1">
        <v>0</v>
      </c>
      <c r="F55" s="1">
        <v>0</v>
      </c>
      <c r="G55" s="1">
        <v>0</v>
      </c>
      <c r="H55" s="1">
        <v>0</v>
      </c>
      <c r="I55" s="1">
        <v>0</v>
      </c>
      <c r="J55" s="1">
        <v>0</v>
      </c>
      <c r="K55" s="1">
        <v>0</v>
      </c>
      <c r="L55" s="1">
        <v>0</v>
      </c>
      <c r="M55" s="1">
        <v>0</v>
      </c>
      <c r="N55" s="1">
        <v>0</v>
      </c>
      <c r="O55" s="1">
        <v>0</v>
      </c>
      <c r="P55" s="1">
        <v>0</v>
      </c>
      <c r="Q55" s="1">
        <v>0</v>
      </c>
      <c r="R55" s="1">
        <v>0</v>
      </c>
    </row>
    <row r="56" spans="1:18">
      <c r="A56" s="1" t="s">
        <v>392</v>
      </c>
      <c r="B56" s="1" t="s">
        <v>393</v>
      </c>
      <c r="C56" s="1">
        <v>0</v>
      </c>
      <c r="D56" s="1">
        <v>0</v>
      </c>
      <c r="E56" s="1">
        <v>0</v>
      </c>
      <c r="F56" s="1">
        <v>0</v>
      </c>
      <c r="G56" s="1">
        <v>0</v>
      </c>
      <c r="H56" s="1">
        <v>0</v>
      </c>
      <c r="I56" s="1">
        <v>0</v>
      </c>
      <c r="J56" s="1">
        <v>0</v>
      </c>
      <c r="K56" s="1">
        <v>0</v>
      </c>
      <c r="L56" s="1">
        <v>0</v>
      </c>
      <c r="M56" s="1">
        <v>0</v>
      </c>
      <c r="N56" s="1">
        <v>0</v>
      </c>
      <c r="O56" s="1">
        <v>0</v>
      </c>
      <c r="P56" s="1">
        <v>0</v>
      </c>
      <c r="Q56" s="1">
        <v>0</v>
      </c>
      <c r="R56" s="1">
        <v>0</v>
      </c>
    </row>
    <row r="57" spans="1:18">
      <c r="A57" s="1" t="s">
        <v>394</v>
      </c>
      <c r="B57" s="1" t="s">
        <v>395</v>
      </c>
      <c r="C57" s="1">
        <v>0</v>
      </c>
      <c r="D57" s="1">
        <v>0</v>
      </c>
      <c r="E57" s="1">
        <v>0</v>
      </c>
      <c r="F57" s="1">
        <v>0</v>
      </c>
      <c r="G57" s="1">
        <v>0</v>
      </c>
      <c r="H57" s="1">
        <v>0</v>
      </c>
      <c r="I57" s="1">
        <v>0</v>
      </c>
      <c r="J57" s="1">
        <v>0</v>
      </c>
      <c r="K57" s="1">
        <v>0</v>
      </c>
      <c r="L57" s="1">
        <v>0</v>
      </c>
      <c r="M57" s="1">
        <v>0</v>
      </c>
      <c r="N57" s="1">
        <v>0</v>
      </c>
      <c r="O57" s="1">
        <v>0</v>
      </c>
      <c r="P57" s="1">
        <v>0</v>
      </c>
      <c r="Q57" s="1">
        <v>0</v>
      </c>
      <c r="R57" s="1">
        <v>0</v>
      </c>
    </row>
    <row r="58" spans="1:18">
      <c r="A58" s="1" t="s">
        <v>396</v>
      </c>
      <c r="B58" s="1" t="s">
        <v>397</v>
      </c>
      <c r="C58" s="1">
        <v>0</v>
      </c>
      <c r="D58" s="1">
        <v>0</v>
      </c>
      <c r="E58" s="1">
        <v>0</v>
      </c>
      <c r="F58" s="1">
        <v>0</v>
      </c>
      <c r="G58" s="1">
        <v>0</v>
      </c>
      <c r="H58" s="1">
        <v>0</v>
      </c>
      <c r="I58" s="1">
        <v>0</v>
      </c>
      <c r="J58" s="1">
        <v>0</v>
      </c>
      <c r="K58" s="1">
        <v>0</v>
      </c>
      <c r="L58" s="1">
        <v>0</v>
      </c>
      <c r="M58" s="1">
        <v>0</v>
      </c>
      <c r="N58" s="1">
        <v>0</v>
      </c>
      <c r="O58" s="1">
        <v>0</v>
      </c>
      <c r="P58" s="1">
        <v>0</v>
      </c>
      <c r="Q58" s="1">
        <v>0</v>
      </c>
      <c r="R58" s="1">
        <v>0</v>
      </c>
    </row>
    <row r="59" spans="1:18">
      <c r="A59" s="1" t="s">
        <v>398</v>
      </c>
      <c r="B59" s="1" t="s">
        <v>399</v>
      </c>
      <c r="C59" s="1">
        <v>0</v>
      </c>
      <c r="D59" s="1">
        <v>0</v>
      </c>
      <c r="E59" s="1">
        <v>0</v>
      </c>
      <c r="F59" s="1">
        <v>0</v>
      </c>
      <c r="G59" s="1">
        <v>0</v>
      </c>
      <c r="H59" s="1">
        <v>0</v>
      </c>
      <c r="I59" s="1">
        <v>0</v>
      </c>
      <c r="J59" s="1">
        <v>0</v>
      </c>
      <c r="K59" s="1">
        <v>0</v>
      </c>
      <c r="L59" s="1">
        <v>0</v>
      </c>
      <c r="M59" s="1">
        <v>0</v>
      </c>
      <c r="N59" s="1">
        <v>0</v>
      </c>
      <c r="O59" s="1">
        <v>0</v>
      </c>
      <c r="P59" s="1">
        <v>0</v>
      </c>
      <c r="Q59" s="1">
        <v>0</v>
      </c>
      <c r="R59" s="1">
        <v>0</v>
      </c>
    </row>
    <row r="60" spans="1:18">
      <c r="A60" s="1" t="s">
        <v>400</v>
      </c>
      <c r="B60" s="1" t="s">
        <v>401</v>
      </c>
      <c r="C60" s="1">
        <v>0</v>
      </c>
      <c r="D60" s="1">
        <v>0</v>
      </c>
      <c r="E60" s="1">
        <v>0</v>
      </c>
      <c r="F60" s="1">
        <v>0</v>
      </c>
      <c r="G60" s="1">
        <v>0</v>
      </c>
      <c r="H60" s="1">
        <v>0</v>
      </c>
      <c r="I60" s="1">
        <v>0</v>
      </c>
      <c r="J60" s="1">
        <v>0</v>
      </c>
      <c r="K60" s="1">
        <v>0</v>
      </c>
      <c r="L60" s="1">
        <v>0</v>
      </c>
      <c r="M60" s="1">
        <v>0</v>
      </c>
      <c r="N60" s="1">
        <v>0</v>
      </c>
      <c r="O60" s="1">
        <v>0</v>
      </c>
      <c r="P60" s="1">
        <v>0</v>
      </c>
      <c r="Q60" s="1">
        <v>0</v>
      </c>
      <c r="R60" s="1">
        <v>0</v>
      </c>
    </row>
    <row r="61" spans="1:18">
      <c r="A61" s="1" t="s">
        <v>2756</v>
      </c>
      <c r="B61" s="1" t="s">
        <v>403</v>
      </c>
      <c r="C61" s="1">
        <v>0</v>
      </c>
      <c r="D61" s="1">
        <v>0</v>
      </c>
      <c r="E61" s="1">
        <v>0</v>
      </c>
      <c r="F61" s="1">
        <v>0</v>
      </c>
      <c r="G61" s="1">
        <v>0</v>
      </c>
      <c r="H61" s="1">
        <v>0</v>
      </c>
      <c r="I61" s="1">
        <v>0</v>
      </c>
      <c r="J61" s="1">
        <v>0</v>
      </c>
      <c r="K61" s="1">
        <v>0</v>
      </c>
      <c r="L61" s="1">
        <v>0</v>
      </c>
      <c r="M61" s="1">
        <v>0</v>
      </c>
      <c r="N61" s="1">
        <v>0</v>
      </c>
      <c r="O61" s="1">
        <v>0</v>
      </c>
      <c r="P61" s="1">
        <v>0</v>
      </c>
      <c r="Q61" s="1">
        <v>0</v>
      </c>
      <c r="R61" s="1">
        <v>0</v>
      </c>
    </row>
    <row r="62" spans="1:18">
      <c r="A62" s="1" t="s">
        <v>404</v>
      </c>
      <c r="B62" s="1" t="s">
        <v>405</v>
      </c>
      <c r="C62" s="1">
        <v>0</v>
      </c>
      <c r="D62" s="1">
        <v>0</v>
      </c>
      <c r="E62" s="1">
        <v>0</v>
      </c>
      <c r="F62" s="1">
        <v>0</v>
      </c>
      <c r="G62" s="1">
        <v>0</v>
      </c>
      <c r="H62" s="1">
        <v>0</v>
      </c>
      <c r="I62" s="1">
        <v>0</v>
      </c>
      <c r="J62" s="1">
        <v>0</v>
      </c>
      <c r="K62" s="1">
        <v>0</v>
      </c>
      <c r="L62" s="1">
        <v>0</v>
      </c>
      <c r="M62" s="1">
        <v>0</v>
      </c>
      <c r="N62" s="1">
        <v>0</v>
      </c>
      <c r="O62" s="1">
        <v>0</v>
      </c>
      <c r="P62" s="1">
        <v>0</v>
      </c>
      <c r="Q62" s="1">
        <v>0</v>
      </c>
      <c r="R62" s="1">
        <v>0</v>
      </c>
    </row>
    <row r="63" spans="1:18">
      <c r="A63" s="1" t="s">
        <v>2757</v>
      </c>
      <c r="B63" s="1" t="s">
        <v>407</v>
      </c>
      <c r="C63" s="1">
        <v>0</v>
      </c>
      <c r="D63" s="1">
        <v>0</v>
      </c>
      <c r="E63" s="1">
        <v>0</v>
      </c>
      <c r="F63" s="1">
        <v>0</v>
      </c>
      <c r="G63" s="1">
        <v>0</v>
      </c>
      <c r="H63" s="1">
        <v>0</v>
      </c>
      <c r="I63" s="1">
        <v>0</v>
      </c>
      <c r="J63" s="1">
        <v>0</v>
      </c>
      <c r="K63" s="1">
        <v>0</v>
      </c>
      <c r="L63" s="1">
        <v>0</v>
      </c>
      <c r="M63" s="1">
        <v>0</v>
      </c>
      <c r="N63" s="1">
        <v>0</v>
      </c>
      <c r="O63" s="1">
        <v>0</v>
      </c>
      <c r="P63" s="1">
        <v>0</v>
      </c>
      <c r="Q63" s="1">
        <v>0</v>
      </c>
      <c r="R63" s="1">
        <v>0</v>
      </c>
    </row>
    <row r="64" spans="1:18">
      <c r="A64" s="1" t="s">
        <v>408</v>
      </c>
      <c r="B64" s="1" t="s">
        <v>409</v>
      </c>
      <c r="C64" s="1">
        <v>0</v>
      </c>
      <c r="D64" s="1">
        <v>0</v>
      </c>
      <c r="E64" s="1">
        <v>0</v>
      </c>
      <c r="F64" s="1">
        <v>0</v>
      </c>
      <c r="G64" s="1">
        <v>0</v>
      </c>
      <c r="H64" s="1">
        <v>0</v>
      </c>
      <c r="I64" s="1">
        <v>0</v>
      </c>
      <c r="J64" s="1">
        <v>0</v>
      </c>
      <c r="K64" s="1">
        <v>0</v>
      </c>
      <c r="L64" s="1">
        <v>0</v>
      </c>
      <c r="M64" s="1">
        <v>0</v>
      </c>
      <c r="N64" s="1">
        <v>0</v>
      </c>
      <c r="O64" s="1">
        <v>0</v>
      </c>
      <c r="P64" s="1">
        <v>0</v>
      </c>
      <c r="Q64" s="1">
        <v>0</v>
      </c>
      <c r="R64" s="1">
        <v>0</v>
      </c>
    </row>
    <row r="65" spans="1:18">
      <c r="A65" s="1" t="s">
        <v>411</v>
      </c>
      <c r="B65" s="1" t="s">
        <v>412</v>
      </c>
      <c r="C65" s="1">
        <v>0</v>
      </c>
      <c r="D65" s="1">
        <v>0</v>
      </c>
      <c r="E65" s="1">
        <v>0</v>
      </c>
      <c r="F65" s="1">
        <v>0</v>
      </c>
      <c r="G65" s="1">
        <v>0</v>
      </c>
      <c r="H65" s="1">
        <v>0</v>
      </c>
      <c r="I65" s="1">
        <v>0</v>
      </c>
      <c r="J65" s="1">
        <v>0</v>
      </c>
      <c r="K65" s="1">
        <v>0</v>
      </c>
      <c r="L65" s="1">
        <v>0</v>
      </c>
      <c r="M65" s="1">
        <v>0</v>
      </c>
      <c r="N65" s="1">
        <v>0</v>
      </c>
      <c r="O65" s="1">
        <v>0</v>
      </c>
      <c r="P65" s="1">
        <v>0</v>
      </c>
      <c r="Q65" s="1">
        <v>0</v>
      </c>
      <c r="R65" s="1">
        <v>0</v>
      </c>
    </row>
    <row r="66" spans="1:18">
      <c r="A66" s="1" t="s">
        <v>413</v>
      </c>
      <c r="B66" s="1" t="s">
        <v>414</v>
      </c>
      <c r="C66" s="1">
        <v>0</v>
      </c>
      <c r="D66" s="1">
        <v>0</v>
      </c>
      <c r="E66" s="1">
        <v>0</v>
      </c>
      <c r="F66" s="1">
        <v>0</v>
      </c>
      <c r="G66" s="1">
        <v>0</v>
      </c>
      <c r="H66" s="1">
        <v>0</v>
      </c>
      <c r="I66" s="1">
        <v>0</v>
      </c>
      <c r="J66" s="1">
        <v>0</v>
      </c>
      <c r="K66" s="1">
        <v>0</v>
      </c>
      <c r="L66" s="1">
        <v>0</v>
      </c>
      <c r="M66" s="1">
        <v>0</v>
      </c>
      <c r="N66" s="1">
        <v>0</v>
      </c>
      <c r="O66" s="1">
        <v>0</v>
      </c>
      <c r="P66" s="1">
        <v>0</v>
      </c>
      <c r="Q66" s="1">
        <v>0</v>
      </c>
      <c r="R66" s="1">
        <v>0</v>
      </c>
    </row>
    <row r="67" spans="1:18">
      <c r="A67" s="1" t="s">
        <v>577</v>
      </c>
      <c r="B67" s="1" t="s">
        <v>416</v>
      </c>
      <c r="C67" s="1">
        <v>0</v>
      </c>
      <c r="D67" s="1">
        <v>0</v>
      </c>
      <c r="E67" s="1">
        <v>0</v>
      </c>
      <c r="F67" s="1">
        <v>0</v>
      </c>
      <c r="G67" s="1">
        <v>0</v>
      </c>
      <c r="H67" s="1">
        <v>0</v>
      </c>
      <c r="I67" s="1">
        <v>0</v>
      </c>
      <c r="J67" s="1">
        <v>0</v>
      </c>
      <c r="K67" s="1">
        <v>0</v>
      </c>
      <c r="L67" s="1">
        <v>0</v>
      </c>
      <c r="M67" s="1">
        <v>0</v>
      </c>
      <c r="N67" s="1">
        <v>0</v>
      </c>
      <c r="O67" s="1">
        <v>0</v>
      </c>
      <c r="P67" s="1">
        <v>0</v>
      </c>
      <c r="Q67" s="1">
        <v>0</v>
      </c>
      <c r="R67" s="1">
        <v>0</v>
      </c>
    </row>
    <row r="68" spans="1:18">
      <c r="A68" s="1" t="s">
        <v>578</v>
      </c>
      <c r="B68" s="1" t="s">
        <v>418</v>
      </c>
      <c r="C68" s="1">
        <v>0</v>
      </c>
      <c r="D68" s="1">
        <v>0</v>
      </c>
      <c r="E68" s="1">
        <v>0</v>
      </c>
      <c r="F68" s="1">
        <v>0</v>
      </c>
      <c r="G68" s="1">
        <v>0</v>
      </c>
      <c r="H68" s="1">
        <v>0</v>
      </c>
      <c r="I68" s="1">
        <v>0</v>
      </c>
      <c r="J68" s="1">
        <v>0</v>
      </c>
      <c r="K68" s="1">
        <v>0</v>
      </c>
      <c r="L68" s="1">
        <v>0</v>
      </c>
      <c r="M68" s="1">
        <v>0</v>
      </c>
      <c r="N68" s="1">
        <v>0</v>
      </c>
      <c r="O68" s="1">
        <v>0</v>
      </c>
      <c r="P68" s="1">
        <v>0</v>
      </c>
      <c r="Q68" s="1">
        <v>0</v>
      </c>
      <c r="R68" s="1">
        <v>0</v>
      </c>
    </row>
    <row r="69" spans="1:18">
      <c r="A69" s="1" t="s">
        <v>419</v>
      </c>
      <c r="B69" s="1" t="s">
        <v>420</v>
      </c>
      <c r="C69" s="1">
        <v>0</v>
      </c>
      <c r="D69" s="1">
        <v>0</v>
      </c>
      <c r="E69" s="1">
        <v>0</v>
      </c>
      <c r="F69" s="1">
        <v>0</v>
      </c>
      <c r="G69" s="1">
        <v>0</v>
      </c>
      <c r="H69" s="1">
        <v>0</v>
      </c>
      <c r="I69" s="1">
        <v>0</v>
      </c>
      <c r="J69" s="1">
        <v>0</v>
      </c>
      <c r="K69" s="1">
        <v>0</v>
      </c>
      <c r="L69" s="1">
        <v>0</v>
      </c>
      <c r="M69" s="1">
        <v>0</v>
      </c>
      <c r="N69" s="1">
        <v>0</v>
      </c>
      <c r="O69" s="1">
        <v>0</v>
      </c>
      <c r="P69" s="1">
        <v>0</v>
      </c>
      <c r="Q69" s="1">
        <v>0</v>
      </c>
      <c r="R69" s="1">
        <v>0</v>
      </c>
    </row>
    <row r="70" spans="1:18">
      <c r="A70" s="1" t="s">
        <v>421</v>
      </c>
      <c r="B70" s="1" t="s">
        <v>422</v>
      </c>
      <c r="C70" s="1">
        <v>0</v>
      </c>
      <c r="D70" s="1">
        <v>0</v>
      </c>
      <c r="E70" s="1">
        <v>0</v>
      </c>
      <c r="F70" s="1">
        <v>0</v>
      </c>
      <c r="G70" s="1">
        <v>0</v>
      </c>
      <c r="H70" s="1">
        <v>0</v>
      </c>
      <c r="I70" s="1">
        <v>0</v>
      </c>
      <c r="J70" s="1">
        <v>0</v>
      </c>
      <c r="K70" s="1">
        <v>0</v>
      </c>
      <c r="L70" s="1">
        <v>0</v>
      </c>
      <c r="M70" s="1">
        <v>0</v>
      </c>
      <c r="N70" s="1">
        <v>0</v>
      </c>
      <c r="O70" s="1">
        <v>0</v>
      </c>
      <c r="P70" s="1">
        <v>0</v>
      </c>
      <c r="Q70" s="1">
        <v>0</v>
      </c>
      <c r="R70" s="1">
        <v>0</v>
      </c>
    </row>
    <row r="71" spans="1:18">
      <c r="A71" s="1" t="s">
        <v>423</v>
      </c>
      <c r="B71" s="1" t="s">
        <v>424</v>
      </c>
      <c r="C71" s="1">
        <v>0</v>
      </c>
      <c r="D71" s="1">
        <v>0</v>
      </c>
      <c r="E71" s="1">
        <v>0</v>
      </c>
      <c r="F71" s="1">
        <v>0</v>
      </c>
      <c r="G71" s="1">
        <v>0</v>
      </c>
      <c r="H71" s="1">
        <v>0</v>
      </c>
      <c r="I71" s="1">
        <v>0</v>
      </c>
      <c r="J71" s="1">
        <v>0</v>
      </c>
      <c r="K71" s="1">
        <v>0</v>
      </c>
      <c r="L71" s="1">
        <v>0</v>
      </c>
      <c r="M71" s="1">
        <v>0</v>
      </c>
      <c r="N71" s="1">
        <v>0</v>
      </c>
      <c r="O71" s="1">
        <v>0</v>
      </c>
      <c r="P71" s="1">
        <v>0</v>
      </c>
      <c r="Q71" s="1">
        <v>0</v>
      </c>
      <c r="R71" s="1">
        <v>0</v>
      </c>
    </row>
    <row r="72" spans="1:18">
      <c r="A72" s="1" t="s">
        <v>425</v>
      </c>
      <c r="B72" s="1" t="s">
        <v>426</v>
      </c>
      <c r="C72" s="1">
        <v>0</v>
      </c>
      <c r="D72" s="1">
        <v>0</v>
      </c>
      <c r="E72" s="1">
        <v>0</v>
      </c>
      <c r="F72" s="1">
        <v>0</v>
      </c>
      <c r="G72" s="1">
        <v>0</v>
      </c>
      <c r="H72" s="1">
        <v>0</v>
      </c>
      <c r="I72" s="1">
        <v>0</v>
      </c>
      <c r="J72" s="1">
        <v>0</v>
      </c>
      <c r="K72" s="1">
        <v>0</v>
      </c>
      <c r="L72" s="1">
        <v>0</v>
      </c>
      <c r="M72" s="1">
        <v>0</v>
      </c>
      <c r="N72" s="1">
        <v>0</v>
      </c>
      <c r="O72" s="1">
        <v>0</v>
      </c>
      <c r="P72" s="1">
        <v>0</v>
      </c>
      <c r="Q72" s="1">
        <v>0</v>
      </c>
      <c r="R72" s="1">
        <v>0</v>
      </c>
    </row>
    <row r="73" spans="1:18">
      <c r="A73" s="1" t="s">
        <v>427</v>
      </c>
      <c r="B73" s="1" t="s">
        <v>428</v>
      </c>
      <c r="C73" s="1">
        <v>0</v>
      </c>
      <c r="D73" s="1">
        <v>0</v>
      </c>
      <c r="E73" s="1">
        <v>0</v>
      </c>
      <c r="F73" s="1">
        <v>0</v>
      </c>
      <c r="G73" s="1">
        <v>0</v>
      </c>
      <c r="H73" s="1">
        <v>0</v>
      </c>
      <c r="I73" s="1">
        <v>0</v>
      </c>
      <c r="J73" s="1">
        <v>0</v>
      </c>
      <c r="K73" s="1">
        <v>0</v>
      </c>
      <c r="L73" s="1">
        <v>0</v>
      </c>
      <c r="M73" s="1">
        <v>0</v>
      </c>
      <c r="N73" s="1">
        <v>0</v>
      </c>
      <c r="O73" s="1">
        <v>0</v>
      </c>
      <c r="P73" s="1">
        <v>0</v>
      </c>
      <c r="Q73" s="1">
        <v>0</v>
      </c>
      <c r="R73" s="1">
        <v>0</v>
      </c>
    </row>
    <row r="74" spans="1:18">
      <c r="A74" s="1" t="s">
        <v>429</v>
      </c>
      <c r="B74" s="1" t="s">
        <v>430</v>
      </c>
      <c r="C74" s="1">
        <v>0</v>
      </c>
      <c r="D74" s="1">
        <v>0</v>
      </c>
      <c r="E74" s="1">
        <v>0</v>
      </c>
      <c r="F74" s="1">
        <v>0</v>
      </c>
      <c r="G74" s="1">
        <v>0</v>
      </c>
      <c r="H74" s="1">
        <v>0</v>
      </c>
      <c r="I74" s="1">
        <v>0</v>
      </c>
      <c r="J74" s="1">
        <v>0</v>
      </c>
      <c r="K74" s="1">
        <v>0</v>
      </c>
      <c r="L74" s="1">
        <v>0</v>
      </c>
      <c r="M74" s="1">
        <v>0</v>
      </c>
      <c r="N74" s="1">
        <v>0</v>
      </c>
      <c r="O74" s="1">
        <v>0</v>
      </c>
      <c r="P74" s="1">
        <v>0</v>
      </c>
      <c r="Q74" s="1">
        <v>0</v>
      </c>
      <c r="R74" s="1">
        <v>0</v>
      </c>
    </row>
    <row r="75" spans="1:18">
      <c r="A75" s="1" t="s">
        <v>431</v>
      </c>
      <c r="B75" s="1" t="s">
        <v>432</v>
      </c>
      <c r="C75" s="1">
        <v>0</v>
      </c>
      <c r="D75" s="1">
        <v>0</v>
      </c>
      <c r="E75" s="1">
        <v>0</v>
      </c>
      <c r="F75" s="1">
        <v>0</v>
      </c>
      <c r="G75" s="1">
        <v>0</v>
      </c>
      <c r="H75" s="1">
        <v>0</v>
      </c>
      <c r="I75" s="1">
        <v>0</v>
      </c>
      <c r="J75" s="1">
        <v>0</v>
      </c>
      <c r="K75" s="1">
        <v>0</v>
      </c>
      <c r="L75" s="1">
        <v>0</v>
      </c>
      <c r="M75" s="1">
        <v>0</v>
      </c>
      <c r="N75" s="1">
        <v>0</v>
      </c>
      <c r="O75" s="1">
        <v>0</v>
      </c>
      <c r="P75" s="1">
        <v>0</v>
      </c>
      <c r="Q75" s="1">
        <v>0</v>
      </c>
      <c r="R75" s="1">
        <v>0</v>
      </c>
    </row>
    <row r="76" spans="1:18">
      <c r="A76" s="1" t="s">
        <v>433</v>
      </c>
      <c r="B76" s="1" t="s">
        <v>434</v>
      </c>
      <c r="C76" s="1">
        <v>0</v>
      </c>
      <c r="D76" s="1">
        <v>0</v>
      </c>
      <c r="E76" s="1">
        <v>0</v>
      </c>
      <c r="F76" s="1">
        <v>0</v>
      </c>
      <c r="G76" s="1">
        <v>0</v>
      </c>
      <c r="H76" s="1">
        <v>0</v>
      </c>
      <c r="I76" s="1">
        <v>0</v>
      </c>
      <c r="J76" s="1">
        <v>0</v>
      </c>
      <c r="K76" s="1">
        <v>0</v>
      </c>
      <c r="L76" s="1">
        <v>0</v>
      </c>
      <c r="M76" s="1">
        <v>0</v>
      </c>
      <c r="N76" s="1">
        <v>0</v>
      </c>
      <c r="O76" s="1">
        <v>0</v>
      </c>
      <c r="P76" s="1">
        <v>0</v>
      </c>
      <c r="Q76" s="1">
        <v>0</v>
      </c>
      <c r="R76" s="1">
        <v>0</v>
      </c>
    </row>
    <row r="77" spans="1:18">
      <c r="A77" s="1" t="s">
        <v>435</v>
      </c>
      <c r="B77" s="1" t="s">
        <v>436</v>
      </c>
      <c r="C77" s="1">
        <v>0</v>
      </c>
      <c r="D77" s="1">
        <v>0</v>
      </c>
      <c r="E77" s="1">
        <v>0</v>
      </c>
      <c r="F77" s="1">
        <v>0</v>
      </c>
      <c r="G77" s="1">
        <v>0</v>
      </c>
      <c r="H77" s="1">
        <v>0</v>
      </c>
      <c r="I77" s="1">
        <v>0</v>
      </c>
      <c r="J77" s="1">
        <v>0</v>
      </c>
      <c r="K77" s="1">
        <v>0</v>
      </c>
      <c r="L77" s="1">
        <v>0</v>
      </c>
      <c r="M77" s="1">
        <v>0</v>
      </c>
      <c r="N77" s="1">
        <v>0</v>
      </c>
      <c r="O77" s="1">
        <v>0</v>
      </c>
      <c r="P77" s="1">
        <v>0</v>
      </c>
      <c r="Q77" s="1">
        <v>0</v>
      </c>
      <c r="R77" s="1">
        <v>0</v>
      </c>
    </row>
    <row r="78" spans="1:18">
      <c r="A78" s="1" t="s">
        <v>579</v>
      </c>
      <c r="B78" s="1" t="s">
        <v>438</v>
      </c>
      <c r="C78" s="1">
        <v>0</v>
      </c>
      <c r="D78" s="1">
        <v>0</v>
      </c>
      <c r="E78" s="1">
        <v>0</v>
      </c>
      <c r="F78" s="1">
        <v>0</v>
      </c>
      <c r="G78" s="1">
        <v>0</v>
      </c>
      <c r="H78" s="1">
        <v>0</v>
      </c>
      <c r="I78" s="1">
        <v>0</v>
      </c>
      <c r="J78" s="1">
        <v>0</v>
      </c>
      <c r="K78" s="1">
        <v>0</v>
      </c>
      <c r="L78" s="1">
        <v>0</v>
      </c>
      <c r="M78" s="1">
        <v>0</v>
      </c>
      <c r="N78" s="1">
        <v>0</v>
      </c>
      <c r="O78" s="1">
        <v>0</v>
      </c>
      <c r="P78" s="1">
        <v>0</v>
      </c>
      <c r="Q78" s="1">
        <v>0</v>
      </c>
      <c r="R78" s="1">
        <v>0</v>
      </c>
    </row>
    <row r="79" spans="1:18">
      <c r="A79" s="1" t="s">
        <v>580</v>
      </c>
      <c r="B79" s="1" t="s">
        <v>440</v>
      </c>
      <c r="C79" s="1">
        <v>0</v>
      </c>
      <c r="D79" s="1">
        <v>0</v>
      </c>
      <c r="E79" s="1">
        <v>0</v>
      </c>
      <c r="F79" s="1">
        <v>0</v>
      </c>
      <c r="G79" s="1">
        <v>0</v>
      </c>
      <c r="H79" s="1">
        <v>0</v>
      </c>
      <c r="I79" s="1">
        <v>0</v>
      </c>
      <c r="J79" s="1">
        <v>0</v>
      </c>
      <c r="K79" s="1">
        <v>0</v>
      </c>
      <c r="L79" s="1">
        <v>0</v>
      </c>
      <c r="M79" s="1">
        <v>0</v>
      </c>
      <c r="N79" s="1">
        <v>0</v>
      </c>
      <c r="O79" s="1">
        <v>0</v>
      </c>
      <c r="P79" s="1">
        <v>0</v>
      </c>
      <c r="Q79" s="1">
        <v>0</v>
      </c>
      <c r="R79" s="1">
        <v>0</v>
      </c>
    </row>
    <row r="80" spans="1:18">
      <c r="A80" s="1" t="s">
        <v>441</v>
      </c>
      <c r="B80" s="1" t="s">
        <v>442</v>
      </c>
      <c r="C80" s="1">
        <v>0</v>
      </c>
      <c r="D80" s="1">
        <v>0</v>
      </c>
      <c r="E80" s="1">
        <v>0</v>
      </c>
      <c r="F80" s="1">
        <v>0</v>
      </c>
      <c r="G80" s="1">
        <v>0</v>
      </c>
      <c r="H80" s="1">
        <v>0</v>
      </c>
      <c r="I80" s="1">
        <v>0</v>
      </c>
      <c r="J80" s="1">
        <v>0</v>
      </c>
      <c r="K80" s="1">
        <v>0</v>
      </c>
      <c r="L80" s="1">
        <v>0</v>
      </c>
      <c r="M80" s="1">
        <v>0</v>
      </c>
      <c r="N80" s="1">
        <v>0</v>
      </c>
      <c r="O80" s="1">
        <v>0</v>
      </c>
      <c r="P80" s="1">
        <v>0</v>
      </c>
      <c r="Q80" s="1">
        <v>0</v>
      </c>
      <c r="R80" s="1">
        <v>0</v>
      </c>
    </row>
    <row r="81" spans="1:18">
      <c r="A81" s="1" t="s">
        <v>443</v>
      </c>
      <c r="B81" s="1" t="s">
        <v>444</v>
      </c>
      <c r="C81" s="1">
        <v>0</v>
      </c>
      <c r="D81" s="1">
        <v>0</v>
      </c>
      <c r="E81" s="1">
        <v>0</v>
      </c>
      <c r="F81" s="1">
        <v>0</v>
      </c>
      <c r="G81" s="1">
        <v>0</v>
      </c>
      <c r="H81" s="1">
        <v>0</v>
      </c>
      <c r="I81" s="1">
        <v>0</v>
      </c>
      <c r="J81" s="1">
        <v>0</v>
      </c>
      <c r="K81" s="1">
        <v>0</v>
      </c>
      <c r="L81" s="1">
        <v>0</v>
      </c>
      <c r="M81" s="1">
        <v>0</v>
      </c>
      <c r="N81" s="1">
        <v>0</v>
      </c>
      <c r="O81" s="1">
        <v>0</v>
      </c>
      <c r="P81" s="1">
        <v>0</v>
      </c>
      <c r="Q81" s="1">
        <v>0</v>
      </c>
      <c r="R81" s="1">
        <v>0</v>
      </c>
    </row>
    <row r="82" spans="1:18">
      <c r="A82" s="1" t="s">
        <v>445</v>
      </c>
      <c r="B82" s="1" t="s">
        <v>446</v>
      </c>
      <c r="C82" s="1">
        <v>0</v>
      </c>
      <c r="D82" s="1">
        <v>0</v>
      </c>
      <c r="E82" s="1">
        <v>0</v>
      </c>
      <c r="F82" s="1">
        <v>0</v>
      </c>
      <c r="G82" s="1">
        <v>0</v>
      </c>
      <c r="H82" s="1">
        <v>0</v>
      </c>
      <c r="I82" s="1">
        <v>0</v>
      </c>
      <c r="J82" s="1">
        <v>0</v>
      </c>
      <c r="K82" s="1">
        <v>0</v>
      </c>
      <c r="L82" s="1">
        <v>0</v>
      </c>
      <c r="M82" s="1">
        <v>0</v>
      </c>
      <c r="N82" s="1">
        <v>0</v>
      </c>
      <c r="O82" s="1">
        <v>0</v>
      </c>
      <c r="P82" s="1">
        <v>0</v>
      </c>
      <c r="Q82" s="1">
        <v>0</v>
      </c>
      <c r="R82" s="1">
        <v>0</v>
      </c>
    </row>
    <row r="83" spans="1:18">
      <c r="A83" s="1" t="s">
        <v>447</v>
      </c>
      <c r="B83" s="1" t="s">
        <v>448</v>
      </c>
      <c r="C83" s="1">
        <v>0</v>
      </c>
      <c r="D83" s="1">
        <v>0</v>
      </c>
      <c r="E83" s="1">
        <v>0</v>
      </c>
      <c r="F83" s="1">
        <v>0</v>
      </c>
      <c r="G83" s="1">
        <v>0</v>
      </c>
      <c r="H83" s="1">
        <v>0</v>
      </c>
      <c r="I83" s="1">
        <v>0</v>
      </c>
      <c r="J83" s="1">
        <v>0</v>
      </c>
      <c r="K83" s="1">
        <v>0</v>
      </c>
      <c r="L83" s="1">
        <v>0</v>
      </c>
      <c r="M83" s="1">
        <v>0</v>
      </c>
      <c r="N83" s="1">
        <v>0</v>
      </c>
      <c r="O83" s="1">
        <v>0</v>
      </c>
      <c r="P83" s="1">
        <v>0</v>
      </c>
      <c r="Q83" s="1">
        <v>0</v>
      </c>
      <c r="R83" s="1">
        <v>0</v>
      </c>
    </row>
    <row r="84" spans="1:18">
      <c r="A84" s="1" t="s">
        <v>2758</v>
      </c>
      <c r="B84" s="1" t="s">
        <v>450</v>
      </c>
      <c r="C84" s="1">
        <v>0</v>
      </c>
      <c r="D84" s="1">
        <v>0</v>
      </c>
      <c r="E84" s="1">
        <v>0</v>
      </c>
      <c r="F84" s="1">
        <v>0</v>
      </c>
      <c r="G84" s="1">
        <v>0</v>
      </c>
      <c r="H84" s="1">
        <v>0</v>
      </c>
      <c r="I84" s="1">
        <v>0</v>
      </c>
      <c r="J84" s="1">
        <v>0</v>
      </c>
      <c r="K84" s="1">
        <v>0</v>
      </c>
      <c r="L84" s="1">
        <v>0</v>
      </c>
      <c r="M84" s="1">
        <v>0</v>
      </c>
      <c r="N84" s="1">
        <v>0</v>
      </c>
      <c r="O84" s="1">
        <v>0</v>
      </c>
      <c r="P84" s="1">
        <v>0</v>
      </c>
      <c r="Q84" s="1">
        <v>0</v>
      </c>
      <c r="R84" s="1">
        <v>0</v>
      </c>
    </row>
    <row r="85" spans="1:18">
      <c r="A85" s="1" t="s">
        <v>451</v>
      </c>
      <c r="B85" s="1" t="s">
        <v>452</v>
      </c>
      <c r="C85" s="1">
        <v>0</v>
      </c>
      <c r="D85" s="1">
        <v>0</v>
      </c>
      <c r="E85" s="1">
        <v>0</v>
      </c>
      <c r="F85" s="1">
        <v>0</v>
      </c>
      <c r="G85" s="1">
        <v>0</v>
      </c>
      <c r="H85" s="1">
        <v>0</v>
      </c>
      <c r="I85" s="1">
        <v>0</v>
      </c>
      <c r="J85" s="1">
        <v>0</v>
      </c>
      <c r="K85" s="1">
        <v>0</v>
      </c>
      <c r="L85" s="1">
        <v>0</v>
      </c>
      <c r="M85" s="1">
        <v>0</v>
      </c>
      <c r="N85" s="1">
        <v>0</v>
      </c>
      <c r="O85" s="1">
        <v>0</v>
      </c>
      <c r="P85" s="1">
        <v>0</v>
      </c>
      <c r="Q85" s="1">
        <v>0</v>
      </c>
      <c r="R85" s="1">
        <v>0</v>
      </c>
    </row>
    <row r="86" spans="1:18">
      <c r="A86" s="1" t="s">
        <v>453</v>
      </c>
      <c r="B86" s="1" t="s">
        <v>454</v>
      </c>
      <c r="C86" s="1">
        <v>0</v>
      </c>
      <c r="D86" s="1">
        <v>0</v>
      </c>
      <c r="E86" s="1">
        <v>0</v>
      </c>
      <c r="F86" s="1">
        <v>0</v>
      </c>
      <c r="G86" s="1">
        <v>0</v>
      </c>
      <c r="H86" s="1">
        <v>0</v>
      </c>
      <c r="I86" s="1">
        <v>0</v>
      </c>
      <c r="J86" s="1">
        <v>0</v>
      </c>
      <c r="K86" s="1">
        <v>0</v>
      </c>
      <c r="L86" s="1">
        <v>0</v>
      </c>
      <c r="M86" s="1">
        <v>0</v>
      </c>
      <c r="N86" s="1">
        <v>0</v>
      </c>
      <c r="O86" s="1">
        <v>0</v>
      </c>
      <c r="P86" s="1">
        <v>0</v>
      </c>
      <c r="Q86" s="1">
        <v>0</v>
      </c>
      <c r="R86" s="1">
        <v>0</v>
      </c>
    </row>
    <row r="87" spans="1:18">
      <c r="A87" s="1" t="s">
        <v>455</v>
      </c>
      <c r="B87" s="1" t="s">
        <v>456</v>
      </c>
      <c r="C87" s="1">
        <v>0</v>
      </c>
      <c r="D87" s="1">
        <v>0</v>
      </c>
      <c r="E87" s="1">
        <v>0</v>
      </c>
      <c r="F87" s="1">
        <v>0</v>
      </c>
      <c r="G87" s="1">
        <v>0</v>
      </c>
      <c r="H87" s="1">
        <v>0</v>
      </c>
      <c r="I87" s="1">
        <v>0</v>
      </c>
      <c r="J87" s="1">
        <v>0</v>
      </c>
      <c r="K87" s="1">
        <v>0</v>
      </c>
      <c r="L87" s="1">
        <v>0</v>
      </c>
      <c r="M87" s="1">
        <v>0</v>
      </c>
      <c r="N87" s="1">
        <v>0</v>
      </c>
      <c r="O87" s="1">
        <v>0</v>
      </c>
      <c r="P87" s="1">
        <v>0</v>
      </c>
      <c r="Q87" s="1">
        <v>0</v>
      </c>
      <c r="R87" s="1">
        <v>0</v>
      </c>
    </row>
    <row r="88" spans="1:18">
      <c r="A88" s="1" t="s">
        <v>2759</v>
      </c>
      <c r="B88" s="1" t="s">
        <v>458</v>
      </c>
      <c r="C88" s="1">
        <v>0</v>
      </c>
      <c r="D88" s="1">
        <v>0</v>
      </c>
      <c r="E88" s="1">
        <v>0</v>
      </c>
      <c r="F88" s="1">
        <v>0</v>
      </c>
      <c r="G88" s="1">
        <v>0</v>
      </c>
      <c r="H88" s="1">
        <v>0</v>
      </c>
      <c r="I88" s="1">
        <v>0</v>
      </c>
      <c r="J88" s="1">
        <v>0</v>
      </c>
      <c r="K88" s="1">
        <v>0</v>
      </c>
      <c r="L88" s="1">
        <v>0</v>
      </c>
      <c r="M88" s="1">
        <v>0</v>
      </c>
      <c r="N88" s="1">
        <v>0</v>
      </c>
      <c r="O88" s="1">
        <v>0</v>
      </c>
      <c r="P88" s="1">
        <v>0</v>
      </c>
      <c r="Q88" s="1">
        <v>0</v>
      </c>
      <c r="R88" s="1">
        <v>0</v>
      </c>
    </row>
    <row r="89" spans="1:18">
      <c r="A89" s="1" t="s">
        <v>459</v>
      </c>
      <c r="B89" s="1" t="s">
        <v>460</v>
      </c>
      <c r="C89" s="1">
        <v>0</v>
      </c>
      <c r="D89" s="1">
        <v>0</v>
      </c>
      <c r="E89" s="1">
        <v>0</v>
      </c>
      <c r="F89" s="1">
        <v>0</v>
      </c>
      <c r="G89" s="1">
        <v>0</v>
      </c>
      <c r="H89" s="1">
        <v>0</v>
      </c>
      <c r="I89" s="1">
        <v>0</v>
      </c>
      <c r="J89" s="1">
        <v>0</v>
      </c>
      <c r="K89" s="1">
        <v>0</v>
      </c>
      <c r="L89" s="1">
        <v>0</v>
      </c>
      <c r="M89" s="1">
        <v>0</v>
      </c>
      <c r="N89" s="1">
        <v>0</v>
      </c>
      <c r="O89" s="1">
        <v>0</v>
      </c>
      <c r="P89" s="1">
        <v>0</v>
      </c>
      <c r="Q89" s="1">
        <v>0</v>
      </c>
      <c r="R89" s="1">
        <v>0</v>
      </c>
    </row>
    <row r="90" spans="1:18">
      <c r="A90" s="1" t="s">
        <v>461</v>
      </c>
      <c r="B90" s="1" t="s">
        <v>462</v>
      </c>
      <c r="C90" s="1">
        <v>0</v>
      </c>
      <c r="D90" s="1">
        <v>0</v>
      </c>
      <c r="E90" s="1">
        <v>0</v>
      </c>
      <c r="F90" s="1">
        <v>0</v>
      </c>
      <c r="G90" s="1">
        <v>0</v>
      </c>
      <c r="H90" s="1">
        <v>0</v>
      </c>
      <c r="I90" s="1">
        <v>0</v>
      </c>
      <c r="J90" s="1">
        <v>0</v>
      </c>
      <c r="K90" s="1">
        <v>0</v>
      </c>
      <c r="L90" s="1">
        <v>0</v>
      </c>
      <c r="M90" s="1">
        <v>0</v>
      </c>
      <c r="N90" s="1">
        <v>0</v>
      </c>
      <c r="O90" s="1">
        <v>0</v>
      </c>
      <c r="P90" s="1">
        <v>0</v>
      </c>
      <c r="Q90" s="1">
        <v>0</v>
      </c>
      <c r="R90" s="1">
        <v>0</v>
      </c>
    </row>
    <row r="91" spans="1:18">
      <c r="A91" s="1" t="s">
        <v>463</v>
      </c>
      <c r="B91" s="1" t="s">
        <v>464</v>
      </c>
      <c r="C91" s="1">
        <v>0</v>
      </c>
      <c r="D91" s="1">
        <v>0</v>
      </c>
      <c r="E91" s="1">
        <v>0</v>
      </c>
      <c r="F91" s="1">
        <v>0</v>
      </c>
      <c r="G91" s="1">
        <v>0</v>
      </c>
      <c r="H91" s="1">
        <v>0</v>
      </c>
      <c r="I91" s="1">
        <v>0</v>
      </c>
      <c r="J91" s="1">
        <v>0</v>
      </c>
      <c r="K91" s="1">
        <v>0</v>
      </c>
      <c r="L91" s="1">
        <v>0</v>
      </c>
      <c r="M91" s="1">
        <v>0</v>
      </c>
      <c r="N91" s="1">
        <v>0</v>
      </c>
      <c r="O91" s="1">
        <v>0</v>
      </c>
      <c r="P91" s="1">
        <v>0</v>
      </c>
      <c r="Q91" s="1">
        <v>0</v>
      </c>
      <c r="R91" s="1">
        <v>0</v>
      </c>
    </row>
    <row r="92" spans="1:18">
      <c r="A92" s="1" t="s">
        <v>2760</v>
      </c>
      <c r="B92" s="1" t="s">
        <v>466</v>
      </c>
      <c r="C92" s="1">
        <v>0</v>
      </c>
      <c r="D92" s="1">
        <v>0</v>
      </c>
      <c r="E92" s="1">
        <v>0</v>
      </c>
      <c r="F92" s="1">
        <v>0</v>
      </c>
      <c r="G92" s="1">
        <v>0</v>
      </c>
      <c r="H92" s="1">
        <v>0</v>
      </c>
      <c r="I92" s="1">
        <v>0</v>
      </c>
      <c r="J92" s="1">
        <v>0</v>
      </c>
      <c r="K92" s="1">
        <v>0</v>
      </c>
      <c r="L92" s="1">
        <v>0</v>
      </c>
      <c r="M92" s="1">
        <v>0</v>
      </c>
      <c r="N92" s="1">
        <v>0</v>
      </c>
      <c r="O92" s="1">
        <v>0</v>
      </c>
      <c r="P92" s="1">
        <v>0</v>
      </c>
      <c r="Q92" s="1">
        <v>0</v>
      </c>
      <c r="R92" s="1">
        <v>0</v>
      </c>
    </row>
    <row r="93" spans="1:18">
      <c r="A93" s="1" t="s">
        <v>467</v>
      </c>
      <c r="B93" s="1" t="s">
        <v>468</v>
      </c>
      <c r="C93" s="1">
        <v>0</v>
      </c>
      <c r="D93" s="1">
        <v>0</v>
      </c>
      <c r="E93" s="1">
        <v>0</v>
      </c>
      <c r="F93" s="1">
        <v>0</v>
      </c>
      <c r="G93" s="1">
        <v>0</v>
      </c>
      <c r="H93" s="1">
        <v>0</v>
      </c>
      <c r="I93" s="1">
        <v>0</v>
      </c>
      <c r="J93" s="1">
        <v>0</v>
      </c>
      <c r="K93" s="1">
        <v>0</v>
      </c>
      <c r="L93" s="1">
        <v>0</v>
      </c>
      <c r="M93" s="1">
        <v>0</v>
      </c>
      <c r="N93" s="1">
        <v>0</v>
      </c>
      <c r="O93" s="1">
        <v>0</v>
      </c>
      <c r="P93" s="1">
        <v>0</v>
      </c>
      <c r="Q93" s="1">
        <v>0</v>
      </c>
      <c r="R93" s="1">
        <v>0</v>
      </c>
    </row>
    <row r="94" spans="1:18">
      <c r="A94" s="1" t="s">
        <v>469</v>
      </c>
      <c r="B94" s="1" t="s">
        <v>470</v>
      </c>
      <c r="C94" s="1">
        <v>0</v>
      </c>
      <c r="D94" s="1">
        <v>0</v>
      </c>
      <c r="E94" s="1">
        <v>0</v>
      </c>
      <c r="F94" s="1">
        <v>0</v>
      </c>
      <c r="G94" s="1">
        <v>0</v>
      </c>
      <c r="H94" s="1">
        <v>0</v>
      </c>
      <c r="I94" s="1">
        <v>0</v>
      </c>
      <c r="J94" s="1">
        <v>0</v>
      </c>
      <c r="K94" s="1">
        <v>0</v>
      </c>
      <c r="L94" s="1">
        <v>0</v>
      </c>
      <c r="M94" s="1">
        <v>0</v>
      </c>
      <c r="N94" s="1">
        <v>0</v>
      </c>
      <c r="O94" s="1">
        <v>0</v>
      </c>
      <c r="P94" s="1">
        <v>0</v>
      </c>
      <c r="Q94" s="1">
        <v>0</v>
      </c>
      <c r="R94" s="1">
        <v>0</v>
      </c>
    </row>
    <row r="95" spans="1:18">
      <c r="A95" s="1" t="s">
        <v>471</v>
      </c>
      <c r="B95" s="1" t="s">
        <v>472</v>
      </c>
      <c r="C95" s="1">
        <v>0</v>
      </c>
      <c r="D95" s="1">
        <v>0</v>
      </c>
      <c r="E95" s="1">
        <v>0</v>
      </c>
      <c r="F95" s="1">
        <v>0</v>
      </c>
      <c r="G95" s="1">
        <v>0</v>
      </c>
      <c r="H95" s="1">
        <v>0</v>
      </c>
      <c r="I95" s="1">
        <v>0</v>
      </c>
      <c r="J95" s="1">
        <v>0</v>
      </c>
      <c r="K95" s="1">
        <v>0</v>
      </c>
      <c r="L95" s="1">
        <v>0</v>
      </c>
      <c r="M95" s="1">
        <v>0</v>
      </c>
      <c r="N95" s="1">
        <v>0</v>
      </c>
      <c r="O95" s="1">
        <v>0</v>
      </c>
      <c r="P95" s="1">
        <v>0</v>
      </c>
      <c r="Q95" s="1">
        <v>0</v>
      </c>
      <c r="R95" s="1">
        <v>0</v>
      </c>
    </row>
    <row r="96" spans="1:18">
      <c r="A96" s="1" t="s">
        <v>2761</v>
      </c>
      <c r="B96" s="1" t="s">
        <v>474</v>
      </c>
      <c r="C96" s="1">
        <v>0</v>
      </c>
      <c r="D96" s="1">
        <v>0</v>
      </c>
      <c r="E96" s="1">
        <v>0</v>
      </c>
      <c r="F96" s="1">
        <v>0</v>
      </c>
      <c r="G96" s="1">
        <v>0</v>
      </c>
      <c r="H96" s="1">
        <v>0</v>
      </c>
      <c r="I96" s="1">
        <v>0</v>
      </c>
      <c r="J96" s="1">
        <v>0</v>
      </c>
      <c r="K96" s="1">
        <v>0</v>
      </c>
      <c r="L96" s="1">
        <v>0</v>
      </c>
      <c r="M96" s="1">
        <v>0</v>
      </c>
      <c r="N96" s="1">
        <v>0</v>
      </c>
      <c r="O96" s="1">
        <v>0</v>
      </c>
      <c r="P96" s="1">
        <v>0</v>
      </c>
      <c r="Q96" s="1">
        <v>0</v>
      </c>
      <c r="R96" s="1">
        <v>0</v>
      </c>
    </row>
    <row r="97" spans="1:18">
      <c r="A97" s="1" t="s">
        <v>475</v>
      </c>
      <c r="B97" s="1" t="s">
        <v>476</v>
      </c>
      <c r="C97" s="1">
        <v>0</v>
      </c>
      <c r="D97" s="1">
        <v>0</v>
      </c>
      <c r="E97" s="1">
        <v>0</v>
      </c>
      <c r="F97" s="1">
        <v>0</v>
      </c>
      <c r="G97" s="1">
        <v>0</v>
      </c>
      <c r="H97" s="1">
        <v>0</v>
      </c>
      <c r="I97" s="1">
        <v>0</v>
      </c>
      <c r="J97" s="1">
        <v>0</v>
      </c>
      <c r="K97" s="1">
        <v>0</v>
      </c>
      <c r="L97" s="1">
        <v>0</v>
      </c>
      <c r="M97" s="1">
        <v>0</v>
      </c>
      <c r="N97" s="1">
        <v>0</v>
      </c>
      <c r="O97" s="1">
        <v>0</v>
      </c>
      <c r="P97" s="1">
        <v>0</v>
      </c>
      <c r="Q97" s="1">
        <v>0</v>
      </c>
      <c r="R97" s="1">
        <v>0</v>
      </c>
    </row>
    <row r="98" spans="1:18">
      <c r="A98" s="1" t="s">
        <v>477</v>
      </c>
      <c r="B98" s="1" t="s">
        <v>478</v>
      </c>
      <c r="C98" s="1">
        <v>0</v>
      </c>
      <c r="D98" s="1">
        <v>0</v>
      </c>
      <c r="E98" s="1">
        <v>0</v>
      </c>
      <c r="F98" s="1">
        <v>0</v>
      </c>
      <c r="G98" s="1">
        <v>0</v>
      </c>
      <c r="H98" s="1">
        <v>0</v>
      </c>
      <c r="I98" s="1">
        <v>0</v>
      </c>
      <c r="J98" s="1">
        <v>0</v>
      </c>
      <c r="K98" s="1">
        <v>0</v>
      </c>
      <c r="L98" s="1">
        <v>0</v>
      </c>
      <c r="M98" s="1">
        <v>0</v>
      </c>
      <c r="N98" s="1">
        <v>0</v>
      </c>
      <c r="O98" s="1">
        <v>0</v>
      </c>
      <c r="P98" s="1">
        <v>0</v>
      </c>
      <c r="Q98" s="1">
        <v>0</v>
      </c>
      <c r="R98" s="1">
        <v>0</v>
      </c>
    </row>
    <row r="99" spans="1:18">
      <c r="A99" s="1" t="s">
        <v>479</v>
      </c>
      <c r="B99" s="1" t="s">
        <v>480</v>
      </c>
      <c r="C99" s="1">
        <v>0</v>
      </c>
      <c r="D99" s="1">
        <v>0</v>
      </c>
      <c r="E99" s="1">
        <v>0</v>
      </c>
      <c r="F99" s="1">
        <v>0</v>
      </c>
      <c r="G99" s="1">
        <v>0</v>
      </c>
      <c r="H99" s="1">
        <v>0</v>
      </c>
      <c r="I99" s="1">
        <v>0</v>
      </c>
      <c r="J99" s="1">
        <v>0</v>
      </c>
      <c r="K99" s="1">
        <v>0</v>
      </c>
      <c r="L99" s="1">
        <v>0</v>
      </c>
      <c r="M99" s="1">
        <v>0</v>
      </c>
      <c r="N99" s="1">
        <v>0</v>
      </c>
      <c r="O99" s="1">
        <v>0</v>
      </c>
      <c r="P99" s="1">
        <v>0</v>
      </c>
      <c r="Q99" s="1">
        <v>0</v>
      </c>
      <c r="R99" s="1">
        <v>0</v>
      </c>
    </row>
    <row r="100" spans="1:18">
      <c r="A100" s="1" t="s">
        <v>481</v>
      </c>
      <c r="B100" s="1" t="s">
        <v>482</v>
      </c>
      <c r="C100" s="1">
        <v>0</v>
      </c>
      <c r="D100" s="1">
        <v>0</v>
      </c>
      <c r="E100" s="1">
        <v>0</v>
      </c>
      <c r="F100" s="1">
        <v>0</v>
      </c>
      <c r="G100" s="1">
        <v>0</v>
      </c>
      <c r="H100" s="1">
        <v>0</v>
      </c>
      <c r="I100" s="1">
        <v>0</v>
      </c>
      <c r="J100" s="1">
        <v>0</v>
      </c>
      <c r="K100" s="1">
        <v>0</v>
      </c>
      <c r="L100" s="1">
        <v>0</v>
      </c>
      <c r="M100" s="1">
        <v>0</v>
      </c>
      <c r="N100" s="1">
        <v>0</v>
      </c>
      <c r="O100" s="1">
        <v>0</v>
      </c>
      <c r="P100" s="1">
        <v>0</v>
      </c>
      <c r="Q100" s="1">
        <v>0</v>
      </c>
      <c r="R100" s="1">
        <v>0</v>
      </c>
    </row>
    <row r="101" spans="1:18">
      <c r="A101" s="1" t="s">
        <v>483</v>
      </c>
      <c r="B101" s="1" t="s">
        <v>484</v>
      </c>
      <c r="C101" s="1">
        <v>0</v>
      </c>
      <c r="D101" s="1">
        <v>0</v>
      </c>
      <c r="E101" s="1">
        <v>0</v>
      </c>
      <c r="F101" s="1">
        <v>0</v>
      </c>
      <c r="G101" s="1">
        <v>0</v>
      </c>
      <c r="H101" s="1">
        <v>0</v>
      </c>
      <c r="I101" s="1">
        <v>0</v>
      </c>
      <c r="J101" s="1">
        <v>0</v>
      </c>
      <c r="K101" s="1">
        <v>0</v>
      </c>
      <c r="L101" s="1">
        <v>0</v>
      </c>
      <c r="M101" s="1">
        <v>0</v>
      </c>
      <c r="N101" s="1">
        <v>0</v>
      </c>
      <c r="O101" s="1">
        <v>0</v>
      </c>
      <c r="P101" s="1">
        <v>0</v>
      </c>
      <c r="Q101" s="1">
        <v>0</v>
      </c>
      <c r="R101" s="1">
        <v>0</v>
      </c>
    </row>
    <row r="102" spans="1:18">
      <c r="A102" s="1" t="s">
        <v>2762</v>
      </c>
      <c r="B102" s="1" t="s">
        <v>486</v>
      </c>
      <c r="C102" s="1">
        <v>0</v>
      </c>
      <c r="D102" s="1">
        <v>0</v>
      </c>
      <c r="E102" s="1">
        <v>0</v>
      </c>
      <c r="F102" s="1">
        <v>0</v>
      </c>
      <c r="G102" s="1">
        <v>0</v>
      </c>
      <c r="H102" s="1">
        <v>0</v>
      </c>
      <c r="I102" s="1">
        <v>0</v>
      </c>
      <c r="J102" s="1">
        <v>0</v>
      </c>
      <c r="K102" s="1">
        <v>0</v>
      </c>
      <c r="L102" s="1">
        <v>0</v>
      </c>
      <c r="M102" s="1">
        <v>0</v>
      </c>
      <c r="N102" s="1">
        <v>0</v>
      </c>
      <c r="O102" s="1">
        <v>0</v>
      </c>
      <c r="P102" s="1">
        <v>0</v>
      </c>
      <c r="Q102" s="1">
        <v>0</v>
      </c>
      <c r="R102" s="1">
        <v>0</v>
      </c>
    </row>
    <row r="103" spans="1:18">
      <c r="A103" s="1" t="s">
        <v>487</v>
      </c>
      <c r="B103" s="1" t="s">
        <v>488</v>
      </c>
      <c r="C103" s="1">
        <v>0</v>
      </c>
      <c r="D103" s="1">
        <v>0</v>
      </c>
      <c r="E103" s="1">
        <v>0</v>
      </c>
      <c r="F103" s="1">
        <v>0</v>
      </c>
      <c r="G103" s="1">
        <v>0</v>
      </c>
      <c r="H103" s="1">
        <v>0</v>
      </c>
      <c r="I103" s="1">
        <v>0</v>
      </c>
      <c r="J103" s="1">
        <v>0</v>
      </c>
      <c r="K103" s="1">
        <v>0</v>
      </c>
      <c r="L103" s="1">
        <v>0</v>
      </c>
      <c r="M103" s="1">
        <v>0</v>
      </c>
      <c r="N103" s="1">
        <v>0</v>
      </c>
      <c r="O103" s="1">
        <v>0</v>
      </c>
      <c r="P103" s="1">
        <v>0</v>
      </c>
      <c r="Q103" s="1">
        <v>0</v>
      </c>
      <c r="R103" s="1">
        <v>0</v>
      </c>
    </row>
    <row r="104" spans="1:18">
      <c r="A104" s="1" t="s">
        <v>489</v>
      </c>
      <c r="B104" s="1" t="s">
        <v>490</v>
      </c>
      <c r="C104" s="1">
        <v>0</v>
      </c>
      <c r="D104" s="1">
        <v>0</v>
      </c>
      <c r="E104" s="1">
        <v>0</v>
      </c>
      <c r="F104" s="1">
        <v>0</v>
      </c>
      <c r="G104" s="1">
        <v>0</v>
      </c>
      <c r="H104" s="1">
        <v>0</v>
      </c>
      <c r="I104" s="1">
        <v>0</v>
      </c>
      <c r="J104" s="1">
        <v>0</v>
      </c>
      <c r="K104" s="1">
        <v>0</v>
      </c>
      <c r="L104" s="1">
        <v>0</v>
      </c>
      <c r="M104" s="1">
        <v>0</v>
      </c>
      <c r="N104" s="1">
        <v>0</v>
      </c>
      <c r="O104" s="1">
        <v>0</v>
      </c>
      <c r="P104" s="1">
        <v>0</v>
      </c>
      <c r="Q104" s="1">
        <v>0</v>
      </c>
      <c r="R104" s="1">
        <v>0</v>
      </c>
    </row>
    <row r="105" spans="1:18">
      <c r="A105" s="1" t="s">
        <v>491</v>
      </c>
      <c r="B105" s="1" t="s">
        <v>492</v>
      </c>
      <c r="C105" s="1">
        <v>0</v>
      </c>
      <c r="D105" s="1">
        <v>0</v>
      </c>
      <c r="E105" s="1">
        <v>0</v>
      </c>
      <c r="F105" s="1">
        <v>0</v>
      </c>
      <c r="G105" s="1">
        <v>0</v>
      </c>
      <c r="H105" s="1">
        <v>0</v>
      </c>
      <c r="I105" s="1">
        <v>0</v>
      </c>
      <c r="J105" s="1">
        <v>0</v>
      </c>
      <c r="K105" s="1">
        <v>0</v>
      </c>
      <c r="L105" s="1">
        <v>0</v>
      </c>
      <c r="M105" s="1">
        <v>0</v>
      </c>
      <c r="N105" s="1">
        <v>0</v>
      </c>
      <c r="O105" s="1">
        <v>0</v>
      </c>
      <c r="P105" s="1">
        <v>0</v>
      </c>
      <c r="Q105" s="1">
        <v>0</v>
      </c>
      <c r="R105" s="1">
        <v>0</v>
      </c>
    </row>
    <row r="106" spans="1:18">
      <c r="A106" s="1" t="s">
        <v>2763</v>
      </c>
      <c r="B106" s="1" t="s">
        <v>494</v>
      </c>
      <c r="C106" s="1">
        <v>0</v>
      </c>
      <c r="D106" s="1">
        <v>0</v>
      </c>
      <c r="E106" s="1">
        <v>0</v>
      </c>
      <c r="F106" s="1">
        <v>0</v>
      </c>
      <c r="G106" s="1">
        <v>0</v>
      </c>
      <c r="H106" s="1">
        <v>0</v>
      </c>
      <c r="I106" s="1">
        <v>0</v>
      </c>
      <c r="J106" s="1">
        <v>0</v>
      </c>
      <c r="K106" s="1">
        <v>0</v>
      </c>
      <c r="L106" s="1">
        <v>0</v>
      </c>
      <c r="M106" s="1">
        <v>0</v>
      </c>
      <c r="N106" s="1">
        <v>0</v>
      </c>
      <c r="O106" s="1">
        <v>0</v>
      </c>
      <c r="P106" s="1">
        <v>0</v>
      </c>
      <c r="Q106" s="1">
        <v>0</v>
      </c>
      <c r="R106" s="1">
        <v>0</v>
      </c>
    </row>
    <row r="107" spans="1:18">
      <c r="A107" s="1" t="s">
        <v>495</v>
      </c>
      <c r="B107" s="1" t="s">
        <v>496</v>
      </c>
      <c r="C107" s="1">
        <v>0</v>
      </c>
      <c r="D107" s="1">
        <v>0</v>
      </c>
      <c r="E107" s="1">
        <v>0</v>
      </c>
      <c r="F107" s="1">
        <v>0</v>
      </c>
      <c r="G107" s="1">
        <v>0</v>
      </c>
      <c r="H107" s="1">
        <v>0</v>
      </c>
      <c r="I107" s="1">
        <v>0</v>
      </c>
      <c r="J107" s="1">
        <v>0</v>
      </c>
      <c r="K107" s="1">
        <v>0</v>
      </c>
      <c r="L107" s="1">
        <v>0</v>
      </c>
      <c r="M107" s="1">
        <v>0</v>
      </c>
      <c r="N107" s="1">
        <v>0</v>
      </c>
      <c r="O107" s="1">
        <v>0</v>
      </c>
      <c r="P107" s="1">
        <v>0</v>
      </c>
      <c r="Q107" s="1">
        <v>0</v>
      </c>
      <c r="R107" s="1">
        <v>0</v>
      </c>
    </row>
    <row r="108" spans="1:18">
      <c r="A108" s="1" t="s">
        <v>497</v>
      </c>
      <c r="B108" s="1" t="s">
        <v>498</v>
      </c>
      <c r="C108" s="1">
        <v>0</v>
      </c>
      <c r="D108" s="1">
        <v>0</v>
      </c>
      <c r="E108" s="1">
        <v>0</v>
      </c>
      <c r="F108" s="1">
        <v>0</v>
      </c>
      <c r="G108" s="1">
        <v>0</v>
      </c>
      <c r="H108" s="1">
        <v>0</v>
      </c>
      <c r="I108" s="1">
        <v>0</v>
      </c>
      <c r="J108" s="1">
        <v>0</v>
      </c>
      <c r="K108" s="1">
        <v>0</v>
      </c>
      <c r="L108" s="1">
        <v>0</v>
      </c>
      <c r="M108" s="1">
        <v>0</v>
      </c>
      <c r="N108" s="1">
        <v>0</v>
      </c>
      <c r="O108" s="1">
        <v>0</v>
      </c>
      <c r="P108" s="1">
        <v>0</v>
      </c>
      <c r="Q108" s="1">
        <v>0</v>
      </c>
      <c r="R108" s="1">
        <v>0</v>
      </c>
    </row>
    <row r="109" spans="1:18">
      <c r="A109" s="1" t="s">
        <v>499</v>
      </c>
      <c r="B109" s="1" t="s">
        <v>500</v>
      </c>
      <c r="C109" s="1">
        <v>0</v>
      </c>
      <c r="D109" s="1">
        <v>0</v>
      </c>
      <c r="E109" s="1">
        <v>0</v>
      </c>
      <c r="F109" s="1">
        <v>0</v>
      </c>
      <c r="G109" s="1">
        <v>0</v>
      </c>
      <c r="H109" s="1">
        <v>0</v>
      </c>
      <c r="I109" s="1">
        <v>0</v>
      </c>
      <c r="J109" s="1">
        <v>0</v>
      </c>
      <c r="K109" s="1">
        <v>0</v>
      </c>
      <c r="L109" s="1">
        <v>0</v>
      </c>
      <c r="M109" s="1">
        <v>0</v>
      </c>
      <c r="N109" s="1">
        <v>0</v>
      </c>
      <c r="O109" s="1">
        <v>0</v>
      </c>
      <c r="P109" s="1">
        <v>0</v>
      </c>
      <c r="Q109" s="1">
        <v>0</v>
      </c>
      <c r="R109" s="1">
        <v>0</v>
      </c>
    </row>
    <row r="110" spans="1:18">
      <c r="A110" s="1" t="s">
        <v>2764</v>
      </c>
      <c r="B110" s="1" t="s">
        <v>502</v>
      </c>
      <c r="C110" s="1">
        <v>0</v>
      </c>
      <c r="D110" s="1">
        <v>0</v>
      </c>
      <c r="E110" s="1">
        <v>0</v>
      </c>
      <c r="F110" s="1">
        <v>0</v>
      </c>
      <c r="G110" s="1">
        <v>0</v>
      </c>
      <c r="H110" s="1">
        <v>0</v>
      </c>
      <c r="I110" s="1">
        <v>0</v>
      </c>
      <c r="J110" s="1">
        <v>0</v>
      </c>
      <c r="K110" s="1">
        <v>0</v>
      </c>
      <c r="L110" s="1">
        <v>0</v>
      </c>
      <c r="M110" s="1">
        <v>0</v>
      </c>
      <c r="N110" s="1">
        <v>0</v>
      </c>
      <c r="O110" s="1">
        <v>0</v>
      </c>
      <c r="P110" s="1">
        <v>0</v>
      </c>
      <c r="Q110" s="1">
        <v>0</v>
      </c>
      <c r="R110" s="1">
        <v>0</v>
      </c>
    </row>
    <row r="111" spans="1:18">
      <c r="A111" s="1" t="s">
        <v>503</v>
      </c>
      <c r="B111" s="1" t="s">
        <v>504</v>
      </c>
      <c r="C111" s="1">
        <v>0</v>
      </c>
      <c r="D111" s="1">
        <v>0</v>
      </c>
      <c r="E111" s="1">
        <v>0</v>
      </c>
      <c r="F111" s="1">
        <v>0</v>
      </c>
      <c r="G111" s="1">
        <v>0</v>
      </c>
      <c r="H111" s="1">
        <v>0</v>
      </c>
      <c r="I111" s="1">
        <v>0</v>
      </c>
      <c r="J111" s="1">
        <v>0</v>
      </c>
      <c r="K111" s="1">
        <v>0</v>
      </c>
      <c r="L111" s="1">
        <v>0</v>
      </c>
      <c r="M111" s="1">
        <v>0</v>
      </c>
      <c r="N111" s="1">
        <v>0</v>
      </c>
      <c r="O111" s="1">
        <v>0</v>
      </c>
      <c r="P111" s="1">
        <v>0</v>
      </c>
      <c r="Q111" s="1">
        <v>0</v>
      </c>
      <c r="R111" s="1">
        <v>0</v>
      </c>
    </row>
    <row r="112" spans="1:18">
      <c r="A112" s="1" t="s">
        <v>505</v>
      </c>
      <c r="B112" s="1" t="s">
        <v>506</v>
      </c>
      <c r="C112" s="1">
        <v>0</v>
      </c>
      <c r="D112" s="1">
        <v>0</v>
      </c>
      <c r="E112" s="1">
        <v>0</v>
      </c>
      <c r="F112" s="1">
        <v>0</v>
      </c>
      <c r="G112" s="1">
        <v>0</v>
      </c>
      <c r="H112" s="1">
        <v>0</v>
      </c>
      <c r="I112" s="1">
        <v>0</v>
      </c>
      <c r="J112" s="1">
        <v>0</v>
      </c>
      <c r="K112" s="1">
        <v>0</v>
      </c>
      <c r="L112" s="1">
        <v>0</v>
      </c>
      <c r="M112" s="1">
        <v>0</v>
      </c>
      <c r="N112" s="1">
        <v>0</v>
      </c>
      <c r="O112" s="1">
        <v>0</v>
      </c>
      <c r="P112" s="1">
        <v>0</v>
      </c>
      <c r="Q112" s="1">
        <v>0</v>
      </c>
      <c r="R112" s="1">
        <v>0</v>
      </c>
    </row>
    <row r="113" spans="1:18">
      <c r="A113" s="1" t="s">
        <v>507</v>
      </c>
      <c r="B113" s="1" t="s">
        <v>508</v>
      </c>
      <c r="C113" s="1">
        <v>0</v>
      </c>
      <c r="D113" s="1">
        <v>0</v>
      </c>
      <c r="E113" s="1">
        <v>0</v>
      </c>
      <c r="F113" s="1">
        <v>0</v>
      </c>
      <c r="G113" s="1">
        <v>0</v>
      </c>
      <c r="H113" s="1">
        <v>0</v>
      </c>
      <c r="I113" s="1">
        <v>0</v>
      </c>
      <c r="J113" s="1">
        <v>0</v>
      </c>
      <c r="K113" s="1">
        <v>0</v>
      </c>
      <c r="L113" s="1">
        <v>0</v>
      </c>
      <c r="M113" s="1">
        <v>0</v>
      </c>
      <c r="N113" s="1">
        <v>0</v>
      </c>
      <c r="O113" s="1">
        <v>0</v>
      </c>
      <c r="P113" s="1">
        <v>0</v>
      </c>
      <c r="Q113" s="1">
        <v>0</v>
      </c>
      <c r="R113" s="1">
        <v>0</v>
      </c>
    </row>
    <row r="114" spans="1:18">
      <c r="A114" s="1" t="s">
        <v>509</v>
      </c>
      <c r="B114" s="1" t="s">
        <v>510</v>
      </c>
      <c r="C114" s="1">
        <v>0</v>
      </c>
      <c r="D114" s="1">
        <v>0</v>
      </c>
      <c r="E114" s="1">
        <v>0</v>
      </c>
      <c r="F114" s="1">
        <v>0</v>
      </c>
      <c r="G114" s="1">
        <v>0</v>
      </c>
      <c r="H114" s="1">
        <v>0</v>
      </c>
      <c r="I114" s="1">
        <v>0</v>
      </c>
      <c r="J114" s="1">
        <v>0</v>
      </c>
      <c r="K114" s="1">
        <v>0</v>
      </c>
      <c r="L114" s="1">
        <v>0</v>
      </c>
      <c r="M114" s="1">
        <v>0</v>
      </c>
      <c r="N114" s="1">
        <v>0</v>
      </c>
      <c r="O114" s="1">
        <v>0</v>
      </c>
      <c r="P114" s="1">
        <v>0</v>
      </c>
      <c r="Q114" s="1">
        <v>0</v>
      </c>
      <c r="R114" s="1">
        <v>0</v>
      </c>
    </row>
    <row r="115" spans="1:18">
      <c r="A115" s="1" t="s">
        <v>511</v>
      </c>
      <c r="B115" s="1" t="s">
        <v>512</v>
      </c>
      <c r="C115" s="1">
        <v>0</v>
      </c>
      <c r="D115" s="1">
        <v>0</v>
      </c>
      <c r="E115" s="1">
        <v>0</v>
      </c>
      <c r="F115" s="1">
        <v>0</v>
      </c>
      <c r="G115" s="1">
        <v>0</v>
      </c>
      <c r="H115" s="1">
        <v>0</v>
      </c>
      <c r="I115" s="1">
        <v>0</v>
      </c>
      <c r="J115" s="1">
        <v>0</v>
      </c>
      <c r="K115" s="1">
        <v>0</v>
      </c>
      <c r="L115" s="1">
        <v>0</v>
      </c>
      <c r="M115" s="1">
        <v>0</v>
      </c>
      <c r="N115" s="1">
        <v>0</v>
      </c>
      <c r="O115" s="1">
        <v>0</v>
      </c>
      <c r="P115" s="1">
        <v>0</v>
      </c>
      <c r="Q115" s="1">
        <v>0</v>
      </c>
      <c r="R115" s="1">
        <v>0</v>
      </c>
    </row>
    <row r="116" spans="1:18">
      <c r="A116" s="1" t="s">
        <v>513</v>
      </c>
      <c r="B116" s="1" t="s">
        <v>514</v>
      </c>
      <c r="C116" s="1">
        <v>0</v>
      </c>
      <c r="D116" s="1">
        <v>0</v>
      </c>
      <c r="E116" s="1">
        <v>0</v>
      </c>
      <c r="F116" s="1">
        <v>0</v>
      </c>
      <c r="G116" s="1">
        <v>0</v>
      </c>
      <c r="H116" s="1">
        <v>0</v>
      </c>
      <c r="I116" s="1">
        <v>0</v>
      </c>
      <c r="J116" s="1">
        <v>0</v>
      </c>
      <c r="K116" s="1">
        <v>0</v>
      </c>
      <c r="L116" s="1">
        <v>0</v>
      </c>
      <c r="M116" s="1">
        <v>0</v>
      </c>
      <c r="N116" s="1">
        <v>0</v>
      </c>
      <c r="O116" s="1">
        <v>0</v>
      </c>
      <c r="P116" s="1">
        <v>0</v>
      </c>
      <c r="Q116" s="1">
        <v>0</v>
      </c>
      <c r="R116" s="1">
        <v>0</v>
      </c>
    </row>
    <row r="117" spans="1:18">
      <c r="A117" s="1" t="s">
        <v>515</v>
      </c>
      <c r="B117" s="1" t="s">
        <v>516</v>
      </c>
      <c r="C117" s="1">
        <v>0</v>
      </c>
      <c r="D117" s="1">
        <v>0</v>
      </c>
      <c r="E117" s="1">
        <v>0</v>
      </c>
      <c r="F117" s="1">
        <v>0</v>
      </c>
      <c r="G117" s="1">
        <v>0</v>
      </c>
      <c r="H117" s="1">
        <v>0</v>
      </c>
      <c r="I117" s="1">
        <v>0</v>
      </c>
      <c r="J117" s="1">
        <v>0</v>
      </c>
      <c r="K117" s="1">
        <v>0</v>
      </c>
      <c r="L117" s="1">
        <v>0</v>
      </c>
      <c r="M117" s="1">
        <v>0</v>
      </c>
      <c r="N117" s="1">
        <v>0</v>
      </c>
      <c r="O117" s="1">
        <v>0</v>
      </c>
      <c r="P117" s="1">
        <v>0</v>
      </c>
      <c r="Q117" s="1">
        <v>0</v>
      </c>
      <c r="R117" s="1">
        <v>0</v>
      </c>
    </row>
    <row r="118" spans="1:18">
      <c r="A118" s="1" t="s">
        <v>517</v>
      </c>
      <c r="B118" s="1" t="s">
        <v>518</v>
      </c>
      <c r="C118" s="1">
        <v>0</v>
      </c>
      <c r="D118" s="1">
        <v>0</v>
      </c>
      <c r="E118" s="1">
        <v>0</v>
      </c>
      <c r="F118" s="1">
        <v>0</v>
      </c>
      <c r="G118" s="1">
        <v>0</v>
      </c>
      <c r="H118" s="1">
        <v>0</v>
      </c>
      <c r="I118" s="1">
        <v>0</v>
      </c>
      <c r="J118" s="1">
        <v>0</v>
      </c>
      <c r="K118" s="1">
        <v>0</v>
      </c>
      <c r="L118" s="1">
        <v>0</v>
      </c>
      <c r="M118" s="1">
        <v>0</v>
      </c>
      <c r="N118" s="1">
        <v>0</v>
      </c>
      <c r="O118" s="1">
        <v>0</v>
      </c>
      <c r="P118" s="1">
        <v>0</v>
      </c>
      <c r="Q118" s="1">
        <v>0</v>
      </c>
      <c r="R118" s="1">
        <v>0</v>
      </c>
    </row>
    <row r="119" spans="1:18">
      <c r="A119" s="1" t="s">
        <v>519</v>
      </c>
      <c r="B119" s="1" t="s">
        <v>520</v>
      </c>
      <c r="C119" s="1">
        <v>0</v>
      </c>
      <c r="D119" s="1">
        <v>0</v>
      </c>
      <c r="E119" s="1">
        <v>0</v>
      </c>
      <c r="F119" s="1">
        <v>0</v>
      </c>
      <c r="G119" s="1">
        <v>0</v>
      </c>
      <c r="H119" s="1">
        <v>0</v>
      </c>
      <c r="I119" s="1">
        <v>0</v>
      </c>
      <c r="J119" s="1">
        <v>0</v>
      </c>
      <c r="K119" s="1">
        <v>0</v>
      </c>
      <c r="L119" s="1">
        <v>0</v>
      </c>
      <c r="M119" s="1">
        <v>0</v>
      </c>
      <c r="N119" s="1">
        <v>0</v>
      </c>
      <c r="O119" s="1">
        <v>0</v>
      </c>
      <c r="P119" s="1">
        <v>0</v>
      </c>
      <c r="Q119" s="1">
        <v>0</v>
      </c>
      <c r="R119" s="1">
        <v>0</v>
      </c>
    </row>
    <row r="120" spans="1:18">
      <c r="A120" s="1" t="s">
        <v>521</v>
      </c>
      <c r="B120" s="1" t="s">
        <v>522</v>
      </c>
      <c r="C120" s="1">
        <v>0</v>
      </c>
      <c r="D120" s="1">
        <v>0</v>
      </c>
      <c r="E120" s="1">
        <v>0</v>
      </c>
      <c r="F120" s="1">
        <v>0</v>
      </c>
      <c r="G120" s="1">
        <v>0</v>
      </c>
      <c r="H120" s="1">
        <v>0</v>
      </c>
      <c r="I120" s="1">
        <v>0</v>
      </c>
      <c r="J120" s="1">
        <v>0</v>
      </c>
      <c r="K120" s="1">
        <v>0</v>
      </c>
      <c r="L120" s="1">
        <v>0</v>
      </c>
      <c r="M120" s="1">
        <v>0</v>
      </c>
      <c r="N120" s="1">
        <v>0</v>
      </c>
      <c r="O120" s="1">
        <v>0</v>
      </c>
      <c r="P120" s="1">
        <v>0</v>
      </c>
      <c r="Q120" s="1">
        <v>0</v>
      </c>
      <c r="R120" s="1">
        <v>0</v>
      </c>
    </row>
    <row r="121" spans="1:18">
      <c r="A121" s="1" t="s">
        <v>523</v>
      </c>
      <c r="B121" s="1" t="s">
        <v>524</v>
      </c>
      <c r="C121" s="1">
        <v>0</v>
      </c>
      <c r="D121" s="1">
        <v>0</v>
      </c>
      <c r="E121" s="1">
        <v>0</v>
      </c>
      <c r="F121" s="1">
        <v>0</v>
      </c>
      <c r="G121" s="1">
        <v>0</v>
      </c>
      <c r="H121" s="1">
        <v>0</v>
      </c>
      <c r="I121" s="1">
        <v>0</v>
      </c>
      <c r="J121" s="1">
        <v>0</v>
      </c>
      <c r="K121" s="1">
        <v>0</v>
      </c>
      <c r="L121" s="1">
        <v>0</v>
      </c>
      <c r="M121" s="1">
        <v>0</v>
      </c>
      <c r="N121" s="1">
        <v>0</v>
      </c>
      <c r="O121" s="1">
        <v>0</v>
      </c>
      <c r="P121" s="1">
        <v>0</v>
      </c>
      <c r="Q121" s="1">
        <v>0</v>
      </c>
      <c r="R121" s="1">
        <v>0</v>
      </c>
    </row>
    <row r="122" spans="1:18">
      <c r="A122" s="1" t="s">
        <v>525</v>
      </c>
      <c r="B122" s="1" t="s">
        <v>526</v>
      </c>
      <c r="C122" s="1">
        <v>0</v>
      </c>
      <c r="D122" s="1">
        <v>0</v>
      </c>
      <c r="E122" s="1">
        <v>0</v>
      </c>
      <c r="F122" s="1">
        <v>0</v>
      </c>
      <c r="G122" s="1">
        <v>0</v>
      </c>
      <c r="H122" s="1">
        <v>0</v>
      </c>
      <c r="I122" s="1">
        <v>0</v>
      </c>
      <c r="J122" s="1">
        <v>0</v>
      </c>
      <c r="K122" s="1">
        <v>0</v>
      </c>
      <c r="L122" s="1">
        <v>0</v>
      </c>
      <c r="M122" s="1">
        <v>0</v>
      </c>
      <c r="N122" s="1">
        <v>0</v>
      </c>
      <c r="O122" s="1">
        <v>0</v>
      </c>
      <c r="P122" s="1">
        <v>0</v>
      </c>
      <c r="Q122" s="1">
        <v>0</v>
      </c>
      <c r="R122" s="1">
        <v>0</v>
      </c>
    </row>
    <row r="123" spans="1:18">
      <c r="A123" s="1" t="s">
        <v>527</v>
      </c>
      <c r="B123" s="1" t="s">
        <v>528</v>
      </c>
      <c r="C123" s="1">
        <v>0</v>
      </c>
      <c r="D123" s="1">
        <v>0</v>
      </c>
      <c r="E123" s="1">
        <v>0</v>
      </c>
      <c r="F123" s="1">
        <v>0</v>
      </c>
      <c r="G123" s="1">
        <v>0</v>
      </c>
      <c r="H123" s="1">
        <v>0</v>
      </c>
      <c r="I123" s="1">
        <v>0</v>
      </c>
      <c r="J123" s="1">
        <v>0</v>
      </c>
      <c r="K123" s="1">
        <v>0</v>
      </c>
      <c r="L123" s="1">
        <v>0</v>
      </c>
      <c r="M123" s="1">
        <v>0</v>
      </c>
      <c r="N123" s="1">
        <v>0</v>
      </c>
      <c r="O123" s="1">
        <v>0</v>
      </c>
      <c r="P123" s="1">
        <v>0</v>
      </c>
      <c r="Q123" s="1">
        <v>0</v>
      </c>
      <c r="R123" s="1">
        <v>0</v>
      </c>
    </row>
    <row r="124" spans="1:18">
      <c r="A124" s="1" t="s">
        <v>529</v>
      </c>
      <c r="B124" s="1" t="s">
        <v>530</v>
      </c>
      <c r="C124" s="1">
        <v>0</v>
      </c>
      <c r="D124" s="1">
        <v>0</v>
      </c>
      <c r="E124" s="1">
        <v>0</v>
      </c>
      <c r="F124" s="1">
        <v>0</v>
      </c>
      <c r="G124" s="1">
        <v>0</v>
      </c>
      <c r="H124" s="1">
        <v>0</v>
      </c>
      <c r="I124" s="1">
        <v>0</v>
      </c>
      <c r="J124" s="1">
        <v>0</v>
      </c>
      <c r="K124" s="1">
        <v>0</v>
      </c>
      <c r="L124" s="1">
        <v>0</v>
      </c>
      <c r="M124" s="1">
        <v>0</v>
      </c>
      <c r="N124" s="1">
        <v>0</v>
      </c>
      <c r="O124" s="1">
        <v>0</v>
      </c>
      <c r="P124" s="1">
        <v>0</v>
      </c>
      <c r="Q124" s="1">
        <v>0</v>
      </c>
      <c r="R124" s="1">
        <v>0</v>
      </c>
    </row>
    <row r="125" spans="1:18">
      <c r="A125" s="1" t="s">
        <v>531</v>
      </c>
      <c r="B125" s="1" t="s">
        <v>532</v>
      </c>
      <c r="C125" s="1">
        <v>0</v>
      </c>
      <c r="D125" s="1">
        <v>0</v>
      </c>
      <c r="E125" s="1">
        <v>0</v>
      </c>
      <c r="F125" s="1">
        <v>0</v>
      </c>
      <c r="G125" s="1">
        <v>0</v>
      </c>
      <c r="H125" s="1">
        <v>0</v>
      </c>
      <c r="I125" s="1">
        <v>0</v>
      </c>
      <c r="J125" s="1">
        <v>0</v>
      </c>
      <c r="K125" s="1">
        <v>0</v>
      </c>
      <c r="L125" s="1">
        <v>0</v>
      </c>
      <c r="M125" s="1">
        <v>0</v>
      </c>
      <c r="N125" s="1">
        <v>0</v>
      </c>
      <c r="O125" s="1">
        <v>0</v>
      </c>
      <c r="P125" s="1">
        <v>0</v>
      </c>
      <c r="Q125" s="1">
        <v>0</v>
      </c>
      <c r="R125" s="1">
        <v>0</v>
      </c>
    </row>
    <row r="126" spans="1:18">
      <c r="A126" s="1" t="s">
        <v>533</v>
      </c>
      <c r="B126" s="1" t="s">
        <v>534</v>
      </c>
      <c r="C126" s="1">
        <v>0</v>
      </c>
      <c r="D126" s="1">
        <v>0</v>
      </c>
      <c r="E126" s="1">
        <v>0</v>
      </c>
      <c r="F126" s="1">
        <v>0</v>
      </c>
      <c r="G126" s="1">
        <v>0</v>
      </c>
      <c r="H126" s="1">
        <v>0</v>
      </c>
      <c r="I126" s="1">
        <v>0</v>
      </c>
      <c r="J126" s="1">
        <v>0</v>
      </c>
      <c r="K126" s="1">
        <v>0</v>
      </c>
      <c r="L126" s="1">
        <v>0</v>
      </c>
      <c r="M126" s="1">
        <v>0</v>
      </c>
      <c r="N126" s="1">
        <v>0</v>
      </c>
      <c r="O126" s="1">
        <v>0</v>
      </c>
      <c r="P126" s="1">
        <v>0</v>
      </c>
      <c r="Q126" s="1">
        <v>0</v>
      </c>
      <c r="R126" s="1">
        <v>0</v>
      </c>
    </row>
    <row r="127" spans="1:18">
      <c r="A127" s="1" t="s">
        <v>535</v>
      </c>
      <c r="B127" s="1" t="s">
        <v>536</v>
      </c>
      <c r="C127" s="1">
        <v>0</v>
      </c>
      <c r="D127" s="1">
        <v>0</v>
      </c>
      <c r="E127" s="1">
        <v>0</v>
      </c>
      <c r="F127" s="1">
        <v>0</v>
      </c>
      <c r="G127" s="1">
        <v>0</v>
      </c>
      <c r="H127" s="1">
        <v>0</v>
      </c>
      <c r="I127" s="1">
        <v>0</v>
      </c>
      <c r="J127" s="1">
        <v>0</v>
      </c>
      <c r="K127" s="1">
        <v>0</v>
      </c>
      <c r="L127" s="1">
        <v>0</v>
      </c>
      <c r="M127" s="1">
        <v>0</v>
      </c>
      <c r="N127" s="1">
        <v>0</v>
      </c>
      <c r="O127" s="1">
        <v>0</v>
      </c>
      <c r="P127" s="1">
        <v>0</v>
      </c>
      <c r="Q127" s="1">
        <v>0</v>
      </c>
      <c r="R127" s="1">
        <v>0</v>
      </c>
    </row>
    <row r="128" spans="1:18">
      <c r="A128" s="1" t="s">
        <v>2765</v>
      </c>
      <c r="B128" s="1" t="s">
        <v>538</v>
      </c>
      <c r="C128" s="1">
        <v>0</v>
      </c>
      <c r="D128" s="1">
        <v>0</v>
      </c>
      <c r="E128" s="1">
        <v>0</v>
      </c>
      <c r="F128" s="1">
        <v>0</v>
      </c>
      <c r="G128" s="1">
        <v>0</v>
      </c>
      <c r="H128" s="1">
        <v>0</v>
      </c>
      <c r="I128" s="1">
        <v>0</v>
      </c>
      <c r="J128" s="1">
        <v>0</v>
      </c>
      <c r="K128" s="1">
        <v>0</v>
      </c>
      <c r="L128" s="1">
        <v>0</v>
      </c>
      <c r="M128" s="1">
        <v>0</v>
      </c>
      <c r="N128" s="1">
        <v>0</v>
      </c>
      <c r="O128" s="1">
        <v>0</v>
      </c>
      <c r="P128" s="1">
        <v>0</v>
      </c>
      <c r="Q128" s="1">
        <v>0</v>
      </c>
      <c r="R128" s="1">
        <v>0</v>
      </c>
    </row>
    <row r="129" spans="1:18">
      <c r="A129" s="1" t="s">
        <v>539</v>
      </c>
      <c r="B129" s="1" t="s">
        <v>540</v>
      </c>
      <c r="C129" s="1">
        <v>0</v>
      </c>
      <c r="D129" s="1">
        <v>0</v>
      </c>
      <c r="E129" s="1">
        <v>0</v>
      </c>
      <c r="F129" s="1">
        <v>0</v>
      </c>
      <c r="G129" s="1">
        <v>0</v>
      </c>
      <c r="H129" s="1">
        <v>0</v>
      </c>
      <c r="I129" s="1">
        <v>0</v>
      </c>
      <c r="J129" s="1">
        <v>0</v>
      </c>
      <c r="K129" s="1">
        <v>0</v>
      </c>
      <c r="L129" s="1">
        <v>0</v>
      </c>
      <c r="M129" s="1">
        <v>0</v>
      </c>
      <c r="N129" s="1">
        <v>0</v>
      </c>
      <c r="O129" s="1">
        <v>0</v>
      </c>
      <c r="P129" s="1">
        <v>0</v>
      </c>
      <c r="Q129" s="1">
        <v>0</v>
      </c>
      <c r="R129" s="1">
        <v>0</v>
      </c>
    </row>
    <row r="130" spans="1:18">
      <c r="A130" s="1" t="s">
        <v>541</v>
      </c>
      <c r="B130" s="1" t="s">
        <v>542</v>
      </c>
      <c r="C130" s="1">
        <v>0</v>
      </c>
      <c r="D130" s="1">
        <v>0</v>
      </c>
      <c r="E130" s="1">
        <v>0</v>
      </c>
      <c r="F130" s="1">
        <v>0</v>
      </c>
      <c r="G130" s="1">
        <v>0</v>
      </c>
      <c r="H130" s="1">
        <v>0</v>
      </c>
      <c r="I130" s="1">
        <v>0</v>
      </c>
      <c r="J130" s="1">
        <v>0</v>
      </c>
      <c r="K130" s="1">
        <v>0</v>
      </c>
      <c r="L130" s="1">
        <v>0</v>
      </c>
      <c r="M130" s="1">
        <v>0</v>
      </c>
      <c r="N130" s="1">
        <v>0</v>
      </c>
      <c r="O130" s="1">
        <v>0</v>
      </c>
      <c r="P130" s="1">
        <v>0</v>
      </c>
      <c r="Q130" s="1">
        <v>0</v>
      </c>
      <c r="R130" s="1">
        <v>0</v>
      </c>
    </row>
    <row r="131" spans="1:18">
      <c r="A131" s="1" t="s">
        <v>543</v>
      </c>
      <c r="B131" s="1" t="s">
        <v>544</v>
      </c>
      <c r="C131" s="1">
        <v>0</v>
      </c>
      <c r="D131" s="1">
        <v>0</v>
      </c>
      <c r="E131" s="1">
        <v>0</v>
      </c>
      <c r="F131" s="1">
        <v>0</v>
      </c>
      <c r="G131" s="1">
        <v>0</v>
      </c>
      <c r="H131" s="1">
        <v>0</v>
      </c>
      <c r="I131" s="1">
        <v>0</v>
      </c>
      <c r="J131" s="1">
        <v>0</v>
      </c>
      <c r="K131" s="1">
        <v>0</v>
      </c>
      <c r="L131" s="1">
        <v>0</v>
      </c>
      <c r="M131" s="1">
        <v>0</v>
      </c>
      <c r="N131" s="1">
        <v>0</v>
      </c>
      <c r="O131" s="1">
        <v>0</v>
      </c>
      <c r="P131" s="1">
        <v>0</v>
      </c>
      <c r="Q131" s="1">
        <v>0</v>
      </c>
      <c r="R131" s="1">
        <v>0</v>
      </c>
    </row>
    <row r="132" spans="1:18">
      <c r="A132" s="1" t="s">
        <v>545</v>
      </c>
      <c r="B132" s="1" t="s">
        <v>546</v>
      </c>
      <c r="C132" s="1">
        <v>0</v>
      </c>
      <c r="D132" s="1">
        <v>0</v>
      </c>
      <c r="E132" s="1">
        <v>0</v>
      </c>
      <c r="F132" s="1">
        <v>0</v>
      </c>
      <c r="G132" s="1">
        <v>0</v>
      </c>
      <c r="H132" s="1">
        <v>0</v>
      </c>
      <c r="I132" s="1">
        <v>0</v>
      </c>
      <c r="J132" s="1">
        <v>0</v>
      </c>
      <c r="K132" s="1">
        <v>0</v>
      </c>
      <c r="L132" s="1">
        <v>0</v>
      </c>
      <c r="M132" s="1">
        <v>0</v>
      </c>
      <c r="N132" s="1">
        <v>0</v>
      </c>
      <c r="O132" s="1">
        <v>0</v>
      </c>
      <c r="P132" s="1">
        <v>0</v>
      </c>
      <c r="Q132" s="1">
        <v>0</v>
      </c>
      <c r="R132" s="1">
        <v>0</v>
      </c>
    </row>
    <row r="133" spans="1:18">
      <c r="A133" s="1" t="s">
        <v>547</v>
      </c>
      <c r="B133" s="1" t="s">
        <v>548</v>
      </c>
      <c r="C133" s="1">
        <v>0</v>
      </c>
      <c r="D133" s="1">
        <v>0</v>
      </c>
      <c r="E133" s="1">
        <v>0</v>
      </c>
      <c r="F133" s="1">
        <v>0</v>
      </c>
      <c r="G133" s="1">
        <v>0</v>
      </c>
      <c r="H133" s="1">
        <v>0</v>
      </c>
      <c r="I133" s="1">
        <v>0</v>
      </c>
      <c r="J133" s="1">
        <v>0</v>
      </c>
      <c r="K133" s="1">
        <v>0</v>
      </c>
      <c r="L133" s="1">
        <v>0</v>
      </c>
      <c r="M133" s="1">
        <v>0</v>
      </c>
      <c r="N133" s="1">
        <v>0</v>
      </c>
      <c r="O133" s="1">
        <v>0</v>
      </c>
      <c r="P133" s="1">
        <v>0</v>
      </c>
      <c r="Q133" s="1">
        <v>0</v>
      </c>
      <c r="R133" s="1">
        <v>0</v>
      </c>
    </row>
    <row r="134" spans="1:18">
      <c r="A134" s="1" t="s">
        <v>549</v>
      </c>
      <c r="B134" s="1" t="s">
        <v>550</v>
      </c>
      <c r="C134" s="1">
        <v>0</v>
      </c>
      <c r="D134" s="1">
        <v>0</v>
      </c>
      <c r="E134" s="1">
        <v>0</v>
      </c>
      <c r="F134" s="1">
        <v>0</v>
      </c>
      <c r="G134" s="1">
        <v>0</v>
      </c>
      <c r="H134" s="1">
        <v>0</v>
      </c>
      <c r="I134" s="1">
        <v>0</v>
      </c>
      <c r="J134" s="1">
        <v>0</v>
      </c>
      <c r="K134" s="1">
        <v>0</v>
      </c>
      <c r="L134" s="1">
        <v>0</v>
      </c>
      <c r="M134" s="1">
        <v>0</v>
      </c>
      <c r="N134" s="1">
        <v>0</v>
      </c>
      <c r="O134" s="1">
        <v>0</v>
      </c>
      <c r="P134" s="1">
        <v>0</v>
      </c>
      <c r="Q134" s="1">
        <v>0</v>
      </c>
      <c r="R134" s="1">
        <v>0</v>
      </c>
    </row>
    <row r="135" spans="1:18">
      <c r="A135" s="1" t="s">
        <v>551</v>
      </c>
      <c r="B135" s="1" t="s">
        <v>552</v>
      </c>
      <c r="C135" s="1">
        <v>0</v>
      </c>
      <c r="D135" s="1">
        <v>0</v>
      </c>
      <c r="E135" s="1">
        <v>0</v>
      </c>
      <c r="F135" s="1">
        <v>0</v>
      </c>
      <c r="G135" s="1">
        <v>0</v>
      </c>
      <c r="H135" s="1">
        <v>0</v>
      </c>
      <c r="I135" s="1">
        <v>0</v>
      </c>
      <c r="J135" s="1">
        <v>0</v>
      </c>
      <c r="K135" s="1">
        <v>0</v>
      </c>
      <c r="L135" s="1">
        <v>0</v>
      </c>
      <c r="M135" s="1">
        <v>0</v>
      </c>
      <c r="N135" s="1">
        <v>0</v>
      </c>
      <c r="O135" s="1">
        <v>0</v>
      </c>
      <c r="P135" s="1">
        <v>0</v>
      </c>
      <c r="Q135" s="1">
        <v>0</v>
      </c>
      <c r="R135" s="1">
        <v>0</v>
      </c>
    </row>
    <row r="136" spans="1:18">
      <c r="A136" s="1" t="s">
        <v>2766</v>
      </c>
      <c r="B136" s="1" t="s">
        <v>554</v>
      </c>
      <c r="C136" s="1">
        <v>0</v>
      </c>
      <c r="D136" s="1">
        <v>0</v>
      </c>
      <c r="E136" s="1">
        <v>0</v>
      </c>
      <c r="F136" s="1">
        <v>0</v>
      </c>
      <c r="G136" s="1">
        <v>0</v>
      </c>
      <c r="H136" s="1">
        <v>0</v>
      </c>
      <c r="I136" s="1">
        <v>0</v>
      </c>
      <c r="J136" s="1">
        <v>0</v>
      </c>
      <c r="K136" s="1">
        <v>0</v>
      </c>
      <c r="L136" s="1">
        <v>0</v>
      </c>
      <c r="M136" s="1">
        <v>0</v>
      </c>
      <c r="N136" s="1">
        <v>0</v>
      </c>
      <c r="O136" s="1">
        <v>0</v>
      </c>
      <c r="P136" s="1">
        <v>0</v>
      </c>
      <c r="Q136" s="1">
        <v>0</v>
      </c>
      <c r="R136" s="1">
        <v>0</v>
      </c>
    </row>
  </sheetData>
  <pageMargins left="0.75" right="0.75" top="1" bottom="1" header="0.5" footer="0.5"/>
  <headerFooter alignWithMargins="0">
    <oddHeader>&amp;A</oddHeader>
    <oddFooter>Page &amp;P</oddFooter>
  </headerFooter>
</worksheet>
</file>

<file path=xl/worksheets/sheet33.xml><?xml version="1.0" encoding="utf-8"?>
<worksheet xmlns="http://schemas.openxmlformats.org/spreadsheetml/2006/main" xmlns:r="http://schemas.openxmlformats.org/officeDocument/2006/relationships">
  <sheetPr codeName="Foglio56"/>
  <dimension ref="A1:EJ152"/>
  <sheetViews>
    <sheetView showGridLines="0" zoomScaleNormal="100" workbookViewId="0">
      <pane xSplit="2" ySplit="5" topLeftCell="CT132" activePane="bottomRight" state="frozen"/>
      <selection activeCell="C8" sqref="C8"/>
      <selection pane="topRight" activeCell="C8" sqref="C8"/>
      <selection pane="bottomLeft" activeCell="C8" sqref="C8"/>
      <selection pane="bottomRight" activeCell="DV132" sqref="DV132"/>
    </sheetView>
  </sheetViews>
  <sheetFormatPr defaultRowHeight="11.25"/>
  <cols>
    <col min="1" max="1" width="44.7109375" style="1070" customWidth="1"/>
    <col min="2" max="2" width="7.85546875" style="1104" customWidth="1"/>
    <col min="3" max="5" width="3.140625" style="1104" customWidth="1"/>
    <col min="6" max="97" width="3.140625" style="1070" customWidth="1"/>
    <col min="98" max="137" width="3.28515625" style="1070" customWidth="1"/>
    <col min="138" max="138" width="10.28515625" style="1070" customWidth="1"/>
    <col min="139" max="161" width="3.28515625" style="1070" customWidth="1"/>
    <col min="162" max="16384" width="9.140625" style="1070"/>
  </cols>
  <sheetData>
    <row r="1" spans="1:138" ht="87" customHeight="1">
      <c r="A1" s="2630" t="str">
        <f>'t1'!A1</f>
        <v>COMPARTO SERVIZIO SANITARIO NAZIONALE - anno 2017</v>
      </c>
      <c r="B1" s="2630"/>
      <c r="C1" s="2630"/>
      <c r="D1" s="2630"/>
      <c r="E1" s="2630"/>
      <c r="F1" s="2630"/>
      <c r="G1" s="2630"/>
      <c r="H1" s="2630"/>
      <c r="I1" s="2630"/>
      <c r="J1" s="2630"/>
      <c r="K1" s="2630"/>
      <c r="L1" s="2630"/>
      <c r="M1" s="2630"/>
      <c r="N1" s="2630"/>
      <c r="O1" s="2630"/>
      <c r="P1" s="2630"/>
      <c r="Q1" s="2630"/>
      <c r="R1" s="2630"/>
      <c r="S1" s="2630"/>
      <c r="T1" s="2630"/>
      <c r="U1" s="2630"/>
      <c r="V1" s="2630"/>
      <c r="W1" s="2630"/>
      <c r="X1" s="2630"/>
      <c r="Y1" s="2630"/>
      <c r="Z1" s="2630"/>
      <c r="AA1" s="2630"/>
      <c r="AB1" s="2630"/>
      <c r="AC1" s="2630"/>
      <c r="AD1" s="2630"/>
      <c r="AE1" s="2630"/>
      <c r="AF1" s="2630"/>
      <c r="AG1" s="2630"/>
      <c r="AH1" s="2630"/>
      <c r="AI1" s="2630"/>
      <c r="AJ1" s="2630"/>
      <c r="AK1" s="2630"/>
      <c r="AL1" s="2630"/>
      <c r="AM1" s="2630"/>
      <c r="AN1" s="2630"/>
      <c r="AO1" s="2630"/>
      <c r="AP1" s="2630"/>
      <c r="AQ1" s="2630"/>
      <c r="AR1" s="2630"/>
      <c r="AS1" s="2630"/>
      <c r="AT1" s="2630"/>
      <c r="AU1" s="2630"/>
      <c r="AV1" s="2630"/>
      <c r="AW1" s="2630"/>
      <c r="EH1" s="1107"/>
    </row>
    <row r="2" spans="1:138" ht="30" customHeight="1" thickBot="1">
      <c r="A2" s="1157"/>
      <c r="B2" s="1099"/>
      <c r="C2" s="1099"/>
      <c r="D2" s="1099"/>
      <c r="E2" s="1099"/>
      <c r="F2" s="1106"/>
      <c r="G2" s="1106"/>
      <c r="H2" s="1106"/>
      <c r="I2" s="1106"/>
      <c r="J2" s="1106"/>
      <c r="K2" s="1106"/>
      <c r="L2" s="1106"/>
      <c r="M2" s="1106"/>
      <c r="N2" s="1106"/>
      <c r="O2" s="1106"/>
      <c r="P2" s="1106"/>
      <c r="Q2" s="1106"/>
      <c r="R2" s="1106"/>
      <c r="S2" s="1106"/>
      <c r="T2" s="1106"/>
      <c r="U2" s="1106"/>
      <c r="V2" s="1106"/>
      <c r="W2" s="1106"/>
      <c r="X2" s="1106"/>
      <c r="Y2" s="1106"/>
      <c r="Z2" s="1106"/>
      <c r="AA2" s="1106"/>
      <c r="AB2" s="1106"/>
      <c r="AC2" s="1106"/>
      <c r="AD2" s="1106"/>
      <c r="AE2" s="1106"/>
      <c r="AF2" s="2631"/>
      <c r="AG2" s="2631"/>
      <c r="AH2" s="2631"/>
      <c r="AI2" s="2631"/>
      <c r="AJ2" s="2631"/>
      <c r="AK2" s="2631"/>
      <c r="AL2" s="2631"/>
      <c r="AM2" s="2631"/>
      <c r="AN2" s="2631"/>
      <c r="AO2" s="2631"/>
      <c r="AP2" s="2631"/>
      <c r="AQ2" s="2631"/>
      <c r="AR2" s="2631"/>
      <c r="AS2" s="2631"/>
      <c r="AT2" s="2631"/>
      <c r="AU2" s="2631"/>
      <c r="AV2" s="2631"/>
      <c r="AW2" s="2631"/>
      <c r="AX2" s="2631"/>
      <c r="AY2" s="2631"/>
      <c r="AZ2" s="2631"/>
      <c r="BA2" s="2631"/>
      <c r="BB2" s="2631"/>
      <c r="BC2" s="2631"/>
      <c r="BD2" s="2631"/>
      <c r="BE2" s="2631"/>
      <c r="BF2" s="2631"/>
      <c r="BG2" s="2631"/>
      <c r="BH2" s="2631"/>
      <c r="BI2" s="2631"/>
      <c r="BJ2" s="2631"/>
      <c r="BK2" s="2631"/>
      <c r="BL2" s="2631"/>
      <c r="BM2" s="2631"/>
      <c r="BN2" s="2631"/>
      <c r="BO2" s="2631"/>
      <c r="BP2" s="2631"/>
      <c r="BQ2" s="2631"/>
      <c r="BR2" s="2631"/>
      <c r="BS2" s="2631"/>
      <c r="BT2" s="2631"/>
      <c r="BU2" s="2631"/>
      <c r="BV2" s="2631"/>
      <c r="BW2" s="2631"/>
      <c r="BX2" s="2631"/>
      <c r="BY2" s="2631"/>
      <c r="BZ2" s="2631"/>
      <c r="CA2" s="2631"/>
      <c r="CB2" s="2631"/>
      <c r="CC2" s="2631"/>
      <c r="CD2" s="2631"/>
      <c r="CE2" s="2631"/>
      <c r="CF2" s="2631"/>
      <c r="CG2" s="2631"/>
      <c r="CH2" s="2631"/>
      <c r="CI2" s="2631"/>
      <c r="CJ2" s="2631"/>
      <c r="CK2" s="2631"/>
      <c r="CL2" s="2631"/>
      <c r="CM2" s="2631"/>
      <c r="CN2" s="2631"/>
      <c r="CO2" s="2631"/>
      <c r="CP2" s="2631"/>
      <c r="CQ2" s="2631"/>
      <c r="CR2" s="2631"/>
      <c r="CS2" s="2631"/>
      <c r="CT2" s="2631"/>
      <c r="CU2" s="2631"/>
      <c r="CV2" s="2631"/>
      <c r="CW2" s="2631"/>
      <c r="CX2" s="2631"/>
      <c r="CY2" s="2631"/>
      <c r="CZ2" s="2631"/>
      <c r="DA2" s="2631"/>
      <c r="DB2" s="2631"/>
      <c r="DC2" s="2631"/>
      <c r="DD2" s="2631"/>
      <c r="DE2" s="2631"/>
      <c r="DF2" s="2631"/>
      <c r="DG2" s="2631"/>
      <c r="DH2" s="2631"/>
      <c r="DI2" s="2631"/>
      <c r="DJ2" s="2631"/>
      <c r="DK2" s="2631"/>
      <c r="DL2" s="2631"/>
      <c r="DM2" s="2631"/>
      <c r="DN2" s="2631"/>
      <c r="DO2" s="2631"/>
      <c r="DP2" s="2631"/>
      <c r="DQ2" s="2631"/>
      <c r="DR2" s="2631"/>
      <c r="DS2" s="2631"/>
      <c r="DT2" s="2631"/>
      <c r="DU2" s="2631"/>
      <c r="DV2" s="2631"/>
      <c r="DW2" s="2631"/>
      <c r="DX2" s="2631"/>
      <c r="DY2" s="2631"/>
      <c r="DZ2" s="2631"/>
      <c r="EA2" s="2631"/>
      <c r="EB2" s="2631"/>
      <c r="EC2" s="2631"/>
      <c r="ED2" s="2631"/>
      <c r="EE2" s="2631"/>
      <c r="EF2" s="2631"/>
      <c r="EG2" s="2631"/>
      <c r="EH2" s="2631"/>
    </row>
    <row r="3" spans="1:138" ht="13.5" thickBot="1">
      <c r="A3" s="1158"/>
      <c r="B3" s="1076"/>
      <c r="C3" s="2634" t="s">
        <v>271</v>
      </c>
      <c r="D3" s="2634"/>
      <c r="E3" s="2634"/>
      <c r="F3" s="2634"/>
      <c r="G3" s="2634"/>
      <c r="H3" s="2634"/>
      <c r="I3" s="2634"/>
      <c r="J3" s="2634"/>
      <c r="K3" s="2634"/>
      <c r="L3" s="2634"/>
      <c r="M3" s="2634"/>
      <c r="N3" s="2634"/>
      <c r="O3" s="2634"/>
      <c r="P3" s="2634"/>
      <c r="Q3" s="2634"/>
      <c r="R3" s="2634"/>
      <c r="S3" s="2634"/>
      <c r="T3" s="2634"/>
      <c r="U3" s="2634"/>
      <c r="V3" s="2634"/>
      <c r="W3" s="2634"/>
      <c r="X3" s="2634"/>
      <c r="Y3" s="2634"/>
      <c r="Z3" s="2634"/>
      <c r="AA3" s="2634"/>
      <c r="AB3" s="2634"/>
      <c r="AC3" s="2634"/>
      <c r="AD3" s="2634"/>
      <c r="AE3" s="2634"/>
      <c r="AF3" s="2634"/>
      <c r="AG3" s="2634"/>
      <c r="AH3" s="2634"/>
      <c r="AI3" s="2634"/>
      <c r="AJ3" s="2634"/>
      <c r="AK3" s="2634"/>
      <c r="AL3" s="2634"/>
      <c r="AM3" s="2634"/>
      <c r="AN3" s="2634"/>
      <c r="AO3" s="2634"/>
      <c r="AP3" s="2634"/>
      <c r="AQ3" s="2634"/>
      <c r="AR3" s="2634"/>
      <c r="AS3" s="2634"/>
      <c r="AT3" s="2634"/>
      <c r="AU3" s="2634"/>
      <c r="AV3" s="2634"/>
      <c r="AW3" s="2634"/>
      <c r="AX3" s="2634" t="s">
        <v>271</v>
      </c>
      <c r="AY3" s="2634"/>
      <c r="AZ3" s="2634"/>
      <c r="BA3" s="2634"/>
      <c r="BB3" s="2634"/>
      <c r="BC3" s="2634"/>
      <c r="BD3" s="2634"/>
      <c r="BE3" s="2634"/>
      <c r="BF3" s="2634"/>
      <c r="BG3" s="2634"/>
      <c r="BH3" s="2634"/>
      <c r="BI3" s="2634"/>
      <c r="BJ3" s="2634"/>
      <c r="BK3" s="2634"/>
      <c r="BL3" s="2634"/>
      <c r="BM3" s="2634"/>
      <c r="BN3" s="2634"/>
      <c r="BO3" s="2634"/>
      <c r="BP3" s="2634"/>
      <c r="BQ3" s="2634"/>
      <c r="BR3" s="2634"/>
      <c r="BS3" s="2634"/>
      <c r="BT3" s="2634"/>
      <c r="BU3" s="2634"/>
      <c r="BV3" s="2634"/>
      <c r="BW3" s="2634"/>
      <c r="BX3" s="2634"/>
      <c r="BY3" s="2634"/>
      <c r="BZ3" s="2634"/>
      <c r="CA3" s="2634"/>
      <c r="CB3" s="2634"/>
      <c r="CC3" s="2634"/>
      <c r="CD3" s="2634"/>
      <c r="CE3" s="2634"/>
      <c r="CF3" s="2634"/>
      <c r="CG3" s="2634"/>
      <c r="CH3" s="2634"/>
      <c r="CI3" s="2634"/>
      <c r="CJ3" s="2634"/>
      <c r="CK3" s="2634"/>
      <c r="CL3" s="2634"/>
      <c r="CM3" s="2634"/>
      <c r="CN3" s="2634"/>
      <c r="CO3" s="2634"/>
      <c r="CP3" s="2634"/>
      <c r="CQ3" s="2634"/>
      <c r="CR3" s="2634"/>
      <c r="CS3" s="2634"/>
      <c r="CT3" s="2634" t="s">
        <v>271</v>
      </c>
      <c r="CU3" s="2634"/>
      <c r="CV3" s="2634"/>
      <c r="CW3" s="2634"/>
      <c r="CX3" s="2634"/>
      <c r="CY3" s="2634"/>
      <c r="CZ3" s="2634"/>
      <c r="DA3" s="2634"/>
      <c r="DB3" s="2634"/>
      <c r="DC3" s="2634"/>
      <c r="DD3" s="2634"/>
      <c r="DE3" s="2634"/>
      <c r="DF3" s="2634"/>
      <c r="DG3" s="2634"/>
      <c r="DH3" s="2634"/>
      <c r="DI3" s="2634"/>
      <c r="DJ3" s="2634"/>
      <c r="DK3" s="2634"/>
      <c r="DL3" s="2634"/>
      <c r="DM3" s="2634"/>
      <c r="DN3" s="2634"/>
      <c r="DO3" s="2634"/>
      <c r="DP3" s="2634"/>
      <c r="DQ3" s="2634"/>
      <c r="DR3" s="2634"/>
      <c r="DS3" s="2634"/>
      <c r="DT3" s="2634"/>
      <c r="DU3" s="2634"/>
      <c r="DV3" s="2634"/>
      <c r="DW3" s="2634"/>
      <c r="DX3" s="2634"/>
      <c r="DY3" s="2634"/>
      <c r="DZ3" s="2634"/>
      <c r="EA3" s="2634"/>
      <c r="EB3" s="2634"/>
      <c r="EC3" s="2634"/>
      <c r="ED3" s="2634"/>
      <c r="EE3" s="2634"/>
      <c r="EF3" s="2634"/>
      <c r="EG3" s="2634"/>
      <c r="EH3" s="1159"/>
    </row>
    <row r="4" spans="1:138" s="1163" customFormat="1" ht="16.5" customHeight="1" thickTop="1">
      <c r="A4" s="1160"/>
      <c r="B4" s="1161"/>
      <c r="C4" s="2635" t="s">
        <v>2767</v>
      </c>
      <c r="D4" s="2636"/>
      <c r="E4" s="2636"/>
      <c r="F4" s="2636"/>
      <c r="G4" s="2636"/>
      <c r="H4" s="2636"/>
      <c r="I4" s="2636"/>
      <c r="J4" s="2636"/>
      <c r="K4" s="2636"/>
      <c r="L4" s="2636"/>
      <c r="M4" s="2636"/>
      <c r="N4" s="2636"/>
      <c r="O4" s="2636"/>
      <c r="P4" s="2636"/>
      <c r="Q4" s="2636"/>
      <c r="R4" s="2636"/>
      <c r="S4" s="2636"/>
      <c r="T4" s="2636"/>
      <c r="U4" s="2636"/>
      <c r="V4" s="2636"/>
      <c r="W4" s="2636"/>
      <c r="X4" s="2636"/>
      <c r="Y4" s="2636"/>
      <c r="Z4" s="2636"/>
      <c r="AA4" s="2636"/>
      <c r="AB4" s="2636"/>
      <c r="AC4" s="2636"/>
      <c r="AD4" s="2636"/>
      <c r="AE4" s="2636"/>
      <c r="AF4" s="2636"/>
      <c r="AG4" s="2636"/>
      <c r="AH4" s="2636"/>
      <c r="AI4" s="2636"/>
      <c r="AJ4" s="2636"/>
      <c r="AK4" s="2636"/>
      <c r="AL4" s="2636"/>
      <c r="AM4" s="2636"/>
      <c r="AN4" s="2636"/>
      <c r="AO4" s="2636"/>
      <c r="AP4" s="2636"/>
      <c r="AQ4" s="2636"/>
      <c r="AR4" s="2636"/>
      <c r="AS4" s="2636"/>
      <c r="AT4" s="2636"/>
      <c r="AU4" s="2636"/>
      <c r="AV4" s="2636"/>
      <c r="AW4" s="2637"/>
      <c r="AX4" s="2635" t="s">
        <v>2767</v>
      </c>
      <c r="AY4" s="2636"/>
      <c r="AZ4" s="2636"/>
      <c r="BA4" s="2636"/>
      <c r="BB4" s="2636"/>
      <c r="BC4" s="2636"/>
      <c r="BD4" s="2636"/>
      <c r="BE4" s="2636"/>
      <c r="BF4" s="2636"/>
      <c r="BG4" s="2636"/>
      <c r="BH4" s="2636"/>
      <c r="BI4" s="2636"/>
      <c r="BJ4" s="2636"/>
      <c r="BK4" s="2636"/>
      <c r="BL4" s="2636"/>
      <c r="BM4" s="2636"/>
      <c r="BN4" s="2636"/>
      <c r="BO4" s="2636"/>
      <c r="BP4" s="2636"/>
      <c r="BQ4" s="2636"/>
      <c r="BR4" s="2636"/>
      <c r="BS4" s="2636"/>
      <c r="BT4" s="2636"/>
      <c r="BU4" s="2636"/>
      <c r="BV4" s="2636"/>
      <c r="BW4" s="2636"/>
      <c r="BX4" s="2636"/>
      <c r="BY4" s="2636"/>
      <c r="BZ4" s="2636"/>
      <c r="CA4" s="2636"/>
      <c r="CB4" s="2636"/>
      <c r="CC4" s="2636"/>
      <c r="CD4" s="2636"/>
      <c r="CE4" s="2636"/>
      <c r="CF4" s="2636"/>
      <c r="CG4" s="2636"/>
      <c r="CH4" s="2636"/>
      <c r="CI4" s="2636"/>
      <c r="CJ4" s="2636"/>
      <c r="CK4" s="2636"/>
      <c r="CL4" s="2636"/>
      <c r="CM4" s="2636"/>
      <c r="CN4" s="2636"/>
      <c r="CO4" s="2636"/>
      <c r="CP4" s="2636"/>
      <c r="CQ4" s="2636"/>
      <c r="CR4" s="2636"/>
      <c r="CS4" s="2637"/>
      <c r="CT4" s="2635" t="s">
        <v>2767</v>
      </c>
      <c r="CU4" s="2636"/>
      <c r="CV4" s="2636"/>
      <c r="CW4" s="2636"/>
      <c r="CX4" s="2636"/>
      <c r="CY4" s="2636"/>
      <c r="CZ4" s="2636"/>
      <c r="DA4" s="2636"/>
      <c r="DB4" s="2636"/>
      <c r="DC4" s="2636"/>
      <c r="DD4" s="2636"/>
      <c r="DE4" s="2636"/>
      <c r="DF4" s="2636"/>
      <c r="DG4" s="2636"/>
      <c r="DH4" s="2636"/>
      <c r="DI4" s="2636"/>
      <c r="DJ4" s="2636"/>
      <c r="DK4" s="2636"/>
      <c r="DL4" s="2636"/>
      <c r="DM4" s="2636"/>
      <c r="DN4" s="2636"/>
      <c r="DO4" s="2636"/>
      <c r="DP4" s="2636"/>
      <c r="DQ4" s="2636"/>
      <c r="DR4" s="2636"/>
      <c r="DS4" s="2636"/>
      <c r="DT4" s="2636"/>
      <c r="DU4" s="2636"/>
      <c r="DV4" s="2636"/>
      <c r="DW4" s="2636"/>
      <c r="DX4" s="2636"/>
      <c r="DY4" s="2636"/>
      <c r="DZ4" s="2636"/>
      <c r="EA4" s="2636"/>
      <c r="EB4" s="2636"/>
      <c r="EC4" s="2636"/>
      <c r="ED4" s="2636"/>
      <c r="EE4" s="2636"/>
      <c r="EF4" s="2636"/>
      <c r="EG4" s="2637"/>
      <c r="EH4" s="1162"/>
    </row>
    <row r="5" spans="1:138" ht="63.75" customHeight="1" thickBot="1">
      <c r="A5" s="1164" t="s">
        <v>2768</v>
      </c>
      <c r="B5" s="1165" t="s">
        <v>2769</v>
      </c>
      <c r="C5" s="1166" t="str">
        <f>B7</f>
        <v>0D0097</v>
      </c>
      <c r="D5" s="1167" t="str">
        <f>B8</f>
        <v>0D0482</v>
      </c>
      <c r="E5" s="1167" t="str">
        <f>B9</f>
        <v>0D0163</v>
      </c>
      <c r="F5" s="1167" t="str">
        <f>B10</f>
        <v>0D0484</v>
      </c>
      <c r="G5" s="1167" t="str">
        <f>B11</f>
        <v>SD0E33</v>
      </c>
      <c r="H5" s="1167" t="str">
        <f>B12</f>
        <v>SD0N33</v>
      </c>
      <c r="I5" s="1167" t="str">
        <f>B13</f>
        <v>SD0E34</v>
      </c>
      <c r="J5" s="1167" t="str">
        <f>B14</f>
        <v>SD0N34</v>
      </c>
      <c r="K5" s="1167" t="str">
        <f>B15</f>
        <v>SD0035</v>
      </c>
      <c r="L5" s="1168" t="str">
        <f>B16</f>
        <v>SD0036</v>
      </c>
      <c r="M5" s="1168" t="str">
        <f>B17</f>
        <v>SD0597</v>
      </c>
      <c r="N5" s="1167" t="str">
        <f>B18</f>
        <v>SD0E74</v>
      </c>
      <c r="O5" s="1167" t="str">
        <f>B19</f>
        <v>SD0N74</v>
      </c>
      <c r="P5" s="1167" t="str">
        <f>B20</f>
        <v>SD0E73</v>
      </c>
      <c r="Q5" s="1167" t="str">
        <f>B21</f>
        <v>SD0N73</v>
      </c>
      <c r="R5" s="1167" t="str">
        <f>B22</f>
        <v>SD0A73</v>
      </c>
      <c r="S5" s="1167" t="str">
        <f>B23</f>
        <v>SD0072</v>
      </c>
      <c r="T5" s="1167" t="str">
        <f>B24</f>
        <v>SD0598</v>
      </c>
      <c r="U5" s="1167" t="str">
        <f>B25</f>
        <v>SD0E49</v>
      </c>
      <c r="V5" s="1168" t="str">
        <f>B26</f>
        <v>SD0N49</v>
      </c>
      <c r="W5" s="1167" t="str">
        <f>B27</f>
        <v>SD0E48</v>
      </c>
      <c r="X5" s="1167" t="str">
        <f>B28</f>
        <v>SD0N48</v>
      </c>
      <c r="Y5" s="1167" t="str">
        <f>B29</f>
        <v>SD0A48</v>
      </c>
      <c r="Z5" s="1167" t="str">
        <f>B30</f>
        <v>SD0047</v>
      </c>
      <c r="AA5" s="1168" t="str">
        <f>B31</f>
        <v>SD0599</v>
      </c>
      <c r="AB5" s="1168" t="str">
        <f>B32</f>
        <v>SD0E39</v>
      </c>
      <c r="AC5" s="1167" t="str">
        <f>B33</f>
        <v>SD0N39</v>
      </c>
      <c r="AD5" s="1167" t="str">
        <f>B34</f>
        <v>SD0E38</v>
      </c>
      <c r="AE5" s="1167" t="str">
        <f>B35</f>
        <v>SD0N38</v>
      </c>
      <c r="AF5" s="1167" t="str">
        <f>B36</f>
        <v>SD0A38</v>
      </c>
      <c r="AG5" s="1167" t="str">
        <f>B37</f>
        <v>SD0037</v>
      </c>
      <c r="AH5" s="1167" t="str">
        <f>B38</f>
        <v>SD0600</v>
      </c>
      <c r="AI5" s="1167" t="str">
        <f>B39</f>
        <v>SD0E13</v>
      </c>
      <c r="AJ5" s="1167" t="str">
        <f>B40</f>
        <v>SD0N13</v>
      </c>
      <c r="AK5" s="1167" t="str">
        <f>B41</f>
        <v>SD0E12</v>
      </c>
      <c r="AL5" s="1167" t="str">
        <f>B42</f>
        <v>SD0N12</v>
      </c>
      <c r="AM5" s="1167" t="str">
        <f>B43</f>
        <v>SD0A12</v>
      </c>
      <c r="AN5" s="1167" t="str">
        <f>B44</f>
        <v>SD0011</v>
      </c>
      <c r="AO5" s="1167" t="str">
        <f>B45</f>
        <v>SD0601</v>
      </c>
      <c r="AP5" s="1167" t="str">
        <f>B46</f>
        <v>SD0E16</v>
      </c>
      <c r="AQ5" s="1167" t="str">
        <f>B47</f>
        <v>SD0N16</v>
      </c>
      <c r="AR5" s="1167" t="str">
        <f>B48</f>
        <v>SD0E15</v>
      </c>
      <c r="AS5" s="1167" t="str">
        <f>B49</f>
        <v>SD0N15</v>
      </c>
      <c r="AT5" s="1168" t="str">
        <f>B50</f>
        <v>SD0A15</v>
      </c>
      <c r="AU5" s="1167" t="str">
        <f>B51</f>
        <v>SD0014</v>
      </c>
      <c r="AV5" s="1167" t="str">
        <f>B52</f>
        <v>SD0602</v>
      </c>
      <c r="AW5" s="1167" t="str">
        <f>B53</f>
        <v>SD0E42</v>
      </c>
      <c r="AX5" s="1167" t="str">
        <f>B54</f>
        <v>SD0N42</v>
      </c>
      <c r="AY5" s="1167" t="str">
        <f>B55</f>
        <v>SD0E41</v>
      </c>
      <c r="AZ5" s="1167" t="str">
        <f>B56</f>
        <v>SD0N41</v>
      </c>
      <c r="BA5" s="1167" t="str">
        <f>B57</f>
        <v>SD0A41</v>
      </c>
      <c r="BB5" s="1167" t="str">
        <f>B58</f>
        <v>SD0040</v>
      </c>
      <c r="BC5" s="1167" t="str">
        <f>B59</f>
        <v>SD0603</v>
      </c>
      <c r="BD5" s="1167" t="str">
        <f>B60</f>
        <v>SD0E66</v>
      </c>
      <c r="BE5" s="1167" t="str">
        <f>B61</f>
        <v>SD0N66</v>
      </c>
      <c r="BF5" s="1167" t="str">
        <f>B62</f>
        <v>SD0E65</v>
      </c>
      <c r="BG5" s="1167" t="str">
        <f>B63</f>
        <v>SD0N65</v>
      </c>
      <c r="BH5" s="1167" t="str">
        <f>B64</f>
        <v>SD0A65</v>
      </c>
      <c r="BI5" s="1167" t="str">
        <f>B65</f>
        <v>SD0064</v>
      </c>
      <c r="BJ5" s="1167" t="str">
        <f>B66</f>
        <v>SD0604</v>
      </c>
      <c r="BK5" s="1167" t="str">
        <f>B67</f>
        <v>SD0483</v>
      </c>
      <c r="BL5" s="1167" t="str">
        <f>B68</f>
        <v>SD048A</v>
      </c>
      <c r="BM5" s="1167" t="str">
        <f>B69</f>
        <v>S18023</v>
      </c>
      <c r="BN5" s="1167" t="str">
        <f>B70</f>
        <v>S16020</v>
      </c>
      <c r="BO5" s="1167" t="str">
        <f>B71</f>
        <v>S14056</v>
      </c>
      <c r="BP5" s="1167" t="str">
        <f>B72</f>
        <v>S14E52</v>
      </c>
      <c r="BQ5" s="1167" t="str">
        <f>B73</f>
        <v>S13052</v>
      </c>
      <c r="BR5" s="1167" t="str">
        <f>B74</f>
        <v>S18920</v>
      </c>
      <c r="BS5" s="1167" t="str">
        <f>B75</f>
        <v>S16021</v>
      </c>
      <c r="BT5" s="1167" t="str">
        <f>B76</f>
        <v>S14054</v>
      </c>
      <c r="BU5" s="1167" t="str">
        <f>B77</f>
        <v>S18921</v>
      </c>
      <c r="BV5" s="1167" t="str">
        <f>B78</f>
        <v>S16022</v>
      </c>
      <c r="BW5" s="1167" t="str">
        <f>B79</f>
        <v>S14055</v>
      </c>
      <c r="BX5" s="1167" t="str">
        <f>B80</f>
        <v>S18922</v>
      </c>
      <c r="BY5" s="1167" t="str">
        <f>B81</f>
        <v>S16019</v>
      </c>
      <c r="BZ5" s="1167" t="str">
        <f>B82</f>
        <v>S14053</v>
      </c>
      <c r="CA5" s="1167" t="str">
        <f>B83</f>
        <v>S14E51</v>
      </c>
      <c r="CB5" s="1167" t="str">
        <f>B84</f>
        <v>S13051</v>
      </c>
      <c r="CC5" s="1167" t="str">
        <f>B85</f>
        <v>S00062</v>
      </c>
      <c r="CD5" s="1167" t="str">
        <f>B86</f>
        <v>PD0010</v>
      </c>
      <c r="CE5" s="1167" t="str">
        <f>B87</f>
        <v>PD0S09</v>
      </c>
      <c r="CF5" s="1167" t="str">
        <f>B88</f>
        <v>PD0A09</v>
      </c>
      <c r="CG5" s="1167" t="str">
        <f>B89</f>
        <v>PD0605</v>
      </c>
      <c r="CH5" s="1167" t="str">
        <f>B90</f>
        <v>PD0046</v>
      </c>
      <c r="CI5" s="1167" t="str">
        <f>B91</f>
        <v>PD0S45</v>
      </c>
      <c r="CJ5" s="1167" t="str">
        <f>B92</f>
        <v>PD0A45</v>
      </c>
      <c r="CK5" s="1167" t="str">
        <f>B93</f>
        <v>PD0606</v>
      </c>
      <c r="CL5" s="1167" t="str">
        <f>B94</f>
        <v>PD0004</v>
      </c>
      <c r="CM5" s="1167" t="str">
        <f>B95</f>
        <v>PD0S03</v>
      </c>
      <c r="CN5" s="1167" t="str">
        <f>B96</f>
        <v>PD0A03</v>
      </c>
      <c r="CO5" s="1167" t="str">
        <f>B97</f>
        <v>PD0607</v>
      </c>
      <c r="CP5" s="1167" t="str">
        <f>B98</f>
        <v>PD0044</v>
      </c>
      <c r="CQ5" s="1167" t="str">
        <f>B99</f>
        <v>PD0S43</v>
      </c>
      <c r="CR5" s="1167" t="str">
        <f>B100</f>
        <v>PD0A43</v>
      </c>
      <c r="CS5" s="1167" t="str">
        <f>B101</f>
        <v>PD0608</v>
      </c>
      <c r="CT5" s="1167" t="str">
        <f>B102</f>
        <v>P16006</v>
      </c>
      <c r="CU5" s="1167" t="str">
        <f>B103</f>
        <v>P00062</v>
      </c>
      <c r="CV5" s="1167" t="str">
        <f>B104</f>
        <v>TD0002</v>
      </c>
      <c r="CW5" s="1167" t="str">
        <f>B105</f>
        <v>TD0S01</v>
      </c>
      <c r="CX5" s="1167" t="str">
        <f>B106</f>
        <v>TD0A01</v>
      </c>
      <c r="CY5" s="1167" t="str">
        <f>B107</f>
        <v>TD0609</v>
      </c>
      <c r="CZ5" s="1167" t="str">
        <f>B108</f>
        <v>TD0071</v>
      </c>
      <c r="DA5" s="1167" t="str">
        <f>B109</f>
        <v>TD0S70</v>
      </c>
      <c r="DB5" s="1167" t="str">
        <f>B110</f>
        <v>TD0A70</v>
      </c>
      <c r="DC5" s="1167" t="str">
        <f>B111</f>
        <v>TD0610</v>
      </c>
      <c r="DD5" s="1167" t="str">
        <f>B112</f>
        <v>TD0068</v>
      </c>
      <c r="DE5" s="1167" t="str">
        <f>B113</f>
        <v>TD0S67</v>
      </c>
      <c r="DF5" s="1167" t="str">
        <f>B114</f>
        <v>TD0A67</v>
      </c>
      <c r="DG5" s="1167" t="str">
        <f>B115</f>
        <v>TD0611</v>
      </c>
      <c r="DH5" s="1167" t="str">
        <f>B116</f>
        <v>T18025</v>
      </c>
      <c r="DI5" s="1167" t="str">
        <f>B117</f>
        <v>T16024</v>
      </c>
      <c r="DJ5" s="1167" t="str">
        <f>B118</f>
        <v>T18027</v>
      </c>
      <c r="DK5" s="1167" t="str">
        <f>B119</f>
        <v>T16026</v>
      </c>
      <c r="DL5" s="1167" t="str">
        <f>B120</f>
        <v>T14050</v>
      </c>
      <c r="DM5" s="1167" t="str">
        <f>B121</f>
        <v>T14007</v>
      </c>
      <c r="DN5" s="1167" t="str">
        <f>B122</f>
        <v>T14063</v>
      </c>
      <c r="DO5" s="1167" t="str">
        <f>B123</f>
        <v>T14E59</v>
      </c>
      <c r="DP5" s="1167" t="str">
        <f>B124</f>
        <v>T13059</v>
      </c>
      <c r="DQ5" s="1167" t="str">
        <f>B125</f>
        <v>T13660</v>
      </c>
      <c r="DR5" s="1167" t="str">
        <f>B126</f>
        <v>T12057</v>
      </c>
      <c r="DS5" s="1167" t="str">
        <f>B127</f>
        <v>T12058</v>
      </c>
      <c r="DT5" s="1167" t="str">
        <f>B128</f>
        <v>T11008</v>
      </c>
      <c r="DU5" s="1167" t="str">
        <f>B129</f>
        <v>T00062</v>
      </c>
      <c r="DV5" s="1167" t="str">
        <f>B130</f>
        <v>AD0032</v>
      </c>
      <c r="DW5" s="1167" t="str">
        <f>B131</f>
        <v>AD0S31</v>
      </c>
      <c r="DX5" s="1167" t="str">
        <f>B132</f>
        <v>AD0A31</v>
      </c>
      <c r="DY5" s="1167" t="str">
        <f>B133</f>
        <v>AD0612</v>
      </c>
      <c r="DZ5" s="1167" t="str">
        <f>B134</f>
        <v>A18029</v>
      </c>
      <c r="EA5" s="1167" t="str">
        <f>B135</f>
        <v>A16028</v>
      </c>
      <c r="EB5" s="1167" t="str">
        <f>B136</f>
        <v>A14005</v>
      </c>
      <c r="EC5" s="1167" t="str">
        <f>B137</f>
        <v>A13018</v>
      </c>
      <c r="ED5" s="1167" t="str">
        <f>B138</f>
        <v>A12017</v>
      </c>
      <c r="EE5" s="1167" t="str">
        <f>B139</f>
        <v>A11030</v>
      </c>
      <c r="EF5" s="1167" t="str">
        <f>B140</f>
        <v>A00062</v>
      </c>
      <c r="EG5" s="1169" t="str">
        <f>B141</f>
        <v>000061</v>
      </c>
      <c r="EH5" s="1170" t="s">
        <v>2770</v>
      </c>
    </row>
    <row r="6" spans="1:138" ht="63.75" hidden="1" customHeight="1" thickTop="1">
      <c r="A6" s="1491"/>
      <c r="B6" s="1492"/>
      <c r="C6" s="1493">
        <v>0</v>
      </c>
      <c r="D6" s="1493">
        <v>0</v>
      </c>
      <c r="E6" s="1493">
        <v>0</v>
      </c>
      <c r="F6" s="1493">
        <v>0</v>
      </c>
      <c r="G6" s="1493">
        <v>0</v>
      </c>
      <c r="H6" s="1493">
        <v>0</v>
      </c>
      <c r="I6" s="1493">
        <v>0</v>
      </c>
      <c r="J6" s="1493">
        <v>0</v>
      </c>
      <c r="K6" s="1493">
        <v>0</v>
      </c>
      <c r="L6" s="1493">
        <v>0</v>
      </c>
      <c r="M6" s="1493">
        <v>0</v>
      </c>
      <c r="N6" s="1493">
        <v>0</v>
      </c>
      <c r="O6" s="1493">
        <v>0</v>
      </c>
      <c r="P6" s="1493">
        <v>0</v>
      </c>
      <c r="Q6" s="1493">
        <v>0</v>
      </c>
      <c r="R6" s="1493">
        <v>0</v>
      </c>
      <c r="S6" s="1493">
        <v>0</v>
      </c>
      <c r="T6" s="1493">
        <v>0</v>
      </c>
      <c r="U6" s="1493">
        <v>0</v>
      </c>
      <c r="V6" s="1493">
        <v>0</v>
      </c>
      <c r="W6" s="1493">
        <v>0</v>
      </c>
      <c r="X6" s="1493">
        <v>0</v>
      </c>
      <c r="Y6" s="1493">
        <v>0</v>
      </c>
      <c r="Z6" s="1493">
        <v>0</v>
      </c>
      <c r="AA6" s="1493">
        <v>0</v>
      </c>
      <c r="AB6" s="1493">
        <v>0</v>
      </c>
      <c r="AC6" s="1493">
        <v>0</v>
      </c>
      <c r="AD6" s="1493">
        <v>0</v>
      </c>
      <c r="AE6" s="1493">
        <v>0</v>
      </c>
      <c r="AF6" s="1493">
        <v>0</v>
      </c>
      <c r="AG6" s="1493">
        <v>0</v>
      </c>
      <c r="AH6" s="1493">
        <v>0</v>
      </c>
      <c r="AI6" s="1493">
        <v>0</v>
      </c>
      <c r="AJ6" s="1493">
        <v>0</v>
      </c>
      <c r="AK6" s="1493">
        <v>0</v>
      </c>
      <c r="AL6" s="1493">
        <v>0</v>
      </c>
      <c r="AM6" s="1493">
        <v>0</v>
      </c>
      <c r="AN6" s="1493">
        <v>0</v>
      </c>
      <c r="AO6" s="1493">
        <v>0</v>
      </c>
      <c r="AP6" s="1493">
        <v>0</v>
      </c>
      <c r="AQ6" s="1493">
        <v>0</v>
      </c>
      <c r="AR6" s="1493">
        <v>0</v>
      </c>
      <c r="AS6" s="1493">
        <v>0</v>
      </c>
      <c r="AT6" s="1493">
        <v>0</v>
      </c>
      <c r="AU6" s="1493">
        <v>0</v>
      </c>
      <c r="AV6" s="1493">
        <v>0</v>
      </c>
      <c r="AW6" s="1493">
        <v>0</v>
      </c>
      <c r="AX6" s="1493">
        <v>0</v>
      </c>
      <c r="AY6" s="1493">
        <v>0</v>
      </c>
      <c r="AZ6" s="1493">
        <v>0</v>
      </c>
      <c r="BA6" s="1493">
        <v>0</v>
      </c>
      <c r="BB6" s="1493">
        <v>0</v>
      </c>
      <c r="BC6" s="1493">
        <v>0</v>
      </c>
      <c r="BD6" s="1493">
        <v>0</v>
      </c>
      <c r="BE6" s="1493">
        <v>0</v>
      </c>
      <c r="BF6" s="1493">
        <v>0</v>
      </c>
      <c r="BG6" s="1493">
        <v>0</v>
      </c>
      <c r="BH6" s="1493">
        <v>0</v>
      </c>
      <c r="BI6" s="1493">
        <v>0</v>
      </c>
      <c r="BJ6" s="1493">
        <v>0</v>
      </c>
      <c r="BK6" s="1493">
        <v>0</v>
      </c>
      <c r="BL6" s="1493">
        <v>0</v>
      </c>
      <c r="BM6" s="1493">
        <v>0</v>
      </c>
      <c r="BN6" s="1493">
        <v>0</v>
      </c>
      <c r="BO6" s="1493">
        <v>0</v>
      </c>
      <c r="BP6" s="1493">
        <v>0</v>
      </c>
      <c r="BQ6" s="1493">
        <v>0</v>
      </c>
      <c r="BR6" s="1493">
        <v>0</v>
      </c>
      <c r="BS6" s="1493">
        <v>0</v>
      </c>
      <c r="BT6" s="1493">
        <v>0</v>
      </c>
      <c r="BU6" s="1493">
        <v>0</v>
      </c>
      <c r="BV6" s="1493">
        <v>0</v>
      </c>
      <c r="BW6" s="1493">
        <v>0</v>
      </c>
      <c r="BX6" s="1493">
        <v>0</v>
      </c>
      <c r="BY6" s="1493">
        <v>0</v>
      </c>
      <c r="BZ6" s="1493">
        <v>0</v>
      </c>
      <c r="CA6" s="1493">
        <v>0</v>
      </c>
      <c r="CB6" s="1493">
        <v>0</v>
      </c>
      <c r="CC6" s="1493">
        <v>0</v>
      </c>
      <c r="CD6" s="1493">
        <v>0</v>
      </c>
      <c r="CE6" s="1493">
        <v>0</v>
      </c>
      <c r="CF6" s="1493">
        <v>0</v>
      </c>
      <c r="CG6" s="1493">
        <v>0</v>
      </c>
      <c r="CH6" s="1493">
        <v>0</v>
      </c>
      <c r="CI6" s="1493">
        <v>0</v>
      </c>
      <c r="CJ6" s="1493">
        <v>0</v>
      </c>
      <c r="CK6" s="1493">
        <v>0</v>
      </c>
      <c r="CL6" s="1493">
        <v>0</v>
      </c>
      <c r="CM6" s="1493">
        <v>0</v>
      </c>
      <c r="CN6" s="1493">
        <v>0</v>
      </c>
      <c r="CO6" s="1493">
        <v>0</v>
      </c>
      <c r="CP6" s="1493">
        <v>0</v>
      </c>
      <c r="CQ6" s="1493">
        <v>0</v>
      </c>
      <c r="CR6" s="1493">
        <v>0</v>
      </c>
      <c r="CS6" s="1493">
        <v>0</v>
      </c>
      <c r="CT6" s="1493">
        <v>0</v>
      </c>
      <c r="CU6" s="1493">
        <v>0</v>
      </c>
      <c r="CV6" s="1493">
        <v>0</v>
      </c>
      <c r="CW6" s="1493">
        <v>0</v>
      </c>
      <c r="CX6" s="1493">
        <v>0</v>
      </c>
      <c r="CY6" s="1493">
        <v>0</v>
      </c>
      <c r="CZ6" s="1493">
        <v>0</v>
      </c>
      <c r="DA6" s="1493">
        <v>0</v>
      </c>
      <c r="DB6" s="1493">
        <v>0</v>
      </c>
      <c r="DC6" s="1493">
        <v>0</v>
      </c>
      <c r="DD6" s="1493">
        <v>0</v>
      </c>
      <c r="DE6" s="1493">
        <v>0</v>
      </c>
      <c r="DF6" s="1493">
        <v>0</v>
      </c>
      <c r="DG6" s="1493">
        <v>0</v>
      </c>
      <c r="DH6" s="1493">
        <v>0</v>
      </c>
      <c r="DI6" s="1493">
        <v>0</v>
      </c>
      <c r="DJ6" s="1493">
        <v>0</v>
      </c>
      <c r="DK6" s="1493">
        <v>0</v>
      </c>
      <c r="DL6" s="1493">
        <v>0</v>
      </c>
      <c r="DM6" s="1493">
        <v>0</v>
      </c>
      <c r="DN6" s="1493">
        <v>0</v>
      </c>
      <c r="DO6" s="1493">
        <v>0</v>
      </c>
      <c r="DP6" s="1493">
        <v>0</v>
      </c>
      <c r="DQ6" s="1493">
        <v>0</v>
      </c>
      <c r="DR6" s="1493">
        <v>0</v>
      </c>
      <c r="DS6" s="1493">
        <v>0</v>
      </c>
      <c r="DT6" s="1493">
        <v>0</v>
      </c>
      <c r="DU6" s="1493">
        <v>0</v>
      </c>
      <c r="DV6" s="1493">
        <v>0</v>
      </c>
      <c r="DW6" s="1493">
        <v>0</v>
      </c>
      <c r="DX6" s="1493">
        <v>0</v>
      </c>
      <c r="DY6" s="1493">
        <v>0</v>
      </c>
      <c r="DZ6" s="1493">
        <v>0</v>
      </c>
      <c r="EA6" s="1493">
        <v>0</v>
      </c>
      <c r="EB6" s="1493">
        <v>0</v>
      </c>
      <c r="EC6" s="1493">
        <v>0</v>
      </c>
      <c r="ED6" s="1493">
        <v>0</v>
      </c>
      <c r="EE6" s="1493">
        <v>0</v>
      </c>
      <c r="EF6" s="1493">
        <v>0</v>
      </c>
      <c r="EG6" s="1493">
        <v>0</v>
      </c>
      <c r="EH6" s="1493">
        <v>0</v>
      </c>
    </row>
    <row r="7" spans="1:138" ht="12.75" customHeight="1" thickTop="1">
      <c r="A7" s="1136" t="str">
        <f>'t1'!A7</f>
        <v>direttore generale</v>
      </c>
      <c r="B7" s="1171" t="str">
        <f>'t1'!B7</f>
        <v>0D0097</v>
      </c>
      <c r="C7" s="1187"/>
      <c r="D7" s="1187"/>
      <c r="E7" s="1187"/>
      <c r="F7" s="1187"/>
      <c r="G7" s="1187"/>
      <c r="H7" s="1187"/>
      <c r="I7" s="1187"/>
      <c r="J7" s="1187"/>
      <c r="K7" s="1187"/>
      <c r="L7" s="1187"/>
      <c r="M7" s="1187"/>
      <c r="N7" s="1187"/>
      <c r="O7" s="1187"/>
      <c r="P7" s="1187"/>
      <c r="Q7" s="1187"/>
      <c r="R7" s="1187"/>
      <c r="S7" s="1187"/>
      <c r="T7" s="1187"/>
      <c r="U7" s="1187"/>
      <c r="V7" s="1187"/>
      <c r="W7" s="1187"/>
      <c r="X7" s="1187"/>
      <c r="Y7" s="1187"/>
      <c r="Z7" s="1187"/>
      <c r="AA7" s="1187"/>
      <c r="AB7" s="1187"/>
      <c r="AC7" s="1187"/>
      <c r="AD7" s="1187"/>
      <c r="AE7" s="1187"/>
      <c r="AF7" s="1187"/>
      <c r="AG7" s="1187"/>
      <c r="AH7" s="1187"/>
      <c r="AI7" s="1187"/>
      <c r="AJ7" s="1187"/>
      <c r="AK7" s="1187"/>
      <c r="AL7" s="1187"/>
      <c r="AM7" s="1187"/>
      <c r="AN7" s="1187"/>
      <c r="AO7" s="1187"/>
      <c r="AP7" s="1187"/>
      <c r="AQ7" s="1187"/>
      <c r="AR7" s="1187"/>
      <c r="AS7" s="1187"/>
      <c r="AT7" s="1187"/>
      <c r="AU7" s="1187"/>
      <c r="AV7" s="1187"/>
      <c r="AW7" s="1187"/>
      <c r="AX7" s="1187"/>
      <c r="AY7" s="1187"/>
      <c r="AZ7" s="1187"/>
      <c r="BA7" s="1187"/>
      <c r="BB7" s="1187"/>
      <c r="BC7" s="1187"/>
      <c r="BD7" s="1187"/>
      <c r="BE7" s="1187"/>
      <c r="BF7" s="1187"/>
      <c r="BG7" s="1187"/>
      <c r="BH7" s="1187"/>
      <c r="BI7" s="1187"/>
      <c r="BJ7" s="1187"/>
      <c r="BK7" s="1187"/>
      <c r="BL7" s="1187"/>
      <c r="BM7" s="1187"/>
      <c r="BN7" s="1187"/>
      <c r="BO7" s="1187"/>
      <c r="BP7" s="1187"/>
      <c r="BQ7" s="1187"/>
      <c r="BR7" s="1187"/>
      <c r="BS7" s="1187"/>
      <c r="BT7" s="1187"/>
      <c r="BU7" s="1187"/>
      <c r="BV7" s="1187"/>
      <c r="BW7" s="1187"/>
      <c r="BX7" s="1187"/>
      <c r="BY7" s="1187"/>
      <c r="BZ7" s="1187"/>
      <c r="CA7" s="1187"/>
      <c r="CB7" s="1187"/>
      <c r="CC7" s="1187"/>
      <c r="CD7" s="1187"/>
      <c r="CE7" s="1187"/>
      <c r="CF7" s="1187"/>
      <c r="CG7" s="1187"/>
      <c r="CH7" s="1187"/>
      <c r="CI7" s="1187"/>
      <c r="CJ7" s="1187"/>
      <c r="CK7" s="1187"/>
      <c r="CL7" s="1187"/>
      <c r="CM7" s="1187"/>
      <c r="CN7" s="1187"/>
      <c r="CO7" s="1187"/>
      <c r="CP7" s="1187"/>
      <c r="CQ7" s="1187"/>
      <c r="CR7" s="1187"/>
      <c r="CS7" s="1187"/>
      <c r="CT7" s="1187"/>
      <c r="CU7" s="1187"/>
      <c r="CV7" s="1187"/>
      <c r="CW7" s="1187"/>
      <c r="CX7" s="1187"/>
      <c r="CY7" s="1187"/>
      <c r="CZ7" s="1187"/>
      <c r="DA7" s="1187"/>
      <c r="DB7" s="1187"/>
      <c r="DC7" s="1187"/>
      <c r="DD7" s="1187"/>
      <c r="DE7" s="1187"/>
      <c r="DF7" s="1187"/>
      <c r="DG7" s="1187"/>
      <c r="DH7" s="1187"/>
      <c r="DI7" s="1187"/>
      <c r="DJ7" s="1187"/>
      <c r="DK7" s="1187"/>
      <c r="DL7" s="1187"/>
      <c r="DM7" s="1187"/>
      <c r="DN7" s="1187"/>
      <c r="DO7" s="1187"/>
      <c r="DP7" s="1187"/>
      <c r="DQ7" s="1187"/>
      <c r="DR7" s="1187"/>
      <c r="DS7" s="1187"/>
      <c r="DT7" s="1187"/>
      <c r="DU7" s="1187"/>
      <c r="DV7" s="1187"/>
      <c r="DW7" s="1187"/>
      <c r="DX7" s="1187"/>
      <c r="DY7" s="1187"/>
      <c r="DZ7" s="1187"/>
      <c r="EA7" s="1187"/>
      <c r="EB7" s="1187"/>
      <c r="EC7" s="1187"/>
      <c r="ED7" s="1187"/>
      <c r="EE7" s="1187"/>
      <c r="EF7" s="1187"/>
      <c r="EG7" s="1187"/>
      <c r="EH7" s="1172">
        <f>SUM(C7:EG7)</f>
        <v>0</v>
      </c>
    </row>
    <row r="8" spans="1:138" ht="12.75" customHeight="1">
      <c r="A8" s="1173" t="str">
        <f>'t1'!A8</f>
        <v>direttore sanitario</v>
      </c>
      <c r="B8" s="1174" t="str">
        <f>'t1'!B8</f>
        <v>0D0482</v>
      </c>
      <c r="C8" s="1187"/>
      <c r="D8" s="1187"/>
      <c r="E8" s="1187"/>
      <c r="F8" s="1187"/>
      <c r="G8" s="1187"/>
      <c r="H8" s="1187"/>
      <c r="I8" s="1187"/>
      <c r="J8" s="1187"/>
      <c r="K8" s="1187"/>
      <c r="L8" s="1187"/>
      <c r="M8" s="1187"/>
      <c r="N8" s="1187"/>
      <c r="O8" s="1187"/>
      <c r="P8" s="1187"/>
      <c r="Q8" s="1187"/>
      <c r="R8" s="1187"/>
      <c r="S8" s="1187"/>
      <c r="T8" s="1187"/>
      <c r="U8" s="1187"/>
      <c r="V8" s="1187"/>
      <c r="W8" s="1187"/>
      <c r="X8" s="1187"/>
      <c r="Y8" s="1187"/>
      <c r="Z8" s="1187"/>
      <c r="AA8" s="1187"/>
      <c r="AB8" s="1187"/>
      <c r="AC8" s="1187"/>
      <c r="AD8" s="1187"/>
      <c r="AE8" s="1187"/>
      <c r="AF8" s="1187"/>
      <c r="AG8" s="1187"/>
      <c r="AH8" s="1187"/>
      <c r="AI8" s="1187"/>
      <c r="AJ8" s="1187"/>
      <c r="AK8" s="1187"/>
      <c r="AL8" s="1187"/>
      <c r="AM8" s="1187"/>
      <c r="AN8" s="1187"/>
      <c r="AO8" s="1187"/>
      <c r="AP8" s="1187"/>
      <c r="AQ8" s="1187"/>
      <c r="AR8" s="1187"/>
      <c r="AS8" s="1187"/>
      <c r="AT8" s="1187"/>
      <c r="AU8" s="1187"/>
      <c r="AV8" s="1187"/>
      <c r="AW8" s="1187"/>
      <c r="AX8" s="1187"/>
      <c r="AY8" s="1187"/>
      <c r="AZ8" s="1187"/>
      <c r="BA8" s="1187"/>
      <c r="BB8" s="1187"/>
      <c r="BC8" s="1187"/>
      <c r="BD8" s="1187"/>
      <c r="BE8" s="1187"/>
      <c r="BF8" s="1187"/>
      <c r="BG8" s="1187"/>
      <c r="BH8" s="1187"/>
      <c r="BI8" s="1187"/>
      <c r="BJ8" s="1187"/>
      <c r="BK8" s="1187"/>
      <c r="BL8" s="1187"/>
      <c r="BM8" s="1187"/>
      <c r="BN8" s="1187"/>
      <c r="BO8" s="1187"/>
      <c r="BP8" s="1187"/>
      <c r="BQ8" s="1187"/>
      <c r="BR8" s="1187"/>
      <c r="BS8" s="1187"/>
      <c r="BT8" s="1187"/>
      <c r="BU8" s="1187"/>
      <c r="BV8" s="1187"/>
      <c r="BW8" s="1187"/>
      <c r="BX8" s="1187"/>
      <c r="BY8" s="1187"/>
      <c r="BZ8" s="1187"/>
      <c r="CA8" s="1187"/>
      <c r="CB8" s="1187"/>
      <c r="CC8" s="1187"/>
      <c r="CD8" s="1187"/>
      <c r="CE8" s="1187"/>
      <c r="CF8" s="1187"/>
      <c r="CG8" s="1187"/>
      <c r="CH8" s="1187"/>
      <c r="CI8" s="1187"/>
      <c r="CJ8" s="1187"/>
      <c r="CK8" s="1187"/>
      <c r="CL8" s="1187"/>
      <c r="CM8" s="1187"/>
      <c r="CN8" s="1187"/>
      <c r="CO8" s="1187"/>
      <c r="CP8" s="1187"/>
      <c r="CQ8" s="1187"/>
      <c r="CR8" s="1187"/>
      <c r="CS8" s="1187"/>
      <c r="CT8" s="1187"/>
      <c r="CU8" s="1187"/>
      <c r="CV8" s="1187"/>
      <c r="CW8" s="1187"/>
      <c r="CX8" s="1187"/>
      <c r="CY8" s="1187"/>
      <c r="CZ8" s="1187"/>
      <c r="DA8" s="1187"/>
      <c r="DB8" s="1187"/>
      <c r="DC8" s="1187"/>
      <c r="DD8" s="1187"/>
      <c r="DE8" s="1187"/>
      <c r="DF8" s="1187"/>
      <c r="DG8" s="1187"/>
      <c r="DH8" s="1187"/>
      <c r="DI8" s="1187"/>
      <c r="DJ8" s="1187"/>
      <c r="DK8" s="1187"/>
      <c r="DL8" s="1187"/>
      <c r="DM8" s="1187"/>
      <c r="DN8" s="1187"/>
      <c r="DO8" s="1187"/>
      <c r="DP8" s="1187"/>
      <c r="DQ8" s="1187"/>
      <c r="DR8" s="1187"/>
      <c r="DS8" s="1187"/>
      <c r="DT8" s="1187"/>
      <c r="DU8" s="1187"/>
      <c r="DV8" s="1187"/>
      <c r="DW8" s="1187"/>
      <c r="DX8" s="1187"/>
      <c r="DY8" s="1187"/>
      <c r="DZ8" s="1187"/>
      <c r="EA8" s="1187"/>
      <c r="EB8" s="1187"/>
      <c r="EC8" s="1187"/>
      <c r="ED8" s="1187"/>
      <c r="EE8" s="1187"/>
      <c r="EF8" s="1187"/>
      <c r="EG8" s="1187"/>
      <c r="EH8" s="1172">
        <f t="shared" ref="EH8:EH71" si="0">SUM(C8:EG8)</f>
        <v>0</v>
      </c>
    </row>
    <row r="9" spans="1:138" ht="12.75" customHeight="1">
      <c r="A9" s="1173" t="str">
        <f>'t1'!A9</f>
        <v>direttore amministrativo</v>
      </c>
      <c r="B9" s="1174" t="str">
        <f>'t1'!B9</f>
        <v>0D0163</v>
      </c>
      <c r="C9" s="1187"/>
      <c r="D9" s="1187"/>
      <c r="E9" s="1187"/>
      <c r="F9" s="1187"/>
      <c r="G9" s="1187"/>
      <c r="H9" s="1187"/>
      <c r="I9" s="1187"/>
      <c r="J9" s="1187"/>
      <c r="K9" s="1187"/>
      <c r="L9" s="1187"/>
      <c r="M9" s="1187"/>
      <c r="N9" s="1187"/>
      <c r="O9" s="1187"/>
      <c r="P9" s="1187"/>
      <c r="Q9" s="1187"/>
      <c r="R9" s="1187"/>
      <c r="S9" s="1187"/>
      <c r="T9" s="1187"/>
      <c r="U9" s="1187"/>
      <c r="V9" s="1187"/>
      <c r="W9" s="1187"/>
      <c r="X9" s="1187"/>
      <c r="Y9" s="1187"/>
      <c r="Z9" s="1187"/>
      <c r="AA9" s="1187"/>
      <c r="AB9" s="1187"/>
      <c r="AC9" s="1187"/>
      <c r="AD9" s="1187"/>
      <c r="AE9" s="1187"/>
      <c r="AF9" s="1187"/>
      <c r="AG9" s="1187"/>
      <c r="AH9" s="1187"/>
      <c r="AI9" s="1187"/>
      <c r="AJ9" s="1187"/>
      <c r="AK9" s="1187"/>
      <c r="AL9" s="1187"/>
      <c r="AM9" s="1187"/>
      <c r="AN9" s="1187"/>
      <c r="AO9" s="1187"/>
      <c r="AP9" s="1187"/>
      <c r="AQ9" s="1187"/>
      <c r="AR9" s="1187"/>
      <c r="AS9" s="1187"/>
      <c r="AT9" s="1187"/>
      <c r="AU9" s="1187"/>
      <c r="AV9" s="1187"/>
      <c r="AW9" s="1187"/>
      <c r="AX9" s="1187"/>
      <c r="AY9" s="1187"/>
      <c r="AZ9" s="1187"/>
      <c r="BA9" s="1187"/>
      <c r="BB9" s="1187"/>
      <c r="BC9" s="1187"/>
      <c r="BD9" s="1187"/>
      <c r="BE9" s="1187"/>
      <c r="BF9" s="1187"/>
      <c r="BG9" s="1187"/>
      <c r="BH9" s="1187"/>
      <c r="BI9" s="1187"/>
      <c r="BJ9" s="1187"/>
      <c r="BK9" s="1187"/>
      <c r="BL9" s="1187"/>
      <c r="BM9" s="1187"/>
      <c r="BN9" s="1187"/>
      <c r="BO9" s="1187"/>
      <c r="BP9" s="1187"/>
      <c r="BQ9" s="1187"/>
      <c r="BR9" s="1187"/>
      <c r="BS9" s="1187"/>
      <c r="BT9" s="1187"/>
      <c r="BU9" s="1187"/>
      <c r="BV9" s="1187"/>
      <c r="BW9" s="1187"/>
      <c r="BX9" s="1187"/>
      <c r="BY9" s="1187"/>
      <c r="BZ9" s="1187"/>
      <c r="CA9" s="1187"/>
      <c r="CB9" s="1187"/>
      <c r="CC9" s="1187"/>
      <c r="CD9" s="1187"/>
      <c r="CE9" s="1187"/>
      <c r="CF9" s="1187"/>
      <c r="CG9" s="1187"/>
      <c r="CH9" s="1187"/>
      <c r="CI9" s="1187"/>
      <c r="CJ9" s="1187"/>
      <c r="CK9" s="1187"/>
      <c r="CL9" s="1187"/>
      <c r="CM9" s="1187"/>
      <c r="CN9" s="1187"/>
      <c r="CO9" s="1187"/>
      <c r="CP9" s="1187"/>
      <c r="CQ9" s="1187"/>
      <c r="CR9" s="1187"/>
      <c r="CS9" s="1187"/>
      <c r="CT9" s="1187"/>
      <c r="CU9" s="1187"/>
      <c r="CV9" s="1187"/>
      <c r="CW9" s="1187"/>
      <c r="CX9" s="1187"/>
      <c r="CY9" s="1187"/>
      <c r="CZ9" s="1187"/>
      <c r="DA9" s="1187"/>
      <c r="DB9" s="1187"/>
      <c r="DC9" s="1187"/>
      <c r="DD9" s="1187"/>
      <c r="DE9" s="1187"/>
      <c r="DF9" s="1187"/>
      <c r="DG9" s="1187"/>
      <c r="DH9" s="1187"/>
      <c r="DI9" s="1187"/>
      <c r="DJ9" s="1187"/>
      <c r="DK9" s="1187"/>
      <c r="DL9" s="1187"/>
      <c r="DM9" s="1187"/>
      <c r="DN9" s="1187"/>
      <c r="DO9" s="1187"/>
      <c r="DP9" s="1187"/>
      <c r="DQ9" s="1187"/>
      <c r="DR9" s="1187"/>
      <c r="DS9" s="1187"/>
      <c r="DT9" s="1187"/>
      <c r="DU9" s="1187"/>
      <c r="DV9" s="1187"/>
      <c r="DW9" s="1187"/>
      <c r="DX9" s="1187"/>
      <c r="DY9" s="1187"/>
      <c r="DZ9" s="1187"/>
      <c r="EA9" s="1187"/>
      <c r="EB9" s="1187"/>
      <c r="EC9" s="1187"/>
      <c r="ED9" s="1187"/>
      <c r="EE9" s="1187"/>
      <c r="EF9" s="1187"/>
      <c r="EG9" s="1187"/>
      <c r="EH9" s="1172">
        <f t="shared" si="0"/>
        <v>0</v>
      </c>
    </row>
    <row r="10" spans="1:138" ht="12.75" customHeight="1">
      <c r="A10" s="1173" t="str">
        <f>'t1'!A10</f>
        <v>direttore dei servizi sociali</v>
      </c>
      <c r="B10" s="1174" t="str">
        <f>'t1'!B10</f>
        <v>0D0484</v>
      </c>
      <c r="C10" s="1187"/>
      <c r="D10" s="1187"/>
      <c r="E10" s="1187"/>
      <c r="F10" s="1187"/>
      <c r="G10" s="1187"/>
      <c r="H10" s="1187"/>
      <c r="I10" s="1187"/>
      <c r="J10" s="1187"/>
      <c r="K10" s="1187"/>
      <c r="L10" s="1187"/>
      <c r="M10" s="1187"/>
      <c r="N10" s="1187"/>
      <c r="O10" s="1187"/>
      <c r="P10" s="1187"/>
      <c r="Q10" s="1187"/>
      <c r="R10" s="1187"/>
      <c r="S10" s="1187"/>
      <c r="T10" s="1187"/>
      <c r="U10" s="1187"/>
      <c r="V10" s="1187"/>
      <c r="W10" s="1187"/>
      <c r="X10" s="1187"/>
      <c r="Y10" s="1187"/>
      <c r="Z10" s="1187"/>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72">
        <f t="shared" si="0"/>
        <v>0</v>
      </c>
    </row>
    <row r="11" spans="1:138" ht="12.75" customHeight="1">
      <c r="A11" s="1173" t="str">
        <f>'t1'!A11</f>
        <v>dir. medico con inc. di struttura complessa (rapp. esclusivo)</v>
      </c>
      <c r="B11" s="1174" t="str">
        <f>'t1'!B11</f>
        <v>SD0E33</v>
      </c>
      <c r="C11" s="1187"/>
      <c r="D11" s="1187"/>
      <c r="E11" s="1187"/>
      <c r="F11" s="1187"/>
      <c r="G11" s="1187"/>
      <c r="H11" s="1187">
        <v>1</v>
      </c>
      <c r="I11" s="1187"/>
      <c r="J11" s="1187"/>
      <c r="K11" s="1187"/>
      <c r="L11" s="1187"/>
      <c r="M11" s="1187"/>
      <c r="N11" s="1187"/>
      <c r="O11" s="1187"/>
      <c r="P11" s="1187"/>
      <c r="Q11" s="1187"/>
      <c r="R11" s="1187"/>
      <c r="S11" s="1187"/>
      <c r="T11" s="1187"/>
      <c r="U11" s="1187"/>
      <c r="V11" s="1187"/>
      <c r="W11" s="1187"/>
      <c r="X11" s="1187"/>
      <c r="Y11" s="1187"/>
      <c r="Z11" s="1187"/>
      <c r="AA11" s="1187"/>
      <c r="AB11" s="1187"/>
      <c r="AC11" s="1187"/>
      <c r="AD11" s="1187"/>
      <c r="AE11" s="1187"/>
      <c r="AF11" s="1187"/>
      <c r="AG11" s="1187"/>
      <c r="AH11" s="1187"/>
      <c r="AI11" s="1187"/>
      <c r="AJ11" s="1187"/>
      <c r="AK11" s="1187"/>
      <c r="AL11" s="1187"/>
      <c r="AM11" s="1187"/>
      <c r="AN11" s="1187"/>
      <c r="AO11" s="1187"/>
      <c r="AP11" s="1187"/>
      <c r="AQ11" s="1187"/>
      <c r="AR11" s="1187"/>
      <c r="AS11" s="1187"/>
      <c r="AT11" s="1187"/>
      <c r="AU11" s="1187"/>
      <c r="AV11" s="1187"/>
      <c r="AW11" s="1187"/>
      <c r="AX11" s="1187"/>
      <c r="AY11" s="1187"/>
      <c r="AZ11" s="1187"/>
      <c r="BA11" s="1187"/>
      <c r="BB11" s="1187"/>
      <c r="BC11" s="1187"/>
      <c r="BD11" s="1187"/>
      <c r="BE11" s="1187"/>
      <c r="BF11" s="1187"/>
      <c r="BG11" s="1187"/>
      <c r="BH11" s="1187"/>
      <c r="BI11" s="1187"/>
      <c r="BJ11" s="1187"/>
      <c r="BK11" s="1187"/>
      <c r="BL11" s="1187"/>
      <c r="BM11" s="1187"/>
      <c r="BN11" s="1187"/>
      <c r="BO11" s="1187"/>
      <c r="BP11" s="1187"/>
      <c r="BQ11" s="1187"/>
      <c r="BR11" s="1187"/>
      <c r="BS11" s="1187"/>
      <c r="BT11" s="1187"/>
      <c r="BU11" s="1187"/>
      <c r="BV11" s="1187"/>
      <c r="BW11" s="1187"/>
      <c r="BX11" s="1187"/>
      <c r="BY11" s="1187"/>
      <c r="BZ11" s="1187"/>
      <c r="CA11" s="1187"/>
      <c r="CB11" s="1187"/>
      <c r="CC11" s="1187"/>
      <c r="CD11" s="1187"/>
      <c r="CE11" s="1187"/>
      <c r="CF11" s="1187"/>
      <c r="CG11" s="1187"/>
      <c r="CH11" s="1187"/>
      <c r="CI11" s="1187"/>
      <c r="CJ11" s="1187"/>
      <c r="CK11" s="1187"/>
      <c r="CL11" s="1187"/>
      <c r="CM11" s="1187"/>
      <c r="CN11" s="1187"/>
      <c r="CO11" s="1187"/>
      <c r="CP11" s="1187"/>
      <c r="CQ11" s="1187"/>
      <c r="CR11" s="1187"/>
      <c r="CS11" s="1187"/>
      <c r="CT11" s="1187"/>
      <c r="CU11" s="1187"/>
      <c r="CV11" s="1187"/>
      <c r="CW11" s="1187"/>
      <c r="CX11" s="1187"/>
      <c r="CY11" s="1187"/>
      <c r="CZ11" s="1187"/>
      <c r="DA11" s="1187"/>
      <c r="DB11" s="1187"/>
      <c r="DC11" s="1187"/>
      <c r="DD11" s="1187"/>
      <c r="DE11" s="1187"/>
      <c r="DF11" s="1187"/>
      <c r="DG11" s="1187"/>
      <c r="DH11" s="1187"/>
      <c r="DI11" s="1187"/>
      <c r="DJ11" s="1187"/>
      <c r="DK11" s="1187"/>
      <c r="DL11" s="1187"/>
      <c r="DM11" s="1187"/>
      <c r="DN11" s="1187"/>
      <c r="DO11" s="1187"/>
      <c r="DP11" s="1187"/>
      <c r="DQ11" s="1187"/>
      <c r="DR11" s="1187"/>
      <c r="DS11" s="1187"/>
      <c r="DT11" s="1187"/>
      <c r="DU11" s="1187"/>
      <c r="DV11" s="1187"/>
      <c r="DW11" s="1187"/>
      <c r="DX11" s="1187"/>
      <c r="DY11" s="1187"/>
      <c r="DZ11" s="1187"/>
      <c r="EA11" s="1187"/>
      <c r="EB11" s="1187"/>
      <c r="EC11" s="1187"/>
      <c r="ED11" s="1187"/>
      <c r="EE11" s="1187"/>
      <c r="EF11" s="1187"/>
      <c r="EG11" s="1187"/>
      <c r="EH11" s="1172">
        <f t="shared" si="0"/>
        <v>1</v>
      </c>
    </row>
    <row r="12" spans="1:138" ht="12.75" customHeight="1">
      <c r="A12" s="1173" t="str">
        <f>'t1'!A12</f>
        <v>dir. medico con inc. di struttura complessa (rapp. non escl.)</v>
      </c>
      <c r="B12" s="1174" t="str">
        <f>'t1'!B12</f>
        <v>SD0N33</v>
      </c>
      <c r="C12" s="1187"/>
      <c r="D12" s="1187"/>
      <c r="E12" s="1187"/>
      <c r="F12" s="1187"/>
      <c r="G12" s="1187"/>
      <c r="H12" s="1187"/>
      <c r="I12" s="1187"/>
      <c r="J12" s="1187"/>
      <c r="K12" s="1187"/>
      <c r="L12" s="1187"/>
      <c r="M12" s="1187"/>
      <c r="N12" s="1187"/>
      <c r="O12" s="1187"/>
      <c r="P12" s="1187"/>
      <c r="Q12" s="1187"/>
      <c r="R12" s="1187"/>
      <c r="S12" s="1187"/>
      <c r="T12" s="1187"/>
      <c r="U12" s="1187"/>
      <c r="V12" s="1187"/>
      <c r="W12" s="1187"/>
      <c r="X12" s="1187"/>
      <c r="Y12" s="1187"/>
      <c r="Z12" s="1187"/>
      <c r="AA12" s="1187"/>
      <c r="AB12" s="1187"/>
      <c r="AC12" s="1187"/>
      <c r="AD12" s="1187"/>
      <c r="AE12" s="1187"/>
      <c r="AF12" s="1187"/>
      <c r="AG12" s="1187"/>
      <c r="AH12" s="1187"/>
      <c r="AI12" s="1187"/>
      <c r="AJ12" s="1187"/>
      <c r="AK12" s="1187"/>
      <c r="AL12" s="1187"/>
      <c r="AM12" s="1187"/>
      <c r="AN12" s="1187"/>
      <c r="AO12" s="1187"/>
      <c r="AP12" s="1187"/>
      <c r="AQ12" s="1187"/>
      <c r="AR12" s="1187"/>
      <c r="AS12" s="1187"/>
      <c r="AT12" s="1187"/>
      <c r="AU12" s="1187"/>
      <c r="AV12" s="1187"/>
      <c r="AW12" s="1187"/>
      <c r="AX12" s="1187"/>
      <c r="AY12" s="1187"/>
      <c r="AZ12" s="1187"/>
      <c r="BA12" s="1187"/>
      <c r="BB12" s="1187"/>
      <c r="BC12" s="1187"/>
      <c r="BD12" s="1187"/>
      <c r="BE12" s="1187"/>
      <c r="BF12" s="1187"/>
      <c r="BG12" s="1187"/>
      <c r="BH12" s="1187"/>
      <c r="BI12" s="1187"/>
      <c r="BJ12" s="1187"/>
      <c r="BK12" s="1187"/>
      <c r="BL12" s="1187"/>
      <c r="BM12" s="1187"/>
      <c r="BN12" s="1187"/>
      <c r="BO12" s="1187"/>
      <c r="BP12" s="1187"/>
      <c r="BQ12" s="1187"/>
      <c r="BR12" s="1187"/>
      <c r="BS12" s="1187"/>
      <c r="BT12" s="1187"/>
      <c r="BU12" s="1187"/>
      <c r="BV12" s="1187"/>
      <c r="BW12" s="1187"/>
      <c r="BX12" s="1187"/>
      <c r="BY12" s="1187"/>
      <c r="BZ12" s="1187"/>
      <c r="CA12" s="1187"/>
      <c r="CB12" s="1187"/>
      <c r="CC12" s="1187"/>
      <c r="CD12" s="1187"/>
      <c r="CE12" s="1187"/>
      <c r="CF12" s="1187"/>
      <c r="CG12" s="1187"/>
      <c r="CH12" s="1187"/>
      <c r="CI12" s="1187"/>
      <c r="CJ12" s="1187"/>
      <c r="CK12" s="1187"/>
      <c r="CL12" s="1187"/>
      <c r="CM12" s="1187"/>
      <c r="CN12" s="1187"/>
      <c r="CO12" s="1187"/>
      <c r="CP12" s="1187"/>
      <c r="CQ12" s="1187"/>
      <c r="CR12" s="1187"/>
      <c r="CS12" s="1187"/>
      <c r="CT12" s="1187"/>
      <c r="CU12" s="1187"/>
      <c r="CV12" s="1187"/>
      <c r="CW12" s="1187"/>
      <c r="CX12" s="1187"/>
      <c r="CY12" s="1187"/>
      <c r="CZ12" s="1187"/>
      <c r="DA12" s="1187"/>
      <c r="DB12" s="1187"/>
      <c r="DC12" s="1187"/>
      <c r="DD12" s="1187"/>
      <c r="DE12" s="1187"/>
      <c r="DF12" s="1187"/>
      <c r="DG12" s="1187"/>
      <c r="DH12" s="1187"/>
      <c r="DI12" s="1187"/>
      <c r="DJ12" s="1187"/>
      <c r="DK12" s="1187"/>
      <c r="DL12" s="1187"/>
      <c r="DM12" s="1187"/>
      <c r="DN12" s="1187"/>
      <c r="DO12" s="1187"/>
      <c r="DP12" s="1187"/>
      <c r="DQ12" s="1187"/>
      <c r="DR12" s="1187"/>
      <c r="DS12" s="1187"/>
      <c r="DT12" s="1187"/>
      <c r="DU12" s="1187"/>
      <c r="DV12" s="1187"/>
      <c r="DW12" s="1187"/>
      <c r="DX12" s="1187"/>
      <c r="DY12" s="1187"/>
      <c r="DZ12" s="1187"/>
      <c r="EA12" s="1187"/>
      <c r="EB12" s="1187"/>
      <c r="EC12" s="1187"/>
      <c r="ED12" s="1187"/>
      <c r="EE12" s="1187"/>
      <c r="EF12" s="1187"/>
      <c r="EG12" s="1187"/>
      <c r="EH12" s="1172">
        <f t="shared" si="0"/>
        <v>0</v>
      </c>
    </row>
    <row r="13" spans="1:138" ht="12.75" customHeight="1">
      <c r="A13" s="1173" t="str">
        <f>'t1'!A13</f>
        <v>dir. medico con incarico di struttura semplice (rapp. esclusivo)</v>
      </c>
      <c r="B13" s="1174" t="str">
        <f>'t1'!B13</f>
        <v>SD0E34</v>
      </c>
      <c r="C13" s="1187"/>
      <c r="D13" s="1187"/>
      <c r="E13" s="1187"/>
      <c r="F13" s="1187"/>
      <c r="G13" s="1187"/>
      <c r="H13" s="1187"/>
      <c r="I13" s="1187"/>
      <c r="J13" s="1187"/>
      <c r="K13" s="1187"/>
      <c r="L13" s="1187"/>
      <c r="M13" s="1187"/>
      <c r="N13" s="1187"/>
      <c r="O13" s="1187"/>
      <c r="P13" s="1187"/>
      <c r="Q13" s="1187"/>
      <c r="R13" s="1187"/>
      <c r="S13" s="1187"/>
      <c r="T13" s="1187"/>
      <c r="U13" s="1187"/>
      <c r="V13" s="1187"/>
      <c r="W13" s="1187"/>
      <c r="X13" s="1187"/>
      <c r="Y13" s="1187"/>
      <c r="Z13" s="1187"/>
      <c r="AA13" s="1187"/>
      <c r="AB13" s="1187"/>
      <c r="AC13" s="1187"/>
      <c r="AD13" s="1187"/>
      <c r="AE13" s="1187"/>
      <c r="AF13" s="1187"/>
      <c r="AG13" s="1187"/>
      <c r="AH13" s="1187"/>
      <c r="AI13" s="1187"/>
      <c r="AJ13" s="1187"/>
      <c r="AK13" s="1187"/>
      <c r="AL13" s="1187"/>
      <c r="AM13" s="1187"/>
      <c r="AN13" s="1187"/>
      <c r="AO13" s="1187"/>
      <c r="AP13" s="1187"/>
      <c r="AQ13" s="1187"/>
      <c r="AR13" s="1187"/>
      <c r="AS13" s="1187"/>
      <c r="AT13" s="1187"/>
      <c r="AU13" s="1187"/>
      <c r="AV13" s="1187"/>
      <c r="AW13" s="1187"/>
      <c r="AX13" s="1187"/>
      <c r="AY13" s="1187"/>
      <c r="AZ13" s="1187"/>
      <c r="BA13" s="1187"/>
      <c r="BB13" s="1187"/>
      <c r="BC13" s="1187"/>
      <c r="BD13" s="1187"/>
      <c r="BE13" s="1187"/>
      <c r="BF13" s="1187"/>
      <c r="BG13" s="1187"/>
      <c r="BH13" s="1187"/>
      <c r="BI13" s="1187"/>
      <c r="BJ13" s="1187"/>
      <c r="BK13" s="1187"/>
      <c r="BL13" s="1187"/>
      <c r="BM13" s="1187"/>
      <c r="BN13" s="1187"/>
      <c r="BO13" s="1187"/>
      <c r="BP13" s="1187"/>
      <c r="BQ13" s="1187"/>
      <c r="BR13" s="1187"/>
      <c r="BS13" s="1187"/>
      <c r="BT13" s="1187"/>
      <c r="BU13" s="1187"/>
      <c r="BV13" s="1187"/>
      <c r="BW13" s="1187"/>
      <c r="BX13" s="1187"/>
      <c r="BY13" s="1187"/>
      <c r="BZ13" s="1187"/>
      <c r="CA13" s="1187"/>
      <c r="CB13" s="1187"/>
      <c r="CC13" s="1187"/>
      <c r="CD13" s="1187"/>
      <c r="CE13" s="1187"/>
      <c r="CF13" s="1187"/>
      <c r="CG13" s="1187"/>
      <c r="CH13" s="1187"/>
      <c r="CI13" s="1187"/>
      <c r="CJ13" s="1187"/>
      <c r="CK13" s="1187"/>
      <c r="CL13" s="1187"/>
      <c r="CM13" s="1187"/>
      <c r="CN13" s="1187"/>
      <c r="CO13" s="1187"/>
      <c r="CP13" s="1187"/>
      <c r="CQ13" s="1187"/>
      <c r="CR13" s="1187"/>
      <c r="CS13" s="1187"/>
      <c r="CT13" s="1187"/>
      <c r="CU13" s="1187"/>
      <c r="CV13" s="1187"/>
      <c r="CW13" s="1187"/>
      <c r="CX13" s="1187"/>
      <c r="CY13" s="1187"/>
      <c r="CZ13" s="1187"/>
      <c r="DA13" s="1187"/>
      <c r="DB13" s="1187"/>
      <c r="DC13" s="1187"/>
      <c r="DD13" s="1187"/>
      <c r="DE13" s="1187"/>
      <c r="DF13" s="1187"/>
      <c r="DG13" s="1187"/>
      <c r="DH13" s="1187"/>
      <c r="DI13" s="1187"/>
      <c r="DJ13" s="1187"/>
      <c r="DK13" s="1187"/>
      <c r="DL13" s="1187"/>
      <c r="DM13" s="1187"/>
      <c r="DN13" s="1187"/>
      <c r="DO13" s="1187"/>
      <c r="DP13" s="1187"/>
      <c r="DQ13" s="1187"/>
      <c r="DR13" s="1187"/>
      <c r="DS13" s="1187"/>
      <c r="DT13" s="1187"/>
      <c r="DU13" s="1187"/>
      <c r="DV13" s="1187"/>
      <c r="DW13" s="1187"/>
      <c r="DX13" s="1187"/>
      <c r="DY13" s="1187"/>
      <c r="DZ13" s="1187"/>
      <c r="EA13" s="1187"/>
      <c r="EB13" s="1187"/>
      <c r="EC13" s="1187"/>
      <c r="ED13" s="1187"/>
      <c r="EE13" s="1187"/>
      <c r="EF13" s="1187"/>
      <c r="EG13" s="1187"/>
      <c r="EH13" s="1172">
        <f t="shared" si="0"/>
        <v>0</v>
      </c>
    </row>
    <row r="14" spans="1:138" ht="12.75" customHeight="1">
      <c r="A14" s="1173" t="str">
        <f>'t1'!A14</f>
        <v>dir. medico con incarico di struttura semplice (rapp. non escl.)</v>
      </c>
      <c r="B14" s="1174" t="str">
        <f>'t1'!B14</f>
        <v>SD0N34</v>
      </c>
      <c r="C14" s="1187"/>
      <c r="D14" s="1187"/>
      <c r="E14" s="1187"/>
      <c r="F14" s="1187"/>
      <c r="G14" s="1187"/>
      <c r="H14" s="1187"/>
      <c r="I14" s="1187"/>
      <c r="J14" s="1187"/>
      <c r="K14" s="1187"/>
      <c r="L14" s="1187"/>
      <c r="M14" s="1187"/>
      <c r="N14" s="1187"/>
      <c r="O14" s="1187"/>
      <c r="P14" s="1187"/>
      <c r="Q14" s="1187"/>
      <c r="R14" s="1187"/>
      <c r="S14" s="1187"/>
      <c r="T14" s="1187"/>
      <c r="U14" s="1187"/>
      <c r="V14" s="1187"/>
      <c r="W14" s="1187"/>
      <c r="X14" s="1187"/>
      <c r="Y14" s="1187"/>
      <c r="Z14" s="1187"/>
      <c r="AA14" s="1187"/>
      <c r="AB14" s="1187"/>
      <c r="AC14" s="1187"/>
      <c r="AD14" s="1187"/>
      <c r="AE14" s="1187"/>
      <c r="AF14" s="1187"/>
      <c r="AG14" s="1187"/>
      <c r="AH14" s="1187"/>
      <c r="AI14" s="1187"/>
      <c r="AJ14" s="1187"/>
      <c r="AK14" s="1187"/>
      <c r="AL14" s="1187"/>
      <c r="AM14" s="1187"/>
      <c r="AN14" s="1187"/>
      <c r="AO14" s="1187"/>
      <c r="AP14" s="1187"/>
      <c r="AQ14" s="1187"/>
      <c r="AR14" s="1187"/>
      <c r="AS14" s="1187"/>
      <c r="AT14" s="1187"/>
      <c r="AU14" s="1187"/>
      <c r="AV14" s="1187"/>
      <c r="AW14" s="1187"/>
      <c r="AX14" s="1187"/>
      <c r="AY14" s="1187"/>
      <c r="AZ14" s="1187"/>
      <c r="BA14" s="1187"/>
      <c r="BB14" s="1187"/>
      <c r="BC14" s="1187"/>
      <c r="BD14" s="1187"/>
      <c r="BE14" s="1187"/>
      <c r="BF14" s="1187"/>
      <c r="BG14" s="1187"/>
      <c r="BH14" s="1187"/>
      <c r="BI14" s="1187"/>
      <c r="BJ14" s="1187"/>
      <c r="BK14" s="1187"/>
      <c r="BL14" s="1187"/>
      <c r="BM14" s="1187"/>
      <c r="BN14" s="1187"/>
      <c r="BO14" s="1187"/>
      <c r="BP14" s="1187"/>
      <c r="BQ14" s="1187"/>
      <c r="BR14" s="1187"/>
      <c r="BS14" s="1187"/>
      <c r="BT14" s="1187"/>
      <c r="BU14" s="1187"/>
      <c r="BV14" s="1187"/>
      <c r="BW14" s="1187"/>
      <c r="BX14" s="1187"/>
      <c r="BY14" s="1187"/>
      <c r="BZ14" s="1187"/>
      <c r="CA14" s="1187"/>
      <c r="CB14" s="1187"/>
      <c r="CC14" s="1187"/>
      <c r="CD14" s="1187"/>
      <c r="CE14" s="1187"/>
      <c r="CF14" s="1187"/>
      <c r="CG14" s="1187"/>
      <c r="CH14" s="1187"/>
      <c r="CI14" s="1187"/>
      <c r="CJ14" s="1187"/>
      <c r="CK14" s="1187"/>
      <c r="CL14" s="1187"/>
      <c r="CM14" s="1187"/>
      <c r="CN14" s="1187"/>
      <c r="CO14" s="1187"/>
      <c r="CP14" s="1187"/>
      <c r="CQ14" s="1187"/>
      <c r="CR14" s="1187"/>
      <c r="CS14" s="1187"/>
      <c r="CT14" s="1187"/>
      <c r="CU14" s="1187"/>
      <c r="CV14" s="1187"/>
      <c r="CW14" s="1187"/>
      <c r="CX14" s="1187"/>
      <c r="CY14" s="1187"/>
      <c r="CZ14" s="1187"/>
      <c r="DA14" s="1187"/>
      <c r="DB14" s="1187"/>
      <c r="DC14" s="1187"/>
      <c r="DD14" s="1187"/>
      <c r="DE14" s="1187"/>
      <c r="DF14" s="1187"/>
      <c r="DG14" s="1187"/>
      <c r="DH14" s="1187"/>
      <c r="DI14" s="1187"/>
      <c r="DJ14" s="1187"/>
      <c r="DK14" s="1187"/>
      <c r="DL14" s="1187"/>
      <c r="DM14" s="1187"/>
      <c r="DN14" s="1187"/>
      <c r="DO14" s="1187"/>
      <c r="DP14" s="1187"/>
      <c r="DQ14" s="1187"/>
      <c r="DR14" s="1187"/>
      <c r="DS14" s="1187"/>
      <c r="DT14" s="1187"/>
      <c r="DU14" s="1187"/>
      <c r="DV14" s="1187"/>
      <c r="DW14" s="1187"/>
      <c r="DX14" s="1187"/>
      <c r="DY14" s="1187"/>
      <c r="DZ14" s="1187"/>
      <c r="EA14" s="1187"/>
      <c r="EB14" s="1187"/>
      <c r="EC14" s="1187"/>
      <c r="ED14" s="1187"/>
      <c r="EE14" s="1187"/>
      <c r="EF14" s="1187"/>
      <c r="EG14" s="1187"/>
      <c r="EH14" s="1172">
        <f t="shared" si="0"/>
        <v>0</v>
      </c>
    </row>
    <row r="15" spans="1:138" ht="12.75" customHeight="1">
      <c r="A15" s="1173" t="str">
        <f>'t1'!A15</f>
        <v>dir. medici con altri incar. prof.li (rapp. esclusivo)</v>
      </c>
      <c r="B15" s="1174" t="str">
        <f>'t1'!B15</f>
        <v>SD0035</v>
      </c>
      <c r="C15" s="1187"/>
      <c r="D15" s="1187"/>
      <c r="E15" s="1187"/>
      <c r="F15" s="1187"/>
      <c r="G15" s="1187"/>
      <c r="H15" s="1187"/>
      <c r="I15" s="1187">
        <v>4</v>
      </c>
      <c r="J15" s="1187"/>
      <c r="K15" s="1187"/>
      <c r="L15" s="1187">
        <v>2</v>
      </c>
      <c r="M15" s="1187"/>
      <c r="N15" s="1187"/>
      <c r="O15" s="1187"/>
      <c r="P15" s="1187"/>
      <c r="Q15" s="1187"/>
      <c r="R15" s="1187"/>
      <c r="S15" s="1187"/>
      <c r="T15" s="1187"/>
      <c r="U15" s="1187"/>
      <c r="V15" s="1187"/>
      <c r="W15" s="1187"/>
      <c r="X15" s="1187"/>
      <c r="Y15" s="1187"/>
      <c r="Z15" s="1187"/>
      <c r="AA15" s="1187"/>
      <c r="AB15" s="1187"/>
      <c r="AC15" s="1187"/>
      <c r="AD15" s="1187"/>
      <c r="AE15" s="1187"/>
      <c r="AF15" s="1187"/>
      <c r="AG15" s="1187"/>
      <c r="AH15" s="1187"/>
      <c r="AI15" s="1187"/>
      <c r="AJ15" s="1187"/>
      <c r="AK15" s="1187"/>
      <c r="AL15" s="1187"/>
      <c r="AM15" s="1187"/>
      <c r="AN15" s="1187"/>
      <c r="AO15" s="1187"/>
      <c r="AP15" s="1187"/>
      <c r="AQ15" s="1187"/>
      <c r="AR15" s="1187"/>
      <c r="AS15" s="1187"/>
      <c r="AT15" s="1187"/>
      <c r="AU15" s="1187"/>
      <c r="AV15" s="1187"/>
      <c r="AW15" s="1187"/>
      <c r="AX15" s="1187"/>
      <c r="AY15" s="1187"/>
      <c r="AZ15" s="1187"/>
      <c r="BA15" s="1187"/>
      <c r="BB15" s="1187"/>
      <c r="BC15" s="1187"/>
      <c r="BD15" s="1187"/>
      <c r="BE15" s="1187"/>
      <c r="BF15" s="1187"/>
      <c r="BG15" s="1187"/>
      <c r="BH15" s="1187"/>
      <c r="BI15" s="1187"/>
      <c r="BJ15" s="1187"/>
      <c r="BK15" s="1187"/>
      <c r="BL15" s="1187"/>
      <c r="BM15" s="1187"/>
      <c r="BN15" s="1187"/>
      <c r="BO15" s="1187"/>
      <c r="BP15" s="1187"/>
      <c r="BQ15" s="1187"/>
      <c r="BR15" s="1187"/>
      <c r="BS15" s="1187"/>
      <c r="BT15" s="1187"/>
      <c r="BU15" s="1187"/>
      <c r="BV15" s="1187"/>
      <c r="BW15" s="1187"/>
      <c r="BX15" s="1187"/>
      <c r="BY15" s="1187"/>
      <c r="BZ15" s="1187"/>
      <c r="CA15" s="1187"/>
      <c r="CB15" s="1187"/>
      <c r="CC15" s="1187"/>
      <c r="CD15" s="1187"/>
      <c r="CE15" s="1187"/>
      <c r="CF15" s="1187"/>
      <c r="CG15" s="1187"/>
      <c r="CH15" s="1187"/>
      <c r="CI15" s="1187"/>
      <c r="CJ15" s="1187"/>
      <c r="CK15" s="1187"/>
      <c r="CL15" s="1187"/>
      <c r="CM15" s="1187"/>
      <c r="CN15" s="1187"/>
      <c r="CO15" s="1187"/>
      <c r="CP15" s="1187"/>
      <c r="CQ15" s="1187"/>
      <c r="CR15" s="1187"/>
      <c r="CS15" s="1187"/>
      <c r="CT15" s="1187"/>
      <c r="CU15" s="1187"/>
      <c r="CV15" s="1187"/>
      <c r="CW15" s="1187"/>
      <c r="CX15" s="1187"/>
      <c r="CY15" s="1187"/>
      <c r="CZ15" s="1187"/>
      <c r="DA15" s="1187"/>
      <c r="DB15" s="1187"/>
      <c r="DC15" s="1187"/>
      <c r="DD15" s="1187"/>
      <c r="DE15" s="1187"/>
      <c r="DF15" s="1187"/>
      <c r="DG15" s="1187"/>
      <c r="DH15" s="1187"/>
      <c r="DI15" s="1187"/>
      <c r="DJ15" s="1187"/>
      <c r="DK15" s="1187"/>
      <c r="DL15" s="1187"/>
      <c r="DM15" s="1187"/>
      <c r="DN15" s="1187"/>
      <c r="DO15" s="1187"/>
      <c r="DP15" s="1187"/>
      <c r="DQ15" s="1187"/>
      <c r="DR15" s="1187"/>
      <c r="DS15" s="1187"/>
      <c r="DT15" s="1187"/>
      <c r="DU15" s="1187"/>
      <c r="DV15" s="1187"/>
      <c r="DW15" s="1187"/>
      <c r="DX15" s="1187"/>
      <c r="DY15" s="1187"/>
      <c r="DZ15" s="1187"/>
      <c r="EA15" s="1187"/>
      <c r="EB15" s="1187"/>
      <c r="EC15" s="1187"/>
      <c r="ED15" s="1187"/>
      <c r="EE15" s="1187"/>
      <c r="EF15" s="1187"/>
      <c r="EG15" s="1187"/>
      <c r="EH15" s="1172">
        <f t="shared" si="0"/>
        <v>6</v>
      </c>
    </row>
    <row r="16" spans="1:138" ht="12.75" customHeight="1">
      <c r="A16" s="1173" t="str">
        <f>'t1'!A16</f>
        <v>dir. medici con altri incar. prof.li (rapp. non escl.)</v>
      </c>
      <c r="B16" s="1174" t="str">
        <f>'t1'!B16</f>
        <v>SD0036</v>
      </c>
      <c r="C16" s="1187"/>
      <c r="D16" s="1187"/>
      <c r="E16" s="1187"/>
      <c r="F16" s="1187"/>
      <c r="G16" s="1187"/>
      <c r="H16" s="1187"/>
      <c r="I16" s="1187"/>
      <c r="J16" s="1187">
        <v>1</v>
      </c>
      <c r="K16" s="1187"/>
      <c r="L16" s="1187"/>
      <c r="M16" s="1187"/>
      <c r="N16" s="1187"/>
      <c r="O16" s="1187"/>
      <c r="P16" s="1187"/>
      <c r="Q16" s="1187"/>
      <c r="R16" s="1187"/>
      <c r="S16" s="1187"/>
      <c r="T16" s="1187"/>
      <c r="U16" s="1187"/>
      <c r="V16" s="1187"/>
      <c r="W16" s="1187"/>
      <c r="X16" s="1187"/>
      <c r="Y16" s="1187"/>
      <c r="Z16" s="1187"/>
      <c r="AA16" s="1187"/>
      <c r="AB16" s="1187"/>
      <c r="AC16" s="1187"/>
      <c r="AD16" s="1187"/>
      <c r="AE16" s="1187"/>
      <c r="AF16" s="1187"/>
      <c r="AG16" s="1187"/>
      <c r="AH16" s="1187"/>
      <c r="AI16" s="1187"/>
      <c r="AJ16" s="1187"/>
      <c r="AK16" s="1187"/>
      <c r="AL16" s="1187"/>
      <c r="AM16" s="1187"/>
      <c r="AN16" s="1187"/>
      <c r="AO16" s="1187"/>
      <c r="AP16" s="1187"/>
      <c r="AQ16" s="1187"/>
      <c r="AR16" s="1187"/>
      <c r="AS16" s="1187"/>
      <c r="AT16" s="1187"/>
      <c r="AU16" s="1187"/>
      <c r="AV16" s="1187"/>
      <c r="AW16" s="1187"/>
      <c r="AX16" s="1187"/>
      <c r="AY16" s="1187"/>
      <c r="AZ16" s="1187"/>
      <c r="BA16" s="1187"/>
      <c r="BB16" s="1187"/>
      <c r="BC16" s="1187"/>
      <c r="BD16" s="1187"/>
      <c r="BE16" s="1187"/>
      <c r="BF16" s="1187"/>
      <c r="BG16" s="1187"/>
      <c r="BH16" s="1187"/>
      <c r="BI16" s="1187"/>
      <c r="BJ16" s="1187"/>
      <c r="BK16" s="1187"/>
      <c r="BL16" s="1187"/>
      <c r="BM16" s="1187"/>
      <c r="BN16" s="1187"/>
      <c r="BO16" s="1187"/>
      <c r="BP16" s="1187"/>
      <c r="BQ16" s="1187"/>
      <c r="BR16" s="1187"/>
      <c r="BS16" s="1187"/>
      <c r="BT16" s="1187"/>
      <c r="BU16" s="1187"/>
      <c r="BV16" s="1187"/>
      <c r="BW16" s="1187"/>
      <c r="BX16" s="1187"/>
      <c r="BY16" s="1187"/>
      <c r="BZ16" s="1187"/>
      <c r="CA16" s="1187"/>
      <c r="CB16" s="1187"/>
      <c r="CC16" s="1187"/>
      <c r="CD16" s="1187"/>
      <c r="CE16" s="1187"/>
      <c r="CF16" s="1187"/>
      <c r="CG16" s="1187"/>
      <c r="CH16" s="1187"/>
      <c r="CI16" s="1187"/>
      <c r="CJ16" s="1187"/>
      <c r="CK16" s="1187"/>
      <c r="CL16" s="1187"/>
      <c r="CM16" s="1187"/>
      <c r="CN16" s="1187"/>
      <c r="CO16" s="1187"/>
      <c r="CP16" s="1187"/>
      <c r="CQ16" s="1187"/>
      <c r="CR16" s="1187"/>
      <c r="CS16" s="1187"/>
      <c r="CT16" s="1187"/>
      <c r="CU16" s="1187"/>
      <c r="CV16" s="1187"/>
      <c r="CW16" s="1187"/>
      <c r="CX16" s="1187"/>
      <c r="CY16" s="1187"/>
      <c r="CZ16" s="1187"/>
      <c r="DA16" s="1187"/>
      <c r="DB16" s="1187"/>
      <c r="DC16" s="1187"/>
      <c r="DD16" s="1187"/>
      <c r="DE16" s="1187"/>
      <c r="DF16" s="1187"/>
      <c r="DG16" s="1187"/>
      <c r="DH16" s="1187"/>
      <c r="DI16" s="1187"/>
      <c r="DJ16" s="1187"/>
      <c r="DK16" s="1187"/>
      <c r="DL16" s="1187"/>
      <c r="DM16" s="1187"/>
      <c r="DN16" s="1187"/>
      <c r="DO16" s="1187"/>
      <c r="DP16" s="1187"/>
      <c r="DQ16" s="1187"/>
      <c r="DR16" s="1187"/>
      <c r="DS16" s="1187"/>
      <c r="DT16" s="1187"/>
      <c r="DU16" s="1187"/>
      <c r="DV16" s="1187"/>
      <c r="DW16" s="1187"/>
      <c r="DX16" s="1187"/>
      <c r="DY16" s="1187"/>
      <c r="DZ16" s="1187"/>
      <c r="EA16" s="1187"/>
      <c r="EB16" s="1187"/>
      <c r="EC16" s="1187"/>
      <c r="ED16" s="1187"/>
      <c r="EE16" s="1187"/>
      <c r="EF16" s="1187"/>
      <c r="EG16" s="1187"/>
      <c r="EH16" s="1172">
        <f t="shared" si="0"/>
        <v>1</v>
      </c>
    </row>
    <row r="17" spans="1:138" ht="12.75" customHeight="1">
      <c r="A17" s="1173" t="str">
        <f>'t1'!A17</f>
        <v>dir. medici a t.  determinato(art. 15-septies d.lgs. 502/92)</v>
      </c>
      <c r="B17" s="1174" t="str">
        <f>'t1'!B17</f>
        <v>SD0597</v>
      </c>
      <c r="C17" s="1187"/>
      <c r="D17" s="1187"/>
      <c r="E17" s="1187"/>
      <c r="F17" s="1187"/>
      <c r="G17" s="1187"/>
      <c r="H17" s="1187"/>
      <c r="I17" s="1187"/>
      <c r="J17" s="1187"/>
      <c r="K17" s="1187"/>
      <c r="L17" s="1187"/>
      <c r="M17" s="1187"/>
      <c r="N17" s="1187"/>
      <c r="O17" s="1187"/>
      <c r="P17" s="1187"/>
      <c r="Q17" s="1187"/>
      <c r="R17" s="1187"/>
      <c r="S17" s="1187"/>
      <c r="T17" s="1187"/>
      <c r="U17" s="1187"/>
      <c r="V17" s="1187"/>
      <c r="W17" s="1187"/>
      <c r="X17" s="1187"/>
      <c r="Y17" s="1187"/>
      <c r="Z17" s="1187"/>
      <c r="AA17" s="1187"/>
      <c r="AB17" s="1187"/>
      <c r="AC17" s="1187"/>
      <c r="AD17" s="1187"/>
      <c r="AE17" s="1187"/>
      <c r="AF17" s="1187"/>
      <c r="AG17" s="1187"/>
      <c r="AH17" s="1187"/>
      <c r="AI17" s="1187"/>
      <c r="AJ17" s="1187"/>
      <c r="AK17" s="1187"/>
      <c r="AL17" s="1187"/>
      <c r="AM17" s="1187"/>
      <c r="AN17" s="1187"/>
      <c r="AO17" s="1187"/>
      <c r="AP17" s="1187"/>
      <c r="AQ17" s="1187"/>
      <c r="AR17" s="1187"/>
      <c r="AS17" s="1187"/>
      <c r="AT17" s="1187"/>
      <c r="AU17" s="1187"/>
      <c r="AV17" s="1187"/>
      <c r="AW17" s="1187"/>
      <c r="AX17" s="1187"/>
      <c r="AY17" s="1187"/>
      <c r="AZ17" s="1187"/>
      <c r="BA17" s="1187"/>
      <c r="BB17" s="1187"/>
      <c r="BC17" s="1187"/>
      <c r="BD17" s="1187"/>
      <c r="BE17" s="1187"/>
      <c r="BF17" s="1187"/>
      <c r="BG17" s="1187"/>
      <c r="BH17" s="1187"/>
      <c r="BI17" s="1187"/>
      <c r="BJ17" s="1187"/>
      <c r="BK17" s="1187"/>
      <c r="BL17" s="1187"/>
      <c r="BM17" s="1187"/>
      <c r="BN17" s="1187"/>
      <c r="BO17" s="1187"/>
      <c r="BP17" s="1187"/>
      <c r="BQ17" s="1187"/>
      <c r="BR17" s="1187"/>
      <c r="BS17" s="1187"/>
      <c r="BT17" s="1187"/>
      <c r="BU17" s="1187"/>
      <c r="BV17" s="1187"/>
      <c r="BW17" s="1187"/>
      <c r="BX17" s="1187"/>
      <c r="BY17" s="1187"/>
      <c r="BZ17" s="1187"/>
      <c r="CA17" s="1187"/>
      <c r="CB17" s="1187"/>
      <c r="CC17" s="1187"/>
      <c r="CD17" s="1187"/>
      <c r="CE17" s="1187"/>
      <c r="CF17" s="1187"/>
      <c r="CG17" s="1187"/>
      <c r="CH17" s="1187"/>
      <c r="CI17" s="1187"/>
      <c r="CJ17" s="1187"/>
      <c r="CK17" s="1187"/>
      <c r="CL17" s="1187"/>
      <c r="CM17" s="1187"/>
      <c r="CN17" s="1187"/>
      <c r="CO17" s="1187"/>
      <c r="CP17" s="1187"/>
      <c r="CQ17" s="1187"/>
      <c r="CR17" s="1187"/>
      <c r="CS17" s="1187"/>
      <c r="CT17" s="1187"/>
      <c r="CU17" s="1187"/>
      <c r="CV17" s="1187"/>
      <c r="CW17" s="1187"/>
      <c r="CX17" s="1187"/>
      <c r="CY17" s="1187"/>
      <c r="CZ17" s="1187"/>
      <c r="DA17" s="1187"/>
      <c r="DB17" s="1187"/>
      <c r="DC17" s="1187"/>
      <c r="DD17" s="1187"/>
      <c r="DE17" s="1187"/>
      <c r="DF17" s="1187"/>
      <c r="DG17" s="1187"/>
      <c r="DH17" s="1187"/>
      <c r="DI17" s="1187"/>
      <c r="DJ17" s="1187"/>
      <c r="DK17" s="1187"/>
      <c r="DL17" s="1187"/>
      <c r="DM17" s="1187"/>
      <c r="DN17" s="1187"/>
      <c r="DO17" s="1187"/>
      <c r="DP17" s="1187"/>
      <c r="DQ17" s="1187"/>
      <c r="DR17" s="1187"/>
      <c r="DS17" s="1187"/>
      <c r="DT17" s="1187"/>
      <c r="DU17" s="1187"/>
      <c r="DV17" s="1187"/>
      <c r="DW17" s="1187"/>
      <c r="DX17" s="1187"/>
      <c r="DY17" s="1187"/>
      <c r="DZ17" s="1187"/>
      <c r="EA17" s="1187"/>
      <c r="EB17" s="1187"/>
      <c r="EC17" s="1187"/>
      <c r="ED17" s="1187"/>
      <c r="EE17" s="1187"/>
      <c r="EF17" s="1187"/>
      <c r="EG17" s="1187"/>
      <c r="EH17" s="1172">
        <f t="shared" si="0"/>
        <v>0</v>
      </c>
    </row>
    <row r="18" spans="1:138" ht="12.75" customHeight="1">
      <c r="A18" s="1173" t="str">
        <f>'t1'!A18</f>
        <v>veterinari con inc. di struttura complessa (rapp.esclusivo)</v>
      </c>
      <c r="B18" s="1174" t="str">
        <f>'t1'!B18</f>
        <v>SD0E74</v>
      </c>
      <c r="C18" s="1187"/>
      <c r="D18" s="1187"/>
      <c r="E18" s="1187"/>
      <c r="F18" s="1187"/>
      <c r="G18" s="1187"/>
      <c r="H18" s="1187"/>
      <c r="I18" s="1187"/>
      <c r="J18" s="1187"/>
      <c r="K18" s="1187"/>
      <c r="L18" s="1187"/>
      <c r="M18" s="1187"/>
      <c r="N18" s="1187"/>
      <c r="O18" s="1187"/>
      <c r="P18" s="1187"/>
      <c r="Q18" s="1187"/>
      <c r="R18" s="1187"/>
      <c r="S18" s="1187"/>
      <c r="T18" s="1187"/>
      <c r="U18" s="1187"/>
      <c r="V18" s="1187"/>
      <c r="W18" s="1187"/>
      <c r="X18" s="1187"/>
      <c r="Y18" s="1187"/>
      <c r="Z18" s="1187"/>
      <c r="AA18" s="1187"/>
      <c r="AB18" s="1187"/>
      <c r="AC18" s="1187"/>
      <c r="AD18" s="1187"/>
      <c r="AE18" s="1187"/>
      <c r="AF18" s="1187"/>
      <c r="AG18" s="1187"/>
      <c r="AH18" s="1187"/>
      <c r="AI18" s="1187"/>
      <c r="AJ18" s="1187"/>
      <c r="AK18" s="1187"/>
      <c r="AL18" s="1187"/>
      <c r="AM18" s="1187"/>
      <c r="AN18" s="1187"/>
      <c r="AO18" s="1187"/>
      <c r="AP18" s="1187"/>
      <c r="AQ18" s="1187"/>
      <c r="AR18" s="1187"/>
      <c r="AS18" s="1187"/>
      <c r="AT18" s="1187"/>
      <c r="AU18" s="1187"/>
      <c r="AV18" s="1187"/>
      <c r="AW18" s="1187"/>
      <c r="AX18" s="1187"/>
      <c r="AY18" s="1187"/>
      <c r="AZ18" s="1187"/>
      <c r="BA18" s="1187"/>
      <c r="BB18" s="1187"/>
      <c r="BC18" s="1187"/>
      <c r="BD18" s="1187"/>
      <c r="BE18" s="1187"/>
      <c r="BF18" s="1187"/>
      <c r="BG18" s="1187"/>
      <c r="BH18" s="1187"/>
      <c r="BI18" s="1187"/>
      <c r="BJ18" s="1187"/>
      <c r="BK18" s="1187"/>
      <c r="BL18" s="1187"/>
      <c r="BM18" s="1187"/>
      <c r="BN18" s="1187"/>
      <c r="BO18" s="1187"/>
      <c r="BP18" s="1187"/>
      <c r="BQ18" s="1187"/>
      <c r="BR18" s="1187"/>
      <c r="BS18" s="1187"/>
      <c r="BT18" s="1187"/>
      <c r="BU18" s="1187"/>
      <c r="BV18" s="1187"/>
      <c r="BW18" s="1187"/>
      <c r="BX18" s="1187"/>
      <c r="BY18" s="1187"/>
      <c r="BZ18" s="1187"/>
      <c r="CA18" s="1187"/>
      <c r="CB18" s="1187"/>
      <c r="CC18" s="1187"/>
      <c r="CD18" s="1187"/>
      <c r="CE18" s="1187"/>
      <c r="CF18" s="1187"/>
      <c r="CG18" s="1187"/>
      <c r="CH18" s="1187"/>
      <c r="CI18" s="1187"/>
      <c r="CJ18" s="1187"/>
      <c r="CK18" s="1187"/>
      <c r="CL18" s="1187"/>
      <c r="CM18" s="1187"/>
      <c r="CN18" s="1187"/>
      <c r="CO18" s="1187"/>
      <c r="CP18" s="1187"/>
      <c r="CQ18" s="1187"/>
      <c r="CR18" s="1187"/>
      <c r="CS18" s="1187"/>
      <c r="CT18" s="1187"/>
      <c r="CU18" s="1187"/>
      <c r="CV18" s="1187"/>
      <c r="CW18" s="1187"/>
      <c r="CX18" s="1187"/>
      <c r="CY18" s="1187"/>
      <c r="CZ18" s="1187"/>
      <c r="DA18" s="1187"/>
      <c r="DB18" s="1187"/>
      <c r="DC18" s="1187"/>
      <c r="DD18" s="1187"/>
      <c r="DE18" s="1187"/>
      <c r="DF18" s="1187"/>
      <c r="DG18" s="1187"/>
      <c r="DH18" s="1187"/>
      <c r="DI18" s="1187"/>
      <c r="DJ18" s="1187"/>
      <c r="DK18" s="1187"/>
      <c r="DL18" s="1187"/>
      <c r="DM18" s="1187"/>
      <c r="DN18" s="1187"/>
      <c r="DO18" s="1187"/>
      <c r="DP18" s="1187"/>
      <c r="DQ18" s="1187"/>
      <c r="DR18" s="1187"/>
      <c r="DS18" s="1187"/>
      <c r="DT18" s="1187"/>
      <c r="DU18" s="1187"/>
      <c r="DV18" s="1187"/>
      <c r="DW18" s="1187"/>
      <c r="DX18" s="1187"/>
      <c r="DY18" s="1187"/>
      <c r="DZ18" s="1187"/>
      <c r="EA18" s="1187"/>
      <c r="EB18" s="1187"/>
      <c r="EC18" s="1187"/>
      <c r="ED18" s="1187"/>
      <c r="EE18" s="1187"/>
      <c r="EF18" s="1187"/>
      <c r="EG18" s="1187"/>
      <c r="EH18" s="1172">
        <f t="shared" si="0"/>
        <v>0</v>
      </c>
    </row>
    <row r="19" spans="1:138" ht="12.75" customHeight="1">
      <c r="A19" s="1173" t="str">
        <f>'t1'!A19</f>
        <v>veterinari con inc. di struttura complessa (rapp. non escl.)</v>
      </c>
      <c r="B19" s="1174" t="str">
        <f>'t1'!B19</f>
        <v>SD0N74</v>
      </c>
      <c r="C19" s="1187"/>
      <c r="D19" s="1187"/>
      <c r="E19" s="1187"/>
      <c r="F19" s="1187"/>
      <c r="G19" s="1187"/>
      <c r="H19" s="1187"/>
      <c r="I19" s="1187"/>
      <c r="J19" s="1187"/>
      <c r="K19" s="1187"/>
      <c r="L19" s="1187"/>
      <c r="M19" s="1187"/>
      <c r="N19" s="1187"/>
      <c r="O19" s="1187"/>
      <c r="P19" s="1187"/>
      <c r="Q19" s="1187"/>
      <c r="R19" s="1187"/>
      <c r="S19" s="1187"/>
      <c r="T19" s="1187"/>
      <c r="U19" s="1187"/>
      <c r="V19" s="1187"/>
      <c r="W19" s="1187"/>
      <c r="X19" s="1187"/>
      <c r="Y19" s="1187"/>
      <c r="Z19" s="1187"/>
      <c r="AA19" s="1187"/>
      <c r="AB19" s="1187"/>
      <c r="AC19" s="1187"/>
      <c r="AD19" s="1187"/>
      <c r="AE19" s="1187"/>
      <c r="AF19" s="1187"/>
      <c r="AG19" s="1187"/>
      <c r="AH19" s="1187"/>
      <c r="AI19" s="1187"/>
      <c r="AJ19" s="1187"/>
      <c r="AK19" s="1187"/>
      <c r="AL19" s="1187"/>
      <c r="AM19" s="1187"/>
      <c r="AN19" s="1187"/>
      <c r="AO19" s="1187"/>
      <c r="AP19" s="1187"/>
      <c r="AQ19" s="1187"/>
      <c r="AR19" s="1187"/>
      <c r="AS19" s="1187"/>
      <c r="AT19" s="1187"/>
      <c r="AU19" s="1187"/>
      <c r="AV19" s="1187"/>
      <c r="AW19" s="1187"/>
      <c r="AX19" s="1187"/>
      <c r="AY19" s="1187"/>
      <c r="AZ19" s="1187"/>
      <c r="BA19" s="1187"/>
      <c r="BB19" s="1187"/>
      <c r="BC19" s="1187"/>
      <c r="BD19" s="1187"/>
      <c r="BE19" s="1187"/>
      <c r="BF19" s="1187"/>
      <c r="BG19" s="1187"/>
      <c r="BH19" s="1187"/>
      <c r="BI19" s="1187"/>
      <c r="BJ19" s="1187"/>
      <c r="BK19" s="1187"/>
      <c r="BL19" s="1187"/>
      <c r="BM19" s="1187"/>
      <c r="BN19" s="1187"/>
      <c r="BO19" s="1187"/>
      <c r="BP19" s="1187"/>
      <c r="BQ19" s="1187"/>
      <c r="BR19" s="1187"/>
      <c r="BS19" s="1187"/>
      <c r="BT19" s="1187"/>
      <c r="BU19" s="1187"/>
      <c r="BV19" s="1187"/>
      <c r="BW19" s="1187"/>
      <c r="BX19" s="1187"/>
      <c r="BY19" s="1187"/>
      <c r="BZ19" s="1187"/>
      <c r="CA19" s="1187"/>
      <c r="CB19" s="1187"/>
      <c r="CC19" s="1187"/>
      <c r="CD19" s="1187"/>
      <c r="CE19" s="1187"/>
      <c r="CF19" s="1187"/>
      <c r="CG19" s="1187"/>
      <c r="CH19" s="1187"/>
      <c r="CI19" s="1187"/>
      <c r="CJ19" s="1187"/>
      <c r="CK19" s="1187"/>
      <c r="CL19" s="1187"/>
      <c r="CM19" s="1187"/>
      <c r="CN19" s="1187"/>
      <c r="CO19" s="1187"/>
      <c r="CP19" s="1187"/>
      <c r="CQ19" s="1187"/>
      <c r="CR19" s="1187"/>
      <c r="CS19" s="1187"/>
      <c r="CT19" s="1187"/>
      <c r="CU19" s="1187"/>
      <c r="CV19" s="1187"/>
      <c r="CW19" s="1187"/>
      <c r="CX19" s="1187"/>
      <c r="CY19" s="1187"/>
      <c r="CZ19" s="1187"/>
      <c r="DA19" s="1187"/>
      <c r="DB19" s="1187"/>
      <c r="DC19" s="1187"/>
      <c r="DD19" s="1187"/>
      <c r="DE19" s="1187"/>
      <c r="DF19" s="1187"/>
      <c r="DG19" s="1187"/>
      <c r="DH19" s="1187"/>
      <c r="DI19" s="1187"/>
      <c r="DJ19" s="1187"/>
      <c r="DK19" s="1187"/>
      <c r="DL19" s="1187"/>
      <c r="DM19" s="1187"/>
      <c r="DN19" s="1187"/>
      <c r="DO19" s="1187"/>
      <c r="DP19" s="1187"/>
      <c r="DQ19" s="1187"/>
      <c r="DR19" s="1187"/>
      <c r="DS19" s="1187"/>
      <c r="DT19" s="1187"/>
      <c r="DU19" s="1187"/>
      <c r="DV19" s="1187"/>
      <c r="DW19" s="1187"/>
      <c r="DX19" s="1187"/>
      <c r="DY19" s="1187"/>
      <c r="DZ19" s="1187"/>
      <c r="EA19" s="1187"/>
      <c r="EB19" s="1187"/>
      <c r="EC19" s="1187"/>
      <c r="ED19" s="1187"/>
      <c r="EE19" s="1187"/>
      <c r="EF19" s="1187"/>
      <c r="EG19" s="1187"/>
      <c r="EH19" s="1172">
        <f t="shared" si="0"/>
        <v>0</v>
      </c>
    </row>
    <row r="20" spans="1:138" ht="12.75" customHeight="1">
      <c r="A20" s="1173" t="str">
        <f>'t1'!A20</f>
        <v>veterinari con inc. di struttura semplice (rapp. esclusivo)</v>
      </c>
      <c r="B20" s="1174" t="str">
        <f>'t1'!B20</f>
        <v>SD0E73</v>
      </c>
      <c r="C20" s="1187"/>
      <c r="D20" s="1187"/>
      <c r="E20" s="1187"/>
      <c r="F20" s="1187"/>
      <c r="G20" s="1187"/>
      <c r="H20" s="1187"/>
      <c r="I20" s="1187"/>
      <c r="J20" s="1187"/>
      <c r="K20" s="1187"/>
      <c r="L20" s="1187"/>
      <c r="M20" s="1187"/>
      <c r="N20" s="1187"/>
      <c r="O20" s="1187"/>
      <c r="P20" s="1187"/>
      <c r="Q20" s="1187"/>
      <c r="R20" s="1187"/>
      <c r="S20" s="1187"/>
      <c r="T20" s="1187"/>
      <c r="U20" s="1187"/>
      <c r="V20" s="1187"/>
      <c r="W20" s="1187"/>
      <c r="X20" s="1187"/>
      <c r="Y20" s="1187"/>
      <c r="Z20" s="1187"/>
      <c r="AA20" s="1187"/>
      <c r="AB20" s="1187"/>
      <c r="AC20" s="1187"/>
      <c r="AD20" s="1187"/>
      <c r="AE20" s="1187"/>
      <c r="AF20" s="1187"/>
      <c r="AG20" s="1187"/>
      <c r="AH20" s="1187"/>
      <c r="AI20" s="1187"/>
      <c r="AJ20" s="1187"/>
      <c r="AK20" s="1187"/>
      <c r="AL20" s="1187"/>
      <c r="AM20" s="1187"/>
      <c r="AN20" s="1187"/>
      <c r="AO20" s="1187"/>
      <c r="AP20" s="1187"/>
      <c r="AQ20" s="1187"/>
      <c r="AR20" s="1187"/>
      <c r="AS20" s="1187"/>
      <c r="AT20" s="1187"/>
      <c r="AU20" s="1187"/>
      <c r="AV20" s="1187"/>
      <c r="AW20" s="1187"/>
      <c r="AX20" s="1187"/>
      <c r="AY20" s="1187"/>
      <c r="AZ20" s="1187"/>
      <c r="BA20" s="1187"/>
      <c r="BB20" s="1187"/>
      <c r="BC20" s="1187"/>
      <c r="BD20" s="1187"/>
      <c r="BE20" s="1187"/>
      <c r="BF20" s="1187"/>
      <c r="BG20" s="1187"/>
      <c r="BH20" s="1187"/>
      <c r="BI20" s="1187"/>
      <c r="BJ20" s="1187"/>
      <c r="BK20" s="1187"/>
      <c r="BL20" s="1187"/>
      <c r="BM20" s="1187"/>
      <c r="BN20" s="1187"/>
      <c r="BO20" s="1187"/>
      <c r="BP20" s="1187"/>
      <c r="BQ20" s="1187"/>
      <c r="BR20" s="1187"/>
      <c r="BS20" s="1187"/>
      <c r="BT20" s="1187"/>
      <c r="BU20" s="1187"/>
      <c r="BV20" s="1187"/>
      <c r="BW20" s="1187"/>
      <c r="BX20" s="1187"/>
      <c r="BY20" s="1187"/>
      <c r="BZ20" s="1187"/>
      <c r="CA20" s="1187"/>
      <c r="CB20" s="1187"/>
      <c r="CC20" s="1187"/>
      <c r="CD20" s="1187"/>
      <c r="CE20" s="1187"/>
      <c r="CF20" s="1187"/>
      <c r="CG20" s="1187"/>
      <c r="CH20" s="1187"/>
      <c r="CI20" s="1187"/>
      <c r="CJ20" s="1187"/>
      <c r="CK20" s="1187"/>
      <c r="CL20" s="1187"/>
      <c r="CM20" s="1187"/>
      <c r="CN20" s="1187"/>
      <c r="CO20" s="1187"/>
      <c r="CP20" s="1187"/>
      <c r="CQ20" s="1187"/>
      <c r="CR20" s="1187"/>
      <c r="CS20" s="1187"/>
      <c r="CT20" s="1187"/>
      <c r="CU20" s="1187"/>
      <c r="CV20" s="1187"/>
      <c r="CW20" s="1187"/>
      <c r="CX20" s="1187"/>
      <c r="CY20" s="1187"/>
      <c r="CZ20" s="1187"/>
      <c r="DA20" s="1187"/>
      <c r="DB20" s="1187"/>
      <c r="DC20" s="1187"/>
      <c r="DD20" s="1187"/>
      <c r="DE20" s="1187"/>
      <c r="DF20" s="1187"/>
      <c r="DG20" s="1187"/>
      <c r="DH20" s="1187"/>
      <c r="DI20" s="1187"/>
      <c r="DJ20" s="1187"/>
      <c r="DK20" s="1187"/>
      <c r="DL20" s="1187"/>
      <c r="DM20" s="1187"/>
      <c r="DN20" s="1187"/>
      <c r="DO20" s="1187"/>
      <c r="DP20" s="1187"/>
      <c r="DQ20" s="1187"/>
      <c r="DR20" s="1187"/>
      <c r="DS20" s="1187"/>
      <c r="DT20" s="1187"/>
      <c r="DU20" s="1187"/>
      <c r="DV20" s="1187"/>
      <c r="DW20" s="1187"/>
      <c r="DX20" s="1187"/>
      <c r="DY20" s="1187"/>
      <c r="DZ20" s="1187"/>
      <c r="EA20" s="1187"/>
      <c r="EB20" s="1187"/>
      <c r="EC20" s="1187"/>
      <c r="ED20" s="1187"/>
      <c r="EE20" s="1187"/>
      <c r="EF20" s="1187"/>
      <c r="EG20" s="1187"/>
      <c r="EH20" s="1172">
        <f t="shared" si="0"/>
        <v>0</v>
      </c>
    </row>
    <row r="21" spans="1:138" ht="12.75" customHeight="1">
      <c r="A21" s="1173" t="str">
        <f>'t1'!A21</f>
        <v>veterinari con inc. di struttura semplice (rapp. non escl.)</v>
      </c>
      <c r="B21" s="1174" t="str">
        <f>'t1'!B21</f>
        <v>SD0N73</v>
      </c>
      <c r="C21" s="1187"/>
      <c r="D21" s="1187"/>
      <c r="E21" s="1187"/>
      <c r="F21" s="1187"/>
      <c r="G21" s="1187"/>
      <c r="H21" s="1187"/>
      <c r="I21" s="1187"/>
      <c r="J21" s="1187"/>
      <c r="K21" s="1187"/>
      <c r="L21" s="1187"/>
      <c r="M21" s="1187"/>
      <c r="N21" s="1187"/>
      <c r="O21" s="1187"/>
      <c r="P21" s="1187"/>
      <c r="Q21" s="1187"/>
      <c r="R21" s="1187"/>
      <c r="S21" s="1187"/>
      <c r="T21" s="1187"/>
      <c r="U21" s="1187"/>
      <c r="V21" s="1187"/>
      <c r="W21" s="1187"/>
      <c r="X21" s="1187"/>
      <c r="Y21" s="1187"/>
      <c r="Z21" s="1187"/>
      <c r="AA21" s="1187"/>
      <c r="AB21" s="1187"/>
      <c r="AC21" s="1187"/>
      <c r="AD21" s="1187"/>
      <c r="AE21" s="1187"/>
      <c r="AF21" s="1187"/>
      <c r="AG21" s="1187"/>
      <c r="AH21" s="1187"/>
      <c r="AI21" s="1187"/>
      <c r="AJ21" s="1187"/>
      <c r="AK21" s="1187"/>
      <c r="AL21" s="1187"/>
      <c r="AM21" s="1187"/>
      <c r="AN21" s="1187"/>
      <c r="AO21" s="1187"/>
      <c r="AP21" s="1187"/>
      <c r="AQ21" s="1187"/>
      <c r="AR21" s="1187"/>
      <c r="AS21" s="1187"/>
      <c r="AT21" s="1187"/>
      <c r="AU21" s="1187"/>
      <c r="AV21" s="1187"/>
      <c r="AW21" s="1187"/>
      <c r="AX21" s="1187"/>
      <c r="AY21" s="1187"/>
      <c r="AZ21" s="1187"/>
      <c r="BA21" s="1187"/>
      <c r="BB21" s="1187"/>
      <c r="BC21" s="1187"/>
      <c r="BD21" s="1187"/>
      <c r="BE21" s="1187"/>
      <c r="BF21" s="1187"/>
      <c r="BG21" s="1187"/>
      <c r="BH21" s="1187"/>
      <c r="BI21" s="1187"/>
      <c r="BJ21" s="1187"/>
      <c r="BK21" s="1187"/>
      <c r="BL21" s="1187"/>
      <c r="BM21" s="1187"/>
      <c r="BN21" s="1187"/>
      <c r="BO21" s="1187"/>
      <c r="BP21" s="1187"/>
      <c r="BQ21" s="1187"/>
      <c r="BR21" s="1187"/>
      <c r="BS21" s="1187"/>
      <c r="BT21" s="1187"/>
      <c r="BU21" s="1187"/>
      <c r="BV21" s="1187"/>
      <c r="BW21" s="1187"/>
      <c r="BX21" s="1187"/>
      <c r="BY21" s="1187"/>
      <c r="BZ21" s="1187"/>
      <c r="CA21" s="1187"/>
      <c r="CB21" s="1187"/>
      <c r="CC21" s="1187"/>
      <c r="CD21" s="1187"/>
      <c r="CE21" s="1187"/>
      <c r="CF21" s="1187"/>
      <c r="CG21" s="1187"/>
      <c r="CH21" s="1187"/>
      <c r="CI21" s="1187"/>
      <c r="CJ21" s="1187"/>
      <c r="CK21" s="1187"/>
      <c r="CL21" s="1187"/>
      <c r="CM21" s="1187"/>
      <c r="CN21" s="1187"/>
      <c r="CO21" s="1187"/>
      <c r="CP21" s="1187"/>
      <c r="CQ21" s="1187"/>
      <c r="CR21" s="1187"/>
      <c r="CS21" s="1187"/>
      <c r="CT21" s="1187"/>
      <c r="CU21" s="1187"/>
      <c r="CV21" s="1187"/>
      <c r="CW21" s="1187"/>
      <c r="CX21" s="1187"/>
      <c r="CY21" s="1187"/>
      <c r="CZ21" s="1187"/>
      <c r="DA21" s="1187"/>
      <c r="DB21" s="1187"/>
      <c r="DC21" s="1187"/>
      <c r="DD21" s="1187"/>
      <c r="DE21" s="1187"/>
      <c r="DF21" s="1187"/>
      <c r="DG21" s="1187"/>
      <c r="DH21" s="1187"/>
      <c r="DI21" s="1187"/>
      <c r="DJ21" s="1187"/>
      <c r="DK21" s="1187"/>
      <c r="DL21" s="1187"/>
      <c r="DM21" s="1187"/>
      <c r="DN21" s="1187"/>
      <c r="DO21" s="1187"/>
      <c r="DP21" s="1187"/>
      <c r="DQ21" s="1187"/>
      <c r="DR21" s="1187"/>
      <c r="DS21" s="1187"/>
      <c r="DT21" s="1187"/>
      <c r="DU21" s="1187"/>
      <c r="DV21" s="1187"/>
      <c r="DW21" s="1187"/>
      <c r="DX21" s="1187"/>
      <c r="DY21" s="1187"/>
      <c r="DZ21" s="1187"/>
      <c r="EA21" s="1187"/>
      <c r="EB21" s="1187"/>
      <c r="EC21" s="1187"/>
      <c r="ED21" s="1187"/>
      <c r="EE21" s="1187"/>
      <c r="EF21" s="1187"/>
      <c r="EG21" s="1187"/>
      <c r="EH21" s="1172">
        <f t="shared" si="0"/>
        <v>0</v>
      </c>
    </row>
    <row r="22" spans="1:138" ht="12.75" customHeight="1">
      <c r="A22" s="1173" t="str">
        <f>'t1'!A22</f>
        <v>veterinari con altri incar. prof.li (rapp. esclusivo)</v>
      </c>
      <c r="B22" s="1174" t="str">
        <f>'t1'!B22</f>
        <v>SD0A73</v>
      </c>
      <c r="C22" s="1187"/>
      <c r="D22" s="1187"/>
      <c r="E22" s="1187"/>
      <c r="F22" s="1187"/>
      <c r="G22" s="1187"/>
      <c r="H22" s="1187"/>
      <c r="I22" s="1187"/>
      <c r="J22" s="1187"/>
      <c r="K22" s="1187"/>
      <c r="L22" s="1187"/>
      <c r="M22" s="1187"/>
      <c r="N22" s="1187"/>
      <c r="O22" s="1187"/>
      <c r="P22" s="1187"/>
      <c r="Q22" s="1187"/>
      <c r="R22" s="1187"/>
      <c r="S22" s="1187"/>
      <c r="T22" s="1187"/>
      <c r="U22" s="1187"/>
      <c r="V22" s="1187"/>
      <c r="W22" s="1187"/>
      <c r="X22" s="1187"/>
      <c r="Y22" s="1187"/>
      <c r="Z22" s="1187"/>
      <c r="AA22" s="1187"/>
      <c r="AB22" s="1187"/>
      <c r="AC22" s="1187"/>
      <c r="AD22" s="1187"/>
      <c r="AE22" s="1187"/>
      <c r="AF22" s="1187"/>
      <c r="AG22" s="1187"/>
      <c r="AH22" s="1187"/>
      <c r="AI22" s="1187"/>
      <c r="AJ22" s="1187"/>
      <c r="AK22" s="1187"/>
      <c r="AL22" s="1187"/>
      <c r="AM22" s="1187"/>
      <c r="AN22" s="1187"/>
      <c r="AO22" s="1187"/>
      <c r="AP22" s="1187"/>
      <c r="AQ22" s="1187"/>
      <c r="AR22" s="1187"/>
      <c r="AS22" s="1187"/>
      <c r="AT22" s="1187"/>
      <c r="AU22" s="1187"/>
      <c r="AV22" s="1187"/>
      <c r="AW22" s="1187"/>
      <c r="AX22" s="1187"/>
      <c r="AY22" s="1187"/>
      <c r="AZ22" s="1187"/>
      <c r="BA22" s="1187"/>
      <c r="BB22" s="1187"/>
      <c r="BC22" s="1187"/>
      <c r="BD22" s="1187"/>
      <c r="BE22" s="1187"/>
      <c r="BF22" s="1187"/>
      <c r="BG22" s="1187"/>
      <c r="BH22" s="1187"/>
      <c r="BI22" s="1187"/>
      <c r="BJ22" s="1187"/>
      <c r="BK22" s="1187"/>
      <c r="BL22" s="1187"/>
      <c r="BM22" s="1187"/>
      <c r="BN22" s="1187"/>
      <c r="BO22" s="1187"/>
      <c r="BP22" s="1187"/>
      <c r="BQ22" s="1187"/>
      <c r="BR22" s="1187"/>
      <c r="BS22" s="1187"/>
      <c r="BT22" s="1187"/>
      <c r="BU22" s="1187"/>
      <c r="BV22" s="1187"/>
      <c r="BW22" s="1187"/>
      <c r="BX22" s="1187"/>
      <c r="BY22" s="1187"/>
      <c r="BZ22" s="1187"/>
      <c r="CA22" s="1187"/>
      <c r="CB22" s="1187"/>
      <c r="CC22" s="1187"/>
      <c r="CD22" s="1187"/>
      <c r="CE22" s="1187"/>
      <c r="CF22" s="1187"/>
      <c r="CG22" s="1187"/>
      <c r="CH22" s="1187"/>
      <c r="CI22" s="1187"/>
      <c r="CJ22" s="1187"/>
      <c r="CK22" s="1187"/>
      <c r="CL22" s="1187"/>
      <c r="CM22" s="1187"/>
      <c r="CN22" s="1187"/>
      <c r="CO22" s="1187"/>
      <c r="CP22" s="1187"/>
      <c r="CQ22" s="1187"/>
      <c r="CR22" s="1187"/>
      <c r="CS22" s="1187"/>
      <c r="CT22" s="1187"/>
      <c r="CU22" s="1187"/>
      <c r="CV22" s="1187"/>
      <c r="CW22" s="1187"/>
      <c r="CX22" s="1187"/>
      <c r="CY22" s="1187"/>
      <c r="CZ22" s="1187"/>
      <c r="DA22" s="1187"/>
      <c r="DB22" s="1187"/>
      <c r="DC22" s="1187"/>
      <c r="DD22" s="1187"/>
      <c r="DE22" s="1187"/>
      <c r="DF22" s="1187"/>
      <c r="DG22" s="1187"/>
      <c r="DH22" s="1187"/>
      <c r="DI22" s="1187"/>
      <c r="DJ22" s="1187"/>
      <c r="DK22" s="1187"/>
      <c r="DL22" s="1187"/>
      <c r="DM22" s="1187"/>
      <c r="DN22" s="1187"/>
      <c r="DO22" s="1187"/>
      <c r="DP22" s="1187"/>
      <c r="DQ22" s="1187"/>
      <c r="DR22" s="1187"/>
      <c r="DS22" s="1187"/>
      <c r="DT22" s="1187"/>
      <c r="DU22" s="1187"/>
      <c r="DV22" s="1187"/>
      <c r="DW22" s="1187"/>
      <c r="DX22" s="1187"/>
      <c r="DY22" s="1187"/>
      <c r="DZ22" s="1187"/>
      <c r="EA22" s="1187"/>
      <c r="EB22" s="1187"/>
      <c r="EC22" s="1187"/>
      <c r="ED22" s="1187"/>
      <c r="EE22" s="1187"/>
      <c r="EF22" s="1187"/>
      <c r="EG22" s="1187"/>
      <c r="EH22" s="1172">
        <f t="shared" si="0"/>
        <v>0</v>
      </c>
    </row>
    <row r="23" spans="1:138" ht="12.75" customHeight="1">
      <c r="A23" s="1173" t="str">
        <f>'t1'!A23</f>
        <v>veterinari con altri incar. prof.li (rapp. non escl.)</v>
      </c>
      <c r="B23" s="1174" t="str">
        <f>'t1'!B23</f>
        <v>SD0072</v>
      </c>
      <c r="C23" s="1187"/>
      <c r="D23" s="1187"/>
      <c r="E23" s="1187"/>
      <c r="F23" s="1187"/>
      <c r="G23" s="1187"/>
      <c r="H23" s="1187"/>
      <c r="I23" s="1187"/>
      <c r="J23" s="1187"/>
      <c r="K23" s="1187"/>
      <c r="L23" s="1187"/>
      <c r="M23" s="1187"/>
      <c r="N23" s="1187"/>
      <c r="O23" s="1187"/>
      <c r="P23" s="1187"/>
      <c r="Q23" s="1187"/>
      <c r="R23" s="1187"/>
      <c r="S23" s="1187"/>
      <c r="T23" s="1187"/>
      <c r="U23" s="1187"/>
      <c r="V23" s="1187"/>
      <c r="W23" s="1187"/>
      <c r="X23" s="1187"/>
      <c r="Y23" s="1187"/>
      <c r="Z23" s="1187"/>
      <c r="AA23" s="1187"/>
      <c r="AB23" s="1187"/>
      <c r="AC23" s="1187"/>
      <c r="AD23" s="1187"/>
      <c r="AE23" s="1187"/>
      <c r="AF23" s="1187"/>
      <c r="AG23" s="1187"/>
      <c r="AH23" s="1187"/>
      <c r="AI23" s="1187"/>
      <c r="AJ23" s="1187"/>
      <c r="AK23" s="1187"/>
      <c r="AL23" s="1187"/>
      <c r="AM23" s="1187"/>
      <c r="AN23" s="1187"/>
      <c r="AO23" s="1187"/>
      <c r="AP23" s="1187"/>
      <c r="AQ23" s="1187"/>
      <c r="AR23" s="1187"/>
      <c r="AS23" s="1187"/>
      <c r="AT23" s="1187"/>
      <c r="AU23" s="1187"/>
      <c r="AV23" s="1187"/>
      <c r="AW23" s="1187"/>
      <c r="AX23" s="1187"/>
      <c r="AY23" s="1187"/>
      <c r="AZ23" s="1187"/>
      <c r="BA23" s="1187"/>
      <c r="BB23" s="1187"/>
      <c r="BC23" s="1187"/>
      <c r="BD23" s="1187"/>
      <c r="BE23" s="1187"/>
      <c r="BF23" s="1187"/>
      <c r="BG23" s="1187"/>
      <c r="BH23" s="1187"/>
      <c r="BI23" s="1187"/>
      <c r="BJ23" s="1187"/>
      <c r="BK23" s="1187"/>
      <c r="BL23" s="1187"/>
      <c r="BM23" s="1187"/>
      <c r="BN23" s="1187"/>
      <c r="BO23" s="1187"/>
      <c r="BP23" s="1187"/>
      <c r="BQ23" s="1187"/>
      <c r="BR23" s="1187"/>
      <c r="BS23" s="1187"/>
      <c r="BT23" s="1187"/>
      <c r="BU23" s="1187"/>
      <c r="BV23" s="1187"/>
      <c r="BW23" s="1187"/>
      <c r="BX23" s="1187"/>
      <c r="BY23" s="1187"/>
      <c r="BZ23" s="1187"/>
      <c r="CA23" s="1187"/>
      <c r="CB23" s="1187"/>
      <c r="CC23" s="1187"/>
      <c r="CD23" s="1187"/>
      <c r="CE23" s="1187"/>
      <c r="CF23" s="1187"/>
      <c r="CG23" s="1187"/>
      <c r="CH23" s="1187"/>
      <c r="CI23" s="1187"/>
      <c r="CJ23" s="1187"/>
      <c r="CK23" s="1187"/>
      <c r="CL23" s="1187"/>
      <c r="CM23" s="1187"/>
      <c r="CN23" s="1187"/>
      <c r="CO23" s="1187"/>
      <c r="CP23" s="1187"/>
      <c r="CQ23" s="1187"/>
      <c r="CR23" s="1187"/>
      <c r="CS23" s="1187"/>
      <c r="CT23" s="1187"/>
      <c r="CU23" s="1187"/>
      <c r="CV23" s="1187"/>
      <c r="CW23" s="1187"/>
      <c r="CX23" s="1187"/>
      <c r="CY23" s="1187"/>
      <c r="CZ23" s="1187"/>
      <c r="DA23" s="1187"/>
      <c r="DB23" s="1187"/>
      <c r="DC23" s="1187"/>
      <c r="DD23" s="1187"/>
      <c r="DE23" s="1187"/>
      <c r="DF23" s="1187"/>
      <c r="DG23" s="1187"/>
      <c r="DH23" s="1187"/>
      <c r="DI23" s="1187"/>
      <c r="DJ23" s="1187"/>
      <c r="DK23" s="1187"/>
      <c r="DL23" s="1187"/>
      <c r="DM23" s="1187"/>
      <c r="DN23" s="1187"/>
      <c r="DO23" s="1187"/>
      <c r="DP23" s="1187"/>
      <c r="DQ23" s="1187"/>
      <c r="DR23" s="1187"/>
      <c r="DS23" s="1187"/>
      <c r="DT23" s="1187"/>
      <c r="DU23" s="1187"/>
      <c r="DV23" s="1187"/>
      <c r="DW23" s="1187"/>
      <c r="DX23" s="1187"/>
      <c r="DY23" s="1187"/>
      <c r="DZ23" s="1187"/>
      <c r="EA23" s="1187"/>
      <c r="EB23" s="1187"/>
      <c r="EC23" s="1187"/>
      <c r="ED23" s="1187"/>
      <c r="EE23" s="1187"/>
      <c r="EF23" s="1187"/>
      <c r="EG23" s="1187"/>
      <c r="EH23" s="1172">
        <f t="shared" si="0"/>
        <v>0</v>
      </c>
    </row>
    <row r="24" spans="1:138" ht="12.75" customHeight="1">
      <c r="A24" s="1173" t="str">
        <f>'t1'!A24</f>
        <v>veterinari a t. determinato (art. 15-septies d.lgs. 502/92)</v>
      </c>
      <c r="B24" s="1174" t="str">
        <f>'t1'!B24</f>
        <v>SD0598</v>
      </c>
      <c r="C24" s="1187"/>
      <c r="D24" s="1187"/>
      <c r="E24" s="1187"/>
      <c r="F24" s="1187"/>
      <c r="G24" s="1187"/>
      <c r="H24" s="1187"/>
      <c r="I24" s="1187"/>
      <c r="J24" s="1187"/>
      <c r="K24" s="1187"/>
      <c r="L24" s="1187"/>
      <c r="M24" s="1187"/>
      <c r="N24" s="1187"/>
      <c r="O24" s="1187"/>
      <c r="P24" s="1187"/>
      <c r="Q24" s="1187"/>
      <c r="R24" s="1187"/>
      <c r="S24" s="1187"/>
      <c r="T24" s="1187"/>
      <c r="U24" s="1187"/>
      <c r="V24" s="1187"/>
      <c r="W24" s="1187"/>
      <c r="X24" s="1187"/>
      <c r="Y24" s="1187"/>
      <c r="Z24" s="1187"/>
      <c r="AA24" s="1187"/>
      <c r="AB24" s="1187"/>
      <c r="AC24" s="1187"/>
      <c r="AD24" s="1187"/>
      <c r="AE24" s="1187"/>
      <c r="AF24" s="1187"/>
      <c r="AG24" s="1187"/>
      <c r="AH24" s="1187"/>
      <c r="AI24" s="1187"/>
      <c r="AJ24" s="1187"/>
      <c r="AK24" s="1187"/>
      <c r="AL24" s="1187"/>
      <c r="AM24" s="1187"/>
      <c r="AN24" s="1187"/>
      <c r="AO24" s="1187"/>
      <c r="AP24" s="1187"/>
      <c r="AQ24" s="1187"/>
      <c r="AR24" s="1187"/>
      <c r="AS24" s="1187"/>
      <c r="AT24" s="1187"/>
      <c r="AU24" s="1187"/>
      <c r="AV24" s="1187"/>
      <c r="AW24" s="1187"/>
      <c r="AX24" s="1187"/>
      <c r="AY24" s="1187"/>
      <c r="AZ24" s="1187"/>
      <c r="BA24" s="1187"/>
      <c r="BB24" s="1187"/>
      <c r="BC24" s="1187"/>
      <c r="BD24" s="1187"/>
      <c r="BE24" s="1187"/>
      <c r="BF24" s="1187"/>
      <c r="BG24" s="1187"/>
      <c r="BH24" s="1187"/>
      <c r="BI24" s="1187"/>
      <c r="BJ24" s="1187"/>
      <c r="BK24" s="1187"/>
      <c r="BL24" s="1187"/>
      <c r="BM24" s="1187"/>
      <c r="BN24" s="1187"/>
      <c r="BO24" s="1187"/>
      <c r="BP24" s="1187"/>
      <c r="BQ24" s="1187"/>
      <c r="BR24" s="1187"/>
      <c r="BS24" s="1187"/>
      <c r="BT24" s="1187"/>
      <c r="BU24" s="1187"/>
      <c r="BV24" s="1187"/>
      <c r="BW24" s="1187"/>
      <c r="BX24" s="1187"/>
      <c r="BY24" s="1187"/>
      <c r="BZ24" s="1187"/>
      <c r="CA24" s="1187"/>
      <c r="CB24" s="1187"/>
      <c r="CC24" s="1187"/>
      <c r="CD24" s="1187"/>
      <c r="CE24" s="1187"/>
      <c r="CF24" s="1187"/>
      <c r="CG24" s="1187"/>
      <c r="CH24" s="1187"/>
      <c r="CI24" s="1187"/>
      <c r="CJ24" s="1187"/>
      <c r="CK24" s="1187"/>
      <c r="CL24" s="1187"/>
      <c r="CM24" s="1187"/>
      <c r="CN24" s="1187"/>
      <c r="CO24" s="1187"/>
      <c r="CP24" s="1187"/>
      <c r="CQ24" s="1187"/>
      <c r="CR24" s="1187"/>
      <c r="CS24" s="1187"/>
      <c r="CT24" s="1187"/>
      <c r="CU24" s="1187"/>
      <c r="CV24" s="1187"/>
      <c r="CW24" s="1187"/>
      <c r="CX24" s="1187"/>
      <c r="CY24" s="1187"/>
      <c r="CZ24" s="1187"/>
      <c r="DA24" s="1187"/>
      <c r="DB24" s="1187"/>
      <c r="DC24" s="1187"/>
      <c r="DD24" s="1187"/>
      <c r="DE24" s="1187"/>
      <c r="DF24" s="1187"/>
      <c r="DG24" s="1187"/>
      <c r="DH24" s="1187"/>
      <c r="DI24" s="1187"/>
      <c r="DJ24" s="1187"/>
      <c r="DK24" s="1187"/>
      <c r="DL24" s="1187"/>
      <c r="DM24" s="1187"/>
      <c r="DN24" s="1187"/>
      <c r="DO24" s="1187"/>
      <c r="DP24" s="1187"/>
      <c r="DQ24" s="1187"/>
      <c r="DR24" s="1187"/>
      <c r="DS24" s="1187"/>
      <c r="DT24" s="1187"/>
      <c r="DU24" s="1187"/>
      <c r="DV24" s="1187"/>
      <c r="DW24" s="1187"/>
      <c r="DX24" s="1187"/>
      <c r="DY24" s="1187"/>
      <c r="DZ24" s="1187"/>
      <c r="EA24" s="1187"/>
      <c r="EB24" s="1187"/>
      <c r="EC24" s="1187"/>
      <c r="ED24" s="1187"/>
      <c r="EE24" s="1187"/>
      <c r="EF24" s="1187"/>
      <c r="EG24" s="1187"/>
      <c r="EH24" s="1172">
        <f t="shared" si="0"/>
        <v>0</v>
      </c>
    </row>
    <row r="25" spans="1:138" ht="12.75" customHeight="1">
      <c r="A25" s="1173" t="str">
        <f>'t1'!A25</f>
        <v>odontoiatri con inc. di struttura complessa (rapp. esclusivo)</v>
      </c>
      <c r="B25" s="1174" t="str">
        <f>'t1'!B25</f>
        <v>SD0E49</v>
      </c>
      <c r="C25" s="1187"/>
      <c r="D25" s="1187"/>
      <c r="E25" s="1187"/>
      <c r="F25" s="1187"/>
      <c r="G25" s="1187"/>
      <c r="H25" s="1187"/>
      <c r="I25" s="1187"/>
      <c r="J25" s="1187"/>
      <c r="K25" s="1187"/>
      <c r="L25" s="1187"/>
      <c r="M25" s="1187"/>
      <c r="N25" s="1187"/>
      <c r="O25" s="1187"/>
      <c r="P25" s="1187"/>
      <c r="Q25" s="1187"/>
      <c r="R25" s="1187"/>
      <c r="S25" s="1187"/>
      <c r="T25" s="1187"/>
      <c r="U25" s="1187"/>
      <c r="V25" s="1187"/>
      <c r="W25" s="1187"/>
      <c r="X25" s="1187"/>
      <c r="Y25" s="1187"/>
      <c r="Z25" s="1187"/>
      <c r="AA25" s="1187"/>
      <c r="AB25" s="1187"/>
      <c r="AC25" s="1187"/>
      <c r="AD25" s="1187"/>
      <c r="AE25" s="1187"/>
      <c r="AF25" s="1187"/>
      <c r="AG25" s="1187"/>
      <c r="AH25" s="1187"/>
      <c r="AI25" s="1187"/>
      <c r="AJ25" s="1187"/>
      <c r="AK25" s="1187"/>
      <c r="AL25" s="1187"/>
      <c r="AM25" s="1187"/>
      <c r="AN25" s="1187"/>
      <c r="AO25" s="1187"/>
      <c r="AP25" s="1187"/>
      <c r="AQ25" s="1187"/>
      <c r="AR25" s="1187"/>
      <c r="AS25" s="1187"/>
      <c r="AT25" s="1187"/>
      <c r="AU25" s="1187"/>
      <c r="AV25" s="1187"/>
      <c r="AW25" s="1187"/>
      <c r="AX25" s="1187"/>
      <c r="AY25" s="1187"/>
      <c r="AZ25" s="1187"/>
      <c r="BA25" s="1187"/>
      <c r="BB25" s="1187"/>
      <c r="BC25" s="1187"/>
      <c r="BD25" s="1187"/>
      <c r="BE25" s="1187"/>
      <c r="BF25" s="1187"/>
      <c r="BG25" s="1187"/>
      <c r="BH25" s="1187"/>
      <c r="BI25" s="1187"/>
      <c r="BJ25" s="1187"/>
      <c r="BK25" s="1187"/>
      <c r="BL25" s="1187"/>
      <c r="BM25" s="1187"/>
      <c r="BN25" s="1187"/>
      <c r="BO25" s="1187"/>
      <c r="BP25" s="1187"/>
      <c r="BQ25" s="1187"/>
      <c r="BR25" s="1187"/>
      <c r="BS25" s="1187"/>
      <c r="BT25" s="1187"/>
      <c r="BU25" s="1187"/>
      <c r="BV25" s="1187"/>
      <c r="BW25" s="1187"/>
      <c r="BX25" s="1187"/>
      <c r="BY25" s="1187"/>
      <c r="BZ25" s="1187"/>
      <c r="CA25" s="1187"/>
      <c r="CB25" s="1187"/>
      <c r="CC25" s="1187"/>
      <c r="CD25" s="1187"/>
      <c r="CE25" s="1187"/>
      <c r="CF25" s="1187"/>
      <c r="CG25" s="1187"/>
      <c r="CH25" s="1187"/>
      <c r="CI25" s="1187"/>
      <c r="CJ25" s="1187"/>
      <c r="CK25" s="1187"/>
      <c r="CL25" s="1187"/>
      <c r="CM25" s="1187"/>
      <c r="CN25" s="1187"/>
      <c r="CO25" s="1187"/>
      <c r="CP25" s="1187"/>
      <c r="CQ25" s="1187"/>
      <c r="CR25" s="1187"/>
      <c r="CS25" s="1187"/>
      <c r="CT25" s="1187"/>
      <c r="CU25" s="1187"/>
      <c r="CV25" s="1187"/>
      <c r="CW25" s="1187"/>
      <c r="CX25" s="1187"/>
      <c r="CY25" s="1187"/>
      <c r="CZ25" s="1187"/>
      <c r="DA25" s="1187"/>
      <c r="DB25" s="1187"/>
      <c r="DC25" s="1187"/>
      <c r="DD25" s="1187"/>
      <c r="DE25" s="1187"/>
      <c r="DF25" s="1187"/>
      <c r="DG25" s="1187"/>
      <c r="DH25" s="1187"/>
      <c r="DI25" s="1187"/>
      <c r="DJ25" s="1187"/>
      <c r="DK25" s="1187"/>
      <c r="DL25" s="1187"/>
      <c r="DM25" s="1187"/>
      <c r="DN25" s="1187"/>
      <c r="DO25" s="1187"/>
      <c r="DP25" s="1187"/>
      <c r="DQ25" s="1187"/>
      <c r="DR25" s="1187"/>
      <c r="DS25" s="1187"/>
      <c r="DT25" s="1187"/>
      <c r="DU25" s="1187"/>
      <c r="DV25" s="1187"/>
      <c r="DW25" s="1187"/>
      <c r="DX25" s="1187"/>
      <c r="DY25" s="1187"/>
      <c r="DZ25" s="1187"/>
      <c r="EA25" s="1187"/>
      <c r="EB25" s="1187"/>
      <c r="EC25" s="1187"/>
      <c r="ED25" s="1187"/>
      <c r="EE25" s="1187"/>
      <c r="EF25" s="1187"/>
      <c r="EG25" s="1187"/>
      <c r="EH25" s="1172">
        <f t="shared" si="0"/>
        <v>0</v>
      </c>
    </row>
    <row r="26" spans="1:138" ht="12.75" customHeight="1">
      <c r="A26" s="1173" t="str">
        <f>'t1'!A26</f>
        <v>odontoiatri con inc. di struttura complessa (rapp. non escl.)</v>
      </c>
      <c r="B26" s="1174" t="str">
        <f>'t1'!B26</f>
        <v>SD0N49</v>
      </c>
      <c r="C26" s="1187"/>
      <c r="D26" s="1187"/>
      <c r="E26" s="1187"/>
      <c r="F26" s="1187"/>
      <c r="G26" s="1187"/>
      <c r="H26" s="1187"/>
      <c r="I26" s="1187"/>
      <c r="J26" s="1187"/>
      <c r="K26" s="1187"/>
      <c r="L26" s="1187"/>
      <c r="M26" s="1187"/>
      <c r="N26" s="1187"/>
      <c r="O26" s="1187"/>
      <c r="P26" s="1187"/>
      <c r="Q26" s="1187"/>
      <c r="R26" s="1187"/>
      <c r="S26" s="1187"/>
      <c r="T26" s="1187"/>
      <c r="U26" s="1187"/>
      <c r="V26" s="1187"/>
      <c r="W26" s="1187"/>
      <c r="X26" s="1187"/>
      <c r="Y26" s="1187"/>
      <c r="Z26" s="1187"/>
      <c r="AA26" s="1187"/>
      <c r="AB26" s="1187"/>
      <c r="AC26" s="1187"/>
      <c r="AD26" s="1187"/>
      <c r="AE26" s="1187"/>
      <c r="AF26" s="1187"/>
      <c r="AG26" s="1187"/>
      <c r="AH26" s="1187"/>
      <c r="AI26" s="1187"/>
      <c r="AJ26" s="1187"/>
      <c r="AK26" s="1187"/>
      <c r="AL26" s="1187"/>
      <c r="AM26" s="1187"/>
      <c r="AN26" s="1187"/>
      <c r="AO26" s="1187"/>
      <c r="AP26" s="1187"/>
      <c r="AQ26" s="1187"/>
      <c r="AR26" s="1187"/>
      <c r="AS26" s="1187"/>
      <c r="AT26" s="1187"/>
      <c r="AU26" s="1187"/>
      <c r="AV26" s="1187"/>
      <c r="AW26" s="1187"/>
      <c r="AX26" s="1187"/>
      <c r="AY26" s="1187"/>
      <c r="AZ26" s="1187"/>
      <c r="BA26" s="1187"/>
      <c r="BB26" s="1187"/>
      <c r="BC26" s="1187"/>
      <c r="BD26" s="1187"/>
      <c r="BE26" s="1187"/>
      <c r="BF26" s="1187"/>
      <c r="BG26" s="1187"/>
      <c r="BH26" s="1187"/>
      <c r="BI26" s="1187"/>
      <c r="BJ26" s="1187"/>
      <c r="BK26" s="1187"/>
      <c r="BL26" s="1187"/>
      <c r="BM26" s="1187"/>
      <c r="BN26" s="1187"/>
      <c r="BO26" s="1187"/>
      <c r="BP26" s="1187"/>
      <c r="BQ26" s="1187"/>
      <c r="BR26" s="1187"/>
      <c r="BS26" s="1187"/>
      <c r="BT26" s="1187"/>
      <c r="BU26" s="1187"/>
      <c r="BV26" s="1187"/>
      <c r="BW26" s="1187"/>
      <c r="BX26" s="1187"/>
      <c r="BY26" s="1187"/>
      <c r="BZ26" s="1187"/>
      <c r="CA26" s="1187"/>
      <c r="CB26" s="1187"/>
      <c r="CC26" s="1187"/>
      <c r="CD26" s="1187"/>
      <c r="CE26" s="1187"/>
      <c r="CF26" s="1187"/>
      <c r="CG26" s="1187"/>
      <c r="CH26" s="1187"/>
      <c r="CI26" s="1187"/>
      <c r="CJ26" s="1187"/>
      <c r="CK26" s="1187"/>
      <c r="CL26" s="1187"/>
      <c r="CM26" s="1187"/>
      <c r="CN26" s="1187"/>
      <c r="CO26" s="1187"/>
      <c r="CP26" s="1187"/>
      <c r="CQ26" s="1187"/>
      <c r="CR26" s="1187"/>
      <c r="CS26" s="1187"/>
      <c r="CT26" s="1187"/>
      <c r="CU26" s="1187"/>
      <c r="CV26" s="1187"/>
      <c r="CW26" s="1187"/>
      <c r="CX26" s="1187"/>
      <c r="CY26" s="1187"/>
      <c r="CZ26" s="1187"/>
      <c r="DA26" s="1187"/>
      <c r="DB26" s="1187"/>
      <c r="DC26" s="1187"/>
      <c r="DD26" s="1187"/>
      <c r="DE26" s="1187"/>
      <c r="DF26" s="1187"/>
      <c r="DG26" s="1187"/>
      <c r="DH26" s="1187"/>
      <c r="DI26" s="1187"/>
      <c r="DJ26" s="1187"/>
      <c r="DK26" s="1187"/>
      <c r="DL26" s="1187"/>
      <c r="DM26" s="1187"/>
      <c r="DN26" s="1187"/>
      <c r="DO26" s="1187"/>
      <c r="DP26" s="1187"/>
      <c r="DQ26" s="1187"/>
      <c r="DR26" s="1187"/>
      <c r="DS26" s="1187"/>
      <c r="DT26" s="1187"/>
      <c r="DU26" s="1187"/>
      <c r="DV26" s="1187"/>
      <c r="DW26" s="1187"/>
      <c r="DX26" s="1187"/>
      <c r="DY26" s="1187"/>
      <c r="DZ26" s="1187"/>
      <c r="EA26" s="1187"/>
      <c r="EB26" s="1187"/>
      <c r="EC26" s="1187"/>
      <c r="ED26" s="1187"/>
      <c r="EE26" s="1187"/>
      <c r="EF26" s="1187"/>
      <c r="EG26" s="1187"/>
      <c r="EH26" s="1172">
        <f t="shared" si="0"/>
        <v>0</v>
      </c>
    </row>
    <row r="27" spans="1:138" ht="12.75" customHeight="1">
      <c r="A27" s="1173" t="str">
        <f>'t1'!A27</f>
        <v>odontoiatri con inc. di struttura semplice (rapp. esclusivo)</v>
      </c>
      <c r="B27" s="1174" t="str">
        <f>'t1'!B27</f>
        <v>SD0E48</v>
      </c>
      <c r="C27" s="1187"/>
      <c r="D27" s="1187"/>
      <c r="E27" s="1187"/>
      <c r="F27" s="1187"/>
      <c r="G27" s="1187"/>
      <c r="H27" s="1187"/>
      <c r="I27" s="1187"/>
      <c r="J27" s="1187"/>
      <c r="K27" s="1187"/>
      <c r="L27" s="1187"/>
      <c r="M27" s="1187"/>
      <c r="N27" s="1187"/>
      <c r="O27" s="1187"/>
      <c r="P27" s="1187"/>
      <c r="Q27" s="1187"/>
      <c r="R27" s="1187"/>
      <c r="S27" s="1187"/>
      <c r="T27" s="1187"/>
      <c r="U27" s="1187"/>
      <c r="V27" s="1187"/>
      <c r="W27" s="1187"/>
      <c r="X27" s="1187"/>
      <c r="Y27" s="1187"/>
      <c r="Z27" s="1187"/>
      <c r="AA27" s="1187"/>
      <c r="AB27" s="1187"/>
      <c r="AC27" s="1187"/>
      <c r="AD27" s="1187"/>
      <c r="AE27" s="1187"/>
      <c r="AF27" s="1187"/>
      <c r="AG27" s="1187"/>
      <c r="AH27" s="1187"/>
      <c r="AI27" s="1187"/>
      <c r="AJ27" s="1187"/>
      <c r="AK27" s="1187"/>
      <c r="AL27" s="1187"/>
      <c r="AM27" s="1187"/>
      <c r="AN27" s="1187"/>
      <c r="AO27" s="1187"/>
      <c r="AP27" s="1187"/>
      <c r="AQ27" s="1187"/>
      <c r="AR27" s="1187"/>
      <c r="AS27" s="1187"/>
      <c r="AT27" s="1187"/>
      <c r="AU27" s="1187"/>
      <c r="AV27" s="1187"/>
      <c r="AW27" s="1187"/>
      <c r="AX27" s="1187"/>
      <c r="AY27" s="1187"/>
      <c r="AZ27" s="1187"/>
      <c r="BA27" s="1187"/>
      <c r="BB27" s="1187"/>
      <c r="BC27" s="1187"/>
      <c r="BD27" s="1187"/>
      <c r="BE27" s="1187"/>
      <c r="BF27" s="1187"/>
      <c r="BG27" s="1187"/>
      <c r="BH27" s="1187"/>
      <c r="BI27" s="1187"/>
      <c r="BJ27" s="1187"/>
      <c r="BK27" s="1187"/>
      <c r="BL27" s="1187"/>
      <c r="BM27" s="1187"/>
      <c r="BN27" s="1187"/>
      <c r="BO27" s="1187"/>
      <c r="BP27" s="1187"/>
      <c r="BQ27" s="1187"/>
      <c r="BR27" s="1187"/>
      <c r="BS27" s="1187"/>
      <c r="BT27" s="1187"/>
      <c r="BU27" s="1187"/>
      <c r="BV27" s="1187"/>
      <c r="BW27" s="1187"/>
      <c r="BX27" s="1187"/>
      <c r="BY27" s="1187"/>
      <c r="BZ27" s="1187"/>
      <c r="CA27" s="1187"/>
      <c r="CB27" s="1187"/>
      <c r="CC27" s="1187"/>
      <c r="CD27" s="1187"/>
      <c r="CE27" s="1187"/>
      <c r="CF27" s="1187"/>
      <c r="CG27" s="1187"/>
      <c r="CH27" s="1187"/>
      <c r="CI27" s="1187"/>
      <c r="CJ27" s="1187"/>
      <c r="CK27" s="1187"/>
      <c r="CL27" s="1187"/>
      <c r="CM27" s="1187"/>
      <c r="CN27" s="1187"/>
      <c r="CO27" s="1187"/>
      <c r="CP27" s="1187"/>
      <c r="CQ27" s="1187"/>
      <c r="CR27" s="1187"/>
      <c r="CS27" s="1187"/>
      <c r="CT27" s="1187"/>
      <c r="CU27" s="1187"/>
      <c r="CV27" s="1187"/>
      <c r="CW27" s="1187"/>
      <c r="CX27" s="1187"/>
      <c r="CY27" s="1187"/>
      <c r="CZ27" s="1187"/>
      <c r="DA27" s="1187"/>
      <c r="DB27" s="1187"/>
      <c r="DC27" s="1187"/>
      <c r="DD27" s="1187"/>
      <c r="DE27" s="1187"/>
      <c r="DF27" s="1187"/>
      <c r="DG27" s="1187"/>
      <c r="DH27" s="1187"/>
      <c r="DI27" s="1187"/>
      <c r="DJ27" s="1187"/>
      <c r="DK27" s="1187"/>
      <c r="DL27" s="1187"/>
      <c r="DM27" s="1187"/>
      <c r="DN27" s="1187"/>
      <c r="DO27" s="1187"/>
      <c r="DP27" s="1187"/>
      <c r="DQ27" s="1187"/>
      <c r="DR27" s="1187"/>
      <c r="DS27" s="1187"/>
      <c r="DT27" s="1187"/>
      <c r="DU27" s="1187"/>
      <c r="DV27" s="1187"/>
      <c r="DW27" s="1187"/>
      <c r="DX27" s="1187"/>
      <c r="DY27" s="1187"/>
      <c r="DZ27" s="1187"/>
      <c r="EA27" s="1187"/>
      <c r="EB27" s="1187"/>
      <c r="EC27" s="1187"/>
      <c r="ED27" s="1187"/>
      <c r="EE27" s="1187"/>
      <c r="EF27" s="1187"/>
      <c r="EG27" s="1187"/>
      <c r="EH27" s="1172">
        <f t="shared" si="0"/>
        <v>0</v>
      </c>
    </row>
    <row r="28" spans="1:138" ht="12.75" customHeight="1">
      <c r="A28" s="1173" t="str">
        <f>'t1'!A28</f>
        <v>odontoiatri con inc. di struttura semplice (rapp. non escl.)</v>
      </c>
      <c r="B28" s="1174" t="str">
        <f>'t1'!B28</f>
        <v>SD0N48</v>
      </c>
      <c r="C28" s="1187"/>
      <c r="D28" s="1187"/>
      <c r="E28" s="1187"/>
      <c r="F28" s="1187"/>
      <c r="G28" s="1187"/>
      <c r="H28" s="1187"/>
      <c r="I28" s="1187"/>
      <c r="J28" s="1187"/>
      <c r="K28" s="1187"/>
      <c r="L28" s="1187"/>
      <c r="M28" s="1187"/>
      <c r="N28" s="1187"/>
      <c r="O28" s="1187"/>
      <c r="P28" s="1187"/>
      <c r="Q28" s="1187"/>
      <c r="R28" s="1187"/>
      <c r="S28" s="1187"/>
      <c r="T28" s="1187"/>
      <c r="U28" s="1187"/>
      <c r="V28" s="1187"/>
      <c r="W28" s="1187"/>
      <c r="X28" s="1187"/>
      <c r="Y28" s="1187"/>
      <c r="Z28" s="1187"/>
      <c r="AA28" s="1187"/>
      <c r="AB28" s="1187"/>
      <c r="AC28" s="1187"/>
      <c r="AD28" s="1187"/>
      <c r="AE28" s="1187"/>
      <c r="AF28" s="1187"/>
      <c r="AG28" s="1187"/>
      <c r="AH28" s="1187"/>
      <c r="AI28" s="1187"/>
      <c r="AJ28" s="1187"/>
      <c r="AK28" s="1187"/>
      <c r="AL28" s="1187"/>
      <c r="AM28" s="1187"/>
      <c r="AN28" s="1187"/>
      <c r="AO28" s="1187"/>
      <c r="AP28" s="1187"/>
      <c r="AQ28" s="1187"/>
      <c r="AR28" s="1187"/>
      <c r="AS28" s="1187"/>
      <c r="AT28" s="1187"/>
      <c r="AU28" s="1187"/>
      <c r="AV28" s="1187"/>
      <c r="AW28" s="1187"/>
      <c r="AX28" s="1187"/>
      <c r="AY28" s="1187"/>
      <c r="AZ28" s="1187"/>
      <c r="BA28" s="1187"/>
      <c r="BB28" s="1187"/>
      <c r="BC28" s="1187"/>
      <c r="BD28" s="1187"/>
      <c r="BE28" s="1187"/>
      <c r="BF28" s="1187"/>
      <c r="BG28" s="1187"/>
      <c r="BH28" s="1187"/>
      <c r="BI28" s="1187"/>
      <c r="BJ28" s="1187"/>
      <c r="BK28" s="1187"/>
      <c r="BL28" s="1187"/>
      <c r="BM28" s="1187"/>
      <c r="BN28" s="1187"/>
      <c r="BO28" s="1187"/>
      <c r="BP28" s="1187"/>
      <c r="BQ28" s="1187"/>
      <c r="BR28" s="1187"/>
      <c r="BS28" s="1187"/>
      <c r="BT28" s="1187"/>
      <c r="BU28" s="1187"/>
      <c r="BV28" s="1187"/>
      <c r="BW28" s="1187"/>
      <c r="BX28" s="1187"/>
      <c r="BY28" s="1187"/>
      <c r="BZ28" s="1187"/>
      <c r="CA28" s="1187"/>
      <c r="CB28" s="1187"/>
      <c r="CC28" s="1187"/>
      <c r="CD28" s="1187"/>
      <c r="CE28" s="1187"/>
      <c r="CF28" s="1187"/>
      <c r="CG28" s="1187"/>
      <c r="CH28" s="1187"/>
      <c r="CI28" s="1187"/>
      <c r="CJ28" s="1187"/>
      <c r="CK28" s="1187"/>
      <c r="CL28" s="1187"/>
      <c r="CM28" s="1187"/>
      <c r="CN28" s="1187"/>
      <c r="CO28" s="1187"/>
      <c r="CP28" s="1187"/>
      <c r="CQ28" s="1187"/>
      <c r="CR28" s="1187"/>
      <c r="CS28" s="1187"/>
      <c r="CT28" s="1187"/>
      <c r="CU28" s="1187"/>
      <c r="CV28" s="1187"/>
      <c r="CW28" s="1187"/>
      <c r="CX28" s="1187"/>
      <c r="CY28" s="1187"/>
      <c r="CZ28" s="1187"/>
      <c r="DA28" s="1187"/>
      <c r="DB28" s="1187"/>
      <c r="DC28" s="1187"/>
      <c r="DD28" s="1187"/>
      <c r="DE28" s="1187"/>
      <c r="DF28" s="1187"/>
      <c r="DG28" s="1187"/>
      <c r="DH28" s="1187"/>
      <c r="DI28" s="1187"/>
      <c r="DJ28" s="1187"/>
      <c r="DK28" s="1187"/>
      <c r="DL28" s="1187"/>
      <c r="DM28" s="1187"/>
      <c r="DN28" s="1187"/>
      <c r="DO28" s="1187"/>
      <c r="DP28" s="1187"/>
      <c r="DQ28" s="1187"/>
      <c r="DR28" s="1187"/>
      <c r="DS28" s="1187"/>
      <c r="DT28" s="1187"/>
      <c r="DU28" s="1187"/>
      <c r="DV28" s="1187"/>
      <c r="DW28" s="1187"/>
      <c r="DX28" s="1187"/>
      <c r="DY28" s="1187"/>
      <c r="DZ28" s="1187"/>
      <c r="EA28" s="1187"/>
      <c r="EB28" s="1187"/>
      <c r="EC28" s="1187"/>
      <c r="ED28" s="1187"/>
      <c r="EE28" s="1187"/>
      <c r="EF28" s="1187"/>
      <c r="EG28" s="1187"/>
      <c r="EH28" s="1172">
        <f t="shared" si="0"/>
        <v>0</v>
      </c>
    </row>
    <row r="29" spans="1:138" ht="12.75" customHeight="1">
      <c r="A29" s="1173" t="str">
        <f>'t1'!A29</f>
        <v>odontoiatri con altri incar. prof.li (rapp. esclusivo)</v>
      </c>
      <c r="B29" s="1174" t="str">
        <f>'t1'!B29</f>
        <v>SD0A48</v>
      </c>
      <c r="C29" s="1187"/>
      <c r="D29" s="1187"/>
      <c r="E29" s="1187"/>
      <c r="F29" s="1187"/>
      <c r="G29" s="1187"/>
      <c r="H29" s="1187"/>
      <c r="I29" s="1187"/>
      <c r="J29" s="1187"/>
      <c r="K29" s="1187"/>
      <c r="L29" s="1187"/>
      <c r="M29" s="1187"/>
      <c r="N29" s="1187"/>
      <c r="O29" s="1187"/>
      <c r="P29" s="1187"/>
      <c r="Q29" s="1187"/>
      <c r="R29" s="1187"/>
      <c r="S29" s="1187"/>
      <c r="T29" s="1187"/>
      <c r="U29" s="1187"/>
      <c r="V29" s="1187"/>
      <c r="W29" s="1187"/>
      <c r="X29" s="1187"/>
      <c r="Y29" s="1187"/>
      <c r="Z29" s="1187"/>
      <c r="AA29" s="1187"/>
      <c r="AB29" s="1187"/>
      <c r="AC29" s="1187"/>
      <c r="AD29" s="1187"/>
      <c r="AE29" s="1187"/>
      <c r="AF29" s="1187"/>
      <c r="AG29" s="1187"/>
      <c r="AH29" s="1187"/>
      <c r="AI29" s="1187"/>
      <c r="AJ29" s="1187"/>
      <c r="AK29" s="1187"/>
      <c r="AL29" s="1187"/>
      <c r="AM29" s="1187"/>
      <c r="AN29" s="1187"/>
      <c r="AO29" s="1187"/>
      <c r="AP29" s="1187"/>
      <c r="AQ29" s="1187"/>
      <c r="AR29" s="1187"/>
      <c r="AS29" s="1187"/>
      <c r="AT29" s="1187"/>
      <c r="AU29" s="1187"/>
      <c r="AV29" s="1187"/>
      <c r="AW29" s="1187"/>
      <c r="AX29" s="1187"/>
      <c r="AY29" s="1187"/>
      <c r="AZ29" s="1187"/>
      <c r="BA29" s="1187"/>
      <c r="BB29" s="1187"/>
      <c r="BC29" s="1187"/>
      <c r="BD29" s="1187"/>
      <c r="BE29" s="1187"/>
      <c r="BF29" s="1187"/>
      <c r="BG29" s="1187"/>
      <c r="BH29" s="1187"/>
      <c r="BI29" s="1187"/>
      <c r="BJ29" s="1187"/>
      <c r="BK29" s="1187"/>
      <c r="BL29" s="1187"/>
      <c r="BM29" s="1187"/>
      <c r="BN29" s="1187"/>
      <c r="BO29" s="1187"/>
      <c r="BP29" s="1187"/>
      <c r="BQ29" s="1187"/>
      <c r="BR29" s="1187"/>
      <c r="BS29" s="1187"/>
      <c r="BT29" s="1187"/>
      <c r="BU29" s="1187"/>
      <c r="BV29" s="1187"/>
      <c r="BW29" s="1187"/>
      <c r="BX29" s="1187"/>
      <c r="BY29" s="1187"/>
      <c r="BZ29" s="1187"/>
      <c r="CA29" s="1187"/>
      <c r="CB29" s="1187"/>
      <c r="CC29" s="1187"/>
      <c r="CD29" s="1187"/>
      <c r="CE29" s="1187"/>
      <c r="CF29" s="1187"/>
      <c r="CG29" s="1187"/>
      <c r="CH29" s="1187"/>
      <c r="CI29" s="1187"/>
      <c r="CJ29" s="1187"/>
      <c r="CK29" s="1187"/>
      <c r="CL29" s="1187"/>
      <c r="CM29" s="1187"/>
      <c r="CN29" s="1187"/>
      <c r="CO29" s="1187"/>
      <c r="CP29" s="1187"/>
      <c r="CQ29" s="1187"/>
      <c r="CR29" s="1187"/>
      <c r="CS29" s="1187"/>
      <c r="CT29" s="1187"/>
      <c r="CU29" s="1187"/>
      <c r="CV29" s="1187"/>
      <c r="CW29" s="1187"/>
      <c r="CX29" s="1187"/>
      <c r="CY29" s="1187"/>
      <c r="CZ29" s="1187"/>
      <c r="DA29" s="1187"/>
      <c r="DB29" s="1187"/>
      <c r="DC29" s="1187"/>
      <c r="DD29" s="1187"/>
      <c r="DE29" s="1187"/>
      <c r="DF29" s="1187"/>
      <c r="DG29" s="1187"/>
      <c r="DH29" s="1187"/>
      <c r="DI29" s="1187"/>
      <c r="DJ29" s="1187"/>
      <c r="DK29" s="1187"/>
      <c r="DL29" s="1187"/>
      <c r="DM29" s="1187"/>
      <c r="DN29" s="1187"/>
      <c r="DO29" s="1187"/>
      <c r="DP29" s="1187"/>
      <c r="DQ29" s="1187"/>
      <c r="DR29" s="1187"/>
      <c r="DS29" s="1187"/>
      <c r="DT29" s="1187"/>
      <c r="DU29" s="1187"/>
      <c r="DV29" s="1187"/>
      <c r="DW29" s="1187"/>
      <c r="DX29" s="1187"/>
      <c r="DY29" s="1187"/>
      <c r="DZ29" s="1187"/>
      <c r="EA29" s="1187"/>
      <c r="EB29" s="1187"/>
      <c r="EC29" s="1187"/>
      <c r="ED29" s="1187"/>
      <c r="EE29" s="1187"/>
      <c r="EF29" s="1187"/>
      <c r="EG29" s="1187"/>
      <c r="EH29" s="1172">
        <f t="shared" si="0"/>
        <v>0</v>
      </c>
    </row>
    <row r="30" spans="1:138" ht="12.75" customHeight="1">
      <c r="A30" s="1173" t="str">
        <f>'t1'!A30</f>
        <v>odontoiatri con altri incar. prof.li (rapp. non escl.)</v>
      </c>
      <c r="B30" s="1174" t="str">
        <f>'t1'!B30</f>
        <v>SD0047</v>
      </c>
      <c r="C30" s="1187"/>
      <c r="D30" s="1187"/>
      <c r="E30" s="1187"/>
      <c r="F30" s="1187"/>
      <c r="G30" s="1187"/>
      <c r="H30" s="1187"/>
      <c r="I30" s="1187"/>
      <c r="J30" s="1187"/>
      <c r="K30" s="1187"/>
      <c r="L30" s="1187"/>
      <c r="M30" s="1187"/>
      <c r="N30" s="1187"/>
      <c r="O30" s="1187"/>
      <c r="P30" s="1187"/>
      <c r="Q30" s="1187"/>
      <c r="R30" s="1187"/>
      <c r="S30" s="1187"/>
      <c r="T30" s="1187"/>
      <c r="U30" s="1187"/>
      <c r="V30" s="1187"/>
      <c r="W30" s="1187"/>
      <c r="X30" s="1187"/>
      <c r="Y30" s="1187"/>
      <c r="Z30" s="1187"/>
      <c r="AA30" s="1187"/>
      <c r="AB30" s="1187"/>
      <c r="AC30" s="1187"/>
      <c r="AD30" s="1187"/>
      <c r="AE30" s="1187"/>
      <c r="AF30" s="1187"/>
      <c r="AG30" s="1187"/>
      <c r="AH30" s="1187"/>
      <c r="AI30" s="1187"/>
      <c r="AJ30" s="1187"/>
      <c r="AK30" s="1187"/>
      <c r="AL30" s="1187"/>
      <c r="AM30" s="1187"/>
      <c r="AN30" s="1187"/>
      <c r="AO30" s="1187"/>
      <c r="AP30" s="1187"/>
      <c r="AQ30" s="1187"/>
      <c r="AR30" s="1187"/>
      <c r="AS30" s="1187"/>
      <c r="AT30" s="1187"/>
      <c r="AU30" s="1187"/>
      <c r="AV30" s="1187"/>
      <c r="AW30" s="1187"/>
      <c r="AX30" s="1187"/>
      <c r="AY30" s="1187"/>
      <c r="AZ30" s="1187"/>
      <c r="BA30" s="1187"/>
      <c r="BB30" s="1187"/>
      <c r="BC30" s="1187"/>
      <c r="BD30" s="1187"/>
      <c r="BE30" s="1187"/>
      <c r="BF30" s="1187"/>
      <c r="BG30" s="1187"/>
      <c r="BH30" s="1187"/>
      <c r="BI30" s="1187"/>
      <c r="BJ30" s="1187"/>
      <c r="BK30" s="1187"/>
      <c r="BL30" s="1187"/>
      <c r="BM30" s="1187"/>
      <c r="BN30" s="1187"/>
      <c r="BO30" s="1187"/>
      <c r="BP30" s="1187"/>
      <c r="BQ30" s="1187"/>
      <c r="BR30" s="1187"/>
      <c r="BS30" s="1187"/>
      <c r="BT30" s="1187"/>
      <c r="BU30" s="1187"/>
      <c r="BV30" s="1187"/>
      <c r="BW30" s="1187"/>
      <c r="BX30" s="1187"/>
      <c r="BY30" s="1187"/>
      <c r="BZ30" s="1187"/>
      <c r="CA30" s="1187"/>
      <c r="CB30" s="1187"/>
      <c r="CC30" s="1187"/>
      <c r="CD30" s="1187"/>
      <c r="CE30" s="1187"/>
      <c r="CF30" s="1187"/>
      <c r="CG30" s="1187"/>
      <c r="CH30" s="1187"/>
      <c r="CI30" s="1187"/>
      <c r="CJ30" s="1187"/>
      <c r="CK30" s="1187"/>
      <c r="CL30" s="1187"/>
      <c r="CM30" s="1187"/>
      <c r="CN30" s="1187"/>
      <c r="CO30" s="1187"/>
      <c r="CP30" s="1187"/>
      <c r="CQ30" s="1187"/>
      <c r="CR30" s="1187"/>
      <c r="CS30" s="1187"/>
      <c r="CT30" s="1187"/>
      <c r="CU30" s="1187"/>
      <c r="CV30" s="1187"/>
      <c r="CW30" s="1187"/>
      <c r="CX30" s="1187"/>
      <c r="CY30" s="1187"/>
      <c r="CZ30" s="1187"/>
      <c r="DA30" s="1187"/>
      <c r="DB30" s="1187"/>
      <c r="DC30" s="1187"/>
      <c r="DD30" s="1187"/>
      <c r="DE30" s="1187"/>
      <c r="DF30" s="1187"/>
      <c r="DG30" s="1187"/>
      <c r="DH30" s="1187"/>
      <c r="DI30" s="1187"/>
      <c r="DJ30" s="1187"/>
      <c r="DK30" s="1187"/>
      <c r="DL30" s="1187"/>
      <c r="DM30" s="1187"/>
      <c r="DN30" s="1187"/>
      <c r="DO30" s="1187"/>
      <c r="DP30" s="1187"/>
      <c r="DQ30" s="1187"/>
      <c r="DR30" s="1187"/>
      <c r="DS30" s="1187"/>
      <c r="DT30" s="1187"/>
      <c r="DU30" s="1187"/>
      <c r="DV30" s="1187"/>
      <c r="DW30" s="1187"/>
      <c r="DX30" s="1187"/>
      <c r="DY30" s="1187"/>
      <c r="DZ30" s="1187"/>
      <c r="EA30" s="1187"/>
      <c r="EB30" s="1187"/>
      <c r="EC30" s="1187"/>
      <c r="ED30" s="1187"/>
      <c r="EE30" s="1187"/>
      <c r="EF30" s="1187"/>
      <c r="EG30" s="1187"/>
      <c r="EH30" s="1172">
        <f t="shared" si="0"/>
        <v>0</v>
      </c>
    </row>
    <row r="31" spans="1:138" ht="12.75" customHeight="1">
      <c r="A31" s="1173" t="str">
        <f>'t1'!A31</f>
        <v>odontoiatri a t. determinato (art. 15-septies d.lgs. 502/92)</v>
      </c>
      <c r="B31" s="1174" t="str">
        <f>'t1'!B31</f>
        <v>SD0599</v>
      </c>
      <c r="C31" s="1187"/>
      <c r="D31" s="1187"/>
      <c r="E31" s="1187"/>
      <c r="F31" s="1187"/>
      <c r="G31" s="1187"/>
      <c r="H31" s="1187"/>
      <c r="I31" s="1187"/>
      <c r="J31" s="1187"/>
      <c r="K31" s="1187"/>
      <c r="L31" s="1187"/>
      <c r="M31" s="1187"/>
      <c r="N31" s="1187"/>
      <c r="O31" s="1187"/>
      <c r="P31" s="1187"/>
      <c r="Q31" s="1187"/>
      <c r="R31" s="1187"/>
      <c r="S31" s="1187"/>
      <c r="T31" s="1187"/>
      <c r="U31" s="1187"/>
      <c r="V31" s="1187"/>
      <c r="W31" s="1187"/>
      <c r="X31" s="1187"/>
      <c r="Y31" s="1187"/>
      <c r="Z31" s="1187"/>
      <c r="AA31" s="1187"/>
      <c r="AB31" s="1187"/>
      <c r="AC31" s="1187"/>
      <c r="AD31" s="1187"/>
      <c r="AE31" s="1187"/>
      <c r="AF31" s="1187"/>
      <c r="AG31" s="1187"/>
      <c r="AH31" s="1187"/>
      <c r="AI31" s="1187"/>
      <c r="AJ31" s="1187"/>
      <c r="AK31" s="1187"/>
      <c r="AL31" s="1187"/>
      <c r="AM31" s="1187"/>
      <c r="AN31" s="1187"/>
      <c r="AO31" s="1187"/>
      <c r="AP31" s="1187"/>
      <c r="AQ31" s="1187"/>
      <c r="AR31" s="1187"/>
      <c r="AS31" s="1187"/>
      <c r="AT31" s="1187"/>
      <c r="AU31" s="1187"/>
      <c r="AV31" s="1187"/>
      <c r="AW31" s="1187"/>
      <c r="AX31" s="1187"/>
      <c r="AY31" s="1187"/>
      <c r="AZ31" s="1187"/>
      <c r="BA31" s="1187"/>
      <c r="BB31" s="1187"/>
      <c r="BC31" s="1187"/>
      <c r="BD31" s="1187"/>
      <c r="BE31" s="1187"/>
      <c r="BF31" s="1187"/>
      <c r="BG31" s="1187"/>
      <c r="BH31" s="1187"/>
      <c r="BI31" s="1187"/>
      <c r="BJ31" s="1187"/>
      <c r="BK31" s="1187"/>
      <c r="BL31" s="1187"/>
      <c r="BM31" s="1187"/>
      <c r="BN31" s="1187"/>
      <c r="BO31" s="1187"/>
      <c r="BP31" s="1187"/>
      <c r="BQ31" s="1187"/>
      <c r="BR31" s="1187"/>
      <c r="BS31" s="1187"/>
      <c r="BT31" s="1187"/>
      <c r="BU31" s="1187"/>
      <c r="BV31" s="1187"/>
      <c r="BW31" s="1187"/>
      <c r="BX31" s="1187"/>
      <c r="BY31" s="1187"/>
      <c r="BZ31" s="1187"/>
      <c r="CA31" s="1187"/>
      <c r="CB31" s="1187"/>
      <c r="CC31" s="1187"/>
      <c r="CD31" s="1187"/>
      <c r="CE31" s="1187"/>
      <c r="CF31" s="1187"/>
      <c r="CG31" s="1187"/>
      <c r="CH31" s="1187"/>
      <c r="CI31" s="1187"/>
      <c r="CJ31" s="1187"/>
      <c r="CK31" s="1187"/>
      <c r="CL31" s="1187"/>
      <c r="CM31" s="1187"/>
      <c r="CN31" s="1187"/>
      <c r="CO31" s="1187"/>
      <c r="CP31" s="1187"/>
      <c r="CQ31" s="1187"/>
      <c r="CR31" s="1187"/>
      <c r="CS31" s="1187"/>
      <c r="CT31" s="1187"/>
      <c r="CU31" s="1187"/>
      <c r="CV31" s="1187"/>
      <c r="CW31" s="1187"/>
      <c r="CX31" s="1187"/>
      <c r="CY31" s="1187"/>
      <c r="CZ31" s="1187"/>
      <c r="DA31" s="1187"/>
      <c r="DB31" s="1187"/>
      <c r="DC31" s="1187"/>
      <c r="DD31" s="1187"/>
      <c r="DE31" s="1187"/>
      <c r="DF31" s="1187"/>
      <c r="DG31" s="1187"/>
      <c r="DH31" s="1187"/>
      <c r="DI31" s="1187"/>
      <c r="DJ31" s="1187"/>
      <c r="DK31" s="1187"/>
      <c r="DL31" s="1187"/>
      <c r="DM31" s="1187"/>
      <c r="DN31" s="1187"/>
      <c r="DO31" s="1187"/>
      <c r="DP31" s="1187"/>
      <c r="DQ31" s="1187"/>
      <c r="DR31" s="1187"/>
      <c r="DS31" s="1187"/>
      <c r="DT31" s="1187"/>
      <c r="DU31" s="1187"/>
      <c r="DV31" s="1187"/>
      <c r="DW31" s="1187"/>
      <c r="DX31" s="1187"/>
      <c r="DY31" s="1187"/>
      <c r="DZ31" s="1187"/>
      <c r="EA31" s="1187"/>
      <c r="EB31" s="1187"/>
      <c r="EC31" s="1187"/>
      <c r="ED31" s="1187"/>
      <c r="EE31" s="1187"/>
      <c r="EF31" s="1187"/>
      <c r="EG31" s="1187"/>
      <c r="EH31" s="1172">
        <f t="shared" si="0"/>
        <v>0</v>
      </c>
    </row>
    <row r="32" spans="1:138" ht="12.75" customHeight="1">
      <c r="A32" s="1173" t="str">
        <f>'t1'!A32</f>
        <v>farmacisti con incarico di struttura complessa (rapp. esclusivo)</v>
      </c>
      <c r="B32" s="1174" t="str">
        <f>'t1'!B32</f>
        <v>SD0E39</v>
      </c>
      <c r="C32" s="1187"/>
      <c r="D32" s="1187"/>
      <c r="E32" s="1187"/>
      <c r="F32" s="1187"/>
      <c r="G32" s="1187"/>
      <c r="H32" s="1187"/>
      <c r="I32" s="1187"/>
      <c r="J32" s="1187"/>
      <c r="K32" s="1187"/>
      <c r="L32" s="1187"/>
      <c r="M32" s="1187"/>
      <c r="N32" s="1187"/>
      <c r="O32" s="1187"/>
      <c r="P32" s="1187"/>
      <c r="Q32" s="1187"/>
      <c r="R32" s="1187"/>
      <c r="S32" s="1187"/>
      <c r="T32" s="1187"/>
      <c r="U32" s="1187"/>
      <c r="V32" s="1187"/>
      <c r="W32" s="1187"/>
      <c r="X32" s="1187"/>
      <c r="Y32" s="1187"/>
      <c r="Z32" s="1187"/>
      <c r="AA32" s="1187"/>
      <c r="AB32" s="1187"/>
      <c r="AC32" s="1187"/>
      <c r="AD32" s="1187"/>
      <c r="AE32" s="1187"/>
      <c r="AF32" s="1187"/>
      <c r="AG32" s="1187"/>
      <c r="AH32" s="1187"/>
      <c r="AI32" s="1187"/>
      <c r="AJ32" s="1187"/>
      <c r="AK32" s="1187"/>
      <c r="AL32" s="1187"/>
      <c r="AM32" s="1187"/>
      <c r="AN32" s="1187"/>
      <c r="AO32" s="1187"/>
      <c r="AP32" s="1187"/>
      <c r="AQ32" s="1187"/>
      <c r="AR32" s="1187"/>
      <c r="AS32" s="1187"/>
      <c r="AT32" s="1187"/>
      <c r="AU32" s="1187"/>
      <c r="AV32" s="1187"/>
      <c r="AW32" s="1187"/>
      <c r="AX32" s="1187"/>
      <c r="AY32" s="1187"/>
      <c r="AZ32" s="1187"/>
      <c r="BA32" s="1187"/>
      <c r="BB32" s="1187"/>
      <c r="BC32" s="1187"/>
      <c r="BD32" s="1187"/>
      <c r="BE32" s="1187"/>
      <c r="BF32" s="1187"/>
      <c r="BG32" s="1187"/>
      <c r="BH32" s="1187"/>
      <c r="BI32" s="1187"/>
      <c r="BJ32" s="1187"/>
      <c r="BK32" s="1187"/>
      <c r="BL32" s="1187"/>
      <c r="BM32" s="1187"/>
      <c r="BN32" s="1187"/>
      <c r="BO32" s="1187"/>
      <c r="BP32" s="1187"/>
      <c r="BQ32" s="1187"/>
      <c r="BR32" s="1187"/>
      <c r="BS32" s="1187"/>
      <c r="BT32" s="1187"/>
      <c r="BU32" s="1187"/>
      <c r="BV32" s="1187"/>
      <c r="BW32" s="1187"/>
      <c r="BX32" s="1187"/>
      <c r="BY32" s="1187"/>
      <c r="BZ32" s="1187"/>
      <c r="CA32" s="1187"/>
      <c r="CB32" s="1187"/>
      <c r="CC32" s="1187"/>
      <c r="CD32" s="1187"/>
      <c r="CE32" s="1187"/>
      <c r="CF32" s="1187"/>
      <c r="CG32" s="1187"/>
      <c r="CH32" s="1187"/>
      <c r="CI32" s="1187"/>
      <c r="CJ32" s="1187"/>
      <c r="CK32" s="1187"/>
      <c r="CL32" s="1187"/>
      <c r="CM32" s="1187"/>
      <c r="CN32" s="1187"/>
      <c r="CO32" s="1187"/>
      <c r="CP32" s="1187"/>
      <c r="CQ32" s="1187"/>
      <c r="CR32" s="1187"/>
      <c r="CS32" s="1187"/>
      <c r="CT32" s="1187"/>
      <c r="CU32" s="1187"/>
      <c r="CV32" s="1187"/>
      <c r="CW32" s="1187"/>
      <c r="CX32" s="1187"/>
      <c r="CY32" s="1187"/>
      <c r="CZ32" s="1187"/>
      <c r="DA32" s="1187"/>
      <c r="DB32" s="1187"/>
      <c r="DC32" s="1187"/>
      <c r="DD32" s="1187"/>
      <c r="DE32" s="1187"/>
      <c r="DF32" s="1187"/>
      <c r="DG32" s="1187"/>
      <c r="DH32" s="1187"/>
      <c r="DI32" s="1187"/>
      <c r="DJ32" s="1187"/>
      <c r="DK32" s="1187"/>
      <c r="DL32" s="1187"/>
      <c r="DM32" s="1187"/>
      <c r="DN32" s="1187"/>
      <c r="DO32" s="1187"/>
      <c r="DP32" s="1187"/>
      <c r="DQ32" s="1187"/>
      <c r="DR32" s="1187"/>
      <c r="DS32" s="1187"/>
      <c r="DT32" s="1187"/>
      <c r="DU32" s="1187"/>
      <c r="DV32" s="1187"/>
      <c r="DW32" s="1187"/>
      <c r="DX32" s="1187"/>
      <c r="DY32" s="1187"/>
      <c r="DZ32" s="1187"/>
      <c r="EA32" s="1187"/>
      <c r="EB32" s="1187"/>
      <c r="EC32" s="1187"/>
      <c r="ED32" s="1187"/>
      <c r="EE32" s="1187"/>
      <c r="EF32" s="1187"/>
      <c r="EG32" s="1187"/>
      <c r="EH32" s="1172">
        <f t="shared" si="0"/>
        <v>0</v>
      </c>
    </row>
    <row r="33" spans="1:138" ht="12.75" customHeight="1">
      <c r="A33" s="1173" t="str">
        <f>'t1'!A33</f>
        <v>farmacisti con incarico di struttura complessa (rapp. non escl.)</v>
      </c>
      <c r="B33" s="1174" t="str">
        <f>'t1'!B33</f>
        <v>SD0N39</v>
      </c>
      <c r="C33" s="1187"/>
      <c r="D33" s="1187"/>
      <c r="E33" s="1187"/>
      <c r="F33" s="1187"/>
      <c r="G33" s="1187"/>
      <c r="H33" s="1187"/>
      <c r="I33" s="1187"/>
      <c r="J33" s="1187"/>
      <c r="K33" s="1187"/>
      <c r="L33" s="1187"/>
      <c r="M33" s="1187"/>
      <c r="N33" s="1187"/>
      <c r="O33" s="1187"/>
      <c r="P33" s="1187"/>
      <c r="Q33" s="1187"/>
      <c r="R33" s="1187"/>
      <c r="S33" s="1187"/>
      <c r="T33" s="1187"/>
      <c r="U33" s="1187"/>
      <c r="V33" s="1187"/>
      <c r="W33" s="1187"/>
      <c r="X33" s="1187"/>
      <c r="Y33" s="1187"/>
      <c r="Z33" s="1187"/>
      <c r="AA33" s="1187"/>
      <c r="AB33" s="1187"/>
      <c r="AC33" s="1187"/>
      <c r="AD33" s="1187"/>
      <c r="AE33" s="1187"/>
      <c r="AF33" s="1187"/>
      <c r="AG33" s="1187"/>
      <c r="AH33" s="1187"/>
      <c r="AI33" s="1187"/>
      <c r="AJ33" s="1187"/>
      <c r="AK33" s="1187"/>
      <c r="AL33" s="1187"/>
      <c r="AM33" s="1187"/>
      <c r="AN33" s="1187"/>
      <c r="AO33" s="1187"/>
      <c r="AP33" s="1187"/>
      <c r="AQ33" s="1187"/>
      <c r="AR33" s="1187"/>
      <c r="AS33" s="1187"/>
      <c r="AT33" s="1187"/>
      <c r="AU33" s="1187"/>
      <c r="AV33" s="1187"/>
      <c r="AW33" s="1187"/>
      <c r="AX33" s="1187"/>
      <c r="AY33" s="1187"/>
      <c r="AZ33" s="1187"/>
      <c r="BA33" s="1187"/>
      <c r="BB33" s="1187"/>
      <c r="BC33" s="1187"/>
      <c r="BD33" s="1187"/>
      <c r="BE33" s="1187"/>
      <c r="BF33" s="1187"/>
      <c r="BG33" s="1187"/>
      <c r="BH33" s="1187"/>
      <c r="BI33" s="1187"/>
      <c r="BJ33" s="1187"/>
      <c r="BK33" s="1187"/>
      <c r="BL33" s="1187"/>
      <c r="BM33" s="1187"/>
      <c r="BN33" s="1187"/>
      <c r="BO33" s="1187"/>
      <c r="BP33" s="1187"/>
      <c r="BQ33" s="1187"/>
      <c r="BR33" s="1187"/>
      <c r="BS33" s="1187"/>
      <c r="BT33" s="1187"/>
      <c r="BU33" s="1187"/>
      <c r="BV33" s="1187"/>
      <c r="BW33" s="1187"/>
      <c r="BX33" s="1187"/>
      <c r="BY33" s="1187"/>
      <c r="BZ33" s="1187"/>
      <c r="CA33" s="1187"/>
      <c r="CB33" s="1187"/>
      <c r="CC33" s="1187"/>
      <c r="CD33" s="1187"/>
      <c r="CE33" s="1187"/>
      <c r="CF33" s="1187"/>
      <c r="CG33" s="1187"/>
      <c r="CH33" s="1187"/>
      <c r="CI33" s="1187"/>
      <c r="CJ33" s="1187"/>
      <c r="CK33" s="1187"/>
      <c r="CL33" s="1187"/>
      <c r="CM33" s="1187"/>
      <c r="CN33" s="1187"/>
      <c r="CO33" s="1187"/>
      <c r="CP33" s="1187"/>
      <c r="CQ33" s="1187"/>
      <c r="CR33" s="1187"/>
      <c r="CS33" s="1187"/>
      <c r="CT33" s="1187"/>
      <c r="CU33" s="1187"/>
      <c r="CV33" s="1187"/>
      <c r="CW33" s="1187"/>
      <c r="CX33" s="1187"/>
      <c r="CY33" s="1187"/>
      <c r="CZ33" s="1187"/>
      <c r="DA33" s="1187"/>
      <c r="DB33" s="1187"/>
      <c r="DC33" s="1187"/>
      <c r="DD33" s="1187"/>
      <c r="DE33" s="1187"/>
      <c r="DF33" s="1187"/>
      <c r="DG33" s="1187"/>
      <c r="DH33" s="1187"/>
      <c r="DI33" s="1187"/>
      <c r="DJ33" s="1187"/>
      <c r="DK33" s="1187"/>
      <c r="DL33" s="1187"/>
      <c r="DM33" s="1187"/>
      <c r="DN33" s="1187"/>
      <c r="DO33" s="1187"/>
      <c r="DP33" s="1187"/>
      <c r="DQ33" s="1187"/>
      <c r="DR33" s="1187"/>
      <c r="DS33" s="1187"/>
      <c r="DT33" s="1187"/>
      <c r="DU33" s="1187"/>
      <c r="DV33" s="1187"/>
      <c r="DW33" s="1187"/>
      <c r="DX33" s="1187"/>
      <c r="DY33" s="1187"/>
      <c r="DZ33" s="1187"/>
      <c r="EA33" s="1187"/>
      <c r="EB33" s="1187"/>
      <c r="EC33" s="1187"/>
      <c r="ED33" s="1187"/>
      <c r="EE33" s="1187"/>
      <c r="EF33" s="1187"/>
      <c r="EG33" s="1187"/>
      <c r="EH33" s="1172">
        <f t="shared" si="0"/>
        <v>0</v>
      </c>
    </row>
    <row r="34" spans="1:138" ht="12.75" customHeight="1">
      <c r="A34" s="1173" t="str">
        <f>'t1'!A34</f>
        <v>farmacisti con incarico di struttura semplice (rapp. esclusivo)</v>
      </c>
      <c r="B34" s="1174" t="str">
        <f>'t1'!B34</f>
        <v>SD0E38</v>
      </c>
      <c r="C34" s="1187"/>
      <c r="D34" s="1187"/>
      <c r="E34" s="1187"/>
      <c r="F34" s="1187"/>
      <c r="G34" s="1187"/>
      <c r="H34" s="1187"/>
      <c r="I34" s="1187"/>
      <c r="J34" s="1187"/>
      <c r="K34" s="1187"/>
      <c r="L34" s="1187"/>
      <c r="M34" s="1187"/>
      <c r="N34" s="1187"/>
      <c r="O34" s="1187"/>
      <c r="P34" s="1187"/>
      <c r="Q34" s="1187"/>
      <c r="R34" s="1187"/>
      <c r="S34" s="1187"/>
      <c r="T34" s="1187"/>
      <c r="U34" s="1187"/>
      <c r="V34" s="1187"/>
      <c r="W34" s="1187"/>
      <c r="X34" s="1187"/>
      <c r="Y34" s="1187"/>
      <c r="Z34" s="1187"/>
      <c r="AA34" s="1187"/>
      <c r="AB34" s="1187"/>
      <c r="AC34" s="1187"/>
      <c r="AD34" s="1187"/>
      <c r="AE34" s="1187"/>
      <c r="AF34" s="1187"/>
      <c r="AG34" s="1187"/>
      <c r="AH34" s="1187"/>
      <c r="AI34" s="1187"/>
      <c r="AJ34" s="1187"/>
      <c r="AK34" s="1187"/>
      <c r="AL34" s="1187"/>
      <c r="AM34" s="1187"/>
      <c r="AN34" s="1187"/>
      <c r="AO34" s="1187"/>
      <c r="AP34" s="1187"/>
      <c r="AQ34" s="1187"/>
      <c r="AR34" s="1187"/>
      <c r="AS34" s="1187"/>
      <c r="AT34" s="1187"/>
      <c r="AU34" s="1187"/>
      <c r="AV34" s="1187"/>
      <c r="AW34" s="1187"/>
      <c r="AX34" s="1187"/>
      <c r="AY34" s="1187"/>
      <c r="AZ34" s="1187"/>
      <c r="BA34" s="1187"/>
      <c r="BB34" s="1187"/>
      <c r="BC34" s="1187"/>
      <c r="BD34" s="1187"/>
      <c r="BE34" s="1187"/>
      <c r="BF34" s="1187"/>
      <c r="BG34" s="1187"/>
      <c r="BH34" s="1187"/>
      <c r="BI34" s="1187"/>
      <c r="BJ34" s="1187"/>
      <c r="BK34" s="1187"/>
      <c r="BL34" s="1187"/>
      <c r="BM34" s="1187"/>
      <c r="BN34" s="1187"/>
      <c r="BO34" s="1187"/>
      <c r="BP34" s="1187"/>
      <c r="BQ34" s="1187"/>
      <c r="BR34" s="1187"/>
      <c r="BS34" s="1187"/>
      <c r="BT34" s="1187"/>
      <c r="BU34" s="1187"/>
      <c r="BV34" s="1187"/>
      <c r="BW34" s="1187"/>
      <c r="BX34" s="1187"/>
      <c r="BY34" s="1187"/>
      <c r="BZ34" s="1187"/>
      <c r="CA34" s="1187"/>
      <c r="CB34" s="1187"/>
      <c r="CC34" s="1187"/>
      <c r="CD34" s="1187"/>
      <c r="CE34" s="1187"/>
      <c r="CF34" s="1187"/>
      <c r="CG34" s="1187"/>
      <c r="CH34" s="1187"/>
      <c r="CI34" s="1187"/>
      <c r="CJ34" s="1187"/>
      <c r="CK34" s="1187"/>
      <c r="CL34" s="1187"/>
      <c r="CM34" s="1187"/>
      <c r="CN34" s="1187"/>
      <c r="CO34" s="1187"/>
      <c r="CP34" s="1187"/>
      <c r="CQ34" s="1187"/>
      <c r="CR34" s="1187"/>
      <c r="CS34" s="1187"/>
      <c r="CT34" s="1187"/>
      <c r="CU34" s="1187"/>
      <c r="CV34" s="1187"/>
      <c r="CW34" s="1187"/>
      <c r="CX34" s="1187"/>
      <c r="CY34" s="1187"/>
      <c r="CZ34" s="1187"/>
      <c r="DA34" s="1187"/>
      <c r="DB34" s="1187"/>
      <c r="DC34" s="1187"/>
      <c r="DD34" s="1187"/>
      <c r="DE34" s="1187"/>
      <c r="DF34" s="1187"/>
      <c r="DG34" s="1187"/>
      <c r="DH34" s="1187"/>
      <c r="DI34" s="1187"/>
      <c r="DJ34" s="1187"/>
      <c r="DK34" s="1187"/>
      <c r="DL34" s="1187"/>
      <c r="DM34" s="1187"/>
      <c r="DN34" s="1187"/>
      <c r="DO34" s="1187"/>
      <c r="DP34" s="1187"/>
      <c r="DQ34" s="1187"/>
      <c r="DR34" s="1187"/>
      <c r="DS34" s="1187"/>
      <c r="DT34" s="1187"/>
      <c r="DU34" s="1187"/>
      <c r="DV34" s="1187"/>
      <c r="DW34" s="1187"/>
      <c r="DX34" s="1187"/>
      <c r="DY34" s="1187"/>
      <c r="DZ34" s="1187"/>
      <c r="EA34" s="1187"/>
      <c r="EB34" s="1187"/>
      <c r="EC34" s="1187"/>
      <c r="ED34" s="1187"/>
      <c r="EE34" s="1187"/>
      <c r="EF34" s="1187"/>
      <c r="EG34" s="1187"/>
      <c r="EH34" s="1172">
        <f t="shared" si="0"/>
        <v>0</v>
      </c>
    </row>
    <row r="35" spans="1:138" ht="12.75" customHeight="1">
      <c r="A35" s="1173" t="str">
        <f>'t1'!A35</f>
        <v>farmacisti con incarico di struttura semplice (rapp. non escl.)</v>
      </c>
      <c r="B35" s="1174" t="str">
        <f>'t1'!B35</f>
        <v>SD0N38</v>
      </c>
      <c r="C35" s="1187"/>
      <c r="D35" s="1187"/>
      <c r="E35" s="1187"/>
      <c r="F35" s="1187"/>
      <c r="G35" s="1187"/>
      <c r="H35" s="1187"/>
      <c r="I35" s="1187"/>
      <c r="J35" s="1187"/>
      <c r="K35" s="1187"/>
      <c r="L35" s="1187"/>
      <c r="M35" s="1187"/>
      <c r="N35" s="1187"/>
      <c r="O35" s="1187"/>
      <c r="P35" s="1187"/>
      <c r="Q35" s="1187"/>
      <c r="R35" s="1187"/>
      <c r="S35" s="1187"/>
      <c r="T35" s="1187"/>
      <c r="U35" s="1187"/>
      <c r="V35" s="1187"/>
      <c r="W35" s="1187"/>
      <c r="X35" s="1187"/>
      <c r="Y35" s="1187"/>
      <c r="Z35" s="1187"/>
      <c r="AA35" s="1187"/>
      <c r="AB35" s="1187"/>
      <c r="AC35" s="1187"/>
      <c r="AD35" s="1187"/>
      <c r="AE35" s="1187"/>
      <c r="AF35" s="1187"/>
      <c r="AG35" s="1187"/>
      <c r="AH35" s="1187"/>
      <c r="AI35" s="1187"/>
      <c r="AJ35" s="1187"/>
      <c r="AK35" s="1187"/>
      <c r="AL35" s="1187"/>
      <c r="AM35" s="1187"/>
      <c r="AN35" s="1187"/>
      <c r="AO35" s="1187"/>
      <c r="AP35" s="1187"/>
      <c r="AQ35" s="1187"/>
      <c r="AR35" s="1187"/>
      <c r="AS35" s="1187"/>
      <c r="AT35" s="1187"/>
      <c r="AU35" s="1187"/>
      <c r="AV35" s="1187"/>
      <c r="AW35" s="1187"/>
      <c r="AX35" s="1187"/>
      <c r="AY35" s="1187"/>
      <c r="AZ35" s="1187"/>
      <c r="BA35" s="1187"/>
      <c r="BB35" s="1187"/>
      <c r="BC35" s="1187"/>
      <c r="BD35" s="1187"/>
      <c r="BE35" s="1187"/>
      <c r="BF35" s="1187"/>
      <c r="BG35" s="1187"/>
      <c r="BH35" s="1187"/>
      <c r="BI35" s="1187"/>
      <c r="BJ35" s="1187"/>
      <c r="BK35" s="1187"/>
      <c r="BL35" s="1187"/>
      <c r="BM35" s="1187"/>
      <c r="BN35" s="1187"/>
      <c r="BO35" s="1187"/>
      <c r="BP35" s="1187"/>
      <c r="BQ35" s="1187"/>
      <c r="BR35" s="1187"/>
      <c r="BS35" s="1187"/>
      <c r="BT35" s="1187"/>
      <c r="BU35" s="1187"/>
      <c r="BV35" s="1187"/>
      <c r="BW35" s="1187"/>
      <c r="BX35" s="1187"/>
      <c r="BY35" s="1187"/>
      <c r="BZ35" s="1187"/>
      <c r="CA35" s="1187"/>
      <c r="CB35" s="1187"/>
      <c r="CC35" s="1187"/>
      <c r="CD35" s="1187"/>
      <c r="CE35" s="1187"/>
      <c r="CF35" s="1187"/>
      <c r="CG35" s="1187"/>
      <c r="CH35" s="1187"/>
      <c r="CI35" s="1187"/>
      <c r="CJ35" s="1187"/>
      <c r="CK35" s="1187"/>
      <c r="CL35" s="1187"/>
      <c r="CM35" s="1187"/>
      <c r="CN35" s="1187"/>
      <c r="CO35" s="1187"/>
      <c r="CP35" s="1187"/>
      <c r="CQ35" s="1187"/>
      <c r="CR35" s="1187"/>
      <c r="CS35" s="1187"/>
      <c r="CT35" s="1187"/>
      <c r="CU35" s="1187"/>
      <c r="CV35" s="1187"/>
      <c r="CW35" s="1187"/>
      <c r="CX35" s="1187"/>
      <c r="CY35" s="1187"/>
      <c r="CZ35" s="1187"/>
      <c r="DA35" s="1187"/>
      <c r="DB35" s="1187"/>
      <c r="DC35" s="1187"/>
      <c r="DD35" s="1187"/>
      <c r="DE35" s="1187"/>
      <c r="DF35" s="1187"/>
      <c r="DG35" s="1187"/>
      <c r="DH35" s="1187"/>
      <c r="DI35" s="1187"/>
      <c r="DJ35" s="1187"/>
      <c r="DK35" s="1187"/>
      <c r="DL35" s="1187"/>
      <c r="DM35" s="1187"/>
      <c r="DN35" s="1187"/>
      <c r="DO35" s="1187"/>
      <c r="DP35" s="1187"/>
      <c r="DQ35" s="1187"/>
      <c r="DR35" s="1187"/>
      <c r="DS35" s="1187"/>
      <c r="DT35" s="1187"/>
      <c r="DU35" s="1187"/>
      <c r="DV35" s="1187"/>
      <c r="DW35" s="1187"/>
      <c r="DX35" s="1187"/>
      <c r="DY35" s="1187"/>
      <c r="DZ35" s="1187"/>
      <c r="EA35" s="1187"/>
      <c r="EB35" s="1187"/>
      <c r="EC35" s="1187"/>
      <c r="ED35" s="1187"/>
      <c r="EE35" s="1187"/>
      <c r="EF35" s="1187"/>
      <c r="EG35" s="1187"/>
      <c r="EH35" s="1172">
        <f t="shared" si="0"/>
        <v>0</v>
      </c>
    </row>
    <row r="36" spans="1:138" ht="12.75" customHeight="1">
      <c r="A36" s="1173" t="str">
        <f>'t1'!A36</f>
        <v>farmacisti con altri incar. prof.li (rapp. esclusivo)</v>
      </c>
      <c r="B36" s="1174" t="str">
        <f>'t1'!B36</f>
        <v>SD0A38</v>
      </c>
      <c r="C36" s="1187"/>
      <c r="D36" s="1187"/>
      <c r="E36" s="1187"/>
      <c r="F36" s="1187"/>
      <c r="G36" s="1187"/>
      <c r="H36" s="1187"/>
      <c r="I36" s="1187"/>
      <c r="J36" s="1187"/>
      <c r="K36" s="1187"/>
      <c r="L36" s="1187"/>
      <c r="M36" s="1187"/>
      <c r="N36" s="1187"/>
      <c r="O36" s="1187"/>
      <c r="P36" s="1187"/>
      <c r="Q36" s="1187"/>
      <c r="R36" s="1187"/>
      <c r="S36" s="1187"/>
      <c r="T36" s="1187"/>
      <c r="U36" s="1187"/>
      <c r="V36" s="1187"/>
      <c r="W36" s="1187"/>
      <c r="X36" s="1187"/>
      <c r="Y36" s="1187"/>
      <c r="Z36" s="1187"/>
      <c r="AA36" s="1187"/>
      <c r="AB36" s="1187"/>
      <c r="AC36" s="1187"/>
      <c r="AD36" s="1187"/>
      <c r="AE36" s="1187"/>
      <c r="AF36" s="1187"/>
      <c r="AG36" s="1187"/>
      <c r="AH36" s="1187"/>
      <c r="AI36" s="1187"/>
      <c r="AJ36" s="1187"/>
      <c r="AK36" s="1187"/>
      <c r="AL36" s="1187"/>
      <c r="AM36" s="1187"/>
      <c r="AN36" s="1187"/>
      <c r="AO36" s="1187"/>
      <c r="AP36" s="1187"/>
      <c r="AQ36" s="1187"/>
      <c r="AR36" s="1187"/>
      <c r="AS36" s="1187"/>
      <c r="AT36" s="1187"/>
      <c r="AU36" s="1187"/>
      <c r="AV36" s="1187"/>
      <c r="AW36" s="1187"/>
      <c r="AX36" s="1187"/>
      <c r="AY36" s="1187"/>
      <c r="AZ36" s="1187"/>
      <c r="BA36" s="1187"/>
      <c r="BB36" s="1187"/>
      <c r="BC36" s="1187"/>
      <c r="BD36" s="1187"/>
      <c r="BE36" s="1187"/>
      <c r="BF36" s="1187"/>
      <c r="BG36" s="1187"/>
      <c r="BH36" s="1187"/>
      <c r="BI36" s="1187"/>
      <c r="BJ36" s="1187"/>
      <c r="BK36" s="1187"/>
      <c r="BL36" s="1187"/>
      <c r="BM36" s="1187"/>
      <c r="BN36" s="1187"/>
      <c r="BO36" s="1187"/>
      <c r="BP36" s="1187"/>
      <c r="BQ36" s="1187"/>
      <c r="BR36" s="1187"/>
      <c r="BS36" s="1187"/>
      <c r="BT36" s="1187"/>
      <c r="BU36" s="1187"/>
      <c r="BV36" s="1187"/>
      <c r="BW36" s="1187"/>
      <c r="BX36" s="1187"/>
      <c r="BY36" s="1187"/>
      <c r="BZ36" s="1187"/>
      <c r="CA36" s="1187"/>
      <c r="CB36" s="1187"/>
      <c r="CC36" s="1187"/>
      <c r="CD36" s="1187"/>
      <c r="CE36" s="1187"/>
      <c r="CF36" s="1187"/>
      <c r="CG36" s="1187"/>
      <c r="CH36" s="1187"/>
      <c r="CI36" s="1187"/>
      <c r="CJ36" s="1187"/>
      <c r="CK36" s="1187"/>
      <c r="CL36" s="1187"/>
      <c r="CM36" s="1187"/>
      <c r="CN36" s="1187"/>
      <c r="CO36" s="1187"/>
      <c r="CP36" s="1187"/>
      <c r="CQ36" s="1187"/>
      <c r="CR36" s="1187"/>
      <c r="CS36" s="1187"/>
      <c r="CT36" s="1187"/>
      <c r="CU36" s="1187"/>
      <c r="CV36" s="1187"/>
      <c r="CW36" s="1187"/>
      <c r="CX36" s="1187"/>
      <c r="CY36" s="1187"/>
      <c r="CZ36" s="1187"/>
      <c r="DA36" s="1187"/>
      <c r="DB36" s="1187"/>
      <c r="DC36" s="1187"/>
      <c r="DD36" s="1187"/>
      <c r="DE36" s="1187"/>
      <c r="DF36" s="1187"/>
      <c r="DG36" s="1187"/>
      <c r="DH36" s="1187"/>
      <c r="DI36" s="1187"/>
      <c r="DJ36" s="1187"/>
      <c r="DK36" s="1187"/>
      <c r="DL36" s="1187"/>
      <c r="DM36" s="1187"/>
      <c r="DN36" s="1187"/>
      <c r="DO36" s="1187"/>
      <c r="DP36" s="1187"/>
      <c r="DQ36" s="1187"/>
      <c r="DR36" s="1187"/>
      <c r="DS36" s="1187"/>
      <c r="DT36" s="1187"/>
      <c r="DU36" s="1187"/>
      <c r="DV36" s="1187"/>
      <c r="DW36" s="1187"/>
      <c r="DX36" s="1187"/>
      <c r="DY36" s="1187"/>
      <c r="DZ36" s="1187"/>
      <c r="EA36" s="1187"/>
      <c r="EB36" s="1187"/>
      <c r="EC36" s="1187"/>
      <c r="ED36" s="1187"/>
      <c r="EE36" s="1187"/>
      <c r="EF36" s="1187"/>
      <c r="EG36" s="1187"/>
      <c r="EH36" s="1172">
        <f t="shared" si="0"/>
        <v>0</v>
      </c>
    </row>
    <row r="37" spans="1:138" ht="12.75" customHeight="1">
      <c r="A37" s="1173" t="str">
        <f>'t1'!A37</f>
        <v>farmacisti con altri incar. prof.li (rapp. non escl.)</v>
      </c>
      <c r="B37" s="1174" t="str">
        <f>'t1'!B37</f>
        <v>SD0037</v>
      </c>
      <c r="C37" s="1187"/>
      <c r="D37" s="1187"/>
      <c r="E37" s="1187"/>
      <c r="F37" s="1187"/>
      <c r="G37" s="1187"/>
      <c r="H37" s="1187"/>
      <c r="I37" s="1187"/>
      <c r="J37" s="1187"/>
      <c r="K37" s="1187"/>
      <c r="L37" s="1187"/>
      <c r="M37" s="1187"/>
      <c r="N37" s="1187"/>
      <c r="O37" s="1187"/>
      <c r="P37" s="1187"/>
      <c r="Q37" s="1187"/>
      <c r="R37" s="1187"/>
      <c r="S37" s="1187"/>
      <c r="T37" s="1187"/>
      <c r="U37" s="1187"/>
      <c r="V37" s="1187"/>
      <c r="W37" s="1187"/>
      <c r="X37" s="1187"/>
      <c r="Y37" s="1187"/>
      <c r="Z37" s="1187"/>
      <c r="AA37" s="1187"/>
      <c r="AB37" s="1187"/>
      <c r="AC37" s="1187"/>
      <c r="AD37" s="1187"/>
      <c r="AE37" s="1187"/>
      <c r="AF37" s="1187"/>
      <c r="AG37" s="1187"/>
      <c r="AH37" s="1187"/>
      <c r="AI37" s="1187"/>
      <c r="AJ37" s="1187"/>
      <c r="AK37" s="1187"/>
      <c r="AL37" s="1187"/>
      <c r="AM37" s="1187"/>
      <c r="AN37" s="1187"/>
      <c r="AO37" s="1187"/>
      <c r="AP37" s="1187"/>
      <c r="AQ37" s="1187"/>
      <c r="AR37" s="1187"/>
      <c r="AS37" s="1187"/>
      <c r="AT37" s="1187"/>
      <c r="AU37" s="1187"/>
      <c r="AV37" s="1187"/>
      <c r="AW37" s="1187"/>
      <c r="AX37" s="1187"/>
      <c r="AY37" s="1187"/>
      <c r="AZ37" s="1187"/>
      <c r="BA37" s="1187"/>
      <c r="BB37" s="1187"/>
      <c r="BC37" s="1187"/>
      <c r="BD37" s="1187"/>
      <c r="BE37" s="1187"/>
      <c r="BF37" s="1187"/>
      <c r="BG37" s="1187"/>
      <c r="BH37" s="1187"/>
      <c r="BI37" s="1187"/>
      <c r="BJ37" s="1187"/>
      <c r="BK37" s="1187"/>
      <c r="BL37" s="1187"/>
      <c r="BM37" s="1187"/>
      <c r="BN37" s="1187"/>
      <c r="BO37" s="1187"/>
      <c r="BP37" s="1187"/>
      <c r="BQ37" s="1187"/>
      <c r="BR37" s="1187"/>
      <c r="BS37" s="1187"/>
      <c r="BT37" s="1187"/>
      <c r="BU37" s="1187"/>
      <c r="BV37" s="1187"/>
      <c r="BW37" s="1187"/>
      <c r="BX37" s="1187"/>
      <c r="BY37" s="1187"/>
      <c r="BZ37" s="1187"/>
      <c r="CA37" s="1187"/>
      <c r="CB37" s="1187"/>
      <c r="CC37" s="1187"/>
      <c r="CD37" s="1187"/>
      <c r="CE37" s="1187"/>
      <c r="CF37" s="1187"/>
      <c r="CG37" s="1187"/>
      <c r="CH37" s="1187"/>
      <c r="CI37" s="1187"/>
      <c r="CJ37" s="1187"/>
      <c r="CK37" s="1187"/>
      <c r="CL37" s="1187"/>
      <c r="CM37" s="1187"/>
      <c r="CN37" s="1187"/>
      <c r="CO37" s="1187"/>
      <c r="CP37" s="1187"/>
      <c r="CQ37" s="1187"/>
      <c r="CR37" s="1187"/>
      <c r="CS37" s="1187"/>
      <c r="CT37" s="1187"/>
      <c r="CU37" s="1187"/>
      <c r="CV37" s="1187"/>
      <c r="CW37" s="1187"/>
      <c r="CX37" s="1187"/>
      <c r="CY37" s="1187"/>
      <c r="CZ37" s="1187"/>
      <c r="DA37" s="1187"/>
      <c r="DB37" s="1187"/>
      <c r="DC37" s="1187"/>
      <c r="DD37" s="1187"/>
      <c r="DE37" s="1187"/>
      <c r="DF37" s="1187"/>
      <c r="DG37" s="1187"/>
      <c r="DH37" s="1187"/>
      <c r="DI37" s="1187"/>
      <c r="DJ37" s="1187"/>
      <c r="DK37" s="1187"/>
      <c r="DL37" s="1187"/>
      <c r="DM37" s="1187"/>
      <c r="DN37" s="1187"/>
      <c r="DO37" s="1187"/>
      <c r="DP37" s="1187"/>
      <c r="DQ37" s="1187"/>
      <c r="DR37" s="1187"/>
      <c r="DS37" s="1187"/>
      <c r="DT37" s="1187"/>
      <c r="DU37" s="1187"/>
      <c r="DV37" s="1187"/>
      <c r="DW37" s="1187"/>
      <c r="DX37" s="1187"/>
      <c r="DY37" s="1187"/>
      <c r="DZ37" s="1187"/>
      <c r="EA37" s="1187"/>
      <c r="EB37" s="1187"/>
      <c r="EC37" s="1187"/>
      <c r="ED37" s="1187"/>
      <c r="EE37" s="1187"/>
      <c r="EF37" s="1187"/>
      <c r="EG37" s="1187"/>
      <c r="EH37" s="1172">
        <f t="shared" si="0"/>
        <v>0</v>
      </c>
    </row>
    <row r="38" spans="1:138" ht="12.75" customHeight="1">
      <c r="A38" s="1173" t="str">
        <f>'t1'!A38</f>
        <v>farmacisti a t. determinato (art. 15-septies d.lgs. 502/92)</v>
      </c>
      <c r="B38" s="1174" t="str">
        <f>'t1'!B38</f>
        <v>SD0600</v>
      </c>
      <c r="C38" s="1187"/>
      <c r="D38" s="1187"/>
      <c r="E38" s="1187"/>
      <c r="F38" s="1187"/>
      <c r="G38" s="1187"/>
      <c r="H38" s="1187"/>
      <c r="I38" s="1187"/>
      <c r="J38" s="1187"/>
      <c r="K38" s="1187"/>
      <c r="L38" s="1187"/>
      <c r="M38" s="1187"/>
      <c r="N38" s="1187"/>
      <c r="O38" s="1187"/>
      <c r="P38" s="1187"/>
      <c r="Q38" s="1187"/>
      <c r="R38" s="1187"/>
      <c r="S38" s="1187"/>
      <c r="T38" s="1187"/>
      <c r="U38" s="1187"/>
      <c r="V38" s="1187"/>
      <c r="W38" s="1187"/>
      <c r="X38" s="1187"/>
      <c r="Y38" s="1187"/>
      <c r="Z38" s="1187"/>
      <c r="AA38" s="1187"/>
      <c r="AB38" s="1187"/>
      <c r="AC38" s="1187"/>
      <c r="AD38" s="1187"/>
      <c r="AE38" s="1187"/>
      <c r="AF38" s="1187"/>
      <c r="AG38" s="1187"/>
      <c r="AH38" s="1187"/>
      <c r="AI38" s="1187"/>
      <c r="AJ38" s="1187"/>
      <c r="AK38" s="1187"/>
      <c r="AL38" s="1187"/>
      <c r="AM38" s="1187"/>
      <c r="AN38" s="1187"/>
      <c r="AO38" s="1187"/>
      <c r="AP38" s="1187"/>
      <c r="AQ38" s="1187"/>
      <c r="AR38" s="1187"/>
      <c r="AS38" s="1187"/>
      <c r="AT38" s="1187"/>
      <c r="AU38" s="1187"/>
      <c r="AV38" s="1187"/>
      <c r="AW38" s="1187"/>
      <c r="AX38" s="1187"/>
      <c r="AY38" s="1187"/>
      <c r="AZ38" s="1187"/>
      <c r="BA38" s="1187"/>
      <c r="BB38" s="1187"/>
      <c r="BC38" s="1187"/>
      <c r="BD38" s="1187"/>
      <c r="BE38" s="1187"/>
      <c r="BF38" s="1187"/>
      <c r="BG38" s="1187"/>
      <c r="BH38" s="1187"/>
      <c r="BI38" s="1187"/>
      <c r="BJ38" s="1187"/>
      <c r="BK38" s="1187"/>
      <c r="BL38" s="1187"/>
      <c r="BM38" s="1187"/>
      <c r="BN38" s="1187"/>
      <c r="BO38" s="1187"/>
      <c r="BP38" s="1187"/>
      <c r="BQ38" s="1187"/>
      <c r="BR38" s="1187"/>
      <c r="BS38" s="1187"/>
      <c r="BT38" s="1187"/>
      <c r="BU38" s="1187"/>
      <c r="BV38" s="1187"/>
      <c r="BW38" s="1187"/>
      <c r="BX38" s="1187"/>
      <c r="BY38" s="1187"/>
      <c r="BZ38" s="1187"/>
      <c r="CA38" s="1187"/>
      <c r="CB38" s="1187"/>
      <c r="CC38" s="1187"/>
      <c r="CD38" s="1187"/>
      <c r="CE38" s="1187"/>
      <c r="CF38" s="1187"/>
      <c r="CG38" s="1187"/>
      <c r="CH38" s="1187"/>
      <c r="CI38" s="1187"/>
      <c r="CJ38" s="1187"/>
      <c r="CK38" s="1187"/>
      <c r="CL38" s="1187"/>
      <c r="CM38" s="1187"/>
      <c r="CN38" s="1187"/>
      <c r="CO38" s="1187"/>
      <c r="CP38" s="1187"/>
      <c r="CQ38" s="1187"/>
      <c r="CR38" s="1187"/>
      <c r="CS38" s="1187"/>
      <c r="CT38" s="1187"/>
      <c r="CU38" s="1187"/>
      <c r="CV38" s="1187"/>
      <c r="CW38" s="1187"/>
      <c r="CX38" s="1187"/>
      <c r="CY38" s="1187"/>
      <c r="CZ38" s="1187"/>
      <c r="DA38" s="1187"/>
      <c r="DB38" s="1187"/>
      <c r="DC38" s="1187"/>
      <c r="DD38" s="1187"/>
      <c r="DE38" s="1187"/>
      <c r="DF38" s="1187"/>
      <c r="DG38" s="1187"/>
      <c r="DH38" s="1187"/>
      <c r="DI38" s="1187"/>
      <c r="DJ38" s="1187"/>
      <c r="DK38" s="1187"/>
      <c r="DL38" s="1187"/>
      <c r="DM38" s="1187"/>
      <c r="DN38" s="1187"/>
      <c r="DO38" s="1187"/>
      <c r="DP38" s="1187"/>
      <c r="DQ38" s="1187"/>
      <c r="DR38" s="1187"/>
      <c r="DS38" s="1187"/>
      <c r="DT38" s="1187"/>
      <c r="DU38" s="1187"/>
      <c r="DV38" s="1187"/>
      <c r="DW38" s="1187"/>
      <c r="DX38" s="1187"/>
      <c r="DY38" s="1187"/>
      <c r="DZ38" s="1187"/>
      <c r="EA38" s="1187"/>
      <c r="EB38" s="1187"/>
      <c r="EC38" s="1187"/>
      <c r="ED38" s="1187"/>
      <c r="EE38" s="1187"/>
      <c r="EF38" s="1187"/>
      <c r="EG38" s="1187"/>
      <c r="EH38" s="1172">
        <f t="shared" si="0"/>
        <v>0</v>
      </c>
    </row>
    <row r="39" spans="1:138" ht="12.75" customHeight="1">
      <c r="A39" s="1173" t="str">
        <f>'t1'!A39</f>
        <v>biologi con incarico di struttura complessa (rapp. esclusivo)</v>
      </c>
      <c r="B39" s="1174" t="str">
        <f>'t1'!B39</f>
        <v>SD0E13</v>
      </c>
      <c r="C39" s="1187"/>
      <c r="D39" s="1187"/>
      <c r="E39" s="1187"/>
      <c r="F39" s="1187"/>
      <c r="G39" s="1187"/>
      <c r="H39" s="1187"/>
      <c r="I39" s="1187"/>
      <c r="J39" s="1187"/>
      <c r="K39" s="1187"/>
      <c r="L39" s="1187"/>
      <c r="M39" s="1187"/>
      <c r="N39" s="1187"/>
      <c r="O39" s="1187"/>
      <c r="P39" s="1187"/>
      <c r="Q39" s="1187"/>
      <c r="R39" s="1187"/>
      <c r="S39" s="1187"/>
      <c r="T39" s="1187"/>
      <c r="U39" s="1187"/>
      <c r="V39" s="1187"/>
      <c r="W39" s="1187"/>
      <c r="X39" s="1187"/>
      <c r="Y39" s="1187"/>
      <c r="Z39" s="1187"/>
      <c r="AA39" s="1187"/>
      <c r="AB39" s="1187"/>
      <c r="AC39" s="1187"/>
      <c r="AD39" s="1187"/>
      <c r="AE39" s="1187"/>
      <c r="AF39" s="1187"/>
      <c r="AG39" s="1187"/>
      <c r="AH39" s="1187"/>
      <c r="AI39" s="1187"/>
      <c r="AJ39" s="1187"/>
      <c r="AK39" s="1187"/>
      <c r="AL39" s="1187"/>
      <c r="AM39" s="1187"/>
      <c r="AN39" s="1187"/>
      <c r="AO39" s="1187"/>
      <c r="AP39" s="1187"/>
      <c r="AQ39" s="1187"/>
      <c r="AR39" s="1187"/>
      <c r="AS39" s="1187"/>
      <c r="AT39" s="1187"/>
      <c r="AU39" s="1187"/>
      <c r="AV39" s="1187"/>
      <c r="AW39" s="1187"/>
      <c r="AX39" s="1187"/>
      <c r="AY39" s="1187"/>
      <c r="AZ39" s="1187"/>
      <c r="BA39" s="1187"/>
      <c r="BB39" s="1187"/>
      <c r="BC39" s="1187"/>
      <c r="BD39" s="1187"/>
      <c r="BE39" s="1187"/>
      <c r="BF39" s="1187"/>
      <c r="BG39" s="1187"/>
      <c r="BH39" s="1187"/>
      <c r="BI39" s="1187"/>
      <c r="BJ39" s="1187"/>
      <c r="BK39" s="1187"/>
      <c r="BL39" s="1187"/>
      <c r="BM39" s="1187"/>
      <c r="BN39" s="1187"/>
      <c r="BO39" s="1187"/>
      <c r="BP39" s="1187"/>
      <c r="BQ39" s="1187"/>
      <c r="BR39" s="1187"/>
      <c r="BS39" s="1187"/>
      <c r="BT39" s="1187"/>
      <c r="BU39" s="1187"/>
      <c r="BV39" s="1187"/>
      <c r="BW39" s="1187"/>
      <c r="BX39" s="1187"/>
      <c r="BY39" s="1187"/>
      <c r="BZ39" s="1187"/>
      <c r="CA39" s="1187"/>
      <c r="CB39" s="1187"/>
      <c r="CC39" s="1187"/>
      <c r="CD39" s="1187"/>
      <c r="CE39" s="1187"/>
      <c r="CF39" s="1187"/>
      <c r="CG39" s="1187"/>
      <c r="CH39" s="1187"/>
      <c r="CI39" s="1187"/>
      <c r="CJ39" s="1187"/>
      <c r="CK39" s="1187"/>
      <c r="CL39" s="1187"/>
      <c r="CM39" s="1187"/>
      <c r="CN39" s="1187"/>
      <c r="CO39" s="1187"/>
      <c r="CP39" s="1187"/>
      <c r="CQ39" s="1187"/>
      <c r="CR39" s="1187"/>
      <c r="CS39" s="1187"/>
      <c r="CT39" s="1187"/>
      <c r="CU39" s="1187"/>
      <c r="CV39" s="1187"/>
      <c r="CW39" s="1187"/>
      <c r="CX39" s="1187"/>
      <c r="CY39" s="1187"/>
      <c r="CZ39" s="1187"/>
      <c r="DA39" s="1187"/>
      <c r="DB39" s="1187"/>
      <c r="DC39" s="1187"/>
      <c r="DD39" s="1187"/>
      <c r="DE39" s="1187"/>
      <c r="DF39" s="1187"/>
      <c r="DG39" s="1187"/>
      <c r="DH39" s="1187"/>
      <c r="DI39" s="1187"/>
      <c r="DJ39" s="1187"/>
      <c r="DK39" s="1187"/>
      <c r="DL39" s="1187"/>
      <c r="DM39" s="1187"/>
      <c r="DN39" s="1187"/>
      <c r="DO39" s="1187"/>
      <c r="DP39" s="1187"/>
      <c r="DQ39" s="1187"/>
      <c r="DR39" s="1187"/>
      <c r="DS39" s="1187"/>
      <c r="DT39" s="1187"/>
      <c r="DU39" s="1187"/>
      <c r="DV39" s="1187"/>
      <c r="DW39" s="1187"/>
      <c r="DX39" s="1187"/>
      <c r="DY39" s="1187"/>
      <c r="DZ39" s="1187"/>
      <c r="EA39" s="1187"/>
      <c r="EB39" s="1187"/>
      <c r="EC39" s="1187"/>
      <c r="ED39" s="1187"/>
      <c r="EE39" s="1187"/>
      <c r="EF39" s="1187"/>
      <c r="EG39" s="1187"/>
      <c r="EH39" s="1172">
        <f t="shared" si="0"/>
        <v>0</v>
      </c>
    </row>
    <row r="40" spans="1:138" ht="12.75" customHeight="1">
      <c r="A40" s="1173" t="str">
        <f>'t1'!A40</f>
        <v>biologi con incarico di struttura complessa (rapp. non escl.)</v>
      </c>
      <c r="B40" s="1174" t="str">
        <f>'t1'!B40</f>
        <v>SD0N13</v>
      </c>
      <c r="C40" s="1187"/>
      <c r="D40" s="1187"/>
      <c r="E40" s="1187"/>
      <c r="F40" s="1187"/>
      <c r="G40" s="1187"/>
      <c r="H40" s="1187"/>
      <c r="I40" s="1187"/>
      <c r="J40" s="1187"/>
      <c r="K40" s="1187"/>
      <c r="L40" s="1187"/>
      <c r="M40" s="1187"/>
      <c r="N40" s="1187"/>
      <c r="O40" s="1187"/>
      <c r="P40" s="1187"/>
      <c r="Q40" s="1187"/>
      <c r="R40" s="1187"/>
      <c r="S40" s="1187"/>
      <c r="T40" s="1187"/>
      <c r="U40" s="1187"/>
      <c r="V40" s="1187"/>
      <c r="W40" s="1187"/>
      <c r="X40" s="1187"/>
      <c r="Y40" s="1187"/>
      <c r="Z40" s="1187"/>
      <c r="AA40" s="1187"/>
      <c r="AB40" s="1187"/>
      <c r="AC40" s="1187"/>
      <c r="AD40" s="1187"/>
      <c r="AE40" s="1187"/>
      <c r="AF40" s="1187"/>
      <c r="AG40" s="1187"/>
      <c r="AH40" s="1187"/>
      <c r="AI40" s="1187"/>
      <c r="AJ40" s="1187"/>
      <c r="AK40" s="1187"/>
      <c r="AL40" s="1187"/>
      <c r="AM40" s="1187"/>
      <c r="AN40" s="1187"/>
      <c r="AO40" s="1187"/>
      <c r="AP40" s="1187"/>
      <c r="AQ40" s="1187"/>
      <c r="AR40" s="1187"/>
      <c r="AS40" s="1187"/>
      <c r="AT40" s="1187"/>
      <c r="AU40" s="1187"/>
      <c r="AV40" s="1187"/>
      <c r="AW40" s="1187"/>
      <c r="AX40" s="1187"/>
      <c r="AY40" s="1187"/>
      <c r="AZ40" s="1187"/>
      <c r="BA40" s="1187"/>
      <c r="BB40" s="1187"/>
      <c r="BC40" s="1187"/>
      <c r="BD40" s="1187"/>
      <c r="BE40" s="1187"/>
      <c r="BF40" s="1187"/>
      <c r="BG40" s="1187"/>
      <c r="BH40" s="1187"/>
      <c r="BI40" s="1187"/>
      <c r="BJ40" s="1187"/>
      <c r="BK40" s="1187"/>
      <c r="BL40" s="1187"/>
      <c r="BM40" s="1187"/>
      <c r="BN40" s="1187"/>
      <c r="BO40" s="1187"/>
      <c r="BP40" s="1187"/>
      <c r="BQ40" s="1187"/>
      <c r="BR40" s="1187"/>
      <c r="BS40" s="1187"/>
      <c r="BT40" s="1187"/>
      <c r="BU40" s="1187"/>
      <c r="BV40" s="1187"/>
      <c r="BW40" s="1187"/>
      <c r="BX40" s="1187"/>
      <c r="BY40" s="1187"/>
      <c r="BZ40" s="1187"/>
      <c r="CA40" s="1187"/>
      <c r="CB40" s="1187"/>
      <c r="CC40" s="1187"/>
      <c r="CD40" s="1187"/>
      <c r="CE40" s="1187"/>
      <c r="CF40" s="1187"/>
      <c r="CG40" s="1187"/>
      <c r="CH40" s="1187"/>
      <c r="CI40" s="1187"/>
      <c r="CJ40" s="1187"/>
      <c r="CK40" s="1187"/>
      <c r="CL40" s="1187"/>
      <c r="CM40" s="1187"/>
      <c r="CN40" s="1187"/>
      <c r="CO40" s="1187"/>
      <c r="CP40" s="1187"/>
      <c r="CQ40" s="1187"/>
      <c r="CR40" s="1187"/>
      <c r="CS40" s="1187"/>
      <c r="CT40" s="1187"/>
      <c r="CU40" s="1187"/>
      <c r="CV40" s="1187"/>
      <c r="CW40" s="1187"/>
      <c r="CX40" s="1187"/>
      <c r="CY40" s="1187"/>
      <c r="CZ40" s="1187"/>
      <c r="DA40" s="1187"/>
      <c r="DB40" s="1187"/>
      <c r="DC40" s="1187"/>
      <c r="DD40" s="1187"/>
      <c r="DE40" s="1187"/>
      <c r="DF40" s="1187"/>
      <c r="DG40" s="1187"/>
      <c r="DH40" s="1187"/>
      <c r="DI40" s="1187"/>
      <c r="DJ40" s="1187"/>
      <c r="DK40" s="1187"/>
      <c r="DL40" s="1187"/>
      <c r="DM40" s="1187"/>
      <c r="DN40" s="1187"/>
      <c r="DO40" s="1187"/>
      <c r="DP40" s="1187"/>
      <c r="DQ40" s="1187"/>
      <c r="DR40" s="1187"/>
      <c r="DS40" s="1187"/>
      <c r="DT40" s="1187"/>
      <c r="DU40" s="1187"/>
      <c r="DV40" s="1187"/>
      <c r="DW40" s="1187"/>
      <c r="DX40" s="1187"/>
      <c r="DY40" s="1187"/>
      <c r="DZ40" s="1187"/>
      <c r="EA40" s="1187"/>
      <c r="EB40" s="1187"/>
      <c r="EC40" s="1187"/>
      <c r="ED40" s="1187"/>
      <c r="EE40" s="1187"/>
      <c r="EF40" s="1187"/>
      <c r="EG40" s="1187"/>
      <c r="EH40" s="1172">
        <f t="shared" si="0"/>
        <v>0</v>
      </c>
    </row>
    <row r="41" spans="1:138" ht="12.75" customHeight="1">
      <c r="A41" s="1173" t="str">
        <f>'t1'!A41</f>
        <v>biologi con incarico di struttura semplice (rapp. esclusivo)</v>
      </c>
      <c r="B41" s="1174" t="str">
        <f>'t1'!B41</f>
        <v>SD0E12</v>
      </c>
      <c r="C41" s="1187"/>
      <c r="D41" s="1187"/>
      <c r="E41" s="1187"/>
      <c r="F41" s="1187"/>
      <c r="G41" s="1187"/>
      <c r="H41" s="1187"/>
      <c r="I41" s="1187"/>
      <c r="J41" s="1187"/>
      <c r="K41" s="1187"/>
      <c r="L41" s="1187"/>
      <c r="M41" s="1187"/>
      <c r="N41" s="1187"/>
      <c r="O41" s="1187"/>
      <c r="P41" s="1187"/>
      <c r="Q41" s="1187"/>
      <c r="R41" s="1187"/>
      <c r="S41" s="1187"/>
      <c r="T41" s="1187"/>
      <c r="U41" s="1187"/>
      <c r="V41" s="1187"/>
      <c r="W41" s="1187"/>
      <c r="X41" s="1187"/>
      <c r="Y41" s="1187"/>
      <c r="Z41" s="1187"/>
      <c r="AA41" s="1187"/>
      <c r="AB41" s="1187"/>
      <c r="AC41" s="1187"/>
      <c r="AD41" s="1187"/>
      <c r="AE41" s="1187"/>
      <c r="AF41" s="1187"/>
      <c r="AG41" s="1187"/>
      <c r="AH41" s="1187"/>
      <c r="AI41" s="1187"/>
      <c r="AJ41" s="1187"/>
      <c r="AK41" s="1187"/>
      <c r="AL41" s="1187"/>
      <c r="AM41" s="1187"/>
      <c r="AN41" s="1187"/>
      <c r="AO41" s="1187"/>
      <c r="AP41" s="1187"/>
      <c r="AQ41" s="1187"/>
      <c r="AR41" s="1187"/>
      <c r="AS41" s="1187"/>
      <c r="AT41" s="1187"/>
      <c r="AU41" s="1187"/>
      <c r="AV41" s="1187"/>
      <c r="AW41" s="1187"/>
      <c r="AX41" s="1187"/>
      <c r="AY41" s="1187"/>
      <c r="AZ41" s="1187"/>
      <c r="BA41" s="1187"/>
      <c r="BB41" s="1187"/>
      <c r="BC41" s="1187"/>
      <c r="BD41" s="1187"/>
      <c r="BE41" s="1187"/>
      <c r="BF41" s="1187"/>
      <c r="BG41" s="1187"/>
      <c r="BH41" s="1187"/>
      <c r="BI41" s="1187"/>
      <c r="BJ41" s="1187"/>
      <c r="BK41" s="1187"/>
      <c r="BL41" s="1187"/>
      <c r="BM41" s="1187"/>
      <c r="BN41" s="1187"/>
      <c r="BO41" s="1187"/>
      <c r="BP41" s="1187"/>
      <c r="BQ41" s="1187"/>
      <c r="BR41" s="1187"/>
      <c r="BS41" s="1187"/>
      <c r="BT41" s="1187"/>
      <c r="BU41" s="1187"/>
      <c r="BV41" s="1187"/>
      <c r="BW41" s="1187"/>
      <c r="BX41" s="1187"/>
      <c r="BY41" s="1187"/>
      <c r="BZ41" s="1187"/>
      <c r="CA41" s="1187"/>
      <c r="CB41" s="1187"/>
      <c r="CC41" s="1187"/>
      <c r="CD41" s="1187"/>
      <c r="CE41" s="1187"/>
      <c r="CF41" s="1187"/>
      <c r="CG41" s="1187"/>
      <c r="CH41" s="1187"/>
      <c r="CI41" s="1187"/>
      <c r="CJ41" s="1187"/>
      <c r="CK41" s="1187"/>
      <c r="CL41" s="1187"/>
      <c r="CM41" s="1187"/>
      <c r="CN41" s="1187"/>
      <c r="CO41" s="1187"/>
      <c r="CP41" s="1187"/>
      <c r="CQ41" s="1187"/>
      <c r="CR41" s="1187"/>
      <c r="CS41" s="1187"/>
      <c r="CT41" s="1187"/>
      <c r="CU41" s="1187"/>
      <c r="CV41" s="1187"/>
      <c r="CW41" s="1187"/>
      <c r="CX41" s="1187"/>
      <c r="CY41" s="1187"/>
      <c r="CZ41" s="1187"/>
      <c r="DA41" s="1187"/>
      <c r="DB41" s="1187"/>
      <c r="DC41" s="1187"/>
      <c r="DD41" s="1187"/>
      <c r="DE41" s="1187"/>
      <c r="DF41" s="1187"/>
      <c r="DG41" s="1187"/>
      <c r="DH41" s="1187"/>
      <c r="DI41" s="1187"/>
      <c r="DJ41" s="1187"/>
      <c r="DK41" s="1187"/>
      <c r="DL41" s="1187"/>
      <c r="DM41" s="1187"/>
      <c r="DN41" s="1187"/>
      <c r="DO41" s="1187"/>
      <c r="DP41" s="1187"/>
      <c r="DQ41" s="1187"/>
      <c r="DR41" s="1187"/>
      <c r="DS41" s="1187"/>
      <c r="DT41" s="1187"/>
      <c r="DU41" s="1187"/>
      <c r="DV41" s="1187"/>
      <c r="DW41" s="1187"/>
      <c r="DX41" s="1187"/>
      <c r="DY41" s="1187"/>
      <c r="DZ41" s="1187"/>
      <c r="EA41" s="1187"/>
      <c r="EB41" s="1187"/>
      <c r="EC41" s="1187"/>
      <c r="ED41" s="1187"/>
      <c r="EE41" s="1187"/>
      <c r="EF41" s="1187"/>
      <c r="EG41" s="1187"/>
      <c r="EH41" s="1172">
        <f t="shared" si="0"/>
        <v>0</v>
      </c>
    </row>
    <row r="42" spans="1:138" ht="12.75" customHeight="1">
      <c r="A42" s="1173" t="str">
        <f>'t1'!A42</f>
        <v>biologi con incarico di struttura semplice (rapp. non escl.)</v>
      </c>
      <c r="B42" s="1174" t="str">
        <f>'t1'!B42</f>
        <v>SD0N12</v>
      </c>
      <c r="C42" s="1187"/>
      <c r="D42" s="1187"/>
      <c r="E42" s="1187"/>
      <c r="F42" s="1187"/>
      <c r="G42" s="1187"/>
      <c r="H42" s="1187"/>
      <c r="I42" s="1187"/>
      <c r="J42" s="1187"/>
      <c r="K42" s="1187"/>
      <c r="L42" s="1187"/>
      <c r="M42" s="1187"/>
      <c r="N42" s="1187"/>
      <c r="O42" s="1187"/>
      <c r="P42" s="1187"/>
      <c r="Q42" s="1187"/>
      <c r="R42" s="1187"/>
      <c r="S42" s="1187"/>
      <c r="T42" s="1187"/>
      <c r="U42" s="1187"/>
      <c r="V42" s="1187"/>
      <c r="W42" s="1187"/>
      <c r="X42" s="1187"/>
      <c r="Y42" s="1187"/>
      <c r="Z42" s="1187"/>
      <c r="AA42" s="1187"/>
      <c r="AB42" s="1187"/>
      <c r="AC42" s="1187"/>
      <c r="AD42" s="1187"/>
      <c r="AE42" s="1187"/>
      <c r="AF42" s="1187"/>
      <c r="AG42" s="1187"/>
      <c r="AH42" s="1187"/>
      <c r="AI42" s="1187"/>
      <c r="AJ42" s="1187"/>
      <c r="AK42" s="1187"/>
      <c r="AL42" s="1187"/>
      <c r="AM42" s="1187"/>
      <c r="AN42" s="1187"/>
      <c r="AO42" s="1187"/>
      <c r="AP42" s="1187"/>
      <c r="AQ42" s="1187"/>
      <c r="AR42" s="1187"/>
      <c r="AS42" s="1187"/>
      <c r="AT42" s="1187"/>
      <c r="AU42" s="1187"/>
      <c r="AV42" s="1187"/>
      <c r="AW42" s="1187"/>
      <c r="AX42" s="1187"/>
      <c r="AY42" s="1187"/>
      <c r="AZ42" s="1187"/>
      <c r="BA42" s="1187"/>
      <c r="BB42" s="1187"/>
      <c r="BC42" s="1187"/>
      <c r="BD42" s="1187"/>
      <c r="BE42" s="1187"/>
      <c r="BF42" s="1187"/>
      <c r="BG42" s="1187"/>
      <c r="BH42" s="1187"/>
      <c r="BI42" s="1187"/>
      <c r="BJ42" s="1187"/>
      <c r="BK42" s="1187"/>
      <c r="BL42" s="1187"/>
      <c r="BM42" s="1187"/>
      <c r="BN42" s="1187"/>
      <c r="BO42" s="1187"/>
      <c r="BP42" s="1187"/>
      <c r="BQ42" s="1187"/>
      <c r="BR42" s="1187"/>
      <c r="BS42" s="1187"/>
      <c r="BT42" s="1187"/>
      <c r="BU42" s="1187"/>
      <c r="BV42" s="1187"/>
      <c r="BW42" s="1187"/>
      <c r="BX42" s="1187"/>
      <c r="BY42" s="1187"/>
      <c r="BZ42" s="1187"/>
      <c r="CA42" s="1187"/>
      <c r="CB42" s="1187"/>
      <c r="CC42" s="1187"/>
      <c r="CD42" s="1187"/>
      <c r="CE42" s="1187"/>
      <c r="CF42" s="1187"/>
      <c r="CG42" s="1187"/>
      <c r="CH42" s="1187"/>
      <c r="CI42" s="1187"/>
      <c r="CJ42" s="1187"/>
      <c r="CK42" s="1187"/>
      <c r="CL42" s="1187"/>
      <c r="CM42" s="1187"/>
      <c r="CN42" s="1187"/>
      <c r="CO42" s="1187"/>
      <c r="CP42" s="1187"/>
      <c r="CQ42" s="1187"/>
      <c r="CR42" s="1187"/>
      <c r="CS42" s="1187"/>
      <c r="CT42" s="1187"/>
      <c r="CU42" s="1187"/>
      <c r="CV42" s="1187"/>
      <c r="CW42" s="1187"/>
      <c r="CX42" s="1187"/>
      <c r="CY42" s="1187"/>
      <c r="CZ42" s="1187"/>
      <c r="DA42" s="1187"/>
      <c r="DB42" s="1187"/>
      <c r="DC42" s="1187"/>
      <c r="DD42" s="1187"/>
      <c r="DE42" s="1187"/>
      <c r="DF42" s="1187"/>
      <c r="DG42" s="1187"/>
      <c r="DH42" s="1187"/>
      <c r="DI42" s="1187"/>
      <c r="DJ42" s="1187"/>
      <c r="DK42" s="1187"/>
      <c r="DL42" s="1187"/>
      <c r="DM42" s="1187"/>
      <c r="DN42" s="1187"/>
      <c r="DO42" s="1187"/>
      <c r="DP42" s="1187"/>
      <c r="DQ42" s="1187"/>
      <c r="DR42" s="1187"/>
      <c r="DS42" s="1187"/>
      <c r="DT42" s="1187"/>
      <c r="DU42" s="1187"/>
      <c r="DV42" s="1187"/>
      <c r="DW42" s="1187"/>
      <c r="DX42" s="1187"/>
      <c r="DY42" s="1187"/>
      <c r="DZ42" s="1187"/>
      <c r="EA42" s="1187"/>
      <c r="EB42" s="1187"/>
      <c r="EC42" s="1187"/>
      <c r="ED42" s="1187"/>
      <c r="EE42" s="1187"/>
      <c r="EF42" s="1187"/>
      <c r="EG42" s="1187"/>
      <c r="EH42" s="1172">
        <f t="shared" si="0"/>
        <v>0</v>
      </c>
    </row>
    <row r="43" spans="1:138" ht="12.75" customHeight="1">
      <c r="A43" s="1173" t="str">
        <f>'t1'!A43</f>
        <v>biologi con altri incar. prof.li (rapp. esclusivo)</v>
      </c>
      <c r="B43" s="1174" t="str">
        <f>'t1'!B43</f>
        <v>SD0A12</v>
      </c>
      <c r="C43" s="1187"/>
      <c r="D43" s="1187"/>
      <c r="E43" s="1187"/>
      <c r="F43" s="1187"/>
      <c r="G43" s="1187"/>
      <c r="H43" s="1187"/>
      <c r="I43" s="1187"/>
      <c r="J43" s="1187"/>
      <c r="K43" s="1187"/>
      <c r="L43" s="1187"/>
      <c r="M43" s="1187"/>
      <c r="N43" s="1187"/>
      <c r="O43" s="1187"/>
      <c r="P43" s="1187"/>
      <c r="Q43" s="1187"/>
      <c r="R43" s="1187"/>
      <c r="S43" s="1187"/>
      <c r="T43" s="1187"/>
      <c r="U43" s="1187"/>
      <c r="V43" s="1187"/>
      <c r="W43" s="1187"/>
      <c r="X43" s="1187"/>
      <c r="Y43" s="1187"/>
      <c r="Z43" s="1187"/>
      <c r="AA43" s="1187"/>
      <c r="AB43" s="1187"/>
      <c r="AC43" s="1187"/>
      <c r="AD43" s="1187"/>
      <c r="AE43" s="1187"/>
      <c r="AF43" s="1187"/>
      <c r="AG43" s="1187"/>
      <c r="AH43" s="1187"/>
      <c r="AI43" s="1187"/>
      <c r="AJ43" s="1187"/>
      <c r="AK43" s="1187">
        <v>2</v>
      </c>
      <c r="AL43" s="1187"/>
      <c r="AM43" s="1187"/>
      <c r="AN43" s="1187"/>
      <c r="AO43" s="1187"/>
      <c r="AP43" s="1187"/>
      <c r="AQ43" s="1187"/>
      <c r="AR43" s="1187"/>
      <c r="AS43" s="1187"/>
      <c r="AT43" s="1187"/>
      <c r="AU43" s="1187"/>
      <c r="AV43" s="1187"/>
      <c r="AW43" s="1187"/>
      <c r="AX43" s="1187"/>
      <c r="AY43" s="1187"/>
      <c r="AZ43" s="1187"/>
      <c r="BA43" s="1187"/>
      <c r="BB43" s="1187"/>
      <c r="BC43" s="1187"/>
      <c r="BD43" s="1187"/>
      <c r="BE43" s="1187"/>
      <c r="BF43" s="1187"/>
      <c r="BG43" s="1187"/>
      <c r="BH43" s="1187"/>
      <c r="BI43" s="1187"/>
      <c r="BJ43" s="1187"/>
      <c r="BK43" s="1187"/>
      <c r="BL43" s="1187"/>
      <c r="BM43" s="1187"/>
      <c r="BN43" s="1187"/>
      <c r="BO43" s="1187"/>
      <c r="BP43" s="1187"/>
      <c r="BQ43" s="1187"/>
      <c r="BR43" s="1187"/>
      <c r="BS43" s="1187"/>
      <c r="BT43" s="1187"/>
      <c r="BU43" s="1187"/>
      <c r="BV43" s="1187"/>
      <c r="BW43" s="1187"/>
      <c r="BX43" s="1187"/>
      <c r="BY43" s="1187"/>
      <c r="BZ43" s="1187"/>
      <c r="CA43" s="1187"/>
      <c r="CB43" s="1187"/>
      <c r="CC43" s="1187"/>
      <c r="CD43" s="1187"/>
      <c r="CE43" s="1187"/>
      <c r="CF43" s="1187"/>
      <c r="CG43" s="1187"/>
      <c r="CH43" s="1187"/>
      <c r="CI43" s="1187"/>
      <c r="CJ43" s="1187"/>
      <c r="CK43" s="1187"/>
      <c r="CL43" s="1187"/>
      <c r="CM43" s="1187"/>
      <c r="CN43" s="1187"/>
      <c r="CO43" s="1187"/>
      <c r="CP43" s="1187"/>
      <c r="CQ43" s="1187"/>
      <c r="CR43" s="1187"/>
      <c r="CS43" s="1187"/>
      <c r="CT43" s="1187"/>
      <c r="CU43" s="1187"/>
      <c r="CV43" s="1187"/>
      <c r="CW43" s="1187"/>
      <c r="CX43" s="1187"/>
      <c r="CY43" s="1187"/>
      <c r="CZ43" s="1187"/>
      <c r="DA43" s="1187"/>
      <c r="DB43" s="1187"/>
      <c r="DC43" s="1187"/>
      <c r="DD43" s="1187"/>
      <c r="DE43" s="1187"/>
      <c r="DF43" s="1187"/>
      <c r="DG43" s="1187"/>
      <c r="DH43" s="1187"/>
      <c r="DI43" s="1187"/>
      <c r="DJ43" s="1187"/>
      <c r="DK43" s="1187"/>
      <c r="DL43" s="1187"/>
      <c r="DM43" s="1187"/>
      <c r="DN43" s="1187"/>
      <c r="DO43" s="1187"/>
      <c r="DP43" s="1187"/>
      <c r="DQ43" s="1187"/>
      <c r="DR43" s="1187"/>
      <c r="DS43" s="1187"/>
      <c r="DT43" s="1187"/>
      <c r="DU43" s="1187"/>
      <c r="DV43" s="1187"/>
      <c r="DW43" s="1187"/>
      <c r="DX43" s="1187"/>
      <c r="DY43" s="1187"/>
      <c r="DZ43" s="1187"/>
      <c r="EA43" s="1187"/>
      <c r="EB43" s="1187"/>
      <c r="EC43" s="1187"/>
      <c r="ED43" s="1187"/>
      <c r="EE43" s="1187"/>
      <c r="EF43" s="1187"/>
      <c r="EG43" s="1187"/>
      <c r="EH43" s="1172">
        <f t="shared" si="0"/>
        <v>2</v>
      </c>
    </row>
    <row r="44" spans="1:138" ht="12.75" customHeight="1">
      <c r="A44" s="1173" t="str">
        <f>'t1'!A44</f>
        <v>biologi con altri incar. prof.li (rapp. non escl.)</v>
      </c>
      <c r="B44" s="1174" t="str">
        <f>'t1'!B44</f>
        <v>SD0011</v>
      </c>
      <c r="C44" s="1187"/>
      <c r="D44" s="1187"/>
      <c r="E44" s="1187"/>
      <c r="F44" s="1187"/>
      <c r="G44" s="1187"/>
      <c r="H44" s="1187"/>
      <c r="I44" s="1187"/>
      <c r="J44" s="1187"/>
      <c r="K44" s="1187"/>
      <c r="L44" s="1187"/>
      <c r="M44" s="1187"/>
      <c r="N44" s="1187"/>
      <c r="O44" s="1187"/>
      <c r="P44" s="1187"/>
      <c r="Q44" s="1187"/>
      <c r="R44" s="1187"/>
      <c r="S44" s="1187"/>
      <c r="T44" s="1187"/>
      <c r="U44" s="1187"/>
      <c r="V44" s="1187"/>
      <c r="W44" s="1187"/>
      <c r="X44" s="1187"/>
      <c r="Y44" s="1187"/>
      <c r="Z44" s="1187"/>
      <c r="AA44" s="1187"/>
      <c r="AB44" s="1187"/>
      <c r="AC44" s="1187"/>
      <c r="AD44" s="1187"/>
      <c r="AE44" s="1187"/>
      <c r="AF44" s="1187"/>
      <c r="AG44" s="1187"/>
      <c r="AH44" s="1187"/>
      <c r="AI44" s="1187"/>
      <c r="AJ44" s="1187"/>
      <c r="AK44" s="1187"/>
      <c r="AL44" s="1187"/>
      <c r="AM44" s="1187"/>
      <c r="AN44" s="1187"/>
      <c r="AO44" s="1187"/>
      <c r="AP44" s="1187"/>
      <c r="AQ44" s="1187"/>
      <c r="AR44" s="1187"/>
      <c r="AS44" s="1187"/>
      <c r="AT44" s="1187"/>
      <c r="AU44" s="1187"/>
      <c r="AV44" s="1187"/>
      <c r="AW44" s="1187"/>
      <c r="AX44" s="1187"/>
      <c r="AY44" s="1187"/>
      <c r="AZ44" s="1187"/>
      <c r="BA44" s="1187"/>
      <c r="BB44" s="1187"/>
      <c r="BC44" s="1187"/>
      <c r="BD44" s="1187"/>
      <c r="BE44" s="1187"/>
      <c r="BF44" s="1187"/>
      <c r="BG44" s="1187"/>
      <c r="BH44" s="1187"/>
      <c r="BI44" s="1187"/>
      <c r="BJ44" s="1187"/>
      <c r="BK44" s="1187"/>
      <c r="BL44" s="1187"/>
      <c r="BM44" s="1187"/>
      <c r="BN44" s="1187"/>
      <c r="BO44" s="1187"/>
      <c r="BP44" s="1187"/>
      <c r="BQ44" s="1187"/>
      <c r="BR44" s="1187"/>
      <c r="BS44" s="1187"/>
      <c r="BT44" s="1187"/>
      <c r="BU44" s="1187"/>
      <c r="BV44" s="1187"/>
      <c r="BW44" s="1187"/>
      <c r="BX44" s="1187"/>
      <c r="BY44" s="1187"/>
      <c r="BZ44" s="1187"/>
      <c r="CA44" s="1187"/>
      <c r="CB44" s="1187"/>
      <c r="CC44" s="1187"/>
      <c r="CD44" s="1187"/>
      <c r="CE44" s="1187"/>
      <c r="CF44" s="1187"/>
      <c r="CG44" s="1187"/>
      <c r="CH44" s="1187"/>
      <c r="CI44" s="1187"/>
      <c r="CJ44" s="1187"/>
      <c r="CK44" s="1187"/>
      <c r="CL44" s="1187"/>
      <c r="CM44" s="1187"/>
      <c r="CN44" s="1187"/>
      <c r="CO44" s="1187"/>
      <c r="CP44" s="1187"/>
      <c r="CQ44" s="1187"/>
      <c r="CR44" s="1187"/>
      <c r="CS44" s="1187"/>
      <c r="CT44" s="1187"/>
      <c r="CU44" s="1187"/>
      <c r="CV44" s="1187"/>
      <c r="CW44" s="1187"/>
      <c r="CX44" s="1187"/>
      <c r="CY44" s="1187"/>
      <c r="CZ44" s="1187"/>
      <c r="DA44" s="1187"/>
      <c r="DB44" s="1187"/>
      <c r="DC44" s="1187"/>
      <c r="DD44" s="1187"/>
      <c r="DE44" s="1187"/>
      <c r="DF44" s="1187"/>
      <c r="DG44" s="1187"/>
      <c r="DH44" s="1187"/>
      <c r="DI44" s="1187"/>
      <c r="DJ44" s="1187"/>
      <c r="DK44" s="1187"/>
      <c r="DL44" s="1187"/>
      <c r="DM44" s="1187"/>
      <c r="DN44" s="1187"/>
      <c r="DO44" s="1187"/>
      <c r="DP44" s="1187"/>
      <c r="DQ44" s="1187"/>
      <c r="DR44" s="1187"/>
      <c r="DS44" s="1187"/>
      <c r="DT44" s="1187"/>
      <c r="DU44" s="1187"/>
      <c r="DV44" s="1187"/>
      <c r="DW44" s="1187"/>
      <c r="DX44" s="1187"/>
      <c r="DY44" s="1187"/>
      <c r="DZ44" s="1187"/>
      <c r="EA44" s="1187"/>
      <c r="EB44" s="1187"/>
      <c r="EC44" s="1187"/>
      <c r="ED44" s="1187"/>
      <c r="EE44" s="1187"/>
      <c r="EF44" s="1187"/>
      <c r="EG44" s="1187"/>
      <c r="EH44" s="1172">
        <f t="shared" si="0"/>
        <v>0</v>
      </c>
    </row>
    <row r="45" spans="1:138" ht="12.75" customHeight="1">
      <c r="A45" s="1173" t="str">
        <f>'t1'!A45</f>
        <v>biologi a t. determinato (art. 15-septies d.lgs. 502/92)</v>
      </c>
      <c r="B45" s="1174" t="str">
        <f>'t1'!B45</f>
        <v>SD0601</v>
      </c>
      <c r="C45" s="1187"/>
      <c r="D45" s="1187"/>
      <c r="E45" s="1187"/>
      <c r="F45" s="1187"/>
      <c r="G45" s="1187"/>
      <c r="H45" s="1187"/>
      <c r="I45" s="1187"/>
      <c r="J45" s="1187"/>
      <c r="K45" s="1187"/>
      <c r="L45" s="1187"/>
      <c r="M45" s="1187"/>
      <c r="N45" s="1187"/>
      <c r="O45" s="1187"/>
      <c r="P45" s="1187"/>
      <c r="Q45" s="1187"/>
      <c r="R45" s="1187"/>
      <c r="S45" s="1187"/>
      <c r="T45" s="1187"/>
      <c r="U45" s="1187"/>
      <c r="V45" s="1187"/>
      <c r="W45" s="1187"/>
      <c r="X45" s="1187"/>
      <c r="Y45" s="1187"/>
      <c r="Z45" s="1187"/>
      <c r="AA45" s="1187"/>
      <c r="AB45" s="1187"/>
      <c r="AC45" s="1187"/>
      <c r="AD45" s="1187"/>
      <c r="AE45" s="1187"/>
      <c r="AF45" s="1187"/>
      <c r="AG45" s="1187"/>
      <c r="AH45" s="1187"/>
      <c r="AI45" s="1187"/>
      <c r="AJ45" s="1187"/>
      <c r="AK45" s="1187"/>
      <c r="AL45" s="1187"/>
      <c r="AM45" s="1187"/>
      <c r="AN45" s="1187"/>
      <c r="AO45" s="1187"/>
      <c r="AP45" s="1187"/>
      <c r="AQ45" s="1187"/>
      <c r="AR45" s="1187"/>
      <c r="AS45" s="1187"/>
      <c r="AT45" s="1187"/>
      <c r="AU45" s="1187"/>
      <c r="AV45" s="1187"/>
      <c r="AW45" s="1187"/>
      <c r="AX45" s="1187"/>
      <c r="AY45" s="1187"/>
      <c r="AZ45" s="1187"/>
      <c r="BA45" s="1187"/>
      <c r="BB45" s="1187"/>
      <c r="BC45" s="1187"/>
      <c r="BD45" s="1187"/>
      <c r="BE45" s="1187"/>
      <c r="BF45" s="1187"/>
      <c r="BG45" s="1187"/>
      <c r="BH45" s="1187"/>
      <c r="BI45" s="1187"/>
      <c r="BJ45" s="1187"/>
      <c r="BK45" s="1187"/>
      <c r="BL45" s="1187"/>
      <c r="BM45" s="1187"/>
      <c r="BN45" s="1187"/>
      <c r="BO45" s="1187"/>
      <c r="BP45" s="1187"/>
      <c r="BQ45" s="1187"/>
      <c r="BR45" s="1187"/>
      <c r="BS45" s="1187"/>
      <c r="BT45" s="1187"/>
      <c r="BU45" s="1187"/>
      <c r="BV45" s="1187"/>
      <c r="BW45" s="1187"/>
      <c r="BX45" s="1187"/>
      <c r="BY45" s="1187"/>
      <c r="BZ45" s="1187"/>
      <c r="CA45" s="1187"/>
      <c r="CB45" s="1187"/>
      <c r="CC45" s="1187"/>
      <c r="CD45" s="1187"/>
      <c r="CE45" s="1187"/>
      <c r="CF45" s="1187"/>
      <c r="CG45" s="1187"/>
      <c r="CH45" s="1187"/>
      <c r="CI45" s="1187"/>
      <c r="CJ45" s="1187"/>
      <c r="CK45" s="1187"/>
      <c r="CL45" s="1187"/>
      <c r="CM45" s="1187"/>
      <c r="CN45" s="1187"/>
      <c r="CO45" s="1187"/>
      <c r="CP45" s="1187"/>
      <c r="CQ45" s="1187"/>
      <c r="CR45" s="1187"/>
      <c r="CS45" s="1187"/>
      <c r="CT45" s="1187"/>
      <c r="CU45" s="1187"/>
      <c r="CV45" s="1187"/>
      <c r="CW45" s="1187"/>
      <c r="CX45" s="1187"/>
      <c r="CY45" s="1187"/>
      <c r="CZ45" s="1187"/>
      <c r="DA45" s="1187"/>
      <c r="DB45" s="1187"/>
      <c r="DC45" s="1187"/>
      <c r="DD45" s="1187"/>
      <c r="DE45" s="1187"/>
      <c r="DF45" s="1187"/>
      <c r="DG45" s="1187"/>
      <c r="DH45" s="1187"/>
      <c r="DI45" s="1187"/>
      <c r="DJ45" s="1187"/>
      <c r="DK45" s="1187"/>
      <c r="DL45" s="1187"/>
      <c r="DM45" s="1187"/>
      <c r="DN45" s="1187"/>
      <c r="DO45" s="1187"/>
      <c r="DP45" s="1187"/>
      <c r="DQ45" s="1187"/>
      <c r="DR45" s="1187"/>
      <c r="DS45" s="1187"/>
      <c r="DT45" s="1187"/>
      <c r="DU45" s="1187"/>
      <c r="DV45" s="1187"/>
      <c r="DW45" s="1187"/>
      <c r="DX45" s="1187"/>
      <c r="DY45" s="1187"/>
      <c r="DZ45" s="1187"/>
      <c r="EA45" s="1187"/>
      <c r="EB45" s="1187"/>
      <c r="EC45" s="1187"/>
      <c r="ED45" s="1187"/>
      <c r="EE45" s="1187"/>
      <c r="EF45" s="1187"/>
      <c r="EG45" s="1187"/>
      <c r="EH45" s="1172">
        <f t="shared" si="0"/>
        <v>0</v>
      </c>
    </row>
    <row r="46" spans="1:138" ht="12.75" customHeight="1">
      <c r="A46" s="1173" t="str">
        <f>'t1'!A46</f>
        <v>chimici con incarico di struttura complessa (rapp. esclusivo)</v>
      </c>
      <c r="B46" s="1174" t="str">
        <f>'t1'!B46</f>
        <v>SD0E16</v>
      </c>
      <c r="C46" s="1187"/>
      <c r="D46" s="1187"/>
      <c r="E46" s="1187"/>
      <c r="F46" s="1187"/>
      <c r="G46" s="1187"/>
      <c r="H46" s="1187"/>
      <c r="I46" s="1187"/>
      <c r="J46" s="1187"/>
      <c r="K46" s="1187"/>
      <c r="L46" s="1187"/>
      <c r="M46" s="1187"/>
      <c r="N46" s="1187"/>
      <c r="O46" s="1187"/>
      <c r="P46" s="1187"/>
      <c r="Q46" s="1187"/>
      <c r="R46" s="1187"/>
      <c r="S46" s="1187"/>
      <c r="T46" s="1187"/>
      <c r="U46" s="1187"/>
      <c r="V46" s="1187"/>
      <c r="W46" s="1187"/>
      <c r="X46" s="1187"/>
      <c r="Y46" s="1187"/>
      <c r="Z46" s="1187"/>
      <c r="AA46" s="1187"/>
      <c r="AB46" s="1187"/>
      <c r="AC46" s="1187"/>
      <c r="AD46" s="1187"/>
      <c r="AE46" s="1187"/>
      <c r="AF46" s="1187"/>
      <c r="AG46" s="1187"/>
      <c r="AH46" s="1187"/>
      <c r="AI46" s="1187"/>
      <c r="AJ46" s="1187"/>
      <c r="AK46" s="1187"/>
      <c r="AL46" s="1187"/>
      <c r="AM46" s="1187"/>
      <c r="AN46" s="1187"/>
      <c r="AO46" s="1187"/>
      <c r="AP46" s="1187"/>
      <c r="AQ46" s="1187"/>
      <c r="AR46" s="1187"/>
      <c r="AS46" s="1187"/>
      <c r="AT46" s="1187"/>
      <c r="AU46" s="1187"/>
      <c r="AV46" s="1187"/>
      <c r="AW46" s="1187"/>
      <c r="AX46" s="1187"/>
      <c r="AY46" s="1187"/>
      <c r="AZ46" s="1187"/>
      <c r="BA46" s="1187"/>
      <c r="BB46" s="1187"/>
      <c r="BC46" s="1187"/>
      <c r="BD46" s="1187"/>
      <c r="BE46" s="1187"/>
      <c r="BF46" s="1187"/>
      <c r="BG46" s="1187"/>
      <c r="BH46" s="1187"/>
      <c r="BI46" s="1187"/>
      <c r="BJ46" s="1187"/>
      <c r="BK46" s="1187"/>
      <c r="BL46" s="1187"/>
      <c r="BM46" s="1187"/>
      <c r="BN46" s="1187"/>
      <c r="BO46" s="1187"/>
      <c r="BP46" s="1187"/>
      <c r="BQ46" s="1187"/>
      <c r="BR46" s="1187"/>
      <c r="BS46" s="1187"/>
      <c r="BT46" s="1187"/>
      <c r="BU46" s="1187"/>
      <c r="BV46" s="1187"/>
      <c r="BW46" s="1187"/>
      <c r="BX46" s="1187"/>
      <c r="BY46" s="1187"/>
      <c r="BZ46" s="1187"/>
      <c r="CA46" s="1187"/>
      <c r="CB46" s="1187"/>
      <c r="CC46" s="1187"/>
      <c r="CD46" s="1187"/>
      <c r="CE46" s="1187"/>
      <c r="CF46" s="1187"/>
      <c r="CG46" s="1187"/>
      <c r="CH46" s="1187"/>
      <c r="CI46" s="1187"/>
      <c r="CJ46" s="1187"/>
      <c r="CK46" s="1187"/>
      <c r="CL46" s="1187"/>
      <c r="CM46" s="1187"/>
      <c r="CN46" s="1187"/>
      <c r="CO46" s="1187"/>
      <c r="CP46" s="1187"/>
      <c r="CQ46" s="1187"/>
      <c r="CR46" s="1187"/>
      <c r="CS46" s="1187"/>
      <c r="CT46" s="1187"/>
      <c r="CU46" s="1187"/>
      <c r="CV46" s="1187"/>
      <c r="CW46" s="1187"/>
      <c r="CX46" s="1187"/>
      <c r="CY46" s="1187"/>
      <c r="CZ46" s="1187"/>
      <c r="DA46" s="1187"/>
      <c r="DB46" s="1187"/>
      <c r="DC46" s="1187"/>
      <c r="DD46" s="1187"/>
      <c r="DE46" s="1187"/>
      <c r="DF46" s="1187"/>
      <c r="DG46" s="1187"/>
      <c r="DH46" s="1187"/>
      <c r="DI46" s="1187"/>
      <c r="DJ46" s="1187"/>
      <c r="DK46" s="1187"/>
      <c r="DL46" s="1187"/>
      <c r="DM46" s="1187"/>
      <c r="DN46" s="1187"/>
      <c r="DO46" s="1187"/>
      <c r="DP46" s="1187"/>
      <c r="DQ46" s="1187"/>
      <c r="DR46" s="1187"/>
      <c r="DS46" s="1187"/>
      <c r="DT46" s="1187"/>
      <c r="DU46" s="1187"/>
      <c r="DV46" s="1187"/>
      <c r="DW46" s="1187"/>
      <c r="DX46" s="1187"/>
      <c r="DY46" s="1187"/>
      <c r="DZ46" s="1187"/>
      <c r="EA46" s="1187"/>
      <c r="EB46" s="1187"/>
      <c r="EC46" s="1187"/>
      <c r="ED46" s="1187"/>
      <c r="EE46" s="1187"/>
      <c r="EF46" s="1187"/>
      <c r="EG46" s="1187"/>
      <c r="EH46" s="1172">
        <f t="shared" si="0"/>
        <v>0</v>
      </c>
    </row>
    <row r="47" spans="1:138" ht="12.75" customHeight="1">
      <c r="A47" s="1173" t="str">
        <f>'t1'!A47</f>
        <v>chimici con incarico di struttura complessa (rapp.non escl.)</v>
      </c>
      <c r="B47" s="1174" t="str">
        <f>'t1'!B47</f>
        <v>SD0N16</v>
      </c>
      <c r="C47" s="1187"/>
      <c r="D47" s="1187"/>
      <c r="E47" s="1187"/>
      <c r="F47" s="1187"/>
      <c r="G47" s="1187"/>
      <c r="H47" s="1187"/>
      <c r="I47" s="1187"/>
      <c r="J47" s="1187"/>
      <c r="K47" s="1187"/>
      <c r="L47" s="1187"/>
      <c r="M47" s="1187"/>
      <c r="N47" s="1187"/>
      <c r="O47" s="1187"/>
      <c r="P47" s="1187"/>
      <c r="Q47" s="1187"/>
      <c r="R47" s="1187"/>
      <c r="S47" s="1187"/>
      <c r="T47" s="1187"/>
      <c r="U47" s="1187"/>
      <c r="V47" s="1187"/>
      <c r="W47" s="1187"/>
      <c r="X47" s="1187"/>
      <c r="Y47" s="1187"/>
      <c r="Z47" s="1187"/>
      <c r="AA47" s="1187"/>
      <c r="AB47" s="1187"/>
      <c r="AC47" s="1187"/>
      <c r="AD47" s="1187"/>
      <c r="AE47" s="1187"/>
      <c r="AF47" s="1187"/>
      <c r="AG47" s="1187"/>
      <c r="AH47" s="1187"/>
      <c r="AI47" s="1187"/>
      <c r="AJ47" s="1187"/>
      <c r="AK47" s="1187"/>
      <c r="AL47" s="1187"/>
      <c r="AM47" s="1187"/>
      <c r="AN47" s="1187"/>
      <c r="AO47" s="1187"/>
      <c r="AP47" s="1187"/>
      <c r="AQ47" s="1187"/>
      <c r="AR47" s="1187"/>
      <c r="AS47" s="1187"/>
      <c r="AT47" s="1187"/>
      <c r="AU47" s="1187"/>
      <c r="AV47" s="1187"/>
      <c r="AW47" s="1187"/>
      <c r="AX47" s="1187"/>
      <c r="AY47" s="1187"/>
      <c r="AZ47" s="1187"/>
      <c r="BA47" s="1187"/>
      <c r="BB47" s="1187"/>
      <c r="BC47" s="1187"/>
      <c r="BD47" s="1187"/>
      <c r="BE47" s="1187"/>
      <c r="BF47" s="1187"/>
      <c r="BG47" s="1187"/>
      <c r="BH47" s="1187"/>
      <c r="BI47" s="1187"/>
      <c r="BJ47" s="1187"/>
      <c r="BK47" s="1187"/>
      <c r="BL47" s="1187"/>
      <c r="BM47" s="1187"/>
      <c r="BN47" s="1187"/>
      <c r="BO47" s="1187"/>
      <c r="BP47" s="1187"/>
      <c r="BQ47" s="1187"/>
      <c r="BR47" s="1187"/>
      <c r="BS47" s="1187"/>
      <c r="BT47" s="1187"/>
      <c r="BU47" s="1187"/>
      <c r="BV47" s="1187"/>
      <c r="BW47" s="1187"/>
      <c r="BX47" s="1187"/>
      <c r="BY47" s="1187"/>
      <c r="BZ47" s="1187"/>
      <c r="CA47" s="1187"/>
      <c r="CB47" s="1187"/>
      <c r="CC47" s="1187"/>
      <c r="CD47" s="1187"/>
      <c r="CE47" s="1187"/>
      <c r="CF47" s="1187"/>
      <c r="CG47" s="1187"/>
      <c r="CH47" s="1187"/>
      <c r="CI47" s="1187"/>
      <c r="CJ47" s="1187"/>
      <c r="CK47" s="1187"/>
      <c r="CL47" s="1187"/>
      <c r="CM47" s="1187"/>
      <c r="CN47" s="1187"/>
      <c r="CO47" s="1187"/>
      <c r="CP47" s="1187"/>
      <c r="CQ47" s="1187"/>
      <c r="CR47" s="1187"/>
      <c r="CS47" s="1187"/>
      <c r="CT47" s="1187"/>
      <c r="CU47" s="1187"/>
      <c r="CV47" s="1187"/>
      <c r="CW47" s="1187"/>
      <c r="CX47" s="1187"/>
      <c r="CY47" s="1187"/>
      <c r="CZ47" s="1187"/>
      <c r="DA47" s="1187"/>
      <c r="DB47" s="1187"/>
      <c r="DC47" s="1187"/>
      <c r="DD47" s="1187"/>
      <c r="DE47" s="1187"/>
      <c r="DF47" s="1187"/>
      <c r="DG47" s="1187"/>
      <c r="DH47" s="1187"/>
      <c r="DI47" s="1187"/>
      <c r="DJ47" s="1187"/>
      <c r="DK47" s="1187"/>
      <c r="DL47" s="1187"/>
      <c r="DM47" s="1187"/>
      <c r="DN47" s="1187"/>
      <c r="DO47" s="1187"/>
      <c r="DP47" s="1187"/>
      <c r="DQ47" s="1187"/>
      <c r="DR47" s="1187"/>
      <c r="DS47" s="1187"/>
      <c r="DT47" s="1187"/>
      <c r="DU47" s="1187"/>
      <c r="DV47" s="1187"/>
      <c r="DW47" s="1187"/>
      <c r="DX47" s="1187"/>
      <c r="DY47" s="1187"/>
      <c r="DZ47" s="1187"/>
      <c r="EA47" s="1187"/>
      <c r="EB47" s="1187"/>
      <c r="EC47" s="1187"/>
      <c r="ED47" s="1187"/>
      <c r="EE47" s="1187"/>
      <c r="EF47" s="1187"/>
      <c r="EG47" s="1187"/>
      <c r="EH47" s="1172">
        <f t="shared" si="0"/>
        <v>0</v>
      </c>
    </row>
    <row r="48" spans="1:138" ht="12.75" customHeight="1">
      <c r="A48" s="1173" t="str">
        <f>'t1'!A48</f>
        <v>chimici con incarico di struttura semplice (rapp. esclusivo)</v>
      </c>
      <c r="B48" s="1174" t="str">
        <f>'t1'!B48</f>
        <v>SD0E15</v>
      </c>
      <c r="C48" s="1187"/>
      <c r="D48" s="1187"/>
      <c r="E48" s="1187"/>
      <c r="F48" s="1187"/>
      <c r="G48" s="1187"/>
      <c r="H48" s="1187"/>
      <c r="I48" s="1187"/>
      <c r="J48" s="1187"/>
      <c r="K48" s="1187"/>
      <c r="L48" s="1187"/>
      <c r="M48" s="1187"/>
      <c r="N48" s="1187"/>
      <c r="O48" s="1187"/>
      <c r="P48" s="1187"/>
      <c r="Q48" s="1187"/>
      <c r="R48" s="1187"/>
      <c r="S48" s="1187"/>
      <c r="T48" s="1187"/>
      <c r="U48" s="1187"/>
      <c r="V48" s="1187"/>
      <c r="W48" s="1187"/>
      <c r="X48" s="1187"/>
      <c r="Y48" s="1187"/>
      <c r="Z48" s="1187"/>
      <c r="AA48" s="1187"/>
      <c r="AB48" s="1187"/>
      <c r="AC48" s="1187"/>
      <c r="AD48" s="1187"/>
      <c r="AE48" s="1187"/>
      <c r="AF48" s="1187"/>
      <c r="AG48" s="1187"/>
      <c r="AH48" s="1187"/>
      <c r="AI48" s="1187"/>
      <c r="AJ48" s="1187"/>
      <c r="AK48" s="1187"/>
      <c r="AL48" s="1187"/>
      <c r="AM48" s="1187"/>
      <c r="AN48" s="1187"/>
      <c r="AO48" s="1187"/>
      <c r="AP48" s="1187"/>
      <c r="AQ48" s="1187"/>
      <c r="AR48" s="1187"/>
      <c r="AS48" s="1187"/>
      <c r="AT48" s="1187"/>
      <c r="AU48" s="1187"/>
      <c r="AV48" s="1187"/>
      <c r="AW48" s="1187"/>
      <c r="AX48" s="1187"/>
      <c r="AY48" s="1187"/>
      <c r="AZ48" s="1187"/>
      <c r="BA48" s="1187"/>
      <c r="BB48" s="1187"/>
      <c r="BC48" s="1187"/>
      <c r="BD48" s="1187"/>
      <c r="BE48" s="1187"/>
      <c r="BF48" s="1187"/>
      <c r="BG48" s="1187"/>
      <c r="BH48" s="1187"/>
      <c r="BI48" s="1187"/>
      <c r="BJ48" s="1187"/>
      <c r="BK48" s="1187"/>
      <c r="BL48" s="1187"/>
      <c r="BM48" s="1187"/>
      <c r="BN48" s="1187"/>
      <c r="BO48" s="1187"/>
      <c r="BP48" s="1187"/>
      <c r="BQ48" s="1187"/>
      <c r="BR48" s="1187"/>
      <c r="BS48" s="1187"/>
      <c r="BT48" s="1187"/>
      <c r="BU48" s="1187"/>
      <c r="BV48" s="1187"/>
      <c r="BW48" s="1187"/>
      <c r="BX48" s="1187"/>
      <c r="BY48" s="1187"/>
      <c r="BZ48" s="1187"/>
      <c r="CA48" s="1187"/>
      <c r="CB48" s="1187"/>
      <c r="CC48" s="1187"/>
      <c r="CD48" s="1187"/>
      <c r="CE48" s="1187"/>
      <c r="CF48" s="1187"/>
      <c r="CG48" s="1187"/>
      <c r="CH48" s="1187"/>
      <c r="CI48" s="1187"/>
      <c r="CJ48" s="1187"/>
      <c r="CK48" s="1187"/>
      <c r="CL48" s="1187"/>
      <c r="CM48" s="1187"/>
      <c r="CN48" s="1187"/>
      <c r="CO48" s="1187"/>
      <c r="CP48" s="1187"/>
      <c r="CQ48" s="1187"/>
      <c r="CR48" s="1187"/>
      <c r="CS48" s="1187"/>
      <c r="CT48" s="1187"/>
      <c r="CU48" s="1187"/>
      <c r="CV48" s="1187"/>
      <c r="CW48" s="1187"/>
      <c r="CX48" s="1187"/>
      <c r="CY48" s="1187"/>
      <c r="CZ48" s="1187"/>
      <c r="DA48" s="1187"/>
      <c r="DB48" s="1187"/>
      <c r="DC48" s="1187"/>
      <c r="DD48" s="1187"/>
      <c r="DE48" s="1187"/>
      <c r="DF48" s="1187"/>
      <c r="DG48" s="1187"/>
      <c r="DH48" s="1187"/>
      <c r="DI48" s="1187"/>
      <c r="DJ48" s="1187"/>
      <c r="DK48" s="1187"/>
      <c r="DL48" s="1187"/>
      <c r="DM48" s="1187"/>
      <c r="DN48" s="1187"/>
      <c r="DO48" s="1187"/>
      <c r="DP48" s="1187"/>
      <c r="DQ48" s="1187"/>
      <c r="DR48" s="1187"/>
      <c r="DS48" s="1187"/>
      <c r="DT48" s="1187"/>
      <c r="DU48" s="1187"/>
      <c r="DV48" s="1187"/>
      <c r="DW48" s="1187"/>
      <c r="DX48" s="1187"/>
      <c r="DY48" s="1187"/>
      <c r="DZ48" s="1187"/>
      <c r="EA48" s="1187"/>
      <c r="EB48" s="1187"/>
      <c r="EC48" s="1187"/>
      <c r="ED48" s="1187"/>
      <c r="EE48" s="1187"/>
      <c r="EF48" s="1187"/>
      <c r="EG48" s="1187"/>
      <c r="EH48" s="1172">
        <f t="shared" si="0"/>
        <v>0</v>
      </c>
    </row>
    <row r="49" spans="1:138" ht="12.75" customHeight="1">
      <c r="A49" s="1173" t="str">
        <f>'t1'!A49</f>
        <v>chimici con incarico di struttura semplice (rapp. non escl.)</v>
      </c>
      <c r="B49" s="1174" t="str">
        <f>'t1'!B49</f>
        <v>SD0N15</v>
      </c>
      <c r="C49" s="1187"/>
      <c r="D49" s="1187"/>
      <c r="E49" s="1187"/>
      <c r="F49" s="1187"/>
      <c r="G49" s="1187"/>
      <c r="H49" s="1187"/>
      <c r="I49" s="1187"/>
      <c r="J49" s="1187"/>
      <c r="K49" s="1187"/>
      <c r="L49" s="1187"/>
      <c r="M49" s="1187"/>
      <c r="N49" s="1187"/>
      <c r="O49" s="1187"/>
      <c r="P49" s="1187"/>
      <c r="Q49" s="1187"/>
      <c r="R49" s="1187"/>
      <c r="S49" s="1187"/>
      <c r="T49" s="1187"/>
      <c r="U49" s="1187"/>
      <c r="V49" s="1187"/>
      <c r="W49" s="1187"/>
      <c r="X49" s="1187"/>
      <c r="Y49" s="1187"/>
      <c r="Z49" s="1187"/>
      <c r="AA49" s="1187"/>
      <c r="AB49" s="1187"/>
      <c r="AC49" s="1187"/>
      <c r="AD49" s="1187"/>
      <c r="AE49" s="1187"/>
      <c r="AF49" s="1187"/>
      <c r="AG49" s="1187"/>
      <c r="AH49" s="1187"/>
      <c r="AI49" s="1187"/>
      <c r="AJ49" s="1187"/>
      <c r="AK49" s="1187"/>
      <c r="AL49" s="1187"/>
      <c r="AM49" s="1187"/>
      <c r="AN49" s="1187"/>
      <c r="AO49" s="1187"/>
      <c r="AP49" s="1187"/>
      <c r="AQ49" s="1187"/>
      <c r="AR49" s="1187"/>
      <c r="AS49" s="1187"/>
      <c r="AT49" s="1187"/>
      <c r="AU49" s="1187"/>
      <c r="AV49" s="1187"/>
      <c r="AW49" s="1187"/>
      <c r="AX49" s="1187"/>
      <c r="AY49" s="1187"/>
      <c r="AZ49" s="1187"/>
      <c r="BA49" s="1187"/>
      <c r="BB49" s="1187"/>
      <c r="BC49" s="1187"/>
      <c r="BD49" s="1187"/>
      <c r="BE49" s="1187"/>
      <c r="BF49" s="1187"/>
      <c r="BG49" s="1187"/>
      <c r="BH49" s="1187"/>
      <c r="BI49" s="1187"/>
      <c r="BJ49" s="1187"/>
      <c r="BK49" s="1187"/>
      <c r="BL49" s="1187"/>
      <c r="BM49" s="1187"/>
      <c r="BN49" s="1187"/>
      <c r="BO49" s="1187"/>
      <c r="BP49" s="1187"/>
      <c r="BQ49" s="1187"/>
      <c r="BR49" s="1187"/>
      <c r="BS49" s="1187"/>
      <c r="BT49" s="1187"/>
      <c r="BU49" s="1187"/>
      <c r="BV49" s="1187"/>
      <c r="BW49" s="1187"/>
      <c r="BX49" s="1187"/>
      <c r="BY49" s="1187"/>
      <c r="BZ49" s="1187"/>
      <c r="CA49" s="1187"/>
      <c r="CB49" s="1187"/>
      <c r="CC49" s="1187"/>
      <c r="CD49" s="1187"/>
      <c r="CE49" s="1187"/>
      <c r="CF49" s="1187"/>
      <c r="CG49" s="1187"/>
      <c r="CH49" s="1187"/>
      <c r="CI49" s="1187"/>
      <c r="CJ49" s="1187"/>
      <c r="CK49" s="1187"/>
      <c r="CL49" s="1187"/>
      <c r="CM49" s="1187"/>
      <c r="CN49" s="1187"/>
      <c r="CO49" s="1187"/>
      <c r="CP49" s="1187"/>
      <c r="CQ49" s="1187"/>
      <c r="CR49" s="1187"/>
      <c r="CS49" s="1187"/>
      <c r="CT49" s="1187"/>
      <c r="CU49" s="1187"/>
      <c r="CV49" s="1187"/>
      <c r="CW49" s="1187"/>
      <c r="CX49" s="1187"/>
      <c r="CY49" s="1187"/>
      <c r="CZ49" s="1187"/>
      <c r="DA49" s="1187"/>
      <c r="DB49" s="1187"/>
      <c r="DC49" s="1187"/>
      <c r="DD49" s="1187"/>
      <c r="DE49" s="1187"/>
      <c r="DF49" s="1187"/>
      <c r="DG49" s="1187"/>
      <c r="DH49" s="1187"/>
      <c r="DI49" s="1187"/>
      <c r="DJ49" s="1187"/>
      <c r="DK49" s="1187"/>
      <c r="DL49" s="1187"/>
      <c r="DM49" s="1187"/>
      <c r="DN49" s="1187"/>
      <c r="DO49" s="1187"/>
      <c r="DP49" s="1187"/>
      <c r="DQ49" s="1187"/>
      <c r="DR49" s="1187"/>
      <c r="DS49" s="1187"/>
      <c r="DT49" s="1187"/>
      <c r="DU49" s="1187"/>
      <c r="DV49" s="1187"/>
      <c r="DW49" s="1187"/>
      <c r="DX49" s="1187"/>
      <c r="DY49" s="1187"/>
      <c r="DZ49" s="1187"/>
      <c r="EA49" s="1187"/>
      <c r="EB49" s="1187"/>
      <c r="EC49" s="1187"/>
      <c r="ED49" s="1187"/>
      <c r="EE49" s="1187"/>
      <c r="EF49" s="1187"/>
      <c r="EG49" s="1187"/>
      <c r="EH49" s="1172">
        <f t="shared" si="0"/>
        <v>0</v>
      </c>
    </row>
    <row r="50" spans="1:138" ht="12.75" customHeight="1">
      <c r="A50" s="1173" t="str">
        <f>'t1'!A50</f>
        <v>chimici con altri incar. prof.li (rapp. esclusivo)</v>
      </c>
      <c r="B50" s="1174" t="str">
        <f>'t1'!B50</f>
        <v>SD0A15</v>
      </c>
      <c r="C50" s="1187"/>
      <c r="D50" s="1187"/>
      <c r="E50" s="1187"/>
      <c r="F50" s="1187"/>
      <c r="G50" s="1187"/>
      <c r="H50" s="1187"/>
      <c r="I50" s="1187"/>
      <c r="J50" s="1187"/>
      <c r="K50" s="1187"/>
      <c r="L50" s="1187"/>
      <c r="M50" s="1187"/>
      <c r="N50" s="1187"/>
      <c r="O50" s="1187"/>
      <c r="P50" s="1187"/>
      <c r="Q50" s="1187"/>
      <c r="R50" s="1187"/>
      <c r="S50" s="1187"/>
      <c r="T50" s="1187"/>
      <c r="U50" s="1187"/>
      <c r="V50" s="1187"/>
      <c r="W50" s="1187"/>
      <c r="X50" s="1187"/>
      <c r="Y50" s="1187"/>
      <c r="Z50" s="1187"/>
      <c r="AA50" s="1187"/>
      <c r="AB50" s="1187"/>
      <c r="AC50" s="1187"/>
      <c r="AD50" s="1187"/>
      <c r="AE50" s="1187"/>
      <c r="AF50" s="1187"/>
      <c r="AG50" s="1187"/>
      <c r="AH50" s="1187"/>
      <c r="AI50" s="1187"/>
      <c r="AJ50" s="1187"/>
      <c r="AK50" s="1187"/>
      <c r="AL50" s="1187"/>
      <c r="AM50" s="1187"/>
      <c r="AN50" s="1187"/>
      <c r="AO50" s="1187"/>
      <c r="AP50" s="1187"/>
      <c r="AQ50" s="1187"/>
      <c r="AR50" s="1187">
        <v>1</v>
      </c>
      <c r="AS50" s="1187"/>
      <c r="AT50" s="1187"/>
      <c r="AU50" s="1187"/>
      <c r="AV50" s="1187"/>
      <c r="AW50" s="1187"/>
      <c r="AX50" s="1187"/>
      <c r="AY50" s="1187"/>
      <c r="AZ50" s="1187"/>
      <c r="BA50" s="1187"/>
      <c r="BB50" s="1187"/>
      <c r="BC50" s="1187"/>
      <c r="BD50" s="1187"/>
      <c r="BE50" s="1187"/>
      <c r="BF50" s="1187"/>
      <c r="BG50" s="1187"/>
      <c r="BH50" s="1187"/>
      <c r="BI50" s="1187"/>
      <c r="BJ50" s="1187"/>
      <c r="BK50" s="1187"/>
      <c r="BL50" s="1187"/>
      <c r="BM50" s="1187"/>
      <c r="BN50" s="1187"/>
      <c r="BO50" s="1187"/>
      <c r="BP50" s="1187"/>
      <c r="BQ50" s="1187"/>
      <c r="BR50" s="1187"/>
      <c r="BS50" s="1187"/>
      <c r="BT50" s="1187"/>
      <c r="BU50" s="1187"/>
      <c r="BV50" s="1187"/>
      <c r="BW50" s="1187"/>
      <c r="BX50" s="1187"/>
      <c r="BY50" s="1187"/>
      <c r="BZ50" s="1187"/>
      <c r="CA50" s="1187"/>
      <c r="CB50" s="1187"/>
      <c r="CC50" s="1187"/>
      <c r="CD50" s="1187"/>
      <c r="CE50" s="1187"/>
      <c r="CF50" s="1187"/>
      <c r="CG50" s="1187"/>
      <c r="CH50" s="1187"/>
      <c r="CI50" s="1187"/>
      <c r="CJ50" s="1187"/>
      <c r="CK50" s="1187"/>
      <c r="CL50" s="1187"/>
      <c r="CM50" s="1187"/>
      <c r="CN50" s="1187"/>
      <c r="CO50" s="1187"/>
      <c r="CP50" s="1187"/>
      <c r="CQ50" s="1187"/>
      <c r="CR50" s="1187"/>
      <c r="CS50" s="1187"/>
      <c r="CT50" s="1187"/>
      <c r="CU50" s="1187"/>
      <c r="CV50" s="1187"/>
      <c r="CW50" s="1187"/>
      <c r="CX50" s="1187"/>
      <c r="CY50" s="1187"/>
      <c r="CZ50" s="1187"/>
      <c r="DA50" s="1187"/>
      <c r="DB50" s="1187"/>
      <c r="DC50" s="1187"/>
      <c r="DD50" s="1187"/>
      <c r="DE50" s="1187"/>
      <c r="DF50" s="1187"/>
      <c r="DG50" s="1187"/>
      <c r="DH50" s="1187"/>
      <c r="DI50" s="1187"/>
      <c r="DJ50" s="1187"/>
      <c r="DK50" s="1187"/>
      <c r="DL50" s="1187"/>
      <c r="DM50" s="1187"/>
      <c r="DN50" s="1187"/>
      <c r="DO50" s="1187"/>
      <c r="DP50" s="1187"/>
      <c r="DQ50" s="1187"/>
      <c r="DR50" s="1187"/>
      <c r="DS50" s="1187"/>
      <c r="DT50" s="1187"/>
      <c r="DU50" s="1187"/>
      <c r="DV50" s="1187"/>
      <c r="DW50" s="1187"/>
      <c r="DX50" s="1187"/>
      <c r="DY50" s="1187"/>
      <c r="DZ50" s="1187"/>
      <c r="EA50" s="1187"/>
      <c r="EB50" s="1187"/>
      <c r="EC50" s="1187"/>
      <c r="ED50" s="1187"/>
      <c r="EE50" s="1187"/>
      <c r="EF50" s="1187"/>
      <c r="EG50" s="1187"/>
      <c r="EH50" s="1172">
        <f t="shared" si="0"/>
        <v>1</v>
      </c>
    </row>
    <row r="51" spans="1:138" ht="12.75" customHeight="1">
      <c r="A51" s="1173" t="str">
        <f>'t1'!A51</f>
        <v>chimici con altri incar. prof.li (rapp. non escl.)</v>
      </c>
      <c r="B51" s="1174" t="str">
        <f>'t1'!B51</f>
        <v>SD0014</v>
      </c>
      <c r="C51" s="1187"/>
      <c r="D51" s="1187"/>
      <c r="E51" s="1187"/>
      <c r="F51" s="1187"/>
      <c r="G51" s="1187"/>
      <c r="H51" s="1187"/>
      <c r="I51" s="1187"/>
      <c r="J51" s="1187"/>
      <c r="K51" s="1187"/>
      <c r="L51" s="1187"/>
      <c r="M51" s="1187"/>
      <c r="N51" s="1187"/>
      <c r="O51" s="1187"/>
      <c r="P51" s="1187"/>
      <c r="Q51" s="1187"/>
      <c r="R51" s="1187"/>
      <c r="S51" s="1187"/>
      <c r="T51" s="1187"/>
      <c r="U51" s="1187"/>
      <c r="V51" s="1187"/>
      <c r="W51" s="1187"/>
      <c r="X51" s="1187"/>
      <c r="Y51" s="1187"/>
      <c r="Z51" s="1187"/>
      <c r="AA51" s="1187"/>
      <c r="AB51" s="1187"/>
      <c r="AC51" s="1187"/>
      <c r="AD51" s="1187"/>
      <c r="AE51" s="1187"/>
      <c r="AF51" s="1187"/>
      <c r="AG51" s="1187"/>
      <c r="AH51" s="1187"/>
      <c r="AI51" s="1187"/>
      <c r="AJ51" s="1187"/>
      <c r="AK51" s="1187"/>
      <c r="AL51" s="1187"/>
      <c r="AM51" s="1187"/>
      <c r="AN51" s="1187"/>
      <c r="AO51" s="1187"/>
      <c r="AP51" s="1187"/>
      <c r="AQ51" s="1187"/>
      <c r="AR51" s="1187"/>
      <c r="AS51" s="1187"/>
      <c r="AT51" s="1187"/>
      <c r="AU51" s="1187"/>
      <c r="AV51" s="1187"/>
      <c r="AW51" s="1187"/>
      <c r="AX51" s="1187"/>
      <c r="AY51" s="1187"/>
      <c r="AZ51" s="1187"/>
      <c r="BA51" s="1187"/>
      <c r="BB51" s="1187"/>
      <c r="BC51" s="1187"/>
      <c r="BD51" s="1187"/>
      <c r="BE51" s="1187"/>
      <c r="BF51" s="1187"/>
      <c r="BG51" s="1187"/>
      <c r="BH51" s="1187"/>
      <c r="BI51" s="1187"/>
      <c r="BJ51" s="1187"/>
      <c r="BK51" s="1187"/>
      <c r="BL51" s="1187"/>
      <c r="BM51" s="1187"/>
      <c r="BN51" s="1187"/>
      <c r="BO51" s="1187"/>
      <c r="BP51" s="1187"/>
      <c r="BQ51" s="1187"/>
      <c r="BR51" s="1187"/>
      <c r="BS51" s="1187"/>
      <c r="BT51" s="1187"/>
      <c r="BU51" s="1187"/>
      <c r="BV51" s="1187"/>
      <c r="BW51" s="1187"/>
      <c r="BX51" s="1187"/>
      <c r="BY51" s="1187"/>
      <c r="BZ51" s="1187"/>
      <c r="CA51" s="1187"/>
      <c r="CB51" s="1187"/>
      <c r="CC51" s="1187"/>
      <c r="CD51" s="1187"/>
      <c r="CE51" s="1187"/>
      <c r="CF51" s="1187"/>
      <c r="CG51" s="1187"/>
      <c r="CH51" s="1187"/>
      <c r="CI51" s="1187"/>
      <c r="CJ51" s="1187"/>
      <c r="CK51" s="1187"/>
      <c r="CL51" s="1187"/>
      <c r="CM51" s="1187"/>
      <c r="CN51" s="1187"/>
      <c r="CO51" s="1187"/>
      <c r="CP51" s="1187"/>
      <c r="CQ51" s="1187"/>
      <c r="CR51" s="1187"/>
      <c r="CS51" s="1187"/>
      <c r="CT51" s="1187"/>
      <c r="CU51" s="1187"/>
      <c r="CV51" s="1187"/>
      <c r="CW51" s="1187"/>
      <c r="CX51" s="1187"/>
      <c r="CY51" s="1187"/>
      <c r="CZ51" s="1187"/>
      <c r="DA51" s="1187"/>
      <c r="DB51" s="1187"/>
      <c r="DC51" s="1187"/>
      <c r="DD51" s="1187"/>
      <c r="DE51" s="1187"/>
      <c r="DF51" s="1187"/>
      <c r="DG51" s="1187"/>
      <c r="DH51" s="1187"/>
      <c r="DI51" s="1187"/>
      <c r="DJ51" s="1187"/>
      <c r="DK51" s="1187"/>
      <c r="DL51" s="1187"/>
      <c r="DM51" s="1187"/>
      <c r="DN51" s="1187"/>
      <c r="DO51" s="1187"/>
      <c r="DP51" s="1187"/>
      <c r="DQ51" s="1187"/>
      <c r="DR51" s="1187"/>
      <c r="DS51" s="1187"/>
      <c r="DT51" s="1187"/>
      <c r="DU51" s="1187"/>
      <c r="DV51" s="1187"/>
      <c r="DW51" s="1187"/>
      <c r="DX51" s="1187"/>
      <c r="DY51" s="1187"/>
      <c r="DZ51" s="1187"/>
      <c r="EA51" s="1187"/>
      <c r="EB51" s="1187"/>
      <c r="EC51" s="1187"/>
      <c r="ED51" s="1187"/>
      <c r="EE51" s="1187"/>
      <c r="EF51" s="1187"/>
      <c r="EG51" s="1187"/>
      <c r="EH51" s="1172">
        <f t="shared" si="0"/>
        <v>0</v>
      </c>
    </row>
    <row r="52" spans="1:138" ht="12.75" customHeight="1">
      <c r="A52" s="1173" t="str">
        <f>'t1'!A52</f>
        <v>chimici a t. determinato (art. 15-septies d.lgs. 502/92)</v>
      </c>
      <c r="B52" s="1174" t="str">
        <f>'t1'!B52</f>
        <v>SD0602</v>
      </c>
      <c r="C52" s="1187"/>
      <c r="D52" s="1187"/>
      <c r="E52" s="1187"/>
      <c r="F52" s="1187"/>
      <c r="G52" s="1187"/>
      <c r="H52" s="1187"/>
      <c r="I52" s="1187"/>
      <c r="J52" s="1187"/>
      <c r="K52" s="1187"/>
      <c r="L52" s="1187"/>
      <c r="M52" s="1187"/>
      <c r="N52" s="1187"/>
      <c r="O52" s="1187"/>
      <c r="P52" s="1187"/>
      <c r="Q52" s="1187"/>
      <c r="R52" s="1187"/>
      <c r="S52" s="1187"/>
      <c r="T52" s="1187"/>
      <c r="U52" s="1187"/>
      <c r="V52" s="1187"/>
      <c r="W52" s="1187"/>
      <c r="X52" s="1187"/>
      <c r="Y52" s="1187"/>
      <c r="Z52" s="1187"/>
      <c r="AA52" s="1187"/>
      <c r="AB52" s="1187"/>
      <c r="AC52" s="1187"/>
      <c r="AD52" s="1187"/>
      <c r="AE52" s="1187"/>
      <c r="AF52" s="1187"/>
      <c r="AG52" s="1187"/>
      <c r="AH52" s="1187"/>
      <c r="AI52" s="1187"/>
      <c r="AJ52" s="1187"/>
      <c r="AK52" s="1187"/>
      <c r="AL52" s="1187"/>
      <c r="AM52" s="1187"/>
      <c r="AN52" s="1187"/>
      <c r="AO52" s="1187"/>
      <c r="AP52" s="1187"/>
      <c r="AQ52" s="1187"/>
      <c r="AR52" s="1187"/>
      <c r="AS52" s="1187"/>
      <c r="AT52" s="1187"/>
      <c r="AU52" s="1187"/>
      <c r="AV52" s="1187"/>
      <c r="AW52" s="1187"/>
      <c r="AX52" s="1187"/>
      <c r="AY52" s="1187"/>
      <c r="AZ52" s="1187"/>
      <c r="BA52" s="1187"/>
      <c r="BB52" s="1187"/>
      <c r="BC52" s="1187"/>
      <c r="BD52" s="1187"/>
      <c r="BE52" s="1187"/>
      <c r="BF52" s="1187"/>
      <c r="BG52" s="1187"/>
      <c r="BH52" s="1187"/>
      <c r="BI52" s="1187"/>
      <c r="BJ52" s="1187"/>
      <c r="BK52" s="1187"/>
      <c r="BL52" s="1187"/>
      <c r="BM52" s="1187"/>
      <c r="BN52" s="1187"/>
      <c r="BO52" s="1187"/>
      <c r="BP52" s="1187"/>
      <c r="BQ52" s="1187"/>
      <c r="BR52" s="1187"/>
      <c r="BS52" s="1187"/>
      <c r="BT52" s="1187"/>
      <c r="BU52" s="1187"/>
      <c r="BV52" s="1187"/>
      <c r="BW52" s="1187"/>
      <c r="BX52" s="1187"/>
      <c r="BY52" s="1187"/>
      <c r="BZ52" s="1187"/>
      <c r="CA52" s="1187"/>
      <c r="CB52" s="1187"/>
      <c r="CC52" s="1187"/>
      <c r="CD52" s="1187"/>
      <c r="CE52" s="1187"/>
      <c r="CF52" s="1187"/>
      <c r="CG52" s="1187"/>
      <c r="CH52" s="1187"/>
      <c r="CI52" s="1187"/>
      <c r="CJ52" s="1187"/>
      <c r="CK52" s="1187"/>
      <c r="CL52" s="1187"/>
      <c r="CM52" s="1187"/>
      <c r="CN52" s="1187"/>
      <c r="CO52" s="1187"/>
      <c r="CP52" s="1187"/>
      <c r="CQ52" s="1187"/>
      <c r="CR52" s="1187"/>
      <c r="CS52" s="1187"/>
      <c r="CT52" s="1187"/>
      <c r="CU52" s="1187"/>
      <c r="CV52" s="1187"/>
      <c r="CW52" s="1187"/>
      <c r="CX52" s="1187"/>
      <c r="CY52" s="1187"/>
      <c r="CZ52" s="1187"/>
      <c r="DA52" s="1187"/>
      <c r="DB52" s="1187"/>
      <c r="DC52" s="1187"/>
      <c r="DD52" s="1187"/>
      <c r="DE52" s="1187"/>
      <c r="DF52" s="1187"/>
      <c r="DG52" s="1187"/>
      <c r="DH52" s="1187"/>
      <c r="DI52" s="1187"/>
      <c r="DJ52" s="1187"/>
      <c r="DK52" s="1187"/>
      <c r="DL52" s="1187"/>
      <c r="DM52" s="1187"/>
      <c r="DN52" s="1187"/>
      <c r="DO52" s="1187"/>
      <c r="DP52" s="1187"/>
      <c r="DQ52" s="1187"/>
      <c r="DR52" s="1187"/>
      <c r="DS52" s="1187"/>
      <c r="DT52" s="1187"/>
      <c r="DU52" s="1187"/>
      <c r="DV52" s="1187"/>
      <c r="DW52" s="1187"/>
      <c r="DX52" s="1187"/>
      <c r="DY52" s="1187"/>
      <c r="DZ52" s="1187"/>
      <c r="EA52" s="1187"/>
      <c r="EB52" s="1187"/>
      <c r="EC52" s="1187"/>
      <c r="ED52" s="1187"/>
      <c r="EE52" s="1187"/>
      <c r="EF52" s="1187"/>
      <c r="EG52" s="1187"/>
      <c r="EH52" s="1172">
        <f t="shared" si="0"/>
        <v>0</v>
      </c>
    </row>
    <row r="53" spans="1:138" ht="12.75" customHeight="1">
      <c r="A53" s="1173" t="str">
        <f>'t1'!A53</f>
        <v>fisici con incarico di struttura complessa (rapp. esclusivo)</v>
      </c>
      <c r="B53" s="1174" t="str">
        <f>'t1'!B53</f>
        <v>SD0E42</v>
      </c>
      <c r="C53" s="1187"/>
      <c r="D53" s="1187"/>
      <c r="E53" s="1187"/>
      <c r="F53" s="1187"/>
      <c r="G53" s="1187"/>
      <c r="H53" s="1187"/>
      <c r="I53" s="1187"/>
      <c r="J53" s="1187"/>
      <c r="K53" s="1187"/>
      <c r="L53" s="1187"/>
      <c r="M53" s="1187"/>
      <c r="N53" s="1187"/>
      <c r="O53" s="1187"/>
      <c r="P53" s="1187"/>
      <c r="Q53" s="1187"/>
      <c r="R53" s="1187"/>
      <c r="S53" s="1187"/>
      <c r="T53" s="1187"/>
      <c r="U53" s="1187"/>
      <c r="V53" s="1187"/>
      <c r="W53" s="1187"/>
      <c r="X53" s="1187"/>
      <c r="Y53" s="1187"/>
      <c r="Z53" s="1187"/>
      <c r="AA53" s="1187"/>
      <c r="AB53" s="1187"/>
      <c r="AC53" s="1187"/>
      <c r="AD53" s="1187"/>
      <c r="AE53" s="1187"/>
      <c r="AF53" s="1187"/>
      <c r="AG53" s="1187"/>
      <c r="AH53" s="1187"/>
      <c r="AI53" s="1187"/>
      <c r="AJ53" s="1187"/>
      <c r="AK53" s="1187"/>
      <c r="AL53" s="1187"/>
      <c r="AM53" s="1187"/>
      <c r="AN53" s="1187"/>
      <c r="AO53" s="1187"/>
      <c r="AP53" s="1187"/>
      <c r="AQ53" s="1187"/>
      <c r="AR53" s="1187"/>
      <c r="AS53" s="1187"/>
      <c r="AT53" s="1187"/>
      <c r="AU53" s="1187"/>
      <c r="AV53" s="1187"/>
      <c r="AW53" s="1187"/>
      <c r="AX53" s="1187"/>
      <c r="AY53" s="1187"/>
      <c r="AZ53" s="1187"/>
      <c r="BA53" s="1187"/>
      <c r="BB53" s="1187"/>
      <c r="BC53" s="1187"/>
      <c r="BD53" s="1187"/>
      <c r="BE53" s="1187"/>
      <c r="BF53" s="1187"/>
      <c r="BG53" s="1187"/>
      <c r="BH53" s="1187"/>
      <c r="BI53" s="1187"/>
      <c r="BJ53" s="1187"/>
      <c r="BK53" s="1187"/>
      <c r="BL53" s="1187"/>
      <c r="BM53" s="1187"/>
      <c r="BN53" s="1187"/>
      <c r="BO53" s="1187"/>
      <c r="BP53" s="1187"/>
      <c r="BQ53" s="1187"/>
      <c r="BR53" s="1187"/>
      <c r="BS53" s="1187"/>
      <c r="BT53" s="1187"/>
      <c r="BU53" s="1187"/>
      <c r="BV53" s="1187"/>
      <c r="BW53" s="1187"/>
      <c r="BX53" s="1187"/>
      <c r="BY53" s="1187"/>
      <c r="BZ53" s="1187"/>
      <c r="CA53" s="1187"/>
      <c r="CB53" s="1187"/>
      <c r="CC53" s="1187"/>
      <c r="CD53" s="1187"/>
      <c r="CE53" s="1187"/>
      <c r="CF53" s="1187"/>
      <c r="CG53" s="1187"/>
      <c r="CH53" s="1187"/>
      <c r="CI53" s="1187"/>
      <c r="CJ53" s="1187"/>
      <c r="CK53" s="1187"/>
      <c r="CL53" s="1187"/>
      <c r="CM53" s="1187"/>
      <c r="CN53" s="1187"/>
      <c r="CO53" s="1187"/>
      <c r="CP53" s="1187"/>
      <c r="CQ53" s="1187"/>
      <c r="CR53" s="1187"/>
      <c r="CS53" s="1187"/>
      <c r="CT53" s="1187"/>
      <c r="CU53" s="1187"/>
      <c r="CV53" s="1187"/>
      <c r="CW53" s="1187"/>
      <c r="CX53" s="1187"/>
      <c r="CY53" s="1187"/>
      <c r="CZ53" s="1187"/>
      <c r="DA53" s="1187"/>
      <c r="DB53" s="1187"/>
      <c r="DC53" s="1187"/>
      <c r="DD53" s="1187"/>
      <c r="DE53" s="1187"/>
      <c r="DF53" s="1187"/>
      <c r="DG53" s="1187"/>
      <c r="DH53" s="1187"/>
      <c r="DI53" s="1187"/>
      <c r="DJ53" s="1187"/>
      <c r="DK53" s="1187"/>
      <c r="DL53" s="1187"/>
      <c r="DM53" s="1187"/>
      <c r="DN53" s="1187"/>
      <c r="DO53" s="1187"/>
      <c r="DP53" s="1187"/>
      <c r="DQ53" s="1187"/>
      <c r="DR53" s="1187"/>
      <c r="DS53" s="1187"/>
      <c r="DT53" s="1187"/>
      <c r="DU53" s="1187"/>
      <c r="DV53" s="1187"/>
      <c r="DW53" s="1187"/>
      <c r="DX53" s="1187"/>
      <c r="DY53" s="1187"/>
      <c r="DZ53" s="1187"/>
      <c r="EA53" s="1187"/>
      <c r="EB53" s="1187"/>
      <c r="EC53" s="1187"/>
      <c r="ED53" s="1187"/>
      <c r="EE53" s="1187"/>
      <c r="EF53" s="1187"/>
      <c r="EG53" s="1187"/>
      <c r="EH53" s="1172">
        <f t="shared" si="0"/>
        <v>0</v>
      </c>
    </row>
    <row r="54" spans="1:138" ht="12.75" customHeight="1">
      <c r="A54" s="1173" t="str">
        <f>'t1'!A54</f>
        <v>fisici con incarico di struttura complessa (rapp. non escl.)</v>
      </c>
      <c r="B54" s="1174" t="str">
        <f>'t1'!B54</f>
        <v>SD0N42</v>
      </c>
      <c r="C54" s="1187"/>
      <c r="D54" s="1187"/>
      <c r="E54" s="1187"/>
      <c r="F54" s="1187"/>
      <c r="G54" s="1187"/>
      <c r="H54" s="1187"/>
      <c r="I54" s="1187"/>
      <c r="J54" s="1187"/>
      <c r="K54" s="1187"/>
      <c r="L54" s="1187"/>
      <c r="M54" s="1187"/>
      <c r="N54" s="1187"/>
      <c r="O54" s="1187"/>
      <c r="P54" s="1187"/>
      <c r="Q54" s="1187"/>
      <c r="R54" s="1187"/>
      <c r="S54" s="1187"/>
      <c r="T54" s="1187"/>
      <c r="U54" s="1187"/>
      <c r="V54" s="1187"/>
      <c r="W54" s="1187"/>
      <c r="X54" s="1187"/>
      <c r="Y54" s="1187"/>
      <c r="Z54" s="1187"/>
      <c r="AA54" s="1187"/>
      <c r="AB54" s="1187"/>
      <c r="AC54" s="1187"/>
      <c r="AD54" s="1187"/>
      <c r="AE54" s="1187"/>
      <c r="AF54" s="1187"/>
      <c r="AG54" s="1187"/>
      <c r="AH54" s="1187"/>
      <c r="AI54" s="1187"/>
      <c r="AJ54" s="1187"/>
      <c r="AK54" s="1187"/>
      <c r="AL54" s="1187"/>
      <c r="AM54" s="1187"/>
      <c r="AN54" s="1187"/>
      <c r="AO54" s="1187"/>
      <c r="AP54" s="1187"/>
      <c r="AQ54" s="1187"/>
      <c r="AR54" s="1187"/>
      <c r="AS54" s="1187"/>
      <c r="AT54" s="1187"/>
      <c r="AU54" s="1187"/>
      <c r="AV54" s="1187"/>
      <c r="AW54" s="1187"/>
      <c r="AX54" s="1187"/>
      <c r="AY54" s="1187"/>
      <c r="AZ54" s="1187"/>
      <c r="BA54" s="1187"/>
      <c r="BB54" s="1187"/>
      <c r="BC54" s="1187"/>
      <c r="BD54" s="1187"/>
      <c r="BE54" s="1187"/>
      <c r="BF54" s="1187"/>
      <c r="BG54" s="1187"/>
      <c r="BH54" s="1187"/>
      <c r="BI54" s="1187"/>
      <c r="BJ54" s="1187"/>
      <c r="BK54" s="1187"/>
      <c r="BL54" s="1187"/>
      <c r="BM54" s="1187"/>
      <c r="BN54" s="1187"/>
      <c r="BO54" s="1187"/>
      <c r="BP54" s="1187"/>
      <c r="BQ54" s="1187"/>
      <c r="BR54" s="1187"/>
      <c r="BS54" s="1187"/>
      <c r="BT54" s="1187"/>
      <c r="BU54" s="1187"/>
      <c r="BV54" s="1187"/>
      <c r="BW54" s="1187"/>
      <c r="BX54" s="1187"/>
      <c r="BY54" s="1187"/>
      <c r="BZ54" s="1187"/>
      <c r="CA54" s="1187"/>
      <c r="CB54" s="1187"/>
      <c r="CC54" s="1187"/>
      <c r="CD54" s="1187"/>
      <c r="CE54" s="1187"/>
      <c r="CF54" s="1187"/>
      <c r="CG54" s="1187"/>
      <c r="CH54" s="1187"/>
      <c r="CI54" s="1187"/>
      <c r="CJ54" s="1187"/>
      <c r="CK54" s="1187"/>
      <c r="CL54" s="1187"/>
      <c r="CM54" s="1187"/>
      <c r="CN54" s="1187"/>
      <c r="CO54" s="1187"/>
      <c r="CP54" s="1187"/>
      <c r="CQ54" s="1187"/>
      <c r="CR54" s="1187"/>
      <c r="CS54" s="1187"/>
      <c r="CT54" s="1187"/>
      <c r="CU54" s="1187"/>
      <c r="CV54" s="1187"/>
      <c r="CW54" s="1187"/>
      <c r="CX54" s="1187"/>
      <c r="CY54" s="1187"/>
      <c r="CZ54" s="1187"/>
      <c r="DA54" s="1187"/>
      <c r="DB54" s="1187"/>
      <c r="DC54" s="1187"/>
      <c r="DD54" s="1187"/>
      <c r="DE54" s="1187"/>
      <c r="DF54" s="1187"/>
      <c r="DG54" s="1187"/>
      <c r="DH54" s="1187"/>
      <c r="DI54" s="1187"/>
      <c r="DJ54" s="1187"/>
      <c r="DK54" s="1187"/>
      <c r="DL54" s="1187"/>
      <c r="DM54" s="1187"/>
      <c r="DN54" s="1187"/>
      <c r="DO54" s="1187"/>
      <c r="DP54" s="1187"/>
      <c r="DQ54" s="1187"/>
      <c r="DR54" s="1187"/>
      <c r="DS54" s="1187"/>
      <c r="DT54" s="1187"/>
      <c r="DU54" s="1187"/>
      <c r="DV54" s="1187"/>
      <c r="DW54" s="1187"/>
      <c r="DX54" s="1187"/>
      <c r="DY54" s="1187"/>
      <c r="DZ54" s="1187"/>
      <c r="EA54" s="1187"/>
      <c r="EB54" s="1187"/>
      <c r="EC54" s="1187"/>
      <c r="ED54" s="1187"/>
      <c r="EE54" s="1187"/>
      <c r="EF54" s="1187"/>
      <c r="EG54" s="1187"/>
      <c r="EH54" s="1172">
        <f t="shared" si="0"/>
        <v>0</v>
      </c>
    </row>
    <row r="55" spans="1:138" ht="12.75" customHeight="1">
      <c r="A55" s="1173" t="str">
        <f>'t1'!A55</f>
        <v>fisici con incarico di struttura semplice (rapp. esclusivo)</v>
      </c>
      <c r="B55" s="1174" t="str">
        <f>'t1'!B55</f>
        <v>SD0E41</v>
      </c>
      <c r="C55" s="1187"/>
      <c r="D55" s="1187"/>
      <c r="E55" s="1187"/>
      <c r="F55" s="1187"/>
      <c r="G55" s="1187"/>
      <c r="H55" s="1187"/>
      <c r="I55" s="1187"/>
      <c r="J55" s="1187"/>
      <c r="K55" s="1187"/>
      <c r="L55" s="1187"/>
      <c r="M55" s="1187"/>
      <c r="N55" s="1187"/>
      <c r="O55" s="1187"/>
      <c r="P55" s="1187"/>
      <c r="Q55" s="1187"/>
      <c r="R55" s="1187"/>
      <c r="S55" s="1187"/>
      <c r="T55" s="1187"/>
      <c r="U55" s="1187"/>
      <c r="V55" s="1187"/>
      <c r="W55" s="1187"/>
      <c r="X55" s="1187"/>
      <c r="Y55" s="1187"/>
      <c r="Z55" s="1187"/>
      <c r="AA55" s="1187"/>
      <c r="AB55" s="1187"/>
      <c r="AC55" s="1187"/>
      <c r="AD55" s="1187"/>
      <c r="AE55" s="1187"/>
      <c r="AF55" s="1187"/>
      <c r="AG55" s="1187"/>
      <c r="AH55" s="1187"/>
      <c r="AI55" s="1187"/>
      <c r="AJ55" s="1187"/>
      <c r="AK55" s="1187"/>
      <c r="AL55" s="1187"/>
      <c r="AM55" s="1187"/>
      <c r="AN55" s="1187"/>
      <c r="AO55" s="1187"/>
      <c r="AP55" s="1187"/>
      <c r="AQ55" s="1187"/>
      <c r="AR55" s="1187"/>
      <c r="AS55" s="1187"/>
      <c r="AT55" s="1187"/>
      <c r="AU55" s="1187"/>
      <c r="AV55" s="1187"/>
      <c r="AW55" s="1187"/>
      <c r="AX55" s="1187"/>
      <c r="AY55" s="1187"/>
      <c r="AZ55" s="1187"/>
      <c r="BA55" s="1187"/>
      <c r="BB55" s="1187"/>
      <c r="BC55" s="1187"/>
      <c r="BD55" s="1187"/>
      <c r="BE55" s="1187"/>
      <c r="BF55" s="1187"/>
      <c r="BG55" s="1187"/>
      <c r="BH55" s="1187"/>
      <c r="BI55" s="1187"/>
      <c r="BJ55" s="1187"/>
      <c r="BK55" s="1187"/>
      <c r="BL55" s="1187"/>
      <c r="BM55" s="1187"/>
      <c r="BN55" s="1187"/>
      <c r="BO55" s="1187"/>
      <c r="BP55" s="1187"/>
      <c r="BQ55" s="1187"/>
      <c r="BR55" s="1187"/>
      <c r="BS55" s="1187"/>
      <c r="BT55" s="1187"/>
      <c r="BU55" s="1187"/>
      <c r="BV55" s="1187"/>
      <c r="BW55" s="1187"/>
      <c r="BX55" s="1187"/>
      <c r="BY55" s="1187"/>
      <c r="BZ55" s="1187"/>
      <c r="CA55" s="1187"/>
      <c r="CB55" s="1187"/>
      <c r="CC55" s="1187"/>
      <c r="CD55" s="1187"/>
      <c r="CE55" s="1187"/>
      <c r="CF55" s="1187"/>
      <c r="CG55" s="1187"/>
      <c r="CH55" s="1187"/>
      <c r="CI55" s="1187"/>
      <c r="CJ55" s="1187"/>
      <c r="CK55" s="1187"/>
      <c r="CL55" s="1187"/>
      <c r="CM55" s="1187"/>
      <c r="CN55" s="1187"/>
      <c r="CO55" s="1187"/>
      <c r="CP55" s="1187"/>
      <c r="CQ55" s="1187"/>
      <c r="CR55" s="1187"/>
      <c r="CS55" s="1187"/>
      <c r="CT55" s="1187"/>
      <c r="CU55" s="1187"/>
      <c r="CV55" s="1187"/>
      <c r="CW55" s="1187"/>
      <c r="CX55" s="1187"/>
      <c r="CY55" s="1187"/>
      <c r="CZ55" s="1187"/>
      <c r="DA55" s="1187"/>
      <c r="DB55" s="1187"/>
      <c r="DC55" s="1187"/>
      <c r="DD55" s="1187"/>
      <c r="DE55" s="1187"/>
      <c r="DF55" s="1187"/>
      <c r="DG55" s="1187"/>
      <c r="DH55" s="1187"/>
      <c r="DI55" s="1187"/>
      <c r="DJ55" s="1187"/>
      <c r="DK55" s="1187"/>
      <c r="DL55" s="1187"/>
      <c r="DM55" s="1187"/>
      <c r="DN55" s="1187"/>
      <c r="DO55" s="1187"/>
      <c r="DP55" s="1187"/>
      <c r="DQ55" s="1187"/>
      <c r="DR55" s="1187"/>
      <c r="DS55" s="1187"/>
      <c r="DT55" s="1187"/>
      <c r="DU55" s="1187"/>
      <c r="DV55" s="1187"/>
      <c r="DW55" s="1187"/>
      <c r="DX55" s="1187"/>
      <c r="DY55" s="1187"/>
      <c r="DZ55" s="1187"/>
      <c r="EA55" s="1187"/>
      <c r="EB55" s="1187"/>
      <c r="EC55" s="1187"/>
      <c r="ED55" s="1187"/>
      <c r="EE55" s="1187"/>
      <c r="EF55" s="1187"/>
      <c r="EG55" s="1187"/>
      <c r="EH55" s="1172">
        <f t="shared" si="0"/>
        <v>0</v>
      </c>
    </row>
    <row r="56" spans="1:138" ht="12.75" customHeight="1">
      <c r="A56" s="1173" t="str">
        <f>'t1'!A56</f>
        <v>fisici con incarico di struttura semplice (rapp. non escl.)</v>
      </c>
      <c r="B56" s="1174" t="str">
        <f>'t1'!B56</f>
        <v>SD0N41</v>
      </c>
      <c r="C56" s="1187"/>
      <c r="D56" s="1187"/>
      <c r="E56" s="1187"/>
      <c r="F56" s="1187"/>
      <c r="G56" s="1187"/>
      <c r="H56" s="1187"/>
      <c r="I56" s="1187"/>
      <c r="J56" s="1187"/>
      <c r="K56" s="1187"/>
      <c r="L56" s="1187"/>
      <c r="M56" s="1187"/>
      <c r="N56" s="1187"/>
      <c r="O56" s="1187"/>
      <c r="P56" s="1187"/>
      <c r="Q56" s="1187"/>
      <c r="R56" s="1187"/>
      <c r="S56" s="1187"/>
      <c r="T56" s="1187"/>
      <c r="U56" s="1187"/>
      <c r="V56" s="1187"/>
      <c r="W56" s="1187"/>
      <c r="X56" s="1187"/>
      <c r="Y56" s="1187"/>
      <c r="Z56" s="1187"/>
      <c r="AA56" s="1187"/>
      <c r="AB56" s="1187"/>
      <c r="AC56" s="1187"/>
      <c r="AD56" s="1187"/>
      <c r="AE56" s="1187"/>
      <c r="AF56" s="1187"/>
      <c r="AG56" s="1187"/>
      <c r="AH56" s="1187"/>
      <c r="AI56" s="1187"/>
      <c r="AJ56" s="1187"/>
      <c r="AK56" s="1187"/>
      <c r="AL56" s="1187"/>
      <c r="AM56" s="1187"/>
      <c r="AN56" s="1187"/>
      <c r="AO56" s="1187"/>
      <c r="AP56" s="1187"/>
      <c r="AQ56" s="1187"/>
      <c r="AR56" s="1187"/>
      <c r="AS56" s="1187"/>
      <c r="AT56" s="1187"/>
      <c r="AU56" s="1187"/>
      <c r="AV56" s="1187"/>
      <c r="AW56" s="1187"/>
      <c r="AX56" s="1187"/>
      <c r="AY56" s="1187"/>
      <c r="AZ56" s="1187"/>
      <c r="BA56" s="1187"/>
      <c r="BB56" s="1187"/>
      <c r="BC56" s="1187"/>
      <c r="BD56" s="1187"/>
      <c r="BE56" s="1187"/>
      <c r="BF56" s="1187"/>
      <c r="BG56" s="1187"/>
      <c r="BH56" s="1187"/>
      <c r="BI56" s="1187"/>
      <c r="BJ56" s="1187"/>
      <c r="BK56" s="1187"/>
      <c r="BL56" s="1187"/>
      <c r="BM56" s="1187"/>
      <c r="BN56" s="1187"/>
      <c r="BO56" s="1187"/>
      <c r="BP56" s="1187"/>
      <c r="BQ56" s="1187"/>
      <c r="BR56" s="1187"/>
      <c r="BS56" s="1187"/>
      <c r="BT56" s="1187"/>
      <c r="BU56" s="1187"/>
      <c r="BV56" s="1187"/>
      <c r="BW56" s="1187"/>
      <c r="BX56" s="1187"/>
      <c r="BY56" s="1187"/>
      <c r="BZ56" s="1187"/>
      <c r="CA56" s="1187"/>
      <c r="CB56" s="1187"/>
      <c r="CC56" s="1187"/>
      <c r="CD56" s="1187"/>
      <c r="CE56" s="1187"/>
      <c r="CF56" s="1187"/>
      <c r="CG56" s="1187"/>
      <c r="CH56" s="1187"/>
      <c r="CI56" s="1187"/>
      <c r="CJ56" s="1187"/>
      <c r="CK56" s="1187"/>
      <c r="CL56" s="1187"/>
      <c r="CM56" s="1187"/>
      <c r="CN56" s="1187"/>
      <c r="CO56" s="1187"/>
      <c r="CP56" s="1187"/>
      <c r="CQ56" s="1187"/>
      <c r="CR56" s="1187"/>
      <c r="CS56" s="1187"/>
      <c r="CT56" s="1187"/>
      <c r="CU56" s="1187"/>
      <c r="CV56" s="1187"/>
      <c r="CW56" s="1187"/>
      <c r="CX56" s="1187"/>
      <c r="CY56" s="1187"/>
      <c r="CZ56" s="1187"/>
      <c r="DA56" s="1187"/>
      <c r="DB56" s="1187"/>
      <c r="DC56" s="1187"/>
      <c r="DD56" s="1187"/>
      <c r="DE56" s="1187"/>
      <c r="DF56" s="1187"/>
      <c r="DG56" s="1187"/>
      <c r="DH56" s="1187"/>
      <c r="DI56" s="1187"/>
      <c r="DJ56" s="1187"/>
      <c r="DK56" s="1187"/>
      <c r="DL56" s="1187"/>
      <c r="DM56" s="1187"/>
      <c r="DN56" s="1187"/>
      <c r="DO56" s="1187"/>
      <c r="DP56" s="1187"/>
      <c r="DQ56" s="1187"/>
      <c r="DR56" s="1187"/>
      <c r="DS56" s="1187"/>
      <c r="DT56" s="1187"/>
      <c r="DU56" s="1187"/>
      <c r="DV56" s="1187"/>
      <c r="DW56" s="1187"/>
      <c r="DX56" s="1187"/>
      <c r="DY56" s="1187"/>
      <c r="DZ56" s="1187"/>
      <c r="EA56" s="1187"/>
      <c r="EB56" s="1187"/>
      <c r="EC56" s="1187"/>
      <c r="ED56" s="1187"/>
      <c r="EE56" s="1187"/>
      <c r="EF56" s="1187"/>
      <c r="EG56" s="1187"/>
      <c r="EH56" s="1172">
        <f t="shared" si="0"/>
        <v>0</v>
      </c>
    </row>
    <row r="57" spans="1:138" ht="12.75" customHeight="1">
      <c r="A57" s="1173" t="str">
        <f>'t1'!A57</f>
        <v>fisici con altri incar. prof.li (rapp. esclusivo)</v>
      </c>
      <c r="B57" s="1174" t="str">
        <f>'t1'!B57</f>
        <v>SD0A41</v>
      </c>
      <c r="C57" s="1187"/>
      <c r="D57" s="1187"/>
      <c r="E57" s="1187"/>
      <c r="F57" s="1187"/>
      <c r="G57" s="1187"/>
      <c r="H57" s="1187"/>
      <c r="I57" s="1187"/>
      <c r="J57" s="1187"/>
      <c r="K57" s="1187"/>
      <c r="L57" s="1187"/>
      <c r="M57" s="1187"/>
      <c r="N57" s="1187"/>
      <c r="O57" s="1187"/>
      <c r="P57" s="1187"/>
      <c r="Q57" s="1187"/>
      <c r="R57" s="1187"/>
      <c r="S57" s="1187"/>
      <c r="T57" s="1187"/>
      <c r="U57" s="1187"/>
      <c r="V57" s="1187"/>
      <c r="W57" s="1187"/>
      <c r="X57" s="1187"/>
      <c r="Y57" s="1187"/>
      <c r="Z57" s="1187"/>
      <c r="AA57" s="1187"/>
      <c r="AB57" s="1187"/>
      <c r="AC57" s="1187"/>
      <c r="AD57" s="1187"/>
      <c r="AE57" s="1187"/>
      <c r="AF57" s="1187"/>
      <c r="AG57" s="1187"/>
      <c r="AH57" s="1187"/>
      <c r="AI57" s="1187"/>
      <c r="AJ57" s="1187"/>
      <c r="AK57" s="1187"/>
      <c r="AL57" s="1187"/>
      <c r="AM57" s="1187"/>
      <c r="AN57" s="1187"/>
      <c r="AO57" s="1187"/>
      <c r="AP57" s="1187"/>
      <c r="AQ57" s="1187"/>
      <c r="AR57" s="1187"/>
      <c r="AS57" s="1187"/>
      <c r="AT57" s="1187"/>
      <c r="AU57" s="1187"/>
      <c r="AV57" s="1187"/>
      <c r="AW57" s="1187"/>
      <c r="AX57" s="1187"/>
      <c r="AY57" s="1187">
        <v>1</v>
      </c>
      <c r="AZ57" s="1187"/>
      <c r="BA57" s="1187"/>
      <c r="BB57" s="1187"/>
      <c r="BC57" s="1187"/>
      <c r="BD57" s="1187"/>
      <c r="BE57" s="1187"/>
      <c r="BF57" s="1187"/>
      <c r="BG57" s="1187"/>
      <c r="BH57" s="1187"/>
      <c r="BI57" s="1187"/>
      <c r="BJ57" s="1187"/>
      <c r="BK57" s="1187"/>
      <c r="BL57" s="1187"/>
      <c r="BM57" s="1187"/>
      <c r="BN57" s="1187"/>
      <c r="BO57" s="1187"/>
      <c r="BP57" s="1187"/>
      <c r="BQ57" s="1187"/>
      <c r="BR57" s="1187"/>
      <c r="BS57" s="1187"/>
      <c r="BT57" s="1187"/>
      <c r="BU57" s="1187"/>
      <c r="BV57" s="1187"/>
      <c r="BW57" s="1187"/>
      <c r="BX57" s="1187"/>
      <c r="BY57" s="1187"/>
      <c r="BZ57" s="1187"/>
      <c r="CA57" s="1187"/>
      <c r="CB57" s="1187"/>
      <c r="CC57" s="1187"/>
      <c r="CD57" s="1187"/>
      <c r="CE57" s="1187"/>
      <c r="CF57" s="1187"/>
      <c r="CG57" s="1187"/>
      <c r="CH57" s="1187"/>
      <c r="CI57" s="1187"/>
      <c r="CJ57" s="1187"/>
      <c r="CK57" s="1187"/>
      <c r="CL57" s="1187"/>
      <c r="CM57" s="1187"/>
      <c r="CN57" s="1187"/>
      <c r="CO57" s="1187"/>
      <c r="CP57" s="1187"/>
      <c r="CQ57" s="1187"/>
      <c r="CR57" s="1187"/>
      <c r="CS57" s="1187"/>
      <c r="CT57" s="1187"/>
      <c r="CU57" s="1187"/>
      <c r="CV57" s="1187"/>
      <c r="CW57" s="1187"/>
      <c r="CX57" s="1187"/>
      <c r="CY57" s="1187"/>
      <c r="CZ57" s="1187"/>
      <c r="DA57" s="1187"/>
      <c r="DB57" s="1187"/>
      <c r="DC57" s="1187"/>
      <c r="DD57" s="1187"/>
      <c r="DE57" s="1187"/>
      <c r="DF57" s="1187"/>
      <c r="DG57" s="1187"/>
      <c r="DH57" s="1187"/>
      <c r="DI57" s="1187"/>
      <c r="DJ57" s="1187"/>
      <c r="DK57" s="1187"/>
      <c r="DL57" s="1187"/>
      <c r="DM57" s="1187"/>
      <c r="DN57" s="1187"/>
      <c r="DO57" s="1187"/>
      <c r="DP57" s="1187"/>
      <c r="DQ57" s="1187"/>
      <c r="DR57" s="1187"/>
      <c r="DS57" s="1187"/>
      <c r="DT57" s="1187"/>
      <c r="DU57" s="1187"/>
      <c r="DV57" s="1187"/>
      <c r="DW57" s="1187"/>
      <c r="DX57" s="1187"/>
      <c r="DY57" s="1187"/>
      <c r="DZ57" s="1187"/>
      <c r="EA57" s="1187"/>
      <c r="EB57" s="1187"/>
      <c r="EC57" s="1187"/>
      <c r="ED57" s="1187"/>
      <c r="EE57" s="1187"/>
      <c r="EF57" s="1187"/>
      <c r="EG57" s="1187"/>
      <c r="EH57" s="1172">
        <f t="shared" si="0"/>
        <v>1</v>
      </c>
    </row>
    <row r="58" spans="1:138" ht="12.75" customHeight="1">
      <c r="A58" s="1173" t="str">
        <f>'t1'!A58</f>
        <v>fisici con altri incar. prof.li (rapp. non escl.)</v>
      </c>
      <c r="B58" s="1174" t="str">
        <f>'t1'!B58</f>
        <v>SD0040</v>
      </c>
      <c r="C58" s="1187"/>
      <c r="D58" s="1187"/>
      <c r="E58" s="1187"/>
      <c r="F58" s="1187"/>
      <c r="G58" s="1187"/>
      <c r="H58" s="1187"/>
      <c r="I58" s="1187"/>
      <c r="J58" s="1187"/>
      <c r="K58" s="1187"/>
      <c r="L58" s="1187"/>
      <c r="M58" s="1187"/>
      <c r="N58" s="1187"/>
      <c r="O58" s="1187"/>
      <c r="P58" s="1187"/>
      <c r="Q58" s="1187"/>
      <c r="R58" s="1187"/>
      <c r="S58" s="1187"/>
      <c r="T58" s="1187"/>
      <c r="U58" s="1187"/>
      <c r="V58" s="1187"/>
      <c r="W58" s="1187"/>
      <c r="X58" s="1187"/>
      <c r="Y58" s="1187"/>
      <c r="Z58" s="1187"/>
      <c r="AA58" s="1187"/>
      <c r="AB58" s="1187"/>
      <c r="AC58" s="1187"/>
      <c r="AD58" s="1187"/>
      <c r="AE58" s="1187"/>
      <c r="AF58" s="1187"/>
      <c r="AG58" s="1187"/>
      <c r="AH58" s="1187"/>
      <c r="AI58" s="1187"/>
      <c r="AJ58" s="1187"/>
      <c r="AK58" s="1187"/>
      <c r="AL58" s="1187"/>
      <c r="AM58" s="1187"/>
      <c r="AN58" s="1187"/>
      <c r="AO58" s="1187"/>
      <c r="AP58" s="1187"/>
      <c r="AQ58" s="1187"/>
      <c r="AR58" s="1187"/>
      <c r="AS58" s="1187"/>
      <c r="AT58" s="1187"/>
      <c r="AU58" s="1187"/>
      <c r="AV58" s="1187"/>
      <c r="AW58" s="1187"/>
      <c r="AX58" s="1187"/>
      <c r="AY58" s="1187"/>
      <c r="AZ58" s="1187"/>
      <c r="BA58" s="1187"/>
      <c r="BB58" s="1187"/>
      <c r="BC58" s="1187"/>
      <c r="BD58" s="1187"/>
      <c r="BE58" s="1187"/>
      <c r="BF58" s="1187"/>
      <c r="BG58" s="1187"/>
      <c r="BH58" s="1187"/>
      <c r="BI58" s="1187"/>
      <c r="BJ58" s="1187"/>
      <c r="BK58" s="1187"/>
      <c r="BL58" s="1187"/>
      <c r="BM58" s="1187"/>
      <c r="BN58" s="1187"/>
      <c r="BO58" s="1187"/>
      <c r="BP58" s="1187"/>
      <c r="BQ58" s="1187"/>
      <c r="BR58" s="1187"/>
      <c r="BS58" s="1187"/>
      <c r="BT58" s="1187"/>
      <c r="BU58" s="1187"/>
      <c r="BV58" s="1187"/>
      <c r="BW58" s="1187"/>
      <c r="BX58" s="1187"/>
      <c r="BY58" s="1187"/>
      <c r="BZ58" s="1187"/>
      <c r="CA58" s="1187"/>
      <c r="CB58" s="1187"/>
      <c r="CC58" s="1187"/>
      <c r="CD58" s="1187"/>
      <c r="CE58" s="1187"/>
      <c r="CF58" s="1187"/>
      <c r="CG58" s="1187"/>
      <c r="CH58" s="1187"/>
      <c r="CI58" s="1187"/>
      <c r="CJ58" s="1187"/>
      <c r="CK58" s="1187"/>
      <c r="CL58" s="1187"/>
      <c r="CM58" s="1187"/>
      <c r="CN58" s="1187"/>
      <c r="CO58" s="1187"/>
      <c r="CP58" s="1187"/>
      <c r="CQ58" s="1187"/>
      <c r="CR58" s="1187"/>
      <c r="CS58" s="1187"/>
      <c r="CT58" s="1187"/>
      <c r="CU58" s="1187"/>
      <c r="CV58" s="1187"/>
      <c r="CW58" s="1187"/>
      <c r="CX58" s="1187"/>
      <c r="CY58" s="1187"/>
      <c r="CZ58" s="1187"/>
      <c r="DA58" s="1187"/>
      <c r="DB58" s="1187"/>
      <c r="DC58" s="1187"/>
      <c r="DD58" s="1187"/>
      <c r="DE58" s="1187"/>
      <c r="DF58" s="1187"/>
      <c r="DG58" s="1187"/>
      <c r="DH58" s="1187"/>
      <c r="DI58" s="1187"/>
      <c r="DJ58" s="1187"/>
      <c r="DK58" s="1187"/>
      <c r="DL58" s="1187"/>
      <c r="DM58" s="1187"/>
      <c r="DN58" s="1187"/>
      <c r="DO58" s="1187"/>
      <c r="DP58" s="1187"/>
      <c r="DQ58" s="1187"/>
      <c r="DR58" s="1187"/>
      <c r="DS58" s="1187"/>
      <c r="DT58" s="1187"/>
      <c r="DU58" s="1187"/>
      <c r="DV58" s="1187"/>
      <c r="DW58" s="1187"/>
      <c r="DX58" s="1187"/>
      <c r="DY58" s="1187"/>
      <c r="DZ58" s="1187"/>
      <c r="EA58" s="1187"/>
      <c r="EB58" s="1187"/>
      <c r="EC58" s="1187"/>
      <c r="ED58" s="1187"/>
      <c r="EE58" s="1187"/>
      <c r="EF58" s="1187"/>
      <c r="EG58" s="1187"/>
      <c r="EH58" s="1172">
        <f t="shared" si="0"/>
        <v>0</v>
      </c>
    </row>
    <row r="59" spans="1:138" ht="12.75" customHeight="1">
      <c r="A59" s="1173" t="str">
        <f>'t1'!A59</f>
        <v>fisici a t. determinato (art. 15-septies d.lgs. 502/92)</v>
      </c>
      <c r="B59" s="1174" t="str">
        <f>'t1'!B59</f>
        <v>SD0603</v>
      </c>
      <c r="C59" s="1187"/>
      <c r="D59" s="1187"/>
      <c r="E59" s="1187"/>
      <c r="F59" s="1187"/>
      <c r="G59" s="1187"/>
      <c r="H59" s="1187"/>
      <c r="I59" s="1187"/>
      <c r="J59" s="1187"/>
      <c r="K59" s="1187"/>
      <c r="L59" s="1187"/>
      <c r="M59" s="1187"/>
      <c r="N59" s="1187"/>
      <c r="O59" s="1187"/>
      <c r="P59" s="1187"/>
      <c r="Q59" s="1187"/>
      <c r="R59" s="1187"/>
      <c r="S59" s="1187"/>
      <c r="T59" s="1187"/>
      <c r="U59" s="1187"/>
      <c r="V59" s="1187"/>
      <c r="W59" s="1187"/>
      <c r="X59" s="1187"/>
      <c r="Y59" s="1187"/>
      <c r="Z59" s="1187"/>
      <c r="AA59" s="1187"/>
      <c r="AB59" s="1187"/>
      <c r="AC59" s="1187"/>
      <c r="AD59" s="1187"/>
      <c r="AE59" s="1187"/>
      <c r="AF59" s="1187"/>
      <c r="AG59" s="1187"/>
      <c r="AH59" s="1187"/>
      <c r="AI59" s="1187"/>
      <c r="AJ59" s="1187"/>
      <c r="AK59" s="1187"/>
      <c r="AL59" s="1187"/>
      <c r="AM59" s="1187"/>
      <c r="AN59" s="1187"/>
      <c r="AO59" s="1187"/>
      <c r="AP59" s="1187"/>
      <c r="AQ59" s="1187"/>
      <c r="AR59" s="1187"/>
      <c r="AS59" s="1187"/>
      <c r="AT59" s="1187"/>
      <c r="AU59" s="1187"/>
      <c r="AV59" s="1187"/>
      <c r="AW59" s="1187"/>
      <c r="AX59" s="1187"/>
      <c r="AY59" s="1187"/>
      <c r="AZ59" s="1187"/>
      <c r="BA59" s="1187"/>
      <c r="BB59" s="1187"/>
      <c r="BC59" s="1187"/>
      <c r="BD59" s="1187"/>
      <c r="BE59" s="1187"/>
      <c r="BF59" s="1187"/>
      <c r="BG59" s="1187"/>
      <c r="BH59" s="1187"/>
      <c r="BI59" s="1187"/>
      <c r="BJ59" s="1187"/>
      <c r="BK59" s="1187"/>
      <c r="BL59" s="1187"/>
      <c r="BM59" s="1187"/>
      <c r="BN59" s="1187"/>
      <c r="BO59" s="1187"/>
      <c r="BP59" s="1187"/>
      <c r="BQ59" s="1187"/>
      <c r="BR59" s="1187"/>
      <c r="BS59" s="1187"/>
      <c r="BT59" s="1187"/>
      <c r="BU59" s="1187"/>
      <c r="BV59" s="1187"/>
      <c r="BW59" s="1187"/>
      <c r="BX59" s="1187"/>
      <c r="BY59" s="1187"/>
      <c r="BZ59" s="1187"/>
      <c r="CA59" s="1187"/>
      <c r="CB59" s="1187"/>
      <c r="CC59" s="1187"/>
      <c r="CD59" s="1187"/>
      <c r="CE59" s="1187"/>
      <c r="CF59" s="1187"/>
      <c r="CG59" s="1187"/>
      <c r="CH59" s="1187"/>
      <c r="CI59" s="1187"/>
      <c r="CJ59" s="1187"/>
      <c r="CK59" s="1187"/>
      <c r="CL59" s="1187"/>
      <c r="CM59" s="1187"/>
      <c r="CN59" s="1187"/>
      <c r="CO59" s="1187"/>
      <c r="CP59" s="1187"/>
      <c r="CQ59" s="1187"/>
      <c r="CR59" s="1187"/>
      <c r="CS59" s="1187"/>
      <c r="CT59" s="1187"/>
      <c r="CU59" s="1187"/>
      <c r="CV59" s="1187"/>
      <c r="CW59" s="1187"/>
      <c r="CX59" s="1187"/>
      <c r="CY59" s="1187"/>
      <c r="CZ59" s="1187"/>
      <c r="DA59" s="1187"/>
      <c r="DB59" s="1187"/>
      <c r="DC59" s="1187"/>
      <c r="DD59" s="1187"/>
      <c r="DE59" s="1187"/>
      <c r="DF59" s="1187"/>
      <c r="DG59" s="1187"/>
      <c r="DH59" s="1187"/>
      <c r="DI59" s="1187"/>
      <c r="DJ59" s="1187"/>
      <c r="DK59" s="1187"/>
      <c r="DL59" s="1187"/>
      <c r="DM59" s="1187"/>
      <c r="DN59" s="1187"/>
      <c r="DO59" s="1187"/>
      <c r="DP59" s="1187"/>
      <c r="DQ59" s="1187"/>
      <c r="DR59" s="1187"/>
      <c r="DS59" s="1187"/>
      <c r="DT59" s="1187"/>
      <c r="DU59" s="1187"/>
      <c r="DV59" s="1187"/>
      <c r="DW59" s="1187"/>
      <c r="DX59" s="1187"/>
      <c r="DY59" s="1187"/>
      <c r="DZ59" s="1187"/>
      <c r="EA59" s="1187"/>
      <c r="EB59" s="1187"/>
      <c r="EC59" s="1187"/>
      <c r="ED59" s="1187"/>
      <c r="EE59" s="1187"/>
      <c r="EF59" s="1187"/>
      <c r="EG59" s="1187"/>
      <c r="EH59" s="1172">
        <f t="shared" si="0"/>
        <v>0</v>
      </c>
    </row>
    <row r="60" spans="1:138" ht="12.75" customHeight="1">
      <c r="A60" s="1173" t="str">
        <f>'t1'!A60</f>
        <v>psicologi con incarico di struttura complessa (rapp. esclusivo)</v>
      </c>
      <c r="B60" s="1174" t="str">
        <f>'t1'!B60</f>
        <v>SD0E66</v>
      </c>
      <c r="C60" s="1187"/>
      <c r="D60" s="1187"/>
      <c r="E60" s="1187"/>
      <c r="F60" s="1187"/>
      <c r="G60" s="1187"/>
      <c r="H60" s="1187"/>
      <c r="I60" s="1187"/>
      <c r="J60" s="1187"/>
      <c r="K60" s="1187"/>
      <c r="L60" s="1187"/>
      <c r="M60" s="1187"/>
      <c r="N60" s="1187"/>
      <c r="O60" s="1187"/>
      <c r="P60" s="1187"/>
      <c r="Q60" s="1187"/>
      <c r="R60" s="1187"/>
      <c r="S60" s="1187"/>
      <c r="T60" s="1187"/>
      <c r="U60" s="1187"/>
      <c r="V60" s="1187"/>
      <c r="W60" s="1187"/>
      <c r="X60" s="1187"/>
      <c r="Y60" s="1187"/>
      <c r="Z60" s="1187"/>
      <c r="AA60" s="1187"/>
      <c r="AB60" s="1187"/>
      <c r="AC60" s="1187"/>
      <c r="AD60" s="1187"/>
      <c r="AE60" s="1187"/>
      <c r="AF60" s="1187"/>
      <c r="AG60" s="1187"/>
      <c r="AH60" s="1187"/>
      <c r="AI60" s="1187"/>
      <c r="AJ60" s="1187"/>
      <c r="AK60" s="1187"/>
      <c r="AL60" s="1187"/>
      <c r="AM60" s="1187"/>
      <c r="AN60" s="1187"/>
      <c r="AO60" s="1187"/>
      <c r="AP60" s="1187"/>
      <c r="AQ60" s="1187"/>
      <c r="AR60" s="1187"/>
      <c r="AS60" s="1187"/>
      <c r="AT60" s="1187"/>
      <c r="AU60" s="1187"/>
      <c r="AV60" s="1187"/>
      <c r="AW60" s="1187"/>
      <c r="AX60" s="1187"/>
      <c r="AY60" s="1187"/>
      <c r="AZ60" s="1187"/>
      <c r="BA60" s="1187"/>
      <c r="BB60" s="1187"/>
      <c r="BC60" s="1187"/>
      <c r="BD60" s="1187"/>
      <c r="BE60" s="1187"/>
      <c r="BF60" s="1187"/>
      <c r="BG60" s="1187"/>
      <c r="BH60" s="1187"/>
      <c r="BI60" s="1187"/>
      <c r="BJ60" s="1187"/>
      <c r="BK60" s="1187"/>
      <c r="BL60" s="1187"/>
      <c r="BM60" s="1187"/>
      <c r="BN60" s="1187"/>
      <c r="BO60" s="1187"/>
      <c r="BP60" s="1187"/>
      <c r="BQ60" s="1187"/>
      <c r="BR60" s="1187"/>
      <c r="BS60" s="1187"/>
      <c r="BT60" s="1187"/>
      <c r="BU60" s="1187"/>
      <c r="BV60" s="1187"/>
      <c r="BW60" s="1187"/>
      <c r="BX60" s="1187"/>
      <c r="BY60" s="1187"/>
      <c r="BZ60" s="1187"/>
      <c r="CA60" s="1187"/>
      <c r="CB60" s="1187"/>
      <c r="CC60" s="1187"/>
      <c r="CD60" s="1187"/>
      <c r="CE60" s="1187"/>
      <c r="CF60" s="1187"/>
      <c r="CG60" s="1187"/>
      <c r="CH60" s="1187"/>
      <c r="CI60" s="1187"/>
      <c r="CJ60" s="1187"/>
      <c r="CK60" s="1187"/>
      <c r="CL60" s="1187"/>
      <c r="CM60" s="1187"/>
      <c r="CN60" s="1187"/>
      <c r="CO60" s="1187"/>
      <c r="CP60" s="1187"/>
      <c r="CQ60" s="1187"/>
      <c r="CR60" s="1187"/>
      <c r="CS60" s="1187"/>
      <c r="CT60" s="1187"/>
      <c r="CU60" s="1187"/>
      <c r="CV60" s="1187"/>
      <c r="CW60" s="1187"/>
      <c r="CX60" s="1187"/>
      <c r="CY60" s="1187"/>
      <c r="CZ60" s="1187"/>
      <c r="DA60" s="1187"/>
      <c r="DB60" s="1187"/>
      <c r="DC60" s="1187"/>
      <c r="DD60" s="1187"/>
      <c r="DE60" s="1187"/>
      <c r="DF60" s="1187"/>
      <c r="DG60" s="1187"/>
      <c r="DH60" s="1187"/>
      <c r="DI60" s="1187"/>
      <c r="DJ60" s="1187"/>
      <c r="DK60" s="1187"/>
      <c r="DL60" s="1187"/>
      <c r="DM60" s="1187"/>
      <c r="DN60" s="1187"/>
      <c r="DO60" s="1187"/>
      <c r="DP60" s="1187"/>
      <c r="DQ60" s="1187"/>
      <c r="DR60" s="1187"/>
      <c r="DS60" s="1187"/>
      <c r="DT60" s="1187"/>
      <c r="DU60" s="1187"/>
      <c r="DV60" s="1187"/>
      <c r="DW60" s="1187"/>
      <c r="DX60" s="1187"/>
      <c r="DY60" s="1187"/>
      <c r="DZ60" s="1187"/>
      <c r="EA60" s="1187"/>
      <c r="EB60" s="1187"/>
      <c r="EC60" s="1187"/>
      <c r="ED60" s="1187"/>
      <c r="EE60" s="1187"/>
      <c r="EF60" s="1187"/>
      <c r="EG60" s="1187"/>
      <c r="EH60" s="1172">
        <f t="shared" si="0"/>
        <v>0</v>
      </c>
    </row>
    <row r="61" spans="1:138" ht="12.75" customHeight="1">
      <c r="A61" s="1173" t="str">
        <f>'t1'!A61</f>
        <v>psicologi con incarico di struttura complessa (rapp. non escl.)</v>
      </c>
      <c r="B61" s="1174" t="str">
        <f>'t1'!B61</f>
        <v>SD0N66</v>
      </c>
      <c r="C61" s="1187"/>
      <c r="D61" s="1187"/>
      <c r="E61" s="1187"/>
      <c r="F61" s="1187"/>
      <c r="G61" s="1187"/>
      <c r="H61" s="1187"/>
      <c r="I61" s="1187"/>
      <c r="J61" s="1187"/>
      <c r="K61" s="1187"/>
      <c r="L61" s="1187"/>
      <c r="M61" s="1187"/>
      <c r="N61" s="1187"/>
      <c r="O61" s="1187"/>
      <c r="P61" s="1187"/>
      <c r="Q61" s="1187"/>
      <c r="R61" s="1187"/>
      <c r="S61" s="1187"/>
      <c r="T61" s="1187"/>
      <c r="U61" s="1187"/>
      <c r="V61" s="1187"/>
      <c r="W61" s="1187"/>
      <c r="X61" s="1187"/>
      <c r="Y61" s="1187"/>
      <c r="Z61" s="1187"/>
      <c r="AA61" s="1187"/>
      <c r="AB61" s="1187"/>
      <c r="AC61" s="1187"/>
      <c r="AD61" s="1187"/>
      <c r="AE61" s="1187"/>
      <c r="AF61" s="1187"/>
      <c r="AG61" s="1187"/>
      <c r="AH61" s="1187"/>
      <c r="AI61" s="1187"/>
      <c r="AJ61" s="1187"/>
      <c r="AK61" s="1187"/>
      <c r="AL61" s="1187"/>
      <c r="AM61" s="1187"/>
      <c r="AN61" s="1187"/>
      <c r="AO61" s="1187"/>
      <c r="AP61" s="1187"/>
      <c r="AQ61" s="1187"/>
      <c r="AR61" s="1187"/>
      <c r="AS61" s="1187"/>
      <c r="AT61" s="1187"/>
      <c r="AU61" s="1187"/>
      <c r="AV61" s="1187"/>
      <c r="AW61" s="1187"/>
      <c r="AX61" s="1187"/>
      <c r="AY61" s="1187"/>
      <c r="AZ61" s="1187"/>
      <c r="BA61" s="1187"/>
      <c r="BB61" s="1187"/>
      <c r="BC61" s="1187"/>
      <c r="BD61" s="1187"/>
      <c r="BE61" s="1187"/>
      <c r="BF61" s="1187"/>
      <c r="BG61" s="1187"/>
      <c r="BH61" s="1187"/>
      <c r="BI61" s="1187"/>
      <c r="BJ61" s="1187"/>
      <c r="BK61" s="1187"/>
      <c r="BL61" s="1187"/>
      <c r="BM61" s="1187"/>
      <c r="BN61" s="1187"/>
      <c r="BO61" s="1187"/>
      <c r="BP61" s="1187"/>
      <c r="BQ61" s="1187"/>
      <c r="BR61" s="1187"/>
      <c r="BS61" s="1187"/>
      <c r="BT61" s="1187"/>
      <c r="BU61" s="1187"/>
      <c r="BV61" s="1187"/>
      <c r="BW61" s="1187"/>
      <c r="BX61" s="1187"/>
      <c r="BY61" s="1187"/>
      <c r="BZ61" s="1187"/>
      <c r="CA61" s="1187"/>
      <c r="CB61" s="1187"/>
      <c r="CC61" s="1187"/>
      <c r="CD61" s="1187"/>
      <c r="CE61" s="1187"/>
      <c r="CF61" s="1187"/>
      <c r="CG61" s="1187"/>
      <c r="CH61" s="1187"/>
      <c r="CI61" s="1187"/>
      <c r="CJ61" s="1187"/>
      <c r="CK61" s="1187"/>
      <c r="CL61" s="1187"/>
      <c r="CM61" s="1187"/>
      <c r="CN61" s="1187"/>
      <c r="CO61" s="1187"/>
      <c r="CP61" s="1187"/>
      <c r="CQ61" s="1187"/>
      <c r="CR61" s="1187"/>
      <c r="CS61" s="1187"/>
      <c r="CT61" s="1187"/>
      <c r="CU61" s="1187"/>
      <c r="CV61" s="1187"/>
      <c r="CW61" s="1187"/>
      <c r="CX61" s="1187"/>
      <c r="CY61" s="1187"/>
      <c r="CZ61" s="1187"/>
      <c r="DA61" s="1187"/>
      <c r="DB61" s="1187"/>
      <c r="DC61" s="1187"/>
      <c r="DD61" s="1187"/>
      <c r="DE61" s="1187"/>
      <c r="DF61" s="1187"/>
      <c r="DG61" s="1187"/>
      <c r="DH61" s="1187"/>
      <c r="DI61" s="1187"/>
      <c r="DJ61" s="1187"/>
      <c r="DK61" s="1187"/>
      <c r="DL61" s="1187"/>
      <c r="DM61" s="1187"/>
      <c r="DN61" s="1187"/>
      <c r="DO61" s="1187"/>
      <c r="DP61" s="1187"/>
      <c r="DQ61" s="1187"/>
      <c r="DR61" s="1187"/>
      <c r="DS61" s="1187"/>
      <c r="DT61" s="1187"/>
      <c r="DU61" s="1187"/>
      <c r="DV61" s="1187"/>
      <c r="DW61" s="1187"/>
      <c r="DX61" s="1187"/>
      <c r="DY61" s="1187"/>
      <c r="DZ61" s="1187"/>
      <c r="EA61" s="1187"/>
      <c r="EB61" s="1187"/>
      <c r="EC61" s="1187"/>
      <c r="ED61" s="1187"/>
      <c r="EE61" s="1187"/>
      <c r="EF61" s="1187"/>
      <c r="EG61" s="1187"/>
      <c r="EH61" s="1172">
        <f t="shared" si="0"/>
        <v>0</v>
      </c>
    </row>
    <row r="62" spans="1:138" ht="12.75" customHeight="1">
      <c r="A62" s="1173" t="str">
        <f>'t1'!A62</f>
        <v>psicologi con incarico di struttura semplice (rapp. esclusivo)</v>
      </c>
      <c r="B62" s="1174" t="str">
        <f>'t1'!B62</f>
        <v>SD0E65</v>
      </c>
      <c r="C62" s="1187"/>
      <c r="D62" s="1187"/>
      <c r="E62" s="1187"/>
      <c r="F62" s="1187"/>
      <c r="G62" s="1187"/>
      <c r="H62" s="1187"/>
      <c r="I62" s="1187"/>
      <c r="J62" s="1187"/>
      <c r="K62" s="1187"/>
      <c r="L62" s="1187"/>
      <c r="M62" s="1187"/>
      <c r="N62" s="1187"/>
      <c r="O62" s="1187"/>
      <c r="P62" s="1187"/>
      <c r="Q62" s="1187"/>
      <c r="R62" s="1187"/>
      <c r="S62" s="1187"/>
      <c r="T62" s="1187"/>
      <c r="U62" s="1187"/>
      <c r="V62" s="1187"/>
      <c r="W62" s="1187"/>
      <c r="X62" s="1187"/>
      <c r="Y62" s="1187"/>
      <c r="Z62" s="1187"/>
      <c r="AA62" s="1187"/>
      <c r="AB62" s="1187"/>
      <c r="AC62" s="1187"/>
      <c r="AD62" s="1187"/>
      <c r="AE62" s="1187"/>
      <c r="AF62" s="1187"/>
      <c r="AG62" s="1187"/>
      <c r="AH62" s="1187"/>
      <c r="AI62" s="1187"/>
      <c r="AJ62" s="1187"/>
      <c r="AK62" s="1187"/>
      <c r="AL62" s="1187"/>
      <c r="AM62" s="1187"/>
      <c r="AN62" s="1187"/>
      <c r="AO62" s="1187"/>
      <c r="AP62" s="1187"/>
      <c r="AQ62" s="1187"/>
      <c r="AR62" s="1187"/>
      <c r="AS62" s="1187"/>
      <c r="AT62" s="1187"/>
      <c r="AU62" s="1187"/>
      <c r="AV62" s="1187"/>
      <c r="AW62" s="1187"/>
      <c r="AX62" s="1187"/>
      <c r="AY62" s="1187"/>
      <c r="AZ62" s="1187"/>
      <c r="BA62" s="1187"/>
      <c r="BB62" s="1187"/>
      <c r="BC62" s="1187"/>
      <c r="BD62" s="1187"/>
      <c r="BE62" s="1187"/>
      <c r="BF62" s="1187"/>
      <c r="BG62" s="1187"/>
      <c r="BH62" s="1187"/>
      <c r="BI62" s="1187"/>
      <c r="BJ62" s="1187"/>
      <c r="BK62" s="1187"/>
      <c r="BL62" s="1187"/>
      <c r="BM62" s="1187"/>
      <c r="BN62" s="1187"/>
      <c r="BO62" s="1187"/>
      <c r="BP62" s="1187"/>
      <c r="BQ62" s="1187"/>
      <c r="BR62" s="1187"/>
      <c r="BS62" s="1187"/>
      <c r="BT62" s="1187"/>
      <c r="BU62" s="1187"/>
      <c r="BV62" s="1187"/>
      <c r="BW62" s="1187"/>
      <c r="BX62" s="1187"/>
      <c r="BY62" s="1187"/>
      <c r="BZ62" s="1187"/>
      <c r="CA62" s="1187"/>
      <c r="CB62" s="1187"/>
      <c r="CC62" s="1187"/>
      <c r="CD62" s="1187"/>
      <c r="CE62" s="1187"/>
      <c r="CF62" s="1187"/>
      <c r="CG62" s="1187"/>
      <c r="CH62" s="1187"/>
      <c r="CI62" s="1187"/>
      <c r="CJ62" s="1187"/>
      <c r="CK62" s="1187"/>
      <c r="CL62" s="1187"/>
      <c r="CM62" s="1187"/>
      <c r="CN62" s="1187"/>
      <c r="CO62" s="1187"/>
      <c r="CP62" s="1187"/>
      <c r="CQ62" s="1187"/>
      <c r="CR62" s="1187"/>
      <c r="CS62" s="1187"/>
      <c r="CT62" s="1187"/>
      <c r="CU62" s="1187"/>
      <c r="CV62" s="1187"/>
      <c r="CW62" s="1187"/>
      <c r="CX62" s="1187"/>
      <c r="CY62" s="1187"/>
      <c r="CZ62" s="1187"/>
      <c r="DA62" s="1187"/>
      <c r="DB62" s="1187"/>
      <c r="DC62" s="1187"/>
      <c r="DD62" s="1187"/>
      <c r="DE62" s="1187"/>
      <c r="DF62" s="1187"/>
      <c r="DG62" s="1187"/>
      <c r="DH62" s="1187"/>
      <c r="DI62" s="1187"/>
      <c r="DJ62" s="1187"/>
      <c r="DK62" s="1187"/>
      <c r="DL62" s="1187"/>
      <c r="DM62" s="1187"/>
      <c r="DN62" s="1187"/>
      <c r="DO62" s="1187"/>
      <c r="DP62" s="1187"/>
      <c r="DQ62" s="1187"/>
      <c r="DR62" s="1187"/>
      <c r="DS62" s="1187"/>
      <c r="DT62" s="1187"/>
      <c r="DU62" s="1187"/>
      <c r="DV62" s="1187"/>
      <c r="DW62" s="1187"/>
      <c r="DX62" s="1187"/>
      <c r="DY62" s="1187"/>
      <c r="DZ62" s="1187"/>
      <c r="EA62" s="1187"/>
      <c r="EB62" s="1187"/>
      <c r="EC62" s="1187"/>
      <c r="ED62" s="1187"/>
      <c r="EE62" s="1187"/>
      <c r="EF62" s="1187"/>
      <c r="EG62" s="1187"/>
      <c r="EH62" s="1172">
        <f t="shared" si="0"/>
        <v>0</v>
      </c>
    </row>
    <row r="63" spans="1:138" ht="12.75" customHeight="1">
      <c r="A63" s="1173" t="str">
        <f>'t1'!A63</f>
        <v>psicologi con incarico di struttura semplice (rapp. non escl.)</v>
      </c>
      <c r="B63" s="1174" t="str">
        <f>'t1'!B63</f>
        <v>SD0N65</v>
      </c>
      <c r="C63" s="1187"/>
      <c r="D63" s="1187"/>
      <c r="E63" s="1187"/>
      <c r="F63" s="1187"/>
      <c r="G63" s="1187"/>
      <c r="H63" s="1187"/>
      <c r="I63" s="1187"/>
      <c r="J63" s="1187"/>
      <c r="K63" s="1187"/>
      <c r="L63" s="1187"/>
      <c r="M63" s="1187"/>
      <c r="N63" s="1187"/>
      <c r="O63" s="1187"/>
      <c r="P63" s="1187"/>
      <c r="Q63" s="1187"/>
      <c r="R63" s="1187"/>
      <c r="S63" s="1187"/>
      <c r="T63" s="1187"/>
      <c r="U63" s="1187"/>
      <c r="V63" s="1187"/>
      <c r="W63" s="1187"/>
      <c r="X63" s="1187"/>
      <c r="Y63" s="1187"/>
      <c r="Z63" s="1187"/>
      <c r="AA63" s="1187"/>
      <c r="AB63" s="1187"/>
      <c r="AC63" s="1187"/>
      <c r="AD63" s="1187"/>
      <c r="AE63" s="1187"/>
      <c r="AF63" s="1187"/>
      <c r="AG63" s="1187"/>
      <c r="AH63" s="1187"/>
      <c r="AI63" s="1187"/>
      <c r="AJ63" s="1187"/>
      <c r="AK63" s="1187"/>
      <c r="AL63" s="1187"/>
      <c r="AM63" s="1187"/>
      <c r="AN63" s="1187"/>
      <c r="AO63" s="1187"/>
      <c r="AP63" s="1187"/>
      <c r="AQ63" s="1187"/>
      <c r="AR63" s="1187"/>
      <c r="AS63" s="1187"/>
      <c r="AT63" s="1187"/>
      <c r="AU63" s="1187"/>
      <c r="AV63" s="1187"/>
      <c r="AW63" s="1187"/>
      <c r="AX63" s="1187"/>
      <c r="AY63" s="1187"/>
      <c r="AZ63" s="1187"/>
      <c r="BA63" s="1187"/>
      <c r="BB63" s="1187"/>
      <c r="BC63" s="1187"/>
      <c r="BD63" s="1187"/>
      <c r="BE63" s="1187"/>
      <c r="BF63" s="1187"/>
      <c r="BG63" s="1187"/>
      <c r="BH63" s="1187"/>
      <c r="BI63" s="1187"/>
      <c r="BJ63" s="1187"/>
      <c r="BK63" s="1187"/>
      <c r="BL63" s="1187"/>
      <c r="BM63" s="1187"/>
      <c r="BN63" s="1187"/>
      <c r="BO63" s="1187"/>
      <c r="BP63" s="1187"/>
      <c r="BQ63" s="1187"/>
      <c r="BR63" s="1187"/>
      <c r="BS63" s="1187"/>
      <c r="BT63" s="1187"/>
      <c r="BU63" s="1187"/>
      <c r="BV63" s="1187"/>
      <c r="BW63" s="1187"/>
      <c r="BX63" s="1187"/>
      <c r="BY63" s="1187"/>
      <c r="BZ63" s="1187"/>
      <c r="CA63" s="1187"/>
      <c r="CB63" s="1187"/>
      <c r="CC63" s="1187"/>
      <c r="CD63" s="1187"/>
      <c r="CE63" s="1187"/>
      <c r="CF63" s="1187"/>
      <c r="CG63" s="1187"/>
      <c r="CH63" s="1187"/>
      <c r="CI63" s="1187"/>
      <c r="CJ63" s="1187"/>
      <c r="CK63" s="1187"/>
      <c r="CL63" s="1187"/>
      <c r="CM63" s="1187"/>
      <c r="CN63" s="1187"/>
      <c r="CO63" s="1187"/>
      <c r="CP63" s="1187"/>
      <c r="CQ63" s="1187"/>
      <c r="CR63" s="1187"/>
      <c r="CS63" s="1187"/>
      <c r="CT63" s="1187"/>
      <c r="CU63" s="1187"/>
      <c r="CV63" s="1187"/>
      <c r="CW63" s="1187"/>
      <c r="CX63" s="1187"/>
      <c r="CY63" s="1187"/>
      <c r="CZ63" s="1187"/>
      <c r="DA63" s="1187"/>
      <c r="DB63" s="1187"/>
      <c r="DC63" s="1187"/>
      <c r="DD63" s="1187"/>
      <c r="DE63" s="1187"/>
      <c r="DF63" s="1187"/>
      <c r="DG63" s="1187"/>
      <c r="DH63" s="1187"/>
      <c r="DI63" s="1187"/>
      <c r="DJ63" s="1187"/>
      <c r="DK63" s="1187"/>
      <c r="DL63" s="1187"/>
      <c r="DM63" s="1187"/>
      <c r="DN63" s="1187"/>
      <c r="DO63" s="1187"/>
      <c r="DP63" s="1187"/>
      <c r="DQ63" s="1187"/>
      <c r="DR63" s="1187"/>
      <c r="DS63" s="1187"/>
      <c r="DT63" s="1187"/>
      <c r="DU63" s="1187"/>
      <c r="DV63" s="1187"/>
      <c r="DW63" s="1187"/>
      <c r="DX63" s="1187"/>
      <c r="DY63" s="1187"/>
      <c r="DZ63" s="1187"/>
      <c r="EA63" s="1187"/>
      <c r="EB63" s="1187"/>
      <c r="EC63" s="1187"/>
      <c r="ED63" s="1187"/>
      <c r="EE63" s="1187"/>
      <c r="EF63" s="1187"/>
      <c r="EG63" s="1187"/>
      <c r="EH63" s="1172">
        <f t="shared" si="0"/>
        <v>0</v>
      </c>
    </row>
    <row r="64" spans="1:138" ht="12.75" customHeight="1">
      <c r="A64" s="1173" t="str">
        <f>'t1'!A64</f>
        <v>psicologi con altri incar. prof.li (rapp. esclusivo)</v>
      </c>
      <c r="B64" s="1174" t="str">
        <f>'t1'!B64</f>
        <v>SD0A65</v>
      </c>
      <c r="C64" s="1187"/>
      <c r="D64" s="1187"/>
      <c r="E64" s="1187"/>
      <c r="F64" s="1187"/>
      <c r="G64" s="1187"/>
      <c r="H64" s="1187"/>
      <c r="I64" s="1187"/>
      <c r="J64" s="1187"/>
      <c r="K64" s="1187"/>
      <c r="L64" s="1187"/>
      <c r="M64" s="1187"/>
      <c r="N64" s="1187"/>
      <c r="O64" s="1187"/>
      <c r="P64" s="1187"/>
      <c r="Q64" s="1187"/>
      <c r="R64" s="1187"/>
      <c r="S64" s="1187"/>
      <c r="T64" s="1187"/>
      <c r="U64" s="1187"/>
      <c r="V64" s="1187"/>
      <c r="W64" s="1187"/>
      <c r="X64" s="1187"/>
      <c r="Y64" s="1187"/>
      <c r="Z64" s="1187"/>
      <c r="AA64" s="1187"/>
      <c r="AB64" s="1187"/>
      <c r="AC64" s="1187"/>
      <c r="AD64" s="1187"/>
      <c r="AE64" s="1187"/>
      <c r="AF64" s="1187"/>
      <c r="AG64" s="1187"/>
      <c r="AH64" s="1187"/>
      <c r="AI64" s="1187"/>
      <c r="AJ64" s="1187"/>
      <c r="AK64" s="1187"/>
      <c r="AL64" s="1187"/>
      <c r="AM64" s="1187"/>
      <c r="AN64" s="1187"/>
      <c r="AO64" s="1187"/>
      <c r="AP64" s="1187"/>
      <c r="AQ64" s="1187"/>
      <c r="AR64" s="1187"/>
      <c r="AS64" s="1187"/>
      <c r="AT64" s="1187"/>
      <c r="AU64" s="1187"/>
      <c r="AV64" s="1187"/>
      <c r="AW64" s="1187"/>
      <c r="AX64" s="1187"/>
      <c r="AY64" s="1187"/>
      <c r="AZ64" s="1187"/>
      <c r="BA64" s="1187"/>
      <c r="BB64" s="1187"/>
      <c r="BC64" s="1187"/>
      <c r="BD64" s="1187"/>
      <c r="BE64" s="1187"/>
      <c r="BF64" s="1187"/>
      <c r="BG64" s="1187"/>
      <c r="BH64" s="1187"/>
      <c r="BI64" s="1187"/>
      <c r="BJ64" s="1187"/>
      <c r="BK64" s="1187"/>
      <c r="BL64" s="1187"/>
      <c r="BM64" s="1187"/>
      <c r="BN64" s="1187"/>
      <c r="BO64" s="1187"/>
      <c r="BP64" s="1187"/>
      <c r="BQ64" s="1187"/>
      <c r="BR64" s="1187"/>
      <c r="BS64" s="1187"/>
      <c r="BT64" s="1187"/>
      <c r="BU64" s="1187"/>
      <c r="BV64" s="1187"/>
      <c r="BW64" s="1187"/>
      <c r="BX64" s="1187"/>
      <c r="BY64" s="1187"/>
      <c r="BZ64" s="1187"/>
      <c r="CA64" s="1187"/>
      <c r="CB64" s="1187"/>
      <c r="CC64" s="1187"/>
      <c r="CD64" s="1187"/>
      <c r="CE64" s="1187"/>
      <c r="CF64" s="1187"/>
      <c r="CG64" s="1187"/>
      <c r="CH64" s="1187"/>
      <c r="CI64" s="1187"/>
      <c r="CJ64" s="1187"/>
      <c r="CK64" s="1187"/>
      <c r="CL64" s="1187"/>
      <c r="CM64" s="1187"/>
      <c r="CN64" s="1187"/>
      <c r="CO64" s="1187"/>
      <c r="CP64" s="1187"/>
      <c r="CQ64" s="1187"/>
      <c r="CR64" s="1187"/>
      <c r="CS64" s="1187"/>
      <c r="CT64" s="1187"/>
      <c r="CU64" s="1187"/>
      <c r="CV64" s="1187"/>
      <c r="CW64" s="1187"/>
      <c r="CX64" s="1187"/>
      <c r="CY64" s="1187"/>
      <c r="CZ64" s="1187"/>
      <c r="DA64" s="1187"/>
      <c r="DB64" s="1187"/>
      <c r="DC64" s="1187"/>
      <c r="DD64" s="1187"/>
      <c r="DE64" s="1187"/>
      <c r="DF64" s="1187"/>
      <c r="DG64" s="1187"/>
      <c r="DH64" s="1187"/>
      <c r="DI64" s="1187"/>
      <c r="DJ64" s="1187"/>
      <c r="DK64" s="1187"/>
      <c r="DL64" s="1187"/>
      <c r="DM64" s="1187"/>
      <c r="DN64" s="1187"/>
      <c r="DO64" s="1187"/>
      <c r="DP64" s="1187"/>
      <c r="DQ64" s="1187"/>
      <c r="DR64" s="1187"/>
      <c r="DS64" s="1187"/>
      <c r="DT64" s="1187"/>
      <c r="DU64" s="1187"/>
      <c r="DV64" s="1187"/>
      <c r="DW64" s="1187"/>
      <c r="DX64" s="1187"/>
      <c r="DY64" s="1187"/>
      <c r="DZ64" s="1187"/>
      <c r="EA64" s="1187"/>
      <c r="EB64" s="1187"/>
      <c r="EC64" s="1187"/>
      <c r="ED64" s="1187"/>
      <c r="EE64" s="1187"/>
      <c r="EF64" s="1187"/>
      <c r="EG64" s="1187"/>
      <c r="EH64" s="1172">
        <f t="shared" si="0"/>
        <v>0</v>
      </c>
    </row>
    <row r="65" spans="1:138" ht="12.75" customHeight="1">
      <c r="A65" s="1173" t="str">
        <f>'t1'!A65</f>
        <v>psicologi con altri incar. prof.li (rapp. non escl.)</v>
      </c>
      <c r="B65" s="1174" t="str">
        <f>'t1'!B65</f>
        <v>SD0064</v>
      </c>
      <c r="C65" s="1187"/>
      <c r="D65" s="1187"/>
      <c r="E65" s="1187"/>
      <c r="F65" s="1187"/>
      <c r="G65" s="1187"/>
      <c r="H65" s="1187"/>
      <c r="I65" s="1187"/>
      <c r="J65" s="1187"/>
      <c r="K65" s="1187"/>
      <c r="L65" s="1187"/>
      <c r="M65" s="1187"/>
      <c r="N65" s="1187"/>
      <c r="O65" s="1187"/>
      <c r="P65" s="1187"/>
      <c r="Q65" s="1187"/>
      <c r="R65" s="1187"/>
      <c r="S65" s="1187"/>
      <c r="T65" s="1187"/>
      <c r="U65" s="1187"/>
      <c r="V65" s="1187"/>
      <c r="W65" s="1187"/>
      <c r="X65" s="1187"/>
      <c r="Y65" s="1187"/>
      <c r="Z65" s="1187"/>
      <c r="AA65" s="1187"/>
      <c r="AB65" s="1187"/>
      <c r="AC65" s="1187"/>
      <c r="AD65" s="1187"/>
      <c r="AE65" s="1187"/>
      <c r="AF65" s="1187"/>
      <c r="AG65" s="1187"/>
      <c r="AH65" s="1187"/>
      <c r="AI65" s="1187"/>
      <c r="AJ65" s="1187"/>
      <c r="AK65" s="1187"/>
      <c r="AL65" s="1187"/>
      <c r="AM65" s="1187"/>
      <c r="AN65" s="1187"/>
      <c r="AO65" s="1187"/>
      <c r="AP65" s="1187"/>
      <c r="AQ65" s="1187"/>
      <c r="AR65" s="1187"/>
      <c r="AS65" s="1187"/>
      <c r="AT65" s="1187"/>
      <c r="AU65" s="1187"/>
      <c r="AV65" s="1187"/>
      <c r="AW65" s="1187"/>
      <c r="AX65" s="1187"/>
      <c r="AY65" s="1187"/>
      <c r="AZ65" s="1187"/>
      <c r="BA65" s="1187"/>
      <c r="BB65" s="1187"/>
      <c r="BC65" s="1187"/>
      <c r="BD65" s="1187"/>
      <c r="BE65" s="1187"/>
      <c r="BF65" s="1187"/>
      <c r="BG65" s="1187"/>
      <c r="BH65" s="1187"/>
      <c r="BI65" s="1187"/>
      <c r="BJ65" s="1187"/>
      <c r="BK65" s="1187"/>
      <c r="BL65" s="1187"/>
      <c r="BM65" s="1187"/>
      <c r="BN65" s="1187"/>
      <c r="BO65" s="1187"/>
      <c r="BP65" s="1187"/>
      <c r="BQ65" s="1187"/>
      <c r="BR65" s="1187"/>
      <c r="BS65" s="1187"/>
      <c r="BT65" s="1187"/>
      <c r="BU65" s="1187"/>
      <c r="BV65" s="1187"/>
      <c r="BW65" s="1187"/>
      <c r="BX65" s="1187"/>
      <c r="BY65" s="1187"/>
      <c r="BZ65" s="1187"/>
      <c r="CA65" s="1187"/>
      <c r="CB65" s="1187"/>
      <c r="CC65" s="1187"/>
      <c r="CD65" s="1187"/>
      <c r="CE65" s="1187"/>
      <c r="CF65" s="1187"/>
      <c r="CG65" s="1187"/>
      <c r="CH65" s="1187"/>
      <c r="CI65" s="1187"/>
      <c r="CJ65" s="1187"/>
      <c r="CK65" s="1187"/>
      <c r="CL65" s="1187"/>
      <c r="CM65" s="1187"/>
      <c r="CN65" s="1187"/>
      <c r="CO65" s="1187"/>
      <c r="CP65" s="1187"/>
      <c r="CQ65" s="1187"/>
      <c r="CR65" s="1187"/>
      <c r="CS65" s="1187"/>
      <c r="CT65" s="1187"/>
      <c r="CU65" s="1187"/>
      <c r="CV65" s="1187"/>
      <c r="CW65" s="1187"/>
      <c r="CX65" s="1187"/>
      <c r="CY65" s="1187"/>
      <c r="CZ65" s="1187"/>
      <c r="DA65" s="1187"/>
      <c r="DB65" s="1187"/>
      <c r="DC65" s="1187"/>
      <c r="DD65" s="1187"/>
      <c r="DE65" s="1187"/>
      <c r="DF65" s="1187"/>
      <c r="DG65" s="1187"/>
      <c r="DH65" s="1187"/>
      <c r="DI65" s="1187"/>
      <c r="DJ65" s="1187"/>
      <c r="DK65" s="1187"/>
      <c r="DL65" s="1187"/>
      <c r="DM65" s="1187"/>
      <c r="DN65" s="1187"/>
      <c r="DO65" s="1187"/>
      <c r="DP65" s="1187"/>
      <c r="DQ65" s="1187"/>
      <c r="DR65" s="1187"/>
      <c r="DS65" s="1187"/>
      <c r="DT65" s="1187"/>
      <c r="DU65" s="1187"/>
      <c r="DV65" s="1187"/>
      <c r="DW65" s="1187"/>
      <c r="DX65" s="1187"/>
      <c r="DY65" s="1187"/>
      <c r="DZ65" s="1187"/>
      <c r="EA65" s="1187"/>
      <c r="EB65" s="1187"/>
      <c r="EC65" s="1187"/>
      <c r="ED65" s="1187"/>
      <c r="EE65" s="1187"/>
      <c r="EF65" s="1187"/>
      <c r="EG65" s="1187"/>
      <c r="EH65" s="1172">
        <f t="shared" si="0"/>
        <v>0</v>
      </c>
    </row>
    <row r="66" spans="1:138" ht="12.75" customHeight="1">
      <c r="A66" s="1173" t="str">
        <f>'t1'!A66</f>
        <v>psicologi a t. determinato (art. 15-septies d.lgs. 502/92)</v>
      </c>
      <c r="B66" s="1174" t="str">
        <f>'t1'!B66</f>
        <v>SD0604</v>
      </c>
      <c r="C66" s="1187"/>
      <c r="D66" s="1187"/>
      <c r="E66" s="1187"/>
      <c r="F66" s="1187"/>
      <c r="G66" s="1187"/>
      <c r="H66" s="1187"/>
      <c r="I66" s="1187"/>
      <c r="J66" s="1187"/>
      <c r="K66" s="1187"/>
      <c r="L66" s="1187"/>
      <c r="M66" s="1187"/>
      <c r="N66" s="1187"/>
      <c r="O66" s="1187"/>
      <c r="P66" s="1187"/>
      <c r="Q66" s="1187"/>
      <c r="R66" s="1187"/>
      <c r="S66" s="1187"/>
      <c r="T66" s="1187"/>
      <c r="U66" s="1187"/>
      <c r="V66" s="1187"/>
      <c r="W66" s="1187"/>
      <c r="X66" s="1187"/>
      <c r="Y66" s="1187"/>
      <c r="Z66" s="1187"/>
      <c r="AA66" s="1187"/>
      <c r="AB66" s="1187"/>
      <c r="AC66" s="1187"/>
      <c r="AD66" s="1187"/>
      <c r="AE66" s="1187"/>
      <c r="AF66" s="1187"/>
      <c r="AG66" s="1187"/>
      <c r="AH66" s="1187"/>
      <c r="AI66" s="1187"/>
      <c r="AJ66" s="1187"/>
      <c r="AK66" s="1187"/>
      <c r="AL66" s="1187"/>
      <c r="AM66" s="1187"/>
      <c r="AN66" s="1187"/>
      <c r="AO66" s="1187"/>
      <c r="AP66" s="1187"/>
      <c r="AQ66" s="1187"/>
      <c r="AR66" s="1187"/>
      <c r="AS66" s="1187"/>
      <c r="AT66" s="1187"/>
      <c r="AU66" s="1187"/>
      <c r="AV66" s="1187"/>
      <c r="AW66" s="1187"/>
      <c r="AX66" s="1187"/>
      <c r="AY66" s="1187"/>
      <c r="AZ66" s="1187"/>
      <c r="BA66" s="1187"/>
      <c r="BB66" s="1187"/>
      <c r="BC66" s="1187"/>
      <c r="BD66" s="1187"/>
      <c r="BE66" s="1187"/>
      <c r="BF66" s="1187"/>
      <c r="BG66" s="1187"/>
      <c r="BH66" s="1187"/>
      <c r="BI66" s="1187"/>
      <c r="BJ66" s="1187"/>
      <c r="BK66" s="1187"/>
      <c r="BL66" s="1187"/>
      <c r="BM66" s="1187"/>
      <c r="BN66" s="1187"/>
      <c r="BO66" s="1187"/>
      <c r="BP66" s="1187"/>
      <c r="BQ66" s="1187"/>
      <c r="BR66" s="1187"/>
      <c r="BS66" s="1187"/>
      <c r="BT66" s="1187"/>
      <c r="BU66" s="1187"/>
      <c r="BV66" s="1187"/>
      <c r="BW66" s="1187"/>
      <c r="BX66" s="1187"/>
      <c r="BY66" s="1187"/>
      <c r="BZ66" s="1187"/>
      <c r="CA66" s="1187"/>
      <c r="CB66" s="1187"/>
      <c r="CC66" s="1187"/>
      <c r="CD66" s="1187"/>
      <c r="CE66" s="1187"/>
      <c r="CF66" s="1187"/>
      <c r="CG66" s="1187"/>
      <c r="CH66" s="1187"/>
      <c r="CI66" s="1187"/>
      <c r="CJ66" s="1187"/>
      <c r="CK66" s="1187"/>
      <c r="CL66" s="1187"/>
      <c r="CM66" s="1187"/>
      <c r="CN66" s="1187"/>
      <c r="CO66" s="1187"/>
      <c r="CP66" s="1187"/>
      <c r="CQ66" s="1187"/>
      <c r="CR66" s="1187"/>
      <c r="CS66" s="1187"/>
      <c r="CT66" s="1187"/>
      <c r="CU66" s="1187"/>
      <c r="CV66" s="1187"/>
      <c r="CW66" s="1187"/>
      <c r="CX66" s="1187"/>
      <c r="CY66" s="1187"/>
      <c r="CZ66" s="1187"/>
      <c r="DA66" s="1187"/>
      <c r="DB66" s="1187"/>
      <c r="DC66" s="1187"/>
      <c r="DD66" s="1187"/>
      <c r="DE66" s="1187"/>
      <c r="DF66" s="1187"/>
      <c r="DG66" s="1187"/>
      <c r="DH66" s="1187"/>
      <c r="DI66" s="1187"/>
      <c r="DJ66" s="1187"/>
      <c r="DK66" s="1187"/>
      <c r="DL66" s="1187"/>
      <c r="DM66" s="1187"/>
      <c r="DN66" s="1187"/>
      <c r="DO66" s="1187"/>
      <c r="DP66" s="1187"/>
      <c r="DQ66" s="1187"/>
      <c r="DR66" s="1187"/>
      <c r="DS66" s="1187"/>
      <c r="DT66" s="1187"/>
      <c r="DU66" s="1187"/>
      <c r="DV66" s="1187"/>
      <c r="DW66" s="1187"/>
      <c r="DX66" s="1187"/>
      <c r="DY66" s="1187"/>
      <c r="DZ66" s="1187"/>
      <c r="EA66" s="1187"/>
      <c r="EB66" s="1187"/>
      <c r="EC66" s="1187"/>
      <c r="ED66" s="1187"/>
      <c r="EE66" s="1187"/>
      <c r="EF66" s="1187"/>
      <c r="EG66" s="1187"/>
      <c r="EH66" s="1172">
        <f t="shared" si="0"/>
        <v>0</v>
      </c>
    </row>
    <row r="67" spans="1:138" ht="12.75" customHeight="1">
      <c r="A67" s="1173" t="str">
        <f>'t1'!A67</f>
        <v>dirigente delle professioni sanitarie (1)</v>
      </c>
      <c r="B67" s="1174" t="str">
        <f>'t1'!B67</f>
        <v>SD0483</v>
      </c>
      <c r="C67" s="1187"/>
      <c r="D67" s="1187"/>
      <c r="E67" s="1187"/>
      <c r="F67" s="1187"/>
      <c r="G67" s="1187"/>
      <c r="H67" s="1187"/>
      <c r="I67" s="1187"/>
      <c r="J67" s="1187"/>
      <c r="K67" s="1187"/>
      <c r="L67" s="1187"/>
      <c r="M67" s="1187"/>
      <c r="N67" s="1187"/>
      <c r="O67" s="1187"/>
      <c r="P67" s="1187"/>
      <c r="Q67" s="1187"/>
      <c r="R67" s="1187"/>
      <c r="S67" s="1187"/>
      <c r="T67" s="1187"/>
      <c r="U67" s="1187"/>
      <c r="V67" s="1187"/>
      <c r="W67" s="1187"/>
      <c r="X67" s="1187"/>
      <c r="Y67" s="1187"/>
      <c r="Z67" s="1187"/>
      <c r="AA67" s="1187"/>
      <c r="AB67" s="1187"/>
      <c r="AC67" s="1187"/>
      <c r="AD67" s="1187"/>
      <c r="AE67" s="1187"/>
      <c r="AF67" s="1187"/>
      <c r="AG67" s="1187"/>
      <c r="AH67" s="1187"/>
      <c r="AI67" s="1187"/>
      <c r="AJ67" s="1187"/>
      <c r="AK67" s="1187"/>
      <c r="AL67" s="1187"/>
      <c r="AM67" s="1187"/>
      <c r="AN67" s="1187"/>
      <c r="AO67" s="1187"/>
      <c r="AP67" s="1187"/>
      <c r="AQ67" s="1187"/>
      <c r="AR67" s="1187"/>
      <c r="AS67" s="1187"/>
      <c r="AT67" s="1187"/>
      <c r="AU67" s="1187"/>
      <c r="AV67" s="1187"/>
      <c r="AW67" s="1187"/>
      <c r="AX67" s="1187"/>
      <c r="AY67" s="1187"/>
      <c r="AZ67" s="1187"/>
      <c r="BA67" s="1187"/>
      <c r="BB67" s="1187"/>
      <c r="BC67" s="1187"/>
      <c r="BD67" s="1187"/>
      <c r="BE67" s="1187"/>
      <c r="BF67" s="1187"/>
      <c r="BG67" s="1187"/>
      <c r="BH67" s="1187"/>
      <c r="BI67" s="1187"/>
      <c r="BJ67" s="1187"/>
      <c r="BK67" s="1187"/>
      <c r="BL67" s="1187"/>
      <c r="BM67" s="1187"/>
      <c r="BN67" s="1187"/>
      <c r="BO67" s="1187"/>
      <c r="BP67" s="1187"/>
      <c r="BQ67" s="1187"/>
      <c r="BR67" s="1187"/>
      <c r="BS67" s="1187"/>
      <c r="BT67" s="1187"/>
      <c r="BU67" s="1187"/>
      <c r="BV67" s="1187"/>
      <c r="BW67" s="1187"/>
      <c r="BX67" s="1187"/>
      <c r="BY67" s="1187"/>
      <c r="BZ67" s="1187"/>
      <c r="CA67" s="1187"/>
      <c r="CB67" s="1187"/>
      <c r="CC67" s="1187"/>
      <c r="CD67" s="1187"/>
      <c r="CE67" s="1187"/>
      <c r="CF67" s="1187"/>
      <c r="CG67" s="1187"/>
      <c r="CH67" s="1187"/>
      <c r="CI67" s="1187"/>
      <c r="CJ67" s="1187"/>
      <c r="CK67" s="1187"/>
      <c r="CL67" s="1187"/>
      <c r="CM67" s="1187"/>
      <c r="CN67" s="1187"/>
      <c r="CO67" s="1187"/>
      <c r="CP67" s="1187"/>
      <c r="CQ67" s="1187"/>
      <c r="CR67" s="1187"/>
      <c r="CS67" s="1187"/>
      <c r="CT67" s="1187"/>
      <c r="CU67" s="1187"/>
      <c r="CV67" s="1187"/>
      <c r="CW67" s="1187"/>
      <c r="CX67" s="1187"/>
      <c r="CY67" s="1187"/>
      <c r="CZ67" s="1187"/>
      <c r="DA67" s="1187"/>
      <c r="DB67" s="1187"/>
      <c r="DC67" s="1187"/>
      <c r="DD67" s="1187"/>
      <c r="DE67" s="1187"/>
      <c r="DF67" s="1187"/>
      <c r="DG67" s="1187"/>
      <c r="DH67" s="1187"/>
      <c r="DI67" s="1187"/>
      <c r="DJ67" s="1187"/>
      <c r="DK67" s="1187"/>
      <c r="DL67" s="1187"/>
      <c r="DM67" s="1187"/>
      <c r="DN67" s="1187"/>
      <c r="DO67" s="1187"/>
      <c r="DP67" s="1187"/>
      <c r="DQ67" s="1187"/>
      <c r="DR67" s="1187"/>
      <c r="DS67" s="1187"/>
      <c r="DT67" s="1187"/>
      <c r="DU67" s="1187"/>
      <c r="DV67" s="1187"/>
      <c r="DW67" s="1187"/>
      <c r="DX67" s="1187"/>
      <c r="DY67" s="1187"/>
      <c r="DZ67" s="1187"/>
      <c r="EA67" s="1187"/>
      <c r="EB67" s="1187"/>
      <c r="EC67" s="1187"/>
      <c r="ED67" s="1187"/>
      <c r="EE67" s="1187"/>
      <c r="EF67" s="1187"/>
      <c r="EG67" s="1187"/>
      <c r="EH67" s="1172">
        <f t="shared" si="0"/>
        <v>0</v>
      </c>
    </row>
    <row r="68" spans="1:138" ht="12.75" customHeight="1">
      <c r="A68" s="1175" t="str">
        <f>'t1'!A68</f>
        <v>dir. prof. sanitarie a t. det.(art. 15-septies dlgs 502/92)</v>
      </c>
      <c r="B68" s="1174" t="str">
        <f>'t1'!B68</f>
        <v>SD048A</v>
      </c>
      <c r="C68" s="1187"/>
      <c r="D68" s="1187"/>
      <c r="E68" s="1187"/>
      <c r="F68" s="1187"/>
      <c r="G68" s="1187"/>
      <c r="H68" s="1187"/>
      <c r="I68" s="1187"/>
      <c r="J68" s="1187"/>
      <c r="K68" s="1187"/>
      <c r="L68" s="1187"/>
      <c r="M68" s="1187"/>
      <c r="N68" s="1187"/>
      <c r="O68" s="1187"/>
      <c r="P68" s="1187"/>
      <c r="Q68" s="1187"/>
      <c r="R68" s="1187"/>
      <c r="S68" s="1187"/>
      <c r="T68" s="1187"/>
      <c r="U68" s="1187"/>
      <c r="V68" s="1187"/>
      <c r="W68" s="1187"/>
      <c r="X68" s="1187"/>
      <c r="Y68" s="1187"/>
      <c r="Z68" s="1187"/>
      <c r="AA68" s="1187"/>
      <c r="AB68" s="1187"/>
      <c r="AC68" s="1187"/>
      <c r="AD68" s="1187"/>
      <c r="AE68" s="1187"/>
      <c r="AF68" s="1187"/>
      <c r="AG68" s="1187"/>
      <c r="AH68" s="1187"/>
      <c r="AI68" s="1187"/>
      <c r="AJ68" s="1187"/>
      <c r="AK68" s="1187"/>
      <c r="AL68" s="1187"/>
      <c r="AM68" s="1187"/>
      <c r="AN68" s="1187"/>
      <c r="AO68" s="1187"/>
      <c r="AP68" s="1187"/>
      <c r="AQ68" s="1187"/>
      <c r="AR68" s="1187"/>
      <c r="AS68" s="1187"/>
      <c r="AT68" s="1187"/>
      <c r="AU68" s="1187"/>
      <c r="AV68" s="1187"/>
      <c r="AW68" s="1187"/>
      <c r="AX68" s="1187"/>
      <c r="AY68" s="1187"/>
      <c r="AZ68" s="1187"/>
      <c r="BA68" s="1187"/>
      <c r="BB68" s="1187"/>
      <c r="BC68" s="1187"/>
      <c r="BD68" s="1187"/>
      <c r="BE68" s="1187"/>
      <c r="BF68" s="1187"/>
      <c r="BG68" s="1187"/>
      <c r="BH68" s="1187"/>
      <c r="BI68" s="1187"/>
      <c r="BJ68" s="1187"/>
      <c r="BK68" s="1187"/>
      <c r="BL68" s="1187"/>
      <c r="BM68" s="1187"/>
      <c r="BN68" s="1187"/>
      <c r="BO68" s="1187"/>
      <c r="BP68" s="1187"/>
      <c r="BQ68" s="1187"/>
      <c r="BR68" s="1187"/>
      <c r="BS68" s="1187"/>
      <c r="BT68" s="1187"/>
      <c r="BU68" s="1187"/>
      <c r="BV68" s="1187"/>
      <c r="BW68" s="1187"/>
      <c r="BX68" s="1187"/>
      <c r="BY68" s="1187"/>
      <c r="BZ68" s="1187"/>
      <c r="CA68" s="1187"/>
      <c r="CB68" s="1187"/>
      <c r="CC68" s="1187"/>
      <c r="CD68" s="1187"/>
      <c r="CE68" s="1187"/>
      <c r="CF68" s="1187"/>
      <c r="CG68" s="1187"/>
      <c r="CH68" s="1187"/>
      <c r="CI68" s="1187"/>
      <c r="CJ68" s="1187"/>
      <c r="CK68" s="1187"/>
      <c r="CL68" s="1187"/>
      <c r="CM68" s="1187"/>
      <c r="CN68" s="1187"/>
      <c r="CO68" s="1187"/>
      <c r="CP68" s="1187"/>
      <c r="CQ68" s="1187"/>
      <c r="CR68" s="1187"/>
      <c r="CS68" s="1187"/>
      <c r="CT68" s="1187"/>
      <c r="CU68" s="1187"/>
      <c r="CV68" s="1187"/>
      <c r="CW68" s="1187"/>
      <c r="CX68" s="1187"/>
      <c r="CY68" s="1187"/>
      <c r="CZ68" s="1187"/>
      <c r="DA68" s="1187"/>
      <c r="DB68" s="1187"/>
      <c r="DC68" s="1187"/>
      <c r="DD68" s="1187"/>
      <c r="DE68" s="1187"/>
      <c r="DF68" s="1187"/>
      <c r="DG68" s="1187"/>
      <c r="DH68" s="1187"/>
      <c r="DI68" s="1187"/>
      <c r="DJ68" s="1187"/>
      <c r="DK68" s="1187"/>
      <c r="DL68" s="1187"/>
      <c r="DM68" s="1187"/>
      <c r="DN68" s="1187"/>
      <c r="DO68" s="1187"/>
      <c r="DP68" s="1187"/>
      <c r="DQ68" s="1187"/>
      <c r="DR68" s="1187"/>
      <c r="DS68" s="1187"/>
      <c r="DT68" s="1187"/>
      <c r="DU68" s="1187"/>
      <c r="DV68" s="1187"/>
      <c r="DW68" s="1187"/>
      <c r="DX68" s="1187"/>
      <c r="DY68" s="1187"/>
      <c r="DZ68" s="1187"/>
      <c r="EA68" s="1187"/>
      <c r="EB68" s="1187"/>
      <c r="EC68" s="1187"/>
      <c r="ED68" s="1187"/>
      <c r="EE68" s="1187"/>
      <c r="EF68" s="1187"/>
      <c r="EG68" s="1187"/>
      <c r="EH68" s="1172">
        <f>SUM(C68:EG68)</f>
        <v>0</v>
      </c>
    </row>
    <row r="69" spans="1:138" ht="12.75" customHeight="1">
      <c r="A69" s="1173" t="str">
        <f>'t1'!A69</f>
        <v>coll.re prof.le sanitario - pers. infer. esperto - ds</v>
      </c>
      <c r="B69" s="1174" t="str">
        <f>'t1'!B69</f>
        <v>S18023</v>
      </c>
      <c r="C69" s="1187"/>
      <c r="D69" s="1187"/>
      <c r="E69" s="1187"/>
      <c r="F69" s="1187"/>
      <c r="G69" s="1187"/>
      <c r="H69" s="1187"/>
      <c r="I69" s="1187"/>
      <c r="J69" s="1187"/>
      <c r="K69" s="1187"/>
      <c r="L69" s="1187"/>
      <c r="M69" s="1187"/>
      <c r="N69" s="1187"/>
      <c r="O69" s="1187"/>
      <c r="P69" s="1187"/>
      <c r="Q69" s="1187"/>
      <c r="R69" s="1187"/>
      <c r="S69" s="1187"/>
      <c r="T69" s="1187"/>
      <c r="U69" s="1187"/>
      <c r="V69" s="1187"/>
      <c r="W69" s="1187"/>
      <c r="X69" s="1187"/>
      <c r="Y69" s="1187"/>
      <c r="Z69" s="1187"/>
      <c r="AA69" s="1187"/>
      <c r="AB69" s="1187"/>
      <c r="AC69" s="1187"/>
      <c r="AD69" s="1187"/>
      <c r="AE69" s="1187"/>
      <c r="AF69" s="1187"/>
      <c r="AG69" s="1187"/>
      <c r="AH69" s="1187"/>
      <c r="AI69" s="1187"/>
      <c r="AJ69" s="1187"/>
      <c r="AK69" s="1187"/>
      <c r="AL69" s="1187"/>
      <c r="AM69" s="1187"/>
      <c r="AN69" s="1187"/>
      <c r="AO69" s="1187"/>
      <c r="AP69" s="1187"/>
      <c r="AQ69" s="1187"/>
      <c r="AR69" s="1187"/>
      <c r="AS69" s="1187"/>
      <c r="AT69" s="1187"/>
      <c r="AU69" s="1187"/>
      <c r="AV69" s="1187"/>
      <c r="AW69" s="1187"/>
      <c r="AX69" s="1187"/>
      <c r="AY69" s="1187"/>
      <c r="AZ69" s="1187"/>
      <c r="BA69" s="1187"/>
      <c r="BB69" s="1187"/>
      <c r="BC69" s="1187"/>
      <c r="BD69" s="1187"/>
      <c r="BE69" s="1187"/>
      <c r="BF69" s="1187"/>
      <c r="BG69" s="1187"/>
      <c r="BH69" s="1187"/>
      <c r="BI69" s="1187"/>
      <c r="BJ69" s="1187"/>
      <c r="BK69" s="1187"/>
      <c r="BL69" s="1187"/>
      <c r="BM69" s="1187"/>
      <c r="BN69" s="1187"/>
      <c r="BO69" s="1187"/>
      <c r="BP69" s="1187"/>
      <c r="BQ69" s="1187"/>
      <c r="BR69" s="1187"/>
      <c r="BS69" s="1187"/>
      <c r="BT69" s="1187"/>
      <c r="BU69" s="1187"/>
      <c r="BV69" s="1187"/>
      <c r="BW69" s="1187"/>
      <c r="BX69" s="1187"/>
      <c r="BY69" s="1187"/>
      <c r="BZ69" s="1187"/>
      <c r="CA69" s="1187"/>
      <c r="CB69" s="1187"/>
      <c r="CC69" s="1187"/>
      <c r="CD69" s="1187"/>
      <c r="CE69" s="1187"/>
      <c r="CF69" s="1187"/>
      <c r="CG69" s="1187"/>
      <c r="CH69" s="1187"/>
      <c r="CI69" s="1187"/>
      <c r="CJ69" s="1187"/>
      <c r="CK69" s="1187"/>
      <c r="CL69" s="1187"/>
      <c r="CM69" s="1187"/>
      <c r="CN69" s="1187"/>
      <c r="CO69" s="1187"/>
      <c r="CP69" s="1187"/>
      <c r="CQ69" s="1187"/>
      <c r="CR69" s="1187"/>
      <c r="CS69" s="1187"/>
      <c r="CT69" s="1187"/>
      <c r="CU69" s="1187"/>
      <c r="CV69" s="1187"/>
      <c r="CW69" s="1187"/>
      <c r="CX69" s="1187"/>
      <c r="CY69" s="1187"/>
      <c r="CZ69" s="1187"/>
      <c r="DA69" s="1187"/>
      <c r="DB69" s="1187"/>
      <c r="DC69" s="1187"/>
      <c r="DD69" s="1187"/>
      <c r="DE69" s="1187"/>
      <c r="DF69" s="1187"/>
      <c r="DG69" s="1187"/>
      <c r="DH69" s="1187"/>
      <c r="DI69" s="1187"/>
      <c r="DJ69" s="1187"/>
      <c r="DK69" s="1187"/>
      <c r="DL69" s="1187"/>
      <c r="DM69" s="1187"/>
      <c r="DN69" s="1187"/>
      <c r="DO69" s="1187"/>
      <c r="DP69" s="1187"/>
      <c r="DQ69" s="1187"/>
      <c r="DR69" s="1187"/>
      <c r="DS69" s="1187"/>
      <c r="DT69" s="1187"/>
      <c r="DU69" s="1187"/>
      <c r="DV69" s="1187"/>
      <c r="DW69" s="1187"/>
      <c r="DX69" s="1187"/>
      <c r="DY69" s="1187"/>
      <c r="DZ69" s="1187"/>
      <c r="EA69" s="1187"/>
      <c r="EB69" s="1187"/>
      <c r="EC69" s="1187"/>
      <c r="ED69" s="1187"/>
      <c r="EE69" s="1187"/>
      <c r="EF69" s="1187"/>
      <c r="EG69" s="1187"/>
      <c r="EH69" s="1172">
        <f t="shared" si="0"/>
        <v>0</v>
      </c>
    </row>
    <row r="70" spans="1:138" ht="12.75" customHeight="1">
      <c r="A70" s="1173" t="str">
        <f>'t1'!A70</f>
        <v>coll.re prof.le sanitario - pers. infer. - d</v>
      </c>
      <c r="B70" s="1174" t="str">
        <f>'t1'!B70</f>
        <v>S16020</v>
      </c>
      <c r="C70" s="1187"/>
      <c r="D70" s="1187"/>
      <c r="E70" s="1187"/>
      <c r="F70" s="1187"/>
      <c r="G70" s="1187"/>
      <c r="H70" s="1187"/>
      <c r="I70" s="1187"/>
      <c r="J70" s="1187"/>
      <c r="K70" s="1187"/>
      <c r="L70" s="1187"/>
      <c r="M70" s="1187"/>
      <c r="N70" s="1187"/>
      <c r="O70" s="1187"/>
      <c r="P70" s="1187"/>
      <c r="Q70" s="1187"/>
      <c r="R70" s="1187"/>
      <c r="S70" s="1187"/>
      <c r="T70" s="1187"/>
      <c r="U70" s="1187"/>
      <c r="V70" s="1187"/>
      <c r="W70" s="1187"/>
      <c r="X70" s="1187"/>
      <c r="Y70" s="1187"/>
      <c r="Z70" s="1187"/>
      <c r="AA70" s="1187"/>
      <c r="AB70" s="1187"/>
      <c r="AC70" s="1187"/>
      <c r="AD70" s="1187"/>
      <c r="AE70" s="1187"/>
      <c r="AF70" s="1187"/>
      <c r="AG70" s="1187"/>
      <c r="AH70" s="1187"/>
      <c r="AI70" s="1187"/>
      <c r="AJ70" s="1187"/>
      <c r="AK70" s="1187"/>
      <c r="AL70" s="1187"/>
      <c r="AM70" s="1187"/>
      <c r="AN70" s="1187"/>
      <c r="AO70" s="1187"/>
      <c r="AP70" s="1187"/>
      <c r="AQ70" s="1187"/>
      <c r="AR70" s="1187"/>
      <c r="AS70" s="1187"/>
      <c r="AT70" s="1187"/>
      <c r="AU70" s="1187"/>
      <c r="AV70" s="1187"/>
      <c r="AW70" s="1187"/>
      <c r="AX70" s="1187"/>
      <c r="AY70" s="1187"/>
      <c r="AZ70" s="1187"/>
      <c r="BA70" s="1187"/>
      <c r="BB70" s="1187"/>
      <c r="BC70" s="1187"/>
      <c r="BD70" s="1187"/>
      <c r="BE70" s="1187"/>
      <c r="BF70" s="1187"/>
      <c r="BG70" s="1187"/>
      <c r="BH70" s="1187"/>
      <c r="BI70" s="1187"/>
      <c r="BJ70" s="1187"/>
      <c r="BK70" s="1187"/>
      <c r="BL70" s="1187"/>
      <c r="BM70" s="1187"/>
      <c r="BN70" s="1187"/>
      <c r="BO70" s="1187"/>
      <c r="BP70" s="1187"/>
      <c r="BQ70" s="1187"/>
      <c r="BR70" s="1187"/>
      <c r="BS70" s="1187"/>
      <c r="BT70" s="1187"/>
      <c r="BU70" s="1187"/>
      <c r="BV70" s="1187"/>
      <c r="BW70" s="1187"/>
      <c r="BX70" s="1187"/>
      <c r="BY70" s="1187"/>
      <c r="BZ70" s="1187"/>
      <c r="CA70" s="1187"/>
      <c r="CB70" s="1187"/>
      <c r="CC70" s="1187"/>
      <c r="CD70" s="1187"/>
      <c r="CE70" s="1187"/>
      <c r="CF70" s="1187"/>
      <c r="CG70" s="1187"/>
      <c r="CH70" s="1187"/>
      <c r="CI70" s="1187"/>
      <c r="CJ70" s="1187"/>
      <c r="CK70" s="1187"/>
      <c r="CL70" s="1187"/>
      <c r="CM70" s="1187"/>
      <c r="CN70" s="1187"/>
      <c r="CO70" s="1187"/>
      <c r="CP70" s="1187"/>
      <c r="CQ70" s="1187"/>
      <c r="CR70" s="1187"/>
      <c r="CS70" s="1187"/>
      <c r="CT70" s="1187"/>
      <c r="CU70" s="1187"/>
      <c r="CV70" s="1187"/>
      <c r="CW70" s="1187"/>
      <c r="CX70" s="1187"/>
      <c r="CY70" s="1187"/>
      <c r="CZ70" s="1187"/>
      <c r="DA70" s="1187"/>
      <c r="DB70" s="1187"/>
      <c r="DC70" s="1187"/>
      <c r="DD70" s="1187"/>
      <c r="DE70" s="1187"/>
      <c r="DF70" s="1187"/>
      <c r="DG70" s="1187"/>
      <c r="DH70" s="1187"/>
      <c r="DI70" s="1187"/>
      <c r="DJ70" s="1187"/>
      <c r="DK70" s="1187"/>
      <c r="DL70" s="1187"/>
      <c r="DM70" s="1187"/>
      <c r="DN70" s="1187"/>
      <c r="DO70" s="1187"/>
      <c r="DP70" s="1187"/>
      <c r="DQ70" s="1187"/>
      <c r="DR70" s="1187"/>
      <c r="DS70" s="1187"/>
      <c r="DT70" s="1187"/>
      <c r="DU70" s="1187"/>
      <c r="DV70" s="1187"/>
      <c r="DW70" s="1187"/>
      <c r="DX70" s="1187"/>
      <c r="DY70" s="1187"/>
      <c r="DZ70" s="1187"/>
      <c r="EA70" s="1187"/>
      <c r="EB70" s="1187"/>
      <c r="EC70" s="1187"/>
      <c r="ED70" s="1187"/>
      <c r="EE70" s="1187"/>
      <c r="EF70" s="1187"/>
      <c r="EG70" s="1187"/>
      <c r="EH70" s="1172">
        <f t="shared" si="0"/>
        <v>0</v>
      </c>
    </row>
    <row r="71" spans="1:138" ht="12.75" customHeight="1">
      <c r="A71" s="1173" t="str">
        <f>'t1'!A71</f>
        <v>oper.re prof.le sanitario pers. inferm. - c</v>
      </c>
      <c r="B71" s="1174" t="str">
        <f>'t1'!B71</f>
        <v>S14056</v>
      </c>
      <c r="C71" s="1187"/>
      <c r="D71" s="1187"/>
      <c r="E71" s="1187"/>
      <c r="F71" s="1187"/>
      <c r="G71" s="1187"/>
      <c r="H71" s="1187"/>
      <c r="I71" s="1187"/>
      <c r="J71" s="1187"/>
      <c r="K71" s="1187"/>
      <c r="L71" s="1187"/>
      <c r="M71" s="1187"/>
      <c r="N71" s="1187"/>
      <c r="O71" s="1187"/>
      <c r="P71" s="1187"/>
      <c r="Q71" s="1187"/>
      <c r="R71" s="1187"/>
      <c r="S71" s="1187"/>
      <c r="T71" s="1187"/>
      <c r="U71" s="1187"/>
      <c r="V71" s="1187"/>
      <c r="W71" s="1187"/>
      <c r="X71" s="1187"/>
      <c r="Y71" s="1187"/>
      <c r="Z71" s="1187"/>
      <c r="AA71" s="1187"/>
      <c r="AB71" s="1187"/>
      <c r="AC71" s="1187"/>
      <c r="AD71" s="1187"/>
      <c r="AE71" s="1187"/>
      <c r="AF71" s="1187"/>
      <c r="AG71" s="1187"/>
      <c r="AH71" s="1187"/>
      <c r="AI71" s="1187"/>
      <c r="AJ71" s="1187"/>
      <c r="AK71" s="1187"/>
      <c r="AL71" s="1187"/>
      <c r="AM71" s="1187"/>
      <c r="AN71" s="1187"/>
      <c r="AO71" s="1187"/>
      <c r="AP71" s="1187"/>
      <c r="AQ71" s="1187"/>
      <c r="AR71" s="1187"/>
      <c r="AS71" s="1187"/>
      <c r="AT71" s="1187"/>
      <c r="AU71" s="1187"/>
      <c r="AV71" s="1187"/>
      <c r="AW71" s="1187"/>
      <c r="AX71" s="1187"/>
      <c r="AY71" s="1187"/>
      <c r="AZ71" s="1187"/>
      <c r="BA71" s="1187"/>
      <c r="BB71" s="1187"/>
      <c r="BC71" s="1187"/>
      <c r="BD71" s="1187"/>
      <c r="BE71" s="1187"/>
      <c r="BF71" s="1187"/>
      <c r="BG71" s="1187"/>
      <c r="BH71" s="1187"/>
      <c r="BI71" s="1187"/>
      <c r="BJ71" s="1187"/>
      <c r="BK71" s="1187"/>
      <c r="BL71" s="1187"/>
      <c r="BM71" s="1187"/>
      <c r="BN71" s="1187"/>
      <c r="BO71" s="1187"/>
      <c r="BP71" s="1187"/>
      <c r="BQ71" s="1187"/>
      <c r="BR71" s="1187"/>
      <c r="BS71" s="1187"/>
      <c r="BT71" s="1187"/>
      <c r="BU71" s="1187"/>
      <c r="BV71" s="1187"/>
      <c r="BW71" s="1187"/>
      <c r="BX71" s="1187"/>
      <c r="BY71" s="1187"/>
      <c r="BZ71" s="1187"/>
      <c r="CA71" s="1187"/>
      <c r="CB71" s="1187"/>
      <c r="CC71" s="1187"/>
      <c r="CD71" s="1187"/>
      <c r="CE71" s="1187"/>
      <c r="CF71" s="1187"/>
      <c r="CG71" s="1187"/>
      <c r="CH71" s="1187"/>
      <c r="CI71" s="1187"/>
      <c r="CJ71" s="1187"/>
      <c r="CK71" s="1187"/>
      <c r="CL71" s="1187"/>
      <c r="CM71" s="1187"/>
      <c r="CN71" s="1187"/>
      <c r="CO71" s="1187"/>
      <c r="CP71" s="1187"/>
      <c r="CQ71" s="1187"/>
      <c r="CR71" s="1187"/>
      <c r="CS71" s="1187"/>
      <c r="CT71" s="1187"/>
      <c r="CU71" s="1187"/>
      <c r="CV71" s="1187"/>
      <c r="CW71" s="1187"/>
      <c r="CX71" s="1187"/>
      <c r="CY71" s="1187"/>
      <c r="CZ71" s="1187"/>
      <c r="DA71" s="1187"/>
      <c r="DB71" s="1187"/>
      <c r="DC71" s="1187"/>
      <c r="DD71" s="1187"/>
      <c r="DE71" s="1187"/>
      <c r="DF71" s="1187"/>
      <c r="DG71" s="1187"/>
      <c r="DH71" s="1187"/>
      <c r="DI71" s="1187"/>
      <c r="DJ71" s="1187"/>
      <c r="DK71" s="1187"/>
      <c r="DL71" s="1187"/>
      <c r="DM71" s="1187"/>
      <c r="DN71" s="1187"/>
      <c r="DO71" s="1187"/>
      <c r="DP71" s="1187"/>
      <c r="DQ71" s="1187"/>
      <c r="DR71" s="1187"/>
      <c r="DS71" s="1187"/>
      <c r="DT71" s="1187"/>
      <c r="DU71" s="1187"/>
      <c r="DV71" s="1187"/>
      <c r="DW71" s="1187"/>
      <c r="DX71" s="1187"/>
      <c r="DY71" s="1187"/>
      <c r="DZ71" s="1187"/>
      <c r="EA71" s="1187"/>
      <c r="EB71" s="1187"/>
      <c r="EC71" s="1187"/>
      <c r="ED71" s="1187"/>
      <c r="EE71" s="1187"/>
      <c r="EF71" s="1187"/>
      <c r="EG71" s="1187"/>
      <c r="EH71" s="1172">
        <f t="shared" si="0"/>
        <v>0</v>
      </c>
    </row>
    <row r="72" spans="1:138" ht="12.75" customHeight="1">
      <c r="A72" s="1173" t="str">
        <f>'t1'!A72</f>
        <v>oper.re prof.le di II cat.pers. inferm. esperto - c (2)</v>
      </c>
      <c r="B72" s="1174" t="str">
        <f>'t1'!B72</f>
        <v>S14E52</v>
      </c>
      <c r="C72" s="1187"/>
      <c r="D72" s="1187"/>
      <c r="E72" s="1187"/>
      <c r="F72" s="1187"/>
      <c r="G72" s="1187"/>
      <c r="H72" s="1187"/>
      <c r="I72" s="1187"/>
      <c r="J72" s="1187"/>
      <c r="K72" s="1187"/>
      <c r="L72" s="1187"/>
      <c r="M72" s="1187"/>
      <c r="N72" s="1187"/>
      <c r="O72" s="1187"/>
      <c r="P72" s="1187"/>
      <c r="Q72" s="1187"/>
      <c r="R72" s="1187"/>
      <c r="S72" s="1187"/>
      <c r="T72" s="1187"/>
      <c r="U72" s="1187"/>
      <c r="V72" s="1187"/>
      <c r="W72" s="1187"/>
      <c r="X72" s="1187"/>
      <c r="Y72" s="1187"/>
      <c r="Z72" s="1187"/>
      <c r="AA72" s="1187"/>
      <c r="AB72" s="1187"/>
      <c r="AC72" s="1187"/>
      <c r="AD72" s="1187"/>
      <c r="AE72" s="1187"/>
      <c r="AF72" s="1187"/>
      <c r="AG72" s="1187"/>
      <c r="AH72" s="1187"/>
      <c r="AI72" s="1187"/>
      <c r="AJ72" s="1187"/>
      <c r="AK72" s="1187"/>
      <c r="AL72" s="1187"/>
      <c r="AM72" s="1187"/>
      <c r="AN72" s="1187"/>
      <c r="AO72" s="1187"/>
      <c r="AP72" s="1187"/>
      <c r="AQ72" s="1187"/>
      <c r="AR72" s="1187"/>
      <c r="AS72" s="1187"/>
      <c r="AT72" s="1187"/>
      <c r="AU72" s="1187"/>
      <c r="AV72" s="1187"/>
      <c r="AW72" s="1187"/>
      <c r="AX72" s="1187"/>
      <c r="AY72" s="1187"/>
      <c r="AZ72" s="1187"/>
      <c r="BA72" s="1187"/>
      <c r="BB72" s="1187"/>
      <c r="BC72" s="1187"/>
      <c r="BD72" s="1187"/>
      <c r="BE72" s="1187"/>
      <c r="BF72" s="1187"/>
      <c r="BG72" s="1187"/>
      <c r="BH72" s="1187"/>
      <c r="BI72" s="1187"/>
      <c r="BJ72" s="1187"/>
      <c r="BK72" s="1187"/>
      <c r="BL72" s="1187"/>
      <c r="BM72" s="1187"/>
      <c r="BN72" s="1187"/>
      <c r="BO72" s="1187"/>
      <c r="BP72" s="1187"/>
      <c r="BQ72" s="1187"/>
      <c r="BR72" s="1187"/>
      <c r="BS72" s="1187"/>
      <c r="BT72" s="1187"/>
      <c r="BU72" s="1187"/>
      <c r="BV72" s="1187"/>
      <c r="BW72" s="1187"/>
      <c r="BX72" s="1187"/>
      <c r="BY72" s="1187"/>
      <c r="BZ72" s="1187"/>
      <c r="CA72" s="1187"/>
      <c r="CB72" s="1187"/>
      <c r="CC72" s="1187"/>
      <c r="CD72" s="1187"/>
      <c r="CE72" s="1187"/>
      <c r="CF72" s="1187"/>
      <c r="CG72" s="1187"/>
      <c r="CH72" s="1187"/>
      <c r="CI72" s="1187"/>
      <c r="CJ72" s="1187"/>
      <c r="CK72" s="1187"/>
      <c r="CL72" s="1187"/>
      <c r="CM72" s="1187"/>
      <c r="CN72" s="1187"/>
      <c r="CO72" s="1187"/>
      <c r="CP72" s="1187"/>
      <c r="CQ72" s="1187"/>
      <c r="CR72" s="1187"/>
      <c r="CS72" s="1187"/>
      <c r="CT72" s="1187"/>
      <c r="CU72" s="1187"/>
      <c r="CV72" s="1187"/>
      <c r="CW72" s="1187"/>
      <c r="CX72" s="1187"/>
      <c r="CY72" s="1187"/>
      <c r="CZ72" s="1187"/>
      <c r="DA72" s="1187"/>
      <c r="DB72" s="1187"/>
      <c r="DC72" s="1187"/>
      <c r="DD72" s="1187"/>
      <c r="DE72" s="1187"/>
      <c r="DF72" s="1187"/>
      <c r="DG72" s="1187"/>
      <c r="DH72" s="1187"/>
      <c r="DI72" s="1187"/>
      <c r="DJ72" s="1187"/>
      <c r="DK72" s="1187"/>
      <c r="DL72" s="1187"/>
      <c r="DM72" s="1187"/>
      <c r="DN72" s="1187"/>
      <c r="DO72" s="1187"/>
      <c r="DP72" s="1187"/>
      <c r="DQ72" s="1187"/>
      <c r="DR72" s="1187"/>
      <c r="DS72" s="1187"/>
      <c r="DT72" s="1187"/>
      <c r="DU72" s="1187"/>
      <c r="DV72" s="1187"/>
      <c r="DW72" s="1187"/>
      <c r="DX72" s="1187"/>
      <c r="DY72" s="1187"/>
      <c r="DZ72" s="1187"/>
      <c r="EA72" s="1187"/>
      <c r="EB72" s="1187"/>
      <c r="EC72" s="1187"/>
      <c r="ED72" s="1187"/>
      <c r="EE72" s="1187"/>
      <c r="EF72" s="1187"/>
      <c r="EG72" s="1187"/>
      <c r="EH72" s="1172">
        <f t="shared" ref="EH72:EH135" si="1">SUM(C72:EG72)</f>
        <v>0</v>
      </c>
    </row>
    <row r="73" spans="1:138" ht="12.75" customHeight="1">
      <c r="A73" s="1173" t="str">
        <f>'t1'!A73</f>
        <v>oper.re prof.le di II cat.pers. inferm. bs</v>
      </c>
      <c r="B73" s="1174" t="str">
        <f>'t1'!B73</f>
        <v>S13052</v>
      </c>
      <c r="C73" s="1187"/>
      <c r="D73" s="1187"/>
      <c r="E73" s="1187"/>
      <c r="F73" s="1187"/>
      <c r="G73" s="1187"/>
      <c r="H73" s="1187"/>
      <c r="I73" s="1187"/>
      <c r="J73" s="1187"/>
      <c r="K73" s="1187"/>
      <c r="L73" s="1187"/>
      <c r="M73" s="1187"/>
      <c r="N73" s="1187"/>
      <c r="O73" s="1187"/>
      <c r="P73" s="1187"/>
      <c r="Q73" s="1187"/>
      <c r="R73" s="1187"/>
      <c r="S73" s="1187"/>
      <c r="T73" s="1187"/>
      <c r="U73" s="1187"/>
      <c r="V73" s="1187"/>
      <c r="W73" s="1187"/>
      <c r="X73" s="1187"/>
      <c r="Y73" s="1187"/>
      <c r="Z73" s="1187"/>
      <c r="AA73" s="1187"/>
      <c r="AB73" s="1187"/>
      <c r="AC73" s="1187"/>
      <c r="AD73" s="1187"/>
      <c r="AE73" s="1187"/>
      <c r="AF73" s="1187"/>
      <c r="AG73" s="1187"/>
      <c r="AH73" s="1187"/>
      <c r="AI73" s="1187"/>
      <c r="AJ73" s="1187"/>
      <c r="AK73" s="1187"/>
      <c r="AL73" s="1187"/>
      <c r="AM73" s="1187"/>
      <c r="AN73" s="1187"/>
      <c r="AO73" s="1187"/>
      <c r="AP73" s="1187"/>
      <c r="AQ73" s="1187"/>
      <c r="AR73" s="1187"/>
      <c r="AS73" s="1187"/>
      <c r="AT73" s="1187"/>
      <c r="AU73" s="1187"/>
      <c r="AV73" s="1187"/>
      <c r="AW73" s="1187"/>
      <c r="AX73" s="1187"/>
      <c r="AY73" s="1187"/>
      <c r="AZ73" s="1187"/>
      <c r="BA73" s="1187"/>
      <c r="BB73" s="1187"/>
      <c r="BC73" s="1187"/>
      <c r="BD73" s="1187"/>
      <c r="BE73" s="1187"/>
      <c r="BF73" s="1187"/>
      <c r="BG73" s="1187"/>
      <c r="BH73" s="1187"/>
      <c r="BI73" s="1187"/>
      <c r="BJ73" s="1187"/>
      <c r="BK73" s="1187"/>
      <c r="BL73" s="1187"/>
      <c r="BM73" s="1187"/>
      <c r="BN73" s="1187"/>
      <c r="BO73" s="1187"/>
      <c r="BP73" s="1187"/>
      <c r="BQ73" s="1187"/>
      <c r="BR73" s="1187"/>
      <c r="BS73" s="1187"/>
      <c r="BT73" s="1187"/>
      <c r="BU73" s="1187"/>
      <c r="BV73" s="1187"/>
      <c r="BW73" s="1187"/>
      <c r="BX73" s="1187"/>
      <c r="BY73" s="1187"/>
      <c r="BZ73" s="1187"/>
      <c r="CA73" s="1187"/>
      <c r="CB73" s="1187"/>
      <c r="CC73" s="1187"/>
      <c r="CD73" s="1187"/>
      <c r="CE73" s="1187"/>
      <c r="CF73" s="1187"/>
      <c r="CG73" s="1187"/>
      <c r="CH73" s="1187"/>
      <c r="CI73" s="1187"/>
      <c r="CJ73" s="1187"/>
      <c r="CK73" s="1187"/>
      <c r="CL73" s="1187"/>
      <c r="CM73" s="1187"/>
      <c r="CN73" s="1187"/>
      <c r="CO73" s="1187"/>
      <c r="CP73" s="1187"/>
      <c r="CQ73" s="1187"/>
      <c r="CR73" s="1187"/>
      <c r="CS73" s="1187"/>
      <c r="CT73" s="1187"/>
      <c r="CU73" s="1187"/>
      <c r="CV73" s="1187"/>
      <c r="CW73" s="1187"/>
      <c r="CX73" s="1187"/>
      <c r="CY73" s="1187"/>
      <c r="CZ73" s="1187"/>
      <c r="DA73" s="1187"/>
      <c r="DB73" s="1187"/>
      <c r="DC73" s="1187"/>
      <c r="DD73" s="1187"/>
      <c r="DE73" s="1187"/>
      <c r="DF73" s="1187"/>
      <c r="DG73" s="1187"/>
      <c r="DH73" s="1187"/>
      <c r="DI73" s="1187"/>
      <c r="DJ73" s="1187"/>
      <c r="DK73" s="1187"/>
      <c r="DL73" s="1187"/>
      <c r="DM73" s="1187"/>
      <c r="DN73" s="1187"/>
      <c r="DO73" s="1187"/>
      <c r="DP73" s="1187"/>
      <c r="DQ73" s="1187"/>
      <c r="DR73" s="1187"/>
      <c r="DS73" s="1187"/>
      <c r="DT73" s="1187"/>
      <c r="DU73" s="1187"/>
      <c r="DV73" s="1187"/>
      <c r="DW73" s="1187"/>
      <c r="DX73" s="1187"/>
      <c r="DY73" s="1187"/>
      <c r="DZ73" s="1187"/>
      <c r="EA73" s="1187"/>
      <c r="EB73" s="1187"/>
      <c r="EC73" s="1187"/>
      <c r="ED73" s="1187"/>
      <c r="EE73" s="1187"/>
      <c r="EF73" s="1187"/>
      <c r="EG73" s="1187"/>
      <c r="EH73" s="1172">
        <f t="shared" si="1"/>
        <v>0</v>
      </c>
    </row>
    <row r="74" spans="1:138" ht="12.75" customHeight="1">
      <c r="A74" s="1173" t="str">
        <f>'t1'!A74</f>
        <v>coll.re prof.le sanitario - pers. tec. esperto - ds</v>
      </c>
      <c r="B74" s="1174" t="str">
        <f>'t1'!B74</f>
        <v>S18920</v>
      </c>
      <c r="C74" s="1187"/>
      <c r="D74" s="1187"/>
      <c r="E74" s="1187"/>
      <c r="F74" s="1187"/>
      <c r="G74" s="1187"/>
      <c r="H74" s="1187"/>
      <c r="I74" s="1187"/>
      <c r="J74" s="1187"/>
      <c r="K74" s="1187"/>
      <c r="L74" s="1187"/>
      <c r="M74" s="1187"/>
      <c r="N74" s="1187"/>
      <c r="O74" s="1187"/>
      <c r="P74" s="1187"/>
      <c r="Q74" s="1187"/>
      <c r="R74" s="1187"/>
      <c r="S74" s="1187"/>
      <c r="T74" s="1187"/>
      <c r="U74" s="1187"/>
      <c r="V74" s="1187"/>
      <c r="W74" s="1187"/>
      <c r="X74" s="1187"/>
      <c r="Y74" s="1187"/>
      <c r="Z74" s="1187"/>
      <c r="AA74" s="1187"/>
      <c r="AB74" s="1187"/>
      <c r="AC74" s="1187"/>
      <c r="AD74" s="1187"/>
      <c r="AE74" s="1187"/>
      <c r="AF74" s="1187"/>
      <c r="AG74" s="1187"/>
      <c r="AH74" s="1187"/>
      <c r="AI74" s="1187"/>
      <c r="AJ74" s="1187"/>
      <c r="AK74" s="1187"/>
      <c r="AL74" s="1187"/>
      <c r="AM74" s="1187"/>
      <c r="AN74" s="1187"/>
      <c r="AO74" s="1187"/>
      <c r="AP74" s="1187"/>
      <c r="AQ74" s="1187"/>
      <c r="AR74" s="1187"/>
      <c r="AS74" s="1187"/>
      <c r="AT74" s="1187"/>
      <c r="AU74" s="1187"/>
      <c r="AV74" s="1187"/>
      <c r="AW74" s="1187"/>
      <c r="AX74" s="1187"/>
      <c r="AY74" s="1187"/>
      <c r="AZ74" s="1187"/>
      <c r="BA74" s="1187"/>
      <c r="BB74" s="1187"/>
      <c r="BC74" s="1187"/>
      <c r="BD74" s="1187"/>
      <c r="BE74" s="1187"/>
      <c r="BF74" s="1187"/>
      <c r="BG74" s="1187"/>
      <c r="BH74" s="1187"/>
      <c r="BI74" s="1187"/>
      <c r="BJ74" s="1187"/>
      <c r="BK74" s="1187"/>
      <c r="BL74" s="1187"/>
      <c r="BM74" s="1187"/>
      <c r="BN74" s="1187"/>
      <c r="BO74" s="1187"/>
      <c r="BP74" s="1187"/>
      <c r="BQ74" s="1187"/>
      <c r="BR74" s="1187"/>
      <c r="BS74" s="1187"/>
      <c r="BT74" s="1187"/>
      <c r="BU74" s="1187"/>
      <c r="BV74" s="1187"/>
      <c r="BW74" s="1187"/>
      <c r="BX74" s="1187"/>
      <c r="BY74" s="1187"/>
      <c r="BZ74" s="1187"/>
      <c r="CA74" s="1187"/>
      <c r="CB74" s="1187"/>
      <c r="CC74" s="1187"/>
      <c r="CD74" s="1187"/>
      <c r="CE74" s="1187"/>
      <c r="CF74" s="1187"/>
      <c r="CG74" s="1187"/>
      <c r="CH74" s="1187"/>
      <c r="CI74" s="1187"/>
      <c r="CJ74" s="1187"/>
      <c r="CK74" s="1187"/>
      <c r="CL74" s="1187"/>
      <c r="CM74" s="1187"/>
      <c r="CN74" s="1187"/>
      <c r="CO74" s="1187"/>
      <c r="CP74" s="1187"/>
      <c r="CQ74" s="1187"/>
      <c r="CR74" s="1187"/>
      <c r="CS74" s="1187"/>
      <c r="CT74" s="1187"/>
      <c r="CU74" s="1187"/>
      <c r="CV74" s="1187"/>
      <c r="CW74" s="1187"/>
      <c r="CX74" s="1187"/>
      <c r="CY74" s="1187"/>
      <c r="CZ74" s="1187"/>
      <c r="DA74" s="1187"/>
      <c r="DB74" s="1187"/>
      <c r="DC74" s="1187"/>
      <c r="DD74" s="1187"/>
      <c r="DE74" s="1187"/>
      <c r="DF74" s="1187"/>
      <c r="DG74" s="1187"/>
      <c r="DH74" s="1187"/>
      <c r="DI74" s="1187"/>
      <c r="DJ74" s="1187"/>
      <c r="DK74" s="1187"/>
      <c r="DL74" s="1187"/>
      <c r="DM74" s="1187"/>
      <c r="DN74" s="1187"/>
      <c r="DO74" s="1187"/>
      <c r="DP74" s="1187"/>
      <c r="DQ74" s="1187"/>
      <c r="DR74" s="1187"/>
      <c r="DS74" s="1187"/>
      <c r="DT74" s="1187"/>
      <c r="DU74" s="1187"/>
      <c r="DV74" s="1187"/>
      <c r="DW74" s="1187"/>
      <c r="DX74" s="1187"/>
      <c r="DY74" s="1187"/>
      <c r="DZ74" s="1187"/>
      <c r="EA74" s="1187"/>
      <c r="EB74" s="1187"/>
      <c r="EC74" s="1187"/>
      <c r="ED74" s="1187"/>
      <c r="EE74" s="1187"/>
      <c r="EF74" s="1187"/>
      <c r="EG74" s="1187"/>
      <c r="EH74" s="1172">
        <f t="shared" si="1"/>
        <v>0</v>
      </c>
    </row>
    <row r="75" spans="1:138" ht="12.75" customHeight="1">
      <c r="A75" s="1173" t="str">
        <f>'t1'!A75</f>
        <v>coll.re prof.le sanitario - pers. tec.- d</v>
      </c>
      <c r="B75" s="1174" t="str">
        <f>'t1'!B75</f>
        <v>S16021</v>
      </c>
      <c r="C75" s="1187"/>
      <c r="D75" s="1187"/>
      <c r="E75" s="1187"/>
      <c r="F75" s="1187"/>
      <c r="G75" s="1187"/>
      <c r="H75" s="1187"/>
      <c r="I75" s="1187"/>
      <c r="J75" s="1187"/>
      <c r="K75" s="1187"/>
      <c r="L75" s="1187"/>
      <c r="M75" s="1187"/>
      <c r="N75" s="1187"/>
      <c r="O75" s="1187"/>
      <c r="P75" s="1187"/>
      <c r="Q75" s="1187"/>
      <c r="R75" s="1187"/>
      <c r="S75" s="1187"/>
      <c r="T75" s="1187"/>
      <c r="U75" s="1187"/>
      <c r="V75" s="1187"/>
      <c r="W75" s="1187"/>
      <c r="X75" s="1187"/>
      <c r="Y75" s="1187"/>
      <c r="Z75" s="1187"/>
      <c r="AA75" s="1187"/>
      <c r="AB75" s="1187"/>
      <c r="AC75" s="1187"/>
      <c r="AD75" s="1187"/>
      <c r="AE75" s="1187"/>
      <c r="AF75" s="1187"/>
      <c r="AG75" s="1187"/>
      <c r="AH75" s="1187"/>
      <c r="AI75" s="1187"/>
      <c r="AJ75" s="1187"/>
      <c r="AK75" s="1187"/>
      <c r="AL75" s="1187"/>
      <c r="AM75" s="1187"/>
      <c r="AN75" s="1187"/>
      <c r="AO75" s="1187"/>
      <c r="AP75" s="1187"/>
      <c r="AQ75" s="1187"/>
      <c r="AR75" s="1187"/>
      <c r="AS75" s="1187"/>
      <c r="AT75" s="1187"/>
      <c r="AU75" s="1187"/>
      <c r="AV75" s="1187"/>
      <c r="AW75" s="1187"/>
      <c r="AX75" s="1187"/>
      <c r="AY75" s="1187"/>
      <c r="AZ75" s="1187"/>
      <c r="BA75" s="1187"/>
      <c r="BB75" s="1187"/>
      <c r="BC75" s="1187"/>
      <c r="BD75" s="1187"/>
      <c r="BE75" s="1187"/>
      <c r="BF75" s="1187"/>
      <c r="BG75" s="1187"/>
      <c r="BH75" s="1187"/>
      <c r="BI75" s="1187"/>
      <c r="BJ75" s="1187"/>
      <c r="BK75" s="1187"/>
      <c r="BL75" s="1187"/>
      <c r="BM75" s="1187"/>
      <c r="BN75" s="1187"/>
      <c r="BO75" s="1187"/>
      <c r="BP75" s="1187"/>
      <c r="BQ75" s="1187"/>
      <c r="BR75" s="1187"/>
      <c r="BS75" s="1187"/>
      <c r="BT75" s="1187"/>
      <c r="BU75" s="1187"/>
      <c r="BV75" s="1187"/>
      <c r="BW75" s="1187"/>
      <c r="BX75" s="1187"/>
      <c r="BY75" s="1187"/>
      <c r="BZ75" s="1187"/>
      <c r="CA75" s="1187"/>
      <c r="CB75" s="1187"/>
      <c r="CC75" s="1187"/>
      <c r="CD75" s="1187"/>
      <c r="CE75" s="1187"/>
      <c r="CF75" s="1187"/>
      <c r="CG75" s="1187"/>
      <c r="CH75" s="1187"/>
      <c r="CI75" s="1187"/>
      <c r="CJ75" s="1187"/>
      <c r="CK75" s="1187"/>
      <c r="CL75" s="1187"/>
      <c r="CM75" s="1187"/>
      <c r="CN75" s="1187"/>
      <c r="CO75" s="1187"/>
      <c r="CP75" s="1187"/>
      <c r="CQ75" s="1187"/>
      <c r="CR75" s="1187"/>
      <c r="CS75" s="1187"/>
      <c r="CT75" s="1187"/>
      <c r="CU75" s="1187"/>
      <c r="CV75" s="1187"/>
      <c r="CW75" s="1187"/>
      <c r="CX75" s="1187"/>
      <c r="CY75" s="1187"/>
      <c r="CZ75" s="1187"/>
      <c r="DA75" s="1187"/>
      <c r="DB75" s="1187"/>
      <c r="DC75" s="1187"/>
      <c r="DD75" s="1187"/>
      <c r="DE75" s="1187"/>
      <c r="DF75" s="1187"/>
      <c r="DG75" s="1187"/>
      <c r="DH75" s="1187"/>
      <c r="DI75" s="1187"/>
      <c r="DJ75" s="1187"/>
      <c r="DK75" s="1187"/>
      <c r="DL75" s="1187"/>
      <c r="DM75" s="1187"/>
      <c r="DN75" s="1187"/>
      <c r="DO75" s="1187"/>
      <c r="DP75" s="1187"/>
      <c r="DQ75" s="1187"/>
      <c r="DR75" s="1187"/>
      <c r="DS75" s="1187"/>
      <c r="DT75" s="1187"/>
      <c r="DU75" s="1187"/>
      <c r="DV75" s="1187"/>
      <c r="DW75" s="1187"/>
      <c r="DX75" s="1187"/>
      <c r="DY75" s="1187"/>
      <c r="DZ75" s="1187"/>
      <c r="EA75" s="1187"/>
      <c r="EB75" s="1187"/>
      <c r="EC75" s="1187"/>
      <c r="ED75" s="1187"/>
      <c r="EE75" s="1187"/>
      <c r="EF75" s="1187"/>
      <c r="EG75" s="1187"/>
      <c r="EH75" s="1172">
        <f t="shared" si="1"/>
        <v>0</v>
      </c>
    </row>
    <row r="76" spans="1:138" ht="12.75" customHeight="1">
      <c r="A76" s="1173" t="str">
        <f>'t1'!A76</f>
        <v>oper.re prof.le sanitario - pers. tec.- c</v>
      </c>
      <c r="B76" s="1174" t="str">
        <f>'t1'!B76</f>
        <v>S14054</v>
      </c>
      <c r="C76" s="1187"/>
      <c r="D76" s="1187"/>
      <c r="E76" s="1187"/>
      <c r="F76" s="1187"/>
      <c r="G76" s="1187"/>
      <c r="H76" s="1187"/>
      <c r="I76" s="1187"/>
      <c r="J76" s="1187"/>
      <c r="K76" s="1187"/>
      <c r="L76" s="1187"/>
      <c r="M76" s="1187"/>
      <c r="N76" s="1187"/>
      <c r="O76" s="1187"/>
      <c r="P76" s="1187"/>
      <c r="Q76" s="1187"/>
      <c r="R76" s="1187"/>
      <c r="S76" s="1187"/>
      <c r="T76" s="1187"/>
      <c r="U76" s="1187"/>
      <c r="V76" s="1187"/>
      <c r="W76" s="1187"/>
      <c r="X76" s="1187"/>
      <c r="Y76" s="1187"/>
      <c r="Z76" s="1187"/>
      <c r="AA76" s="1187"/>
      <c r="AB76" s="1187"/>
      <c r="AC76" s="1187"/>
      <c r="AD76" s="1187"/>
      <c r="AE76" s="1187"/>
      <c r="AF76" s="1187"/>
      <c r="AG76" s="1187"/>
      <c r="AH76" s="1187"/>
      <c r="AI76" s="1187"/>
      <c r="AJ76" s="1187"/>
      <c r="AK76" s="1187"/>
      <c r="AL76" s="1187"/>
      <c r="AM76" s="1187"/>
      <c r="AN76" s="1187"/>
      <c r="AO76" s="1187"/>
      <c r="AP76" s="1187"/>
      <c r="AQ76" s="1187"/>
      <c r="AR76" s="1187"/>
      <c r="AS76" s="1187"/>
      <c r="AT76" s="1187"/>
      <c r="AU76" s="1187"/>
      <c r="AV76" s="1187"/>
      <c r="AW76" s="1187"/>
      <c r="AX76" s="1187"/>
      <c r="AY76" s="1187"/>
      <c r="AZ76" s="1187"/>
      <c r="BA76" s="1187"/>
      <c r="BB76" s="1187"/>
      <c r="BC76" s="1187"/>
      <c r="BD76" s="1187"/>
      <c r="BE76" s="1187"/>
      <c r="BF76" s="1187"/>
      <c r="BG76" s="1187"/>
      <c r="BH76" s="1187"/>
      <c r="BI76" s="1187"/>
      <c r="BJ76" s="1187"/>
      <c r="BK76" s="1187"/>
      <c r="BL76" s="1187"/>
      <c r="BM76" s="1187"/>
      <c r="BN76" s="1187"/>
      <c r="BO76" s="1187"/>
      <c r="BP76" s="1187"/>
      <c r="BQ76" s="1187"/>
      <c r="BR76" s="1187"/>
      <c r="BS76" s="1187"/>
      <c r="BT76" s="1187"/>
      <c r="BU76" s="1187"/>
      <c r="BV76" s="1187"/>
      <c r="BW76" s="1187"/>
      <c r="BX76" s="1187"/>
      <c r="BY76" s="1187"/>
      <c r="BZ76" s="1187"/>
      <c r="CA76" s="1187"/>
      <c r="CB76" s="1187"/>
      <c r="CC76" s="1187"/>
      <c r="CD76" s="1187"/>
      <c r="CE76" s="1187"/>
      <c r="CF76" s="1187"/>
      <c r="CG76" s="1187"/>
      <c r="CH76" s="1187"/>
      <c r="CI76" s="1187"/>
      <c r="CJ76" s="1187"/>
      <c r="CK76" s="1187"/>
      <c r="CL76" s="1187"/>
      <c r="CM76" s="1187"/>
      <c r="CN76" s="1187"/>
      <c r="CO76" s="1187"/>
      <c r="CP76" s="1187"/>
      <c r="CQ76" s="1187"/>
      <c r="CR76" s="1187"/>
      <c r="CS76" s="1187"/>
      <c r="CT76" s="1187"/>
      <c r="CU76" s="1187"/>
      <c r="CV76" s="1187"/>
      <c r="CW76" s="1187"/>
      <c r="CX76" s="1187"/>
      <c r="CY76" s="1187"/>
      <c r="CZ76" s="1187"/>
      <c r="DA76" s="1187"/>
      <c r="DB76" s="1187"/>
      <c r="DC76" s="1187"/>
      <c r="DD76" s="1187"/>
      <c r="DE76" s="1187"/>
      <c r="DF76" s="1187"/>
      <c r="DG76" s="1187"/>
      <c r="DH76" s="1187"/>
      <c r="DI76" s="1187"/>
      <c r="DJ76" s="1187"/>
      <c r="DK76" s="1187"/>
      <c r="DL76" s="1187"/>
      <c r="DM76" s="1187"/>
      <c r="DN76" s="1187"/>
      <c r="DO76" s="1187"/>
      <c r="DP76" s="1187"/>
      <c r="DQ76" s="1187"/>
      <c r="DR76" s="1187"/>
      <c r="DS76" s="1187"/>
      <c r="DT76" s="1187"/>
      <c r="DU76" s="1187"/>
      <c r="DV76" s="1187"/>
      <c r="DW76" s="1187"/>
      <c r="DX76" s="1187"/>
      <c r="DY76" s="1187"/>
      <c r="DZ76" s="1187"/>
      <c r="EA76" s="1187"/>
      <c r="EB76" s="1187"/>
      <c r="EC76" s="1187"/>
      <c r="ED76" s="1187"/>
      <c r="EE76" s="1187"/>
      <c r="EF76" s="1187"/>
      <c r="EG76" s="1187"/>
      <c r="EH76" s="1172">
        <f t="shared" si="1"/>
        <v>0</v>
      </c>
    </row>
    <row r="77" spans="1:138" ht="12.75" customHeight="1">
      <c r="A77" s="1173" t="str">
        <f>'t1'!A77</f>
        <v>coll.re prof.le sanitario - tecn. della prev. esperto - ds</v>
      </c>
      <c r="B77" s="1174" t="str">
        <f>'t1'!B77</f>
        <v>S18921</v>
      </c>
      <c r="C77" s="1187"/>
      <c r="D77" s="1187"/>
      <c r="E77" s="1187"/>
      <c r="F77" s="1187"/>
      <c r="G77" s="1187"/>
      <c r="H77" s="1187"/>
      <c r="I77" s="1187"/>
      <c r="J77" s="1187"/>
      <c r="K77" s="1187"/>
      <c r="L77" s="1187"/>
      <c r="M77" s="1187"/>
      <c r="N77" s="1187"/>
      <c r="O77" s="1187"/>
      <c r="P77" s="1187"/>
      <c r="Q77" s="1187"/>
      <c r="R77" s="1187"/>
      <c r="S77" s="1187"/>
      <c r="T77" s="1187"/>
      <c r="U77" s="1187"/>
      <c r="V77" s="1187"/>
      <c r="W77" s="1187"/>
      <c r="X77" s="1187"/>
      <c r="Y77" s="1187"/>
      <c r="Z77" s="1187"/>
      <c r="AA77" s="1187"/>
      <c r="AB77" s="1187"/>
      <c r="AC77" s="1187"/>
      <c r="AD77" s="1187"/>
      <c r="AE77" s="1187"/>
      <c r="AF77" s="1187"/>
      <c r="AG77" s="1187"/>
      <c r="AH77" s="1187"/>
      <c r="AI77" s="1187"/>
      <c r="AJ77" s="1187"/>
      <c r="AK77" s="1187"/>
      <c r="AL77" s="1187"/>
      <c r="AM77" s="1187"/>
      <c r="AN77" s="1187"/>
      <c r="AO77" s="1187"/>
      <c r="AP77" s="1187"/>
      <c r="AQ77" s="1187"/>
      <c r="AR77" s="1187"/>
      <c r="AS77" s="1187"/>
      <c r="AT77" s="1187"/>
      <c r="AU77" s="1187"/>
      <c r="AV77" s="1187"/>
      <c r="AW77" s="1187"/>
      <c r="AX77" s="1187"/>
      <c r="AY77" s="1187"/>
      <c r="AZ77" s="1187"/>
      <c r="BA77" s="1187"/>
      <c r="BB77" s="1187"/>
      <c r="BC77" s="1187"/>
      <c r="BD77" s="1187"/>
      <c r="BE77" s="1187"/>
      <c r="BF77" s="1187"/>
      <c r="BG77" s="1187"/>
      <c r="BH77" s="1187"/>
      <c r="BI77" s="1187"/>
      <c r="BJ77" s="1187"/>
      <c r="BK77" s="1187"/>
      <c r="BL77" s="1187"/>
      <c r="BM77" s="1187"/>
      <c r="BN77" s="1187"/>
      <c r="BO77" s="1187"/>
      <c r="BP77" s="1187"/>
      <c r="BQ77" s="1187"/>
      <c r="BR77" s="1187"/>
      <c r="BS77" s="1187"/>
      <c r="BT77" s="1187"/>
      <c r="BU77" s="1187"/>
      <c r="BV77" s="1187"/>
      <c r="BW77" s="1187"/>
      <c r="BX77" s="1187"/>
      <c r="BY77" s="1187"/>
      <c r="BZ77" s="1187"/>
      <c r="CA77" s="1187"/>
      <c r="CB77" s="1187"/>
      <c r="CC77" s="1187"/>
      <c r="CD77" s="1187"/>
      <c r="CE77" s="1187"/>
      <c r="CF77" s="1187"/>
      <c r="CG77" s="1187"/>
      <c r="CH77" s="1187"/>
      <c r="CI77" s="1187"/>
      <c r="CJ77" s="1187"/>
      <c r="CK77" s="1187"/>
      <c r="CL77" s="1187"/>
      <c r="CM77" s="1187"/>
      <c r="CN77" s="1187"/>
      <c r="CO77" s="1187"/>
      <c r="CP77" s="1187"/>
      <c r="CQ77" s="1187"/>
      <c r="CR77" s="1187"/>
      <c r="CS77" s="1187"/>
      <c r="CT77" s="1187"/>
      <c r="CU77" s="1187"/>
      <c r="CV77" s="1187"/>
      <c r="CW77" s="1187"/>
      <c r="CX77" s="1187"/>
      <c r="CY77" s="1187"/>
      <c r="CZ77" s="1187"/>
      <c r="DA77" s="1187"/>
      <c r="DB77" s="1187"/>
      <c r="DC77" s="1187"/>
      <c r="DD77" s="1187"/>
      <c r="DE77" s="1187"/>
      <c r="DF77" s="1187"/>
      <c r="DG77" s="1187"/>
      <c r="DH77" s="1187"/>
      <c r="DI77" s="1187"/>
      <c r="DJ77" s="1187"/>
      <c r="DK77" s="1187"/>
      <c r="DL77" s="1187"/>
      <c r="DM77" s="1187"/>
      <c r="DN77" s="1187"/>
      <c r="DO77" s="1187"/>
      <c r="DP77" s="1187"/>
      <c r="DQ77" s="1187"/>
      <c r="DR77" s="1187"/>
      <c r="DS77" s="1187"/>
      <c r="DT77" s="1187"/>
      <c r="DU77" s="1187"/>
      <c r="DV77" s="1187"/>
      <c r="DW77" s="1187"/>
      <c r="DX77" s="1187"/>
      <c r="DY77" s="1187"/>
      <c r="DZ77" s="1187"/>
      <c r="EA77" s="1187"/>
      <c r="EB77" s="1187"/>
      <c r="EC77" s="1187"/>
      <c r="ED77" s="1187"/>
      <c r="EE77" s="1187"/>
      <c r="EF77" s="1187"/>
      <c r="EG77" s="1187"/>
      <c r="EH77" s="1172">
        <f t="shared" si="1"/>
        <v>0</v>
      </c>
    </row>
    <row r="78" spans="1:138" ht="12.75" customHeight="1">
      <c r="A78" s="1173" t="str">
        <f>'t1'!A78</f>
        <v>coll.re prof.le sanitario - tecn. della prev. - d</v>
      </c>
      <c r="B78" s="1174" t="str">
        <f>'t1'!B78</f>
        <v>S16022</v>
      </c>
      <c r="C78" s="1187"/>
      <c r="D78" s="1187"/>
      <c r="E78" s="1187"/>
      <c r="F78" s="1187"/>
      <c r="G78" s="1187"/>
      <c r="H78" s="1187"/>
      <c r="I78" s="1187"/>
      <c r="J78" s="1187"/>
      <c r="K78" s="1187"/>
      <c r="L78" s="1187"/>
      <c r="M78" s="1187"/>
      <c r="N78" s="1187"/>
      <c r="O78" s="1187"/>
      <c r="P78" s="1187"/>
      <c r="Q78" s="1187"/>
      <c r="R78" s="1187"/>
      <c r="S78" s="1187"/>
      <c r="T78" s="1187"/>
      <c r="U78" s="1187"/>
      <c r="V78" s="1187"/>
      <c r="W78" s="1187"/>
      <c r="X78" s="1187"/>
      <c r="Y78" s="1187"/>
      <c r="Z78" s="1187"/>
      <c r="AA78" s="1187"/>
      <c r="AB78" s="1187"/>
      <c r="AC78" s="1187"/>
      <c r="AD78" s="1187"/>
      <c r="AE78" s="1187"/>
      <c r="AF78" s="1187"/>
      <c r="AG78" s="1187"/>
      <c r="AH78" s="1187"/>
      <c r="AI78" s="1187"/>
      <c r="AJ78" s="1187"/>
      <c r="AK78" s="1187"/>
      <c r="AL78" s="1187"/>
      <c r="AM78" s="1187"/>
      <c r="AN78" s="1187"/>
      <c r="AO78" s="1187"/>
      <c r="AP78" s="1187"/>
      <c r="AQ78" s="1187"/>
      <c r="AR78" s="1187"/>
      <c r="AS78" s="1187"/>
      <c r="AT78" s="1187"/>
      <c r="AU78" s="1187"/>
      <c r="AV78" s="1187"/>
      <c r="AW78" s="1187"/>
      <c r="AX78" s="1187"/>
      <c r="AY78" s="1187"/>
      <c r="AZ78" s="1187"/>
      <c r="BA78" s="1187"/>
      <c r="BB78" s="1187"/>
      <c r="BC78" s="1187"/>
      <c r="BD78" s="1187"/>
      <c r="BE78" s="1187"/>
      <c r="BF78" s="1187"/>
      <c r="BG78" s="1187"/>
      <c r="BH78" s="1187"/>
      <c r="BI78" s="1187"/>
      <c r="BJ78" s="1187"/>
      <c r="BK78" s="1187"/>
      <c r="BL78" s="1187"/>
      <c r="BM78" s="1187"/>
      <c r="BN78" s="1187"/>
      <c r="BO78" s="1187"/>
      <c r="BP78" s="1187"/>
      <c r="BQ78" s="1187"/>
      <c r="BR78" s="1187"/>
      <c r="BS78" s="1187"/>
      <c r="BT78" s="1187"/>
      <c r="BU78" s="1187"/>
      <c r="BV78" s="1187"/>
      <c r="BW78" s="1187"/>
      <c r="BX78" s="1187"/>
      <c r="BY78" s="1187"/>
      <c r="BZ78" s="1187"/>
      <c r="CA78" s="1187"/>
      <c r="CB78" s="1187"/>
      <c r="CC78" s="1187"/>
      <c r="CD78" s="1187"/>
      <c r="CE78" s="1187"/>
      <c r="CF78" s="1187"/>
      <c r="CG78" s="1187"/>
      <c r="CH78" s="1187"/>
      <c r="CI78" s="1187"/>
      <c r="CJ78" s="1187"/>
      <c r="CK78" s="1187"/>
      <c r="CL78" s="1187"/>
      <c r="CM78" s="1187"/>
      <c r="CN78" s="1187"/>
      <c r="CO78" s="1187"/>
      <c r="CP78" s="1187"/>
      <c r="CQ78" s="1187"/>
      <c r="CR78" s="1187"/>
      <c r="CS78" s="1187"/>
      <c r="CT78" s="1187"/>
      <c r="CU78" s="1187"/>
      <c r="CV78" s="1187"/>
      <c r="CW78" s="1187"/>
      <c r="CX78" s="1187"/>
      <c r="CY78" s="1187"/>
      <c r="CZ78" s="1187"/>
      <c r="DA78" s="1187"/>
      <c r="DB78" s="1187"/>
      <c r="DC78" s="1187"/>
      <c r="DD78" s="1187"/>
      <c r="DE78" s="1187"/>
      <c r="DF78" s="1187"/>
      <c r="DG78" s="1187"/>
      <c r="DH78" s="1187"/>
      <c r="DI78" s="1187"/>
      <c r="DJ78" s="1187"/>
      <c r="DK78" s="1187"/>
      <c r="DL78" s="1187"/>
      <c r="DM78" s="1187"/>
      <c r="DN78" s="1187"/>
      <c r="DO78" s="1187"/>
      <c r="DP78" s="1187"/>
      <c r="DQ78" s="1187"/>
      <c r="DR78" s="1187"/>
      <c r="DS78" s="1187"/>
      <c r="DT78" s="1187"/>
      <c r="DU78" s="1187"/>
      <c r="DV78" s="1187"/>
      <c r="DW78" s="1187"/>
      <c r="DX78" s="1187"/>
      <c r="DY78" s="1187"/>
      <c r="DZ78" s="1187"/>
      <c r="EA78" s="1187"/>
      <c r="EB78" s="1187"/>
      <c r="EC78" s="1187"/>
      <c r="ED78" s="1187"/>
      <c r="EE78" s="1187"/>
      <c r="EF78" s="1187"/>
      <c r="EG78" s="1187"/>
      <c r="EH78" s="1172">
        <f t="shared" si="1"/>
        <v>0</v>
      </c>
    </row>
    <row r="79" spans="1:138" ht="12.75" customHeight="1">
      <c r="A79" s="1173" t="str">
        <f>'t1'!A79</f>
        <v>oper.re prof.le sanitario - tecn. della prev. - c</v>
      </c>
      <c r="B79" s="1174" t="str">
        <f>'t1'!B79</f>
        <v>S14055</v>
      </c>
      <c r="C79" s="1187"/>
      <c r="D79" s="1187"/>
      <c r="E79" s="1187"/>
      <c r="F79" s="1187"/>
      <c r="G79" s="1187"/>
      <c r="H79" s="1187"/>
      <c r="I79" s="1187"/>
      <c r="J79" s="1187"/>
      <c r="K79" s="1187"/>
      <c r="L79" s="1187"/>
      <c r="M79" s="1187"/>
      <c r="N79" s="1187"/>
      <c r="O79" s="1187"/>
      <c r="P79" s="1187"/>
      <c r="Q79" s="1187"/>
      <c r="R79" s="1187"/>
      <c r="S79" s="1187"/>
      <c r="T79" s="1187"/>
      <c r="U79" s="1187"/>
      <c r="V79" s="1187"/>
      <c r="W79" s="1187"/>
      <c r="X79" s="1187"/>
      <c r="Y79" s="1187"/>
      <c r="Z79" s="1187"/>
      <c r="AA79" s="1187"/>
      <c r="AB79" s="1187"/>
      <c r="AC79" s="1187"/>
      <c r="AD79" s="1187"/>
      <c r="AE79" s="1187"/>
      <c r="AF79" s="1187"/>
      <c r="AG79" s="1187"/>
      <c r="AH79" s="1187"/>
      <c r="AI79" s="1187"/>
      <c r="AJ79" s="1187"/>
      <c r="AK79" s="1187"/>
      <c r="AL79" s="1187"/>
      <c r="AM79" s="1187"/>
      <c r="AN79" s="1187"/>
      <c r="AO79" s="1187"/>
      <c r="AP79" s="1187"/>
      <c r="AQ79" s="1187"/>
      <c r="AR79" s="1187"/>
      <c r="AS79" s="1187"/>
      <c r="AT79" s="1187"/>
      <c r="AU79" s="1187"/>
      <c r="AV79" s="1187"/>
      <c r="AW79" s="1187"/>
      <c r="AX79" s="1187"/>
      <c r="AY79" s="1187"/>
      <c r="AZ79" s="1187"/>
      <c r="BA79" s="1187"/>
      <c r="BB79" s="1187"/>
      <c r="BC79" s="1187"/>
      <c r="BD79" s="1187"/>
      <c r="BE79" s="1187"/>
      <c r="BF79" s="1187"/>
      <c r="BG79" s="1187"/>
      <c r="BH79" s="1187"/>
      <c r="BI79" s="1187"/>
      <c r="BJ79" s="1187"/>
      <c r="BK79" s="1187"/>
      <c r="BL79" s="1187"/>
      <c r="BM79" s="1187"/>
      <c r="BN79" s="1187"/>
      <c r="BO79" s="1187"/>
      <c r="BP79" s="1187"/>
      <c r="BQ79" s="1187"/>
      <c r="BR79" s="1187"/>
      <c r="BS79" s="1187"/>
      <c r="BT79" s="1187"/>
      <c r="BU79" s="1187"/>
      <c r="BV79" s="1187"/>
      <c r="BW79" s="1187"/>
      <c r="BX79" s="1187"/>
      <c r="BY79" s="1187"/>
      <c r="BZ79" s="1187"/>
      <c r="CA79" s="1187"/>
      <c r="CB79" s="1187"/>
      <c r="CC79" s="1187"/>
      <c r="CD79" s="1187"/>
      <c r="CE79" s="1187"/>
      <c r="CF79" s="1187"/>
      <c r="CG79" s="1187"/>
      <c r="CH79" s="1187"/>
      <c r="CI79" s="1187"/>
      <c r="CJ79" s="1187"/>
      <c r="CK79" s="1187"/>
      <c r="CL79" s="1187"/>
      <c r="CM79" s="1187"/>
      <c r="CN79" s="1187"/>
      <c r="CO79" s="1187"/>
      <c r="CP79" s="1187"/>
      <c r="CQ79" s="1187"/>
      <c r="CR79" s="1187"/>
      <c r="CS79" s="1187"/>
      <c r="CT79" s="1187"/>
      <c r="CU79" s="1187"/>
      <c r="CV79" s="1187"/>
      <c r="CW79" s="1187"/>
      <c r="CX79" s="1187"/>
      <c r="CY79" s="1187"/>
      <c r="CZ79" s="1187"/>
      <c r="DA79" s="1187"/>
      <c r="DB79" s="1187"/>
      <c r="DC79" s="1187"/>
      <c r="DD79" s="1187"/>
      <c r="DE79" s="1187"/>
      <c r="DF79" s="1187"/>
      <c r="DG79" s="1187"/>
      <c r="DH79" s="1187"/>
      <c r="DI79" s="1187"/>
      <c r="DJ79" s="1187"/>
      <c r="DK79" s="1187"/>
      <c r="DL79" s="1187"/>
      <c r="DM79" s="1187"/>
      <c r="DN79" s="1187"/>
      <c r="DO79" s="1187"/>
      <c r="DP79" s="1187"/>
      <c r="DQ79" s="1187"/>
      <c r="DR79" s="1187"/>
      <c r="DS79" s="1187"/>
      <c r="DT79" s="1187"/>
      <c r="DU79" s="1187"/>
      <c r="DV79" s="1187"/>
      <c r="DW79" s="1187"/>
      <c r="DX79" s="1187"/>
      <c r="DY79" s="1187"/>
      <c r="DZ79" s="1187"/>
      <c r="EA79" s="1187"/>
      <c r="EB79" s="1187"/>
      <c r="EC79" s="1187"/>
      <c r="ED79" s="1187"/>
      <c r="EE79" s="1187"/>
      <c r="EF79" s="1187"/>
      <c r="EG79" s="1187"/>
      <c r="EH79" s="1172">
        <f t="shared" si="1"/>
        <v>0</v>
      </c>
    </row>
    <row r="80" spans="1:138" ht="12.75" customHeight="1">
      <c r="A80" s="1173" t="str">
        <f>'t1'!A80</f>
        <v>coll.re prof.le sanitario - pers. della riabil. esperto - ds</v>
      </c>
      <c r="B80" s="1174" t="str">
        <f>'t1'!B80</f>
        <v>S18922</v>
      </c>
      <c r="C80" s="1187"/>
      <c r="D80" s="1187"/>
      <c r="E80" s="1187"/>
      <c r="F80" s="1187"/>
      <c r="G80" s="1187"/>
      <c r="H80" s="1187"/>
      <c r="I80" s="1187"/>
      <c r="J80" s="1187"/>
      <c r="K80" s="1187"/>
      <c r="L80" s="1187"/>
      <c r="M80" s="1187"/>
      <c r="N80" s="1187"/>
      <c r="O80" s="1187"/>
      <c r="P80" s="1187"/>
      <c r="Q80" s="1187"/>
      <c r="R80" s="1187"/>
      <c r="S80" s="1187"/>
      <c r="T80" s="1187"/>
      <c r="U80" s="1187"/>
      <c r="V80" s="1187"/>
      <c r="W80" s="1187"/>
      <c r="X80" s="1187"/>
      <c r="Y80" s="1187"/>
      <c r="Z80" s="1187"/>
      <c r="AA80" s="1187"/>
      <c r="AB80" s="1187"/>
      <c r="AC80" s="1187"/>
      <c r="AD80" s="1187"/>
      <c r="AE80" s="1187"/>
      <c r="AF80" s="1187"/>
      <c r="AG80" s="1187"/>
      <c r="AH80" s="1187"/>
      <c r="AI80" s="1187"/>
      <c r="AJ80" s="1187"/>
      <c r="AK80" s="1187"/>
      <c r="AL80" s="1187"/>
      <c r="AM80" s="1187"/>
      <c r="AN80" s="1187"/>
      <c r="AO80" s="1187"/>
      <c r="AP80" s="1187"/>
      <c r="AQ80" s="1187"/>
      <c r="AR80" s="1187"/>
      <c r="AS80" s="1187"/>
      <c r="AT80" s="1187"/>
      <c r="AU80" s="1187"/>
      <c r="AV80" s="1187"/>
      <c r="AW80" s="1187"/>
      <c r="AX80" s="1187"/>
      <c r="AY80" s="1187"/>
      <c r="AZ80" s="1187"/>
      <c r="BA80" s="1187"/>
      <c r="BB80" s="1187"/>
      <c r="BC80" s="1187"/>
      <c r="BD80" s="1187"/>
      <c r="BE80" s="1187"/>
      <c r="BF80" s="1187"/>
      <c r="BG80" s="1187"/>
      <c r="BH80" s="1187"/>
      <c r="BI80" s="1187"/>
      <c r="BJ80" s="1187"/>
      <c r="BK80" s="1187"/>
      <c r="BL80" s="1187"/>
      <c r="BM80" s="1187"/>
      <c r="BN80" s="1187"/>
      <c r="BO80" s="1187"/>
      <c r="BP80" s="1187"/>
      <c r="BQ80" s="1187"/>
      <c r="BR80" s="1187"/>
      <c r="BS80" s="1187"/>
      <c r="BT80" s="1187"/>
      <c r="BU80" s="1187"/>
      <c r="BV80" s="1187"/>
      <c r="BW80" s="1187"/>
      <c r="BX80" s="1187"/>
      <c r="BY80" s="1187"/>
      <c r="BZ80" s="1187"/>
      <c r="CA80" s="1187"/>
      <c r="CB80" s="1187"/>
      <c r="CC80" s="1187"/>
      <c r="CD80" s="1187"/>
      <c r="CE80" s="1187"/>
      <c r="CF80" s="1187"/>
      <c r="CG80" s="1187"/>
      <c r="CH80" s="1187"/>
      <c r="CI80" s="1187"/>
      <c r="CJ80" s="1187"/>
      <c r="CK80" s="1187"/>
      <c r="CL80" s="1187"/>
      <c r="CM80" s="1187"/>
      <c r="CN80" s="1187"/>
      <c r="CO80" s="1187"/>
      <c r="CP80" s="1187"/>
      <c r="CQ80" s="1187"/>
      <c r="CR80" s="1187"/>
      <c r="CS80" s="1187"/>
      <c r="CT80" s="1187"/>
      <c r="CU80" s="1187"/>
      <c r="CV80" s="1187"/>
      <c r="CW80" s="1187"/>
      <c r="CX80" s="1187"/>
      <c r="CY80" s="1187"/>
      <c r="CZ80" s="1187"/>
      <c r="DA80" s="1187"/>
      <c r="DB80" s="1187"/>
      <c r="DC80" s="1187"/>
      <c r="DD80" s="1187"/>
      <c r="DE80" s="1187"/>
      <c r="DF80" s="1187"/>
      <c r="DG80" s="1187"/>
      <c r="DH80" s="1187"/>
      <c r="DI80" s="1187"/>
      <c r="DJ80" s="1187"/>
      <c r="DK80" s="1187"/>
      <c r="DL80" s="1187"/>
      <c r="DM80" s="1187"/>
      <c r="DN80" s="1187"/>
      <c r="DO80" s="1187"/>
      <c r="DP80" s="1187"/>
      <c r="DQ80" s="1187"/>
      <c r="DR80" s="1187"/>
      <c r="DS80" s="1187"/>
      <c r="DT80" s="1187"/>
      <c r="DU80" s="1187"/>
      <c r="DV80" s="1187"/>
      <c r="DW80" s="1187"/>
      <c r="DX80" s="1187"/>
      <c r="DY80" s="1187"/>
      <c r="DZ80" s="1187"/>
      <c r="EA80" s="1187"/>
      <c r="EB80" s="1187"/>
      <c r="EC80" s="1187"/>
      <c r="ED80" s="1187"/>
      <c r="EE80" s="1187"/>
      <c r="EF80" s="1187"/>
      <c r="EG80" s="1187"/>
      <c r="EH80" s="1172">
        <f t="shared" si="1"/>
        <v>0</v>
      </c>
    </row>
    <row r="81" spans="1:138" ht="12.75" customHeight="1">
      <c r="A81" s="1173" t="str">
        <f>'t1'!A81</f>
        <v>coll.re prof.le sanitario - pers. della riabil. - d</v>
      </c>
      <c r="B81" s="1174" t="str">
        <f>'t1'!B81</f>
        <v>S16019</v>
      </c>
      <c r="C81" s="1187"/>
      <c r="D81" s="1187"/>
      <c r="E81" s="1187"/>
      <c r="F81" s="1187"/>
      <c r="G81" s="1187"/>
      <c r="H81" s="1187"/>
      <c r="I81" s="1187"/>
      <c r="J81" s="1187"/>
      <c r="K81" s="1187"/>
      <c r="L81" s="1187"/>
      <c r="M81" s="1187"/>
      <c r="N81" s="1187"/>
      <c r="O81" s="1187"/>
      <c r="P81" s="1187"/>
      <c r="Q81" s="1187"/>
      <c r="R81" s="1187"/>
      <c r="S81" s="1187"/>
      <c r="T81" s="1187"/>
      <c r="U81" s="1187"/>
      <c r="V81" s="1187"/>
      <c r="W81" s="1187"/>
      <c r="X81" s="1187"/>
      <c r="Y81" s="1187"/>
      <c r="Z81" s="1187"/>
      <c r="AA81" s="1187"/>
      <c r="AB81" s="1187"/>
      <c r="AC81" s="1187"/>
      <c r="AD81" s="1187"/>
      <c r="AE81" s="1187"/>
      <c r="AF81" s="1187"/>
      <c r="AG81" s="1187"/>
      <c r="AH81" s="1187"/>
      <c r="AI81" s="1187"/>
      <c r="AJ81" s="1187"/>
      <c r="AK81" s="1187"/>
      <c r="AL81" s="1187"/>
      <c r="AM81" s="1187"/>
      <c r="AN81" s="1187"/>
      <c r="AO81" s="1187"/>
      <c r="AP81" s="1187"/>
      <c r="AQ81" s="1187"/>
      <c r="AR81" s="1187"/>
      <c r="AS81" s="1187"/>
      <c r="AT81" s="1187"/>
      <c r="AU81" s="1187"/>
      <c r="AV81" s="1187"/>
      <c r="AW81" s="1187"/>
      <c r="AX81" s="1187"/>
      <c r="AY81" s="1187"/>
      <c r="AZ81" s="1187"/>
      <c r="BA81" s="1187"/>
      <c r="BB81" s="1187"/>
      <c r="BC81" s="1187"/>
      <c r="BD81" s="1187"/>
      <c r="BE81" s="1187"/>
      <c r="BF81" s="1187"/>
      <c r="BG81" s="1187"/>
      <c r="BH81" s="1187"/>
      <c r="BI81" s="1187"/>
      <c r="BJ81" s="1187"/>
      <c r="BK81" s="1187"/>
      <c r="BL81" s="1187"/>
      <c r="BM81" s="1187"/>
      <c r="BN81" s="1187"/>
      <c r="BO81" s="1187"/>
      <c r="BP81" s="1187"/>
      <c r="BQ81" s="1187"/>
      <c r="BR81" s="1187"/>
      <c r="BS81" s="1187"/>
      <c r="BT81" s="1187"/>
      <c r="BU81" s="1187"/>
      <c r="BV81" s="1187"/>
      <c r="BW81" s="1187"/>
      <c r="BX81" s="1187"/>
      <c r="BY81" s="1187"/>
      <c r="BZ81" s="1187"/>
      <c r="CA81" s="1187"/>
      <c r="CB81" s="1187"/>
      <c r="CC81" s="1187"/>
      <c r="CD81" s="1187"/>
      <c r="CE81" s="1187"/>
      <c r="CF81" s="1187"/>
      <c r="CG81" s="1187"/>
      <c r="CH81" s="1187"/>
      <c r="CI81" s="1187"/>
      <c r="CJ81" s="1187"/>
      <c r="CK81" s="1187"/>
      <c r="CL81" s="1187"/>
      <c r="CM81" s="1187"/>
      <c r="CN81" s="1187"/>
      <c r="CO81" s="1187"/>
      <c r="CP81" s="1187"/>
      <c r="CQ81" s="1187"/>
      <c r="CR81" s="1187"/>
      <c r="CS81" s="1187"/>
      <c r="CT81" s="1187"/>
      <c r="CU81" s="1187"/>
      <c r="CV81" s="1187"/>
      <c r="CW81" s="1187"/>
      <c r="CX81" s="1187"/>
      <c r="CY81" s="1187"/>
      <c r="CZ81" s="1187"/>
      <c r="DA81" s="1187"/>
      <c r="DB81" s="1187"/>
      <c r="DC81" s="1187"/>
      <c r="DD81" s="1187"/>
      <c r="DE81" s="1187"/>
      <c r="DF81" s="1187"/>
      <c r="DG81" s="1187"/>
      <c r="DH81" s="1187"/>
      <c r="DI81" s="1187"/>
      <c r="DJ81" s="1187"/>
      <c r="DK81" s="1187"/>
      <c r="DL81" s="1187"/>
      <c r="DM81" s="1187"/>
      <c r="DN81" s="1187"/>
      <c r="DO81" s="1187"/>
      <c r="DP81" s="1187"/>
      <c r="DQ81" s="1187"/>
      <c r="DR81" s="1187"/>
      <c r="DS81" s="1187"/>
      <c r="DT81" s="1187"/>
      <c r="DU81" s="1187"/>
      <c r="DV81" s="1187"/>
      <c r="DW81" s="1187"/>
      <c r="DX81" s="1187"/>
      <c r="DY81" s="1187"/>
      <c r="DZ81" s="1187"/>
      <c r="EA81" s="1187"/>
      <c r="EB81" s="1187"/>
      <c r="EC81" s="1187"/>
      <c r="ED81" s="1187"/>
      <c r="EE81" s="1187"/>
      <c r="EF81" s="1187"/>
      <c r="EG81" s="1187"/>
      <c r="EH81" s="1172">
        <f t="shared" si="1"/>
        <v>0</v>
      </c>
    </row>
    <row r="82" spans="1:138" ht="12.75" customHeight="1">
      <c r="A82" s="1173" t="str">
        <f>'t1'!A82</f>
        <v>oper.re prof.le sanitario - pers. della riabil. - c</v>
      </c>
      <c r="B82" s="1174" t="str">
        <f>'t1'!B82</f>
        <v>S14053</v>
      </c>
      <c r="C82" s="1187"/>
      <c r="D82" s="1187"/>
      <c r="E82" s="1187"/>
      <c r="F82" s="1187"/>
      <c r="G82" s="1187"/>
      <c r="H82" s="1187"/>
      <c r="I82" s="1187"/>
      <c r="J82" s="1187"/>
      <c r="K82" s="1187"/>
      <c r="L82" s="1187"/>
      <c r="M82" s="1187"/>
      <c r="N82" s="1187"/>
      <c r="O82" s="1187"/>
      <c r="P82" s="1187"/>
      <c r="Q82" s="1187"/>
      <c r="R82" s="1187"/>
      <c r="S82" s="1187"/>
      <c r="T82" s="1187"/>
      <c r="U82" s="1187"/>
      <c r="V82" s="1187"/>
      <c r="W82" s="1187"/>
      <c r="X82" s="1187"/>
      <c r="Y82" s="1187"/>
      <c r="Z82" s="1187"/>
      <c r="AA82" s="1187"/>
      <c r="AB82" s="1187"/>
      <c r="AC82" s="1187"/>
      <c r="AD82" s="1187"/>
      <c r="AE82" s="1187"/>
      <c r="AF82" s="1187"/>
      <c r="AG82" s="1187"/>
      <c r="AH82" s="1187"/>
      <c r="AI82" s="1187"/>
      <c r="AJ82" s="1187"/>
      <c r="AK82" s="1187"/>
      <c r="AL82" s="1187"/>
      <c r="AM82" s="1187"/>
      <c r="AN82" s="1187"/>
      <c r="AO82" s="1187"/>
      <c r="AP82" s="1187"/>
      <c r="AQ82" s="1187"/>
      <c r="AR82" s="1187"/>
      <c r="AS82" s="1187"/>
      <c r="AT82" s="1187"/>
      <c r="AU82" s="1187"/>
      <c r="AV82" s="1187"/>
      <c r="AW82" s="1187"/>
      <c r="AX82" s="1187"/>
      <c r="AY82" s="1187"/>
      <c r="AZ82" s="1187"/>
      <c r="BA82" s="1187"/>
      <c r="BB82" s="1187"/>
      <c r="BC82" s="1187"/>
      <c r="BD82" s="1187"/>
      <c r="BE82" s="1187"/>
      <c r="BF82" s="1187"/>
      <c r="BG82" s="1187"/>
      <c r="BH82" s="1187"/>
      <c r="BI82" s="1187"/>
      <c r="BJ82" s="1187"/>
      <c r="BK82" s="1187"/>
      <c r="BL82" s="1187"/>
      <c r="BM82" s="1187"/>
      <c r="BN82" s="1187"/>
      <c r="BO82" s="1187"/>
      <c r="BP82" s="1187"/>
      <c r="BQ82" s="1187"/>
      <c r="BR82" s="1187"/>
      <c r="BS82" s="1187"/>
      <c r="BT82" s="1187"/>
      <c r="BU82" s="1187"/>
      <c r="BV82" s="1187"/>
      <c r="BW82" s="1187"/>
      <c r="BX82" s="1187"/>
      <c r="BY82" s="1187"/>
      <c r="BZ82" s="1187"/>
      <c r="CA82" s="1187"/>
      <c r="CB82" s="1187"/>
      <c r="CC82" s="1187"/>
      <c r="CD82" s="1187"/>
      <c r="CE82" s="1187"/>
      <c r="CF82" s="1187"/>
      <c r="CG82" s="1187"/>
      <c r="CH82" s="1187"/>
      <c r="CI82" s="1187"/>
      <c r="CJ82" s="1187"/>
      <c r="CK82" s="1187"/>
      <c r="CL82" s="1187"/>
      <c r="CM82" s="1187"/>
      <c r="CN82" s="1187"/>
      <c r="CO82" s="1187"/>
      <c r="CP82" s="1187"/>
      <c r="CQ82" s="1187"/>
      <c r="CR82" s="1187"/>
      <c r="CS82" s="1187"/>
      <c r="CT82" s="1187"/>
      <c r="CU82" s="1187"/>
      <c r="CV82" s="1187"/>
      <c r="CW82" s="1187"/>
      <c r="CX82" s="1187"/>
      <c r="CY82" s="1187"/>
      <c r="CZ82" s="1187"/>
      <c r="DA82" s="1187"/>
      <c r="DB82" s="1187"/>
      <c r="DC82" s="1187"/>
      <c r="DD82" s="1187"/>
      <c r="DE82" s="1187"/>
      <c r="DF82" s="1187"/>
      <c r="DG82" s="1187"/>
      <c r="DH82" s="1187"/>
      <c r="DI82" s="1187"/>
      <c r="DJ82" s="1187"/>
      <c r="DK82" s="1187"/>
      <c r="DL82" s="1187"/>
      <c r="DM82" s="1187"/>
      <c r="DN82" s="1187"/>
      <c r="DO82" s="1187"/>
      <c r="DP82" s="1187"/>
      <c r="DQ82" s="1187"/>
      <c r="DR82" s="1187"/>
      <c r="DS82" s="1187"/>
      <c r="DT82" s="1187"/>
      <c r="DU82" s="1187"/>
      <c r="DV82" s="1187"/>
      <c r="DW82" s="1187"/>
      <c r="DX82" s="1187"/>
      <c r="DY82" s="1187"/>
      <c r="DZ82" s="1187"/>
      <c r="EA82" s="1187"/>
      <c r="EB82" s="1187"/>
      <c r="EC82" s="1187"/>
      <c r="ED82" s="1187"/>
      <c r="EE82" s="1187"/>
      <c r="EF82" s="1187"/>
      <c r="EG82" s="1187"/>
      <c r="EH82" s="1172">
        <f t="shared" si="1"/>
        <v>0</v>
      </c>
    </row>
    <row r="83" spans="1:138" ht="12.75" customHeight="1">
      <c r="A83" s="1173" t="str">
        <f>'t1'!A83</f>
        <v>oper.re prof.le di II cat. con funz. di riabil. esperto - c (2)</v>
      </c>
      <c r="B83" s="1174" t="str">
        <f>'t1'!B83</f>
        <v>S14E51</v>
      </c>
      <c r="C83" s="1187"/>
      <c r="D83" s="1187"/>
      <c r="E83" s="1187"/>
      <c r="F83" s="1187"/>
      <c r="G83" s="1187"/>
      <c r="H83" s="1187"/>
      <c r="I83" s="1187"/>
      <c r="J83" s="1187"/>
      <c r="K83" s="1187"/>
      <c r="L83" s="1187"/>
      <c r="M83" s="1187"/>
      <c r="N83" s="1187"/>
      <c r="O83" s="1187"/>
      <c r="P83" s="1187"/>
      <c r="Q83" s="1187"/>
      <c r="R83" s="1187"/>
      <c r="S83" s="1187"/>
      <c r="T83" s="1187"/>
      <c r="U83" s="1187"/>
      <c r="V83" s="1187"/>
      <c r="W83" s="1187"/>
      <c r="X83" s="1187"/>
      <c r="Y83" s="1187"/>
      <c r="Z83" s="1187"/>
      <c r="AA83" s="1187"/>
      <c r="AB83" s="1187"/>
      <c r="AC83" s="1187"/>
      <c r="AD83" s="1187"/>
      <c r="AE83" s="1187"/>
      <c r="AF83" s="1187"/>
      <c r="AG83" s="1187"/>
      <c r="AH83" s="1187"/>
      <c r="AI83" s="1187"/>
      <c r="AJ83" s="1187"/>
      <c r="AK83" s="1187"/>
      <c r="AL83" s="1187"/>
      <c r="AM83" s="1187"/>
      <c r="AN83" s="1187"/>
      <c r="AO83" s="1187"/>
      <c r="AP83" s="1187"/>
      <c r="AQ83" s="1187"/>
      <c r="AR83" s="1187"/>
      <c r="AS83" s="1187"/>
      <c r="AT83" s="1187"/>
      <c r="AU83" s="1187"/>
      <c r="AV83" s="1187"/>
      <c r="AW83" s="1187"/>
      <c r="AX83" s="1187"/>
      <c r="AY83" s="1187"/>
      <c r="AZ83" s="1187"/>
      <c r="BA83" s="1187"/>
      <c r="BB83" s="1187"/>
      <c r="BC83" s="1187"/>
      <c r="BD83" s="1187"/>
      <c r="BE83" s="1187"/>
      <c r="BF83" s="1187"/>
      <c r="BG83" s="1187"/>
      <c r="BH83" s="1187"/>
      <c r="BI83" s="1187"/>
      <c r="BJ83" s="1187"/>
      <c r="BK83" s="1187"/>
      <c r="BL83" s="1187"/>
      <c r="BM83" s="1187"/>
      <c r="BN83" s="1187"/>
      <c r="BO83" s="1187"/>
      <c r="BP83" s="1187"/>
      <c r="BQ83" s="1187"/>
      <c r="BR83" s="1187"/>
      <c r="BS83" s="1187"/>
      <c r="BT83" s="1187"/>
      <c r="BU83" s="1187"/>
      <c r="BV83" s="1187"/>
      <c r="BW83" s="1187"/>
      <c r="BX83" s="1187"/>
      <c r="BY83" s="1187"/>
      <c r="BZ83" s="1187"/>
      <c r="CA83" s="1187"/>
      <c r="CB83" s="1187"/>
      <c r="CC83" s="1187"/>
      <c r="CD83" s="1187"/>
      <c r="CE83" s="1187"/>
      <c r="CF83" s="1187"/>
      <c r="CG83" s="1187"/>
      <c r="CH83" s="1187"/>
      <c r="CI83" s="1187"/>
      <c r="CJ83" s="1187"/>
      <c r="CK83" s="1187"/>
      <c r="CL83" s="1187"/>
      <c r="CM83" s="1187"/>
      <c r="CN83" s="1187"/>
      <c r="CO83" s="1187"/>
      <c r="CP83" s="1187"/>
      <c r="CQ83" s="1187"/>
      <c r="CR83" s="1187"/>
      <c r="CS83" s="1187"/>
      <c r="CT83" s="1187"/>
      <c r="CU83" s="1187"/>
      <c r="CV83" s="1187"/>
      <c r="CW83" s="1187"/>
      <c r="CX83" s="1187"/>
      <c r="CY83" s="1187"/>
      <c r="CZ83" s="1187"/>
      <c r="DA83" s="1187"/>
      <c r="DB83" s="1187"/>
      <c r="DC83" s="1187"/>
      <c r="DD83" s="1187"/>
      <c r="DE83" s="1187"/>
      <c r="DF83" s="1187"/>
      <c r="DG83" s="1187"/>
      <c r="DH83" s="1187"/>
      <c r="DI83" s="1187"/>
      <c r="DJ83" s="1187"/>
      <c r="DK83" s="1187"/>
      <c r="DL83" s="1187"/>
      <c r="DM83" s="1187"/>
      <c r="DN83" s="1187"/>
      <c r="DO83" s="1187"/>
      <c r="DP83" s="1187"/>
      <c r="DQ83" s="1187"/>
      <c r="DR83" s="1187"/>
      <c r="DS83" s="1187"/>
      <c r="DT83" s="1187"/>
      <c r="DU83" s="1187"/>
      <c r="DV83" s="1187"/>
      <c r="DW83" s="1187"/>
      <c r="DX83" s="1187"/>
      <c r="DY83" s="1187"/>
      <c r="DZ83" s="1187"/>
      <c r="EA83" s="1187"/>
      <c r="EB83" s="1187"/>
      <c r="EC83" s="1187"/>
      <c r="ED83" s="1187"/>
      <c r="EE83" s="1187"/>
      <c r="EF83" s="1187"/>
      <c r="EG83" s="1187"/>
      <c r="EH83" s="1172">
        <f t="shared" si="1"/>
        <v>0</v>
      </c>
    </row>
    <row r="84" spans="1:138" ht="12.75" customHeight="1">
      <c r="A84" s="1173" t="str">
        <f>'t1'!A84</f>
        <v>oper.re prof.le di II cat. con funz. di riabil. - bs</v>
      </c>
      <c r="B84" s="1174" t="str">
        <f>'t1'!B84</f>
        <v>S13051</v>
      </c>
      <c r="C84" s="1187"/>
      <c r="D84" s="1187"/>
      <c r="E84" s="1187"/>
      <c r="F84" s="1187"/>
      <c r="G84" s="1187"/>
      <c r="H84" s="1187"/>
      <c r="I84" s="1187"/>
      <c r="J84" s="1187"/>
      <c r="K84" s="1187"/>
      <c r="L84" s="1187"/>
      <c r="M84" s="1187"/>
      <c r="N84" s="1187"/>
      <c r="O84" s="1187"/>
      <c r="P84" s="1187"/>
      <c r="Q84" s="1187"/>
      <c r="R84" s="1187"/>
      <c r="S84" s="1187"/>
      <c r="T84" s="1187"/>
      <c r="U84" s="1187"/>
      <c r="V84" s="1187"/>
      <c r="W84" s="1187"/>
      <c r="X84" s="1187"/>
      <c r="Y84" s="1187"/>
      <c r="Z84" s="1187"/>
      <c r="AA84" s="1187"/>
      <c r="AB84" s="1187"/>
      <c r="AC84" s="1187"/>
      <c r="AD84" s="1187"/>
      <c r="AE84" s="1187"/>
      <c r="AF84" s="1187"/>
      <c r="AG84" s="1187"/>
      <c r="AH84" s="1187"/>
      <c r="AI84" s="1187"/>
      <c r="AJ84" s="1187"/>
      <c r="AK84" s="1187"/>
      <c r="AL84" s="1187"/>
      <c r="AM84" s="1187"/>
      <c r="AN84" s="1187"/>
      <c r="AO84" s="1187"/>
      <c r="AP84" s="1187"/>
      <c r="AQ84" s="1187"/>
      <c r="AR84" s="1187"/>
      <c r="AS84" s="1187"/>
      <c r="AT84" s="1187"/>
      <c r="AU84" s="1187"/>
      <c r="AV84" s="1187"/>
      <c r="AW84" s="1187"/>
      <c r="AX84" s="1187"/>
      <c r="AY84" s="1187"/>
      <c r="AZ84" s="1187"/>
      <c r="BA84" s="1187"/>
      <c r="BB84" s="1187"/>
      <c r="BC84" s="1187"/>
      <c r="BD84" s="1187"/>
      <c r="BE84" s="1187"/>
      <c r="BF84" s="1187"/>
      <c r="BG84" s="1187"/>
      <c r="BH84" s="1187"/>
      <c r="BI84" s="1187"/>
      <c r="BJ84" s="1187"/>
      <c r="BK84" s="1187"/>
      <c r="BL84" s="1187"/>
      <c r="BM84" s="1187"/>
      <c r="BN84" s="1187"/>
      <c r="BO84" s="1187"/>
      <c r="BP84" s="1187"/>
      <c r="BQ84" s="1187"/>
      <c r="BR84" s="1187"/>
      <c r="BS84" s="1187"/>
      <c r="BT84" s="1187"/>
      <c r="BU84" s="1187"/>
      <c r="BV84" s="1187"/>
      <c r="BW84" s="1187"/>
      <c r="BX84" s="1187"/>
      <c r="BY84" s="1187"/>
      <c r="BZ84" s="1187"/>
      <c r="CA84" s="1187"/>
      <c r="CB84" s="1187"/>
      <c r="CC84" s="1187"/>
      <c r="CD84" s="1187"/>
      <c r="CE84" s="1187"/>
      <c r="CF84" s="1187"/>
      <c r="CG84" s="1187"/>
      <c r="CH84" s="1187"/>
      <c r="CI84" s="1187"/>
      <c r="CJ84" s="1187"/>
      <c r="CK84" s="1187"/>
      <c r="CL84" s="1187"/>
      <c r="CM84" s="1187"/>
      <c r="CN84" s="1187"/>
      <c r="CO84" s="1187"/>
      <c r="CP84" s="1187"/>
      <c r="CQ84" s="1187"/>
      <c r="CR84" s="1187"/>
      <c r="CS84" s="1187"/>
      <c r="CT84" s="1187"/>
      <c r="CU84" s="1187"/>
      <c r="CV84" s="1187"/>
      <c r="CW84" s="1187"/>
      <c r="CX84" s="1187"/>
      <c r="CY84" s="1187"/>
      <c r="CZ84" s="1187"/>
      <c r="DA84" s="1187"/>
      <c r="DB84" s="1187"/>
      <c r="DC84" s="1187"/>
      <c r="DD84" s="1187"/>
      <c r="DE84" s="1187"/>
      <c r="DF84" s="1187"/>
      <c r="DG84" s="1187"/>
      <c r="DH84" s="1187"/>
      <c r="DI84" s="1187"/>
      <c r="DJ84" s="1187"/>
      <c r="DK84" s="1187"/>
      <c r="DL84" s="1187"/>
      <c r="DM84" s="1187"/>
      <c r="DN84" s="1187"/>
      <c r="DO84" s="1187"/>
      <c r="DP84" s="1187"/>
      <c r="DQ84" s="1187"/>
      <c r="DR84" s="1187"/>
      <c r="DS84" s="1187"/>
      <c r="DT84" s="1187"/>
      <c r="DU84" s="1187"/>
      <c r="DV84" s="1187"/>
      <c r="DW84" s="1187"/>
      <c r="DX84" s="1187"/>
      <c r="DY84" s="1187"/>
      <c r="DZ84" s="1187"/>
      <c r="EA84" s="1187"/>
      <c r="EB84" s="1187"/>
      <c r="EC84" s="1187"/>
      <c r="ED84" s="1187"/>
      <c r="EE84" s="1187"/>
      <c r="EF84" s="1187"/>
      <c r="EG84" s="1187"/>
      <c r="EH84" s="1172">
        <f t="shared" si="1"/>
        <v>0</v>
      </c>
    </row>
    <row r="85" spans="1:138" ht="12.75" customHeight="1">
      <c r="A85" s="1173" t="str">
        <f>'t1'!A85</f>
        <v>profilo atipico ruolo sanitario</v>
      </c>
      <c r="B85" s="1174" t="str">
        <f>'t1'!B85</f>
        <v>S00062</v>
      </c>
      <c r="C85" s="1187"/>
      <c r="D85" s="1187"/>
      <c r="E85" s="1187"/>
      <c r="F85" s="1187"/>
      <c r="G85" s="1187"/>
      <c r="H85" s="1187"/>
      <c r="I85" s="1187"/>
      <c r="J85" s="1187"/>
      <c r="K85" s="1187"/>
      <c r="L85" s="1187"/>
      <c r="M85" s="1187"/>
      <c r="N85" s="1187"/>
      <c r="O85" s="1187"/>
      <c r="P85" s="1187"/>
      <c r="Q85" s="1187"/>
      <c r="R85" s="1187"/>
      <c r="S85" s="1187"/>
      <c r="T85" s="1187"/>
      <c r="U85" s="1187"/>
      <c r="V85" s="1187"/>
      <c r="W85" s="1187"/>
      <c r="X85" s="1187"/>
      <c r="Y85" s="1187"/>
      <c r="Z85" s="1187"/>
      <c r="AA85" s="1187"/>
      <c r="AB85" s="1187"/>
      <c r="AC85" s="1187"/>
      <c r="AD85" s="1187"/>
      <c r="AE85" s="1187"/>
      <c r="AF85" s="1187"/>
      <c r="AG85" s="1187"/>
      <c r="AH85" s="1187"/>
      <c r="AI85" s="1187"/>
      <c r="AJ85" s="1187"/>
      <c r="AK85" s="1187"/>
      <c r="AL85" s="1187"/>
      <c r="AM85" s="1187"/>
      <c r="AN85" s="1187"/>
      <c r="AO85" s="1187"/>
      <c r="AP85" s="1187"/>
      <c r="AQ85" s="1187"/>
      <c r="AR85" s="1187"/>
      <c r="AS85" s="1187"/>
      <c r="AT85" s="1187"/>
      <c r="AU85" s="1187"/>
      <c r="AV85" s="1187"/>
      <c r="AW85" s="1187"/>
      <c r="AX85" s="1187"/>
      <c r="AY85" s="1187"/>
      <c r="AZ85" s="1187"/>
      <c r="BA85" s="1187"/>
      <c r="BB85" s="1187"/>
      <c r="BC85" s="1187"/>
      <c r="BD85" s="1187"/>
      <c r="BE85" s="1187"/>
      <c r="BF85" s="1187"/>
      <c r="BG85" s="1187"/>
      <c r="BH85" s="1187"/>
      <c r="BI85" s="1187"/>
      <c r="BJ85" s="1187"/>
      <c r="BK85" s="1187"/>
      <c r="BL85" s="1187"/>
      <c r="BM85" s="1187"/>
      <c r="BN85" s="1187"/>
      <c r="BO85" s="1187"/>
      <c r="BP85" s="1187"/>
      <c r="BQ85" s="1187"/>
      <c r="BR85" s="1187"/>
      <c r="BS85" s="1187"/>
      <c r="BT85" s="1187"/>
      <c r="BU85" s="1187"/>
      <c r="BV85" s="1187"/>
      <c r="BW85" s="1187"/>
      <c r="BX85" s="1187"/>
      <c r="BY85" s="1187"/>
      <c r="BZ85" s="1187"/>
      <c r="CA85" s="1187"/>
      <c r="CB85" s="1187"/>
      <c r="CC85" s="1187"/>
      <c r="CD85" s="1187"/>
      <c r="CE85" s="1187"/>
      <c r="CF85" s="1187"/>
      <c r="CG85" s="1187"/>
      <c r="CH85" s="1187"/>
      <c r="CI85" s="1187"/>
      <c r="CJ85" s="1187"/>
      <c r="CK85" s="1187"/>
      <c r="CL85" s="1187"/>
      <c r="CM85" s="1187"/>
      <c r="CN85" s="1187"/>
      <c r="CO85" s="1187"/>
      <c r="CP85" s="1187"/>
      <c r="CQ85" s="1187"/>
      <c r="CR85" s="1187"/>
      <c r="CS85" s="1187"/>
      <c r="CT85" s="1187"/>
      <c r="CU85" s="1187"/>
      <c r="CV85" s="1187"/>
      <c r="CW85" s="1187"/>
      <c r="CX85" s="1187"/>
      <c r="CY85" s="1187"/>
      <c r="CZ85" s="1187"/>
      <c r="DA85" s="1187"/>
      <c r="DB85" s="1187"/>
      <c r="DC85" s="1187"/>
      <c r="DD85" s="1187"/>
      <c r="DE85" s="1187"/>
      <c r="DF85" s="1187"/>
      <c r="DG85" s="1187"/>
      <c r="DH85" s="1187"/>
      <c r="DI85" s="1187"/>
      <c r="DJ85" s="1187"/>
      <c r="DK85" s="1187"/>
      <c r="DL85" s="1187"/>
      <c r="DM85" s="1187"/>
      <c r="DN85" s="1187"/>
      <c r="DO85" s="1187"/>
      <c r="DP85" s="1187"/>
      <c r="DQ85" s="1187"/>
      <c r="DR85" s="1187"/>
      <c r="DS85" s="1187"/>
      <c r="DT85" s="1187"/>
      <c r="DU85" s="1187"/>
      <c r="DV85" s="1187"/>
      <c r="DW85" s="1187"/>
      <c r="DX85" s="1187"/>
      <c r="DY85" s="1187"/>
      <c r="DZ85" s="1187"/>
      <c r="EA85" s="1187"/>
      <c r="EB85" s="1187"/>
      <c r="EC85" s="1187"/>
      <c r="ED85" s="1187"/>
      <c r="EE85" s="1187"/>
      <c r="EF85" s="1187"/>
      <c r="EG85" s="1187"/>
      <c r="EH85" s="1172">
        <f t="shared" si="1"/>
        <v>0</v>
      </c>
    </row>
    <row r="86" spans="1:138" ht="12.75" customHeight="1">
      <c r="A86" s="1173" t="str">
        <f>'t1'!A86</f>
        <v>avvocato dirig. con incarico di struttura complessa</v>
      </c>
      <c r="B86" s="1174" t="str">
        <f>'t1'!B86</f>
        <v>PD0010</v>
      </c>
      <c r="C86" s="1187"/>
      <c r="D86" s="1187"/>
      <c r="E86" s="1187"/>
      <c r="F86" s="1187"/>
      <c r="G86" s="1187"/>
      <c r="H86" s="1187"/>
      <c r="I86" s="1187"/>
      <c r="J86" s="1187"/>
      <c r="K86" s="1187"/>
      <c r="L86" s="1187"/>
      <c r="M86" s="1187"/>
      <c r="N86" s="1187"/>
      <c r="O86" s="1187"/>
      <c r="P86" s="1187"/>
      <c r="Q86" s="1187"/>
      <c r="R86" s="1187"/>
      <c r="S86" s="1187"/>
      <c r="T86" s="1187"/>
      <c r="U86" s="1187"/>
      <c r="V86" s="1187"/>
      <c r="W86" s="1187"/>
      <c r="X86" s="1187"/>
      <c r="Y86" s="1187"/>
      <c r="Z86" s="1187"/>
      <c r="AA86" s="1187"/>
      <c r="AB86" s="1187"/>
      <c r="AC86" s="1187"/>
      <c r="AD86" s="1187"/>
      <c r="AE86" s="1187"/>
      <c r="AF86" s="1187"/>
      <c r="AG86" s="1187"/>
      <c r="AH86" s="1187"/>
      <c r="AI86" s="1187"/>
      <c r="AJ86" s="1187"/>
      <c r="AK86" s="1187"/>
      <c r="AL86" s="1187"/>
      <c r="AM86" s="1187"/>
      <c r="AN86" s="1187"/>
      <c r="AO86" s="1187"/>
      <c r="AP86" s="1187"/>
      <c r="AQ86" s="1187"/>
      <c r="AR86" s="1187"/>
      <c r="AS86" s="1187"/>
      <c r="AT86" s="1187"/>
      <c r="AU86" s="1187"/>
      <c r="AV86" s="1187"/>
      <c r="AW86" s="1187"/>
      <c r="AX86" s="1187"/>
      <c r="AY86" s="1187"/>
      <c r="AZ86" s="1187"/>
      <c r="BA86" s="1187"/>
      <c r="BB86" s="1187"/>
      <c r="BC86" s="1187"/>
      <c r="BD86" s="1187"/>
      <c r="BE86" s="1187"/>
      <c r="BF86" s="1187"/>
      <c r="BG86" s="1187"/>
      <c r="BH86" s="1187"/>
      <c r="BI86" s="1187"/>
      <c r="BJ86" s="1187"/>
      <c r="BK86" s="1187"/>
      <c r="BL86" s="1187"/>
      <c r="BM86" s="1187"/>
      <c r="BN86" s="1187"/>
      <c r="BO86" s="1187"/>
      <c r="BP86" s="1187"/>
      <c r="BQ86" s="1187"/>
      <c r="BR86" s="1187"/>
      <c r="BS86" s="1187"/>
      <c r="BT86" s="1187"/>
      <c r="BU86" s="1187"/>
      <c r="BV86" s="1187"/>
      <c r="BW86" s="1187"/>
      <c r="BX86" s="1187"/>
      <c r="BY86" s="1187"/>
      <c r="BZ86" s="1187"/>
      <c r="CA86" s="1187"/>
      <c r="CB86" s="1187"/>
      <c r="CC86" s="1187"/>
      <c r="CD86" s="1187"/>
      <c r="CE86" s="1187"/>
      <c r="CF86" s="1187"/>
      <c r="CG86" s="1187"/>
      <c r="CH86" s="1187"/>
      <c r="CI86" s="1187"/>
      <c r="CJ86" s="1187"/>
      <c r="CK86" s="1187"/>
      <c r="CL86" s="1187"/>
      <c r="CM86" s="1187"/>
      <c r="CN86" s="1187"/>
      <c r="CO86" s="1187"/>
      <c r="CP86" s="1187"/>
      <c r="CQ86" s="1187"/>
      <c r="CR86" s="1187"/>
      <c r="CS86" s="1187"/>
      <c r="CT86" s="1187"/>
      <c r="CU86" s="1187"/>
      <c r="CV86" s="1187"/>
      <c r="CW86" s="1187"/>
      <c r="CX86" s="1187"/>
      <c r="CY86" s="1187"/>
      <c r="CZ86" s="1187"/>
      <c r="DA86" s="1187"/>
      <c r="DB86" s="1187"/>
      <c r="DC86" s="1187"/>
      <c r="DD86" s="1187"/>
      <c r="DE86" s="1187"/>
      <c r="DF86" s="1187"/>
      <c r="DG86" s="1187"/>
      <c r="DH86" s="1187"/>
      <c r="DI86" s="1187"/>
      <c r="DJ86" s="1187"/>
      <c r="DK86" s="1187"/>
      <c r="DL86" s="1187"/>
      <c r="DM86" s="1187"/>
      <c r="DN86" s="1187"/>
      <c r="DO86" s="1187"/>
      <c r="DP86" s="1187"/>
      <c r="DQ86" s="1187"/>
      <c r="DR86" s="1187"/>
      <c r="DS86" s="1187"/>
      <c r="DT86" s="1187"/>
      <c r="DU86" s="1187"/>
      <c r="DV86" s="1187"/>
      <c r="DW86" s="1187"/>
      <c r="DX86" s="1187"/>
      <c r="DY86" s="1187"/>
      <c r="DZ86" s="1187"/>
      <c r="EA86" s="1187"/>
      <c r="EB86" s="1187"/>
      <c r="EC86" s="1187"/>
      <c r="ED86" s="1187"/>
      <c r="EE86" s="1187"/>
      <c r="EF86" s="1187"/>
      <c r="EG86" s="1187"/>
      <c r="EH86" s="1172">
        <f t="shared" si="1"/>
        <v>0</v>
      </c>
    </row>
    <row r="87" spans="1:138" ht="12.75" customHeight="1">
      <c r="A87" s="1173" t="str">
        <f>'t1'!A87</f>
        <v>avvocato dirig. con incarico di struttura semplice</v>
      </c>
      <c r="B87" s="1174" t="str">
        <f>'t1'!B87</f>
        <v>PD0S09</v>
      </c>
      <c r="C87" s="1187"/>
      <c r="D87" s="1187"/>
      <c r="E87" s="1187"/>
      <c r="F87" s="1187"/>
      <c r="G87" s="1187"/>
      <c r="H87" s="1187"/>
      <c r="I87" s="1187"/>
      <c r="J87" s="1187"/>
      <c r="K87" s="1187"/>
      <c r="L87" s="1187"/>
      <c r="M87" s="1187"/>
      <c r="N87" s="1187"/>
      <c r="O87" s="1187"/>
      <c r="P87" s="1187"/>
      <c r="Q87" s="1187"/>
      <c r="R87" s="1187"/>
      <c r="S87" s="1187"/>
      <c r="T87" s="1187"/>
      <c r="U87" s="1187"/>
      <c r="V87" s="1187"/>
      <c r="W87" s="1187"/>
      <c r="X87" s="1187"/>
      <c r="Y87" s="1187"/>
      <c r="Z87" s="1187"/>
      <c r="AA87" s="1187"/>
      <c r="AB87" s="1187"/>
      <c r="AC87" s="1187"/>
      <c r="AD87" s="1187"/>
      <c r="AE87" s="1187"/>
      <c r="AF87" s="1187"/>
      <c r="AG87" s="1187"/>
      <c r="AH87" s="1187"/>
      <c r="AI87" s="1187"/>
      <c r="AJ87" s="1187"/>
      <c r="AK87" s="1187"/>
      <c r="AL87" s="1187"/>
      <c r="AM87" s="1187"/>
      <c r="AN87" s="1187"/>
      <c r="AO87" s="1187"/>
      <c r="AP87" s="1187"/>
      <c r="AQ87" s="1187"/>
      <c r="AR87" s="1187"/>
      <c r="AS87" s="1187"/>
      <c r="AT87" s="1187"/>
      <c r="AU87" s="1187"/>
      <c r="AV87" s="1187"/>
      <c r="AW87" s="1187"/>
      <c r="AX87" s="1187"/>
      <c r="AY87" s="1187"/>
      <c r="AZ87" s="1187"/>
      <c r="BA87" s="1187"/>
      <c r="BB87" s="1187"/>
      <c r="BC87" s="1187"/>
      <c r="BD87" s="1187"/>
      <c r="BE87" s="1187"/>
      <c r="BF87" s="1187"/>
      <c r="BG87" s="1187"/>
      <c r="BH87" s="1187"/>
      <c r="BI87" s="1187"/>
      <c r="BJ87" s="1187"/>
      <c r="BK87" s="1187"/>
      <c r="BL87" s="1187"/>
      <c r="BM87" s="1187"/>
      <c r="BN87" s="1187"/>
      <c r="BO87" s="1187"/>
      <c r="BP87" s="1187"/>
      <c r="BQ87" s="1187"/>
      <c r="BR87" s="1187"/>
      <c r="BS87" s="1187"/>
      <c r="BT87" s="1187"/>
      <c r="BU87" s="1187"/>
      <c r="BV87" s="1187"/>
      <c r="BW87" s="1187"/>
      <c r="BX87" s="1187"/>
      <c r="BY87" s="1187"/>
      <c r="BZ87" s="1187"/>
      <c r="CA87" s="1187"/>
      <c r="CB87" s="1187"/>
      <c r="CC87" s="1187"/>
      <c r="CD87" s="1187"/>
      <c r="CE87" s="1187"/>
      <c r="CF87" s="1187"/>
      <c r="CG87" s="1187"/>
      <c r="CH87" s="1187"/>
      <c r="CI87" s="1187"/>
      <c r="CJ87" s="1187"/>
      <c r="CK87" s="1187"/>
      <c r="CL87" s="1187"/>
      <c r="CM87" s="1187"/>
      <c r="CN87" s="1187"/>
      <c r="CO87" s="1187"/>
      <c r="CP87" s="1187"/>
      <c r="CQ87" s="1187"/>
      <c r="CR87" s="1187"/>
      <c r="CS87" s="1187"/>
      <c r="CT87" s="1187"/>
      <c r="CU87" s="1187"/>
      <c r="CV87" s="1187"/>
      <c r="CW87" s="1187"/>
      <c r="CX87" s="1187"/>
      <c r="CY87" s="1187"/>
      <c r="CZ87" s="1187"/>
      <c r="DA87" s="1187"/>
      <c r="DB87" s="1187"/>
      <c r="DC87" s="1187"/>
      <c r="DD87" s="1187"/>
      <c r="DE87" s="1187"/>
      <c r="DF87" s="1187"/>
      <c r="DG87" s="1187"/>
      <c r="DH87" s="1187"/>
      <c r="DI87" s="1187"/>
      <c r="DJ87" s="1187"/>
      <c r="DK87" s="1187"/>
      <c r="DL87" s="1187"/>
      <c r="DM87" s="1187"/>
      <c r="DN87" s="1187"/>
      <c r="DO87" s="1187"/>
      <c r="DP87" s="1187"/>
      <c r="DQ87" s="1187"/>
      <c r="DR87" s="1187"/>
      <c r="DS87" s="1187"/>
      <c r="DT87" s="1187"/>
      <c r="DU87" s="1187"/>
      <c r="DV87" s="1187"/>
      <c r="DW87" s="1187"/>
      <c r="DX87" s="1187"/>
      <c r="DY87" s="1187"/>
      <c r="DZ87" s="1187"/>
      <c r="EA87" s="1187"/>
      <c r="EB87" s="1187"/>
      <c r="EC87" s="1187"/>
      <c r="ED87" s="1187"/>
      <c r="EE87" s="1187"/>
      <c r="EF87" s="1187"/>
      <c r="EG87" s="1187"/>
      <c r="EH87" s="1172">
        <f t="shared" si="1"/>
        <v>0</v>
      </c>
    </row>
    <row r="88" spans="1:138" ht="12.75" customHeight="1">
      <c r="A88" s="1173" t="str">
        <f>'t1'!A88</f>
        <v>avvocato dirig. con altri incar.prof.li</v>
      </c>
      <c r="B88" s="1174" t="str">
        <f>'t1'!B88</f>
        <v>PD0A09</v>
      </c>
      <c r="C88" s="1187"/>
      <c r="D88" s="1187"/>
      <c r="E88" s="1187"/>
      <c r="F88" s="1187"/>
      <c r="G88" s="1187"/>
      <c r="H88" s="1187"/>
      <c r="I88" s="1187"/>
      <c r="J88" s="1187"/>
      <c r="K88" s="1187"/>
      <c r="L88" s="1187"/>
      <c r="M88" s="1187"/>
      <c r="N88" s="1187"/>
      <c r="O88" s="1187"/>
      <c r="P88" s="1187"/>
      <c r="Q88" s="1187"/>
      <c r="R88" s="1187"/>
      <c r="S88" s="1187"/>
      <c r="T88" s="1187"/>
      <c r="U88" s="1187"/>
      <c r="V88" s="1187"/>
      <c r="W88" s="1187"/>
      <c r="X88" s="1187"/>
      <c r="Y88" s="1187"/>
      <c r="Z88" s="1187"/>
      <c r="AA88" s="1187"/>
      <c r="AB88" s="1187"/>
      <c r="AC88" s="1187"/>
      <c r="AD88" s="1187"/>
      <c r="AE88" s="1187"/>
      <c r="AF88" s="1187"/>
      <c r="AG88" s="1187"/>
      <c r="AH88" s="1187"/>
      <c r="AI88" s="1187"/>
      <c r="AJ88" s="1187"/>
      <c r="AK88" s="1187"/>
      <c r="AL88" s="1187"/>
      <c r="AM88" s="1187"/>
      <c r="AN88" s="1187"/>
      <c r="AO88" s="1187"/>
      <c r="AP88" s="1187"/>
      <c r="AQ88" s="1187"/>
      <c r="AR88" s="1187"/>
      <c r="AS88" s="1187"/>
      <c r="AT88" s="1187"/>
      <c r="AU88" s="1187"/>
      <c r="AV88" s="1187"/>
      <c r="AW88" s="1187"/>
      <c r="AX88" s="1187"/>
      <c r="AY88" s="1187"/>
      <c r="AZ88" s="1187"/>
      <c r="BA88" s="1187"/>
      <c r="BB88" s="1187"/>
      <c r="BC88" s="1187"/>
      <c r="BD88" s="1187"/>
      <c r="BE88" s="1187"/>
      <c r="BF88" s="1187"/>
      <c r="BG88" s="1187"/>
      <c r="BH88" s="1187"/>
      <c r="BI88" s="1187"/>
      <c r="BJ88" s="1187"/>
      <c r="BK88" s="1187"/>
      <c r="BL88" s="1187"/>
      <c r="BM88" s="1187"/>
      <c r="BN88" s="1187"/>
      <c r="BO88" s="1187"/>
      <c r="BP88" s="1187"/>
      <c r="BQ88" s="1187"/>
      <c r="BR88" s="1187"/>
      <c r="BS88" s="1187"/>
      <c r="BT88" s="1187"/>
      <c r="BU88" s="1187"/>
      <c r="BV88" s="1187"/>
      <c r="BW88" s="1187"/>
      <c r="BX88" s="1187"/>
      <c r="BY88" s="1187"/>
      <c r="BZ88" s="1187"/>
      <c r="CA88" s="1187"/>
      <c r="CB88" s="1187"/>
      <c r="CC88" s="1187"/>
      <c r="CD88" s="1187"/>
      <c r="CE88" s="1187"/>
      <c r="CF88" s="1187"/>
      <c r="CG88" s="1187"/>
      <c r="CH88" s="1187"/>
      <c r="CI88" s="1187"/>
      <c r="CJ88" s="1187"/>
      <c r="CK88" s="1187"/>
      <c r="CL88" s="1187"/>
      <c r="CM88" s="1187"/>
      <c r="CN88" s="1187"/>
      <c r="CO88" s="1187"/>
      <c r="CP88" s="1187"/>
      <c r="CQ88" s="1187"/>
      <c r="CR88" s="1187"/>
      <c r="CS88" s="1187"/>
      <c r="CT88" s="1187"/>
      <c r="CU88" s="1187"/>
      <c r="CV88" s="1187"/>
      <c r="CW88" s="1187"/>
      <c r="CX88" s="1187"/>
      <c r="CY88" s="1187"/>
      <c r="CZ88" s="1187"/>
      <c r="DA88" s="1187"/>
      <c r="DB88" s="1187"/>
      <c r="DC88" s="1187"/>
      <c r="DD88" s="1187"/>
      <c r="DE88" s="1187"/>
      <c r="DF88" s="1187"/>
      <c r="DG88" s="1187"/>
      <c r="DH88" s="1187"/>
      <c r="DI88" s="1187"/>
      <c r="DJ88" s="1187"/>
      <c r="DK88" s="1187"/>
      <c r="DL88" s="1187"/>
      <c r="DM88" s="1187"/>
      <c r="DN88" s="1187"/>
      <c r="DO88" s="1187"/>
      <c r="DP88" s="1187"/>
      <c r="DQ88" s="1187"/>
      <c r="DR88" s="1187"/>
      <c r="DS88" s="1187"/>
      <c r="DT88" s="1187"/>
      <c r="DU88" s="1187"/>
      <c r="DV88" s="1187"/>
      <c r="DW88" s="1187"/>
      <c r="DX88" s="1187"/>
      <c r="DY88" s="1187"/>
      <c r="DZ88" s="1187"/>
      <c r="EA88" s="1187"/>
      <c r="EB88" s="1187"/>
      <c r="EC88" s="1187"/>
      <c r="ED88" s="1187"/>
      <c r="EE88" s="1187"/>
      <c r="EF88" s="1187"/>
      <c r="EG88" s="1187"/>
      <c r="EH88" s="1172">
        <f t="shared" si="1"/>
        <v>0</v>
      </c>
    </row>
    <row r="89" spans="1:138" ht="12.75" customHeight="1">
      <c r="A89" s="1173" t="str">
        <f>'t1'!A89</f>
        <v>avvocato dir. a t. determinato(art. 15-septies dlgs. 502/92)</v>
      </c>
      <c r="B89" s="1174" t="str">
        <f>'t1'!B89</f>
        <v>PD0605</v>
      </c>
      <c r="C89" s="1187"/>
      <c r="D89" s="1187"/>
      <c r="E89" s="1187"/>
      <c r="F89" s="1187"/>
      <c r="G89" s="1187"/>
      <c r="H89" s="1187"/>
      <c r="I89" s="1187"/>
      <c r="J89" s="1187"/>
      <c r="K89" s="1187"/>
      <c r="L89" s="1187"/>
      <c r="M89" s="1187"/>
      <c r="N89" s="1187"/>
      <c r="O89" s="1187"/>
      <c r="P89" s="1187"/>
      <c r="Q89" s="1187"/>
      <c r="R89" s="1187"/>
      <c r="S89" s="1187"/>
      <c r="T89" s="1187"/>
      <c r="U89" s="1187"/>
      <c r="V89" s="1187"/>
      <c r="W89" s="1187"/>
      <c r="X89" s="1187"/>
      <c r="Y89" s="1187"/>
      <c r="Z89" s="1187"/>
      <c r="AA89" s="1187"/>
      <c r="AB89" s="1187"/>
      <c r="AC89" s="1187"/>
      <c r="AD89" s="1187"/>
      <c r="AE89" s="1187"/>
      <c r="AF89" s="1187"/>
      <c r="AG89" s="1187"/>
      <c r="AH89" s="1187"/>
      <c r="AI89" s="1187"/>
      <c r="AJ89" s="1187"/>
      <c r="AK89" s="1187"/>
      <c r="AL89" s="1187"/>
      <c r="AM89" s="1187"/>
      <c r="AN89" s="1187"/>
      <c r="AO89" s="1187"/>
      <c r="AP89" s="1187"/>
      <c r="AQ89" s="1187"/>
      <c r="AR89" s="1187"/>
      <c r="AS89" s="1187"/>
      <c r="AT89" s="1187"/>
      <c r="AU89" s="1187"/>
      <c r="AV89" s="1187"/>
      <c r="AW89" s="1187"/>
      <c r="AX89" s="1187"/>
      <c r="AY89" s="1187"/>
      <c r="AZ89" s="1187"/>
      <c r="BA89" s="1187"/>
      <c r="BB89" s="1187"/>
      <c r="BC89" s="1187"/>
      <c r="BD89" s="1187"/>
      <c r="BE89" s="1187"/>
      <c r="BF89" s="1187"/>
      <c r="BG89" s="1187"/>
      <c r="BH89" s="1187"/>
      <c r="BI89" s="1187"/>
      <c r="BJ89" s="1187"/>
      <c r="BK89" s="1187"/>
      <c r="BL89" s="1187"/>
      <c r="BM89" s="1187"/>
      <c r="BN89" s="1187"/>
      <c r="BO89" s="1187"/>
      <c r="BP89" s="1187"/>
      <c r="BQ89" s="1187"/>
      <c r="BR89" s="1187"/>
      <c r="BS89" s="1187"/>
      <c r="BT89" s="1187"/>
      <c r="BU89" s="1187"/>
      <c r="BV89" s="1187"/>
      <c r="BW89" s="1187"/>
      <c r="BX89" s="1187"/>
      <c r="BY89" s="1187"/>
      <c r="BZ89" s="1187"/>
      <c r="CA89" s="1187"/>
      <c r="CB89" s="1187"/>
      <c r="CC89" s="1187"/>
      <c r="CD89" s="1187"/>
      <c r="CE89" s="1187"/>
      <c r="CF89" s="1187"/>
      <c r="CG89" s="1187"/>
      <c r="CH89" s="1187"/>
      <c r="CI89" s="1187"/>
      <c r="CJ89" s="1187"/>
      <c r="CK89" s="1187"/>
      <c r="CL89" s="1187"/>
      <c r="CM89" s="1187"/>
      <c r="CN89" s="1187"/>
      <c r="CO89" s="1187"/>
      <c r="CP89" s="1187"/>
      <c r="CQ89" s="1187"/>
      <c r="CR89" s="1187"/>
      <c r="CS89" s="1187"/>
      <c r="CT89" s="1187"/>
      <c r="CU89" s="1187"/>
      <c r="CV89" s="1187"/>
      <c r="CW89" s="1187"/>
      <c r="CX89" s="1187"/>
      <c r="CY89" s="1187"/>
      <c r="CZ89" s="1187"/>
      <c r="DA89" s="1187"/>
      <c r="DB89" s="1187"/>
      <c r="DC89" s="1187"/>
      <c r="DD89" s="1187"/>
      <c r="DE89" s="1187"/>
      <c r="DF89" s="1187"/>
      <c r="DG89" s="1187"/>
      <c r="DH89" s="1187"/>
      <c r="DI89" s="1187"/>
      <c r="DJ89" s="1187"/>
      <c r="DK89" s="1187"/>
      <c r="DL89" s="1187"/>
      <c r="DM89" s="1187"/>
      <c r="DN89" s="1187"/>
      <c r="DO89" s="1187"/>
      <c r="DP89" s="1187"/>
      <c r="DQ89" s="1187"/>
      <c r="DR89" s="1187"/>
      <c r="DS89" s="1187"/>
      <c r="DT89" s="1187"/>
      <c r="DU89" s="1187"/>
      <c r="DV89" s="1187"/>
      <c r="DW89" s="1187"/>
      <c r="DX89" s="1187"/>
      <c r="DY89" s="1187"/>
      <c r="DZ89" s="1187"/>
      <c r="EA89" s="1187"/>
      <c r="EB89" s="1187"/>
      <c r="EC89" s="1187"/>
      <c r="ED89" s="1187"/>
      <c r="EE89" s="1187"/>
      <c r="EF89" s="1187"/>
      <c r="EG89" s="1187"/>
      <c r="EH89" s="1172">
        <f t="shared" si="1"/>
        <v>0</v>
      </c>
    </row>
    <row r="90" spans="1:138" ht="12.75" customHeight="1">
      <c r="A90" s="1173" t="str">
        <f>'t1'!A90</f>
        <v>ingegnere dirig. con incarico di struttura complessa</v>
      </c>
      <c r="B90" s="1174" t="str">
        <f>'t1'!B90</f>
        <v>PD0046</v>
      </c>
      <c r="C90" s="1187"/>
      <c r="D90" s="1187"/>
      <c r="E90" s="1187"/>
      <c r="F90" s="1187"/>
      <c r="G90" s="1187"/>
      <c r="H90" s="1187"/>
      <c r="I90" s="1187"/>
      <c r="J90" s="1187"/>
      <c r="K90" s="1187"/>
      <c r="L90" s="1187"/>
      <c r="M90" s="1187"/>
      <c r="N90" s="1187"/>
      <c r="O90" s="1187"/>
      <c r="P90" s="1187"/>
      <c r="Q90" s="1187"/>
      <c r="R90" s="1187"/>
      <c r="S90" s="1187"/>
      <c r="T90" s="1187"/>
      <c r="U90" s="1187"/>
      <c r="V90" s="1187"/>
      <c r="W90" s="1187"/>
      <c r="X90" s="1187"/>
      <c r="Y90" s="1187"/>
      <c r="Z90" s="1187"/>
      <c r="AA90" s="1187"/>
      <c r="AB90" s="1187"/>
      <c r="AC90" s="1187"/>
      <c r="AD90" s="1187"/>
      <c r="AE90" s="1187"/>
      <c r="AF90" s="1187"/>
      <c r="AG90" s="1187"/>
      <c r="AH90" s="1187"/>
      <c r="AI90" s="1187"/>
      <c r="AJ90" s="1187"/>
      <c r="AK90" s="1187"/>
      <c r="AL90" s="1187"/>
      <c r="AM90" s="1187"/>
      <c r="AN90" s="1187"/>
      <c r="AO90" s="1187"/>
      <c r="AP90" s="1187"/>
      <c r="AQ90" s="1187"/>
      <c r="AR90" s="1187"/>
      <c r="AS90" s="1187"/>
      <c r="AT90" s="1187"/>
      <c r="AU90" s="1187"/>
      <c r="AV90" s="1187"/>
      <c r="AW90" s="1187"/>
      <c r="AX90" s="1187"/>
      <c r="AY90" s="1187"/>
      <c r="AZ90" s="1187"/>
      <c r="BA90" s="1187"/>
      <c r="BB90" s="1187"/>
      <c r="BC90" s="1187"/>
      <c r="BD90" s="1187"/>
      <c r="BE90" s="1187"/>
      <c r="BF90" s="1187"/>
      <c r="BG90" s="1187"/>
      <c r="BH90" s="1187"/>
      <c r="BI90" s="1187"/>
      <c r="BJ90" s="1187"/>
      <c r="BK90" s="1187"/>
      <c r="BL90" s="1187"/>
      <c r="BM90" s="1187"/>
      <c r="BN90" s="1187"/>
      <c r="BO90" s="1187"/>
      <c r="BP90" s="1187"/>
      <c r="BQ90" s="1187"/>
      <c r="BR90" s="1187"/>
      <c r="BS90" s="1187"/>
      <c r="BT90" s="1187"/>
      <c r="BU90" s="1187"/>
      <c r="BV90" s="1187"/>
      <c r="BW90" s="1187"/>
      <c r="BX90" s="1187"/>
      <c r="BY90" s="1187"/>
      <c r="BZ90" s="1187"/>
      <c r="CA90" s="1187"/>
      <c r="CB90" s="1187"/>
      <c r="CC90" s="1187"/>
      <c r="CD90" s="1187"/>
      <c r="CE90" s="1187"/>
      <c r="CF90" s="1187"/>
      <c r="CG90" s="1187"/>
      <c r="CH90" s="1187"/>
      <c r="CI90" s="1187"/>
      <c r="CJ90" s="1187"/>
      <c r="CK90" s="1187"/>
      <c r="CL90" s="1187"/>
      <c r="CM90" s="1187"/>
      <c r="CN90" s="1187"/>
      <c r="CO90" s="1187"/>
      <c r="CP90" s="1187"/>
      <c r="CQ90" s="1187"/>
      <c r="CR90" s="1187"/>
      <c r="CS90" s="1187"/>
      <c r="CT90" s="1187"/>
      <c r="CU90" s="1187"/>
      <c r="CV90" s="1187"/>
      <c r="CW90" s="1187"/>
      <c r="CX90" s="1187"/>
      <c r="CY90" s="1187"/>
      <c r="CZ90" s="1187"/>
      <c r="DA90" s="1187"/>
      <c r="DB90" s="1187"/>
      <c r="DC90" s="1187"/>
      <c r="DD90" s="1187"/>
      <c r="DE90" s="1187"/>
      <c r="DF90" s="1187"/>
      <c r="DG90" s="1187"/>
      <c r="DH90" s="1187"/>
      <c r="DI90" s="1187"/>
      <c r="DJ90" s="1187"/>
      <c r="DK90" s="1187"/>
      <c r="DL90" s="1187"/>
      <c r="DM90" s="1187"/>
      <c r="DN90" s="1187"/>
      <c r="DO90" s="1187"/>
      <c r="DP90" s="1187"/>
      <c r="DQ90" s="1187"/>
      <c r="DR90" s="1187"/>
      <c r="DS90" s="1187"/>
      <c r="DT90" s="1187"/>
      <c r="DU90" s="1187"/>
      <c r="DV90" s="1187"/>
      <c r="DW90" s="1187"/>
      <c r="DX90" s="1187"/>
      <c r="DY90" s="1187"/>
      <c r="DZ90" s="1187"/>
      <c r="EA90" s="1187"/>
      <c r="EB90" s="1187"/>
      <c r="EC90" s="1187"/>
      <c r="ED90" s="1187"/>
      <c r="EE90" s="1187"/>
      <c r="EF90" s="1187"/>
      <c r="EG90" s="1187"/>
      <c r="EH90" s="1172">
        <f t="shared" si="1"/>
        <v>0</v>
      </c>
    </row>
    <row r="91" spans="1:138" ht="12.75" customHeight="1">
      <c r="A91" s="1173" t="str">
        <f>'t1'!A91</f>
        <v>ingegnere dirig. con incarico di struttura semplice</v>
      </c>
      <c r="B91" s="1174" t="str">
        <f>'t1'!B91</f>
        <v>PD0S45</v>
      </c>
      <c r="C91" s="1187"/>
      <c r="D91" s="1187"/>
      <c r="E91" s="1187"/>
      <c r="F91" s="1187"/>
      <c r="G91" s="1187"/>
      <c r="H91" s="1187"/>
      <c r="I91" s="1187"/>
      <c r="J91" s="1187"/>
      <c r="K91" s="1187"/>
      <c r="L91" s="1187"/>
      <c r="M91" s="1187"/>
      <c r="N91" s="1187"/>
      <c r="O91" s="1187"/>
      <c r="P91" s="1187"/>
      <c r="Q91" s="1187"/>
      <c r="R91" s="1187"/>
      <c r="S91" s="1187"/>
      <c r="T91" s="1187"/>
      <c r="U91" s="1187"/>
      <c r="V91" s="1187"/>
      <c r="W91" s="1187"/>
      <c r="X91" s="1187"/>
      <c r="Y91" s="1187"/>
      <c r="Z91" s="1187"/>
      <c r="AA91" s="1187"/>
      <c r="AB91" s="1187"/>
      <c r="AC91" s="1187"/>
      <c r="AD91" s="1187"/>
      <c r="AE91" s="1187"/>
      <c r="AF91" s="1187"/>
      <c r="AG91" s="1187"/>
      <c r="AH91" s="1187"/>
      <c r="AI91" s="1187"/>
      <c r="AJ91" s="1187"/>
      <c r="AK91" s="1187"/>
      <c r="AL91" s="1187"/>
      <c r="AM91" s="1187"/>
      <c r="AN91" s="1187"/>
      <c r="AO91" s="1187"/>
      <c r="AP91" s="1187"/>
      <c r="AQ91" s="1187"/>
      <c r="AR91" s="1187"/>
      <c r="AS91" s="1187"/>
      <c r="AT91" s="1187"/>
      <c r="AU91" s="1187"/>
      <c r="AV91" s="1187"/>
      <c r="AW91" s="1187"/>
      <c r="AX91" s="1187"/>
      <c r="AY91" s="1187"/>
      <c r="AZ91" s="1187"/>
      <c r="BA91" s="1187"/>
      <c r="BB91" s="1187"/>
      <c r="BC91" s="1187"/>
      <c r="BD91" s="1187"/>
      <c r="BE91" s="1187"/>
      <c r="BF91" s="1187"/>
      <c r="BG91" s="1187"/>
      <c r="BH91" s="1187"/>
      <c r="BI91" s="1187"/>
      <c r="BJ91" s="1187"/>
      <c r="BK91" s="1187"/>
      <c r="BL91" s="1187"/>
      <c r="BM91" s="1187"/>
      <c r="BN91" s="1187"/>
      <c r="BO91" s="1187"/>
      <c r="BP91" s="1187"/>
      <c r="BQ91" s="1187"/>
      <c r="BR91" s="1187"/>
      <c r="BS91" s="1187"/>
      <c r="BT91" s="1187"/>
      <c r="BU91" s="1187"/>
      <c r="BV91" s="1187"/>
      <c r="BW91" s="1187"/>
      <c r="BX91" s="1187"/>
      <c r="BY91" s="1187"/>
      <c r="BZ91" s="1187"/>
      <c r="CA91" s="1187"/>
      <c r="CB91" s="1187"/>
      <c r="CC91" s="1187"/>
      <c r="CD91" s="1187"/>
      <c r="CE91" s="1187"/>
      <c r="CF91" s="1187"/>
      <c r="CG91" s="1187"/>
      <c r="CH91" s="1187"/>
      <c r="CI91" s="1187"/>
      <c r="CJ91" s="1187">
        <v>1</v>
      </c>
      <c r="CK91" s="1187"/>
      <c r="CL91" s="1187"/>
      <c r="CM91" s="1187"/>
      <c r="CN91" s="1187"/>
      <c r="CO91" s="1187"/>
      <c r="CP91" s="1187"/>
      <c r="CQ91" s="1187"/>
      <c r="CR91" s="1187"/>
      <c r="CS91" s="1187"/>
      <c r="CT91" s="1187"/>
      <c r="CU91" s="1187"/>
      <c r="CV91" s="1187"/>
      <c r="CW91" s="1187"/>
      <c r="CX91" s="1187"/>
      <c r="CY91" s="1187"/>
      <c r="CZ91" s="1187"/>
      <c r="DA91" s="1187"/>
      <c r="DB91" s="1187"/>
      <c r="DC91" s="1187"/>
      <c r="DD91" s="1187"/>
      <c r="DE91" s="1187"/>
      <c r="DF91" s="1187"/>
      <c r="DG91" s="1187"/>
      <c r="DH91" s="1187"/>
      <c r="DI91" s="1187"/>
      <c r="DJ91" s="1187"/>
      <c r="DK91" s="1187"/>
      <c r="DL91" s="1187"/>
      <c r="DM91" s="1187"/>
      <c r="DN91" s="1187"/>
      <c r="DO91" s="1187"/>
      <c r="DP91" s="1187"/>
      <c r="DQ91" s="1187"/>
      <c r="DR91" s="1187"/>
      <c r="DS91" s="1187"/>
      <c r="DT91" s="1187"/>
      <c r="DU91" s="1187"/>
      <c r="DV91" s="1187"/>
      <c r="DW91" s="1187"/>
      <c r="DX91" s="1187"/>
      <c r="DY91" s="1187"/>
      <c r="DZ91" s="1187"/>
      <c r="EA91" s="1187"/>
      <c r="EB91" s="1187"/>
      <c r="EC91" s="1187"/>
      <c r="ED91" s="1187"/>
      <c r="EE91" s="1187"/>
      <c r="EF91" s="1187"/>
      <c r="EG91" s="1187"/>
      <c r="EH91" s="1172">
        <f t="shared" si="1"/>
        <v>1</v>
      </c>
    </row>
    <row r="92" spans="1:138" ht="12.75" customHeight="1">
      <c r="A92" s="1173" t="str">
        <f>'t1'!A92</f>
        <v>ingegnere dirig. con altri incar.prof.li</v>
      </c>
      <c r="B92" s="1174" t="str">
        <f>'t1'!B92</f>
        <v>PD0A45</v>
      </c>
      <c r="C92" s="1187"/>
      <c r="D92" s="1187"/>
      <c r="E92" s="1187"/>
      <c r="F92" s="1187"/>
      <c r="G92" s="1187"/>
      <c r="H92" s="1187"/>
      <c r="I92" s="1187"/>
      <c r="J92" s="1187"/>
      <c r="K92" s="1187"/>
      <c r="L92" s="1187"/>
      <c r="M92" s="1187"/>
      <c r="N92" s="1187"/>
      <c r="O92" s="1187"/>
      <c r="P92" s="1187"/>
      <c r="Q92" s="1187"/>
      <c r="R92" s="1187"/>
      <c r="S92" s="1187"/>
      <c r="T92" s="1187"/>
      <c r="U92" s="1187"/>
      <c r="V92" s="1187"/>
      <c r="W92" s="1187"/>
      <c r="X92" s="1187"/>
      <c r="Y92" s="1187"/>
      <c r="Z92" s="1187"/>
      <c r="AA92" s="1187"/>
      <c r="AB92" s="1187"/>
      <c r="AC92" s="1187"/>
      <c r="AD92" s="1187"/>
      <c r="AE92" s="1187"/>
      <c r="AF92" s="1187"/>
      <c r="AG92" s="1187"/>
      <c r="AH92" s="1187"/>
      <c r="AI92" s="1187"/>
      <c r="AJ92" s="1187"/>
      <c r="AK92" s="1187"/>
      <c r="AL92" s="1187"/>
      <c r="AM92" s="1187"/>
      <c r="AN92" s="1187"/>
      <c r="AO92" s="1187"/>
      <c r="AP92" s="1187"/>
      <c r="AQ92" s="1187"/>
      <c r="AR92" s="1187"/>
      <c r="AS92" s="1187"/>
      <c r="AT92" s="1187"/>
      <c r="AU92" s="1187"/>
      <c r="AV92" s="1187"/>
      <c r="AW92" s="1187"/>
      <c r="AX92" s="1187"/>
      <c r="AY92" s="1187"/>
      <c r="AZ92" s="1187"/>
      <c r="BA92" s="1187"/>
      <c r="BB92" s="1187"/>
      <c r="BC92" s="1187"/>
      <c r="BD92" s="1187"/>
      <c r="BE92" s="1187"/>
      <c r="BF92" s="1187"/>
      <c r="BG92" s="1187"/>
      <c r="BH92" s="1187"/>
      <c r="BI92" s="1187"/>
      <c r="BJ92" s="1187"/>
      <c r="BK92" s="1187"/>
      <c r="BL92" s="1187"/>
      <c r="BM92" s="1187"/>
      <c r="BN92" s="1187"/>
      <c r="BO92" s="1187"/>
      <c r="BP92" s="1187"/>
      <c r="BQ92" s="1187"/>
      <c r="BR92" s="1187"/>
      <c r="BS92" s="1187"/>
      <c r="BT92" s="1187"/>
      <c r="BU92" s="1187"/>
      <c r="BV92" s="1187"/>
      <c r="BW92" s="1187"/>
      <c r="BX92" s="1187"/>
      <c r="BY92" s="1187"/>
      <c r="BZ92" s="1187"/>
      <c r="CA92" s="1187"/>
      <c r="CB92" s="1187"/>
      <c r="CC92" s="1187"/>
      <c r="CD92" s="1187"/>
      <c r="CE92" s="1187"/>
      <c r="CF92" s="1187"/>
      <c r="CG92" s="1187"/>
      <c r="CH92" s="1187">
        <v>1</v>
      </c>
      <c r="CI92" s="1187"/>
      <c r="CJ92" s="1187"/>
      <c r="CK92" s="1187"/>
      <c r="CL92" s="1187"/>
      <c r="CM92" s="1187"/>
      <c r="CN92" s="1187"/>
      <c r="CO92" s="1187"/>
      <c r="CP92" s="1187"/>
      <c r="CQ92" s="1187"/>
      <c r="CR92" s="1187"/>
      <c r="CS92" s="1187"/>
      <c r="CT92" s="1187"/>
      <c r="CU92" s="1187"/>
      <c r="CV92" s="1187"/>
      <c r="CW92" s="1187"/>
      <c r="CX92" s="1187"/>
      <c r="CY92" s="1187"/>
      <c r="CZ92" s="1187"/>
      <c r="DA92" s="1187"/>
      <c r="DB92" s="1187"/>
      <c r="DC92" s="1187"/>
      <c r="DD92" s="1187"/>
      <c r="DE92" s="1187"/>
      <c r="DF92" s="1187"/>
      <c r="DG92" s="1187"/>
      <c r="DH92" s="1187"/>
      <c r="DI92" s="1187"/>
      <c r="DJ92" s="1187"/>
      <c r="DK92" s="1187"/>
      <c r="DL92" s="1187"/>
      <c r="DM92" s="1187"/>
      <c r="DN92" s="1187"/>
      <c r="DO92" s="1187"/>
      <c r="DP92" s="1187"/>
      <c r="DQ92" s="1187"/>
      <c r="DR92" s="1187"/>
      <c r="DS92" s="1187"/>
      <c r="DT92" s="1187"/>
      <c r="DU92" s="1187"/>
      <c r="DV92" s="1187"/>
      <c r="DW92" s="1187"/>
      <c r="DX92" s="1187"/>
      <c r="DY92" s="1187"/>
      <c r="DZ92" s="1187"/>
      <c r="EA92" s="1187"/>
      <c r="EB92" s="1187"/>
      <c r="EC92" s="1187"/>
      <c r="ED92" s="1187"/>
      <c r="EE92" s="1187"/>
      <c r="EF92" s="1187"/>
      <c r="EG92" s="1187"/>
      <c r="EH92" s="1172">
        <f t="shared" si="1"/>
        <v>1</v>
      </c>
    </row>
    <row r="93" spans="1:138" ht="12.75" customHeight="1">
      <c r="A93" s="1173" t="str">
        <f>'t1'!A93</f>
        <v>ingegnere dir. a t. determinato(art.15-septies dlgs. 502/92)</v>
      </c>
      <c r="B93" s="1174" t="str">
        <f>'t1'!B93</f>
        <v>PD0606</v>
      </c>
      <c r="C93" s="1187"/>
      <c r="D93" s="1187"/>
      <c r="E93" s="1187"/>
      <c r="F93" s="1187"/>
      <c r="G93" s="1187"/>
      <c r="H93" s="1187"/>
      <c r="I93" s="1187"/>
      <c r="J93" s="1187"/>
      <c r="K93" s="1187"/>
      <c r="L93" s="1187"/>
      <c r="M93" s="1187"/>
      <c r="N93" s="1187"/>
      <c r="O93" s="1187"/>
      <c r="P93" s="1187"/>
      <c r="Q93" s="1187"/>
      <c r="R93" s="1187"/>
      <c r="S93" s="1187"/>
      <c r="T93" s="1187"/>
      <c r="U93" s="1187"/>
      <c r="V93" s="1187"/>
      <c r="W93" s="1187"/>
      <c r="X93" s="1187"/>
      <c r="Y93" s="1187"/>
      <c r="Z93" s="1187"/>
      <c r="AA93" s="1187"/>
      <c r="AB93" s="1187"/>
      <c r="AC93" s="1187"/>
      <c r="AD93" s="1187"/>
      <c r="AE93" s="1187"/>
      <c r="AF93" s="1187"/>
      <c r="AG93" s="1187"/>
      <c r="AH93" s="1187"/>
      <c r="AI93" s="1187"/>
      <c r="AJ93" s="1187"/>
      <c r="AK93" s="1187"/>
      <c r="AL93" s="1187"/>
      <c r="AM93" s="1187"/>
      <c r="AN93" s="1187"/>
      <c r="AO93" s="1187"/>
      <c r="AP93" s="1187"/>
      <c r="AQ93" s="1187"/>
      <c r="AR93" s="1187"/>
      <c r="AS93" s="1187"/>
      <c r="AT93" s="1187"/>
      <c r="AU93" s="1187"/>
      <c r="AV93" s="1187"/>
      <c r="AW93" s="1187"/>
      <c r="AX93" s="1187"/>
      <c r="AY93" s="1187"/>
      <c r="AZ93" s="1187"/>
      <c r="BA93" s="1187"/>
      <c r="BB93" s="1187"/>
      <c r="BC93" s="1187"/>
      <c r="BD93" s="1187"/>
      <c r="BE93" s="1187"/>
      <c r="BF93" s="1187"/>
      <c r="BG93" s="1187"/>
      <c r="BH93" s="1187"/>
      <c r="BI93" s="1187"/>
      <c r="BJ93" s="1187"/>
      <c r="BK93" s="1187"/>
      <c r="BL93" s="1187"/>
      <c r="BM93" s="1187"/>
      <c r="BN93" s="1187"/>
      <c r="BO93" s="1187"/>
      <c r="BP93" s="1187"/>
      <c r="BQ93" s="1187"/>
      <c r="BR93" s="1187"/>
      <c r="BS93" s="1187"/>
      <c r="BT93" s="1187"/>
      <c r="BU93" s="1187"/>
      <c r="BV93" s="1187"/>
      <c r="BW93" s="1187"/>
      <c r="BX93" s="1187"/>
      <c r="BY93" s="1187"/>
      <c r="BZ93" s="1187"/>
      <c r="CA93" s="1187"/>
      <c r="CB93" s="1187"/>
      <c r="CC93" s="1187"/>
      <c r="CD93" s="1187"/>
      <c r="CE93" s="1187"/>
      <c r="CF93" s="1187"/>
      <c r="CG93" s="1187"/>
      <c r="CH93" s="1187"/>
      <c r="CI93" s="1187"/>
      <c r="CJ93" s="1187"/>
      <c r="CK93" s="1187"/>
      <c r="CL93" s="1187"/>
      <c r="CM93" s="1187"/>
      <c r="CN93" s="1187"/>
      <c r="CO93" s="1187"/>
      <c r="CP93" s="1187"/>
      <c r="CQ93" s="1187"/>
      <c r="CR93" s="1187"/>
      <c r="CS93" s="1187"/>
      <c r="CT93" s="1187"/>
      <c r="CU93" s="1187"/>
      <c r="CV93" s="1187"/>
      <c r="CW93" s="1187"/>
      <c r="CX93" s="1187"/>
      <c r="CY93" s="1187"/>
      <c r="CZ93" s="1187"/>
      <c r="DA93" s="1187"/>
      <c r="DB93" s="1187"/>
      <c r="DC93" s="1187"/>
      <c r="DD93" s="1187"/>
      <c r="DE93" s="1187"/>
      <c r="DF93" s="1187"/>
      <c r="DG93" s="1187"/>
      <c r="DH93" s="1187"/>
      <c r="DI93" s="1187"/>
      <c r="DJ93" s="1187"/>
      <c r="DK93" s="1187"/>
      <c r="DL93" s="1187"/>
      <c r="DM93" s="1187"/>
      <c r="DN93" s="1187"/>
      <c r="DO93" s="1187"/>
      <c r="DP93" s="1187"/>
      <c r="DQ93" s="1187"/>
      <c r="DR93" s="1187"/>
      <c r="DS93" s="1187"/>
      <c r="DT93" s="1187"/>
      <c r="DU93" s="1187"/>
      <c r="DV93" s="1187"/>
      <c r="DW93" s="1187"/>
      <c r="DX93" s="1187"/>
      <c r="DY93" s="1187"/>
      <c r="DZ93" s="1187"/>
      <c r="EA93" s="1187"/>
      <c r="EB93" s="1187"/>
      <c r="EC93" s="1187"/>
      <c r="ED93" s="1187"/>
      <c r="EE93" s="1187"/>
      <c r="EF93" s="1187"/>
      <c r="EG93" s="1187"/>
      <c r="EH93" s="1172">
        <f t="shared" si="1"/>
        <v>0</v>
      </c>
    </row>
    <row r="94" spans="1:138" ht="12.75" customHeight="1">
      <c r="A94" s="1173" t="str">
        <f>'t1'!A94</f>
        <v>architetti dirig. con incarico di struttura complessa</v>
      </c>
      <c r="B94" s="1174" t="str">
        <f>'t1'!B94</f>
        <v>PD0004</v>
      </c>
      <c r="C94" s="1187"/>
      <c r="D94" s="1187"/>
      <c r="E94" s="1187"/>
      <c r="F94" s="1187"/>
      <c r="G94" s="1187"/>
      <c r="H94" s="1187"/>
      <c r="I94" s="1187"/>
      <c r="J94" s="1187"/>
      <c r="K94" s="1187"/>
      <c r="L94" s="1187"/>
      <c r="M94" s="1187"/>
      <c r="N94" s="1187"/>
      <c r="O94" s="1187"/>
      <c r="P94" s="1187"/>
      <c r="Q94" s="1187"/>
      <c r="R94" s="1187"/>
      <c r="S94" s="1187"/>
      <c r="T94" s="1187"/>
      <c r="U94" s="1187"/>
      <c r="V94" s="1187"/>
      <c r="W94" s="1187"/>
      <c r="X94" s="1187"/>
      <c r="Y94" s="1187"/>
      <c r="Z94" s="1187"/>
      <c r="AA94" s="1187"/>
      <c r="AB94" s="1187"/>
      <c r="AC94" s="1187"/>
      <c r="AD94" s="1187"/>
      <c r="AE94" s="1187"/>
      <c r="AF94" s="1187"/>
      <c r="AG94" s="1187"/>
      <c r="AH94" s="1187"/>
      <c r="AI94" s="1187"/>
      <c r="AJ94" s="1187"/>
      <c r="AK94" s="1187"/>
      <c r="AL94" s="1187"/>
      <c r="AM94" s="1187"/>
      <c r="AN94" s="1187"/>
      <c r="AO94" s="1187"/>
      <c r="AP94" s="1187"/>
      <c r="AQ94" s="1187"/>
      <c r="AR94" s="1187"/>
      <c r="AS94" s="1187"/>
      <c r="AT94" s="1187"/>
      <c r="AU94" s="1187"/>
      <c r="AV94" s="1187"/>
      <c r="AW94" s="1187"/>
      <c r="AX94" s="1187"/>
      <c r="AY94" s="1187"/>
      <c r="AZ94" s="1187"/>
      <c r="BA94" s="1187"/>
      <c r="BB94" s="1187"/>
      <c r="BC94" s="1187"/>
      <c r="BD94" s="1187"/>
      <c r="BE94" s="1187"/>
      <c r="BF94" s="1187"/>
      <c r="BG94" s="1187"/>
      <c r="BH94" s="1187"/>
      <c r="BI94" s="1187"/>
      <c r="BJ94" s="1187"/>
      <c r="BK94" s="1187"/>
      <c r="BL94" s="1187"/>
      <c r="BM94" s="1187"/>
      <c r="BN94" s="1187"/>
      <c r="BO94" s="1187"/>
      <c r="BP94" s="1187"/>
      <c r="BQ94" s="1187"/>
      <c r="BR94" s="1187"/>
      <c r="BS94" s="1187"/>
      <c r="BT94" s="1187"/>
      <c r="BU94" s="1187"/>
      <c r="BV94" s="1187"/>
      <c r="BW94" s="1187"/>
      <c r="BX94" s="1187"/>
      <c r="BY94" s="1187"/>
      <c r="BZ94" s="1187"/>
      <c r="CA94" s="1187"/>
      <c r="CB94" s="1187"/>
      <c r="CC94" s="1187"/>
      <c r="CD94" s="1187"/>
      <c r="CE94" s="1187"/>
      <c r="CF94" s="1187"/>
      <c r="CG94" s="1187"/>
      <c r="CH94" s="1187"/>
      <c r="CI94" s="1187"/>
      <c r="CJ94" s="1187"/>
      <c r="CK94" s="1187"/>
      <c r="CL94" s="1187"/>
      <c r="CM94" s="1187"/>
      <c r="CN94" s="1187"/>
      <c r="CO94" s="1187"/>
      <c r="CP94" s="1187"/>
      <c r="CQ94" s="1187"/>
      <c r="CR94" s="1187"/>
      <c r="CS94" s="1187"/>
      <c r="CT94" s="1187"/>
      <c r="CU94" s="1187"/>
      <c r="CV94" s="1187"/>
      <c r="CW94" s="1187"/>
      <c r="CX94" s="1187"/>
      <c r="CY94" s="1187"/>
      <c r="CZ94" s="1187"/>
      <c r="DA94" s="1187"/>
      <c r="DB94" s="1187"/>
      <c r="DC94" s="1187"/>
      <c r="DD94" s="1187"/>
      <c r="DE94" s="1187"/>
      <c r="DF94" s="1187"/>
      <c r="DG94" s="1187"/>
      <c r="DH94" s="1187"/>
      <c r="DI94" s="1187"/>
      <c r="DJ94" s="1187"/>
      <c r="DK94" s="1187"/>
      <c r="DL94" s="1187"/>
      <c r="DM94" s="1187"/>
      <c r="DN94" s="1187"/>
      <c r="DO94" s="1187"/>
      <c r="DP94" s="1187"/>
      <c r="DQ94" s="1187"/>
      <c r="DR94" s="1187"/>
      <c r="DS94" s="1187"/>
      <c r="DT94" s="1187"/>
      <c r="DU94" s="1187"/>
      <c r="DV94" s="1187"/>
      <c r="DW94" s="1187"/>
      <c r="DX94" s="1187"/>
      <c r="DY94" s="1187"/>
      <c r="DZ94" s="1187"/>
      <c r="EA94" s="1187"/>
      <c r="EB94" s="1187"/>
      <c r="EC94" s="1187"/>
      <c r="ED94" s="1187"/>
      <c r="EE94" s="1187"/>
      <c r="EF94" s="1187"/>
      <c r="EG94" s="1187"/>
      <c r="EH94" s="1172">
        <f t="shared" si="1"/>
        <v>0</v>
      </c>
    </row>
    <row r="95" spans="1:138" ht="12.75" customHeight="1">
      <c r="A95" s="1173" t="str">
        <f>'t1'!A95</f>
        <v>architetti dirig. con incarico di struttura semplice</v>
      </c>
      <c r="B95" s="1174" t="str">
        <f>'t1'!B95</f>
        <v>PD0S03</v>
      </c>
      <c r="C95" s="1187"/>
      <c r="D95" s="1187"/>
      <c r="E95" s="1187"/>
      <c r="F95" s="1187"/>
      <c r="G95" s="1187"/>
      <c r="H95" s="1187"/>
      <c r="I95" s="1187"/>
      <c r="J95" s="1187"/>
      <c r="K95" s="1187"/>
      <c r="L95" s="1187"/>
      <c r="M95" s="1187"/>
      <c r="N95" s="1187"/>
      <c r="O95" s="1187"/>
      <c r="P95" s="1187"/>
      <c r="Q95" s="1187"/>
      <c r="R95" s="1187"/>
      <c r="S95" s="1187"/>
      <c r="T95" s="1187"/>
      <c r="U95" s="1187"/>
      <c r="V95" s="1187"/>
      <c r="W95" s="1187"/>
      <c r="X95" s="1187"/>
      <c r="Y95" s="1187"/>
      <c r="Z95" s="1187"/>
      <c r="AA95" s="1187"/>
      <c r="AB95" s="1187"/>
      <c r="AC95" s="1187"/>
      <c r="AD95" s="1187"/>
      <c r="AE95" s="1187"/>
      <c r="AF95" s="1187"/>
      <c r="AG95" s="1187"/>
      <c r="AH95" s="1187"/>
      <c r="AI95" s="1187"/>
      <c r="AJ95" s="1187"/>
      <c r="AK95" s="1187"/>
      <c r="AL95" s="1187"/>
      <c r="AM95" s="1187"/>
      <c r="AN95" s="1187"/>
      <c r="AO95" s="1187"/>
      <c r="AP95" s="1187"/>
      <c r="AQ95" s="1187"/>
      <c r="AR95" s="1187"/>
      <c r="AS95" s="1187"/>
      <c r="AT95" s="1187"/>
      <c r="AU95" s="1187"/>
      <c r="AV95" s="1187"/>
      <c r="AW95" s="1187"/>
      <c r="AX95" s="1187"/>
      <c r="AY95" s="1187"/>
      <c r="AZ95" s="1187"/>
      <c r="BA95" s="1187"/>
      <c r="BB95" s="1187"/>
      <c r="BC95" s="1187"/>
      <c r="BD95" s="1187"/>
      <c r="BE95" s="1187"/>
      <c r="BF95" s="1187"/>
      <c r="BG95" s="1187"/>
      <c r="BH95" s="1187"/>
      <c r="BI95" s="1187"/>
      <c r="BJ95" s="1187"/>
      <c r="BK95" s="1187"/>
      <c r="BL95" s="1187"/>
      <c r="BM95" s="1187"/>
      <c r="BN95" s="1187"/>
      <c r="BO95" s="1187"/>
      <c r="BP95" s="1187"/>
      <c r="BQ95" s="1187"/>
      <c r="BR95" s="1187"/>
      <c r="BS95" s="1187"/>
      <c r="BT95" s="1187"/>
      <c r="BU95" s="1187"/>
      <c r="BV95" s="1187"/>
      <c r="BW95" s="1187"/>
      <c r="BX95" s="1187"/>
      <c r="BY95" s="1187"/>
      <c r="BZ95" s="1187"/>
      <c r="CA95" s="1187"/>
      <c r="CB95" s="1187"/>
      <c r="CC95" s="1187"/>
      <c r="CD95" s="1187"/>
      <c r="CE95" s="1187"/>
      <c r="CF95" s="1187"/>
      <c r="CG95" s="1187"/>
      <c r="CH95" s="1187"/>
      <c r="CI95" s="1187"/>
      <c r="CJ95" s="1187"/>
      <c r="CK95" s="1187"/>
      <c r="CL95" s="1187"/>
      <c r="CM95" s="1187"/>
      <c r="CN95" s="1187"/>
      <c r="CO95" s="1187"/>
      <c r="CP95" s="1187"/>
      <c r="CQ95" s="1187"/>
      <c r="CR95" s="1187"/>
      <c r="CS95" s="1187"/>
      <c r="CT95" s="1187"/>
      <c r="CU95" s="1187"/>
      <c r="CV95" s="1187"/>
      <c r="CW95" s="1187"/>
      <c r="CX95" s="1187"/>
      <c r="CY95" s="1187"/>
      <c r="CZ95" s="1187"/>
      <c r="DA95" s="1187"/>
      <c r="DB95" s="1187"/>
      <c r="DC95" s="1187"/>
      <c r="DD95" s="1187"/>
      <c r="DE95" s="1187"/>
      <c r="DF95" s="1187"/>
      <c r="DG95" s="1187"/>
      <c r="DH95" s="1187"/>
      <c r="DI95" s="1187"/>
      <c r="DJ95" s="1187"/>
      <c r="DK95" s="1187"/>
      <c r="DL95" s="1187"/>
      <c r="DM95" s="1187"/>
      <c r="DN95" s="1187"/>
      <c r="DO95" s="1187"/>
      <c r="DP95" s="1187"/>
      <c r="DQ95" s="1187"/>
      <c r="DR95" s="1187"/>
      <c r="DS95" s="1187"/>
      <c r="DT95" s="1187"/>
      <c r="DU95" s="1187"/>
      <c r="DV95" s="1187"/>
      <c r="DW95" s="1187"/>
      <c r="DX95" s="1187"/>
      <c r="DY95" s="1187"/>
      <c r="DZ95" s="1187"/>
      <c r="EA95" s="1187"/>
      <c r="EB95" s="1187"/>
      <c r="EC95" s="1187"/>
      <c r="ED95" s="1187"/>
      <c r="EE95" s="1187"/>
      <c r="EF95" s="1187"/>
      <c r="EG95" s="1187"/>
      <c r="EH95" s="1172">
        <f t="shared" si="1"/>
        <v>0</v>
      </c>
    </row>
    <row r="96" spans="1:138" ht="12.75" customHeight="1">
      <c r="A96" s="1173" t="str">
        <f>'t1'!A96</f>
        <v>architetti dirig. con altri incar.prof.li</v>
      </c>
      <c r="B96" s="1174" t="str">
        <f>'t1'!B96</f>
        <v>PD0A03</v>
      </c>
      <c r="C96" s="1187"/>
      <c r="D96" s="1187"/>
      <c r="E96" s="1187"/>
      <c r="F96" s="1187"/>
      <c r="G96" s="1187"/>
      <c r="H96" s="1187"/>
      <c r="I96" s="1187"/>
      <c r="J96" s="1187"/>
      <c r="K96" s="1187"/>
      <c r="L96" s="1187"/>
      <c r="M96" s="1187"/>
      <c r="N96" s="1187"/>
      <c r="O96" s="1187"/>
      <c r="P96" s="1187"/>
      <c r="Q96" s="1187"/>
      <c r="R96" s="1187"/>
      <c r="S96" s="1187"/>
      <c r="T96" s="1187"/>
      <c r="U96" s="1187"/>
      <c r="V96" s="1187"/>
      <c r="W96" s="1187"/>
      <c r="X96" s="1187"/>
      <c r="Y96" s="1187"/>
      <c r="Z96" s="1187"/>
      <c r="AA96" s="1187"/>
      <c r="AB96" s="1187"/>
      <c r="AC96" s="1187"/>
      <c r="AD96" s="1187"/>
      <c r="AE96" s="1187"/>
      <c r="AF96" s="1187"/>
      <c r="AG96" s="1187"/>
      <c r="AH96" s="1187"/>
      <c r="AI96" s="1187"/>
      <c r="AJ96" s="1187"/>
      <c r="AK96" s="1187"/>
      <c r="AL96" s="1187"/>
      <c r="AM96" s="1187"/>
      <c r="AN96" s="1187"/>
      <c r="AO96" s="1187"/>
      <c r="AP96" s="1187"/>
      <c r="AQ96" s="1187"/>
      <c r="AR96" s="1187"/>
      <c r="AS96" s="1187"/>
      <c r="AT96" s="1187"/>
      <c r="AU96" s="1187"/>
      <c r="AV96" s="1187"/>
      <c r="AW96" s="1187"/>
      <c r="AX96" s="1187"/>
      <c r="AY96" s="1187"/>
      <c r="AZ96" s="1187"/>
      <c r="BA96" s="1187"/>
      <c r="BB96" s="1187"/>
      <c r="BC96" s="1187"/>
      <c r="BD96" s="1187"/>
      <c r="BE96" s="1187"/>
      <c r="BF96" s="1187"/>
      <c r="BG96" s="1187"/>
      <c r="BH96" s="1187"/>
      <c r="BI96" s="1187"/>
      <c r="BJ96" s="1187"/>
      <c r="BK96" s="1187"/>
      <c r="BL96" s="1187"/>
      <c r="BM96" s="1187"/>
      <c r="BN96" s="1187"/>
      <c r="BO96" s="1187"/>
      <c r="BP96" s="1187"/>
      <c r="BQ96" s="1187"/>
      <c r="BR96" s="1187"/>
      <c r="BS96" s="1187"/>
      <c r="BT96" s="1187"/>
      <c r="BU96" s="1187"/>
      <c r="BV96" s="1187"/>
      <c r="BW96" s="1187"/>
      <c r="BX96" s="1187"/>
      <c r="BY96" s="1187"/>
      <c r="BZ96" s="1187"/>
      <c r="CA96" s="1187"/>
      <c r="CB96" s="1187"/>
      <c r="CC96" s="1187"/>
      <c r="CD96" s="1187"/>
      <c r="CE96" s="1187"/>
      <c r="CF96" s="1187"/>
      <c r="CG96" s="1187"/>
      <c r="CH96" s="1187"/>
      <c r="CI96" s="1187"/>
      <c r="CJ96" s="1187"/>
      <c r="CK96" s="1187"/>
      <c r="CL96" s="1187"/>
      <c r="CM96" s="1187"/>
      <c r="CN96" s="1187"/>
      <c r="CO96" s="1187"/>
      <c r="CP96" s="1187"/>
      <c r="CQ96" s="1187"/>
      <c r="CR96" s="1187"/>
      <c r="CS96" s="1187"/>
      <c r="CT96" s="1187"/>
      <c r="CU96" s="1187"/>
      <c r="CV96" s="1187"/>
      <c r="CW96" s="1187"/>
      <c r="CX96" s="1187"/>
      <c r="CY96" s="1187"/>
      <c r="CZ96" s="1187"/>
      <c r="DA96" s="1187"/>
      <c r="DB96" s="1187"/>
      <c r="DC96" s="1187"/>
      <c r="DD96" s="1187"/>
      <c r="DE96" s="1187"/>
      <c r="DF96" s="1187"/>
      <c r="DG96" s="1187"/>
      <c r="DH96" s="1187"/>
      <c r="DI96" s="1187"/>
      <c r="DJ96" s="1187"/>
      <c r="DK96" s="1187"/>
      <c r="DL96" s="1187"/>
      <c r="DM96" s="1187"/>
      <c r="DN96" s="1187"/>
      <c r="DO96" s="1187"/>
      <c r="DP96" s="1187"/>
      <c r="DQ96" s="1187"/>
      <c r="DR96" s="1187"/>
      <c r="DS96" s="1187"/>
      <c r="DT96" s="1187"/>
      <c r="DU96" s="1187"/>
      <c r="DV96" s="1187"/>
      <c r="DW96" s="1187"/>
      <c r="DX96" s="1187"/>
      <c r="DY96" s="1187"/>
      <c r="DZ96" s="1187"/>
      <c r="EA96" s="1187"/>
      <c r="EB96" s="1187"/>
      <c r="EC96" s="1187"/>
      <c r="ED96" s="1187"/>
      <c r="EE96" s="1187"/>
      <c r="EF96" s="1187"/>
      <c r="EG96" s="1187"/>
      <c r="EH96" s="1172">
        <f t="shared" si="1"/>
        <v>0</v>
      </c>
    </row>
    <row r="97" spans="1:138" ht="12.75" customHeight="1">
      <c r="A97" s="1173" t="str">
        <f>'t1'!A97</f>
        <v>architetti dir. a t.determinato(art. 15-septies dlgs.502/92)</v>
      </c>
      <c r="B97" s="1174" t="str">
        <f>'t1'!B97</f>
        <v>PD0607</v>
      </c>
      <c r="C97" s="1187"/>
      <c r="D97" s="1187"/>
      <c r="E97" s="1187"/>
      <c r="F97" s="1187"/>
      <c r="G97" s="1187"/>
      <c r="H97" s="1187"/>
      <c r="I97" s="1187"/>
      <c r="J97" s="1187"/>
      <c r="K97" s="1187"/>
      <c r="L97" s="1187"/>
      <c r="M97" s="1187"/>
      <c r="N97" s="1187"/>
      <c r="O97" s="1187"/>
      <c r="P97" s="1187"/>
      <c r="Q97" s="1187"/>
      <c r="R97" s="1187"/>
      <c r="S97" s="1187"/>
      <c r="T97" s="1187"/>
      <c r="U97" s="1187"/>
      <c r="V97" s="1187"/>
      <c r="W97" s="1187"/>
      <c r="X97" s="1187"/>
      <c r="Y97" s="1187"/>
      <c r="Z97" s="1187"/>
      <c r="AA97" s="1187"/>
      <c r="AB97" s="1187"/>
      <c r="AC97" s="1187"/>
      <c r="AD97" s="1187"/>
      <c r="AE97" s="1187"/>
      <c r="AF97" s="1187"/>
      <c r="AG97" s="1187"/>
      <c r="AH97" s="1187"/>
      <c r="AI97" s="1187"/>
      <c r="AJ97" s="1187"/>
      <c r="AK97" s="1187"/>
      <c r="AL97" s="1187"/>
      <c r="AM97" s="1187"/>
      <c r="AN97" s="1187"/>
      <c r="AO97" s="1187"/>
      <c r="AP97" s="1187"/>
      <c r="AQ97" s="1187"/>
      <c r="AR97" s="1187"/>
      <c r="AS97" s="1187"/>
      <c r="AT97" s="1187"/>
      <c r="AU97" s="1187"/>
      <c r="AV97" s="1187"/>
      <c r="AW97" s="1187"/>
      <c r="AX97" s="1187"/>
      <c r="AY97" s="1187"/>
      <c r="AZ97" s="1187"/>
      <c r="BA97" s="1187"/>
      <c r="BB97" s="1187"/>
      <c r="BC97" s="1187"/>
      <c r="BD97" s="1187"/>
      <c r="BE97" s="1187"/>
      <c r="BF97" s="1187"/>
      <c r="BG97" s="1187"/>
      <c r="BH97" s="1187"/>
      <c r="BI97" s="1187"/>
      <c r="BJ97" s="1187"/>
      <c r="BK97" s="1187"/>
      <c r="BL97" s="1187"/>
      <c r="BM97" s="1187"/>
      <c r="BN97" s="1187"/>
      <c r="BO97" s="1187"/>
      <c r="BP97" s="1187"/>
      <c r="BQ97" s="1187"/>
      <c r="BR97" s="1187"/>
      <c r="BS97" s="1187"/>
      <c r="BT97" s="1187"/>
      <c r="BU97" s="1187"/>
      <c r="BV97" s="1187"/>
      <c r="BW97" s="1187"/>
      <c r="BX97" s="1187"/>
      <c r="BY97" s="1187"/>
      <c r="BZ97" s="1187"/>
      <c r="CA97" s="1187"/>
      <c r="CB97" s="1187"/>
      <c r="CC97" s="1187"/>
      <c r="CD97" s="1187"/>
      <c r="CE97" s="1187"/>
      <c r="CF97" s="1187"/>
      <c r="CG97" s="1187"/>
      <c r="CH97" s="1187"/>
      <c r="CI97" s="1187"/>
      <c r="CJ97" s="1187"/>
      <c r="CK97" s="1187"/>
      <c r="CL97" s="1187"/>
      <c r="CM97" s="1187"/>
      <c r="CN97" s="1187"/>
      <c r="CO97" s="1187"/>
      <c r="CP97" s="1187"/>
      <c r="CQ97" s="1187"/>
      <c r="CR97" s="1187"/>
      <c r="CS97" s="1187"/>
      <c r="CT97" s="1187"/>
      <c r="CU97" s="1187"/>
      <c r="CV97" s="1187"/>
      <c r="CW97" s="1187"/>
      <c r="CX97" s="1187"/>
      <c r="CY97" s="1187"/>
      <c r="CZ97" s="1187"/>
      <c r="DA97" s="1187"/>
      <c r="DB97" s="1187"/>
      <c r="DC97" s="1187"/>
      <c r="DD97" s="1187"/>
      <c r="DE97" s="1187"/>
      <c r="DF97" s="1187"/>
      <c r="DG97" s="1187"/>
      <c r="DH97" s="1187"/>
      <c r="DI97" s="1187"/>
      <c r="DJ97" s="1187"/>
      <c r="DK97" s="1187"/>
      <c r="DL97" s="1187"/>
      <c r="DM97" s="1187"/>
      <c r="DN97" s="1187"/>
      <c r="DO97" s="1187"/>
      <c r="DP97" s="1187"/>
      <c r="DQ97" s="1187"/>
      <c r="DR97" s="1187"/>
      <c r="DS97" s="1187"/>
      <c r="DT97" s="1187"/>
      <c r="DU97" s="1187"/>
      <c r="DV97" s="1187"/>
      <c r="DW97" s="1187"/>
      <c r="DX97" s="1187"/>
      <c r="DY97" s="1187"/>
      <c r="DZ97" s="1187"/>
      <c r="EA97" s="1187"/>
      <c r="EB97" s="1187"/>
      <c r="EC97" s="1187"/>
      <c r="ED97" s="1187"/>
      <c r="EE97" s="1187"/>
      <c r="EF97" s="1187"/>
      <c r="EG97" s="1187"/>
      <c r="EH97" s="1172">
        <f t="shared" si="1"/>
        <v>0</v>
      </c>
    </row>
    <row r="98" spans="1:138" ht="12.75" customHeight="1">
      <c r="A98" s="1173" t="str">
        <f>'t1'!A98</f>
        <v>geologi dirig. con incarico di struttura complessa</v>
      </c>
      <c r="B98" s="1174" t="str">
        <f>'t1'!B98</f>
        <v>PD0044</v>
      </c>
      <c r="C98" s="1187"/>
      <c r="D98" s="1187"/>
      <c r="E98" s="1187"/>
      <c r="F98" s="1187"/>
      <c r="G98" s="1187"/>
      <c r="H98" s="1187"/>
      <c r="I98" s="1187"/>
      <c r="J98" s="1187"/>
      <c r="K98" s="1187"/>
      <c r="L98" s="1187"/>
      <c r="M98" s="1187"/>
      <c r="N98" s="1187"/>
      <c r="O98" s="1187"/>
      <c r="P98" s="1187"/>
      <c r="Q98" s="1187"/>
      <c r="R98" s="1187"/>
      <c r="S98" s="1187"/>
      <c r="T98" s="1187"/>
      <c r="U98" s="1187"/>
      <c r="V98" s="1187"/>
      <c r="W98" s="1187"/>
      <c r="X98" s="1187"/>
      <c r="Y98" s="1187"/>
      <c r="Z98" s="1187"/>
      <c r="AA98" s="1187"/>
      <c r="AB98" s="1187"/>
      <c r="AC98" s="1187"/>
      <c r="AD98" s="1187"/>
      <c r="AE98" s="1187"/>
      <c r="AF98" s="1187"/>
      <c r="AG98" s="1187"/>
      <c r="AH98" s="1187"/>
      <c r="AI98" s="1187"/>
      <c r="AJ98" s="1187"/>
      <c r="AK98" s="1187"/>
      <c r="AL98" s="1187"/>
      <c r="AM98" s="1187"/>
      <c r="AN98" s="1187"/>
      <c r="AO98" s="1187"/>
      <c r="AP98" s="1187"/>
      <c r="AQ98" s="1187"/>
      <c r="AR98" s="1187"/>
      <c r="AS98" s="1187"/>
      <c r="AT98" s="1187"/>
      <c r="AU98" s="1187"/>
      <c r="AV98" s="1187"/>
      <c r="AW98" s="1187"/>
      <c r="AX98" s="1187"/>
      <c r="AY98" s="1187"/>
      <c r="AZ98" s="1187"/>
      <c r="BA98" s="1187"/>
      <c r="BB98" s="1187"/>
      <c r="BC98" s="1187"/>
      <c r="BD98" s="1187"/>
      <c r="BE98" s="1187"/>
      <c r="BF98" s="1187"/>
      <c r="BG98" s="1187"/>
      <c r="BH98" s="1187"/>
      <c r="BI98" s="1187"/>
      <c r="BJ98" s="1187"/>
      <c r="BK98" s="1187"/>
      <c r="BL98" s="1187"/>
      <c r="BM98" s="1187"/>
      <c r="BN98" s="1187"/>
      <c r="BO98" s="1187"/>
      <c r="BP98" s="1187"/>
      <c r="BQ98" s="1187"/>
      <c r="BR98" s="1187"/>
      <c r="BS98" s="1187"/>
      <c r="BT98" s="1187"/>
      <c r="BU98" s="1187"/>
      <c r="BV98" s="1187"/>
      <c r="BW98" s="1187"/>
      <c r="BX98" s="1187"/>
      <c r="BY98" s="1187"/>
      <c r="BZ98" s="1187"/>
      <c r="CA98" s="1187"/>
      <c r="CB98" s="1187"/>
      <c r="CC98" s="1187"/>
      <c r="CD98" s="1187"/>
      <c r="CE98" s="1187"/>
      <c r="CF98" s="1187"/>
      <c r="CG98" s="1187"/>
      <c r="CH98" s="1187"/>
      <c r="CI98" s="1187"/>
      <c r="CJ98" s="1187"/>
      <c r="CK98" s="1187"/>
      <c r="CL98" s="1187"/>
      <c r="CM98" s="1187"/>
      <c r="CN98" s="1187"/>
      <c r="CO98" s="1187"/>
      <c r="CP98" s="1187"/>
      <c r="CQ98" s="1187"/>
      <c r="CR98" s="1187"/>
      <c r="CS98" s="1187"/>
      <c r="CT98" s="1187"/>
      <c r="CU98" s="1187"/>
      <c r="CV98" s="1187"/>
      <c r="CW98" s="1187"/>
      <c r="CX98" s="1187"/>
      <c r="CY98" s="1187"/>
      <c r="CZ98" s="1187"/>
      <c r="DA98" s="1187"/>
      <c r="DB98" s="1187"/>
      <c r="DC98" s="1187"/>
      <c r="DD98" s="1187"/>
      <c r="DE98" s="1187"/>
      <c r="DF98" s="1187"/>
      <c r="DG98" s="1187"/>
      <c r="DH98" s="1187"/>
      <c r="DI98" s="1187"/>
      <c r="DJ98" s="1187"/>
      <c r="DK98" s="1187"/>
      <c r="DL98" s="1187"/>
      <c r="DM98" s="1187"/>
      <c r="DN98" s="1187"/>
      <c r="DO98" s="1187"/>
      <c r="DP98" s="1187"/>
      <c r="DQ98" s="1187"/>
      <c r="DR98" s="1187"/>
      <c r="DS98" s="1187"/>
      <c r="DT98" s="1187"/>
      <c r="DU98" s="1187"/>
      <c r="DV98" s="1187"/>
      <c r="DW98" s="1187"/>
      <c r="DX98" s="1187"/>
      <c r="DY98" s="1187"/>
      <c r="DZ98" s="1187"/>
      <c r="EA98" s="1187"/>
      <c r="EB98" s="1187"/>
      <c r="EC98" s="1187"/>
      <c r="ED98" s="1187"/>
      <c r="EE98" s="1187"/>
      <c r="EF98" s="1187"/>
      <c r="EG98" s="1187"/>
      <c r="EH98" s="1172">
        <f t="shared" si="1"/>
        <v>0</v>
      </c>
    </row>
    <row r="99" spans="1:138" ht="12.75" customHeight="1">
      <c r="A99" s="1173" t="str">
        <f>'t1'!A99</f>
        <v>geologi dirig. con incarico di struttura semplice</v>
      </c>
      <c r="B99" s="1174" t="str">
        <f>'t1'!B99</f>
        <v>PD0S43</v>
      </c>
      <c r="C99" s="1187"/>
      <c r="D99" s="1187"/>
      <c r="E99" s="1187"/>
      <c r="F99" s="1187"/>
      <c r="G99" s="1187"/>
      <c r="H99" s="1187"/>
      <c r="I99" s="1187"/>
      <c r="J99" s="1187"/>
      <c r="K99" s="1187"/>
      <c r="L99" s="1187"/>
      <c r="M99" s="1187"/>
      <c r="N99" s="1187"/>
      <c r="O99" s="1187"/>
      <c r="P99" s="1187"/>
      <c r="Q99" s="1187"/>
      <c r="R99" s="1187"/>
      <c r="S99" s="1187"/>
      <c r="T99" s="1187"/>
      <c r="U99" s="1187"/>
      <c r="V99" s="1187"/>
      <c r="W99" s="1187"/>
      <c r="X99" s="1187"/>
      <c r="Y99" s="1187"/>
      <c r="Z99" s="1187"/>
      <c r="AA99" s="1187"/>
      <c r="AB99" s="1187"/>
      <c r="AC99" s="1187"/>
      <c r="AD99" s="1187"/>
      <c r="AE99" s="1187"/>
      <c r="AF99" s="1187"/>
      <c r="AG99" s="1187"/>
      <c r="AH99" s="1187"/>
      <c r="AI99" s="1187"/>
      <c r="AJ99" s="1187"/>
      <c r="AK99" s="1187"/>
      <c r="AL99" s="1187"/>
      <c r="AM99" s="1187"/>
      <c r="AN99" s="1187"/>
      <c r="AO99" s="1187"/>
      <c r="AP99" s="1187"/>
      <c r="AQ99" s="1187"/>
      <c r="AR99" s="1187"/>
      <c r="AS99" s="1187"/>
      <c r="AT99" s="1187"/>
      <c r="AU99" s="1187"/>
      <c r="AV99" s="1187"/>
      <c r="AW99" s="1187"/>
      <c r="AX99" s="1187"/>
      <c r="AY99" s="1187"/>
      <c r="AZ99" s="1187"/>
      <c r="BA99" s="1187"/>
      <c r="BB99" s="1187"/>
      <c r="BC99" s="1187"/>
      <c r="BD99" s="1187"/>
      <c r="BE99" s="1187"/>
      <c r="BF99" s="1187"/>
      <c r="BG99" s="1187"/>
      <c r="BH99" s="1187"/>
      <c r="BI99" s="1187"/>
      <c r="BJ99" s="1187"/>
      <c r="BK99" s="1187"/>
      <c r="BL99" s="1187"/>
      <c r="BM99" s="1187"/>
      <c r="BN99" s="1187"/>
      <c r="BO99" s="1187"/>
      <c r="BP99" s="1187"/>
      <c r="BQ99" s="1187"/>
      <c r="BR99" s="1187"/>
      <c r="BS99" s="1187"/>
      <c r="BT99" s="1187"/>
      <c r="BU99" s="1187"/>
      <c r="BV99" s="1187"/>
      <c r="BW99" s="1187"/>
      <c r="BX99" s="1187"/>
      <c r="BY99" s="1187"/>
      <c r="BZ99" s="1187"/>
      <c r="CA99" s="1187"/>
      <c r="CB99" s="1187"/>
      <c r="CC99" s="1187"/>
      <c r="CD99" s="1187"/>
      <c r="CE99" s="1187"/>
      <c r="CF99" s="1187"/>
      <c r="CG99" s="1187"/>
      <c r="CH99" s="1187"/>
      <c r="CI99" s="1187"/>
      <c r="CJ99" s="1187"/>
      <c r="CK99" s="1187"/>
      <c r="CL99" s="1187"/>
      <c r="CM99" s="1187"/>
      <c r="CN99" s="1187"/>
      <c r="CO99" s="1187"/>
      <c r="CP99" s="1187"/>
      <c r="CQ99" s="1187"/>
      <c r="CR99" s="1187"/>
      <c r="CS99" s="1187"/>
      <c r="CT99" s="1187"/>
      <c r="CU99" s="1187"/>
      <c r="CV99" s="1187"/>
      <c r="CW99" s="1187"/>
      <c r="CX99" s="1187"/>
      <c r="CY99" s="1187"/>
      <c r="CZ99" s="1187"/>
      <c r="DA99" s="1187"/>
      <c r="DB99" s="1187"/>
      <c r="DC99" s="1187"/>
      <c r="DD99" s="1187"/>
      <c r="DE99" s="1187"/>
      <c r="DF99" s="1187"/>
      <c r="DG99" s="1187"/>
      <c r="DH99" s="1187"/>
      <c r="DI99" s="1187"/>
      <c r="DJ99" s="1187"/>
      <c r="DK99" s="1187"/>
      <c r="DL99" s="1187"/>
      <c r="DM99" s="1187"/>
      <c r="DN99" s="1187"/>
      <c r="DO99" s="1187"/>
      <c r="DP99" s="1187"/>
      <c r="DQ99" s="1187"/>
      <c r="DR99" s="1187"/>
      <c r="DS99" s="1187"/>
      <c r="DT99" s="1187"/>
      <c r="DU99" s="1187"/>
      <c r="DV99" s="1187"/>
      <c r="DW99" s="1187"/>
      <c r="DX99" s="1187"/>
      <c r="DY99" s="1187"/>
      <c r="DZ99" s="1187"/>
      <c r="EA99" s="1187"/>
      <c r="EB99" s="1187"/>
      <c r="EC99" s="1187"/>
      <c r="ED99" s="1187"/>
      <c r="EE99" s="1187"/>
      <c r="EF99" s="1187"/>
      <c r="EG99" s="1187"/>
      <c r="EH99" s="1172">
        <f t="shared" si="1"/>
        <v>0</v>
      </c>
    </row>
    <row r="100" spans="1:138" ht="12.75" customHeight="1">
      <c r="A100" s="1173" t="str">
        <f>'t1'!A100</f>
        <v>geologi dirig. con altri incar.prof.li</v>
      </c>
      <c r="B100" s="1174" t="str">
        <f>'t1'!B100</f>
        <v>PD0A43</v>
      </c>
      <c r="C100" s="1187"/>
      <c r="D100" s="1187"/>
      <c r="E100" s="1187"/>
      <c r="F100" s="1187"/>
      <c r="G100" s="1187"/>
      <c r="H100" s="1187"/>
      <c r="I100" s="1187"/>
      <c r="J100" s="1187"/>
      <c r="K100" s="1187"/>
      <c r="L100" s="1187"/>
      <c r="M100" s="1187"/>
      <c r="N100" s="1187"/>
      <c r="O100" s="1187"/>
      <c r="P100" s="1187"/>
      <c r="Q100" s="1187"/>
      <c r="R100" s="1187"/>
      <c r="S100" s="1187"/>
      <c r="T100" s="1187"/>
      <c r="U100" s="1187"/>
      <c r="V100" s="1187"/>
      <c r="W100" s="1187"/>
      <c r="X100" s="1187"/>
      <c r="Y100" s="1187"/>
      <c r="Z100" s="1187"/>
      <c r="AA100" s="1187"/>
      <c r="AB100" s="1187"/>
      <c r="AC100" s="1187"/>
      <c r="AD100" s="1187"/>
      <c r="AE100" s="1187"/>
      <c r="AF100" s="1187"/>
      <c r="AG100" s="1187"/>
      <c r="AH100" s="1187"/>
      <c r="AI100" s="1187"/>
      <c r="AJ100" s="1187"/>
      <c r="AK100" s="1187"/>
      <c r="AL100" s="1187"/>
      <c r="AM100" s="1187"/>
      <c r="AN100" s="1187"/>
      <c r="AO100" s="1187"/>
      <c r="AP100" s="1187"/>
      <c r="AQ100" s="1187"/>
      <c r="AR100" s="1187"/>
      <c r="AS100" s="1187"/>
      <c r="AT100" s="1187"/>
      <c r="AU100" s="1187"/>
      <c r="AV100" s="1187"/>
      <c r="AW100" s="1187"/>
      <c r="AX100" s="1187"/>
      <c r="AY100" s="1187"/>
      <c r="AZ100" s="1187"/>
      <c r="BA100" s="1187"/>
      <c r="BB100" s="1187"/>
      <c r="BC100" s="1187"/>
      <c r="BD100" s="1187"/>
      <c r="BE100" s="1187"/>
      <c r="BF100" s="1187"/>
      <c r="BG100" s="1187"/>
      <c r="BH100" s="1187"/>
      <c r="BI100" s="1187"/>
      <c r="BJ100" s="1187"/>
      <c r="BK100" s="1187"/>
      <c r="BL100" s="1187"/>
      <c r="BM100" s="1187"/>
      <c r="BN100" s="1187"/>
      <c r="BO100" s="1187"/>
      <c r="BP100" s="1187"/>
      <c r="BQ100" s="1187"/>
      <c r="BR100" s="1187"/>
      <c r="BS100" s="1187"/>
      <c r="BT100" s="1187"/>
      <c r="BU100" s="1187"/>
      <c r="BV100" s="1187"/>
      <c r="BW100" s="1187"/>
      <c r="BX100" s="1187"/>
      <c r="BY100" s="1187"/>
      <c r="BZ100" s="1187"/>
      <c r="CA100" s="1187"/>
      <c r="CB100" s="1187"/>
      <c r="CC100" s="1187"/>
      <c r="CD100" s="1187"/>
      <c r="CE100" s="1187"/>
      <c r="CF100" s="1187"/>
      <c r="CG100" s="1187"/>
      <c r="CH100" s="1187"/>
      <c r="CI100" s="1187"/>
      <c r="CJ100" s="1187"/>
      <c r="CK100" s="1187"/>
      <c r="CL100" s="1187"/>
      <c r="CM100" s="1187"/>
      <c r="CN100" s="1187"/>
      <c r="CO100" s="1187"/>
      <c r="CP100" s="1187"/>
      <c r="CQ100" s="1187"/>
      <c r="CR100" s="1187"/>
      <c r="CS100" s="1187"/>
      <c r="CT100" s="1187"/>
      <c r="CU100" s="1187"/>
      <c r="CV100" s="1187"/>
      <c r="CW100" s="1187"/>
      <c r="CX100" s="1187"/>
      <c r="CY100" s="1187"/>
      <c r="CZ100" s="1187"/>
      <c r="DA100" s="1187"/>
      <c r="DB100" s="1187"/>
      <c r="DC100" s="1187"/>
      <c r="DD100" s="1187"/>
      <c r="DE100" s="1187"/>
      <c r="DF100" s="1187"/>
      <c r="DG100" s="1187"/>
      <c r="DH100" s="1187"/>
      <c r="DI100" s="1187"/>
      <c r="DJ100" s="1187"/>
      <c r="DK100" s="1187"/>
      <c r="DL100" s="1187"/>
      <c r="DM100" s="1187"/>
      <c r="DN100" s="1187"/>
      <c r="DO100" s="1187"/>
      <c r="DP100" s="1187"/>
      <c r="DQ100" s="1187"/>
      <c r="DR100" s="1187"/>
      <c r="DS100" s="1187"/>
      <c r="DT100" s="1187"/>
      <c r="DU100" s="1187"/>
      <c r="DV100" s="1187"/>
      <c r="DW100" s="1187"/>
      <c r="DX100" s="1187"/>
      <c r="DY100" s="1187"/>
      <c r="DZ100" s="1187"/>
      <c r="EA100" s="1187"/>
      <c r="EB100" s="1187"/>
      <c r="EC100" s="1187"/>
      <c r="ED100" s="1187"/>
      <c r="EE100" s="1187"/>
      <c r="EF100" s="1187"/>
      <c r="EG100" s="1187"/>
      <c r="EH100" s="1172">
        <f t="shared" si="1"/>
        <v>0</v>
      </c>
    </row>
    <row r="101" spans="1:138" ht="12.75" customHeight="1">
      <c r="A101" s="1173" t="str">
        <f>'t1'!A101</f>
        <v>geologi  dir. a t. determinato(art. 15-septies dlgs. 502/92)</v>
      </c>
      <c r="B101" s="1174" t="str">
        <f>'t1'!B101</f>
        <v>PD0608</v>
      </c>
      <c r="C101" s="1187"/>
      <c r="D101" s="1187"/>
      <c r="E101" s="1187"/>
      <c r="F101" s="1187"/>
      <c r="G101" s="1187"/>
      <c r="H101" s="1187"/>
      <c r="I101" s="1187"/>
      <c r="J101" s="1187"/>
      <c r="K101" s="1187"/>
      <c r="L101" s="1187"/>
      <c r="M101" s="1187"/>
      <c r="N101" s="1187"/>
      <c r="O101" s="1187"/>
      <c r="P101" s="1187"/>
      <c r="Q101" s="1187"/>
      <c r="R101" s="1187"/>
      <c r="S101" s="1187"/>
      <c r="T101" s="1187"/>
      <c r="U101" s="1187"/>
      <c r="V101" s="1187"/>
      <c r="W101" s="1187"/>
      <c r="X101" s="1187"/>
      <c r="Y101" s="1187"/>
      <c r="Z101" s="1187"/>
      <c r="AA101" s="1187"/>
      <c r="AB101" s="1187"/>
      <c r="AC101" s="1187"/>
      <c r="AD101" s="1187"/>
      <c r="AE101" s="1187"/>
      <c r="AF101" s="1187"/>
      <c r="AG101" s="1187"/>
      <c r="AH101" s="1187"/>
      <c r="AI101" s="1187"/>
      <c r="AJ101" s="1187"/>
      <c r="AK101" s="1187"/>
      <c r="AL101" s="1187"/>
      <c r="AM101" s="1187"/>
      <c r="AN101" s="1187"/>
      <c r="AO101" s="1187"/>
      <c r="AP101" s="1187"/>
      <c r="AQ101" s="1187"/>
      <c r="AR101" s="1187"/>
      <c r="AS101" s="1187"/>
      <c r="AT101" s="1187"/>
      <c r="AU101" s="1187"/>
      <c r="AV101" s="1187"/>
      <c r="AW101" s="1187"/>
      <c r="AX101" s="1187"/>
      <c r="AY101" s="1187"/>
      <c r="AZ101" s="1187"/>
      <c r="BA101" s="1187"/>
      <c r="BB101" s="1187"/>
      <c r="BC101" s="1187"/>
      <c r="BD101" s="1187"/>
      <c r="BE101" s="1187"/>
      <c r="BF101" s="1187"/>
      <c r="BG101" s="1187"/>
      <c r="BH101" s="1187"/>
      <c r="BI101" s="1187"/>
      <c r="BJ101" s="1187"/>
      <c r="BK101" s="1187"/>
      <c r="BL101" s="1187"/>
      <c r="BM101" s="1187"/>
      <c r="BN101" s="1187"/>
      <c r="BO101" s="1187"/>
      <c r="BP101" s="1187"/>
      <c r="BQ101" s="1187"/>
      <c r="BR101" s="1187"/>
      <c r="BS101" s="1187"/>
      <c r="BT101" s="1187"/>
      <c r="BU101" s="1187"/>
      <c r="BV101" s="1187"/>
      <c r="BW101" s="1187"/>
      <c r="BX101" s="1187"/>
      <c r="BY101" s="1187"/>
      <c r="BZ101" s="1187"/>
      <c r="CA101" s="1187"/>
      <c r="CB101" s="1187"/>
      <c r="CC101" s="1187"/>
      <c r="CD101" s="1187"/>
      <c r="CE101" s="1187"/>
      <c r="CF101" s="1187"/>
      <c r="CG101" s="1187"/>
      <c r="CH101" s="1187"/>
      <c r="CI101" s="1187"/>
      <c r="CJ101" s="1187"/>
      <c r="CK101" s="1187"/>
      <c r="CL101" s="1187"/>
      <c r="CM101" s="1187"/>
      <c r="CN101" s="1187"/>
      <c r="CO101" s="1187"/>
      <c r="CP101" s="1187"/>
      <c r="CQ101" s="1187"/>
      <c r="CR101" s="1187"/>
      <c r="CS101" s="1187"/>
      <c r="CT101" s="1187"/>
      <c r="CU101" s="1187"/>
      <c r="CV101" s="1187"/>
      <c r="CW101" s="1187"/>
      <c r="CX101" s="1187"/>
      <c r="CY101" s="1187"/>
      <c r="CZ101" s="1187"/>
      <c r="DA101" s="1187"/>
      <c r="DB101" s="1187"/>
      <c r="DC101" s="1187"/>
      <c r="DD101" s="1187"/>
      <c r="DE101" s="1187"/>
      <c r="DF101" s="1187"/>
      <c r="DG101" s="1187"/>
      <c r="DH101" s="1187"/>
      <c r="DI101" s="1187"/>
      <c r="DJ101" s="1187"/>
      <c r="DK101" s="1187"/>
      <c r="DL101" s="1187"/>
      <c r="DM101" s="1187"/>
      <c r="DN101" s="1187"/>
      <c r="DO101" s="1187"/>
      <c r="DP101" s="1187"/>
      <c r="DQ101" s="1187"/>
      <c r="DR101" s="1187"/>
      <c r="DS101" s="1187"/>
      <c r="DT101" s="1187"/>
      <c r="DU101" s="1187"/>
      <c r="DV101" s="1187"/>
      <c r="DW101" s="1187"/>
      <c r="DX101" s="1187"/>
      <c r="DY101" s="1187"/>
      <c r="DZ101" s="1187"/>
      <c r="EA101" s="1187"/>
      <c r="EB101" s="1187"/>
      <c r="EC101" s="1187"/>
      <c r="ED101" s="1187"/>
      <c r="EE101" s="1187"/>
      <c r="EF101" s="1187"/>
      <c r="EG101" s="1187"/>
      <c r="EH101" s="1172">
        <f t="shared" si="1"/>
        <v>0</v>
      </c>
    </row>
    <row r="102" spans="1:138" ht="12.75" customHeight="1">
      <c r="A102" s="1173" t="str">
        <f>'t1'!A102</f>
        <v>assistente religioso - d</v>
      </c>
      <c r="B102" s="1174" t="str">
        <f>'t1'!B102</f>
        <v>P16006</v>
      </c>
      <c r="C102" s="1187"/>
      <c r="D102" s="1187"/>
      <c r="E102" s="1187"/>
      <c r="F102" s="1187"/>
      <c r="G102" s="1187"/>
      <c r="H102" s="1187"/>
      <c r="I102" s="1187"/>
      <c r="J102" s="1187"/>
      <c r="K102" s="1187"/>
      <c r="L102" s="1187"/>
      <c r="M102" s="1187"/>
      <c r="N102" s="1187"/>
      <c r="O102" s="1187"/>
      <c r="P102" s="1187"/>
      <c r="Q102" s="1187"/>
      <c r="R102" s="1187"/>
      <c r="S102" s="1187"/>
      <c r="T102" s="1187"/>
      <c r="U102" s="1187"/>
      <c r="V102" s="1187"/>
      <c r="W102" s="1187"/>
      <c r="X102" s="1187"/>
      <c r="Y102" s="1187"/>
      <c r="Z102" s="1187"/>
      <c r="AA102" s="1187"/>
      <c r="AB102" s="1187"/>
      <c r="AC102" s="1187"/>
      <c r="AD102" s="1187"/>
      <c r="AE102" s="1187"/>
      <c r="AF102" s="1187"/>
      <c r="AG102" s="1187"/>
      <c r="AH102" s="1187"/>
      <c r="AI102" s="1187"/>
      <c r="AJ102" s="1187"/>
      <c r="AK102" s="1187"/>
      <c r="AL102" s="1187"/>
      <c r="AM102" s="1187"/>
      <c r="AN102" s="1187"/>
      <c r="AO102" s="1187"/>
      <c r="AP102" s="1187"/>
      <c r="AQ102" s="1187"/>
      <c r="AR102" s="1187"/>
      <c r="AS102" s="1187"/>
      <c r="AT102" s="1187"/>
      <c r="AU102" s="1187"/>
      <c r="AV102" s="1187"/>
      <c r="AW102" s="1187"/>
      <c r="AX102" s="1187"/>
      <c r="AY102" s="1187"/>
      <c r="AZ102" s="1187"/>
      <c r="BA102" s="1187"/>
      <c r="BB102" s="1187"/>
      <c r="BC102" s="1187"/>
      <c r="BD102" s="1187"/>
      <c r="BE102" s="1187"/>
      <c r="BF102" s="1187"/>
      <c r="BG102" s="1187"/>
      <c r="BH102" s="1187"/>
      <c r="BI102" s="1187"/>
      <c r="BJ102" s="1187"/>
      <c r="BK102" s="1187"/>
      <c r="BL102" s="1187"/>
      <c r="BM102" s="1187"/>
      <c r="BN102" s="1187"/>
      <c r="BO102" s="1187"/>
      <c r="BP102" s="1187"/>
      <c r="BQ102" s="1187"/>
      <c r="BR102" s="1187"/>
      <c r="BS102" s="1187"/>
      <c r="BT102" s="1187"/>
      <c r="BU102" s="1187"/>
      <c r="BV102" s="1187"/>
      <c r="BW102" s="1187"/>
      <c r="BX102" s="1187"/>
      <c r="BY102" s="1187"/>
      <c r="BZ102" s="1187"/>
      <c r="CA102" s="1187"/>
      <c r="CB102" s="1187"/>
      <c r="CC102" s="1187"/>
      <c r="CD102" s="1187"/>
      <c r="CE102" s="1187"/>
      <c r="CF102" s="1187"/>
      <c r="CG102" s="1187"/>
      <c r="CH102" s="1187"/>
      <c r="CI102" s="1187"/>
      <c r="CJ102" s="1187"/>
      <c r="CK102" s="1187"/>
      <c r="CL102" s="1187"/>
      <c r="CM102" s="1187"/>
      <c r="CN102" s="1187"/>
      <c r="CO102" s="1187"/>
      <c r="CP102" s="1187"/>
      <c r="CQ102" s="1187"/>
      <c r="CR102" s="1187"/>
      <c r="CS102" s="1187"/>
      <c r="CT102" s="1187"/>
      <c r="CU102" s="1187"/>
      <c r="CV102" s="1187"/>
      <c r="CW102" s="1187"/>
      <c r="CX102" s="1187"/>
      <c r="CY102" s="1187"/>
      <c r="CZ102" s="1187"/>
      <c r="DA102" s="1187"/>
      <c r="DB102" s="1187"/>
      <c r="DC102" s="1187"/>
      <c r="DD102" s="1187"/>
      <c r="DE102" s="1187"/>
      <c r="DF102" s="1187"/>
      <c r="DG102" s="1187"/>
      <c r="DH102" s="1187"/>
      <c r="DI102" s="1187"/>
      <c r="DJ102" s="1187"/>
      <c r="DK102" s="1187"/>
      <c r="DL102" s="1187"/>
      <c r="DM102" s="1187"/>
      <c r="DN102" s="1187"/>
      <c r="DO102" s="1187"/>
      <c r="DP102" s="1187"/>
      <c r="DQ102" s="1187"/>
      <c r="DR102" s="1187"/>
      <c r="DS102" s="1187"/>
      <c r="DT102" s="1187"/>
      <c r="DU102" s="1187"/>
      <c r="DV102" s="1187"/>
      <c r="DW102" s="1187"/>
      <c r="DX102" s="1187"/>
      <c r="DY102" s="1187"/>
      <c r="DZ102" s="1187"/>
      <c r="EA102" s="1187"/>
      <c r="EB102" s="1187"/>
      <c r="EC102" s="1187"/>
      <c r="ED102" s="1187"/>
      <c r="EE102" s="1187"/>
      <c r="EF102" s="1187"/>
      <c r="EG102" s="1187"/>
      <c r="EH102" s="1172">
        <f t="shared" si="1"/>
        <v>0</v>
      </c>
    </row>
    <row r="103" spans="1:138" ht="12.75" customHeight="1">
      <c r="A103" s="1173" t="str">
        <f>'t1'!A103</f>
        <v>profilo atipico ruolo professionale</v>
      </c>
      <c r="B103" s="1174" t="str">
        <f>'t1'!B103</f>
        <v>P00062</v>
      </c>
      <c r="C103" s="1187"/>
      <c r="D103" s="1187"/>
      <c r="E103" s="1187"/>
      <c r="F103" s="1187"/>
      <c r="G103" s="1187"/>
      <c r="H103" s="1187"/>
      <c r="I103" s="1187"/>
      <c r="J103" s="1187"/>
      <c r="K103" s="1187"/>
      <c r="L103" s="1187"/>
      <c r="M103" s="1187"/>
      <c r="N103" s="1187"/>
      <c r="O103" s="1187"/>
      <c r="P103" s="1187"/>
      <c r="Q103" s="1187"/>
      <c r="R103" s="1187"/>
      <c r="S103" s="1187"/>
      <c r="T103" s="1187"/>
      <c r="U103" s="1187"/>
      <c r="V103" s="1187"/>
      <c r="W103" s="1187"/>
      <c r="X103" s="1187"/>
      <c r="Y103" s="1187"/>
      <c r="Z103" s="1187"/>
      <c r="AA103" s="1187"/>
      <c r="AB103" s="1187"/>
      <c r="AC103" s="1187"/>
      <c r="AD103" s="1187"/>
      <c r="AE103" s="1187"/>
      <c r="AF103" s="1187"/>
      <c r="AG103" s="1187"/>
      <c r="AH103" s="1187"/>
      <c r="AI103" s="1187"/>
      <c r="AJ103" s="1187"/>
      <c r="AK103" s="1187"/>
      <c r="AL103" s="1187"/>
      <c r="AM103" s="1187"/>
      <c r="AN103" s="1187"/>
      <c r="AO103" s="1187"/>
      <c r="AP103" s="1187"/>
      <c r="AQ103" s="1187"/>
      <c r="AR103" s="1187"/>
      <c r="AS103" s="1187"/>
      <c r="AT103" s="1187"/>
      <c r="AU103" s="1187"/>
      <c r="AV103" s="1187"/>
      <c r="AW103" s="1187"/>
      <c r="AX103" s="1187"/>
      <c r="AY103" s="1187"/>
      <c r="AZ103" s="1187"/>
      <c r="BA103" s="1187"/>
      <c r="BB103" s="1187"/>
      <c r="BC103" s="1187"/>
      <c r="BD103" s="1187"/>
      <c r="BE103" s="1187"/>
      <c r="BF103" s="1187"/>
      <c r="BG103" s="1187"/>
      <c r="BH103" s="1187"/>
      <c r="BI103" s="1187"/>
      <c r="BJ103" s="1187"/>
      <c r="BK103" s="1187"/>
      <c r="BL103" s="1187"/>
      <c r="BM103" s="1187"/>
      <c r="BN103" s="1187"/>
      <c r="BO103" s="1187"/>
      <c r="BP103" s="1187"/>
      <c r="BQ103" s="1187"/>
      <c r="BR103" s="1187"/>
      <c r="BS103" s="1187"/>
      <c r="BT103" s="1187"/>
      <c r="BU103" s="1187"/>
      <c r="BV103" s="1187"/>
      <c r="BW103" s="1187"/>
      <c r="BX103" s="1187"/>
      <c r="BY103" s="1187"/>
      <c r="BZ103" s="1187"/>
      <c r="CA103" s="1187"/>
      <c r="CB103" s="1187"/>
      <c r="CC103" s="1187"/>
      <c r="CD103" s="1187"/>
      <c r="CE103" s="1187"/>
      <c r="CF103" s="1187"/>
      <c r="CG103" s="1187"/>
      <c r="CH103" s="1187"/>
      <c r="CI103" s="1187"/>
      <c r="CJ103" s="1187"/>
      <c r="CK103" s="1187"/>
      <c r="CL103" s="1187"/>
      <c r="CM103" s="1187"/>
      <c r="CN103" s="1187"/>
      <c r="CO103" s="1187"/>
      <c r="CP103" s="1187"/>
      <c r="CQ103" s="1187"/>
      <c r="CR103" s="1187"/>
      <c r="CS103" s="1187"/>
      <c r="CT103" s="1187"/>
      <c r="CU103" s="1187"/>
      <c r="CV103" s="1187"/>
      <c r="CW103" s="1187"/>
      <c r="CX103" s="1187"/>
      <c r="CY103" s="1187"/>
      <c r="CZ103" s="1187"/>
      <c r="DA103" s="1187"/>
      <c r="DB103" s="1187"/>
      <c r="DC103" s="1187"/>
      <c r="DD103" s="1187"/>
      <c r="DE103" s="1187"/>
      <c r="DF103" s="1187"/>
      <c r="DG103" s="1187"/>
      <c r="DH103" s="1187"/>
      <c r="DI103" s="1187"/>
      <c r="DJ103" s="1187"/>
      <c r="DK103" s="1187"/>
      <c r="DL103" s="1187"/>
      <c r="DM103" s="1187"/>
      <c r="DN103" s="1187"/>
      <c r="DO103" s="1187"/>
      <c r="DP103" s="1187"/>
      <c r="DQ103" s="1187"/>
      <c r="DR103" s="1187"/>
      <c r="DS103" s="1187"/>
      <c r="DT103" s="1187"/>
      <c r="DU103" s="1187"/>
      <c r="DV103" s="1187"/>
      <c r="DW103" s="1187"/>
      <c r="DX103" s="1187"/>
      <c r="DY103" s="1187"/>
      <c r="DZ103" s="1187"/>
      <c r="EA103" s="1187"/>
      <c r="EB103" s="1187"/>
      <c r="EC103" s="1187"/>
      <c r="ED103" s="1187"/>
      <c r="EE103" s="1187"/>
      <c r="EF103" s="1187"/>
      <c r="EG103" s="1187"/>
      <c r="EH103" s="1172">
        <f t="shared" si="1"/>
        <v>0</v>
      </c>
    </row>
    <row r="104" spans="1:138" ht="12.75" customHeight="1">
      <c r="A104" s="1173" t="str">
        <f>'t1'!A104</f>
        <v>analisti dirig. con incarico di struttura complessa</v>
      </c>
      <c r="B104" s="1174" t="str">
        <f>'t1'!B104</f>
        <v>TD0002</v>
      </c>
      <c r="C104" s="1187"/>
      <c r="D104" s="1187"/>
      <c r="E104" s="1187"/>
      <c r="F104" s="1187"/>
      <c r="G104" s="1187"/>
      <c r="H104" s="1187"/>
      <c r="I104" s="1187"/>
      <c r="J104" s="1187"/>
      <c r="K104" s="1187"/>
      <c r="L104" s="1187"/>
      <c r="M104" s="1187"/>
      <c r="N104" s="1187"/>
      <c r="O104" s="1187"/>
      <c r="P104" s="1187"/>
      <c r="Q104" s="1187"/>
      <c r="R104" s="1187"/>
      <c r="S104" s="1187"/>
      <c r="T104" s="1187"/>
      <c r="U104" s="1187"/>
      <c r="V104" s="1187"/>
      <c r="W104" s="1187"/>
      <c r="X104" s="1187"/>
      <c r="Y104" s="1187"/>
      <c r="Z104" s="1187"/>
      <c r="AA104" s="1187"/>
      <c r="AB104" s="1187"/>
      <c r="AC104" s="1187"/>
      <c r="AD104" s="1187"/>
      <c r="AE104" s="1187"/>
      <c r="AF104" s="1187"/>
      <c r="AG104" s="1187"/>
      <c r="AH104" s="1187"/>
      <c r="AI104" s="1187"/>
      <c r="AJ104" s="1187"/>
      <c r="AK104" s="1187"/>
      <c r="AL104" s="1187"/>
      <c r="AM104" s="1187"/>
      <c r="AN104" s="1187"/>
      <c r="AO104" s="1187"/>
      <c r="AP104" s="1187"/>
      <c r="AQ104" s="1187"/>
      <c r="AR104" s="1187"/>
      <c r="AS104" s="1187"/>
      <c r="AT104" s="1187"/>
      <c r="AU104" s="1187"/>
      <c r="AV104" s="1187"/>
      <c r="AW104" s="1187"/>
      <c r="AX104" s="1187"/>
      <c r="AY104" s="1187"/>
      <c r="AZ104" s="1187"/>
      <c r="BA104" s="1187"/>
      <c r="BB104" s="1187"/>
      <c r="BC104" s="1187"/>
      <c r="BD104" s="1187"/>
      <c r="BE104" s="1187"/>
      <c r="BF104" s="1187"/>
      <c r="BG104" s="1187"/>
      <c r="BH104" s="1187"/>
      <c r="BI104" s="1187"/>
      <c r="BJ104" s="1187"/>
      <c r="BK104" s="1187"/>
      <c r="BL104" s="1187"/>
      <c r="BM104" s="1187"/>
      <c r="BN104" s="1187"/>
      <c r="BO104" s="1187"/>
      <c r="BP104" s="1187"/>
      <c r="BQ104" s="1187"/>
      <c r="BR104" s="1187"/>
      <c r="BS104" s="1187"/>
      <c r="BT104" s="1187"/>
      <c r="BU104" s="1187"/>
      <c r="BV104" s="1187"/>
      <c r="BW104" s="1187"/>
      <c r="BX104" s="1187"/>
      <c r="BY104" s="1187"/>
      <c r="BZ104" s="1187"/>
      <c r="CA104" s="1187"/>
      <c r="CB104" s="1187"/>
      <c r="CC104" s="1187"/>
      <c r="CD104" s="1187"/>
      <c r="CE104" s="1187"/>
      <c r="CF104" s="1187"/>
      <c r="CG104" s="1187"/>
      <c r="CH104" s="1187"/>
      <c r="CI104" s="1187"/>
      <c r="CJ104" s="1187"/>
      <c r="CK104" s="1187"/>
      <c r="CL104" s="1187"/>
      <c r="CM104" s="1187"/>
      <c r="CN104" s="1187"/>
      <c r="CO104" s="1187"/>
      <c r="CP104" s="1187"/>
      <c r="CQ104" s="1187"/>
      <c r="CR104" s="1187"/>
      <c r="CS104" s="1187"/>
      <c r="CT104" s="1187"/>
      <c r="CU104" s="1187"/>
      <c r="CV104" s="1187"/>
      <c r="CW104" s="1187"/>
      <c r="CX104" s="1187"/>
      <c r="CY104" s="1187"/>
      <c r="CZ104" s="1187"/>
      <c r="DA104" s="1187"/>
      <c r="DB104" s="1187"/>
      <c r="DC104" s="1187"/>
      <c r="DD104" s="1187"/>
      <c r="DE104" s="1187"/>
      <c r="DF104" s="1187"/>
      <c r="DG104" s="1187"/>
      <c r="DH104" s="1187"/>
      <c r="DI104" s="1187"/>
      <c r="DJ104" s="1187"/>
      <c r="DK104" s="1187"/>
      <c r="DL104" s="1187"/>
      <c r="DM104" s="1187"/>
      <c r="DN104" s="1187"/>
      <c r="DO104" s="1187"/>
      <c r="DP104" s="1187"/>
      <c r="DQ104" s="1187"/>
      <c r="DR104" s="1187"/>
      <c r="DS104" s="1187"/>
      <c r="DT104" s="1187"/>
      <c r="DU104" s="1187"/>
      <c r="DV104" s="1187"/>
      <c r="DW104" s="1187"/>
      <c r="DX104" s="1187"/>
      <c r="DY104" s="1187"/>
      <c r="DZ104" s="1187"/>
      <c r="EA104" s="1187"/>
      <c r="EB104" s="1187"/>
      <c r="EC104" s="1187"/>
      <c r="ED104" s="1187"/>
      <c r="EE104" s="1187"/>
      <c r="EF104" s="1187"/>
      <c r="EG104" s="1187"/>
      <c r="EH104" s="1172">
        <f t="shared" si="1"/>
        <v>0</v>
      </c>
    </row>
    <row r="105" spans="1:138" ht="12.75" customHeight="1">
      <c r="A105" s="1173" t="str">
        <f>'t1'!A105</f>
        <v>analisti dirig. con incarico di struttura semplice</v>
      </c>
      <c r="B105" s="1174" t="str">
        <f>'t1'!B105</f>
        <v>TD0S01</v>
      </c>
      <c r="C105" s="1187"/>
      <c r="D105" s="1187"/>
      <c r="E105" s="1187"/>
      <c r="F105" s="1187"/>
      <c r="G105" s="1187"/>
      <c r="H105" s="1187"/>
      <c r="I105" s="1187"/>
      <c r="J105" s="1187"/>
      <c r="K105" s="1187"/>
      <c r="L105" s="1187"/>
      <c r="M105" s="1187"/>
      <c r="N105" s="1187"/>
      <c r="O105" s="1187"/>
      <c r="P105" s="1187"/>
      <c r="Q105" s="1187"/>
      <c r="R105" s="1187"/>
      <c r="S105" s="1187"/>
      <c r="T105" s="1187"/>
      <c r="U105" s="1187"/>
      <c r="V105" s="1187"/>
      <c r="W105" s="1187"/>
      <c r="X105" s="1187"/>
      <c r="Y105" s="1187"/>
      <c r="Z105" s="1187"/>
      <c r="AA105" s="1187"/>
      <c r="AB105" s="1187"/>
      <c r="AC105" s="1187"/>
      <c r="AD105" s="1187"/>
      <c r="AE105" s="1187"/>
      <c r="AF105" s="1187"/>
      <c r="AG105" s="1187"/>
      <c r="AH105" s="1187"/>
      <c r="AI105" s="1187"/>
      <c r="AJ105" s="1187"/>
      <c r="AK105" s="1187"/>
      <c r="AL105" s="1187"/>
      <c r="AM105" s="1187"/>
      <c r="AN105" s="1187"/>
      <c r="AO105" s="1187"/>
      <c r="AP105" s="1187"/>
      <c r="AQ105" s="1187"/>
      <c r="AR105" s="1187"/>
      <c r="AS105" s="1187"/>
      <c r="AT105" s="1187"/>
      <c r="AU105" s="1187"/>
      <c r="AV105" s="1187"/>
      <c r="AW105" s="1187"/>
      <c r="AX105" s="1187"/>
      <c r="AY105" s="1187"/>
      <c r="AZ105" s="1187"/>
      <c r="BA105" s="1187"/>
      <c r="BB105" s="1187"/>
      <c r="BC105" s="1187"/>
      <c r="BD105" s="1187"/>
      <c r="BE105" s="1187"/>
      <c r="BF105" s="1187"/>
      <c r="BG105" s="1187"/>
      <c r="BH105" s="1187"/>
      <c r="BI105" s="1187"/>
      <c r="BJ105" s="1187"/>
      <c r="BK105" s="1187"/>
      <c r="BL105" s="1187"/>
      <c r="BM105" s="1187"/>
      <c r="BN105" s="1187"/>
      <c r="BO105" s="1187"/>
      <c r="BP105" s="1187"/>
      <c r="BQ105" s="1187"/>
      <c r="BR105" s="1187"/>
      <c r="BS105" s="1187"/>
      <c r="BT105" s="1187"/>
      <c r="BU105" s="1187"/>
      <c r="BV105" s="1187"/>
      <c r="BW105" s="1187"/>
      <c r="BX105" s="1187"/>
      <c r="BY105" s="1187"/>
      <c r="BZ105" s="1187"/>
      <c r="CA105" s="1187"/>
      <c r="CB105" s="1187"/>
      <c r="CC105" s="1187"/>
      <c r="CD105" s="1187"/>
      <c r="CE105" s="1187"/>
      <c r="CF105" s="1187"/>
      <c r="CG105" s="1187"/>
      <c r="CH105" s="1187"/>
      <c r="CI105" s="1187"/>
      <c r="CJ105" s="1187"/>
      <c r="CK105" s="1187"/>
      <c r="CL105" s="1187"/>
      <c r="CM105" s="1187"/>
      <c r="CN105" s="1187"/>
      <c r="CO105" s="1187"/>
      <c r="CP105" s="1187"/>
      <c r="CQ105" s="1187"/>
      <c r="CR105" s="1187"/>
      <c r="CS105" s="1187"/>
      <c r="CT105" s="1187"/>
      <c r="CU105" s="1187"/>
      <c r="CV105" s="1187"/>
      <c r="CW105" s="1187"/>
      <c r="CX105" s="1187"/>
      <c r="CY105" s="1187"/>
      <c r="CZ105" s="1187"/>
      <c r="DA105" s="1187"/>
      <c r="DB105" s="1187"/>
      <c r="DC105" s="1187"/>
      <c r="DD105" s="1187"/>
      <c r="DE105" s="1187"/>
      <c r="DF105" s="1187"/>
      <c r="DG105" s="1187"/>
      <c r="DH105" s="1187"/>
      <c r="DI105" s="1187"/>
      <c r="DJ105" s="1187"/>
      <c r="DK105" s="1187"/>
      <c r="DL105" s="1187"/>
      <c r="DM105" s="1187"/>
      <c r="DN105" s="1187"/>
      <c r="DO105" s="1187"/>
      <c r="DP105" s="1187"/>
      <c r="DQ105" s="1187"/>
      <c r="DR105" s="1187"/>
      <c r="DS105" s="1187"/>
      <c r="DT105" s="1187"/>
      <c r="DU105" s="1187"/>
      <c r="DV105" s="1187"/>
      <c r="DW105" s="1187"/>
      <c r="DX105" s="1187"/>
      <c r="DY105" s="1187"/>
      <c r="DZ105" s="1187"/>
      <c r="EA105" s="1187"/>
      <c r="EB105" s="1187"/>
      <c r="EC105" s="1187"/>
      <c r="ED105" s="1187"/>
      <c r="EE105" s="1187"/>
      <c r="EF105" s="1187"/>
      <c r="EG105" s="1187"/>
      <c r="EH105" s="1172">
        <f t="shared" si="1"/>
        <v>0</v>
      </c>
    </row>
    <row r="106" spans="1:138" ht="12.75" customHeight="1">
      <c r="A106" s="1173" t="str">
        <f>'t1'!A106</f>
        <v>analisti dirig. con altri incar.prof.li</v>
      </c>
      <c r="B106" s="1174" t="str">
        <f>'t1'!B106</f>
        <v>TD0A01</v>
      </c>
      <c r="C106" s="1187"/>
      <c r="D106" s="1187"/>
      <c r="E106" s="1187"/>
      <c r="F106" s="1187"/>
      <c r="G106" s="1187"/>
      <c r="H106" s="1187"/>
      <c r="I106" s="1187"/>
      <c r="J106" s="1187"/>
      <c r="K106" s="1187"/>
      <c r="L106" s="1187"/>
      <c r="M106" s="1187"/>
      <c r="N106" s="1187"/>
      <c r="O106" s="1187"/>
      <c r="P106" s="1187"/>
      <c r="Q106" s="1187"/>
      <c r="R106" s="1187"/>
      <c r="S106" s="1187"/>
      <c r="T106" s="1187"/>
      <c r="U106" s="1187"/>
      <c r="V106" s="1187"/>
      <c r="W106" s="1187"/>
      <c r="X106" s="1187"/>
      <c r="Y106" s="1187"/>
      <c r="Z106" s="1187"/>
      <c r="AA106" s="1187"/>
      <c r="AB106" s="1187"/>
      <c r="AC106" s="1187"/>
      <c r="AD106" s="1187"/>
      <c r="AE106" s="1187"/>
      <c r="AF106" s="1187"/>
      <c r="AG106" s="1187"/>
      <c r="AH106" s="1187"/>
      <c r="AI106" s="1187"/>
      <c r="AJ106" s="1187"/>
      <c r="AK106" s="1187"/>
      <c r="AL106" s="1187"/>
      <c r="AM106" s="1187"/>
      <c r="AN106" s="1187"/>
      <c r="AO106" s="1187"/>
      <c r="AP106" s="1187"/>
      <c r="AQ106" s="1187"/>
      <c r="AR106" s="1187"/>
      <c r="AS106" s="1187"/>
      <c r="AT106" s="1187"/>
      <c r="AU106" s="1187"/>
      <c r="AV106" s="1187"/>
      <c r="AW106" s="1187"/>
      <c r="AX106" s="1187"/>
      <c r="AY106" s="1187"/>
      <c r="AZ106" s="1187"/>
      <c r="BA106" s="1187"/>
      <c r="BB106" s="1187"/>
      <c r="BC106" s="1187"/>
      <c r="BD106" s="1187"/>
      <c r="BE106" s="1187"/>
      <c r="BF106" s="1187"/>
      <c r="BG106" s="1187"/>
      <c r="BH106" s="1187"/>
      <c r="BI106" s="1187"/>
      <c r="BJ106" s="1187"/>
      <c r="BK106" s="1187"/>
      <c r="BL106" s="1187"/>
      <c r="BM106" s="1187"/>
      <c r="BN106" s="1187"/>
      <c r="BO106" s="1187"/>
      <c r="BP106" s="1187"/>
      <c r="BQ106" s="1187"/>
      <c r="BR106" s="1187"/>
      <c r="BS106" s="1187"/>
      <c r="BT106" s="1187"/>
      <c r="BU106" s="1187"/>
      <c r="BV106" s="1187"/>
      <c r="BW106" s="1187"/>
      <c r="BX106" s="1187"/>
      <c r="BY106" s="1187"/>
      <c r="BZ106" s="1187"/>
      <c r="CA106" s="1187"/>
      <c r="CB106" s="1187"/>
      <c r="CC106" s="1187"/>
      <c r="CD106" s="1187"/>
      <c r="CE106" s="1187"/>
      <c r="CF106" s="1187"/>
      <c r="CG106" s="1187"/>
      <c r="CH106" s="1187"/>
      <c r="CI106" s="1187"/>
      <c r="CJ106" s="1187"/>
      <c r="CK106" s="1187"/>
      <c r="CL106" s="1187"/>
      <c r="CM106" s="1187"/>
      <c r="CN106" s="1187"/>
      <c r="CO106" s="1187"/>
      <c r="CP106" s="1187"/>
      <c r="CQ106" s="1187"/>
      <c r="CR106" s="1187"/>
      <c r="CS106" s="1187"/>
      <c r="CT106" s="1187"/>
      <c r="CU106" s="1187"/>
      <c r="CV106" s="1187"/>
      <c r="CW106" s="1187"/>
      <c r="CX106" s="1187"/>
      <c r="CY106" s="1187"/>
      <c r="CZ106" s="1187"/>
      <c r="DA106" s="1187"/>
      <c r="DB106" s="1187"/>
      <c r="DC106" s="1187"/>
      <c r="DD106" s="1187"/>
      <c r="DE106" s="1187"/>
      <c r="DF106" s="1187"/>
      <c r="DG106" s="1187"/>
      <c r="DH106" s="1187"/>
      <c r="DI106" s="1187"/>
      <c r="DJ106" s="1187"/>
      <c r="DK106" s="1187"/>
      <c r="DL106" s="1187"/>
      <c r="DM106" s="1187"/>
      <c r="DN106" s="1187"/>
      <c r="DO106" s="1187"/>
      <c r="DP106" s="1187"/>
      <c r="DQ106" s="1187"/>
      <c r="DR106" s="1187"/>
      <c r="DS106" s="1187"/>
      <c r="DT106" s="1187"/>
      <c r="DU106" s="1187"/>
      <c r="DV106" s="1187"/>
      <c r="DW106" s="1187"/>
      <c r="DX106" s="1187"/>
      <c r="DY106" s="1187"/>
      <c r="DZ106" s="1187"/>
      <c r="EA106" s="1187"/>
      <c r="EB106" s="1187"/>
      <c r="EC106" s="1187"/>
      <c r="ED106" s="1187"/>
      <c r="EE106" s="1187"/>
      <c r="EF106" s="1187"/>
      <c r="EG106" s="1187"/>
      <c r="EH106" s="1172">
        <f t="shared" si="1"/>
        <v>0</v>
      </c>
    </row>
    <row r="107" spans="1:138" ht="12.75" customHeight="1">
      <c r="A107" s="1173" t="str">
        <f>'t1'!A107</f>
        <v>analisti dir. a t. determinato(art. 15-septies dlgs. 502/92)</v>
      </c>
      <c r="B107" s="1174" t="str">
        <f>'t1'!B107</f>
        <v>TD0609</v>
      </c>
      <c r="C107" s="1187"/>
      <c r="D107" s="1187"/>
      <c r="E107" s="1187"/>
      <c r="F107" s="1187"/>
      <c r="G107" s="1187"/>
      <c r="H107" s="1187"/>
      <c r="I107" s="1187"/>
      <c r="J107" s="1187"/>
      <c r="K107" s="1187"/>
      <c r="L107" s="1187"/>
      <c r="M107" s="1187"/>
      <c r="N107" s="1187"/>
      <c r="O107" s="1187"/>
      <c r="P107" s="1187"/>
      <c r="Q107" s="1187"/>
      <c r="R107" s="1187"/>
      <c r="S107" s="1187"/>
      <c r="T107" s="1187"/>
      <c r="U107" s="1187"/>
      <c r="V107" s="1187"/>
      <c r="W107" s="1187"/>
      <c r="X107" s="1187"/>
      <c r="Y107" s="1187"/>
      <c r="Z107" s="1187"/>
      <c r="AA107" s="1187"/>
      <c r="AB107" s="1187"/>
      <c r="AC107" s="1187"/>
      <c r="AD107" s="1187"/>
      <c r="AE107" s="1187"/>
      <c r="AF107" s="1187"/>
      <c r="AG107" s="1187"/>
      <c r="AH107" s="1187"/>
      <c r="AI107" s="1187"/>
      <c r="AJ107" s="1187"/>
      <c r="AK107" s="1187"/>
      <c r="AL107" s="1187"/>
      <c r="AM107" s="1187"/>
      <c r="AN107" s="1187"/>
      <c r="AO107" s="1187"/>
      <c r="AP107" s="1187"/>
      <c r="AQ107" s="1187"/>
      <c r="AR107" s="1187"/>
      <c r="AS107" s="1187"/>
      <c r="AT107" s="1187"/>
      <c r="AU107" s="1187"/>
      <c r="AV107" s="1187"/>
      <c r="AW107" s="1187"/>
      <c r="AX107" s="1187"/>
      <c r="AY107" s="1187"/>
      <c r="AZ107" s="1187"/>
      <c r="BA107" s="1187"/>
      <c r="BB107" s="1187"/>
      <c r="BC107" s="1187"/>
      <c r="BD107" s="1187"/>
      <c r="BE107" s="1187"/>
      <c r="BF107" s="1187"/>
      <c r="BG107" s="1187"/>
      <c r="BH107" s="1187"/>
      <c r="BI107" s="1187"/>
      <c r="BJ107" s="1187"/>
      <c r="BK107" s="1187"/>
      <c r="BL107" s="1187"/>
      <c r="BM107" s="1187"/>
      <c r="BN107" s="1187"/>
      <c r="BO107" s="1187"/>
      <c r="BP107" s="1187"/>
      <c r="BQ107" s="1187"/>
      <c r="BR107" s="1187"/>
      <c r="BS107" s="1187"/>
      <c r="BT107" s="1187"/>
      <c r="BU107" s="1187"/>
      <c r="BV107" s="1187"/>
      <c r="BW107" s="1187"/>
      <c r="BX107" s="1187"/>
      <c r="BY107" s="1187"/>
      <c r="BZ107" s="1187"/>
      <c r="CA107" s="1187"/>
      <c r="CB107" s="1187"/>
      <c r="CC107" s="1187"/>
      <c r="CD107" s="1187"/>
      <c r="CE107" s="1187"/>
      <c r="CF107" s="1187"/>
      <c r="CG107" s="1187"/>
      <c r="CH107" s="1187"/>
      <c r="CI107" s="1187"/>
      <c r="CJ107" s="1187"/>
      <c r="CK107" s="1187"/>
      <c r="CL107" s="1187"/>
      <c r="CM107" s="1187"/>
      <c r="CN107" s="1187"/>
      <c r="CO107" s="1187"/>
      <c r="CP107" s="1187"/>
      <c r="CQ107" s="1187"/>
      <c r="CR107" s="1187"/>
      <c r="CS107" s="1187"/>
      <c r="CT107" s="1187"/>
      <c r="CU107" s="1187"/>
      <c r="CV107" s="1187"/>
      <c r="CW107" s="1187"/>
      <c r="CX107" s="1187"/>
      <c r="CY107" s="1187"/>
      <c r="CZ107" s="1187"/>
      <c r="DA107" s="1187"/>
      <c r="DB107" s="1187"/>
      <c r="DC107" s="1187"/>
      <c r="DD107" s="1187"/>
      <c r="DE107" s="1187"/>
      <c r="DF107" s="1187"/>
      <c r="DG107" s="1187"/>
      <c r="DH107" s="1187"/>
      <c r="DI107" s="1187"/>
      <c r="DJ107" s="1187"/>
      <c r="DK107" s="1187"/>
      <c r="DL107" s="1187"/>
      <c r="DM107" s="1187"/>
      <c r="DN107" s="1187"/>
      <c r="DO107" s="1187"/>
      <c r="DP107" s="1187"/>
      <c r="DQ107" s="1187"/>
      <c r="DR107" s="1187"/>
      <c r="DS107" s="1187"/>
      <c r="DT107" s="1187"/>
      <c r="DU107" s="1187"/>
      <c r="DV107" s="1187"/>
      <c r="DW107" s="1187"/>
      <c r="DX107" s="1187"/>
      <c r="DY107" s="1187"/>
      <c r="DZ107" s="1187"/>
      <c r="EA107" s="1187"/>
      <c r="EB107" s="1187"/>
      <c r="EC107" s="1187"/>
      <c r="ED107" s="1187"/>
      <c r="EE107" s="1187"/>
      <c r="EF107" s="1187"/>
      <c r="EG107" s="1187"/>
      <c r="EH107" s="1172">
        <f t="shared" si="1"/>
        <v>0</v>
      </c>
    </row>
    <row r="108" spans="1:138" ht="12.75" customHeight="1">
      <c r="A108" s="1173" t="str">
        <f>'t1'!A108</f>
        <v>statistico dirig. con incarico di struttura complessa</v>
      </c>
      <c r="B108" s="1174" t="str">
        <f>'t1'!B108</f>
        <v>TD0071</v>
      </c>
      <c r="C108" s="1187"/>
      <c r="D108" s="1187"/>
      <c r="E108" s="1187"/>
      <c r="F108" s="1187"/>
      <c r="G108" s="1187"/>
      <c r="H108" s="1187"/>
      <c r="I108" s="1187"/>
      <c r="J108" s="1187"/>
      <c r="K108" s="1187"/>
      <c r="L108" s="1187"/>
      <c r="M108" s="1187"/>
      <c r="N108" s="1187"/>
      <c r="O108" s="1187"/>
      <c r="P108" s="1187"/>
      <c r="Q108" s="1187"/>
      <c r="R108" s="1187"/>
      <c r="S108" s="1187"/>
      <c r="T108" s="1187"/>
      <c r="U108" s="1187"/>
      <c r="V108" s="1187"/>
      <c r="W108" s="1187"/>
      <c r="X108" s="1187"/>
      <c r="Y108" s="1187"/>
      <c r="Z108" s="1187"/>
      <c r="AA108" s="1187"/>
      <c r="AB108" s="1187"/>
      <c r="AC108" s="1187"/>
      <c r="AD108" s="1187"/>
      <c r="AE108" s="1187"/>
      <c r="AF108" s="1187"/>
      <c r="AG108" s="1187"/>
      <c r="AH108" s="1187"/>
      <c r="AI108" s="1187"/>
      <c r="AJ108" s="1187"/>
      <c r="AK108" s="1187"/>
      <c r="AL108" s="1187"/>
      <c r="AM108" s="1187"/>
      <c r="AN108" s="1187"/>
      <c r="AO108" s="1187"/>
      <c r="AP108" s="1187"/>
      <c r="AQ108" s="1187"/>
      <c r="AR108" s="1187"/>
      <c r="AS108" s="1187"/>
      <c r="AT108" s="1187"/>
      <c r="AU108" s="1187"/>
      <c r="AV108" s="1187"/>
      <c r="AW108" s="1187"/>
      <c r="AX108" s="1187"/>
      <c r="AY108" s="1187"/>
      <c r="AZ108" s="1187"/>
      <c r="BA108" s="1187"/>
      <c r="BB108" s="1187"/>
      <c r="BC108" s="1187"/>
      <c r="BD108" s="1187"/>
      <c r="BE108" s="1187"/>
      <c r="BF108" s="1187"/>
      <c r="BG108" s="1187"/>
      <c r="BH108" s="1187"/>
      <c r="BI108" s="1187"/>
      <c r="BJ108" s="1187"/>
      <c r="BK108" s="1187"/>
      <c r="BL108" s="1187"/>
      <c r="BM108" s="1187"/>
      <c r="BN108" s="1187"/>
      <c r="BO108" s="1187"/>
      <c r="BP108" s="1187"/>
      <c r="BQ108" s="1187"/>
      <c r="BR108" s="1187"/>
      <c r="BS108" s="1187"/>
      <c r="BT108" s="1187"/>
      <c r="BU108" s="1187"/>
      <c r="BV108" s="1187"/>
      <c r="BW108" s="1187"/>
      <c r="BX108" s="1187"/>
      <c r="BY108" s="1187"/>
      <c r="BZ108" s="1187"/>
      <c r="CA108" s="1187"/>
      <c r="CB108" s="1187"/>
      <c r="CC108" s="1187"/>
      <c r="CD108" s="1187"/>
      <c r="CE108" s="1187"/>
      <c r="CF108" s="1187"/>
      <c r="CG108" s="1187"/>
      <c r="CH108" s="1187"/>
      <c r="CI108" s="1187"/>
      <c r="CJ108" s="1187"/>
      <c r="CK108" s="1187"/>
      <c r="CL108" s="1187"/>
      <c r="CM108" s="1187"/>
      <c r="CN108" s="1187"/>
      <c r="CO108" s="1187"/>
      <c r="CP108" s="1187"/>
      <c r="CQ108" s="1187"/>
      <c r="CR108" s="1187"/>
      <c r="CS108" s="1187"/>
      <c r="CT108" s="1187"/>
      <c r="CU108" s="1187"/>
      <c r="CV108" s="1187"/>
      <c r="CW108" s="1187"/>
      <c r="CX108" s="1187"/>
      <c r="CY108" s="1187"/>
      <c r="CZ108" s="1187"/>
      <c r="DA108" s="1187"/>
      <c r="DB108" s="1187"/>
      <c r="DC108" s="1187"/>
      <c r="DD108" s="1187"/>
      <c r="DE108" s="1187"/>
      <c r="DF108" s="1187"/>
      <c r="DG108" s="1187"/>
      <c r="DH108" s="1187"/>
      <c r="DI108" s="1187"/>
      <c r="DJ108" s="1187"/>
      <c r="DK108" s="1187"/>
      <c r="DL108" s="1187"/>
      <c r="DM108" s="1187"/>
      <c r="DN108" s="1187"/>
      <c r="DO108" s="1187"/>
      <c r="DP108" s="1187"/>
      <c r="DQ108" s="1187"/>
      <c r="DR108" s="1187"/>
      <c r="DS108" s="1187"/>
      <c r="DT108" s="1187"/>
      <c r="DU108" s="1187"/>
      <c r="DV108" s="1187"/>
      <c r="DW108" s="1187"/>
      <c r="DX108" s="1187"/>
      <c r="DY108" s="1187"/>
      <c r="DZ108" s="1187"/>
      <c r="EA108" s="1187"/>
      <c r="EB108" s="1187"/>
      <c r="EC108" s="1187"/>
      <c r="ED108" s="1187"/>
      <c r="EE108" s="1187"/>
      <c r="EF108" s="1187"/>
      <c r="EG108" s="1187"/>
      <c r="EH108" s="1172">
        <f t="shared" si="1"/>
        <v>0</v>
      </c>
    </row>
    <row r="109" spans="1:138" ht="12.75" customHeight="1">
      <c r="A109" s="1173" t="str">
        <f>'t1'!A109</f>
        <v>statistico dirig. con incarico di struttura semplice</v>
      </c>
      <c r="B109" s="1174" t="str">
        <f>'t1'!B109</f>
        <v>TD0S70</v>
      </c>
      <c r="C109" s="1187"/>
      <c r="D109" s="1187"/>
      <c r="E109" s="1187"/>
      <c r="F109" s="1187"/>
      <c r="G109" s="1187"/>
      <c r="H109" s="1187"/>
      <c r="I109" s="1187"/>
      <c r="J109" s="1187"/>
      <c r="K109" s="1187"/>
      <c r="L109" s="1187"/>
      <c r="M109" s="1187"/>
      <c r="N109" s="1187"/>
      <c r="O109" s="1187"/>
      <c r="P109" s="1187"/>
      <c r="Q109" s="1187"/>
      <c r="R109" s="1187"/>
      <c r="S109" s="1187"/>
      <c r="T109" s="1187"/>
      <c r="U109" s="1187"/>
      <c r="V109" s="1187"/>
      <c r="W109" s="1187"/>
      <c r="X109" s="1187"/>
      <c r="Y109" s="1187"/>
      <c r="Z109" s="1187"/>
      <c r="AA109" s="1187"/>
      <c r="AB109" s="1187"/>
      <c r="AC109" s="1187"/>
      <c r="AD109" s="1187"/>
      <c r="AE109" s="1187"/>
      <c r="AF109" s="1187"/>
      <c r="AG109" s="1187"/>
      <c r="AH109" s="1187"/>
      <c r="AI109" s="1187"/>
      <c r="AJ109" s="1187"/>
      <c r="AK109" s="1187"/>
      <c r="AL109" s="1187"/>
      <c r="AM109" s="1187"/>
      <c r="AN109" s="1187"/>
      <c r="AO109" s="1187"/>
      <c r="AP109" s="1187"/>
      <c r="AQ109" s="1187"/>
      <c r="AR109" s="1187"/>
      <c r="AS109" s="1187"/>
      <c r="AT109" s="1187"/>
      <c r="AU109" s="1187"/>
      <c r="AV109" s="1187"/>
      <c r="AW109" s="1187"/>
      <c r="AX109" s="1187"/>
      <c r="AY109" s="1187"/>
      <c r="AZ109" s="1187"/>
      <c r="BA109" s="1187"/>
      <c r="BB109" s="1187"/>
      <c r="BC109" s="1187"/>
      <c r="BD109" s="1187"/>
      <c r="BE109" s="1187"/>
      <c r="BF109" s="1187"/>
      <c r="BG109" s="1187"/>
      <c r="BH109" s="1187"/>
      <c r="BI109" s="1187"/>
      <c r="BJ109" s="1187"/>
      <c r="BK109" s="1187"/>
      <c r="BL109" s="1187"/>
      <c r="BM109" s="1187"/>
      <c r="BN109" s="1187"/>
      <c r="BO109" s="1187"/>
      <c r="BP109" s="1187"/>
      <c r="BQ109" s="1187"/>
      <c r="BR109" s="1187"/>
      <c r="BS109" s="1187"/>
      <c r="BT109" s="1187"/>
      <c r="BU109" s="1187"/>
      <c r="BV109" s="1187"/>
      <c r="BW109" s="1187"/>
      <c r="BX109" s="1187"/>
      <c r="BY109" s="1187"/>
      <c r="BZ109" s="1187"/>
      <c r="CA109" s="1187"/>
      <c r="CB109" s="1187"/>
      <c r="CC109" s="1187"/>
      <c r="CD109" s="1187"/>
      <c r="CE109" s="1187"/>
      <c r="CF109" s="1187"/>
      <c r="CG109" s="1187"/>
      <c r="CH109" s="1187"/>
      <c r="CI109" s="1187"/>
      <c r="CJ109" s="1187"/>
      <c r="CK109" s="1187"/>
      <c r="CL109" s="1187"/>
      <c r="CM109" s="1187"/>
      <c r="CN109" s="1187"/>
      <c r="CO109" s="1187"/>
      <c r="CP109" s="1187"/>
      <c r="CQ109" s="1187"/>
      <c r="CR109" s="1187"/>
      <c r="CS109" s="1187"/>
      <c r="CT109" s="1187"/>
      <c r="CU109" s="1187"/>
      <c r="CV109" s="1187"/>
      <c r="CW109" s="1187"/>
      <c r="CX109" s="1187"/>
      <c r="CY109" s="1187"/>
      <c r="CZ109" s="1187"/>
      <c r="DA109" s="1187"/>
      <c r="DB109" s="1187"/>
      <c r="DC109" s="1187"/>
      <c r="DD109" s="1187"/>
      <c r="DE109" s="1187"/>
      <c r="DF109" s="1187"/>
      <c r="DG109" s="1187"/>
      <c r="DH109" s="1187"/>
      <c r="DI109" s="1187"/>
      <c r="DJ109" s="1187"/>
      <c r="DK109" s="1187"/>
      <c r="DL109" s="1187"/>
      <c r="DM109" s="1187"/>
      <c r="DN109" s="1187"/>
      <c r="DO109" s="1187"/>
      <c r="DP109" s="1187"/>
      <c r="DQ109" s="1187"/>
      <c r="DR109" s="1187"/>
      <c r="DS109" s="1187"/>
      <c r="DT109" s="1187"/>
      <c r="DU109" s="1187"/>
      <c r="DV109" s="1187"/>
      <c r="DW109" s="1187"/>
      <c r="DX109" s="1187"/>
      <c r="DY109" s="1187"/>
      <c r="DZ109" s="1187"/>
      <c r="EA109" s="1187"/>
      <c r="EB109" s="1187"/>
      <c r="EC109" s="1187"/>
      <c r="ED109" s="1187"/>
      <c r="EE109" s="1187"/>
      <c r="EF109" s="1187"/>
      <c r="EG109" s="1187"/>
      <c r="EH109" s="1172">
        <f t="shared" si="1"/>
        <v>0</v>
      </c>
    </row>
    <row r="110" spans="1:138" ht="12.75" customHeight="1">
      <c r="A110" s="1173" t="str">
        <f>'t1'!A110</f>
        <v>statistico dirig. con altri incar.prof.li</v>
      </c>
      <c r="B110" s="1174" t="str">
        <f>'t1'!B110</f>
        <v>TD0A70</v>
      </c>
      <c r="C110" s="1187"/>
      <c r="D110" s="1187"/>
      <c r="E110" s="1187"/>
      <c r="F110" s="1187"/>
      <c r="G110" s="1187"/>
      <c r="H110" s="1187"/>
      <c r="I110" s="1187"/>
      <c r="J110" s="1187"/>
      <c r="K110" s="1187"/>
      <c r="L110" s="1187"/>
      <c r="M110" s="1187"/>
      <c r="N110" s="1187"/>
      <c r="O110" s="1187"/>
      <c r="P110" s="1187"/>
      <c r="Q110" s="1187"/>
      <c r="R110" s="1187"/>
      <c r="S110" s="1187"/>
      <c r="T110" s="1187"/>
      <c r="U110" s="1187"/>
      <c r="V110" s="1187"/>
      <c r="W110" s="1187"/>
      <c r="X110" s="1187"/>
      <c r="Y110" s="1187"/>
      <c r="Z110" s="1187"/>
      <c r="AA110" s="1187"/>
      <c r="AB110" s="1187"/>
      <c r="AC110" s="1187"/>
      <c r="AD110" s="1187"/>
      <c r="AE110" s="1187"/>
      <c r="AF110" s="1187"/>
      <c r="AG110" s="1187"/>
      <c r="AH110" s="1187"/>
      <c r="AI110" s="1187"/>
      <c r="AJ110" s="1187"/>
      <c r="AK110" s="1187"/>
      <c r="AL110" s="1187"/>
      <c r="AM110" s="1187"/>
      <c r="AN110" s="1187"/>
      <c r="AO110" s="1187"/>
      <c r="AP110" s="1187"/>
      <c r="AQ110" s="1187"/>
      <c r="AR110" s="1187"/>
      <c r="AS110" s="1187"/>
      <c r="AT110" s="1187"/>
      <c r="AU110" s="1187"/>
      <c r="AV110" s="1187"/>
      <c r="AW110" s="1187"/>
      <c r="AX110" s="1187"/>
      <c r="AY110" s="1187"/>
      <c r="AZ110" s="1187"/>
      <c r="BA110" s="1187"/>
      <c r="BB110" s="1187"/>
      <c r="BC110" s="1187"/>
      <c r="BD110" s="1187"/>
      <c r="BE110" s="1187"/>
      <c r="BF110" s="1187"/>
      <c r="BG110" s="1187"/>
      <c r="BH110" s="1187"/>
      <c r="BI110" s="1187"/>
      <c r="BJ110" s="1187"/>
      <c r="BK110" s="1187"/>
      <c r="BL110" s="1187"/>
      <c r="BM110" s="1187"/>
      <c r="BN110" s="1187"/>
      <c r="BO110" s="1187"/>
      <c r="BP110" s="1187"/>
      <c r="BQ110" s="1187"/>
      <c r="BR110" s="1187"/>
      <c r="BS110" s="1187"/>
      <c r="BT110" s="1187"/>
      <c r="BU110" s="1187"/>
      <c r="BV110" s="1187"/>
      <c r="BW110" s="1187"/>
      <c r="BX110" s="1187"/>
      <c r="BY110" s="1187"/>
      <c r="BZ110" s="1187"/>
      <c r="CA110" s="1187"/>
      <c r="CB110" s="1187"/>
      <c r="CC110" s="1187"/>
      <c r="CD110" s="1187"/>
      <c r="CE110" s="1187"/>
      <c r="CF110" s="1187"/>
      <c r="CG110" s="1187"/>
      <c r="CH110" s="1187"/>
      <c r="CI110" s="1187"/>
      <c r="CJ110" s="1187"/>
      <c r="CK110" s="1187"/>
      <c r="CL110" s="1187"/>
      <c r="CM110" s="1187"/>
      <c r="CN110" s="1187"/>
      <c r="CO110" s="1187"/>
      <c r="CP110" s="1187"/>
      <c r="CQ110" s="1187"/>
      <c r="CR110" s="1187"/>
      <c r="CS110" s="1187"/>
      <c r="CT110" s="1187"/>
      <c r="CU110" s="1187"/>
      <c r="CV110" s="1187"/>
      <c r="CW110" s="1187"/>
      <c r="CX110" s="1187"/>
      <c r="CY110" s="1187"/>
      <c r="CZ110" s="1187"/>
      <c r="DA110" s="1187"/>
      <c r="DB110" s="1187"/>
      <c r="DC110" s="1187"/>
      <c r="DD110" s="1187"/>
      <c r="DE110" s="1187"/>
      <c r="DF110" s="1187"/>
      <c r="DG110" s="1187"/>
      <c r="DH110" s="1187"/>
      <c r="DI110" s="1187"/>
      <c r="DJ110" s="1187"/>
      <c r="DK110" s="1187"/>
      <c r="DL110" s="1187"/>
      <c r="DM110" s="1187"/>
      <c r="DN110" s="1187"/>
      <c r="DO110" s="1187"/>
      <c r="DP110" s="1187"/>
      <c r="DQ110" s="1187"/>
      <c r="DR110" s="1187"/>
      <c r="DS110" s="1187"/>
      <c r="DT110" s="1187"/>
      <c r="DU110" s="1187"/>
      <c r="DV110" s="1187"/>
      <c r="DW110" s="1187"/>
      <c r="DX110" s="1187"/>
      <c r="DY110" s="1187"/>
      <c r="DZ110" s="1187"/>
      <c r="EA110" s="1187"/>
      <c r="EB110" s="1187"/>
      <c r="EC110" s="1187"/>
      <c r="ED110" s="1187"/>
      <c r="EE110" s="1187"/>
      <c r="EF110" s="1187"/>
      <c r="EG110" s="1187"/>
      <c r="EH110" s="1172">
        <f t="shared" si="1"/>
        <v>0</v>
      </c>
    </row>
    <row r="111" spans="1:138" ht="12.75" customHeight="1">
      <c r="A111" s="1173" t="str">
        <f>'t1'!A111</f>
        <v>statistico dir. a t.determinato(art. 15-septies dlgs.502/92)</v>
      </c>
      <c r="B111" s="1174" t="str">
        <f>'t1'!B111</f>
        <v>TD0610</v>
      </c>
      <c r="C111" s="1187"/>
      <c r="D111" s="1187"/>
      <c r="E111" s="1187"/>
      <c r="F111" s="1187"/>
      <c r="G111" s="1187"/>
      <c r="H111" s="1187"/>
      <c r="I111" s="1187"/>
      <c r="J111" s="1187"/>
      <c r="K111" s="1187"/>
      <c r="L111" s="1187"/>
      <c r="M111" s="1187"/>
      <c r="N111" s="1187"/>
      <c r="O111" s="1187"/>
      <c r="P111" s="1187"/>
      <c r="Q111" s="1187"/>
      <c r="R111" s="1187"/>
      <c r="S111" s="1187"/>
      <c r="T111" s="1187"/>
      <c r="U111" s="1187"/>
      <c r="V111" s="1187"/>
      <c r="W111" s="1187"/>
      <c r="X111" s="1187"/>
      <c r="Y111" s="1187"/>
      <c r="Z111" s="1187"/>
      <c r="AA111" s="1187"/>
      <c r="AB111" s="1187"/>
      <c r="AC111" s="1187"/>
      <c r="AD111" s="1187"/>
      <c r="AE111" s="1187"/>
      <c r="AF111" s="1187"/>
      <c r="AG111" s="1187"/>
      <c r="AH111" s="1187"/>
      <c r="AI111" s="1187"/>
      <c r="AJ111" s="1187"/>
      <c r="AK111" s="1187"/>
      <c r="AL111" s="1187"/>
      <c r="AM111" s="1187"/>
      <c r="AN111" s="1187"/>
      <c r="AO111" s="1187"/>
      <c r="AP111" s="1187"/>
      <c r="AQ111" s="1187"/>
      <c r="AR111" s="1187"/>
      <c r="AS111" s="1187"/>
      <c r="AT111" s="1187"/>
      <c r="AU111" s="1187"/>
      <c r="AV111" s="1187"/>
      <c r="AW111" s="1187"/>
      <c r="AX111" s="1187"/>
      <c r="AY111" s="1187"/>
      <c r="AZ111" s="1187"/>
      <c r="BA111" s="1187"/>
      <c r="BB111" s="1187"/>
      <c r="BC111" s="1187"/>
      <c r="BD111" s="1187"/>
      <c r="BE111" s="1187"/>
      <c r="BF111" s="1187"/>
      <c r="BG111" s="1187"/>
      <c r="BH111" s="1187"/>
      <c r="BI111" s="1187"/>
      <c r="BJ111" s="1187"/>
      <c r="BK111" s="1187"/>
      <c r="BL111" s="1187"/>
      <c r="BM111" s="1187"/>
      <c r="BN111" s="1187"/>
      <c r="BO111" s="1187"/>
      <c r="BP111" s="1187"/>
      <c r="BQ111" s="1187"/>
      <c r="BR111" s="1187"/>
      <c r="BS111" s="1187"/>
      <c r="BT111" s="1187"/>
      <c r="BU111" s="1187"/>
      <c r="BV111" s="1187"/>
      <c r="BW111" s="1187"/>
      <c r="BX111" s="1187"/>
      <c r="BY111" s="1187"/>
      <c r="BZ111" s="1187"/>
      <c r="CA111" s="1187"/>
      <c r="CB111" s="1187"/>
      <c r="CC111" s="1187"/>
      <c r="CD111" s="1187"/>
      <c r="CE111" s="1187"/>
      <c r="CF111" s="1187"/>
      <c r="CG111" s="1187"/>
      <c r="CH111" s="1187"/>
      <c r="CI111" s="1187"/>
      <c r="CJ111" s="1187"/>
      <c r="CK111" s="1187"/>
      <c r="CL111" s="1187"/>
      <c r="CM111" s="1187"/>
      <c r="CN111" s="1187"/>
      <c r="CO111" s="1187"/>
      <c r="CP111" s="1187"/>
      <c r="CQ111" s="1187"/>
      <c r="CR111" s="1187"/>
      <c r="CS111" s="1187"/>
      <c r="CT111" s="1187"/>
      <c r="CU111" s="1187"/>
      <c r="CV111" s="1187"/>
      <c r="CW111" s="1187"/>
      <c r="CX111" s="1187"/>
      <c r="CY111" s="1187"/>
      <c r="CZ111" s="1187"/>
      <c r="DA111" s="1187"/>
      <c r="DB111" s="1187"/>
      <c r="DC111" s="1187"/>
      <c r="DD111" s="1187"/>
      <c r="DE111" s="1187"/>
      <c r="DF111" s="1187"/>
      <c r="DG111" s="1187"/>
      <c r="DH111" s="1187"/>
      <c r="DI111" s="1187"/>
      <c r="DJ111" s="1187"/>
      <c r="DK111" s="1187"/>
      <c r="DL111" s="1187"/>
      <c r="DM111" s="1187"/>
      <c r="DN111" s="1187"/>
      <c r="DO111" s="1187"/>
      <c r="DP111" s="1187"/>
      <c r="DQ111" s="1187"/>
      <c r="DR111" s="1187"/>
      <c r="DS111" s="1187"/>
      <c r="DT111" s="1187"/>
      <c r="DU111" s="1187"/>
      <c r="DV111" s="1187"/>
      <c r="DW111" s="1187"/>
      <c r="DX111" s="1187"/>
      <c r="DY111" s="1187"/>
      <c r="DZ111" s="1187"/>
      <c r="EA111" s="1187"/>
      <c r="EB111" s="1187"/>
      <c r="EC111" s="1187"/>
      <c r="ED111" s="1187"/>
      <c r="EE111" s="1187"/>
      <c r="EF111" s="1187"/>
      <c r="EG111" s="1187"/>
      <c r="EH111" s="1172">
        <f t="shared" si="1"/>
        <v>0</v>
      </c>
    </row>
    <row r="112" spans="1:138" ht="12.75" customHeight="1">
      <c r="A112" s="1173" t="str">
        <f>'t1'!A112</f>
        <v>sociologo dirig. con incarico di struttura complessa</v>
      </c>
      <c r="B112" s="1174" t="str">
        <f>'t1'!B112</f>
        <v>TD0068</v>
      </c>
      <c r="C112" s="1187"/>
      <c r="D112" s="1187"/>
      <c r="E112" s="1187"/>
      <c r="F112" s="1187"/>
      <c r="G112" s="1187"/>
      <c r="H112" s="1187"/>
      <c r="I112" s="1187"/>
      <c r="J112" s="1187"/>
      <c r="K112" s="1187"/>
      <c r="L112" s="1187"/>
      <c r="M112" s="1187"/>
      <c r="N112" s="1187"/>
      <c r="O112" s="1187"/>
      <c r="P112" s="1187"/>
      <c r="Q112" s="1187"/>
      <c r="R112" s="1187"/>
      <c r="S112" s="1187"/>
      <c r="T112" s="1187"/>
      <c r="U112" s="1187"/>
      <c r="V112" s="1187"/>
      <c r="W112" s="1187"/>
      <c r="X112" s="1187"/>
      <c r="Y112" s="1187"/>
      <c r="Z112" s="1187"/>
      <c r="AA112" s="1187"/>
      <c r="AB112" s="1187"/>
      <c r="AC112" s="1187"/>
      <c r="AD112" s="1187"/>
      <c r="AE112" s="1187"/>
      <c r="AF112" s="1187"/>
      <c r="AG112" s="1187"/>
      <c r="AH112" s="1187"/>
      <c r="AI112" s="1187"/>
      <c r="AJ112" s="1187"/>
      <c r="AK112" s="1187"/>
      <c r="AL112" s="1187"/>
      <c r="AM112" s="1187"/>
      <c r="AN112" s="1187"/>
      <c r="AO112" s="1187"/>
      <c r="AP112" s="1187"/>
      <c r="AQ112" s="1187"/>
      <c r="AR112" s="1187"/>
      <c r="AS112" s="1187"/>
      <c r="AT112" s="1187"/>
      <c r="AU112" s="1187"/>
      <c r="AV112" s="1187"/>
      <c r="AW112" s="1187"/>
      <c r="AX112" s="1187"/>
      <c r="AY112" s="1187"/>
      <c r="AZ112" s="1187"/>
      <c r="BA112" s="1187"/>
      <c r="BB112" s="1187"/>
      <c r="BC112" s="1187"/>
      <c r="BD112" s="1187"/>
      <c r="BE112" s="1187"/>
      <c r="BF112" s="1187"/>
      <c r="BG112" s="1187"/>
      <c r="BH112" s="1187"/>
      <c r="BI112" s="1187"/>
      <c r="BJ112" s="1187"/>
      <c r="BK112" s="1187"/>
      <c r="BL112" s="1187"/>
      <c r="BM112" s="1187"/>
      <c r="BN112" s="1187"/>
      <c r="BO112" s="1187"/>
      <c r="BP112" s="1187"/>
      <c r="BQ112" s="1187"/>
      <c r="BR112" s="1187"/>
      <c r="BS112" s="1187"/>
      <c r="BT112" s="1187"/>
      <c r="BU112" s="1187"/>
      <c r="BV112" s="1187"/>
      <c r="BW112" s="1187"/>
      <c r="BX112" s="1187"/>
      <c r="BY112" s="1187"/>
      <c r="BZ112" s="1187"/>
      <c r="CA112" s="1187"/>
      <c r="CB112" s="1187"/>
      <c r="CC112" s="1187"/>
      <c r="CD112" s="1187"/>
      <c r="CE112" s="1187"/>
      <c r="CF112" s="1187"/>
      <c r="CG112" s="1187"/>
      <c r="CH112" s="1187"/>
      <c r="CI112" s="1187"/>
      <c r="CJ112" s="1187"/>
      <c r="CK112" s="1187"/>
      <c r="CL112" s="1187"/>
      <c r="CM112" s="1187"/>
      <c r="CN112" s="1187"/>
      <c r="CO112" s="1187"/>
      <c r="CP112" s="1187"/>
      <c r="CQ112" s="1187"/>
      <c r="CR112" s="1187"/>
      <c r="CS112" s="1187"/>
      <c r="CT112" s="1187"/>
      <c r="CU112" s="1187"/>
      <c r="CV112" s="1187"/>
      <c r="CW112" s="1187"/>
      <c r="CX112" s="1187"/>
      <c r="CY112" s="1187"/>
      <c r="CZ112" s="1187"/>
      <c r="DA112" s="1187"/>
      <c r="DB112" s="1187"/>
      <c r="DC112" s="1187"/>
      <c r="DD112" s="1187"/>
      <c r="DE112" s="1187"/>
      <c r="DF112" s="1187"/>
      <c r="DG112" s="1187"/>
      <c r="DH112" s="1187"/>
      <c r="DI112" s="1187"/>
      <c r="DJ112" s="1187"/>
      <c r="DK112" s="1187"/>
      <c r="DL112" s="1187"/>
      <c r="DM112" s="1187"/>
      <c r="DN112" s="1187"/>
      <c r="DO112" s="1187"/>
      <c r="DP112" s="1187"/>
      <c r="DQ112" s="1187"/>
      <c r="DR112" s="1187"/>
      <c r="DS112" s="1187"/>
      <c r="DT112" s="1187"/>
      <c r="DU112" s="1187"/>
      <c r="DV112" s="1187"/>
      <c r="DW112" s="1187"/>
      <c r="DX112" s="1187"/>
      <c r="DY112" s="1187"/>
      <c r="DZ112" s="1187"/>
      <c r="EA112" s="1187"/>
      <c r="EB112" s="1187"/>
      <c r="EC112" s="1187"/>
      <c r="ED112" s="1187"/>
      <c r="EE112" s="1187"/>
      <c r="EF112" s="1187"/>
      <c r="EG112" s="1187"/>
      <c r="EH112" s="1172">
        <f t="shared" si="1"/>
        <v>0</v>
      </c>
    </row>
    <row r="113" spans="1:138" ht="12.75" customHeight="1">
      <c r="A113" s="1173" t="str">
        <f>'t1'!A113</f>
        <v>sociologo dirig. con incarico di struttura semplice</v>
      </c>
      <c r="B113" s="1174" t="str">
        <f>'t1'!B113</f>
        <v>TD0S67</v>
      </c>
      <c r="C113" s="1187"/>
      <c r="D113" s="1187"/>
      <c r="E113" s="1187"/>
      <c r="F113" s="1187"/>
      <c r="G113" s="1187"/>
      <c r="H113" s="1187"/>
      <c r="I113" s="1187"/>
      <c r="J113" s="1187"/>
      <c r="K113" s="1187"/>
      <c r="L113" s="1187"/>
      <c r="M113" s="1187"/>
      <c r="N113" s="1187"/>
      <c r="O113" s="1187"/>
      <c r="P113" s="1187"/>
      <c r="Q113" s="1187"/>
      <c r="R113" s="1187"/>
      <c r="S113" s="1187"/>
      <c r="T113" s="1187"/>
      <c r="U113" s="1187"/>
      <c r="V113" s="1187"/>
      <c r="W113" s="1187"/>
      <c r="X113" s="1187"/>
      <c r="Y113" s="1187"/>
      <c r="Z113" s="1187"/>
      <c r="AA113" s="1187"/>
      <c r="AB113" s="1187"/>
      <c r="AC113" s="1187"/>
      <c r="AD113" s="1187"/>
      <c r="AE113" s="1187"/>
      <c r="AF113" s="1187"/>
      <c r="AG113" s="1187"/>
      <c r="AH113" s="1187"/>
      <c r="AI113" s="1187"/>
      <c r="AJ113" s="1187"/>
      <c r="AK113" s="1187"/>
      <c r="AL113" s="1187"/>
      <c r="AM113" s="1187"/>
      <c r="AN113" s="1187"/>
      <c r="AO113" s="1187"/>
      <c r="AP113" s="1187"/>
      <c r="AQ113" s="1187"/>
      <c r="AR113" s="1187"/>
      <c r="AS113" s="1187"/>
      <c r="AT113" s="1187"/>
      <c r="AU113" s="1187"/>
      <c r="AV113" s="1187"/>
      <c r="AW113" s="1187"/>
      <c r="AX113" s="1187"/>
      <c r="AY113" s="1187"/>
      <c r="AZ113" s="1187"/>
      <c r="BA113" s="1187"/>
      <c r="BB113" s="1187"/>
      <c r="BC113" s="1187"/>
      <c r="BD113" s="1187"/>
      <c r="BE113" s="1187"/>
      <c r="BF113" s="1187"/>
      <c r="BG113" s="1187"/>
      <c r="BH113" s="1187"/>
      <c r="BI113" s="1187"/>
      <c r="BJ113" s="1187"/>
      <c r="BK113" s="1187"/>
      <c r="BL113" s="1187"/>
      <c r="BM113" s="1187"/>
      <c r="BN113" s="1187"/>
      <c r="BO113" s="1187"/>
      <c r="BP113" s="1187"/>
      <c r="BQ113" s="1187"/>
      <c r="BR113" s="1187"/>
      <c r="BS113" s="1187"/>
      <c r="BT113" s="1187"/>
      <c r="BU113" s="1187"/>
      <c r="BV113" s="1187"/>
      <c r="BW113" s="1187"/>
      <c r="BX113" s="1187"/>
      <c r="BY113" s="1187"/>
      <c r="BZ113" s="1187"/>
      <c r="CA113" s="1187"/>
      <c r="CB113" s="1187"/>
      <c r="CC113" s="1187"/>
      <c r="CD113" s="1187"/>
      <c r="CE113" s="1187"/>
      <c r="CF113" s="1187"/>
      <c r="CG113" s="1187"/>
      <c r="CH113" s="1187"/>
      <c r="CI113" s="1187"/>
      <c r="CJ113" s="1187"/>
      <c r="CK113" s="1187"/>
      <c r="CL113" s="1187"/>
      <c r="CM113" s="1187"/>
      <c r="CN113" s="1187"/>
      <c r="CO113" s="1187"/>
      <c r="CP113" s="1187"/>
      <c r="CQ113" s="1187"/>
      <c r="CR113" s="1187"/>
      <c r="CS113" s="1187"/>
      <c r="CT113" s="1187"/>
      <c r="CU113" s="1187"/>
      <c r="CV113" s="1187"/>
      <c r="CW113" s="1187"/>
      <c r="CX113" s="1187"/>
      <c r="CY113" s="1187"/>
      <c r="CZ113" s="1187"/>
      <c r="DA113" s="1187"/>
      <c r="DB113" s="1187"/>
      <c r="DC113" s="1187"/>
      <c r="DD113" s="1187"/>
      <c r="DE113" s="1187"/>
      <c r="DF113" s="1187"/>
      <c r="DG113" s="1187"/>
      <c r="DH113" s="1187"/>
      <c r="DI113" s="1187"/>
      <c r="DJ113" s="1187"/>
      <c r="DK113" s="1187"/>
      <c r="DL113" s="1187"/>
      <c r="DM113" s="1187"/>
      <c r="DN113" s="1187"/>
      <c r="DO113" s="1187"/>
      <c r="DP113" s="1187"/>
      <c r="DQ113" s="1187"/>
      <c r="DR113" s="1187"/>
      <c r="DS113" s="1187"/>
      <c r="DT113" s="1187"/>
      <c r="DU113" s="1187"/>
      <c r="DV113" s="1187"/>
      <c r="DW113" s="1187"/>
      <c r="DX113" s="1187"/>
      <c r="DY113" s="1187"/>
      <c r="DZ113" s="1187"/>
      <c r="EA113" s="1187"/>
      <c r="EB113" s="1187"/>
      <c r="EC113" s="1187"/>
      <c r="ED113" s="1187"/>
      <c r="EE113" s="1187"/>
      <c r="EF113" s="1187"/>
      <c r="EG113" s="1187"/>
      <c r="EH113" s="1172">
        <f t="shared" si="1"/>
        <v>0</v>
      </c>
    </row>
    <row r="114" spans="1:138" ht="12.75" customHeight="1">
      <c r="A114" s="1173" t="str">
        <f>'t1'!A114</f>
        <v>sociologo dirig. con altri incar.prof.li</v>
      </c>
      <c r="B114" s="1174" t="str">
        <f>'t1'!B114</f>
        <v>TD0A67</v>
      </c>
      <c r="C114" s="1187"/>
      <c r="D114" s="1187"/>
      <c r="E114" s="1187"/>
      <c r="F114" s="1187"/>
      <c r="G114" s="1187"/>
      <c r="H114" s="1187"/>
      <c r="I114" s="1187"/>
      <c r="J114" s="1187"/>
      <c r="K114" s="1187"/>
      <c r="L114" s="1187"/>
      <c r="M114" s="1187"/>
      <c r="N114" s="1187"/>
      <c r="O114" s="1187"/>
      <c r="P114" s="1187"/>
      <c r="Q114" s="1187"/>
      <c r="R114" s="1187"/>
      <c r="S114" s="1187"/>
      <c r="T114" s="1187"/>
      <c r="U114" s="1187"/>
      <c r="V114" s="1187"/>
      <c r="W114" s="1187"/>
      <c r="X114" s="1187"/>
      <c r="Y114" s="1187"/>
      <c r="Z114" s="1187"/>
      <c r="AA114" s="1187"/>
      <c r="AB114" s="1187"/>
      <c r="AC114" s="1187"/>
      <c r="AD114" s="1187"/>
      <c r="AE114" s="1187"/>
      <c r="AF114" s="1187"/>
      <c r="AG114" s="1187"/>
      <c r="AH114" s="1187"/>
      <c r="AI114" s="1187"/>
      <c r="AJ114" s="1187"/>
      <c r="AK114" s="1187"/>
      <c r="AL114" s="1187"/>
      <c r="AM114" s="1187"/>
      <c r="AN114" s="1187"/>
      <c r="AO114" s="1187"/>
      <c r="AP114" s="1187"/>
      <c r="AQ114" s="1187"/>
      <c r="AR114" s="1187"/>
      <c r="AS114" s="1187"/>
      <c r="AT114" s="1187"/>
      <c r="AU114" s="1187"/>
      <c r="AV114" s="1187"/>
      <c r="AW114" s="1187"/>
      <c r="AX114" s="1187"/>
      <c r="AY114" s="1187"/>
      <c r="AZ114" s="1187"/>
      <c r="BA114" s="1187"/>
      <c r="BB114" s="1187"/>
      <c r="BC114" s="1187"/>
      <c r="BD114" s="1187"/>
      <c r="BE114" s="1187"/>
      <c r="BF114" s="1187"/>
      <c r="BG114" s="1187"/>
      <c r="BH114" s="1187"/>
      <c r="BI114" s="1187"/>
      <c r="BJ114" s="1187"/>
      <c r="BK114" s="1187"/>
      <c r="BL114" s="1187"/>
      <c r="BM114" s="1187"/>
      <c r="BN114" s="1187"/>
      <c r="BO114" s="1187"/>
      <c r="BP114" s="1187"/>
      <c r="BQ114" s="1187"/>
      <c r="BR114" s="1187"/>
      <c r="BS114" s="1187"/>
      <c r="BT114" s="1187"/>
      <c r="BU114" s="1187"/>
      <c r="BV114" s="1187"/>
      <c r="BW114" s="1187"/>
      <c r="BX114" s="1187"/>
      <c r="BY114" s="1187"/>
      <c r="BZ114" s="1187"/>
      <c r="CA114" s="1187"/>
      <c r="CB114" s="1187"/>
      <c r="CC114" s="1187"/>
      <c r="CD114" s="1187"/>
      <c r="CE114" s="1187"/>
      <c r="CF114" s="1187"/>
      <c r="CG114" s="1187"/>
      <c r="CH114" s="1187"/>
      <c r="CI114" s="1187"/>
      <c r="CJ114" s="1187"/>
      <c r="CK114" s="1187"/>
      <c r="CL114" s="1187"/>
      <c r="CM114" s="1187"/>
      <c r="CN114" s="1187"/>
      <c r="CO114" s="1187"/>
      <c r="CP114" s="1187"/>
      <c r="CQ114" s="1187"/>
      <c r="CR114" s="1187"/>
      <c r="CS114" s="1187"/>
      <c r="CT114" s="1187"/>
      <c r="CU114" s="1187"/>
      <c r="CV114" s="1187"/>
      <c r="CW114" s="1187"/>
      <c r="CX114" s="1187"/>
      <c r="CY114" s="1187"/>
      <c r="CZ114" s="1187"/>
      <c r="DA114" s="1187"/>
      <c r="DB114" s="1187"/>
      <c r="DC114" s="1187"/>
      <c r="DD114" s="1187"/>
      <c r="DE114" s="1187"/>
      <c r="DF114" s="1187"/>
      <c r="DG114" s="1187"/>
      <c r="DH114" s="1187"/>
      <c r="DI114" s="1187"/>
      <c r="DJ114" s="1187"/>
      <c r="DK114" s="1187"/>
      <c r="DL114" s="1187"/>
      <c r="DM114" s="1187"/>
      <c r="DN114" s="1187"/>
      <c r="DO114" s="1187"/>
      <c r="DP114" s="1187"/>
      <c r="DQ114" s="1187"/>
      <c r="DR114" s="1187"/>
      <c r="DS114" s="1187"/>
      <c r="DT114" s="1187"/>
      <c r="DU114" s="1187"/>
      <c r="DV114" s="1187"/>
      <c r="DW114" s="1187"/>
      <c r="DX114" s="1187"/>
      <c r="DY114" s="1187"/>
      <c r="DZ114" s="1187"/>
      <c r="EA114" s="1187"/>
      <c r="EB114" s="1187"/>
      <c r="EC114" s="1187"/>
      <c r="ED114" s="1187"/>
      <c r="EE114" s="1187"/>
      <c r="EF114" s="1187"/>
      <c r="EG114" s="1187"/>
      <c r="EH114" s="1172">
        <f t="shared" si="1"/>
        <v>0</v>
      </c>
    </row>
    <row r="115" spans="1:138" ht="12.75" customHeight="1">
      <c r="A115" s="1173" t="str">
        <f>'t1'!A115</f>
        <v>sociologo dir. a t. determinato(art.15-septies dlgs. 502/92)</v>
      </c>
      <c r="B115" s="1174" t="str">
        <f>'t1'!B115</f>
        <v>TD0611</v>
      </c>
      <c r="C115" s="1187"/>
      <c r="D115" s="1187"/>
      <c r="E115" s="1187"/>
      <c r="F115" s="1187"/>
      <c r="G115" s="1187"/>
      <c r="H115" s="1187"/>
      <c r="I115" s="1187"/>
      <c r="J115" s="1187"/>
      <c r="K115" s="1187"/>
      <c r="L115" s="1187"/>
      <c r="M115" s="1187"/>
      <c r="N115" s="1187"/>
      <c r="O115" s="1187"/>
      <c r="P115" s="1187"/>
      <c r="Q115" s="1187"/>
      <c r="R115" s="1187"/>
      <c r="S115" s="1187"/>
      <c r="T115" s="1187"/>
      <c r="U115" s="1187"/>
      <c r="V115" s="1187"/>
      <c r="W115" s="1187"/>
      <c r="X115" s="1187"/>
      <c r="Y115" s="1187"/>
      <c r="Z115" s="1187"/>
      <c r="AA115" s="1187"/>
      <c r="AB115" s="1187"/>
      <c r="AC115" s="1187"/>
      <c r="AD115" s="1187"/>
      <c r="AE115" s="1187"/>
      <c r="AF115" s="1187"/>
      <c r="AG115" s="1187"/>
      <c r="AH115" s="1187"/>
      <c r="AI115" s="1187"/>
      <c r="AJ115" s="1187"/>
      <c r="AK115" s="1187"/>
      <c r="AL115" s="1187"/>
      <c r="AM115" s="1187"/>
      <c r="AN115" s="1187"/>
      <c r="AO115" s="1187"/>
      <c r="AP115" s="1187"/>
      <c r="AQ115" s="1187"/>
      <c r="AR115" s="1187"/>
      <c r="AS115" s="1187"/>
      <c r="AT115" s="1187"/>
      <c r="AU115" s="1187"/>
      <c r="AV115" s="1187"/>
      <c r="AW115" s="1187"/>
      <c r="AX115" s="1187"/>
      <c r="AY115" s="1187"/>
      <c r="AZ115" s="1187"/>
      <c r="BA115" s="1187"/>
      <c r="BB115" s="1187"/>
      <c r="BC115" s="1187"/>
      <c r="BD115" s="1187"/>
      <c r="BE115" s="1187"/>
      <c r="BF115" s="1187"/>
      <c r="BG115" s="1187"/>
      <c r="BH115" s="1187"/>
      <c r="BI115" s="1187"/>
      <c r="BJ115" s="1187"/>
      <c r="BK115" s="1187"/>
      <c r="BL115" s="1187"/>
      <c r="BM115" s="1187"/>
      <c r="BN115" s="1187"/>
      <c r="BO115" s="1187"/>
      <c r="BP115" s="1187"/>
      <c r="BQ115" s="1187"/>
      <c r="BR115" s="1187"/>
      <c r="BS115" s="1187"/>
      <c r="BT115" s="1187"/>
      <c r="BU115" s="1187"/>
      <c r="BV115" s="1187"/>
      <c r="BW115" s="1187"/>
      <c r="BX115" s="1187"/>
      <c r="BY115" s="1187"/>
      <c r="BZ115" s="1187"/>
      <c r="CA115" s="1187"/>
      <c r="CB115" s="1187"/>
      <c r="CC115" s="1187"/>
      <c r="CD115" s="1187"/>
      <c r="CE115" s="1187"/>
      <c r="CF115" s="1187"/>
      <c r="CG115" s="1187"/>
      <c r="CH115" s="1187"/>
      <c r="CI115" s="1187"/>
      <c r="CJ115" s="1187"/>
      <c r="CK115" s="1187"/>
      <c r="CL115" s="1187"/>
      <c r="CM115" s="1187"/>
      <c r="CN115" s="1187"/>
      <c r="CO115" s="1187"/>
      <c r="CP115" s="1187"/>
      <c r="CQ115" s="1187"/>
      <c r="CR115" s="1187"/>
      <c r="CS115" s="1187"/>
      <c r="CT115" s="1187"/>
      <c r="CU115" s="1187"/>
      <c r="CV115" s="1187"/>
      <c r="CW115" s="1187"/>
      <c r="CX115" s="1187"/>
      <c r="CY115" s="1187"/>
      <c r="CZ115" s="1187"/>
      <c r="DA115" s="1187"/>
      <c r="DB115" s="1187"/>
      <c r="DC115" s="1187"/>
      <c r="DD115" s="1187"/>
      <c r="DE115" s="1187"/>
      <c r="DF115" s="1187"/>
      <c r="DG115" s="1187"/>
      <c r="DH115" s="1187"/>
      <c r="DI115" s="1187"/>
      <c r="DJ115" s="1187"/>
      <c r="DK115" s="1187"/>
      <c r="DL115" s="1187"/>
      <c r="DM115" s="1187"/>
      <c r="DN115" s="1187"/>
      <c r="DO115" s="1187"/>
      <c r="DP115" s="1187"/>
      <c r="DQ115" s="1187"/>
      <c r="DR115" s="1187"/>
      <c r="DS115" s="1187"/>
      <c r="DT115" s="1187"/>
      <c r="DU115" s="1187"/>
      <c r="DV115" s="1187"/>
      <c r="DW115" s="1187"/>
      <c r="DX115" s="1187"/>
      <c r="DY115" s="1187"/>
      <c r="DZ115" s="1187"/>
      <c r="EA115" s="1187"/>
      <c r="EB115" s="1187"/>
      <c r="EC115" s="1187"/>
      <c r="ED115" s="1187"/>
      <c r="EE115" s="1187"/>
      <c r="EF115" s="1187"/>
      <c r="EG115" s="1187"/>
      <c r="EH115" s="1172">
        <f t="shared" si="1"/>
        <v>0</v>
      </c>
    </row>
    <row r="116" spans="1:138" ht="12.75" customHeight="1">
      <c r="A116" s="1173" t="str">
        <f>'t1'!A116</f>
        <v>collab.re prof.le assistente sociale esperto - ds</v>
      </c>
      <c r="B116" s="1174" t="str">
        <f>'t1'!B116</f>
        <v>T18025</v>
      </c>
      <c r="C116" s="1187"/>
      <c r="D116" s="1187"/>
      <c r="E116" s="1187"/>
      <c r="F116" s="1187"/>
      <c r="G116" s="1187"/>
      <c r="H116" s="1187"/>
      <c r="I116" s="1187"/>
      <c r="J116" s="1187"/>
      <c r="K116" s="1187"/>
      <c r="L116" s="1187"/>
      <c r="M116" s="1187"/>
      <c r="N116" s="1187"/>
      <c r="O116" s="1187"/>
      <c r="P116" s="1187"/>
      <c r="Q116" s="1187"/>
      <c r="R116" s="1187"/>
      <c r="S116" s="1187"/>
      <c r="T116" s="1187"/>
      <c r="U116" s="1187"/>
      <c r="V116" s="1187"/>
      <c r="W116" s="1187"/>
      <c r="X116" s="1187"/>
      <c r="Y116" s="1187"/>
      <c r="Z116" s="1187"/>
      <c r="AA116" s="1187"/>
      <c r="AB116" s="1187"/>
      <c r="AC116" s="1187"/>
      <c r="AD116" s="1187"/>
      <c r="AE116" s="1187"/>
      <c r="AF116" s="1187"/>
      <c r="AG116" s="1187"/>
      <c r="AH116" s="1187"/>
      <c r="AI116" s="1187"/>
      <c r="AJ116" s="1187"/>
      <c r="AK116" s="1187"/>
      <c r="AL116" s="1187"/>
      <c r="AM116" s="1187"/>
      <c r="AN116" s="1187"/>
      <c r="AO116" s="1187"/>
      <c r="AP116" s="1187"/>
      <c r="AQ116" s="1187"/>
      <c r="AR116" s="1187"/>
      <c r="AS116" s="1187"/>
      <c r="AT116" s="1187"/>
      <c r="AU116" s="1187"/>
      <c r="AV116" s="1187"/>
      <c r="AW116" s="1187"/>
      <c r="AX116" s="1187"/>
      <c r="AY116" s="1187"/>
      <c r="AZ116" s="1187"/>
      <c r="BA116" s="1187"/>
      <c r="BB116" s="1187"/>
      <c r="BC116" s="1187"/>
      <c r="BD116" s="1187"/>
      <c r="BE116" s="1187"/>
      <c r="BF116" s="1187"/>
      <c r="BG116" s="1187"/>
      <c r="BH116" s="1187"/>
      <c r="BI116" s="1187"/>
      <c r="BJ116" s="1187"/>
      <c r="BK116" s="1187"/>
      <c r="BL116" s="1187"/>
      <c r="BM116" s="1187"/>
      <c r="BN116" s="1187"/>
      <c r="BO116" s="1187"/>
      <c r="BP116" s="1187"/>
      <c r="BQ116" s="1187"/>
      <c r="BR116" s="1187"/>
      <c r="BS116" s="1187"/>
      <c r="BT116" s="1187"/>
      <c r="BU116" s="1187"/>
      <c r="BV116" s="1187"/>
      <c r="BW116" s="1187"/>
      <c r="BX116" s="1187"/>
      <c r="BY116" s="1187"/>
      <c r="BZ116" s="1187"/>
      <c r="CA116" s="1187"/>
      <c r="CB116" s="1187"/>
      <c r="CC116" s="1187"/>
      <c r="CD116" s="1187"/>
      <c r="CE116" s="1187"/>
      <c r="CF116" s="1187"/>
      <c r="CG116" s="1187"/>
      <c r="CH116" s="1187"/>
      <c r="CI116" s="1187"/>
      <c r="CJ116" s="1187"/>
      <c r="CK116" s="1187"/>
      <c r="CL116" s="1187"/>
      <c r="CM116" s="1187"/>
      <c r="CN116" s="1187"/>
      <c r="CO116" s="1187"/>
      <c r="CP116" s="1187"/>
      <c r="CQ116" s="1187"/>
      <c r="CR116" s="1187"/>
      <c r="CS116" s="1187"/>
      <c r="CT116" s="1187"/>
      <c r="CU116" s="1187"/>
      <c r="CV116" s="1187"/>
      <c r="CW116" s="1187"/>
      <c r="CX116" s="1187"/>
      <c r="CY116" s="1187"/>
      <c r="CZ116" s="1187"/>
      <c r="DA116" s="1187"/>
      <c r="DB116" s="1187"/>
      <c r="DC116" s="1187"/>
      <c r="DD116" s="1187"/>
      <c r="DE116" s="1187"/>
      <c r="DF116" s="1187"/>
      <c r="DG116" s="1187"/>
      <c r="DH116" s="1187"/>
      <c r="DI116" s="1187"/>
      <c r="DJ116" s="1187"/>
      <c r="DK116" s="1187"/>
      <c r="DL116" s="1187"/>
      <c r="DM116" s="1187"/>
      <c r="DN116" s="1187"/>
      <c r="DO116" s="1187"/>
      <c r="DP116" s="1187"/>
      <c r="DQ116" s="1187"/>
      <c r="DR116" s="1187"/>
      <c r="DS116" s="1187"/>
      <c r="DT116" s="1187"/>
      <c r="DU116" s="1187"/>
      <c r="DV116" s="1187"/>
      <c r="DW116" s="1187"/>
      <c r="DX116" s="1187"/>
      <c r="DY116" s="1187"/>
      <c r="DZ116" s="1187"/>
      <c r="EA116" s="1187"/>
      <c r="EB116" s="1187"/>
      <c r="EC116" s="1187"/>
      <c r="ED116" s="1187"/>
      <c r="EE116" s="1187"/>
      <c r="EF116" s="1187"/>
      <c r="EG116" s="1187"/>
      <c r="EH116" s="1172">
        <f t="shared" si="1"/>
        <v>0</v>
      </c>
    </row>
    <row r="117" spans="1:138" ht="12.75" customHeight="1">
      <c r="A117" s="1173" t="str">
        <f>'t1'!A117</f>
        <v>collab.re prof.le assistente sociale - d</v>
      </c>
      <c r="B117" s="1174" t="str">
        <f>'t1'!B117</f>
        <v>T16024</v>
      </c>
      <c r="C117" s="1187"/>
      <c r="D117" s="1187"/>
      <c r="E117" s="1187"/>
      <c r="F117" s="1187"/>
      <c r="G117" s="1187"/>
      <c r="H117" s="1187"/>
      <c r="I117" s="1187"/>
      <c r="J117" s="1187"/>
      <c r="K117" s="1187"/>
      <c r="L117" s="1187"/>
      <c r="M117" s="1187"/>
      <c r="N117" s="1187"/>
      <c r="O117" s="1187"/>
      <c r="P117" s="1187"/>
      <c r="Q117" s="1187"/>
      <c r="R117" s="1187"/>
      <c r="S117" s="1187"/>
      <c r="T117" s="1187"/>
      <c r="U117" s="1187"/>
      <c r="V117" s="1187"/>
      <c r="W117" s="1187"/>
      <c r="X117" s="1187"/>
      <c r="Y117" s="1187"/>
      <c r="Z117" s="1187"/>
      <c r="AA117" s="1187"/>
      <c r="AB117" s="1187"/>
      <c r="AC117" s="1187"/>
      <c r="AD117" s="1187"/>
      <c r="AE117" s="1187"/>
      <c r="AF117" s="1187"/>
      <c r="AG117" s="1187"/>
      <c r="AH117" s="1187"/>
      <c r="AI117" s="1187"/>
      <c r="AJ117" s="1187"/>
      <c r="AK117" s="1187"/>
      <c r="AL117" s="1187"/>
      <c r="AM117" s="1187"/>
      <c r="AN117" s="1187"/>
      <c r="AO117" s="1187"/>
      <c r="AP117" s="1187"/>
      <c r="AQ117" s="1187"/>
      <c r="AR117" s="1187"/>
      <c r="AS117" s="1187"/>
      <c r="AT117" s="1187"/>
      <c r="AU117" s="1187"/>
      <c r="AV117" s="1187"/>
      <c r="AW117" s="1187"/>
      <c r="AX117" s="1187"/>
      <c r="AY117" s="1187"/>
      <c r="AZ117" s="1187"/>
      <c r="BA117" s="1187"/>
      <c r="BB117" s="1187"/>
      <c r="BC117" s="1187"/>
      <c r="BD117" s="1187"/>
      <c r="BE117" s="1187"/>
      <c r="BF117" s="1187"/>
      <c r="BG117" s="1187"/>
      <c r="BH117" s="1187"/>
      <c r="BI117" s="1187"/>
      <c r="BJ117" s="1187"/>
      <c r="BK117" s="1187"/>
      <c r="BL117" s="1187"/>
      <c r="BM117" s="1187"/>
      <c r="BN117" s="1187"/>
      <c r="BO117" s="1187"/>
      <c r="BP117" s="1187"/>
      <c r="BQ117" s="1187"/>
      <c r="BR117" s="1187"/>
      <c r="BS117" s="1187"/>
      <c r="BT117" s="1187"/>
      <c r="BU117" s="1187"/>
      <c r="BV117" s="1187"/>
      <c r="BW117" s="1187"/>
      <c r="BX117" s="1187"/>
      <c r="BY117" s="1187"/>
      <c r="BZ117" s="1187"/>
      <c r="CA117" s="1187"/>
      <c r="CB117" s="1187"/>
      <c r="CC117" s="1187"/>
      <c r="CD117" s="1187"/>
      <c r="CE117" s="1187"/>
      <c r="CF117" s="1187"/>
      <c r="CG117" s="1187"/>
      <c r="CH117" s="1187"/>
      <c r="CI117" s="1187"/>
      <c r="CJ117" s="1187"/>
      <c r="CK117" s="1187"/>
      <c r="CL117" s="1187"/>
      <c r="CM117" s="1187"/>
      <c r="CN117" s="1187"/>
      <c r="CO117" s="1187"/>
      <c r="CP117" s="1187"/>
      <c r="CQ117" s="1187"/>
      <c r="CR117" s="1187"/>
      <c r="CS117" s="1187"/>
      <c r="CT117" s="1187"/>
      <c r="CU117" s="1187"/>
      <c r="CV117" s="1187"/>
      <c r="CW117" s="1187"/>
      <c r="CX117" s="1187"/>
      <c r="CY117" s="1187"/>
      <c r="CZ117" s="1187"/>
      <c r="DA117" s="1187"/>
      <c r="DB117" s="1187"/>
      <c r="DC117" s="1187"/>
      <c r="DD117" s="1187"/>
      <c r="DE117" s="1187"/>
      <c r="DF117" s="1187"/>
      <c r="DG117" s="1187"/>
      <c r="DH117" s="1187"/>
      <c r="DI117" s="1187"/>
      <c r="DJ117" s="1187"/>
      <c r="DK117" s="1187"/>
      <c r="DL117" s="1187"/>
      <c r="DM117" s="1187"/>
      <c r="DN117" s="1187"/>
      <c r="DO117" s="1187"/>
      <c r="DP117" s="1187"/>
      <c r="DQ117" s="1187"/>
      <c r="DR117" s="1187"/>
      <c r="DS117" s="1187"/>
      <c r="DT117" s="1187"/>
      <c r="DU117" s="1187"/>
      <c r="DV117" s="1187"/>
      <c r="DW117" s="1187"/>
      <c r="DX117" s="1187"/>
      <c r="DY117" s="1187"/>
      <c r="DZ117" s="1187"/>
      <c r="EA117" s="1187"/>
      <c r="EB117" s="1187"/>
      <c r="EC117" s="1187"/>
      <c r="ED117" s="1187"/>
      <c r="EE117" s="1187"/>
      <c r="EF117" s="1187"/>
      <c r="EG117" s="1187"/>
      <c r="EH117" s="1172">
        <f t="shared" si="1"/>
        <v>0</v>
      </c>
    </row>
    <row r="118" spans="1:138" ht="12.75" customHeight="1">
      <c r="A118" s="1173" t="str">
        <f>'t1'!A118</f>
        <v>collab.re tec. - prof.le esperto - ds</v>
      </c>
      <c r="B118" s="1174" t="str">
        <f>'t1'!B118</f>
        <v>T18027</v>
      </c>
      <c r="C118" s="1187"/>
      <c r="D118" s="1187"/>
      <c r="E118" s="1187"/>
      <c r="F118" s="1187"/>
      <c r="G118" s="1187"/>
      <c r="H118" s="1187"/>
      <c r="I118" s="1187"/>
      <c r="J118" s="1187"/>
      <c r="K118" s="1187"/>
      <c r="L118" s="1187"/>
      <c r="M118" s="1187"/>
      <c r="N118" s="1187"/>
      <c r="O118" s="1187"/>
      <c r="P118" s="1187"/>
      <c r="Q118" s="1187"/>
      <c r="R118" s="1187"/>
      <c r="S118" s="1187"/>
      <c r="T118" s="1187"/>
      <c r="U118" s="1187"/>
      <c r="V118" s="1187"/>
      <c r="W118" s="1187"/>
      <c r="X118" s="1187"/>
      <c r="Y118" s="1187"/>
      <c r="Z118" s="1187"/>
      <c r="AA118" s="1187"/>
      <c r="AB118" s="1187"/>
      <c r="AC118" s="1187"/>
      <c r="AD118" s="1187"/>
      <c r="AE118" s="1187"/>
      <c r="AF118" s="1187"/>
      <c r="AG118" s="1187"/>
      <c r="AH118" s="1187"/>
      <c r="AI118" s="1187"/>
      <c r="AJ118" s="1187"/>
      <c r="AK118" s="1187"/>
      <c r="AL118" s="1187"/>
      <c r="AM118" s="1187"/>
      <c r="AN118" s="1187"/>
      <c r="AO118" s="1187"/>
      <c r="AP118" s="1187"/>
      <c r="AQ118" s="1187"/>
      <c r="AR118" s="1187"/>
      <c r="AS118" s="1187"/>
      <c r="AT118" s="1187"/>
      <c r="AU118" s="1187"/>
      <c r="AV118" s="1187"/>
      <c r="AW118" s="1187"/>
      <c r="AX118" s="1187"/>
      <c r="AY118" s="1187"/>
      <c r="AZ118" s="1187"/>
      <c r="BA118" s="1187"/>
      <c r="BB118" s="1187"/>
      <c r="BC118" s="1187"/>
      <c r="BD118" s="1187"/>
      <c r="BE118" s="1187"/>
      <c r="BF118" s="1187"/>
      <c r="BG118" s="1187"/>
      <c r="BH118" s="1187"/>
      <c r="BI118" s="1187"/>
      <c r="BJ118" s="1187"/>
      <c r="BK118" s="1187"/>
      <c r="BL118" s="1187"/>
      <c r="BM118" s="1187"/>
      <c r="BN118" s="1187"/>
      <c r="BO118" s="1187"/>
      <c r="BP118" s="1187"/>
      <c r="BQ118" s="1187"/>
      <c r="BR118" s="1187"/>
      <c r="BS118" s="1187"/>
      <c r="BT118" s="1187"/>
      <c r="BU118" s="1187"/>
      <c r="BV118" s="1187"/>
      <c r="BW118" s="1187"/>
      <c r="BX118" s="1187"/>
      <c r="BY118" s="1187"/>
      <c r="BZ118" s="1187"/>
      <c r="CA118" s="1187"/>
      <c r="CB118" s="1187"/>
      <c r="CC118" s="1187"/>
      <c r="CD118" s="1187"/>
      <c r="CE118" s="1187"/>
      <c r="CF118" s="1187"/>
      <c r="CG118" s="1187"/>
      <c r="CH118" s="1187"/>
      <c r="CI118" s="1187"/>
      <c r="CJ118" s="1187"/>
      <c r="CK118" s="1187"/>
      <c r="CL118" s="1187"/>
      <c r="CM118" s="1187"/>
      <c r="CN118" s="1187"/>
      <c r="CO118" s="1187"/>
      <c r="CP118" s="1187"/>
      <c r="CQ118" s="1187"/>
      <c r="CR118" s="1187"/>
      <c r="CS118" s="1187"/>
      <c r="CT118" s="1187"/>
      <c r="CU118" s="1187"/>
      <c r="CV118" s="1187"/>
      <c r="CW118" s="1187"/>
      <c r="CX118" s="1187"/>
      <c r="CY118" s="1187"/>
      <c r="CZ118" s="1187"/>
      <c r="DA118" s="1187"/>
      <c r="DB118" s="1187"/>
      <c r="DC118" s="1187"/>
      <c r="DD118" s="1187"/>
      <c r="DE118" s="1187"/>
      <c r="DF118" s="1187"/>
      <c r="DG118" s="1187"/>
      <c r="DH118" s="1187"/>
      <c r="DI118" s="1187"/>
      <c r="DJ118" s="1187"/>
      <c r="DK118" s="1187"/>
      <c r="DL118" s="1187"/>
      <c r="DM118" s="1187"/>
      <c r="DN118" s="1187"/>
      <c r="DO118" s="1187"/>
      <c r="DP118" s="1187"/>
      <c r="DQ118" s="1187"/>
      <c r="DR118" s="1187"/>
      <c r="DS118" s="1187"/>
      <c r="DT118" s="1187"/>
      <c r="DU118" s="1187"/>
      <c r="DV118" s="1187"/>
      <c r="DW118" s="1187"/>
      <c r="DX118" s="1187"/>
      <c r="DY118" s="1187"/>
      <c r="DZ118" s="1187"/>
      <c r="EA118" s="1187"/>
      <c r="EB118" s="1187"/>
      <c r="EC118" s="1187"/>
      <c r="ED118" s="1187"/>
      <c r="EE118" s="1187"/>
      <c r="EF118" s="1187"/>
      <c r="EG118" s="1187"/>
      <c r="EH118" s="1172">
        <f t="shared" si="1"/>
        <v>0</v>
      </c>
    </row>
    <row r="119" spans="1:138" ht="12.75" customHeight="1">
      <c r="A119" s="1173" t="str">
        <f>'t1'!A119</f>
        <v>collab.re tec. - prof.le - d</v>
      </c>
      <c r="B119" s="1174" t="str">
        <f>'t1'!B119</f>
        <v>T16026</v>
      </c>
      <c r="C119" s="1187"/>
      <c r="D119" s="1187"/>
      <c r="E119" s="1187"/>
      <c r="F119" s="1187"/>
      <c r="G119" s="1187"/>
      <c r="H119" s="1187"/>
      <c r="I119" s="1187"/>
      <c r="J119" s="1187"/>
      <c r="K119" s="1187"/>
      <c r="L119" s="1187"/>
      <c r="M119" s="1187"/>
      <c r="N119" s="1187"/>
      <c r="O119" s="1187"/>
      <c r="P119" s="1187"/>
      <c r="Q119" s="1187"/>
      <c r="R119" s="1187"/>
      <c r="S119" s="1187"/>
      <c r="T119" s="1187"/>
      <c r="U119" s="1187"/>
      <c r="V119" s="1187"/>
      <c r="W119" s="1187"/>
      <c r="X119" s="1187"/>
      <c r="Y119" s="1187"/>
      <c r="Z119" s="1187"/>
      <c r="AA119" s="1187"/>
      <c r="AB119" s="1187"/>
      <c r="AC119" s="1187"/>
      <c r="AD119" s="1187"/>
      <c r="AE119" s="1187"/>
      <c r="AF119" s="1187"/>
      <c r="AG119" s="1187"/>
      <c r="AH119" s="1187"/>
      <c r="AI119" s="1187"/>
      <c r="AJ119" s="1187"/>
      <c r="AK119" s="1187"/>
      <c r="AL119" s="1187"/>
      <c r="AM119" s="1187"/>
      <c r="AN119" s="1187"/>
      <c r="AO119" s="1187"/>
      <c r="AP119" s="1187"/>
      <c r="AQ119" s="1187"/>
      <c r="AR119" s="1187"/>
      <c r="AS119" s="1187"/>
      <c r="AT119" s="1187"/>
      <c r="AU119" s="1187"/>
      <c r="AV119" s="1187"/>
      <c r="AW119" s="1187"/>
      <c r="AX119" s="1187"/>
      <c r="AY119" s="1187"/>
      <c r="AZ119" s="1187"/>
      <c r="BA119" s="1187"/>
      <c r="BB119" s="1187"/>
      <c r="BC119" s="1187"/>
      <c r="BD119" s="1187"/>
      <c r="BE119" s="1187"/>
      <c r="BF119" s="1187"/>
      <c r="BG119" s="1187"/>
      <c r="BH119" s="1187"/>
      <c r="BI119" s="1187"/>
      <c r="BJ119" s="1187"/>
      <c r="BK119" s="1187"/>
      <c r="BL119" s="1187"/>
      <c r="BM119" s="1187"/>
      <c r="BN119" s="1187"/>
      <c r="BO119" s="1187"/>
      <c r="BP119" s="1187"/>
      <c r="BQ119" s="1187"/>
      <c r="BR119" s="1187"/>
      <c r="BS119" s="1187"/>
      <c r="BT119" s="1187"/>
      <c r="BU119" s="1187"/>
      <c r="BV119" s="1187"/>
      <c r="BW119" s="1187"/>
      <c r="BX119" s="1187"/>
      <c r="BY119" s="1187"/>
      <c r="BZ119" s="1187"/>
      <c r="CA119" s="1187"/>
      <c r="CB119" s="1187"/>
      <c r="CC119" s="1187"/>
      <c r="CD119" s="1187"/>
      <c r="CE119" s="1187"/>
      <c r="CF119" s="1187"/>
      <c r="CG119" s="1187"/>
      <c r="CH119" s="1187"/>
      <c r="CI119" s="1187"/>
      <c r="CJ119" s="1187"/>
      <c r="CK119" s="1187"/>
      <c r="CL119" s="1187"/>
      <c r="CM119" s="1187"/>
      <c r="CN119" s="1187"/>
      <c r="CO119" s="1187"/>
      <c r="CP119" s="1187"/>
      <c r="CQ119" s="1187"/>
      <c r="CR119" s="1187"/>
      <c r="CS119" s="1187"/>
      <c r="CT119" s="1187"/>
      <c r="CU119" s="1187"/>
      <c r="CV119" s="1187"/>
      <c r="CW119" s="1187"/>
      <c r="CX119" s="1187"/>
      <c r="CY119" s="1187"/>
      <c r="CZ119" s="1187"/>
      <c r="DA119" s="1187"/>
      <c r="DB119" s="1187"/>
      <c r="DC119" s="1187"/>
      <c r="DD119" s="1187"/>
      <c r="DE119" s="1187"/>
      <c r="DF119" s="1187"/>
      <c r="DG119" s="1187"/>
      <c r="DH119" s="1187"/>
      <c r="DI119" s="1187"/>
      <c r="DJ119" s="1187"/>
      <c r="DK119" s="1187"/>
      <c r="DL119" s="1187"/>
      <c r="DM119" s="1187"/>
      <c r="DN119" s="1187"/>
      <c r="DO119" s="1187"/>
      <c r="DP119" s="1187"/>
      <c r="DQ119" s="1187"/>
      <c r="DR119" s="1187"/>
      <c r="DS119" s="1187"/>
      <c r="DT119" s="1187"/>
      <c r="DU119" s="1187"/>
      <c r="DV119" s="1187"/>
      <c r="DW119" s="1187"/>
      <c r="DX119" s="1187"/>
      <c r="DY119" s="1187"/>
      <c r="DZ119" s="1187"/>
      <c r="EA119" s="1187"/>
      <c r="EB119" s="1187"/>
      <c r="EC119" s="1187"/>
      <c r="ED119" s="1187"/>
      <c r="EE119" s="1187"/>
      <c r="EF119" s="1187"/>
      <c r="EG119" s="1187"/>
      <c r="EH119" s="1172">
        <f t="shared" si="1"/>
        <v>0</v>
      </c>
    </row>
    <row r="120" spans="1:138" ht="12.75" customHeight="1">
      <c r="A120" s="1173" t="str">
        <f>'t1'!A120</f>
        <v>oper.re prof.le assistente soc. - c</v>
      </c>
      <c r="B120" s="1174" t="str">
        <f>'t1'!B120</f>
        <v>T14050</v>
      </c>
      <c r="C120" s="1187"/>
      <c r="D120" s="1187"/>
      <c r="E120" s="1187"/>
      <c r="F120" s="1187"/>
      <c r="G120" s="1187"/>
      <c r="H120" s="1187"/>
      <c r="I120" s="1187"/>
      <c r="J120" s="1187"/>
      <c r="K120" s="1187"/>
      <c r="L120" s="1187"/>
      <c r="M120" s="1187"/>
      <c r="N120" s="1187"/>
      <c r="O120" s="1187"/>
      <c r="P120" s="1187"/>
      <c r="Q120" s="1187"/>
      <c r="R120" s="1187"/>
      <c r="S120" s="1187"/>
      <c r="T120" s="1187"/>
      <c r="U120" s="1187"/>
      <c r="V120" s="1187"/>
      <c r="W120" s="1187"/>
      <c r="X120" s="1187"/>
      <c r="Y120" s="1187"/>
      <c r="Z120" s="1187"/>
      <c r="AA120" s="1187"/>
      <c r="AB120" s="1187"/>
      <c r="AC120" s="1187"/>
      <c r="AD120" s="1187"/>
      <c r="AE120" s="1187"/>
      <c r="AF120" s="1187"/>
      <c r="AG120" s="1187"/>
      <c r="AH120" s="1187"/>
      <c r="AI120" s="1187"/>
      <c r="AJ120" s="1187"/>
      <c r="AK120" s="1187"/>
      <c r="AL120" s="1187"/>
      <c r="AM120" s="1187"/>
      <c r="AN120" s="1187"/>
      <c r="AO120" s="1187"/>
      <c r="AP120" s="1187"/>
      <c r="AQ120" s="1187"/>
      <c r="AR120" s="1187"/>
      <c r="AS120" s="1187"/>
      <c r="AT120" s="1187"/>
      <c r="AU120" s="1187"/>
      <c r="AV120" s="1187"/>
      <c r="AW120" s="1187"/>
      <c r="AX120" s="1187"/>
      <c r="AY120" s="1187"/>
      <c r="AZ120" s="1187"/>
      <c r="BA120" s="1187"/>
      <c r="BB120" s="1187"/>
      <c r="BC120" s="1187"/>
      <c r="BD120" s="1187"/>
      <c r="BE120" s="1187"/>
      <c r="BF120" s="1187"/>
      <c r="BG120" s="1187"/>
      <c r="BH120" s="1187"/>
      <c r="BI120" s="1187"/>
      <c r="BJ120" s="1187"/>
      <c r="BK120" s="1187"/>
      <c r="BL120" s="1187"/>
      <c r="BM120" s="1187"/>
      <c r="BN120" s="1187"/>
      <c r="BO120" s="1187"/>
      <c r="BP120" s="1187"/>
      <c r="BQ120" s="1187"/>
      <c r="BR120" s="1187"/>
      <c r="BS120" s="1187"/>
      <c r="BT120" s="1187"/>
      <c r="BU120" s="1187"/>
      <c r="BV120" s="1187"/>
      <c r="BW120" s="1187"/>
      <c r="BX120" s="1187"/>
      <c r="BY120" s="1187"/>
      <c r="BZ120" s="1187"/>
      <c r="CA120" s="1187"/>
      <c r="CB120" s="1187"/>
      <c r="CC120" s="1187"/>
      <c r="CD120" s="1187"/>
      <c r="CE120" s="1187"/>
      <c r="CF120" s="1187"/>
      <c r="CG120" s="1187"/>
      <c r="CH120" s="1187"/>
      <c r="CI120" s="1187"/>
      <c r="CJ120" s="1187"/>
      <c r="CK120" s="1187"/>
      <c r="CL120" s="1187"/>
      <c r="CM120" s="1187"/>
      <c r="CN120" s="1187"/>
      <c r="CO120" s="1187"/>
      <c r="CP120" s="1187"/>
      <c r="CQ120" s="1187"/>
      <c r="CR120" s="1187"/>
      <c r="CS120" s="1187"/>
      <c r="CT120" s="1187"/>
      <c r="CU120" s="1187"/>
      <c r="CV120" s="1187"/>
      <c r="CW120" s="1187"/>
      <c r="CX120" s="1187"/>
      <c r="CY120" s="1187"/>
      <c r="CZ120" s="1187"/>
      <c r="DA120" s="1187"/>
      <c r="DB120" s="1187"/>
      <c r="DC120" s="1187"/>
      <c r="DD120" s="1187"/>
      <c r="DE120" s="1187"/>
      <c r="DF120" s="1187"/>
      <c r="DG120" s="1187"/>
      <c r="DH120" s="1187"/>
      <c r="DI120" s="1187"/>
      <c r="DJ120" s="1187"/>
      <c r="DK120" s="1187"/>
      <c r="DL120" s="1187"/>
      <c r="DM120" s="1187"/>
      <c r="DN120" s="1187"/>
      <c r="DO120" s="1187"/>
      <c r="DP120" s="1187"/>
      <c r="DQ120" s="1187"/>
      <c r="DR120" s="1187"/>
      <c r="DS120" s="1187"/>
      <c r="DT120" s="1187"/>
      <c r="DU120" s="1187"/>
      <c r="DV120" s="1187"/>
      <c r="DW120" s="1187"/>
      <c r="DX120" s="1187"/>
      <c r="DY120" s="1187"/>
      <c r="DZ120" s="1187"/>
      <c r="EA120" s="1187"/>
      <c r="EB120" s="1187"/>
      <c r="EC120" s="1187"/>
      <c r="ED120" s="1187"/>
      <c r="EE120" s="1187"/>
      <c r="EF120" s="1187"/>
      <c r="EG120" s="1187"/>
      <c r="EH120" s="1172">
        <f t="shared" si="1"/>
        <v>0</v>
      </c>
    </row>
    <row r="121" spans="1:138" ht="12.75" customHeight="1">
      <c r="A121" s="1173" t="str">
        <f>'t1'!A121</f>
        <v>assistente tecnico - c</v>
      </c>
      <c r="B121" s="1174" t="str">
        <f>'t1'!B121</f>
        <v>T14007</v>
      </c>
      <c r="C121" s="1187"/>
      <c r="D121" s="1187"/>
      <c r="E121" s="1187"/>
      <c r="F121" s="1187"/>
      <c r="G121" s="1187"/>
      <c r="H121" s="1187"/>
      <c r="I121" s="1187"/>
      <c r="J121" s="1187"/>
      <c r="K121" s="1187"/>
      <c r="L121" s="1187"/>
      <c r="M121" s="1187"/>
      <c r="N121" s="1187"/>
      <c r="O121" s="1187"/>
      <c r="P121" s="1187"/>
      <c r="Q121" s="1187"/>
      <c r="R121" s="1187"/>
      <c r="S121" s="1187"/>
      <c r="T121" s="1187"/>
      <c r="U121" s="1187"/>
      <c r="V121" s="1187"/>
      <c r="W121" s="1187"/>
      <c r="X121" s="1187"/>
      <c r="Y121" s="1187"/>
      <c r="Z121" s="1187"/>
      <c r="AA121" s="1187"/>
      <c r="AB121" s="1187"/>
      <c r="AC121" s="1187"/>
      <c r="AD121" s="1187"/>
      <c r="AE121" s="1187"/>
      <c r="AF121" s="1187"/>
      <c r="AG121" s="1187"/>
      <c r="AH121" s="1187"/>
      <c r="AI121" s="1187"/>
      <c r="AJ121" s="1187"/>
      <c r="AK121" s="1187"/>
      <c r="AL121" s="1187"/>
      <c r="AM121" s="1187"/>
      <c r="AN121" s="1187"/>
      <c r="AO121" s="1187"/>
      <c r="AP121" s="1187"/>
      <c r="AQ121" s="1187"/>
      <c r="AR121" s="1187"/>
      <c r="AS121" s="1187"/>
      <c r="AT121" s="1187"/>
      <c r="AU121" s="1187"/>
      <c r="AV121" s="1187"/>
      <c r="AW121" s="1187"/>
      <c r="AX121" s="1187"/>
      <c r="AY121" s="1187"/>
      <c r="AZ121" s="1187"/>
      <c r="BA121" s="1187"/>
      <c r="BB121" s="1187"/>
      <c r="BC121" s="1187"/>
      <c r="BD121" s="1187"/>
      <c r="BE121" s="1187"/>
      <c r="BF121" s="1187"/>
      <c r="BG121" s="1187"/>
      <c r="BH121" s="1187"/>
      <c r="BI121" s="1187"/>
      <c r="BJ121" s="1187"/>
      <c r="BK121" s="1187"/>
      <c r="BL121" s="1187"/>
      <c r="BM121" s="1187"/>
      <c r="BN121" s="1187"/>
      <c r="BO121" s="1187"/>
      <c r="BP121" s="1187"/>
      <c r="BQ121" s="1187"/>
      <c r="BR121" s="1187"/>
      <c r="BS121" s="1187"/>
      <c r="BT121" s="1187"/>
      <c r="BU121" s="1187"/>
      <c r="BV121" s="1187"/>
      <c r="BW121" s="1187"/>
      <c r="BX121" s="1187"/>
      <c r="BY121" s="1187"/>
      <c r="BZ121" s="1187"/>
      <c r="CA121" s="1187"/>
      <c r="CB121" s="1187"/>
      <c r="CC121" s="1187"/>
      <c r="CD121" s="1187"/>
      <c r="CE121" s="1187"/>
      <c r="CF121" s="1187"/>
      <c r="CG121" s="1187"/>
      <c r="CH121" s="1187"/>
      <c r="CI121" s="1187"/>
      <c r="CJ121" s="1187"/>
      <c r="CK121" s="1187"/>
      <c r="CL121" s="1187"/>
      <c r="CM121" s="1187"/>
      <c r="CN121" s="1187"/>
      <c r="CO121" s="1187"/>
      <c r="CP121" s="1187"/>
      <c r="CQ121" s="1187"/>
      <c r="CR121" s="1187"/>
      <c r="CS121" s="1187"/>
      <c r="CT121" s="1187"/>
      <c r="CU121" s="1187"/>
      <c r="CV121" s="1187"/>
      <c r="CW121" s="1187"/>
      <c r="CX121" s="1187"/>
      <c r="CY121" s="1187"/>
      <c r="CZ121" s="1187"/>
      <c r="DA121" s="1187"/>
      <c r="DB121" s="1187"/>
      <c r="DC121" s="1187"/>
      <c r="DD121" s="1187"/>
      <c r="DE121" s="1187"/>
      <c r="DF121" s="1187"/>
      <c r="DG121" s="1187"/>
      <c r="DH121" s="1187"/>
      <c r="DI121" s="1187"/>
      <c r="DJ121" s="1187"/>
      <c r="DK121" s="1187"/>
      <c r="DL121" s="1187"/>
      <c r="DM121" s="1187"/>
      <c r="DN121" s="1187"/>
      <c r="DO121" s="1187"/>
      <c r="DP121" s="1187"/>
      <c r="DQ121" s="1187"/>
      <c r="DR121" s="1187"/>
      <c r="DS121" s="1187"/>
      <c r="DT121" s="1187"/>
      <c r="DU121" s="1187"/>
      <c r="DV121" s="1187"/>
      <c r="DW121" s="1187"/>
      <c r="DX121" s="1187"/>
      <c r="DY121" s="1187"/>
      <c r="DZ121" s="1187"/>
      <c r="EA121" s="1187"/>
      <c r="EB121" s="1187"/>
      <c r="EC121" s="1187"/>
      <c r="ED121" s="1187"/>
      <c r="EE121" s="1187"/>
      <c r="EF121" s="1187"/>
      <c r="EG121" s="1187"/>
      <c r="EH121" s="1172">
        <f t="shared" si="1"/>
        <v>0</v>
      </c>
    </row>
    <row r="122" spans="1:138" ht="12.75" customHeight="1">
      <c r="A122" s="1173" t="str">
        <f>'t1'!A122</f>
        <v>program.re - c</v>
      </c>
      <c r="B122" s="1174" t="str">
        <f>'t1'!B122</f>
        <v>T14063</v>
      </c>
      <c r="C122" s="1187"/>
      <c r="D122" s="1187"/>
      <c r="E122" s="1187"/>
      <c r="F122" s="1187"/>
      <c r="G122" s="1187"/>
      <c r="H122" s="1187"/>
      <c r="I122" s="1187"/>
      <c r="J122" s="1187"/>
      <c r="K122" s="1187"/>
      <c r="L122" s="1187"/>
      <c r="M122" s="1187"/>
      <c r="N122" s="1187"/>
      <c r="O122" s="1187"/>
      <c r="P122" s="1187"/>
      <c r="Q122" s="1187"/>
      <c r="R122" s="1187"/>
      <c r="S122" s="1187"/>
      <c r="T122" s="1187"/>
      <c r="U122" s="1187"/>
      <c r="V122" s="1187"/>
      <c r="W122" s="1187"/>
      <c r="X122" s="1187"/>
      <c r="Y122" s="1187"/>
      <c r="Z122" s="1187"/>
      <c r="AA122" s="1187"/>
      <c r="AB122" s="1187"/>
      <c r="AC122" s="1187"/>
      <c r="AD122" s="1187"/>
      <c r="AE122" s="1187"/>
      <c r="AF122" s="1187"/>
      <c r="AG122" s="1187"/>
      <c r="AH122" s="1187"/>
      <c r="AI122" s="1187"/>
      <c r="AJ122" s="1187"/>
      <c r="AK122" s="1187"/>
      <c r="AL122" s="1187"/>
      <c r="AM122" s="1187"/>
      <c r="AN122" s="1187"/>
      <c r="AO122" s="1187"/>
      <c r="AP122" s="1187"/>
      <c r="AQ122" s="1187"/>
      <c r="AR122" s="1187"/>
      <c r="AS122" s="1187"/>
      <c r="AT122" s="1187"/>
      <c r="AU122" s="1187"/>
      <c r="AV122" s="1187"/>
      <c r="AW122" s="1187"/>
      <c r="AX122" s="1187"/>
      <c r="AY122" s="1187"/>
      <c r="AZ122" s="1187"/>
      <c r="BA122" s="1187"/>
      <c r="BB122" s="1187"/>
      <c r="BC122" s="1187"/>
      <c r="BD122" s="1187"/>
      <c r="BE122" s="1187"/>
      <c r="BF122" s="1187"/>
      <c r="BG122" s="1187"/>
      <c r="BH122" s="1187"/>
      <c r="BI122" s="1187"/>
      <c r="BJ122" s="1187"/>
      <c r="BK122" s="1187"/>
      <c r="BL122" s="1187"/>
      <c r="BM122" s="1187"/>
      <c r="BN122" s="1187"/>
      <c r="BO122" s="1187"/>
      <c r="BP122" s="1187"/>
      <c r="BQ122" s="1187"/>
      <c r="BR122" s="1187"/>
      <c r="BS122" s="1187"/>
      <c r="BT122" s="1187"/>
      <c r="BU122" s="1187"/>
      <c r="BV122" s="1187"/>
      <c r="BW122" s="1187"/>
      <c r="BX122" s="1187"/>
      <c r="BY122" s="1187"/>
      <c r="BZ122" s="1187"/>
      <c r="CA122" s="1187"/>
      <c r="CB122" s="1187"/>
      <c r="CC122" s="1187"/>
      <c r="CD122" s="1187"/>
      <c r="CE122" s="1187"/>
      <c r="CF122" s="1187"/>
      <c r="CG122" s="1187"/>
      <c r="CH122" s="1187"/>
      <c r="CI122" s="1187"/>
      <c r="CJ122" s="1187"/>
      <c r="CK122" s="1187"/>
      <c r="CL122" s="1187"/>
      <c r="CM122" s="1187"/>
      <c r="CN122" s="1187"/>
      <c r="CO122" s="1187"/>
      <c r="CP122" s="1187"/>
      <c r="CQ122" s="1187"/>
      <c r="CR122" s="1187"/>
      <c r="CS122" s="1187"/>
      <c r="CT122" s="1187"/>
      <c r="CU122" s="1187"/>
      <c r="CV122" s="1187"/>
      <c r="CW122" s="1187"/>
      <c r="CX122" s="1187"/>
      <c r="CY122" s="1187"/>
      <c r="CZ122" s="1187"/>
      <c r="DA122" s="1187"/>
      <c r="DB122" s="1187"/>
      <c r="DC122" s="1187"/>
      <c r="DD122" s="1187"/>
      <c r="DE122" s="1187"/>
      <c r="DF122" s="1187"/>
      <c r="DG122" s="1187"/>
      <c r="DH122" s="1187"/>
      <c r="DI122" s="1187"/>
      <c r="DJ122" s="1187"/>
      <c r="DK122" s="1187"/>
      <c r="DL122" s="1187"/>
      <c r="DM122" s="1187"/>
      <c r="DN122" s="1187"/>
      <c r="DO122" s="1187"/>
      <c r="DP122" s="1187"/>
      <c r="DQ122" s="1187"/>
      <c r="DR122" s="1187"/>
      <c r="DS122" s="1187"/>
      <c r="DT122" s="1187"/>
      <c r="DU122" s="1187"/>
      <c r="DV122" s="1187"/>
      <c r="DW122" s="1187"/>
      <c r="DX122" s="1187"/>
      <c r="DY122" s="1187"/>
      <c r="DZ122" s="1187"/>
      <c r="EA122" s="1187"/>
      <c r="EB122" s="1187"/>
      <c r="EC122" s="1187"/>
      <c r="ED122" s="1187"/>
      <c r="EE122" s="1187"/>
      <c r="EF122" s="1187"/>
      <c r="EG122" s="1187"/>
      <c r="EH122" s="1172">
        <f t="shared" si="1"/>
        <v>0</v>
      </c>
    </row>
    <row r="123" spans="1:138" ht="12.75" customHeight="1">
      <c r="A123" s="1173" t="str">
        <f>'t1'!A123</f>
        <v>operatore tecnico special.to esperto - c (2)</v>
      </c>
      <c r="B123" s="1174" t="str">
        <f>'t1'!B123</f>
        <v>T14E59</v>
      </c>
      <c r="C123" s="1187"/>
      <c r="D123" s="1187"/>
      <c r="E123" s="1187"/>
      <c r="F123" s="1187"/>
      <c r="G123" s="1187"/>
      <c r="H123" s="1187"/>
      <c r="I123" s="1187"/>
      <c r="J123" s="1187"/>
      <c r="K123" s="1187"/>
      <c r="L123" s="1187"/>
      <c r="M123" s="1187"/>
      <c r="N123" s="1187"/>
      <c r="O123" s="1187"/>
      <c r="P123" s="1187"/>
      <c r="Q123" s="1187"/>
      <c r="R123" s="1187"/>
      <c r="S123" s="1187"/>
      <c r="T123" s="1187"/>
      <c r="U123" s="1187"/>
      <c r="V123" s="1187"/>
      <c r="W123" s="1187"/>
      <c r="X123" s="1187"/>
      <c r="Y123" s="1187"/>
      <c r="Z123" s="1187"/>
      <c r="AA123" s="1187"/>
      <c r="AB123" s="1187"/>
      <c r="AC123" s="1187"/>
      <c r="AD123" s="1187"/>
      <c r="AE123" s="1187"/>
      <c r="AF123" s="1187"/>
      <c r="AG123" s="1187"/>
      <c r="AH123" s="1187"/>
      <c r="AI123" s="1187"/>
      <c r="AJ123" s="1187"/>
      <c r="AK123" s="1187"/>
      <c r="AL123" s="1187"/>
      <c r="AM123" s="1187"/>
      <c r="AN123" s="1187"/>
      <c r="AO123" s="1187"/>
      <c r="AP123" s="1187"/>
      <c r="AQ123" s="1187"/>
      <c r="AR123" s="1187"/>
      <c r="AS123" s="1187"/>
      <c r="AT123" s="1187"/>
      <c r="AU123" s="1187"/>
      <c r="AV123" s="1187"/>
      <c r="AW123" s="1187"/>
      <c r="AX123" s="1187"/>
      <c r="AY123" s="1187"/>
      <c r="AZ123" s="1187"/>
      <c r="BA123" s="1187"/>
      <c r="BB123" s="1187"/>
      <c r="BC123" s="1187"/>
      <c r="BD123" s="1187"/>
      <c r="BE123" s="1187"/>
      <c r="BF123" s="1187"/>
      <c r="BG123" s="1187"/>
      <c r="BH123" s="1187"/>
      <c r="BI123" s="1187"/>
      <c r="BJ123" s="1187"/>
      <c r="BK123" s="1187"/>
      <c r="BL123" s="1187"/>
      <c r="BM123" s="1187"/>
      <c r="BN123" s="1187"/>
      <c r="BO123" s="1187"/>
      <c r="BP123" s="1187"/>
      <c r="BQ123" s="1187"/>
      <c r="BR123" s="1187"/>
      <c r="BS123" s="1187"/>
      <c r="BT123" s="1187"/>
      <c r="BU123" s="1187"/>
      <c r="BV123" s="1187"/>
      <c r="BW123" s="1187"/>
      <c r="BX123" s="1187"/>
      <c r="BY123" s="1187"/>
      <c r="BZ123" s="1187"/>
      <c r="CA123" s="1187"/>
      <c r="CB123" s="1187"/>
      <c r="CC123" s="1187"/>
      <c r="CD123" s="1187"/>
      <c r="CE123" s="1187"/>
      <c r="CF123" s="1187"/>
      <c r="CG123" s="1187"/>
      <c r="CH123" s="1187"/>
      <c r="CI123" s="1187"/>
      <c r="CJ123" s="1187"/>
      <c r="CK123" s="1187"/>
      <c r="CL123" s="1187"/>
      <c r="CM123" s="1187"/>
      <c r="CN123" s="1187"/>
      <c r="CO123" s="1187"/>
      <c r="CP123" s="1187"/>
      <c r="CQ123" s="1187"/>
      <c r="CR123" s="1187"/>
      <c r="CS123" s="1187"/>
      <c r="CT123" s="1187"/>
      <c r="CU123" s="1187"/>
      <c r="CV123" s="1187"/>
      <c r="CW123" s="1187"/>
      <c r="CX123" s="1187"/>
      <c r="CY123" s="1187"/>
      <c r="CZ123" s="1187"/>
      <c r="DA123" s="1187"/>
      <c r="DB123" s="1187"/>
      <c r="DC123" s="1187"/>
      <c r="DD123" s="1187"/>
      <c r="DE123" s="1187"/>
      <c r="DF123" s="1187"/>
      <c r="DG123" s="1187"/>
      <c r="DH123" s="1187"/>
      <c r="DI123" s="1187"/>
      <c r="DJ123" s="1187"/>
      <c r="DK123" s="1187"/>
      <c r="DL123" s="1187"/>
      <c r="DM123" s="1187"/>
      <c r="DN123" s="1187"/>
      <c r="DO123" s="1187"/>
      <c r="DP123" s="1187"/>
      <c r="DQ123" s="1187"/>
      <c r="DR123" s="1187"/>
      <c r="DS123" s="1187"/>
      <c r="DT123" s="1187"/>
      <c r="DU123" s="1187"/>
      <c r="DV123" s="1187"/>
      <c r="DW123" s="1187"/>
      <c r="DX123" s="1187"/>
      <c r="DY123" s="1187"/>
      <c r="DZ123" s="1187"/>
      <c r="EA123" s="1187"/>
      <c r="EB123" s="1187"/>
      <c r="EC123" s="1187"/>
      <c r="ED123" s="1187"/>
      <c r="EE123" s="1187"/>
      <c r="EF123" s="1187"/>
      <c r="EG123" s="1187"/>
      <c r="EH123" s="1172">
        <f t="shared" si="1"/>
        <v>0</v>
      </c>
    </row>
    <row r="124" spans="1:138" ht="12.75" customHeight="1">
      <c r="A124" s="1173" t="str">
        <f>'t1'!A124</f>
        <v>operatore tecnico special.to - bs</v>
      </c>
      <c r="B124" s="1174" t="str">
        <f>'t1'!B124</f>
        <v>T13059</v>
      </c>
      <c r="C124" s="1187"/>
      <c r="D124" s="1187"/>
      <c r="E124" s="1187"/>
      <c r="F124" s="1187"/>
      <c r="G124" s="1187"/>
      <c r="H124" s="1187"/>
      <c r="I124" s="1187"/>
      <c r="J124" s="1187"/>
      <c r="K124" s="1187"/>
      <c r="L124" s="1187"/>
      <c r="M124" s="1187"/>
      <c r="N124" s="1187"/>
      <c r="O124" s="1187"/>
      <c r="P124" s="1187"/>
      <c r="Q124" s="1187"/>
      <c r="R124" s="1187"/>
      <c r="S124" s="1187"/>
      <c r="T124" s="1187"/>
      <c r="U124" s="1187"/>
      <c r="V124" s="1187"/>
      <c r="W124" s="1187"/>
      <c r="X124" s="1187"/>
      <c r="Y124" s="1187"/>
      <c r="Z124" s="1187"/>
      <c r="AA124" s="1187"/>
      <c r="AB124" s="1187"/>
      <c r="AC124" s="1187"/>
      <c r="AD124" s="1187"/>
      <c r="AE124" s="1187"/>
      <c r="AF124" s="1187"/>
      <c r="AG124" s="1187"/>
      <c r="AH124" s="1187"/>
      <c r="AI124" s="1187"/>
      <c r="AJ124" s="1187"/>
      <c r="AK124" s="1187"/>
      <c r="AL124" s="1187"/>
      <c r="AM124" s="1187"/>
      <c r="AN124" s="1187"/>
      <c r="AO124" s="1187"/>
      <c r="AP124" s="1187"/>
      <c r="AQ124" s="1187"/>
      <c r="AR124" s="1187"/>
      <c r="AS124" s="1187"/>
      <c r="AT124" s="1187"/>
      <c r="AU124" s="1187"/>
      <c r="AV124" s="1187"/>
      <c r="AW124" s="1187"/>
      <c r="AX124" s="1187"/>
      <c r="AY124" s="1187"/>
      <c r="AZ124" s="1187"/>
      <c r="BA124" s="1187"/>
      <c r="BB124" s="1187"/>
      <c r="BC124" s="1187"/>
      <c r="BD124" s="1187"/>
      <c r="BE124" s="1187"/>
      <c r="BF124" s="1187"/>
      <c r="BG124" s="1187"/>
      <c r="BH124" s="1187"/>
      <c r="BI124" s="1187"/>
      <c r="BJ124" s="1187"/>
      <c r="BK124" s="1187"/>
      <c r="BL124" s="1187"/>
      <c r="BM124" s="1187"/>
      <c r="BN124" s="1187"/>
      <c r="BO124" s="1187"/>
      <c r="BP124" s="1187"/>
      <c r="BQ124" s="1187"/>
      <c r="BR124" s="1187"/>
      <c r="BS124" s="1187"/>
      <c r="BT124" s="1187"/>
      <c r="BU124" s="1187"/>
      <c r="BV124" s="1187"/>
      <c r="BW124" s="1187"/>
      <c r="BX124" s="1187"/>
      <c r="BY124" s="1187"/>
      <c r="BZ124" s="1187"/>
      <c r="CA124" s="1187"/>
      <c r="CB124" s="1187"/>
      <c r="CC124" s="1187"/>
      <c r="CD124" s="1187"/>
      <c r="CE124" s="1187"/>
      <c r="CF124" s="1187"/>
      <c r="CG124" s="1187"/>
      <c r="CH124" s="1187"/>
      <c r="CI124" s="1187"/>
      <c r="CJ124" s="1187"/>
      <c r="CK124" s="1187"/>
      <c r="CL124" s="1187"/>
      <c r="CM124" s="1187"/>
      <c r="CN124" s="1187"/>
      <c r="CO124" s="1187"/>
      <c r="CP124" s="1187"/>
      <c r="CQ124" s="1187"/>
      <c r="CR124" s="1187"/>
      <c r="CS124" s="1187"/>
      <c r="CT124" s="1187"/>
      <c r="CU124" s="1187"/>
      <c r="CV124" s="1187"/>
      <c r="CW124" s="1187"/>
      <c r="CX124" s="1187"/>
      <c r="CY124" s="1187"/>
      <c r="CZ124" s="1187"/>
      <c r="DA124" s="1187"/>
      <c r="DB124" s="1187"/>
      <c r="DC124" s="1187"/>
      <c r="DD124" s="1187"/>
      <c r="DE124" s="1187"/>
      <c r="DF124" s="1187"/>
      <c r="DG124" s="1187"/>
      <c r="DH124" s="1187"/>
      <c r="DI124" s="1187"/>
      <c r="DJ124" s="1187"/>
      <c r="DK124" s="1187"/>
      <c r="DL124" s="1187"/>
      <c r="DM124" s="1187"/>
      <c r="DN124" s="1187"/>
      <c r="DO124" s="1187"/>
      <c r="DP124" s="1187"/>
      <c r="DQ124" s="1187"/>
      <c r="DR124" s="1187"/>
      <c r="DS124" s="1187"/>
      <c r="DT124" s="1187"/>
      <c r="DU124" s="1187"/>
      <c r="DV124" s="1187"/>
      <c r="DW124" s="1187"/>
      <c r="DX124" s="1187"/>
      <c r="DY124" s="1187"/>
      <c r="DZ124" s="1187"/>
      <c r="EA124" s="1187"/>
      <c r="EB124" s="1187"/>
      <c r="EC124" s="1187"/>
      <c r="ED124" s="1187"/>
      <c r="EE124" s="1187"/>
      <c r="EF124" s="1187"/>
      <c r="EG124" s="1187"/>
      <c r="EH124" s="1172">
        <f t="shared" si="1"/>
        <v>0</v>
      </c>
    </row>
    <row r="125" spans="1:138" ht="12.75" customHeight="1">
      <c r="A125" s="1173" t="str">
        <f>'t1'!A125</f>
        <v>operatore socio-sanitario - bs</v>
      </c>
      <c r="B125" s="1174" t="str">
        <f>'t1'!B125</f>
        <v>T13660</v>
      </c>
      <c r="C125" s="1187"/>
      <c r="D125" s="1187"/>
      <c r="E125" s="1187"/>
      <c r="F125" s="1187"/>
      <c r="G125" s="1187"/>
      <c r="H125" s="1187"/>
      <c r="I125" s="1187"/>
      <c r="J125" s="1187"/>
      <c r="K125" s="1187"/>
      <c r="L125" s="1187"/>
      <c r="M125" s="1187"/>
      <c r="N125" s="1187"/>
      <c r="O125" s="1187"/>
      <c r="P125" s="1187"/>
      <c r="Q125" s="1187"/>
      <c r="R125" s="1187"/>
      <c r="S125" s="1187"/>
      <c r="T125" s="1187"/>
      <c r="U125" s="1187"/>
      <c r="V125" s="1187"/>
      <c r="W125" s="1187"/>
      <c r="X125" s="1187"/>
      <c r="Y125" s="1187"/>
      <c r="Z125" s="1187"/>
      <c r="AA125" s="1187"/>
      <c r="AB125" s="1187"/>
      <c r="AC125" s="1187"/>
      <c r="AD125" s="1187"/>
      <c r="AE125" s="1187"/>
      <c r="AF125" s="1187"/>
      <c r="AG125" s="1187"/>
      <c r="AH125" s="1187"/>
      <c r="AI125" s="1187"/>
      <c r="AJ125" s="1187"/>
      <c r="AK125" s="1187"/>
      <c r="AL125" s="1187"/>
      <c r="AM125" s="1187"/>
      <c r="AN125" s="1187"/>
      <c r="AO125" s="1187"/>
      <c r="AP125" s="1187"/>
      <c r="AQ125" s="1187"/>
      <c r="AR125" s="1187"/>
      <c r="AS125" s="1187"/>
      <c r="AT125" s="1187"/>
      <c r="AU125" s="1187"/>
      <c r="AV125" s="1187"/>
      <c r="AW125" s="1187"/>
      <c r="AX125" s="1187"/>
      <c r="AY125" s="1187"/>
      <c r="AZ125" s="1187"/>
      <c r="BA125" s="1187"/>
      <c r="BB125" s="1187"/>
      <c r="BC125" s="1187"/>
      <c r="BD125" s="1187"/>
      <c r="BE125" s="1187"/>
      <c r="BF125" s="1187"/>
      <c r="BG125" s="1187"/>
      <c r="BH125" s="1187"/>
      <c r="BI125" s="1187"/>
      <c r="BJ125" s="1187"/>
      <c r="BK125" s="1187"/>
      <c r="BL125" s="1187"/>
      <c r="BM125" s="1187"/>
      <c r="BN125" s="1187"/>
      <c r="BO125" s="1187"/>
      <c r="BP125" s="1187"/>
      <c r="BQ125" s="1187"/>
      <c r="BR125" s="1187"/>
      <c r="BS125" s="1187"/>
      <c r="BT125" s="1187"/>
      <c r="BU125" s="1187"/>
      <c r="BV125" s="1187"/>
      <c r="BW125" s="1187"/>
      <c r="BX125" s="1187"/>
      <c r="BY125" s="1187"/>
      <c r="BZ125" s="1187"/>
      <c r="CA125" s="1187"/>
      <c r="CB125" s="1187"/>
      <c r="CC125" s="1187"/>
      <c r="CD125" s="1187"/>
      <c r="CE125" s="1187"/>
      <c r="CF125" s="1187"/>
      <c r="CG125" s="1187"/>
      <c r="CH125" s="1187"/>
      <c r="CI125" s="1187"/>
      <c r="CJ125" s="1187"/>
      <c r="CK125" s="1187"/>
      <c r="CL125" s="1187"/>
      <c r="CM125" s="1187"/>
      <c r="CN125" s="1187"/>
      <c r="CO125" s="1187"/>
      <c r="CP125" s="1187"/>
      <c r="CQ125" s="1187"/>
      <c r="CR125" s="1187"/>
      <c r="CS125" s="1187"/>
      <c r="CT125" s="1187"/>
      <c r="CU125" s="1187"/>
      <c r="CV125" s="1187"/>
      <c r="CW125" s="1187"/>
      <c r="CX125" s="1187"/>
      <c r="CY125" s="1187"/>
      <c r="CZ125" s="1187"/>
      <c r="DA125" s="1187"/>
      <c r="DB125" s="1187"/>
      <c r="DC125" s="1187"/>
      <c r="DD125" s="1187"/>
      <c r="DE125" s="1187"/>
      <c r="DF125" s="1187"/>
      <c r="DG125" s="1187"/>
      <c r="DH125" s="1187"/>
      <c r="DI125" s="1187"/>
      <c r="DJ125" s="1187"/>
      <c r="DK125" s="1187"/>
      <c r="DL125" s="1187"/>
      <c r="DM125" s="1187"/>
      <c r="DN125" s="1187"/>
      <c r="DO125" s="1187"/>
      <c r="DP125" s="1187"/>
      <c r="DQ125" s="1187"/>
      <c r="DR125" s="1187"/>
      <c r="DS125" s="1187"/>
      <c r="DT125" s="1187"/>
      <c r="DU125" s="1187"/>
      <c r="DV125" s="1187"/>
      <c r="DW125" s="1187"/>
      <c r="DX125" s="1187"/>
      <c r="DY125" s="1187"/>
      <c r="DZ125" s="1187"/>
      <c r="EA125" s="1187"/>
      <c r="EB125" s="1187"/>
      <c r="EC125" s="1187"/>
      <c r="ED125" s="1187"/>
      <c r="EE125" s="1187"/>
      <c r="EF125" s="1187"/>
      <c r="EG125" s="1187"/>
      <c r="EH125" s="1172">
        <f t="shared" si="1"/>
        <v>0</v>
      </c>
    </row>
    <row r="126" spans="1:138" ht="12.75" customHeight="1">
      <c r="A126" s="1173" t="str">
        <f>'t1'!A126</f>
        <v>operatore tecnico - b</v>
      </c>
      <c r="B126" s="1174" t="str">
        <f>'t1'!B126</f>
        <v>T12057</v>
      </c>
      <c r="C126" s="1187"/>
      <c r="D126" s="1187"/>
      <c r="E126" s="1187"/>
      <c r="F126" s="1187"/>
      <c r="G126" s="1187"/>
      <c r="H126" s="1187"/>
      <c r="I126" s="1187"/>
      <c r="J126" s="1187"/>
      <c r="K126" s="1187"/>
      <c r="L126" s="1187"/>
      <c r="M126" s="1187"/>
      <c r="N126" s="1187"/>
      <c r="O126" s="1187"/>
      <c r="P126" s="1187"/>
      <c r="Q126" s="1187"/>
      <c r="R126" s="1187"/>
      <c r="S126" s="1187"/>
      <c r="T126" s="1187"/>
      <c r="U126" s="1187"/>
      <c r="V126" s="1187"/>
      <c r="W126" s="1187"/>
      <c r="X126" s="1187"/>
      <c r="Y126" s="1187"/>
      <c r="Z126" s="1187"/>
      <c r="AA126" s="1187"/>
      <c r="AB126" s="1187"/>
      <c r="AC126" s="1187"/>
      <c r="AD126" s="1187"/>
      <c r="AE126" s="1187"/>
      <c r="AF126" s="1187"/>
      <c r="AG126" s="1187"/>
      <c r="AH126" s="1187"/>
      <c r="AI126" s="1187"/>
      <c r="AJ126" s="1187"/>
      <c r="AK126" s="1187"/>
      <c r="AL126" s="1187"/>
      <c r="AM126" s="1187"/>
      <c r="AN126" s="1187"/>
      <c r="AO126" s="1187"/>
      <c r="AP126" s="1187"/>
      <c r="AQ126" s="1187"/>
      <c r="AR126" s="1187"/>
      <c r="AS126" s="1187"/>
      <c r="AT126" s="1187"/>
      <c r="AU126" s="1187"/>
      <c r="AV126" s="1187"/>
      <c r="AW126" s="1187"/>
      <c r="AX126" s="1187"/>
      <c r="AY126" s="1187"/>
      <c r="AZ126" s="1187"/>
      <c r="BA126" s="1187"/>
      <c r="BB126" s="1187"/>
      <c r="BC126" s="1187"/>
      <c r="BD126" s="1187"/>
      <c r="BE126" s="1187"/>
      <c r="BF126" s="1187"/>
      <c r="BG126" s="1187"/>
      <c r="BH126" s="1187"/>
      <c r="BI126" s="1187"/>
      <c r="BJ126" s="1187"/>
      <c r="BK126" s="1187"/>
      <c r="BL126" s="1187"/>
      <c r="BM126" s="1187"/>
      <c r="BN126" s="1187"/>
      <c r="BO126" s="1187"/>
      <c r="BP126" s="1187"/>
      <c r="BQ126" s="1187"/>
      <c r="BR126" s="1187"/>
      <c r="BS126" s="1187"/>
      <c r="BT126" s="1187"/>
      <c r="BU126" s="1187"/>
      <c r="BV126" s="1187"/>
      <c r="BW126" s="1187"/>
      <c r="BX126" s="1187"/>
      <c r="BY126" s="1187"/>
      <c r="BZ126" s="1187"/>
      <c r="CA126" s="1187"/>
      <c r="CB126" s="1187"/>
      <c r="CC126" s="1187"/>
      <c r="CD126" s="1187"/>
      <c r="CE126" s="1187"/>
      <c r="CF126" s="1187"/>
      <c r="CG126" s="1187"/>
      <c r="CH126" s="1187"/>
      <c r="CI126" s="1187"/>
      <c r="CJ126" s="1187"/>
      <c r="CK126" s="1187"/>
      <c r="CL126" s="1187"/>
      <c r="CM126" s="1187"/>
      <c r="CN126" s="1187"/>
      <c r="CO126" s="1187"/>
      <c r="CP126" s="1187"/>
      <c r="CQ126" s="1187"/>
      <c r="CR126" s="1187"/>
      <c r="CS126" s="1187"/>
      <c r="CT126" s="1187"/>
      <c r="CU126" s="1187"/>
      <c r="CV126" s="1187"/>
      <c r="CW126" s="1187"/>
      <c r="CX126" s="1187"/>
      <c r="CY126" s="1187"/>
      <c r="CZ126" s="1187"/>
      <c r="DA126" s="1187"/>
      <c r="DB126" s="1187"/>
      <c r="DC126" s="1187"/>
      <c r="DD126" s="1187"/>
      <c r="DE126" s="1187"/>
      <c r="DF126" s="1187"/>
      <c r="DG126" s="1187"/>
      <c r="DH126" s="1187"/>
      <c r="DI126" s="1187"/>
      <c r="DJ126" s="1187"/>
      <c r="DK126" s="1187"/>
      <c r="DL126" s="1187"/>
      <c r="DM126" s="1187"/>
      <c r="DN126" s="1187"/>
      <c r="DO126" s="1187"/>
      <c r="DP126" s="1187"/>
      <c r="DQ126" s="1187"/>
      <c r="DR126" s="1187"/>
      <c r="DS126" s="1187"/>
      <c r="DT126" s="1187"/>
      <c r="DU126" s="1187"/>
      <c r="DV126" s="1187"/>
      <c r="DW126" s="1187"/>
      <c r="DX126" s="1187"/>
      <c r="DY126" s="1187"/>
      <c r="DZ126" s="1187"/>
      <c r="EA126" s="1187"/>
      <c r="EB126" s="1187"/>
      <c r="EC126" s="1187"/>
      <c r="ED126" s="1187"/>
      <c r="EE126" s="1187"/>
      <c r="EF126" s="1187"/>
      <c r="EG126" s="1187"/>
      <c r="EH126" s="1172">
        <f t="shared" si="1"/>
        <v>0</v>
      </c>
    </row>
    <row r="127" spans="1:138" ht="12.75" customHeight="1">
      <c r="A127" s="1173" t="str">
        <f>'t1'!A127</f>
        <v>operatore tecnico addetto all'assistenza - b</v>
      </c>
      <c r="B127" s="1174" t="str">
        <f>'t1'!B127</f>
        <v>T12058</v>
      </c>
      <c r="C127" s="1187"/>
      <c r="D127" s="1187"/>
      <c r="E127" s="1187"/>
      <c r="F127" s="1187"/>
      <c r="G127" s="1187"/>
      <c r="H127" s="1187"/>
      <c r="I127" s="1187"/>
      <c r="J127" s="1187"/>
      <c r="K127" s="1187"/>
      <c r="L127" s="1187"/>
      <c r="M127" s="1187"/>
      <c r="N127" s="1187"/>
      <c r="O127" s="1187"/>
      <c r="P127" s="1187"/>
      <c r="Q127" s="1187"/>
      <c r="R127" s="1187"/>
      <c r="S127" s="1187"/>
      <c r="T127" s="1187"/>
      <c r="U127" s="1187"/>
      <c r="V127" s="1187"/>
      <c r="W127" s="1187"/>
      <c r="X127" s="1187"/>
      <c r="Y127" s="1187"/>
      <c r="Z127" s="1187"/>
      <c r="AA127" s="1187"/>
      <c r="AB127" s="1187"/>
      <c r="AC127" s="1187"/>
      <c r="AD127" s="1187"/>
      <c r="AE127" s="1187"/>
      <c r="AF127" s="1187"/>
      <c r="AG127" s="1187"/>
      <c r="AH127" s="1187"/>
      <c r="AI127" s="1187"/>
      <c r="AJ127" s="1187"/>
      <c r="AK127" s="1187"/>
      <c r="AL127" s="1187"/>
      <c r="AM127" s="1187"/>
      <c r="AN127" s="1187"/>
      <c r="AO127" s="1187"/>
      <c r="AP127" s="1187"/>
      <c r="AQ127" s="1187"/>
      <c r="AR127" s="1187"/>
      <c r="AS127" s="1187"/>
      <c r="AT127" s="1187"/>
      <c r="AU127" s="1187"/>
      <c r="AV127" s="1187"/>
      <c r="AW127" s="1187"/>
      <c r="AX127" s="1187"/>
      <c r="AY127" s="1187"/>
      <c r="AZ127" s="1187"/>
      <c r="BA127" s="1187"/>
      <c r="BB127" s="1187"/>
      <c r="BC127" s="1187"/>
      <c r="BD127" s="1187"/>
      <c r="BE127" s="1187"/>
      <c r="BF127" s="1187"/>
      <c r="BG127" s="1187"/>
      <c r="BH127" s="1187"/>
      <c r="BI127" s="1187"/>
      <c r="BJ127" s="1187"/>
      <c r="BK127" s="1187"/>
      <c r="BL127" s="1187"/>
      <c r="BM127" s="1187"/>
      <c r="BN127" s="1187"/>
      <c r="BO127" s="1187"/>
      <c r="BP127" s="1187"/>
      <c r="BQ127" s="1187"/>
      <c r="BR127" s="1187"/>
      <c r="BS127" s="1187"/>
      <c r="BT127" s="1187"/>
      <c r="BU127" s="1187"/>
      <c r="BV127" s="1187"/>
      <c r="BW127" s="1187"/>
      <c r="BX127" s="1187"/>
      <c r="BY127" s="1187"/>
      <c r="BZ127" s="1187"/>
      <c r="CA127" s="1187"/>
      <c r="CB127" s="1187"/>
      <c r="CC127" s="1187"/>
      <c r="CD127" s="1187"/>
      <c r="CE127" s="1187"/>
      <c r="CF127" s="1187"/>
      <c r="CG127" s="1187"/>
      <c r="CH127" s="1187"/>
      <c r="CI127" s="1187"/>
      <c r="CJ127" s="1187"/>
      <c r="CK127" s="1187"/>
      <c r="CL127" s="1187"/>
      <c r="CM127" s="1187"/>
      <c r="CN127" s="1187"/>
      <c r="CO127" s="1187"/>
      <c r="CP127" s="1187"/>
      <c r="CQ127" s="1187"/>
      <c r="CR127" s="1187"/>
      <c r="CS127" s="1187"/>
      <c r="CT127" s="1187"/>
      <c r="CU127" s="1187"/>
      <c r="CV127" s="1187"/>
      <c r="CW127" s="1187"/>
      <c r="CX127" s="1187"/>
      <c r="CY127" s="1187"/>
      <c r="CZ127" s="1187"/>
      <c r="DA127" s="1187"/>
      <c r="DB127" s="1187"/>
      <c r="DC127" s="1187"/>
      <c r="DD127" s="1187"/>
      <c r="DE127" s="1187"/>
      <c r="DF127" s="1187"/>
      <c r="DG127" s="1187"/>
      <c r="DH127" s="1187"/>
      <c r="DI127" s="1187"/>
      <c r="DJ127" s="1187"/>
      <c r="DK127" s="1187"/>
      <c r="DL127" s="1187"/>
      <c r="DM127" s="1187"/>
      <c r="DN127" s="1187"/>
      <c r="DO127" s="1187"/>
      <c r="DP127" s="1187"/>
      <c r="DQ127" s="1187"/>
      <c r="DR127" s="1187"/>
      <c r="DS127" s="1187"/>
      <c r="DT127" s="1187"/>
      <c r="DU127" s="1187"/>
      <c r="DV127" s="1187"/>
      <c r="DW127" s="1187"/>
      <c r="DX127" s="1187"/>
      <c r="DY127" s="1187"/>
      <c r="DZ127" s="1187"/>
      <c r="EA127" s="1187"/>
      <c r="EB127" s="1187"/>
      <c r="EC127" s="1187"/>
      <c r="ED127" s="1187"/>
      <c r="EE127" s="1187"/>
      <c r="EF127" s="1187"/>
      <c r="EG127" s="1187"/>
      <c r="EH127" s="1172">
        <f t="shared" si="1"/>
        <v>0</v>
      </c>
    </row>
    <row r="128" spans="1:138" ht="12.75" customHeight="1">
      <c r="A128" s="1173" t="str">
        <f>'t1'!A128</f>
        <v>ausiliario specializzato - a</v>
      </c>
      <c r="B128" s="1174" t="str">
        <f>'t1'!B128</f>
        <v>T11008</v>
      </c>
      <c r="C128" s="1187"/>
      <c r="D128" s="1187"/>
      <c r="E128" s="1187"/>
      <c r="F128" s="1187"/>
      <c r="G128" s="1187"/>
      <c r="H128" s="1187"/>
      <c r="I128" s="1187"/>
      <c r="J128" s="1187"/>
      <c r="K128" s="1187"/>
      <c r="L128" s="1187"/>
      <c r="M128" s="1187"/>
      <c r="N128" s="1187"/>
      <c r="O128" s="1187"/>
      <c r="P128" s="1187"/>
      <c r="Q128" s="1187"/>
      <c r="R128" s="1187"/>
      <c r="S128" s="1187"/>
      <c r="T128" s="1187"/>
      <c r="U128" s="1187"/>
      <c r="V128" s="1187"/>
      <c r="W128" s="1187"/>
      <c r="X128" s="1187"/>
      <c r="Y128" s="1187"/>
      <c r="Z128" s="1187"/>
      <c r="AA128" s="1187"/>
      <c r="AB128" s="1187"/>
      <c r="AC128" s="1187"/>
      <c r="AD128" s="1187"/>
      <c r="AE128" s="1187"/>
      <c r="AF128" s="1187"/>
      <c r="AG128" s="1187"/>
      <c r="AH128" s="1187"/>
      <c r="AI128" s="1187"/>
      <c r="AJ128" s="1187"/>
      <c r="AK128" s="1187"/>
      <c r="AL128" s="1187"/>
      <c r="AM128" s="1187"/>
      <c r="AN128" s="1187"/>
      <c r="AO128" s="1187"/>
      <c r="AP128" s="1187"/>
      <c r="AQ128" s="1187"/>
      <c r="AR128" s="1187"/>
      <c r="AS128" s="1187"/>
      <c r="AT128" s="1187"/>
      <c r="AU128" s="1187"/>
      <c r="AV128" s="1187"/>
      <c r="AW128" s="1187"/>
      <c r="AX128" s="1187"/>
      <c r="AY128" s="1187"/>
      <c r="AZ128" s="1187"/>
      <c r="BA128" s="1187"/>
      <c r="BB128" s="1187"/>
      <c r="BC128" s="1187"/>
      <c r="BD128" s="1187"/>
      <c r="BE128" s="1187"/>
      <c r="BF128" s="1187"/>
      <c r="BG128" s="1187"/>
      <c r="BH128" s="1187"/>
      <c r="BI128" s="1187"/>
      <c r="BJ128" s="1187"/>
      <c r="BK128" s="1187"/>
      <c r="BL128" s="1187"/>
      <c r="BM128" s="1187"/>
      <c r="BN128" s="1187"/>
      <c r="BO128" s="1187"/>
      <c r="BP128" s="1187"/>
      <c r="BQ128" s="1187"/>
      <c r="BR128" s="1187"/>
      <c r="BS128" s="1187"/>
      <c r="BT128" s="1187"/>
      <c r="BU128" s="1187"/>
      <c r="BV128" s="1187"/>
      <c r="BW128" s="1187"/>
      <c r="BX128" s="1187"/>
      <c r="BY128" s="1187"/>
      <c r="BZ128" s="1187"/>
      <c r="CA128" s="1187"/>
      <c r="CB128" s="1187"/>
      <c r="CC128" s="1187"/>
      <c r="CD128" s="1187"/>
      <c r="CE128" s="1187"/>
      <c r="CF128" s="1187"/>
      <c r="CG128" s="1187"/>
      <c r="CH128" s="1187"/>
      <c r="CI128" s="1187"/>
      <c r="CJ128" s="1187"/>
      <c r="CK128" s="1187"/>
      <c r="CL128" s="1187"/>
      <c r="CM128" s="1187"/>
      <c r="CN128" s="1187"/>
      <c r="CO128" s="1187"/>
      <c r="CP128" s="1187"/>
      <c r="CQ128" s="1187"/>
      <c r="CR128" s="1187"/>
      <c r="CS128" s="1187"/>
      <c r="CT128" s="1187"/>
      <c r="CU128" s="1187"/>
      <c r="CV128" s="1187"/>
      <c r="CW128" s="1187"/>
      <c r="CX128" s="1187"/>
      <c r="CY128" s="1187"/>
      <c r="CZ128" s="1187"/>
      <c r="DA128" s="1187"/>
      <c r="DB128" s="1187"/>
      <c r="DC128" s="1187"/>
      <c r="DD128" s="1187"/>
      <c r="DE128" s="1187"/>
      <c r="DF128" s="1187"/>
      <c r="DG128" s="1187"/>
      <c r="DH128" s="1187"/>
      <c r="DI128" s="1187"/>
      <c r="DJ128" s="1187"/>
      <c r="DK128" s="1187"/>
      <c r="DL128" s="1187"/>
      <c r="DM128" s="1187"/>
      <c r="DN128" s="1187"/>
      <c r="DO128" s="1187"/>
      <c r="DP128" s="1187"/>
      <c r="DQ128" s="1187"/>
      <c r="DR128" s="1187"/>
      <c r="DS128" s="1187"/>
      <c r="DT128" s="1187"/>
      <c r="DU128" s="1187"/>
      <c r="DV128" s="1187"/>
      <c r="DW128" s="1187"/>
      <c r="DX128" s="1187"/>
      <c r="DY128" s="1187"/>
      <c r="DZ128" s="1187"/>
      <c r="EA128" s="1187"/>
      <c r="EB128" s="1187"/>
      <c r="EC128" s="1187"/>
      <c r="ED128" s="1187"/>
      <c r="EE128" s="1187"/>
      <c r="EF128" s="1187"/>
      <c r="EG128" s="1187"/>
      <c r="EH128" s="1172">
        <f t="shared" si="1"/>
        <v>0</v>
      </c>
    </row>
    <row r="129" spans="1:138" ht="12.75" customHeight="1">
      <c r="A129" s="1173" t="str">
        <f>'t1'!A129</f>
        <v>profilo atipico ruolo tecnico</v>
      </c>
      <c r="B129" s="1174" t="str">
        <f>'t1'!B129</f>
        <v>T00062</v>
      </c>
      <c r="C129" s="1187"/>
      <c r="D129" s="1187"/>
      <c r="E129" s="1187"/>
      <c r="F129" s="1187"/>
      <c r="G129" s="1187"/>
      <c r="H129" s="1187"/>
      <c r="I129" s="1187"/>
      <c r="J129" s="1187"/>
      <c r="K129" s="1187"/>
      <c r="L129" s="1187"/>
      <c r="M129" s="1187"/>
      <c r="N129" s="1187"/>
      <c r="O129" s="1187"/>
      <c r="P129" s="1187"/>
      <c r="Q129" s="1187"/>
      <c r="R129" s="1187"/>
      <c r="S129" s="1187"/>
      <c r="T129" s="1187"/>
      <c r="U129" s="1187"/>
      <c r="V129" s="1187"/>
      <c r="W129" s="1187"/>
      <c r="X129" s="1187"/>
      <c r="Y129" s="1187"/>
      <c r="Z129" s="1187"/>
      <c r="AA129" s="1187"/>
      <c r="AB129" s="1187"/>
      <c r="AC129" s="1187"/>
      <c r="AD129" s="1187"/>
      <c r="AE129" s="1187"/>
      <c r="AF129" s="1187"/>
      <c r="AG129" s="1187"/>
      <c r="AH129" s="1187"/>
      <c r="AI129" s="1187"/>
      <c r="AJ129" s="1187"/>
      <c r="AK129" s="1187"/>
      <c r="AL129" s="1187"/>
      <c r="AM129" s="1187"/>
      <c r="AN129" s="1187"/>
      <c r="AO129" s="1187"/>
      <c r="AP129" s="1187"/>
      <c r="AQ129" s="1187"/>
      <c r="AR129" s="1187"/>
      <c r="AS129" s="1187"/>
      <c r="AT129" s="1187"/>
      <c r="AU129" s="1187"/>
      <c r="AV129" s="1187"/>
      <c r="AW129" s="1187"/>
      <c r="AX129" s="1187"/>
      <c r="AY129" s="1187"/>
      <c r="AZ129" s="1187"/>
      <c r="BA129" s="1187"/>
      <c r="BB129" s="1187"/>
      <c r="BC129" s="1187"/>
      <c r="BD129" s="1187"/>
      <c r="BE129" s="1187"/>
      <c r="BF129" s="1187"/>
      <c r="BG129" s="1187"/>
      <c r="BH129" s="1187"/>
      <c r="BI129" s="1187"/>
      <c r="BJ129" s="1187"/>
      <c r="BK129" s="1187"/>
      <c r="BL129" s="1187"/>
      <c r="BM129" s="1187"/>
      <c r="BN129" s="1187"/>
      <c r="BO129" s="1187"/>
      <c r="BP129" s="1187"/>
      <c r="BQ129" s="1187"/>
      <c r="BR129" s="1187"/>
      <c r="BS129" s="1187"/>
      <c r="BT129" s="1187"/>
      <c r="BU129" s="1187"/>
      <c r="BV129" s="1187"/>
      <c r="BW129" s="1187"/>
      <c r="BX129" s="1187"/>
      <c r="BY129" s="1187"/>
      <c r="BZ129" s="1187"/>
      <c r="CA129" s="1187"/>
      <c r="CB129" s="1187"/>
      <c r="CC129" s="1187"/>
      <c r="CD129" s="1187"/>
      <c r="CE129" s="1187"/>
      <c r="CF129" s="1187"/>
      <c r="CG129" s="1187"/>
      <c r="CH129" s="1187"/>
      <c r="CI129" s="1187"/>
      <c r="CJ129" s="1187"/>
      <c r="CK129" s="1187"/>
      <c r="CL129" s="1187"/>
      <c r="CM129" s="1187"/>
      <c r="CN129" s="1187"/>
      <c r="CO129" s="1187"/>
      <c r="CP129" s="1187"/>
      <c r="CQ129" s="1187"/>
      <c r="CR129" s="1187"/>
      <c r="CS129" s="1187"/>
      <c r="CT129" s="1187"/>
      <c r="CU129" s="1187"/>
      <c r="CV129" s="1187"/>
      <c r="CW129" s="1187"/>
      <c r="CX129" s="1187"/>
      <c r="CY129" s="1187"/>
      <c r="CZ129" s="1187"/>
      <c r="DA129" s="1187"/>
      <c r="DB129" s="1187"/>
      <c r="DC129" s="1187"/>
      <c r="DD129" s="1187"/>
      <c r="DE129" s="1187"/>
      <c r="DF129" s="1187"/>
      <c r="DG129" s="1187"/>
      <c r="DH129" s="1187"/>
      <c r="DI129" s="1187"/>
      <c r="DJ129" s="1187"/>
      <c r="DK129" s="1187"/>
      <c r="DL129" s="1187"/>
      <c r="DM129" s="1187"/>
      <c r="DN129" s="1187"/>
      <c r="DO129" s="1187"/>
      <c r="DP129" s="1187"/>
      <c r="DQ129" s="1187"/>
      <c r="DR129" s="1187"/>
      <c r="DS129" s="1187"/>
      <c r="DT129" s="1187"/>
      <c r="DU129" s="1187"/>
      <c r="DV129" s="1187"/>
      <c r="DW129" s="1187"/>
      <c r="DX129" s="1187"/>
      <c r="DY129" s="1187"/>
      <c r="DZ129" s="1187"/>
      <c r="EA129" s="1187"/>
      <c r="EB129" s="1187"/>
      <c r="EC129" s="1187"/>
      <c r="ED129" s="1187"/>
      <c r="EE129" s="1187"/>
      <c r="EF129" s="1187"/>
      <c r="EG129" s="1187"/>
      <c r="EH129" s="1172">
        <f t="shared" si="1"/>
        <v>0</v>
      </c>
    </row>
    <row r="130" spans="1:138" ht="12.75" customHeight="1">
      <c r="A130" s="1173" t="str">
        <f>'t1'!A130</f>
        <v>dirigente amm.vo con incarico di struttura complessa</v>
      </c>
      <c r="B130" s="1174" t="str">
        <f>'t1'!B130</f>
        <v>AD0032</v>
      </c>
      <c r="C130" s="1187"/>
      <c r="D130" s="1187"/>
      <c r="E130" s="1187"/>
      <c r="F130" s="1187"/>
      <c r="G130" s="1187"/>
      <c r="H130" s="1187"/>
      <c r="I130" s="1187"/>
      <c r="J130" s="1187"/>
      <c r="K130" s="1187"/>
      <c r="L130" s="1187"/>
      <c r="M130" s="1187"/>
      <c r="N130" s="1187"/>
      <c r="O130" s="1187"/>
      <c r="P130" s="1187"/>
      <c r="Q130" s="1187"/>
      <c r="R130" s="1187"/>
      <c r="S130" s="1187"/>
      <c r="T130" s="1187"/>
      <c r="U130" s="1187"/>
      <c r="V130" s="1187"/>
      <c r="W130" s="1187"/>
      <c r="X130" s="1187"/>
      <c r="Y130" s="1187"/>
      <c r="Z130" s="1187"/>
      <c r="AA130" s="1187"/>
      <c r="AB130" s="1187"/>
      <c r="AC130" s="1187"/>
      <c r="AD130" s="1187"/>
      <c r="AE130" s="1187"/>
      <c r="AF130" s="1187"/>
      <c r="AG130" s="1187"/>
      <c r="AH130" s="1187"/>
      <c r="AI130" s="1187"/>
      <c r="AJ130" s="1187"/>
      <c r="AK130" s="1187"/>
      <c r="AL130" s="1187"/>
      <c r="AM130" s="1187"/>
      <c r="AN130" s="1187"/>
      <c r="AO130" s="1187"/>
      <c r="AP130" s="1187"/>
      <c r="AQ130" s="1187"/>
      <c r="AR130" s="1187"/>
      <c r="AS130" s="1187"/>
      <c r="AT130" s="1187"/>
      <c r="AU130" s="1187"/>
      <c r="AV130" s="1187"/>
      <c r="AW130" s="1187"/>
      <c r="AX130" s="1187"/>
      <c r="AY130" s="1187"/>
      <c r="AZ130" s="1187"/>
      <c r="BA130" s="1187"/>
      <c r="BB130" s="1187"/>
      <c r="BC130" s="1187"/>
      <c r="BD130" s="1187"/>
      <c r="BE130" s="1187"/>
      <c r="BF130" s="1187"/>
      <c r="BG130" s="1187"/>
      <c r="BH130" s="1187"/>
      <c r="BI130" s="1187"/>
      <c r="BJ130" s="1187"/>
      <c r="BK130" s="1187"/>
      <c r="BL130" s="1187"/>
      <c r="BM130" s="1187"/>
      <c r="BN130" s="1187"/>
      <c r="BO130" s="1187"/>
      <c r="BP130" s="1187"/>
      <c r="BQ130" s="1187"/>
      <c r="BR130" s="1187"/>
      <c r="BS130" s="1187"/>
      <c r="BT130" s="1187"/>
      <c r="BU130" s="1187"/>
      <c r="BV130" s="1187"/>
      <c r="BW130" s="1187"/>
      <c r="BX130" s="1187"/>
      <c r="BY130" s="1187"/>
      <c r="BZ130" s="1187"/>
      <c r="CA130" s="1187"/>
      <c r="CB130" s="1187"/>
      <c r="CC130" s="1187"/>
      <c r="CD130" s="1187"/>
      <c r="CE130" s="1187"/>
      <c r="CF130" s="1187"/>
      <c r="CG130" s="1187"/>
      <c r="CH130" s="1187"/>
      <c r="CI130" s="1187"/>
      <c r="CJ130" s="1187"/>
      <c r="CK130" s="1187"/>
      <c r="CL130" s="1187"/>
      <c r="CM130" s="1187"/>
      <c r="CN130" s="1187"/>
      <c r="CO130" s="1187"/>
      <c r="CP130" s="1187"/>
      <c r="CQ130" s="1187"/>
      <c r="CR130" s="1187"/>
      <c r="CS130" s="1187"/>
      <c r="CT130" s="1187"/>
      <c r="CU130" s="1187"/>
      <c r="CV130" s="1187"/>
      <c r="CW130" s="1187"/>
      <c r="CX130" s="1187"/>
      <c r="CY130" s="1187"/>
      <c r="CZ130" s="1187"/>
      <c r="DA130" s="1187"/>
      <c r="DB130" s="1187"/>
      <c r="DC130" s="1187"/>
      <c r="DD130" s="1187"/>
      <c r="DE130" s="1187"/>
      <c r="DF130" s="1187"/>
      <c r="DG130" s="1187"/>
      <c r="DH130" s="1187"/>
      <c r="DI130" s="1187"/>
      <c r="DJ130" s="1187"/>
      <c r="DK130" s="1187"/>
      <c r="DL130" s="1187"/>
      <c r="DM130" s="1187"/>
      <c r="DN130" s="1187"/>
      <c r="DO130" s="1187"/>
      <c r="DP130" s="1187"/>
      <c r="DQ130" s="1187"/>
      <c r="DR130" s="1187"/>
      <c r="DS130" s="1187"/>
      <c r="DT130" s="1187"/>
      <c r="DU130" s="1187"/>
      <c r="DV130" s="1187"/>
      <c r="DW130" s="1187"/>
      <c r="DX130" s="1187"/>
      <c r="DY130" s="1187"/>
      <c r="DZ130" s="1187"/>
      <c r="EA130" s="1187"/>
      <c r="EB130" s="1187"/>
      <c r="EC130" s="1187"/>
      <c r="ED130" s="1187"/>
      <c r="EE130" s="1187"/>
      <c r="EF130" s="1187"/>
      <c r="EG130" s="1187"/>
      <c r="EH130" s="1172">
        <f t="shared" si="1"/>
        <v>0</v>
      </c>
    </row>
    <row r="131" spans="1:138" ht="12.75" customHeight="1">
      <c r="A131" s="1173" t="str">
        <f>'t1'!A131</f>
        <v>dirigente amm.vo con incarico di struttura semplice</v>
      </c>
      <c r="B131" s="1174" t="str">
        <f>'t1'!B131</f>
        <v>AD0S31</v>
      </c>
      <c r="C131" s="1187"/>
      <c r="D131" s="1187"/>
      <c r="E131" s="1187"/>
      <c r="F131" s="1187"/>
      <c r="G131" s="1187"/>
      <c r="H131" s="1187"/>
      <c r="I131" s="1187"/>
      <c r="J131" s="1187"/>
      <c r="K131" s="1187"/>
      <c r="L131" s="1187"/>
      <c r="M131" s="1187"/>
      <c r="N131" s="1187"/>
      <c r="O131" s="1187"/>
      <c r="P131" s="1187"/>
      <c r="Q131" s="1187"/>
      <c r="R131" s="1187"/>
      <c r="S131" s="1187"/>
      <c r="T131" s="1187"/>
      <c r="U131" s="1187"/>
      <c r="V131" s="1187"/>
      <c r="W131" s="1187"/>
      <c r="X131" s="1187"/>
      <c r="Y131" s="1187"/>
      <c r="Z131" s="1187"/>
      <c r="AA131" s="1187"/>
      <c r="AB131" s="1187"/>
      <c r="AC131" s="1187"/>
      <c r="AD131" s="1187"/>
      <c r="AE131" s="1187"/>
      <c r="AF131" s="1187"/>
      <c r="AG131" s="1187"/>
      <c r="AH131" s="1187"/>
      <c r="AI131" s="1187"/>
      <c r="AJ131" s="1187"/>
      <c r="AK131" s="1187"/>
      <c r="AL131" s="1187"/>
      <c r="AM131" s="1187"/>
      <c r="AN131" s="1187"/>
      <c r="AO131" s="1187"/>
      <c r="AP131" s="1187"/>
      <c r="AQ131" s="1187"/>
      <c r="AR131" s="1187"/>
      <c r="AS131" s="1187"/>
      <c r="AT131" s="1187"/>
      <c r="AU131" s="1187"/>
      <c r="AV131" s="1187"/>
      <c r="AW131" s="1187"/>
      <c r="AX131" s="1187"/>
      <c r="AY131" s="1187"/>
      <c r="AZ131" s="1187"/>
      <c r="BA131" s="1187"/>
      <c r="BB131" s="1187"/>
      <c r="BC131" s="1187"/>
      <c r="BD131" s="1187"/>
      <c r="BE131" s="1187"/>
      <c r="BF131" s="1187"/>
      <c r="BG131" s="1187"/>
      <c r="BH131" s="1187"/>
      <c r="BI131" s="1187"/>
      <c r="BJ131" s="1187"/>
      <c r="BK131" s="1187"/>
      <c r="BL131" s="1187"/>
      <c r="BM131" s="1187"/>
      <c r="BN131" s="1187"/>
      <c r="BO131" s="1187"/>
      <c r="BP131" s="1187"/>
      <c r="BQ131" s="1187"/>
      <c r="BR131" s="1187"/>
      <c r="BS131" s="1187"/>
      <c r="BT131" s="1187"/>
      <c r="BU131" s="1187"/>
      <c r="BV131" s="1187"/>
      <c r="BW131" s="1187"/>
      <c r="BX131" s="1187"/>
      <c r="BY131" s="1187"/>
      <c r="BZ131" s="1187"/>
      <c r="CA131" s="1187"/>
      <c r="CB131" s="1187"/>
      <c r="CC131" s="1187"/>
      <c r="CD131" s="1187"/>
      <c r="CE131" s="1187"/>
      <c r="CF131" s="1187"/>
      <c r="CG131" s="1187"/>
      <c r="CH131" s="1187"/>
      <c r="CI131" s="1187"/>
      <c r="CJ131" s="1187"/>
      <c r="CK131" s="1187"/>
      <c r="CL131" s="1187"/>
      <c r="CM131" s="1187"/>
      <c r="CN131" s="1187"/>
      <c r="CO131" s="1187"/>
      <c r="CP131" s="1187"/>
      <c r="CQ131" s="1187"/>
      <c r="CR131" s="1187"/>
      <c r="CS131" s="1187"/>
      <c r="CT131" s="1187"/>
      <c r="CU131" s="1187"/>
      <c r="CV131" s="1187"/>
      <c r="CW131" s="1187"/>
      <c r="CX131" s="1187"/>
      <c r="CY131" s="1187"/>
      <c r="CZ131" s="1187"/>
      <c r="DA131" s="1187"/>
      <c r="DB131" s="1187"/>
      <c r="DC131" s="1187"/>
      <c r="DD131" s="1187"/>
      <c r="DE131" s="1187"/>
      <c r="DF131" s="1187"/>
      <c r="DG131" s="1187"/>
      <c r="DH131" s="1187"/>
      <c r="DI131" s="1187"/>
      <c r="DJ131" s="1187"/>
      <c r="DK131" s="1187"/>
      <c r="DL131" s="1187"/>
      <c r="DM131" s="1187"/>
      <c r="DN131" s="1187"/>
      <c r="DO131" s="1187"/>
      <c r="DP131" s="1187"/>
      <c r="DQ131" s="1187"/>
      <c r="DR131" s="1187"/>
      <c r="DS131" s="1187"/>
      <c r="DT131" s="1187"/>
      <c r="DU131" s="1187"/>
      <c r="DV131" s="1187"/>
      <c r="DW131" s="1187"/>
      <c r="DX131" s="1187"/>
      <c r="DY131" s="1187"/>
      <c r="DZ131" s="1187"/>
      <c r="EA131" s="1187"/>
      <c r="EB131" s="1187"/>
      <c r="EC131" s="1187"/>
      <c r="ED131" s="1187"/>
      <c r="EE131" s="1187"/>
      <c r="EF131" s="1187"/>
      <c r="EG131" s="1187"/>
      <c r="EH131" s="1172">
        <f t="shared" si="1"/>
        <v>0</v>
      </c>
    </row>
    <row r="132" spans="1:138" ht="12.75" customHeight="1">
      <c r="A132" s="1173" t="str">
        <f>'t1'!A132</f>
        <v>dirigente amm.vo con altri incar.prof.li</v>
      </c>
      <c r="B132" s="1174" t="str">
        <f>'t1'!B132</f>
        <v>AD0A31</v>
      </c>
      <c r="C132" s="1187"/>
      <c r="D132" s="1187"/>
      <c r="E132" s="1187"/>
      <c r="F132" s="1187"/>
      <c r="G132" s="1187"/>
      <c r="H132" s="1187"/>
      <c r="I132" s="1187"/>
      <c r="J132" s="1187"/>
      <c r="K132" s="1187"/>
      <c r="L132" s="1187"/>
      <c r="M132" s="1187"/>
      <c r="N132" s="1187"/>
      <c r="O132" s="1187"/>
      <c r="P132" s="1187"/>
      <c r="Q132" s="1187"/>
      <c r="R132" s="1187"/>
      <c r="S132" s="1187"/>
      <c r="T132" s="1187"/>
      <c r="U132" s="1187"/>
      <c r="V132" s="1187"/>
      <c r="W132" s="1187"/>
      <c r="X132" s="1187"/>
      <c r="Y132" s="1187"/>
      <c r="Z132" s="1187"/>
      <c r="AA132" s="1187"/>
      <c r="AB132" s="1187"/>
      <c r="AC132" s="1187"/>
      <c r="AD132" s="1187"/>
      <c r="AE132" s="1187"/>
      <c r="AF132" s="1187"/>
      <c r="AG132" s="1187"/>
      <c r="AH132" s="1187"/>
      <c r="AI132" s="1187"/>
      <c r="AJ132" s="1187"/>
      <c r="AK132" s="1187"/>
      <c r="AL132" s="1187"/>
      <c r="AM132" s="1187"/>
      <c r="AN132" s="1187"/>
      <c r="AO132" s="1187"/>
      <c r="AP132" s="1187"/>
      <c r="AQ132" s="1187"/>
      <c r="AR132" s="1187"/>
      <c r="AS132" s="1187"/>
      <c r="AT132" s="1187"/>
      <c r="AU132" s="1187"/>
      <c r="AV132" s="1187"/>
      <c r="AW132" s="1187"/>
      <c r="AX132" s="1187"/>
      <c r="AY132" s="1187"/>
      <c r="AZ132" s="1187"/>
      <c r="BA132" s="1187"/>
      <c r="BB132" s="1187"/>
      <c r="BC132" s="1187"/>
      <c r="BD132" s="1187"/>
      <c r="BE132" s="1187"/>
      <c r="BF132" s="1187"/>
      <c r="BG132" s="1187"/>
      <c r="BH132" s="1187"/>
      <c r="BI132" s="1187"/>
      <c r="BJ132" s="1187"/>
      <c r="BK132" s="1187"/>
      <c r="BL132" s="1187"/>
      <c r="BM132" s="1187"/>
      <c r="BN132" s="1187"/>
      <c r="BO132" s="1187"/>
      <c r="BP132" s="1187"/>
      <c r="BQ132" s="1187"/>
      <c r="BR132" s="1187"/>
      <c r="BS132" s="1187"/>
      <c r="BT132" s="1187"/>
      <c r="BU132" s="1187"/>
      <c r="BV132" s="1187"/>
      <c r="BW132" s="1187"/>
      <c r="BX132" s="1187"/>
      <c r="BY132" s="1187"/>
      <c r="BZ132" s="1187"/>
      <c r="CA132" s="1187"/>
      <c r="CB132" s="1187"/>
      <c r="CC132" s="1187"/>
      <c r="CD132" s="1187"/>
      <c r="CE132" s="1187"/>
      <c r="CF132" s="1187"/>
      <c r="CG132" s="1187"/>
      <c r="CH132" s="1187"/>
      <c r="CI132" s="1187"/>
      <c r="CJ132" s="1187"/>
      <c r="CK132" s="1187"/>
      <c r="CL132" s="1187"/>
      <c r="CM132" s="1187"/>
      <c r="CN132" s="1187"/>
      <c r="CO132" s="1187"/>
      <c r="CP132" s="1187"/>
      <c r="CQ132" s="1187"/>
      <c r="CR132" s="1187"/>
      <c r="CS132" s="1187"/>
      <c r="CT132" s="1187"/>
      <c r="CU132" s="1187"/>
      <c r="CV132" s="1187"/>
      <c r="CW132" s="1187"/>
      <c r="CX132" s="1187"/>
      <c r="CY132" s="1187"/>
      <c r="CZ132" s="1187"/>
      <c r="DA132" s="1187"/>
      <c r="DB132" s="1187"/>
      <c r="DC132" s="1187"/>
      <c r="DD132" s="1187"/>
      <c r="DE132" s="1187"/>
      <c r="DF132" s="1187"/>
      <c r="DG132" s="1187"/>
      <c r="DH132" s="1187"/>
      <c r="DI132" s="1187"/>
      <c r="DJ132" s="1187"/>
      <c r="DK132" s="1187"/>
      <c r="DL132" s="1187"/>
      <c r="DM132" s="1187"/>
      <c r="DN132" s="1187"/>
      <c r="DO132" s="1187"/>
      <c r="DP132" s="1187"/>
      <c r="DQ132" s="1187"/>
      <c r="DR132" s="1187"/>
      <c r="DS132" s="1187"/>
      <c r="DT132" s="1187"/>
      <c r="DU132" s="1187"/>
      <c r="DV132" s="1187"/>
      <c r="DW132" s="1187"/>
      <c r="DX132" s="1187"/>
      <c r="DY132" s="1187"/>
      <c r="DZ132" s="1187"/>
      <c r="EA132" s="1187"/>
      <c r="EB132" s="1187"/>
      <c r="EC132" s="1187"/>
      <c r="ED132" s="1187"/>
      <c r="EE132" s="1187"/>
      <c r="EF132" s="1187"/>
      <c r="EG132" s="1187"/>
      <c r="EH132" s="1172">
        <f t="shared" si="1"/>
        <v>0</v>
      </c>
    </row>
    <row r="133" spans="1:138" ht="12.75" customHeight="1">
      <c r="A133" s="1173" t="str">
        <f>'t1'!A133</f>
        <v>dirig. amm.vo a t. determinato (art. 15-septies dlgs.502/92)</v>
      </c>
      <c r="B133" s="1174" t="str">
        <f>'t1'!B133</f>
        <v>AD0612</v>
      </c>
      <c r="C133" s="1187"/>
      <c r="D133" s="1187"/>
      <c r="E133" s="1187"/>
      <c r="F133" s="1187"/>
      <c r="G133" s="1187"/>
      <c r="H133" s="1187"/>
      <c r="I133" s="1187"/>
      <c r="J133" s="1187"/>
      <c r="K133" s="1187"/>
      <c r="L133" s="1187"/>
      <c r="M133" s="1187"/>
      <c r="N133" s="1187"/>
      <c r="O133" s="1187"/>
      <c r="P133" s="1187"/>
      <c r="Q133" s="1187"/>
      <c r="R133" s="1187"/>
      <c r="S133" s="1187"/>
      <c r="T133" s="1187"/>
      <c r="U133" s="1187"/>
      <c r="V133" s="1187"/>
      <c r="W133" s="1187"/>
      <c r="X133" s="1187"/>
      <c r="Y133" s="1187"/>
      <c r="Z133" s="1187"/>
      <c r="AA133" s="1187"/>
      <c r="AB133" s="1187"/>
      <c r="AC133" s="1187"/>
      <c r="AD133" s="1187"/>
      <c r="AE133" s="1187"/>
      <c r="AF133" s="1187"/>
      <c r="AG133" s="1187"/>
      <c r="AH133" s="1187"/>
      <c r="AI133" s="1187"/>
      <c r="AJ133" s="1187"/>
      <c r="AK133" s="1187"/>
      <c r="AL133" s="1187"/>
      <c r="AM133" s="1187"/>
      <c r="AN133" s="1187"/>
      <c r="AO133" s="1187"/>
      <c r="AP133" s="1187"/>
      <c r="AQ133" s="1187"/>
      <c r="AR133" s="1187"/>
      <c r="AS133" s="1187"/>
      <c r="AT133" s="1187"/>
      <c r="AU133" s="1187"/>
      <c r="AV133" s="1187"/>
      <c r="AW133" s="1187"/>
      <c r="AX133" s="1187"/>
      <c r="AY133" s="1187"/>
      <c r="AZ133" s="1187"/>
      <c r="BA133" s="1187"/>
      <c r="BB133" s="1187"/>
      <c r="BC133" s="1187"/>
      <c r="BD133" s="1187"/>
      <c r="BE133" s="1187"/>
      <c r="BF133" s="1187"/>
      <c r="BG133" s="1187"/>
      <c r="BH133" s="1187"/>
      <c r="BI133" s="1187"/>
      <c r="BJ133" s="1187"/>
      <c r="BK133" s="1187"/>
      <c r="BL133" s="1187"/>
      <c r="BM133" s="1187"/>
      <c r="BN133" s="1187"/>
      <c r="BO133" s="1187"/>
      <c r="BP133" s="1187"/>
      <c r="BQ133" s="1187"/>
      <c r="BR133" s="1187"/>
      <c r="BS133" s="1187"/>
      <c r="BT133" s="1187"/>
      <c r="BU133" s="1187"/>
      <c r="BV133" s="1187"/>
      <c r="BW133" s="1187"/>
      <c r="BX133" s="1187"/>
      <c r="BY133" s="1187"/>
      <c r="BZ133" s="1187"/>
      <c r="CA133" s="1187"/>
      <c r="CB133" s="1187"/>
      <c r="CC133" s="1187"/>
      <c r="CD133" s="1187"/>
      <c r="CE133" s="1187"/>
      <c r="CF133" s="1187"/>
      <c r="CG133" s="1187"/>
      <c r="CH133" s="1187"/>
      <c r="CI133" s="1187"/>
      <c r="CJ133" s="1187"/>
      <c r="CK133" s="1187"/>
      <c r="CL133" s="1187"/>
      <c r="CM133" s="1187"/>
      <c r="CN133" s="1187"/>
      <c r="CO133" s="1187"/>
      <c r="CP133" s="1187"/>
      <c r="CQ133" s="1187"/>
      <c r="CR133" s="1187"/>
      <c r="CS133" s="1187"/>
      <c r="CT133" s="1187"/>
      <c r="CU133" s="1187"/>
      <c r="CV133" s="1187"/>
      <c r="CW133" s="1187"/>
      <c r="CX133" s="1187"/>
      <c r="CY133" s="1187"/>
      <c r="CZ133" s="1187"/>
      <c r="DA133" s="1187"/>
      <c r="DB133" s="1187"/>
      <c r="DC133" s="1187"/>
      <c r="DD133" s="1187"/>
      <c r="DE133" s="1187"/>
      <c r="DF133" s="1187"/>
      <c r="DG133" s="1187"/>
      <c r="DH133" s="1187"/>
      <c r="DI133" s="1187"/>
      <c r="DJ133" s="1187"/>
      <c r="DK133" s="1187"/>
      <c r="DL133" s="1187"/>
      <c r="DM133" s="1187"/>
      <c r="DN133" s="1187"/>
      <c r="DO133" s="1187"/>
      <c r="DP133" s="1187"/>
      <c r="DQ133" s="1187"/>
      <c r="DR133" s="1187"/>
      <c r="DS133" s="1187"/>
      <c r="DT133" s="1187"/>
      <c r="DU133" s="1187"/>
      <c r="DV133" s="1187"/>
      <c r="DW133" s="1187"/>
      <c r="DX133" s="1187"/>
      <c r="DY133" s="1187"/>
      <c r="DZ133" s="1187"/>
      <c r="EA133" s="1187"/>
      <c r="EB133" s="1187"/>
      <c r="EC133" s="1187"/>
      <c r="ED133" s="1187"/>
      <c r="EE133" s="1187"/>
      <c r="EF133" s="1187"/>
      <c r="EG133" s="1187"/>
      <c r="EH133" s="1172">
        <f t="shared" si="1"/>
        <v>0</v>
      </c>
    </row>
    <row r="134" spans="1:138" ht="12.75" customHeight="1">
      <c r="A134" s="1173" t="str">
        <f>'t1'!A134</f>
        <v>collaboratore amministrativo prof.le esperto - ds</v>
      </c>
      <c r="B134" s="1174" t="str">
        <f>'t1'!B134</f>
        <v>A18029</v>
      </c>
      <c r="C134" s="1187"/>
      <c r="D134" s="1187"/>
      <c r="E134" s="1187"/>
      <c r="F134" s="1187"/>
      <c r="G134" s="1187"/>
      <c r="H134" s="1187"/>
      <c r="I134" s="1187"/>
      <c r="J134" s="1187"/>
      <c r="K134" s="1187"/>
      <c r="L134" s="1187"/>
      <c r="M134" s="1187"/>
      <c r="N134" s="1187"/>
      <c r="O134" s="1187"/>
      <c r="P134" s="1187"/>
      <c r="Q134" s="1187"/>
      <c r="R134" s="1187"/>
      <c r="S134" s="1187"/>
      <c r="T134" s="1187"/>
      <c r="U134" s="1187"/>
      <c r="V134" s="1187"/>
      <c r="W134" s="1187"/>
      <c r="X134" s="1187"/>
      <c r="Y134" s="1187"/>
      <c r="Z134" s="1187"/>
      <c r="AA134" s="1187"/>
      <c r="AB134" s="1187"/>
      <c r="AC134" s="1187"/>
      <c r="AD134" s="1187"/>
      <c r="AE134" s="1187"/>
      <c r="AF134" s="1187"/>
      <c r="AG134" s="1187"/>
      <c r="AH134" s="1187"/>
      <c r="AI134" s="1187"/>
      <c r="AJ134" s="1187"/>
      <c r="AK134" s="1187"/>
      <c r="AL134" s="1187"/>
      <c r="AM134" s="1187"/>
      <c r="AN134" s="1187"/>
      <c r="AO134" s="1187"/>
      <c r="AP134" s="1187"/>
      <c r="AQ134" s="1187"/>
      <c r="AR134" s="1187"/>
      <c r="AS134" s="1187"/>
      <c r="AT134" s="1187"/>
      <c r="AU134" s="1187"/>
      <c r="AV134" s="1187"/>
      <c r="AW134" s="1187"/>
      <c r="AX134" s="1187"/>
      <c r="AY134" s="1187"/>
      <c r="AZ134" s="1187"/>
      <c r="BA134" s="1187"/>
      <c r="BB134" s="1187"/>
      <c r="BC134" s="1187"/>
      <c r="BD134" s="1187"/>
      <c r="BE134" s="1187"/>
      <c r="BF134" s="1187"/>
      <c r="BG134" s="1187"/>
      <c r="BH134" s="1187"/>
      <c r="BI134" s="1187"/>
      <c r="BJ134" s="1187"/>
      <c r="BK134" s="1187"/>
      <c r="BL134" s="1187"/>
      <c r="BM134" s="1187"/>
      <c r="BN134" s="1187"/>
      <c r="BO134" s="1187"/>
      <c r="BP134" s="1187"/>
      <c r="BQ134" s="1187"/>
      <c r="BR134" s="1187"/>
      <c r="BS134" s="1187"/>
      <c r="BT134" s="1187"/>
      <c r="BU134" s="1187"/>
      <c r="BV134" s="1187"/>
      <c r="BW134" s="1187"/>
      <c r="BX134" s="1187"/>
      <c r="BY134" s="1187"/>
      <c r="BZ134" s="1187"/>
      <c r="CA134" s="1187"/>
      <c r="CB134" s="1187"/>
      <c r="CC134" s="1187"/>
      <c r="CD134" s="1187"/>
      <c r="CE134" s="1187"/>
      <c r="CF134" s="1187"/>
      <c r="CG134" s="1187"/>
      <c r="CH134" s="1187"/>
      <c r="CI134" s="1187"/>
      <c r="CJ134" s="1187"/>
      <c r="CK134" s="1187"/>
      <c r="CL134" s="1187"/>
      <c r="CM134" s="1187"/>
      <c r="CN134" s="1187"/>
      <c r="CO134" s="1187"/>
      <c r="CP134" s="1187"/>
      <c r="CQ134" s="1187"/>
      <c r="CR134" s="1187"/>
      <c r="CS134" s="1187"/>
      <c r="CT134" s="1187"/>
      <c r="CU134" s="1187"/>
      <c r="CV134" s="1187"/>
      <c r="CW134" s="1187"/>
      <c r="CX134" s="1187"/>
      <c r="CY134" s="1187"/>
      <c r="CZ134" s="1187"/>
      <c r="DA134" s="1187"/>
      <c r="DB134" s="1187"/>
      <c r="DC134" s="1187"/>
      <c r="DD134" s="1187"/>
      <c r="DE134" s="1187"/>
      <c r="DF134" s="1187"/>
      <c r="DG134" s="1187"/>
      <c r="DH134" s="1187"/>
      <c r="DI134" s="1187"/>
      <c r="DJ134" s="1187"/>
      <c r="DK134" s="1187"/>
      <c r="DL134" s="1187"/>
      <c r="DM134" s="1187"/>
      <c r="DN134" s="1187"/>
      <c r="DO134" s="1187"/>
      <c r="DP134" s="1187"/>
      <c r="DQ134" s="1187"/>
      <c r="DR134" s="1187"/>
      <c r="DS134" s="1187"/>
      <c r="DT134" s="1187"/>
      <c r="DU134" s="1187"/>
      <c r="DV134" s="1187"/>
      <c r="DW134" s="1187"/>
      <c r="DX134" s="1187"/>
      <c r="DY134" s="1187"/>
      <c r="DZ134" s="1187"/>
      <c r="EA134" s="1187"/>
      <c r="EB134" s="1187"/>
      <c r="EC134" s="1187"/>
      <c r="ED134" s="1187"/>
      <c r="EE134" s="1187"/>
      <c r="EF134" s="1187"/>
      <c r="EG134" s="1187"/>
      <c r="EH134" s="1172">
        <f t="shared" si="1"/>
        <v>0</v>
      </c>
    </row>
    <row r="135" spans="1:138" ht="12.75" customHeight="1">
      <c r="A135" s="1173" t="str">
        <f>'t1'!A135</f>
        <v>collaboratore amministrativo prof.le - d</v>
      </c>
      <c r="B135" s="1174" t="str">
        <f>'t1'!B135</f>
        <v>A16028</v>
      </c>
      <c r="C135" s="1187"/>
      <c r="D135" s="1187"/>
      <c r="E135" s="1187"/>
      <c r="F135" s="1187"/>
      <c r="G135" s="1187"/>
      <c r="H135" s="1187"/>
      <c r="I135" s="1187"/>
      <c r="J135" s="1187"/>
      <c r="K135" s="1187"/>
      <c r="L135" s="1187"/>
      <c r="M135" s="1187"/>
      <c r="N135" s="1187"/>
      <c r="O135" s="1187"/>
      <c r="P135" s="1187"/>
      <c r="Q135" s="1187"/>
      <c r="R135" s="1187"/>
      <c r="S135" s="1187"/>
      <c r="T135" s="1187"/>
      <c r="U135" s="1187"/>
      <c r="V135" s="1187"/>
      <c r="W135" s="1187"/>
      <c r="X135" s="1187"/>
      <c r="Y135" s="1187"/>
      <c r="Z135" s="1187"/>
      <c r="AA135" s="1187"/>
      <c r="AB135" s="1187"/>
      <c r="AC135" s="1187"/>
      <c r="AD135" s="1187"/>
      <c r="AE135" s="1187"/>
      <c r="AF135" s="1187"/>
      <c r="AG135" s="1187"/>
      <c r="AH135" s="1187"/>
      <c r="AI135" s="1187"/>
      <c r="AJ135" s="1187"/>
      <c r="AK135" s="1187"/>
      <c r="AL135" s="1187"/>
      <c r="AM135" s="1187"/>
      <c r="AN135" s="1187"/>
      <c r="AO135" s="1187"/>
      <c r="AP135" s="1187"/>
      <c r="AQ135" s="1187"/>
      <c r="AR135" s="1187"/>
      <c r="AS135" s="1187"/>
      <c r="AT135" s="1187"/>
      <c r="AU135" s="1187"/>
      <c r="AV135" s="1187"/>
      <c r="AW135" s="1187"/>
      <c r="AX135" s="1187"/>
      <c r="AY135" s="1187"/>
      <c r="AZ135" s="1187"/>
      <c r="BA135" s="1187"/>
      <c r="BB135" s="1187"/>
      <c r="BC135" s="1187"/>
      <c r="BD135" s="1187"/>
      <c r="BE135" s="1187"/>
      <c r="BF135" s="1187"/>
      <c r="BG135" s="1187"/>
      <c r="BH135" s="1187"/>
      <c r="BI135" s="1187"/>
      <c r="BJ135" s="1187"/>
      <c r="BK135" s="1187"/>
      <c r="BL135" s="1187"/>
      <c r="BM135" s="1187"/>
      <c r="BN135" s="1187"/>
      <c r="BO135" s="1187"/>
      <c r="BP135" s="1187"/>
      <c r="BQ135" s="1187"/>
      <c r="BR135" s="1187"/>
      <c r="BS135" s="1187"/>
      <c r="BT135" s="1187"/>
      <c r="BU135" s="1187"/>
      <c r="BV135" s="1187"/>
      <c r="BW135" s="1187"/>
      <c r="BX135" s="1187"/>
      <c r="BY135" s="1187"/>
      <c r="BZ135" s="1187"/>
      <c r="CA135" s="1187"/>
      <c r="CB135" s="1187"/>
      <c r="CC135" s="1187"/>
      <c r="CD135" s="1187"/>
      <c r="CE135" s="1187"/>
      <c r="CF135" s="1187"/>
      <c r="CG135" s="1187"/>
      <c r="CH135" s="1187"/>
      <c r="CI135" s="1187"/>
      <c r="CJ135" s="1187"/>
      <c r="CK135" s="1187"/>
      <c r="CL135" s="1187"/>
      <c r="CM135" s="1187"/>
      <c r="CN135" s="1187"/>
      <c r="CO135" s="1187"/>
      <c r="CP135" s="1187"/>
      <c r="CQ135" s="1187"/>
      <c r="CR135" s="1187"/>
      <c r="CS135" s="1187"/>
      <c r="CT135" s="1187"/>
      <c r="CU135" s="1187"/>
      <c r="CV135" s="1187"/>
      <c r="CW135" s="1187"/>
      <c r="CX135" s="1187"/>
      <c r="CY135" s="1187"/>
      <c r="CZ135" s="1187"/>
      <c r="DA135" s="1187"/>
      <c r="DB135" s="1187"/>
      <c r="DC135" s="1187"/>
      <c r="DD135" s="1187"/>
      <c r="DE135" s="1187"/>
      <c r="DF135" s="1187"/>
      <c r="DG135" s="1187"/>
      <c r="DH135" s="1187"/>
      <c r="DI135" s="1187"/>
      <c r="DJ135" s="1187"/>
      <c r="DK135" s="1187"/>
      <c r="DL135" s="1187"/>
      <c r="DM135" s="1187"/>
      <c r="DN135" s="1187"/>
      <c r="DO135" s="1187"/>
      <c r="DP135" s="1187"/>
      <c r="DQ135" s="1187"/>
      <c r="DR135" s="1187"/>
      <c r="DS135" s="1187"/>
      <c r="DT135" s="1187"/>
      <c r="DU135" s="1187"/>
      <c r="DV135" s="1187"/>
      <c r="DW135" s="1187"/>
      <c r="DX135" s="1187"/>
      <c r="DY135" s="1187"/>
      <c r="DZ135" s="1187"/>
      <c r="EA135" s="1187"/>
      <c r="EB135" s="1187"/>
      <c r="EC135" s="1187"/>
      <c r="ED135" s="1187"/>
      <c r="EE135" s="1187"/>
      <c r="EF135" s="1187"/>
      <c r="EG135" s="1187"/>
      <c r="EH135" s="1172">
        <f t="shared" si="1"/>
        <v>0</v>
      </c>
    </row>
    <row r="136" spans="1:138" ht="12.75" customHeight="1">
      <c r="A136" s="1173" t="str">
        <f>'t1'!A136</f>
        <v>assistente amministrativo - c</v>
      </c>
      <c r="B136" s="1174" t="str">
        <f>'t1'!B136</f>
        <v>A14005</v>
      </c>
      <c r="C136" s="1187"/>
      <c r="D136" s="1187"/>
      <c r="E136" s="1187"/>
      <c r="F136" s="1187"/>
      <c r="G136" s="1187"/>
      <c r="H136" s="1187"/>
      <c r="I136" s="1187"/>
      <c r="J136" s="1187"/>
      <c r="K136" s="1187"/>
      <c r="L136" s="1187"/>
      <c r="M136" s="1187"/>
      <c r="N136" s="1187"/>
      <c r="O136" s="1187"/>
      <c r="P136" s="1187"/>
      <c r="Q136" s="1187"/>
      <c r="R136" s="1187"/>
      <c r="S136" s="1187"/>
      <c r="T136" s="1187"/>
      <c r="U136" s="1187"/>
      <c r="V136" s="1187"/>
      <c r="W136" s="1187"/>
      <c r="X136" s="1187"/>
      <c r="Y136" s="1187"/>
      <c r="Z136" s="1187"/>
      <c r="AA136" s="1187"/>
      <c r="AB136" s="1187"/>
      <c r="AC136" s="1187"/>
      <c r="AD136" s="1187"/>
      <c r="AE136" s="1187"/>
      <c r="AF136" s="1187"/>
      <c r="AG136" s="1187"/>
      <c r="AH136" s="1187"/>
      <c r="AI136" s="1187"/>
      <c r="AJ136" s="1187"/>
      <c r="AK136" s="1187"/>
      <c r="AL136" s="1187"/>
      <c r="AM136" s="1187"/>
      <c r="AN136" s="1187"/>
      <c r="AO136" s="1187"/>
      <c r="AP136" s="1187"/>
      <c r="AQ136" s="1187"/>
      <c r="AR136" s="1187"/>
      <c r="AS136" s="1187"/>
      <c r="AT136" s="1187"/>
      <c r="AU136" s="1187"/>
      <c r="AV136" s="1187"/>
      <c r="AW136" s="1187"/>
      <c r="AX136" s="1187"/>
      <c r="AY136" s="1187"/>
      <c r="AZ136" s="1187"/>
      <c r="BA136" s="1187"/>
      <c r="BB136" s="1187"/>
      <c r="BC136" s="1187"/>
      <c r="BD136" s="1187"/>
      <c r="BE136" s="1187"/>
      <c r="BF136" s="1187"/>
      <c r="BG136" s="1187"/>
      <c r="BH136" s="1187"/>
      <c r="BI136" s="1187"/>
      <c r="BJ136" s="1187"/>
      <c r="BK136" s="1187"/>
      <c r="BL136" s="1187"/>
      <c r="BM136" s="1187"/>
      <c r="BN136" s="1187"/>
      <c r="BO136" s="1187"/>
      <c r="BP136" s="1187"/>
      <c r="BQ136" s="1187"/>
      <c r="BR136" s="1187"/>
      <c r="BS136" s="1187"/>
      <c r="BT136" s="1187"/>
      <c r="BU136" s="1187"/>
      <c r="BV136" s="1187"/>
      <c r="BW136" s="1187"/>
      <c r="BX136" s="1187"/>
      <c r="BY136" s="1187"/>
      <c r="BZ136" s="1187"/>
      <c r="CA136" s="1187"/>
      <c r="CB136" s="1187"/>
      <c r="CC136" s="1187"/>
      <c r="CD136" s="1187"/>
      <c r="CE136" s="1187"/>
      <c r="CF136" s="1187"/>
      <c r="CG136" s="1187"/>
      <c r="CH136" s="1187"/>
      <c r="CI136" s="1187"/>
      <c r="CJ136" s="1187"/>
      <c r="CK136" s="1187"/>
      <c r="CL136" s="1187"/>
      <c r="CM136" s="1187"/>
      <c r="CN136" s="1187"/>
      <c r="CO136" s="1187"/>
      <c r="CP136" s="1187"/>
      <c r="CQ136" s="1187"/>
      <c r="CR136" s="1187"/>
      <c r="CS136" s="1187"/>
      <c r="CT136" s="1187"/>
      <c r="CU136" s="1187"/>
      <c r="CV136" s="1187"/>
      <c r="CW136" s="1187"/>
      <c r="CX136" s="1187"/>
      <c r="CY136" s="1187"/>
      <c r="CZ136" s="1187"/>
      <c r="DA136" s="1187"/>
      <c r="DB136" s="1187"/>
      <c r="DC136" s="1187"/>
      <c r="DD136" s="1187"/>
      <c r="DE136" s="1187"/>
      <c r="DF136" s="1187"/>
      <c r="DG136" s="1187"/>
      <c r="DH136" s="1187"/>
      <c r="DI136" s="1187"/>
      <c r="DJ136" s="1187"/>
      <c r="DK136" s="1187"/>
      <c r="DL136" s="1187"/>
      <c r="DM136" s="1187"/>
      <c r="DN136" s="1187"/>
      <c r="DO136" s="1187"/>
      <c r="DP136" s="1187"/>
      <c r="DQ136" s="1187"/>
      <c r="DR136" s="1187"/>
      <c r="DS136" s="1187"/>
      <c r="DT136" s="1187"/>
      <c r="DU136" s="1187"/>
      <c r="DV136" s="1187"/>
      <c r="DW136" s="1187"/>
      <c r="DX136" s="1187"/>
      <c r="DY136" s="1187"/>
      <c r="DZ136" s="1187"/>
      <c r="EA136" s="1187"/>
      <c r="EB136" s="1187"/>
      <c r="EC136" s="1187"/>
      <c r="ED136" s="1187"/>
      <c r="EE136" s="1187"/>
      <c r="EF136" s="1187"/>
      <c r="EG136" s="1187"/>
      <c r="EH136" s="1172">
        <f t="shared" ref="EH136:EH141" si="2">SUM(C136:EG136)</f>
        <v>0</v>
      </c>
    </row>
    <row r="137" spans="1:138" ht="12.75" customHeight="1">
      <c r="A137" s="1173" t="str">
        <f>'t1'!A137</f>
        <v>coadiutore amm.vo esperto - bs</v>
      </c>
      <c r="B137" s="1174" t="str">
        <f>'t1'!B137</f>
        <v>A13018</v>
      </c>
      <c r="C137" s="1187"/>
      <c r="D137" s="1187"/>
      <c r="E137" s="1187"/>
      <c r="F137" s="1187"/>
      <c r="G137" s="1187"/>
      <c r="H137" s="1187"/>
      <c r="I137" s="1187"/>
      <c r="J137" s="1187"/>
      <c r="K137" s="1187"/>
      <c r="L137" s="1187"/>
      <c r="M137" s="1187"/>
      <c r="N137" s="1187"/>
      <c r="O137" s="1187"/>
      <c r="P137" s="1187"/>
      <c r="Q137" s="1187"/>
      <c r="R137" s="1187"/>
      <c r="S137" s="1187"/>
      <c r="T137" s="1187"/>
      <c r="U137" s="1187"/>
      <c r="V137" s="1187"/>
      <c r="W137" s="1187"/>
      <c r="X137" s="1187"/>
      <c r="Y137" s="1187"/>
      <c r="Z137" s="1187"/>
      <c r="AA137" s="1187"/>
      <c r="AB137" s="1187"/>
      <c r="AC137" s="1187"/>
      <c r="AD137" s="1187"/>
      <c r="AE137" s="1187"/>
      <c r="AF137" s="1187"/>
      <c r="AG137" s="1187"/>
      <c r="AH137" s="1187"/>
      <c r="AI137" s="1187"/>
      <c r="AJ137" s="1187"/>
      <c r="AK137" s="1187"/>
      <c r="AL137" s="1187"/>
      <c r="AM137" s="1187"/>
      <c r="AN137" s="1187"/>
      <c r="AO137" s="1187"/>
      <c r="AP137" s="1187"/>
      <c r="AQ137" s="1187"/>
      <c r="AR137" s="1187"/>
      <c r="AS137" s="1187"/>
      <c r="AT137" s="1187"/>
      <c r="AU137" s="1187"/>
      <c r="AV137" s="1187"/>
      <c r="AW137" s="1187"/>
      <c r="AX137" s="1187"/>
      <c r="AY137" s="1187"/>
      <c r="AZ137" s="1187"/>
      <c r="BA137" s="1187"/>
      <c r="BB137" s="1187"/>
      <c r="BC137" s="1187"/>
      <c r="BD137" s="1187"/>
      <c r="BE137" s="1187"/>
      <c r="BF137" s="1187"/>
      <c r="BG137" s="1187"/>
      <c r="BH137" s="1187"/>
      <c r="BI137" s="1187"/>
      <c r="BJ137" s="1187"/>
      <c r="BK137" s="1187"/>
      <c r="BL137" s="1187"/>
      <c r="BM137" s="1187"/>
      <c r="BN137" s="1187"/>
      <c r="BO137" s="1187"/>
      <c r="BP137" s="1187"/>
      <c r="BQ137" s="1187"/>
      <c r="BR137" s="1187"/>
      <c r="BS137" s="1187"/>
      <c r="BT137" s="1187"/>
      <c r="BU137" s="1187"/>
      <c r="BV137" s="1187"/>
      <c r="BW137" s="1187"/>
      <c r="BX137" s="1187"/>
      <c r="BY137" s="1187"/>
      <c r="BZ137" s="1187"/>
      <c r="CA137" s="1187"/>
      <c r="CB137" s="1187"/>
      <c r="CC137" s="1187"/>
      <c r="CD137" s="1187"/>
      <c r="CE137" s="1187"/>
      <c r="CF137" s="1187"/>
      <c r="CG137" s="1187"/>
      <c r="CH137" s="1187"/>
      <c r="CI137" s="1187"/>
      <c r="CJ137" s="1187"/>
      <c r="CK137" s="1187"/>
      <c r="CL137" s="1187"/>
      <c r="CM137" s="1187"/>
      <c r="CN137" s="1187"/>
      <c r="CO137" s="1187"/>
      <c r="CP137" s="1187"/>
      <c r="CQ137" s="1187"/>
      <c r="CR137" s="1187"/>
      <c r="CS137" s="1187"/>
      <c r="CT137" s="1187"/>
      <c r="CU137" s="1187"/>
      <c r="CV137" s="1187"/>
      <c r="CW137" s="1187"/>
      <c r="CX137" s="1187"/>
      <c r="CY137" s="1187"/>
      <c r="CZ137" s="1187"/>
      <c r="DA137" s="1187"/>
      <c r="DB137" s="1187"/>
      <c r="DC137" s="1187"/>
      <c r="DD137" s="1187"/>
      <c r="DE137" s="1187"/>
      <c r="DF137" s="1187"/>
      <c r="DG137" s="1187"/>
      <c r="DH137" s="1187"/>
      <c r="DI137" s="1187"/>
      <c r="DJ137" s="1187"/>
      <c r="DK137" s="1187"/>
      <c r="DL137" s="1187"/>
      <c r="DM137" s="1187"/>
      <c r="DN137" s="1187"/>
      <c r="DO137" s="1187"/>
      <c r="DP137" s="1187"/>
      <c r="DQ137" s="1187"/>
      <c r="DR137" s="1187"/>
      <c r="DS137" s="1187"/>
      <c r="DT137" s="1187"/>
      <c r="DU137" s="1187"/>
      <c r="DV137" s="1187"/>
      <c r="DW137" s="1187"/>
      <c r="DX137" s="1187"/>
      <c r="DY137" s="1187"/>
      <c r="DZ137" s="1187"/>
      <c r="EA137" s="1187"/>
      <c r="EB137" s="1187">
        <v>4</v>
      </c>
      <c r="EC137" s="1187"/>
      <c r="ED137" s="1187"/>
      <c r="EE137" s="1187"/>
      <c r="EF137" s="1187"/>
      <c r="EG137" s="1187"/>
      <c r="EH137" s="1172">
        <f t="shared" si="2"/>
        <v>4</v>
      </c>
    </row>
    <row r="138" spans="1:138" ht="12.75" customHeight="1">
      <c r="A138" s="1173" t="str">
        <f>'t1'!A138</f>
        <v>coadiutore amm.vo - b</v>
      </c>
      <c r="B138" s="1174" t="str">
        <f>'t1'!B138</f>
        <v>A12017</v>
      </c>
      <c r="C138" s="1187"/>
      <c r="D138" s="1187"/>
      <c r="E138" s="1187"/>
      <c r="F138" s="1187"/>
      <c r="G138" s="1187"/>
      <c r="H138" s="1187"/>
      <c r="I138" s="1187"/>
      <c r="J138" s="1187"/>
      <c r="K138" s="1187"/>
      <c r="L138" s="1187"/>
      <c r="M138" s="1187"/>
      <c r="N138" s="1187"/>
      <c r="O138" s="1187"/>
      <c r="P138" s="1187"/>
      <c r="Q138" s="1187"/>
      <c r="R138" s="1187"/>
      <c r="S138" s="1187"/>
      <c r="T138" s="1187"/>
      <c r="U138" s="1187"/>
      <c r="V138" s="1187"/>
      <c r="W138" s="1187"/>
      <c r="X138" s="1187"/>
      <c r="Y138" s="1187"/>
      <c r="Z138" s="1187"/>
      <c r="AA138" s="1187"/>
      <c r="AB138" s="1187"/>
      <c r="AC138" s="1187"/>
      <c r="AD138" s="1187"/>
      <c r="AE138" s="1187"/>
      <c r="AF138" s="1187"/>
      <c r="AG138" s="1187"/>
      <c r="AH138" s="1187"/>
      <c r="AI138" s="1187"/>
      <c r="AJ138" s="1187"/>
      <c r="AK138" s="1187"/>
      <c r="AL138" s="1187"/>
      <c r="AM138" s="1187"/>
      <c r="AN138" s="1187"/>
      <c r="AO138" s="1187"/>
      <c r="AP138" s="1187"/>
      <c r="AQ138" s="1187"/>
      <c r="AR138" s="1187"/>
      <c r="AS138" s="1187"/>
      <c r="AT138" s="1187"/>
      <c r="AU138" s="1187"/>
      <c r="AV138" s="1187"/>
      <c r="AW138" s="1187"/>
      <c r="AX138" s="1187"/>
      <c r="AY138" s="1187"/>
      <c r="AZ138" s="1187"/>
      <c r="BA138" s="1187"/>
      <c r="BB138" s="1187"/>
      <c r="BC138" s="1187"/>
      <c r="BD138" s="1187"/>
      <c r="BE138" s="1187"/>
      <c r="BF138" s="1187"/>
      <c r="BG138" s="1187"/>
      <c r="BH138" s="1187"/>
      <c r="BI138" s="1187"/>
      <c r="BJ138" s="1187"/>
      <c r="BK138" s="1187"/>
      <c r="BL138" s="1187"/>
      <c r="BM138" s="1187"/>
      <c r="BN138" s="1187"/>
      <c r="BO138" s="1187"/>
      <c r="BP138" s="1187"/>
      <c r="BQ138" s="1187"/>
      <c r="BR138" s="1187"/>
      <c r="BS138" s="1187"/>
      <c r="BT138" s="1187"/>
      <c r="BU138" s="1187"/>
      <c r="BV138" s="1187"/>
      <c r="BW138" s="1187"/>
      <c r="BX138" s="1187"/>
      <c r="BY138" s="1187"/>
      <c r="BZ138" s="1187"/>
      <c r="CA138" s="1187"/>
      <c r="CB138" s="1187"/>
      <c r="CC138" s="1187"/>
      <c r="CD138" s="1187"/>
      <c r="CE138" s="1187"/>
      <c r="CF138" s="1187"/>
      <c r="CG138" s="1187"/>
      <c r="CH138" s="1187"/>
      <c r="CI138" s="1187"/>
      <c r="CJ138" s="1187"/>
      <c r="CK138" s="1187"/>
      <c r="CL138" s="1187"/>
      <c r="CM138" s="1187"/>
      <c r="CN138" s="1187"/>
      <c r="CO138" s="1187"/>
      <c r="CP138" s="1187"/>
      <c r="CQ138" s="1187"/>
      <c r="CR138" s="1187"/>
      <c r="CS138" s="1187"/>
      <c r="CT138" s="1187"/>
      <c r="CU138" s="1187"/>
      <c r="CV138" s="1187"/>
      <c r="CW138" s="1187"/>
      <c r="CX138" s="1187"/>
      <c r="CY138" s="1187"/>
      <c r="CZ138" s="1187"/>
      <c r="DA138" s="1187"/>
      <c r="DB138" s="1187"/>
      <c r="DC138" s="1187"/>
      <c r="DD138" s="1187"/>
      <c r="DE138" s="1187"/>
      <c r="DF138" s="1187"/>
      <c r="DG138" s="1187"/>
      <c r="DH138" s="1187"/>
      <c r="DI138" s="1187"/>
      <c r="DJ138" s="1187"/>
      <c r="DK138" s="1187"/>
      <c r="DL138" s="1187"/>
      <c r="DM138" s="1187"/>
      <c r="DN138" s="1187"/>
      <c r="DO138" s="1187"/>
      <c r="DP138" s="1187"/>
      <c r="DQ138" s="1187"/>
      <c r="DR138" s="1187"/>
      <c r="DS138" s="1187"/>
      <c r="DT138" s="1187"/>
      <c r="DU138" s="1187"/>
      <c r="DV138" s="1187"/>
      <c r="DW138" s="1187"/>
      <c r="DX138" s="1187"/>
      <c r="DY138" s="1187"/>
      <c r="DZ138" s="1187"/>
      <c r="EA138" s="1187"/>
      <c r="EB138" s="1187"/>
      <c r="EC138" s="1187">
        <v>3</v>
      </c>
      <c r="ED138" s="1187"/>
      <c r="EE138" s="1187"/>
      <c r="EF138" s="1187"/>
      <c r="EG138" s="1187"/>
      <c r="EH138" s="1172">
        <f t="shared" si="2"/>
        <v>3</v>
      </c>
    </row>
    <row r="139" spans="1:138" ht="12.75" customHeight="1">
      <c r="A139" s="1173" t="str">
        <f>'t1'!A139</f>
        <v>commesso - a</v>
      </c>
      <c r="B139" s="1174" t="str">
        <f>'t1'!B139</f>
        <v>A11030</v>
      </c>
      <c r="C139" s="1187"/>
      <c r="D139" s="1187"/>
      <c r="E139" s="1187"/>
      <c r="F139" s="1187"/>
      <c r="G139" s="1187"/>
      <c r="H139" s="1187"/>
      <c r="I139" s="1187"/>
      <c r="J139" s="1187"/>
      <c r="K139" s="1187"/>
      <c r="L139" s="1187"/>
      <c r="M139" s="1187"/>
      <c r="N139" s="1187"/>
      <c r="O139" s="1187"/>
      <c r="P139" s="1187"/>
      <c r="Q139" s="1187"/>
      <c r="R139" s="1187"/>
      <c r="S139" s="1187"/>
      <c r="T139" s="1187"/>
      <c r="U139" s="1187"/>
      <c r="V139" s="1187"/>
      <c r="W139" s="1187"/>
      <c r="X139" s="1187"/>
      <c r="Y139" s="1187"/>
      <c r="Z139" s="1187"/>
      <c r="AA139" s="1187"/>
      <c r="AB139" s="1187"/>
      <c r="AC139" s="1187"/>
      <c r="AD139" s="1187"/>
      <c r="AE139" s="1187"/>
      <c r="AF139" s="1187"/>
      <c r="AG139" s="1187"/>
      <c r="AH139" s="1187"/>
      <c r="AI139" s="1187"/>
      <c r="AJ139" s="1187"/>
      <c r="AK139" s="1187"/>
      <c r="AL139" s="1187"/>
      <c r="AM139" s="1187"/>
      <c r="AN139" s="1187"/>
      <c r="AO139" s="1187"/>
      <c r="AP139" s="1187"/>
      <c r="AQ139" s="1187"/>
      <c r="AR139" s="1187"/>
      <c r="AS139" s="1187"/>
      <c r="AT139" s="1187"/>
      <c r="AU139" s="1187"/>
      <c r="AV139" s="1187"/>
      <c r="AW139" s="1187"/>
      <c r="AX139" s="1187"/>
      <c r="AY139" s="1187"/>
      <c r="AZ139" s="1187"/>
      <c r="BA139" s="1187"/>
      <c r="BB139" s="1187"/>
      <c r="BC139" s="1187"/>
      <c r="BD139" s="1187"/>
      <c r="BE139" s="1187"/>
      <c r="BF139" s="1187"/>
      <c r="BG139" s="1187"/>
      <c r="BH139" s="1187"/>
      <c r="BI139" s="1187"/>
      <c r="BJ139" s="1187"/>
      <c r="BK139" s="1187"/>
      <c r="BL139" s="1187"/>
      <c r="BM139" s="1187"/>
      <c r="BN139" s="1187"/>
      <c r="BO139" s="1187"/>
      <c r="BP139" s="1187"/>
      <c r="BQ139" s="1187"/>
      <c r="BR139" s="1187"/>
      <c r="BS139" s="1187"/>
      <c r="BT139" s="1187"/>
      <c r="BU139" s="1187"/>
      <c r="BV139" s="1187"/>
      <c r="BW139" s="1187"/>
      <c r="BX139" s="1187"/>
      <c r="BY139" s="1187"/>
      <c r="BZ139" s="1187"/>
      <c r="CA139" s="1187"/>
      <c r="CB139" s="1187"/>
      <c r="CC139" s="1187"/>
      <c r="CD139" s="1187"/>
      <c r="CE139" s="1187"/>
      <c r="CF139" s="1187"/>
      <c r="CG139" s="1187"/>
      <c r="CH139" s="1187"/>
      <c r="CI139" s="1187"/>
      <c r="CJ139" s="1187"/>
      <c r="CK139" s="1187"/>
      <c r="CL139" s="1187"/>
      <c r="CM139" s="1187"/>
      <c r="CN139" s="1187"/>
      <c r="CO139" s="1187"/>
      <c r="CP139" s="1187"/>
      <c r="CQ139" s="1187"/>
      <c r="CR139" s="1187"/>
      <c r="CS139" s="1187"/>
      <c r="CT139" s="1187"/>
      <c r="CU139" s="1187"/>
      <c r="CV139" s="1187"/>
      <c r="CW139" s="1187"/>
      <c r="CX139" s="1187"/>
      <c r="CY139" s="1187"/>
      <c r="CZ139" s="1187"/>
      <c r="DA139" s="1187"/>
      <c r="DB139" s="1187"/>
      <c r="DC139" s="1187"/>
      <c r="DD139" s="1187"/>
      <c r="DE139" s="1187"/>
      <c r="DF139" s="1187"/>
      <c r="DG139" s="1187"/>
      <c r="DH139" s="1187"/>
      <c r="DI139" s="1187"/>
      <c r="DJ139" s="1187"/>
      <c r="DK139" s="1187"/>
      <c r="DL139" s="1187"/>
      <c r="DM139" s="1187"/>
      <c r="DN139" s="1187"/>
      <c r="DO139" s="1187"/>
      <c r="DP139" s="1187"/>
      <c r="DQ139" s="1187"/>
      <c r="DR139" s="1187"/>
      <c r="DS139" s="1187"/>
      <c r="DT139" s="1187"/>
      <c r="DU139" s="1187"/>
      <c r="DV139" s="1187"/>
      <c r="DW139" s="1187"/>
      <c r="DX139" s="1187"/>
      <c r="DY139" s="1187"/>
      <c r="DZ139" s="1187"/>
      <c r="EA139" s="1187"/>
      <c r="EB139" s="1187"/>
      <c r="EC139" s="1187"/>
      <c r="ED139" s="1187"/>
      <c r="EE139" s="1187"/>
      <c r="EF139" s="1187"/>
      <c r="EG139" s="1187"/>
      <c r="EH139" s="1172">
        <f t="shared" si="2"/>
        <v>0</v>
      </c>
    </row>
    <row r="140" spans="1:138" ht="12.75" customHeight="1">
      <c r="A140" s="1173" t="str">
        <f>'t1'!A140</f>
        <v>profilo atipico ruolo amministrativo</v>
      </c>
      <c r="B140" s="1174" t="str">
        <f>'t1'!B140</f>
        <v>A00062</v>
      </c>
      <c r="C140" s="1187"/>
      <c r="D140" s="1187"/>
      <c r="E140" s="1187"/>
      <c r="F140" s="1187"/>
      <c r="G140" s="1187"/>
      <c r="H140" s="1187"/>
      <c r="I140" s="1187"/>
      <c r="J140" s="1187"/>
      <c r="K140" s="1187"/>
      <c r="L140" s="1187"/>
      <c r="M140" s="1187"/>
      <c r="N140" s="1187"/>
      <c r="O140" s="1187"/>
      <c r="P140" s="1187"/>
      <c r="Q140" s="1187"/>
      <c r="R140" s="1187"/>
      <c r="S140" s="1187"/>
      <c r="T140" s="1187"/>
      <c r="U140" s="1187"/>
      <c r="V140" s="1187"/>
      <c r="W140" s="1187"/>
      <c r="X140" s="1187"/>
      <c r="Y140" s="1187"/>
      <c r="Z140" s="1187"/>
      <c r="AA140" s="1187"/>
      <c r="AB140" s="1187"/>
      <c r="AC140" s="1187"/>
      <c r="AD140" s="1187"/>
      <c r="AE140" s="1187"/>
      <c r="AF140" s="1187"/>
      <c r="AG140" s="1187"/>
      <c r="AH140" s="1187"/>
      <c r="AI140" s="1187"/>
      <c r="AJ140" s="1187"/>
      <c r="AK140" s="1187"/>
      <c r="AL140" s="1187"/>
      <c r="AM140" s="1187"/>
      <c r="AN140" s="1187"/>
      <c r="AO140" s="1187"/>
      <c r="AP140" s="1187"/>
      <c r="AQ140" s="1187"/>
      <c r="AR140" s="1187"/>
      <c r="AS140" s="1187"/>
      <c r="AT140" s="1187"/>
      <c r="AU140" s="1187"/>
      <c r="AV140" s="1187"/>
      <c r="AW140" s="1187"/>
      <c r="AX140" s="1187"/>
      <c r="AY140" s="1187"/>
      <c r="AZ140" s="1187"/>
      <c r="BA140" s="1187"/>
      <c r="BB140" s="1187"/>
      <c r="BC140" s="1187"/>
      <c r="BD140" s="1187"/>
      <c r="BE140" s="1187"/>
      <c r="BF140" s="1187"/>
      <c r="BG140" s="1187"/>
      <c r="BH140" s="1187"/>
      <c r="BI140" s="1187"/>
      <c r="BJ140" s="1187"/>
      <c r="BK140" s="1187"/>
      <c r="BL140" s="1187"/>
      <c r="BM140" s="1187"/>
      <c r="BN140" s="1187"/>
      <c r="BO140" s="1187"/>
      <c r="BP140" s="1187"/>
      <c r="BQ140" s="1187"/>
      <c r="BR140" s="1187"/>
      <c r="BS140" s="1187"/>
      <c r="BT140" s="1187"/>
      <c r="BU140" s="1187"/>
      <c r="BV140" s="1187"/>
      <c r="BW140" s="1187"/>
      <c r="BX140" s="1187"/>
      <c r="BY140" s="1187"/>
      <c r="BZ140" s="1187"/>
      <c r="CA140" s="1187"/>
      <c r="CB140" s="1187"/>
      <c r="CC140" s="1187"/>
      <c r="CD140" s="1187"/>
      <c r="CE140" s="1187"/>
      <c r="CF140" s="1187"/>
      <c r="CG140" s="1187"/>
      <c r="CH140" s="1187"/>
      <c r="CI140" s="1187"/>
      <c r="CJ140" s="1187"/>
      <c r="CK140" s="1187"/>
      <c r="CL140" s="1187"/>
      <c r="CM140" s="1187"/>
      <c r="CN140" s="1187"/>
      <c r="CO140" s="1187"/>
      <c r="CP140" s="1187"/>
      <c r="CQ140" s="1187"/>
      <c r="CR140" s="1187"/>
      <c r="CS140" s="1187"/>
      <c r="CT140" s="1187"/>
      <c r="CU140" s="1187"/>
      <c r="CV140" s="1187"/>
      <c r="CW140" s="1187"/>
      <c r="CX140" s="1187"/>
      <c r="CY140" s="1187"/>
      <c r="CZ140" s="1187"/>
      <c r="DA140" s="1187"/>
      <c r="DB140" s="1187"/>
      <c r="DC140" s="1187"/>
      <c r="DD140" s="1187"/>
      <c r="DE140" s="1187"/>
      <c r="DF140" s="1187"/>
      <c r="DG140" s="1187"/>
      <c r="DH140" s="1187"/>
      <c r="DI140" s="1187"/>
      <c r="DJ140" s="1187"/>
      <c r="DK140" s="1187"/>
      <c r="DL140" s="1187"/>
      <c r="DM140" s="1187"/>
      <c r="DN140" s="1187"/>
      <c r="DO140" s="1187"/>
      <c r="DP140" s="1187"/>
      <c r="DQ140" s="1187"/>
      <c r="DR140" s="1187"/>
      <c r="DS140" s="1187"/>
      <c r="DT140" s="1187"/>
      <c r="DU140" s="1187"/>
      <c r="DV140" s="1187"/>
      <c r="DW140" s="1187"/>
      <c r="DX140" s="1187"/>
      <c r="DY140" s="1187"/>
      <c r="DZ140" s="1187"/>
      <c r="EA140" s="1187"/>
      <c r="EB140" s="1187"/>
      <c r="EC140" s="1187"/>
      <c r="ED140" s="1187"/>
      <c r="EE140" s="1187"/>
      <c r="EF140" s="1187"/>
      <c r="EG140" s="1187"/>
      <c r="EH140" s="1172">
        <f t="shared" si="2"/>
        <v>0</v>
      </c>
    </row>
    <row r="141" spans="1:138" ht="12.75" customHeight="1" thickBot="1">
      <c r="A141" s="1176" t="str">
        <f>'t1'!A141</f>
        <v>contrattisti (a)</v>
      </c>
      <c r="B141" s="1177" t="str">
        <f>'t1'!B141</f>
        <v>000061</v>
      </c>
      <c r="C141" s="1187"/>
      <c r="D141" s="1187"/>
      <c r="E141" s="1187"/>
      <c r="F141" s="1187"/>
      <c r="G141" s="1187"/>
      <c r="H141" s="1187"/>
      <c r="I141" s="1187"/>
      <c r="J141" s="1187"/>
      <c r="K141" s="1187"/>
      <c r="L141" s="1187"/>
      <c r="M141" s="1187"/>
      <c r="N141" s="1187"/>
      <c r="O141" s="1187"/>
      <c r="P141" s="1187"/>
      <c r="Q141" s="1187"/>
      <c r="R141" s="1187"/>
      <c r="S141" s="1187"/>
      <c r="T141" s="1187"/>
      <c r="U141" s="1187"/>
      <c r="V141" s="1187"/>
      <c r="W141" s="1187"/>
      <c r="X141" s="1187"/>
      <c r="Y141" s="1187"/>
      <c r="Z141" s="1187"/>
      <c r="AA141" s="1187"/>
      <c r="AB141" s="1187"/>
      <c r="AC141" s="1187"/>
      <c r="AD141" s="1187"/>
      <c r="AE141" s="1187"/>
      <c r="AF141" s="1187"/>
      <c r="AG141" s="1187"/>
      <c r="AH141" s="1187"/>
      <c r="AI141" s="1187"/>
      <c r="AJ141" s="1187"/>
      <c r="AK141" s="1187"/>
      <c r="AL141" s="1187"/>
      <c r="AM141" s="1187"/>
      <c r="AN141" s="1187"/>
      <c r="AO141" s="1187"/>
      <c r="AP141" s="1187"/>
      <c r="AQ141" s="1187"/>
      <c r="AR141" s="1187"/>
      <c r="AS141" s="1187"/>
      <c r="AT141" s="1187"/>
      <c r="AU141" s="1187"/>
      <c r="AV141" s="1187"/>
      <c r="AW141" s="1187"/>
      <c r="AX141" s="1187"/>
      <c r="AY141" s="1187"/>
      <c r="AZ141" s="1187"/>
      <c r="BA141" s="1187"/>
      <c r="BB141" s="1187"/>
      <c r="BC141" s="1187"/>
      <c r="BD141" s="1187"/>
      <c r="BE141" s="1187"/>
      <c r="BF141" s="1187"/>
      <c r="BG141" s="1187"/>
      <c r="BH141" s="1187"/>
      <c r="BI141" s="1187"/>
      <c r="BJ141" s="1187"/>
      <c r="BK141" s="1187"/>
      <c r="BL141" s="1187"/>
      <c r="BM141" s="1187"/>
      <c r="BN141" s="1187"/>
      <c r="BO141" s="1187"/>
      <c r="BP141" s="1187"/>
      <c r="BQ141" s="1187"/>
      <c r="BR141" s="1187"/>
      <c r="BS141" s="1187"/>
      <c r="BT141" s="1187"/>
      <c r="BU141" s="1187"/>
      <c r="BV141" s="1187"/>
      <c r="BW141" s="1187"/>
      <c r="BX141" s="1187"/>
      <c r="BY141" s="1187"/>
      <c r="BZ141" s="1187"/>
      <c r="CA141" s="1187"/>
      <c r="CB141" s="1187"/>
      <c r="CC141" s="1187"/>
      <c r="CD141" s="1187"/>
      <c r="CE141" s="1187"/>
      <c r="CF141" s="1187"/>
      <c r="CG141" s="1187"/>
      <c r="CH141" s="1187"/>
      <c r="CI141" s="1187"/>
      <c r="CJ141" s="1187"/>
      <c r="CK141" s="1187"/>
      <c r="CL141" s="1187"/>
      <c r="CM141" s="1187"/>
      <c r="CN141" s="1187"/>
      <c r="CO141" s="1187"/>
      <c r="CP141" s="1187"/>
      <c r="CQ141" s="1187"/>
      <c r="CR141" s="1187"/>
      <c r="CS141" s="1187"/>
      <c r="CT141" s="1187"/>
      <c r="CU141" s="1187"/>
      <c r="CV141" s="1187"/>
      <c r="CW141" s="1187"/>
      <c r="CX141" s="1187"/>
      <c r="CY141" s="1187"/>
      <c r="CZ141" s="1187"/>
      <c r="DA141" s="1187"/>
      <c r="DB141" s="1187"/>
      <c r="DC141" s="1187"/>
      <c r="DD141" s="1187"/>
      <c r="DE141" s="1187"/>
      <c r="DF141" s="1187"/>
      <c r="DG141" s="1187"/>
      <c r="DH141" s="1187"/>
      <c r="DI141" s="1187"/>
      <c r="DJ141" s="1187"/>
      <c r="DK141" s="1187"/>
      <c r="DL141" s="1187"/>
      <c r="DM141" s="1187"/>
      <c r="DN141" s="1187"/>
      <c r="DO141" s="1187"/>
      <c r="DP141" s="1187"/>
      <c r="DQ141" s="1187"/>
      <c r="DR141" s="1187"/>
      <c r="DS141" s="1187"/>
      <c r="DT141" s="1187"/>
      <c r="DU141" s="1187"/>
      <c r="DV141" s="1187"/>
      <c r="DW141" s="1187"/>
      <c r="DX141" s="1187"/>
      <c r="DY141" s="1187"/>
      <c r="DZ141" s="1187"/>
      <c r="EA141" s="1187"/>
      <c r="EB141" s="1187"/>
      <c r="EC141" s="1187"/>
      <c r="ED141" s="1187"/>
      <c r="EE141" s="1187"/>
      <c r="EF141" s="1187"/>
      <c r="EG141" s="1187"/>
      <c r="EH141" s="1178">
        <f t="shared" si="2"/>
        <v>0</v>
      </c>
    </row>
    <row r="142" spans="1:138" s="1185" customFormat="1" ht="17.25" customHeight="1" thickTop="1" thickBot="1">
      <c r="A142" s="1179" t="s">
        <v>2771</v>
      </c>
      <c r="B142" s="1180"/>
      <c r="C142" s="1181">
        <f t="shared" ref="C142:BN142" si="3">SUM(C7:C141)</f>
        <v>0</v>
      </c>
      <c r="D142" s="1182">
        <f t="shared" si="3"/>
        <v>0</v>
      </c>
      <c r="E142" s="1182">
        <f t="shared" si="3"/>
        <v>0</v>
      </c>
      <c r="F142" s="1182">
        <f t="shared" si="3"/>
        <v>0</v>
      </c>
      <c r="G142" s="1182">
        <f t="shared" si="3"/>
        <v>0</v>
      </c>
      <c r="H142" s="1182">
        <f t="shared" si="3"/>
        <v>1</v>
      </c>
      <c r="I142" s="1182">
        <f t="shared" si="3"/>
        <v>4</v>
      </c>
      <c r="J142" s="1182">
        <f t="shared" si="3"/>
        <v>1</v>
      </c>
      <c r="K142" s="1182">
        <f t="shared" si="3"/>
        <v>0</v>
      </c>
      <c r="L142" s="1182">
        <f t="shared" si="3"/>
        <v>2</v>
      </c>
      <c r="M142" s="1182">
        <f t="shared" si="3"/>
        <v>0</v>
      </c>
      <c r="N142" s="1182">
        <f t="shared" si="3"/>
        <v>0</v>
      </c>
      <c r="O142" s="1182">
        <f t="shared" si="3"/>
        <v>0</v>
      </c>
      <c r="P142" s="1182">
        <f t="shared" si="3"/>
        <v>0</v>
      </c>
      <c r="Q142" s="1182">
        <f t="shared" si="3"/>
        <v>0</v>
      </c>
      <c r="R142" s="1182">
        <f t="shared" si="3"/>
        <v>0</v>
      </c>
      <c r="S142" s="1182">
        <f t="shared" si="3"/>
        <v>0</v>
      </c>
      <c r="T142" s="1182">
        <f t="shared" si="3"/>
        <v>0</v>
      </c>
      <c r="U142" s="1182">
        <f t="shared" si="3"/>
        <v>0</v>
      </c>
      <c r="V142" s="1182">
        <f t="shared" si="3"/>
        <v>0</v>
      </c>
      <c r="W142" s="1182">
        <f t="shared" si="3"/>
        <v>0</v>
      </c>
      <c r="X142" s="1182">
        <f t="shared" si="3"/>
        <v>0</v>
      </c>
      <c r="Y142" s="1182">
        <f t="shared" si="3"/>
        <v>0</v>
      </c>
      <c r="Z142" s="1182">
        <f t="shared" si="3"/>
        <v>0</v>
      </c>
      <c r="AA142" s="1182">
        <f t="shared" si="3"/>
        <v>0</v>
      </c>
      <c r="AB142" s="1182">
        <f t="shared" si="3"/>
        <v>0</v>
      </c>
      <c r="AC142" s="1182">
        <f t="shared" si="3"/>
        <v>0</v>
      </c>
      <c r="AD142" s="1182">
        <f t="shared" si="3"/>
        <v>0</v>
      </c>
      <c r="AE142" s="1182">
        <f t="shared" si="3"/>
        <v>0</v>
      </c>
      <c r="AF142" s="1182">
        <f t="shared" si="3"/>
        <v>0</v>
      </c>
      <c r="AG142" s="1182">
        <f t="shared" si="3"/>
        <v>0</v>
      </c>
      <c r="AH142" s="1182">
        <f t="shared" si="3"/>
        <v>0</v>
      </c>
      <c r="AI142" s="1182">
        <f t="shared" si="3"/>
        <v>0</v>
      </c>
      <c r="AJ142" s="1182">
        <f t="shared" si="3"/>
        <v>0</v>
      </c>
      <c r="AK142" s="1182">
        <f t="shared" si="3"/>
        <v>2</v>
      </c>
      <c r="AL142" s="1182">
        <f t="shared" si="3"/>
        <v>0</v>
      </c>
      <c r="AM142" s="1182">
        <f t="shared" si="3"/>
        <v>0</v>
      </c>
      <c r="AN142" s="1182">
        <f t="shared" si="3"/>
        <v>0</v>
      </c>
      <c r="AO142" s="1182">
        <f t="shared" si="3"/>
        <v>0</v>
      </c>
      <c r="AP142" s="1182">
        <f t="shared" si="3"/>
        <v>0</v>
      </c>
      <c r="AQ142" s="1182">
        <f t="shared" si="3"/>
        <v>0</v>
      </c>
      <c r="AR142" s="1182">
        <f t="shared" si="3"/>
        <v>1</v>
      </c>
      <c r="AS142" s="1182">
        <f t="shared" si="3"/>
        <v>0</v>
      </c>
      <c r="AT142" s="1182">
        <f t="shared" si="3"/>
        <v>0</v>
      </c>
      <c r="AU142" s="1182">
        <f t="shared" si="3"/>
        <v>0</v>
      </c>
      <c r="AV142" s="1182">
        <f t="shared" si="3"/>
        <v>0</v>
      </c>
      <c r="AW142" s="1182">
        <f t="shared" si="3"/>
        <v>0</v>
      </c>
      <c r="AX142" s="1182">
        <f t="shared" si="3"/>
        <v>0</v>
      </c>
      <c r="AY142" s="1182">
        <f t="shared" si="3"/>
        <v>1</v>
      </c>
      <c r="AZ142" s="1182">
        <f t="shared" si="3"/>
        <v>0</v>
      </c>
      <c r="BA142" s="1182">
        <f t="shared" si="3"/>
        <v>0</v>
      </c>
      <c r="BB142" s="1182">
        <f t="shared" si="3"/>
        <v>0</v>
      </c>
      <c r="BC142" s="1182">
        <f t="shared" si="3"/>
        <v>0</v>
      </c>
      <c r="BD142" s="1182">
        <f t="shared" si="3"/>
        <v>0</v>
      </c>
      <c r="BE142" s="1182">
        <f t="shared" si="3"/>
        <v>0</v>
      </c>
      <c r="BF142" s="1182">
        <f t="shared" si="3"/>
        <v>0</v>
      </c>
      <c r="BG142" s="1182">
        <f t="shared" si="3"/>
        <v>0</v>
      </c>
      <c r="BH142" s="1182">
        <f t="shared" si="3"/>
        <v>0</v>
      </c>
      <c r="BI142" s="1182">
        <f t="shared" si="3"/>
        <v>0</v>
      </c>
      <c r="BJ142" s="1182">
        <f t="shared" si="3"/>
        <v>0</v>
      </c>
      <c r="BK142" s="1182">
        <f t="shared" si="3"/>
        <v>0</v>
      </c>
      <c r="BL142" s="1182">
        <f>SUM(BL7:BL141)</f>
        <v>0</v>
      </c>
      <c r="BM142" s="1182">
        <f t="shared" si="3"/>
        <v>0</v>
      </c>
      <c r="BN142" s="1182">
        <f t="shared" si="3"/>
        <v>0</v>
      </c>
      <c r="BO142" s="1182">
        <f t="shared" ref="BO142:DZ142" si="4">SUM(BO7:BO141)</f>
        <v>0</v>
      </c>
      <c r="BP142" s="1182">
        <f t="shared" si="4"/>
        <v>0</v>
      </c>
      <c r="BQ142" s="1182">
        <f t="shared" si="4"/>
        <v>0</v>
      </c>
      <c r="BR142" s="1182">
        <f t="shared" si="4"/>
        <v>0</v>
      </c>
      <c r="BS142" s="1182">
        <f t="shared" si="4"/>
        <v>0</v>
      </c>
      <c r="BT142" s="1182">
        <f t="shared" si="4"/>
        <v>0</v>
      </c>
      <c r="BU142" s="1182">
        <f t="shared" si="4"/>
        <v>0</v>
      </c>
      <c r="BV142" s="1182">
        <f t="shared" si="4"/>
        <v>0</v>
      </c>
      <c r="BW142" s="1182">
        <f t="shared" si="4"/>
        <v>0</v>
      </c>
      <c r="BX142" s="1182">
        <f t="shared" si="4"/>
        <v>0</v>
      </c>
      <c r="BY142" s="1182">
        <f t="shared" si="4"/>
        <v>0</v>
      </c>
      <c r="BZ142" s="1182">
        <f t="shared" si="4"/>
        <v>0</v>
      </c>
      <c r="CA142" s="1182">
        <f t="shared" si="4"/>
        <v>0</v>
      </c>
      <c r="CB142" s="1182">
        <f t="shared" si="4"/>
        <v>0</v>
      </c>
      <c r="CC142" s="1182">
        <f t="shared" si="4"/>
        <v>0</v>
      </c>
      <c r="CD142" s="1182">
        <f t="shared" si="4"/>
        <v>0</v>
      </c>
      <c r="CE142" s="1182">
        <f t="shared" si="4"/>
        <v>0</v>
      </c>
      <c r="CF142" s="1182">
        <f t="shared" si="4"/>
        <v>0</v>
      </c>
      <c r="CG142" s="1182">
        <f t="shared" si="4"/>
        <v>0</v>
      </c>
      <c r="CH142" s="1182">
        <f t="shared" si="4"/>
        <v>1</v>
      </c>
      <c r="CI142" s="1182">
        <f t="shared" si="4"/>
        <v>0</v>
      </c>
      <c r="CJ142" s="1182">
        <f t="shared" si="4"/>
        <v>1</v>
      </c>
      <c r="CK142" s="1182">
        <f t="shared" si="4"/>
        <v>0</v>
      </c>
      <c r="CL142" s="1182">
        <f t="shared" si="4"/>
        <v>0</v>
      </c>
      <c r="CM142" s="1182">
        <f t="shared" si="4"/>
        <v>0</v>
      </c>
      <c r="CN142" s="1182">
        <f t="shared" si="4"/>
        <v>0</v>
      </c>
      <c r="CO142" s="1182">
        <f t="shared" si="4"/>
        <v>0</v>
      </c>
      <c r="CP142" s="1182">
        <f t="shared" si="4"/>
        <v>0</v>
      </c>
      <c r="CQ142" s="1182">
        <f t="shared" si="4"/>
        <v>0</v>
      </c>
      <c r="CR142" s="1182">
        <f t="shared" si="4"/>
        <v>0</v>
      </c>
      <c r="CS142" s="1182">
        <f t="shared" si="4"/>
        <v>0</v>
      </c>
      <c r="CT142" s="1182">
        <f t="shared" si="4"/>
        <v>0</v>
      </c>
      <c r="CU142" s="1182">
        <f t="shared" si="4"/>
        <v>0</v>
      </c>
      <c r="CV142" s="1182">
        <f t="shared" si="4"/>
        <v>0</v>
      </c>
      <c r="CW142" s="1182">
        <f t="shared" si="4"/>
        <v>0</v>
      </c>
      <c r="CX142" s="1182">
        <f t="shared" si="4"/>
        <v>0</v>
      </c>
      <c r="CY142" s="1182">
        <f t="shared" si="4"/>
        <v>0</v>
      </c>
      <c r="CZ142" s="1182">
        <f t="shared" si="4"/>
        <v>0</v>
      </c>
      <c r="DA142" s="1182">
        <f t="shared" si="4"/>
        <v>0</v>
      </c>
      <c r="DB142" s="1182">
        <f t="shared" si="4"/>
        <v>0</v>
      </c>
      <c r="DC142" s="1182">
        <f t="shared" si="4"/>
        <v>0</v>
      </c>
      <c r="DD142" s="1182">
        <f t="shared" si="4"/>
        <v>0</v>
      </c>
      <c r="DE142" s="1182">
        <f t="shared" si="4"/>
        <v>0</v>
      </c>
      <c r="DF142" s="1182">
        <f t="shared" si="4"/>
        <v>0</v>
      </c>
      <c r="DG142" s="1182">
        <f t="shared" si="4"/>
        <v>0</v>
      </c>
      <c r="DH142" s="1182">
        <f t="shared" si="4"/>
        <v>0</v>
      </c>
      <c r="DI142" s="1182">
        <f t="shared" si="4"/>
        <v>0</v>
      </c>
      <c r="DJ142" s="1182">
        <f t="shared" si="4"/>
        <v>0</v>
      </c>
      <c r="DK142" s="1182">
        <f t="shared" si="4"/>
        <v>0</v>
      </c>
      <c r="DL142" s="1182">
        <f t="shared" si="4"/>
        <v>0</v>
      </c>
      <c r="DM142" s="1182">
        <f t="shared" si="4"/>
        <v>0</v>
      </c>
      <c r="DN142" s="1182">
        <f t="shared" si="4"/>
        <v>0</v>
      </c>
      <c r="DO142" s="1182">
        <f t="shared" si="4"/>
        <v>0</v>
      </c>
      <c r="DP142" s="1182">
        <f t="shared" si="4"/>
        <v>0</v>
      </c>
      <c r="DQ142" s="1182">
        <f t="shared" si="4"/>
        <v>0</v>
      </c>
      <c r="DR142" s="1182">
        <f t="shared" si="4"/>
        <v>0</v>
      </c>
      <c r="DS142" s="1182">
        <f t="shared" si="4"/>
        <v>0</v>
      </c>
      <c r="DT142" s="1182">
        <f t="shared" si="4"/>
        <v>0</v>
      </c>
      <c r="DU142" s="1182">
        <f t="shared" si="4"/>
        <v>0</v>
      </c>
      <c r="DV142" s="1182">
        <f t="shared" si="4"/>
        <v>0</v>
      </c>
      <c r="DW142" s="1182">
        <f t="shared" si="4"/>
        <v>0</v>
      </c>
      <c r="DX142" s="1182">
        <f t="shared" si="4"/>
        <v>0</v>
      </c>
      <c r="DY142" s="1182">
        <f t="shared" si="4"/>
        <v>0</v>
      </c>
      <c r="DZ142" s="1182">
        <f t="shared" si="4"/>
        <v>0</v>
      </c>
      <c r="EA142" s="1182">
        <f t="shared" ref="EA142:EH142" si="5">SUM(EA7:EA141)</f>
        <v>0</v>
      </c>
      <c r="EB142" s="1182">
        <f t="shared" si="5"/>
        <v>4</v>
      </c>
      <c r="EC142" s="1182">
        <f t="shared" si="5"/>
        <v>3</v>
      </c>
      <c r="ED142" s="1182">
        <f t="shared" si="5"/>
        <v>0</v>
      </c>
      <c r="EE142" s="1182">
        <f t="shared" si="5"/>
        <v>0</v>
      </c>
      <c r="EF142" s="1182">
        <f t="shared" si="5"/>
        <v>0</v>
      </c>
      <c r="EG142" s="1183">
        <f t="shared" si="5"/>
        <v>0</v>
      </c>
      <c r="EH142" s="1184">
        <f t="shared" si="5"/>
        <v>21</v>
      </c>
    </row>
    <row r="143" spans="1:138" ht="17.25" customHeight="1">
      <c r="A143" s="2633" t="s">
        <v>557</v>
      </c>
      <c r="B143" s="2633"/>
      <c r="C143" s="2633"/>
      <c r="D143" s="2633"/>
      <c r="E143" s="2633"/>
      <c r="F143" s="2633"/>
      <c r="G143" s="2633"/>
      <c r="H143" s="2633"/>
      <c r="I143" s="2633"/>
      <c r="J143" s="2633"/>
      <c r="K143" s="2633"/>
      <c r="L143" s="2633"/>
      <c r="M143" s="2633"/>
      <c r="N143" s="2633"/>
      <c r="O143" s="2633"/>
      <c r="P143" s="2633"/>
      <c r="Q143" s="2633"/>
      <c r="R143" s="2633"/>
      <c r="S143" s="2633"/>
      <c r="T143" s="2633"/>
      <c r="U143" s="2633"/>
      <c r="V143" s="2633"/>
      <c r="W143" s="2633"/>
      <c r="X143" s="2633"/>
      <c r="Y143" s="2633"/>
      <c r="Z143" s="2633"/>
      <c r="AA143" s="2633"/>
      <c r="AB143" s="2633"/>
      <c r="AC143" s="2633"/>
      <c r="AD143" s="2633"/>
      <c r="AE143" s="2633"/>
      <c r="AF143" s="2633"/>
      <c r="AG143" s="2633"/>
      <c r="AH143" s="2633"/>
      <c r="AI143" s="2633"/>
      <c r="AJ143" s="2633"/>
      <c r="AK143" s="2633"/>
      <c r="AL143" s="2633"/>
      <c r="AM143" s="2633"/>
      <c r="AN143" s="2633"/>
      <c r="AO143" s="2633"/>
      <c r="AP143" s="2633"/>
      <c r="AQ143" s="2633"/>
      <c r="AR143" s="2633"/>
    </row>
    <row r="144" spans="1:138">
      <c r="A144" s="1070" t="s">
        <v>558</v>
      </c>
      <c r="C144" s="1070"/>
      <c r="D144" s="1070"/>
      <c r="E144" s="1070"/>
    </row>
    <row r="145" spans="1:140">
      <c r="A145" s="2632" t="s">
        <v>2732</v>
      </c>
      <c r="B145" s="2632"/>
      <c r="C145" s="2632"/>
      <c r="D145" s="2632"/>
      <c r="E145" s="2632"/>
      <c r="F145" s="2632"/>
      <c r="G145" s="2632"/>
      <c r="H145" s="2632"/>
      <c r="I145" s="2632"/>
      <c r="J145" s="2632"/>
      <c r="K145" s="2632"/>
      <c r="L145" s="2632"/>
      <c r="M145" s="2632"/>
      <c r="N145" s="2632"/>
      <c r="O145" s="2632"/>
      <c r="P145" s="2632"/>
      <c r="Q145" s="2632"/>
      <c r="R145" s="2632"/>
      <c r="S145" s="2632"/>
      <c r="T145" s="2632"/>
      <c r="U145" s="2632"/>
      <c r="V145" s="2632"/>
      <c r="W145" s="2632"/>
      <c r="X145" s="2632"/>
      <c r="Y145" s="2632"/>
      <c r="Z145" s="2632"/>
      <c r="AA145" s="2632"/>
      <c r="AB145" s="2632"/>
      <c r="AC145" s="2632"/>
      <c r="AD145" s="2632"/>
      <c r="AE145" s="2632"/>
      <c r="AF145" s="2632"/>
      <c r="AG145" s="2632"/>
      <c r="AH145" s="2632"/>
      <c r="AI145" s="2632"/>
      <c r="AJ145" s="2632"/>
      <c r="AK145" s="2632"/>
      <c r="AL145" s="2632"/>
      <c r="AM145" s="2632"/>
      <c r="AN145" s="2632"/>
      <c r="AO145" s="2632"/>
      <c r="AP145" s="2632"/>
      <c r="AQ145" s="2632"/>
      <c r="AR145" s="2632"/>
    </row>
    <row r="146" spans="1:140">
      <c r="A146" s="1070" t="s">
        <v>561</v>
      </c>
      <c r="C146" s="1070"/>
      <c r="D146" s="1070"/>
      <c r="E146" s="1070"/>
    </row>
    <row r="152" spans="1:140">
      <c r="EJ152" s="1186"/>
    </row>
  </sheetData>
  <sheetProtection password="EA98" sheet="1" objects="1" scenarios="1" selectLockedCells="1"/>
  <mergeCells count="10">
    <mergeCell ref="A143:AR143"/>
    <mergeCell ref="A145:AR145"/>
    <mergeCell ref="A1:AW1"/>
    <mergeCell ref="AF2:EH2"/>
    <mergeCell ref="C3:AW3"/>
    <mergeCell ref="AX3:CS3"/>
    <mergeCell ref="CT3:EG3"/>
    <mergeCell ref="C4:AW4"/>
    <mergeCell ref="AX4:CS4"/>
    <mergeCell ref="CT4:EG4"/>
  </mergeCells>
  <printOptions horizontalCentered="1" verticalCentered="1"/>
  <pageMargins left="0" right="0" top="0.19685039370078741" bottom="0.17" header="0.19" footer="0.17"/>
  <pageSetup paperSize="9" scale="79" orientation="landscape" horizontalDpi="300" verticalDpi="4294967292" r:id="rId1"/>
  <headerFooter alignWithMargins="0"/>
  <rowBreaks count="1" manualBreakCount="1">
    <brk id="96" max="137" man="1"/>
  </rowBreaks>
  <drawing r:id="rId2"/>
</worksheet>
</file>

<file path=xl/worksheets/sheet34.xml><?xml version="1.0" encoding="utf-8"?>
<worksheet xmlns="http://schemas.openxmlformats.org/spreadsheetml/2006/main" xmlns:r="http://schemas.openxmlformats.org/officeDocument/2006/relationships">
  <sheetPr codeName="Foglio27">
    <tabColor rgb="FF92D050"/>
  </sheetPr>
  <dimension ref="A1:EI136"/>
  <sheetViews>
    <sheetView workbookViewId="0">
      <selection activeCell="C2" sqref="C2"/>
    </sheetView>
  </sheetViews>
  <sheetFormatPr defaultRowHeight="12.75"/>
  <sheetData>
    <row r="1" spans="1:139">
      <c r="A1" s="1" t="s">
        <v>2772</v>
      </c>
      <c r="B1" s="1" t="s">
        <v>2773</v>
      </c>
      <c r="C1" s="1" t="s">
        <v>2774</v>
      </c>
      <c r="D1" s="1" t="s">
        <v>2775</v>
      </c>
      <c r="E1" s="1" t="s">
        <v>2776</v>
      </c>
      <c r="F1" s="1" t="s">
        <v>2777</v>
      </c>
      <c r="G1" s="1" t="s">
        <v>291</v>
      </c>
      <c r="H1" s="1" t="s">
        <v>294</v>
      </c>
      <c r="I1" s="1" t="s">
        <v>296</v>
      </c>
      <c r="J1" s="1" t="s">
        <v>298</v>
      </c>
      <c r="K1" s="1" t="s">
        <v>300</v>
      </c>
      <c r="L1" s="1" t="s">
        <v>302</v>
      </c>
      <c r="M1" s="1" t="s">
        <v>304</v>
      </c>
      <c r="N1" s="1" t="s">
        <v>306</v>
      </c>
      <c r="O1" s="1" t="s">
        <v>308</v>
      </c>
      <c r="P1" s="1" t="s">
        <v>310</v>
      </c>
      <c r="Q1" s="1" t="s">
        <v>312</v>
      </c>
      <c r="R1" s="1" t="s">
        <v>314</v>
      </c>
      <c r="S1" s="1" t="s">
        <v>316</v>
      </c>
      <c r="T1" s="1" t="s">
        <v>318</v>
      </c>
      <c r="U1" s="1" t="s">
        <v>320</v>
      </c>
      <c r="V1" s="1" t="s">
        <v>322</v>
      </c>
      <c r="W1" s="1" t="s">
        <v>324</v>
      </c>
      <c r="X1" s="1" t="s">
        <v>326</v>
      </c>
      <c r="Y1" s="1" t="s">
        <v>328</v>
      </c>
      <c r="Z1" s="1" t="s">
        <v>330</v>
      </c>
      <c r="AA1" s="1" t="s">
        <v>332</v>
      </c>
      <c r="AB1" s="1" t="s">
        <v>334</v>
      </c>
      <c r="AC1" s="1" t="s">
        <v>337</v>
      </c>
      <c r="AD1" s="1" t="s">
        <v>339</v>
      </c>
      <c r="AE1" s="1" t="s">
        <v>341</v>
      </c>
      <c r="AF1" s="1" t="s">
        <v>343</v>
      </c>
      <c r="AG1" s="1" t="s">
        <v>345</v>
      </c>
      <c r="AH1" s="1" t="s">
        <v>347</v>
      </c>
      <c r="AI1" s="1" t="s">
        <v>349</v>
      </c>
      <c r="AJ1" s="1" t="s">
        <v>351</v>
      </c>
      <c r="AK1" s="1" t="s">
        <v>353</v>
      </c>
      <c r="AL1" s="1" t="s">
        <v>355</v>
      </c>
      <c r="AM1" s="1" t="s">
        <v>357</v>
      </c>
      <c r="AN1" s="1" t="s">
        <v>359</v>
      </c>
      <c r="AO1" s="1" t="s">
        <v>361</v>
      </c>
      <c r="AP1" s="1" t="s">
        <v>363</v>
      </c>
      <c r="AQ1" s="1" t="s">
        <v>365</v>
      </c>
      <c r="AR1" s="1" t="s">
        <v>367</v>
      </c>
      <c r="AS1" s="1" t="s">
        <v>369</v>
      </c>
      <c r="AT1" s="1" t="s">
        <v>371</v>
      </c>
      <c r="AU1" s="1" t="s">
        <v>373</v>
      </c>
      <c r="AV1" s="1" t="s">
        <v>375</v>
      </c>
      <c r="AW1" s="1" t="s">
        <v>377</v>
      </c>
      <c r="AX1" s="1" t="s">
        <v>379</v>
      </c>
      <c r="AY1" s="1" t="s">
        <v>381</v>
      </c>
      <c r="AZ1" s="1" t="s">
        <v>383</v>
      </c>
      <c r="BA1" s="1" t="s">
        <v>385</v>
      </c>
      <c r="BB1" s="1" t="s">
        <v>387</v>
      </c>
      <c r="BC1" s="1" t="s">
        <v>389</v>
      </c>
      <c r="BD1" s="1" t="s">
        <v>391</v>
      </c>
      <c r="BE1" s="1" t="s">
        <v>393</v>
      </c>
      <c r="BF1" s="1" t="s">
        <v>395</v>
      </c>
      <c r="BG1" s="1" t="s">
        <v>397</v>
      </c>
      <c r="BH1" s="1" t="s">
        <v>399</v>
      </c>
      <c r="BI1" s="1" t="s">
        <v>401</v>
      </c>
      <c r="BJ1" s="1" t="s">
        <v>403</v>
      </c>
      <c r="BK1" s="1" t="s">
        <v>405</v>
      </c>
      <c r="BL1" s="1" t="s">
        <v>407</v>
      </c>
      <c r="BM1" s="1" t="s">
        <v>409</v>
      </c>
      <c r="BN1" s="1" t="s">
        <v>412</v>
      </c>
      <c r="BO1" s="1" t="s">
        <v>414</v>
      </c>
      <c r="BP1" s="1" t="s">
        <v>416</v>
      </c>
      <c r="BQ1" s="1" t="s">
        <v>418</v>
      </c>
      <c r="BR1" s="1" t="s">
        <v>420</v>
      </c>
      <c r="BS1" s="1" t="s">
        <v>422</v>
      </c>
      <c r="BT1" s="1" t="s">
        <v>424</v>
      </c>
      <c r="BU1" s="1" t="s">
        <v>426</v>
      </c>
      <c r="BV1" s="1" t="s">
        <v>428</v>
      </c>
      <c r="BW1" s="1" t="s">
        <v>430</v>
      </c>
      <c r="BX1" s="1" t="s">
        <v>432</v>
      </c>
      <c r="BY1" s="1" t="s">
        <v>434</v>
      </c>
      <c r="BZ1" s="1" t="s">
        <v>436</v>
      </c>
      <c r="CA1" s="1" t="s">
        <v>438</v>
      </c>
      <c r="CB1" s="1" t="s">
        <v>440</v>
      </c>
      <c r="CC1" s="1" t="s">
        <v>442</v>
      </c>
      <c r="CD1" s="1" t="s">
        <v>444</v>
      </c>
      <c r="CE1" s="1" t="s">
        <v>446</v>
      </c>
      <c r="CF1" s="1" t="s">
        <v>448</v>
      </c>
      <c r="CG1" s="1" t="s">
        <v>450</v>
      </c>
      <c r="CH1" s="1" t="s">
        <v>452</v>
      </c>
      <c r="CI1" s="1" t="s">
        <v>454</v>
      </c>
      <c r="CJ1" s="1" t="s">
        <v>456</v>
      </c>
      <c r="CK1" s="1" t="s">
        <v>458</v>
      </c>
      <c r="CL1" s="1" t="s">
        <v>460</v>
      </c>
      <c r="CM1" s="1" t="s">
        <v>462</v>
      </c>
      <c r="CN1" s="1" t="s">
        <v>464</v>
      </c>
      <c r="CO1" s="1" t="s">
        <v>466</v>
      </c>
      <c r="CP1" s="1" t="s">
        <v>468</v>
      </c>
      <c r="CQ1" s="1" t="s">
        <v>470</v>
      </c>
      <c r="CR1" s="1" t="s">
        <v>472</v>
      </c>
      <c r="CS1" s="1" t="s">
        <v>474</v>
      </c>
      <c r="CT1" s="1" t="s">
        <v>476</v>
      </c>
      <c r="CU1" s="1" t="s">
        <v>478</v>
      </c>
      <c r="CV1" s="1" t="s">
        <v>480</v>
      </c>
      <c r="CW1" s="1" t="s">
        <v>482</v>
      </c>
      <c r="CX1" s="1" t="s">
        <v>484</v>
      </c>
      <c r="CY1" s="1" t="s">
        <v>486</v>
      </c>
      <c r="CZ1" s="1" t="s">
        <v>488</v>
      </c>
      <c r="DA1" s="1" t="s">
        <v>490</v>
      </c>
      <c r="DB1" s="1" t="s">
        <v>492</v>
      </c>
      <c r="DC1" s="1" t="s">
        <v>494</v>
      </c>
      <c r="DD1" s="1" t="s">
        <v>496</v>
      </c>
      <c r="DE1" s="1" t="s">
        <v>498</v>
      </c>
      <c r="DF1" s="1" t="s">
        <v>500</v>
      </c>
      <c r="DG1" s="1" t="s">
        <v>502</v>
      </c>
      <c r="DH1" s="1" t="s">
        <v>504</v>
      </c>
      <c r="DI1" s="1" t="s">
        <v>506</v>
      </c>
      <c r="DJ1" s="1" t="s">
        <v>508</v>
      </c>
      <c r="DK1" s="1" t="s">
        <v>510</v>
      </c>
      <c r="DL1" s="1" t="s">
        <v>512</v>
      </c>
      <c r="DM1" s="1" t="s">
        <v>514</v>
      </c>
      <c r="DN1" s="1" t="s">
        <v>516</v>
      </c>
      <c r="DO1" s="1" t="s">
        <v>518</v>
      </c>
      <c r="DP1" s="1" t="s">
        <v>520</v>
      </c>
      <c r="DQ1" s="1" t="s">
        <v>522</v>
      </c>
      <c r="DR1" s="1" t="s">
        <v>524</v>
      </c>
      <c r="DS1" s="1" t="s">
        <v>526</v>
      </c>
      <c r="DT1" s="1" t="s">
        <v>528</v>
      </c>
      <c r="DU1" s="1" t="s">
        <v>530</v>
      </c>
      <c r="DV1" s="1" t="s">
        <v>532</v>
      </c>
      <c r="DW1" s="1" t="s">
        <v>534</v>
      </c>
      <c r="DX1" s="1" t="s">
        <v>536</v>
      </c>
      <c r="DY1" s="1" t="s">
        <v>538</v>
      </c>
      <c r="DZ1" s="1" t="s">
        <v>540</v>
      </c>
      <c r="EA1" s="1" t="s">
        <v>542</v>
      </c>
      <c r="EB1" s="1" t="s">
        <v>544</v>
      </c>
      <c r="EC1" s="1" t="s">
        <v>546</v>
      </c>
      <c r="ED1" s="1" t="s">
        <v>548</v>
      </c>
      <c r="EE1" s="1" t="s">
        <v>550</v>
      </c>
      <c r="EF1" s="1" t="s">
        <v>552</v>
      </c>
      <c r="EG1" s="1" t="s">
        <v>2778</v>
      </c>
      <c r="EH1" s="1" t="s">
        <v>2779</v>
      </c>
    </row>
    <row r="2" spans="1:139">
      <c r="A2" s="1" t="s">
        <v>281</v>
      </c>
      <c r="B2" s="1" t="s">
        <v>282</v>
      </c>
      <c r="C2" s="1">
        <v>0</v>
      </c>
      <c r="D2" s="1">
        <v>0</v>
      </c>
      <c r="E2" s="1">
        <v>0</v>
      </c>
      <c r="F2" s="1">
        <v>0</v>
      </c>
      <c r="G2" s="1">
        <v>0</v>
      </c>
      <c r="H2" s="1">
        <v>0</v>
      </c>
      <c r="I2" s="1">
        <v>0</v>
      </c>
      <c r="J2" s="1">
        <v>0</v>
      </c>
      <c r="K2" s="1">
        <v>0</v>
      </c>
      <c r="L2" s="1">
        <v>0</v>
      </c>
      <c r="M2" s="1">
        <v>0</v>
      </c>
      <c r="N2" s="1">
        <v>0</v>
      </c>
      <c r="O2" s="1">
        <v>0</v>
      </c>
      <c r="P2" s="1">
        <v>0</v>
      </c>
      <c r="Q2" s="1">
        <v>0</v>
      </c>
      <c r="R2" s="1">
        <v>0</v>
      </c>
      <c r="S2" s="1">
        <v>0</v>
      </c>
      <c r="T2" s="1">
        <v>0</v>
      </c>
      <c r="U2" s="1">
        <v>0</v>
      </c>
      <c r="V2" s="1">
        <v>0</v>
      </c>
      <c r="W2" s="1">
        <v>0</v>
      </c>
      <c r="X2" s="1">
        <v>0</v>
      </c>
      <c r="Y2" s="1">
        <v>0</v>
      </c>
      <c r="Z2" s="1">
        <v>0</v>
      </c>
      <c r="AA2" s="1">
        <v>0</v>
      </c>
      <c r="AB2" s="1">
        <v>0</v>
      </c>
      <c r="AC2" s="1">
        <v>0</v>
      </c>
      <c r="AD2" s="1">
        <v>0</v>
      </c>
      <c r="AE2" s="1">
        <v>0</v>
      </c>
      <c r="AF2" s="1">
        <v>0</v>
      </c>
      <c r="AG2" s="1">
        <v>0</v>
      </c>
      <c r="AH2" s="1">
        <v>0</v>
      </c>
      <c r="AI2" s="1">
        <v>0</v>
      </c>
      <c r="AJ2" s="1">
        <v>0</v>
      </c>
      <c r="AK2" s="1">
        <v>0</v>
      </c>
      <c r="AL2" s="1">
        <v>0</v>
      </c>
      <c r="AM2" s="1">
        <v>0</v>
      </c>
      <c r="AN2" s="1">
        <v>0</v>
      </c>
      <c r="AO2" s="1">
        <v>0</v>
      </c>
      <c r="AP2" s="1">
        <v>0</v>
      </c>
      <c r="AQ2" s="1">
        <v>0</v>
      </c>
      <c r="AR2" s="1">
        <v>0</v>
      </c>
      <c r="AS2" s="1">
        <v>0</v>
      </c>
      <c r="AT2" s="1">
        <v>0</v>
      </c>
      <c r="AU2" s="1">
        <v>0</v>
      </c>
      <c r="AV2" s="1">
        <v>0</v>
      </c>
      <c r="AW2" s="1">
        <v>0</v>
      </c>
      <c r="AX2" s="1">
        <v>0</v>
      </c>
      <c r="AY2" s="1">
        <v>0</v>
      </c>
      <c r="AZ2" s="1">
        <v>0</v>
      </c>
      <c r="BA2" s="1">
        <v>0</v>
      </c>
      <c r="BB2" s="1">
        <v>0</v>
      </c>
      <c r="BC2" s="1">
        <v>0</v>
      </c>
      <c r="BD2" s="1">
        <v>0</v>
      </c>
      <c r="BE2" s="1">
        <v>0</v>
      </c>
      <c r="BF2" s="1">
        <v>0</v>
      </c>
      <c r="BG2" s="1">
        <v>0</v>
      </c>
      <c r="BH2" s="1">
        <v>0</v>
      </c>
      <c r="BI2" s="1">
        <v>0</v>
      </c>
      <c r="BJ2" s="1">
        <v>0</v>
      </c>
      <c r="BK2" s="1">
        <v>0</v>
      </c>
      <c r="BL2" s="1">
        <v>0</v>
      </c>
      <c r="BM2" s="1">
        <v>0</v>
      </c>
      <c r="BN2" s="1">
        <v>0</v>
      </c>
      <c r="BO2" s="1">
        <v>0</v>
      </c>
      <c r="BP2" s="1">
        <v>0</v>
      </c>
      <c r="BQ2" s="1">
        <v>0</v>
      </c>
      <c r="BR2" s="1">
        <v>0</v>
      </c>
      <c r="BS2" s="1">
        <v>0</v>
      </c>
      <c r="BT2" s="1">
        <v>0</v>
      </c>
      <c r="BU2" s="1">
        <v>0</v>
      </c>
      <c r="BV2" s="1">
        <v>0</v>
      </c>
      <c r="BW2" s="1">
        <v>0</v>
      </c>
      <c r="BX2" s="1">
        <v>0</v>
      </c>
      <c r="BY2" s="1">
        <v>0</v>
      </c>
      <c r="BZ2" s="1">
        <v>0</v>
      </c>
      <c r="CA2" s="1">
        <v>0</v>
      </c>
      <c r="CB2" s="1">
        <v>0</v>
      </c>
      <c r="CC2" s="1">
        <v>0</v>
      </c>
      <c r="CD2" s="1">
        <v>0</v>
      </c>
      <c r="CE2" s="1">
        <v>0</v>
      </c>
      <c r="CF2" s="1">
        <v>0</v>
      </c>
      <c r="CG2" s="1">
        <v>0</v>
      </c>
      <c r="CH2" s="1">
        <v>0</v>
      </c>
      <c r="CI2" s="1">
        <v>0</v>
      </c>
      <c r="CJ2" s="1">
        <v>0</v>
      </c>
      <c r="CK2" s="1">
        <v>0</v>
      </c>
      <c r="CL2" s="1">
        <v>0</v>
      </c>
      <c r="CM2" s="1">
        <v>0</v>
      </c>
      <c r="CN2" s="1">
        <v>0</v>
      </c>
      <c r="CO2" s="1">
        <v>0</v>
      </c>
      <c r="CP2" s="1">
        <v>0</v>
      </c>
      <c r="CQ2" s="1">
        <v>0</v>
      </c>
      <c r="CR2" s="1">
        <v>0</v>
      </c>
      <c r="CS2" s="1">
        <v>0</v>
      </c>
      <c r="CT2" s="1">
        <v>0</v>
      </c>
      <c r="CU2" s="1">
        <v>0</v>
      </c>
      <c r="CV2" s="1">
        <v>0</v>
      </c>
      <c r="CW2" s="1">
        <v>0</v>
      </c>
      <c r="CX2" s="1">
        <v>0</v>
      </c>
      <c r="CY2" s="1">
        <v>0</v>
      </c>
      <c r="CZ2" s="1">
        <v>0</v>
      </c>
      <c r="DA2" s="1">
        <v>0</v>
      </c>
      <c r="DB2" s="1">
        <v>0</v>
      </c>
      <c r="DC2" s="1">
        <v>0</v>
      </c>
      <c r="DD2" s="1">
        <v>0</v>
      </c>
      <c r="DE2" s="1">
        <v>0</v>
      </c>
      <c r="DF2" s="1">
        <v>0</v>
      </c>
      <c r="DG2" s="1">
        <v>0</v>
      </c>
      <c r="DH2" s="1">
        <v>0</v>
      </c>
      <c r="DI2" s="1">
        <v>0</v>
      </c>
      <c r="DJ2" s="1">
        <v>0</v>
      </c>
      <c r="DK2" s="1">
        <v>0</v>
      </c>
      <c r="DL2" s="1">
        <v>0</v>
      </c>
      <c r="DM2" s="1">
        <v>0</v>
      </c>
      <c r="DN2" s="1">
        <v>0</v>
      </c>
      <c r="DO2" s="1">
        <v>0</v>
      </c>
      <c r="DP2" s="1">
        <v>0</v>
      </c>
      <c r="DQ2" s="1">
        <v>0</v>
      </c>
      <c r="DR2" s="1">
        <v>0</v>
      </c>
      <c r="DS2" s="1">
        <v>0</v>
      </c>
      <c r="DT2" s="1">
        <v>0</v>
      </c>
      <c r="DU2" s="1">
        <v>0</v>
      </c>
      <c r="DV2" s="1">
        <v>0</v>
      </c>
      <c r="DW2" s="1">
        <v>0</v>
      </c>
      <c r="DX2" s="1">
        <v>0</v>
      </c>
      <c r="DY2" s="1">
        <v>0</v>
      </c>
      <c r="DZ2" s="1">
        <v>0</v>
      </c>
      <c r="EA2" s="1">
        <v>0</v>
      </c>
      <c r="EB2" s="1">
        <v>0</v>
      </c>
      <c r="EC2" s="1">
        <v>0</v>
      </c>
      <c r="ED2" s="1">
        <v>0</v>
      </c>
      <c r="EE2" s="1">
        <v>0</v>
      </c>
      <c r="EF2" s="1">
        <v>0</v>
      </c>
      <c r="EG2" s="1">
        <v>0</v>
      </c>
      <c r="EH2" s="1">
        <v>0</v>
      </c>
      <c r="EI2" s="1619"/>
    </row>
    <row r="3" spans="1:139">
      <c r="A3" s="1" t="s">
        <v>284</v>
      </c>
      <c r="B3" s="1" t="s">
        <v>285</v>
      </c>
      <c r="C3" s="1">
        <v>0</v>
      </c>
      <c r="D3" s="1">
        <v>0</v>
      </c>
      <c r="E3" s="1">
        <v>0</v>
      </c>
      <c r="F3" s="1">
        <v>0</v>
      </c>
      <c r="G3" s="1">
        <v>0</v>
      </c>
      <c r="H3" s="1">
        <v>0</v>
      </c>
      <c r="I3" s="1">
        <v>0</v>
      </c>
      <c r="J3" s="1">
        <v>0</v>
      </c>
      <c r="K3" s="1">
        <v>0</v>
      </c>
      <c r="L3" s="1">
        <v>0</v>
      </c>
      <c r="M3" s="1">
        <v>0</v>
      </c>
      <c r="N3" s="1">
        <v>0</v>
      </c>
      <c r="O3" s="1">
        <v>0</v>
      </c>
      <c r="P3" s="1">
        <v>0</v>
      </c>
      <c r="Q3" s="1">
        <v>0</v>
      </c>
      <c r="R3" s="1">
        <v>0</v>
      </c>
      <c r="S3" s="1">
        <v>0</v>
      </c>
      <c r="T3" s="1">
        <v>0</v>
      </c>
      <c r="U3" s="1">
        <v>0</v>
      </c>
      <c r="V3" s="1">
        <v>0</v>
      </c>
      <c r="W3" s="1">
        <v>0</v>
      </c>
      <c r="X3" s="1">
        <v>0</v>
      </c>
      <c r="Y3" s="1">
        <v>0</v>
      </c>
      <c r="Z3" s="1">
        <v>0</v>
      </c>
      <c r="AA3" s="1">
        <v>0</v>
      </c>
      <c r="AB3" s="1">
        <v>0</v>
      </c>
      <c r="AC3" s="1">
        <v>0</v>
      </c>
      <c r="AD3" s="1">
        <v>0</v>
      </c>
      <c r="AE3" s="1">
        <v>0</v>
      </c>
      <c r="AF3" s="1">
        <v>0</v>
      </c>
      <c r="AG3" s="1">
        <v>0</v>
      </c>
      <c r="AH3" s="1">
        <v>0</v>
      </c>
      <c r="AI3" s="1">
        <v>0</v>
      </c>
      <c r="AJ3" s="1">
        <v>0</v>
      </c>
      <c r="AK3" s="1">
        <v>0</v>
      </c>
      <c r="AL3" s="1">
        <v>0</v>
      </c>
      <c r="AM3" s="1">
        <v>0</v>
      </c>
      <c r="AN3" s="1">
        <v>0</v>
      </c>
      <c r="AO3" s="1">
        <v>0</v>
      </c>
      <c r="AP3" s="1">
        <v>0</v>
      </c>
      <c r="AQ3" s="1">
        <v>0</v>
      </c>
      <c r="AR3" s="1">
        <v>0</v>
      </c>
      <c r="AS3" s="1">
        <v>0</v>
      </c>
      <c r="AT3" s="1">
        <v>0</v>
      </c>
      <c r="AU3" s="1">
        <v>0</v>
      </c>
      <c r="AV3" s="1">
        <v>0</v>
      </c>
      <c r="AW3" s="1">
        <v>0</v>
      </c>
      <c r="AX3" s="1">
        <v>0</v>
      </c>
      <c r="AY3" s="1">
        <v>0</v>
      </c>
      <c r="AZ3" s="1">
        <v>0</v>
      </c>
      <c r="BA3" s="1">
        <v>0</v>
      </c>
      <c r="BB3" s="1">
        <v>0</v>
      </c>
      <c r="BC3" s="1">
        <v>0</v>
      </c>
      <c r="BD3" s="1">
        <v>0</v>
      </c>
      <c r="BE3" s="1">
        <v>0</v>
      </c>
      <c r="BF3" s="1">
        <v>0</v>
      </c>
      <c r="BG3" s="1">
        <v>0</v>
      </c>
      <c r="BH3" s="1">
        <v>0</v>
      </c>
      <c r="BI3" s="1">
        <v>0</v>
      </c>
      <c r="BJ3" s="1">
        <v>0</v>
      </c>
      <c r="BK3" s="1">
        <v>0</v>
      </c>
      <c r="BL3" s="1">
        <v>0</v>
      </c>
      <c r="BM3" s="1">
        <v>0</v>
      </c>
      <c r="BN3" s="1">
        <v>0</v>
      </c>
      <c r="BO3" s="1">
        <v>0</v>
      </c>
      <c r="BP3" s="1">
        <v>0</v>
      </c>
      <c r="BQ3" s="1">
        <v>0</v>
      </c>
      <c r="BR3" s="1">
        <v>0</v>
      </c>
      <c r="BS3" s="1">
        <v>0</v>
      </c>
      <c r="BT3" s="1">
        <v>0</v>
      </c>
      <c r="BU3" s="1">
        <v>0</v>
      </c>
      <c r="BV3" s="1">
        <v>0</v>
      </c>
      <c r="BW3" s="1">
        <v>0</v>
      </c>
      <c r="BX3" s="1">
        <v>0</v>
      </c>
      <c r="BY3" s="1">
        <v>0</v>
      </c>
      <c r="BZ3" s="1">
        <v>0</v>
      </c>
      <c r="CA3" s="1">
        <v>0</v>
      </c>
      <c r="CB3" s="1">
        <v>0</v>
      </c>
      <c r="CC3" s="1">
        <v>0</v>
      </c>
      <c r="CD3" s="1">
        <v>0</v>
      </c>
      <c r="CE3" s="1">
        <v>0</v>
      </c>
      <c r="CF3" s="1">
        <v>0</v>
      </c>
      <c r="CG3" s="1">
        <v>0</v>
      </c>
      <c r="CH3" s="1">
        <v>0</v>
      </c>
      <c r="CI3" s="1">
        <v>0</v>
      </c>
      <c r="CJ3" s="1">
        <v>0</v>
      </c>
      <c r="CK3" s="1">
        <v>0</v>
      </c>
      <c r="CL3" s="1">
        <v>0</v>
      </c>
      <c r="CM3" s="1">
        <v>0</v>
      </c>
      <c r="CN3" s="1">
        <v>0</v>
      </c>
      <c r="CO3" s="1">
        <v>0</v>
      </c>
      <c r="CP3" s="1">
        <v>0</v>
      </c>
      <c r="CQ3" s="1">
        <v>0</v>
      </c>
      <c r="CR3" s="1">
        <v>0</v>
      </c>
      <c r="CS3" s="1">
        <v>0</v>
      </c>
      <c r="CT3" s="1">
        <v>0</v>
      </c>
      <c r="CU3" s="1">
        <v>0</v>
      </c>
      <c r="CV3" s="1">
        <v>0</v>
      </c>
      <c r="CW3" s="1">
        <v>0</v>
      </c>
      <c r="CX3" s="1">
        <v>0</v>
      </c>
      <c r="CY3" s="1">
        <v>0</v>
      </c>
      <c r="CZ3" s="1">
        <v>0</v>
      </c>
      <c r="DA3" s="1">
        <v>0</v>
      </c>
      <c r="DB3" s="1">
        <v>0</v>
      </c>
      <c r="DC3" s="1">
        <v>0</v>
      </c>
      <c r="DD3" s="1">
        <v>0</v>
      </c>
      <c r="DE3" s="1">
        <v>0</v>
      </c>
      <c r="DF3" s="1">
        <v>0</v>
      </c>
      <c r="DG3" s="1">
        <v>0</v>
      </c>
      <c r="DH3" s="1">
        <v>0</v>
      </c>
      <c r="DI3" s="1">
        <v>0</v>
      </c>
      <c r="DJ3" s="1">
        <v>0</v>
      </c>
      <c r="DK3" s="1">
        <v>0</v>
      </c>
      <c r="DL3" s="1">
        <v>0</v>
      </c>
      <c r="DM3" s="1">
        <v>0</v>
      </c>
      <c r="DN3" s="1">
        <v>0</v>
      </c>
      <c r="DO3" s="1">
        <v>0</v>
      </c>
      <c r="DP3" s="1">
        <v>0</v>
      </c>
      <c r="DQ3" s="1">
        <v>0</v>
      </c>
      <c r="DR3" s="1">
        <v>0</v>
      </c>
      <c r="DS3" s="1">
        <v>0</v>
      </c>
      <c r="DT3" s="1">
        <v>0</v>
      </c>
      <c r="DU3" s="1">
        <v>0</v>
      </c>
      <c r="DV3" s="1">
        <v>0</v>
      </c>
      <c r="DW3" s="1">
        <v>0</v>
      </c>
      <c r="DX3" s="1">
        <v>0</v>
      </c>
      <c r="DY3" s="1">
        <v>0</v>
      </c>
      <c r="DZ3" s="1">
        <v>0</v>
      </c>
      <c r="EA3" s="1">
        <v>0</v>
      </c>
      <c r="EB3" s="1">
        <v>0</v>
      </c>
      <c r="EC3" s="1">
        <v>0</v>
      </c>
      <c r="ED3" s="1">
        <v>0</v>
      </c>
      <c r="EE3" s="1">
        <v>0</v>
      </c>
      <c r="EF3" s="1">
        <v>0</v>
      </c>
      <c r="EG3" s="1">
        <v>0</v>
      </c>
      <c r="EH3" s="1">
        <v>0</v>
      </c>
    </row>
    <row r="4" spans="1:139">
      <c r="A4" s="1" t="s">
        <v>286</v>
      </c>
      <c r="B4" s="1" t="s">
        <v>287</v>
      </c>
      <c r="C4" s="1">
        <v>0</v>
      </c>
      <c r="D4" s="1">
        <v>0</v>
      </c>
      <c r="E4" s="1">
        <v>0</v>
      </c>
      <c r="F4" s="1">
        <v>0</v>
      </c>
      <c r="G4" s="1">
        <v>0</v>
      </c>
      <c r="H4" s="1">
        <v>0</v>
      </c>
      <c r="I4" s="1">
        <v>0</v>
      </c>
      <c r="J4" s="1">
        <v>0</v>
      </c>
      <c r="K4" s="1">
        <v>0</v>
      </c>
      <c r="L4" s="1">
        <v>0</v>
      </c>
      <c r="M4" s="1">
        <v>0</v>
      </c>
      <c r="N4" s="1">
        <v>0</v>
      </c>
      <c r="O4" s="1">
        <v>0</v>
      </c>
      <c r="P4" s="1">
        <v>0</v>
      </c>
      <c r="Q4" s="1">
        <v>0</v>
      </c>
      <c r="R4" s="1">
        <v>0</v>
      </c>
      <c r="S4" s="1">
        <v>0</v>
      </c>
      <c r="T4" s="1">
        <v>0</v>
      </c>
      <c r="U4" s="1">
        <v>0</v>
      </c>
      <c r="V4" s="1">
        <v>0</v>
      </c>
      <c r="W4" s="1">
        <v>0</v>
      </c>
      <c r="X4" s="1">
        <v>0</v>
      </c>
      <c r="Y4" s="1">
        <v>0</v>
      </c>
      <c r="Z4" s="1">
        <v>0</v>
      </c>
      <c r="AA4" s="1">
        <v>0</v>
      </c>
      <c r="AB4" s="1">
        <v>0</v>
      </c>
      <c r="AC4" s="1">
        <v>0</v>
      </c>
      <c r="AD4" s="1">
        <v>0</v>
      </c>
      <c r="AE4" s="1">
        <v>0</v>
      </c>
      <c r="AF4" s="1">
        <v>0</v>
      </c>
      <c r="AG4" s="1">
        <v>0</v>
      </c>
      <c r="AH4" s="1">
        <v>0</v>
      </c>
      <c r="AI4" s="1">
        <v>0</v>
      </c>
      <c r="AJ4" s="1">
        <v>0</v>
      </c>
      <c r="AK4" s="1">
        <v>0</v>
      </c>
      <c r="AL4" s="1">
        <v>0</v>
      </c>
      <c r="AM4" s="1">
        <v>0</v>
      </c>
      <c r="AN4" s="1">
        <v>0</v>
      </c>
      <c r="AO4" s="1">
        <v>0</v>
      </c>
      <c r="AP4" s="1">
        <v>0</v>
      </c>
      <c r="AQ4" s="1">
        <v>0</v>
      </c>
      <c r="AR4" s="1">
        <v>0</v>
      </c>
      <c r="AS4" s="1">
        <v>0</v>
      </c>
      <c r="AT4" s="1">
        <v>0</v>
      </c>
      <c r="AU4" s="1">
        <v>0</v>
      </c>
      <c r="AV4" s="1">
        <v>0</v>
      </c>
      <c r="AW4" s="1">
        <v>0</v>
      </c>
      <c r="AX4" s="1">
        <v>0</v>
      </c>
      <c r="AY4" s="1">
        <v>0</v>
      </c>
      <c r="AZ4" s="1">
        <v>0</v>
      </c>
      <c r="BA4" s="1">
        <v>0</v>
      </c>
      <c r="BB4" s="1">
        <v>0</v>
      </c>
      <c r="BC4" s="1">
        <v>0</v>
      </c>
      <c r="BD4" s="1">
        <v>0</v>
      </c>
      <c r="BE4" s="1">
        <v>0</v>
      </c>
      <c r="BF4" s="1">
        <v>0</v>
      </c>
      <c r="BG4" s="1">
        <v>0</v>
      </c>
      <c r="BH4" s="1">
        <v>0</v>
      </c>
      <c r="BI4" s="1">
        <v>0</v>
      </c>
      <c r="BJ4" s="1">
        <v>0</v>
      </c>
      <c r="BK4" s="1">
        <v>0</v>
      </c>
      <c r="BL4" s="1">
        <v>0</v>
      </c>
      <c r="BM4" s="1">
        <v>0</v>
      </c>
      <c r="BN4" s="1">
        <v>0</v>
      </c>
      <c r="BO4" s="1">
        <v>0</v>
      </c>
      <c r="BP4" s="1">
        <v>0</v>
      </c>
      <c r="BQ4" s="1">
        <v>0</v>
      </c>
      <c r="BR4" s="1">
        <v>0</v>
      </c>
      <c r="BS4" s="1">
        <v>0</v>
      </c>
      <c r="BT4" s="1">
        <v>0</v>
      </c>
      <c r="BU4" s="1">
        <v>0</v>
      </c>
      <c r="BV4" s="1">
        <v>0</v>
      </c>
      <c r="BW4" s="1">
        <v>0</v>
      </c>
      <c r="BX4" s="1">
        <v>0</v>
      </c>
      <c r="BY4" s="1">
        <v>0</v>
      </c>
      <c r="BZ4" s="1">
        <v>0</v>
      </c>
      <c r="CA4" s="1">
        <v>0</v>
      </c>
      <c r="CB4" s="1">
        <v>0</v>
      </c>
      <c r="CC4" s="1">
        <v>0</v>
      </c>
      <c r="CD4" s="1">
        <v>0</v>
      </c>
      <c r="CE4" s="1">
        <v>0</v>
      </c>
      <c r="CF4" s="1">
        <v>0</v>
      </c>
      <c r="CG4" s="1">
        <v>0</v>
      </c>
      <c r="CH4" s="1">
        <v>0</v>
      </c>
      <c r="CI4" s="1">
        <v>0</v>
      </c>
      <c r="CJ4" s="1">
        <v>0</v>
      </c>
      <c r="CK4" s="1">
        <v>0</v>
      </c>
      <c r="CL4" s="1">
        <v>0</v>
      </c>
      <c r="CM4" s="1">
        <v>0</v>
      </c>
      <c r="CN4" s="1">
        <v>0</v>
      </c>
      <c r="CO4" s="1">
        <v>0</v>
      </c>
      <c r="CP4" s="1">
        <v>0</v>
      </c>
      <c r="CQ4" s="1">
        <v>0</v>
      </c>
      <c r="CR4" s="1">
        <v>0</v>
      </c>
      <c r="CS4" s="1">
        <v>0</v>
      </c>
      <c r="CT4" s="1">
        <v>0</v>
      </c>
      <c r="CU4" s="1">
        <v>0</v>
      </c>
      <c r="CV4" s="1">
        <v>0</v>
      </c>
      <c r="CW4" s="1">
        <v>0</v>
      </c>
      <c r="CX4" s="1">
        <v>0</v>
      </c>
      <c r="CY4" s="1">
        <v>0</v>
      </c>
      <c r="CZ4" s="1">
        <v>0</v>
      </c>
      <c r="DA4" s="1">
        <v>0</v>
      </c>
      <c r="DB4" s="1">
        <v>0</v>
      </c>
      <c r="DC4" s="1">
        <v>0</v>
      </c>
      <c r="DD4" s="1">
        <v>0</v>
      </c>
      <c r="DE4" s="1">
        <v>0</v>
      </c>
      <c r="DF4" s="1">
        <v>0</v>
      </c>
      <c r="DG4" s="1">
        <v>0</v>
      </c>
      <c r="DH4" s="1">
        <v>0</v>
      </c>
      <c r="DI4" s="1">
        <v>0</v>
      </c>
      <c r="DJ4" s="1">
        <v>0</v>
      </c>
      <c r="DK4" s="1">
        <v>0</v>
      </c>
      <c r="DL4" s="1">
        <v>0</v>
      </c>
      <c r="DM4" s="1">
        <v>0</v>
      </c>
      <c r="DN4" s="1">
        <v>0</v>
      </c>
      <c r="DO4" s="1">
        <v>0</v>
      </c>
      <c r="DP4" s="1">
        <v>0</v>
      </c>
      <c r="DQ4" s="1">
        <v>0</v>
      </c>
      <c r="DR4" s="1">
        <v>0</v>
      </c>
      <c r="DS4" s="1">
        <v>0</v>
      </c>
      <c r="DT4" s="1">
        <v>0</v>
      </c>
      <c r="DU4" s="1">
        <v>0</v>
      </c>
      <c r="DV4" s="1">
        <v>0</v>
      </c>
      <c r="DW4" s="1">
        <v>0</v>
      </c>
      <c r="DX4" s="1">
        <v>0</v>
      </c>
      <c r="DY4" s="1">
        <v>0</v>
      </c>
      <c r="DZ4" s="1">
        <v>0</v>
      </c>
      <c r="EA4" s="1">
        <v>0</v>
      </c>
      <c r="EB4" s="1">
        <v>0</v>
      </c>
      <c r="EC4" s="1">
        <v>0</v>
      </c>
      <c r="ED4" s="1">
        <v>0</v>
      </c>
      <c r="EE4" s="1">
        <v>0</v>
      </c>
      <c r="EF4" s="1">
        <v>0</v>
      </c>
      <c r="EG4" s="1">
        <v>0</v>
      </c>
      <c r="EH4" s="1">
        <v>0</v>
      </c>
    </row>
    <row r="5" spans="1:139">
      <c r="A5" s="1" t="s">
        <v>288</v>
      </c>
      <c r="B5" s="1" t="s">
        <v>289</v>
      </c>
      <c r="C5" s="1">
        <v>0</v>
      </c>
      <c r="D5" s="1">
        <v>0</v>
      </c>
      <c r="E5" s="1">
        <v>0</v>
      </c>
      <c r="F5" s="1">
        <v>0</v>
      </c>
      <c r="G5" s="1">
        <v>0</v>
      </c>
      <c r="H5" s="1">
        <v>0</v>
      </c>
      <c r="I5" s="1">
        <v>0</v>
      </c>
      <c r="J5" s="1">
        <v>0</v>
      </c>
      <c r="K5" s="1">
        <v>0</v>
      </c>
      <c r="L5" s="1">
        <v>0</v>
      </c>
      <c r="M5" s="1">
        <v>0</v>
      </c>
      <c r="N5" s="1">
        <v>0</v>
      </c>
      <c r="O5" s="1">
        <v>0</v>
      </c>
      <c r="P5" s="1">
        <v>0</v>
      </c>
      <c r="Q5" s="1">
        <v>0</v>
      </c>
      <c r="R5" s="1">
        <v>0</v>
      </c>
      <c r="S5" s="1">
        <v>0</v>
      </c>
      <c r="T5" s="1">
        <v>0</v>
      </c>
      <c r="U5" s="1">
        <v>0</v>
      </c>
      <c r="V5" s="1">
        <v>0</v>
      </c>
      <c r="W5" s="1">
        <v>0</v>
      </c>
      <c r="X5" s="1">
        <v>0</v>
      </c>
      <c r="Y5" s="1">
        <v>0</v>
      </c>
      <c r="Z5" s="1">
        <v>0</v>
      </c>
      <c r="AA5" s="1">
        <v>0</v>
      </c>
      <c r="AB5" s="1">
        <v>0</v>
      </c>
      <c r="AC5" s="1">
        <v>0</v>
      </c>
      <c r="AD5" s="1">
        <v>0</v>
      </c>
      <c r="AE5" s="1">
        <v>0</v>
      </c>
      <c r="AF5" s="1">
        <v>0</v>
      </c>
      <c r="AG5" s="1">
        <v>0</v>
      </c>
      <c r="AH5" s="1">
        <v>0</v>
      </c>
      <c r="AI5" s="1">
        <v>0</v>
      </c>
      <c r="AJ5" s="1">
        <v>0</v>
      </c>
      <c r="AK5" s="1">
        <v>0</v>
      </c>
      <c r="AL5" s="1">
        <v>0</v>
      </c>
      <c r="AM5" s="1">
        <v>0</v>
      </c>
      <c r="AN5" s="1">
        <v>0</v>
      </c>
      <c r="AO5" s="1">
        <v>0</v>
      </c>
      <c r="AP5" s="1">
        <v>0</v>
      </c>
      <c r="AQ5" s="1">
        <v>0</v>
      </c>
      <c r="AR5" s="1">
        <v>0</v>
      </c>
      <c r="AS5" s="1">
        <v>0</v>
      </c>
      <c r="AT5" s="1">
        <v>0</v>
      </c>
      <c r="AU5" s="1">
        <v>0</v>
      </c>
      <c r="AV5" s="1">
        <v>0</v>
      </c>
      <c r="AW5" s="1">
        <v>0</v>
      </c>
      <c r="AX5" s="1">
        <v>0</v>
      </c>
      <c r="AY5" s="1">
        <v>0</v>
      </c>
      <c r="AZ5" s="1">
        <v>0</v>
      </c>
      <c r="BA5" s="1">
        <v>0</v>
      </c>
      <c r="BB5" s="1">
        <v>0</v>
      </c>
      <c r="BC5" s="1">
        <v>0</v>
      </c>
      <c r="BD5" s="1">
        <v>0</v>
      </c>
      <c r="BE5" s="1">
        <v>0</v>
      </c>
      <c r="BF5" s="1">
        <v>0</v>
      </c>
      <c r="BG5" s="1">
        <v>0</v>
      </c>
      <c r="BH5" s="1">
        <v>0</v>
      </c>
      <c r="BI5" s="1">
        <v>0</v>
      </c>
      <c r="BJ5" s="1">
        <v>0</v>
      </c>
      <c r="BK5" s="1">
        <v>0</v>
      </c>
      <c r="BL5" s="1">
        <v>0</v>
      </c>
      <c r="BM5" s="1">
        <v>0</v>
      </c>
      <c r="BN5" s="1">
        <v>0</v>
      </c>
      <c r="BO5" s="1">
        <v>0</v>
      </c>
      <c r="BP5" s="1">
        <v>0</v>
      </c>
      <c r="BQ5" s="1">
        <v>0</v>
      </c>
      <c r="BR5" s="1">
        <v>0</v>
      </c>
      <c r="BS5" s="1">
        <v>0</v>
      </c>
      <c r="BT5" s="1">
        <v>0</v>
      </c>
      <c r="BU5" s="1">
        <v>0</v>
      </c>
      <c r="BV5" s="1">
        <v>0</v>
      </c>
      <c r="BW5" s="1">
        <v>0</v>
      </c>
      <c r="BX5" s="1">
        <v>0</v>
      </c>
      <c r="BY5" s="1">
        <v>0</v>
      </c>
      <c r="BZ5" s="1">
        <v>0</v>
      </c>
      <c r="CA5" s="1">
        <v>0</v>
      </c>
      <c r="CB5" s="1">
        <v>0</v>
      </c>
      <c r="CC5" s="1">
        <v>0</v>
      </c>
      <c r="CD5" s="1">
        <v>0</v>
      </c>
      <c r="CE5" s="1">
        <v>0</v>
      </c>
      <c r="CF5" s="1">
        <v>0</v>
      </c>
      <c r="CG5" s="1">
        <v>0</v>
      </c>
      <c r="CH5" s="1">
        <v>0</v>
      </c>
      <c r="CI5" s="1">
        <v>0</v>
      </c>
      <c r="CJ5" s="1">
        <v>0</v>
      </c>
      <c r="CK5" s="1">
        <v>0</v>
      </c>
      <c r="CL5" s="1">
        <v>0</v>
      </c>
      <c r="CM5" s="1">
        <v>0</v>
      </c>
      <c r="CN5" s="1">
        <v>0</v>
      </c>
      <c r="CO5" s="1">
        <v>0</v>
      </c>
      <c r="CP5" s="1">
        <v>0</v>
      </c>
      <c r="CQ5" s="1">
        <v>0</v>
      </c>
      <c r="CR5" s="1">
        <v>0</v>
      </c>
      <c r="CS5" s="1">
        <v>0</v>
      </c>
      <c r="CT5" s="1">
        <v>0</v>
      </c>
      <c r="CU5" s="1">
        <v>0</v>
      </c>
      <c r="CV5" s="1">
        <v>0</v>
      </c>
      <c r="CW5" s="1">
        <v>0</v>
      </c>
      <c r="CX5" s="1">
        <v>0</v>
      </c>
      <c r="CY5" s="1">
        <v>0</v>
      </c>
      <c r="CZ5" s="1">
        <v>0</v>
      </c>
      <c r="DA5" s="1">
        <v>0</v>
      </c>
      <c r="DB5" s="1">
        <v>0</v>
      </c>
      <c r="DC5" s="1">
        <v>0</v>
      </c>
      <c r="DD5" s="1">
        <v>0</v>
      </c>
      <c r="DE5" s="1">
        <v>0</v>
      </c>
      <c r="DF5" s="1">
        <v>0</v>
      </c>
      <c r="DG5" s="1">
        <v>0</v>
      </c>
      <c r="DH5" s="1">
        <v>0</v>
      </c>
      <c r="DI5" s="1">
        <v>0</v>
      </c>
      <c r="DJ5" s="1">
        <v>0</v>
      </c>
      <c r="DK5" s="1">
        <v>0</v>
      </c>
      <c r="DL5" s="1">
        <v>0</v>
      </c>
      <c r="DM5" s="1">
        <v>0</v>
      </c>
      <c r="DN5" s="1">
        <v>0</v>
      </c>
      <c r="DO5" s="1">
        <v>0</v>
      </c>
      <c r="DP5" s="1">
        <v>0</v>
      </c>
      <c r="DQ5" s="1">
        <v>0</v>
      </c>
      <c r="DR5" s="1">
        <v>0</v>
      </c>
      <c r="DS5" s="1">
        <v>0</v>
      </c>
      <c r="DT5" s="1">
        <v>0</v>
      </c>
      <c r="DU5" s="1">
        <v>0</v>
      </c>
      <c r="DV5" s="1">
        <v>0</v>
      </c>
      <c r="DW5" s="1">
        <v>0</v>
      </c>
      <c r="DX5" s="1">
        <v>0</v>
      </c>
      <c r="DY5" s="1">
        <v>0</v>
      </c>
      <c r="DZ5" s="1">
        <v>0</v>
      </c>
      <c r="EA5" s="1">
        <v>0</v>
      </c>
      <c r="EB5" s="1">
        <v>0</v>
      </c>
      <c r="EC5" s="1">
        <v>0</v>
      </c>
      <c r="ED5" s="1">
        <v>0</v>
      </c>
      <c r="EE5" s="1">
        <v>0</v>
      </c>
      <c r="EF5" s="1">
        <v>0</v>
      </c>
      <c r="EG5" s="1">
        <v>0</v>
      </c>
      <c r="EH5" s="1">
        <v>0</v>
      </c>
    </row>
    <row r="6" spans="1:139">
      <c r="A6" s="1" t="s">
        <v>575</v>
      </c>
      <c r="B6" s="1" t="s">
        <v>291</v>
      </c>
      <c r="C6" s="1">
        <v>0</v>
      </c>
      <c r="D6" s="1">
        <v>0</v>
      </c>
      <c r="E6" s="1">
        <v>0</v>
      </c>
      <c r="F6" s="1">
        <v>0</v>
      </c>
      <c r="G6" s="1">
        <v>0</v>
      </c>
      <c r="H6" s="1">
        <v>0</v>
      </c>
      <c r="I6" s="1">
        <v>0</v>
      </c>
      <c r="J6" s="1">
        <v>0</v>
      </c>
      <c r="K6" s="1">
        <v>0</v>
      </c>
      <c r="L6" s="1">
        <v>0</v>
      </c>
      <c r="M6" s="1">
        <v>0</v>
      </c>
      <c r="N6" s="1">
        <v>0</v>
      </c>
      <c r="O6" s="1">
        <v>0</v>
      </c>
      <c r="P6" s="1">
        <v>0</v>
      </c>
      <c r="Q6" s="1">
        <v>0</v>
      </c>
      <c r="R6" s="1">
        <v>0</v>
      </c>
      <c r="S6" s="1">
        <v>0</v>
      </c>
      <c r="T6" s="1">
        <v>0</v>
      </c>
      <c r="U6" s="1">
        <v>0</v>
      </c>
      <c r="V6" s="1">
        <v>0</v>
      </c>
      <c r="W6" s="1">
        <v>0</v>
      </c>
      <c r="X6" s="1">
        <v>0</v>
      </c>
      <c r="Y6" s="1">
        <v>0</v>
      </c>
      <c r="Z6" s="1">
        <v>0</v>
      </c>
      <c r="AA6" s="1">
        <v>0</v>
      </c>
      <c r="AB6" s="1">
        <v>0</v>
      </c>
      <c r="AC6" s="1">
        <v>0</v>
      </c>
      <c r="AD6" s="1">
        <v>0</v>
      </c>
      <c r="AE6" s="1">
        <v>0</v>
      </c>
      <c r="AF6" s="1">
        <v>0</v>
      </c>
      <c r="AG6" s="1">
        <v>0</v>
      </c>
      <c r="AH6" s="1">
        <v>0</v>
      </c>
      <c r="AI6" s="1">
        <v>0</v>
      </c>
      <c r="AJ6" s="1">
        <v>0</v>
      </c>
      <c r="AK6" s="1">
        <v>0</v>
      </c>
      <c r="AL6" s="1">
        <v>0</v>
      </c>
      <c r="AM6" s="1">
        <v>0</v>
      </c>
      <c r="AN6" s="1">
        <v>0</v>
      </c>
      <c r="AO6" s="1">
        <v>0</v>
      </c>
      <c r="AP6" s="1">
        <v>0</v>
      </c>
      <c r="AQ6" s="1">
        <v>0</v>
      </c>
      <c r="AR6" s="1">
        <v>0</v>
      </c>
      <c r="AS6" s="1">
        <v>0</v>
      </c>
      <c r="AT6" s="1">
        <v>0</v>
      </c>
      <c r="AU6" s="1">
        <v>0</v>
      </c>
      <c r="AV6" s="1">
        <v>0</v>
      </c>
      <c r="AW6" s="1">
        <v>0</v>
      </c>
      <c r="AX6" s="1">
        <v>0</v>
      </c>
      <c r="AY6" s="1">
        <v>0</v>
      </c>
      <c r="AZ6" s="1">
        <v>0</v>
      </c>
      <c r="BA6" s="1">
        <v>0</v>
      </c>
      <c r="BB6" s="1">
        <v>0</v>
      </c>
      <c r="BC6" s="1">
        <v>0</v>
      </c>
      <c r="BD6" s="1">
        <v>0</v>
      </c>
      <c r="BE6" s="1">
        <v>0</v>
      </c>
      <c r="BF6" s="1">
        <v>0</v>
      </c>
      <c r="BG6" s="1">
        <v>0</v>
      </c>
      <c r="BH6" s="1">
        <v>0</v>
      </c>
      <c r="BI6" s="1">
        <v>0</v>
      </c>
      <c r="BJ6" s="1">
        <v>0</v>
      </c>
      <c r="BK6" s="1">
        <v>0</v>
      </c>
      <c r="BL6" s="1">
        <v>0</v>
      </c>
      <c r="BM6" s="1">
        <v>0</v>
      </c>
      <c r="BN6" s="1">
        <v>0</v>
      </c>
      <c r="BO6" s="1">
        <v>0</v>
      </c>
      <c r="BP6" s="1">
        <v>0</v>
      </c>
      <c r="BQ6" s="1">
        <v>0</v>
      </c>
      <c r="BR6" s="1">
        <v>0</v>
      </c>
      <c r="BS6" s="1">
        <v>0</v>
      </c>
      <c r="BT6" s="1">
        <v>0</v>
      </c>
      <c r="BU6" s="1">
        <v>0</v>
      </c>
      <c r="BV6" s="1">
        <v>0</v>
      </c>
      <c r="BW6" s="1">
        <v>0</v>
      </c>
      <c r="BX6" s="1">
        <v>0</v>
      </c>
      <c r="BY6" s="1">
        <v>0</v>
      </c>
      <c r="BZ6" s="1">
        <v>0</v>
      </c>
      <c r="CA6" s="1">
        <v>0</v>
      </c>
      <c r="CB6" s="1">
        <v>0</v>
      </c>
      <c r="CC6" s="1">
        <v>0</v>
      </c>
      <c r="CD6" s="1">
        <v>0</v>
      </c>
      <c r="CE6" s="1">
        <v>0</v>
      </c>
      <c r="CF6" s="1">
        <v>0</v>
      </c>
      <c r="CG6" s="1">
        <v>0</v>
      </c>
      <c r="CH6" s="1">
        <v>0</v>
      </c>
      <c r="CI6" s="1">
        <v>0</v>
      </c>
      <c r="CJ6" s="1">
        <v>0</v>
      </c>
      <c r="CK6" s="1">
        <v>0</v>
      </c>
      <c r="CL6" s="1">
        <v>0</v>
      </c>
      <c r="CM6" s="1">
        <v>0</v>
      </c>
      <c r="CN6" s="1">
        <v>0</v>
      </c>
      <c r="CO6" s="1">
        <v>0</v>
      </c>
      <c r="CP6" s="1">
        <v>0</v>
      </c>
      <c r="CQ6" s="1">
        <v>0</v>
      </c>
      <c r="CR6" s="1">
        <v>0</v>
      </c>
      <c r="CS6" s="1">
        <v>0</v>
      </c>
      <c r="CT6" s="1">
        <v>0</v>
      </c>
      <c r="CU6" s="1">
        <v>0</v>
      </c>
      <c r="CV6" s="1">
        <v>0</v>
      </c>
      <c r="CW6" s="1">
        <v>0</v>
      </c>
      <c r="CX6" s="1">
        <v>0</v>
      </c>
      <c r="CY6" s="1">
        <v>0</v>
      </c>
      <c r="CZ6" s="1">
        <v>0</v>
      </c>
      <c r="DA6" s="1">
        <v>0</v>
      </c>
      <c r="DB6" s="1">
        <v>0</v>
      </c>
      <c r="DC6" s="1">
        <v>0</v>
      </c>
      <c r="DD6" s="1">
        <v>0</v>
      </c>
      <c r="DE6" s="1">
        <v>0</v>
      </c>
      <c r="DF6" s="1">
        <v>0</v>
      </c>
      <c r="DG6" s="1">
        <v>0</v>
      </c>
      <c r="DH6" s="1">
        <v>0</v>
      </c>
      <c r="DI6" s="1">
        <v>0</v>
      </c>
      <c r="DJ6" s="1">
        <v>0</v>
      </c>
      <c r="DK6" s="1">
        <v>0</v>
      </c>
      <c r="DL6" s="1">
        <v>0</v>
      </c>
      <c r="DM6" s="1">
        <v>0</v>
      </c>
      <c r="DN6" s="1">
        <v>0</v>
      </c>
      <c r="DO6" s="1">
        <v>0</v>
      </c>
      <c r="DP6" s="1">
        <v>0</v>
      </c>
      <c r="DQ6" s="1">
        <v>0</v>
      </c>
      <c r="DR6" s="1">
        <v>0</v>
      </c>
      <c r="DS6" s="1">
        <v>0</v>
      </c>
      <c r="DT6" s="1">
        <v>0</v>
      </c>
      <c r="DU6" s="1">
        <v>0</v>
      </c>
      <c r="DV6" s="1">
        <v>0</v>
      </c>
      <c r="DW6" s="1">
        <v>0</v>
      </c>
      <c r="DX6" s="1">
        <v>0</v>
      </c>
      <c r="DY6" s="1">
        <v>0</v>
      </c>
      <c r="DZ6" s="1">
        <v>0</v>
      </c>
      <c r="EA6" s="1">
        <v>0</v>
      </c>
      <c r="EB6" s="1">
        <v>0</v>
      </c>
      <c r="EC6" s="1">
        <v>0</v>
      </c>
      <c r="ED6" s="1">
        <v>0</v>
      </c>
      <c r="EE6" s="1">
        <v>0</v>
      </c>
      <c r="EF6" s="1">
        <v>0</v>
      </c>
      <c r="EG6" s="1">
        <v>0</v>
      </c>
      <c r="EH6" s="1">
        <v>0</v>
      </c>
    </row>
    <row r="7" spans="1:139">
      <c r="A7" s="1" t="s">
        <v>293</v>
      </c>
      <c r="B7" s="1" t="s">
        <v>294</v>
      </c>
      <c r="C7" s="1">
        <v>0</v>
      </c>
      <c r="D7" s="1">
        <v>0</v>
      </c>
      <c r="E7" s="1">
        <v>0</v>
      </c>
      <c r="F7" s="1">
        <v>0</v>
      </c>
      <c r="G7" s="1">
        <v>0</v>
      </c>
      <c r="H7" s="1">
        <v>0</v>
      </c>
      <c r="I7" s="1">
        <v>0</v>
      </c>
      <c r="J7" s="1">
        <v>0</v>
      </c>
      <c r="K7" s="1">
        <v>0</v>
      </c>
      <c r="L7" s="1">
        <v>0</v>
      </c>
      <c r="M7" s="1">
        <v>0</v>
      </c>
      <c r="N7" s="1">
        <v>0</v>
      </c>
      <c r="O7" s="1">
        <v>0</v>
      </c>
      <c r="P7" s="1">
        <v>0</v>
      </c>
      <c r="Q7" s="1">
        <v>0</v>
      </c>
      <c r="R7" s="1">
        <v>0</v>
      </c>
      <c r="S7" s="1">
        <v>0</v>
      </c>
      <c r="T7" s="1">
        <v>0</v>
      </c>
      <c r="U7" s="1">
        <v>0</v>
      </c>
      <c r="V7" s="1">
        <v>0</v>
      </c>
      <c r="W7" s="1">
        <v>0</v>
      </c>
      <c r="X7" s="1">
        <v>0</v>
      </c>
      <c r="Y7" s="1">
        <v>0</v>
      </c>
      <c r="Z7" s="1">
        <v>0</v>
      </c>
      <c r="AA7" s="1">
        <v>0</v>
      </c>
      <c r="AB7" s="1">
        <v>0</v>
      </c>
      <c r="AC7" s="1">
        <v>0</v>
      </c>
      <c r="AD7" s="1">
        <v>0</v>
      </c>
      <c r="AE7" s="1">
        <v>0</v>
      </c>
      <c r="AF7" s="1">
        <v>0</v>
      </c>
      <c r="AG7" s="1">
        <v>0</v>
      </c>
      <c r="AH7" s="1">
        <v>0</v>
      </c>
      <c r="AI7" s="1">
        <v>0</v>
      </c>
      <c r="AJ7" s="1">
        <v>0</v>
      </c>
      <c r="AK7" s="1">
        <v>0</v>
      </c>
      <c r="AL7" s="1">
        <v>0</v>
      </c>
      <c r="AM7" s="1">
        <v>0</v>
      </c>
      <c r="AN7" s="1">
        <v>0</v>
      </c>
      <c r="AO7" s="1">
        <v>0</v>
      </c>
      <c r="AP7" s="1">
        <v>0</v>
      </c>
      <c r="AQ7" s="1">
        <v>0</v>
      </c>
      <c r="AR7" s="1">
        <v>0</v>
      </c>
      <c r="AS7" s="1">
        <v>0</v>
      </c>
      <c r="AT7" s="1">
        <v>0</v>
      </c>
      <c r="AU7" s="1">
        <v>0</v>
      </c>
      <c r="AV7" s="1">
        <v>0</v>
      </c>
      <c r="AW7" s="1">
        <v>0</v>
      </c>
      <c r="AX7" s="1">
        <v>0</v>
      </c>
      <c r="AY7" s="1">
        <v>0</v>
      </c>
      <c r="AZ7" s="1">
        <v>0</v>
      </c>
      <c r="BA7" s="1">
        <v>0</v>
      </c>
      <c r="BB7" s="1">
        <v>0</v>
      </c>
      <c r="BC7" s="1">
        <v>0</v>
      </c>
      <c r="BD7" s="1">
        <v>0</v>
      </c>
      <c r="BE7" s="1">
        <v>0</v>
      </c>
      <c r="BF7" s="1">
        <v>0</v>
      </c>
      <c r="BG7" s="1">
        <v>0</v>
      </c>
      <c r="BH7" s="1">
        <v>0</v>
      </c>
      <c r="BI7" s="1">
        <v>0</v>
      </c>
      <c r="BJ7" s="1">
        <v>0</v>
      </c>
      <c r="BK7" s="1">
        <v>0</v>
      </c>
      <c r="BL7" s="1">
        <v>0</v>
      </c>
      <c r="BM7" s="1">
        <v>0</v>
      </c>
      <c r="BN7" s="1">
        <v>0</v>
      </c>
      <c r="BO7" s="1">
        <v>0</v>
      </c>
      <c r="BP7" s="1">
        <v>0</v>
      </c>
      <c r="BQ7" s="1">
        <v>0</v>
      </c>
      <c r="BR7" s="1">
        <v>0</v>
      </c>
      <c r="BS7" s="1">
        <v>0</v>
      </c>
      <c r="BT7" s="1">
        <v>0</v>
      </c>
      <c r="BU7" s="1">
        <v>0</v>
      </c>
      <c r="BV7" s="1">
        <v>0</v>
      </c>
      <c r="BW7" s="1">
        <v>0</v>
      </c>
      <c r="BX7" s="1">
        <v>0</v>
      </c>
      <c r="BY7" s="1">
        <v>0</v>
      </c>
      <c r="BZ7" s="1">
        <v>0</v>
      </c>
      <c r="CA7" s="1">
        <v>0</v>
      </c>
      <c r="CB7" s="1">
        <v>0</v>
      </c>
      <c r="CC7" s="1">
        <v>0</v>
      </c>
      <c r="CD7" s="1">
        <v>0</v>
      </c>
      <c r="CE7" s="1">
        <v>0</v>
      </c>
      <c r="CF7" s="1">
        <v>0</v>
      </c>
      <c r="CG7" s="1">
        <v>0</v>
      </c>
      <c r="CH7" s="1">
        <v>0</v>
      </c>
      <c r="CI7" s="1">
        <v>0</v>
      </c>
      <c r="CJ7" s="1">
        <v>0</v>
      </c>
      <c r="CK7" s="1">
        <v>0</v>
      </c>
      <c r="CL7" s="1">
        <v>0</v>
      </c>
      <c r="CM7" s="1">
        <v>0</v>
      </c>
      <c r="CN7" s="1">
        <v>0</v>
      </c>
      <c r="CO7" s="1">
        <v>0</v>
      </c>
      <c r="CP7" s="1">
        <v>0</v>
      </c>
      <c r="CQ7" s="1">
        <v>0</v>
      </c>
      <c r="CR7" s="1">
        <v>0</v>
      </c>
      <c r="CS7" s="1">
        <v>0</v>
      </c>
      <c r="CT7" s="1">
        <v>0</v>
      </c>
      <c r="CU7" s="1">
        <v>0</v>
      </c>
      <c r="CV7" s="1">
        <v>0</v>
      </c>
      <c r="CW7" s="1">
        <v>0</v>
      </c>
      <c r="CX7" s="1">
        <v>0</v>
      </c>
      <c r="CY7" s="1">
        <v>0</v>
      </c>
      <c r="CZ7" s="1">
        <v>0</v>
      </c>
      <c r="DA7" s="1">
        <v>0</v>
      </c>
      <c r="DB7" s="1">
        <v>0</v>
      </c>
      <c r="DC7" s="1">
        <v>0</v>
      </c>
      <c r="DD7" s="1">
        <v>0</v>
      </c>
      <c r="DE7" s="1">
        <v>0</v>
      </c>
      <c r="DF7" s="1">
        <v>0</v>
      </c>
      <c r="DG7" s="1">
        <v>0</v>
      </c>
      <c r="DH7" s="1">
        <v>0</v>
      </c>
      <c r="DI7" s="1">
        <v>0</v>
      </c>
      <c r="DJ7" s="1">
        <v>0</v>
      </c>
      <c r="DK7" s="1">
        <v>0</v>
      </c>
      <c r="DL7" s="1">
        <v>0</v>
      </c>
      <c r="DM7" s="1">
        <v>0</v>
      </c>
      <c r="DN7" s="1">
        <v>0</v>
      </c>
      <c r="DO7" s="1">
        <v>0</v>
      </c>
      <c r="DP7" s="1">
        <v>0</v>
      </c>
      <c r="DQ7" s="1">
        <v>0</v>
      </c>
      <c r="DR7" s="1">
        <v>0</v>
      </c>
      <c r="DS7" s="1">
        <v>0</v>
      </c>
      <c r="DT7" s="1">
        <v>0</v>
      </c>
      <c r="DU7" s="1">
        <v>0</v>
      </c>
      <c r="DV7" s="1">
        <v>0</v>
      </c>
      <c r="DW7" s="1">
        <v>0</v>
      </c>
      <c r="DX7" s="1">
        <v>0</v>
      </c>
      <c r="DY7" s="1">
        <v>0</v>
      </c>
      <c r="DZ7" s="1">
        <v>0</v>
      </c>
      <c r="EA7" s="1">
        <v>0</v>
      </c>
      <c r="EB7" s="1">
        <v>0</v>
      </c>
      <c r="EC7" s="1">
        <v>0</v>
      </c>
      <c r="ED7" s="1">
        <v>0</v>
      </c>
      <c r="EE7" s="1">
        <v>0</v>
      </c>
      <c r="EF7" s="1">
        <v>0</v>
      </c>
      <c r="EG7" s="1">
        <v>0</v>
      </c>
      <c r="EH7" s="1">
        <v>0</v>
      </c>
    </row>
    <row r="8" spans="1:139">
      <c r="A8" s="1" t="s">
        <v>295</v>
      </c>
      <c r="B8" s="1" t="s">
        <v>296</v>
      </c>
      <c r="C8" s="1">
        <v>0</v>
      </c>
      <c r="D8" s="1">
        <v>0</v>
      </c>
      <c r="E8" s="1">
        <v>0</v>
      </c>
      <c r="F8" s="1">
        <v>0</v>
      </c>
      <c r="G8" s="1">
        <v>0</v>
      </c>
      <c r="H8" s="1">
        <v>0</v>
      </c>
      <c r="I8" s="1">
        <v>0</v>
      </c>
      <c r="J8" s="1">
        <v>0</v>
      </c>
      <c r="K8" s="1">
        <v>0</v>
      </c>
      <c r="L8" s="1">
        <v>0</v>
      </c>
      <c r="M8" s="1">
        <v>0</v>
      </c>
      <c r="N8" s="1">
        <v>0</v>
      </c>
      <c r="O8" s="1">
        <v>0</v>
      </c>
      <c r="P8" s="1">
        <v>0</v>
      </c>
      <c r="Q8" s="1">
        <v>0</v>
      </c>
      <c r="R8" s="1">
        <v>0</v>
      </c>
      <c r="S8" s="1">
        <v>0</v>
      </c>
      <c r="T8" s="1">
        <v>0</v>
      </c>
      <c r="U8" s="1">
        <v>0</v>
      </c>
      <c r="V8" s="1">
        <v>0</v>
      </c>
      <c r="W8" s="1">
        <v>0</v>
      </c>
      <c r="X8" s="1">
        <v>0</v>
      </c>
      <c r="Y8" s="1">
        <v>0</v>
      </c>
      <c r="Z8" s="1">
        <v>0</v>
      </c>
      <c r="AA8" s="1">
        <v>0</v>
      </c>
      <c r="AB8" s="1">
        <v>0</v>
      </c>
      <c r="AC8" s="1">
        <v>0</v>
      </c>
      <c r="AD8" s="1">
        <v>0</v>
      </c>
      <c r="AE8" s="1">
        <v>0</v>
      </c>
      <c r="AF8" s="1">
        <v>0</v>
      </c>
      <c r="AG8" s="1">
        <v>0</v>
      </c>
      <c r="AH8" s="1">
        <v>0</v>
      </c>
      <c r="AI8" s="1">
        <v>0</v>
      </c>
      <c r="AJ8" s="1">
        <v>0</v>
      </c>
      <c r="AK8" s="1">
        <v>0</v>
      </c>
      <c r="AL8" s="1">
        <v>0</v>
      </c>
      <c r="AM8" s="1">
        <v>0</v>
      </c>
      <c r="AN8" s="1">
        <v>0</v>
      </c>
      <c r="AO8" s="1">
        <v>0</v>
      </c>
      <c r="AP8" s="1">
        <v>0</v>
      </c>
      <c r="AQ8" s="1">
        <v>0</v>
      </c>
      <c r="AR8" s="1">
        <v>0</v>
      </c>
      <c r="AS8" s="1">
        <v>0</v>
      </c>
      <c r="AT8" s="1">
        <v>0</v>
      </c>
      <c r="AU8" s="1">
        <v>0</v>
      </c>
      <c r="AV8" s="1">
        <v>0</v>
      </c>
      <c r="AW8" s="1">
        <v>0</v>
      </c>
      <c r="AX8" s="1">
        <v>0</v>
      </c>
      <c r="AY8" s="1">
        <v>0</v>
      </c>
      <c r="AZ8" s="1">
        <v>0</v>
      </c>
      <c r="BA8" s="1">
        <v>0</v>
      </c>
      <c r="BB8" s="1">
        <v>0</v>
      </c>
      <c r="BC8" s="1">
        <v>0</v>
      </c>
      <c r="BD8" s="1">
        <v>0</v>
      </c>
      <c r="BE8" s="1">
        <v>0</v>
      </c>
      <c r="BF8" s="1">
        <v>0</v>
      </c>
      <c r="BG8" s="1">
        <v>0</v>
      </c>
      <c r="BH8" s="1">
        <v>0</v>
      </c>
      <c r="BI8" s="1">
        <v>0</v>
      </c>
      <c r="BJ8" s="1">
        <v>0</v>
      </c>
      <c r="BK8" s="1">
        <v>0</v>
      </c>
      <c r="BL8" s="1">
        <v>0</v>
      </c>
      <c r="BM8" s="1">
        <v>0</v>
      </c>
      <c r="BN8" s="1">
        <v>0</v>
      </c>
      <c r="BO8" s="1">
        <v>0</v>
      </c>
      <c r="BP8" s="1">
        <v>0</v>
      </c>
      <c r="BQ8" s="1">
        <v>0</v>
      </c>
      <c r="BR8" s="1">
        <v>0</v>
      </c>
      <c r="BS8" s="1">
        <v>0</v>
      </c>
      <c r="BT8" s="1">
        <v>0</v>
      </c>
      <c r="BU8" s="1">
        <v>0</v>
      </c>
      <c r="BV8" s="1">
        <v>0</v>
      </c>
      <c r="BW8" s="1">
        <v>0</v>
      </c>
      <c r="BX8" s="1">
        <v>0</v>
      </c>
      <c r="BY8" s="1">
        <v>0</v>
      </c>
      <c r="BZ8" s="1">
        <v>0</v>
      </c>
      <c r="CA8" s="1">
        <v>0</v>
      </c>
      <c r="CB8" s="1">
        <v>0</v>
      </c>
      <c r="CC8" s="1">
        <v>0</v>
      </c>
      <c r="CD8" s="1">
        <v>0</v>
      </c>
      <c r="CE8" s="1">
        <v>0</v>
      </c>
      <c r="CF8" s="1">
        <v>0</v>
      </c>
      <c r="CG8" s="1">
        <v>0</v>
      </c>
      <c r="CH8" s="1">
        <v>0</v>
      </c>
      <c r="CI8" s="1">
        <v>0</v>
      </c>
      <c r="CJ8" s="1">
        <v>0</v>
      </c>
      <c r="CK8" s="1">
        <v>0</v>
      </c>
      <c r="CL8" s="1">
        <v>0</v>
      </c>
      <c r="CM8" s="1">
        <v>0</v>
      </c>
      <c r="CN8" s="1">
        <v>0</v>
      </c>
      <c r="CO8" s="1">
        <v>0</v>
      </c>
      <c r="CP8" s="1">
        <v>0</v>
      </c>
      <c r="CQ8" s="1">
        <v>0</v>
      </c>
      <c r="CR8" s="1">
        <v>0</v>
      </c>
      <c r="CS8" s="1">
        <v>0</v>
      </c>
      <c r="CT8" s="1">
        <v>0</v>
      </c>
      <c r="CU8" s="1">
        <v>0</v>
      </c>
      <c r="CV8" s="1">
        <v>0</v>
      </c>
      <c r="CW8" s="1">
        <v>0</v>
      </c>
      <c r="CX8" s="1">
        <v>0</v>
      </c>
      <c r="CY8" s="1">
        <v>0</v>
      </c>
      <c r="CZ8" s="1">
        <v>0</v>
      </c>
      <c r="DA8" s="1">
        <v>0</v>
      </c>
      <c r="DB8" s="1">
        <v>0</v>
      </c>
      <c r="DC8" s="1">
        <v>0</v>
      </c>
      <c r="DD8" s="1">
        <v>0</v>
      </c>
      <c r="DE8" s="1">
        <v>0</v>
      </c>
      <c r="DF8" s="1">
        <v>0</v>
      </c>
      <c r="DG8" s="1">
        <v>0</v>
      </c>
      <c r="DH8" s="1">
        <v>0</v>
      </c>
      <c r="DI8" s="1">
        <v>0</v>
      </c>
      <c r="DJ8" s="1">
        <v>0</v>
      </c>
      <c r="DK8" s="1">
        <v>0</v>
      </c>
      <c r="DL8" s="1">
        <v>0</v>
      </c>
      <c r="DM8" s="1">
        <v>0</v>
      </c>
      <c r="DN8" s="1">
        <v>0</v>
      </c>
      <c r="DO8" s="1">
        <v>0</v>
      </c>
      <c r="DP8" s="1">
        <v>0</v>
      </c>
      <c r="DQ8" s="1">
        <v>0</v>
      </c>
      <c r="DR8" s="1">
        <v>0</v>
      </c>
      <c r="DS8" s="1">
        <v>0</v>
      </c>
      <c r="DT8" s="1">
        <v>0</v>
      </c>
      <c r="DU8" s="1">
        <v>0</v>
      </c>
      <c r="DV8" s="1">
        <v>0</v>
      </c>
      <c r="DW8" s="1">
        <v>0</v>
      </c>
      <c r="DX8" s="1">
        <v>0</v>
      </c>
      <c r="DY8" s="1">
        <v>0</v>
      </c>
      <c r="DZ8" s="1">
        <v>0</v>
      </c>
      <c r="EA8" s="1">
        <v>0</v>
      </c>
      <c r="EB8" s="1">
        <v>0</v>
      </c>
      <c r="EC8" s="1">
        <v>0</v>
      </c>
      <c r="ED8" s="1">
        <v>0</v>
      </c>
      <c r="EE8" s="1">
        <v>0</v>
      </c>
      <c r="EF8" s="1">
        <v>0</v>
      </c>
      <c r="EG8" s="1">
        <v>0</v>
      </c>
      <c r="EH8" s="1">
        <v>0</v>
      </c>
    </row>
    <row r="9" spans="1:139">
      <c r="A9" s="1" t="s">
        <v>297</v>
      </c>
      <c r="B9" s="1" t="s">
        <v>298</v>
      </c>
      <c r="C9" s="1">
        <v>0</v>
      </c>
      <c r="D9" s="1">
        <v>0</v>
      </c>
      <c r="E9" s="1">
        <v>0</v>
      </c>
      <c r="F9" s="1">
        <v>0</v>
      </c>
      <c r="G9" s="1">
        <v>0</v>
      </c>
      <c r="H9" s="1">
        <v>0</v>
      </c>
      <c r="I9" s="1">
        <v>0</v>
      </c>
      <c r="J9" s="1">
        <v>0</v>
      </c>
      <c r="K9" s="1">
        <v>0</v>
      </c>
      <c r="L9" s="1">
        <v>0</v>
      </c>
      <c r="M9" s="1">
        <v>0</v>
      </c>
      <c r="N9" s="1">
        <v>0</v>
      </c>
      <c r="O9" s="1">
        <v>0</v>
      </c>
      <c r="P9" s="1">
        <v>0</v>
      </c>
      <c r="Q9" s="1">
        <v>0</v>
      </c>
      <c r="R9" s="1">
        <v>0</v>
      </c>
      <c r="S9" s="1">
        <v>0</v>
      </c>
      <c r="T9" s="1">
        <v>0</v>
      </c>
      <c r="U9" s="1">
        <v>0</v>
      </c>
      <c r="V9" s="1">
        <v>0</v>
      </c>
      <c r="W9" s="1">
        <v>0</v>
      </c>
      <c r="X9" s="1">
        <v>0</v>
      </c>
      <c r="Y9" s="1">
        <v>0</v>
      </c>
      <c r="Z9" s="1">
        <v>0</v>
      </c>
      <c r="AA9" s="1">
        <v>0</v>
      </c>
      <c r="AB9" s="1">
        <v>0</v>
      </c>
      <c r="AC9" s="1">
        <v>0</v>
      </c>
      <c r="AD9" s="1">
        <v>0</v>
      </c>
      <c r="AE9" s="1">
        <v>0</v>
      </c>
      <c r="AF9" s="1">
        <v>0</v>
      </c>
      <c r="AG9" s="1">
        <v>0</v>
      </c>
      <c r="AH9" s="1">
        <v>0</v>
      </c>
      <c r="AI9" s="1">
        <v>0</v>
      </c>
      <c r="AJ9" s="1">
        <v>0</v>
      </c>
      <c r="AK9" s="1">
        <v>0</v>
      </c>
      <c r="AL9" s="1">
        <v>0</v>
      </c>
      <c r="AM9" s="1">
        <v>0</v>
      </c>
      <c r="AN9" s="1">
        <v>0</v>
      </c>
      <c r="AO9" s="1">
        <v>0</v>
      </c>
      <c r="AP9" s="1">
        <v>0</v>
      </c>
      <c r="AQ9" s="1">
        <v>0</v>
      </c>
      <c r="AR9" s="1">
        <v>0</v>
      </c>
      <c r="AS9" s="1">
        <v>0</v>
      </c>
      <c r="AT9" s="1">
        <v>0</v>
      </c>
      <c r="AU9" s="1">
        <v>0</v>
      </c>
      <c r="AV9" s="1">
        <v>0</v>
      </c>
      <c r="AW9" s="1">
        <v>0</v>
      </c>
      <c r="AX9" s="1">
        <v>0</v>
      </c>
      <c r="AY9" s="1">
        <v>0</v>
      </c>
      <c r="AZ9" s="1">
        <v>0</v>
      </c>
      <c r="BA9" s="1">
        <v>0</v>
      </c>
      <c r="BB9" s="1">
        <v>0</v>
      </c>
      <c r="BC9" s="1">
        <v>0</v>
      </c>
      <c r="BD9" s="1">
        <v>0</v>
      </c>
      <c r="BE9" s="1">
        <v>0</v>
      </c>
      <c r="BF9" s="1">
        <v>0</v>
      </c>
      <c r="BG9" s="1">
        <v>0</v>
      </c>
      <c r="BH9" s="1">
        <v>0</v>
      </c>
      <c r="BI9" s="1">
        <v>0</v>
      </c>
      <c r="BJ9" s="1">
        <v>0</v>
      </c>
      <c r="BK9" s="1">
        <v>0</v>
      </c>
      <c r="BL9" s="1">
        <v>0</v>
      </c>
      <c r="BM9" s="1">
        <v>0</v>
      </c>
      <c r="BN9" s="1">
        <v>0</v>
      </c>
      <c r="BO9" s="1">
        <v>0</v>
      </c>
      <c r="BP9" s="1">
        <v>0</v>
      </c>
      <c r="BQ9" s="1">
        <v>0</v>
      </c>
      <c r="BR9" s="1">
        <v>0</v>
      </c>
      <c r="BS9" s="1">
        <v>0</v>
      </c>
      <c r="BT9" s="1">
        <v>0</v>
      </c>
      <c r="BU9" s="1">
        <v>0</v>
      </c>
      <c r="BV9" s="1">
        <v>0</v>
      </c>
      <c r="BW9" s="1">
        <v>0</v>
      </c>
      <c r="BX9" s="1">
        <v>0</v>
      </c>
      <c r="BY9" s="1">
        <v>0</v>
      </c>
      <c r="BZ9" s="1">
        <v>0</v>
      </c>
      <c r="CA9" s="1">
        <v>0</v>
      </c>
      <c r="CB9" s="1">
        <v>0</v>
      </c>
      <c r="CC9" s="1">
        <v>0</v>
      </c>
      <c r="CD9" s="1">
        <v>0</v>
      </c>
      <c r="CE9" s="1">
        <v>0</v>
      </c>
      <c r="CF9" s="1">
        <v>0</v>
      </c>
      <c r="CG9" s="1">
        <v>0</v>
      </c>
      <c r="CH9" s="1">
        <v>0</v>
      </c>
      <c r="CI9" s="1">
        <v>0</v>
      </c>
      <c r="CJ9" s="1">
        <v>0</v>
      </c>
      <c r="CK9" s="1">
        <v>0</v>
      </c>
      <c r="CL9" s="1">
        <v>0</v>
      </c>
      <c r="CM9" s="1">
        <v>0</v>
      </c>
      <c r="CN9" s="1">
        <v>0</v>
      </c>
      <c r="CO9" s="1">
        <v>0</v>
      </c>
      <c r="CP9" s="1">
        <v>0</v>
      </c>
      <c r="CQ9" s="1">
        <v>0</v>
      </c>
      <c r="CR9" s="1">
        <v>0</v>
      </c>
      <c r="CS9" s="1">
        <v>0</v>
      </c>
      <c r="CT9" s="1">
        <v>0</v>
      </c>
      <c r="CU9" s="1">
        <v>0</v>
      </c>
      <c r="CV9" s="1">
        <v>0</v>
      </c>
      <c r="CW9" s="1">
        <v>0</v>
      </c>
      <c r="CX9" s="1">
        <v>0</v>
      </c>
      <c r="CY9" s="1">
        <v>0</v>
      </c>
      <c r="CZ9" s="1">
        <v>0</v>
      </c>
      <c r="DA9" s="1">
        <v>0</v>
      </c>
      <c r="DB9" s="1">
        <v>0</v>
      </c>
      <c r="DC9" s="1">
        <v>0</v>
      </c>
      <c r="DD9" s="1">
        <v>0</v>
      </c>
      <c r="DE9" s="1">
        <v>0</v>
      </c>
      <c r="DF9" s="1">
        <v>0</v>
      </c>
      <c r="DG9" s="1">
        <v>0</v>
      </c>
      <c r="DH9" s="1">
        <v>0</v>
      </c>
      <c r="DI9" s="1">
        <v>0</v>
      </c>
      <c r="DJ9" s="1">
        <v>0</v>
      </c>
      <c r="DK9" s="1">
        <v>0</v>
      </c>
      <c r="DL9" s="1">
        <v>0</v>
      </c>
      <c r="DM9" s="1">
        <v>0</v>
      </c>
      <c r="DN9" s="1">
        <v>0</v>
      </c>
      <c r="DO9" s="1">
        <v>0</v>
      </c>
      <c r="DP9" s="1">
        <v>0</v>
      </c>
      <c r="DQ9" s="1">
        <v>0</v>
      </c>
      <c r="DR9" s="1">
        <v>0</v>
      </c>
      <c r="DS9" s="1">
        <v>0</v>
      </c>
      <c r="DT9" s="1">
        <v>0</v>
      </c>
      <c r="DU9" s="1">
        <v>0</v>
      </c>
      <c r="DV9" s="1">
        <v>0</v>
      </c>
      <c r="DW9" s="1">
        <v>0</v>
      </c>
      <c r="DX9" s="1">
        <v>0</v>
      </c>
      <c r="DY9" s="1">
        <v>0</v>
      </c>
      <c r="DZ9" s="1">
        <v>0</v>
      </c>
      <c r="EA9" s="1">
        <v>0</v>
      </c>
      <c r="EB9" s="1">
        <v>0</v>
      </c>
      <c r="EC9" s="1">
        <v>0</v>
      </c>
      <c r="ED9" s="1">
        <v>0</v>
      </c>
      <c r="EE9" s="1">
        <v>0</v>
      </c>
      <c r="EF9" s="1">
        <v>0</v>
      </c>
      <c r="EG9" s="1">
        <v>0</v>
      </c>
      <c r="EH9" s="1">
        <v>0</v>
      </c>
    </row>
    <row r="10" spans="1:139">
      <c r="A10" s="1" t="s">
        <v>299</v>
      </c>
      <c r="B10" s="1" t="s">
        <v>300</v>
      </c>
      <c r="C10" s="1">
        <v>0</v>
      </c>
      <c r="D10" s="1">
        <v>0</v>
      </c>
      <c r="E10" s="1">
        <v>0</v>
      </c>
      <c r="F10" s="1">
        <v>0</v>
      </c>
      <c r="G10" s="1">
        <v>0</v>
      </c>
      <c r="H10" s="1">
        <v>0</v>
      </c>
      <c r="I10" s="1">
        <v>0</v>
      </c>
      <c r="J10" s="1">
        <v>0</v>
      </c>
      <c r="K10" s="1">
        <v>0</v>
      </c>
      <c r="L10" s="1">
        <v>0</v>
      </c>
      <c r="M10" s="1">
        <v>0</v>
      </c>
      <c r="N10" s="1">
        <v>0</v>
      </c>
      <c r="O10" s="1">
        <v>0</v>
      </c>
      <c r="P10" s="1">
        <v>0</v>
      </c>
      <c r="Q10" s="1">
        <v>0</v>
      </c>
      <c r="R10" s="1">
        <v>0</v>
      </c>
      <c r="S10" s="1">
        <v>0</v>
      </c>
      <c r="T10" s="1">
        <v>0</v>
      </c>
      <c r="U10" s="1">
        <v>0</v>
      </c>
      <c r="V10" s="1">
        <v>0</v>
      </c>
      <c r="W10" s="1">
        <v>0</v>
      </c>
      <c r="X10" s="1">
        <v>0</v>
      </c>
      <c r="Y10" s="1">
        <v>0</v>
      </c>
      <c r="Z10" s="1">
        <v>0</v>
      </c>
      <c r="AA10" s="1">
        <v>0</v>
      </c>
      <c r="AB10" s="1">
        <v>0</v>
      </c>
      <c r="AC10" s="1">
        <v>0</v>
      </c>
      <c r="AD10" s="1">
        <v>0</v>
      </c>
      <c r="AE10" s="1">
        <v>0</v>
      </c>
      <c r="AF10" s="1">
        <v>0</v>
      </c>
      <c r="AG10" s="1">
        <v>0</v>
      </c>
      <c r="AH10" s="1">
        <v>0</v>
      </c>
      <c r="AI10" s="1">
        <v>0</v>
      </c>
      <c r="AJ10" s="1">
        <v>0</v>
      </c>
      <c r="AK10" s="1">
        <v>0</v>
      </c>
      <c r="AL10" s="1">
        <v>0</v>
      </c>
      <c r="AM10" s="1">
        <v>0</v>
      </c>
      <c r="AN10" s="1">
        <v>0</v>
      </c>
      <c r="AO10" s="1">
        <v>0</v>
      </c>
      <c r="AP10" s="1">
        <v>0</v>
      </c>
      <c r="AQ10" s="1">
        <v>0</v>
      </c>
      <c r="AR10" s="1">
        <v>0</v>
      </c>
      <c r="AS10" s="1">
        <v>0</v>
      </c>
      <c r="AT10" s="1">
        <v>0</v>
      </c>
      <c r="AU10" s="1">
        <v>0</v>
      </c>
      <c r="AV10" s="1">
        <v>0</v>
      </c>
      <c r="AW10" s="1">
        <v>0</v>
      </c>
      <c r="AX10" s="1">
        <v>0</v>
      </c>
      <c r="AY10" s="1">
        <v>0</v>
      </c>
      <c r="AZ10" s="1">
        <v>0</v>
      </c>
      <c r="BA10" s="1">
        <v>0</v>
      </c>
      <c r="BB10" s="1">
        <v>0</v>
      </c>
      <c r="BC10" s="1">
        <v>0</v>
      </c>
      <c r="BD10" s="1">
        <v>0</v>
      </c>
      <c r="BE10" s="1">
        <v>0</v>
      </c>
      <c r="BF10" s="1">
        <v>0</v>
      </c>
      <c r="BG10" s="1">
        <v>0</v>
      </c>
      <c r="BH10" s="1">
        <v>0</v>
      </c>
      <c r="BI10" s="1">
        <v>0</v>
      </c>
      <c r="BJ10" s="1">
        <v>0</v>
      </c>
      <c r="BK10" s="1">
        <v>0</v>
      </c>
      <c r="BL10" s="1">
        <v>0</v>
      </c>
      <c r="BM10" s="1">
        <v>0</v>
      </c>
      <c r="BN10" s="1">
        <v>0</v>
      </c>
      <c r="BO10" s="1">
        <v>0</v>
      </c>
      <c r="BP10" s="1">
        <v>0</v>
      </c>
      <c r="BQ10" s="1">
        <v>0</v>
      </c>
      <c r="BR10" s="1">
        <v>0</v>
      </c>
      <c r="BS10" s="1">
        <v>0</v>
      </c>
      <c r="BT10" s="1">
        <v>0</v>
      </c>
      <c r="BU10" s="1">
        <v>0</v>
      </c>
      <c r="BV10" s="1">
        <v>0</v>
      </c>
      <c r="BW10" s="1">
        <v>0</v>
      </c>
      <c r="BX10" s="1">
        <v>0</v>
      </c>
      <c r="BY10" s="1">
        <v>0</v>
      </c>
      <c r="BZ10" s="1">
        <v>0</v>
      </c>
      <c r="CA10" s="1">
        <v>0</v>
      </c>
      <c r="CB10" s="1">
        <v>0</v>
      </c>
      <c r="CC10" s="1">
        <v>0</v>
      </c>
      <c r="CD10" s="1">
        <v>0</v>
      </c>
      <c r="CE10" s="1">
        <v>0</v>
      </c>
      <c r="CF10" s="1">
        <v>0</v>
      </c>
      <c r="CG10" s="1">
        <v>0</v>
      </c>
      <c r="CH10" s="1">
        <v>0</v>
      </c>
      <c r="CI10" s="1">
        <v>0</v>
      </c>
      <c r="CJ10" s="1">
        <v>0</v>
      </c>
      <c r="CK10" s="1">
        <v>0</v>
      </c>
      <c r="CL10" s="1">
        <v>0</v>
      </c>
      <c r="CM10" s="1">
        <v>0</v>
      </c>
      <c r="CN10" s="1">
        <v>0</v>
      </c>
      <c r="CO10" s="1">
        <v>0</v>
      </c>
      <c r="CP10" s="1">
        <v>0</v>
      </c>
      <c r="CQ10" s="1">
        <v>0</v>
      </c>
      <c r="CR10" s="1">
        <v>0</v>
      </c>
      <c r="CS10" s="1">
        <v>0</v>
      </c>
      <c r="CT10" s="1">
        <v>0</v>
      </c>
      <c r="CU10" s="1">
        <v>0</v>
      </c>
      <c r="CV10" s="1">
        <v>0</v>
      </c>
      <c r="CW10" s="1">
        <v>0</v>
      </c>
      <c r="CX10" s="1">
        <v>0</v>
      </c>
      <c r="CY10" s="1">
        <v>0</v>
      </c>
      <c r="CZ10" s="1">
        <v>0</v>
      </c>
      <c r="DA10" s="1">
        <v>0</v>
      </c>
      <c r="DB10" s="1">
        <v>0</v>
      </c>
      <c r="DC10" s="1">
        <v>0</v>
      </c>
      <c r="DD10" s="1">
        <v>0</v>
      </c>
      <c r="DE10" s="1">
        <v>0</v>
      </c>
      <c r="DF10" s="1">
        <v>0</v>
      </c>
      <c r="DG10" s="1">
        <v>0</v>
      </c>
      <c r="DH10" s="1">
        <v>0</v>
      </c>
      <c r="DI10" s="1">
        <v>0</v>
      </c>
      <c r="DJ10" s="1">
        <v>0</v>
      </c>
      <c r="DK10" s="1">
        <v>0</v>
      </c>
      <c r="DL10" s="1">
        <v>0</v>
      </c>
      <c r="DM10" s="1">
        <v>0</v>
      </c>
      <c r="DN10" s="1">
        <v>0</v>
      </c>
      <c r="DO10" s="1">
        <v>0</v>
      </c>
      <c r="DP10" s="1">
        <v>0</v>
      </c>
      <c r="DQ10" s="1">
        <v>0</v>
      </c>
      <c r="DR10" s="1">
        <v>0</v>
      </c>
      <c r="DS10" s="1">
        <v>0</v>
      </c>
      <c r="DT10" s="1">
        <v>0</v>
      </c>
      <c r="DU10" s="1">
        <v>0</v>
      </c>
      <c r="DV10" s="1">
        <v>0</v>
      </c>
      <c r="DW10" s="1">
        <v>0</v>
      </c>
      <c r="DX10" s="1">
        <v>0</v>
      </c>
      <c r="DY10" s="1">
        <v>0</v>
      </c>
      <c r="DZ10" s="1">
        <v>0</v>
      </c>
      <c r="EA10" s="1">
        <v>0</v>
      </c>
      <c r="EB10" s="1">
        <v>0</v>
      </c>
      <c r="EC10" s="1">
        <v>0</v>
      </c>
      <c r="ED10" s="1">
        <v>0</v>
      </c>
      <c r="EE10" s="1">
        <v>0</v>
      </c>
      <c r="EF10" s="1">
        <v>0</v>
      </c>
      <c r="EG10" s="1">
        <v>0</v>
      </c>
      <c r="EH10" s="1">
        <v>0</v>
      </c>
    </row>
    <row r="11" spans="1:139">
      <c r="A11" s="1" t="s">
        <v>301</v>
      </c>
      <c r="B11" s="1" t="s">
        <v>302</v>
      </c>
      <c r="C11" s="1">
        <v>0</v>
      </c>
      <c r="D11" s="1">
        <v>0</v>
      </c>
      <c r="E11" s="1">
        <v>0</v>
      </c>
      <c r="F11" s="1">
        <v>0</v>
      </c>
      <c r="G11" s="1">
        <v>0</v>
      </c>
      <c r="H11" s="1">
        <v>0</v>
      </c>
      <c r="I11" s="1">
        <v>0</v>
      </c>
      <c r="J11" s="1">
        <v>0</v>
      </c>
      <c r="K11" s="1">
        <v>0</v>
      </c>
      <c r="L11" s="1">
        <v>0</v>
      </c>
      <c r="M11" s="1">
        <v>0</v>
      </c>
      <c r="N11" s="1">
        <v>0</v>
      </c>
      <c r="O11" s="1">
        <v>0</v>
      </c>
      <c r="P11" s="1">
        <v>0</v>
      </c>
      <c r="Q11" s="1">
        <v>0</v>
      </c>
      <c r="R11" s="1">
        <v>0</v>
      </c>
      <c r="S11" s="1">
        <v>0</v>
      </c>
      <c r="T11" s="1">
        <v>0</v>
      </c>
      <c r="U11" s="1">
        <v>0</v>
      </c>
      <c r="V11" s="1">
        <v>0</v>
      </c>
      <c r="W11" s="1">
        <v>0</v>
      </c>
      <c r="X11" s="1">
        <v>0</v>
      </c>
      <c r="Y11" s="1">
        <v>0</v>
      </c>
      <c r="Z11" s="1">
        <v>0</v>
      </c>
      <c r="AA11" s="1">
        <v>0</v>
      </c>
      <c r="AB11" s="1">
        <v>0</v>
      </c>
      <c r="AC11" s="1">
        <v>0</v>
      </c>
      <c r="AD11" s="1">
        <v>0</v>
      </c>
      <c r="AE11" s="1">
        <v>0</v>
      </c>
      <c r="AF11" s="1">
        <v>0</v>
      </c>
      <c r="AG11" s="1">
        <v>0</v>
      </c>
      <c r="AH11" s="1">
        <v>0</v>
      </c>
      <c r="AI11" s="1">
        <v>0</v>
      </c>
      <c r="AJ11" s="1">
        <v>0</v>
      </c>
      <c r="AK11" s="1">
        <v>0</v>
      </c>
      <c r="AL11" s="1">
        <v>0</v>
      </c>
      <c r="AM11" s="1">
        <v>0</v>
      </c>
      <c r="AN11" s="1">
        <v>0</v>
      </c>
      <c r="AO11" s="1">
        <v>0</v>
      </c>
      <c r="AP11" s="1">
        <v>0</v>
      </c>
      <c r="AQ11" s="1">
        <v>0</v>
      </c>
      <c r="AR11" s="1">
        <v>0</v>
      </c>
      <c r="AS11" s="1">
        <v>0</v>
      </c>
      <c r="AT11" s="1">
        <v>0</v>
      </c>
      <c r="AU11" s="1">
        <v>0</v>
      </c>
      <c r="AV11" s="1">
        <v>0</v>
      </c>
      <c r="AW11" s="1">
        <v>0</v>
      </c>
      <c r="AX11" s="1">
        <v>0</v>
      </c>
      <c r="AY11" s="1">
        <v>0</v>
      </c>
      <c r="AZ11" s="1">
        <v>0</v>
      </c>
      <c r="BA11" s="1">
        <v>0</v>
      </c>
      <c r="BB11" s="1">
        <v>0</v>
      </c>
      <c r="BC11" s="1">
        <v>0</v>
      </c>
      <c r="BD11" s="1">
        <v>0</v>
      </c>
      <c r="BE11" s="1">
        <v>0</v>
      </c>
      <c r="BF11" s="1">
        <v>0</v>
      </c>
      <c r="BG11" s="1">
        <v>0</v>
      </c>
      <c r="BH11" s="1">
        <v>0</v>
      </c>
      <c r="BI11" s="1">
        <v>0</v>
      </c>
      <c r="BJ11" s="1">
        <v>0</v>
      </c>
      <c r="BK11" s="1">
        <v>0</v>
      </c>
      <c r="BL11" s="1">
        <v>0</v>
      </c>
      <c r="BM11" s="1">
        <v>0</v>
      </c>
      <c r="BN11" s="1">
        <v>0</v>
      </c>
      <c r="BO11" s="1">
        <v>0</v>
      </c>
      <c r="BP11" s="1">
        <v>0</v>
      </c>
      <c r="BQ11" s="1">
        <v>0</v>
      </c>
      <c r="BR11" s="1">
        <v>0</v>
      </c>
      <c r="BS11" s="1">
        <v>0</v>
      </c>
      <c r="BT11" s="1">
        <v>0</v>
      </c>
      <c r="BU11" s="1">
        <v>0</v>
      </c>
      <c r="BV11" s="1">
        <v>0</v>
      </c>
      <c r="BW11" s="1">
        <v>0</v>
      </c>
      <c r="BX11" s="1">
        <v>0</v>
      </c>
      <c r="BY11" s="1">
        <v>0</v>
      </c>
      <c r="BZ11" s="1">
        <v>0</v>
      </c>
      <c r="CA11" s="1">
        <v>0</v>
      </c>
      <c r="CB11" s="1">
        <v>0</v>
      </c>
      <c r="CC11" s="1">
        <v>0</v>
      </c>
      <c r="CD11" s="1">
        <v>0</v>
      </c>
      <c r="CE11" s="1">
        <v>0</v>
      </c>
      <c r="CF11" s="1">
        <v>0</v>
      </c>
      <c r="CG11" s="1">
        <v>0</v>
      </c>
      <c r="CH11" s="1">
        <v>0</v>
      </c>
      <c r="CI11" s="1">
        <v>0</v>
      </c>
      <c r="CJ11" s="1">
        <v>0</v>
      </c>
      <c r="CK11" s="1">
        <v>0</v>
      </c>
      <c r="CL11" s="1">
        <v>0</v>
      </c>
      <c r="CM11" s="1">
        <v>0</v>
      </c>
      <c r="CN11" s="1">
        <v>0</v>
      </c>
      <c r="CO11" s="1">
        <v>0</v>
      </c>
      <c r="CP11" s="1">
        <v>0</v>
      </c>
      <c r="CQ11" s="1">
        <v>0</v>
      </c>
      <c r="CR11" s="1">
        <v>0</v>
      </c>
      <c r="CS11" s="1">
        <v>0</v>
      </c>
      <c r="CT11" s="1">
        <v>0</v>
      </c>
      <c r="CU11" s="1">
        <v>0</v>
      </c>
      <c r="CV11" s="1">
        <v>0</v>
      </c>
      <c r="CW11" s="1">
        <v>0</v>
      </c>
      <c r="CX11" s="1">
        <v>0</v>
      </c>
      <c r="CY11" s="1">
        <v>0</v>
      </c>
      <c r="CZ11" s="1">
        <v>0</v>
      </c>
      <c r="DA11" s="1">
        <v>0</v>
      </c>
      <c r="DB11" s="1">
        <v>0</v>
      </c>
      <c r="DC11" s="1">
        <v>0</v>
      </c>
      <c r="DD11" s="1">
        <v>0</v>
      </c>
      <c r="DE11" s="1">
        <v>0</v>
      </c>
      <c r="DF11" s="1">
        <v>0</v>
      </c>
      <c r="DG11" s="1">
        <v>0</v>
      </c>
      <c r="DH11" s="1">
        <v>0</v>
      </c>
      <c r="DI11" s="1">
        <v>0</v>
      </c>
      <c r="DJ11" s="1">
        <v>0</v>
      </c>
      <c r="DK11" s="1">
        <v>0</v>
      </c>
      <c r="DL11" s="1">
        <v>0</v>
      </c>
      <c r="DM11" s="1">
        <v>0</v>
      </c>
      <c r="DN11" s="1">
        <v>0</v>
      </c>
      <c r="DO11" s="1">
        <v>0</v>
      </c>
      <c r="DP11" s="1">
        <v>0</v>
      </c>
      <c r="DQ11" s="1">
        <v>0</v>
      </c>
      <c r="DR11" s="1">
        <v>0</v>
      </c>
      <c r="DS11" s="1">
        <v>0</v>
      </c>
      <c r="DT11" s="1">
        <v>0</v>
      </c>
      <c r="DU11" s="1">
        <v>0</v>
      </c>
      <c r="DV11" s="1">
        <v>0</v>
      </c>
      <c r="DW11" s="1">
        <v>0</v>
      </c>
      <c r="DX11" s="1">
        <v>0</v>
      </c>
      <c r="DY11" s="1">
        <v>0</v>
      </c>
      <c r="DZ11" s="1">
        <v>0</v>
      </c>
      <c r="EA11" s="1">
        <v>0</v>
      </c>
      <c r="EB11" s="1">
        <v>0</v>
      </c>
      <c r="EC11" s="1">
        <v>0</v>
      </c>
      <c r="ED11" s="1">
        <v>0</v>
      </c>
      <c r="EE11" s="1">
        <v>0</v>
      </c>
      <c r="EF11" s="1">
        <v>0</v>
      </c>
      <c r="EG11" s="1">
        <v>0</v>
      </c>
      <c r="EH11" s="1">
        <v>0</v>
      </c>
    </row>
    <row r="12" spans="1:139">
      <c r="A12" s="1" t="s">
        <v>2749</v>
      </c>
      <c r="B12" s="1" t="s">
        <v>304</v>
      </c>
      <c r="C12" s="1">
        <v>0</v>
      </c>
      <c r="D12" s="1">
        <v>0</v>
      </c>
      <c r="E12" s="1">
        <v>0</v>
      </c>
      <c r="F12" s="1">
        <v>0</v>
      </c>
      <c r="G12" s="1">
        <v>0</v>
      </c>
      <c r="H12" s="1">
        <v>0</v>
      </c>
      <c r="I12" s="1">
        <v>0</v>
      </c>
      <c r="J12" s="1">
        <v>0</v>
      </c>
      <c r="K12" s="1">
        <v>0</v>
      </c>
      <c r="L12" s="1">
        <v>0</v>
      </c>
      <c r="M12" s="1">
        <v>0</v>
      </c>
      <c r="N12" s="1">
        <v>0</v>
      </c>
      <c r="O12" s="1">
        <v>0</v>
      </c>
      <c r="P12" s="1">
        <v>0</v>
      </c>
      <c r="Q12" s="1">
        <v>0</v>
      </c>
      <c r="R12" s="1">
        <v>0</v>
      </c>
      <c r="S12" s="1">
        <v>0</v>
      </c>
      <c r="T12" s="1">
        <v>0</v>
      </c>
      <c r="U12" s="1">
        <v>0</v>
      </c>
      <c r="V12" s="1">
        <v>0</v>
      </c>
      <c r="W12" s="1">
        <v>0</v>
      </c>
      <c r="X12" s="1">
        <v>0</v>
      </c>
      <c r="Y12" s="1">
        <v>0</v>
      </c>
      <c r="Z12" s="1">
        <v>0</v>
      </c>
      <c r="AA12" s="1">
        <v>0</v>
      </c>
      <c r="AB12" s="1">
        <v>0</v>
      </c>
      <c r="AC12" s="1">
        <v>0</v>
      </c>
      <c r="AD12" s="1">
        <v>0</v>
      </c>
      <c r="AE12" s="1">
        <v>0</v>
      </c>
      <c r="AF12" s="1">
        <v>0</v>
      </c>
      <c r="AG12" s="1">
        <v>0</v>
      </c>
      <c r="AH12" s="1">
        <v>0</v>
      </c>
      <c r="AI12" s="1">
        <v>0</v>
      </c>
      <c r="AJ12" s="1">
        <v>0</v>
      </c>
      <c r="AK12" s="1">
        <v>0</v>
      </c>
      <c r="AL12" s="1">
        <v>0</v>
      </c>
      <c r="AM12" s="1">
        <v>0</v>
      </c>
      <c r="AN12" s="1">
        <v>0</v>
      </c>
      <c r="AO12" s="1">
        <v>0</v>
      </c>
      <c r="AP12" s="1">
        <v>0</v>
      </c>
      <c r="AQ12" s="1">
        <v>0</v>
      </c>
      <c r="AR12" s="1">
        <v>0</v>
      </c>
      <c r="AS12" s="1">
        <v>0</v>
      </c>
      <c r="AT12" s="1">
        <v>0</v>
      </c>
      <c r="AU12" s="1">
        <v>0</v>
      </c>
      <c r="AV12" s="1">
        <v>0</v>
      </c>
      <c r="AW12" s="1">
        <v>0</v>
      </c>
      <c r="AX12" s="1">
        <v>0</v>
      </c>
      <c r="AY12" s="1">
        <v>0</v>
      </c>
      <c r="AZ12" s="1">
        <v>0</v>
      </c>
      <c r="BA12" s="1">
        <v>0</v>
      </c>
      <c r="BB12" s="1">
        <v>0</v>
      </c>
      <c r="BC12" s="1">
        <v>0</v>
      </c>
      <c r="BD12" s="1">
        <v>0</v>
      </c>
      <c r="BE12" s="1">
        <v>0</v>
      </c>
      <c r="BF12" s="1">
        <v>0</v>
      </c>
      <c r="BG12" s="1">
        <v>0</v>
      </c>
      <c r="BH12" s="1">
        <v>0</v>
      </c>
      <c r="BI12" s="1">
        <v>0</v>
      </c>
      <c r="BJ12" s="1">
        <v>0</v>
      </c>
      <c r="BK12" s="1">
        <v>0</v>
      </c>
      <c r="BL12" s="1">
        <v>0</v>
      </c>
      <c r="BM12" s="1">
        <v>0</v>
      </c>
      <c r="BN12" s="1">
        <v>0</v>
      </c>
      <c r="BO12" s="1">
        <v>0</v>
      </c>
      <c r="BP12" s="1">
        <v>0</v>
      </c>
      <c r="BQ12" s="1">
        <v>0</v>
      </c>
      <c r="BR12" s="1">
        <v>0</v>
      </c>
      <c r="BS12" s="1">
        <v>0</v>
      </c>
      <c r="BT12" s="1">
        <v>0</v>
      </c>
      <c r="BU12" s="1">
        <v>0</v>
      </c>
      <c r="BV12" s="1">
        <v>0</v>
      </c>
      <c r="BW12" s="1">
        <v>0</v>
      </c>
      <c r="BX12" s="1">
        <v>0</v>
      </c>
      <c r="BY12" s="1">
        <v>0</v>
      </c>
      <c r="BZ12" s="1">
        <v>0</v>
      </c>
      <c r="CA12" s="1">
        <v>0</v>
      </c>
      <c r="CB12" s="1">
        <v>0</v>
      </c>
      <c r="CC12" s="1">
        <v>0</v>
      </c>
      <c r="CD12" s="1">
        <v>0</v>
      </c>
      <c r="CE12" s="1">
        <v>0</v>
      </c>
      <c r="CF12" s="1">
        <v>0</v>
      </c>
      <c r="CG12" s="1">
        <v>0</v>
      </c>
      <c r="CH12" s="1">
        <v>0</v>
      </c>
      <c r="CI12" s="1">
        <v>0</v>
      </c>
      <c r="CJ12" s="1">
        <v>0</v>
      </c>
      <c r="CK12" s="1">
        <v>0</v>
      </c>
      <c r="CL12" s="1">
        <v>0</v>
      </c>
      <c r="CM12" s="1">
        <v>0</v>
      </c>
      <c r="CN12" s="1">
        <v>0</v>
      </c>
      <c r="CO12" s="1">
        <v>0</v>
      </c>
      <c r="CP12" s="1">
        <v>0</v>
      </c>
      <c r="CQ12" s="1">
        <v>0</v>
      </c>
      <c r="CR12" s="1">
        <v>0</v>
      </c>
      <c r="CS12" s="1">
        <v>0</v>
      </c>
      <c r="CT12" s="1">
        <v>0</v>
      </c>
      <c r="CU12" s="1">
        <v>0</v>
      </c>
      <c r="CV12" s="1">
        <v>0</v>
      </c>
      <c r="CW12" s="1">
        <v>0</v>
      </c>
      <c r="CX12" s="1">
        <v>0</v>
      </c>
      <c r="CY12" s="1">
        <v>0</v>
      </c>
      <c r="CZ12" s="1">
        <v>0</v>
      </c>
      <c r="DA12" s="1">
        <v>0</v>
      </c>
      <c r="DB12" s="1">
        <v>0</v>
      </c>
      <c r="DC12" s="1">
        <v>0</v>
      </c>
      <c r="DD12" s="1">
        <v>0</v>
      </c>
      <c r="DE12" s="1">
        <v>0</v>
      </c>
      <c r="DF12" s="1">
        <v>0</v>
      </c>
      <c r="DG12" s="1">
        <v>0</v>
      </c>
      <c r="DH12" s="1">
        <v>0</v>
      </c>
      <c r="DI12" s="1">
        <v>0</v>
      </c>
      <c r="DJ12" s="1">
        <v>0</v>
      </c>
      <c r="DK12" s="1">
        <v>0</v>
      </c>
      <c r="DL12" s="1">
        <v>0</v>
      </c>
      <c r="DM12" s="1">
        <v>0</v>
      </c>
      <c r="DN12" s="1">
        <v>0</v>
      </c>
      <c r="DO12" s="1">
        <v>0</v>
      </c>
      <c r="DP12" s="1">
        <v>0</v>
      </c>
      <c r="DQ12" s="1">
        <v>0</v>
      </c>
      <c r="DR12" s="1">
        <v>0</v>
      </c>
      <c r="DS12" s="1">
        <v>0</v>
      </c>
      <c r="DT12" s="1">
        <v>0</v>
      </c>
      <c r="DU12" s="1">
        <v>0</v>
      </c>
      <c r="DV12" s="1">
        <v>0</v>
      </c>
      <c r="DW12" s="1">
        <v>0</v>
      </c>
      <c r="DX12" s="1">
        <v>0</v>
      </c>
      <c r="DY12" s="1">
        <v>0</v>
      </c>
      <c r="DZ12" s="1">
        <v>0</v>
      </c>
      <c r="EA12" s="1">
        <v>0</v>
      </c>
      <c r="EB12" s="1">
        <v>0</v>
      </c>
      <c r="EC12" s="1">
        <v>0</v>
      </c>
      <c r="ED12" s="1">
        <v>0</v>
      </c>
      <c r="EE12" s="1">
        <v>0</v>
      </c>
      <c r="EF12" s="1">
        <v>0</v>
      </c>
      <c r="EG12" s="1">
        <v>0</v>
      </c>
      <c r="EH12" s="1">
        <v>0</v>
      </c>
    </row>
    <row r="13" spans="1:139">
      <c r="A13" s="1" t="s">
        <v>305</v>
      </c>
      <c r="B13" s="1" t="s">
        <v>306</v>
      </c>
      <c r="C13" s="1">
        <v>0</v>
      </c>
      <c r="D13" s="1">
        <v>0</v>
      </c>
      <c r="E13" s="1">
        <v>0</v>
      </c>
      <c r="F13" s="1">
        <v>0</v>
      </c>
      <c r="G13" s="1">
        <v>0</v>
      </c>
      <c r="H13" s="1">
        <v>0</v>
      </c>
      <c r="I13" s="1">
        <v>0</v>
      </c>
      <c r="J13" s="1">
        <v>0</v>
      </c>
      <c r="K13" s="1">
        <v>0</v>
      </c>
      <c r="L13" s="1">
        <v>0</v>
      </c>
      <c r="M13" s="1">
        <v>0</v>
      </c>
      <c r="N13" s="1">
        <v>0</v>
      </c>
      <c r="O13" s="1">
        <v>0</v>
      </c>
      <c r="P13" s="1">
        <v>0</v>
      </c>
      <c r="Q13" s="1">
        <v>0</v>
      </c>
      <c r="R13" s="1">
        <v>0</v>
      </c>
      <c r="S13" s="1">
        <v>0</v>
      </c>
      <c r="T13" s="1">
        <v>0</v>
      </c>
      <c r="U13" s="1">
        <v>0</v>
      </c>
      <c r="V13" s="1">
        <v>0</v>
      </c>
      <c r="W13" s="1">
        <v>0</v>
      </c>
      <c r="X13" s="1">
        <v>0</v>
      </c>
      <c r="Y13" s="1">
        <v>0</v>
      </c>
      <c r="Z13" s="1">
        <v>0</v>
      </c>
      <c r="AA13" s="1">
        <v>0</v>
      </c>
      <c r="AB13" s="1">
        <v>0</v>
      </c>
      <c r="AC13" s="1">
        <v>0</v>
      </c>
      <c r="AD13" s="1">
        <v>0</v>
      </c>
      <c r="AE13" s="1">
        <v>0</v>
      </c>
      <c r="AF13" s="1">
        <v>0</v>
      </c>
      <c r="AG13" s="1">
        <v>0</v>
      </c>
      <c r="AH13" s="1">
        <v>0</v>
      </c>
      <c r="AI13" s="1">
        <v>0</v>
      </c>
      <c r="AJ13" s="1">
        <v>0</v>
      </c>
      <c r="AK13" s="1">
        <v>0</v>
      </c>
      <c r="AL13" s="1">
        <v>0</v>
      </c>
      <c r="AM13" s="1">
        <v>0</v>
      </c>
      <c r="AN13" s="1">
        <v>0</v>
      </c>
      <c r="AO13" s="1">
        <v>0</v>
      </c>
      <c r="AP13" s="1">
        <v>0</v>
      </c>
      <c r="AQ13" s="1">
        <v>0</v>
      </c>
      <c r="AR13" s="1">
        <v>0</v>
      </c>
      <c r="AS13" s="1">
        <v>0</v>
      </c>
      <c r="AT13" s="1">
        <v>0</v>
      </c>
      <c r="AU13" s="1">
        <v>0</v>
      </c>
      <c r="AV13" s="1">
        <v>0</v>
      </c>
      <c r="AW13" s="1">
        <v>0</v>
      </c>
      <c r="AX13" s="1">
        <v>0</v>
      </c>
      <c r="AY13" s="1">
        <v>0</v>
      </c>
      <c r="AZ13" s="1">
        <v>0</v>
      </c>
      <c r="BA13" s="1">
        <v>0</v>
      </c>
      <c r="BB13" s="1">
        <v>0</v>
      </c>
      <c r="BC13" s="1">
        <v>0</v>
      </c>
      <c r="BD13" s="1">
        <v>0</v>
      </c>
      <c r="BE13" s="1">
        <v>0</v>
      </c>
      <c r="BF13" s="1">
        <v>0</v>
      </c>
      <c r="BG13" s="1">
        <v>0</v>
      </c>
      <c r="BH13" s="1">
        <v>0</v>
      </c>
      <c r="BI13" s="1">
        <v>0</v>
      </c>
      <c r="BJ13" s="1">
        <v>0</v>
      </c>
      <c r="BK13" s="1">
        <v>0</v>
      </c>
      <c r="BL13" s="1">
        <v>0</v>
      </c>
      <c r="BM13" s="1">
        <v>0</v>
      </c>
      <c r="BN13" s="1">
        <v>0</v>
      </c>
      <c r="BO13" s="1">
        <v>0</v>
      </c>
      <c r="BP13" s="1">
        <v>0</v>
      </c>
      <c r="BQ13" s="1">
        <v>0</v>
      </c>
      <c r="BR13" s="1">
        <v>0</v>
      </c>
      <c r="BS13" s="1">
        <v>0</v>
      </c>
      <c r="BT13" s="1">
        <v>0</v>
      </c>
      <c r="BU13" s="1">
        <v>0</v>
      </c>
      <c r="BV13" s="1">
        <v>0</v>
      </c>
      <c r="BW13" s="1">
        <v>0</v>
      </c>
      <c r="BX13" s="1">
        <v>0</v>
      </c>
      <c r="BY13" s="1">
        <v>0</v>
      </c>
      <c r="BZ13" s="1">
        <v>0</v>
      </c>
      <c r="CA13" s="1">
        <v>0</v>
      </c>
      <c r="CB13" s="1">
        <v>0</v>
      </c>
      <c r="CC13" s="1">
        <v>0</v>
      </c>
      <c r="CD13" s="1">
        <v>0</v>
      </c>
      <c r="CE13" s="1">
        <v>0</v>
      </c>
      <c r="CF13" s="1">
        <v>0</v>
      </c>
      <c r="CG13" s="1">
        <v>0</v>
      </c>
      <c r="CH13" s="1">
        <v>0</v>
      </c>
      <c r="CI13" s="1">
        <v>0</v>
      </c>
      <c r="CJ13" s="1">
        <v>0</v>
      </c>
      <c r="CK13" s="1">
        <v>0</v>
      </c>
      <c r="CL13" s="1">
        <v>0</v>
      </c>
      <c r="CM13" s="1">
        <v>0</v>
      </c>
      <c r="CN13" s="1">
        <v>0</v>
      </c>
      <c r="CO13" s="1">
        <v>0</v>
      </c>
      <c r="CP13" s="1">
        <v>0</v>
      </c>
      <c r="CQ13" s="1">
        <v>0</v>
      </c>
      <c r="CR13" s="1">
        <v>0</v>
      </c>
      <c r="CS13" s="1">
        <v>0</v>
      </c>
      <c r="CT13" s="1">
        <v>0</v>
      </c>
      <c r="CU13" s="1">
        <v>0</v>
      </c>
      <c r="CV13" s="1">
        <v>0</v>
      </c>
      <c r="CW13" s="1">
        <v>0</v>
      </c>
      <c r="CX13" s="1">
        <v>0</v>
      </c>
      <c r="CY13" s="1">
        <v>0</v>
      </c>
      <c r="CZ13" s="1">
        <v>0</v>
      </c>
      <c r="DA13" s="1">
        <v>0</v>
      </c>
      <c r="DB13" s="1">
        <v>0</v>
      </c>
      <c r="DC13" s="1">
        <v>0</v>
      </c>
      <c r="DD13" s="1">
        <v>0</v>
      </c>
      <c r="DE13" s="1">
        <v>0</v>
      </c>
      <c r="DF13" s="1">
        <v>0</v>
      </c>
      <c r="DG13" s="1">
        <v>0</v>
      </c>
      <c r="DH13" s="1">
        <v>0</v>
      </c>
      <c r="DI13" s="1">
        <v>0</v>
      </c>
      <c r="DJ13" s="1">
        <v>0</v>
      </c>
      <c r="DK13" s="1">
        <v>0</v>
      </c>
      <c r="DL13" s="1">
        <v>0</v>
      </c>
      <c r="DM13" s="1">
        <v>0</v>
      </c>
      <c r="DN13" s="1">
        <v>0</v>
      </c>
      <c r="DO13" s="1">
        <v>0</v>
      </c>
      <c r="DP13" s="1">
        <v>0</v>
      </c>
      <c r="DQ13" s="1">
        <v>0</v>
      </c>
      <c r="DR13" s="1">
        <v>0</v>
      </c>
      <c r="DS13" s="1">
        <v>0</v>
      </c>
      <c r="DT13" s="1">
        <v>0</v>
      </c>
      <c r="DU13" s="1">
        <v>0</v>
      </c>
      <c r="DV13" s="1">
        <v>0</v>
      </c>
      <c r="DW13" s="1">
        <v>0</v>
      </c>
      <c r="DX13" s="1">
        <v>0</v>
      </c>
      <c r="DY13" s="1">
        <v>0</v>
      </c>
      <c r="DZ13" s="1">
        <v>0</v>
      </c>
      <c r="EA13" s="1">
        <v>0</v>
      </c>
      <c r="EB13" s="1">
        <v>0</v>
      </c>
      <c r="EC13" s="1">
        <v>0</v>
      </c>
      <c r="ED13" s="1">
        <v>0</v>
      </c>
      <c r="EE13" s="1">
        <v>0</v>
      </c>
      <c r="EF13" s="1">
        <v>0</v>
      </c>
      <c r="EG13" s="1">
        <v>0</v>
      </c>
      <c r="EH13" s="1">
        <v>0</v>
      </c>
    </row>
    <row r="14" spans="1:139">
      <c r="A14" s="1" t="s">
        <v>307</v>
      </c>
      <c r="B14" s="1" t="s">
        <v>308</v>
      </c>
      <c r="C14" s="1">
        <v>0</v>
      </c>
      <c r="D14" s="1">
        <v>0</v>
      </c>
      <c r="E14" s="1">
        <v>0</v>
      </c>
      <c r="F14" s="1">
        <v>0</v>
      </c>
      <c r="G14" s="1">
        <v>0</v>
      </c>
      <c r="H14" s="1">
        <v>0</v>
      </c>
      <c r="I14" s="1">
        <v>0</v>
      </c>
      <c r="J14" s="1">
        <v>0</v>
      </c>
      <c r="K14" s="1">
        <v>0</v>
      </c>
      <c r="L14" s="1">
        <v>0</v>
      </c>
      <c r="M14" s="1">
        <v>0</v>
      </c>
      <c r="N14" s="1">
        <v>0</v>
      </c>
      <c r="O14" s="1">
        <v>0</v>
      </c>
      <c r="P14" s="1">
        <v>0</v>
      </c>
      <c r="Q14" s="1">
        <v>0</v>
      </c>
      <c r="R14" s="1">
        <v>0</v>
      </c>
      <c r="S14" s="1">
        <v>0</v>
      </c>
      <c r="T14" s="1">
        <v>0</v>
      </c>
      <c r="U14" s="1">
        <v>0</v>
      </c>
      <c r="V14" s="1">
        <v>0</v>
      </c>
      <c r="W14" s="1">
        <v>0</v>
      </c>
      <c r="X14" s="1">
        <v>0</v>
      </c>
      <c r="Y14" s="1">
        <v>0</v>
      </c>
      <c r="Z14" s="1">
        <v>0</v>
      </c>
      <c r="AA14" s="1">
        <v>0</v>
      </c>
      <c r="AB14" s="1">
        <v>0</v>
      </c>
      <c r="AC14" s="1">
        <v>0</v>
      </c>
      <c r="AD14" s="1">
        <v>0</v>
      </c>
      <c r="AE14" s="1">
        <v>0</v>
      </c>
      <c r="AF14" s="1">
        <v>0</v>
      </c>
      <c r="AG14" s="1">
        <v>0</v>
      </c>
      <c r="AH14" s="1">
        <v>0</v>
      </c>
      <c r="AI14" s="1">
        <v>0</v>
      </c>
      <c r="AJ14" s="1">
        <v>0</v>
      </c>
      <c r="AK14" s="1">
        <v>0</v>
      </c>
      <c r="AL14" s="1">
        <v>0</v>
      </c>
      <c r="AM14" s="1">
        <v>0</v>
      </c>
      <c r="AN14" s="1">
        <v>0</v>
      </c>
      <c r="AO14" s="1">
        <v>0</v>
      </c>
      <c r="AP14" s="1">
        <v>0</v>
      </c>
      <c r="AQ14" s="1">
        <v>0</v>
      </c>
      <c r="AR14" s="1">
        <v>0</v>
      </c>
      <c r="AS14" s="1">
        <v>0</v>
      </c>
      <c r="AT14" s="1">
        <v>0</v>
      </c>
      <c r="AU14" s="1">
        <v>0</v>
      </c>
      <c r="AV14" s="1">
        <v>0</v>
      </c>
      <c r="AW14" s="1">
        <v>0</v>
      </c>
      <c r="AX14" s="1">
        <v>0</v>
      </c>
      <c r="AY14" s="1">
        <v>0</v>
      </c>
      <c r="AZ14" s="1">
        <v>0</v>
      </c>
      <c r="BA14" s="1">
        <v>0</v>
      </c>
      <c r="BB14" s="1">
        <v>0</v>
      </c>
      <c r="BC14" s="1">
        <v>0</v>
      </c>
      <c r="BD14" s="1">
        <v>0</v>
      </c>
      <c r="BE14" s="1">
        <v>0</v>
      </c>
      <c r="BF14" s="1">
        <v>0</v>
      </c>
      <c r="BG14" s="1">
        <v>0</v>
      </c>
      <c r="BH14" s="1">
        <v>0</v>
      </c>
      <c r="BI14" s="1">
        <v>0</v>
      </c>
      <c r="BJ14" s="1">
        <v>0</v>
      </c>
      <c r="BK14" s="1">
        <v>0</v>
      </c>
      <c r="BL14" s="1">
        <v>0</v>
      </c>
      <c r="BM14" s="1">
        <v>0</v>
      </c>
      <c r="BN14" s="1">
        <v>0</v>
      </c>
      <c r="BO14" s="1">
        <v>0</v>
      </c>
      <c r="BP14" s="1">
        <v>0</v>
      </c>
      <c r="BQ14" s="1">
        <v>0</v>
      </c>
      <c r="BR14" s="1">
        <v>0</v>
      </c>
      <c r="BS14" s="1">
        <v>0</v>
      </c>
      <c r="BT14" s="1">
        <v>0</v>
      </c>
      <c r="BU14" s="1">
        <v>0</v>
      </c>
      <c r="BV14" s="1">
        <v>0</v>
      </c>
      <c r="BW14" s="1">
        <v>0</v>
      </c>
      <c r="BX14" s="1">
        <v>0</v>
      </c>
      <c r="BY14" s="1">
        <v>0</v>
      </c>
      <c r="BZ14" s="1">
        <v>0</v>
      </c>
      <c r="CA14" s="1">
        <v>0</v>
      </c>
      <c r="CB14" s="1">
        <v>0</v>
      </c>
      <c r="CC14" s="1">
        <v>0</v>
      </c>
      <c r="CD14" s="1">
        <v>0</v>
      </c>
      <c r="CE14" s="1">
        <v>0</v>
      </c>
      <c r="CF14" s="1">
        <v>0</v>
      </c>
      <c r="CG14" s="1">
        <v>0</v>
      </c>
      <c r="CH14" s="1">
        <v>0</v>
      </c>
      <c r="CI14" s="1">
        <v>0</v>
      </c>
      <c r="CJ14" s="1">
        <v>0</v>
      </c>
      <c r="CK14" s="1">
        <v>0</v>
      </c>
      <c r="CL14" s="1">
        <v>0</v>
      </c>
      <c r="CM14" s="1">
        <v>0</v>
      </c>
      <c r="CN14" s="1">
        <v>0</v>
      </c>
      <c r="CO14" s="1">
        <v>0</v>
      </c>
      <c r="CP14" s="1">
        <v>0</v>
      </c>
      <c r="CQ14" s="1">
        <v>0</v>
      </c>
      <c r="CR14" s="1">
        <v>0</v>
      </c>
      <c r="CS14" s="1">
        <v>0</v>
      </c>
      <c r="CT14" s="1">
        <v>0</v>
      </c>
      <c r="CU14" s="1">
        <v>0</v>
      </c>
      <c r="CV14" s="1">
        <v>0</v>
      </c>
      <c r="CW14" s="1">
        <v>0</v>
      </c>
      <c r="CX14" s="1">
        <v>0</v>
      </c>
      <c r="CY14" s="1">
        <v>0</v>
      </c>
      <c r="CZ14" s="1">
        <v>0</v>
      </c>
      <c r="DA14" s="1">
        <v>0</v>
      </c>
      <c r="DB14" s="1">
        <v>0</v>
      </c>
      <c r="DC14" s="1">
        <v>0</v>
      </c>
      <c r="DD14" s="1">
        <v>0</v>
      </c>
      <c r="DE14" s="1">
        <v>0</v>
      </c>
      <c r="DF14" s="1">
        <v>0</v>
      </c>
      <c r="DG14" s="1">
        <v>0</v>
      </c>
      <c r="DH14" s="1">
        <v>0</v>
      </c>
      <c r="DI14" s="1">
        <v>0</v>
      </c>
      <c r="DJ14" s="1">
        <v>0</v>
      </c>
      <c r="DK14" s="1">
        <v>0</v>
      </c>
      <c r="DL14" s="1">
        <v>0</v>
      </c>
      <c r="DM14" s="1">
        <v>0</v>
      </c>
      <c r="DN14" s="1">
        <v>0</v>
      </c>
      <c r="DO14" s="1">
        <v>0</v>
      </c>
      <c r="DP14" s="1">
        <v>0</v>
      </c>
      <c r="DQ14" s="1">
        <v>0</v>
      </c>
      <c r="DR14" s="1">
        <v>0</v>
      </c>
      <c r="DS14" s="1">
        <v>0</v>
      </c>
      <c r="DT14" s="1">
        <v>0</v>
      </c>
      <c r="DU14" s="1">
        <v>0</v>
      </c>
      <c r="DV14" s="1">
        <v>0</v>
      </c>
      <c r="DW14" s="1">
        <v>0</v>
      </c>
      <c r="DX14" s="1">
        <v>0</v>
      </c>
      <c r="DY14" s="1">
        <v>0</v>
      </c>
      <c r="DZ14" s="1">
        <v>0</v>
      </c>
      <c r="EA14" s="1">
        <v>0</v>
      </c>
      <c r="EB14" s="1">
        <v>0</v>
      </c>
      <c r="EC14" s="1">
        <v>0</v>
      </c>
      <c r="ED14" s="1">
        <v>0</v>
      </c>
      <c r="EE14" s="1">
        <v>0</v>
      </c>
      <c r="EF14" s="1">
        <v>0</v>
      </c>
      <c r="EG14" s="1">
        <v>0</v>
      </c>
      <c r="EH14" s="1">
        <v>0</v>
      </c>
    </row>
    <row r="15" spans="1:139">
      <c r="A15" s="1" t="s">
        <v>309</v>
      </c>
      <c r="B15" s="1" t="s">
        <v>310</v>
      </c>
      <c r="C15" s="1">
        <v>0</v>
      </c>
      <c r="D15" s="1">
        <v>0</v>
      </c>
      <c r="E15" s="1">
        <v>0</v>
      </c>
      <c r="F15" s="1">
        <v>0</v>
      </c>
      <c r="G15" s="1">
        <v>0</v>
      </c>
      <c r="H15" s="1">
        <v>0</v>
      </c>
      <c r="I15" s="1">
        <v>0</v>
      </c>
      <c r="J15" s="1">
        <v>0</v>
      </c>
      <c r="K15" s="1">
        <v>0</v>
      </c>
      <c r="L15" s="1">
        <v>0</v>
      </c>
      <c r="M15" s="1">
        <v>0</v>
      </c>
      <c r="N15" s="1">
        <v>0</v>
      </c>
      <c r="O15" s="1">
        <v>0</v>
      </c>
      <c r="P15" s="1">
        <v>0</v>
      </c>
      <c r="Q15" s="1">
        <v>0</v>
      </c>
      <c r="R15" s="1">
        <v>0</v>
      </c>
      <c r="S15" s="1">
        <v>0</v>
      </c>
      <c r="T15" s="1">
        <v>0</v>
      </c>
      <c r="U15" s="1">
        <v>0</v>
      </c>
      <c r="V15" s="1">
        <v>0</v>
      </c>
      <c r="W15" s="1">
        <v>0</v>
      </c>
      <c r="X15" s="1">
        <v>0</v>
      </c>
      <c r="Y15" s="1">
        <v>0</v>
      </c>
      <c r="Z15" s="1">
        <v>0</v>
      </c>
      <c r="AA15" s="1">
        <v>0</v>
      </c>
      <c r="AB15" s="1">
        <v>0</v>
      </c>
      <c r="AC15" s="1">
        <v>0</v>
      </c>
      <c r="AD15" s="1">
        <v>0</v>
      </c>
      <c r="AE15" s="1">
        <v>0</v>
      </c>
      <c r="AF15" s="1">
        <v>0</v>
      </c>
      <c r="AG15" s="1">
        <v>0</v>
      </c>
      <c r="AH15" s="1">
        <v>0</v>
      </c>
      <c r="AI15" s="1">
        <v>0</v>
      </c>
      <c r="AJ15" s="1">
        <v>0</v>
      </c>
      <c r="AK15" s="1">
        <v>0</v>
      </c>
      <c r="AL15" s="1">
        <v>0</v>
      </c>
      <c r="AM15" s="1">
        <v>0</v>
      </c>
      <c r="AN15" s="1">
        <v>0</v>
      </c>
      <c r="AO15" s="1">
        <v>0</v>
      </c>
      <c r="AP15" s="1">
        <v>0</v>
      </c>
      <c r="AQ15" s="1">
        <v>0</v>
      </c>
      <c r="AR15" s="1">
        <v>0</v>
      </c>
      <c r="AS15" s="1">
        <v>0</v>
      </c>
      <c r="AT15" s="1">
        <v>0</v>
      </c>
      <c r="AU15" s="1">
        <v>0</v>
      </c>
      <c r="AV15" s="1">
        <v>0</v>
      </c>
      <c r="AW15" s="1">
        <v>0</v>
      </c>
      <c r="AX15" s="1">
        <v>0</v>
      </c>
      <c r="AY15" s="1">
        <v>0</v>
      </c>
      <c r="AZ15" s="1">
        <v>0</v>
      </c>
      <c r="BA15" s="1">
        <v>0</v>
      </c>
      <c r="BB15" s="1">
        <v>0</v>
      </c>
      <c r="BC15" s="1">
        <v>0</v>
      </c>
      <c r="BD15" s="1">
        <v>0</v>
      </c>
      <c r="BE15" s="1">
        <v>0</v>
      </c>
      <c r="BF15" s="1">
        <v>0</v>
      </c>
      <c r="BG15" s="1">
        <v>0</v>
      </c>
      <c r="BH15" s="1">
        <v>0</v>
      </c>
      <c r="BI15" s="1">
        <v>0</v>
      </c>
      <c r="BJ15" s="1">
        <v>0</v>
      </c>
      <c r="BK15" s="1">
        <v>0</v>
      </c>
      <c r="BL15" s="1">
        <v>0</v>
      </c>
      <c r="BM15" s="1">
        <v>0</v>
      </c>
      <c r="BN15" s="1">
        <v>0</v>
      </c>
      <c r="BO15" s="1">
        <v>0</v>
      </c>
      <c r="BP15" s="1">
        <v>0</v>
      </c>
      <c r="BQ15" s="1">
        <v>0</v>
      </c>
      <c r="BR15" s="1">
        <v>0</v>
      </c>
      <c r="BS15" s="1">
        <v>0</v>
      </c>
      <c r="BT15" s="1">
        <v>0</v>
      </c>
      <c r="BU15" s="1">
        <v>0</v>
      </c>
      <c r="BV15" s="1">
        <v>0</v>
      </c>
      <c r="BW15" s="1">
        <v>0</v>
      </c>
      <c r="BX15" s="1">
        <v>0</v>
      </c>
      <c r="BY15" s="1">
        <v>0</v>
      </c>
      <c r="BZ15" s="1">
        <v>0</v>
      </c>
      <c r="CA15" s="1">
        <v>0</v>
      </c>
      <c r="CB15" s="1">
        <v>0</v>
      </c>
      <c r="CC15" s="1">
        <v>0</v>
      </c>
      <c r="CD15" s="1">
        <v>0</v>
      </c>
      <c r="CE15" s="1">
        <v>0</v>
      </c>
      <c r="CF15" s="1">
        <v>0</v>
      </c>
      <c r="CG15" s="1">
        <v>0</v>
      </c>
      <c r="CH15" s="1">
        <v>0</v>
      </c>
      <c r="CI15" s="1">
        <v>0</v>
      </c>
      <c r="CJ15" s="1">
        <v>0</v>
      </c>
      <c r="CK15" s="1">
        <v>0</v>
      </c>
      <c r="CL15" s="1">
        <v>0</v>
      </c>
      <c r="CM15" s="1">
        <v>0</v>
      </c>
      <c r="CN15" s="1">
        <v>0</v>
      </c>
      <c r="CO15" s="1">
        <v>0</v>
      </c>
      <c r="CP15" s="1">
        <v>0</v>
      </c>
      <c r="CQ15" s="1">
        <v>0</v>
      </c>
      <c r="CR15" s="1">
        <v>0</v>
      </c>
      <c r="CS15" s="1">
        <v>0</v>
      </c>
      <c r="CT15" s="1">
        <v>0</v>
      </c>
      <c r="CU15" s="1">
        <v>0</v>
      </c>
      <c r="CV15" s="1">
        <v>0</v>
      </c>
      <c r="CW15" s="1">
        <v>0</v>
      </c>
      <c r="CX15" s="1">
        <v>0</v>
      </c>
      <c r="CY15" s="1">
        <v>0</v>
      </c>
      <c r="CZ15" s="1">
        <v>0</v>
      </c>
      <c r="DA15" s="1">
        <v>0</v>
      </c>
      <c r="DB15" s="1">
        <v>0</v>
      </c>
      <c r="DC15" s="1">
        <v>0</v>
      </c>
      <c r="DD15" s="1">
        <v>0</v>
      </c>
      <c r="DE15" s="1">
        <v>0</v>
      </c>
      <c r="DF15" s="1">
        <v>0</v>
      </c>
      <c r="DG15" s="1">
        <v>0</v>
      </c>
      <c r="DH15" s="1">
        <v>0</v>
      </c>
      <c r="DI15" s="1">
        <v>0</v>
      </c>
      <c r="DJ15" s="1">
        <v>0</v>
      </c>
      <c r="DK15" s="1">
        <v>0</v>
      </c>
      <c r="DL15" s="1">
        <v>0</v>
      </c>
      <c r="DM15" s="1">
        <v>0</v>
      </c>
      <c r="DN15" s="1">
        <v>0</v>
      </c>
      <c r="DO15" s="1">
        <v>0</v>
      </c>
      <c r="DP15" s="1">
        <v>0</v>
      </c>
      <c r="DQ15" s="1">
        <v>0</v>
      </c>
      <c r="DR15" s="1">
        <v>0</v>
      </c>
      <c r="DS15" s="1">
        <v>0</v>
      </c>
      <c r="DT15" s="1">
        <v>0</v>
      </c>
      <c r="DU15" s="1">
        <v>0</v>
      </c>
      <c r="DV15" s="1">
        <v>0</v>
      </c>
      <c r="DW15" s="1">
        <v>0</v>
      </c>
      <c r="DX15" s="1">
        <v>0</v>
      </c>
      <c r="DY15" s="1">
        <v>0</v>
      </c>
      <c r="DZ15" s="1">
        <v>0</v>
      </c>
      <c r="EA15" s="1">
        <v>0</v>
      </c>
      <c r="EB15" s="1">
        <v>0</v>
      </c>
      <c r="EC15" s="1">
        <v>0</v>
      </c>
      <c r="ED15" s="1">
        <v>0</v>
      </c>
      <c r="EE15" s="1">
        <v>0</v>
      </c>
      <c r="EF15" s="1">
        <v>0</v>
      </c>
      <c r="EG15" s="1">
        <v>0</v>
      </c>
      <c r="EH15" s="1">
        <v>0</v>
      </c>
    </row>
    <row r="16" spans="1:139">
      <c r="A16" s="1" t="s">
        <v>311</v>
      </c>
      <c r="B16" s="1" t="s">
        <v>312</v>
      </c>
      <c r="C16" s="1">
        <v>0</v>
      </c>
      <c r="D16" s="1">
        <v>0</v>
      </c>
      <c r="E16" s="1">
        <v>0</v>
      </c>
      <c r="F16" s="1">
        <v>0</v>
      </c>
      <c r="G16" s="1">
        <v>0</v>
      </c>
      <c r="H16" s="1">
        <v>0</v>
      </c>
      <c r="I16" s="1">
        <v>0</v>
      </c>
      <c r="J16" s="1">
        <v>0</v>
      </c>
      <c r="K16" s="1">
        <v>0</v>
      </c>
      <c r="L16" s="1">
        <v>0</v>
      </c>
      <c r="M16" s="1">
        <v>0</v>
      </c>
      <c r="N16" s="1">
        <v>0</v>
      </c>
      <c r="O16" s="1">
        <v>0</v>
      </c>
      <c r="P16" s="1">
        <v>0</v>
      </c>
      <c r="Q16" s="1">
        <v>0</v>
      </c>
      <c r="R16" s="1">
        <v>0</v>
      </c>
      <c r="S16" s="1">
        <v>0</v>
      </c>
      <c r="T16" s="1">
        <v>0</v>
      </c>
      <c r="U16" s="1">
        <v>0</v>
      </c>
      <c r="V16" s="1">
        <v>0</v>
      </c>
      <c r="W16" s="1">
        <v>0</v>
      </c>
      <c r="X16" s="1">
        <v>0</v>
      </c>
      <c r="Y16" s="1">
        <v>0</v>
      </c>
      <c r="Z16" s="1">
        <v>0</v>
      </c>
      <c r="AA16" s="1">
        <v>0</v>
      </c>
      <c r="AB16" s="1">
        <v>0</v>
      </c>
      <c r="AC16" s="1">
        <v>0</v>
      </c>
      <c r="AD16" s="1">
        <v>0</v>
      </c>
      <c r="AE16" s="1">
        <v>0</v>
      </c>
      <c r="AF16" s="1">
        <v>0</v>
      </c>
      <c r="AG16" s="1">
        <v>0</v>
      </c>
      <c r="AH16" s="1">
        <v>0</v>
      </c>
      <c r="AI16" s="1">
        <v>0</v>
      </c>
      <c r="AJ16" s="1">
        <v>0</v>
      </c>
      <c r="AK16" s="1">
        <v>0</v>
      </c>
      <c r="AL16" s="1">
        <v>0</v>
      </c>
      <c r="AM16" s="1">
        <v>0</v>
      </c>
      <c r="AN16" s="1">
        <v>0</v>
      </c>
      <c r="AO16" s="1">
        <v>0</v>
      </c>
      <c r="AP16" s="1">
        <v>0</v>
      </c>
      <c r="AQ16" s="1">
        <v>0</v>
      </c>
      <c r="AR16" s="1">
        <v>0</v>
      </c>
      <c r="AS16" s="1">
        <v>0</v>
      </c>
      <c r="AT16" s="1">
        <v>0</v>
      </c>
      <c r="AU16" s="1">
        <v>0</v>
      </c>
      <c r="AV16" s="1">
        <v>0</v>
      </c>
      <c r="AW16" s="1">
        <v>0</v>
      </c>
      <c r="AX16" s="1">
        <v>0</v>
      </c>
      <c r="AY16" s="1">
        <v>0</v>
      </c>
      <c r="AZ16" s="1">
        <v>0</v>
      </c>
      <c r="BA16" s="1">
        <v>0</v>
      </c>
      <c r="BB16" s="1">
        <v>0</v>
      </c>
      <c r="BC16" s="1">
        <v>0</v>
      </c>
      <c r="BD16" s="1">
        <v>0</v>
      </c>
      <c r="BE16" s="1">
        <v>0</v>
      </c>
      <c r="BF16" s="1">
        <v>0</v>
      </c>
      <c r="BG16" s="1">
        <v>0</v>
      </c>
      <c r="BH16" s="1">
        <v>0</v>
      </c>
      <c r="BI16" s="1">
        <v>0</v>
      </c>
      <c r="BJ16" s="1">
        <v>0</v>
      </c>
      <c r="BK16" s="1">
        <v>0</v>
      </c>
      <c r="BL16" s="1">
        <v>0</v>
      </c>
      <c r="BM16" s="1">
        <v>0</v>
      </c>
      <c r="BN16" s="1">
        <v>0</v>
      </c>
      <c r="BO16" s="1">
        <v>0</v>
      </c>
      <c r="BP16" s="1">
        <v>0</v>
      </c>
      <c r="BQ16" s="1">
        <v>0</v>
      </c>
      <c r="BR16" s="1">
        <v>0</v>
      </c>
      <c r="BS16" s="1">
        <v>0</v>
      </c>
      <c r="BT16" s="1">
        <v>0</v>
      </c>
      <c r="BU16" s="1">
        <v>0</v>
      </c>
      <c r="BV16" s="1">
        <v>0</v>
      </c>
      <c r="BW16" s="1">
        <v>0</v>
      </c>
      <c r="BX16" s="1">
        <v>0</v>
      </c>
      <c r="BY16" s="1">
        <v>0</v>
      </c>
      <c r="BZ16" s="1">
        <v>0</v>
      </c>
      <c r="CA16" s="1">
        <v>0</v>
      </c>
      <c r="CB16" s="1">
        <v>0</v>
      </c>
      <c r="CC16" s="1">
        <v>0</v>
      </c>
      <c r="CD16" s="1">
        <v>0</v>
      </c>
      <c r="CE16" s="1">
        <v>0</v>
      </c>
      <c r="CF16" s="1">
        <v>0</v>
      </c>
      <c r="CG16" s="1">
        <v>0</v>
      </c>
      <c r="CH16" s="1">
        <v>0</v>
      </c>
      <c r="CI16" s="1">
        <v>0</v>
      </c>
      <c r="CJ16" s="1">
        <v>0</v>
      </c>
      <c r="CK16" s="1">
        <v>0</v>
      </c>
      <c r="CL16" s="1">
        <v>0</v>
      </c>
      <c r="CM16" s="1">
        <v>0</v>
      </c>
      <c r="CN16" s="1">
        <v>0</v>
      </c>
      <c r="CO16" s="1">
        <v>0</v>
      </c>
      <c r="CP16" s="1">
        <v>0</v>
      </c>
      <c r="CQ16" s="1">
        <v>0</v>
      </c>
      <c r="CR16" s="1">
        <v>0</v>
      </c>
      <c r="CS16" s="1">
        <v>0</v>
      </c>
      <c r="CT16" s="1">
        <v>0</v>
      </c>
      <c r="CU16" s="1">
        <v>0</v>
      </c>
      <c r="CV16" s="1">
        <v>0</v>
      </c>
      <c r="CW16" s="1">
        <v>0</v>
      </c>
      <c r="CX16" s="1">
        <v>0</v>
      </c>
      <c r="CY16" s="1">
        <v>0</v>
      </c>
      <c r="CZ16" s="1">
        <v>0</v>
      </c>
      <c r="DA16" s="1">
        <v>0</v>
      </c>
      <c r="DB16" s="1">
        <v>0</v>
      </c>
      <c r="DC16" s="1">
        <v>0</v>
      </c>
      <c r="DD16" s="1">
        <v>0</v>
      </c>
      <c r="DE16" s="1">
        <v>0</v>
      </c>
      <c r="DF16" s="1">
        <v>0</v>
      </c>
      <c r="DG16" s="1">
        <v>0</v>
      </c>
      <c r="DH16" s="1">
        <v>0</v>
      </c>
      <c r="DI16" s="1">
        <v>0</v>
      </c>
      <c r="DJ16" s="1">
        <v>0</v>
      </c>
      <c r="DK16" s="1">
        <v>0</v>
      </c>
      <c r="DL16" s="1">
        <v>0</v>
      </c>
      <c r="DM16" s="1">
        <v>0</v>
      </c>
      <c r="DN16" s="1">
        <v>0</v>
      </c>
      <c r="DO16" s="1">
        <v>0</v>
      </c>
      <c r="DP16" s="1">
        <v>0</v>
      </c>
      <c r="DQ16" s="1">
        <v>0</v>
      </c>
      <c r="DR16" s="1">
        <v>0</v>
      </c>
      <c r="DS16" s="1">
        <v>0</v>
      </c>
      <c r="DT16" s="1">
        <v>0</v>
      </c>
      <c r="DU16" s="1">
        <v>0</v>
      </c>
      <c r="DV16" s="1">
        <v>0</v>
      </c>
      <c r="DW16" s="1">
        <v>0</v>
      </c>
      <c r="DX16" s="1">
        <v>0</v>
      </c>
      <c r="DY16" s="1">
        <v>0</v>
      </c>
      <c r="DZ16" s="1">
        <v>0</v>
      </c>
      <c r="EA16" s="1">
        <v>0</v>
      </c>
      <c r="EB16" s="1">
        <v>0</v>
      </c>
      <c r="EC16" s="1">
        <v>0</v>
      </c>
      <c r="ED16" s="1">
        <v>0</v>
      </c>
      <c r="EE16" s="1">
        <v>0</v>
      </c>
      <c r="EF16" s="1">
        <v>0</v>
      </c>
      <c r="EG16" s="1">
        <v>0</v>
      </c>
      <c r="EH16" s="1">
        <v>0</v>
      </c>
    </row>
    <row r="17" spans="1:138">
      <c r="A17" s="1" t="s">
        <v>313</v>
      </c>
      <c r="B17" s="1" t="s">
        <v>314</v>
      </c>
      <c r="C17" s="1">
        <v>0</v>
      </c>
      <c r="D17" s="1">
        <v>0</v>
      </c>
      <c r="E17" s="1">
        <v>0</v>
      </c>
      <c r="F17" s="1">
        <v>0</v>
      </c>
      <c r="G17" s="1">
        <v>0</v>
      </c>
      <c r="H17" s="1">
        <v>0</v>
      </c>
      <c r="I17" s="1">
        <v>0</v>
      </c>
      <c r="J17" s="1">
        <v>0</v>
      </c>
      <c r="K17" s="1">
        <v>0</v>
      </c>
      <c r="L17" s="1">
        <v>0</v>
      </c>
      <c r="M17" s="1">
        <v>0</v>
      </c>
      <c r="N17" s="1">
        <v>0</v>
      </c>
      <c r="O17" s="1">
        <v>0</v>
      </c>
      <c r="P17" s="1">
        <v>0</v>
      </c>
      <c r="Q17" s="1">
        <v>0</v>
      </c>
      <c r="R17" s="1">
        <v>0</v>
      </c>
      <c r="S17" s="1">
        <v>0</v>
      </c>
      <c r="T17" s="1">
        <v>0</v>
      </c>
      <c r="U17" s="1">
        <v>0</v>
      </c>
      <c r="V17" s="1">
        <v>0</v>
      </c>
      <c r="W17" s="1">
        <v>0</v>
      </c>
      <c r="X17" s="1">
        <v>0</v>
      </c>
      <c r="Y17" s="1">
        <v>0</v>
      </c>
      <c r="Z17" s="1">
        <v>0</v>
      </c>
      <c r="AA17" s="1">
        <v>0</v>
      </c>
      <c r="AB17" s="1">
        <v>0</v>
      </c>
      <c r="AC17" s="1">
        <v>0</v>
      </c>
      <c r="AD17" s="1">
        <v>0</v>
      </c>
      <c r="AE17" s="1">
        <v>0</v>
      </c>
      <c r="AF17" s="1">
        <v>0</v>
      </c>
      <c r="AG17" s="1">
        <v>0</v>
      </c>
      <c r="AH17" s="1">
        <v>0</v>
      </c>
      <c r="AI17" s="1">
        <v>0</v>
      </c>
      <c r="AJ17" s="1">
        <v>0</v>
      </c>
      <c r="AK17" s="1">
        <v>0</v>
      </c>
      <c r="AL17" s="1">
        <v>0</v>
      </c>
      <c r="AM17" s="1">
        <v>0</v>
      </c>
      <c r="AN17" s="1">
        <v>0</v>
      </c>
      <c r="AO17" s="1">
        <v>0</v>
      </c>
      <c r="AP17" s="1">
        <v>0</v>
      </c>
      <c r="AQ17" s="1">
        <v>0</v>
      </c>
      <c r="AR17" s="1">
        <v>0</v>
      </c>
      <c r="AS17" s="1">
        <v>0</v>
      </c>
      <c r="AT17" s="1">
        <v>0</v>
      </c>
      <c r="AU17" s="1">
        <v>0</v>
      </c>
      <c r="AV17" s="1">
        <v>0</v>
      </c>
      <c r="AW17" s="1">
        <v>0</v>
      </c>
      <c r="AX17" s="1">
        <v>0</v>
      </c>
      <c r="AY17" s="1">
        <v>0</v>
      </c>
      <c r="AZ17" s="1">
        <v>0</v>
      </c>
      <c r="BA17" s="1">
        <v>0</v>
      </c>
      <c r="BB17" s="1">
        <v>0</v>
      </c>
      <c r="BC17" s="1">
        <v>0</v>
      </c>
      <c r="BD17" s="1">
        <v>0</v>
      </c>
      <c r="BE17" s="1">
        <v>0</v>
      </c>
      <c r="BF17" s="1">
        <v>0</v>
      </c>
      <c r="BG17" s="1">
        <v>0</v>
      </c>
      <c r="BH17" s="1">
        <v>0</v>
      </c>
      <c r="BI17" s="1">
        <v>0</v>
      </c>
      <c r="BJ17" s="1">
        <v>0</v>
      </c>
      <c r="BK17" s="1">
        <v>0</v>
      </c>
      <c r="BL17" s="1">
        <v>0</v>
      </c>
      <c r="BM17" s="1">
        <v>0</v>
      </c>
      <c r="BN17" s="1">
        <v>0</v>
      </c>
      <c r="BO17" s="1">
        <v>0</v>
      </c>
      <c r="BP17" s="1">
        <v>0</v>
      </c>
      <c r="BQ17" s="1">
        <v>0</v>
      </c>
      <c r="BR17" s="1">
        <v>0</v>
      </c>
      <c r="BS17" s="1">
        <v>0</v>
      </c>
      <c r="BT17" s="1">
        <v>0</v>
      </c>
      <c r="BU17" s="1">
        <v>0</v>
      </c>
      <c r="BV17" s="1">
        <v>0</v>
      </c>
      <c r="BW17" s="1">
        <v>0</v>
      </c>
      <c r="BX17" s="1">
        <v>0</v>
      </c>
      <c r="BY17" s="1">
        <v>0</v>
      </c>
      <c r="BZ17" s="1">
        <v>0</v>
      </c>
      <c r="CA17" s="1">
        <v>0</v>
      </c>
      <c r="CB17" s="1">
        <v>0</v>
      </c>
      <c r="CC17" s="1">
        <v>0</v>
      </c>
      <c r="CD17" s="1">
        <v>0</v>
      </c>
      <c r="CE17" s="1">
        <v>0</v>
      </c>
      <c r="CF17" s="1">
        <v>0</v>
      </c>
      <c r="CG17" s="1">
        <v>0</v>
      </c>
      <c r="CH17" s="1">
        <v>0</v>
      </c>
      <c r="CI17" s="1">
        <v>0</v>
      </c>
      <c r="CJ17" s="1">
        <v>0</v>
      </c>
      <c r="CK17" s="1">
        <v>0</v>
      </c>
      <c r="CL17" s="1">
        <v>0</v>
      </c>
      <c r="CM17" s="1">
        <v>0</v>
      </c>
      <c r="CN17" s="1">
        <v>0</v>
      </c>
      <c r="CO17" s="1">
        <v>0</v>
      </c>
      <c r="CP17" s="1">
        <v>0</v>
      </c>
      <c r="CQ17" s="1">
        <v>0</v>
      </c>
      <c r="CR17" s="1">
        <v>0</v>
      </c>
      <c r="CS17" s="1">
        <v>0</v>
      </c>
      <c r="CT17" s="1">
        <v>0</v>
      </c>
      <c r="CU17" s="1">
        <v>0</v>
      </c>
      <c r="CV17" s="1">
        <v>0</v>
      </c>
      <c r="CW17" s="1">
        <v>0</v>
      </c>
      <c r="CX17" s="1">
        <v>0</v>
      </c>
      <c r="CY17" s="1">
        <v>0</v>
      </c>
      <c r="CZ17" s="1">
        <v>0</v>
      </c>
      <c r="DA17" s="1">
        <v>0</v>
      </c>
      <c r="DB17" s="1">
        <v>0</v>
      </c>
      <c r="DC17" s="1">
        <v>0</v>
      </c>
      <c r="DD17" s="1">
        <v>0</v>
      </c>
      <c r="DE17" s="1">
        <v>0</v>
      </c>
      <c r="DF17" s="1">
        <v>0</v>
      </c>
      <c r="DG17" s="1">
        <v>0</v>
      </c>
      <c r="DH17" s="1">
        <v>0</v>
      </c>
      <c r="DI17" s="1">
        <v>0</v>
      </c>
      <c r="DJ17" s="1">
        <v>0</v>
      </c>
      <c r="DK17" s="1">
        <v>0</v>
      </c>
      <c r="DL17" s="1">
        <v>0</v>
      </c>
      <c r="DM17" s="1">
        <v>0</v>
      </c>
      <c r="DN17" s="1">
        <v>0</v>
      </c>
      <c r="DO17" s="1">
        <v>0</v>
      </c>
      <c r="DP17" s="1">
        <v>0</v>
      </c>
      <c r="DQ17" s="1">
        <v>0</v>
      </c>
      <c r="DR17" s="1">
        <v>0</v>
      </c>
      <c r="DS17" s="1">
        <v>0</v>
      </c>
      <c r="DT17" s="1">
        <v>0</v>
      </c>
      <c r="DU17" s="1">
        <v>0</v>
      </c>
      <c r="DV17" s="1">
        <v>0</v>
      </c>
      <c r="DW17" s="1">
        <v>0</v>
      </c>
      <c r="DX17" s="1">
        <v>0</v>
      </c>
      <c r="DY17" s="1">
        <v>0</v>
      </c>
      <c r="DZ17" s="1">
        <v>0</v>
      </c>
      <c r="EA17" s="1">
        <v>0</v>
      </c>
      <c r="EB17" s="1">
        <v>0</v>
      </c>
      <c r="EC17" s="1">
        <v>0</v>
      </c>
      <c r="ED17" s="1">
        <v>0</v>
      </c>
      <c r="EE17" s="1">
        <v>0</v>
      </c>
      <c r="EF17" s="1">
        <v>0</v>
      </c>
      <c r="EG17" s="1">
        <v>0</v>
      </c>
      <c r="EH17" s="1">
        <v>0</v>
      </c>
    </row>
    <row r="18" spans="1:138">
      <c r="A18" s="1" t="s">
        <v>315</v>
      </c>
      <c r="B18" s="1" t="s">
        <v>316</v>
      </c>
      <c r="C18" s="1">
        <v>0</v>
      </c>
      <c r="D18" s="1">
        <v>0</v>
      </c>
      <c r="E18" s="1">
        <v>0</v>
      </c>
      <c r="F18" s="1">
        <v>0</v>
      </c>
      <c r="G18" s="1">
        <v>0</v>
      </c>
      <c r="H18" s="1">
        <v>0</v>
      </c>
      <c r="I18" s="1">
        <v>0</v>
      </c>
      <c r="J18" s="1">
        <v>0</v>
      </c>
      <c r="K18" s="1">
        <v>0</v>
      </c>
      <c r="L18" s="1">
        <v>0</v>
      </c>
      <c r="M18" s="1">
        <v>0</v>
      </c>
      <c r="N18" s="1">
        <v>0</v>
      </c>
      <c r="O18" s="1">
        <v>0</v>
      </c>
      <c r="P18" s="1">
        <v>0</v>
      </c>
      <c r="Q18" s="1">
        <v>0</v>
      </c>
      <c r="R18" s="1">
        <v>0</v>
      </c>
      <c r="S18" s="1">
        <v>0</v>
      </c>
      <c r="T18" s="1">
        <v>0</v>
      </c>
      <c r="U18" s="1">
        <v>0</v>
      </c>
      <c r="V18" s="1">
        <v>0</v>
      </c>
      <c r="W18" s="1">
        <v>0</v>
      </c>
      <c r="X18" s="1">
        <v>0</v>
      </c>
      <c r="Y18" s="1">
        <v>0</v>
      </c>
      <c r="Z18" s="1">
        <v>0</v>
      </c>
      <c r="AA18" s="1">
        <v>0</v>
      </c>
      <c r="AB18" s="1">
        <v>0</v>
      </c>
      <c r="AC18" s="1">
        <v>0</v>
      </c>
      <c r="AD18" s="1">
        <v>0</v>
      </c>
      <c r="AE18" s="1">
        <v>0</v>
      </c>
      <c r="AF18" s="1">
        <v>0</v>
      </c>
      <c r="AG18" s="1">
        <v>0</v>
      </c>
      <c r="AH18" s="1">
        <v>0</v>
      </c>
      <c r="AI18" s="1">
        <v>0</v>
      </c>
      <c r="AJ18" s="1">
        <v>0</v>
      </c>
      <c r="AK18" s="1">
        <v>0</v>
      </c>
      <c r="AL18" s="1">
        <v>0</v>
      </c>
      <c r="AM18" s="1">
        <v>0</v>
      </c>
      <c r="AN18" s="1">
        <v>0</v>
      </c>
      <c r="AO18" s="1">
        <v>0</v>
      </c>
      <c r="AP18" s="1">
        <v>0</v>
      </c>
      <c r="AQ18" s="1">
        <v>0</v>
      </c>
      <c r="AR18" s="1">
        <v>0</v>
      </c>
      <c r="AS18" s="1">
        <v>0</v>
      </c>
      <c r="AT18" s="1">
        <v>0</v>
      </c>
      <c r="AU18" s="1">
        <v>0</v>
      </c>
      <c r="AV18" s="1">
        <v>0</v>
      </c>
      <c r="AW18" s="1">
        <v>0</v>
      </c>
      <c r="AX18" s="1">
        <v>0</v>
      </c>
      <c r="AY18" s="1">
        <v>0</v>
      </c>
      <c r="AZ18" s="1">
        <v>0</v>
      </c>
      <c r="BA18" s="1">
        <v>0</v>
      </c>
      <c r="BB18" s="1">
        <v>0</v>
      </c>
      <c r="BC18" s="1">
        <v>0</v>
      </c>
      <c r="BD18" s="1">
        <v>0</v>
      </c>
      <c r="BE18" s="1">
        <v>0</v>
      </c>
      <c r="BF18" s="1">
        <v>0</v>
      </c>
      <c r="BG18" s="1">
        <v>0</v>
      </c>
      <c r="BH18" s="1">
        <v>0</v>
      </c>
      <c r="BI18" s="1">
        <v>0</v>
      </c>
      <c r="BJ18" s="1">
        <v>0</v>
      </c>
      <c r="BK18" s="1">
        <v>0</v>
      </c>
      <c r="BL18" s="1">
        <v>0</v>
      </c>
      <c r="BM18" s="1">
        <v>0</v>
      </c>
      <c r="BN18" s="1">
        <v>0</v>
      </c>
      <c r="BO18" s="1">
        <v>0</v>
      </c>
      <c r="BP18" s="1">
        <v>0</v>
      </c>
      <c r="BQ18" s="1">
        <v>0</v>
      </c>
      <c r="BR18" s="1">
        <v>0</v>
      </c>
      <c r="BS18" s="1">
        <v>0</v>
      </c>
      <c r="BT18" s="1">
        <v>0</v>
      </c>
      <c r="BU18" s="1">
        <v>0</v>
      </c>
      <c r="BV18" s="1">
        <v>0</v>
      </c>
      <c r="BW18" s="1">
        <v>0</v>
      </c>
      <c r="BX18" s="1">
        <v>0</v>
      </c>
      <c r="BY18" s="1">
        <v>0</v>
      </c>
      <c r="BZ18" s="1">
        <v>0</v>
      </c>
      <c r="CA18" s="1">
        <v>0</v>
      </c>
      <c r="CB18" s="1">
        <v>0</v>
      </c>
      <c r="CC18" s="1">
        <v>0</v>
      </c>
      <c r="CD18" s="1">
        <v>0</v>
      </c>
      <c r="CE18" s="1">
        <v>0</v>
      </c>
      <c r="CF18" s="1">
        <v>0</v>
      </c>
      <c r="CG18" s="1">
        <v>0</v>
      </c>
      <c r="CH18" s="1">
        <v>0</v>
      </c>
      <c r="CI18" s="1">
        <v>0</v>
      </c>
      <c r="CJ18" s="1">
        <v>0</v>
      </c>
      <c r="CK18" s="1">
        <v>0</v>
      </c>
      <c r="CL18" s="1">
        <v>0</v>
      </c>
      <c r="CM18" s="1">
        <v>0</v>
      </c>
      <c r="CN18" s="1">
        <v>0</v>
      </c>
      <c r="CO18" s="1">
        <v>0</v>
      </c>
      <c r="CP18" s="1">
        <v>0</v>
      </c>
      <c r="CQ18" s="1">
        <v>0</v>
      </c>
      <c r="CR18" s="1">
        <v>0</v>
      </c>
      <c r="CS18" s="1">
        <v>0</v>
      </c>
      <c r="CT18" s="1">
        <v>0</v>
      </c>
      <c r="CU18" s="1">
        <v>0</v>
      </c>
      <c r="CV18" s="1">
        <v>0</v>
      </c>
      <c r="CW18" s="1">
        <v>0</v>
      </c>
      <c r="CX18" s="1">
        <v>0</v>
      </c>
      <c r="CY18" s="1">
        <v>0</v>
      </c>
      <c r="CZ18" s="1">
        <v>0</v>
      </c>
      <c r="DA18" s="1">
        <v>0</v>
      </c>
      <c r="DB18" s="1">
        <v>0</v>
      </c>
      <c r="DC18" s="1">
        <v>0</v>
      </c>
      <c r="DD18" s="1">
        <v>0</v>
      </c>
      <c r="DE18" s="1">
        <v>0</v>
      </c>
      <c r="DF18" s="1">
        <v>0</v>
      </c>
      <c r="DG18" s="1">
        <v>0</v>
      </c>
      <c r="DH18" s="1">
        <v>0</v>
      </c>
      <c r="DI18" s="1">
        <v>0</v>
      </c>
      <c r="DJ18" s="1">
        <v>0</v>
      </c>
      <c r="DK18" s="1">
        <v>0</v>
      </c>
      <c r="DL18" s="1">
        <v>0</v>
      </c>
      <c r="DM18" s="1">
        <v>0</v>
      </c>
      <c r="DN18" s="1">
        <v>0</v>
      </c>
      <c r="DO18" s="1">
        <v>0</v>
      </c>
      <c r="DP18" s="1">
        <v>0</v>
      </c>
      <c r="DQ18" s="1">
        <v>0</v>
      </c>
      <c r="DR18" s="1">
        <v>0</v>
      </c>
      <c r="DS18" s="1">
        <v>0</v>
      </c>
      <c r="DT18" s="1">
        <v>0</v>
      </c>
      <c r="DU18" s="1">
        <v>0</v>
      </c>
      <c r="DV18" s="1">
        <v>0</v>
      </c>
      <c r="DW18" s="1">
        <v>0</v>
      </c>
      <c r="DX18" s="1">
        <v>0</v>
      </c>
      <c r="DY18" s="1">
        <v>0</v>
      </c>
      <c r="DZ18" s="1">
        <v>0</v>
      </c>
      <c r="EA18" s="1">
        <v>0</v>
      </c>
      <c r="EB18" s="1">
        <v>0</v>
      </c>
      <c r="EC18" s="1">
        <v>0</v>
      </c>
      <c r="ED18" s="1">
        <v>0</v>
      </c>
      <c r="EE18" s="1">
        <v>0</v>
      </c>
      <c r="EF18" s="1">
        <v>0</v>
      </c>
      <c r="EG18" s="1">
        <v>0</v>
      </c>
      <c r="EH18" s="1">
        <v>0</v>
      </c>
    </row>
    <row r="19" spans="1:138">
      <c r="A19" s="1" t="s">
        <v>2750</v>
      </c>
      <c r="B19" s="1" t="s">
        <v>318</v>
      </c>
      <c r="C19" s="1">
        <v>0</v>
      </c>
      <c r="D19" s="1">
        <v>0</v>
      </c>
      <c r="E19" s="1">
        <v>0</v>
      </c>
      <c r="F19" s="1">
        <v>0</v>
      </c>
      <c r="G19" s="1">
        <v>0</v>
      </c>
      <c r="H19" s="1">
        <v>0</v>
      </c>
      <c r="I19" s="1">
        <v>0</v>
      </c>
      <c r="J19" s="1">
        <v>0</v>
      </c>
      <c r="K19" s="1">
        <v>0</v>
      </c>
      <c r="L19" s="1">
        <v>0</v>
      </c>
      <c r="M19" s="1">
        <v>0</v>
      </c>
      <c r="N19" s="1">
        <v>0</v>
      </c>
      <c r="O19" s="1">
        <v>0</v>
      </c>
      <c r="P19" s="1">
        <v>0</v>
      </c>
      <c r="Q19" s="1">
        <v>0</v>
      </c>
      <c r="R19" s="1">
        <v>0</v>
      </c>
      <c r="S19" s="1">
        <v>0</v>
      </c>
      <c r="T19" s="1">
        <v>0</v>
      </c>
      <c r="U19" s="1">
        <v>0</v>
      </c>
      <c r="V19" s="1">
        <v>0</v>
      </c>
      <c r="W19" s="1">
        <v>0</v>
      </c>
      <c r="X19" s="1">
        <v>0</v>
      </c>
      <c r="Y19" s="1">
        <v>0</v>
      </c>
      <c r="Z19" s="1">
        <v>0</v>
      </c>
      <c r="AA19" s="1">
        <v>0</v>
      </c>
      <c r="AB19" s="1">
        <v>0</v>
      </c>
      <c r="AC19" s="1">
        <v>0</v>
      </c>
      <c r="AD19" s="1">
        <v>0</v>
      </c>
      <c r="AE19" s="1">
        <v>0</v>
      </c>
      <c r="AF19" s="1">
        <v>0</v>
      </c>
      <c r="AG19" s="1">
        <v>0</v>
      </c>
      <c r="AH19" s="1">
        <v>0</v>
      </c>
      <c r="AI19" s="1">
        <v>0</v>
      </c>
      <c r="AJ19" s="1">
        <v>0</v>
      </c>
      <c r="AK19" s="1">
        <v>0</v>
      </c>
      <c r="AL19" s="1">
        <v>0</v>
      </c>
      <c r="AM19" s="1">
        <v>0</v>
      </c>
      <c r="AN19" s="1">
        <v>0</v>
      </c>
      <c r="AO19" s="1">
        <v>0</v>
      </c>
      <c r="AP19" s="1">
        <v>0</v>
      </c>
      <c r="AQ19" s="1">
        <v>0</v>
      </c>
      <c r="AR19" s="1">
        <v>0</v>
      </c>
      <c r="AS19" s="1">
        <v>0</v>
      </c>
      <c r="AT19" s="1">
        <v>0</v>
      </c>
      <c r="AU19" s="1">
        <v>0</v>
      </c>
      <c r="AV19" s="1">
        <v>0</v>
      </c>
      <c r="AW19" s="1">
        <v>0</v>
      </c>
      <c r="AX19" s="1">
        <v>0</v>
      </c>
      <c r="AY19" s="1">
        <v>0</v>
      </c>
      <c r="AZ19" s="1">
        <v>0</v>
      </c>
      <c r="BA19" s="1">
        <v>0</v>
      </c>
      <c r="BB19" s="1">
        <v>0</v>
      </c>
      <c r="BC19" s="1">
        <v>0</v>
      </c>
      <c r="BD19" s="1">
        <v>0</v>
      </c>
      <c r="BE19" s="1">
        <v>0</v>
      </c>
      <c r="BF19" s="1">
        <v>0</v>
      </c>
      <c r="BG19" s="1">
        <v>0</v>
      </c>
      <c r="BH19" s="1">
        <v>0</v>
      </c>
      <c r="BI19" s="1">
        <v>0</v>
      </c>
      <c r="BJ19" s="1">
        <v>0</v>
      </c>
      <c r="BK19" s="1">
        <v>0</v>
      </c>
      <c r="BL19" s="1">
        <v>0</v>
      </c>
      <c r="BM19" s="1">
        <v>0</v>
      </c>
      <c r="BN19" s="1">
        <v>0</v>
      </c>
      <c r="BO19" s="1">
        <v>0</v>
      </c>
      <c r="BP19" s="1">
        <v>0</v>
      </c>
      <c r="BQ19" s="1">
        <v>0</v>
      </c>
      <c r="BR19" s="1">
        <v>0</v>
      </c>
      <c r="BS19" s="1">
        <v>0</v>
      </c>
      <c r="BT19" s="1">
        <v>0</v>
      </c>
      <c r="BU19" s="1">
        <v>0</v>
      </c>
      <c r="BV19" s="1">
        <v>0</v>
      </c>
      <c r="BW19" s="1">
        <v>0</v>
      </c>
      <c r="BX19" s="1">
        <v>0</v>
      </c>
      <c r="BY19" s="1">
        <v>0</v>
      </c>
      <c r="BZ19" s="1">
        <v>0</v>
      </c>
      <c r="CA19" s="1">
        <v>0</v>
      </c>
      <c r="CB19" s="1">
        <v>0</v>
      </c>
      <c r="CC19" s="1">
        <v>0</v>
      </c>
      <c r="CD19" s="1">
        <v>0</v>
      </c>
      <c r="CE19" s="1">
        <v>0</v>
      </c>
      <c r="CF19" s="1">
        <v>0</v>
      </c>
      <c r="CG19" s="1">
        <v>0</v>
      </c>
      <c r="CH19" s="1">
        <v>0</v>
      </c>
      <c r="CI19" s="1">
        <v>0</v>
      </c>
      <c r="CJ19" s="1">
        <v>0</v>
      </c>
      <c r="CK19" s="1">
        <v>0</v>
      </c>
      <c r="CL19" s="1">
        <v>0</v>
      </c>
      <c r="CM19" s="1">
        <v>0</v>
      </c>
      <c r="CN19" s="1">
        <v>0</v>
      </c>
      <c r="CO19" s="1">
        <v>0</v>
      </c>
      <c r="CP19" s="1">
        <v>0</v>
      </c>
      <c r="CQ19" s="1">
        <v>0</v>
      </c>
      <c r="CR19" s="1">
        <v>0</v>
      </c>
      <c r="CS19" s="1">
        <v>0</v>
      </c>
      <c r="CT19" s="1">
        <v>0</v>
      </c>
      <c r="CU19" s="1">
        <v>0</v>
      </c>
      <c r="CV19" s="1">
        <v>0</v>
      </c>
      <c r="CW19" s="1">
        <v>0</v>
      </c>
      <c r="CX19" s="1">
        <v>0</v>
      </c>
      <c r="CY19" s="1">
        <v>0</v>
      </c>
      <c r="CZ19" s="1">
        <v>0</v>
      </c>
      <c r="DA19" s="1">
        <v>0</v>
      </c>
      <c r="DB19" s="1">
        <v>0</v>
      </c>
      <c r="DC19" s="1">
        <v>0</v>
      </c>
      <c r="DD19" s="1">
        <v>0</v>
      </c>
      <c r="DE19" s="1">
        <v>0</v>
      </c>
      <c r="DF19" s="1">
        <v>0</v>
      </c>
      <c r="DG19" s="1">
        <v>0</v>
      </c>
      <c r="DH19" s="1">
        <v>0</v>
      </c>
      <c r="DI19" s="1">
        <v>0</v>
      </c>
      <c r="DJ19" s="1">
        <v>0</v>
      </c>
      <c r="DK19" s="1">
        <v>0</v>
      </c>
      <c r="DL19" s="1">
        <v>0</v>
      </c>
      <c r="DM19" s="1">
        <v>0</v>
      </c>
      <c r="DN19" s="1">
        <v>0</v>
      </c>
      <c r="DO19" s="1">
        <v>0</v>
      </c>
      <c r="DP19" s="1">
        <v>0</v>
      </c>
      <c r="DQ19" s="1">
        <v>0</v>
      </c>
      <c r="DR19" s="1">
        <v>0</v>
      </c>
      <c r="DS19" s="1">
        <v>0</v>
      </c>
      <c r="DT19" s="1">
        <v>0</v>
      </c>
      <c r="DU19" s="1">
        <v>0</v>
      </c>
      <c r="DV19" s="1">
        <v>0</v>
      </c>
      <c r="DW19" s="1">
        <v>0</v>
      </c>
      <c r="DX19" s="1">
        <v>0</v>
      </c>
      <c r="DY19" s="1">
        <v>0</v>
      </c>
      <c r="DZ19" s="1">
        <v>0</v>
      </c>
      <c r="EA19" s="1">
        <v>0</v>
      </c>
      <c r="EB19" s="1">
        <v>0</v>
      </c>
      <c r="EC19" s="1">
        <v>0</v>
      </c>
      <c r="ED19" s="1">
        <v>0</v>
      </c>
      <c r="EE19" s="1">
        <v>0</v>
      </c>
      <c r="EF19" s="1">
        <v>0</v>
      </c>
      <c r="EG19" s="1">
        <v>0</v>
      </c>
      <c r="EH19" s="1">
        <v>0</v>
      </c>
    </row>
    <row r="20" spans="1:138">
      <c r="A20" s="1" t="s">
        <v>576</v>
      </c>
      <c r="B20" s="1" t="s">
        <v>320</v>
      </c>
      <c r="C20" s="1">
        <v>0</v>
      </c>
      <c r="D20" s="1">
        <v>0</v>
      </c>
      <c r="E20" s="1">
        <v>0</v>
      </c>
      <c r="F20" s="1">
        <v>0</v>
      </c>
      <c r="G20" s="1">
        <v>0</v>
      </c>
      <c r="H20" s="1">
        <v>0</v>
      </c>
      <c r="I20" s="1">
        <v>0</v>
      </c>
      <c r="J20" s="1">
        <v>0</v>
      </c>
      <c r="K20" s="1">
        <v>0</v>
      </c>
      <c r="L20" s="1">
        <v>0</v>
      </c>
      <c r="M20" s="1">
        <v>0</v>
      </c>
      <c r="N20" s="1">
        <v>0</v>
      </c>
      <c r="O20" s="1">
        <v>0</v>
      </c>
      <c r="P20" s="1">
        <v>0</v>
      </c>
      <c r="Q20" s="1">
        <v>0</v>
      </c>
      <c r="R20" s="1">
        <v>0</v>
      </c>
      <c r="S20" s="1">
        <v>0</v>
      </c>
      <c r="T20" s="1">
        <v>0</v>
      </c>
      <c r="U20" s="1">
        <v>0</v>
      </c>
      <c r="V20" s="1">
        <v>0</v>
      </c>
      <c r="W20" s="1">
        <v>0</v>
      </c>
      <c r="X20" s="1">
        <v>0</v>
      </c>
      <c r="Y20" s="1">
        <v>0</v>
      </c>
      <c r="Z20" s="1">
        <v>0</v>
      </c>
      <c r="AA20" s="1">
        <v>0</v>
      </c>
      <c r="AB20" s="1">
        <v>0</v>
      </c>
      <c r="AC20" s="1">
        <v>0</v>
      </c>
      <c r="AD20" s="1">
        <v>0</v>
      </c>
      <c r="AE20" s="1">
        <v>0</v>
      </c>
      <c r="AF20" s="1">
        <v>0</v>
      </c>
      <c r="AG20" s="1">
        <v>0</v>
      </c>
      <c r="AH20" s="1">
        <v>0</v>
      </c>
      <c r="AI20" s="1">
        <v>0</v>
      </c>
      <c r="AJ20" s="1">
        <v>0</v>
      </c>
      <c r="AK20" s="1">
        <v>0</v>
      </c>
      <c r="AL20" s="1">
        <v>0</v>
      </c>
      <c r="AM20" s="1">
        <v>0</v>
      </c>
      <c r="AN20" s="1">
        <v>0</v>
      </c>
      <c r="AO20" s="1">
        <v>0</v>
      </c>
      <c r="AP20" s="1">
        <v>0</v>
      </c>
      <c r="AQ20" s="1">
        <v>0</v>
      </c>
      <c r="AR20" s="1">
        <v>0</v>
      </c>
      <c r="AS20" s="1">
        <v>0</v>
      </c>
      <c r="AT20" s="1">
        <v>0</v>
      </c>
      <c r="AU20" s="1">
        <v>0</v>
      </c>
      <c r="AV20" s="1">
        <v>0</v>
      </c>
      <c r="AW20" s="1">
        <v>0</v>
      </c>
      <c r="AX20" s="1">
        <v>0</v>
      </c>
      <c r="AY20" s="1">
        <v>0</v>
      </c>
      <c r="AZ20" s="1">
        <v>0</v>
      </c>
      <c r="BA20" s="1">
        <v>0</v>
      </c>
      <c r="BB20" s="1">
        <v>0</v>
      </c>
      <c r="BC20" s="1">
        <v>0</v>
      </c>
      <c r="BD20" s="1">
        <v>0</v>
      </c>
      <c r="BE20" s="1">
        <v>0</v>
      </c>
      <c r="BF20" s="1">
        <v>0</v>
      </c>
      <c r="BG20" s="1">
        <v>0</v>
      </c>
      <c r="BH20" s="1">
        <v>0</v>
      </c>
      <c r="BI20" s="1">
        <v>0</v>
      </c>
      <c r="BJ20" s="1">
        <v>0</v>
      </c>
      <c r="BK20" s="1">
        <v>0</v>
      </c>
      <c r="BL20" s="1">
        <v>0</v>
      </c>
      <c r="BM20" s="1">
        <v>0</v>
      </c>
      <c r="BN20" s="1">
        <v>0</v>
      </c>
      <c r="BO20" s="1">
        <v>0</v>
      </c>
      <c r="BP20" s="1">
        <v>0</v>
      </c>
      <c r="BQ20" s="1">
        <v>0</v>
      </c>
      <c r="BR20" s="1">
        <v>0</v>
      </c>
      <c r="BS20" s="1">
        <v>0</v>
      </c>
      <c r="BT20" s="1">
        <v>0</v>
      </c>
      <c r="BU20" s="1">
        <v>0</v>
      </c>
      <c r="BV20" s="1">
        <v>0</v>
      </c>
      <c r="BW20" s="1">
        <v>0</v>
      </c>
      <c r="BX20" s="1">
        <v>0</v>
      </c>
      <c r="BY20" s="1">
        <v>0</v>
      </c>
      <c r="BZ20" s="1">
        <v>0</v>
      </c>
      <c r="CA20" s="1">
        <v>0</v>
      </c>
      <c r="CB20" s="1">
        <v>0</v>
      </c>
      <c r="CC20" s="1">
        <v>0</v>
      </c>
      <c r="CD20" s="1">
        <v>0</v>
      </c>
      <c r="CE20" s="1">
        <v>0</v>
      </c>
      <c r="CF20" s="1">
        <v>0</v>
      </c>
      <c r="CG20" s="1">
        <v>0</v>
      </c>
      <c r="CH20" s="1">
        <v>0</v>
      </c>
      <c r="CI20" s="1">
        <v>0</v>
      </c>
      <c r="CJ20" s="1">
        <v>0</v>
      </c>
      <c r="CK20" s="1">
        <v>0</v>
      </c>
      <c r="CL20" s="1">
        <v>0</v>
      </c>
      <c r="CM20" s="1">
        <v>0</v>
      </c>
      <c r="CN20" s="1">
        <v>0</v>
      </c>
      <c r="CO20" s="1">
        <v>0</v>
      </c>
      <c r="CP20" s="1">
        <v>0</v>
      </c>
      <c r="CQ20" s="1">
        <v>0</v>
      </c>
      <c r="CR20" s="1">
        <v>0</v>
      </c>
      <c r="CS20" s="1">
        <v>0</v>
      </c>
      <c r="CT20" s="1">
        <v>0</v>
      </c>
      <c r="CU20" s="1">
        <v>0</v>
      </c>
      <c r="CV20" s="1">
        <v>0</v>
      </c>
      <c r="CW20" s="1">
        <v>0</v>
      </c>
      <c r="CX20" s="1">
        <v>0</v>
      </c>
      <c r="CY20" s="1">
        <v>0</v>
      </c>
      <c r="CZ20" s="1">
        <v>0</v>
      </c>
      <c r="DA20" s="1">
        <v>0</v>
      </c>
      <c r="DB20" s="1">
        <v>0</v>
      </c>
      <c r="DC20" s="1">
        <v>0</v>
      </c>
      <c r="DD20" s="1">
        <v>0</v>
      </c>
      <c r="DE20" s="1">
        <v>0</v>
      </c>
      <c r="DF20" s="1">
        <v>0</v>
      </c>
      <c r="DG20" s="1">
        <v>0</v>
      </c>
      <c r="DH20" s="1">
        <v>0</v>
      </c>
      <c r="DI20" s="1">
        <v>0</v>
      </c>
      <c r="DJ20" s="1">
        <v>0</v>
      </c>
      <c r="DK20" s="1">
        <v>0</v>
      </c>
      <c r="DL20" s="1">
        <v>0</v>
      </c>
      <c r="DM20" s="1">
        <v>0</v>
      </c>
      <c r="DN20" s="1">
        <v>0</v>
      </c>
      <c r="DO20" s="1">
        <v>0</v>
      </c>
      <c r="DP20" s="1">
        <v>0</v>
      </c>
      <c r="DQ20" s="1">
        <v>0</v>
      </c>
      <c r="DR20" s="1">
        <v>0</v>
      </c>
      <c r="DS20" s="1">
        <v>0</v>
      </c>
      <c r="DT20" s="1">
        <v>0</v>
      </c>
      <c r="DU20" s="1">
        <v>0</v>
      </c>
      <c r="DV20" s="1">
        <v>0</v>
      </c>
      <c r="DW20" s="1">
        <v>0</v>
      </c>
      <c r="DX20" s="1">
        <v>0</v>
      </c>
      <c r="DY20" s="1">
        <v>0</v>
      </c>
      <c r="DZ20" s="1">
        <v>0</v>
      </c>
      <c r="EA20" s="1">
        <v>0</v>
      </c>
      <c r="EB20" s="1">
        <v>0</v>
      </c>
      <c r="EC20" s="1">
        <v>0</v>
      </c>
      <c r="ED20" s="1">
        <v>0</v>
      </c>
      <c r="EE20" s="1">
        <v>0</v>
      </c>
      <c r="EF20" s="1">
        <v>0</v>
      </c>
      <c r="EG20" s="1">
        <v>0</v>
      </c>
      <c r="EH20" s="1">
        <v>0</v>
      </c>
    </row>
    <row r="21" spans="1:138">
      <c r="A21" s="1" t="s">
        <v>321</v>
      </c>
      <c r="B21" s="1" t="s">
        <v>322</v>
      </c>
      <c r="C21" s="1">
        <v>0</v>
      </c>
      <c r="D21" s="1">
        <v>0</v>
      </c>
      <c r="E21" s="1">
        <v>0</v>
      </c>
      <c r="F21" s="1">
        <v>0</v>
      </c>
      <c r="G21" s="1">
        <v>0</v>
      </c>
      <c r="H21" s="1">
        <v>0</v>
      </c>
      <c r="I21" s="1">
        <v>0</v>
      </c>
      <c r="J21" s="1">
        <v>0</v>
      </c>
      <c r="K21" s="1">
        <v>0</v>
      </c>
      <c r="L21" s="1">
        <v>0</v>
      </c>
      <c r="M21" s="1">
        <v>0</v>
      </c>
      <c r="N21" s="1">
        <v>0</v>
      </c>
      <c r="O21" s="1">
        <v>0</v>
      </c>
      <c r="P21" s="1">
        <v>0</v>
      </c>
      <c r="Q21" s="1">
        <v>0</v>
      </c>
      <c r="R21" s="1">
        <v>0</v>
      </c>
      <c r="S21" s="1">
        <v>0</v>
      </c>
      <c r="T21" s="1">
        <v>0</v>
      </c>
      <c r="U21" s="1">
        <v>0</v>
      </c>
      <c r="V21" s="1">
        <v>0</v>
      </c>
      <c r="W21" s="1">
        <v>0</v>
      </c>
      <c r="X21" s="1">
        <v>0</v>
      </c>
      <c r="Y21" s="1">
        <v>0</v>
      </c>
      <c r="Z21" s="1">
        <v>0</v>
      </c>
      <c r="AA21" s="1">
        <v>0</v>
      </c>
      <c r="AB21" s="1">
        <v>0</v>
      </c>
      <c r="AC21" s="1">
        <v>0</v>
      </c>
      <c r="AD21" s="1">
        <v>0</v>
      </c>
      <c r="AE21" s="1">
        <v>0</v>
      </c>
      <c r="AF21" s="1">
        <v>0</v>
      </c>
      <c r="AG21" s="1">
        <v>0</v>
      </c>
      <c r="AH21" s="1">
        <v>0</v>
      </c>
      <c r="AI21" s="1">
        <v>0</v>
      </c>
      <c r="AJ21" s="1">
        <v>0</v>
      </c>
      <c r="AK21" s="1">
        <v>0</v>
      </c>
      <c r="AL21" s="1">
        <v>0</v>
      </c>
      <c r="AM21" s="1">
        <v>0</v>
      </c>
      <c r="AN21" s="1">
        <v>0</v>
      </c>
      <c r="AO21" s="1">
        <v>0</v>
      </c>
      <c r="AP21" s="1">
        <v>0</v>
      </c>
      <c r="AQ21" s="1">
        <v>0</v>
      </c>
      <c r="AR21" s="1">
        <v>0</v>
      </c>
      <c r="AS21" s="1">
        <v>0</v>
      </c>
      <c r="AT21" s="1">
        <v>0</v>
      </c>
      <c r="AU21" s="1">
        <v>0</v>
      </c>
      <c r="AV21" s="1">
        <v>0</v>
      </c>
      <c r="AW21" s="1">
        <v>0</v>
      </c>
      <c r="AX21" s="1">
        <v>0</v>
      </c>
      <c r="AY21" s="1">
        <v>0</v>
      </c>
      <c r="AZ21" s="1">
        <v>0</v>
      </c>
      <c r="BA21" s="1">
        <v>0</v>
      </c>
      <c r="BB21" s="1">
        <v>0</v>
      </c>
      <c r="BC21" s="1">
        <v>0</v>
      </c>
      <c r="BD21" s="1">
        <v>0</v>
      </c>
      <c r="BE21" s="1">
        <v>0</v>
      </c>
      <c r="BF21" s="1">
        <v>0</v>
      </c>
      <c r="BG21" s="1">
        <v>0</v>
      </c>
      <c r="BH21" s="1">
        <v>0</v>
      </c>
      <c r="BI21" s="1">
        <v>0</v>
      </c>
      <c r="BJ21" s="1">
        <v>0</v>
      </c>
      <c r="BK21" s="1">
        <v>0</v>
      </c>
      <c r="BL21" s="1">
        <v>0</v>
      </c>
      <c r="BM21" s="1">
        <v>0</v>
      </c>
      <c r="BN21" s="1">
        <v>0</v>
      </c>
      <c r="BO21" s="1">
        <v>0</v>
      </c>
      <c r="BP21" s="1">
        <v>0</v>
      </c>
      <c r="BQ21" s="1">
        <v>0</v>
      </c>
      <c r="BR21" s="1">
        <v>0</v>
      </c>
      <c r="BS21" s="1">
        <v>0</v>
      </c>
      <c r="BT21" s="1">
        <v>0</v>
      </c>
      <c r="BU21" s="1">
        <v>0</v>
      </c>
      <c r="BV21" s="1">
        <v>0</v>
      </c>
      <c r="BW21" s="1">
        <v>0</v>
      </c>
      <c r="BX21" s="1">
        <v>0</v>
      </c>
      <c r="BY21" s="1">
        <v>0</v>
      </c>
      <c r="BZ21" s="1">
        <v>0</v>
      </c>
      <c r="CA21" s="1">
        <v>0</v>
      </c>
      <c r="CB21" s="1">
        <v>0</v>
      </c>
      <c r="CC21" s="1">
        <v>0</v>
      </c>
      <c r="CD21" s="1">
        <v>0</v>
      </c>
      <c r="CE21" s="1">
        <v>0</v>
      </c>
      <c r="CF21" s="1">
        <v>0</v>
      </c>
      <c r="CG21" s="1">
        <v>0</v>
      </c>
      <c r="CH21" s="1">
        <v>0</v>
      </c>
      <c r="CI21" s="1">
        <v>0</v>
      </c>
      <c r="CJ21" s="1">
        <v>0</v>
      </c>
      <c r="CK21" s="1">
        <v>0</v>
      </c>
      <c r="CL21" s="1">
        <v>0</v>
      </c>
      <c r="CM21" s="1">
        <v>0</v>
      </c>
      <c r="CN21" s="1">
        <v>0</v>
      </c>
      <c r="CO21" s="1">
        <v>0</v>
      </c>
      <c r="CP21" s="1">
        <v>0</v>
      </c>
      <c r="CQ21" s="1">
        <v>0</v>
      </c>
      <c r="CR21" s="1">
        <v>0</v>
      </c>
      <c r="CS21" s="1">
        <v>0</v>
      </c>
      <c r="CT21" s="1">
        <v>0</v>
      </c>
      <c r="CU21" s="1">
        <v>0</v>
      </c>
      <c r="CV21" s="1">
        <v>0</v>
      </c>
      <c r="CW21" s="1">
        <v>0</v>
      </c>
      <c r="CX21" s="1">
        <v>0</v>
      </c>
      <c r="CY21" s="1">
        <v>0</v>
      </c>
      <c r="CZ21" s="1">
        <v>0</v>
      </c>
      <c r="DA21" s="1">
        <v>0</v>
      </c>
      <c r="DB21" s="1">
        <v>0</v>
      </c>
      <c r="DC21" s="1">
        <v>0</v>
      </c>
      <c r="DD21" s="1">
        <v>0</v>
      </c>
      <c r="DE21" s="1">
        <v>0</v>
      </c>
      <c r="DF21" s="1">
        <v>0</v>
      </c>
      <c r="DG21" s="1">
        <v>0</v>
      </c>
      <c r="DH21" s="1">
        <v>0</v>
      </c>
      <c r="DI21" s="1">
        <v>0</v>
      </c>
      <c r="DJ21" s="1">
        <v>0</v>
      </c>
      <c r="DK21" s="1">
        <v>0</v>
      </c>
      <c r="DL21" s="1">
        <v>0</v>
      </c>
      <c r="DM21" s="1">
        <v>0</v>
      </c>
      <c r="DN21" s="1">
        <v>0</v>
      </c>
      <c r="DO21" s="1">
        <v>0</v>
      </c>
      <c r="DP21" s="1">
        <v>0</v>
      </c>
      <c r="DQ21" s="1">
        <v>0</v>
      </c>
      <c r="DR21" s="1">
        <v>0</v>
      </c>
      <c r="DS21" s="1">
        <v>0</v>
      </c>
      <c r="DT21" s="1">
        <v>0</v>
      </c>
      <c r="DU21" s="1">
        <v>0</v>
      </c>
      <c r="DV21" s="1">
        <v>0</v>
      </c>
      <c r="DW21" s="1">
        <v>0</v>
      </c>
      <c r="DX21" s="1">
        <v>0</v>
      </c>
      <c r="DY21" s="1">
        <v>0</v>
      </c>
      <c r="DZ21" s="1">
        <v>0</v>
      </c>
      <c r="EA21" s="1">
        <v>0</v>
      </c>
      <c r="EB21" s="1">
        <v>0</v>
      </c>
      <c r="EC21" s="1">
        <v>0</v>
      </c>
      <c r="ED21" s="1">
        <v>0</v>
      </c>
      <c r="EE21" s="1">
        <v>0</v>
      </c>
      <c r="EF21" s="1">
        <v>0</v>
      </c>
      <c r="EG21" s="1">
        <v>0</v>
      </c>
      <c r="EH21" s="1">
        <v>0</v>
      </c>
    </row>
    <row r="22" spans="1:138">
      <c r="A22" s="1" t="s">
        <v>323</v>
      </c>
      <c r="B22" s="1" t="s">
        <v>324</v>
      </c>
      <c r="C22" s="1">
        <v>0</v>
      </c>
      <c r="D22" s="1">
        <v>0</v>
      </c>
      <c r="E22" s="1">
        <v>0</v>
      </c>
      <c r="F22" s="1">
        <v>0</v>
      </c>
      <c r="G22" s="1">
        <v>0</v>
      </c>
      <c r="H22" s="1">
        <v>0</v>
      </c>
      <c r="I22" s="1">
        <v>0</v>
      </c>
      <c r="J22" s="1">
        <v>0</v>
      </c>
      <c r="K22" s="1">
        <v>0</v>
      </c>
      <c r="L22" s="1">
        <v>0</v>
      </c>
      <c r="M22" s="1">
        <v>0</v>
      </c>
      <c r="N22" s="1">
        <v>0</v>
      </c>
      <c r="O22" s="1">
        <v>0</v>
      </c>
      <c r="P22" s="1">
        <v>0</v>
      </c>
      <c r="Q22" s="1">
        <v>0</v>
      </c>
      <c r="R22" s="1">
        <v>0</v>
      </c>
      <c r="S22" s="1">
        <v>0</v>
      </c>
      <c r="T22" s="1">
        <v>0</v>
      </c>
      <c r="U22" s="1">
        <v>0</v>
      </c>
      <c r="V22" s="1">
        <v>0</v>
      </c>
      <c r="W22" s="1">
        <v>0</v>
      </c>
      <c r="X22" s="1">
        <v>0</v>
      </c>
      <c r="Y22" s="1">
        <v>0</v>
      </c>
      <c r="Z22" s="1">
        <v>0</v>
      </c>
      <c r="AA22" s="1">
        <v>0</v>
      </c>
      <c r="AB22" s="1">
        <v>0</v>
      </c>
      <c r="AC22" s="1">
        <v>0</v>
      </c>
      <c r="AD22" s="1">
        <v>0</v>
      </c>
      <c r="AE22" s="1">
        <v>0</v>
      </c>
      <c r="AF22" s="1">
        <v>0</v>
      </c>
      <c r="AG22" s="1">
        <v>0</v>
      </c>
      <c r="AH22" s="1">
        <v>0</v>
      </c>
      <c r="AI22" s="1">
        <v>0</v>
      </c>
      <c r="AJ22" s="1">
        <v>0</v>
      </c>
      <c r="AK22" s="1">
        <v>0</v>
      </c>
      <c r="AL22" s="1">
        <v>0</v>
      </c>
      <c r="AM22" s="1">
        <v>0</v>
      </c>
      <c r="AN22" s="1">
        <v>0</v>
      </c>
      <c r="AO22" s="1">
        <v>0</v>
      </c>
      <c r="AP22" s="1">
        <v>0</v>
      </c>
      <c r="AQ22" s="1">
        <v>0</v>
      </c>
      <c r="AR22" s="1">
        <v>0</v>
      </c>
      <c r="AS22" s="1">
        <v>0</v>
      </c>
      <c r="AT22" s="1">
        <v>0</v>
      </c>
      <c r="AU22" s="1">
        <v>0</v>
      </c>
      <c r="AV22" s="1">
        <v>0</v>
      </c>
      <c r="AW22" s="1">
        <v>0</v>
      </c>
      <c r="AX22" s="1">
        <v>0</v>
      </c>
      <c r="AY22" s="1">
        <v>0</v>
      </c>
      <c r="AZ22" s="1">
        <v>0</v>
      </c>
      <c r="BA22" s="1">
        <v>0</v>
      </c>
      <c r="BB22" s="1">
        <v>0</v>
      </c>
      <c r="BC22" s="1">
        <v>0</v>
      </c>
      <c r="BD22" s="1">
        <v>0</v>
      </c>
      <c r="BE22" s="1">
        <v>0</v>
      </c>
      <c r="BF22" s="1">
        <v>0</v>
      </c>
      <c r="BG22" s="1">
        <v>0</v>
      </c>
      <c r="BH22" s="1">
        <v>0</v>
      </c>
      <c r="BI22" s="1">
        <v>0</v>
      </c>
      <c r="BJ22" s="1">
        <v>0</v>
      </c>
      <c r="BK22" s="1">
        <v>0</v>
      </c>
      <c r="BL22" s="1">
        <v>0</v>
      </c>
      <c r="BM22" s="1">
        <v>0</v>
      </c>
      <c r="BN22" s="1">
        <v>0</v>
      </c>
      <c r="BO22" s="1">
        <v>0</v>
      </c>
      <c r="BP22" s="1">
        <v>0</v>
      </c>
      <c r="BQ22" s="1">
        <v>0</v>
      </c>
      <c r="BR22" s="1">
        <v>0</v>
      </c>
      <c r="BS22" s="1">
        <v>0</v>
      </c>
      <c r="BT22" s="1">
        <v>0</v>
      </c>
      <c r="BU22" s="1">
        <v>0</v>
      </c>
      <c r="BV22" s="1">
        <v>0</v>
      </c>
      <c r="BW22" s="1">
        <v>0</v>
      </c>
      <c r="BX22" s="1">
        <v>0</v>
      </c>
      <c r="BY22" s="1">
        <v>0</v>
      </c>
      <c r="BZ22" s="1">
        <v>0</v>
      </c>
      <c r="CA22" s="1">
        <v>0</v>
      </c>
      <c r="CB22" s="1">
        <v>0</v>
      </c>
      <c r="CC22" s="1">
        <v>0</v>
      </c>
      <c r="CD22" s="1">
        <v>0</v>
      </c>
      <c r="CE22" s="1">
        <v>0</v>
      </c>
      <c r="CF22" s="1">
        <v>0</v>
      </c>
      <c r="CG22" s="1">
        <v>0</v>
      </c>
      <c r="CH22" s="1">
        <v>0</v>
      </c>
      <c r="CI22" s="1">
        <v>0</v>
      </c>
      <c r="CJ22" s="1">
        <v>0</v>
      </c>
      <c r="CK22" s="1">
        <v>0</v>
      </c>
      <c r="CL22" s="1">
        <v>0</v>
      </c>
      <c r="CM22" s="1">
        <v>0</v>
      </c>
      <c r="CN22" s="1">
        <v>0</v>
      </c>
      <c r="CO22" s="1">
        <v>0</v>
      </c>
      <c r="CP22" s="1">
        <v>0</v>
      </c>
      <c r="CQ22" s="1">
        <v>0</v>
      </c>
      <c r="CR22" s="1">
        <v>0</v>
      </c>
      <c r="CS22" s="1">
        <v>0</v>
      </c>
      <c r="CT22" s="1">
        <v>0</v>
      </c>
      <c r="CU22" s="1">
        <v>0</v>
      </c>
      <c r="CV22" s="1">
        <v>0</v>
      </c>
      <c r="CW22" s="1">
        <v>0</v>
      </c>
      <c r="CX22" s="1">
        <v>0</v>
      </c>
      <c r="CY22" s="1">
        <v>0</v>
      </c>
      <c r="CZ22" s="1">
        <v>0</v>
      </c>
      <c r="DA22" s="1">
        <v>0</v>
      </c>
      <c r="DB22" s="1">
        <v>0</v>
      </c>
      <c r="DC22" s="1">
        <v>0</v>
      </c>
      <c r="DD22" s="1">
        <v>0</v>
      </c>
      <c r="DE22" s="1">
        <v>0</v>
      </c>
      <c r="DF22" s="1">
        <v>0</v>
      </c>
      <c r="DG22" s="1">
        <v>0</v>
      </c>
      <c r="DH22" s="1">
        <v>0</v>
      </c>
      <c r="DI22" s="1">
        <v>0</v>
      </c>
      <c r="DJ22" s="1">
        <v>0</v>
      </c>
      <c r="DK22" s="1">
        <v>0</v>
      </c>
      <c r="DL22" s="1">
        <v>0</v>
      </c>
      <c r="DM22" s="1">
        <v>0</v>
      </c>
      <c r="DN22" s="1">
        <v>0</v>
      </c>
      <c r="DO22" s="1">
        <v>0</v>
      </c>
      <c r="DP22" s="1">
        <v>0</v>
      </c>
      <c r="DQ22" s="1">
        <v>0</v>
      </c>
      <c r="DR22" s="1">
        <v>0</v>
      </c>
      <c r="DS22" s="1">
        <v>0</v>
      </c>
      <c r="DT22" s="1">
        <v>0</v>
      </c>
      <c r="DU22" s="1">
        <v>0</v>
      </c>
      <c r="DV22" s="1">
        <v>0</v>
      </c>
      <c r="DW22" s="1">
        <v>0</v>
      </c>
      <c r="DX22" s="1">
        <v>0</v>
      </c>
      <c r="DY22" s="1">
        <v>0</v>
      </c>
      <c r="DZ22" s="1">
        <v>0</v>
      </c>
      <c r="EA22" s="1">
        <v>0</v>
      </c>
      <c r="EB22" s="1">
        <v>0</v>
      </c>
      <c r="EC22" s="1">
        <v>0</v>
      </c>
      <c r="ED22" s="1">
        <v>0</v>
      </c>
      <c r="EE22" s="1">
        <v>0</v>
      </c>
      <c r="EF22" s="1">
        <v>0</v>
      </c>
      <c r="EG22" s="1">
        <v>0</v>
      </c>
      <c r="EH22" s="1">
        <v>0</v>
      </c>
    </row>
    <row r="23" spans="1:138">
      <c r="A23" s="1" t="s">
        <v>325</v>
      </c>
      <c r="B23" s="1" t="s">
        <v>326</v>
      </c>
      <c r="C23" s="1">
        <v>0</v>
      </c>
      <c r="D23" s="1">
        <v>0</v>
      </c>
      <c r="E23" s="1">
        <v>0</v>
      </c>
      <c r="F23" s="1">
        <v>0</v>
      </c>
      <c r="G23" s="1">
        <v>0</v>
      </c>
      <c r="H23" s="1">
        <v>0</v>
      </c>
      <c r="I23" s="1">
        <v>0</v>
      </c>
      <c r="J23" s="1">
        <v>0</v>
      </c>
      <c r="K23" s="1">
        <v>0</v>
      </c>
      <c r="L23" s="1">
        <v>0</v>
      </c>
      <c r="M23" s="1">
        <v>0</v>
      </c>
      <c r="N23" s="1">
        <v>0</v>
      </c>
      <c r="O23" s="1">
        <v>0</v>
      </c>
      <c r="P23" s="1">
        <v>0</v>
      </c>
      <c r="Q23" s="1">
        <v>0</v>
      </c>
      <c r="R23" s="1">
        <v>0</v>
      </c>
      <c r="S23" s="1">
        <v>0</v>
      </c>
      <c r="T23" s="1">
        <v>0</v>
      </c>
      <c r="U23" s="1">
        <v>0</v>
      </c>
      <c r="V23" s="1">
        <v>0</v>
      </c>
      <c r="W23" s="1">
        <v>0</v>
      </c>
      <c r="X23" s="1">
        <v>0</v>
      </c>
      <c r="Y23" s="1">
        <v>0</v>
      </c>
      <c r="Z23" s="1">
        <v>0</v>
      </c>
      <c r="AA23" s="1">
        <v>0</v>
      </c>
      <c r="AB23" s="1">
        <v>0</v>
      </c>
      <c r="AC23" s="1">
        <v>0</v>
      </c>
      <c r="AD23" s="1">
        <v>0</v>
      </c>
      <c r="AE23" s="1">
        <v>0</v>
      </c>
      <c r="AF23" s="1">
        <v>0</v>
      </c>
      <c r="AG23" s="1">
        <v>0</v>
      </c>
      <c r="AH23" s="1">
        <v>0</v>
      </c>
      <c r="AI23" s="1">
        <v>0</v>
      </c>
      <c r="AJ23" s="1">
        <v>0</v>
      </c>
      <c r="AK23" s="1">
        <v>0</v>
      </c>
      <c r="AL23" s="1">
        <v>0</v>
      </c>
      <c r="AM23" s="1">
        <v>0</v>
      </c>
      <c r="AN23" s="1">
        <v>0</v>
      </c>
      <c r="AO23" s="1">
        <v>0</v>
      </c>
      <c r="AP23" s="1">
        <v>0</v>
      </c>
      <c r="AQ23" s="1">
        <v>0</v>
      </c>
      <c r="AR23" s="1">
        <v>0</v>
      </c>
      <c r="AS23" s="1">
        <v>0</v>
      </c>
      <c r="AT23" s="1">
        <v>0</v>
      </c>
      <c r="AU23" s="1">
        <v>0</v>
      </c>
      <c r="AV23" s="1">
        <v>0</v>
      </c>
      <c r="AW23" s="1">
        <v>0</v>
      </c>
      <c r="AX23" s="1">
        <v>0</v>
      </c>
      <c r="AY23" s="1">
        <v>0</v>
      </c>
      <c r="AZ23" s="1">
        <v>0</v>
      </c>
      <c r="BA23" s="1">
        <v>0</v>
      </c>
      <c r="BB23" s="1">
        <v>0</v>
      </c>
      <c r="BC23" s="1">
        <v>0</v>
      </c>
      <c r="BD23" s="1">
        <v>0</v>
      </c>
      <c r="BE23" s="1">
        <v>0</v>
      </c>
      <c r="BF23" s="1">
        <v>0</v>
      </c>
      <c r="BG23" s="1">
        <v>0</v>
      </c>
      <c r="BH23" s="1">
        <v>0</v>
      </c>
      <c r="BI23" s="1">
        <v>0</v>
      </c>
      <c r="BJ23" s="1">
        <v>0</v>
      </c>
      <c r="BK23" s="1">
        <v>0</v>
      </c>
      <c r="BL23" s="1">
        <v>0</v>
      </c>
      <c r="BM23" s="1">
        <v>0</v>
      </c>
      <c r="BN23" s="1">
        <v>0</v>
      </c>
      <c r="BO23" s="1">
        <v>0</v>
      </c>
      <c r="BP23" s="1">
        <v>0</v>
      </c>
      <c r="BQ23" s="1">
        <v>0</v>
      </c>
      <c r="BR23" s="1">
        <v>0</v>
      </c>
      <c r="BS23" s="1">
        <v>0</v>
      </c>
      <c r="BT23" s="1">
        <v>0</v>
      </c>
      <c r="BU23" s="1">
        <v>0</v>
      </c>
      <c r="BV23" s="1">
        <v>0</v>
      </c>
      <c r="BW23" s="1">
        <v>0</v>
      </c>
      <c r="BX23" s="1">
        <v>0</v>
      </c>
      <c r="BY23" s="1">
        <v>0</v>
      </c>
      <c r="BZ23" s="1">
        <v>0</v>
      </c>
      <c r="CA23" s="1">
        <v>0</v>
      </c>
      <c r="CB23" s="1">
        <v>0</v>
      </c>
      <c r="CC23" s="1">
        <v>0</v>
      </c>
      <c r="CD23" s="1">
        <v>0</v>
      </c>
      <c r="CE23" s="1">
        <v>0</v>
      </c>
      <c r="CF23" s="1">
        <v>0</v>
      </c>
      <c r="CG23" s="1">
        <v>0</v>
      </c>
      <c r="CH23" s="1">
        <v>0</v>
      </c>
      <c r="CI23" s="1">
        <v>0</v>
      </c>
      <c r="CJ23" s="1">
        <v>0</v>
      </c>
      <c r="CK23" s="1">
        <v>0</v>
      </c>
      <c r="CL23" s="1">
        <v>0</v>
      </c>
      <c r="CM23" s="1">
        <v>0</v>
      </c>
      <c r="CN23" s="1">
        <v>0</v>
      </c>
      <c r="CO23" s="1">
        <v>0</v>
      </c>
      <c r="CP23" s="1">
        <v>0</v>
      </c>
      <c r="CQ23" s="1">
        <v>0</v>
      </c>
      <c r="CR23" s="1">
        <v>0</v>
      </c>
      <c r="CS23" s="1">
        <v>0</v>
      </c>
      <c r="CT23" s="1">
        <v>0</v>
      </c>
      <c r="CU23" s="1">
        <v>0</v>
      </c>
      <c r="CV23" s="1">
        <v>0</v>
      </c>
      <c r="CW23" s="1">
        <v>0</v>
      </c>
      <c r="CX23" s="1">
        <v>0</v>
      </c>
      <c r="CY23" s="1">
        <v>0</v>
      </c>
      <c r="CZ23" s="1">
        <v>0</v>
      </c>
      <c r="DA23" s="1">
        <v>0</v>
      </c>
      <c r="DB23" s="1">
        <v>0</v>
      </c>
      <c r="DC23" s="1">
        <v>0</v>
      </c>
      <c r="DD23" s="1">
        <v>0</v>
      </c>
      <c r="DE23" s="1">
        <v>0</v>
      </c>
      <c r="DF23" s="1">
        <v>0</v>
      </c>
      <c r="DG23" s="1">
        <v>0</v>
      </c>
      <c r="DH23" s="1">
        <v>0</v>
      </c>
      <c r="DI23" s="1">
        <v>0</v>
      </c>
      <c r="DJ23" s="1">
        <v>0</v>
      </c>
      <c r="DK23" s="1">
        <v>0</v>
      </c>
      <c r="DL23" s="1">
        <v>0</v>
      </c>
      <c r="DM23" s="1">
        <v>0</v>
      </c>
      <c r="DN23" s="1">
        <v>0</v>
      </c>
      <c r="DO23" s="1">
        <v>0</v>
      </c>
      <c r="DP23" s="1">
        <v>0</v>
      </c>
      <c r="DQ23" s="1">
        <v>0</v>
      </c>
      <c r="DR23" s="1">
        <v>0</v>
      </c>
      <c r="DS23" s="1">
        <v>0</v>
      </c>
      <c r="DT23" s="1">
        <v>0</v>
      </c>
      <c r="DU23" s="1">
        <v>0</v>
      </c>
      <c r="DV23" s="1">
        <v>0</v>
      </c>
      <c r="DW23" s="1">
        <v>0</v>
      </c>
      <c r="DX23" s="1">
        <v>0</v>
      </c>
      <c r="DY23" s="1">
        <v>0</v>
      </c>
      <c r="DZ23" s="1">
        <v>0</v>
      </c>
      <c r="EA23" s="1">
        <v>0</v>
      </c>
      <c r="EB23" s="1">
        <v>0</v>
      </c>
      <c r="EC23" s="1">
        <v>0</v>
      </c>
      <c r="ED23" s="1">
        <v>0</v>
      </c>
      <c r="EE23" s="1">
        <v>0</v>
      </c>
      <c r="EF23" s="1">
        <v>0</v>
      </c>
      <c r="EG23" s="1">
        <v>0</v>
      </c>
      <c r="EH23" s="1">
        <v>0</v>
      </c>
    </row>
    <row r="24" spans="1:138">
      <c r="A24" s="1" t="s">
        <v>327</v>
      </c>
      <c r="B24" s="1" t="s">
        <v>328</v>
      </c>
      <c r="C24" s="1">
        <v>0</v>
      </c>
      <c r="D24" s="1">
        <v>0</v>
      </c>
      <c r="E24" s="1">
        <v>0</v>
      </c>
      <c r="F24" s="1">
        <v>0</v>
      </c>
      <c r="G24" s="1">
        <v>0</v>
      </c>
      <c r="H24" s="1">
        <v>0</v>
      </c>
      <c r="I24" s="1">
        <v>0</v>
      </c>
      <c r="J24" s="1">
        <v>0</v>
      </c>
      <c r="K24" s="1">
        <v>0</v>
      </c>
      <c r="L24" s="1">
        <v>0</v>
      </c>
      <c r="M24" s="1">
        <v>0</v>
      </c>
      <c r="N24" s="1">
        <v>0</v>
      </c>
      <c r="O24" s="1">
        <v>0</v>
      </c>
      <c r="P24" s="1">
        <v>0</v>
      </c>
      <c r="Q24" s="1">
        <v>0</v>
      </c>
      <c r="R24" s="1">
        <v>0</v>
      </c>
      <c r="S24" s="1">
        <v>0</v>
      </c>
      <c r="T24" s="1">
        <v>0</v>
      </c>
      <c r="U24" s="1">
        <v>0</v>
      </c>
      <c r="V24" s="1">
        <v>0</v>
      </c>
      <c r="W24" s="1">
        <v>0</v>
      </c>
      <c r="X24" s="1">
        <v>0</v>
      </c>
      <c r="Y24" s="1">
        <v>0</v>
      </c>
      <c r="Z24" s="1">
        <v>0</v>
      </c>
      <c r="AA24" s="1">
        <v>0</v>
      </c>
      <c r="AB24" s="1">
        <v>0</v>
      </c>
      <c r="AC24" s="1">
        <v>0</v>
      </c>
      <c r="AD24" s="1">
        <v>0</v>
      </c>
      <c r="AE24" s="1">
        <v>0</v>
      </c>
      <c r="AF24" s="1">
        <v>0</v>
      </c>
      <c r="AG24" s="1">
        <v>0</v>
      </c>
      <c r="AH24" s="1">
        <v>0</v>
      </c>
      <c r="AI24" s="1">
        <v>0</v>
      </c>
      <c r="AJ24" s="1">
        <v>0</v>
      </c>
      <c r="AK24" s="1">
        <v>0</v>
      </c>
      <c r="AL24" s="1">
        <v>0</v>
      </c>
      <c r="AM24" s="1">
        <v>0</v>
      </c>
      <c r="AN24" s="1">
        <v>0</v>
      </c>
      <c r="AO24" s="1">
        <v>0</v>
      </c>
      <c r="AP24" s="1">
        <v>0</v>
      </c>
      <c r="AQ24" s="1">
        <v>0</v>
      </c>
      <c r="AR24" s="1">
        <v>0</v>
      </c>
      <c r="AS24" s="1">
        <v>0</v>
      </c>
      <c r="AT24" s="1">
        <v>0</v>
      </c>
      <c r="AU24" s="1">
        <v>0</v>
      </c>
      <c r="AV24" s="1">
        <v>0</v>
      </c>
      <c r="AW24" s="1">
        <v>0</v>
      </c>
      <c r="AX24" s="1">
        <v>0</v>
      </c>
      <c r="AY24" s="1">
        <v>0</v>
      </c>
      <c r="AZ24" s="1">
        <v>0</v>
      </c>
      <c r="BA24" s="1">
        <v>0</v>
      </c>
      <c r="BB24" s="1">
        <v>0</v>
      </c>
      <c r="BC24" s="1">
        <v>0</v>
      </c>
      <c r="BD24" s="1">
        <v>0</v>
      </c>
      <c r="BE24" s="1">
        <v>0</v>
      </c>
      <c r="BF24" s="1">
        <v>0</v>
      </c>
      <c r="BG24" s="1">
        <v>0</v>
      </c>
      <c r="BH24" s="1">
        <v>0</v>
      </c>
      <c r="BI24" s="1">
        <v>0</v>
      </c>
      <c r="BJ24" s="1">
        <v>0</v>
      </c>
      <c r="BK24" s="1">
        <v>0</v>
      </c>
      <c r="BL24" s="1">
        <v>0</v>
      </c>
      <c r="BM24" s="1">
        <v>0</v>
      </c>
      <c r="BN24" s="1">
        <v>0</v>
      </c>
      <c r="BO24" s="1">
        <v>0</v>
      </c>
      <c r="BP24" s="1">
        <v>0</v>
      </c>
      <c r="BQ24" s="1">
        <v>0</v>
      </c>
      <c r="BR24" s="1">
        <v>0</v>
      </c>
      <c r="BS24" s="1">
        <v>0</v>
      </c>
      <c r="BT24" s="1">
        <v>0</v>
      </c>
      <c r="BU24" s="1">
        <v>0</v>
      </c>
      <c r="BV24" s="1">
        <v>0</v>
      </c>
      <c r="BW24" s="1">
        <v>0</v>
      </c>
      <c r="BX24" s="1">
        <v>0</v>
      </c>
      <c r="BY24" s="1">
        <v>0</v>
      </c>
      <c r="BZ24" s="1">
        <v>0</v>
      </c>
      <c r="CA24" s="1">
        <v>0</v>
      </c>
      <c r="CB24" s="1">
        <v>0</v>
      </c>
      <c r="CC24" s="1">
        <v>0</v>
      </c>
      <c r="CD24" s="1">
        <v>0</v>
      </c>
      <c r="CE24" s="1">
        <v>0</v>
      </c>
      <c r="CF24" s="1">
        <v>0</v>
      </c>
      <c r="CG24" s="1">
        <v>0</v>
      </c>
      <c r="CH24" s="1">
        <v>0</v>
      </c>
      <c r="CI24" s="1">
        <v>0</v>
      </c>
      <c r="CJ24" s="1">
        <v>0</v>
      </c>
      <c r="CK24" s="1">
        <v>0</v>
      </c>
      <c r="CL24" s="1">
        <v>0</v>
      </c>
      <c r="CM24" s="1">
        <v>0</v>
      </c>
      <c r="CN24" s="1">
        <v>0</v>
      </c>
      <c r="CO24" s="1">
        <v>0</v>
      </c>
      <c r="CP24" s="1">
        <v>0</v>
      </c>
      <c r="CQ24" s="1">
        <v>0</v>
      </c>
      <c r="CR24" s="1">
        <v>0</v>
      </c>
      <c r="CS24" s="1">
        <v>0</v>
      </c>
      <c r="CT24" s="1">
        <v>0</v>
      </c>
      <c r="CU24" s="1">
        <v>0</v>
      </c>
      <c r="CV24" s="1">
        <v>0</v>
      </c>
      <c r="CW24" s="1">
        <v>0</v>
      </c>
      <c r="CX24" s="1">
        <v>0</v>
      </c>
      <c r="CY24" s="1">
        <v>0</v>
      </c>
      <c r="CZ24" s="1">
        <v>0</v>
      </c>
      <c r="DA24" s="1">
        <v>0</v>
      </c>
      <c r="DB24" s="1">
        <v>0</v>
      </c>
      <c r="DC24" s="1">
        <v>0</v>
      </c>
      <c r="DD24" s="1">
        <v>0</v>
      </c>
      <c r="DE24" s="1">
        <v>0</v>
      </c>
      <c r="DF24" s="1">
        <v>0</v>
      </c>
      <c r="DG24" s="1">
        <v>0</v>
      </c>
      <c r="DH24" s="1">
        <v>0</v>
      </c>
      <c r="DI24" s="1">
        <v>0</v>
      </c>
      <c r="DJ24" s="1">
        <v>0</v>
      </c>
      <c r="DK24" s="1">
        <v>0</v>
      </c>
      <c r="DL24" s="1">
        <v>0</v>
      </c>
      <c r="DM24" s="1">
        <v>0</v>
      </c>
      <c r="DN24" s="1">
        <v>0</v>
      </c>
      <c r="DO24" s="1">
        <v>0</v>
      </c>
      <c r="DP24" s="1">
        <v>0</v>
      </c>
      <c r="DQ24" s="1">
        <v>0</v>
      </c>
      <c r="DR24" s="1">
        <v>0</v>
      </c>
      <c r="DS24" s="1">
        <v>0</v>
      </c>
      <c r="DT24" s="1">
        <v>0</v>
      </c>
      <c r="DU24" s="1">
        <v>0</v>
      </c>
      <c r="DV24" s="1">
        <v>0</v>
      </c>
      <c r="DW24" s="1">
        <v>0</v>
      </c>
      <c r="DX24" s="1">
        <v>0</v>
      </c>
      <c r="DY24" s="1">
        <v>0</v>
      </c>
      <c r="DZ24" s="1">
        <v>0</v>
      </c>
      <c r="EA24" s="1">
        <v>0</v>
      </c>
      <c r="EB24" s="1">
        <v>0</v>
      </c>
      <c r="EC24" s="1">
        <v>0</v>
      </c>
      <c r="ED24" s="1">
        <v>0</v>
      </c>
      <c r="EE24" s="1">
        <v>0</v>
      </c>
      <c r="EF24" s="1">
        <v>0</v>
      </c>
      <c r="EG24" s="1">
        <v>0</v>
      </c>
      <c r="EH24" s="1">
        <v>0</v>
      </c>
    </row>
    <row r="25" spans="1:138">
      <c r="A25" s="1" t="s">
        <v>329</v>
      </c>
      <c r="B25" s="1" t="s">
        <v>330</v>
      </c>
      <c r="C25" s="1">
        <v>0</v>
      </c>
      <c r="D25" s="1">
        <v>0</v>
      </c>
      <c r="E25" s="1">
        <v>0</v>
      </c>
      <c r="F25" s="1">
        <v>0</v>
      </c>
      <c r="G25" s="1">
        <v>0</v>
      </c>
      <c r="H25" s="1">
        <v>0</v>
      </c>
      <c r="I25" s="1">
        <v>0</v>
      </c>
      <c r="J25" s="1">
        <v>0</v>
      </c>
      <c r="K25" s="1">
        <v>0</v>
      </c>
      <c r="L25" s="1">
        <v>0</v>
      </c>
      <c r="M25" s="1">
        <v>0</v>
      </c>
      <c r="N25" s="1">
        <v>0</v>
      </c>
      <c r="O25" s="1">
        <v>0</v>
      </c>
      <c r="P25" s="1">
        <v>0</v>
      </c>
      <c r="Q25" s="1">
        <v>0</v>
      </c>
      <c r="R25" s="1">
        <v>0</v>
      </c>
      <c r="S25" s="1">
        <v>0</v>
      </c>
      <c r="T25" s="1">
        <v>0</v>
      </c>
      <c r="U25" s="1">
        <v>0</v>
      </c>
      <c r="V25" s="1">
        <v>0</v>
      </c>
      <c r="W25" s="1">
        <v>0</v>
      </c>
      <c r="X25" s="1">
        <v>0</v>
      </c>
      <c r="Y25" s="1">
        <v>0</v>
      </c>
      <c r="Z25" s="1">
        <v>0</v>
      </c>
      <c r="AA25" s="1">
        <v>0</v>
      </c>
      <c r="AB25" s="1">
        <v>0</v>
      </c>
      <c r="AC25" s="1">
        <v>0</v>
      </c>
      <c r="AD25" s="1">
        <v>0</v>
      </c>
      <c r="AE25" s="1">
        <v>0</v>
      </c>
      <c r="AF25" s="1">
        <v>0</v>
      </c>
      <c r="AG25" s="1">
        <v>0</v>
      </c>
      <c r="AH25" s="1">
        <v>0</v>
      </c>
      <c r="AI25" s="1">
        <v>0</v>
      </c>
      <c r="AJ25" s="1">
        <v>0</v>
      </c>
      <c r="AK25" s="1">
        <v>0</v>
      </c>
      <c r="AL25" s="1">
        <v>0</v>
      </c>
      <c r="AM25" s="1">
        <v>0</v>
      </c>
      <c r="AN25" s="1">
        <v>0</v>
      </c>
      <c r="AO25" s="1">
        <v>0</v>
      </c>
      <c r="AP25" s="1">
        <v>0</v>
      </c>
      <c r="AQ25" s="1">
        <v>0</v>
      </c>
      <c r="AR25" s="1">
        <v>0</v>
      </c>
      <c r="AS25" s="1">
        <v>0</v>
      </c>
      <c r="AT25" s="1">
        <v>0</v>
      </c>
      <c r="AU25" s="1">
        <v>0</v>
      </c>
      <c r="AV25" s="1">
        <v>0</v>
      </c>
      <c r="AW25" s="1">
        <v>0</v>
      </c>
      <c r="AX25" s="1">
        <v>0</v>
      </c>
      <c r="AY25" s="1">
        <v>0</v>
      </c>
      <c r="AZ25" s="1">
        <v>0</v>
      </c>
      <c r="BA25" s="1">
        <v>0</v>
      </c>
      <c r="BB25" s="1">
        <v>0</v>
      </c>
      <c r="BC25" s="1">
        <v>0</v>
      </c>
      <c r="BD25" s="1">
        <v>0</v>
      </c>
      <c r="BE25" s="1">
        <v>0</v>
      </c>
      <c r="BF25" s="1">
        <v>0</v>
      </c>
      <c r="BG25" s="1">
        <v>0</v>
      </c>
      <c r="BH25" s="1">
        <v>0</v>
      </c>
      <c r="BI25" s="1">
        <v>0</v>
      </c>
      <c r="BJ25" s="1">
        <v>0</v>
      </c>
      <c r="BK25" s="1">
        <v>0</v>
      </c>
      <c r="BL25" s="1">
        <v>0</v>
      </c>
      <c r="BM25" s="1">
        <v>0</v>
      </c>
      <c r="BN25" s="1">
        <v>0</v>
      </c>
      <c r="BO25" s="1">
        <v>0</v>
      </c>
      <c r="BP25" s="1">
        <v>0</v>
      </c>
      <c r="BQ25" s="1">
        <v>0</v>
      </c>
      <c r="BR25" s="1">
        <v>0</v>
      </c>
      <c r="BS25" s="1">
        <v>0</v>
      </c>
      <c r="BT25" s="1">
        <v>0</v>
      </c>
      <c r="BU25" s="1">
        <v>0</v>
      </c>
      <c r="BV25" s="1">
        <v>0</v>
      </c>
      <c r="BW25" s="1">
        <v>0</v>
      </c>
      <c r="BX25" s="1">
        <v>0</v>
      </c>
      <c r="BY25" s="1">
        <v>0</v>
      </c>
      <c r="BZ25" s="1">
        <v>0</v>
      </c>
      <c r="CA25" s="1">
        <v>0</v>
      </c>
      <c r="CB25" s="1">
        <v>0</v>
      </c>
      <c r="CC25" s="1">
        <v>0</v>
      </c>
      <c r="CD25" s="1">
        <v>0</v>
      </c>
      <c r="CE25" s="1">
        <v>0</v>
      </c>
      <c r="CF25" s="1">
        <v>0</v>
      </c>
      <c r="CG25" s="1">
        <v>0</v>
      </c>
      <c r="CH25" s="1">
        <v>0</v>
      </c>
      <c r="CI25" s="1">
        <v>0</v>
      </c>
      <c r="CJ25" s="1">
        <v>0</v>
      </c>
      <c r="CK25" s="1">
        <v>0</v>
      </c>
      <c r="CL25" s="1">
        <v>0</v>
      </c>
      <c r="CM25" s="1">
        <v>0</v>
      </c>
      <c r="CN25" s="1">
        <v>0</v>
      </c>
      <c r="CO25" s="1">
        <v>0</v>
      </c>
      <c r="CP25" s="1">
        <v>0</v>
      </c>
      <c r="CQ25" s="1">
        <v>0</v>
      </c>
      <c r="CR25" s="1">
        <v>0</v>
      </c>
      <c r="CS25" s="1">
        <v>0</v>
      </c>
      <c r="CT25" s="1">
        <v>0</v>
      </c>
      <c r="CU25" s="1">
        <v>0</v>
      </c>
      <c r="CV25" s="1">
        <v>0</v>
      </c>
      <c r="CW25" s="1">
        <v>0</v>
      </c>
      <c r="CX25" s="1">
        <v>0</v>
      </c>
      <c r="CY25" s="1">
        <v>0</v>
      </c>
      <c r="CZ25" s="1">
        <v>0</v>
      </c>
      <c r="DA25" s="1">
        <v>0</v>
      </c>
      <c r="DB25" s="1">
        <v>0</v>
      </c>
      <c r="DC25" s="1">
        <v>0</v>
      </c>
      <c r="DD25" s="1">
        <v>0</v>
      </c>
      <c r="DE25" s="1">
        <v>0</v>
      </c>
      <c r="DF25" s="1">
        <v>0</v>
      </c>
      <c r="DG25" s="1">
        <v>0</v>
      </c>
      <c r="DH25" s="1">
        <v>0</v>
      </c>
      <c r="DI25" s="1">
        <v>0</v>
      </c>
      <c r="DJ25" s="1">
        <v>0</v>
      </c>
      <c r="DK25" s="1">
        <v>0</v>
      </c>
      <c r="DL25" s="1">
        <v>0</v>
      </c>
      <c r="DM25" s="1">
        <v>0</v>
      </c>
      <c r="DN25" s="1">
        <v>0</v>
      </c>
      <c r="DO25" s="1">
        <v>0</v>
      </c>
      <c r="DP25" s="1">
        <v>0</v>
      </c>
      <c r="DQ25" s="1">
        <v>0</v>
      </c>
      <c r="DR25" s="1">
        <v>0</v>
      </c>
      <c r="DS25" s="1">
        <v>0</v>
      </c>
      <c r="DT25" s="1">
        <v>0</v>
      </c>
      <c r="DU25" s="1">
        <v>0</v>
      </c>
      <c r="DV25" s="1">
        <v>0</v>
      </c>
      <c r="DW25" s="1">
        <v>0</v>
      </c>
      <c r="DX25" s="1">
        <v>0</v>
      </c>
      <c r="DY25" s="1">
        <v>0</v>
      </c>
      <c r="DZ25" s="1">
        <v>0</v>
      </c>
      <c r="EA25" s="1">
        <v>0</v>
      </c>
      <c r="EB25" s="1">
        <v>0</v>
      </c>
      <c r="EC25" s="1">
        <v>0</v>
      </c>
      <c r="ED25" s="1">
        <v>0</v>
      </c>
      <c r="EE25" s="1">
        <v>0</v>
      </c>
      <c r="EF25" s="1">
        <v>0</v>
      </c>
      <c r="EG25" s="1">
        <v>0</v>
      </c>
      <c r="EH25" s="1">
        <v>0</v>
      </c>
    </row>
    <row r="26" spans="1:138">
      <c r="A26" s="1" t="s">
        <v>2751</v>
      </c>
      <c r="B26" s="1" t="s">
        <v>332</v>
      </c>
      <c r="C26" s="1">
        <v>0</v>
      </c>
      <c r="D26" s="1">
        <v>0</v>
      </c>
      <c r="E26" s="1">
        <v>0</v>
      </c>
      <c r="F26" s="1">
        <v>0</v>
      </c>
      <c r="G26" s="1">
        <v>0</v>
      </c>
      <c r="H26" s="1">
        <v>0</v>
      </c>
      <c r="I26" s="1">
        <v>0</v>
      </c>
      <c r="J26" s="1">
        <v>0</v>
      </c>
      <c r="K26" s="1">
        <v>0</v>
      </c>
      <c r="L26" s="1">
        <v>0</v>
      </c>
      <c r="M26" s="1">
        <v>0</v>
      </c>
      <c r="N26" s="1">
        <v>0</v>
      </c>
      <c r="O26" s="1">
        <v>0</v>
      </c>
      <c r="P26" s="1">
        <v>0</v>
      </c>
      <c r="Q26" s="1">
        <v>0</v>
      </c>
      <c r="R26" s="1">
        <v>0</v>
      </c>
      <c r="S26" s="1">
        <v>0</v>
      </c>
      <c r="T26" s="1">
        <v>0</v>
      </c>
      <c r="U26" s="1">
        <v>0</v>
      </c>
      <c r="V26" s="1">
        <v>0</v>
      </c>
      <c r="W26" s="1">
        <v>0</v>
      </c>
      <c r="X26" s="1">
        <v>0</v>
      </c>
      <c r="Y26" s="1">
        <v>0</v>
      </c>
      <c r="Z26" s="1">
        <v>0</v>
      </c>
      <c r="AA26" s="1">
        <v>0</v>
      </c>
      <c r="AB26" s="1">
        <v>0</v>
      </c>
      <c r="AC26" s="1">
        <v>0</v>
      </c>
      <c r="AD26" s="1">
        <v>0</v>
      </c>
      <c r="AE26" s="1">
        <v>0</v>
      </c>
      <c r="AF26" s="1">
        <v>0</v>
      </c>
      <c r="AG26" s="1">
        <v>0</v>
      </c>
      <c r="AH26" s="1">
        <v>0</v>
      </c>
      <c r="AI26" s="1">
        <v>0</v>
      </c>
      <c r="AJ26" s="1">
        <v>0</v>
      </c>
      <c r="AK26" s="1">
        <v>0</v>
      </c>
      <c r="AL26" s="1">
        <v>0</v>
      </c>
      <c r="AM26" s="1">
        <v>0</v>
      </c>
      <c r="AN26" s="1">
        <v>0</v>
      </c>
      <c r="AO26" s="1">
        <v>0</v>
      </c>
      <c r="AP26" s="1">
        <v>0</v>
      </c>
      <c r="AQ26" s="1">
        <v>0</v>
      </c>
      <c r="AR26" s="1">
        <v>0</v>
      </c>
      <c r="AS26" s="1">
        <v>0</v>
      </c>
      <c r="AT26" s="1">
        <v>0</v>
      </c>
      <c r="AU26" s="1">
        <v>0</v>
      </c>
      <c r="AV26" s="1">
        <v>0</v>
      </c>
      <c r="AW26" s="1">
        <v>0</v>
      </c>
      <c r="AX26" s="1">
        <v>0</v>
      </c>
      <c r="AY26" s="1">
        <v>0</v>
      </c>
      <c r="AZ26" s="1">
        <v>0</v>
      </c>
      <c r="BA26" s="1">
        <v>0</v>
      </c>
      <c r="BB26" s="1">
        <v>0</v>
      </c>
      <c r="BC26" s="1">
        <v>0</v>
      </c>
      <c r="BD26" s="1">
        <v>0</v>
      </c>
      <c r="BE26" s="1">
        <v>0</v>
      </c>
      <c r="BF26" s="1">
        <v>0</v>
      </c>
      <c r="BG26" s="1">
        <v>0</v>
      </c>
      <c r="BH26" s="1">
        <v>0</v>
      </c>
      <c r="BI26" s="1">
        <v>0</v>
      </c>
      <c r="BJ26" s="1">
        <v>0</v>
      </c>
      <c r="BK26" s="1">
        <v>0</v>
      </c>
      <c r="BL26" s="1">
        <v>0</v>
      </c>
      <c r="BM26" s="1">
        <v>0</v>
      </c>
      <c r="BN26" s="1">
        <v>0</v>
      </c>
      <c r="BO26" s="1">
        <v>0</v>
      </c>
      <c r="BP26" s="1">
        <v>0</v>
      </c>
      <c r="BQ26" s="1">
        <v>0</v>
      </c>
      <c r="BR26" s="1">
        <v>0</v>
      </c>
      <c r="BS26" s="1">
        <v>0</v>
      </c>
      <c r="BT26" s="1">
        <v>0</v>
      </c>
      <c r="BU26" s="1">
        <v>0</v>
      </c>
      <c r="BV26" s="1">
        <v>0</v>
      </c>
      <c r="BW26" s="1">
        <v>0</v>
      </c>
      <c r="BX26" s="1">
        <v>0</v>
      </c>
      <c r="BY26" s="1">
        <v>0</v>
      </c>
      <c r="BZ26" s="1">
        <v>0</v>
      </c>
      <c r="CA26" s="1">
        <v>0</v>
      </c>
      <c r="CB26" s="1">
        <v>0</v>
      </c>
      <c r="CC26" s="1">
        <v>0</v>
      </c>
      <c r="CD26" s="1">
        <v>0</v>
      </c>
      <c r="CE26" s="1">
        <v>0</v>
      </c>
      <c r="CF26" s="1">
        <v>0</v>
      </c>
      <c r="CG26" s="1">
        <v>0</v>
      </c>
      <c r="CH26" s="1">
        <v>0</v>
      </c>
      <c r="CI26" s="1">
        <v>0</v>
      </c>
      <c r="CJ26" s="1">
        <v>0</v>
      </c>
      <c r="CK26" s="1">
        <v>0</v>
      </c>
      <c r="CL26" s="1">
        <v>0</v>
      </c>
      <c r="CM26" s="1">
        <v>0</v>
      </c>
      <c r="CN26" s="1">
        <v>0</v>
      </c>
      <c r="CO26" s="1">
        <v>0</v>
      </c>
      <c r="CP26" s="1">
        <v>0</v>
      </c>
      <c r="CQ26" s="1">
        <v>0</v>
      </c>
      <c r="CR26" s="1">
        <v>0</v>
      </c>
      <c r="CS26" s="1">
        <v>0</v>
      </c>
      <c r="CT26" s="1">
        <v>0</v>
      </c>
      <c r="CU26" s="1">
        <v>0</v>
      </c>
      <c r="CV26" s="1">
        <v>0</v>
      </c>
      <c r="CW26" s="1">
        <v>0</v>
      </c>
      <c r="CX26" s="1">
        <v>0</v>
      </c>
      <c r="CY26" s="1">
        <v>0</v>
      </c>
      <c r="CZ26" s="1">
        <v>0</v>
      </c>
      <c r="DA26" s="1">
        <v>0</v>
      </c>
      <c r="DB26" s="1">
        <v>0</v>
      </c>
      <c r="DC26" s="1">
        <v>0</v>
      </c>
      <c r="DD26" s="1">
        <v>0</v>
      </c>
      <c r="DE26" s="1">
        <v>0</v>
      </c>
      <c r="DF26" s="1">
        <v>0</v>
      </c>
      <c r="DG26" s="1">
        <v>0</v>
      </c>
      <c r="DH26" s="1">
        <v>0</v>
      </c>
      <c r="DI26" s="1">
        <v>0</v>
      </c>
      <c r="DJ26" s="1">
        <v>0</v>
      </c>
      <c r="DK26" s="1">
        <v>0</v>
      </c>
      <c r="DL26" s="1">
        <v>0</v>
      </c>
      <c r="DM26" s="1">
        <v>0</v>
      </c>
      <c r="DN26" s="1">
        <v>0</v>
      </c>
      <c r="DO26" s="1">
        <v>0</v>
      </c>
      <c r="DP26" s="1">
        <v>0</v>
      </c>
      <c r="DQ26" s="1">
        <v>0</v>
      </c>
      <c r="DR26" s="1">
        <v>0</v>
      </c>
      <c r="DS26" s="1">
        <v>0</v>
      </c>
      <c r="DT26" s="1">
        <v>0</v>
      </c>
      <c r="DU26" s="1">
        <v>0</v>
      </c>
      <c r="DV26" s="1">
        <v>0</v>
      </c>
      <c r="DW26" s="1">
        <v>0</v>
      </c>
      <c r="DX26" s="1">
        <v>0</v>
      </c>
      <c r="DY26" s="1">
        <v>0</v>
      </c>
      <c r="DZ26" s="1">
        <v>0</v>
      </c>
      <c r="EA26" s="1">
        <v>0</v>
      </c>
      <c r="EB26" s="1">
        <v>0</v>
      </c>
      <c r="EC26" s="1">
        <v>0</v>
      </c>
      <c r="ED26" s="1">
        <v>0</v>
      </c>
      <c r="EE26" s="1">
        <v>0</v>
      </c>
      <c r="EF26" s="1">
        <v>0</v>
      </c>
      <c r="EG26" s="1">
        <v>0</v>
      </c>
      <c r="EH26" s="1">
        <v>0</v>
      </c>
    </row>
    <row r="27" spans="1:138">
      <c r="A27" s="1" t="s">
        <v>333</v>
      </c>
      <c r="B27" s="1" t="s">
        <v>334</v>
      </c>
      <c r="C27" s="1">
        <v>0</v>
      </c>
      <c r="D27" s="1">
        <v>0</v>
      </c>
      <c r="E27" s="1">
        <v>0</v>
      </c>
      <c r="F27" s="1">
        <v>0</v>
      </c>
      <c r="G27" s="1">
        <v>0</v>
      </c>
      <c r="H27" s="1">
        <v>0</v>
      </c>
      <c r="I27" s="1">
        <v>0</v>
      </c>
      <c r="J27" s="1">
        <v>0</v>
      </c>
      <c r="K27" s="1">
        <v>0</v>
      </c>
      <c r="L27" s="1">
        <v>0</v>
      </c>
      <c r="M27" s="1">
        <v>0</v>
      </c>
      <c r="N27" s="1">
        <v>0</v>
      </c>
      <c r="O27" s="1">
        <v>0</v>
      </c>
      <c r="P27" s="1">
        <v>0</v>
      </c>
      <c r="Q27" s="1">
        <v>0</v>
      </c>
      <c r="R27" s="1">
        <v>0</v>
      </c>
      <c r="S27" s="1">
        <v>0</v>
      </c>
      <c r="T27" s="1">
        <v>0</v>
      </c>
      <c r="U27" s="1">
        <v>0</v>
      </c>
      <c r="V27" s="1">
        <v>0</v>
      </c>
      <c r="W27" s="1">
        <v>0</v>
      </c>
      <c r="X27" s="1">
        <v>0</v>
      </c>
      <c r="Y27" s="1">
        <v>0</v>
      </c>
      <c r="Z27" s="1">
        <v>0</v>
      </c>
      <c r="AA27" s="1">
        <v>0</v>
      </c>
      <c r="AB27" s="1">
        <v>0</v>
      </c>
      <c r="AC27" s="1">
        <v>0</v>
      </c>
      <c r="AD27" s="1">
        <v>0</v>
      </c>
      <c r="AE27" s="1">
        <v>0</v>
      </c>
      <c r="AF27" s="1">
        <v>0</v>
      </c>
      <c r="AG27" s="1">
        <v>0</v>
      </c>
      <c r="AH27" s="1">
        <v>0</v>
      </c>
      <c r="AI27" s="1">
        <v>0</v>
      </c>
      <c r="AJ27" s="1">
        <v>0</v>
      </c>
      <c r="AK27" s="1">
        <v>0</v>
      </c>
      <c r="AL27" s="1">
        <v>0</v>
      </c>
      <c r="AM27" s="1">
        <v>0</v>
      </c>
      <c r="AN27" s="1">
        <v>0</v>
      </c>
      <c r="AO27" s="1">
        <v>0</v>
      </c>
      <c r="AP27" s="1">
        <v>0</v>
      </c>
      <c r="AQ27" s="1">
        <v>0</v>
      </c>
      <c r="AR27" s="1">
        <v>0</v>
      </c>
      <c r="AS27" s="1">
        <v>0</v>
      </c>
      <c r="AT27" s="1">
        <v>0</v>
      </c>
      <c r="AU27" s="1">
        <v>0</v>
      </c>
      <c r="AV27" s="1">
        <v>0</v>
      </c>
      <c r="AW27" s="1">
        <v>0</v>
      </c>
      <c r="AX27" s="1">
        <v>0</v>
      </c>
      <c r="AY27" s="1">
        <v>0</v>
      </c>
      <c r="AZ27" s="1">
        <v>0</v>
      </c>
      <c r="BA27" s="1">
        <v>0</v>
      </c>
      <c r="BB27" s="1">
        <v>0</v>
      </c>
      <c r="BC27" s="1">
        <v>0</v>
      </c>
      <c r="BD27" s="1">
        <v>0</v>
      </c>
      <c r="BE27" s="1">
        <v>0</v>
      </c>
      <c r="BF27" s="1">
        <v>0</v>
      </c>
      <c r="BG27" s="1">
        <v>0</v>
      </c>
      <c r="BH27" s="1">
        <v>0</v>
      </c>
      <c r="BI27" s="1">
        <v>0</v>
      </c>
      <c r="BJ27" s="1">
        <v>0</v>
      </c>
      <c r="BK27" s="1">
        <v>0</v>
      </c>
      <c r="BL27" s="1">
        <v>0</v>
      </c>
      <c r="BM27" s="1">
        <v>0</v>
      </c>
      <c r="BN27" s="1">
        <v>0</v>
      </c>
      <c r="BO27" s="1">
        <v>0</v>
      </c>
      <c r="BP27" s="1">
        <v>0</v>
      </c>
      <c r="BQ27" s="1">
        <v>0</v>
      </c>
      <c r="BR27" s="1">
        <v>0</v>
      </c>
      <c r="BS27" s="1">
        <v>0</v>
      </c>
      <c r="BT27" s="1">
        <v>0</v>
      </c>
      <c r="BU27" s="1">
        <v>0</v>
      </c>
      <c r="BV27" s="1">
        <v>0</v>
      </c>
      <c r="BW27" s="1">
        <v>0</v>
      </c>
      <c r="BX27" s="1">
        <v>0</v>
      </c>
      <c r="BY27" s="1">
        <v>0</v>
      </c>
      <c r="BZ27" s="1">
        <v>0</v>
      </c>
      <c r="CA27" s="1">
        <v>0</v>
      </c>
      <c r="CB27" s="1">
        <v>0</v>
      </c>
      <c r="CC27" s="1">
        <v>0</v>
      </c>
      <c r="CD27" s="1">
        <v>0</v>
      </c>
      <c r="CE27" s="1">
        <v>0</v>
      </c>
      <c r="CF27" s="1">
        <v>0</v>
      </c>
      <c r="CG27" s="1">
        <v>0</v>
      </c>
      <c r="CH27" s="1">
        <v>0</v>
      </c>
      <c r="CI27" s="1">
        <v>0</v>
      </c>
      <c r="CJ27" s="1">
        <v>0</v>
      </c>
      <c r="CK27" s="1">
        <v>0</v>
      </c>
      <c r="CL27" s="1">
        <v>0</v>
      </c>
      <c r="CM27" s="1">
        <v>0</v>
      </c>
      <c r="CN27" s="1">
        <v>0</v>
      </c>
      <c r="CO27" s="1">
        <v>0</v>
      </c>
      <c r="CP27" s="1">
        <v>0</v>
      </c>
      <c r="CQ27" s="1">
        <v>0</v>
      </c>
      <c r="CR27" s="1">
        <v>0</v>
      </c>
      <c r="CS27" s="1">
        <v>0</v>
      </c>
      <c r="CT27" s="1">
        <v>0</v>
      </c>
      <c r="CU27" s="1">
        <v>0</v>
      </c>
      <c r="CV27" s="1">
        <v>0</v>
      </c>
      <c r="CW27" s="1">
        <v>0</v>
      </c>
      <c r="CX27" s="1">
        <v>0</v>
      </c>
      <c r="CY27" s="1">
        <v>0</v>
      </c>
      <c r="CZ27" s="1">
        <v>0</v>
      </c>
      <c r="DA27" s="1">
        <v>0</v>
      </c>
      <c r="DB27" s="1">
        <v>0</v>
      </c>
      <c r="DC27" s="1">
        <v>0</v>
      </c>
      <c r="DD27" s="1">
        <v>0</v>
      </c>
      <c r="DE27" s="1">
        <v>0</v>
      </c>
      <c r="DF27" s="1">
        <v>0</v>
      </c>
      <c r="DG27" s="1">
        <v>0</v>
      </c>
      <c r="DH27" s="1">
        <v>0</v>
      </c>
      <c r="DI27" s="1">
        <v>0</v>
      </c>
      <c r="DJ27" s="1">
        <v>0</v>
      </c>
      <c r="DK27" s="1">
        <v>0</v>
      </c>
      <c r="DL27" s="1">
        <v>0</v>
      </c>
      <c r="DM27" s="1">
        <v>0</v>
      </c>
      <c r="DN27" s="1">
        <v>0</v>
      </c>
      <c r="DO27" s="1">
        <v>0</v>
      </c>
      <c r="DP27" s="1">
        <v>0</v>
      </c>
      <c r="DQ27" s="1">
        <v>0</v>
      </c>
      <c r="DR27" s="1">
        <v>0</v>
      </c>
      <c r="DS27" s="1">
        <v>0</v>
      </c>
      <c r="DT27" s="1">
        <v>0</v>
      </c>
      <c r="DU27" s="1">
        <v>0</v>
      </c>
      <c r="DV27" s="1">
        <v>0</v>
      </c>
      <c r="DW27" s="1">
        <v>0</v>
      </c>
      <c r="DX27" s="1">
        <v>0</v>
      </c>
      <c r="DY27" s="1">
        <v>0</v>
      </c>
      <c r="DZ27" s="1">
        <v>0</v>
      </c>
      <c r="EA27" s="1">
        <v>0</v>
      </c>
      <c r="EB27" s="1">
        <v>0</v>
      </c>
      <c r="EC27" s="1">
        <v>0</v>
      </c>
      <c r="ED27" s="1">
        <v>0</v>
      </c>
      <c r="EE27" s="1">
        <v>0</v>
      </c>
      <c r="EF27" s="1">
        <v>0</v>
      </c>
      <c r="EG27" s="1">
        <v>0</v>
      </c>
      <c r="EH27" s="1">
        <v>0</v>
      </c>
    </row>
    <row r="28" spans="1:138">
      <c r="A28" s="1" t="s">
        <v>336</v>
      </c>
      <c r="B28" s="1" t="s">
        <v>337</v>
      </c>
      <c r="C28" s="1">
        <v>0</v>
      </c>
      <c r="D28" s="1">
        <v>0</v>
      </c>
      <c r="E28" s="1">
        <v>0</v>
      </c>
      <c r="F28" s="1">
        <v>0</v>
      </c>
      <c r="G28" s="1">
        <v>0</v>
      </c>
      <c r="H28" s="1">
        <v>0</v>
      </c>
      <c r="I28" s="1">
        <v>0</v>
      </c>
      <c r="J28" s="1">
        <v>0</v>
      </c>
      <c r="K28" s="1">
        <v>0</v>
      </c>
      <c r="L28" s="1">
        <v>0</v>
      </c>
      <c r="M28" s="1">
        <v>0</v>
      </c>
      <c r="N28" s="1">
        <v>0</v>
      </c>
      <c r="O28" s="1">
        <v>0</v>
      </c>
      <c r="P28" s="1">
        <v>0</v>
      </c>
      <c r="Q28" s="1">
        <v>0</v>
      </c>
      <c r="R28" s="1">
        <v>0</v>
      </c>
      <c r="S28" s="1">
        <v>0</v>
      </c>
      <c r="T28" s="1">
        <v>0</v>
      </c>
      <c r="U28" s="1">
        <v>0</v>
      </c>
      <c r="V28" s="1">
        <v>0</v>
      </c>
      <c r="W28" s="1">
        <v>0</v>
      </c>
      <c r="X28" s="1">
        <v>0</v>
      </c>
      <c r="Y28" s="1">
        <v>0</v>
      </c>
      <c r="Z28" s="1">
        <v>0</v>
      </c>
      <c r="AA28" s="1">
        <v>0</v>
      </c>
      <c r="AB28" s="1">
        <v>0</v>
      </c>
      <c r="AC28" s="1">
        <v>0</v>
      </c>
      <c r="AD28" s="1">
        <v>0</v>
      </c>
      <c r="AE28" s="1">
        <v>0</v>
      </c>
      <c r="AF28" s="1">
        <v>0</v>
      </c>
      <c r="AG28" s="1">
        <v>0</v>
      </c>
      <c r="AH28" s="1">
        <v>0</v>
      </c>
      <c r="AI28" s="1">
        <v>0</v>
      </c>
      <c r="AJ28" s="1">
        <v>0</v>
      </c>
      <c r="AK28" s="1">
        <v>0</v>
      </c>
      <c r="AL28" s="1">
        <v>0</v>
      </c>
      <c r="AM28" s="1">
        <v>0</v>
      </c>
      <c r="AN28" s="1">
        <v>0</v>
      </c>
      <c r="AO28" s="1">
        <v>0</v>
      </c>
      <c r="AP28" s="1">
        <v>0</v>
      </c>
      <c r="AQ28" s="1">
        <v>0</v>
      </c>
      <c r="AR28" s="1">
        <v>0</v>
      </c>
      <c r="AS28" s="1">
        <v>0</v>
      </c>
      <c r="AT28" s="1">
        <v>0</v>
      </c>
      <c r="AU28" s="1">
        <v>0</v>
      </c>
      <c r="AV28" s="1">
        <v>0</v>
      </c>
      <c r="AW28" s="1">
        <v>0</v>
      </c>
      <c r="AX28" s="1">
        <v>0</v>
      </c>
      <c r="AY28" s="1">
        <v>0</v>
      </c>
      <c r="AZ28" s="1">
        <v>0</v>
      </c>
      <c r="BA28" s="1">
        <v>0</v>
      </c>
      <c r="BB28" s="1">
        <v>0</v>
      </c>
      <c r="BC28" s="1">
        <v>0</v>
      </c>
      <c r="BD28" s="1">
        <v>0</v>
      </c>
      <c r="BE28" s="1">
        <v>0</v>
      </c>
      <c r="BF28" s="1">
        <v>0</v>
      </c>
      <c r="BG28" s="1">
        <v>0</v>
      </c>
      <c r="BH28" s="1">
        <v>0</v>
      </c>
      <c r="BI28" s="1">
        <v>0</v>
      </c>
      <c r="BJ28" s="1">
        <v>0</v>
      </c>
      <c r="BK28" s="1">
        <v>0</v>
      </c>
      <c r="BL28" s="1">
        <v>0</v>
      </c>
      <c r="BM28" s="1">
        <v>0</v>
      </c>
      <c r="BN28" s="1">
        <v>0</v>
      </c>
      <c r="BO28" s="1">
        <v>0</v>
      </c>
      <c r="BP28" s="1">
        <v>0</v>
      </c>
      <c r="BQ28" s="1">
        <v>0</v>
      </c>
      <c r="BR28" s="1">
        <v>0</v>
      </c>
      <c r="BS28" s="1">
        <v>0</v>
      </c>
      <c r="BT28" s="1">
        <v>0</v>
      </c>
      <c r="BU28" s="1">
        <v>0</v>
      </c>
      <c r="BV28" s="1">
        <v>0</v>
      </c>
      <c r="BW28" s="1">
        <v>0</v>
      </c>
      <c r="BX28" s="1">
        <v>0</v>
      </c>
      <c r="BY28" s="1">
        <v>0</v>
      </c>
      <c r="BZ28" s="1">
        <v>0</v>
      </c>
      <c r="CA28" s="1">
        <v>0</v>
      </c>
      <c r="CB28" s="1">
        <v>0</v>
      </c>
      <c r="CC28" s="1">
        <v>0</v>
      </c>
      <c r="CD28" s="1">
        <v>0</v>
      </c>
      <c r="CE28" s="1">
        <v>0</v>
      </c>
      <c r="CF28" s="1">
        <v>0</v>
      </c>
      <c r="CG28" s="1">
        <v>0</v>
      </c>
      <c r="CH28" s="1">
        <v>0</v>
      </c>
      <c r="CI28" s="1">
        <v>0</v>
      </c>
      <c r="CJ28" s="1">
        <v>0</v>
      </c>
      <c r="CK28" s="1">
        <v>0</v>
      </c>
      <c r="CL28" s="1">
        <v>0</v>
      </c>
      <c r="CM28" s="1">
        <v>0</v>
      </c>
      <c r="CN28" s="1">
        <v>0</v>
      </c>
      <c r="CO28" s="1">
        <v>0</v>
      </c>
      <c r="CP28" s="1">
        <v>0</v>
      </c>
      <c r="CQ28" s="1">
        <v>0</v>
      </c>
      <c r="CR28" s="1">
        <v>0</v>
      </c>
      <c r="CS28" s="1">
        <v>0</v>
      </c>
      <c r="CT28" s="1">
        <v>0</v>
      </c>
      <c r="CU28" s="1">
        <v>0</v>
      </c>
      <c r="CV28" s="1">
        <v>0</v>
      </c>
      <c r="CW28" s="1">
        <v>0</v>
      </c>
      <c r="CX28" s="1">
        <v>0</v>
      </c>
      <c r="CY28" s="1">
        <v>0</v>
      </c>
      <c r="CZ28" s="1">
        <v>0</v>
      </c>
      <c r="DA28" s="1">
        <v>0</v>
      </c>
      <c r="DB28" s="1">
        <v>0</v>
      </c>
      <c r="DC28" s="1">
        <v>0</v>
      </c>
      <c r="DD28" s="1">
        <v>0</v>
      </c>
      <c r="DE28" s="1">
        <v>0</v>
      </c>
      <c r="DF28" s="1">
        <v>0</v>
      </c>
      <c r="DG28" s="1">
        <v>0</v>
      </c>
      <c r="DH28" s="1">
        <v>0</v>
      </c>
      <c r="DI28" s="1">
        <v>0</v>
      </c>
      <c r="DJ28" s="1">
        <v>0</v>
      </c>
      <c r="DK28" s="1">
        <v>0</v>
      </c>
      <c r="DL28" s="1">
        <v>0</v>
      </c>
      <c r="DM28" s="1">
        <v>0</v>
      </c>
      <c r="DN28" s="1">
        <v>0</v>
      </c>
      <c r="DO28" s="1">
        <v>0</v>
      </c>
      <c r="DP28" s="1">
        <v>0</v>
      </c>
      <c r="DQ28" s="1">
        <v>0</v>
      </c>
      <c r="DR28" s="1">
        <v>0</v>
      </c>
      <c r="DS28" s="1">
        <v>0</v>
      </c>
      <c r="DT28" s="1">
        <v>0</v>
      </c>
      <c r="DU28" s="1">
        <v>0</v>
      </c>
      <c r="DV28" s="1">
        <v>0</v>
      </c>
      <c r="DW28" s="1">
        <v>0</v>
      </c>
      <c r="DX28" s="1">
        <v>0</v>
      </c>
      <c r="DY28" s="1">
        <v>0</v>
      </c>
      <c r="DZ28" s="1">
        <v>0</v>
      </c>
      <c r="EA28" s="1">
        <v>0</v>
      </c>
      <c r="EB28" s="1">
        <v>0</v>
      </c>
      <c r="EC28" s="1">
        <v>0</v>
      </c>
      <c r="ED28" s="1">
        <v>0</v>
      </c>
      <c r="EE28" s="1">
        <v>0</v>
      </c>
      <c r="EF28" s="1">
        <v>0</v>
      </c>
      <c r="EG28" s="1">
        <v>0</v>
      </c>
      <c r="EH28" s="1">
        <v>0</v>
      </c>
    </row>
    <row r="29" spans="1:138">
      <c r="A29" s="1" t="s">
        <v>338</v>
      </c>
      <c r="B29" s="1" t="s">
        <v>339</v>
      </c>
      <c r="C29" s="1">
        <v>0</v>
      </c>
      <c r="D29" s="1">
        <v>0</v>
      </c>
      <c r="E29" s="1">
        <v>0</v>
      </c>
      <c r="F29" s="1">
        <v>0</v>
      </c>
      <c r="G29" s="1">
        <v>0</v>
      </c>
      <c r="H29" s="1">
        <v>0</v>
      </c>
      <c r="I29" s="1">
        <v>0</v>
      </c>
      <c r="J29" s="1">
        <v>0</v>
      </c>
      <c r="K29" s="1">
        <v>0</v>
      </c>
      <c r="L29" s="1">
        <v>0</v>
      </c>
      <c r="M29" s="1">
        <v>0</v>
      </c>
      <c r="N29" s="1">
        <v>0</v>
      </c>
      <c r="O29" s="1">
        <v>0</v>
      </c>
      <c r="P29" s="1">
        <v>0</v>
      </c>
      <c r="Q29" s="1">
        <v>0</v>
      </c>
      <c r="R29" s="1">
        <v>0</v>
      </c>
      <c r="S29" s="1">
        <v>0</v>
      </c>
      <c r="T29" s="1">
        <v>0</v>
      </c>
      <c r="U29" s="1">
        <v>0</v>
      </c>
      <c r="V29" s="1">
        <v>0</v>
      </c>
      <c r="W29" s="1">
        <v>0</v>
      </c>
      <c r="X29" s="1">
        <v>0</v>
      </c>
      <c r="Y29" s="1">
        <v>0</v>
      </c>
      <c r="Z29" s="1">
        <v>0</v>
      </c>
      <c r="AA29" s="1">
        <v>0</v>
      </c>
      <c r="AB29" s="1">
        <v>0</v>
      </c>
      <c r="AC29" s="1">
        <v>0</v>
      </c>
      <c r="AD29" s="1">
        <v>0</v>
      </c>
      <c r="AE29" s="1">
        <v>0</v>
      </c>
      <c r="AF29" s="1">
        <v>0</v>
      </c>
      <c r="AG29" s="1">
        <v>0</v>
      </c>
      <c r="AH29" s="1">
        <v>0</v>
      </c>
      <c r="AI29" s="1">
        <v>0</v>
      </c>
      <c r="AJ29" s="1">
        <v>0</v>
      </c>
      <c r="AK29" s="1">
        <v>0</v>
      </c>
      <c r="AL29" s="1">
        <v>0</v>
      </c>
      <c r="AM29" s="1">
        <v>0</v>
      </c>
      <c r="AN29" s="1">
        <v>0</v>
      </c>
      <c r="AO29" s="1">
        <v>0</v>
      </c>
      <c r="AP29" s="1">
        <v>0</v>
      </c>
      <c r="AQ29" s="1">
        <v>0</v>
      </c>
      <c r="AR29" s="1">
        <v>0</v>
      </c>
      <c r="AS29" s="1">
        <v>0</v>
      </c>
      <c r="AT29" s="1">
        <v>0</v>
      </c>
      <c r="AU29" s="1">
        <v>0</v>
      </c>
      <c r="AV29" s="1">
        <v>0</v>
      </c>
      <c r="AW29" s="1">
        <v>0</v>
      </c>
      <c r="AX29" s="1">
        <v>0</v>
      </c>
      <c r="AY29" s="1">
        <v>0</v>
      </c>
      <c r="AZ29" s="1">
        <v>0</v>
      </c>
      <c r="BA29" s="1">
        <v>0</v>
      </c>
      <c r="BB29" s="1">
        <v>0</v>
      </c>
      <c r="BC29" s="1">
        <v>0</v>
      </c>
      <c r="BD29" s="1">
        <v>0</v>
      </c>
      <c r="BE29" s="1">
        <v>0</v>
      </c>
      <c r="BF29" s="1">
        <v>0</v>
      </c>
      <c r="BG29" s="1">
        <v>0</v>
      </c>
      <c r="BH29" s="1">
        <v>0</v>
      </c>
      <c r="BI29" s="1">
        <v>0</v>
      </c>
      <c r="BJ29" s="1">
        <v>0</v>
      </c>
      <c r="BK29" s="1">
        <v>0</v>
      </c>
      <c r="BL29" s="1">
        <v>0</v>
      </c>
      <c r="BM29" s="1">
        <v>0</v>
      </c>
      <c r="BN29" s="1">
        <v>0</v>
      </c>
      <c r="BO29" s="1">
        <v>0</v>
      </c>
      <c r="BP29" s="1">
        <v>0</v>
      </c>
      <c r="BQ29" s="1">
        <v>0</v>
      </c>
      <c r="BR29" s="1">
        <v>0</v>
      </c>
      <c r="BS29" s="1">
        <v>0</v>
      </c>
      <c r="BT29" s="1">
        <v>0</v>
      </c>
      <c r="BU29" s="1">
        <v>0</v>
      </c>
      <c r="BV29" s="1">
        <v>0</v>
      </c>
      <c r="BW29" s="1">
        <v>0</v>
      </c>
      <c r="BX29" s="1">
        <v>0</v>
      </c>
      <c r="BY29" s="1">
        <v>0</v>
      </c>
      <c r="BZ29" s="1">
        <v>0</v>
      </c>
      <c r="CA29" s="1">
        <v>0</v>
      </c>
      <c r="CB29" s="1">
        <v>0</v>
      </c>
      <c r="CC29" s="1">
        <v>0</v>
      </c>
      <c r="CD29" s="1">
        <v>0</v>
      </c>
      <c r="CE29" s="1">
        <v>0</v>
      </c>
      <c r="CF29" s="1">
        <v>0</v>
      </c>
      <c r="CG29" s="1">
        <v>0</v>
      </c>
      <c r="CH29" s="1">
        <v>0</v>
      </c>
      <c r="CI29" s="1">
        <v>0</v>
      </c>
      <c r="CJ29" s="1">
        <v>0</v>
      </c>
      <c r="CK29" s="1">
        <v>0</v>
      </c>
      <c r="CL29" s="1">
        <v>0</v>
      </c>
      <c r="CM29" s="1">
        <v>0</v>
      </c>
      <c r="CN29" s="1">
        <v>0</v>
      </c>
      <c r="CO29" s="1">
        <v>0</v>
      </c>
      <c r="CP29" s="1">
        <v>0</v>
      </c>
      <c r="CQ29" s="1">
        <v>0</v>
      </c>
      <c r="CR29" s="1">
        <v>0</v>
      </c>
      <c r="CS29" s="1">
        <v>0</v>
      </c>
      <c r="CT29" s="1">
        <v>0</v>
      </c>
      <c r="CU29" s="1">
        <v>0</v>
      </c>
      <c r="CV29" s="1">
        <v>0</v>
      </c>
      <c r="CW29" s="1">
        <v>0</v>
      </c>
      <c r="CX29" s="1">
        <v>0</v>
      </c>
      <c r="CY29" s="1">
        <v>0</v>
      </c>
      <c r="CZ29" s="1">
        <v>0</v>
      </c>
      <c r="DA29" s="1">
        <v>0</v>
      </c>
      <c r="DB29" s="1">
        <v>0</v>
      </c>
      <c r="DC29" s="1">
        <v>0</v>
      </c>
      <c r="DD29" s="1">
        <v>0</v>
      </c>
      <c r="DE29" s="1">
        <v>0</v>
      </c>
      <c r="DF29" s="1">
        <v>0</v>
      </c>
      <c r="DG29" s="1">
        <v>0</v>
      </c>
      <c r="DH29" s="1">
        <v>0</v>
      </c>
      <c r="DI29" s="1">
        <v>0</v>
      </c>
      <c r="DJ29" s="1">
        <v>0</v>
      </c>
      <c r="DK29" s="1">
        <v>0</v>
      </c>
      <c r="DL29" s="1">
        <v>0</v>
      </c>
      <c r="DM29" s="1">
        <v>0</v>
      </c>
      <c r="DN29" s="1">
        <v>0</v>
      </c>
      <c r="DO29" s="1">
        <v>0</v>
      </c>
      <c r="DP29" s="1">
        <v>0</v>
      </c>
      <c r="DQ29" s="1">
        <v>0</v>
      </c>
      <c r="DR29" s="1">
        <v>0</v>
      </c>
      <c r="DS29" s="1">
        <v>0</v>
      </c>
      <c r="DT29" s="1">
        <v>0</v>
      </c>
      <c r="DU29" s="1">
        <v>0</v>
      </c>
      <c r="DV29" s="1">
        <v>0</v>
      </c>
      <c r="DW29" s="1">
        <v>0</v>
      </c>
      <c r="DX29" s="1">
        <v>0</v>
      </c>
      <c r="DY29" s="1">
        <v>0</v>
      </c>
      <c r="DZ29" s="1">
        <v>0</v>
      </c>
      <c r="EA29" s="1">
        <v>0</v>
      </c>
      <c r="EB29" s="1">
        <v>0</v>
      </c>
      <c r="EC29" s="1">
        <v>0</v>
      </c>
      <c r="ED29" s="1">
        <v>0</v>
      </c>
      <c r="EE29" s="1">
        <v>0</v>
      </c>
      <c r="EF29" s="1">
        <v>0</v>
      </c>
      <c r="EG29" s="1">
        <v>0</v>
      </c>
      <c r="EH29" s="1">
        <v>0</v>
      </c>
    </row>
    <row r="30" spans="1:138">
      <c r="A30" s="1" t="s">
        <v>340</v>
      </c>
      <c r="B30" s="1" t="s">
        <v>341</v>
      </c>
      <c r="C30" s="1">
        <v>0</v>
      </c>
      <c r="D30" s="1">
        <v>0</v>
      </c>
      <c r="E30" s="1">
        <v>0</v>
      </c>
      <c r="F30" s="1">
        <v>0</v>
      </c>
      <c r="G30" s="1">
        <v>0</v>
      </c>
      <c r="H30" s="1">
        <v>0</v>
      </c>
      <c r="I30" s="1">
        <v>0</v>
      </c>
      <c r="J30" s="1">
        <v>0</v>
      </c>
      <c r="K30" s="1">
        <v>0</v>
      </c>
      <c r="L30" s="1">
        <v>0</v>
      </c>
      <c r="M30" s="1">
        <v>0</v>
      </c>
      <c r="N30" s="1">
        <v>0</v>
      </c>
      <c r="O30" s="1">
        <v>0</v>
      </c>
      <c r="P30" s="1">
        <v>0</v>
      </c>
      <c r="Q30" s="1">
        <v>0</v>
      </c>
      <c r="R30" s="1">
        <v>0</v>
      </c>
      <c r="S30" s="1">
        <v>0</v>
      </c>
      <c r="T30" s="1">
        <v>0</v>
      </c>
      <c r="U30" s="1">
        <v>0</v>
      </c>
      <c r="V30" s="1">
        <v>0</v>
      </c>
      <c r="W30" s="1">
        <v>0</v>
      </c>
      <c r="X30" s="1">
        <v>0</v>
      </c>
      <c r="Y30" s="1">
        <v>0</v>
      </c>
      <c r="Z30" s="1">
        <v>0</v>
      </c>
      <c r="AA30" s="1">
        <v>0</v>
      </c>
      <c r="AB30" s="1">
        <v>0</v>
      </c>
      <c r="AC30" s="1">
        <v>0</v>
      </c>
      <c r="AD30" s="1">
        <v>0</v>
      </c>
      <c r="AE30" s="1">
        <v>0</v>
      </c>
      <c r="AF30" s="1">
        <v>0</v>
      </c>
      <c r="AG30" s="1">
        <v>0</v>
      </c>
      <c r="AH30" s="1">
        <v>0</v>
      </c>
      <c r="AI30" s="1">
        <v>0</v>
      </c>
      <c r="AJ30" s="1">
        <v>0</v>
      </c>
      <c r="AK30" s="1">
        <v>0</v>
      </c>
      <c r="AL30" s="1">
        <v>0</v>
      </c>
      <c r="AM30" s="1">
        <v>0</v>
      </c>
      <c r="AN30" s="1">
        <v>0</v>
      </c>
      <c r="AO30" s="1">
        <v>0</v>
      </c>
      <c r="AP30" s="1">
        <v>0</v>
      </c>
      <c r="AQ30" s="1">
        <v>0</v>
      </c>
      <c r="AR30" s="1">
        <v>0</v>
      </c>
      <c r="AS30" s="1">
        <v>0</v>
      </c>
      <c r="AT30" s="1">
        <v>0</v>
      </c>
      <c r="AU30" s="1">
        <v>0</v>
      </c>
      <c r="AV30" s="1">
        <v>0</v>
      </c>
      <c r="AW30" s="1">
        <v>0</v>
      </c>
      <c r="AX30" s="1">
        <v>0</v>
      </c>
      <c r="AY30" s="1">
        <v>0</v>
      </c>
      <c r="AZ30" s="1">
        <v>0</v>
      </c>
      <c r="BA30" s="1">
        <v>0</v>
      </c>
      <c r="BB30" s="1">
        <v>0</v>
      </c>
      <c r="BC30" s="1">
        <v>0</v>
      </c>
      <c r="BD30" s="1">
        <v>0</v>
      </c>
      <c r="BE30" s="1">
        <v>0</v>
      </c>
      <c r="BF30" s="1">
        <v>0</v>
      </c>
      <c r="BG30" s="1">
        <v>0</v>
      </c>
      <c r="BH30" s="1">
        <v>0</v>
      </c>
      <c r="BI30" s="1">
        <v>0</v>
      </c>
      <c r="BJ30" s="1">
        <v>0</v>
      </c>
      <c r="BK30" s="1">
        <v>0</v>
      </c>
      <c r="BL30" s="1">
        <v>0</v>
      </c>
      <c r="BM30" s="1">
        <v>0</v>
      </c>
      <c r="BN30" s="1">
        <v>0</v>
      </c>
      <c r="BO30" s="1">
        <v>0</v>
      </c>
      <c r="BP30" s="1">
        <v>0</v>
      </c>
      <c r="BQ30" s="1">
        <v>0</v>
      </c>
      <c r="BR30" s="1">
        <v>0</v>
      </c>
      <c r="BS30" s="1">
        <v>0</v>
      </c>
      <c r="BT30" s="1">
        <v>0</v>
      </c>
      <c r="BU30" s="1">
        <v>0</v>
      </c>
      <c r="BV30" s="1">
        <v>0</v>
      </c>
      <c r="BW30" s="1">
        <v>0</v>
      </c>
      <c r="BX30" s="1">
        <v>0</v>
      </c>
      <c r="BY30" s="1">
        <v>0</v>
      </c>
      <c r="BZ30" s="1">
        <v>0</v>
      </c>
      <c r="CA30" s="1">
        <v>0</v>
      </c>
      <c r="CB30" s="1">
        <v>0</v>
      </c>
      <c r="CC30" s="1">
        <v>0</v>
      </c>
      <c r="CD30" s="1">
        <v>0</v>
      </c>
      <c r="CE30" s="1">
        <v>0</v>
      </c>
      <c r="CF30" s="1">
        <v>0</v>
      </c>
      <c r="CG30" s="1">
        <v>0</v>
      </c>
      <c r="CH30" s="1">
        <v>0</v>
      </c>
      <c r="CI30" s="1">
        <v>0</v>
      </c>
      <c r="CJ30" s="1">
        <v>0</v>
      </c>
      <c r="CK30" s="1">
        <v>0</v>
      </c>
      <c r="CL30" s="1">
        <v>0</v>
      </c>
      <c r="CM30" s="1">
        <v>0</v>
      </c>
      <c r="CN30" s="1">
        <v>0</v>
      </c>
      <c r="CO30" s="1">
        <v>0</v>
      </c>
      <c r="CP30" s="1">
        <v>0</v>
      </c>
      <c r="CQ30" s="1">
        <v>0</v>
      </c>
      <c r="CR30" s="1">
        <v>0</v>
      </c>
      <c r="CS30" s="1">
        <v>0</v>
      </c>
      <c r="CT30" s="1">
        <v>0</v>
      </c>
      <c r="CU30" s="1">
        <v>0</v>
      </c>
      <c r="CV30" s="1">
        <v>0</v>
      </c>
      <c r="CW30" s="1">
        <v>0</v>
      </c>
      <c r="CX30" s="1">
        <v>0</v>
      </c>
      <c r="CY30" s="1">
        <v>0</v>
      </c>
      <c r="CZ30" s="1">
        <v>0</v>
      </c>
      <c r="DA30" s="1">
        <v>0</v>
      </c>
      <c r="DB30" s="1">
        <v>0</v>
      </c>
      <c r="DC30" s="1">
        <v>0</v>
      </c>
      <c r="DD30" s="1">
        <v>0</v>
      </c>
      <c r="DE30" s="1">
        <v>0</v>
      </c>
      <c r="DF30" s="1">
        <v>0</v>
      </c>
      <c r="DG30" s="1">
        <v>0</v>
      </c>
      <c r="DH30" s="1">
        <v>0</v>
      </c>
      <c r="DI30" s="1">
        <v>0</v>
      </c>
      <c r="DJ30" s="1">
        <v>0</v>
      </c>
      <c r="DK30" s="1">
        <v>0</v>
      </c>
      <c r="DL30" s="1">
        <v>0</v>
      </c>
      <c r="DM30" s="1">
        <v>0</v>
      </c>
      <c r="DN30" s="1">
        <v>0</v>
      </c>
      <c r="DO30" s="1">
        <v>0</v>
      </c>
      <c r="DP30" s="1">
        <v>0</v>
      </c>
      <c r="DQ30" s="1">
        <v>0</v>
      </c>
      <c r="DR30" s="1">
        <v>0</v>
      </c>
      <c r="DS30" s="1">
        <v>0</v>
      </c>
      <c r="DT30" s="1">
        <v>0</v>
      </c>
      <c r="DU30" s="1">
        <v>0</v>
      </c>
      <c r="DV30" s="1">
        <v>0</v>
      </c>
      <c r="DW30" s="1">
        <v>0</v>
      </c>
      <c r="DX30" s="1">
        <v>0</v>
      </c>
      <c r="DY30" s="1">
        <v>0</v>
      </c>
      <c r="DZ30" s="1">
        <v>0</v>
      </c>
      <c r="EA30" s="1">
        <v>0</v>
      </c>
      <c r="EB30" s="1">
        <v>0</v>
      </c>
      <c r="EC30" s="1">
        <v>0</v>
      </c>
      <c r="ED30" s="1">
        <v>0</v>
      </c>
      <c r="EE30" s="1">
        <v>0</v>
      </c>
      <c r="EF30" s="1">
        <v>0</v>
      </c>
      <c r="EG30" s="1">
        <v>0</v>
      </c>
      <c r="EH30" s="1">
        <v>0</v>
      </c>
    </row>
    <row r="31" spans="1:138">
      <c r="A31" s="1" t="s">
        <v>342</v>
      </c>
      <c r="B31" s="1" t="s">
        <v>343</v>
      </c>
      <c r="C31" s="1">
        <v>0</v>
      </c>
      <c r="D31" s="1">
        <v>0</v>
      </c>
      <c r="E31" s="1">
        <v>0</v>
      </c>
      <c r="F31" s="1">
        <v>0</v>
      </c>
      <c r="G31" s="1">
        <v>0</v>
      </c>
      <c r="H31" s="1">
        <v>0</v>
      </c>
      <c r="I31" s="1">
        <v>0</v>
      </c>
      <c r="J31" s="1">
        <v>0</v>
      </c>
      <c r="K31" s="1">
        <v>0</v>
      </c>
      <c r="L31" s="1">
        <v>0</v>
      </c>
      <c r="M31" s="1">
        <v>0</v>
      </c>
      <c r="N31" s="1">
        <v>0</v>
      </c>
      <c r="O31" s="1">
        <v>0</v>
      </c>
      <c r="P31" s="1">
        <v>0</v>
      </c>
      <c r="Q31" s="1">
        <v>0</v>
      </c>
      <c r="R31" s="1">
        <v>0</v>
      </c>
      <c r="S31" s="1">
        <v>0</v>
      </c>
      <c r="T31" s="1">
        <v>0</v>
      </c>
      <c r="U31" s="1">
        <v>0</v>
      </c>
      <c r="V31" s="1">
        <v>0</v>
      </c>
      <c r="W31" s="1">
        <v>0</v>
      </c>
      <c r="X31" s="1">
        <v>0</v>
      </c>
      <c r="Y31" s="1">
        <v>0</v>
      </c>
      <c r="Z31" s="1">
        <v>0</v>
      </c>
      <c r="AA31" s="1">
        <v>0</v>
      </c>
      <c r="AB31" s="1">
        <v>0</v>
      </c>
      <c r="AC31" s="1">
        <v>0</v>
      </c>
      <c r="AD31" s="1">
        <v>0</v>
      </c>
      <c r="AE31" s="1">
        <v>0</v>
      </c>
      <c r="AF31" s="1">
        <v>0</v>
      </c>
      <c r="AG31" s="1">
        <v>0</v>
      </c>
      <c r="AH31" s="1">
        <v>0</v>
      </c>
      <c r="AI31" s="1">
        <v>0</v>
      </c>
      <c r="AJ31" s="1">
        <v>0</v>
      </c>
      <c r="AK31" s="1">
        <v>0</v>
      </c>
      <c r="AL31" s="1">
        <v>0</v>
      </c>
      <c r="AM31" s="1">
        <v>0</v>
      </c>
      <c r="AN31" s="1">
        <v>0</v>
      </c>
      <c r="AO31" s="1">
        <v>0</v>
      </c>
      <c r="AP31" s="1">
        <v>0</v>
      </c>
      <c r="AQ31" s="1">
        <v>0</v>
      </c>
      <c r="AR31" s="1">
        <v>0</v>
      </c>
      <c r="AS31" s="1">
        <v>0</v>
      </c>
      <c r="AT31" s="1">
        <v>0</v>
      </c>
      <c r="AU31" s="1">
        <v>0</v>
      </c>
      <c r="AV31" s="1">
        <v>0</v>
      </c>
      <c r="AW31" s="1">
        <v>0</v>
      </c>
      <c r="AX31" s="1">
        <v>0</v>
      </c>
      <c r="AY31" s="1">
        <v>0</v>
      </c>
      <c r="AZ31" s="1">
        <v>0</v>
      </c>
      <c r="BA31" s="1">
        <v>0</v>
      </c>
      <c r="BB31" s="1">
        <v>0</v>
      </c>
      <c r="BC31" s="1">
        <v>0</v>
      </c>
      <c r="BD31" s="1">
        <v>0</v>
      </c>
      <c r="BE31" s="1">
        <v>0</v>
      </c>
      <c r="BF31" s="1">
        <v>0</v>
      </c>
      <c r="BG31" s="1">
        <v>0</v>
      </c>
      <c r="BH31" s="1">
        <v>0</v>
      </c>
      <c r="BI31" s="1">
        <v>0</v>
      </c>
      <c r="BJ31" s="1">
        <v>0</v>
      </c>
      <c r="BK31" s="1">
        <v>0</v>
      </c>
      <c r="BL31" s="1">
        <v>0</v>
      </c>
      <c r="BM31" s="1">
        <v>0</v>
      </c>
      <c r="BN31" s="1">
        <v>0</v>
      </c>
      <c r="BO31" s="1">
        <v>0</v>
      </c>
      <c r="BP31" s="1">
        <v>0</v>
      </c>
      <c r="BQ31" s="1">
        <v>0</v>
      </c>
      <c r="BR31" s="1">
        <v>0</v>
      </c>
      <c r="BS31" s="1">
        <v>0</v>
      </c>
      <c r="BT31" s="1">
        <v>0</v>
      </c>
      <c r="BU31" s="1">
        <v>0</v>
      </c>
      <c r="BV31" s="1">
        <v>0</v>
      </c>
      <c r="BW31" s="1">
        <v>0</v>
      </c>
      <c r="BX31" s="1">
        <v>0</v>
      </c>
      <c r="BY31" s="1">
        <v>0</v>
      </c>
      <c r="BZ31" s="1">
        <v>0</v>
      </c>
      <c r="CA31" s="1">
        <v>0</v>
      </c>
      <c r="CB31" s="1">
        <v>0</v>
      </c>
      <c r="CC31" s="1">
        <v>0</v>
      </c>
      <c r="CD31" s="1">
        <v>0</v>
      </c>
      <c r="CE31" s="1">
        <v>0</v>
      </c>
      <c r="CF31" s="1">
        <v>0</v>
      </c>
      <c r="CG31" s="1">
        <v>0</v>
      </c>
      <c r="CH31" s="1">
        <v>0</v>
      </c>
      <c r="CI31" s="1">
        <v>0</v>
      </c>
      <c r="CJ31" s="1">
        <v>0</v>
      </c>
      <c r="CK31" s="1">
        <v>0</v>
      </c>
      <c r="CL31" s="1">
        <v>0</v>
      </c>
      <c r="CM31" s="1">
        <v>0</v>
      </c>
      <c r="CN31" s="1">
        <v>0</v>
      </c>
      <c r="CO31" s="1">
        <v>0</v>
      </c>
      <c r="CP31" s="1">
        <v>0</v>
      </c>
      <c r="CQ31" s="1">
        <v>0</v>
      </c>
      <c r="CR31" s="1">
        <v>0</v>
      </c>
      <c r="CS31" s="1">
        <v>0</v>
      </c>
      <c r="CT31" s="1">
        <v>0</v>
      </c>
      <c r="CU31" s="1">
        <v>0</v>
      </c>
      <c r="CV31" s="1">
        <v>0</v>
      </c>
      <c r="CW31" s="1">
        <v>0</v>
      </c>
      <c r="CX31" s="1">
        <v>0</v>
      </c>
      <c r="CY31" s="1">
        <v>0</v>
      </c>
      <c r="CZ31" s="1">
        <v>0</v>
      </c>
      <c r="DA31" s="1">
        <v>0</v>
      </c>
      <c r="DB31" s="1">
        <v>0</v>
      </c>
      <c r="DC31" s="1">
        <v>0</v>
      </c>
      <c r="DD31" s="1">
        <v>0</v>
      </c>
      <c r="DE31" s="1">
        <v>0</v>
      </c>
      <c r="DF31" s="1">
        <v>0</v>
      </c>
      <c r="DG31" s="1">
        <v>0</v>
      </c>
      <c r="DH31" s="1">
        <v>0</v>
      </c>
      <c r="DI31" s="1">
        <v>0</v>
      </c>
      <c r="DJ31" s="1">
        <v>0</v>
      </c>
      <c r="DK31" s="1">
        <v>0</v>
      </c>
      <c r="DL31" s="1">
        <v>0</v>
      </c>
      <c r="DM31" s="1">
        <v>0</v>
      </c>
      <c r="DN31" s="1">
        <v>0</v>
      </c>
      <c r="DO31" s="1">
        <v>0</v>
      </c>
      <c r="DP31" s="1">
        <v>0</v>
      </c>
      <c r="DQ31" s="1">
        <v>0</v>
      </c>
      <c r="DR31" s="1">
        <v>0</v>
      </c>
      <c r="DS31" s="1">
        <v>0</v>
      </c>
      <c r="DT31" s="1">
        <v>0</v>
      </c>
      <c r="DU31" s="1">
        <v>0</v>
      </c>
      <c r="DV31" s="1">
        <v>0</v>
      </c>
      <c r="DW31" s="1">
        <v>0</v>
      </c>
      <c r="DX31" s="1">
        <v>0</v>
      </c>
      <c r="DY31" s="1">
        <v>0</v>
      </c>
      <c r="DZ31" s="1">
        <v>0</v>
      </c>
      <c r="EA31" s="1">
        <v>0</v>
      </c>
      <c r="EB31" s="1">
        <v>0</v>
      </c>
      <c r="EC31" s="1">
        <v>0</v>
      </c>
      <c r="ED31" s="1">
        <v>0</v>
      </c>
      <c r="EE31" s="1">
        <v>0</v>
      </c>
      <c r="EF31" s="1">
        <v>0</v>
      </c>
      <c r="EG31" s="1">
        <v>0</v>
      </c>
      <c r="EH31" s="1">
        <v>0</v>
      </c>
    </row>
    <row r="32" spans="1:138">
      <c r="A32" s="1" t="s">
        <v>344</v>
      </c>
      <c r="B32" s="1" t="s">
        <v>345</v>
      </c>
      <c r="C32" s="1">
        <v>0</v>
      </c>
      <c r="D32" s="1">
        <v>0</v>
      </c>
      <c r="E32" s="1">
        <v>0</v>
      </c>
      <c r="F32" s="1">
        <v>0</v>
      </c>
      <c r="G32" s="1">
        <v>0</v>
      </c>
      <c r="H32" s="1">
        <v>0</v>
      </c>
      <c r="I32" s="1">
        <v>0</v>
      </c>
      <c r="J32" s="1">
        <v>0</v>
      </c>
      <c r="K32" s="1">
        <v>0</v>
      </c>
      <c r="L32" s="1">
        <v>0</v>
      </c>
      <c r="M32" s="1">
        <v>0</v>
      </c>
      <c r="N32" s="1">
        <v>0</v>
      </c>
      <c r="O32" s="1">
        <v>0</v>
      </c>
      <c r="P32" s="1">
        <v>0</v>
      </c>
      <c r="Q32" s="1">
        <v>0</v>
      </c>
      <c r="R32" s="1">
        <v>0</v>
      </c>
      <c r="S32" s="1">
        <v>0</v>
      </c>
      <c r="T32" s="1">
        <v>0</v>
      </c>
      <c r="U32" s="1">
        <v>0</v>
      </c>
      <c r="V32" s="1">
        <v>0</v>
      </c>
      <c r="W32" s="1">
        <v>0</v>
      </c>
      <c r="X32" s="1">
        <v>0</v>
      </c>
      <c r="Y32" s="1">
        <v>0</v>
      </c>
      <c r="Z32" s="1">
        <v>0</v>
      </c>
      <c r="AA32" s="1">
        <v>0</v>
      </c>
      <c r="AB32" s="1">
        <v>0</v>
      </c>
      <c r="AC32" s="1">
        <v>0</v>
      </c>
      <c r="AD32" s="1">
        <v>0</v>
      </c>
      <c r="AE32" s="1">
        <v>0</v>
      </c>
      <c r="AF32" s="1">
        <v>0</v>
      </c>
      <c r="AG32" s="1">
        <v>0</v>
      </c>
      <c r="AH32" s="1">
        <v>0</v>
      </c>
      <c r="AI32" s="1">
        <v>0</v>
      </c>
      <c r="AJ32" s="1">
        <v>0</v>
      </c>
      <c r="AK32" s="1">
        <v>0</v>
      </c>
      <c r="AL32" s="1">
        <v>0</v>
      </c>
      <c r="AM32" s="1">
        <v>0</v>
      </c>
      <c r="AN32" s="1">
        <v>0</v>
      </c>
      <c r="AO32" s="1">
        <v>0</v>
      </c>
      <c r="AP32" s="1">
        <v>0</v>
      </c>
      <c r="AQ32" s="1">
        <v>0</v>
      </c>
      <c r="AR32" s="1">
        <v>0</v>
      </c>
      <c r="AS32" s="1">
        <v>0</v>
      </c>
      <c r="AT32" s="1">
        <v>0</v>
      </c>
      <c r="AU32" s="1">
        <v>0</v>
      </c>
      <c r="AV32" s="1">
        <v>0</v>
      </c>
      <c r="AW32" s="1">
        <v>0</v>
      </c>
      <c r="AX32" s="1">
        <v>0</v>
      </c>
      <c r="AY32" s="1">
        <v>0</v>
      </c>
      <c r="AZ32" s="1">
        <v>0</v>
      </c>
      <c r="BA32" s="1">
        <v>0</v>
      </c>
      <c r="BB32" s="1">
        <v>0</v>
      </c>
      <c r="BC32" s="1">
        <v>0</v>
      </c>
      <c r="BD32" s="1">
        <v>0</v>
      </c>
      <c r="BE32" s="1">
        <v>0</v>
      </c>
      <c r="BF32" s="1">
        <v>0</v>
      </c>
      <c r="BG32" s="1">
        <v>0</v>
      </c>
      <c r="BH32" s="1">
        <v>0</v>
      </c>
      <c r="BI32" s="1">
        <v>0</v>
      </c>
      <c r="BJ32" s="1">
        <v>0</v>
      </c>
      <c r="BK32" s="1">
        <v>0</v>
      </c>
      <c r="BL32" s="1">
        <v>0</v>
      </c>
      <c r="BM32" s="1">
        <v>0</v>
      </c>
      <c r="BN32" s="1">
        <v>0</v>
      </c>
      <c r="BO32" s="1">
        <v>0</v>
      </c>
      <c r="BP32" s="1">
        <v>0</v>
      </c>
      <c r="BQ32" s="1">
        <v>0</v>
      </c>
      <c r="BR32" s="1">
        <v>0</v>
      </c>
      <c r="BS32" s="1">
        <v>0</v>
      </c>
      <c r="BT32" s="1">
        <v>0</v>
      </c>
      <c r="BU32" s="1">
        <v>0</v>
      </c>
      <c r="BV32" s="1">
        <v>0</v>
      </c>
      <c r="BW32" s="1">
        <v>0</v>
      </c>
      <c r="BX32" s="1">
        <v>0</v>
      </c>
      <c r="BY32" s="1">
        <v>0</v>
      </c>
      <c r="BZ32" s="1">
        <v>0</v>
      </c>
      <c r="CA32" s="1">
        <v>0</v>
      </c>
      <c r="CB32" s="1">
        <v>0</v>
      </c>
      <c r="CC32" s="1">
        <v>0</v>
      </c>
      <c r="CD32" s="1">
        <v>0</v>
      </c>
      <c r="CE32" s="1">
        <v>0</v>
      </c>
      <c r="CF32" s="1">
        <v>0</v>
      </c>
      <c r="CG32" s="1">
        <v>0</v>
      </c>
      <c r="CH32" s="1">
        <v>0</v>
      </c>
      <c r="CI32" s="1">
        <v>0</v>
      </c>
      <c r="CJ32" s="1">
        <v>0</v>
      </c>
      <c r="CK32" s="1">
        <v>0</v>
      </c>
      <c r="CL32" s="1">
        <v>0</v>
      </c>
      <c r="CM32" s="1">
        <v>0</v>
      </c>
      <c r="CN32" s="1">
        <v>0</v>
      </c>
      <c r="CO32" s="1">
        <v>0</v>
      </c>
      <c r="CP32" s="1">
        <v>0</v>
      </c>
      <c r="CQ32" s="1">
        <v>0</v>
      </c>
      <c r="CR32" s="1">
        <v>0</v>
      </c>
      <c r="CS32" s="1">
        <v>0</v>
      </c>
      <c r="CT32" s="1">
        <v>0</v>
      </c>
      <c r="CU32" s="1">
        <v>0</v>
      </c>
      <c r="CV32" s="1">
        <v>0</v>
      </c>
      <c r="CW32" s="1">
        <v>0</v>
      </c>
      <c r="CX32" s="1">
        <v>0</v>
      </c>
      <c r="CY32" s="1">
        <v>0</v>
      </c>
      <c r="CZ32" s="1">
        <v>0</v>
      </c>
      <c r="DA32" s="1">
        <v>0</v>
      </c>
      <c r="DB32" s="1">
        <v>0</v>
      </c>
      <c r="DC32" s="1">
        <v>0</v>
      </c>
      <c r="DD32" s="1">
        <v>0</v>
      </c>
      <c r="DE32" s="1">
        <v>0</v>
      </c>
      <c r="DF32" s="1">
        <v>0</v>
      </c>
      <c r="DG32" s="1">
        <v>0</v>
      </c>
      <c r="DH32" s="1">
        <v>0</v>
      </c>
      <c r="DI32" s="1">
        <v>0</v>
      </c>
      <c r="DJ32" s="1">
        <v>0</v>
      </c>
      <c r="DK32" s="1">
        <v>0</v>
      </c>
      <c r="DL32" s="1">
        <v>0</v>
      </c>
      <c r="DM32" s="1">
        <v>0</v>
      </c>
      <c r="DN32" s="1">
        <v>0</v>
      </c>
      <c r="DO32" s="1">
        <v>0</v>
      </c>
      <c r="DP32" s="1">
        <v>0</v>
      </c>
      <c r="DQ32" s="1">
        <v>0</v>
      </c>
      <c r="DR32" s="1">
        <v>0</v>
      </c>
      <c r="DS32" s="1">
        <v>0</v>
      </c>
      <c r="DT32" s="1">
        <v>0</v>
      </c>
      <c r="DU32" s="1">
        <v>0</v>
      </c>
      <c r="DV32" s="1">
        <v>0</v>
      </c>
      <c r="DW32" s="1">
        <v>0</v>
      </c>
      <c r="DX32" s="1">
        <v>0</v>
      </c>
      <c r="DY32" s="1">
        <v>0</v>
      </c>
      <c r="DZ32" s="1">
        <v>0</v>
      </c>
      <c r="EA32" s="1">
        <v>0</v>
      </c>
      <c r="EB32" s="1">
        <v>0</v>
      </c>
      <c r="EC32" s="1">
        <v>0</v>
      </c>
      <c r="ED32" s="1">
        <v>0</v>
      </c>
      <c r="EE32" s="1">
        <v>0</v>
      </c>
      <c r="EF32" s="1">
        <v>0</v>
      </c>
      <c r="EG32" s="1">
        <v>0</v>
      </c>
      <c r="EH32" s="1">
        <v>0</v>
      </c>
    </row>
    <row r="33" spans="1:138">
      <c r="A33" s="1" t="s">
        <v>2752</v>
      </c>
      <c r="B33" s="1" t="s">
        <v>347</v>
      </c>
      <c r="C33" s="1">
        <v>0</v>
      </c>
      <c r="D33" s="1">
        <v>0</v>
      </c>
      <c r="E33" s="1">
        <v>0</v>
      </c>
      <c r="F33" s="1">
        <v>0</v>
      </c>
      <c r="G33" s="1">
        <v>0</v>
      </c>
      <c r="H33" s="1">
        <v>0</v>
      </c>
      <c r="I33" s="1">
        <v>0</v>
      </c>
      <c r="J33" s="1">
        <v>0</v>
      </c>
      <c r="K33" s="1">
        <v>0</v>
      </c>
      <c r="L33" s="1">
        <v>0</v>
      </c>
      <c r="M33" s="1">
        <v>0</v>
      </c>
      <c r="N33" s="1">
        <v>0</v>
      </c>
      <c r="O33" s="1">
        <v>0</v>
      </c>
      <c r="P33" s="1">
        <v>0</v>
      </c>
      <c r="Q33" s="1">
        <v>0</v>
      </c>
      <c r="R33" s="1">
        <v>0</v>
      </c>
      <c r="S33" s="1">
        <v>0</v>
      </c>
      <c r="T33" s="1">
        <v>0</v>
      </c>
      <c r="U33" s="1">
        <v>0</v>
      </c>
      <c r="V33" s="1">
        <v>0</v>
      </c>
      <c r="W33" s="1">
        <v>0</v>
      </c>
      <c r="X33" s="1">
        <v>0</v>
      </c>
      <c r="Y33" s="1">
        <v>0</v>
      </c>
      <c r="Z33" s="1">
        <v>0</v>
      </c>
      <c r="AA33" s="1">
        <v>0</v>
      </c>
      <c r="AB33" s="1">
        <v>0</v>
      </c>
      <c r="AC33" s="1">
        <v>0</v>
      </c>
      <c r="AD33" s="1">
        <v>0</v>
      </c>
      <c r="AE33" s="1">
        <v>0</v>
      </c>
      <c r="AF33" s="1">
        <v>0</v>
      </c>
      <c r="AG33" s="1">
        <v>0</v>
      </c>
      <c r="AH33" s="1">
        <v>0</v>
      </c>
      <c r="AI33" s="1">
        <v>0</v>
      </c>
      <c r="AJ33" s="1">
        <v>0</v>
      </c>
      <c r="AK33" s="1">
        <v>0</v>
      </c>
      <c r="AL33" s="1">
        <v>0</v>
      </c>
      <c r="AM33" s="1">
        <v>0</v>
      </c>
      <c r="AN33" s="1">
        <v>0</v>
      </c>
      <c r="AO33" s="1">
        <v>0</v>
      </c>
      <c r="AP33" s="1">
        <v>0</v>
      </c>
      <c r="AQ33" s="1">
        <v>0</v>
      </c>
      <c r="AR33" s="1">
        <v>0</v>
      </c>
      <c r="AS33" s="1">
        <v>0</v>
      </c>
      <c r="AT33" s="1">
        <v>0</v>
      </c>
      <c r="AU33" s="1">
        <v>0</v>
      </c>
      <c r="AV33" s="1">
        <v>0</v>
      </c>
      <c r="AW33" s="1">
        <v>0</v>
      </c>
      <c r="AX33" s="1">
        <v>0</v>
      </c>
      <c r="AY33" s="1">
        <v>0</v>
      </c>
      <c r="AZ33" s="1">
        <v>0</v>
      </c>
      <c r="BA33" s="1">
        <v>0</v>
      </c>
      <c r="BB33" s="1">
        <v>0</v>
      </c>
      <c r="BC33" s="1">
        <v>0</v>
      </c>
      <c r="BD33" s="1">
        <v>0</v>
      </c>
      <c r="BE33" s="1">
        <v>0</v>
      </c>
      <c r="BF33" s="1">
        <v>0</v>
      </c>
      <c r="BG33" s="1">
        <v>0</v>
      </c>
      <c r="BH33" s="1">
        <v>0</v>
      </c>
      <c r="BI33" s="1">
        <v>0</v>
      </c>
      <c r="BJ33" s="1">
        <v>0</v>
      </c>
      <c r="BK33" s="1">
        <v>0</v>
      </c>
      <c r="BL33" s="1">
        <v>0</v>
      </c>
      <c r="BM33" s="1">
        <v>0</v>
      </c>
      <c r="BN33" s="1">
        <v>0</v>
      </c>
      <c r="BO33" s="1">
        <v>0</v>
      </c>
      <c r="BP33" s="1">
        <v>0</v>
      </c>
      <c r="BQ33" s="1">
        <v>0</v>
      </c>
      <c r="BR33" s="1">
        <v>0</v>
      </c>
      <c r="BS33" s="1">
        <v>0</v>
      </c>
      <c r="BT33" s="1">
        <v>0</v>
      </c>
      <c r="BU33" s="1">
        <v>0</v>
      </c>
      <c r="BV33" s="1">
        <v>0</v>
      </c>
      <c r="BW33" s="1">
        <v>0</v>
      </c>
      <c r="BX33" s="1">
        <v>0</v>
      </c>
      <c r="BY33" s="1">
        <v>0</v>
      </c>
      <c r="BZ33" s="1">
        <v>0</v>
      </c>
      <c r="CA33" s="1">
        <v>0</v>
      </c>
      <c r="CB33" s="1">
        <v>0</v>
      </c>
      <c r="CC33" s="1">
        <v>0</v>
      </c>
      <c r="CD33" s="1">
        <v>0</v>
      </c>
      <c r="CE33" s="1">
        <v>0</v>
      </c>
      <c r="CF33" s="1">
        <v>0</v>
      </c>
      <c r="CG33" s="1">
        <v>0</v>
      </c>
      <c r="CH33" s="1">
        <v>0</v>
      </c>
      <c r="CI33" s="1">
        <v>0</v>
      </c>
      <c r="CJ33" s="1">
        <v>0</v>
      </c>
      <c r="CK33" s="1">
        <v>0</v>
      </c>
      <c r="CL33" s="1">
        <v>0</v>
      </c>
      <c r="CM33" s="1">
        <v>0</v>
      </c>
      <c r="CN33" s="1">
        <v>0</v>
      </c>
      <c r="CO33" s="1">
        <v>0</v>
      </c>
      <c r="CP33" s="1">
        <v>0</v>
      </c>
      <c r="CQ33" s="1">
        <v>0</v>
      </c>
      <c r="CR33" s="1">
        <v>0</v>
      </c>
      <c r="CS33" s="1">
        <v>0</v>
      </c>
      <c r="CT33" s="1">
        <v>0</v>
      </c>
      <c r="CU33" s="1">
        <v>0</v>
      </c>
      <c r="CV33" s="1">
        <v>0</v>
      </c>
      <c r="CW33" s="1">
        <v>0</v>
      </c>
      <c r="CX33" s="1">
        <v>0</v>
      </c>
      <c r="CY33" s="1">
        <v>0</v>
      </c>
      <c r="CZ33" s="1">
        <v>0</v>
      </c>
      <c r="DA33" s="1">
        <v>0</v>
      </c>
      <c r="DB33" s="1">
        <v>0</v>
      </c>
      <c r="DC33" s="1">
        <v>0</v>
      </c>
      <c r="DD33" s="1">
        <v>0</v>
      </c>
      <c r="DE33" s="1">
        <v>0</v>
      </c>
      <c r="DF33" s="1">
        <v>0</v>
      </c>
      <c r="DG33" s="1">
        <v>0</v>
      </c>
      <c r="DH33" s="1">
        <v>0</v>
      </c>
      <c r="DI33" s="1">
        <v>0</v>
      </c>
      <c r="DJ33" s="1">
        <v>0</v>
      </c>
      <c r="DK33" s="1">
        <v>0</v>
      </c>
      <c r="DL33" s="1">
        <v>0</v>
      </c>
      <c r="DM33" s="1">
        <v>0</v>
      </c>
      <c r="DN33" s="1">
        <v>0</v>
      </c>
      <c r="DO33" s="1">
        <v>0</v>
      </c>
      <c r="DP33" s="1">
        <v>0</v>
      </c>
      <c r="DQ33" s="1">
        <v>0</v>
      </c>
      <c r="DR33" s="1">
        <v>0</v>
      </c>
      <c r="DS33" s="1">
        <v>0</v>
      </c>
      <c r="DT33" s="1">
        <v>0</v>
      </c>
      <c r="DU33" s="1">
        <v>0</v>
      </c>
      <c r="DV33" s="1">
        <v>0</v>
      </c>
      <c r="DW33" s="1">
        <v>0</v>
      </c>
      <c r="DX33" s="1">
        <v>0</v>
      </c>
      <c r="DY33" s="1">
        <v>0</v>
      </c>
      <c r="DZ33" s="1">
        <v>0</v>
      </c>
      <c r="EA33" s="1">
        <v>0</v>
      </c>
      <c r="EB33" s="1">
        <v>0</v>
      </c>
      <c r="EC33" s="1">
        <v>0</v>
      </c>
      <c r="ED33" s="1">
        <v>0</v>
      </c>
      <c r="EE33" s="1">
        <v>0</v>
      </c>
      <c r="EF33" s="1">
        <v>0</v>
      </c>
      <c r="EG33" s="1">
        <v>0</v>
      </c>
      <c r="EH33" s="1">
        <v>0</v>
      </c>
    </row>
    <row r="34" spans="1:138">
      <c r="A34" s="1" t="s">
        <v>348</v>
      </c>
      <c r="B34" s="1" t="s">
        <v>349</v>
      </c>
      <c r="C34" s="1">
        <v>0</v>
      </c>
      <c r="D34" s="1">
        <v>0</v>
      </c>
      <c r="E34" s="1">
        <v>0</v>
      </c>
      <c r="F34" s="1">
        <v>0</v>
      </c>
      <c r="G34" s="1">
        <v>0</v>
      </c>
      <c r="H34" s="1">
        <v>0</v>
      </c>
      <c r="I34" s="1">
        <v>0</v>
      </c>
      <c r="J34" s="1">
        <v>0</v>
      </c>
      <c r="K34" s="1">
        <v>0</v>
      </c>
      <c r="L34" s="1">
        <v>0</v>
      </c>
      <c r="M34" s="1">
        <v>0</v>
      </c>
      <c r="N34" s="1">
        <v>0</v>
      </c>
      <c r="O34" s="1">
        <v>0</v>
      </c>
      <c r="P34" s="1">
        <v>0</v>
      </c>
      <c r="Q34" s="1">
        <v>0</v>
      </c>
      <c r="R34" s="1">
        <v>0</v>
      </c>
      <c r="S34" s="1">
        <v>0</v>
      </c>
      <c r="T34" s="1">
        <v>0</v>
      </c>
      <c r="U34" s="1">
        <v>0</v>
      </c>
      <c r="V34" s="1">
        <v>0</v>
      </c>
      <c r="W34" s="1">
        <v>0</v>
      </c>
      <c r="X34" s="1">
        <v>0</v>
      </c>
      <c r="Y34" s="1">
        <v>0</v>
      </c>
      <c r="Z34" s="1">
        <v>0</v>
      </c>
      <c r="AA34" s="1">
        <v>0</v>
      </c>
      <c r="AB34" s="1">
        <v>0</v>
      </c>
      <c r="AC34" s="1">
        <v>0</v>
      </c>
      <c r="AD34" s="1">
        <v>0</v>
      </c>
      <c r="AE34" s="1">
        <v>0</v>
      </c>
      <c r="AF34" s="1">
        <v>0</v>
      </c>
      <c r="AG34" s="1">
        <v>0</v>
      </c>
      <c r="AH34" s="1">
        <v>0</v>
      </c>
      <c r="AI34" s="1">
        <v>0</v>
      </c>
      <c r="AJ34" s="1">
        <v>0</v>
      </c>
      <c r="AK34" s="1">
        <v>0</v>
      </c>
      <c r="AL34" s="1">
        <v>0</v>
      </c>
      <c r="AM34" s="1">
        <v>0</v>
      </c>
      <c r="AN34" s="1">
        <v>0</v>
      </c>
      <c r="AO34" s="1">
        <v>0</v>
      </c>
      <c r="AP34" s="1">
        <v>0</v>
      </c>
      <c r="AQ34" s="1">
        <v>0</v>
      </c>
      <c r="AR34" s="1">
        <v>0</v>
      </c>
      <c r="AS34" s="1">
        <v>0</v>
      </c>
      <c r="AT34" s="1">
        <v>0</v>
      </c>
      <c r="AU34" s="1">
        <v>0</v>
      </c>
      <c r="AV34" s="1">
        <v>0</v>
      </c>
      <c r="AW34" s="1">
        <v>0</v>
      </c>
      <c r="AX34" s="1">
        <v>0</v>
      </c>
      <c r="AY34" s="1">
        <v>0</v>
      </c>
      <c r="AZ34" s="1">
        <v>0</v>
      </c>
      <c r="BA34" s="1">
        <v>0</v>
      </c>
      <c r="BB34" s="1">
        <v>0</v>
      </c>
      <c r="BC34" s="1">
        <v>0</v>
      </c>
      <c r="BD34" s="1">
        <v>0</v>
      </c>
      <c r="BE34" s="1">
        <v>0</v>
      </c>
      <c r="BF34" s="1">
        <v>0</v>
      </c>
      <c r="BG34" s="1">
        <v>0</v>
      </c>
      <c r="BH34" s="1">
        <v>0</v>
      </c>
      <c r="BI34" s="1">
        <v>0</v>
      </c>
      <c r="BJ34" s="1">
        <v>0</v>
      </c>
      <c r="BK34" s="1">
        <v>0</v>
      </c>
      <c r="BL34" s="1">
        <v>0</v>
      </c>
      <c r="BM34" s="1">
        <v>0</v>
      </c>
      <c r="BN34" s="1">
        <v>0</v>
      </c>
      <c r="BO34" s="1">
        <v>0</v>
      </c>
      <c r="BP34" s="1">
        <v>0</v>
      </c>
      <c r="BQ34" s="1">
        <v>0</v>
      </c>
      <c r="BR34" s="1">
        <v>0</v>
      </c>
      <c r="BS34" s="1">
        <v>0</v>
      </c>
      <c r="BT34" s="1">
        <v>0</v>
      </c>
      <c r="BU34" s="1">
        <v>0</v>
      </c>
      <c r="BV34" s="1">
        <v>0</v>
      </c>
      <c r="BW34" s="1">
        <v>0</v>
      </c>
      <c r="BX34" s="1">
        <v>0</v>
      </c>
      <c r="BY34" s="1">
        <v>0</v>
      </c>
      <c r="BZ34" s="1">
        <v>0</v>
      </c>
      <c r="CA34" s="1">
        <v>0</v>
      </c>
      <c r="CB34" s="1">
        <v>0</v>
      </c>
      <c r="CC34" s="1">
        <v>0</v>
      </c>
      <c r="CD34" s="1">
        <v>0</v>
      </c>
      <c r="CE34" s="1">
        <v>0</v>
      </c>
      <c r="CF34" s="1">
        <v>0</v>
      </c>
      <c r="CG34" s="1">
        <v>0</v>
      </c>
      <c r="CH34" s="1">
        <v>0</v>
      </c>
      <c r="CI34" s="1">
        <v>0</v>
      </c>
      <c r="CJ34" s="1">
        <v>0</v>
      </c>
      <c r="CK34" s="1">
        <v>0</v>
      </c>
      <c r="CL34" s="1">
        <v>0</v>
      </c>
      <c r="CM34" s="1">
        <v>0</v>
      </c>
      <c r="CN34" s="1">
        <v>0</v>
      </c>
      <c r="CO34" s="1">
        <v>0</v>
      </c>
      <c r="CP34" s="1">
        <v>0</v>
      </c>
      <c r="CQ34" s="1">
        <v>0</v>
      </c>
      <c r="CR34" s="1">
        <v>0</v>
      </c>
      <c r="CS34" s="1">
        <v>0</v>
      </c>
      <c r="CT34" s="1">
        <v>0</v>
      </c>
      <c r="CU34" s="1">
        <v>0</v>
      </c>
      <c r="CV34" s="1">
        <v>0</v>
      </c>
      <c r="CW34" s="1">
        <v>0</v>
      </c>
      <c r="CX34" s="1">
        <v>0</v>
      </c>
      <c r="CY34" s="1">
        <v>0</v>
      </c>
      <c r="CZ34" s="1">
        <v>0</v>
      </c>
      <c r="DA34" s="1">
        <v>0</v>
      </c>
      <c r="DB34" s="1">
        <v>0</v>
      </c>
      <c r="DC34" s="1">
        <v>0</v>
      </c>
      <c r="DD34" s="1">
        <v>0</v>
      </c>
      <c r="DE34" s="1">
        <v>0</v>
      </c>
      <c r="DF34" s="1">
        <v>0</v>
      </c>
      <c r="DG34" s="1">
        <v>0</v>
      </c>
      <c r="DH34" s="1">
        <v>0</v>
      </c>
      <c r="DI34" s="1">
        <v>0</v>
      </c>
      <c r="DJ34" s="1">
        <v>0</v>
      </c>
      <c r="DK34" s="1">
        <v>0</v>
      </c>
      <c r="DL34" s="1">
        <v>0</v>
      </c>
      <c r="DM34" s="1">
        <v>0</v>
      </c>
      <c r="DN34" s="1">
        <v>0</v>
      </c>
      <c r="DO34" s="1">
        <v>0</v>
      </c>
      <c r="DP34" s="1">
        <v>0</v>
      </c>
      <c r="DQ34" s="1">
        <v>0</v>
      </c>
      <c r="DR34" s="1">
        <v>0</v>
      </c>
      <c r="DS34" s="1">
        <v>0</v>
      </c>
      <c r="DT34" s="1">
        <v>0</v>
      </c>
      <c r="DU34" s="1">
        <v>0</v>
      </c>
      <c r="DV34" s="1">
        <v>0</v>
      </c>
      <c r="DW34" s="1">
        <v>0</v>
      </c>
      <c r="DX34" s="1">
        <v>0</v>
      </c>
      <c r="DY34" s="1">
        <v>0</v>
      </c>
      <c r="DZ34" s="1">
        <v>0</v>
      </c>
      <c r="EA34" s="1">
        <v>0</v>
      </c>
      <c r="EB34" s="1">
        <v>0</v>
      </c>
      <c r="EC34" s="1">
        <v>0</v>
      </c>
      <c r="ED34" s="1">
        <v>0</v>
      </c>
      <c r="EE34" s="1">
        <v>0</v>
      </c>
      <c r="EF34" s="1">
        <v>0</v>
      </c>
      <c r="EG34" s="1">
        <v>0</v>
      </c>
      <c r="EH34" s="1">
        <v>0</v>
      </c>
    </row>
    <row r="35" spans="1:138">
      <c r="A35" s="1" t="s">
        <v>350</v>
      </c>
      <c r="B35" s="1" t="s">
        <v>351</v>
      </c>
      <c r="C35" s="1">
        <v>0</v>
      </c>
      <c r="D35" s="1">
        <v>0</v>
      </c>
      <c r="E35" s="1">
        <v>0</v>
      </c>
      <c r="F35" s="1">
        <v>0</v>
      </c>
      <c r="G35" s="1">
        <v>0</v>
      </c>
      <c r="H35" s="1">
        <v>0</v>
      </c>
      <c r="I35" s="1">
        <v>0</v>
      </c>
      <c r="J35" s="1">
        <v>0</v>
      </c>
      <c r="K35" s="1">
        <v>0</v>
      </c>
      <c r="L35" s="1">
        <v>0</v>
      </c>
      <c r="M35" s="1">
        <v>0</v>
      </c>
      <c r="N35" s="1">
        <v>0</v>
      </c>
      <c r="O35" s="1">
        <v>0</v>
      </c>
      <c r="P35" s="1">
        <v>0</v>
      </c>
      <c r="Q35" s="1">
        <v>0</v>
      </c>
      <c r="R35" s="1">
        <v>0</v>
      </c>
      <c r="S35" s="1">
        <v>0</v>
      </c>
      <c r="T35" s="1">
        <v>0</v>
      </c>
      <c r="U35" s="1">
        <v>0</v>
      </c>
      <c r="V35" s="1">
        <v>0</v>
      </c>
      <c r="W35" s="1">
        <v>0</v>
      </c>
      <c r="X35" s="1">
        <v>0</v>
      </c>
      <c r="Y35" s="1">
        <v>0</v>
      </c>
      <c r="Z35" s="1">
        <v>0</v>
      </c>
      <c r="AA35" s="1">
        <v>0</v>
      </c>
      <c r="AB35" s="1">
        <v>0</v>
      </c>
      <c r="AC35" s="1">
        <v>0</v>
      </c>
      <c r="AD35" s="1">
        <v>0</v>
      </c>
      <c r="AE35" s="1">
        <v>0</v>
      </c>
      <c r="AF35" s="1">
        <v>0</v>
      </c>
      <c r="AG35" s="1">
        <v>0</v>
      </c>
      <c r="AH35" s="1">
        <v>0</v>
      </c>
      <c r="AI35" s="1">
        <v>0</v>
      </c>
      <c r="AJ35" s="1">
        <v>0</v>
      </c>
      <c r="AK35" s="1">
        <v>0</v>
      </c>
      <c r="AL35" s="1">
        <v>0</v>
      </c>
      <c r="AM35" s="1">
        <v>0</v>
      </c>
      <c r="AN35" s="1">
        <v>0</v>
      </c>
      <c r="AO35" s="1">
        <v>0</v>
      </c>
      <c r="AP35" s="1">
        <v>0</v>
      </c>
      <c r="AQ35" s="1">
        <v>0</v>
      </c>
      <c r="AR35" s="1">
        <v>0</v>
      </c>
      <c r="AS35" s="1">
        <v>0</v>
      </c>
      <c r="AT35" s="1">
        <v>0</v>
      </c>
      <c r="AU35" s="1">
        <v>0</v>
      </c>
      <c r="AV35" s="1">
        <v>0</v>
      </c>
      <c r="AW35" s="1">
        <v>0</v>
      </c>
      <c r="AX35" s="1">
        <v>0</v>
      </c>
      <c r="AY35" s="1">
        <v>0</v>
      </c>
      <c r="AZ35" s="1">
        <v>0</v>
      </c>
      <c r="BA35" s="1">
        <v>0</v>
      </c>
      <c r="BB35" s="1">
        <v>0</v>
      </c>
      <c r="BC35" s="1">
        <v>0</v>
      </c>
      <c r="BD35" s="1">
        <v>0</v>
      </c>
      <c r="BE35" s="1">
        <v>0</v>
      </c>
      <c r="BF35" s="1">
        <v>0</v>
      </c>
      <c r="BG35" s="1">
        <v>0</v>
      </c>
      <c r="BH35" s="1">
        <v>0</v>
      </c>
      <c r="BI35" s="1">
        <v>0</v>
      </c>
      <c r="BJ35" s="1">
        <v>0</v>
      </c>
      <c r="BK35" s="1">
        <v>0</v>
      </c>
      <c r="BL35" s="1">
        <v>0</v>
      </c>
      <c r="BM35" s="1">
        <v>0</v>
      </c>
      <c r="BN35" s="1">
        <v>0</v>
      </c>
      <c r="BO35" s="1">
        <v>0</v>
      </c>
      <c r="BP35" s="1">
        <v>0</v>
      </c>
      <c r="BQ35" s="1">
        <v>0</v>
      </c>
      <c r="BR35" s="1">
        <v>0</v>
      </c>
      <c r="BS35" s="1">
        <v>0</v>
      </c>
      <c r="BT35" s="1">
        <v>0</v>
      </c>
      <c r="BU35" s="1">
        <v>0</v>
      </c>
      <c r="BV35" s="1">
        <v>0</v>
      </c>
      <c r="BW35" s="1">
        <v>0</v>
      </c>
      <c r="BX35" s="1">
        <v>0</v>
      </c>
      <c r="BY35" s="1">
        <v>0</v>
      </c>
      <c r="BZ35" s="1">
        <v>0</v>
      </c>
      <c r="CA35" s="1">
        <v>0</v>
      </c>
      <c r="CB35" s="1">
        <v>0</v>
      </c>
      <c r="CC35" s="1">
        <v>0</v>
      </c>
      <c r="CD35" s="1">
        <v>0</v>
      </c>
      <c r="CE35" s="1">
        <v>0</v>
      </c>
      <c r="CF35" s="1">
        <v>0</v>
      </c>
      <c r="CG35" s="1">
        <v>0</v>
      </c>
      <c r="CH35" s="1">
        <v>0</v>
      </c>
      <c r="CI35" s="1">
        <v>0</v>
      </c>
      <c r="CJ35" s="1">
        <v>0</v>
      </c>
      <c r="CK35" s="1">
        <v>0</v>
      </c>
      <c r="CL35" s="1">
        <v>0</v>
      </c>
      <c r="CM35" s="1">
        <v>0</v>
      </c>
      <c r="CN35" s="1">
        <v>0</v>
      </c>
      <c r="CO35" s="1">
        <v>0</v>
      </c>
      <c r="CP35" s="1">
        <v>0</v>
      </c>
      <c r="CQ35" s="1">
        <v>0</v>
      </c>
      <c r="CR35" s="1">
        <v>0</v>
      </c>
      <c r="CS35" s="1">
        <v>0</v>
      </c>
      <c r="CT35" s="1">
        <v>0</v>
      </c>
      <c r="CU35" s="1">
        <v>0</v>
      </c>
      <c r="CV35" s="1">
        <v>0</v>
      </c>
      <c r="CW35" s="1">
        <v>0</v>
      </c>
      <c r="CX35" s="1">
        <v>0</v>
      </c>
      <c r="CY35" s="1">
        <v>0</v>
      </c>
      <c r="CZ35" s="1">
        <v>0</v>
      </c>
      <c r="DA35" s="1">
        <v>0</v>
      </c>
      <c r="DB35" s="1">
        <v>0</v>
      </c>
      <c r="DC35" s="1">
        <v>0</v>
      </c>
      <c r="DD35" s="1">
        <v>0</v>
      </c>
      <c r="DE35" s="1">
        <v>0</v>
      </c>
      <c r="DF35" s="1">
        <v>0</v>
      </c>
      <c r="DG35" s="1">
        <v>0</v>
      </c>
      <c r="DH35" s="1">
        <v>0</v>
      </c>
      <c r="DI35" s="1">
        <v>0</v>
      </c>
      <c r="DJ35" s="1">
        <v>0</v>
      </c>
      <c r="DK35" s="1">
        <v>0</v>
      </c>
      <c r="DL35" s="1">
        <v>0</v>
      </c>
      <c r="DM35" s="1">
        <v>0</v>
      </c>
      <c r="DN35" s="1">
        <v>0</v>
      </c>
      <c r="DO35" s="1">
        <v>0</v>
      </c>
      <c r="DP35" s="1">
        <v>0</v>
      </c>
      <c r="DQ35" s="1">
        <v>0</v>
      </c>
      <c r="DR35" s="1">
        <v>0</v>
      </c>
      <c r="DS35" s="1">
        <v>0</v>
      </c>
      <c r="DT35" s="1">
        <v>0</v>
      </c>
      <c r="DU35" s="1">
        <v>0</v>
      </c>
      <c r="DV35" s="1">
        <v>0</v>
      </c>
      <c r="DW35" s="1">
        <v>0</v>
      </c>
      <c r="DX35" s="1">
        <v>0</v>
      </c>
      <c r="DY35" s="1">
        <v>0</v>
      </c>
      <c r="DZ35" s="1">
        <v>0</v>
      </c>
      <c r="EA35" s="1">
        <v>0</v>
      </c>
      <c r="EB35" s="1">
        <v>0</v>
      </c>
      <c r="EC35" s="1">
        <v>0</v>
      </c>
      <c r="ED35" s="1">
        <v>0</v>
      </c>
      <c r="EE35" s="1">
        <v>0</v>
      </c>
      <c r="EF35" s="1">
        <v>0</v>
      </c>
      <c r="EG35" s="1">
        <v>0</v>
      </c>
      <c r="EH35" s="1">
        <v>0</v>
      </c>
    </row>
    <row r="36" spans="1:138">
      <c r="A36" s="1" t="s">
        <v>352</v>
      </c>
      <c r="B36" s="1" t="s">
        <v>353</v>
      </c>
      <c r="C36" s="1">
        <v>0</v>
      </c>
      <c r="D36" s="1">
        <v>0</v>
      </c>
      <c r="E36" s="1">
        <v>0</v>
      </c>
      <c r="F36" s="1">
        <v>0</v>
      </c>
      <c r="G36" s="1">
        <v>0</v>
      </c>
      <c r="H36" s="1">
        <v>0</v>
      </c>
      <c r="I36" s="1">
        <v>0</v>
      </c>
      <c r="J36" s="1">
        <v>0</v>
      </c>
      <c r="K36" s="1">
        <v>0</v>
      </c>
      <c r="L36" s="1">
        <v>0</v>
      </c>
      <c r="M36" s="1">
        <v>0</v>
      </c>
      <c r="N36" s="1">
        <v>0</v>
      </c>
      <c r="O36" s="1">
        <v>0</v>
      </c>
      <c r="P36" s="1">
        <v>0</v>
      </c>
      <c r="Q36" s="1">
        <v>0</v>
      </c>
      <c r="R36" s="1">
        <v>0</v>
      </c>
      <c r="S36" s="1">
        <v>0</v>
      </c>
      <c r="T36" s="1">
        <v>0</v>
      </c>
      <c r="U36" s="1">
        <v>0</v>
      </c>
      <c r="V36" s="1">
        <v>0</v>
      </c>
      <c r="W36" s="1">
        <v>0</v>
      </c>
      <c r="X36" s="1">
        <v>0</v>
      </c>
      <c r="Y36" s="1">
        <v>0</v>
      </c>
      <c r="Z36" s="1">
        <v>0</v>
      </c>
      <c r="AA36" s="1">
        <v>0</v>
      </c>
      <c r="AB36" s="1">
        <v>0</v>
      </c>
      <c r="AC36" s="1">
        <v>0</v>
      </c>
      <c r="AD36" s="1">
        <v>0</v>
      </c>
      <c r="AE36" s="1">
        <v>0</v>
      </c>
      <c r="AF36" s="1">
        <v>0</v>
      </c>
      <c r="AG36" s="1">
        <v>0</v>
      </c>
      <c r="AH36" s="1">
        <v>0</v>
      </c>
      <c r="AI36" s="1">
        <v>0</v>
      </c>
      <c r="AJ36" s="1">
        <v>0</v>
      </c>
      <c r="AK36" s="1">
        <v>0</v>
      </c>
      <c r="AL36" s="1">
        <v>0</v>
      </c>
      <c r="AM36" s="1">
        <v>0</v>
      </c>
      <c r="AN36" s="1">
        <v>0</v>
      </c>
      <c r="AO36" s="1">
        <v>0</v>
      </c>
      <c r="AP36" s="1">
        <v>0</v>
      </c>
      <c r="AQ36" s="1">
        <v>0</v>
      </c>
      <c r="AR36" s="1">
        <v>0</v>
      </c>
      <c r="AS36" s="1">
        <v>0</v>
      </c>
      <c r="AT36" s="1">
        <v>0</v>
      </c>
      <c r="AU36" s="1">
        <v>0</v>
      </c>
      <c r="AV36" s="1">
        <v>0</v>
      </c>
      <c r="AW36" s="1">
        <v>0</v>
      </c>
      <c r="AX36" s="1">
        <v>0</v>
      </c>
      <c r="AY36" s="1">
        <v>0</v>
      </c>
      <c r="AZ36" s="1">
        <v>0</v>
      </c>
      <c r="BA36" s="1">
        <v>0</v>
      </c>
      <c r="BB36" s="1">
        <v>0</v>
      </c>
      <c r="BC36" s="1">
        <v>0</v>
      </c>
      <c r="BD36" s="1">
        <v>0</v>
      </c>
      <c r="BE36" s="1">
        <v>0</v>
      </c>
      <c r="BF36" s="1">
        <v>0</v>
      </c>
      <c r="BG36" s="1">
        <v>0</v>
      </c>
      <c r="BH36" s="1">
        <v>0</v>
      </c>
      <c r="BI36" s="1">
        <v>0</v>
      </c>
      <c r="BJ36" s="1">
        <v>0</v>
      </c>
      <c r="BK36" s="1">
        <v>0</v>
      </c>
      <c r="BL36" s="1">
        <v>0</v>
      </c>
      <c r="BM36" s="1">
        <v>0</v>
      </c>
      <c r="BN36" s="1">
        <v>0</v>
      </c>
      <c r="BO36" s="1">
        <v>0</v>
      </c>
      <c r="BP36" s="1">
        <v>0</v>
      </c>
      <c r="BQ36" s="1">
        <v>0</v>
      </c>
      <c r="BR36" s="1">
        <v>0</v>
      </c>
      <c r="BS36" s="1">
        <v>0</v>
      </c>
      <c r="BT36" s="1">
        <v>0</v>
      </c>
      <c r="BU36" s="1">
        <v>0</v>
      </c>
      <c r="BV36" s="1">
        <v>0</v>
      </c>
      <c r="BW36" s="1">
        <v>0</v>
      </c>
      <c r="BX36" s="1">
        <v>0</v>
      </c>
      <c r="BY36" s="1">
        <v>0</v>
      </c>
      <c r="BZ36" s="1">
        <v>0</v>
      </c>
      <c r="CA36" s="1">
        <v>0</v>
      </c>
      <c r="CB36" s="1">
        <v>0</v>
      </c>
      <c r="CC36" s="1">
        <v>0</v>
      </c>
      <c r="CD36" s="1">
        <v>0</v>
      </c>
      <c r="CE36" s="1">
        <v>0</v>
      </c>
      <c r="CF36" s="1">
        <v>0</v>
      </c>
      <c r="CG36" s="1">
        <v>0</v>
      </c>
      <c r="CH36" s="1">
        <v>0</v>
      </c>
      <c r="CI36" s="1">
        <v>0</v>
      </c>
      <c r="CJ36" s="1">
        <v>0</v>
      </c>
      <c r="CK36" s="1">
        <v>0</v>
      </c>
      <c r="CL36" s="1">
        <v>0</v>
      </c>
      <c r="CM36" s="1">
        <v>0</v>
      </c>
      <c r="CN36" s="1">
        <v>0</v>
      </c>
      <c r="CO36" s="1">
        <v>0</v>
      </c>
      <c r="CP36" s="1">
        <v>0</v>
      </c>
      <c r="CQ36" s="1">
        <v>0</v>
      </c>
      <c r="CR36" s="1">
        <v>0</v>
      </c>
      <c r="CS36" s="1">
        <v>0</v>
      </c>
      <c r="CT36" s="1">
        <v>0</v>
      </c>
      <c r="CU36" s="1">
        <v>0</v>
      </c>
      <c r="CV36" s="1">
        <v>0</v>
      </c>
      <c r="CW36" s="1">
        <v>0</v>
      </c>
      <c r="CX36" s="1">
        <v>0</v>
      </c>
      <c r="CY36" s="1">
        <v>0</v>
      </c>
      <c r="CZ36" s="1">
        <v>0</v>
      </c>
      <c r="DA36" s="1">
        <v>0</v>
      </c>
      <c r="DB36" s="1">
        <v>0</v>
      </c>
      <c r="DC36" s="1">
        <v>0</v>
      </c>
      <c r="DD36" s="1">
        <v>0</v>
      </c>
      <c r="DE36" s="1">
        <v>0</v>
      </c>
      <c r="DF36" s="1">
        <v>0</v>
      </c>
      <c r="DG36" s="1">
        <v>0</v>
      </c>
      <c r="DH36" s="1">
        <v>0</v>
      </c>
      <c r="DI36" s="1">
        <v>0</v>
      </c>
      <c r="DJ36" s="1">
        <v>0</v>
      </c>
      <c r="DK36" s="1">
        <v>0</v>
      </c>
      <c r="DL36" s="1">
        <v>0</v>
      </c>
      <c r="DM36" s="1">
        <v>0</v>
      </c>
      <c r="DN36" s="1">
        <v>0</v>
      </c>
      <c r="DO36" s="1">
        <v>0</v>
      </c>
      <c r="DP36" s="1">
        <v>0</v>
      </c>
      <c r="DQ36" s="1">
        <v>0</v>
      </c>
      <c r="DR36" s="1">
        <v>0</v>
      </c>
      <c r="DS36" s="1">
        <v>0</v>
      </c>
      <c r="DT36" s="1">
        <v>0</v>
      </c>
      <c r="DU36" s="1">
        <v>0</v>
      </c>
      <c r="DV36" s="1">
        <v>0</v>
      </c>
      <c r="DW36" s="1">
        <v>0</v>
      </c>
      <c r="DX36" s="1">
        <v>0</v>
      </c>
      <c r="DY36" s="1">
        <v>0</v>
      </c>
      <c r="DZ36" s="1">
        <v>0</v>
      </c>
      <c r="EA36" s="1">
        <v>0</v>
      </c>
      <c r="EB36" s="1">
        <v>0</v>
      </c>
      <c r="EC36" s="1">
        <v>0</v>
      </c>
      <c r="ED36" s="1">
        <v>0</v>
      </c>
      <c r="EE36" s="1">
        <v>0</v>
      </c>
      <c r="EF36" s="1">
        <v>0</v>
      </c>
      <c r="EG36" s="1">
        <v>0</v>
      </c>
      <c r="EH36" s="1">
        <v>0</v>
      </c>
    </row>
    <row r="37" spans="1:138">
      <c r="A37" s="1" t="s">
        <v>354</v>
      </c>
      <c r="B37" s="1" t="s">
        <v>355</v>
      </c>
      <c r="C37" s="1">
        <v>0</v>
      </c>
      <c r="D37" s="1">
        <v>0</v>
      </c>
      <c r="E37" s="1">
        <v>0</v>
      </c>
      <c r="F37" s="1">
        <v>0</v>
      </c>
      <c r="G37" s="1">
        <v>0</v>
      </c>
      <c r="H37" s="1">
        <v>0</v>
      </c>
      <c r="I37" s="1">
        <v>0</v>
      </c>
      <c r="J37" s="1">
        <v>0</v>
      </c>
      <c r="K37" s="1">
        <v>0</v>
      </c>
      <c r="L37" s="1">
        <v>0</v>
      </c>
      <c r="M37" s="1">
        <v>0</v>
      </c>
      <c r="N37" s="1">
        <v>0</v>
      </c>
      <c r="O37" s="1">
        <v>0</v>
      </c>
      <c r="P37" s="1">
        <v>0</v>
      </c>
      <c r="Q37" s="1">
        <v>0</v>
      </c>
      <c r="R37" s="1">
        <v>0</v>
      </c>
      <c r="S37" s="1">
        <v>0</v>
      </c>
      <c r="T37" s="1">
        <v>0</v>
      </c>
      <c r="U37" s="1">
        <v>0</v>
      </c>
      <c r="V37" s="1">
        <v>0</v>
      </c>
      <c r="W37" s="1">
        <v>0</v>
      </c>
      <c r="X37" s="1">
        <v>0</v>
      </c>
      <c r="Y37" s="1">
        <v>0</v>
      </c>
      <c r="Z37" s="1">
        <v>0</v>
      </c>
      <c r="AA37" s="1">
        <v>0</v>
      </c>
      <c r="AB37" s="1">
        <v>0</v>
      </c>
      <c r="AC37" s="1">
        <v>0</v>
      </c>
      <c r="AD37" s="1">
        <v>0</v>
      </c>
      <c r="AE37" s="1">
        <v>0</v>
      </c>
      <c r="AF37" s="1">
        <v>0</v>
      </c>
      <c r="AG37" s="1">
        <v>0</v>
      </c>
      <c r="AH37" s="1">
        <v>0</v>
      </c>
      <c r="AI37" s="1">
        <v>0</v>
      </c>
      <c r="AJ37" s="1">
        <v>0</v>
      </c>
      <c r="AK37" s="1">
        <v>0</v>
      </c>
      <c r="AL37" s="1">
        <v>0</v>
      </c>
      <c r="AM37" s="1">
        <v>0</v>
      </c>
      <c r="AN37" s="1">
        <v>0</v>
      </c>
      <c r="AO37" s="1">
        <v>0</v>
      </c>
      <c r="AP37" s="1">
        <v>0</v>
      </c>
      <c r="AQ37" s="1">
        <v>0</v>
      </c>
      <c r="AR37" s="1">
        <v>0</v>
      </c>
      <c r="AS37" s="1">
        <v>0</v>
      </c>
      <c r="AT37" s="1">
        <v>0</v>
      </c>
      <c r="AU37" s="1">
        <v>0</v>
      </c>
      <c r="AV37" s="1">
        <v>0</v>
      </c>
      <c r="AW37" s="1">
        <v>0</v>
      </c>
      <c r="AX37" s="1">
        <v>0</v>
      </c>
      <c r="AY37" s="1">
        <v>0</v>
      </c>
      <c r="AZ37" s="1">
        <v>0</v>
      </c>
      <c r="BA37" s="1">
        <v>0</v>
      </c>
      <c r="BB37" s="1">
        <v>0</v>
      </c>
      <c r="BC37" s="1">
        <v>0</v>
      </c>
      <c r="BD37" s="1">
        <v>0</v>
      </c>
      <c r="BE37" s="1">
        <v>0</v>
      </c>
      <c r="BF37" s="1">
        <v>0</v>
      </c>
      <c r="BG37" s="1">
        <v>0</v>
      </c>
      <c r="BH37" s="1">
        <v>0</v>
      </c>
      <c r="BI37" s="1">
        <v>0</v>
      </c>
      <c r="BJ37" s="1">
        <v>0</v>
      </c>
      <c r="BK37" s="1">
        <v>0</v>
      </c>
      <c r="BL37" s="1">
        <v>0</v>
      </c>
      <c r="BM37" s="1">
        <v>0</v>
      </c>
      <c r="BN37" s="1">
        <v>0</v>
      </c>
      <c r="BO37" s="1">
        <v>0</v>
      </c>
      <c r="BP37" s="1">
        <v>0</v>
      </c>
      <c r="BQ37" s="1">
        <v>0</v>
      </c>
      <c r="BR37" s="1">
        <v>0</v>
      </c>
      <c r="BS37" s="1">
        <v>0</v>
      </c>
      <c r="BT37" s="1">
        <v>0</v>
      </c>
      <c r="BU37" s="1">
        <v>0</v>
      </c>
      <c r="BV37" s="1">
        <v>0</v>
      </c>
      <c r="BW37" s="1">
        <v>0</v>
      </c>
      <c r="BX37" s="1">
        <v>0</v>
      </c>
      <c r="BY37" s="1">
        <v>0</v>
      </c>
      <c r="BZ37" s="1">
        <v>0</v>
      </c>
      <c r="CA37" s="1">
        <v>0</v>
      </c>
      <c r="CB37" s="1">
        <v>0</v>
      </c>
      <c r="CC37" s="1">
        <v>0</v>
      </c>
      <c r="CD37" s="1">
        <v>0</v>
      </c>
      <c r="CE37" s="1">
        <v>0</v>
      </c>
      <c r="CF37" s="1">
        <v>0</v>
      </c>
      <c r="CG37" s="1">
        <v>0</v>
      </c>
      <c r="CH37" s="1">
        <v>0</v>
      </c>
      <c r="CI37" s="1">
        <v>0</v>
      </c>
      <c r="CJ37" s="1">
        <v>0</v>
      </c>
      <c r="CK37" s="1">
        <v>0</v>
      </c>
      <c r="CL37" s="1">
        <v>0</v>
      </c>
      <c r="CM37" s="1">
        <v>0</v>
      </c>
      <c r="CN37" s="1">
        <v>0</v>
      </c>
      <c r="CO37" s="1">
        <v>0</v>
      </c>
      <c r="CP37" s="1">
        <v>0</v>
      </c>
      <c r="CQ37" s="1">
        <v>0</v>
      </c>
      <c r="CR37" s="1">
        <v>0</v>
      </c>
      <c r="CS37" s="1">
        <v>0</v>
      </c>
      <c r="CT37" s="1">
        <v>0</v>
      </c>
      <c r="CU37" s="1">
        <v>0</v>
      </c>
      <c r="CV37" s="1">
        <v>0</v>
      </c>
      <c r="CW37" s="1">
        <v>0</v>
      </c>
      <c r="CX37" s="1">
        <v>0</v>
      </c>
      <c r="CY37" s="1">
        <v>0</v>
      </c>
      <c r="CZ37" s="1">
        <v>0</v>
      </c>
      <c r="DA37" s="1">
        <v>0</v>
      </c>
      <c r="DB37" s="1">
        <v>0</v>
      </c>
      <c r="DC37" s="1">
        <v>0</v>
      </c>
      <c r="DD37" s="1">
        <v>0</v>
      </c>
      <c r="DE37" s="1">
        <v>0</v>
      </c>
      <c r="DF37" s="1">
        <v>0</v>
      </c>
      <c r="DG37" s="1">
        <v>0</v>
      </c>
      <c r="DH37" s="1">
        <v>0</v>
      </c>
      <c r="DI37" s="1">
        <v>0</v>
      </c>
      <c r="DJ37" s="1">
        <v>0</v>
      </c>
      <c r="DK37" s="1">
        <v>0</v>
      </c>
      <c r="DL37" s="1">
        <v>0</v>
      </c>
      <c r="DM37" s="1">
        <v>0</v>
      </c>
      <c r="DN37" s="1">
        <v>0</v>
      </c>
      <c r="DO37" s="1">
        <v>0</v>
      </c>
      <c r="DP37" s="1">
        <v>0</v>
      </c>
      <c r="DQ37" s="1">
        <v>0</v>
      </c>
      <c r="DR37" s="1">
        <v>0</v>
      </c>
      <c r="DS37" s="1">
        <v>0</v>
      </c>
      <c r="DT37" s="1">
        <v>0</v>
      </c>
      <c r="DU37" s="1">
        <v>0</v>
      </c>
      <c r="DV37" s="1">
        <v>0</v>
      </c>
      <c r="DW37" s="1">
        <v>0</v>
      </c>
      <c r="DX37" s="1">
        <v>0</v>
      </c>
      <c r="DY37" s="1">
        <v>0</v>
      </c>
      <c r="DZ37" s="1">
        <v>0</v>
      </c>
      <c r="EA37" s="1">
        <v>0</v>
      </c>
      <c r="EB37" s="1">
        <v>0</v>
      </c>
      <c r="EC37" s="1">
        <v>0</v>
      </c>
      <c r="ED37" s="1">
        <v>0</v>
      </c>
      <c r="EE37" s="1">
        <v>0</v>
      </c>
      <c r="EF37" s="1">
        <v>0</v>
      </c>
      <c r="EG37" s="1">
        <v>0</v>
      </c>
      <c r="EH37" s="1">
        <v>0</v>
      </c>
    </row>
    <row r="38" spans="1:138">
      <c r="A38" s="1" t="s">
        <v>356</v>
      </c>
      <c r="B38" s="1" t="s">
        <v>357</v>
      </c>
      <c r="C38" s="1">
        <v>0</v>
      </c>
      <c r="D38" s="1">
        <v>0</v>
      </c>
      <c r="E38" s="1">
        <v>0</v>
      </c>
      <c r="F38" s="1">
        <v>0</v>
      </c>
      <c r="G38" s="1">
        <v>0</v>
      </c>
      <c r="H38" s="1">
        <v>0</v>
      </c>
      <c r="I38" s="1">
        <v>0</v>
      </c>
      <c r="J38" s="1">
        <v>0</v>
      </c>
      <c r="K38" s="1">
        <v>0</v>
      </c>
      <c r="L38" s="1">
        <v>0</v>
      </c>
      <c r="M38" s="1">
        <v>0</v>
      </c>
      <c r="N38" s="1">
        <v>0</v>
      </c>
      <c r="O38" s="1">
        <v>0</v>
      </c>
      <c r="P38" s="1">
        <v>0</v>
      </c>
      <c r="Q38" s="1">
        <v>0</v>
      </c>
      <c r="R38" s="1">
        <v>0</v>
      </c>
      <c r="S38" s="1">
        <v>0</v>
      </c>
      <c r="T38" s="1">
        <v>0</v>
      </c>
      <c r="U38" s="1">
        <v>0</v>
      </c>
      <c r="V38" s="1">
        <v>0</v>
      </c>
      <c r="W38" s="1">
        <v>0</v>
      </c>
      <c r="X38" s="1">
        <v>0</v>
      </c>
      <c r="Y38" s="1">
        <v>0</v>
      </c>
      <c r="Z38" s="1">
        <v>0</v>
      </c>
      <c r="AA38" s="1">
        <v>0</v>
      </c>
      <c r="AB38" s="1">
        <v>0</v>
      </c>
      <c r="AC38" s="1">
        <v>0</v>
      </c>
      <c r="AD38" s="1">
        <v>0</v>
      </c>
      <c r="AE38" s="1">
        <v>0</v>
      </c>
      <c r="AF38" s="1">
        <v>0</v>
      </c>
      <c r="AG38" s="1">
        <v>0</v>
      </c>
      <c r="AH38" s="1">
        <v>0</v>
      </c>
      <c r="AI38" s="1">
        <v>0</v>
      </c>
      <c r="AJ38" s="1">
        <v>0</v>
      </c>
      <c r="AK38" s="1">
        <v>0</v>
      </c>
      <c r="AL38" s="1">
        <v>0</v>
      </c>
      <c r="AM38" s="1">
        <v>0</v>
      </c>
      <c r="AN38" s="1">
        <v>0</v>
      </c>
      <c r="AO38" s="1">
        <v>0</v>
      </c>
      <c r="AP38" s="1">
        <v>0</v>
      </c>
      <c r="AQ38" s="1">
        <v>0</v>
      </c>
      <c r="AR38" s="1">
        <v>0</v>
      </c>
      <c r="AS38" s="1">
        <v>0</v>
      </c>
      <c r="AT38" s="1">
        <v>0</v>
      </c>
      <c r="AU38" s="1">
        <v>0</v>
      </c>
      <c r="AV38" s="1">
        <v>0</v>
      </c>
      <c r="AW38" s="1">
        <v>0</v>
      </c>
      <c r="AX38" s="1">
        <v>0</v>
      </c>
      <c r="AY38" s="1">
        <v>0</v>
      </c>
      <c r="AZ38" s="1">
        <v>0</v>
      </c>
      <c r="BA38" s="1">
        <v>0</v>
      </c>
      <c r="BB38" s="1">
        <v>0</v>
      </c>
      <c r="BC38" s="1">
        <v>0</v>
      </c>
      <c r="BD38" s="1">
        <v>0</v>
      </c>
      <c r="BE38" s="1">
        <v>0</v>
      </c>
      <c r="BF38" s="1">
        <v>0</v>
      </c>
      <c r="BG38" s="1">
        <v>0</v>
      </c>
      <c r="BH38" s="1">
        <v>0</v>
      </c>
      <c r="BI38" s="1">
        <v>0</v>
      </c>
      <c r="BJ38" s="1">
        <v>0</v>
      </c>
      <c r="BK38" s="1">
        <v>0</v>
      </c>
      <c r="BL38" s="1">
        <v>0</v>
      </c>
      <c r="BM38" s="1">
        <v>0</v>
      </c>
      <c r="BN38" s="1">
        <v>0</v>
      </c>
      <c r="BO38" s="1">
        <v>0</v>
      </c>
      <c r="BP38" s="1">
        <v>0</v>
      </c>
      <c r="BQ38" s="1">
        <v>0</v>
      </c>
      <c r="BR38" s="1">
        <v>0</v>
      </c>
      <c r="BS38" s="1">
        <v>0</v>
      </c>
      <c r="BT38" s="1">
        <v>0</v>
      </c>
      <c r="BU38" s="1">
        <v>0</v>
      </c>
      <c r="BV38" s="1">
        <v>0</v>
      </c>
      <c r="BW38" s="1">
        <v>0</v>
      </c>
      <c r="BX38" s="1">
        <v>0</v>
      </c>
      <c r="BY38" s="1">
        <v>0</v>
      </c>
      <c r="BZ38" s="1">
        <v>0</v>
      </c>
      <c r="CA38" s="1">
        <v>0</v>
      </c>
      <c r="CB38" s="1">
        <v>0</v>
      </c>
      <c r="CC38" s="1">
        <v>0</v>
      </c>
      <c r="CD38" s="1">
        <v>0</v>
      </c>
      <c r="CE38" s="1">
        <v>0</v>
      </c>
      <c r="CF38" s="1">
        <v>0</v>
      </c>
      <c r="CG38" s="1">
        <v>0</v>
      </c>
      <c r="CH38" s="1">
        <v>0</v>
      </c>
      <c r="CI38" s="1">
        <v>0</v>
      </c>
      <c r="CJ38" s="1">
        <v>0</v>
      </c>
      <c r="CK38" s="1">
        <v>0</v>
      </c>
      <c r="CL38" s="1">
        <v>0</v>
      </c>
      <c r="CM38" s="1">
        <v>0</v>
      </c>
      <c r="CN38" s="1">
        <v>0</v>
      </c>
      <c r="CO38" s="1">
        <v>0</v>
      </c>
      <c r="CP38" s="1">
        <v>0</v>
      </c>
      <c r="CQ38" s="1">
        <v>0</v>
      </c>
      <c r="CR38" s="1">
        <v>0</v>
      </c>
      <c r="CS38" s="1">
        <v>0</v>
      </c>
      <c r="CT38" s="1">
        <v>0</v>
      </c>
      <c r="CU38" s="1">
        <v>0</v>
      </c>
      <c r="CV38" s="1">
        <v>0</v>
      </c>
      <c r="CW38" s="1">
        <v>0</v>
      </c>
      <c r="CX38" s="1">
        <v>0</v>
      </c>
      <c r="CY38" s="1">
        <v>0</v>
      </c>
      <c r="CZ38" s="1">
        <v>0</v>
      </c>
      <c r="DA38" s="1">
        <v>0</v>
      </c>
      <c r="DB38" s="1">
        <v>0</v>
      </c>
      <c r="DC38" s="1">
        <v>0</v>
      </c>
      <c r="DD38" s="1">
        <v>0</v>
      </c>
      <c r="DE38" s="1">
        <v>0</v>
      </c>
      <c r="DF38" s="1">
        <v>0</v>
      </c>
      <c r="DG38" s="1">
        <v>0</v>
      </c>
      <c r="DH38" s="1">
        <v>0</v>
      </c>
      <c r="DI38" s="1">
        <v>0</v>
      </c>
      <c r="DJ38" s="1">
        <v>0</v>
      </c>
      <c r="DK38" s="1">
        <v>0</v>
      </c>
      <c r="DL38" s="1">
        <v>0</v>
      </c>
      <c r="DM38" s="1">
        <v>0</v>
      </c>
      <c r="DN38" s="1">
        <v>0</v>
      </c>
      <c r="DO38" s="1">
        <v>0</v>
      </c>
      <c r="DP38" s="1">
        <v>0</v>
      </c>
      <c r="DQ38" s="1">
        <v>0</v>
      </c>
      <c r="DR38" s="1">
        <v>0</v>
      </c>
      <c r="DS38" s="1">
        <v>0</v>
      </c>
      <c r="DT38" s="1">
        <v>0</v>
      </c>
      <c r="DU38" s="1">
        <v>0</v>
      </c>
      <c r="DV38" s="1">
        <v>0</v>
      </c>
      <c r="DW38" s="1">
        <v>0</v>
      </c>
      <c r="DX38" s="1">
        <v>0</v>
      </c>
      <c r="DY38" s="1">
        <v>0</v>
      </c>
      <c r="DZ38" s="1">
        <v>0</v>
      </c>
      <c r="EA38" s="1">
        <v>0</v>
      </c>
      <c r="EB38" s="1">
        <v>0</v>
      </c>
      <c r="EC38" s="1">
        <v>0</v>
      </c>
      <c r="ED38" s="1">
        <v>0</v>
      </c>
      <c r="EE38" s="1">
        <v>0</v>
      </c>
      <c r="EF38" s="1">
        <v>0</v>
      </c>
      <c r="EG38" s="1">
        <v>0</v>
      </c>
      <c r="EH38" s="1">
        <v>0</v>
      </c>
    </row>
    <row r="39" spans="1:138">
      <c r="A39" s="1" t="s">
        <v>358</v>
      </c>
      <c r="B39" s="1" t="s">
        <v>359</v>
      </c>
      <c r="C39" s="1">
        <v>0</v>
      </c>
      <c r="D39" s="1">
        <v>0</v>
      </c>
      <c r="E39" s="1">
        <v>0</v>
      </c>
      <c r="F39" s="1">
        <v>0</v>
      </c>
      <c r="G39" s="1">
        <v>0</v>
      </c>
      <c r="H39" s="1">
        <v>0</v>
      </c>
      <c r="I39" s="1">
        <v>0</v>
      </c>
      <c r="J39" s="1">
        <v>0</v>
      </c>
      <c r="K39" s="1">
        <v>0</v>
      </c>
      <c r="L39" s="1">
        <v>0</v>
      </c>
      <c r="M39" s="1">
        <v>0</v>
      </c>
      <c r="N39" s="1">
        <v>0</v>
      </c>
      <c r="O39" s="1">
        <v>0</v>
      </c>
      <c r="P39" s="1">
        <v>0</v>
      </c>
      <c r="Q39" s="1">
        <v>0</v>
      </c>
      <c r="R39" s="1">
        <v>0</v>
      </c>
      <c r="S39" s="1">
        <v>0</v>
      </c>
      <c r="T39" s="1">
        <v>0</v>
      </c>
      <c r="U39" s="1">
        <v>0</v>
      </c>
      <c r="V39" s="1">
        <v>0</v>
      </c>
      <c r="W39" s="1">
        <v>0</v>
      </c>
      <c r="X39" s="1">
        <v>0</v>
      </c>
      <c r="Y39" s="1">
        <v>0</v>
      </c>
      <c r="Z39" s="1">
        <v>0</v>
      </c>
      <c r="AA39" s="1">
        <v>0</v>
      </c>
      <c r="AB39" s="1">
        <v>0</v>
      </c>
      <c r="AC39" s="1">
        <v>0</v>
      </c>
      <c r="AD39" s="1">
        <v>0</v>
      </c>
      <c r="AE39" s="1">
        <v>0</v>
      </c>
      <c r="AF39" s="1">
        <v>0</v>
      </c>
      <c r="AG39" s="1">
        <v>0</v>
      </c>
      <c r="AH39" s="1">
        <v>0</v>
      </c>
      <c r="AI39" s="1">
        <v>0</v>
      </c>
      <c r="AJ39" s="1">
        <v>0</v>
      </c>
      <c r="AK39" s="1">
        <v>0</v>
      </c>
      <c r="AL39" s="1">
        <v>0</v>
      </c>
      <c r="AM39" s="1">
        <v>0</v>
      </c>
      <c r="AN39" s="1">
        <v>0</v>
      </c>
      <c r="AO39" s="1">
        <v>0</v>
      </c>
      <c r="AP39" s="1">
        <v>0</v>
      </c>
      <c r="AQ39" s="1">
        <v>0</v>
      </c>
      <c r="AR39" s="1">
        <v>0</v>
      </c>
      <c r="AS39" s="1">
        <v>0</v>
      </c>
      <c r="AT39" s="1">
        <v>0</v>
      </c>
      <c r="AU39" s="1">
        <v>0</v>
      </c>
      <c r="AV39" s="1">
        <v>0</v>
      </c>
      <c r="AW39" s="1">
        <v>0</v>
      </c>
      <c r="AX39" s="1">
        <v>0</v>
      </c>
      <c r="AY39" s="1">
        <v>0</v>
      </c>
      <c r="AZ39" s="1">
        <v>0</v>
      </c>
      <c r="BA39" s="1">
        <v>0</v>
      </c>
      <c r="BB39" s="1">
        <v>0</v>
      </c>
      <c r="BC39" s="1">
        <v>0</v>
      </c>
      <c r="BD39" s="1">
        <v>0</v>
      </c>
      <c r="BE39" s="1">
        <v>0</v>
      </c>
      <c r="BF39" s="1">
        <v>0</v>
      </c>
      <c r="BG39" s="1">
        <v>0</v>
      </c>
      <c r="BH39" s="1">
        <v>0</v>
      </c>
      <c r="BI39" s="1">
        <v>0</v>
      </c>
      <c r="BJ39" s="1">
        <v>0</v>
      </c>
      <c r="BK39" s="1">
        <v>0</v>
      </c>
      <c r="BL39" s="1">
        <v>0</v>
      </c>
      <c r="BM39" s="1">
        <v>0</v>
      </c>
      <c r="BN39" s="1">
        <v>0</v>
      </c>
      <c r="BO39" s="1">
        <v>0</v>
      </c>
      <c r="BP39" s="1">
        <v>0</v>
      </c>
      <c r="BQ39" s="1">
        <v>0</v>
      </c>
      <c r="BR39" s="1">
        <v>0</v>
      </c>
      <c r="BS39" s="1">
        <v>0</v>
      </c>
      <c r="BT39" s="1">
        <v>0</v>
      </c>
      <c r="BU39" s="1">
        <v>0</v>
      </c>
      <c r="BV39" s="1">
        <v>0</v>
      </c>
      <c r="BW39" s="1">
        <v>0</v>
      </c>
      <c r="BX39" s="1">
        <v>0</v>
      </c>
      <c r="BY39" s="1">
        <v>0</v>
      </c>
      <c r="BZ39" s="1">
        <v>0</v>
      </c>
      <c r="CA39" s="1">
        <v>0</v>
      </c>
      <c r="CB39" s="1">
        <v>0</v>
      </c>
      <c r="CC39" s="1">
        <v>0</v>
      </c>
      <c r="CD39" s="1">
        <v>0</v>
      </c>
      <c r="CE39" s="1">
        <v>0</v>
      </c>
      <c r="CF39" s="1">
        <v>0</v>
      </c>
      <c r="CG39" s="1">
        <v>0</v>
      </c>
      <c r="CH39" s="1">
        <v>0</v>
      </c>
      <c r="CI39" s="1">
        <v>0</v>
      </c>
      <c r="CJ39" s="1">
        <v>0</v>
      </c>
      <c r="CK39" s="1">
        <v>0</v>
      </c>
      <c r="CL39" s="1">
        <v>0</v>
      </c>
      <c r="CM39" s="1">
        <v>0</v>
      </c>
      <c r="CN39" s="1">
        <v>0</v>
      </c>
      <c r="CO39" s="1">
        <v>0</v>
      </c>
      <c r="CP39" s="1">
        <v>0</v>
      </c>
      <c r="CQ39" s="1">
        <v>0</v>
      </c>
      <c r="CR39" s="1">
        <v>0</v>
      </c>
      <c r="CS39" s="1">
        <v>0</v>
      </c>
      <c r="CT39" s="1">
        <v>0</v>
      </c>
      <c r="CU39" s="1">
        <v>0</v>
      </c>
      <c r="CV39" s="1">
        <v>0</v>
      </c>
      <c r="CW39" s="1">
        <v>0</v>
      </c>
      <c r="CX39" s="1">
        <v>0</v>
      </c>
      <c r="CY39" s="1">
        <v>0</v>
      </c>
      <c r="CZ39" s="1">
        <v>0</v>
      </c>
      <c r="DA39" s="1">
        <v>0</v>
      </c>
      <c r="DB39" s="1">
        <v>0</v>
      </c>
      <c r="DC39" s="1">
        <v>0</v>
      </c>
      <c r="DD39" s="1">
        <v>0</v>
      </c>
      <c r="DE39" s="1">
        <v>0</v>
      </c>
      <c r="DF39" s="1">
        <v>0</v>
      </c>
      <c r="DG39" s="1">
        <v>0</v>
      </c>
      <c r="DH39" s="1">
        <v>0</v>
      </c>
      <c r="DI39" s="1">
        <v>0</v>
      </c>
      <c r="DJ39" s="1">
        <v>0</v>
      </c>
      <c r="DK39" s="1">
        <v>0</v>
      </c>
      <c r="DL39" s="1">
        <v>0</v>
      </c>
      <c r="DM39" s="1">
        <v>0</v>
      </c>
      <c r="DN39" s="1">
        <v>0</v>
      </c>
      <c r="DO39" s="1">
        <v>0</v>
      </c>
      <c r="DP39" s="1">
        <v>0</v>
      </c>
      <c r="DQ39" s="1">
        <v>0</v>
      </c>
      <c r="DR39" s="1">
        <v>0</v>
      </c>
      <c r="DS39" s="1">
        <v>0</v>
      </c>
      <c r="DT39" s="1">
        <v>0</v>
      </c>
      <c r="DU39" s="1">
        <v>0</v>
      </c>
      <c r="DV39" s="1">
        <v>0</v>
      </c>
      <c r="DW39" s="1">
        <v>0</v>
      </c>
      <c r="DX39" s="1">
        <v>0</v>
      </c>
      <c r="DY39" s="1">
        <v>0</v>
      </c>
      <c r="DZ39" s="1">
        <v>0</v>
      </c>
      <c r="EA39" s="1">
        <v>0</v>
      </c>
      <c r="EB39" s="1">
        <v>0</v>
      </c>
      <c r="EC39" s="1">
        <v>0</v>
      </c>
      <c r="ED39" s="1">
        <v>0</v>
      </c>
      <c r="EE39" s="1">
        <v>0</v>
      </c>
      <c r="EF39" s="1">
        <v>0</v>
      </c>
      <c r="EG39" s="1">
        <v>0</v>
      </c>
      <c r="EH39" s="1">
        <v>0</v>
      </c>
    </row>
    <row r="40" spans="1:138">
      <c r="A40" s="1" t="s">
        <v>2753</v>
      </c>
      <c r="B40" s="1" t="s">
        <v>361</v>
      </c>
      <c r="C40" s="1">
        <v>0</v>
      </c>
      <c r="D40" s="1">
        <v>0</v>
      </c>
      <c r="E40" s="1">
        <v>0</v>
      </c>
      <c r="F40" s="1">
        <v>0</v>
      </c>
      <c r="G40" s="1">
        <v>0</v>
      </c>
      <c r="H40" s="1">
        <v>0</v>
      </c>
      <c r="I40" s="1">
        <v>0</v>
      </c>
      <c r="J40" s="1">
        <v>0</v>
      </c>
      <c r="K40" s="1">
        <v>0</v>
      </c>
      <c r="L40" s="1">
        <v>0</v>
      </c>
      <c r="M40" s="1">
        <v>0</v>
      </c>
      <c r="N40" s="1">
        <v>0</v>
      </c>
      <c r="O40" s="1">
        <v>0</v>
      </c>
      <c r="P40" s="1">
        <v>0</v>
      </c>
      <c r="Q40" s="1">
        <v>0</v>
      </c>
      <c r="R40" s="1">
        <v>0</v>
      </c>
      <c r="S40" s="1">
        <v>0</v>
      </c>
      <c r="T40" s="1">
        <v>0</v>
      </c>
      <c r="U40" s="1">
        <v>0</v>
      </c>
      <c r="V40" s="1">
        <v>0</v>
      </c>
      <c r="W40" s="1">
        <v>0</v>
      </c>
      <c r="X40" s="1">
        <v>0</v>
      </c>
      <c r="Y40" s="1">
        <v>0</v>
      </c>
      <c r="Z40" s="1">
        <v>0</v>
      </c>
      <c r="AA40" s="1">
        <v>0</v>
      </c>
      <c r="AB40" s="1">
        <v>0</v>
      </c>
      <c r="AC40" s="1">
        <v>0</v>
      </c>
      <c r="AD40" s="1">
        <v>0</v>
      </c>
      <c r="AE40" s="1">
        <v>0</v>
      </c>
      <c r="AF40" s="1">
        <v>0</v>
      </c>
      <c r="AG40" s="1">
        <v>0</v>
      </c>
      <c r="AH40" s="1">
        <v>0</v>
      </c>
      <c r="AI40" s="1">
        <v>0</v>
      </c>
      <c r="AJ40" s="1">
        <v>0</v>
      </c>
      <c r="AK40" s="1">
        <v>0</v>
      </c>
      <c r="AL40" s="1">
        <v>0</v>
      </c>
      <c r="AM40" s="1">
        <v>0</v>
      </c>
      <c r="AN40" s="1">
        <v>0</v>
      </c>
      <c r="AO40" s="1">
        <v>0</v>
      </c>
      <c r="AP40" s="1">
        <v>0</v>
      </c>
      <c r="AQ40" s="1">
        <v>0</v>
      </c>
      <c r="AR40" s="1">
        <v>0</v>
      </c>
      <c r="AS40" s="1">
        <v>0</v>
      </c>
      <c r="AT40" s="1">
        <v>0</v>
      </c>
      <c r="AU40" s="1">
        <v>0</v>
      </c>
      <c r="AV40" s="1">
        <v>0</v>
      </c>
      <c r="AW40" s="1">
        <v>0</v>
      </c>
      <c r="AX40" s="1">
        <v>0</v>
      </c>
      <c r="AY40" s="1">
        <v>0</v>
      </c>
      <c r="AZ40" s="1">
        <v>0</v>
      </c>
      <c r="BA40" s="1">
        <v>0</v>
      </c>
      <c r="BB40" s="1">
        <v>0</v>
      </c>
      <c r="BC40" s="1">
        <v>0</v>
      </c>
      <c r="BD40" s="1">
        <v>0</v>
      </c>
      <c r="BE40" s="1">
        <v>0</v>
      </c>
      <c r="BF40" s="1">
        <v>0</v>
      </c>
      <c r="BG40" s="1">
        <v>0</v>
      </c>
      <c r="BH40" s="1">
        <v>0</v>
      </c>
      <c r="BI40" s="1">
        <v>0</v>
      </c>
      <c r="BJ40" s="1">
        <v>0</v>
      </c>
      <c r="BK40" s="1">
        <v>0</v>
      </c>
      <c r="BL40" s="1">
        <v>0</v>
      </c>
      <c r="BM40" s="1">
        <v>0</v>
      </c>
      <c r="BN40" s="1">
        <v>0</v>
      </c>
      <c r="BO40" s="1">
        <v>0</v>
      </c>
      <c r="BP40" s="1">
        <v>0</v>
      </c>
      <c r="BQ40" s="1">
        <v>0</v>
      </c>
      <c r="BR40" s="1">
        <v>0</v>
      </c>
      <c r="BS40" s="1">
        <v>0</v>
      </c>
      <c r="BT40" s="1">
        <v>0</v>
      </c>
      <c r="BU40" s="1">
        <v>0</v>
      </c>
      <c r="BV40" s="1">
        <v>0</v>
      </c>
      <c r="BW40" s="1">
        <v>0</v>
      </c>
      <c r="BX40" s="1">
        <v>0</v>
      </c>
      <c r="BY40" s="1">
        <v>0</v>
      </c>
      <c r="BZ40" s="1">
        <v>0</v>
      </c>
      <c r="CA40" s="1">
        <v>0</v>
      </c>
      <c r="CB40" s="1">
        <v>0</v>
      </c>
      <c r="CC40" s="1">
        <v>0</v>
      </c>
      <c r="CD40" s="1">
        <v>0</v>
      </c>
      <c r="CE40" s="1">
        <v>0</v>
      </c>
      <c r="CF40" s="1">
        <v>0</v>
      </c>
      <c r="CG40" s="1">
        <v>0</v>
      </c>
      <c r="CH40" s="1">
        <v>0</v>
      </c>
      <c r="CI40" s="1">
        <v>0</v>
      </c>
      <c r="CJ40" s="1">
        <v>0</v>
      </c>
      <c r="CK40" s="1">
        <v>0</v>
      </c>
      <c r="CL40" s="1">
        <v>0</v>
      </c>
      <c r="CM40" s="1">
        <v>0</v>
      </c>
      <c r="CN40" s="1">
        <v>0</v>
      </c>
      <c r="CO40" s="1">
        <v>0</v>
      </c>
      <c r="CP40" s="1">
        <v>0</v>
      </c>
      <c r="CQ40" s="1">
        <v>0</v>
      </c>
      <c r="CR40" s="1">
        <v>0</v>
      </c>
      <c r="CS40" s="1">
        <v>0</v>
      </c>
      <c r="CT40" s="1">
        <v>0</v>
      </c>
      <c r="CU40" s="1">
        <v>0</v>
      </c>
      <c r="CV40" s="1">
        <v>0</v>
      </c>
      <c r="CW40" s="1">
        <v>0</v>
      </c>
      <c r="CX40" s="1">
        <v>0</v>
      </c>
      <c r="CY40" s="1">
        <v>0</v>
      </c>
      <c r="CZ40" s="1">
        <v>0</v>
      </c>
      <c r="DA40" s="1">
        <v>0</v>
      </c>
      <c r="DB40" s="1">
        <v>0</v>
      </c>
      <c r="DC40" s="1">
        <v>0</v>
      </c>
      <c r="DD40" s="1">
        <v>0</v>
      </c>
      <c r="DE40" s="1">
        <v>0</v>
      </c>
      <c r="DF40" s="1">
        <v>0</v>
      </c>
      <c r="DG40" s="1">
        <v>0</v>
      </c>
      <c r="DH40" s="1">
        <v>0</v>
      </c>
      <c r="DI40" s="1">
        <v>0</v>
      </c>
      <c r="DJ40" s="1">
        <v>0</v>
      </c>
      <c r="DK40" s="1">
        <v>0</v>
      </c>
      <c r="DL40" s="1">
        <v>0</v>
      </c>
      <c r="DM40" s="1">
        <v>0</v>
      </c>
      <c r="DN40" s="1">
        <v>0</v>
      </c>
      <c r="DO40" s="1">
        <v>0</v>
      </c>
      <c r="DP40" s="1">
        <v>0</v>
      </c>
      <c r="DQ40" s="1">
        <v>0</v>
      </c>
      <c r="DR40" s="1">
        <v>0</v>
      </c>
      <c r="DS40" s="1">
        <v>0</v>
      </c>
      <c r="DT40" s="1">
        <v>0</v>
      </c>
      <c r="DU40" s="1">
        <v>0</v>
      </c>
      <c r="DV40" s="1">
        <v>0</v>
      </c>
      <c r="DW40" s="1">
        <v>0</v>
      </c>
      <c r="DX40" s="1">
        <v>0</v>
      </c>
      <c r="DY40" s="1">
        <v>0</v>
      </c>
      <c r="DZ40" s="1">
        <v>0</v>
      </c>
      <c r="EA40" s="1">
        <v>0</v>
      </c>
      <c r="EB40" s="1">
        <v>0</v>
      </c>
      <c r="EC40" s="1">
        <v>0</v>
      </c>
      <c r="ED40" s="1">
        <v>0</v>
      </c>
      <c r="EE40" s="1">
        <v>0</v>
      </c>
      <c r="EF40" s="1">
        <v>0</v>
      </c>
      <c r="EG40" s="1">
        <v>0</v>
      </c>
      <c r="EH40" s="1">
        <v>0</v>
      </c>
    </row>
    <row r="41" spans="1:138">
      <c r="A41" s="1" t="s">
        <v>362</v>
      </c>
      <c r="B41" s="1" t="s">
        <v>363</v>
      </c>
      <c r="C41" s="1">
        <v>0</v>
      </c>
      <c r="D41" s="1">
        <v>0</v>
      </c>
      <c r="E41" s="1">
        <v>0</v>
      </c>
      <c r="F41" s="1">
        <v>0</v>
      </c>
      <c r="G41" s="1">
        <v>0</v>
      </c>
      <c r="H41" s="1">
        <v>0</v>
      </c>
      <c r="I41" s="1">
        <v>0</v>
      </c>
      <c r="J41" s="1">
        <v>0</v>
      </c>
      <c r="K41" s="1">
        <v>0</v>
      </c>
      <c r="L41" s="1">
        <v>0</v>
      </c>
      <c r="M41" s="1">
        <v>0</v>
      </c>
      <c r="N41" s="1">
        <v>0</v>
      </c>
      <c r="O41" s="1">
        <v>0</v>
      </c>
      <c r="P41" s="1">
        <v>0</v>
      </c>
      <c r="Q41" s="1">
        <v>0</v>
      </c>
      <c r="R41" s="1">
        <v>0</v>
      </c>
      <c r="S41" s="1">
        <v>0</v>
      </c>
      <c r="T41" s="1">
        <v>0</v>
      </c>
      <c r="U41" s="1">
        <v>0</v>
      </c>
      <c r="V41" s="1">
        <v>0</v>
      </c>
      <c r="W41" s="1">
        <v>0</v>
      </c>
      <c r="X41" s="1">
        <v>0</v>
      </c>
      <c r="Y41" s="1">
        <v>0</v>
      </c>
      <c r="Z41" s="1">
        <v>0</v>
      </c>
      <c r="AA41" s="1">
        <v>0</v>
      </c>
      <c r="AB41" s="1">
        <v>0</v>
      </c>
      <c r="AC41" s="1">
        <v>0</v>
      </c>
      <c r="AD41" s="1">
        <v>0</v>
      </c>
      <c r="AE41" s="1">
        <v>0</v>
      </c>
      <c r="AF41" s="1">
        <v>0</v>
      </c>
      <c r="AG41" s="1">
        <v>0</v>
      </c>
      <c r="AH41" s="1">
        <v>0</v>
      </c>
      <c r="AI41" s="1">
        <v>0</v>
      </c>
      <c r="AJ41" s="1">
        <v>0</v>
      </c>
      <c r="AK41" s="1">
        <v>0</v>
      </c>
      <c r="AL41" s="1">
        <v>0</v>
      </c>
      <c r="AM41" s="1">
        <v>0</v>
      </c>
      <c r="AN41" s="1">
        <v>0</v>
      </c>
      <c r="AO41" s="1">
        <v>0</v>
      </c>
      <c r="AP41" s="1">
        <v>0</v>
      </c>
      <c r="AQ41" s="1">
        <v>0</v>
      </c>
      <c r="AR41" s="1">
        <v>0</v>
      </c>
      <c r="AS41" s="1">
        <v>0</v>
      </c>
      <c r="AT41" s="1">
        <v>0</v>
      </c>
      <c r="AU41" s="1">
        <v>0</v>
      </c>
      <c r="AV41" s="1">
        <v>0</v>
      </c>
      <c r="AW41" s="1">
        <v>0</v>
      </c>
      <c r="AX41" s="1">
        <v>0</v>
      </c>
      <c r="AY41" s="1">
        <v>0</v>
      </c>
      <c r="AZ41" s="1">
        <v>0</v>
      </c>
      <c r="BA41" s="1">
        <v>0</v>
      </c>
      <c r="BB41" s="1">
        <v>0</v>
      </c>
      <c r="BC41" s="1">
        <v>0</v>
      </c>
      <c r="BD41" s="1">
        <v>0</v>
      </c>
      <c r="BE41" s="1">
        <v>0</v>
      </c>
      <c r="BF41" s="1">
        <v>0</v>
      </c>
      <c r="BG41" s="1">
        <v>0</v>
      </c>
      <c r="BH41" s="1">
        <v>0</v>
      </c>
      <c r="BI41" s="1">
        <v>0</v>
      </c>
      <c r="BJ41" s="1">
        <v>0</v>
      </c>
      <c r="BK41" s="1">
        <v>0</v>
      </c>
      <c r="BL41" s="1">
        <v>0</v>
      </c>
      <c r="BM41" s="1">
        <v>0</v>
      </c>
      <c r="BN41" s="1">
        <v>0</v>
      </c>
      <c r="BO41" s="1">
        <v>0</v>
      </c>
      <c r="BP41" s="1">
        <v>0</v>
      </c>
      <c r="BQ41" s="1">
        <v>0</v>
      </c>
      <c r="BR41" s="1">
        <v>0</v>
      </c>
      <c r="BS41" s="1">
        <v>0</v>
      </c>
      <c r="BT41" s="1">
        <v>0</v>
      </c>
      <c r="BU41" s="1">
        <v>0</v>
      </c>
      <c r="BV41" s="1">
        <v>0</v>
      </c>
      <c r="BW41" s="1">
        <v>0</v>
      </c>
      <c r="BX41" s="1">
        <v>0</v>
      </c>
      <c r="BY41" s="1">
        <v>0</v>
      </c>
      <c r="BZ41" s="1">
        <v>0</v>
      </c>
      <c r="CA41" s="1">
        <v>0</v>
      </c>
      <c r="CB41" s="1">
        <v>0</v>
      </c>
      <c r="CC41" s="1">
        <v>0</v>
      </c>
      <c r="CD41" s="1">
        <v>0</v>
      </c>
      <c r="CE41" s="1">
        <v>0</v>
      </c>
      <c r="CF41" s="1">
        <v>0</v>
      </c>
      <c r="CG41" s="1">
        <v>0</v>
      </c>
      <c r="CH41" s="1">
        <v>0</v>
      </c>
      <c r="CI41" s="1">
        <v>0</v>
      </c>
      <c r="CJ41" s="1">
        <v>0</v>
      </c>
      <c r="CK41" s="1">
        <v>0</v>
      </c>
      <c r="CL41" s="1">
        <v>0</v>
      </c>
      <c r="CM41" s="1">
        <v>0</v>
      </c>
      <c r="CN41" s="1">
        <v>0</v>
      </c>
      <c r="CO41" s="1">
        <v>0</v>
      </c>
      <c r="CP41" s="1">
        <v>0</v>
      </c>
      <c r="CQ41" s="1">
        <v>0</v>
      </c>
      <c r="CR41" s="1">
        <v>0</v>
      </c>
      <c r="CS41" s="1">
        <v>0</v>
      </c>
      <c r="CT41" s="1">
        <v>0</v>
      </c>
      <c r="CU41" s="1">
        <v>0</v>
      </c>
      <c r="CV41" s="1">
        <v>0</v>
      </c>
      <c r="CW41" s="1">
        <v>0</v>
      </c>
      <c r="CX41" s="1">
        <v>0</v>
      </c>
      <c r="CY41" s="1">
        <v>0</v>
      </c>
      <c r="CZ41" s="1">
        <v>0</v>
      </c>
      <c r="DA41" s="1">
        <v>0</v>
      </c>
      <c r="DB41" s="1">
        <v>0</v>
      </c>
      <c r="DC41" s="1">
        <v>0</v>
      </c>
      <c r="DD41" s="1">
        <v>0</v>
      </c>
      <c r="DE41" s="1">
        <v>0</v>
      </c>
      <c r="DF41" s="1">
        <v>0</v>
      </c>
      <c r="DG41" s="1">
        <v>0</v>
      </c>
      <c r="DH41" s="1">
        <v>0</v>
      </c>
      <c r="DI41" s="1">
        <v>0</v>
      </c>
      <c r="DJ41" s="1">
        <v>0</v>
      </c>
      <c r="DK41" s="1">
        <v>0</v>
      </c>
      <c r="DL41" s="1">
        <v>0</v>
      </c>
      <c r="DM41" s="1">
        <v>0</v>
      </c>
      <c r="DN41" s="1">
        <v>0</v>
      </c>
      <c r="DO41" s="1">
        <v>0</v>
      </c>
      <c r="DP41" s="1">
        <v>0</v>
      </c>
      <c r="DQ41" s="1">
        <v>0</v>
      </c>
      <c r="DR41" s="1">
        <v>0</v>
      </c>
      <c r="DS41" s="1">
        <v>0</v>
      </c>
      <c r="DT41" s="1">
        <v>0</v>
      </c>
      <c r="DU41" s="1">
        <v>0</v>
      </c>
      <c r="DV41" s="1">
        <v>0</v>
      </c>
      <c r="DW41" s="1">
        <v>0</v>
      </c>
      <c r="DX41" s="1">
        <v>0</v>
      </c>
      <c r="DY41" s="1">
        <v>0</v>
      </c>
      <c r="DZ41" s="1">
        <v>0</v>
      </c>
      <c r="EA41" s="1">
        <v>0</v>
      </c>
      <c r="EB41" s="1">
        <v>0</v>
      </c>
      <c r="EC41" s="1">
        <v>0</v>
      </c>
      <c r="ED41" s="1">
        <v>0</v>
      </c>
      <c r="EE41" s="1">
        <v>0</v>
      </c>
      <c r="EF41" s="1">
        <v>0</v>
      </c>
      <c r="EG41" s="1">
        <v>0</v>
      </c>
      <c r="EH41" s="1">
        <v>0</v>
      </c>
    </row>
    <row r="42" spans="1:138">
      <c r="A42" s="1" t="s">
        <v>364</v>
      </c>
      <c r="B42" s="1" t="s">
        <v>365</v>
      </c>
      <c r="C42" s="1">
        <v>0</v>
      </c>
      <c r="D42" s="1">
        <v>0</v>
      </c>
      <c r="E42" s="1">
        <v>0</v>
      </c>
      <c r="F42" s="1">
        <v>0</v>
      </c>
      <c r="G42" s="1">
        <v>0</v>
      </c>
      <c r="H42" s="1">
        <v>0</v>
      </c>
      <c r="I42" s="1">
        <v>0</v>
      </c>
      <c r="J42" s="1">
        <v>0</v>
      </c>
      <c r="K42" s="1">
        <v>0</v>
      </c>
      <c r="L42" s="1">
        <v>0</v>
      </c>
      <c r="M42" s="1">
        <v>0</v>
      </c>
      <c r="N42" s="1">
        <v>0</v>
      </c>
      <c r="O42" s="1">
        <v>0</v>
      </c>
      <c r="P42" s="1">
        <v>0</v>
      </c>
      <c r="Q42" s="1">
        <v>0</v>
      </c>
      <c r="R42" s="1">
        <v>0</v>
      </c>
      <c r="S42" s="1">
        <v>0</v>
      </c>
      <c r="T42" s="1">
        <v>0</v>
      </c>
      <c r="U42" s="1">
        <v>0</v>
      </c>
      <c r="V42" s="1">
        <v>0</v>
      </c>
      <c r="W42" s="1">
        <v>0</v>
      </c>
      <c r="X42" s="1">
        <v>0</v>
      </c>
      <c r="Y42" s="1">
        <v>0</v>
      </c>
      <c r="Z42" s="1">
        <v>0</v>
      </c>
      <c r="AA42" s="1">
        <v>0</v>
      </c>
      <c r="AB42" s="1">
        <v>0</v>
      </c>
      <c r="AC42" s="1">
        <v>0</v>
      </c>
      <c r="AD42" s="1">
        <v>0</v>
      </c>
      <c r="AE42" s="1">
        <v>0</v>
      </c>
      <c r="AF42" s="1">
        <v>0</v>
      </c>
      <c r="AG42" s="1">
        <v>0</v>
      </c>
      <c r="AH42" s="1">
        <v>0</v>
      </c>
      <c r="AI42" s="1">
        <v>0</v>
      </c>
      <c r="AJ42" s="1">
        <v>0</v>
      </c>
      <c r="AK42" s="1">
        <v>0</v>
      </c>
      <c r="AL42" s="1">
        <v>0</v>
      </c>
      <c r="AM42" s="1">
        <v>0</v>
      </c>
      <c r="AN42" s="1">
        <v>0</v>
      </c>
      <c r="AO42" s="1">
        <v>0</v>
      </c>
      <c r="AP42" s="1">
        <v>0</v>
      </c>
      <c r="AQ42" s="1">
        <v>0</v>
      </c>
      <c r="AR42" s="1">
        <v>0</v>
      </c>
      <c r="AS42" s="1">
        <v>0</v>
      </c>
      <c r="AT42" s="1">
        <v>0</v>
      </c>
      <c r="AU42" s="1">
        <v>0</v>
      </c>
      <c r="AV42" s="1">
        <v>0</v>
      </c>
      <c r="AW42" s="1">
        <v>0</v>
      </c>
      <c r="AX42" s="1">
        <v>0</v>
      </c>
      <c r="AY42" s="1">
        <v>0</v>
      </c>
      <c r="AZ42" s="1">
        <v>0</v>
      </c>
      <c r="BA42" s="1">
        <v>0</v>
      </c>
      <c r="BB42" s="1">
        <v>0</v>
      </c>
      <c r="BC42" s="1">
        <v>0</v>
      </c>
      <c r="BD42" s="1">
        <v>0</v>
      </c>
      <c r="BE42" s="1">
        <v>0</v>
      </c>
      <c r="BF42" s="1">
        <v>0</v>
      </c>
      <c r="BG42" s="1">
        <v>0</v>
      </c>
      <c r="BH42" s="1">
        <v>0</v>
      </c>
      <c r="BI42" s="1">
        <v>0</v>
      </c>
      <c r="BJ42" s="1">
        <v>0</v>
      </c>
      <c r="BK42" s="1">
        <v>0</v>
      </c>
      <c r="BL42" s="1">
        <v>0</v>
      </c>
      <c r="BM42" s="1">
        <v>0</v>
      </c>
      <c r="BN42" s="1">
        <v>0</v>
      </c>
      <c r="BO42" s="1">
        <v>0</v>
      </c>
      <c r="BP42" s="1">
        <v>0</v>
      </c>
      <c r="BQ42" s="1">
        <v>0</v>
      </c>
      <c r="BR42" s="1">
        <v>0</v>
      </c>
      <c r="BS42" s="1">
        <v>0</v>
      </c>
      <c r="BT42" s="1">
        <v>0</v>
      </c>
      <c r="BU42" s="1">
        <v>0</v>
      </c>
      <c r="BV42" s="1">
        <v>0</v>
      </c>
      <c r="BW42" s="1">
        <v>0</v>
      </c>
      <c r="BX42" s="1">
        <v>0</v>
      </c>
      <c r="BY42" s="1">
        <v>0</v>
      </c>
      <c r="BZ42" s="1">
        <v>0</v>
      </c>
      <c r="CA42" s="1">
        <v>0</v>
      </c>
      <c r="CB42" s="1">
        <v>0</v>
      </c>
      <c r="CC42" s="1">
        <v>0</v>
      </c>
      <c r="CD42" s="1">
        <v>0</v>
      </c>
      <c r="CE42" s="1">
        <v>0</v>
      </c>
      <c r="CF42" s="1">
        <v>0</v>
      </c>
      <c r="CG42" s="1">
        <v>0</v>
      </c>
      <c r="CH42" s="1">
        <v>0</v>
      </c>
      <c r="CI42" s="1">
        <v>0</v>
      </c>
      <c r="CJ42" s="1">
        <v>0</v>
      </c>
      <c r="CK42" s="1">
        <v>0</v>
      </c>
      <c r="CL42" s="1">
        <v>0</v>
      </c>
      <c r="CM42" s="1">
        <v>0</v>
      </c>
      <c r="CN42" s="1">
        <v>0</v>
      </c>
      <c r="CO42" s="1">
        <v>0</v>
      </c>
      <c r="CP42" s="1">
        <v>0</v>
      </c>
      <c r="CQ42" s="1">
        <v>0</v>
      </c>
      <c r="CR42" s="1">
        <v>0</v>
      </c>
      <c r="CS42" s="1">
        <v>0</v>
      </c>
      <c r="CT42" s="1">
        <v>0</v>
      </c>
      <c r="CU42" s="1">
        <v>0</v>
      </c>
      <c r="CV42" s="1">
        <v>0</v>
      </c>
      <c r="CW42" s="1">
        <v>0</v>
      </c>
      <c r="CX42" s="1">
        <v>0</v>
      </c>
      <c r="CY42" s="1">
        <v>0</v>
      </c>
      <c r="CZ42" s="1">
        <v>0</v>
      </c>
      <c r="DA42" s="1">
        <v>0</v>
      </c>
      <c r="DB42" s="1">
        <v>0</v>
      </c>
      <c r="DC42" s="1">
        <v>0</v>
      </c>
      <c r="DD42" s="1">
        <v>0</v>
      </c>
      <c r="DE42" s="1">
        <v>0</v>
      </c>
      <c r="DF42" s="1">
        <v>0</v>
      </c>
      <c r="DG42" s="1">
        <v>0</v>
      </c>
      <c r="DH42" s="1">
        <v>0</v>
      </c>
      <c r="DI42" s="1">
        <v>0</v>
      </c>
      <c r="DJ42" s="1">
        <v>0</v>
      </c>
      <c r="DK42" s="1">
        <v>0</v>
      </c>
      <c r="DL42" s="1">
        <v>0</v>
      </c>
      <c r="DM42" s="1">
        <v>0</v>
      </c>
      <c r="DN42" s="1">
        <v>0</v>
      </c>
      <c r="DO42" s="1">
        <v>0</v>
      </c>
      <c r="DP42" s="1">
        <v>0</v>
      </c>
      <c r="DQ42" s="1">
        <v>0</v>
      </c>
      <c r="DR42" s="1">
        <v>0</v>
      </c>
      <c r="DS42" s="1">
        <v>0</v>
      </c>
      <c r="DT42" s="1">
        <v>0</v>
      </c>
      <c r="DU42" s="1">
        <v>0</v>
      </c>
      <c r="DV42" s="1">
        <v>0</v>
      </c>
      <c r="DW42" s="1">
        <v>0</v>
      </c>
      <c r="DX42" s="1">
        <v>0</v>
      </c>
      <c r="DY42" s="1">
        <v>0</v>
      </c>
      <c r="DZ42" s="1">
        <v>0</v>
      </c>
      <c r="EA42" s="1">
        <v>0</v>
      </c>
      <c r="EB42" s="1">
        <v>0</v>
      </c>
      <c r="EC42" s="1">
        <v>0</v>
      </c>
      <c r="ED42" s="1">
        <v>0</v>
      </c>
      <c r="EE42" s="1">
        <v>0</v>
      </c>
      <c r="EF42" s="1">
        <v>0</v>
      </c>
      <c r="EG42" s="1">
        <v>0</v>
      </c>
      <c r="EH42" s="1">
        <v>0</v>
      </c>
    </row>
    <row r="43" spans="1:138">
      <c r="A43" s="1" t="s">
        <v>366</v>
      </c>
      <c r="B43" s="1" t="s">
        <v>367</v>
      </c>
      <c r="C43" s="1">
        <v>0</v>
      </c>
      <c r="D43" s="1">
        <v>0</v>
      </c>
      <c r="E43" s="1">
        <v>0</v>
      </c>
      <c r="F43" s="1">
        <v>0</v>
      </c>
      <c r="G43" s="1">
        <v>0</v>
      </c>
      <c r="H43" s="1">
        <v>0</v>
      </c>
      <c r="I43" s="1">
        <v>0</v>
      </c>
      <c r="J43" s="1">
        <v>0</v>
      </c>
      <c r="K43" s="1">
        <v>0</v>
      </c>
      <c r="L43" s="1">
        <v>0</v>
      </c>
      <c r="M43" s="1">
        <v>0</v>
      </c>
      <c r="N43" s="1">
        <v>0</v>
      </c>
      <c r="O43" s="1">
        <v>0</v>
      </c>
      <c r="P43" s="1">
        <v>0</v>
      </c>
      <c r="Q43" s="1">
        <v>0</v>
      </c>
      <c r="R43" s="1">
        <v>0</v>
      </c>
      <c r="S43" s="1">
        <v>0</v>
      </c>
      <c r="T43" s="1">
        <v>0</v>
      </c>
      <c r="U43" s="1">
        <v>0</v>
      </c>
      <c r="V43" s="1">
        <v>0</v>
      </c>
      <c r="W43" s="1">
        <v>0</v>
      </c>
      <c r="X43" s="1">
        <v>0</v>
      </c>
      <c r="Y43" s="1">
        <v>0</v>
      </c>
      <c r="Z43" s="1">
        <v>0</v>
      </c>
      <c r="AA43" s="1">
        <v>0</v>
      </c>
      <c r="AB43" s="1">
        <v>0</v>
      </c>
      <c r="AC43" s="1">
        <v>0</v>
      </c>
      <c r="AD43" s="1">
        <v>0</v>
      </c>
      <c r="AE43" s="1">
        <v>0</v>
      </c>
      <c r="AF43" s="1">
        <v>0</v>
      </c>
      <c r="AG43" s="1">
        <v>0</v>
      </c>
      <c r="AH43" s="1">
        <v>0</v>
      </c>
      <c r="AI43" s="1">
        <v>0</v>
      </c>
      <c r="AJ43" s="1">
        <v>0</v>
      </c>
      <c r="AK43" s="1">
        <v>0</v>
      </c>
      <c r="AL43" s="1">
        <v>0</v>
      </c>
      <c r="AM43" s="1">
        <v>0</v>
      </c>
      <c r="AN43" s="1">
        <v>0</v>
      </c>
      <c r="AO43" s="1">
        <v>0</v>
      </c>
      <c r="AP43" s="1">
        <v>0</v>
      </c>
      <c r="AQ43" s="1">
        <v>0</v>
      </c>
      <c r="AR43" s="1">
        <v>0</v>
      </c>
      <c r="AS43" s="1">
        <v>0</v>
      </c>
      <c r="AT43" s="1">
        <v>0</v>
      </c>
      <c r="AU43" s="1">
        <v>0</v>
      </c>
      <c r="AV43" s="1">
        <v>0</v>
      </c>
      <c r="AW43" s="1">
        <v>0</v>
      </c>
      <c r="AX43" s="1">
        <v>0</v>
      </c>
      <c r="AY43" s="1">
        <v>0</v>
      </c>
      <c r="AZ43" s="1">
        <v>0</v>
      </c>
      <c r="BA43" s="1">
        <v>0</v>
      </c>
      <c r="BB43" s="1">
        <v>0</v>
      </c>
      <c r="BC43" s="1">
        <v>0</v>
      </c>
      <c r="BD43" s="1">
        <v>0</v>
      </c>
      <c r="BE43" s="1">
        <v>0</v>
      </c>
      <c r="BF43" s="1">
        <v>0</v>
      </c>
      <c r="BG43" s="1">
        <v>0</v>
      </c>
      <c r="BH43" s="1">
        <v>0</v>
      </c>
      <c r="BI43" s="1">
        <v>0</v>
      </c>
      <c r="BJ43" s="1">
        <v>0</v>
      </c>
      <c r="BK43" s="1">
        <v>0</v>
      </c>
      <c r="BL43" s="1">
        <v>0</v>
      </c>
      <c r="BM43" s="1">
        <v>0</v>
      </c>
      <c r="BN43" s="1">
        <v>0</v>
      </c>
      <c r="BO43" s="1">
        <v>0</v>
      </c>
      <c r="BP43" s="1">
        <v>0</v>
      </c>
      <c r="BQ43" s="1">
        <v>0</v>
      </c>
      <c r="BR43" s="1">
        <v>0</v>
      </c>
      <c r="BS43" s="1">
        <v>0</v>
      </c>
      <c r="BT43" s="1">
        <v>0</v>
      </c>
      <c r="BU43" s="1">
        <v>0</v>
      </c>
      <c r="BV43" s="1">
        <v>0</v>
      </c>
      <c r="BW43" s="1">
        <v>0</v>
      </c>
      <c r="BX43" s="1">
        <v>0</v>
      </c>
      <c r="BY43" s="1">
        <v>0</v>
      </c>
      <c r="BZ43" s="1">
        <v>0</v>
      </c>
      <c r="CA43" s="1">
        <v>0</v>
      </c>
      <c r="CB43" s="1">
        <v>0</v>
      </c>
      <c r="CC43" s="1">
        <v>0</v>
      </c>
      <c r="CD43" s="1">
        <v>0</v>
      </c>
      <c r="CE43" s="1">
        <v>0</v>
      </c>
      <c r="CF43" s="1">
        <v>0</v>
      </c>
      <c r="CG43" s="1">
        <v>0</v>
      </c>
      <c r="CH43" s="1">
        <v>0</v>
      </c>
      <c r="CI43" s="1">
        <v>0</v>
      </c>
      <c r="CJ43" s="1">
        <v>0</v>
      </c>
      <c r="CK43" s="1">
        <v>0</v>
      </c>
      <c r="CL43" s="1">
        <v>0</v>
      </c>
      <c r="CM43" s="1">
        <v>0</v>
      </c>
      <c r="CN43" s="1">
        <v>0</v>
      </c>
      <c r="CO43" s="1">
        <v>0</v>
      </c>
      <c r="CP43" s="1">
        <v>0</v>
      </c>
      <c r="CQ43" s="1">
        <v>0</v>
      </c>
      <c r="CR43" s="1">
        <v>0</v>
      </c>
      <c r="CS43" s="1">
        <v>0</v>
      </c>
      <c r="CT43" s="1">
        <v>0</v>
      </c>
      <c r="CU43" s="1">
        <v>0</v>
      </c>
      <c r="CV43" s="1">
        <v>0</v>
      </c>
      <c r="CW43" s="1">
        <v>0</v>
      </c>
      <c r="CX43" s="1">
        <v>0</v>
      </c>
      <c r="CY43" s="1">
        <v>0</v>
      </c>
      <c r="CZ43" s="1">
        <v>0</v>
      </c>
      <c r="DA43" s="1">
        <v>0</v>
      </c>
      <c r="DB43" s="1">
        <v>0</v>
      </c>
      <c r="DC43" s="1">
        <v>0</v>
      </c>
      <c r="DD43" s="1">
        <v>0</v>
      </c>
      <c r="DE43" s="1">
        <v>0</v>
      </c>
      <c r="DF43" s="1">
        <v>0</v>
      </c>
      <c r="DG43" s="1">
        <v>0</v>
      </c>
      <c r="DH43" s="1">
        <v>0</v>
      </c>
      <c r="DI43" s="1">
        <v>0</v>
      </c>
      <c r="DJ43" s="1">
        <v>0</v>
      </c>
      <c r="DK43" s="1">
        <v>0</v>
      </c>
      <c r="DL43" s="1">
        <v>0</v>
      </c>
      <c r="DM43" s="1">
        <v>0</v>
      </c>
      <c r="DN43" s="1">
        <v>0</v>
      </c>
      <c r="DO43" s="1">
        <v>0</v>
      </c>
      <c r="DP43" s="1">
        <v>0</v>
      </c>
      <c r="DQ43" s="1">
        <v>0</v>
      </c>
      <c r="DR43" s="1">
        <v>0</v>
      </c>
      <c r="DS43" s="1">
        <v>0</v>
      </c>
      <c r="DT43" s="1">
        <v>0</v>
      </c>
      <c r="DU43" s="1">
        <v>0</v>
      </c>
      <c r="DV43" s="1">
        <v>0</v>
      </c>
      <c r="DW43" s="1">
        <v>0</v>
      </c>
      <c r="DX43" s="1">
        <v>0</v>
      </c>
      <c r="DY43" s="1">
        <v>0</v>
      </c>
      <c r="DZ43" s="1">
        <v>0</v>
      </c>
      <c r="EA43" s="1">
        <v>0</v>
      </c>
      <c r="EB43" s="1">
        <v>0</v>
      </c>
      <c r="EC43" s="1">
        <v>0</v>
      </c>
      <c r="ED43" s="1">
        <v>0</v>
      </c>
      <c r="EE43" s="1">
        <v>0</v>
      </c>
      <c r="EF43" s="1">
        <v>0</v>
      </c>
      <c r="EG43" s="1">
        <v>0</v>
      </c>
      <c r="EH43" s="1">
        <v>0</v>
      </c>
    </row>
    <row r="44" spans="1:138">
      <c r="A44" s="1" t="s">
        <v>368</v>
      </c>
      <c r="B44" s="1" t="s">
        <v>369</v>
      </c>
      <c r="C44" s="1">
        <v>0</v>
      </c>
      <c r="D44" s="1">
        <v>0</v>
      </c>
      <c r="E44" s="1">
        <v>0</v>
      </c>
      <c r="F44" s="1">
        <v>0</v>
      </c>
      <c r="G44" s="1">
        <v>0</v>
      </c>
      <c r="H44" s="1">
        <v>0</v>
      </c>
      <c r="I44" s="1">
        <v>0</v>
      </c>
      <c r="J44" s="1">
        <v>0</v>
      </c>
      <c r="K44" s="1">
        <v>0</v>
      </c>
      <c r="L44" s="1">
        <v>0</v>
      </c>
      <c r="M44" s="1">
        <v>0</v>
      </c>
      <c r="N44" s="1">
        <v>0</v>
      </c>
      <c r="O44" s="1">
        <v>0</v>
      </c>
      <c r="P44" s="1">
        <v>0</v>
      </c>
      <c r="Q44" s="1">
        <v>0</v>
      </c>
      <c r="R44" s="1">
        <v>0</v>
      </c>
      <c r="S44" s="1">
        <v>0</v>
      </c>
      <c r="T44" s="1">
        <v>0</v>
      </c>
      <c r="U44" s="1">
        <v>0</v>
      </c>
      <c r="V44" s="1">
        <v>0</v>
      </c>
      <c r="W44" s="1">
        <v>0</v>
      </c>
      <c r="X44" s="1">
        <v>0</v>
      </c>
      <c r="Y44" s="1">
        <v>0</v>
      </c>
      <c r="Z44" s="1">
        <v>0</v>
      </c>
      <c r="AA44" s="1">
        <v>0</v>
      </c>
      <c r="AB44" s="1">
        <v>0</v>
      </c>
      <c r="AC44" s="1">
        <v>0</v>
      </c>
      <c r="AD44" s="1">
        <v>0</v>
      </c>
      <c r="AE44" s="1">
        <v>0</v>
      </c>
      <c r="AF44" s="1">
        <v>0</v>
      </c>
      <c r="AG44" s="1">
        <v>0</v>
      </c>
      <c r="AH44" s="1">
        <v>0</v>
      </c>
      <c r="AI44" s="1">
        <v>0</v>
      </c>
      <c r="AJ44" s="1">
        <v>0</v>
      </c>
      <c r="AK44" s="1">
        <v>0</v>
      </c>
      <c r="AL44" s="1">
        <v>0</v>
      </c>
      <c r="AM44" s="1">
        <v>0</v>
      </c>
      <c r="AN44" s="1">
        <v>0</v>
      </c>
      <c r="AO44" s="1">
        <v>0</v>
      </c>
      <c r="AP44" s="1">
        <v>0</v>
      </c>
      <c r="AQ44" s="1">
        <v>0</v>
      </c>
      <c r="AR44" s="1">
        <v>0</v>
      </c>
      <c r="AS44" s="1">
        <v>0</v>
      </c>
      <c r="AT44" s="1">
        <v>0</v>
      </c>
      <c r="AU44" s="1">
        <v>0</v>
      </c>
      <c r="AV44" s="1">
        <v>0</v>
      </c>
      <c r="AW44" s="1">
        <v>0</v>
      </c>
      <c r="AX44" s="1">
        <v>0</v>
      </c>
      <c r="AY44" s="1">
        <v>0</v>
      </c>
      <c r="AZ44" s="1">
        <v>0</v>
      </c>
      <c r="BA44" s="1">
        <v>0</v>
      </c>
      <c r="BB44" s="1">
        <v>0</v>
      </c>
      <c r="BC44" s="1">
        <v>0</v>
      </c>
      <c r="BD44" s="1">
        <v>0</v>
      </c>
      <c r="BE44" s="1">
        <v>0</v>
      </c>
      <c r="BF44" s="1">
        <v>0</v>
      </c>
      <c r="BG44" s="1">
        <v>0</v>
      </c>
      <c r="BH44" s="1">
        <v>0</v>
      </c>
      <c r="BI44" s="1">
        <v>0</v>
      </c>
      <c r="BJ44" s="1">
        <v>0</v>
      </c>
      <c r="BK44" s="1">
        <v>0</v>
      </c>
      <c r="BL44" s="1">
        <v>0</v>
      </c>
      <c r="BM44" s="1">
        <v>0</v>
      </c>
      <c r="BN44" s="1">
        <v>0</v>
      </c>
      <c r="BO44" s="1">
        <v>0</v>
      </c>
      <c r="BP44" s="1">
        <v>0</v>
      </c>
      <c r="BQ44" s="1">
        <v>0</v>
      </c>
      <c r="BR44" s="1">
        <v>0</v>
      </c>
      <c r="BS44" s="1">
        <v>0</v>
      </c>
      <c r="BT44" s="1">
        <v>0</v>
      </c>
      <c r="BU44" s="1">
        <v>0</v>
      </c>
      <c r="BV44" s="1">
        <v>0</v>
      </c>
      <c r="BW44" s="1">
        <v>0</v>
      </c>
      <c r="BX44" s="1">
        <v>0</v>
      </c>
      <c r="BY44" s="1">
        <v>0</v>
      </c>
      <c r="BZ44" s="1">
        <v>0</v>
      </c>
      <c r="CA44" s="1">
        <v>0</v>
      </c>
      <c r="CB44" s="1">
        <v>0</v>
      </c>
      <c r="CC44" s="1">
        <v>0</v>
      </c>
      <c r="CD44" s="1">
        <v>0</v>
      </c>
      <c r="CE44" s="1">
        <v>0</v>
      </c>
      <c r="CF44" s="1">
        <v>0</v>
      </c>
      <c r="CG44" s="1">
        <v>0</v>
      </c>
      <c r="CH44" s="1">
        <v>0</v>
      </c>
      <c r="CI44" s="1">
        <v>0</v>
      </c>
      <c r="CJ44" s="1">
        <v>0</v>
      </c>
      <c r="CK44" s="1">
        <v>0</v>
      </c>
      <c r="CL44" s="1">
        <v>0</v>
      </c>
      <c r="CM44" s="1">
        <v>0</v>
      </c>
      <c r="CN44" s="1">
        <v>0</v>
      </c>
      <c r="CO44" s="1">
        <v>0</v>
      </c>
      <c r="CP44" s="1">
        <v>0</v>
      </c>
      <c r="CQ44" s="1">
        <v>0</v>
      </c>
      <c r="CR44" s="1">
        <v>0</v>
      </c>
      <c r="CS44" s="1">
        <v>0</v>
      </c>
      <c r="CT44" s="1">
        <v>0</v>
      </c>
      <c r="CU44" s="1">
        <v>0</v>
      </c>
      <c r="CV44" s="1">
        <v>0</v>
      </c>
      <c r="CW44" s="1">
        <v>0</v>
      </c>
      <c r="CX44" s="1">
        <v>0</v>
      </c>
      <c r="CY44" s="1">
        <v>0</v>
      </c>
      <c r="CZ44" s="1">
        <v>0</v>
      </c>
      <c r="DA44" s="1">
        <v>0</v>
      </c>
      <c r="DB44" s="1">
        <v>0</v>
      </c>
      <c r="DC44" s="1">
        <v>0</v>
      </c>
      <c r="DD44" s="1">
        <v>0</v>
      </c>
      <c r="DE44" s="1">
        <v>0</v>
      </c>
      <c r="DF44" s="1">
        <v>0</v>
      </c>
      <c r="DG44" s="1">
        <v>0</v>
      </c>
      <c r="DH44" s="1">
        <v>0</v>
      </c>
      <c r="DI44" s="1">
        <v>0</v>
      </c>
      <c r="DJ44" s="1">
        <v>0</v>
      </c>
      <c r="DK44" s="1">
        <v>0</v>
      </c>
      <c r="DL44" s="1">
        <v>0</v>
      </c>
      <c r="DM44" s="1">
        <v>0</v>
      </c>
      <c r="DN44" s="1">
        <v>0</v>
      </c>
      <c r="DO44" s="1">
        <v>0</v>
      </c>
      <c r="DP44" s="1">
        <v>0</v>
      </c>
      <c r="DQ44" s="1">
        <v>0</v>
      </c>
      <c r="DR44" s="1">
        <v>0</v>
      </c>
      <c r="DS44" s="1">
        <v>0</v>
      </c>
      <c r="DT44" s="1">
        <v>0</v>
      </c>
      <c r="DU44" s="1">
        <v>0</v>
      </c>
      <c r="DV44" s="1">
        <v>0</v>
      </c>
      <c r="DW44" s="1">
        <v>0</v>
      </c>
      <c r="DX44" s="1">
        <v>0</v>
      </c>
      <c r="DY44" s="1">
        <v>0</v>
      </c>
      <c r="DZ44" s="1">
        <v>0</v>
      </c>
      <c r="EA44" s="1">
        <v>0</v>
      </c>
      <c r="EB44" s="1">
        <v>0</v>
      </c>
      <c r="EC44" s="1">
        <v>0</v>
      </c>
      <c r="ED44" s="1">
        <v>0</v>
      </c>
      <c r="EE44" s="1">
        <v>0</v>
      </c>
      <c r="EF44" s="1">
        <v>0</v>
      </c>
      <c r="EG44" s="1">
        <v>0</v>
      </c>
      <c r="EH44" s="1">
        <v>0</v>
      </c>
    </row>
    <row r="45" spans="1:138">
      <c r="A45" s="1" t="s">
        <v>370</v>
      </c>
      <c r="B45" s="1" t="s">
        <v>371</v>
      </c>
      <c r="C45" s="1">
        <v>0</v>
      </c>
      <c r="D45" s="1">
        <v>0</v>
      </c>
      <c r="E45" s="1">
        <v>0</v>
      </c>
      <c r="F45" s="1">
        <v>0</v>
      </c>
      <c r="G45" s="1">
        <v>0</v>
      </c>
      <c r="H45" s="1">
        <v>0</v>
      </c>
      <c r="I45" s="1">
        <v>0</v>
      </c>
      <c r="J45" s="1">
        <v>0</v>
      </c>
      <c r="K45" s="1">
        <v>0</v>
      </c>
      <c r="L45" s="1">
        <v>0</v>
      </c>
      <c r="M45" s="1">
        <v>0</v>
      </c>
      <c r="N45" s="1">
        <v>0</v>
      </c>
      <c r="O45" s="1">
        <v>0</v>
      </c>
      <c r="P45" s="1">
        <v>0</v>
      </c>
      <c r="Q45" s="1">
        <v>0</v>
      </c>
      <c r="R45" s="1">
        <v>0</v>
      </c>
      <c r="S45" s="1">
        <v>0</v>
      </c>
      <c r="T45" s="1">
        <v>0</v>
      </c>
      <c r="U45" s="1">
        <v>0</v>
      </c>
      <c r="V45" s="1">
        <v>0</v>
      </c>
      <c r="W45" s="1">
        <v>0</v>
      </c>
      <c r="X45" s="1">
        <v>0</v>
      </c>
      <c r="Y45" s="1">
        <v>0</v>
      </c>
      <c r="Z45" s="1">
        <v>0</v>
      </c>
      <c r="AA45" s="1">
        <v>0</v>
      </c>
      <c r="AB45" s="1">
        <v>0</v>
      </c>
      <c r="AC45" s="1">
        <v>0</v>
      </c>
      <c r="AD45" s="1">
        <v>0</v>
      </c>
      <c r="AE45" s="1">
        <v>0</v>
      </c>
      <c r="AF45" s="1">
        <v>0</v>
      </c>
      <c r="AG45" s="1">
        <v>0</v>
      </c>
      <c r="AH45" s="1">
        <v>0</v>
      </c>
      <c r="AI45" s="1">
        <v>0</v>
      </c>
      <c r="AJ45" s="1">
        <v>0</v>
      </c>
      <c r="AK45" s="1">
        <v>0</v>
      </c>
      <c r="AL45" s="1">
        <v>0</v>
      </c>
      <c r="AM45" s="1">
        <v>0</v>
      </c>
      <c r="AN45" s="1">
        <v>0</v>
      </c>
      <c r="AO45" s="1">
        <v>0</v>
      </c>
      <c r="AP45" s="1">
        <v>0</v>
      </c>
      <c r="AQ45" s="1">
        <v>0</v>
      </c>
      <c r="AR45" s="1">
        <v>0</v>
      </c>
      <c r="AS45" s="1">
        <v>0</v>
      </c>
      <c r="AT45" s="1">
        <v>0</v>
      </c>
      <c r="AU45" s="1">
        <v>0</v>
      </c>
      <c r="AV45" s="1">
        <v>0</v>
      </c>
      <c r="AW45" s="1">
        <v>0</v>
      </c>
      <c r="AX45" s="1">
        <v>0</v>
      </c>
      <c r="AY45" s="1">
        <v>0</v>
      </c>
      <c r="AZ45" s="1">
        <v>0</v>
      </c>
      <c r="BA45" s="1">
        <v>0</v>
      </c>
      <c r="BB45" s="1">
        <v>0</v>
      </c>
      <c r="BC45" s="1">
        <v>0</v>
      </c>
      <c r="BD45" s="1">
        <v>0</v>
      </c>
      <c r="BE45" s="1">
        <v>0</v>
      </c>
      <c r="BF45" s="1">
        <v>0</v>
      </c>
      <c r="BG45" s="1">
        <v>0</v>
      </c>
      <c r="BH45" s="1">
        <v>0</v>
      </c>
      <c r="BI45" s="1">
        <v>0</v>
      </c>
      <c r="BJ45" s="1">
        <v>0</v>
      </c>
      <c r="BK45" s="1">
        <v>0</v>
      </c>
      <c r="BL45" s="1">
        <v>0</v>
      </c>
      <c r="BM45" s="1">
        <v>0</v>
      </c>
      <c r="BN45" s="1">
        <v>0</v>
      </c>
      <c r="BO45" s="1">
        <v>0</v>
      </c>
      <c r="BP45" s="1">
        <v>0</v>
      </c>
      <c r="BQ45" s="1">
        <v>0</v>
      </c>
      <c r="BR45" s="1">
        <v>0</v>
      </c>
      <c r="BS45" s="1">
        <v>0</v>
      </c>
      <c r="BT45" s="1">
        <v>0</v>
      </c>
      <c r="BU45" s="1">
        <v>0</v>
      </c>
      <c r="BV45" s="1">
        <v>0</v>
      </c>
      <c r="BW45" s="1">
        <v>0</v>
      </c>
      <c r="BX45" s="1">
        <v>0</v>
      </c>
      <c r="BY45" s="1">
        <v>0</v>
      </c>
      <c r="BZ45" s="1">
        <v>0</v>
      </c>
      <c r="CA45" s="1">
        <v>0</v>
      </c>
      <c r="CB45" s="1">
        <v>0</v>
      </c>
      <c r="CC45" s="1">
        <v>0</v>
      </c>
      <c r="CD45" s="1">
        <v>0</v>
      </c>
      <c r="CE45" s="1">
        <v>0</v>
      </c>
      <c r="CF45" s="1">
        <v>0</v>
      </c>
      <c r="CG45" s="1">
        <v>0</v>
      </c>
      <c r="CH45" s="1">
        <v>0</v>
      </c>
      <c r="CI45" s="1">
        <v>0</v>
      </c>
      <c r="CJ45" s="1">
        <v>0</v>
      </c>
      <c r="CK45" s="1">
        <v>0</v>
      </c>
      <c r="CL45" s="1">
        <v>0</v>
      </c>
      <c r="CM45" s="1">
        <v>0</v>
      </c>
      <c r="CN45" s="1">
        <v>0</v>
      </c>
      <c r="CO45" s="1">
        <v>0</v>
      </c>
      <c r="CP45" s="1">
        <v>0</v>
      </c>
      <c r="CQ45" s="1">
        <v>0</v>
      </c>
      <c r="CR45" s="1">
        <v>0</v>
      </c>
      <c r="CS45" s="1">
        <v>0</v>
      </c>
      <c r="CT45" s="1">
        <v>0</v>
      </c>
      <c r="CU45" s="1">
        <v>0</v>
      </c>
      <c r="CV45" s="1">
        <v>0</v>
      </c>
      <c r="CW45" s="1">
        <v>0</v>
      </c>
      <c r="CX45" s="1">
        <v>0</v>
      </c>
      <c r="CY45" s="1">
        <v>0</v>
      </c>
      <c r="CZ45" s="1">
        <v>0</v>
      </c>
      <c r="DA45" s="1">
        <v>0</v>
      </c>
      <c r="DB45" s="1">
        <v>0</v>
      </c>
      <c r="DC45" s="1">
        <v>0</v>
      </c>
      <c r="DD45" s="1">
        <v>0</v>
      </c>
      <c r="DE45" s="1">
        <v>0</v>
      </c>
      <c r="DF45" s="1">
        <v>0</v>
      </c>
      <c r="DG45" s="1">
        <v>0</v>
      </c>
      <c r="DH45" s="1">
        <v>0</v>
      </c>
      <c r="DI45" s="1">
        <v>0</v>
      </c>
      <c r="DJ45" s="1">
        <v>0</v>
      </c>
      <c r="DK45" s="1">
        <v>0</v>
      </c>
      <c r="DL45" s="1">
        <v>0</v>
      </c>
      <c r="DM45" s="1">
        <v>0</v>
      </c>
      <c r="DN45" s="1">
        <v>0</v>
      </c>
      <c r="DO45" s="1">
        <v>0</v>
      </c>
      <c r="DP45" s="1">
        <v>0</v>
      </c>
      <c r="DQ45" s="1">
        <v>0</v>
      </c>
      <c r="DR45" s="1">
        <v>0</v>
      </c>
      <c r="DS45" s="1">
        <v>0</v>
      </c>
      <c r="DT45" s="1">
        <v>0</v>
      </c>
      <c r="DU45" s="1">
        <v>0</v>
      </c>
      <c r="DV45" s="1">
        <v>0</v>
      </c>
      <c r="DW45" s="1">
        <v>0</v>
      </c>
      <c r="DX45" s="1">
        <v>0</v>
      </c>
      <c r="DY45" s="1">
        <v>0</v>
      </c>
      <c r="DZ45" s="1">
        <v>0</v>
      </c>
      <c r="EA45" s="1">
        <v>0</v>
      </c>
      <c r="EB45" s="1">
        <v>0</v>
      </c>
      <c r="EC45" s="1">
        <v>0</v>
      </c>
      <c r="ED45" s="1">
        <v>0</v>
      </c>
      <c r="EE45" s="1">
        <v>0</v>
      </c>
      <c r="EF45" s="1">
        <v>0</v>
      </c>
      <c r="EG45" s="1">
        <v>0</v>
      </c>
      <c r="EH45" s="1">
        <v>0</v>
      </c>
    </row>
    <row r="46" spans="1:138">
      <c r="A46" s="1" t="s">
        <v>372</v>
      </c>
      <c r="B46" s="1" t="s">
        <v>373</v>
      </c>
      <c r="C46" s="1">
        <v>0</v>
      </c>
      <c r="D46" s="1">
        <v>0</v>
      </c>
      <c r="E46" s="1">
        <v>0</v>
      </c>
      <c r="F46" s="1">
        <v>0</v>
      </c>
      <c r="G46" s="1">
        <v>0</v>
      </c>
      <c r="H46" s="1">
        <v>0</v>
      </c>
      <c r="I46" s="1">
        <v>0</v>
      </c>
      <c r="J46" s="1">
        <v>0</v>
      </c>
      <c r="K46" s="1">
        <v>0</v>
      </c>
      <c r="L46" s="1">
        <v>0</v>
      </c>
      <c r="M46" s="1">
        <v>0</v>
      </c>
      <c r="N46" s="1">
        <v>0</v>
      </c>
      <c r="O46" s="1">
        <v>0</v>
      </c>
      <c r="P46" s="1">
        <v>0</v>
      </c>
      <c r="Q46" s="1">
        <v>0</v>
      </c>
      <c r="R46" s="1">
        <v>0</v>
      </c>
      <c r="S46" s="1">
        <v>0</v>
      </c>
      <c r="T46" s="1">
        <v>0</v>
      </c>
      <c r="U46" s="1">
        <v>0</v>
      </c>
      <c r="V46" s="1">
        <v>0</v>
      </c>
      <c r="W46" s="1">
        <v>0</v>
      </c>
      <c r="X46" s="1">
        <v>0</v>
      </c>
      <c r="Y46" s="1">
        <v>0</v>
      </c>
      <c r="Z46" s="1">
        <v>0</v>
      </c>
      <c r="AA46" s="1">
        <v>0</v>
      </c>
      <c r="AB46" s="1">
        <v>0</v>
      </c>
      <c r="AC46" s="1">
        <v>0</v>
      </c>
      <c r="AD46" s="1">
        <v>0</v>
      </c>
      <c r="AE46" s="1">
        <v>0</v>
      </c>
      <c r="AF46" s="1">
        <v>0</v>
      </c>
      <c r="AG46" s="1">
        <v>0</v>
      </c>
      <c r="AH46" s="1">
        <v>0</v>
      </c>
      <c r="AI46" s="1">
        <v>0</v>
      </c>
      <c r="AJ46" s="1">
        <v>0</v>
      </c>
      <c r="AK46" s="1">
        <v>0</v>
      </c>
      <c r="AL46" s="1">
        <v>0</v>
      </c>
      <c r="AM46" s="1">
        <v>0</v>
      </c>
      <c r="AN46" s="1">
        <v>0</v>
      </c>
      <c r="AO46" s="1">
        <v>0</v>
      </c>
      <c r="AP46" s="1">
        <v>0</v>
      </c>
      <c r="AQ46" s="1">
        <v>0</v>
      </c>
      <c r="AR46" s="1">
        <v>0</v>
      </c>
      <c r="AS46" s="1">
        <v>0</v>
      </c>
      <c r="AT46" s="1">
        <v>0</v>
      </c>
      <c r="AU46" s="1">
        <v>0</v>
      </c>
      <c r="AV46" s="1">
        <v>0</v>
      </c>
      <c r="AW46" s="1">
        <v>0</v>
      </c>
      <c r="AX46" s="1">
        <v>0</v>
      </c>
      <c r="AY46" s="1">
        <v>0</v>
      </c>
      <c r="AZ46" s="1">
        <v>0</v>
      </c>
      <c r="BA46" s="1">
        <v>0</v>
      </c>
      <c r="BB46" s="1">
        <v>0</v>
      </c>
      <c r="BC46" s="1">
        <v>0</v>
      </c>
      <c r="BD46" s="1">
        <v>0</v>
      </c>
      <c r="BE46" s="1">
        <v>0</v>
      </c>
      <c r="BF46" s="1">
        <v>0</v>
      </c>
      <c r="BG46" s="1">
        <v>0</v>
      </c>
      <c r="BH46" s="1">
        <v>0</v>
      </c>
      <c r="BI46" s="1">
        <v>0</v>
      </c>
      <c r="BJ46" s="1">
        <v>0</v>
      </c>
      <c r="BK46" s="1">
        <v>0</v>
      </c>
      <c r="BL46" s="1">
        <v>0</v>
      </c>
      <c r="BM46" s="1">
        <v>0</v>
      </c>
      <c r="BN46" s="1">
        <v>0</v>
      </c>
      <c r="BO46" s="1">
        <v>0</v>
      </c>
      <c r="BP46" s="1">
        <v>0</v>
      </c>
      <c r="BQ46" s="1">
        <v>0</v>
      </c>
      <c r="BR46" s="1">
        <v>0</v>
      </c>
      <c r="BS46" s="1">
        <v>0</v>
      </c>
      <c r="BT46" s="1">
        <v>0</v>
      </c>
      <c r="BU46" s="1">
        <v>0</v>
      </c>
      <c r="BV46" s="1">
        <v>0</v>
      </c>
      <c r="BW46" s="1">
        <v>0</v>
      </c>
      <c r="BX46" s="1">
        <v>0</v>
      </c>
      <c r="BY46" s="1">
        <v>0</v>
      </c>
      <c r="BZ46" s="1">
        <v>0</v>
      </c>
      <c r="CA46" s="1">
        <v>0</v>
      </c>
      <c r="CB46" s="1">
        <v>0</v>
      </c>
      <c r="CC46" s="1">
        <v>0</v>
      </c>
      <c r="CD46" s="1">
        <v>0</v>
      </c>
      <c r="CE46" s="1">
        <v>0</v>
      </c>
      <c r="CF46" s="1">
        <v>0</v>
      </c>
      <c r="CG46" s="1">
        <v>0</v>
      </c>
      <c r="CH46" s="1">
        <v>0</v>
      </c>
      <c r="CI46" s="1">
        <v>0</v>
      </c>
      <c r="CJ46" s="1">
        <v>0</v>
      </c>
      <c r="CK46" s="1">
        <v>0</v>
      </c>
      <c r="CL46" s="1">
        <v>0</v>
      </c>
      <c r="CM46" s="1">
        <v>0</v>
      </c>
      <c r="CN46" s="1">
        <v>0</v>
      </c>
      <c r="CO46" s="1">
        <v>0</v>
      </c>
      <c r="CP46" s="1">
        <v>0</v>
      </c>
      <c r="CQ46" s="1">
        <v>0</v>
      </c>
      <c r="CR46" s="1">
        <v>0</v>
      </c>
      <c r="CS46" s="1">
        <v>0</v>
      </c>
      <c r="CT46" s="1">
        <v>0</v>
      </c>
      <c r="CU46" s="1">
        <v>0</v>
      </c>
      <c r="CV46" s="1">
        <v>0</v>
      </c>
      <c r="CW46" s="1">
        <v>0</v>
      </c>
      <c r="CX46" s="1">
        <v>0</v>
      </c>
      <c r="CY46" s="1">
        <v>0</v>
      </c>
      <c r="CZ46" s="1">
        <v>0</v>
      </c>
      <c r="DA46" s="1">
        <v>0</v>
      </c>
      <c r="DB46" s="1">
        <v>0</v>
      </c>
      <c r="DC46" s="1">
        <v>0</v>
      </c>
      <c r="DD46" s="1">
        <v>0</v>
      </c>
      <c r="DE46" s="1">
        <v>0</v>
      </c>
      <c r="DF46" s="1">
        <v>0</v>
      </c>
      <c r="DG46" s="1">
        <v>0</v>
      </c>
      <c r="DH46" s="1">
        <v>0</v>
      </c>
      <c r="DI46" s="1">
        <v>0</v>
      </c>
      <c r="DJ46" s="1">
        <v>0</v>
      </c>
      <c r="DK46" s="1">
        <v>0</v>
      </c>
      <c r="DL46" s="1">
        <v>0</v>
      </c>
      <c r="DM46" s="1">
        <v>0</v>
      </c>
      <c r="DN46" s="1">
        <v>0</v>
      </c>
      <c r="DO46" s="1">
        <v>0</v>
      </c>
      <c r="DP46" s="1">
        <v>0</v>
      </c>
      <c r="DQ46" s="1">
        <v>0</v>
      </c>
      <c r="DR46" s="1">
        <v>0</v>
      </c>
      <c r="DS46" s="1">
        <v>0</v>
      </c>
      <c r="DT46" s="1">
        <v>0</v>
      </c>
      <c r="DU46" s="1">
        <v>0</v>
      </c>
      <c r="DV46" s="1">
        <v>0</v>
      </c>
      <c r="DW46" s="1">
        <v>0</v>
      </c>
      <c r="DX46" s="1">
        <v>0</v>
      </c>
      <c r="DY46" s="1">
        <v>0</v>
      </c>
      <c r="DZ46" s="1">
        <v>0</v>
      </c>
      <c r="EA46" s="1">
        <v>0</v>
      </c>
      <c r="EB46" s="1">
        <v>0</v>
      </c>
      <c r="EC46" s="1">
        <v>0</v>
      </c>
      <c r="ED46" s="1">
        <v>0</v>
      </c>
      <c r="EE46" s="1">
        <v>0</v>
      </c>
      <c r="EF46" s="1">
        <v>0</v>
      </c>
      <c r="EG46" s="1">
        <v>0</v>
      </c>
      <c r="EH46" s="1">
        <v>0</v>
      </c>
    </row>
    <row r="47" spans="1:138">
      <c r="A47" s="1" t="s">
        <v>2754</v>
      </c>
      <c r="B47" s="1" t="s">
        <v>375</v>
      </c>
      <c r="C47" s="1">
        <v>0</v>
      </c>
      <c r="D47" s="1">
        <v>0</v>
      </c>
      <c r="E47" s="1">
        <v>0</v>
      </c>
      <c r="F47" s="1">
        <v>0</v>
      </c>
      <c r="G47" s="1">
        <v>0</v>
      </c>
      <c r="H47" s="1">
        <v>0</v>
      </c>
      <c r="I47" s="1">
        <v>0</v>
      </c>
      <c r="J47" s="1">
        <v>0</v>
      </c>
      <c r="K47" s="1">
        <v>0</v>
      </c>
      <c r="L47" s="1">
        <v>0</v>
      </c>
      <c r="M47" s="1">
        <v>0</v>
      </c>
      <c r="N47" s="1">
        <v>0</v>
      </c>
      <c r="O47" s="1">
        <v>0</v>
      </c>
      <c r="P47" s="1">
        <v>0</v>
      </c>
      <c r="Q47" s="1">
        <v>0</v>
      </c>
      <c r="R47" s="1">
        <v>0</v>
      </c>
      <c r="S47" s="1">
        <v>0</v>
      </c>
      <c r="T47" s="1">
        <v>0</v>
      </c>
      <c r="U47" s="1">
        <v>0</v>
      </c>
      <c r="V47" s="1">
        <v>0</v>
      </c>
      <c r="W47" s="1">
        <v>0</v>
      </c>
      <c r="X47" s="1">
        <v>0</v>
      </c>
      <c r="Y47" s="1">
        <v>0</v>
      </c>
      <c r="Z47" s="1">
        <v>0</v>
      </c>
      <c r="AA47" s="1">
        <v>0</v>
      </c>
      <c r="AB47" s="1">
        <v>0</v>
      </c>
      <c r="AC47" s="1">
        <v>0</v>
      </c>
      <c r="AD47" s="1">
        <v>0</v>
      </c>
      <c r="AE47" s="1">
        <v>0</v>
      </c>
      <c r="AF47" s="1">
        <v>0</v>
      </c>
      <c r="AG47" s="1">
        <v>0</v>
      </c>
      <c r="AH47" s="1">
        <v>0</v>
      </c>
      <c r="AI47" s="1">
        <v>0</v>
      </c>
      <c r="AJ47" s="1">
        <v>0</v>
      </c>
      <c r="AK47" s="1">
        <v>0</v>
      </c>
      <c r="AL47" s="1">
        <v>0</v>
      </c>
      <c r="AM47" s="1">
        <v>0</v>
      </c>
      <c r="AN47" s="1">
        <v>0</v>
      </c>
      <c r="AO47" s="1">
        <v>0</v>
      </c>
      <c r="AP47" s="1">
        <v>0</v>
      </c>
      <c r="AQ47" s="1">
        <v>0</v>
      </c>
      <c r="AR47" s="1">
        <v>0</v>
      </c>
      <c r="AS47" s="1">
        <v>0</v>
      </c>
      <c r="AT47" s="1">
        <v>0</v>
      </c>
      <c r="AU47" s="1">
        <v>0</v>
      </c>
      <c r="AV47" s="1">
        <v>0</v>
      </c>
      <c r="AW47" s="1">
        <v>0</v>
      </c>
      <c r="AX47" s="1">
        <v>0</v>
      </c>
      <c r="AY47" s="1">
        <v>0</v>
      </c>
      <c r="AZ47" s="1">
        <v>0</v>
      </c>
      <c r="BA47" s="1">
        <v>0</v>
      </c>
      <c r="BB47" s="1">
        <v>0</v>
      </c>
      <c r="BC47" s="1">
        <v>0</v>
      </c>
      <c r="BD47" s="1">
        <v>0</v>
      </c>
      <c r="BE47" s="1">
        <v>0</v>
      </c>
      <c r="BF47" s="1">
        <v>0</v>
      </c>
      <c r="BG47" s="1">
        <v>0</v>
      </c>
      <c r="BH47" s="1">
        <v>0</v>
      </c>
      <c r="BI47" s="1">
        <v>0</v>
      </c>
      <c r="BJ47" s="1">
        <v>0</v>
      </c>
      <c r="BK47" s="1">
        <v>0</v>
      </c>
      <c r="BL47" s="1">
        <v>0</v>
      </c>
      <c r="BM47" s="1">
        <v>0</v>
      </c>
      <c r="BN47" s="1">
        <v>0</v>
      </c>
      <c r="BO47" s="1">
        <v>0</v>
      </c>
      <c r="BP47" s="1">
        <v>0</v>
      </c>
      <c r="BQ47" s="1">
        <v>0</v>
      </c>
      <c r="BR47" s="1">
        <v>0</v>
      </c>
      <c r="BS47" s="1">
        <v>0</v>
      </c>
      <c r="BT47" s="1">
        <v>0</v>
      </c>
      <c r="BU47" s="1">
        <v>0</v>
      </c>
      <c r="BV47" s="1">
        <v>0</v>
      </c>
      <c r="BW47" s="1">
        <v>0</v>
      </c>
      <c r="BX47" s="1">
        <v>0</v>
      </c>
      <c r="BY47" s="1">
        <v>0</v>
      </c>
      <c r="BZ47" s="1">
        <v>0</v>
      </c>
      <c r="CA47" s="1">
        <v>0</v>
      </c>
      <c r="CB47" s="1">
        <v>0</v>
      </c>
      <c r="CC47" s="1">
        <v>0</v>
      </c>
      <c r="CD47" s="1">
        <v>0</v>
      </c>
      <c r="CE47" s="1">
        <v>0</v>
      </c>
      <c r="CF47" s="1">
        <v>0</v>
      </c>
      <c r="CG47" s="1">
        <v>0</v>
      </c>
      <c r="CH47" s="1">
        <v>0</v>
      </c>
      <c r="CI47" s="1">
        <v>0</v>
      </c>
      <c r="CJ47" s="1">
        <v>0</v>
      </c>
      <c r="CK47" s="1">
        <v>0</v>
      </c>
      <c r="CL47" s="1">
        <v>0</v>
      </c>
      <c r="CM47" s="1">
        <v>0</v>
      </c>
      <c r="CN47" s="1">
        <v>0</v>
      </c>
      <c r="CO47" s="1">
        <v>0</v>
      </c>
      <c r="CP47" s="1">
        <v>0</v>
      </c>
      <c r="CQ47" s="1">
        <v>0</v>
      </c>
      <c r="CR47" s="1">
        <v>0</v>
      </c>
      <c r="CS47" s="1">
        <v>0</v>
      </c>
      <c r="CT47" s="1">
        <v>0</v>
      </c>
      <c r="CU47" s="1">
        <v>0</v>
      </c>
      <c r="CV47" s="1">
        <v>0</v>
      </c>
      <c r="CW47" s="1">
        <v>0</v>
      </c>
      <c r="CX47" s="1">
        <v>0</v>
      </c>
      <c r="CY47" s="1">
        <v>0</v>
      </c>
      <c r="CZ47" s="1">
        <v>0</v>
      </c>
      <c r="DA47" s="1">
        <v>0</v>
      </c>
      <c r="DB47" s="1">
        <v>0</v>
      </c>
      <c r="DC47" s="1">
        <v>0</v>
      </c>
      <c r="DD47" s="1">
        <v>0</v>
      </c>
      <c r="DE47" s="1">
        <v>0</v>
      </c>
      <c r="DF47" s="1">
        <v>0</v>
      </c>
      <c r="DG47" s="1">
        <v>0</v>
      </c>
      <c r="DH47" s="1">
        <v>0</v>
      </c>
      <c r="DI47" s="1">
        <v>0</v>
      </c>
      <c r="DJ47" s="1">
        <v>0</v>
      </c>
      <c r="DK47" s="1">
        <v>0</v>
      </c>
      <c r="DL47" s="1">
        <v>0</v>
      </c>
      <c r="DM47" s="1">
        <v>0</v>
      </c>
      <c r="DN47" s="1">
        <v>0</v>
      </c>
      <c r="DO47" s="1">
        <v>0</v>
      </c>
      <c r="DP47" s="1">
        <v>0</v>
      </c>
      <c r="DQ47" s="1">
        <v>0</v>
      </c>
      <c r="DR47" s="1">
        <v>0</v>
      </c>
      <c r="DS47" s="1">
        <v>0</v>
      </c>
      <c r="DT47" s="1">
        <v>0</v>
      </c>
      <c r="DU47" s="1">
        <v>0</v>
      </c>
      <c r="DV47" s="1">
        <v>0</v>
      </c>
      <c r="DW47" s="1">
        <v>0</v>
      </c>
      <c r="DX47" s="1">
        <v>0</v>
      </c>
      <c r="DY47" s="1">
        <v>0</v>
      </c>
      <c r="DZ47" s="1">
        <v>0</v>
      </c>
      <c r="EA47" s="1">
        <v>0</v>
      </c>
      <c r="EB47" s="1">
        <v>0</v>
      </c>
      <c r="EC47" s="1">
        <v>0</v>
      </c>
      <c r="ED47" s="1">
        <v>0</v>
      </c>
      <c r="EE47" s="1">
        <v>0</v>
      </c>
      <c r="EF47" s="1">
        <v>0</v>
      </c>
      <c r="EG47" s="1">
        <v>0</v>
      </c>
      <c r="EH47" s="1">
        <v>0</v>
      </c>
    </row>
    <row r="48" spans="1:138">
      <c r="A48" s="1" t="s">
        <v>376</v>
      </c>
      <c r="B48" s="1" t="s">
        <v>377</v>
      </c>
      <c r="C48" s="1">
        <v>0</v>
      </c>
      <c r="D48" s="1">
        <v>0</v>
      </c>
      <c r="E48" s="1">
        <v>0</v>
      </c>
      <c r="F48" s="1">
        <v>0</v>
      </c>
      <c r="G48" s="1">
        <v>0</v>
      </c>
      <c r="H48" s="1">
        <v>0</v>
      </c>
      <c r="I48" s="1">
        <v>0</v>
      </c>
      <c r="J48" s="1">
        <v>0</v>
      </c>
      <c r="K48" s="1">
        <v>0</v>
      </c>
      <c r="L48" s="1">
        <v>0</v>
      </c>
      <c r="M48" s="1">
        <v>0</v>
      </c>
      <c r="N48" s="1">
        <v>0</v>
      </c>
      <c r="O48" s="1">
        <v>0</v>
      </c>
      <c r="P48" s="1">
        <v>0</v>
      </c>
      <c r="Q48" s="1">
        <v>0</v>
      </c>
      <c r="R48" s="1">
        <v>0</v>
      </c>
      <c r="S48" s="1">
        <v>0</v>
      </c>
      <c r="T48" s="1">
        <v>0</v>
      </c>
      <c r="U48" s="1">
        <v>0</v>
      </c>
      <c r="V48" s="1">
        <v>0</v>
      </c>
      <c r="W48" s="1">
        <v>0</v>
      </c>
      <c r="X48" s="1">
        <v>0</v>
      </c>
      <c r="Y48" s="1">
        <v>0</v>
      </c>
      <c r="Z48" s="1">
        <v>0</v>
      </c>
      <c r="AA48" s="1">
        <v>0</v>
      </c>
      <c r="AB48" s="1">
        <v>0</v>
      </c>
      <c r="AC48" s="1">
        <v>0</v>
      </c>
      <c r="AD48" s="1">
        <v>0</v>
      </c>
      <c r="AE48" s="1">
        <v>0</v>
      </c>
      <c r="AF48" s="1">
        <v>0</v>
      </c>
      <c r="AG48" s="1">
        <v>0</v>
      </c>
      <c r="AH48" s="1">
        <v>0</v>
      </c>
      <c r="AI48" s="1">
        <v>0</v>
      </c>
      <c r="AJ48" s="1">
        <v>0</v>
      </c>
      <c r="AK48" s="1">
        <v>0</v>
      </c>
      <c r="AL48" s="1">
        <v>0</v>
      </c>
      <c r="AM48" s="1">
        <v>0</v>
      </c>
      <c r="AN48" s="1">
        <v>0</v>
      </c>
      <c r="AO48" s="1">
        <v>0</v>
      </c>
      <c r="AP48" s="1">
        <v>0</v>
      </c>
      <c r="AQ48" s="1">
        <v>0</v>
      </c>
      <c r="AR48" s="1">
        <v>0</v>
      </c>
      <c r="AS48" s="1">
        <v>0</v>
      </c>
      <c r="AT48" s="1">
        <v>0</v>
      </c>
      <c r="AU48" s="1">
        <v>0</v>
      </c>
      <c r="AV48" s="1">
        <v>0</v>
      </c>
      <c r="AW48" s="1">
        <v>0</v>
      </c>
      <c r="AX48" s="1">
        <v>0</v>
      </c>
      <c r="AY48" s="1">
        <v>0</v>
      </c>
      <c r="AZ48" s="1">
        <v>0</v>
      </c>
      <c r="BA48" s="1">
        <v>0</v>
      </c>
      <c r="BB48" s="1">
        <v>0</v>
      </c>
      <c r="BC48" s="1">
        <v>0</v>
      </c>
      <c r="BD48" s="1">
        <v>0</v>
      </c>
      <c r="BE48" s="1">
        <v>0</v>
      </c>
      <c r="BF48" s="1">
        <v>0</v>
      </c>
      <c r="BG48" s="1">
        <v>0</v>
      </c>
      <c r="BH48" s="1">
        <v>0</v>
      </c>
      <c r="BI48" s="1">
        <v>0</v>
      </c>
      <c r="BJ48" s="1">
        <v>0</v>
      </c>
      <c r="BK48" s="1">
        <v>0</v>
      </c>
      <c r="BL48" s="1">
        <v>0</v>
      </c>
      <c r="BM48" s="1">
        <v>0</v>
      </c>
      <c r="BN48" s="1">
        <v>0</v>
      </c>
      <c r="BO48" s="1">
        <v>0</v>
      </c>
      <c r="BP48" s="1">
        <v>0</v>
      </c>
      <c r="BQ48" s="1">
        <v>0</v>
      </c>
      <c r="BR48" s="1">
        <v>0</v>
      </c>
      <c r="BS48" s="1">
        <v>0</v>
      </c>
      <c r="BT48" s="1">
        <v>0</v>
      </c>
      <c r="BU48" s="1">
        <v>0</v>
      </c>
      <c r="BV48" s="1">
        <v>0</v>
      </c>
      <c r="BW48" s="1">
        <v>0</v>
      </c>
      <c r="BX48" s="1">
        <v>0</v>
      </c>
      <c r="BY48" s="1">
        <v>0</v>
      </c>
      <c r="BZ48" s="1">
        <v>0</v>
      </c>
      <c r="CA48" s="1">
        <v>0</v>
      </c>
      <c r="CB48" s="1">
        <v>0</v>
      </c>
      <c r="CC48" s="1">
        <v>0</v>
      </c>
      <c r="CD48" s="1">
        <v>0</v>
      </c>
      <c r="CE48" s="1">
        <v>0</v>
      </c>
      <c r="CF48" s="1">
        <v>0</v>
      </c>
      <c r="CG48" s="1">
        <v>0</v>
      </c>
      <c r="CH48" s="1">
        <v>0</v>
      </c>
      <c r="CI48" s="1">
        <v>0</v>
      </c>
      <c r="CJ48" s="1">
        <v>0</v>
      </c>
      <c r="CK48" s="1">
        <v>0</v>
      </c>
      <c r="CL48" s="1">
        <v>0</v>
      </c>
      <c r="CM48" s="1">
        <v>0</v>
      </c>
      <c r="CN48" s="1">
        <v>0</v>
      </c>
      <c r="CO48" s="1">
        <v>0</v>
      </c>
      <c r="CP48" s="1">
        <v>0</v>
      </c>
      <c r="CQ48" s="1">
        <v>0</v>
      </c>
      <c r="CR48" s="1">
        <v>0</v>
      </c>
      <c r="CS48" s="1">
        <v>0</v>
      </c>
      <c r="CT48" s="1">
        <v>0</v>
      </c>
      <c r="CU48" s="1">
        <v>0</v>
      </c>
      <c r="CV48" s="1">
        <v>0</v>
      </c>
      <c r="CW48" s="1">
        <v>0</v>
      </c>
      <c r="CX48" s="1">
        <v>0</v>
      </c>
      <c r="CY48" s="1">
        <v>0</v>
      </c>
      <c r="CZ48" s="1">
        <v>0</v>
      </c>
      <c r="DA48" s="1">
        <v>0</v>
      </c>
      <c r="DB48" s="1">
        <v>0</v>
      </c>
      <c r="DC48" s="1">
        <v>0</v>
      </c>
      <c r="DD48" s="1">
        <v>0</v>
      </c>
      <c r="DE48" s="1">
        <v>0</v>
      </c>
      <c r="DF48" s="1">
        <v>0</v>
      </c>
      <c r="DG48" s="1">
        <v>0</v>
      </c>
      <c r="DH48" s="1">
        <v>0</v>
      </c>
      <c r="DI48" s="1">
        <v>0</v>
      </c>
      <c r="DJ48" s="1">
        <v>0</v>
      </c>
      <c r="DK48" s="1">
        <v>0</v>
      </c>
      <c r="DL48" s="1">
        <v>0</v>
      </c>
      <c r="DM48" s="1">
        <v>0</v>
      </c>
      <c r="DN48" s="1">
        <v>0</v>
      </c>
      <c r="DO48" s="1">
        <v>0</v>
      </c>
      <c r="DP48" s="1">
        <v>0</v>
      </c>
      <c r="DQ48" s="1">
        <v>0</v>
      </c>
      <c r="DR48" s="1">
        <v>0</v>
      </c>
      <c r="DS48" s="1">
        <v>0</v>
      </c>
      <c r="DT48" s="1">
        <v>0</v>
      </c>
      <c r="DU48" s="1">
        <v>0</v>
      </c>
      <c r="DV48" s="1">
        <v>0</v>
      </c>
      <c r="DW48" s="1">
        <v>0</v>
      </c>
      <c r="DX48" s="1">
        <v>0</v>
      </c>
      <c r="DY48" s="1">
        <v>0</v>
      </c>
      <c r="DZ48" s="1">
        <v>0</v>
      </c>
      <c r="EA48" s="1">
        <v>0</v>
      </c>
      <c r="EB48" s="1">
        <v>0</v>
      </c>
      <c r="EC48" s="1">
        <v>0</v>
      </c>
      <c r="ED48" s="1">
        <v>0</v>
      </c>
      <c r="EE48" s="1">
        <v>0</v>
      </c>
      <c r="EF48" s="1">
        <v>0</v>
      </c>
      <c r="EG48" s="1">
        <v>0</v>
      </c>
      <c r="EH48" s="1">
        <v>0</v>
      </c>
    </row>
    <row r="49" spans="1:138">
      <c r="A49" s="1" t="s">
        <v>378</v>
      </c>
      <c r="B49" s="1" t="s">
        <v>379</v>
      </c>
      <c r="C49" s="1">
        <v>0</v>
      </c>
      <c r="D49" s="1">
        <v>0</v>
      </c>
      <c r="E49" s="1">
        <v>0</v>
      </c>
      <c r="F49" s="1">
        <v>0</v>
      </c>
      <c r="G49" s="1">
        <v>0</v>
      </c>
      <c r="H49" s="1">
        <v>0</v>
      </c>
      <c r="I49" s="1">
        <v>0</v>
      </c>
      <c r="J49" s="1">
        <v>0</v>
      </c>
      <c r="K49" s="1">
        <v>0</v>
      </c>
      <c r="L49" s="1">
        <v>0</v>
      </c>
      <c r="M49" s="1">
        <v>0</v>
      </c>
      <c r="N49" s="1">
        <v>0</v>
      </c>
      <c r="O49" s="1">
        <v>0</v>
      </c>
      <c r="P49" s="1">
        <v>0</v>
      </c>
      <c r="Q49" s="1">
        <v>0</v>
      </c>
      <c r="R49" s="1">
        <v>0</v>
      </c>
      <c r="S49" s="1">
        <v>0</v>
      </c>
      <c r="T49" s="1">
        <v>0</v>
      </c>
      <c r="U49" s="1">
        <v>0</v>
      </c>
      <c r="V49" s="1">
        <v>0</v>
      </c>
      <c r="W49" s="1">
        <v>0</v>
      </c>
      <c r="X49" s="1">
        <v>0</v>
      </c>
      <c r="Y49" s="1">
        <v>0</v>
      </c>
      <c r="Z49" s="1">
        <v>0</v>
      </c>
      <c r="AA49" s="1">
        <v>0</v>
      </c>
      <c r="AB49" s="1">
        <v>0</v>
      </c>
      <c r="AC49" s="1">
        <v>0</v>
      </c>
      <c r="AD49" s="1">
        <v>0</v>
      </c>
      <c r="AE49" s="1">
        <v>0</v>
      </c>
      <c r="AF49" s="1">
        <v>0</v>
      </c>
      <c r="AG49" s="1">
        <v>0</v>
      </c>
      <c r="AH49" s="1">
        <v>0</v>
      </c>
      <c r="AI49" s="1">
        <v>0</v>
      </c>
      <c r="AJ49" s="1">
        <v>0</v>
      </c>
      <c r="AK49" s="1">
        <v>0</v>
      </c>
      <c r="AL49" s="1">
        <v>0</v>
      </c>
      <c r="AM49" s="1">
        <v>0</v>
      </c>
      <c r="AN49" s="1">
        <v>0</v>
      </c>
      <c r="AO49" s="1">
        <v>0</v>
      </c>
      <c r="AP49" s="1">
        <v>0</v>
      </c>
      <c r="AQ49" s="1">
        <v>0</v>
      </c>
      <c r="AR49" s="1">
        <v>0</v>
      </c>
      <c r="AS49" s="1">
        <v>0</v>
      </c>
      <c r="AT49" s="1">
        <v>0</v>
      </c>
      <c r="AU49" s="1">
        <v>0</v>
      </c>
      <c r="AV49" s="1">
        <v>0</v>
      </c>
      <c r="AW49" s="1">
        <v>0</v>
      </c>
      <c r="AX49" s="1">
        <v>0</v>
      </c>
      <c r="AY49" s="1">
        <v>0</v>
      </c>
      <c r="AZ49" s="1">
        <v>0</v>
      </c>
      <c r="BA49" s="1">
        <v>0</v>
      </c>
      <c r="BB49" s="1">
        <v>0</v>
      </c>
      <c r="BC49" s="1">
        <v>0</v>
      </c>
      <c r="BD49" s="1">
        <v>0</v>
      </c>
      <c r="BE49" s="1">
        <v>0</v>
      </c>
      <c r="BF49" s="1">
        <v>0</v>
      </c>
      <c r="BG49" s="1">
        <v>0</v>
      </c>
      <c r="BH49" s="1">
        <v>0</v>
      </c>
      <c r="BI49" s="1">
        <v>0</v>
      </c>
      <c r="BJ49" s="1">
        <v>0</v>
      </c>
      <c r="BK49" s="1">
        <v>0</v>
      </c>
      <c r="BL49" s="1">
        <v>0</v>
      </c>
      <c r="BM49" s="1">
        <v>0</v>
      </c>
      <c r="BN49" s="1">
        <v>0</v>
      </c>
      <c r="BO49" s="1">
        <v>0</v>
      </c>
      <c r="BP49" s="1">
        <v>0</v>
      </c>
      <c r="BQ49" s="1">
        <v>0</v>
      </c>
      <c r="BR49" s="1">
        <v>0</v>
      </c>
      <c r="BS49" s="1">
        <v>0</v>
      </c>
      <c r="BT49" s="1">
        <v>0</v>
      </c>
      <c r="BU49" s="1">
        <v>0</v>
      </c>
      <c r="BV49" s="1">
        <v>0</v>
      </c>
      <c r="BW49" s="1">
        <v>0</v>
      </c>
      <c r="BX49" s="1">
        <v>0</v>
      </c>
      <c r="BY49" s="1">
        <v>0</v>
      </c>
      <c r="BZ49" s="1">
        <v>0</v>
      </c>
      <c r="CA49" s="1">
        <v>0</v>
      </c>
      <c r="CB49" s="1">
        <v>0</v>
      </c>
      <c r="CC49" s="1">
        <v>0</v>
      </c>
      <c r="CD49" s="1">
        <v>0</v>
      </c>
      <c r="CE49" s="1">
        <v>0</v>
      </c>
      <c r="CF49" s="1">
        <v>0</v>
      </c>
      <c r="CG49" s="1">
        <v>0</v>
      </c>
      <c r="CH49" s="1">
        <v>0</v>
      </c>
      <c r="CI49" s="1">
        <v>0</v>
      </c>
      <c r="CJ49" s="1">
        <v>0</v>
      </c>
      <c r="CK49" s="1">
        <v>0</v>
      </c>
      <c r="CL49" s="1">
        <v>0</v>
      </c>
      <c r="CM49" s="1">
        <v>0</v>
      </c>
      <c r="CN49" s="1">
        <v>0</v>
      </c>
      <c r="CO49" s="1">
        <v>0</v>
      </c>
      <c r="CP49" s="1">
        <v>0</v>
      </c>
      <c r="CQ49" s="1">
        <v>0</v>
      </c>
      <c r="CR49" s="1">
        <v>0</v>
      </c>
      <c r="CS49" s="1">
        <v>0</v>
      </c>
      <c r="CT49" s="1">
        <v>0</v>
      </c>
      <c r="CU49" s="1">
        <v>0</v>
      </c>
      <c r="CV49" s="1">
        <v>0</v>
      </c>
      <c r="CW49" s="1">
        <v>0</v>
      </c>
      <c r="CX49" s="1">
        <v>0</v>
      </c>
      <c r="CY49" s="1">
        <v>0</v>
      </c>
      <c r="CZ49" s="1">
        <v>0</v>
      </c>
      <c r="DA49" s="1">
        <v>0</v>
      </c>
      <c r="DB49" s="1">
        <v>0</v>
      </c>
      <c r="DC49" s="1">
        <v>0</v>
      </c>
      <c r="DD49" s="1">
        <v>0</v>
      </c>
      <c r="DE49" s="1">
        <v>0</v>
      </c>
      <c r="DF49" s="1">
        <v>0</v>
      </c>
      <c r="DG49" s="1">
        <v>0</v>
      </c>
      <c r="DH49" s="1">
        <v>0</v>
      </c>
      <c r="DI49" s="1">
        <v>0</v>
      </c>
      <c r="DJ49" s="1">
        <v>0</v>
      </c>
      <c r="DK49" s="1">
        <v>0</v>
      </c>
      <c r="DL49" s="1">
        <v>0</v>
      </c>
      <c r="DM49" s="1">
        <v>0</v>
      </c>
      <c r="DN49" s="1">
        <v>0</v>
      </c>
      <c r="DO49" s="1">
        <v>0</v>
      </c>
      <c r="DP49" s="1">
        <v>0</v>
      </c>
      <c r="DQ49" s="1">
        <v>0</v>
      </c>
      <c r="DR49" s="1">
        <v>0</v>
      </c>
      <c r="DS49" s="1">
        <v>0</v>
      </c>
      <c r="DT49" s="1">
        <v>0</v>
      </c>
      <c r="DU49" s="1">
        <v>0</v>
      </c>
      <c r="DV49" s="1">
        <v>0</v>
      </c>
      <c r="DW49" s="1">
        <v>0</v>
      </c>
      <c r="DX49" s="1">
        <v>0</v>
      </c>
      <c r="DY49" s="1">
        <v>0</v>
      </c>
      <c r="DZ49" s="1">
        <v>0</v>
      </c>
      <c r="EA49" s="1">
        <v>0</v>
      </c>
      <c r="EB49" s="1">
        <v>0</v>
      </c>
      <c r="EC49" s="1">
        <v>0</v>
      </c>
      <c r="ED49" s="1">
        <v>0</v>
      </c>
      <c r="EE49" s="1">
        <v>0</v>
      </c>
      <c r="EF49" s="1">
        <v>0</v>
      </c>
      <c r="EG49" s="1">
        <v>0</v>
      </c>
      <c r="EH49" s="1">
        <v>0</v>
      </c>
    </row>
    <row r="50" spans="1:138">
      <c r="A50" s="1" t="s">
        <v>380</v>
      </c>
      <c r="B50" s="1" t="s">
        <v>381</v>
      </c>
      <c r="C50" s="1">
        <v>0</v>
      </c>
      <c r="D50" s="1">
        <v>0</v>
      </c>
      <c r="E50" s="1">
        <v>0</v>
      </c>
      <c r="F50" s="1">
        <v>0</v>
      </c>
      <c r="G50" s="1">
        <v>0</v>
      </c>
      <c r="H50" s="1">
        <v>0</v>
      </c>
      <c r="I50" s="1">
        <v>0</v>
      </c>
      <c r="J50" s="1">
        <v>0</v>
      </c>
      <c r="K50" s="1">
        <v>0</v>
      </c>
      <c r="L50" s="1">
        <v>0</v>
      </c>
      <c r="M50" s="1">
        <v>0</v>
      </c>
      <c r="N50" s="1">
        <v>0</v>
      </c>
      <c r="O50" s="1">
        <v>0</v>
      </c>
      <c r="P50" s="1">
        <v>0</v>
      </c>
      <c r="Q50" s="1">
        <v>0</v>
      </c>
      <c r="R50" s="1">
        <v>0</v>
      </c>
      <c r="S50" s="1">
        <v>0</v>
      </c>
      <c r="T50" s="1">
        <v>0</v>
      </c>
      <c r="U50" s="1">
        <v>0</v>
      </c>
      <c r="V50" s="1">
        <v>0</v>
      </c>
      <c r="W50" s="1">
        <v>0</v>
      </c>
      <c r="X50" s="1">
        <v>0</v>
      </c>
      <c r="Y50" s="1">
        <v>0</v>
      </c>
      <c r="Z50" s="1">
        <v>0</v>
      </c>
      <c r="AA50" s="1">
        <v>0</v>
      </c>
      <c r="AB50" s="1">
        <v>0</v>
      </c>
      <c r="AC50" s="1">
        <v>0</v>
      </c>
      <c r="AD50" s="1">
        <v>0</v>
      </c>
      <c r="AE50" s="1">
        <v>0</v>
      </c>
      <c r="AF50" s="1">
        <v>0</v>
      </c>
      <c r="AG50" s="1">
        <v>0</v>
      </c>
      <c r="AH50" s="1">
        <v>0</v>
      </c>
      <c r="AI50" s="1">
        <v>0</v>
      </c>
      <c r="AJ50" s="1">
        <v>0</v>
      </c>
      <c r="AK50" s="1">
        <v>0</v>
      </c>
      <c r="AL50" s="1">
        <v>0</v>
      </c>
      <c r="AM50" s="1">
        <v>0</v>
      </c>
      <c r="AN50" s="1">
        <v>0</v>
      </c>
      <c r="AO50" s="1">
        <v>0</v>
      </c>
      <c r="AP50" s="1">
        <v>0</v>
      </c>
      <c r="AQ50" s="1">
        <v>0</v>
      </c>
      <c r="AR50" s="1">
        <v>0</v>
      </c>
      <c r="AS50" s="1">
        <v>0</v>
      </c>
      <c r="AT50" s="1">
        <v>0</v>
      </c>
      <c r="AU50" s="1">
        <v>0</v>
      </c>
      <c r="AV50" s="1">
        <v>0</v>
      </c>
      <c r="AW50" s="1">
        <v>0</v>
      </c>
      <c r="AX50" s="1">
        <v>0</v>
      </c>
      <c r="AY50" s="1">
        <v>0</v>
      </c>
      <c r="AZ50" s="1">
        <v>0</v>
      </c>
      <c r="BA50" s="1">
        <v>0</v>
      </c>
      <c r="BB50" s="1">
        <v>0</v>
      </c>
      <c r="BC50" s="1">
        <v>0</v>
      </c>
      <c r="BD50" s="1">
        <v>0</v>
      </c>
      <c r="BE50" s="1">
        <v>0</v>
      </c>
      <c r="BF50" s="1">
        <v>0</v>
      </c>
      <c r="BG50" s="1">
        <v>0</v>
      </c>
      <c r="BH50" s="1">
        <v>0</v>
      </c>
      <c r="BI50" s="1">
        <v>0</v>
      </c>
      <c r="BJ50" s="1">
        <v>0</v>
      </c>
      <c r="BK50" s="1">
        <v>0</v>
      </c>
      <c r="BL50" s="1">
        <v>0</v>
      </c>
      <c r="BM50" s="1">
        <v>0</v>
      </c>
      <c r="BN50" s="1">
        <v>0</v>
      </c>
      <c r="BO50" s="1">
        <v>0</v>
      </c>
      <c r="BP50" s="1">
        <v>0</v>
      </c>
      <c r="BQ50" s="1">
        <v>0</v>
      </c>
      <c r="BR50" s="1">
        <v>0</v>
      </c>
      <c r="BS50" s="1">
        <v>0</v>
      </c>
      <c r="BT50" s="1">
        <v>0</v>
      </c>
      <c r="BU50" s="1">
        <v>0</v>
      </c>
      <c r="BV50" s="1">
        <v>0</v>
      </c>
      <c r="BW50" s="1">
        <v>0</v>
      </c>
      <c r="BX50" s="1">
        <v>0</v>
      </c>
      <c r="BY50" s="1">
        <v>0</v>
      </c>
      <c r="BZ50" s="1">
        <v>0</v>
      </c>
      <c r="CA50" s="1">
        <v>0</v>
      </c>
      <c r="CB50" s="1">
        <v>0</v>
      </c>
      <c r="CC50" s="1">
        <v>0</v>
      </c>
      <c r="CD50" s="1">
        <v>0</v>
      </c>
      <c r="CE50" s="1">
        <v>0</v>
      </c>
      <c r="CF50" s="1">
        <v>0</v>
      </c>
      <c r="CG50" s="1">
        <v>0</v>
      </c>
      <c r="CH50" s="1">
        <v>0</v>
      </c>
      <c r="CI50" s="1">
        <v>0</v>
      </c>
      <c r="CJ50" s="1">
        <v>0</v>
      </c>
      <c r="CK50" s="1">
        <v>0</v>
      </c>
      <c r="CL50" s="1">
        <v>0</v>
      </c>
      <c r="CM50" s="1">
        <v>0</v>
      </c>
      <c r="CN50" s="1">
        <v>0</v>
      </c>
      <c r="CO50" s="1">
        <v>0</v>
      </c>
      <c r="CP50" s="1">
        <v>0</v>
      </c>
      <c r="CQ50" s="1">
        <v>0</v>
      </c>
      <c r="CR50" s="1">
        <v>0</v>
      </c>
      <c r="CS50" s="1">
        <v>0</v>
      </c>
      <c r="CT50" s="1">
        <v>0</v>
      </c>
      <c r="CU50" s="1">
        <v>0</v>
      </c>
      <c r="CV50" s="1">
        <v>0</v>
      </c>
      <c r="CW50" s="1">
        <v>0</v>
      </c>
      <c r="CX50" s="1">
        <v>0</v>
      </c>
      <c r="CY50" s="1">
        <v>0</v>
      </c>
      <c r="CZ50" s="1">
        <v>0</v>
      </c>
      <c r="DA50" s="1">
        <v>0</v>
      </c>
      <c r="DB50" s="1">
        <v>0</v>
      </c>
      <c r="DC50" s="1">
        <v>0</v>
      </c>
      <c r="DD50" s="1">
        <v>0</v>
      </c>
      <c r="DE50" s="1">
        <v>0</v>
      </c>
      <c r="DF50" s="1">
        <v>0</v>
      </c>
      <c r="DG50" s="1">
        <v>0</v>
      </c>
      <c r="DH50" s="1">
        <v>0</v>
      </c>
      <c r="DI50" s="1">
        <v>0</v>
      </c>
      <c r="DJ50" s="1">
        <v>0</v>
      </c>
      <c r="DK50" s="1">
        <v>0</v>
      </c>
      <c r="DL50" s="1">
        <v>0</v>
      </c>
      <c r="DM50" s="1">
        <v>0</v>
      </c>
      <c r="DN50" s="1">
        <v>0</v>
      </c>
      <c r="DO50" s="1">
        <v>0</v>
      </c>
      <c r="DP50" s="1">
        <v>0</v>
      </c>
      <c r="DQ50" s="1">
        <v>0</v>
      </c>
      <c r="DR50" s="1">
        <v>0</v>
      </c>
      <c r="DS50" s="1">
        <v>0</v>
      </c>
      <c r="DT50" s="1">
        <v>0</v>
      </c>
      <c r="DU50" s="1">
        <v>0</v>
      </c>
      <c r="DV50" s="1">
        <v>0</v>
      </c>
      <c r="DW50" s="1">
        <v>0</v>
      </c>
      <c r="DX50" s="1">
        <v>0</v>
      </c>
      <c r="DY50" s="1">
        <v>0</v>
      </c>
      <c r="DZ50" s="1">
        <v>0</v>
      </c>
      <c r="EA50" s="1">
        <v>0</v>
      </c>
      <c r="EB50" s="1">
        <v>0</v>
      </c>
      <c r="EC50" s="1">
        <v>0</v>
      </c>
      <c r="ED50" s="1">
        <v>0</v>
      </c>
      <c r="EE50" s="1">
        <v>0</v>
      </c>
      <c r="EF50" s="1">
        <v>0</v>
      </c>
      <c r="EG50" s="1">
        <v>0</v>
      </c>
      <c r="EH50" s="1">
        <v>0</v>
      </c>
    </row>
    <row r="51" spans="1:138">
      <c r="A51" s="1" t="s">
        <v>382</v>
      </c>
      <c r="B51" s="1" t="s">
        <v>383</v>
      </c>
      <c r="C51" s="1">
        <v>0</v>
      </c>
      <c r="D51" s="1">
        <v>0</v>
      </c>
      <c r="E51" s="1">
        <v>0</v>
      </c>
      <c r="F51" s="1">
        <v>0</v>
      </c>
      <c r="G51" s="1">
        <v>0</v>
      </c>
      <c r="H51" s="1">
        <v>0</v>
      </c>
      <c r="I51" s="1">
        <v>0</v>
      </c>
      <c r="J51" s="1">
        <v>0</v>
      </c>
      <c r="K51" s="1">
        <v>0</v>
      </c>
      <c r="L51" s="1">
        <v>0</v>
      </c>
      <c r="M51" s="1">
        <v>0</v>
      </c>
      <c r="N51" s="1">
        <v>0</v>
      </c>
      <c r="O51" s="1">
        <v>0</v>
      </c>
      <c r="P51" s="1">
        <v>0</v>
      </c>
      <c r="Q51" s="1">
        <v>0</v>
      </c>
      <c r="R51" s="1">
        <v>0</v>
      </c>
      <c r="S51" s="1">
        <v>0</v>
      </c>
      <c r="T51" s="1">
        <v>0</v>
      </c>
      <c r="U51" s="1">
        <v>0</v>
      </c>
      <c r="V51" s="1">
        <v>0</v>
      </c>
      <c r="W51" s="1">
        <v>0</v>
      </c>
      <c r="X51" s="1">
        <v>0</v>
      </c>
      <c r="Y51" s="1">
        <v>0</v>
      </c>
      <c r="Z51" s="1">
        <v>0</v>
      </c>
      <c r="AA51" s="1">
        <v>0</v>
      </c>
      <c r="AB51" s="1">
        <v>0</v>
      </c>
      <c r="AC51" s="1">
        <v>0</v>
      </c>
      <c r="AD51" s="1">
        <v>0</v>
      </c>
      <c r="AE51" s="1">
        <v>0</v>
      </c>
      <c r="AF51" s="1">
        <v>0</v>
      </c>
      <c r="AG51" s="1">
        <v>0</v>
      </c>
      <c r="AH51" s="1">
        <v>0</v>
      </c>
      <c r="AI51" s="1">
        <v>0</v>
      </c>
      <c r="AJ51" s="1">
        <v>0</v>
      </c>
      <c r="AK51" s="1">
        <v>0</v>
      </c>
      <c r="AL51" s="1">
        <v>0</v>
      </c>
      <c r="AM51" s="1">
        <v>0</v>
      </c>
      <c r="AN51" s="1">
        <v>0</v>
      </c>
      <c r="AO51" s="1">
        <v>0</v>
      </c>
      <c r="AP51" s="1">
        <v>0</v>
      </c>
      <c r="AQ51" s="1">
        <v>0</v>
      </c>
      <c r="AR51" s="1">
        <v>0</v>
      </c>
      <c r="AS51" s="1">
        <v>0</v>
      </c>
      <c r="AT51" s="1">
        <v>0</v>
      </c>
      <c r="AU51" s="1">
        <v>0</v>
      </c>
      <c r="AV51" s="1">
        <v>0</v>
      </c>
      <c r="AW51" s="1">
        <v>0</v>
      </c>
      <c r="AX51" s="1">
        <v>0</v>
      </c>
      <c r="AY51" s="1">
        <v>0</v>
      </c>
      <c r="AZ51" s="1">
        <v>0</v>
      </c>
      <c r="BA51" s="1">
        <v>0</v>
      </c>
      <c r="BB51" s="1">
        <v>0</v>
      </c>
      <c r="BC51" s="1">
        <v>0</v>
      </c>
      <c r="BD51" s="1">
        <v>0</v>
      </c>
      <c r="BE51" s="1">
        <v>0</v>
      </c>
      <c r="BF51" s="1">
        <v>0</v>
      </c>
      <c r="BG51" s="1">
        <v>0</v>
      </c>
      <c r="BH51" s="1">
        <v>0</v>
      </c>
      <c r="BI51" s="1">
        <v>0</v>
      </c>
      <c r="BJ51" s="1">
        <v>0</v>
      </c>
      <c r="BK51" s="1">
        <v>0</v>
      </c>
      <c r="BL51" s="1">
        <v>0</v>
      </c>
      <c r="BM51" s="1">
        <v>0</v>
      </c>
      <c r="BN51" s="1">
        <v>0</v>
      </c>
      <c r="BO51" s="1">
        <v>0</v>
      </c>
      <c r="BP51" s="1">
        <v>0</v>
      </c>
      <c r="BQ51" s="1">
        <v>0</v>
      </c>
      <c r="BR51" s="1">
        <v>0</v>
      </c>
      <c r="BS51" s="1">
        <v>0</v>
      </c>
      <c r="BT51" s="1">
        <v>0</v>
      </c>
      <c r="BU51" s="1">
        <v>0</v>
      </c>
      <c r="BV51" s="1">
        <v>0</v>
      </c>
      <c r="BW51" s="1">
        <v>0</v>
      </c>
      <c r="BX51" s="1">
        <v>0</v>
      </c>
      <c r="BY51" s="1">
        <v>0</v>
      </c>
      <c r="BZ51" s="1">
        <v>0</v>
      </c>
      <c r="CA51" s="1">
        <v>0</v>
      </c>
      <c r="CB51" s="1">
        <v>0</v>
      </c>
      <c r="CC51" s="1">
        <v>0</v>
      </c>
      <c r="CD51" s="1">
        <v>0</v>
      </c>
      <c r="CE51" s="1">
        <v>0</v>
      </c>
      <c r="CF51" s="1">
        <v>0</v>
      </c>
      <c r="CG51" s="1">
        <v>0</v>
      </c>
      <c r="CH51" s="1">
        <v>0</v>
      </c>
      <c r="CI51" s="1">
        <v>0</v>
      </c>
      <c r="CJ51" s="1">
        <v>0</v>
      </c>
      <c r="CK51" s="1">
        <v>0</v>
      </c>
      <c r="CL51" s="1">
        <v>0</v>
      </c>
      <c r="CM51" s="1">
        <v>0</v>
      </c>
      <c r="CN51" s="1">
        <v>0</v>
      </c>
      <c r="CO51" s="1">
        <v>0</v>
      </c>
      <c r="CP51" s="1">
        <v>0</v>
      </c>
      <c r="CQ51" s="1">
        <v>0</v>
      </c>
      <c r="CR51" s="1">
        <v>0</v>
      </c>
      <c r="CS51" s="1">
        <v>0</v>
      </c>
      <c r="CT51" s="1">
        <v>0</v>
      </c>
      <c r="CU51" s="1">
        <v>0</v>
      </c>
      <c r="CV51" s="1">
        <v>0</v>
      </c>
      <c r="CW51" s="1">
        <v>0</v>
      </c>
      <c r="CX51" s="1">
        <v>0</v>
      </c>
      <c r="CY51" s="1">
        <v>0</v>
      </c>
      <c r="CZ51" s="1">
        <v>0</v>
      </c>
      <c r="DA51" s="1">
        <v>0</v>
      </c>
      <c r="DB51" s="1">
        <v>0</v>
      </c>
      <c r="DC51" s="1">
        <v>0</v>
      </c>
      <c r="DD51" s="1">
        <v>0</v>
      </c>
      <c r="DE51" s="1">
        <v>0</v>
      </c>
      <c r="DF51" s="1">
        <v>0</v>
      </c>
      <c r="DG51" s="1">
        <v>0</v>
      </c>
      <c r="DH51" s="1">
        <v>0</v>
      </c>
      <c r="DI51" s="1">
        <v>0</v>
      </c>
      <c r="DJ51" s="1">
        <v>0</v>
      </c>
      <c r="DK51" s="1">
        <v>0</v>
      </c>
      <c r="DL51" s="1">
        <v>0</v>
      </c>
      <c r="DM51" s="1">
        <v>0</v>
      </c>
      <c r="DN51" s="1">
        <v>0</v>
      </c>
      <c r="DO51" s="1">
        <v>0</v>
      </c>
      <c r="DP51" s="1">
        <v>0</v>
      </c>
      <c r="DQ51" s="1">
        <v>0</v>
      </c>
      <c r="DR51" s="1">
        <v>0</v>
      </c>
      <c r="DS51" s="1">
        <v>0</v>
      </c>
      <c r="DT51" s="1">
        <v>0</v>
      </c>
      <c r="DU51" s="1">
        <v>0</v>
      </c>
      <c r="DV51" s="1">
        <v>0</v>
      </c>
      <c r="DW51" s="1">
        <v>0</v>
      </c>
      <c r="DX51" s="1">
        <v>0</v>
      </c>
      <c r="DY51" s="1">
        <v>0</v>
      </c>
      <c r="DZ51" s="1">
        <v>0</v>
      </c>
      <c r="EA51" s="1">
        <v>0</v>
      </c>
      <c r="EB51" s="1">
        <v>0</v>
      </c>
      <c r="EC51" s="1">
        <v>0</v>
      </c>
      <c r="ED51" s="1">
        <v>0</v>
      </c>
      <c r="EE51" s="1">
        <v>0</v>
      </c>
      <c r="EF51" s="1">
        <v>0</v>
      </c>
      <c r="EG51" s="1">
        <v>0</v>
      </c>
      <c r="EH51" s="1">
        <v>0</v>
      </c>
    </row>
    <row r="52" spans="1:138">
      <c r="A52" s="1" t="s">
        <v>384</v>
      </c>
      <c r="B52" s="1" t="s">
        <v>385</v>
      </c>
      <c r="C52" s="1">
        <v>0</v>
      </c>
      <c r="D52" s="1">
        <v>0</v>
      </c>
      <c r="E52" s="1">
        <v>0</v>
      </c>
      <c r="F52" s="1">
        <v>0</v>
      </c>
      <c r="G52" s="1">
        <v>0</v>
      </c>
      <c r="H52" s="1">
        <v>0</v>
      </c>
      <c r="I52" s="1">
        <v>0</v>
      </c>
      <c r="J52" s="1">
        <v>0</v>
      </c>
      <c r="K52" s="1">
        <v>0</v>
      </c>
      <c r="L52" s="1">
        <v>0</v>
      </c>
      <c r="M52" s="1">
        <v>0</v>
      </c>
      <c r="N52" s="1">
        <v>0</v>
      </c>
      <c r="O52" s="1">
        <v>0</v>
      </c>
      <c r="P52" s="1">
        <v>0</v>
      </c>
      <c r="Q52" s="1">
        <v>0</v>
      </c>
      <c r="R52" s="1">
        <v>0</v>
      </c>
      <c r="S52" s="1">
        <v>0</v>
      </c>
      <c r="T52" s="1">
        <v>0</v>
      </c>
      <c r="U52" s="1">
        <v>0</v>
      </c>
      <c r="V52" s="1">
        <v>0</v>
      </c>
      <c r="W52" s="1">
        <v>0</v>
      </c>
      <c r="X52" s="1">
        <v>0</v>
      </c>
      <c r="Y52" s="1">
        <v>0</v>
      </c>
      <c r="Z52" s="1">
        <v>0</v>
      </c>
      <c r="AA52" s="1">
        <v>0</v>
      </c>
      <c r="AB52" s="1">
        <v>0</v>
      </c>
      <c r="AC52" s="1">
        <v>0</v>
      </c>
      <c r="AD52" s="1">
        <v>0</v>
      </c>
      <c r="AE52" s="1">
        <v>0</v>
      </c>
      <c r="AF52" s="1">
        <v>0</v>
      </c>
      <c r="AG52" s="1">
        <v>0</v>
      </c>
      <c r="AH52" s="1">
        <v>0</v>
      </c>
      <c r="AI52" s="1">
        <v>0</v>
      </c>
      <c r="AJ52" s="1">
        <v>0</v>
      </c>
      <c r="AK52" s="1">
        <v>0</v>
      </c>
      <c r="AL52" s="1">
        <v>0</v>
      </c>
      <c r="AM52" s="1">
        <v>0</v>
      </c>
      <c r="AN52" s="1">
        <v>0</v>
      </c>
      <c r="AO52" s="1">
        <v>0</v>
      </c>
      <c r="AP52" s="1">
        <v>0</v>
      </c>
      <c r="AQ52" s="1">
        <v>0</v>
      </c>
      <c r="AR52" s="1">
        <v>0</v>
      </c>
      <c r="AS52" s="1">
        <v>0</v>
      </c>
      <c r="AT52" s="1">
        <v>0</v>
      </c>
      <c r="AU52" s="1">
        <v>0</v>
      </c>
      <c r="AV52" s="1">
        <v>0</v>
      </c>
      <c r="AW52" s="1">
        <v>0</v>
      </c>
      <c r="AX52" s="1">
        <v>0</v>
      </c>
      <c r="AY52" s="1">
        <v>0</v>
      </c>
      <c r="AZ52" s="1">
        <v>0</v>
      </c>
      <c r="BA52" s="1">
        <v>0</v>
      </c>
      <c r="BB52" s="1">
        <v>0</v>
      </c>
      <c r="BC52" s="1">
        <v>0</v>
      </c>
      <c r="BD52" s="1">
        <v>0</v>
      </c>
      <c r="BE52" s="1">
        <v>0</v>
      </c>
      <c r="BF52" s="1">
        <v>0</v>
      </c>
      <c r="BG52" s="1">
        <v>0</v>
      </c>
      <c r="BH52" s="1">
        <v>0</v>
      </c>
      <c r="BI52" s="1">
        <v>0</v>
      </c>
      <c r="BJ52" s="1">
        <v>0</v>
      </c>
      <c r="BK52" s="1">
        <v>0</v>
      </c>
      <c r="BL52" s="1">
        <v>0</v>
      </c>
      <c r="BM52" s="1">
        <v>0</v>
      </c>
      <c r="BN52" s="1">
        <v>0</v>
      </c>
      <c r="BO52" s="1">
        <v>0</v>
      </c>
      <c r="BP52" s="1">
        <v>0</v>
      </c>
      <c r="BQ52" s="1">
        <v>0</v>
      </c>
      <c r="BR52" s="1">
        <v>0</v>
      </c>
      <c r="BS52" s="1">
        <v>0</v>
      </c>
      <c r="BT52" s="1">
        <v>0</v>
      </c>
      <c r="BU52" s="1">
        <v>0</v>
      </c>
      <c r="BV52" s="1">
        <v>0</v>
      </c>
      <c r="BW52" s="1">
        <v>0</v>
      </c>
      <c r="BX52" s="1">
        <v>0</v>
      </c>
      <c r="BY52" s="1">
        <v>0</v>
      </c>
      <c r="BZ52" s="1">
        <v>0</v>
      </c>
      <c r="CA52" s="1">
        <v>0</v>
      </c>
      <c r="CB52" s="1">
        <v>0</v>
      </c>
      <c r="CC52" s="1">
        <v>0</v>
      </c>
      <c r="CD52" s="1">
        <v>0</v>
      </c>
      <c r="CE52" s="1">
        <v>0</v>
      </c>
      <c r="CF52" s="1">
        <v>0</v>
      </c>
      <c r="CG52" s="1">
        <v>0</v>
      </c>
      <c r="CH52" s="1">
        <v>0</v>
      </c>
      <c r="CI52" s="1">
        <v>0</v>
      </c>
      <c r="CJ52" s="1">
        <v>0</v>
      </c>
      <c r="CK52" s="1">
        <v>0</v>
      </c>
      <c r="CL52" s="1">
        <v>0</v>
      </c>
      <c r="CM52" s="1">
        <v>0</v>
      </c>
      <c r="CN52" s="1">
        <v>0</v>
      </c>
      <c r="CO52" s="1">
        <v>0</v>
      </c>
      <c r="CP52" s="1">
        <v>0</v>
      </c>
      <c r="CQ52" s="1">
        <v>0</v>
      </c>
      <c r="CR52" s="1">
        <v>0</v>
      </c>
      <c r="CS52" s="1">
        <v>0</v>
      </c>
      <c r="CT52" s="1">
        <v>0</v>
      </c>
      <c r="CU52" s="1">
        <v>0</v>
      </c>
      <c r="CV52" s="1">
        <v>0</v>
      </c>
      <c r="CW52" s="1">
        <v>0</v>
      </c>
      <c r="CX52" s="1">
        <v>0</v>
      </c>
      <c r="CY52" s="1">
        <v>0</v>
      </c>
      <c r="CZ52" s="1">
        <v>0</v>
      </c>
      <c r="DA52" s="1">
        <v>0</v>
      </c>
      <c r="DB52" s="1">
        <v>0</v>
      </c>
      <c r="DC52" s="1">
        <v>0</v>
      </c>
      <c r="DD52" s="1">
        <v>0</v>
      </c>
      <c r="DE52" s="1">
        <v>0</v>
      </c>
      <c r="DF52" s="1">
        <v>0</v>
      </c>
      <c r="DG52" s="1">
        <v>0</v>
      </c>
      <c r="DH52" s="1">
        <v>0</v>
      </c>
      <c r="DI52" s="1">
        <v>0</v>
      </c>
      <c r="DJ52" s="1">
        <v>0</v>
      </c>
      <c r="DK52" s="1">
        <v>0</v>
      </c>
      <c r="DL52" s="1">
        <v>0</v>
      </c>
      <c r="DM52" s="1">
        <v>0</v>
      </c>
      <c r="DN52" s="1">
        <v>0</v>
      </c>
      <c r="DO52" s="1">
        <v>0</v>
      </c>
      <c r="DP52" s="1">
        <v>0</v>
      </c>
      <c r="DQ52" s="1">
        <v>0</v>
      </c>
      <c r="DR52" s="1">
        <v>0</v>
      </c>
      <c r="DS52" s="1">
        <v>0</v>
      </c>
      <c r="DT52" s="1">
        <v>0</v>
      </c>
      <c r="DU52" s="1">
        <v>0</v>
      </c>
      <c r="DV52" s="1">
        <v>0</v>
      </c>
      <c r="DW52" s="1">
        <v>0</v>
      </c>
      <c r="DX52" s="1">
        <v>0</v>
      </c>
      <c r="DY52" s="1">
        <v>0</v>
      </c>
      <c r="DZ52" s="1">
        <v>0</v>
      </c>
      <c r="EA52" s="1">
        <v>0</v>
      </c>
      <c r="EB52" s="1">
        <v>0</v>
      </c>
      <c r="EC52" s="1">
        <v>0</v>
      </c>
      <c r="ED52" s="1">
        <v>0</v>
      </c>
      <c r="EE52" s="1">
        <v>0</v>
      </c>
      <c r="EF52" s="1">
        <v>0</v>
      </c>
      <c r="EG52" s="1">
        <v>0</v>
      </c>
      <c r="EH52" s="1">
        <v>0</v>
      </c>
    </row>
    <row r="53" spans="1:138">
      <c r="A53" s="1" t="s">
        <v>386</v>
      </c>
      <c r="B53" s="1" t="s">
        <v>387</v>
      </c>
      <c r="C53" s="1">
        <v>0</v>
      </c>
      <c r="D53" s="1">
        <v>0</v>
      </c>
      <c r="E53" s="1">
        <v>0</v>
      </c>
      <c r="F53" s="1">
        <v>0</v>
      </c>
      <c r="G53" s="1">
        <v>0</v>
      </c>
      <c r="H53" s="1">
        <v>0</v>
      </c>
      <c r="I53" s="1">
        <v>0</v>
      </c>
      <c r="J53" s="1">
        <v>0</v>
      </c>
      <c r="K53" s="1">
        <v>0</v>
      </c>
      <c r="L53" s="1">
        <v>0</v>
      </c>
      <c r="M53" s="1">
        <v>0</v>
      </c>
      <c r="N53" s="1">
        <v>0</v>
      </c>
      <c r="O53" s="1">
        <v>0</v>
      </c>
      <c r="P53" s="1">
        <v>0</v>
      </c>
      <c r="Q53" s="1">
        <v>0</v>
      </c>
      <c r="R53" s="1">
        <v>0</v>
      </c>
      <c r="S53" s="1">
        <v>0</v>
      </c>
      <c r="T53" s="1">
        <v>0</v>
      </c>
      <c r="U53" s="1">
        <v>0</v>
      </c>
      <c r="V53" s="1">
        <v>0</v>
      </c>
      <c r="W53" s="1">
        <v>0</v>
      </c>
      <c r="X53" s="1">
        <v>0</v>
      </c>
      <c r="Y53" s="1">
        <v>0</v>
      </c>
      <c r="Z53" s="1">
        <v>0</v>
      </c>
      <c r="AA53" s="1">
        <v>0</v>
      </c>
      <c r="AB53" s="1">
        <v>0</v>
      </c>
      <c r="AC53" s="1">
        <v>0</v>
      </c>
      <c r="AD53" s="1">
        <v>0</v>
      </c>
      <c r="AE53" s="1">
        <v>0</v>
      </c>
      <c r="AF53" s="1">
        <v>0</v>
      </c>
      <c r="AG53" s="1">
        <v>0</v>
      </c>
      <c r="AH53" s="1">
        <v>0</v>
      </c>
      <c r="AI53" s="1">
        <v>0</v>
      </c>
      <c r="AJ53" s="1">
        <v>0</v>
      </c>
      <c r="AK53" s="1">
        <v>0</v>
      </c>
      <c r="AL53" s="1">
        <v>0</v>
      </c>
      <c r="AM53" s="1">
        <v>0</v>
      </c>
      <c r="AN53" s="1">
        <v>0</v>
      </c>
      <c r="AO53" s="1">
        <v>0</v>
      </c>
      <c r="AP53" s="1">
        <v>0</v>
      </c>
      <c r="AQ53" s="1">
        <v>0</v>
      </c>
      <c r="AR53" s="1">
        <v>0</v>
      </c>
      <c r="AS53" s="1">
        <v>0</v>
      </c>
      <c r="AT53" s="1">
        <v>0</v>
      </c>
      <c r="AU53" s="1">
        <v>0</v>
      </c>
      <c r="AV53" s="1">
        <v>0</v>
      </c>
      <c r="AW53" s="1">
        <v>0</v>
      </c>
      <c r="AX53" s="1">
        <v>0</v>
      </c>
      <c r="AY53" s="1">
        <v>0</v>
      </c>
      <c r="AZ53" s="1">
        <v>0</v>
      </c>
      <c r="BA53" s="1">
        <v>0</v>
      </c>
      <c r="BB53" s="1">
        <v>0</v>
      </c>
      <c r="BC53" s="1">
        <v>0</v>
      </c>
      <c r="BD53" s="1">
        <v>0</v>
      </c>
      <c r="BE53" s="1">
        <v>0</v>
      </c>
      <c r="BF53" s="1">
        <v>0</v>
      </c>
      <c r="BG53" s="1">
        <v>0</v>
      </c>
      <c r="BH53" s="1">
        <v>0</v>
      </c>
      <c r="BI53" s="1">
        <v>0</v>
      </c>
      <c r="BJ53" s="1">
        <v>0</v>
      </c>
      <c r="BK53" s="1">
        <v>0</v>
      </c>
      <c r="BL53" s="1">
        <v>0</v>
      </c>
      <c r="BM53" s="1">
        <v>0</v>
      </c>
      <c r="BN53" s="1">
        <v>0</v>
      </c>
      <c r="BO53" s="1">
        <v>0</v>
      </c>
      <c r="BP53" s="1">
        <v>0</v>
      </c>
      <c r="BQ53" s="1">
        <v>0</v>
      </c>
      <c r="BR53" s="1">
        <v>0</v>
      </c>
      <c r="BS53" s="1">
        <v>0</v>
      </c>
      <c r="BT53" s="1">
        <v>0</v>
      </c>
      <c r="BU53" s="1">
        <v>0</v>
      </c>
      <c r="BV53" s="1">
        <v>0</v>
      </c>
      <c r="BW53" s="1">
        <v>0</v>
      </c>
      <c r="BX53" s="1">
        <v>0</v>
      </c>
      <c r="BY53" s="1">
        <v>0</v>
      </c>
      <c r="BZ53" s="1">
        <v>0</v>
      </c>
      <c r="CA53" s="1">
        <v>0</v>
      </c>
      <c r="CB53" s="1">
        <v>0</v>
      </c>
      <c r="CC53" s="1">
        <v>0</v>
      </c>
      <c r="CD53" s="1">
        <v>0</v>
      </c>
      <c r="CE53" s="1">
        <v>0</v>
      </c>
      <c r="CF53" s="1">
        <v>0</v>
      </c>
      <c r="CG53" s="1">
        <v>0</v>
      </c>
      <c r="CH53" s="1">
        <v>0</v>
      </c>
      <c r="CI53" s="1">
        <v>0</v>
      </c>
      <c r="CJ53" s="1">
        <v>0</v>
      </c>
      <c r="CK53" s="1">
        <v>0</v>
      </c>
      <c r="CL53" s="1">
        <v>0</v>
      </c>
      <c r="CM53" s="1">
        <v>0</v>
      </c>
      <c r="CN53" s="1">
        <v>0</v>
      </c>
      <c r="CO53" s="1">
        <v>0</v>
      </c>
      <c r="CP53" s="1">
        <v>0</v>
      </c>
      <c r="CQ53" s="1">
        <v>0</v>
      </c>
      <c r="CR53" s="1">
        <v>0</v>
      </c>
      <c r="CS53" s="1">
        <v>0</v>
      </c>
      <c r="CT53" s="1">
        <v>0</v>
      </c>
      <c r="CU53" s="1">
        <v>0</v>
      </c>
      <c r="CV53" s="1">
        <v>0</v>
      </c>
      <c r="CW53" s="1">
        <v>0</v>
      </c>
      <c r="CX53" s="1">
        <v>0</v>
      </c>
      <c r="CY53" s="1">
        <v>0</v>
      </c>
      <c r="CZ53" s="1">
        <v>0</v>
      </c>
      <c r="DA53" s="1">
        <v>0</v>
      </c>
      <c r="DB53" s="1">
        <v>0</v>
      </c>
      <c r="DC53" s="1">
        <v>0</v>
      </c>
      <c r="DD53" s="1">
        <v>0</v>
      </c>
      <c r="DE53" s="1">
        <v>0</v>
      </c>
      <c r="DF53" s="1">
        <v>0</v>
      </c>
      <c r="DG53" s="1">
        <v>0</v>
      </c>
      <c r="DH53" s="1">
        <v>0</v>
      </c>
      <c r="DI53" s="1">
        <v>0</v>
      </c>
      <c r="DJ53" s="1">
        <v>0</v>
      </c>
      <c r="DK53" s="1">
        <v>0</v>
      </c>
      <c r="DL53" s="1">
        <v>0</v>
      </c>
      <c r="DM53" s="1">
        <v>0</v>
      </c>
      <c r="DN53" s="1">
        <v>0</v>
      </c>
      <c r="DO53" s="1">
        <v>0</v>
      </c>
      <c r="DP53" s="1">
        <v>0</v>
      </c>
      <c r="DQ53" s="1">
        <v>0</v>
      </c>
      <c r="DR53" s="1">
        <v>0</v>
      </c>
      <c r="DS53" s="1">
        <v>0</v>
      </c>
      <c r="DT53" s="1">
        <v>0</v>
      </c>
      <c r="DU53" s="1">
        <v>0</v>
      </c>
      <c r="DV53" s="1">
        <v>0</v>
      </c>
      <c r="DW53" s="1">
        <v>0</v>
      </c>
      <c r="DX53" s="1">
        <v>0</v>
      </c>
      <c r="DY53" s="1">
        <v>0</v>
      </c>
      <c r="DZ53" s="1">
        <v>0</v>
      </c>
      <c r="EA53" s="1">
        <v>0</v>
      </c>
      <c r="EB53" s="1">
        <v>0</v>
      </c>
      <c r="EC53" s="1">
        <v>0</v>
      </c>
      <c r="ED53" s="1">
        <v>0</v>
      </c>
      <c r="EE53" s="1">
        <v>0</v>
      </c>
      <c r="EF53" s="1">
        <v>0</v>
      </c>
      <c r="EG53" s="1">
        <v>0</v>
      </c>
      <c r="EH53" s="1">
        <v>0</v>
      </c>
    </row>
    <row r="54" spans="1:138">
      <c r="A54" s="1" t="s">
        <v>2755</v>
      </c>
      <c r="B54" s="1" t="s">
        <v>389</v>
      </c>
      <c r="C54" s="1">
        <v>0</v>
      </c>
      <c r="D54" s="1">
        <v>0</v>
      </c>
      <c r="E54" s="1">
        <v>0</v>
      </c>
      <c r="F54" s="1">
        <v>0</v>
      </c>
      <c r="G54" s="1">
        <v>0</v>
      </c>
      <c r="H54" s="1">
        <v>0</v>
      </c>
      <c r="I54" s="1">
        <v>0</v>
      </c>
      <c r="J54" s="1">
        <v>0</v>
      </c>
      <c r="K54" s="1">
        <v>0</v>
      </c>
      <c r="L54" s="1">
        <v>0</v>
      </c>
      <c r="M54" s="1">
        <v>0</v>
      </c>
      <c r="N54" s="1">
        <v>0</v>
      </c>
      <c r="O54" s="1">
        <v>0</v>
      </c>
      <c r="P54" s="1">
        <v>0</v>
      </c>
      <c r="Q54" s="1">
        <v>0</v>
      </c>
      <c r="R54" s="1">
        <v>0</v>
      </c>
      <c r="S54" s="1">
        <v>0</v>
      </c>
      <c r="T54" s="1">
        <v>0</v>
      </c>
      <c r="U54" s="1">
        <v>0</v>
      </c>
      <c r="V54" s="1">
        <v>0</v>
      </c>
      <c r="W54" s="1">
        <v>0</v>
      </c>
      <c r="X54" s="1">
        <v>0</v>
      </c>
      <c r="Y54" s="1">
        <v>0</v>
      </c>
      <c r="Z54" s="1">
        <v>0</v>
      </c>
      <c r="AA54" s="1">
        <v>0</v>
      </c>
      <c r="AB54" s="1">
        <v>0</v>
      </c>
      <c r="AC54" s="1">
        <v>0</v>
      </c>
      <c r="AD54" s="1">
        <v>0</v>
      </c>
      <c r="AE54" s="1">
        <v>0</v>
      </c>
      <c r="AF54" s="1">
        <v>0</v>
      </c>
      <c r="AG54" s="1">
        <v>0</v>
      </c>
      <c r="AH54" s="1">
        <v>0</v>
      </c>
      <c r="AI54" s="1">
        <v>0</v>
      </c>
      <c r="AJ54" s="1">
        <v>0</v>
      </c>
      <c r="AK54" s="1">
        <v>0</v>
      </c>
      <c r="AL54" s="1">
        <v>0</v>
      </c>
      <c r="AM54" s="1">
        <v>0</v>
      </c>
      <c r="AN54" s="1">
        <v>0</v>
      </c>
      <c r="AO54" s="1">
        <v>0</v>
      </c>
      <c r="AP54" s="1">
        <v>0</v>
      </c>
      <c r="AQ54" s="1">
        <v>0</v>
      </c>
      <c r="AR54" s="1">
        <v>0</v>
      </c>
      <c r="AS54" s="1">
        <v>0</v>
      </c>
      <c r="AT54" s="1">
        <v>0</v>
      </c>
      <c r="AU54" s="1">
        <v>0</v>
      </c>
      <c r="AV54" s="1">
        <v>0</v>
      </c>
      <c r="AW54" s="1">
        <v>0</v>
      </c>
      <c r="AX54" s="1">
        <v>0</v>
      </c>
      <c r="AY54" s="1">
        <v>0</v>
      </c>
      <c r="AZ54" s="1">
        <v>0</v>
      </c>
      <c r="BA54" s="1">
        <v>0</v>
      </c>
      <c r="BB54" s="1">
        <v>0</v>
      </c>
      <c r="BC54" s="1">
        <v>0</v>
      </c>
      <c r="BD54" s="1">
        <v>0</v>
      </c>
      <c r="BE54" s="1">
        <v>0</v>
      </c>
      <c r="BF54" s="1">
        <v>0</v>
      </c>
      <c r="BG54" s="1">
        <v>0</v>
      </c>
      <c r="BH54" s="1">
        <v>0</v>
      </c>
      <c r="BI54" s="1">
        <v>0</v>
      </c>
      <c r="BJ54" s="1">
        <v>0</v>
      </c>
      <c r="BK54" s="1">
        <v>0</v>
      </c>
      <c r="BL54" s="1">
        <v>0</v>
      </c>
      <c r="BM54" s="1">
        <v>0</v>
      </c>
      <c r="BN54" s="1">
        <v>0</v>
      </c>
      <c r="BO54" s="1">
        <v>0</v>
      </c>
      <c r="BP54" s="1">
        <v>0</v>
      </c>
      <c r="BQ54" s="1">
        <v>0</v>
      </c>
      <c r="BR54" s="1">
        <v>0</v>
      </c>
      <c r="BS54" s="1">
        <v>0</v>
      </c>
      <c r="BT54" s="1">
        <v>0</v>
      </c>
      <c r="BU54" s="1">
        <v>0</v>
      </c>
      <c r="BV54" s="1">
        <v>0</v>
      </c>
      <c r="BW54" s="1">
        <v>0</v>
      </c>
      <c r="BX54" s="1">
        <v>0</v>
      </c>
      <c r="BY54" s="1">
        <v>0</v>
      </c>
      <c r="BZ54" s="1">
        <v>0</v>
      </c>
      <c r="CA54" s="1">
        <v>0</v>
      </c>
      <c r="CB54" s="1">
        <v>0</v>
      </c>
      <c r="CC54" s="1">
        <v>0</v>
      </c>
      <c r="CD54" s="1">
        <v>0</v>
      </c>
      <c r="CE54" s="1">
        <v>0</v>
      </c>
      <c r="CF54" s="1">
        <v>0</v>
      </c>
      <c r="CG54" s="1">
        <v>0</v>
      </c>
      <c r="CH54" s="1">
        <v>0</v>
      </c>
      <c r="CI54" s="1">
        <v>0</v>
      </c>
      <c r="CJ54" s="1">
        <v>0</v>
      </c>
      <c r="CK54" s="1">
        <v>0</v>
      </c>
      <c r="CL54" s="1">
        <v>0</v>
      </c>
      <c r="CM54" s="1">
        <v>0</v>
      </c>
      <c r="CN54" s="1">
        <v>0</v>
      </c>
      <c r="CO54" s="1">
        <v>0</v>
      </c>
      <c r="CP54" s="1">
        <v>0</v>
      </c>
      <c r="CQ54" s="1">
        <v>0</v>
      </c>
      <c r="CR54" s="1">
        <v>0</v>
      </c>
      <c r="CS54" s="1">
        <v>0</v>
      </c>
      <c r="CT54" s="1">
        <v>0</v>
      </c>
      <c r="CU54" s="1">
        <v>0</v>
      </c>
      <c r="CV54" s="1">
        <v>0</v>
      </c>
      <c r="CW54" s="1">
        <v>0</v>
      </c>
      <c r="CX54" s="1">
        <v>0</v>
      </c>
      <c r="CY54" s="1">
        <v>0</v>
      </c>
      <c r="CZ54" s="1">
        <v>0</v>
      </c>
      <c r="DA54" s="1">
        <v>0</v>
      </c>
      <c r="DB54" s="1">
        <v>0</v>
      </c>
      <c r="DC54" s="1">
        <v>0</v>
      </c>
      <c r="DD54" s="1">
        <v>0</v>
      </c>
      <c r="DE54" s="1">
        <v>0</v>
      </c>
      <c r="DF54" s="1">
        <v>0</v>
      </c>
      <c r="DG54" s="1">
        <v>0</v>
      </c>
      <c r="DH54" s="1">
        <v>0</v>
      </c>
      <c r="DI54" s="1">
        <v>0</v>
      </c>
      <c r="DJ54" s="1">
        <v>0</v>
      </c>
      <c r="DK54" s="1">
        <v>0</v>
      </c>
      <c r="DL54" s="1">
        <v>0</v>
      </c>
      <c r="DM54" s="1">
        <v>0</v>
      </c>
      <c r="DN54" s="1">
        <v>0</v>
      </c>
      <c r="DO54" s="1">
        <v>0</v>
      </c>
      <c r="DP54" s="1">
        <v>0</v>
      </c>
      <c r="DQ54" s="1">
        <v>0</v>
      </c>
      <c r="DR54" s="1">
        <v>0</v>
      </c>
      <c r="DS54" s="1">
        <v>0</v>
      </c>
      <c r="DT54" s="1">
        <v>0</v>
      </c>
      <c r="DU54" s="1">
        <v>0</v>
      </c>
      <c r="DV54" s="1">
        <v>0</v>
      </c>
      <c r="DW54" s="1">
        <v>0</v>
      </c>
      <c r="DX54" s="1">
        <v>0</v>
      </c>
      <c r="DY54" s="1">
        <v>0</v>
      </c>
      <c r="DZ54" s="1">
        <v>0</v>
      </c>
      <c r="EA54" s="1">
        <v>0</v>
      </c>
      <c r="EB54" s="1">
        <v>0</v>
      </c>
      <c r="EC54" s="1">
        <v>0</v>
      </c>
      <c r="ED54" s="1">
        <v>0</v>
      </c>
      <c r="EE54" s="1">
        <v>0</v>
      </c>
      <c r="EF54" s="1">
        <v>0</v>
      </c>
      <c r="EG54" s="1">
        <v>0</v>
      </c>
      <c r="EH54" s="1">
        <v>0</v>
      </c>
    </row>
    <row r="55" spans="1:138">
      <c r="A55" s="1" t="s">
        <v>390</v>
      </c>
      <c r="B55" s="1" t="s">
        <v>391</v>
      </c>
      <c r="C55" s="1">
        <v>0</v>
      </c>
      <c r="D55" s="1">
        <v>0</v>
      </c>
      <c r="E55" s="1">
        <v>0</v>
      </c>
      <c r="F55" s="1">
        <v>0</v>
      </c>
      <c r="G55" s="1">
        <v>0</v>
      </c>
      <c r="H55" s="1">
        <v>0</v>
      </c>
      <c r="I55" s="1">
        <v>0</v>
      </c>
      <c r="J55" s="1">
        <v>0</v>
      </c>
      <c r="K55" s="1">
        <v>0</v>
      </c>
      <c r="L55" s="1">
        <v>0</v>
      </c>
      <c r="M55" s="1">
        <v>0</v>
      </c>
      <c r="N55" s="1">
        <v>0</v>
      </c>
      <c r="O55" s="1">
        <v>0</v>
      </c>
      <c r="P55" s="1">
        <v>0</v>
      </c>
      <c r="Q55" s="1">
        <v>0</v>
      </c>
      <c r="R55" s="1">
        <v>0</v>
      </c>
      <c r="S55" s="1">
        <v>0</v>
      </c>
      <c r="T55" s="1">
        <v>0</v>
      </c>
      <c r="U55" s="1">
        <v>0</v>
      </c>
      <c r="V55" s="1">
        <v>0</v>
      </c>
      <c r="W55" s="1">
        <v>0</v>
      </c>
      <c r="X55" s="1">
        <v>0</v>
      </c>
      <c r="Y55" s="1">
        <v>0</v>
      </c>
      <c r="Z55" s="1">
        <v>0</v>
      </c>
      <c r="AA55" s="1">
        <v>0</v>
      </c>
      <c r="AB55" s="1">
        <v>0</v>
      </c>
      <c r="AC55" s="1">
        <v>0</v>
      </c>
      <c r="AD55" s="1">
        <v>0</v>
      </c>
      <c r="AE55" s="1">
        <v>0</v>
      </c>
      <c r="AF55" s="1">
        <v>0</v>
      </c>
      <c r="AG55" s="1">
        <v>0</v>
      </c>
      <c r="AH55" s="1">
        <v>0</v>
      </c>
      <c r="AI55" s="1">
        <v>0</v>
      </c>
      <c r="AJ55" s="1">
        <v>0</v>
      </c>
      <c r="AK55" s="1">
        <v>0</v>
      </c>
      <c r="AL55" s="1">
        <v>0</v>
      </c>
      <c r="AM55" s="1">
        <v>0</v>
      </c>
      <c r="AN55" s="1">
        <v>0</v>
      </c>
      <c r="AO55" s="1">
        <v>0</v>
      </c>
      <c r="AP55" s="1">
        <v>0</v>
      </c>
      <c r="AQ55" s="1">
        <v>0</v>
      </c>
      <c r="AR55" s="1">
        <v>0</v>
      </c>
      <c r="AS55" s="1">
        <v>0</v>
      </c>
      <c r="AT55" s="1">
        <v>0</v>
      </c>
      <c r="AU55" s="1">
        <v>0</v>
      </c>
      <c r="AV55" s="1">
        <v>0</v>
      </c>
      <c r="AW55" s="1">
        <v>0</v>
      </c>
      <c r="AX55" s="1">
        <v>0</v>
      </c>
      <c r="AY55" s="1">
        <v>0</v>
      </c>
      <c r="AZ55" s="1">
        <v>0</v>
      </c>
      <c r="BA55" s="1">
        <v>0</v>
      </c>
      <c r="BB55" s="1">
        <v>0</v>
      </c>
      <c r="BC55" s="1">
        <v>0</v>
      </c>
      <c r="BD55" s="1">
        <v>0</v>
      </c>
      <c r="BE55" s="1">
        <v>0</v>
      </c>
      <c r="BF55" s="1">
        <v>0</v>
      </c>
      <c r="BG55" s="1">
        <v>0</v>
      </c>
      <c r="BH55" s="1">
        <v>0</v>
      </c>
      <c r="BI55" s="1">
        <v>0</v>
      </c>
      <c r="BJ55" s="1">
        <v>0</v>
      </c>
      <c r="BK55" s="1">
        <v>0</v>
      </c>
      <c r="BL55" s="1">
        <v>0</v>
      </c>
      <c r="BM55" s="1">
        <v>0</v>
      </c>
      <c r="BN55" s="1">
        <v>0</v>
      </c>
      <c r="BO55" s="1">
        <v>0</v>
      </c>
      <c r="BP55" s="1">
        <v>0</v>
      </c>
      <c r="BQ55" s="1">
        <v>0</v>
      </c>
      <c r="BR55" s="1">
        <v>0</v>
      </c>
      <c r="BS55" s="1">
        <v>0</v>
      </c>
      <c r="BT55" s="1">
        <v>0</v>
      </c>
      <c r="BU55" s="1">
        <v>0</v>
      </c>
      <c r="BV55" s="1">
        <v>0</v>
      </c>
      <c r="BW55" s="1">
        <v>0</v>
      </c>
      <c r="BX55" s="1">
        <v>0</v>
      </c>
      <c r="BY55" s="1">
        <v>0</v>
      </c>
      <c r="BZ55" s="1">
        <v>0</v>
      </c>
      <c r="CA55" s="1">
        <v>0</v>
      </c>
      <c r="CB55" s="1">
        <v>0</v>
      </c>
      <c r="CC55" s="1">
        <v>0</v>
      </c>
      <c r="CD55" s="1">
        <v>0</v>
      </c>
      <c r="CE55" s="1">
        <v>0</v>
      </c>
      <c r="CF55" s="1">
        <v>0</v>
      </c>
      <c r="CG55" s="1">
        <v>0</v>
      </c>
      <c r="CH55" s="1">
        <v>0</v>
      </c>
      <c r="CI55" s="1">
        <v>0</v>
      </c>
      <c r="CJ55" s="1">
        <v>0</v>
      </c>
      <c r="CK55" s="1">
        <v>0</v>
      </c>
      <c r="CL55" s="1">
        <v>0</v>
      </c>
      <c r="CM55" s="1">
        <v>0</v>
      </c>
      <c r="CN55" s="1">
        <v>0</v>
      </c>
      <c r="CO55" s="1">
        <v>0</v>
      </c>
      <c r="CP55" s="1">
        <v>0</v>
      </c>
      <c r="CQ55" s="1">
        <v>0</v>
      </c>
      <c r="CR55" s="1">
        <v>0</v>
      </c>
      <c r="CS55" s="1">
        <v>0</v>
      </c>
      <c r="CT55" s="1">
        <v>0</v>
      </c>
      <c r="CU55" s="1">
        <v>0</v>
      </c>
      <c r="CV55" s="1">
        <v>0</v>
      </c>
      <c r="CW55" s="1">
        <v>0</v>
      </c>
      <c r="CX55" s="1">
        <v>0</v>
      </c>
      <c r="CY55" s="1">
        <v>0</v>
      </c>
      <c r="CZ55" s="1">
        <v>0</v>
      </c>
      <c r="DA55" s="1">
        <v>0</v>
      </c>
      <c r="DB55" s="1">
        <v>0</v>
      </c>
      <c r="DC55" s="1">
        <v>0</v>
      </c>
      <c r="DD55" s="1">
        <v>0</v>
      </c>
      <c r="DE55" s="1">
        <v>0</v>
      </c>
      <c r="DF55" s="1">
        <v>0</v>
      </c>
      <c r="DG55" s="1">
        <v>0</v>
      </c>
      <c r="DH55" s="1">
        <v>0</v>
      </c>
      <c r="DI55" s="1">
        <v>0</v>
      </c>
      <c r="DJ55" s="1">
        <v>0</v>
      </c>
      <c r="DK55" s="1">
        <v>0</v>
      </c>
      <c r="DL55" s="1">
        <v>0</v>
      </c>
      <c r="DM55" s="1">
        <v>0</v>
      </c>
      <c r="DN55" s="1">
        <v>0</v>
      </c>
      <c r="DO55" s="1">
        <v>0</v>
      </c>
      <c r="DP55" s="1">
        <v>0</v>
      </c>
      <c r="DQ55" s="1">
        <v>0</v>
      </c>
      <c r="DR55" s="1">
        <v>0</v>
      </c>
      <c r="DS55" s="1">
        <v>0</v>
      </c>
      <c r="DT55" s="1">
        <v>0</v>
      </c>
      <c r="DU55" s="1">
        <v>0</v>
      </c>
      <c r="DV55" s="1">
        <v>0</v>
      </c>
      <c r="DW55" s="1">
        <v>0</v>
      </c>
      <c r="DX55" s="1">
        <v>0</v>
      </c>
      <c r="DY55" s="1">
        <v>0</v>
      </c>
      <c r="DZ55" s="1">
        <v>0</v>
      </c>
      <c r="EA55" s="1">
        <v>0</v>
      </c>
      <c r="EB55" s="1">
        <v>0</v>
      </c>
      <c r="EC55" s="1">
        <v>0</v>
      </c>
      <c r="ED55" s="1">
        <v>0</v>
      </c>
      <c r="EE55" s="1">
        <v>0</v>
      </c>
      <c r="EF55" s="1">
        <v>0</v>
      </c>
      <c r="EG55" s="1">
        <v>0</v>
      </c>
      <c r="EH55" s="1">
        <v>0</v>
      </c>
    </row>
    <row r="56" spans="1:138">
      <c r="A56" s="1" t="s">
        <v>392</v>
      </c>
      <c r="B56" s="1" t="s">
        <v>393</v>
      </c>
      <c r="C56" s="1">
        <v>0</v>
      </c>
      <c r="D56" s="1">
        <v>0</v>
      </c>
      <c r="E56" s="1">
        <v>0</v>
      </c>
      <c r="F56" s="1">
        <v>0</v>
      </c>
      <c r="G56" s="1">
        <v>0</v>
      </c>
      <c r="H56" s="1">
        <v>0</v>
      </c>
      <c r="I56" s="1">
        <v>0</v>
      </c>
      <c r="J56" s="1">
        <v>0</v>
      </c>
      <c r="K56" s="1">
        <v>0</v>
      </c>
      <c r="L56" s="1">
        <v>0</v>
      </c>
      <c r="M56" s="1">
        <v>0</v>
      </c>
      <c r="N56" s="1">
        <v>0</v>
      </c>
      <c r="O56" s="1">
        <v>0</v>
      </c>
      <c r="P56" s="1">
        <v>0</v>
      </c>
      <c r="Q56" s="1">
        <v>0</v>
      </c>
      <c r="R56" s="1">
        <v>0</v>
      </c>
      <c r="S56" s="1">
        <v>0</v>
      </c>
      <c r="T56" s="1">
        <v>0</v>
      </c>
      <c r="U56" s="1">
        <v>0</v>
      </c>
      <c r="V56" s="1">
        <v>0</v>
      </c>
      <c r="W56" s="1">
        <v>0</v>
      </c>
      <c r="X56" s="1">
        <v>0</v>
      </c>
      <c r="Y56" s="1">
        <v>0</v>
      </c>
      <c r="Z56" s="1">
        <v>0</v>
      </c>
      <c r="AA56" s="1">
        <v>0</v>
      </c>
      <c r="AB56" s="1">
        <v>0</v>
      </c>
      <c r="AC56" s="1">
        <v>0</v>
      </c>
      <c r="AD56" s="1">
        <v>0</v>
      </c>
      <c r="AE56" s="1">
        <v>0</v>
      </c>
      <c r="AF56" s="1">
        <v>0</v>
      </c>
      <c r="AG56" s="1">
        <v>0</v>
      </c>
      <c r="AH56" s="1">
        <v>0</v>
      </c>
      <c r="AI56" s="1">
        <v>0</v>
      </c>
      <c r="AJ56" s="1">
        <v>0</v>
      </c>
      <c r="AK56" s="1">
        <v>0</v>
      </c>
      <c r="AL56" s="1">
        <v>0</v>
      </c>
      <c r="AM56" s="1">
        <v>0</v>
      </c>
      <c r="AN56" s="1">
        <v>0</v>
      </c>
      <c r="AO56" s="1">
        <v>0</v>
      </c>
      <c r="AP56" s="1">
        <v>0</v>
      </c>
      <c r="AQ56" s="1">
        <v>0</v>
      </c>
      <c r="AR56" s="1">
        <v>0</v>
      </c>
      <c r="AS56" s="1">
        <v>0</v>
      </c>
      <c r="AT56" s="1">
        <v>0</v>
      </c>
      <c r="AU56" s="1">
        <v>0</v>
      </c>
      <c r="AV56" s="1">
        <v>0</v>
      </c>
      <c r="AW56" s="1">
        <v>0</v>
      </c>
      <c r="AX56" s="1">
        <v>0</v>
      </c>
      <c r="AY56" s="1">
        <v>0</v>
      </c>
      <c r="AZ56" s="1">
        <v>0</v>
      </c>
      <c r="BA56" s="1">
        <v>0</v>
      </c>
      <c r="BB56" s="1">
        <v>0</v>
      </c>
      <c r="BC56" s="1">
        <v>0</v>
      </c>
      <c r="BD56" s="1">
        <v>0</v>
      </c>
      <c r="BE56" s="1">
        <v>0</v>
      </c>
      <c r="BF56" s="1">
        <v>0</v>
      </c>
      <c r="BG56" s="1">
        <v>0</v>
      </c>
      <c r="BH56" s="1">
        <v>0</v>
      </c>
      <c r="BI56" s="1">
        <v>0</v>
      </c>
      <c r="BJ56" s="1">
        <v>0</v>
      </c>
      <c r="BK56" s="1">
        <v>0</v>
      </c>
      <c r="BL56" s="1">
        <v>0</v>
      </c>
      <c r="BM56" s="1">
        <v>0</v>
      </c>
      <c r="BN56" s="1">
        <v>0</v>
      </c>
      <c r="BO56" s="1">
        <v>0</v>
      </c>
      <c r="BP56" s="1">
        <v>0</v>
      </c>
      <c r="BQ56" s="1">
        <v>0</v>
      </c>
      <c r="BR56" s="1">
        <v>0</v>
      </c>
      <c r="BS56" s="1">
        <v>0</v>
      </c>
      <c r="BT56" s="1">
        <v>0</v>
      </c>
      <c r="BU56" s="1">
        <v>0</v>
      </c>
      <c r="BV56" s="1">
        <v>0</v>
      </c>
      <c r="BW56" s="1">
        <v>0</v>
      </c>
      <c r="BX56" s="1">
        <v>0</v>
      </c>
      <c r="BY56" s="1">
        <v>0</v>
      </c>
      <c r="BZ56" s="1">
        <v>0</v>
      </c>
      <c r="CA56" s="1">
        <v>0</v>
      </c>
      <c r="CB56" s="1">
        <v>0</v>
      </c>
      <c r="CC56" s="1">
        <v>0</v>
      </c>
      <c r="CD56" s="1">
        <v>0</v>
      </c>
      <c r="CE56" s="1">
        <v>0</v>
      </c>
      <c r="CF56" s="1">
        <v>0</v>
      </c>
      <c r="CG56" s="1">
        <v>0</v>
      </c>
      <c r="CH56" s="1">
        <v>0</v>
      </c>
      <c r="CI56" s="1">
        <v>0</v>
      </c>
      <c r="CJ56" s="1">
        <v>0</v>
      </c>
      <c r="CK56" s="1">
        <v>0</v>
      </c>
      <c r="CL56" s="1">
        <v>0</v>
      </c>
      <c r="CM56" s="1">
        <v>0</v>
      </c>
      <c r="CN56" s="1">
        <v>0</v>
      </c>
      <c r="CO56" s="1">
        <v>0</v>
      </c>
      <c r="CP56" s="1">
        <v>0</v>
      </c>
      <c r="CQ56" s="1">
        <v>0</v>
      </c>
      <c r="CR56" s="1">
        <v>0</v>
      </c>
      <c r="CS56" s="1">
        <v>0</v>
      </c>
      <c r="CT56" s="1">
        <v>0</v>
      </c>
      <c r="CU56" s="1">
        <v>0</v>
      </c>
      <c r="CV56" s="1">
        <v>0</v>
      </c>
      <c r="CW56" s="1">
        <v>0</v>
      </c>
      <c r="CX56" s="1">
        <v>0</v>
      </c>
      <c r="CY56" s="1">
        <v>0</v>
      </c>
      <c r="CZ56" s="1">
        <v>0</v>
      </c>
      <c r="DA56" s="1">
        <v>0</v>
      </c>
      <c r="DB56" s="1">
        <v>0</v>
      </c>
      <c r="DC56" s="1">
        <v>0</v>
      </c>
      <c r="DD56" s="1">
        <v>0</v>
      </c>
      <c r="DE56" s="1">
        <v>0</v>
      </c>
      <c r="DF56" s="1">
        <v>0</v>
      </c>
      <c r="DG56" s="1">
        <v>0</v>
      </c>
      <c r="DH56" s="1">
        <v>0</v>
      </c>
      <c r="DI56" s="1">
        <v>0</v>
      </c>
      <c r="DJ56" s="1">
        <v>0</v>
      </c>
      <c r="DK56" s="1">
        <v>0</v>
      </c>
      <c r="DL56" s="1">
        <v>0</v>
      </c>
      <c r="DM56" s="1">
        <v>0</v>
      </c>
      <c r="DN56" s="1">
        <v>0</v>
      </c>
      <c r="DO56" s="1">
        <v>0</v>
      </c>
      <c r="DP56" s="1">
        <v>0</v>
      </c>
      <c r="DQ56" s="1">
        <v>0</v>
      </c>
      <c r="DR56" s="1">
        <v>0</v>
      </c>
      <c r="DS56" s="1">
        <v>0</v>
      </c>
      <c r="DT56" s="1">
        <v>0</v>
      </c>
      <c r="DU56" s="1">
        <v>0</v>
      </c>
      <c r="DV56" s="1">
        <v>0</v>
      </c>
      <c r="DW56" s="1">
        <v>0</v>
      </c>
      <c r="DX56" s="1">
        <v>0</v>
      </c>
      <c r="DY56" s="1">
        <v>0</v>
      </c>
      <c r="DZ56" s="1">
        <v>0</v>
      </c>
      <c r="EA56" s="1">
        <v>0</v>
      </c>
      <c r="EB56" s="1">
        <v>0</v>
      </c>
      <c r="EC56" s="1">
        <v>0</v>
      </c>
      <c r="ED56" s="1">
        <v>0</v>
      </c>
      <c r="EE56" s="1">
        <v>0</v>
      </c>
      <c r="EF56" s="1">
        <v>0</v>
      </c>
      <c r="EG56" s="1">
        <v>0</v>
      </c>
      <c r="EH56" s="1">
        <v>0</v>
      </c>
    </row>
    <row r="57" spans="1:138">
      <c r="A57" s="1" t="s">
        <v>394</v>
      </c>
      <c r="B57" s="1" t="s">
        <v>395</v>
      </c>
      <c r="C57" s="1">
        <v>0</v>
      </c>
      <c r="D57" s="1">
        <v>0</v>
      </c>
      <c r="E57" s="1">
        <v>0</v>
      </c>
      <c r="F57" s="1">
        <v>0</v>
      </c>
      <c r="G57" s="1">
        <v>0</v>
      </c>
      <c r="H57" s="1">
        <v>0</v>
      </c>
      <c r="I57" s="1">
        <v>0</v>
      </c>
      <c r="J57" s="1">
        <v>0</v>
      </c>
      <c r="K57" s="1">
        <v>0</v>
      </c>
      <c r="L57" s="1">
        <v>0</v>
      </c>
      <c r="M57" s="1">
        <v>0</v>
      </c>
      <c r="N57" s="1">
        <v>0</v>
      </c>
      <c r="O57" s="1">
        <v>0</v>
      </c>
      <c r="P57" s="1">
        <v>0</v>
      </c>
      <c r="Q57" s="1">
        <v>0</v>
      </c>
      <c r="R57" s="1">
        <v>0</v>
      </c>
      <c r="S57" s="1">
        <v>0</v>
      </c>
      <c r="T57" s="1">
        <v>0</v>
      </c>
      <c r="U57" s="1">
        <v>0</v>
      </c>
      <c r="V57" s="1">
        <v>0</v>
      </c>
      <c r="W57" s="1">
        <v>0</v>
      </c>
      <c r="X57" s="1">
        <v>0</v>
      </c>
      <c r="Y57" s="1">
        <v>0</v>
      </c>
      <c r="Z57" s="1">
        <v>0</v>
      </c>
      <c r="AA57" s="1">
        <v>0</v>
      </c>
      <c r="AB57" s="1">
        <v>0</v>
      </c>
      <c r="AC57" s="1">
        <v>0</v>
      </c>
      <c r="AD57" s="1">
        <v>0</v>
      </c>
      <c r="AE57" s="1">
        <v>0</v>
      </c>
      <c r="AF57" s="1">
        <v>0</v>
      </c>
      <c r="AG57" s="1">
        <v>0</v>
      </c>
      <c r="AH57" s="1">
        <v>0</v>
      </c>
      <c r="AI57" s="1">
        <v>0</v>
      </c>
      <c r="AJ57" s="1">
        <v>0</v>
      </c>
      <c r="AK57" s="1">
        <v>0</v>
      </c>
      <c r="AL57" s="1">
        <v>0</v>
      </c>
      <c r="AM57" s="1">
        <v>0</v>
      </c>
      <c r="AN57" s="1">
        <v>0</v>
      </c>
      <c r="AO57" s="1">
        <v>0</v>
      </c>
      <c r="AP57" s="1">
        <v>0</v>
      </c>
      <c r="AQ57" s="1">
        <v>0</v>
      </c>
      <c r="AR57" s="1">
        <v>0</v>
      </c>
      <c r="AS57" s="1">
        <v>0</v>
      </c>
      <c r="AT57" s="1">
        <v>0</v>
      </c>
      <c r="AU57" s="1">
        <v>0</v>
      </c>
      <c r="AV57" s="1">
        <v>0</v>
      </c>
      <c r="AW57" s="1">
        <v>0</v>
      </c>
      <c r="AX57" s="1">
        <v>0</v>
      </c>
      <c r="AY57" s="1">
        <v>0</v>
      </c>
      <c r="AZ57" s="1">
        <v>0</v>
      </c>
      <c r="BA57" s="1">
        <v>0</v>
      </c>
      <c r="BB57" s="1">
        <v>0</v>
      </c>
      <c r="BC57" s="1">
        <v>0</v>
      </c>
      <c r="BD57" s="1">
        <v>0</v>
      </c>
      <c r="BE57" s="1">
        <v>0</v>
      </c>
      <c r="BF57" s="1">
        <v>0</v>
      </c>
      <c r="BG57" s="1">
        <v>0</v>
      </c>
      <c r="BH57" s="1">
        <v>0</v>
      </c>
      <c r="BI57" s="1">
        <v>0</v>
      </c>
      <c r="BJ57" s="1">
        <v>0</v>
      </c>
      <c r="BK57" s="1">
        <v>0</v>
      </c>
      <c r="BL57" s="1">
        <v>0</v>
      </c>
      <c r="BM57" s="1">
        <v>0</v>
      </c>
      <c r="BN57" s="1">
        <v>0</v>
      </c>
      <c r="BO57" s="1">
        <v>0</v>
      </c>
      <c r="BP57" s="1">
        <v>0</v>
      </c>
      <c r="BQ57" s="1">
        <v>0</v>
      </c>
      <c r="BR57" s="1">
        <v>0</v>
      </c>
      <c r="BS57" s="1">
        <v>0</v>
      </c>
      <c r="BT57" s="1">
        <v>0</v>
      </c>
      <c r="BU57" s="1">
        <v>0</v>
      </c>
      <c r="BV57" s="1">
        <v>0</v>
      </c>
      <c r="BW57" s="1">
        <v>0</v>
      </c>
      <c r="BX57" s="1">
        <v>0</v>
      </c>
      <c r="BY57" s="1">
        <v>0</v>
      </c>
      <c r="BZ57" s="1">
        <v>0</v>
      </c>
      <c r="CA57" s="1">
        <v>0</v>
      </c>
      <c r="CB57" s="1">
        <v>0</v>
      </c>
      <c r="CC57" s="1">
        <v>0</v>
      </c>
      <c r="CD57" s="1">
        <v>0</v>
      </c>
      <c r="CE57" s="1">
        <v>0</v>
      </c>
      <c r="CF57" s="1">
        <v>0</v>
      </c>
      <c r="CG57" s="1">
        <v>0</v>
      </c>
      <c r="CH57" s="1">
        <v>0</v>
      </c>
      <c r="CI57" s="1">
        <v>0</v>
      </c>
      <c r="CJ57" s="1">
        <v>0</v>
      </c>
      <c r="CK57" s="1">
        <v>0</v>
      </c>
      <c r="CL57" s="1">
        <v>0</v>
      </c>
      <c r="CM57" s="1">
        <v>0</v>
      </c>
      <c r="CN57" s="1">
        <v>0</v>
      </c>
      <c r="CO57" s="1">
        <v>0</v>
      </c>
      <c r="CP57" s="1">
        <v>0</v>
      </c>
      <c r="CQ57" s="1">
        <v>0</v>
      </c>
      <c r="CR57" s="1">
        <v>0</v>
      </c>
      <c r="CS57" s="1">
        <v>0</v>
      </c>
      <c r="CT57" s="1">
        <v>0</v>
      </c>
      <c r="CU57" s="1">
        <v>0</v>
      </c>
      <c r="CV57" s="1">
        <v>0</v>
      </c>
      <c r="CW57" s="1">
        <v>0</v>
      </c>
      <c r="CX57" s="1">
        <v>0</v>
      </c>
      <c r="CY57" s="1">
        <v>0</v>
      </c>
      <c r="CZ57" s="1">
        <v>0</v>
      </c>
      <c r="DA57" s="1">
        <v>0</v>
      </c>
      <c r="DB57" s="1">
        <v>0</v>
      </c>
      <c r="DC57" s="1">
        <v>0</v>
      </c>
      <c r="DD57" s="1">
        <v>0</v>
      </c>
      <c r="DE57" s="1">
        <v>0</v>
      </c>
      <c r="DF57" s="1">
        <v>0</v>
      </c>
      <c r="DG57" s="1">
        <v>0</v>
      </c>
      <c r="DH57" s="1">
        <v>0</v>
      </c>
      <c r="DI57" s="1">
        <v>0</v>
      </c>
      <c r="DJ57" s="1">
        <v>0</v>
      </c>
      <c r="DK57" s="1">
        <v>0</v>
      </c>
      <c r="DL57" s="1">
        <v>0</v>
      </c>
      <c r="DM57" s="1">
        <v>0</v>
      </c>
      <c r="DN57" s="1">
        <v>0</v>
      </c>
      <c r="DO57" s="1">
        <v>0</v>
      </c>
      <c r="DP57" s="1">
        <v>0</v>
      </c>
      <c r="DQ57" s="1">
        <v>0</v>
      </c>
      <c r="DR57" s="1">
        <v>0</v>
      </c>
      <c r="DS57" s="1">
        <v>0</v>
      </c>
      <c r="DT57" s="1">
        <v>0</v>
      </c>
      <c r="DU57" s="1">
        <v>0</v>
      </c>
      <c r="DV57" s="1">
        <v>0</v>
      </c>
      <c r="DW57" s="1">
        <v>0</v>
      </c>
      <c r="DX57" s="1">
        <v>0</v>
      </c>
      <c r="DY57" s="1">
        <v>0</v>
      </c>
      <c r="DZ57" s="1">
        <v>0</v>
      </c>
      <c r="EA57" s="1">
        <v>0</v>
      </c>
      <c r="EB57" s="1">
        <v>0</v>
      </c>
      <c r="EC57" s="1">
        <v>0</v>
      </c>
      <c r="ED57" s="1">
        <v>0</v>
      </c>
      <c r="EE57" s="1">
        <v>0</v>
      </c>
      <c r="EF57" s="1">
        <v>0</v>
      </c>
      <c r="EG57" s="1">
        <v>0</v>
      </c>
      <c r="EH57" s="1">
        <v>0</v>
      </c>
    </row>
    <row r="58" spans="1:138">
      <c r="A58" s="1" t="s">
        <v>396</v>
      </c>
      <c r="B58" s="1" t="s">
        <v>397</v>
      </c>
      <c r="C58" s="1">
        <v>0</v>
      </c>
      <c r="D58" s="1">
        <v>0</v>
      </c>
      <c r="E58" s="1">
        <v>0</v>
      </c>
      <c r="F58" s="1">
        <v>0</v>
      </c>
      <c r="G58" s="1">
        <v>0</v>
      </c>
      <c r="H58" s="1">
        <v>0</v>
      </c>
      <c r="I58" s="1">
        <v>0</v>
      </c>
      <c r="J58" s="1">
        <v>0</v>
      </c>
      <c r="K58" s="1">
        <v>0</v>
      </c>
      <c r="L58" s="1">
        <v>0</v>
      </c>
      <c r="M58" s="1">
        <v>0</v>
      </c>
      <c r="N58" s="1">
        <v>0</v>
      </c>
      <c r="O58" s="1">
        <v>0</v>
      </c>
      <c r="P58" s="1">
        <v>0</v>
      </c>
      <c r="Q58" s="1">
        <v>0</v>
      </c>
      <c r="R58" s="1">
        <v>0</v>
      </c>
      <c r="S58" s="1">
        <v>0</v>
      </c>
      <c r="T58" s="1">
        <v>0</v>
      </c>
      <c r="U58" s="1">
        <v>0</v>
      </c>
      <c r="V58" s="1">
        <v>0</v>
      </c>
      <c r="W58" s="1">
        <v>0</v>
      </c>
      <c r="X58" s="1">
        <v>0</v>
      </c>
      <c r="Y58" s="1">
        <v>0</v>
      </c>
      <c r="Z58" s="1">
        <v>0</v>
      </c>
      <c r="AA58" s="1">
        <v>0</v>
      </c>
      <c r="AB58" s="1">
        <v>0</v>
      </c>
      <c r="AC58" s="1">
        <v>0</v>
      </c>
      <c r="AD58" s="1">
        <v>0</v>
      </c>
      <c r="AE58" s="1">
        <v>0</v>
      </c>
      <c r="AF58" s="1">
        <v>0</v>
      </c>
      <c r="AG58" s="1">
        <v>0</v>
      </c>
      <c r="AH58" s="1">
        <v>0</v>
      </c>
      <c r="AI58" s="1">
        <v>0</v>
      </c>
      <c r="AJ58" s="1">
        <v>0</v>
      </c>
      <c r="AK58" s="1">
        <v>0</v>
      </c>
      <c r="AL58" s="1">
        <v>0</v>
      </c>
      <c r="AM58" s="1">
        <v>0</v>
      </c>
      <c r="AN58" s="1">
        <v>0</v>
      </c>
      <c r="AO58" s="1">
        <v>0</v>
      </c>
      <c r="AP58" s="1">
        <v>0</v>
      </c>
      <c r="AQ58" s="1">
        <v>0</v>
      </c>
      <c r="AR58" s="1">
        <v>0</v>
      </c>
      <c r="AS58" s="1">
        <v>0</v>
      </c>
      <c r="AT58" s="1">
        <v>0</v>
      </c>
      <c r="AU58" s="1">
        <v>0</v>
      </c>
      <c r="AV58" s="1">
        <v>0</v>
      </c>
      <c r="AW58" s="1">
        <v>0</v>
      </c>
      <c r="AX58" s="1">
        <v>0</v>
      </c>
      <c r="AY58" s="1">
        <v>0</v>
      </c>
      <c r="AZ58" s="1">
        <v>0</v>
      </c>
      <c r="BA58" s="1">
        <v>0</v>
      </c>
      <c r="BB58" s="1">
        <v>0</v>
      </c>
      <c r="BC58" s="1">
        <v>0</v>
      </c>
      <c r="BD58" s="1">
        <v>0</v>
      </c>
      <c r="BE58" s="1">
        <v>0</v>
      </c>
      <c r="BF58" s="1">
        <v>0</v>
      </c>
      <c r="BG58" s="1">
        <v>0</v>
      </c>
      <c r="BH58" s="1">
        <v>0</v>
      </c>
      <c r="BI58" s="1">
        <v>0</v>
      </c>
      <c r="BJ58" s="1">
        <v>0</v>
      </c>
      <c r="BK58" s="1">
        <v>0</v>
      </c>
      <c r="BL58" s="1">
        <v>0</v>
      </c>
      <c r="BM58" s="1">
        <v>0</v>
      </c>
      <c r="BN58" s="1">
        <v>0</v>
      </c>
      <c r="BO58" s="1">
        <v>0</v>
      </c>
      <c r="BP58" s="1">
        <v>0</v>
      </c>
      <c r="BQ58" s="1">
        <v>0</v>
      </c>
      <c r="BR58" s="1">
        <v>0</v>
      </c>
      <c r="BS58" s="1">
        <v>0</v>
      </c>
      <c r="BT58" s="1">
        <v>0</v>
      </c>
      <c r="BU58" s="1">
        <v>0</v>
      </c>
      <c r="BV58" s="1">
        <v>0</v>
      </c>
      <c r="BW58" s="1">
        <v>0</v>
      </c>
      <c r="BX58" s="1">
        <v>0</v>
      </c>
      <c r="BY58" s="1">
        <v>0</v>
      </c>
      <c r="BZ58" s="1">
        <v>0</v>
      </c>
      <c r="CA58" s="1">
        <v>0</v>
      </c>
      <c r="CB58" s="1">
        <v>0</v>
      </c>
      <c r="CC58" s="1">
        <v>0</v>
      </c>
      <c r="CD58" s="1">
        <v>0</v>
      </c>
      <c r="CE58" s="1">
        <v>0</v>
      </c>
      <c r="CF58" s="1">
        <v>0</v>
      </c>
      <c r="CG58" s="1">
        <v>0</v>
      </c>
      <c r="CH58" s="1">
        <v>0</v>
      </c>
      <c r="CI58" s="1">
        <v>0</v>
      </c>
      <c r="CJ58" s="1">
        <v>0</v>
      </c>
      <c r="CK58" s="1">
        <v>0</v>
      </c>
      <c r="CL58" s="1">
        <v>0</v>
      </c>
      <c r="CM58" s="1">
        <v>0</v>
      </c>
      <c r="CN58" s="1">
        <v>0</v>
      </c>
      <c r="CO58" s="1">
        <v>0</v>
      </c>
      <c r="CP58" s="1">
        <v>0</v>
      </c>
      <c r="CQ58" s="1">
        <v>0</v>
      </c>
      <c r="CR58" s="1">
        <v>0</v>
      </c>
      <c r="CS58" s="1">
        <v>0</v>
      </c>
      <c r="CT58" s="1">
        <v>0</v>
      </c>
      <c r="CU58" s="1">
        <v>0</v>
      </c>
      <c r="CV58" s="1">
        <v>0</v>
      </c>
      <c r="CW58" s="1">
        <v>0</v>
      </c>
      <c r="CX58" s="1">
        <v>0</v>
      </c>
      <c r="CY58" s="1">
        <v>0</v>
      </c>
      <c r="CZ58" s="1">
        <v>0</v>
      </c>
      <c r="DA58" s="1">
        <v>0</v>
      </c>
      <c r="DB58" s="1">
        <v>0</v>
      </c>
      <c r="DC58" s="1">
        <v>0</v>
      </c>
      <c r="DD58" s="1">
        <v>0</v>
      </c>
      <c r="DE58" s="1">
        <v>0</v>
      </c>
      <c r="DF58" s="1">
        <v>0</v>
      </c>
      <c r="DG58" s="1">
        <v>0</v>
      </c>
      <c r="DH58" s="1">
        <v>0</v>
      </c>
      <c r="DI58" s="1">
        <v>0</v>
      </c>
      <c r="DJ58" s="1">
        <v>0</v>
      </c>
      <c r="DK58" s="1">
        <v>0</v>
      </c>
      <c r="DL58" s="1">
        <v>0</v>
      </c>
      <c r="DM58" s="1">
        <v>0</v>
      </c>
      <c r="DN58" s="1">
        <v>0</v>
      </c>
      <c r="DO58" s="1">
        <v>0</v>
      </c>
      <c r="DP58" s="1">
        <v>0</v>
      </c>
      <c r="DQ58" s="1">
        <v>0</v>
      </c>
      <c r="DR58" s="1">
        <v>0</v>
      </c>
      <c r="DS58" s="1">
        <v>0</v>
      </c>
      <c r="DT58" s="1">
        <v>0</v>
      </c>
      <c r="DU58" s="1">
        <v>0</v>
      </c>
      <c r="DV58" s="1">
        <v>0</v>
      </c>
      <c r="DW58" s="1">
        <v>0</v>
      </c>
      <c r="DX58" s="1">
        <v>0</v>
      </c>
      <c r="DY58" s="1">
        <v>0</v>
      </c>
      <c r="DZ58" s="1">
        <v>0</v>
      </c>
      <c r="EA58" s="1">
        <v>0</v>
      </c>
      <c r="EB58" s="1">
        <v>0</v>
      </c>
      <c r="EC58" s="1">
        <v>0</v>
      </c>
      <c r="ED58" s="1">
        <v>0</v>
      </c>
      <c r="EE58" s="1">
        <v>0</v>
      </c>
      <c r="EF58" s="1">
        <v>0</v>
      </c>
      <c r="EG58" s="1">
        <v>0</v>
      </c>
      <c r="EH58" s="1">
        <v>0</v>
      </c>
    </row>
    <row r="59" spans="1:138">
      <c r="A59" s="1" t="s">
        <v>398</v>
      </c>
      <c r="B59" s="1" t="s">
        <v>399</v>
      </c>
      <c r="C59" s="1">
        <v>0</v>
      </c>
      <c r="D59" s="1">
        <v>0</v>
      </c>
      <c r="E59" s="1">
        <v>0</v>
      </c>
      <c r="F59" s="1">
        <v>0</v>
      </c>
      <c r="G59" s="1">
        <v>0</v>
      </c>
      <c r="H59" s="1">
        <v>0</v>
      </c>
      <c r="I59" s="1">
        <v>0</v>
      </c>
      <c r="J59" s="1">
        <v>0</v>
      </c>
      <c r="K59" s="1">
        <v>0</v>
      </c>
      <c r="L59" s="1">
        <v>0</v>
      </c>
      <c r="M59" s="1">
        <v>0</v>
      </c>
      <c r="N59" s="1">
        <v>0</v>
      </c>
      <c r="O59" s="1">
        <v>0</v>
      </c>
      <c r="P59" s="1">
        <v>0</v>
      </c>
      <c r="Q59" s="1">
        <v>0</v>
      </c>
      <c r="R59" s="1">
        <v>0</v>
      </c>
      <c r="S59" s="1">
        <v>0</v>
      </c>
      <c r="T59" s="1">
        <v>0</v>
      </c>
      <c r="U59" s="1">
        <v>0</v>
      </c>
      <c r="V59" s="1">
        <v>0</v>
      </c>
      <c r="W59" s="1">
        <v>0</v>
      </c>
      <c r="X59" s="1">
        <v>0</v>
      </c>
      <c r="Y59" s="1">
        <v>0</v>
      </c>
      <c r="Z59" s="1">
        <v>0</v>
      </c>
      <c r="AA59" s="1">
        <v>0</v>
      </c>
      <c r="AB59" s="1">
        <v>0</v>
      </c>
      <c r="AC59" s="1">
        <v>0</v>
      </c>
      <c r="AD59" s="1">
        <v>0</v>
      </c>
      <c r="AE59" s="1">
        <v>0</v>
      </c>
      <c r="AF59" s="1">
        <v>0</v>
      </c>
      <c r="AG59" s="1">
        <v>0</v>
      </c>
      <c r="AH59" s="1">
        <v>0</v>
      </c>
      <c r="AI59" s="1">
        <v>0</v>
      </c>
      <c r="AJ59" s="1">
        <v>0</v>
      </c>
      <c r="AK59" s="1">
        <v>0</v>
      </c>
      <c r="AL59" s="1">
        <v>0</v>
      </c>
      <c r="AM59" s="1">
        <v>0</v>
      </c>
      <c r="AN59" s="1">
        <v>0</v>
      </c>
      <c r="AO59" s="1">
        <v>0</v>
      </c>
      <c r="AP59" s="1">
        <v>0</v>
      </c>
      <c r="AQ59" s="1">
        <v>0</v>
      </c>
      <c r="AR59" s="1">
        <v>0</v>
      </c>
      <c r="AS59" s="1">
        <v>0</v>
      </c>
      <c r="AT59" s="1">
        <v>0</v>
      </c>
      <c r="AU59" s="1">
        <v>0</v>
      </c>
      <c r="AV59" s="1">
        <v>0</v>
      </c>
      <c r="AW59" s="1">
        <v>0</v>
      </c>
      <c r="AX59" s="1">
        <v>0</v>
      </c>
      <c r="AY59" s="1">
        <v>0</v>
      </c>
      <c r="AZ59" s="1">
        <v>0</v>
      </c>
      <c r="BA59" s="1">
        <v>0</v>
      </c>
      <c r="BB59" s="1">
        <v>0</v>
      </c>
      <c r="BC59" s="1">
        <v>0</v>
      </c>
      <c r="BD59" s="1">
        <v>0</v>
      </c>
      <c r="BE59" s="1">
        <v>0</v>
      </c>
      <c r="BF59" s="1">
        <v>0</v>
      </c>
      <c r="BG59" s="1">
        <v>0</v>
      </c>
      <c r="BH59" s="1">
        <v>0</v>
      </c>
      <c r="BI59" s="1">
        <v>0</v>
      </c>
      <c r="BJ59" s="1">
        <v>0</v>
      </c>
      <c r="BK59" s="1">
        <v>0</v>
      </c>
      <c r="BL59" s="1">
        <v>0</v>
      </c>
      <c r="BM59" s="1">
        <v>0</v>
      </c>
      <c r="BN59" s="1">
        <v>0</v>
      </c>
      <c r="BO59" s="1">
        <v>0</v>
      </c>
      <c r="BP59" s="1">
        <v>0</v>
      </c>
      <c r="BQ59" s="1">
        <v>0</v>
      </c>
      <c r="BR59" s="1">
        <v>0</v>
      </c>
      <c r="BS59" s="1">
        <v>0</v>
      </c>
      <c r="BT59" s="1">
        <v>0</v>
      </c>
      <c r="BU59" s="1">
        <v>0</v>
      </c>
      <c r="BV59" s="1">
        <v>0</v>
      </c>
      <c r="BW59" s="1">
        <v>0</v>
      </c>
      <c r="BX59" s="1">
        <v>0</v>
      </c>
      <c r="BY59" s="1">
        <v>0</v>
      </c>
      <c r="BZ59" s="1">
        <v>0</v>
      </c>
      <c r="CA59" s="1">
        <v>0</v>
      </c>
      <c r="CB59" s="1">
        <v>0</v>
      </c>
      <c r="CC59" s="1">
        <v>0</v>
      </c>
      <c r="CD59" s="1">
        <v>0</v>
      </c>
      <c r="CE59" s="1">
        <v>0</v>
      </c>
      <c r="CF59" s="1">
        <v>0</v>
      </c>
      <c r="CG59" s="1">
        <v>0</v>
      </c>
      <c r="CH59" s="1">
        <v>0</v>
      </c>
      <c r="CI59" s="1">
        <v>0</v>
      </c>
      <c r="CJ59" s="1">
        <v>0</v>
      </c>
      <c r="CK59" s="1">
        <v>0</v>
      </c>
      <c r="CL59" s="1">
        <v>0</v>
      </c>
      <c r="CM59" s="1">
        <v>0</v>
      </c>
      <c r="CN59" s="1">
        <v>0</v>
      </c>
      <c r="CO59" s="1">
        <v>0</v>
      </c>
      <c r="CP59" s="1">
        <v>0</v>
      </c>
      <c r="CQ59" s="1">
        <v>0</v>
      </c>
      <c r="CR59" s="1">
        <v>0</v>
      </c>
      <c r="CS59" s="1">
        <v>0</v>
      </c>
      <c r="CT59" s="1">
        <v>0</v>
      </c>
      <c r="CU59" s="1">
        <v>0</v>
      </c>
      <c r="CV59" s="1">
        <v>0</v>
      </c>
      <c r="CW59" s="1">
        <v>0</v>
      </c>
      <c r="CX59" s="1">
        <v>0</v>
      </c>
      <c r="CY59" s="1">
        <v>0</v>
      </c>
      <c r="CZ59" s="1">
        <v>0</v>
      </c>
      <c r="DA59" s="1">
        <v>0</v>
      </c>
      <c r="DB59" s="1">
        <v>0</v>
      </c>
      <c r="DC59" s="1">
        <v>0</v>
      </c>
      <c r="DD59" s="1">
        <v>0</v>
      </c>
      <c r="DE59" s="1">
        <v>0</v>
      </c>
      <c r="DF59" s="1">
        <v>0</v>
      </c>
      <c r="DG59" s="1">
        <v>0</v>
      </c>
      <c r="DH59" s="1">
        <v>0</v>
      </c>
      <c r="DI59" s="1">
        <v>0</v>
      </c>
      <c r="DJ59" s="1">
        <v>0</v>
      </c>
      <c r="DK59" s="1">
        <v>0</v>
      </c>
      <c r="DL59" s="1">
        <v>0</v>
      </c>
      <c r="DM59" s="1">
        <v>0</v>
      </c>
      <c r="DN59" s="1">
        <v>0</v>
      </c>
      <c r="DO59" s="1">
        <v>0</v>
      </c>
      <c r="DP59" s="1">
        <v>0</v>
      </c>
      <c r="DQ59" s="1">
        <v>0</v>
      </c>
      <c r="DR59" s="1">
        <v>0</v>
      </c>
      <c r="DS59" s="1">
        <v>0</v>
      </c>
      <c r="DT59" s="1">
        <v>0</v>
      </c>
      <c r="DU59" s="1">
        <v>0</v>
      </c>
      <c r="DV59" s="1">
        <v>0</v>
      </c>
      <c r="DW59" s="1">
        <v>0</v>
      </c>
      <c r="DX59" s="1">
        <v>0</v>
      </c>
      <c r="DY59" s="1">
        <v>0</v>
      </c>
      <c r="DZ59" s="1">
        <v>0</v>
      </c>
      <c r="EA59" s="1">
        <v>0</v>
      </c>
      <c r="EB59" s="1">
        <v>0</v>
      </c>
      <c r="EC59" s="1">
        <v>0</v>
      </c>
      <c r="ED59" s="1">
        <v>0</v>
      </c>
      <c r="EE59" s="1">
        <v>0</v>
      </c>
      <c r="EF59" s="1">
        <v>0</v>
      </c>
      <c r="EG59" s="1">
        <v>0</v>
      </c>
      <c r="EH59" s="1">
        <v>0</v>
      </c>
    </row>
    <row r="60" spans="1:138">
      <c r="A60" s="1" t="s">
        <v>400</v>
      </c>
      <c r="B60" s="1" t="s">
        <v>401</v>
      </c>
      <c r="C60" s="1">
        <v>0</v>
      </c>
      <c r="D60" s="1">
        <v>0</v>
      </c>
      <c r="E60" s="1">
        <v>0</v>
      </c>
      <c r="F60" s="1">
        <v>0</v>
      </c>
      <c r="G60" s="1">
        <v>0</v>
      </c>
      <c r="H60" s="1">
        <v>0</v>
      </c>
      <c r="I60" s="1">
        <v>0</v>
      </c>
      <c r="J60" s="1">
        <v>0</v>
      </c>
      <c r="K60" s="1">
        <v>0</v>
      </c>
      <c r="L60" s="1">
        <v>0</v>
      </c>
      <c r="M60" s="1">
        <v>0</v>
      </c>
      <c r="N60" s="1">
        <v>0</v>
      </c>
      <c r="O60" s="1">
        <v>0</v>
      </c>
      <c r="P60" s="1">
        <v>0</v>
      </c>
      <c r="Q60" s="1">
        <v>0</v>
      </c>
      <c r="R60" s="1">
        <v>0</v>
      </c>
      <c r="S60" s="1">
        <v>0</v>
      </c>
      <c r="T60" s="1">
        <v>0</v>
      </c>
      <c r="U60" s="1">
        <v>0</v>
      </c>
      <c r="V60" s="1">
        <v>0</v>
      </c>
      <c r="W60" s="1">
        <v>0</v>
      </c>
      <c r="X60" s="1">
        <v>0</v>
      </c>
      <c r="Y60" s="1">
        <v>0</v>
      </c>
      <c r="Z60" s="1">
        <v>0</v>
      </c>
      <c r="AA60" s="1">
        <v>0</v>
      </c>
      <c r="AB60" s="1">
        <v>0</v>
      </c>
      <c r="AC60" s="1">
        <v>0</v>
      </c>
      <c r="AD60" s="1">
        <v>0</v>
      </c>
      <c r="AE60" s="1">
        <v>0</v>
      </c>
      <c r="AF60" s="1">
        <v>0</v>
      </c>
      <c r="AG60" s="1">
        <v>0</v>
      </c>
      <c r="AH60" s="1">
        <v>0</v>
      </c>
      <c r="AI60" s="1">
        <v>0</v>
      </c>
      <c r="AJ60" s="1">
        <v>0</v>
      </c>
      <c r="AK60" s="1">
        <v>0</v>
      </c>
      <c r="AL60" s="1">
        <v>0</v>
      </c>
      <c r="AM60" s="1">
        <v>0</v>
      </c>
      <c r="AN60" s="1">
        <v>0</v>
      </c>
      <c r="AO60" s="1">
        <v>0</v>
      </c>
      <c r="AP60" s="1">
        <v>0</v>
      </c>
      <c r="AQ60" s="1">
        <v>0</v>
      </c>
      <c r="AR60" s="1">
        <v>0</v>
      </c>
      <c r="AS60" s="1">
        <v>0</v>
      </c>
      <c r="AT60" s="1">
        <v>0</v>
      </c>
      <c r="AU60" s="1">
        <v>0</v>
      </c>
      <c r="AV60" s="1">
        <v>0</v>
      </c>
      <c r="AW60" s="1">
        <v>0</v>
      </c>
      <c r="AX60" s="1">
        <v>0</v>
      </c>
      <c r="AY60" s="1">
        <v>0</v>
      </c>
      <c r="AZ60" s="1">
        <v>0</v>
      </c>
      <c r="BA60" s="1">
        <v>0</v>
      </c>
      <c r="BB60" s="1">
        <v>0</v>
      </c>
      <c r="BC60" s="1">
        <v>0</v>
      </c>
      <c r="BD60" s="1">
        <v>0</v>
      </c>
      <c r="BE60" s="1">
        <v>0</v>
      </c>
      <c r="BF60" s="1">
        <v>0</v>
      </c>
      <c r="BG60" s="1">
        <v>0</v>
      </c>
      <c r="BH60" s="1">
        <v>0</v>
      </c>
      <c r="BI60" s="1">
        <v>0</v>
      </c>
      <c r="BJ60" s="1">
        <v>0</v>
      </c>
      <c r="BK60" s="1">
        <v>0</v>
      </c>
      <c r="BL60" s="1">
        <v>0</v>
      </c>
      <c r="BM60" s="1">
        <v>0</v>
      </c>
      <c r="BN60" s="1">
        <v>0</v>
      </c>
      <c r="BO60" s="1">
        <v>0</v>
      </c>
      <c r="BP60" s="1">
        <v>0</v>
      </c>
      <c r="BQ60" s="1">
        <v>0</v>
      </c>
      <c r="BR60" s="1">
        <v>0</v>
      </c>
      <c r="BS60" s="1">
        <v>0</v>
      </c>
      <c r="BT60" s="1">
        <v>0</v>
      </c>
      <c r="BU60" s="1">
        <v>0</v>
      </c>
      <c r="BV60" s="1">
        <v>0</v>
      </c>
      <c r="BW60" s="1">
        <v>0</v>
      </c>
      <c r="BX60" s="1">
        <v>0</v>
      </c>
      <c r="BY60" s="1">
        <v>0</v>
      </c>
      <c r="BZ60" s="1">
        <v>0</v>
      </c>
      <c r="CA60" s="1">
        <v>0</v>
      </c>
      <c r="CB60" s="1">
        <v>0</v>
      </c>
      <c r="CC60" s="1">
        <v>0</v>
      </c>
      <c r="CD60" s="1">
        <v>0</v>
      </c>
      <c r="CE60" s="1">
        <v>0</v>
      </c>
      <c r="CF60" s="1">
        <v>0</v>
      </c>
      <c r="CG60" s="1">
        <v>0</v>
      </c>
      <c r="CH60" s="1">
        <v>0</v>
      </c>
      <c r="CI60" s="1">
        <v>0</v>
      </c>
      <c r="CJ60" s="1">
        <v>0</v>
      </c>
      <c r="CK60" s="1">
        <v>0</v>
      </c>
      <c r="CL60" s="1">
        <v>0</v>
      </c>
      <c r="CM60" s="1">
        <v>0</v>
      </c>
      <c r="CN60" s="1">
        <v>0</v>
      </c>
      <c r="CO60" s="1">
        <v>0</v>
      </c>
      <c r="CP60" s="1">
        <v>0</v>
      </c>
      <c r="CQ60" s="1">
        <v>0</v>
      </c>
      <c r="CR60" s="1">
        <v>0</v>
      </c>
      <c r="CS60" s="1">
        <v>0</v>
      </c>
      <c r="CT60" s="1">
        <v>0</v>
      </c>
      <c r="CU60" s="1">
        <v>0</v>
      </c>
      <c r="CV60" s="1">
        <v>0</v>
      </c>
      <c r="CW60" s="1">
        <v>0</v>
      </c>
      <c r="CX60" s="1">
        <v>0</v>
      </c>
      <c r="CY60" s="1">
        <v>0</v>
      </c>
      <c r="CZ60" s="1">
        <v>0</v>
      </c>
      <c r="DA60" s="1">
        <v>0</v>
      </c>
      <c r="DB60" s="1">
        <v>0</v>
      </c>
      <c r="DC60" s="1">
        <v>0</v>
      </c>
      <c r="DD60" s="1">
        <v>0</v>
      </c>
      <c r="DE60" s="1">
        <v>0</v>
      </c>
      <c r="DF60" s="1">
        <v>0</v>
      </c>
      <c r="DG60" s="1">
        <v>0</v>
      </c>
      <c r="DH60" s="1">
        <v>0</v>
      </c>
      <c r="DI60" s="1">
        <v>0</v>
      </c>
      <c r="DJ60" s="1">
        <v>0</v>
      </c>
      <c r="DK60" s="1">
        <v>0</v>
      </c>
      <c r="DL60" s="1">
        <v>0</v>
      </c>
      <c r="DM60" s="1">
        <v>0</v>
      </c>
      <c r="DN60" s="1">
        <v>0</v>
      </c>
      <c r="DO60" s="1">
        <v>0</v>
      </c>
      <c r="DP60" s="1">
        <v>0</v>
      </c>
      <c r="DQ60" s="1">
        <v>0</v>
      </c>
      <c r="DR60" s="1">
        <v>0</v>
      </c>
      <c r="DS60" s="1">
        <v>0</v>
      </c>
      <c r="DT60" s="1">
        <v>0</v>
      </c>
      <c r="DU60" s="1">
        <v>0</v>
      </c>
      <c r="DV60" s="1">
        <v>0</v>
      </c>
      <c r="DW60" s="1">
        <v>0</v>
      </c>
      <c r="DX60" s="1">
        <v>0</v>
      </c>
      <c r="DY60" s="1">
        <v>0</v>
      </c>
      <c r="DZ60" s="1">
        <v>0</v>
      </c>
      <c r="EA60" s="1">
        <v>0</v>
      </c>
      <c r="EB60" s="1">
        <v>0</v>
      </c>
      <c r="EC60" s="1">
        <v>0</v>
      </c>
      <c r="ED60" s="1">
        <v>0</v>
      </c>
      <c r="EE60" s="1">
        <v>0</v>
      </c>
      <c r="EF60" s="1">
        <v>0</v>
      </c>
      <c r="EG60" s="1">
        <v>0</v>
      </c>
      <c r="EH60" s="1">
        <v>0</v>
      </c>
    </row>
    <row r="61" spans="1:138">
      <c r="A61" s="1" t="s">
        <v>2756</v>
      </c>
      <c r="B61" s="1" t="s">
        <v>403</v>
      </c>
      <c r="C61" s="1">
        <v>0</v>
      </c>
      <c r="D61" s="1">
        <v>0</v>
      </c>
      <c r="E61" s="1">
        <v>0</v>
      </c>
      <c r="F61" s="1">
        <v>0</v>
      </c>
      <c r="G61" s="1">
        <v>0</v>
      </c>
      <c r="H61" s="1">
        <v>0</v>
      </c>
      <c r="I61" s="1">
        <v>0</v>
      </c>
      <c r="J61" s="1">
        <v>0</v>
      </c>
      <c r="K61" s="1">
        <v>0</v>
      </c>
      <c r="L61" s="1">
        <v>0</v>
      </c>
      <c r="M61" s="1">
        <v>0</v>
      </c>
      <c r="N61" s="1">
        <v>0</v>
      </c>
      <c r="O61" s="1">
        <v>0</v>
      </c>
      <c r="P61" s="1">
        <v>0</v>
      </c>
      <c r="Q61" s="1">
        <v>0</v>
      </c>
      <c r="R61" s="1">
        <v>0</v>
      </c>
      <c r="S61" s="1">
        <v>0</v>
      </c>
      <c r="T61" s="1">
        <v>0</v>
      </c>
      <c r="U61" s="1">
        <v>0</v>
      </c>
      <c r="V61" s="1">
        <v>0</v>
      </c>
      <c r="W61" s="1">
        <v>0</v>
      </c>
      <c r="X61" s="1">
        <v>0</v>
      </c>
      <c r="Y61" s="1">
        <v>0</v>
      </c>
      <c r="Z61" s="1">
        <v>0</v>
      </c>
      <c r="AA61" s="1">
        <v>0</v>
      </c>
      <c r="AB61" s="1">
        <v>0</v>
      </c>
      <c r="AC61" s="1">
        <v>0</v>
      </c>
      <c r="AD61" s="1">
        <v>0</v>
      </c>
      <c r="AE61" s="1">
        <v>0</v>
      </c>
      <c r="AF61" s="1">
        <v>0</v>
      </c>
      <c r="AG61" s="1">
        <v>0</v>
      </c>
      <c r="AH61" s="1">
        <v>0</v>
      </c>
      <c r="AI61" s="1">
        <v>0</v>
      </c>
      <c r="AJ61" s="1">
        <v>0</v>
      </c>
      <c r="AK61" s="1">
        <v>0</v>
      </c>
      <c r="AL61" s="1">
        <v>0</v>
      </c>
      <c r="AM61" s="1">
        <v>0</v>
      </c>
      <c r="AN61" s="1">
        <v>0</v>
      </c>
      <c r="AO61" s="1">
        <v>0</v>
      </c>
      <c r="AP61" s="1">
        <v>0</v>
      </c>
      <c r="AQ61" s="1">
        <v>0</v>
      </c>
      <c r="AR61" s="1">
        <v>0</v>
      </c>
      <c r="AS61" s="1">
        <v>0</v>
      </c>
      <c r="AT61" s="1">
        <v>0</v>
      </c>
      <c r="AU61" s="1">
        <v>0</v>
      </c>
      <c r="AV61" s="1">
        <v>0</v>
      </c>
      <c r="AW61" s="1">
        <v>0</v>
      </c>
      <c r="AX61" s="1">
        <v>0</v>
      </c>
      <c r="AY61" s="1">
        <v>0</v>
      </c>
      <c r="AZ61" s="1">
        <v>0</v>
      </c>
      <c r="BA61" s="1">
        <v>0</v>
      </c>
      <c r="BB61" s="1">
        <v>0</v>
      </c>
      <c r="BC61" s="1">
        <v>0</v>
      </c>
      <c r="BD61" s="1">
        <v>0</v>
      </c>
      <c r="BE61" s="1">
        <v>0</v>
      </c>
      <c r="BF61" s="1">
        <v>0</v>
      </c>
      <c r="BG61" s="1">
        <v>0</v>
      </c>
      <c r="BH61" s="1">
        <v>0</v>
      </c>
      <c r="BI61" s="1">
        <v>0</v>
      </c>
      <c r="BJ61" s="1">
        <v>0</v>
      </c>
      <c r="BK61" s="1">
        <v>0</v>
      </c>
      <c r="BL61" s="1">
        <v>0</v>
      </c>
      <c r="BM61" s="1">
        <v>0</v>
      </c>
      <c r="BN61" s="1">
        <v>0</v>
      </c>
      <c r="BO61" s="1">
        <v>0</v>
      </c>
      <c r="BP61" s="1">
        <v>0</v>
      </c>
      <c r="BQ61" s="1">
        <v>0</v>
      </c>
      <c r="BR61" s="1">
        <v>0</v>
      </c>
      <c r="BS61" s="1">
        <v>0</v>
      </c>
      <c r="BT61" s="1">
        <v>0</v>
      </c>
      <c r="BU61" s="1">
        <v>0</v>
      </c>
      <c r="BV61" s="1">
        <v>0</v>
      </c>
      <c r="BW61" s="1">
        <v>0</v>
      </c>
      <c r="BX61" s="1">
        <v>0</v>
      </c>
      <c r="BY61" s="1">
        <v>0</v>
      </c>
      <c r="BZ61" s="1">
        <v>0</v>
      </c>
      <c r="CA61" s="1">
        <v>0</v>
      </c>
      <c r="CB61" s="1">
        <v>0</v>
      </c>
      <c r="CC61" s="1">
        <v>0</v>
      </c>
      <c r="CD61" s="1">
        <v>0</v>
      </c>
      <c r="CE61" s="1">
        <v>0</v>
      </c>
      <c r="CF61" s="1">
        <v>0</v>
      </c>
      <c r="CG61" s="1">
        <v>0</v>
      </c>
      <c r="CH61" s="1">
        <v>0</v>
      </c>
      <c r="CI61" s="1">
        <v>0</v>
      </c>
      <c r="CJ61" s="1">
        <v>0</v>
      </c>
      <c r="CK61" s="1">
        <v>0</v>
      </c>
      <c r="CL61" s="1">
        <v>0</v>
      </c>
      <c r="CM61" s="1">
        <v>0</v>
      </c>
      <c r="CN61" s="1">
        <v>0</v>
      </c>
      <c r="CO61" s="1">
        <v>0</v>
      </c>
      <c r="CP61" s="1">
        <v>0</v>
      </c>
      <c r="CQ61" s="1">
        <v>0</v>
      </c>
      <c r="CR61" s="1">
        <v>0</v>
      </c>
      <c r="CS61" s="1">
        <v>0</v>
      </c>
      <c r="CT61" s="1">
        <v>0</v>
      </c>
      <c r="CU61" s="1">
        <v>0</v>
      </c>
      <c r="CV61" s="1">
        <v>0</v>
      </c>
      <c r="CW61" s="1">
        <v>0</v>
      </c>
      <c r="CX61" s="1">
        <v>0</v>
      </c>
      <c r="CY61" s="1">
        <v>0</v>
      </c>
      <c r="CZ61" s="1">
        <v>0</v>
      </c>
      <c r="DA61" s="1">
        <v>0</v>
      </c>
      <c r="DB61" s="1">
        <v>0</v>
      </c>
      <c r="DC61" s="1">
        <v>0</v>
      </c>
      <c r="DD61" s="1">
        <v>0</v>
      </c>
      <c r="DE61" s="1">
        <v>0</v>
      </c>
      <c r="DF61" s="1">
        <v>0</v>
      </c>
      <c r="DG61" s="1">
        <v>0</v>
      </c>
      <c r="DH61" s="1">
        <v>0</v>
      </c>
      <c r="DI61" s="1">
        <v>0</v>
      </c>
      <c r="DJ61" s="1">
        <v>0</v>
      </c>
      <c r="DK61" s="1">
        <v>0</v>
      </c>
      <c r="DL61" s="1">
        <v>0</v>
      </c>
      <c r="DM61" s="1">
        <v>0</v>
      </c>
      <c r="DN61" s="1">
        <v>0</v>
      </c>
      <c r="DO61" s="1">
        <v>0</v>
      </c>
      <c r="DP61" s="1">
        <v>0</v>
      </c>
      <c r="DQ61" s="1">
        <v>0</v>
      </c>
      <c r="DR61" s="1">
        <v>0</v>
      </c>
      <c r="DS61" s="1">
        <v>0</v>
      </c>
      <c r="DT61" s="1">
        <v>0</v>
      </c>
      <c r="DU61" s="1">
        <v>0</v>
      </c>
      <c r="DV61" s="1">
        <v>0</v>
      </c>
      <c r="DW61" s="1">
        <v>0</v>
      </c>
      <c r="DX61" s="1">
        <v>0</v>
      </c>
      <c r="DY61" s="1">
        <v>0</v>
      </c>
      <c r="DZ61" s="1">
        <v>0</v>
      </c>
      <c r="EA61" s="1">
        <v>0</v>
      </c>
      <c r="EB61" s="1">
        <v>0</v>
      </c>
      <c r="EC61" s="1">
        <v>0</v>
      </c>
      <c r="ED61" s="1">
        <v>0</v>
      </c>
      <c r="EE61" s="1">
        <v>0</v>
      </c>
      <c r="EF61" s="1">
        <v>0</v>
      </c>
      <c r="EG61" s="1">
        <v>0</v>
      </c>
      <c r="EH61" s="1">
        <v>0</v>
      </c>
    </row>
    <row r="62" spans="1:138">
      <c r="A62" s="1" t="s">
        <v>404</v>
      </c>
      <c r="B62" s="1" t="s">
        <v>405</v>
      </c>
      <c r="C62" s="1">
        <v>0</v>
      </c>
      <c r="D62" s="1">
        <v>0</v>
      </c>
      <c r="E62" s="1">
        <v>0</v>
      </c>
      <c r="F62" s="1">
        <v>0</v>
      </c>
      <c r="G62" s="1">
        <v>0</v>
      </c>
      <c r="H62" s="1">
        <v>0</v>
      </c>
      <c r="I62" s="1">
        <v>0</v>
      </c>
      <c r="J62" s="1">
        <v>0</v>
      </c>
      <c r="K62" s="1">
        <v>0</v>
      </c>
      <c r="L62" s="1">
        <v>0</v>
      </c>
      <c r="M62" s="1">
        <v>0</v>
      </c>
      <c r="N62" s="1">
        <v>0</v>
      </c>
      <c r="O62" s="1">
        <v>0</v>
      </c>
      <c r="P62" s="1">
        <v>0</v>
      </c>
      <c r="Q62" s="1">
        <v>0</v>
      </c>
      <c r="R62" s="1">
        <v>0</v>
      </c>
      <c r="S62" s="1">
        <v>0</v>
      </c>
      <c r="T62" s="1">
        <v>0</v>
      </c>
      <c r="U62" s="1">
        <v>0</v>
      </c>
      <c r="V62" s="1">
        <v>0</v>
      </c>
      <c r="W62" s="1">
        <v>0</v>
      </c>
      <c r="X62" s="1">
        <v>0</v>
      </c>
      <c r="Y62" s="1">
        <v>0</v>
      </c>
      <c r="Z62" s="1">
        <v>0</v>
      </c>
      <c r="AA62" s="1">
        <v>0</v>
      </c>
      <c r="AB62" s="1">
        <v>0</v>
      </c>
      <c r="AC62" s="1">
        <v>0</v>
      </c>
      <c r="AD62" s="1">
        <v>0</v>
      </c>
      <c r="AE62" s="1">
        <v>0</v>
      </c>
      <c r="AF62" s="1">
        <v>0</v>
      </c>
      <c r="AG62" s="1">
        <v>0</v>
      </c>
      <c r="AH62" s="1">
        <v>0</v>
      </c>
      <c r="AI62" s="1">
        <v>0</v>
      </c>
      <c r="AJ62" s="1">
        <v>0</v>
      </c>
      <c r="AK62" s="1">
        <v>0</v>
      </c>
      <c r="AL62" s="1">
        <v>0</v>
      </c>
      <c r="AM62" s="1">
        <v>0</v>
      </c>
      <c r="AN62" s="1">
        <v>0</v>
      </c>
      <c r="AO62" s="1">
        <v>0</v>
      </c>
      <c r="AP62" s="1">
        <v>0</v>
      </c>
      <c r="AQ62" s="1">
        <v>0</v>
      </c>
      <c r="AR62" s="1">
        <v>0</v>
      </c>
      <c r="AS62" s="1">
        <v>0</v>
      </c>
      <c r="AT62" s="1">
        <v>0</v>
      </c>
      <c r="AU62" s="1">
        <v>0</v>
      </c>
      <c r="AV62" s="1">
        <v>0</v>
      </c>
      <c r="AW62" s="1">
        <v>0</v>
      </c>
      <c r="AX62" s="1">
        <v>0</v>
      </c>
      <c r="AY62" s="1">
        <v>0</v>
      </c>
      <c r="AZ62" s="1">
        <v>0</v>
      </c>
      <c r="BA62" s="1">
        <v>0</v>
      </c>
      <c r="BB62" s="1">
        <v>0</v>
      </c>
      <c r="BC62" s="1">
        <v>0</v>
      </c>
      <c r="BD62" s="1">
        <v>0</v>
      </c>
      <c r="BE62" s="1">
        <v>0</v>
      </c>
      <c r="BF62" s="1">
        <v>0</v>
      </c>
      <c r="BG62" s="1">
        <v>0</v>
      </c>
      <c r="BH62" s="1">
        <v>0</v>
      </c>
      <c r="BI62" s="1">
        <v>0</v>
      </c>
      <c r="BJ62" s="1">
        <v>0</v>
      </c>
      <c r="BK62" s="1">
        <v>0</v>
      </c>
      <c r="BL62" s="1">
        <v>0</v>
      </c>
      <c r="BM62" s="1">
        <v>0</v>
      </c>
      <c r="BN62" s="1">
        <v>0</v>
      </c>
      <c r="BO62" s="1">
        <v>0</v>
      </c>
      <c r="BP62" s="1">
        <v>0</v>
      </c>
      <c r="BQ62" s="1">
        <v>0</v>
      </c>
      <c r="BR62" s="1">
        <v>0</v>
      </c>
      <c r="BS62" s="1">
        <v>0</v>
      </c>
      <c r="BT62" s="1">
        <v>0</v>
      </c>
      <c r="BU62" s="1">
        <v>0</v>
      </c>
      <c r="BV62" s="1">
        <v>0</v>
      </c>
      <c r="BW62" s="1">
        <v>0</v>
      </c>
      <c r="BX62" s="1">
        <v>0</v>
      </c>
      <c r="BY62" s="1">
        <v>0</v>
      </c>
      <c r="BZ62" s="1">
        <v>0</v>
      </c>
      <c r="CA62" s="1">
        <v>0</v>
      </c>
      <c r="CB62" s="1">
        <v>0</v>
      </c>
      <c r="CC62" s="1">
        <v>0</v>
      </c>
      <c r="CD62" s="1">
        <v>0</v>
      </c>
      <c r="CE62" s="1">
        <v>0</v>
      </c>
      <c r="CF62" s="1">
        <v>0</v>
      </c>
      <c r="CG62" s="1">
        <v>0</v>
      </c>
      <c r="CH62" s="1">
        <v>0</v>
      </c>
      <c r="CI62" s="1">
        <v>0</v>
      </c>
      <c r="CJ62" s="1">
        <v>0</v>
      </c>
      <c r="CK62" s="1">
        <v>0</v>
      </c>
      <c r="CL62" s="1">
        <v>0</v>
      </c>
      <c r="CM62" s="1">
        <v>0</v>
      </c>
      <c r="CN62" s="1">
        <v>0</v>
      </c>
      <c r="CO62" s="1">
        <v>0</v>
      </c>
      <c r="CP62" s="1">
        <v>0</v>
      </c>
      <c r="CQ62" s="1">
        <v>0</v>
      </c>
      <c r="CR62" s="1">
        <v>0</v>
      </c>
      <c r="CS62" s="1">
        <v>0</v>
      </c>
      <c r="CT62" s="1">
        <v>0</v>
      </c>
      <c r="CU62" s="1">
        <v>0</v>
      </c>
      <c r="CV62" s="1">
        <v>0</v>
      </c>
      <c r="CW62" s="1">
        <v>0</v>
      </c>
      <c r="CX62" s="1">
        <v>0</v>
      </c>
      <c r="CY62" s="1">
        <v>0</v>
      </c>
      <c r="CZ62" s="1">
        <v>0</v>
      </c>
      <c r="DA62" s="1">
        <v>0</v>
      </c>
      <c r="DB62" s="1">
        <v>0</v>
      </c>
      <c r="DC62" s="1">
        <v>0</v>
      </c>
      <c r="DD62" s="1">
        <v>0</v>
      </c>
      <c r="DE62" s="1">
        <v>0</v>
      </c>
      <c r="DF62" s="1">
        <v>0</v>
      </c>
      <c r="DG62" s="1">
        <v>0</v>
      </c>
      <c r="DH62" s="1">
        <v>0</v>
      </c>
      <c r="DI62" s="1">
        <v>0</v>
      </c>
      <c r="DJ62" s="1">
        <v>0</v>
      </c>
      <c r="DK62" s="1">
        <v>0</v>
      </c>
      <c r="DL62" s="1">
        <v>0</v>
      </c>
      <c r="DM62" s="1">
        <v>0</v>
      </c>
      <c r="DN62" s="1">
        <v>0</v>
      </c>
      <c r="DO62" s="1">
        <v>0</v>
      </c>
      <c r="DP62" s="1">
        <v>0</v>
      </c>
      <c r="DQ62" s="1">
        <v>0</v>
      </c>
      <c r="DR62" s="1">
        <v>0</v>
      </c>
      <c r="DS62" s="1">
        <v>0</v>
      </c>
      <c r="DT62" s="1">
        <v>0</v>
      </c>
      <c r="DU62" s="1">
        <v>0</v>
      </c>
      <c r="DV62" s="1">
        <v>0</v>
      </c>
      <c r="DW62" s="1">
        <v>0</v>
      </c>
      <c r="DX62" s="1">
        <v>0</v>
      </c>
      <c r="DY62" s="1">
        <v>0</v>
      </c>
      <c r="DZ62" s="1">
        <v>0</v>
      </c>
      <c r="EA62" s="1">
        <v>0</v>
      </c>
      <c r="EB62" s="1">
        <v>0</v>
      </c>
      <c r="EC62" s="1">
        <v>0</v>
      </c>
      <c r="ED62" s="1">
        <v>0</v>
      </c>
      <c r="EE62" s="1">
        <v>0</v>
      </c>
      <c r="EF62" s="1">
        <v>0</v>
      </c>
      <c r="EG62" s="1">
        <v>0</v>
      </c>
      <c r="EH62" s="1">
        <v>0</v>
      </c>
    </row>
    <row r="63" spans="1:138">
      <c r="A63" s="1" t="s">
        <v>2757</v>
      </c>
      <c r="B63" s="1" t="s">
        <v>407</v>
      </c>
      <c r="C63" s="1">
        <v>0</v>
      </c>
      <c r="D63" s="1">
        <v>0</v>
      </c>
      <c r="E63" s="1">
        <v>0</v>
      </c>
      <c r="F63" s="1">
        <v>0</v>
      </c>
      <c r="G63" s="1">
        <v>0</v>
      </c>
      <c r="H63" s="1">
        <v>0</v>
      </c>
      <c r="I63" s="1">
        <v>0</v>
      </c>
      <c r="J63" s="1">
        <v>0</v>
      </c>
      <c r="K63" s="1">
        <v>0</v>
      </c>
      <c r="L63" s="1">
        <v>0</v>
      </c>
      <c r="M63" s="1">
        <v>0</v>
      </c>
      <c r="N63" s="1">
        <v>0</v>
      </c>
      <c r="O63" s="1">
        <v>0</v>
      </c>
      <c r="P63" s="1">
        <v>0</v>
      </c>
      <c r="Q63" s="1">
        <v>0</v>
      </c>
      <c r="R63" s="1">
        <v>0</v>
      </c>
      <c r="S63" s="1">
        <v>0</v>
      </c>
      <c r="T63" s="1">
        <v>0</v>
      </c>
      <c r="U63" s="1">
        <v>0</v>
      </c>
      <c r="V63" s="1">
        <v>0</v>
      </c>
      <c r="W63" s="1">
        <v>0</v>
      </c>
      <c r="X63" s="1">
        <v>0</v>
      </c>
      <c r="Y63" s="1">
        <v>0</v>
      </c>
      <c r="Z63" s="1">
        <v>0</v>
      </c>
      <c r="AA63" s="1">
        <v>0</v>
      </c>
      <c r="AB63" s="1">
        <v>0</v>
      </c>
      <c r="AC63" s="1">
        <v>0</v>
      </c>
      <c r="AD63" s="1">
        <v>0</v>
      </c>
      <c r="AE63" s="1">
        <v>0</v>
      </c>
      <c r="AF63" s="1">
        <v>0</v>
      </c>
      <c r="AG63" s="1">
        <v>0</v>
      </c>
      <c r="AH63" s="1">
        <v>0</v>
      </c>
      <c r="AI63" s="1">
        <v>0</v>
      </c>
      <c r="AJ63" s="1">
        <v>0</v>
      </c>
      <c r="AK63" s="1">
        <v>0</v>
      </c>
      <c r="AL63" s="1">
        <v>0</v>
      </c>
      <c r="AM63" s="1">
        <v>0</v>
      </c>
      <c r="AN63" s="1">
        <v>0</v>
      </c>
      <c r="AO63" s="1">
        <v>0</v>
      </c>
      <c r="AP63" s="1">
        <v>0</v>
      </c>
      <c r="AQ63" s="1">
        <v>0</v>
      </c>
      <c r="AR63" s="1">
        <v>0</v>
      </c>
      <c r="AS63" s="1">
        <v>0</v>
      </c>
      <c r="AT63" s="1">
        <v>0</v>
      </c>
      <c r="AU63" s="1">
        <v>0</v>
      </c>
      <c r="AV63" s="1">
        <v>0</v>
      </c>
      <c r="AW63" s="1">
        <v>0</v>
      </c>
      <c r="AX63" s="1">
        <v>0</v>
      </c>
      <c r="AY63" s="1">
        <v>0</v>
      </c>
      <c r="AZ63" s="1">
        <v>0</v>
      </c>
      <c r="BA63" s="1">
        <v>0</v>
      </c>
      <c r="BB63" s="1">
        <v>0</v>
      </c>
      <c r="BC63" s="1">
        <v>0</v>
      </c>
      <c r="BD63" s="1">
        <v>0</v>
      </c>
      <c r="BE63" s="1">
        <v>0</v>
      </c>
      <c r="BF63" s="1">
        <v>0</v>
      </c>
      <c r="BG63" s="1">
        <v>0</v>
      </c>
      <c r="BH63" s="1">
        <v>0</v>
      </c>
      <c r="BI63" s="1">
        <v>0</v>
      </c>
      <c r="BJ63" s="1">
        <v>0</v>
      </c>
      <c r="BK63" s="1">
        <v>0</v>
      </c>
      <c r="BL63" s="1">
        <v>0</v>
      </c>
      <c r="BM63" s="1">
        <v>0</v>
      </c>
      <c r="BN63" s="1">
        <v>0</v>
      </c>
      <c r="BO63" s="1">
        <v>0</v>
      </c>
      <c r="BP63" s="1">
        <v>0</v>
      </c>
      <c r="BQ63" s="1">
        <v>0</v>
      </c>
      <c r="BR63" s="1">
        <v>0</v>
      </c>
      <c r="BS63" s="1">
        <v>0</v>
      </c>
      <c r="BT63" s="1">
        <v>0</v>
      </c>
      <c r="BU63" s="1">
        <v>0</v>
      </c>
      <c r="BV63" s="1">
        <v>0</v>
      </c>
      <c r="BW63" s="1">
        <v>0</v>
      </c>
      <c r="BX63" s="1">
        <v>0</v>
      </c>
      <c r="BY63" s="1">
        <v>0</v>
      </c>
      <c r="BZ63" s="1">
        <v>0</v>
      </c>
      <c r="CA63" s="1">
        <v>0</v>
      </c>
      <c r="CB63" s="1">
        <v>0</v>
      </c>
      <c r="CC63" s="1">
        <v>0</v>
      </c>
      <c r="CD63" s="1">
        <v>0</v>
      </c>
      <c r="CE63" s="1">
        <v>0</v>
      </c>
      <c r="CF63" s="1">
        <v>0</v>
      </c>
      <c r="CG63" s="1">
        <v>0</v>
      </c>
      <c r="CH63" s="1">
        <v>0</v>
      </c>
      <c r="CI63" s="1">
        <v>0</v>
      </c>
      <c r="CJ63" s="1">
        <v>0</v>
      </c>
      <c r="CK63" s="1">
        <v>0</v>
      </c>
      <c r="CL63" s="1">
        <v>0</v>
      </c>
      <c r="CM63" s="1">
        <v>0</v>
      </c>
      <c r="CN63" s="1">
        <v>0</v>
      </c>
      <c r="CO63" s="1">
        <v>0</v>
      </c>
      <c r="CP63" s="1">
        <v>0</v>
      </c>
      <c r="CQ63" s="1">
        <v>0</v>
      </c>
      <c r="CR63" s="1">
        <v>0</v>
      </c>
      <c r="CS63" s="1">
        <v>0</v>
      </c>
      <c r="CT63" s="1">
        <v>0</v>
      </c>
      <c r="CU63" s="1">
        <v>0</v>
      </c>
      <c r="CV63" s="1">
        <v>0</v>
      </c>
      <c r="CW63" s="1">
        <v>0</v>
      </c>
      <c r="CX63" s="1">
        <v>0</v>
      </c>
      <c r="CY63" s="1">
        <v>0</v>
      </c>
      <c r="CZ63" s="1">
        <v>0</v>
      </c>
      <c r="DA63" s="1">
        <v>0</v>
      </c>
      <c r="DB63" s="1">
        <v>0</v>
      </c>
      <c r="DC63" s="1">
        <v>0</v>
      </c>
      <c r="DD63" s="1">
        <v>0</v>
      </c>
      <c r="DE63" s="1">
        <v>0</v>
      </c>
      <c r="DF63" s="1">
        <v>0</v>
      </c>
      <c r="DG63" s="1">
        <v>0</v>
      </c>
      <c r="DH63" s="1">
        <v>0</v>
      </c>
      <c r="DI63" s="1">
        <v>0</v>
      </c>
      <c r="DJ63" s="1">
        <v>0</v>
      </c>
      <c r="DK63" s="1">
        <v>0</v>
      </c>
      <c r="DL63" s="1">
        <v>0</v>
      </c>
      <c r="DM63" s="1">
        <v>0</v>
      </c>
      <c r="DN63" s="1">
        <v>0</v>
      </c>
      <c r="DO63" s="1">
        <v>0</v>
      </c>
      <c r="DP63" s="1">
        <v>0</v>
      </c>
      <c r="DQ63" s="1">
        <v>0</v>
      </c>
      <c r="DR63" s="1">
        <v>0</v>
      </c>
      <c r="DS63" s="1">
        <v>0</v>
      </c>
      <c r="DT63" s="1">
        <v>0</v>
      </c>
      <c r="DU63" s="1">
        <v>0</v>
      </c>
      <c r="DV63" s="1">
        <v>0</v>
      </c>
      <c r="DW63" s="1">
        <v>0</v>
      </c>
      <c r="DX63" s="1">
        <v>0</v>
      </c>
      <c r="DY63" s="1">
        <v>0</v>
      </c>
      <c r="DZ63" s="1">
        <v>0</v>
      </c>
      <c r="EA63" s="1">
        <v>0</v>
      </c>
      <c r="EB63" s="1">
        <v>0</v>
      </c>
      <c r="EC63" s="1">
        <v>0</v>
      </c>
      <c r="ED63" s="1">
        <v>0</v>
      </c>
      <c r="EE63" s="1">
        <v>0</v>
      </c>
      <c r="EF63" s="1">
        <v>0</v>
      </c>
      <c r="EG63" s="1">
        <v>0</v>
      </c>
      <c r="EH63" s="1">
        <v>0</v>
      </c>
    </row>
    <row r="64" spans="1:138">
      <c r="A64" s="1" t="s">
        <v>408</v>
      </c>
      <c r="B64" s="1" t="s">
        <v>409</v>
      </c>
      <c r="C64" s="1">
        <v>0</v>
      </c>
      <c r="D64" s="1">
        <v>0</v>
      </c>
      <c r="E64" s="1">
        <v>0</v>
      </c>
      <c r="F64" s="1">
        <v>0</v>
      </c>
      <c r="G64" s="1">
        <v>0</v>
      </c>
      <c r="H64" s="1">
        <v>0</v>
      </c>
      <c r="I64" s="1">
        <v>0</v>
      </c>
      <c r="J64" s="1">
        <v>0</v>
      </c>
      <c r="K64" s="1">
        <v>0</v>
      </c>
      <c r="L64" s="1">
        <v>0</v>
      </c>
      <c r="M64" s="1">
        <v>0</v>
      </c>
      <c r="N64" s="1">
        <v>0</v>
      </c>
      <c r="O64" s="1">
        <v>0</v>
      </c>
      <c r="P64" s="1">
        <v>0</v>
      </c>
      <c r="Q64" s="1">
        <v>0</v>
      </c>
      <c r="R64" s="1">
        <v>0</v>
      </c>
      <c r="S64" s="1">
        <v>0</v>
      </c>
      <c r="T64" s="1">
        <v>0</v>
      </c>
      <c r="U64" s="1">
        <v>0</v>
      </c>
      <c r="V64" s="1">
        <v>0</v>
      </c>
      <c r="W64" s="1">
        <v>0</v>
      </c>
      <c r="X64" s="1">
        <v>0</v>
      </c>
      <c r="Y64" s="1">
        <v>0</v>
      </c>
      <c r="Z64" s="1">
        <v>0</v>
      </c>
      <c r="AA64" s="1">
        <v>0</v>
      </c>
      <c r="AB64" s="1">
        <v>0</v>
      </c>
      <c r="AC64" s="1">
        <v>0</v>
      </c>
      <c r="AD64" s="1">
        <v>0</v>
      </c>
      <c r="AE64" s="1">
        <v>0</v>
      </c>
      <c r="AF64" s="1">
        <v>0</v>
      </c>
      <c r="AG64" s="1">
        <v>0</v>
      </c>
      <c r="AH64" s="1">
        <v>0</v>
      </c>
      <c r="AI64" s="1">
        <v>0</v>
      </c>
      <c r="AJ64" s="1">
        <v>0</v>
      </c>
      <c r="AK64" s="1">
        <v>0</v>
      </c>
      <c r="AL64" s="1">
        <v>0</v>
      </c>
      <c r="AM64" s="1">
        <v>0</v>
      </c>
      <c r="AN64" s="1">
        <v>0</v>
      </c>
      <c r="AO64" s="1">
        <v>0</v>
      </c>
      <c r="AP64" s="1">
        <v>0</v>
      </c>
      <c r="AQ64" s="1">
        <v>0</v>
      </c>
      <c r="AR64" s="1">
        <v>0</v>
      </c>
      <c r="AS64" s="1">
        <v>0</v>
      </c>
      <c r="AT64" s="1">
        <v>0</v>
      </c>
      <c r="AU64" s="1">
        <v>0</v>
      </c>
      <c r="AV64" s="1">
        <v>0</v>
      </c>
      <c r="AW64" s="1">
        <v>0</v>
      </c>
      <c r="AX64" s="1">
        <v>0</v>
      </c>
      <c r="AY64" s="1">
        <v>0</v>
      </c>
      <c r="AZ64" s="1">
        <v>0</v>
      </c>
      <c r="BA64" s="1">
        <v>0</v>
      </c>
      <c r="BB64" s="1">
        <v>0</v>
      </c>
      <c r="BC64" s="1">
        <v>0</v>
      </c>
      <c r="BD64" s="1">
        <v>0</v>
      </c>
      <c r="BE64" s="1">
        <v>0</v>
      </c>
      <c r="BF64" s="1">
        <v>0</v>
      </c>
      <c r="BG64" s="1">
        <v>0</v>
      </c>
      <c r="BH64" s="1">
        <v>0</v>
      </c>
      <c r="BI64" s="1">
        <v>0</v>
      </c>
      <c r="BJ64" s="1">
        <v>0</v>
      </c>
      <c r="BK64" s="1">
        <v>0</v>
      </c>
      <c r="BL64" s="1">
        <v>0</v>
      </c>
      <c r="BM64" s="1">
        <v>0</v>
      </c>
      <c r="BN64" s="1">
        <v>0</v>
      </c>
      <c r="BO64" s="1">
        <v>0</v>
      </c>
      <c r="BP64" s="1">
        <v>0</v>
      </c>
      <c r="BQ64" s="1">
        <v>0</v>
      </c>
      <c r="BR64" s="1">
        <v>0</v>
      </c>
      <c r="BS64" s="1">
        <v>0</v>
      </c>
      <c r="BT64" s="1">
        <v>0</v>
      </c>
      <c r="BU64" s="1">
        <v>0</v>
      </c>
      <c r="BV64" s="1">
        <v>0</v>
      </c>
      <c r="BW64" s="1">
        <v>0</v>
      </c>
      <c r="BX64" s="1">
        <v>0</v>
      </c>
      <c r="BY64" s="1">
        <v>0</v>
      </c>
      <c r="BZ64" s="1">
        <v>0</v>
      </c>
      <c r="CA64" s="1">
        <v>0</v>
      </c>
      <c r="CB64" s="1">
        <v>0</v>
      </c>
      <c r="CC64" s="1">
        <v>0</v>
      </c>
      <c r="CD64" s="1">
        <v>0</v>
      </c>
      <c r="CE64" s="1">
        <v>0</v>
      </c>
      <c r="CF64" s="1">
        <v>0</v>
      </c>
      <c r="CG64" s="1">
        <v>0</v>
      </c>
      <c r="CH64" s="1">
        <v>0</v>
      </c>
      <c r="CI64" s="1">
        <v>0</v>
      </c>
      <c r="CJ64" s="1">
        <v>0</v>
      </c>
      <c r="CK64" s="1">
        <v>0</v>
      </c>
      <c r="CL64" s="1">
        <v>0</v>
      </c>
      <c r="CM64" s="1">
        <v>0</v>
      </c>
      <c r="CN64" s="1">
        <v>0</v>
      </c>
      <c r="CO64" s="1">
        <v>0</v>
      </c>
      <c r="CP64" s="1">
        <v>0</v>
      </c>
      <c r="CQ64" s="1">
        <v>0</v>
      </c>
      <c r="CR64" s="1">
        <v>0</v>
      </c>
      <c r="CS64" s="1">
        <v>0</v>
      </c>
      <c r="CT64" s="1">
        <v>0</v>
      </c>
      <c r="CU64" s="1">
        <v>0</v>
      </c>
      <c r="CV64" s="1">
        <v>0</v>
      </c>
      <c r="CW64" s="1">
        <v>0</v>
      </c>
      <c r="CX64" s="1">
        <v>0</v>
      </c>
      <c r="CY64" s="1">
        <v>0</v>
      </c>
      <c r="CZ64" s="1">
        <v>0</v>
      </c>
      <c r="DA64" s="1">
        <v>0</v>
      </c>
      <c r="DB64" s="1">
        <v>0</v>
      </c>
      <c r="DC64" s="1">
        <v>0</v>
      </c>
      <c r="DD64" s="1">
        <v>0</v>
      </c>
      <c r="DE64" s="1">
        <v>0</v>
      </c>
      <c r="DF64" s="1">
        <v>0</v>
      </c>
      <c r="DG64" s="1">
        <v>0</v>
      </c>
      <c r="DH64" s="1">
        <v>0</v>
      </c>
      <c r="DI64" s="1">
        <v>0</v>
      </c>
      <c r="DJ64" s="1">
        <v>0</v>
      </c>
      <c r="DK64" s="1">
        <v>0</v>
      </c>
      <c r="DL64" s="1">
        <v>0</v>
      </c>
      <c r="DM64" s="1">
        <v>0</v>
      </c>
      <c r="DN64" s="1">
        <v>0</v>
      </c>
      <c r="DO64" s="1">
        <v>0</v>
      </c>
      <c r="DP64" s="1">
        <v>0</v>
      </c>
      <c r="DQ64" s="1">
        <v>0</v>
      </c>
      <c r="DR64" s="1">
        <v>0</v>
      </c>
      <c r="DS64" s="1">
        <v>0</v>
      </c>
      <c r="DT64" s="1">
        <v>0</v>
      </c>
      <c r="DU64" s="1">
        <v>0</v>
      </c>
      <c r="DV64" s="1">
        <v>0</v>
      </c>
      <c r="DW64" s="1">
        <v>0</v>
      </c>
      <c r="DX64" s="1">
        <v>0</v>
      </c>
      <c r="DY64" s="1">
        <v>0</v>
      </c>
      <c r="DZ64" s="1">
        <v>0</v>
      </c>
      <c r="EA64" s="1">
        <v>0</v>
      </c>
      <c r="EB64" s="1">
        <v>0</v>
      </c>
      <c r="EC64" s="1">
        <v>0</v>
      </c>
      <c r="ED64" s="1">
        <v>0</v>
      </c>
      <c r="EE64" s="1">
        <v>0</v>
      </c>
      <c r="EF64" s="1">
        <v>0</v>
      </c>
      <c r="EG64" s="1">
        <v>0</v>
      </c>
      <c r="EH64" s="1">
        <v>0</v>
      </c>
    </row>
    <row r="65" spans="1:138">
      <c r="A65" s="1" t="s">
        <v>411</v>
      </c>
      <c r="B65" s="1" t="s">
        <v>412</v>
      </c>
      <c r="C65" s="1">
        <v>0</v>
      </c>
      <c r="D65" s="1">
        <v>0</v>
      </c>
      <c r="E65" s="1">
        <v>0</v>
      </c>
      <c r="F65" s="1">
        <v>0</v>
      </c>
      <c r="G65" s="1">
        <v>0</v>
      </c>
      <c r="H65" s="1">
        <v>0</v>
      </c>
      <c r="I65" s="1">
        <v>0</v>
      </c>
      <c r="J65" s="1">
        <v>0</v>
      </c>
      <c r="K65" s="1">
        <v>0</v>
      </c>
      <c r="L65" s="1">
        <v>0</v>
      </c>
      <c r="M65" s="1">
        <v>0</v>
      </c>
      <c r="N65" s="1">
        <v>0</v>
      </c>
      <c r="O65" s="1">
        <v>0</v>
      </c>
      <c r="P65" s="1">
        <v>0</v>
      </c>
      <c r="Q65" s="1">
        <v>0</v>
      </c>
      <c r="R65" s="1">
        <v>0</v>
      </c>
      <c r="S65" s="1">
        <v>0</v>
      </c>
      <c r="T65" s="1">
        <v>0</v>
      </c>
      <c r="U65" s="1">
        <v>0</v>
      </c>
      <c r="V65" s="1">
        <v>0</v>
      </c>
      <c r="W65" s="1">
        <v>0</v>
      </c>
      <c r="X65" s="1">
        <v>0</v>
      </c>
      <c r="Y65" s="1">
        <v>0</v>
      </c>
      <c r="Z65" s="1">
        <v>0</v>
      </c>
      <c r="AA65" s="1">
        <v>0</v>
      </c>
      <c r="AB65" s="1">
        <v>0</v>
      </c>
      <c r="AC65" s="1">
        <v>0</v>
      </c>
      <c r="AD65" s="1">
        <v>0</v>
      </c>
      <c r="AE65" s="1">
        <v>0</v>
      </c>
      <c r="AF65" s="1">
        <v>0</v>
      </c>
      <c r="AG65" s="1">
        <v>0</v>
      </c>
      <c r="AH65" s="1">
        <v>0</v>
      </c>
      <c r="AI65" s="1">
        <v>0</v>
      </c>
      <c r="AJ65" s="1">
        <v>0</v>
      </c>
      <c r="AK65" s="1">
        <v>0</v>
      </c>
      <c r="AL65" s="1">
        <v>0</v>
      </c>
      <c r="AM65" s="1">
        <v>0</v>
      </c>
      <c r="AN65" s="1">
        <v>0</v>
      </c>
      <c r="AO65" s="1">
        <v>0</v>
      </c>
      <c r="AP65" s="1">
        <v>0</v>
      </c>
      <c r="AQ65" s="1">
        <v>0</v>
      </c>
      <c r="AR65" s="1">
        <v>0</v>
      </c>
      <c r="AS65" s="1">
        <v>0</v>
      </c>
      <c r="AT65" s="1">
        <v>0</v>
      </c>
      <c r="AU65" s="1">
        <v>0</v>
      </c>
      <c r="AV65" s="1">
        <v>0</v>
      </c>
      <c r="AW65" s="1">
        <v>0</v>
      </c>
      <c r="AX65" s="1">
        <v>0</v>
      </c>
      <c r="AY65" s="1">
        <v>0</v>
      </c>
      <c r="AZ65" s="1">
        <v>0</v>
      </c>
      <c r="BA65" s="1">
        <v>0</v>
      </c>
      <c r="BB65" s="1">
        <v>0</v>
      </c>
      <c r="BC65" s="1">
        <v>0</v>
      </c>
      <c r="BD65" s="1">
        <v>0</v>
      </c>
      <c r="BE65" s="1">
        <v>0</v>
      </c>
      <c r="BF65" s="1">
        <v>0</v>
      </c>
      <c r="BG65" s="1">
        <v>0</v>
      </c>
      <c r="BH65" s="1">
        <v>0</v>
      </c>
      <c r="BI65" s="1">
        <v>0</v>
      </c>
      <c r="BJ65" s="1">
        <v>0</v>
      </c>
      <c r="BK65" s="1">
        <v>0</v>
      </c>
      <c r="BL65" s="1">
        <v>0</v>
      </c>
      <c r="BM65" s="1">
        <v>0</v>
      </c>
      <c r="BN65" s="1">
        <v>0</v>
      </c>
      <c r="BO65" s="1">
        <v>0</v>
      </c>
      <c r="BP65" s="1">
        <v>0</v>
      </c>
      <c r="BQ65" s="1">
        <v>0</v>
      </c>
      <c r="BR65" s="1">
        <v>0</v>
      </c>
      <c r="BS65" s="1">
        <v>0</v>
      </c>
      <c r="BT65" s="1">
        <v>0</v>
      </c>
      <c r="BU65" s="1">
        <v>0</v>
      </c>
      <c r="BV65" s="1">
        <v>0</v>
      </c>
      <c r="BW65" s="1">
        <v>0</v>
      </c>
      <c r="BX65" s="1">
        <v>0</v>
      </c>
      <c r="BY65" s="1">
        <v>0</v>
      </c>
      <c r="BZ65" s="1">
        <v>0</v>
      </c>
      <c r="CA65" s="1">
        <v>0</v>
      </c>
      <c r="CB65" s="1">
        <v>0</v>
      </c>
      <c r="CC65" s="1">
        <v>0</v>
      </c>
      <c r="CD65" s="1">
        <v>0</v>
      </c>
      <c r="CE65" s="1">
        <v>0</v>
      </c>
      <c r="CF65" s="1">
        <v>0</v>
      </c>
      <c r="CG65" s="1">
        <v>0</v>
      </c>
      <c r="CH65" s="1">
        <v>0</v>
      </c>
      <c r="CI65" s="1">
        <v>0</v>
      </c>
      <c r="CJ65" s="1">
        <v>0</v>
      </c>
      <c r="CK65" s="1">
        <v>0</v>
      </c>
      <c r="CL65" s="1">
        <v>0</v>
      </c>
      <c r="CM65" s="1">
        <v>0</v>
      </c>
      <c r="CN65" s="1">
        <v>0</v>
      </c>
      <c r="CO65" s="1">
        <v>0</v>
      </c>
      <c r="CP65" s="1">
        <v>0</v>
      </c>
      <c r="CQ65" s="1">
        <v>0</v>
      </c>
      <c r="CR65" s="1">
        <v>0</v>
      </c>
      <c r="CS65" s="1">
        <v>0</v>
      </c>
      <c r="CT65" s="1">
        <v>0</v>
      </c>
      <c r="CU65" s="1">
        <v>0</v>
      </c>
      <c r="CV65" s="1">
        <v>0</v>
      </c>
      <c r="CW65" s="1">
        <v>0</v>
      </c>
      <c r="CX65" s="1">
        <v>0</v>
      </c>
      <c r="CY65" s="1">
        <v>0</v>
      </c>
      <c r="CZ65" s="1">
        <v>0</v>
      </c>
      <c r="DA65" s="1">
        <v>0</v>
      </c>
      <c r="DB65" s="1">
        <v>0</v>
      </c>
      <c r="DC65" s="1">
        <v>0</v>
      </c>
      <c r="DD65" s="1">
        <v>0</v>
      </c>
      <c r="DE65" s="1">
        <v>0</v>
      </c>
      <c r="DF65" s="1">
        <v>0</v>
      </c>
      <c r="DG65" s="1">
        <v>0</v>
      </c>
      <c r="DH65" s="1">
        <v>0</v>
      </c>
      <c r="DI65" s="1">
        <v>0</v>
      </c>
      <c r="DJ65" s="1">
        <v>0</v>
      </c>
      <c r="DK65" s="1">
        <v>0</v>
      </c>
      <c r="DL65" s="1">
        <v>0</v>
      </c>
      <c r="DM65" s="1">
        <v>0</v>
      </c>
      <c r="DN65" s="1">
        <v>0</v>
      </c>
      <c r="DO65" s="1">
        <v>0</v>
      </c>
      <c r="DP65" s="1">
        <v>0</v>
      </c>
      <c r="DQ65" s="1">
        <v>0</v>
      </c>
      <c r="DR65" s="1">
        <v>0</v>
      </c>
      <c r="DS65" s="1">
        <v>0</v>
      </c>
      <c r="DT65" s="1">
        <v>0</v>
      </c>
      <c r="DU65" s="1">
        <v>0</v>
      </c>
      <c r="DV65" s="1">
        <v>0</v>
      </c>
      <c r="DW65" s="1">
        <v>0</v>
      </c>
      <c r="DX65" s="1">
        <v>0</v>
      </c>
      <c r="DY65" s="1">
        <v>0</v>
      </c>
      <c r="DZ65" s="1">
        <v>0</v>
      </c>
      <c r="EA65" s="1">
        <v>0</v>
      </c>
      <c r="EB65" s="1">
        <v>0</v>
      </c>
      <c r="EC65" s="1">
        <v>0</v>
      </c>
      <c r="ED65" s="1">
        <v>0</v>
      </c>
      <c r="EE65" s="1">
        <v>0</v>
      </c>
      <c r="EF65" s="1">
        <v>0</v>
      </c>
      <c r="EG65" s="1">
        <v>0</v>
      </c>
      <c r="EH65" s="1">
        <v>0</v>
      </c>
    </row>
    <row r="66" spans="1:138">
      <c r="A66" s="1" t="s">
        <v>413</v>
      </c>
      <c r="B66" s="1" t="s">
        <v>414</v>
      </c>
      <c r="C66" s="1">
        <v>0</v>
      </c>
      <c r="D66" s="1">
        <v>0</v>
      </c>
      <c r="E66" s="1">
        <v>0</v>
      </c>
      <c r="F66" s="1">
        <v>0</v>
      </c>
      <c r="G66" s="1">
        <v>0</v>
      </c>
      <c r="H66" s="1">
        <v>0</v>
      </c>
      <c r="I66" s="1">
        <v>0</v>
      </c>
      <c r="J66" s="1">
        <v>0</v>
      </c>
      <c r="K66" s="1">
        <v>0</v>
      </c>
      <c r="L66" s="1">
        <v>0</v>
      </c>
      <c r="M66" s="1">
        <v>0</v>
      </c>
      <c r="N66" s="1">
        <v>0</v>
      </c>
      <c r="O66" s="1">
        <v>0</v>
      </c>
      <c r="P66" s="1">
        <v>0</v>
      </c>
      <c r="Q66" s="1">
        <v>0</v>
      </c>
      <c r="R66" s="1">
        <v>0</v>
      </c>
      <c r="S66" s="1">
        <v>0</v>
      </c>
      <c r="T66" s="1">
        <v>0</v>
      </c>
      <c r="U66" s="1">
        <v>0</v>
      </c>
      <c r="V66" s="1">
        <v>0</v>
      </c>
      <c r="W66" s="1">
        <v>0</v>
      </c>
      <c r="X66" s="1">
        <v>0</v>
      </c>
      <c r="Y66" s="1">
        <v>0</v>
      </c>
      <c r="Z66" s="1">
        <v>0</v>
      </c>
      <c r="AA66" s="1">
        <v>0</v>
      </c>
      <c r="AB66" s="1">
        <v>0</v>
      </c>
      <c r="AC66" s="1">
        <v>0</v>
      </c>
      <c r="AD66" s="1">
        <v>0</v>
      </c>
      <c r="AE66" s="1">
        <v>0</v>
      </c>
      <c r="AF66" s="1">
        <v>0</v>
      </c>
      <c r="AG66" s="1">
        <v>0</v>
      </c>
      <c r="AH66" s="1">
        <v>0</v>
      </c>
      <c r="AI66" s="1">
        <v>0</v>
      </c>
      <c r="AJ66" s="1">
        <v>0</v>
      </c>
      <c r="AK66" s="1">
        <v>0</v>
      </c>
      <c r="AL66" s="1">
        <v>0</v>
      </c>
      <c r="AM66" s="1">
        <v>0</v>
      </c>
      <c r="AN66" s="1">
        <v>0</v>
      </c>
      <c r="AO66" s="1">
        <v>0</v>
      </c>
      <c r="AP66" s="1">
        <v>0</v>
      </c>
      <c r="AQ66" s="1">
        <v>0</v>
      </c>
      <c r="AR66" s="1">
        <v>0</v>
      </c>
      <c r="AS66" s="1">
        <v>0</v>
      </c>
      <c r="AT66" s="1">
        <v>0</v>
      </c>
      <c r="AU66" s="1">
        <v>0</v>
      </c>
      <c r="AV66" s="1">
        <v>0</v>
      </c>
      <c r="AW66" s="1">
        <v>0</v>
      </c>
      <c r="AX66" s="1">
        <v>0</v>
      </c>
      <c r="AY66" s="1">
        <v>0</v>
      </c>
      <c r="AZ66" s="1">
        <v>0</v>
      </c>
      <c r="BA66" s="1">
        <v>0</v>
      </c>
      <c r="BB66" s="1">
        <v>0</v>
      </c>
      <c r="BC66" s="1">
        <v>0</v>
      </c>
      <c r="BD66" s="1">
        <v>0</v>
      </c>
      <c r="BE66" s="1">
        <v>0</v>
      </c>
      <c r="BF66" s="1">
        <v>0</v>
      </c>
      <c r="BG66" s="1">
        <v>0</v>
      </c>
      <c r="BH66" s="1">
        <v>0</v>
      </c>
      <c r="BI66" s="1">
        <v>0</v>
      </c>
      <c r="BJ66" s="1">
        <v>0</v>
      </c>
      <c r="BK66" s="1">
        <v>0</v>
      </c>
      <c r="BL66" s="1">
        <v>0</v>
      </c>
      <c r="BM66" s="1">
        <v>0</v>
      </c>
      <c r="BN66" s="1">
        <v>0</v>
      </c>
      <c r="BO66" s="1">
        <v>0</v>
      </c>
      <c r="BP66" s="1">
        <v>0</v>
      </c>
      <c r="BQ66" s="1">
        <v>0</v>
      </c>
      <c r="BR66" s="1">
        <v>0</v>
      </c>
      <c r="BS66" s="1">
        <v>0</v>
      </c>
      <c r="BT66" s="1">
        <v>0</v>
      </c>
      <c r="BU66" s="1">
        <v>0</v>
      </c>
      <c r="BV66" s="1">
        <v>0</v>
      </c>
      <c r="BW66" s="1">
        <v>0</v>
      </c>
      <c r="BX66" s="1">
        <v>0</v>
      </c>
      <c r="BY66" s="1">
        <v>0</v>
      </c>
      <c r="BZ66" s="1">
        <v>0</v>
      </c>
      <c r="CA66" s="1">
        <v>0</v>
      </c>
      <c r="CB66" s="1">
        <v>0</v>
      </c>
      <c r="CC66" s="1">
        <v>0</v>
      </c>
      <c r="CD66" s="1">
        <v>0</v>
      </c>
      <c r="CE66" s="1">
        <v>0</v>
      </c>
      <c r="CF66" s="1">
        <v>0</v>
      </c>
      <c r="CG66" s="1">
        <v>0</v>
      </c>
      <c r="CH66" s="1">
        <v>0</v>
      </c>
      <c r="CI66" s="1">
        <v>0</v>
      </c>
      <c r="CJ66" s="1">
        <v>0</v>
      </c>
      <c r="CK66" s="1">
        <v>0</v>
      </c>
      <c r="CL66" s="1">
        <v>0</v>
      </c>
      <c r="CM66" s="1">
        <v>0</v>
      </c>
      <c r="CN66" s="1">
        <v>0</v>
      </c>
      <c r="CO66" s="1">
        <v>0</v>
      </c>
      <c r="CP66" s="1">
        <v>0</v>
      </c>
      <c r="CQ66" s="1">
        <v>0</v>
      </c>
      <c r="CR66" s="1">
        <v>0</v>
      </c>
      <c r="CS66" s="1">
        <v>0</v>
      </c>
      <c r="CT66" s="1">
        <v>0</v>
      </c>
      <c r="CU66" s="1">
        <v>0</v>
      </c>
      <c r="CV66" s="1">
        <v>0</v>
      </c>
      <c r="CW66" s="1">
        <v>0</v>
      </c>
      <c r="CX66" s="1">
        <v>0</v>
      </c>
      <c r="CY66" s="1">
        <v>0</v>
      </c>
      <c r="CZ66" s="1">
        <v>0</v>
      </c>
      <c r="DA66" s="1">
        <v>0</v>
      </c>
      <c r="DB66" s="1">
        <v>0</v>
      </c>
      <c r="DC66" s="1">
        <v>0</v>
      </c>
      <c r="DD66" s="1">
        <v>0</v>
      </c>
      <c r="DE66" s="1">
        <v>0</v>
      </c>
      <c r="DF66" s="1">
        <v>0</v>
      </c>
      <c r="DG66" s="1">
        <v>0</v>
      </c>
      <c r="DH66" s="1">
        <v>0</v>
      </c>
      <c r="DI66" s="1">
        <v>0</v>
      </c>
      <c r="DJ66" s="1">
        <v>0</v>
      </c>
      <c r="DK66" s="1">
        <v>0</v>
      </c>
      <c r="DL66" s="1">
        <v>0</v>
      </c>
      <c r="DM66" s="1">
        <v>0</v>
      </c>
      <c r="DN66" s="1">
        <v>0</v>
      </c>
      <c r="DO66" s="1">
        <v>0</v>
      </c>
      <c r="DP66" s="1">
        <v>0</v>
      </c>
      <c r="DQ66" s="1">
        <v>0</v>
      </c>
      <c r="DR66" s="1">
        <v>0</v>
      </c>
      <c r="DS66" s="1">
        <v>0</v>
      </c>
      <c r="DT66" s="1">
        <v>0</v>
      </c>
      <c r="DU66" s="1">
        <v>0</v>
      </c>
      <c r="DV66" s="1">
        <v>0</v>
      </c>
      <c r="DW66" s="1">
        <v>0</v>
      </c>
      <c r="DX66" s="1">
        <v>0</v>
      </c>
      <c r="DY66" s="1">
        <v>0</v>
      </c>
      <c r="DZ66" s="1">
        <v>0</v>
      </c>
      <c r="EA66" s="1">
        <v>0</v>
      </c>
      <c r="EB66" s="1">
        <v>0</v>
      </c>
      <c r="EC66" s="1">
        <v>0</v>
      </c>
      <c r="ED66" s="1">
        <v>0</v>
      </c>
      <c r="EE66" s="1">
        <v>0</v>
      </c>
      <c r="EF66" s="1">
        <v>0</v>
      </c>
      <c r="EG66" s="1">
        <v>0</v>
      </c>
      <c r="EH66" s="1">
        <v>0</v>
      </c>
    </row>
    <row r="67" spans="1:138">
      <c r="A67" s="1" t="s">
        <v>577</v>
      </c>
      <c r="B67" s="1" t="s">
        <v>416</v>
      </c>
      <c r="C67" s="1">
        <v>0</v>
      </c>
      <c r="D67" s="1">
        <v>0</v>
      </c>
      <c r="E67" s="1">
        <v>0</v>
      </c>
      <c r="F67" s="1">
        <v>0</v>
      </c>
      <c r="G67" s="1">
        <v>0</v>
      </c>
      <c r="H67" s="1">
        <v>0</v>
      </c>
      <c r="I67" s="1">
        <v>0</v>
      </c>
      <c r="J67" s="1">
        <v>0</v>
      </c>
      <c r="K67" s="1">
        <v>0</v>
      </c>
      <c r="L67" s="1">
        <v>0</v>
      </c>
      <c r="M67" s="1">
        <v>0</v>
      </c>
      <c r="N67" s="1">
        <v>0</v>
      </c>
      <c r="O67" s="1">
        <v>0</v>
      </c>
      <c r="P67" s="1">
        <v>0</v>
      </c>
      <c r="Q67" s="1">
        <v>0</v>
      </c>
      <c r="R67" s="1">
        <v>0</v>
      </c>
      <c r="S67" s="1">
        <v>0</v>
      </c>
      <c r="T67" s="1">
        <v>0</v>
      </c>
      <c r="U67" s="1">
        <v>0</v>
      </c>
      <c r="V67" s="1">
        <v>0</v>
      </c>
      <c r="W67" s="1">
        <v>0</v>
      </c>
      <c r="X67" s="1">
        <v>0</v>
      </c>
      <c r="Y67" s="1">
        <v>0</v>
      </c>
      <c r="Z67" s="1">
        <v>0</v>
      </c>
      <c r="AA67" s="1">
        <v>0</v>
      </c>
      <c r="AB67" s="1">
        <v>0</v>
      </c>
      <c r="AC67" s="1">
        <v>0</v>
      </c>
      <c r="AD67" s="1">
        <v>0</v>
      </c>
      <c r="AE67" s="1">
        <v>0</v>
      </c>
      <c r="AF67" s="1">
        <v>0</v>
      </c>
      <c r="AG67" s="1">
        <v>0</v>
      </c>
      <c r="AH67" s="1">
        <v>0</v>
      </c>
      <c r="AI67" s="1">
        <v>0</v>
      </c>
      <c r="AJ67" s="1">
        <v>0</v>
      </c>
      <c r="AK67" s="1">
        <v>0</v>
      </c>
      <c r="AL67" s="1">
        <v>0</v>
      </c>
      <c r="AM67" s="1">
        <v>0</v>
      </c>
      <c r="AN67" s="1">
        <v>0</v>
      </c>
      <c r="AO67" s="1">
        <v>0</v>
      </c>
      <c r="AP67" s="1">
        <v>0</v>
      </c>
      <c r="AQ67" s="1">
        <v>0</v>
      </c>
      <c r="AR67" s="1">
        <v>0</v>
      </c>
      <c r="AS67" s="1">
        <v>0</v>
      </c>
      <c r="AT67" s="1">
        <v>0</v>
      </c>
      <c r="AU67" s="1">
        <v>0</v>
      </c>
      <c r="AV67" s="1">
        <v>0</v>
      </c>
      <c r="AW67" s="1">
        <v>0</v>
      </c>
      <c r="AX67" s="1">
        <v>0</v>
      </c>
      <c r="AY67" s="1">
        <v>0</v>
      </c>
      <c r="AZ67" s="1">
        <v>0</v>
      </c>
      <c r="BA67" s="1">
        <v>0</v>
      </c>
      <c r="BB67" s="1">
        <v>0</v>
      </c>
      <c r="BC67" s="1">
        <v>0</v>
      </c>
      <c r="BD67" s="1">
        <v>0</v>
      </c>
      <c r="BE67" s="1">
        <v>0</v>
      </c>
      <c r="BF67" s="1">
        <v>0</v>
      </c>
      <c r="BG67" s="1">
        <v>0</v>
      </c>
      <c r="BH67" s="1">
        <v>0</v>
      </c>
      <c r="BI67" s="1">
        <v>0</v>
      </c>
      <c r="BJ67" s="1">
        <v>0</v>
      </c>
      <c r="BK67" s="1">
        <v>0</v>
      </c>
      <c r="BL67" s="1">
        <v>0</v>
      </c>
      <c r="BM67" s="1">
        <v>0</v>
      </c>
      <c r="BN67" s="1">
        <v>0</v>
      </c>
      <c r="BO67" s="1">
        <v>0</v>
      </c>
      <c r="BP67" s="1">
        <v>0</v>
      </c>
      <c r="BQ67" s="1">
        <v>0</v>
      </c>
      <c r="BR67" s="1">
        <v>0</v>
      </c>
      <c r="BS67" s="1">
        <v>0</v>
      </c>
      <c r="BT67" s="1">
        <v>0</v>
      </c>
      <c r="BU67" s="1">
        <v>0</v>
      </c>
      <c r="BV67" s="1">
        <v>0</v>
      </c>
      <c r="BW67" s="1">
        <v>0</v>
      </c>
      <c r="BX67" s="1">
        <v>0</v>
      </c>
      <c r="BY67" s="1">
        <v>0</v>
      </c>
      <c r="BZ67" s="1">
        <v>0</v>
      </c>
      <c r="CA67" s="1">
        <v>0</v>
      </c>
      <c r="CB67" s="1">
        <v>0</v>
      </c>
      <c r="CC67" s="1">
        <v>0</v>
      </c>
      <c r="CD67" s="1">
        <v>0</v>
      </c>
      <c r="CE67" s="1">
        <v>0</v>
      </c>
      <c r="CF67" s="1">
        <v>0</v>
      </c>
      <c r="CG67" s="1">
        <v>0</v>
      </c>
      <c r="CH67" s="1">
        <v>0</v>
      </c>
      <c r="CI67" s="1">
        <v>0</v>
      </c>
      <c r="CJ67" s="1">
        <v>0</v>
      </c>
      <c r="CK67" s="1">
        <v>0</v>
      </c>
      <c r="CL67" s="1">
        <v>0</v>
      </c>
      <c r="CM67" s="1">
        <v>0</v>
      </c>
      <c r="CN67" s="1">
        <v>0</v>
      </c>
      <c r="CO67" s="1">
        <v>0</v>
      </c>
      <c r="CP67" s="1">
        <v>0</v>
      </c>
      <c r="CQ67" s="1">
        <v>0</v>
      </c>
      <c r="CR67" s="1">
        <v>0</v>
      </c>
      <c r="CS67" s="1">
        <v>0</v>
      </c>
      <c r="CT67" s="1">
        <v>0</v>
      </c>
      <c r="CU67" s="1">
        <v>0</v>
      </c>
      <c r="CV67" s="1">
        <v>0</v>
      </c>
      <c r="CW67" s="1">
        <v>0</v>
      </c>
      <c r="CX67" s="1">
        <v>0</v>
      </c>
      <c r="CY67" s="1">
        <v>0</v>
      </c>
      <c r="CZ67" s="1">
        <v>0</v>
      </c>
      <c r="DA67" s="1">
        <v>0</v>
      </c>
      <c r="DB67" s="1">
        <v>0</v>
      </c>
      <c r="DC67" s="1">
        <v>0</v>
      </c>
      <c r="DD67" s="1">
        <v>0</v>
      </c>
      <c r="DE67" s="1">
        <v>0</v>
      </c>
      <c r="DF67" s="1">
        <v>0</v>
      </c>
      <c r="DG67" s="1">
        <v>0</v>
      </c>
      <c r="DH67" s="1">
        <v>0</v>
      </c>
      <c r="DI67" s="1">
        <v>0</v>
      </c>
      <c r="DJ67" s="1">
        <v>0</v>
      </c>
      <c r="DK67" s="1">
        <v>0</v>
      </c>
      <c r="DL67" s="1">
        <v>0</v>
      </c>
      <c r="DM67" s="1">
        <v>0</v>
      </c>
      <c r="DN67" s="1">
        <v>0</v>
      </c>
      <c r="DO67" s="1">
        <v>0</v>
      </c>
      <c r="DP67" s="1">
        <v>0</v>
      </c>
      <c r="DQ67" s="1">
        <v>0</v>
      </c>
      <c r="DR67" s="1">
        <v>0</v>
      </c>
      <c r="DS67" s="1">
        <v>0</v>
      </c>
      <c r="DT67" s="1">
        <v>0</v>
      </c>
      <c r="DU67" s="1">
        <v>0</v>
      </c>
      <c r="DV67" s="1">
        <v>0</v>
      </c>
      <c r="DW67" s="1">
        <v>0</v>
      </c>
      <c r="DX67" s="1">
        <v>0</v>
      </c>
      <c r="DY67" s="1">
        <v>0</v>
      </c>
      <c r="DZ67" s="1">
        <v>0</v>
      </c>
      <c r="EA67" s="1">
        <v>0</v>
      </c>
      <c r="EB67" s="1">
        <v>0</v>
      </c>
      <c r="EC67" s="1">
        <v>0</v>
      </c>
      <c r="ED67" s="1">
        <v>0</v>
      </c>
      <c r="EE67" s="1">
        <v>0</v>
      </c>
      <c r="EF67" s="1">
        <v>0</v>
      </c>
      <c r="EG67" s="1">
        <v>0</v>
      </c>
      <c r="EH67" s="1">
        <v>0</v>
      </c>
    </row>
    <row r="68" spans="1:138">
      <c r="A68" s="1" t="s">
        <v>578</v>
      </c>
      <c r="B68" s="1" t="s">
        <v>418</v>
      </c>
      <c r="C68" s="1">
        <v>0</v>
      </c>
      <c r="D68" s="1">
        <v>0</v>
      </c>
      <c r="E68" s="1">
        <v>0</v>
      </c>
      <c r="F68" s="1">
        <v>0</v>
      </c>
      <c r="G68" s="1">
        <v>0</v>
      </c>
      <c r="H68" s="1">
        <v>0</v>
      </c>
      <c r="I68" s="1">
        <v>0</v>
      </c>
      <c r="J68" s="1">
        <v>0</v>
      </c>
      <c r="K68" s="1">
        <v>0</v>
      </c>
      <c r="L68" s="1">
        <v>0</v>
      </c>
      <c r="M68" s="1">
        <v>0</v>
      </c>
      <c r="N68" s="1">
        <v>0</v>
      </c>
      <c r="O68" s="1">
        <v>0</v>
      </c>
      <c r="P68" s="1">
        <v>0</v>
      </c>
      <c r="Q68" s="1">
        <v>0</v>
      </c>
      <c r="R68" s="1">
        <v>0</v>
      </c>
      <c r="S68" s="1">
        <v>0</v>
      </c>
      <c r="T68" s="1">
        <v>0</v>
      </c>
      <c r="U68" s="1">
        <v>0</v>
      </c>
      <c r="V68" s="1">
        <v>0</v>
      </c>
      <c r="W68" s="1">
        <v>0</v>
      </c>
      <c r="X68" s="1">
        <v>0</v>
      </c>
      <c r="Y68" s="1">
        <v>0</v>
      </c>
      <c r="Z68" s="1">
        <v>0</v>
      </c>
      <c r="AA68" s="1">
        <v>0</v>
      </c>
      <c r="AB68" s="1">
        <v>0</v>
      </c>
      <c r="AC68" s="1">
        <v>0</v>
      </c>
      <c r="AD68" s="1">
        <v>0</v>
      </c>
      <c r="AE68" s="1">
        <v>0</v>
      </c>
      <c r="AF68" s="1">
        <v>0</v>
      </c>
      <c r="AG68" s="1">
        <v>0</v>
      </c>
      <c r="AH68" s="1">
        <v>0</v>
      </c>
      <c r="AI68" s="1">
        <v>0</v>
      </c>
      <c r="AJ68" s="1">
        <v>0</v>
      </c>
      <c r="AK68" s="1">
        <v>0</v>
      </c>
      <c r="AL68" s="1">
        <v>0</v>
      </c>
      <c r="AM68" s="1">
        <v>0</v>
      </c>
      <c r="AN68" s="1">
        <v>0</v>
      </c>
      <c r="AO68" s="1">
        <v>0</v>
      </c>
      <c r="AP68" s="1">
        <v>0</v>
      </c>
      <c r="AQ68" s="1">
        <v>0</v>
      </c>
      <c r="AR68" s="1">
        <v>0</v>
      </c>
      <c r="AS68" s="1">
        <v>0</v>
      </c>
      <c r="AT68" s="1">
        <v>0</v>
      </c>
      <c r="AU68" s="1">
        <v>0</v>
      </c>
      <c r="AV68" s="1">
        <v>0</v>
      </c>
      <c r="AW68" s="1">
        <v>0</v>
      </c>
      <c r="AX68" s="1">
        <v>0</v>
      </c>
      <c r="AY68" s="1">
        <v>0</v>
      </c>
      <c r="AZ68" s="1">
        <v>0</v>
      </c>
      <c r="BA68" s="1">
        <v>0</v>
      </c>
      <c r="BB68" s="1">
        <v>0</v>
      </c>
      <c r="BC68" s="1">
        <v>0</v>
      </c>
      <c r="BD68" s="1">
        <v>0</v>
      </c>
      <c r="BE68" s="1">
        <v>0</v>
      </c>
      <c r="BF68" s="1">
        <v>0</v>
      </c>
      <c r="BG68" s="1">
        <v>0</v>
      </c>
      <c r="BH68" s="1">
        <v>0</v>
      </c>
      <c r="BI68" s="1">
        <v>0</v>
      </c>
      <c r="BJ68" s="1">
        <v>0</v>
      </c>
      <c r="BK68" s="1">
        <v>0</v>
      </c>
      <c r="BL68" s="1">
        <v>0</v>
      </c>
      <c r="BM68" s="1">
        <v>0</v>
      </c>
      <c r="BN68" s="1">
        <v>0</v>
      </c>
      <c r="BO68" s="1">
        <v>0</v>
      </c>
      <c r="BP68" s="1">
        <v>0</v>
      </c>
      <c r="BQ68" s="1">
        <v>0</v>
      </c>
      <c r="BR68" s="1">
        <v>0</v>
      </c>
      <c r="BS68" s="1">
        <v>0</v>
      </c>
      <c r="BT68" s="1">
        <v>0</v>
      </c>
      <c r="BU68" s="1">
        <v>0</v>
      </c>
      <c r="BV68" s="1">
        <v>0</v>
      </c>
      <c r="BW68" s="1">
        <v>0</v>
      </c>
      <c r="BX68" s="1">
        <v>0</v>
      </c>
      <c r="BY68" s="1">
        <v>0</v>
      </c>
      <c r="BZ68" s="1">
        <v>0</v>
      </c>
      <c r="CA68" s="1">
        <v>0</v>
      </c>
      <c r="CB68" s="1">
        <v>0</v>
      </c>
      <c r="CC68" s="1">
        <v>0</v>
      </c>
      <c r="CD68" s="1">
        <v>0</v>
      </c>
      <c r="CE68" s="1">
        <v>0</v>
      </c>
      <c r="CF68" s="1">
        <v>0</v>
      </c>
      <c r="CG68" s="1">
        <v>0</v>
      </c>
      <c r="CH68" s="1">
        <v>0</v>
      </c>
      <c r="CI68" s="1">
        <v>0</v>
      </c>
      <c r="CJ68" s="1">
        <v>0</v>
      </c>
      <c r="CK68" s="1">
        <v>0</v>
      </c>
      <c r="CL68" s="1">
        <v>0</v>
      </c>
      <c r="CM68" s="1">
        <v>0</v>
      </c>
      <c r="CN68" s="1">
        <v>0</v>
      </c>
      <c r="CO68" s="1">
        <v>0</v>
      </c>
      <c r="CP68" s="1">
        <v>0</v>
      </c>
      <c r="CQ68" s="1">
        <v>0</v>
      </c>
      <c r="CR68" s="1">
        <v>0</v>
      </c>
      <c r="CS68" s="1">
        <v>0</v>
      </c>
      <c r="CT68" s="1">
        <v>0</v>
      </c>
      <c r="CU68" s="1">
        <v>0</v>
      </c>
      <c r="CV68" s="1">
        <v>0</v>
      </c>
      <c r="CW68" s="1">
        <v>0</v>
      </c>
      <c r="CX68" s="1">
        <v>0</v>
      </c>
      <c r="CY68" s="1">
        <v>0</v>
      </c>
      <c r="CZ68" s="1">
        <v>0</v>
      </c>
      <c r="DA68" s="1">
        <v>0</v>
      </c>
      <c r="DB68" s="1">
        <v>0</v>
      </c>
      <c r="DC68" s="1">
        <v>0</v>
      </c>
      <c r="DD68" s="1">
        <v>0</v>
      </c>
      <c r="DE68" s="1">
        <v>0</v>
      </c>
      <c r="DF68" s="1">
        <v>0</v>
      </c>
      <c r="DG68" s="1">
        <v>0</v>
      </c>
      <c r="DH68" s="1">
        <v>0</v>
      </c>
      <c r="DI68" s="1">
        <v>0</v>
      </c>
      <c r="DJ68" s="1">
        <v>0</v>
      </c>
      <c r="DK68" s="1">
        <v>0</v>
      </c>
      <c r="DL68" s="1">
        <v>0</v>
      </c>
      <c r="DM68" s="1">
        <v>0</v>
      </c>
      <c r="DN68" s="1">
        <v>0</v>
      </c>
      <c r="DO68" s="1">
        <v>0</v>
      </c>
      <c r="DP68" s="1">
        <v>0</v>
      </c>
      <c r="DQ68" s="1">
        <v>0</v>
      </c>
      <c r="DR68" s="1">
        <v>0</v>
      </c>
      <c r="DS68" s="1">
        <v>0</v>
      </c>
      <c r="DT68" s="1">
        <v>0</v>
      </c>
      <c r="DU68" s="1">
        <v>0</v>
      </c>
      <c r="DV68" s="1">
        <v>0</v>
      </c>
      <c r="DW68" s="1">
        <v>0</v>
      </c>
      <c r="DX68" s="1">
        <v>0</v>
      </c>
      <c r="DY68" s="1">
        <v>0</v>
      </c>
      <c r="DZ68" s="1">
        <v>0</v>
      </c>
      <c r="EA68" s="1">
        <v>0</v>
      </c>
      <c r="EB68" s="1">
        <v>0</v>
      </c>
      <c r="EC68" s="1">
        <v>0</v>
      </c>
      <c r="ED68" s="1">
        <v>0</v>
      </c>
      <c r="EE68" s="1">
        <v>0</v>
      </c>
      <c r="EF68" s="1">
        <v>0</v>
      </c>
      <c r="EG68" s="1">
        <v>0</v>
      </c>
      <c r="EH68" s="1">
        <v>0</v>
      </c>
    </row>
    <row r="69" spans="1:138">
      <c r="A69" s="1" t="s">
        <v>419</v>
      </c>
      <c r="B69" s="1" t="s">
        <v>420</v>
      </c>
      <c r="C69" s="1">
        <v>0</v>
      </c>
      <c r="D69" s="1">
        <v>0</v>
      </c>
      <c r="E69" s="1">
        <v>0</v>
      </c>
      <c r="F69" s="1">
        <v>0</v>
      </c>
      <c r="G69" s="1">
        <v>0</v>
      </c>
      <c r="H69" s="1">
        <v>0</v>
      </c>
      <c r="I69" s="1">
        <v>0</v>
      </c>
      <c r="J69" s="1">
        <v>0</v>
      </c>
      <c r="K69" s="1">
        <v>0</v>
      </c>
      <c r="L69" s="1">
        <v>0</v>
      </c>
      <c r="M69" s="1">
        <v>0</v>
      </c>
      <c r="N69" s="1">
        <v>0</v>
      </c>
      <c r="O69" s="1">
        <v>0</v>
      </c>
      <c r="P69" s="1">
        <v>0</v>
      </c>
      <c r="Q69" s="1">
        <v>0</v>
      </c>
      <c r="R69" s="1">
        <v>0</v>
      </c>
      <c r="S69" s="1">
        <v>0</v>
      </c>
      <c r="T69" s="1">
        <v>0</v>
      </c>
      <c r="U69" s="1">
        <v>0</v>
      </c>
      <c r="V69" s="1">
        <v>0</v>
      </c>
      <c r="W69" s="1">
        <v>0</v>
      </c>
      <c r="X69" s="1">
        <v>0</v>
      </c>
      <c r="Y69" s="1">
        <v>0</v>
      </c>
      <c r="Z69" s="1">
        <v>0</v>
      </c>
      <c r="AA69" s="1">
        <v>0</v>
      </c>
      <c r="AB69" s="1">
        <v>0</v>
      </c>
      <c r="AC69" s="1">
        <v>0</v>
      </c>
      <c r="AD69" s="1">
        <v>0</v>
      </c>
      <c r="AE69" s="1">
        <v>0</v>
      </c>
      <c r="AF69" s="1">
        <v>0</v>
      </c>
      <c r="AG69" s="1">
        <v>0</v>
      </c>
      <c r="AH69" s="1">
        <v>0</v>
      </c>
      <c r="AI69" s="1">
        <v>0</v>
      </c>
      <c r="AJ69" s="1">
        <v>0</v>
      </c>
      <c r="AK69" s="1">
        <v>0</v>
      </c>
      <c r="AL69" s="1">
        <v>0</v>
      </c>
      <c r="AM69" s="1">
        <v>0</v>
      </c>
      <c r="AN69" s="1">
        <v>0</v>
      </c>
      <c r="AO69" s="1">
        <v>0</v>
      </c>
      <c r="AP69" s="1">
        <v>0</v>
      </c>
      <c r="AQ69" s="1">
        <v>0</v>
      </c>
      <c r="AR69" s="1">
        <v>0</v>
      </c>
      <c r="AS69" s="1">
        <v>0</v>
      </c>
      <c r="AT69" s="1">
        <v>0</v>
      </c>
      <c r="AU69" s="1">
        <v>0</v>
      </c>
      <c r="AV69" s="1">
        <v>0</v>
      </c>
      <c r="AW69" s="1">
        <v>0</v>
      </c>
      <c r="AX69" s="1">
        <v>0</v>
      </c>
      <c r="AY69" s="1">
        <v>0</v>
      </c>
      <c r="AZ69" s="1">
        <v>0</v>
      </c>
      <c r="BA69" s="1">
        <v>0</v>
      </c>
      <c r="BB69" s="1">
        <v>0</v>
      </c>
      <c r="BC69" s="1">
        <v>0</v>
      </c>
      <c r="BD69" s="1">
        <v>0</v>
      </c>
      <c r="BE69" s="1">
        <v>0</v>
      </c>
      <c r="BF69" s="1">
        <v>0</v>
      </c>
      <c r="BG69" s="1">
        <v>0</v>
      </c>
      <c r="BH69" s="1">
        <v>0</v>
      </c>
      <c r="BI69" s="1">
        <v>0</v>
      </c>
      <c r="BJ69" s="1">
        <v>0</v>
      </c>
      <c r="BK69" s="1">
        <v>0</v>
      </c>
      <c r="BL69" s="1">
        <v>0</v>
      </c>
      <c r="BM69" s="1">
        <v>0</v>
      </c>
      <c r="BN69" s="1">
        <v>0</v>
      </c>
      <c r="BO69" s="1">
        <v>0</v>
      </c>
      <c r="BP69" s="1">
        <v>0</v>
      </c>
      <c r="BQ69" s="1">
        <v>0</v>
      </c>
      <c r="BR69" s="1">
        <v>0</v>
      </c>
      <c r="BS69" s="1">
        <v>0</v>
      </c>
      <c r="BT69" s="1">
        <v>0</v>
      </c>
      <c r="BU69" s="1">
        <v>0</v>
      </c>
      <c r="BV69" s="1">
        <v>0</v>
      </c>
      <c r="BW69" s="1">
        <v>0</v>
      </c>
      <c r="BX69" s="1">
        <v>0</v>
      </c>
      <c r="BY69" s="1">
        <v>0</v>
      </c>
      <c r="BZ69" s="1">
        <v>0</v>
      </c>
      <c r="CA69" s="1">
        <v>0</v>
      </c>
      <c r="CB69" s="1">
        <v>0</v>
      </c>
      <c r="CC69" s="1">
        <v>0</v>
      </c>
      <c r="CD69" s="1">
        <v>0</v>
      </c>
      <c r="CE69" s="1">
        <v>0</v>
      </c>
      <c r="CF69" s="1">
        <v>0</v>
      </c>
      <c r="CG69" s="1">
        <v>0</v>
      </c>
      <c r="CH69" s="1">
        <v>0</v>
      </c>
      <c r="CI69" s="1">
        <v>0</v>
      </c>
      <c r="CJ69" s="1">
        <v>0</v>
      </c>
      <c r="CK69" s="1">
        <v>0</v>
      </c>
      <c r="CL69" s="1">
        <v>0</v>
      </c>
      <c r="CM69" s="1">
        <v>0</v>
      </c>
      <c r="CN69" s="1">
        <v>0</v>
      </c>
      <c r="CO69" s="1">
        <v>0</v>
      </c>
      <c r="CP69" s="1">
        <v>0</v>
      </c>
      <c r="CQ69" s="1">
        <v>0</v>
      </c>
      <c r="CR69" s="1">
        <v>0</v>
      </c>
      <c r="CS69" s="1">
        <v>0</v>
      </c>
      <c r="CT69" s="1">
        <v>0</v>
      </c>
      <c r="CU69" s="1">
        <v>0</v>
      </c>
      <c r="CV69" s="1">
        <v>0</v>
      </c>
      <c r="CW69" s="1">
        <v>0</v>
      </c>
      <c r="CX69" s="1">
        <v>0</v>
      </c>
      <c r="CY69" s="1">
        <v>0</v>
      </c>
      <c r="CZ69" s="1">
        <v>0</v>
      </c>
      <c r="DA69" s="1">
        <v>0</v>
      </c>
      <c r="DB69" s="1">
        <v>0</v>
      </c>
      <c r="DC69" s="1">
        <v>0</v>
      </c>
      <c r="DD69" s="1">
        <v>0</v>
      </c>
      <c r="DE69" s="1">
        <v>0</v>
      </c>
      <c r="DF69" s="1">
        <v>0</v>
      </c>
      <c r="DG69" s="1">
        <v>0</v>
      </c>
      <c r="DH69" s="1">
        <v>0</v>
      </c>
      <c r="DI69" s="1">
        <v>0</v>
      </c>
      <c r="DJ69" s="1">
        <v>0</v>
      </c>
      <c r="DK69" s="1">
        <v>0</v>
      </c>
      <c r="DL69" s="1">
        <v>0</v>
      </c>
      <c r="DM69" s="1">
        <v>0</v>
      </c>
      <c r="DN69" s="1">
        <v>0</v>
      </c>
      <c r="DO69" s="1">
        <v>0</v>
      </c>
      <c r="DP69" s="1">
        <v>0</v>
      </c>
      <c r="DQ69" s="1">
        <v>0</v>
      </c>
      <c r="DR69" s="1">
        <v>0</v>
      </c>
      <c r="DS69" s="1">
        <v>0</v>
      </c>
      <c r="DT69" s="1">
        <v>0</v>
      </c>
      <c r="DU69" s="1">
        <v>0</v>
      </c>
      <c r="DV69" s="1">
        <v>0</v>
      </c>
      <c r="DW69" s="1">
        <v>0</v>
      </c>
      <c r="DX69" s="1">
        <v>0</v>
      </c>
      <c r="DY69" s="1">
        <v>0</v>
      </c>
      <c r="DZ69" s="1">
        <v>0</v>
      </c>
      <c r="EA69" s="1">
        <v>0</v>
      </c>
      <c r="EB69" s="1">
        <v>0</v>
      </c>
      <c r="EC69" s="1">
        <v>0</v>
      </c>
      <c r="ED69" s="1">
        <v>0</v>
      </c>
      <c r="EE69" s="1">
        <v>0</v>
      </c>
      <c r="EF69" s="1">
        <v>0</v>
      </c>
      <c r="EG69" s="1">
        <v>0</v>
      </c>
      <c r="EH69" s="1">
        <v>0</v>
      </c>
    </row>
    <row r="70" spans="1:138">
      <c r="A70" s="1" t="s">
        <v>421</v>
      </c>
      <c r="B70" s="1" t="s">
        <v>422</v>
      </c>
      <c r="C70" s="1">
        <v>0</v>
      </c>
      <c r="D70" s="1">
        <v>0</v>
      </c>
      <c r="E70" s="1">
        <v>0</v>
      </c>
      <c r="F70" s="1">
        <v>0</v>
      </c>
      <c r="G70" s="1">
        <v>0</v>
      </c>
      <c r="H70" s="1">
        <v>0</v>
      </c>
      <c r="I70" s="1">
        <v>0</v>
      </c>
      <c r="J70" s="1">
        <v>0</v>
      </c>
      <c r="K70" s="1">
        <v>0</v>
      </c>
      <c r="L70" s="1">
        <v>0</v>
      </c>
      <c r="M70" s="1">
        <v>0</v>
      </c>
      <c r="N70" s="1">
        <v>0</v>
      </c>
      <c r="O70" s="1">
        <v>0</v>
      </c>
      <c r="P70" s="1">
        <v>0</v>
      </c>
      <c r="Q70" s="1">
        <v>0</v>
      </c>
      <c r="R70" s="1">
        <v>0</v>
      </c>
      <c r="S70" s="1">
        <v>0</v>
      </c>
      <c r="T70" s="1">
        <v>0</v>
      </c>
      <c r="U70" s="1">
        <v>0</v>
      </c>
      <c r="V70" s="1">
        <v>0</v>
      </c>
      <c r="W70" s="1">
        <v>0</v>
      </c>
      <c r="X70" s="1">
        <v>0</v>
      </c>
      <c r="Y70" s="1">
        <v>0</v>
      </c>
      <c r="Z70" s="1">
        <v>0</v>
      </c>
      <c r="AA70" s="1">
        <v>0</v>
      </c>
      <c r="AB70" s="1">
        <v>0</v>
      </c>
      <c r="AC70" s="1">
        <v>0</v>
      </c>
      <c r="AD70" s="1">
        <v>0</v>
      </c>
      <c r="AE70" s="1">
        <v>0</v>
      </c>
      <c r="AF70" s="1">
        <v>0</v>
      </c>
      <c r="AG70" s="1">
        <v>0</v>
      </c>
      <c r="AH70" s="1">
        <v>0</v>
      </c>
      <c r="AI70" s="1">
        <v>0</v>
      </c>
      <c r="AJ70" s="1">
        <v>0</v>
      </c>
      <c r="AK70" s="1">
        <v>0</v>
      </c>
      <c r="AL70" s="1">
        <v>0</v>
      </c>
      <c r="AM70" s="1">
        <v>0</v>
      </c>
      <c r="AN70" s="1">
        <v>0</v>
      </c>
      <c r="AO70" s="1">
        <v>0</v>
      </c>
      <c r="AP70" s="1">
        <v>0</v>
      </c>
      <c r="AQ70" s="1">
        <v>0</v>
      </c>
      <c r="AR70" s="1">
        <v>0</v>
      </c>
      <c r="AS70" s="1">
        <v>0</v>
      </c>
      <c r="AT70" s="1">
        <v>0</v>
      </c>
      <c r="AU70" s="1">
        <v>0</v>
      </c>
      <c r="AV70" s="1">
        <v>0</v>
      </c>
      <c r="AW70" s="1">
        <v>0</v>
      </c>
      <c r="AX70" s="1">
        <v>0</v>
      </c>
      <c r="AY70" s="1">
        <v>0</v>
      </c>
      <c r="AZ70" s="1">
        <v>0</v>
      </c>
      <c r="BA70" s="1">
        <v>0</v>
      </c>
      <c r="BB70" s="1">
        <v>0</v>
      </c>
      <c r="BC70" s="1">
        <v>0</v>
      </c>
      <c r="BD70" s="1">
        <v>0</v>
      </c>
      <c r="BE70" s="1">
        <v>0</v>
      </c>
      <c r="BF70" s="1">
        <v>0</v>
      </c>
      <c r="BG70" s="1">
        <v>0</v>
      </c>
      <c r="BH70" s="1">
        <v>0</v>
      </c>
      <c r="BI70" s="1">
        <v>0</v>
      </c>
      <c r="BJ70" s="1">
        <v>0</v>
      </c>
      <c r="BK70" s="1">
        <v>0</v>
      </c>
      <c r="BL70" s="1">
        <v>0</v>
      </c>
      <c r="BM70" s="1">
        <v>0</v>
      </c>
      <c r="BN70" s="1">
        <v>0</v>
      </c>
      <c r="BO70" s="1">
        <v>0</v>
      </c>
      <c r="BP70" s="1">
        <v>0</v>
      </c>
      <c r="BQ70" s="1">
        <v>0</v>
      </c>
      <c r="BR70" s="1">
        <v>0</v>
      </c>
      <c r="BS70" s="1">
        <v>0</v>
      </c>
      <c r="BT70" s="1">
        <v>0</v>
      </c>
      <c r="BU70" s="1">
        <v>0</v>
      </c>
      <c r="BV70" s="1">
        <v>0</v>
      </c>
      <c r="BW70" s="1">
        <v>0</v>
      </c>
      <c r="BX70" s="1">
        <v>0</v>
      </c>
      <c r="BY70" s="1">
        <v>0</v>
      </c>
      <c r="BZ70" s="1">
        <v>0</v>
      </c>
      <c r="CA70" s="1">
        <v>0</v>
      </c>
      <c r="CB70" s="1">
        <v>0</v>
      </c>
      <c r="CC70" s="1">
        <v>0</v>
      </c>
      <c r="CD70" s="1">
        <v>0</v>
      </c>
      <c r="CE70" s="1">
        <v>0</v>
      </c>
      <c r="CF70" s="1">
        <v>0</v>
      </c>
      <c r="CG70" s="1">
        <v>0</v>
      </c>
      <c r="CH70" s="1">
        <v>0</v>
      </c>
      <c r="CI70" s="1">
        <v>0</v>
      </c>
      <c r="CJ70" s="1">
        <v>0</v>
      </c>
      <c r="CK70" s="1">
        <v>0</v>
      </c>
      <c r="CL70" s="1">
        <v>0</v>
      </c>
      <c r="CM70" s="1">
        <v>0</v>
      </c>
      <c r="CN70" s="1">
        <v>0</v>
      </c>
      <c r="CO70" s="1">
        <v>0</v>
      </c>
      <c r="CP70" s="1">
        <v>0</v>
      </c>
      <c r="CQ70" s="1">
        <v>0</v>
      </c>
      <c r="CR70" s="1">
        <v>0</v>
      </c>
      <c r="CS70" s="1">
        <v>0</v>
      </c>
      <c r="CT70" s="1">
        <v>0</v>
      </c>
      <c r="CU70" s="1">
        <v>0</v>
      </c>
      <c r="CV70" s="1">
        <v>0</v>
      </c>
      <c r="CW70" s="1">
        <v>0</v>
      </c>
      <c r="CX70" s="1">
        <v>0</v>
      </c>
      <c r="CY70" s="1">
        <v>0</v>
      </c>
      <c r="CZ70" s="1">
        <v>0</v>
      </c>
      <c r="DA70" s="1">
        <v>0</v>
      </c>
      <c r="DB70" s="1">
        <v>0</v>
      </c>
      <c r="DC70" s="1">
        <v>0</v>
      </c>
      <c r="DD70" s="1">
        <v>0</v>
      </c>
      <c r="DE70" s="1">
        <v>0</v>
      </c>
      <c r="DF70" s="1">
        <v>0</v>
      </c>
      <c r="DG70" s="1">
        <v>0</v>
      </c>
      <c r="DH70" s="1">
        <v>0</v>
      </c>
      <c r="DI70" s="1">
        <v>0</v>
      </c>
      <c r="DJ70" s="1">
        <v>0</v>
      </c>
      <c r="DK70" s="1">
        <v>0</v>
      </c>
      <c r="DL70" s="1">
        <v>0</v>
      </c>
      <c r="DM70" s="1">
        <v>0</v>
      </c>
      <c r="DN70" s="1">
        <v>0</v>
      </c>
      <c r="DO70" s="1">
        <v>0</v>
      </c>
      <c r="DP70" s="1">
        <v>0</v>
      </c>
      <c r="DQ70" s="1">
        <v>0</v>
      </c>
      <c r="DR70" s="1">
        <v>0</v>
      </c>
      <c r="DS70" s="1">
        <v>0</v>
      </c>
      <c r="DT70" s="1">
        <v>0</v>
      </c>
      <c r="DU70" s="1">
        <v>0</v>
      </c>
      <c r="DV70" s="1">
        <v>0</v>
      </c>
      <c r="DW70" s="1">
        <v>0</v>
      </c>
      <c r="DX70" s="1">
        <v>0</v>
      </c>
      <c r="DY70" s="1">
        <v>0</v>
      </c>
      <c r="DZ70" s="1">
        <v>0</v>
      </c>
      <c r="EA70" s="1">
        <v>0</v>
      </c>
      <c r="EB70" s="1">
        <v>0</v>
      </c>
      <c r="EC70" s="1">
        <v>0</v>
      </c>
      <c r="ED70" s="1">
        <v>0</v>
      </c>
      <c r="EE70" s="1">
        <v>0</v>
      </c>
      <c r="EF70" s="1">
        <v>0</v>
      </c>
      <c r="EG70" s="1">
        <v>0</v>
      </c>
      <c r="EH70" s="1">
        <v>0</v>
      </c>
    </row>
    <row r="71" spans="1:138">
      <c r="A71" s="1" t="s">
        <v>423</v>
      </c>
      <c r="B71" s="1" t="s">
        <v>424</v>
      </c>
      <c r="C71" s="1">
        <v>0</v>
      </c>
      <c r="D71" s="1">
        <v>0</v>
      </c>
      <c r="E71" s="1">
        <v>0</v>
      </c>
      <c r="F71" s="1">
        <v>0</v>
      </c>
      <c r="G71" s="1">
        <v>0</v>
      </c>
      <c r="H71" s="1">
        <v>0</v>
      </c>
      <c r="I71" s="1">
        <v>0</v>
      </c>
      <c r="J71" s="1">
        <v>0</v>
      </c>
      <c r="K71" s="1">
        <v>0</v>
      </c>
      <c r="L71" s="1">
        <v>0</v>
      </c>
      <c r="M71" s="1">
        <v>0</v>
      </c>
      <c r="N71" s="1">
        <v>0</v>
      </c>
      <c r="O71" s="1">
        <v>0</v>
      </c>
      <c r="P71" s="1">
        <v>0</v>
      </c>
      <c r="Q71" s="1">
        <v>0</v>
      </c>
      <c r="R71" s="1">
        <v>0</v>
      </c>
      <c r="S71" s="1">
        <v>0</v>
      </c>
      <c r="T71" s="1">
        <v>0</v>
      </c>
      <c r="U71" s="1">
        <v>0</v>
      </c>
      <c r="V71" s="1">
        <v>0</v>
      </c>
      <c r="W71" s="1">
        <v>0</v>
      </c>
      <c r="X71" s="1">
        <v>0</v>
      </c>
      <c r="Y71" s="1">
        <v>0</v>
      </c>
      <c r="Z71" s="1">
        <v>0</v>
      </c>
      <c r="AA71" s="1">
        <v>0</v>
      </c>
      <c r="AB71" s="1">
        <v>0</v>
      </c>
      <c r="AC71" s="1">
        <v>0</v>
      </c>
      <c r="AD71" s="1">
        <v>0</v>
      </c>
      <c r="AE71" s="1">
        <v>0</v>
      </c>
      <c r="AF71" s="1">
        <v>0</v>
      </c>
      <c r="AG71" s="1">
        <v>0</v>
      </c>
      <c r="AH71" s="1">
        <v>0</v>
      </c>
      <c r="AI71" s="1">
        <v>0</v>
      </c>
      <c r="AJ71" s="1">
        <v>0</v>
      </c>
      <c r="AK71" s="1">
        <v>0</v>
      </c>
      <c r="AL71" s="1">
        <v>0</v>
      </c>
      <c r="AM71" s="1">
        <v>0</v>
      </c>
      <c r="AN71" s="1">
        <v>0</v>
      </c>
      <c r="AO71" s="1">
        <v>0</v>
      </c>
      <c r="AP71" s="1">
        <v>0</v>
      </c>
      <c r="AQ71" s="1">
        <v>0</v>
      </c>
      <c r="AR71" s="1">
        <v>0</v>
      </c>
      <c r="AS71" s="1">
        <v>0</v>
      </c>
      <c r="AT71" s="1">
        <v>0</v>
      </c>
      <c r="AU71" s="1">
        <v>0</v>
      </c>
      <c r="AV71" s="1">
        <v>0</v>
      </c>
      <c r="AW71" s="1">
        <v>0</v>
      </c>
      <c r="AX71" s="1">
        <v>0</v>
      </c>
      <c r="AY71" s="1">
        <v>0</v>
      </c>
      <c r="AZ71" s="1">
        <v>0</v>
      </c>
      <c r="BA71" s="1">
        <v>0</v>
      </c>
      <c r="BB71" s="1">
        <v>0</v>
      </c>
      <c r="BC71" s="1">
        <v>0</v>
      </c>
      <c r="BD71" s="1">
        <v>0</v>
      </c>
      <c r="BE71" s="1">
        <v>0</v>
      </c>
      <c r="BF71" s="1">
        <v>0</v>
      </c>
      <c r="BG71" s="1">
        <v>0</v>
      </c>
      <c r="BH71" s="1">
        <v>0</v>
      </c>
      <c r="BI71" s="1">
        <v>0</v>
      </c>
      <c r="BJ71" s="1">
        <v>0</v>
      </c>
      <c r="BK71" s="1">
        <v>0</v>
      </c>
      <c r="BL71" s="1">
        <v>0</v>
      </c>
      <c r="BM71" s="1">
        <v>0</v>
      </c>
      <c r="BN71" s="1">
        <v>0</v>
      </c>
      <c r="BO71" s="1">
        <v>0</v>
      </c>
      <c r="BP71" s="1">
        <v>0</v>
      </c>
      <c r="BQ71" s="1">
        <v>0</v>
      </c>
      <c r="BR71" s="1">
        <v>0</v>
      </c>
      <c r="BS71" s="1">
        <v>0</v>
      </c>
      <c r="BT71" s="1">
        <v>0</v>
      </c>
      <c r="BU71" s="1">
        <v>0</v>
      </c>
      <c r="BV71" s="1">
        <v>0</v>
      </c>
      <c r="BW71" s="1">
        <v>0</v>
      </c>
      <c r="BX71" s="1">
        <v>0</v>
      </c>
      <c r="BY71" s="1">
        <v>0</v>
      </c>
      <c r="BZ71" s="1">
        <v>0</v>
      </c>
      <c r="CA71" s="1">
        <v>0</v>
      </c>
      <c r="CB71" s="1">
        <v>0</v>
      </c>
      <c r="CC71" s="1">
        <v>0</v>
      </c>
      <c r="CD71" s="1">
        <v>0</v>
      </c>
      <c r="CE71" s="1">
        <v>0</v>
      </c>
      <c r="CF71" s="1">
        <v>0</v>
      </c>
      <c r="CG71" s="1">
        <v>0</v>
      </c>
      <c r="CH71" s="1">
        <v>0</v>
      </c>
      <c r="CI71" s="1">
        <v>0</v>
      </c>
      <c r="CJ71" s="1">
        <v>0</v>
      </c>
      <c r="CK71" s="1">
        <v>0</v>
      </c>
      <c r="CL71" s="1">
        <v>0</v>
      </c>
      <c r="CM71" s="1">
        <v>0</v>
      </c>
      <c r="CN71" s="1">
        <v>0</v>
      </c>
      <c r="CO71" s="1">
        <v>0</v>
      </c>
      <c r="CP71" s="1">
        <v>0</v>
      </c>
      <c r="CQ71" s="1">
        <v>0</v>
      </c>
      <c r="CR71" s="1">
        <v>0</v>
      </c>
      <c r="CS71" s="1">
        <v>0</v>
      </c>
      <c r="CT71" s="1">
        <v>0</v>
      </c>
      <c r="CU71" s="1">
        <v>0</v>
      </c>
      <c r="CV71" s="1">
        <v>0</v>
      </c>
      <c r="CW71" s="1">
        <v>0</v>
      </c>
      <c r="CX71" s="1">
        <v>0</v>
      </c>
      <c r="CY71" s="1">
        <v>0</v>
      </c>
      <c r="CZ71" s="1">
        <v>0</v>
      </c>
      <c r="DA71" s="1">
        <v>0</v>
      </c>
      <c r="DB71" s="1">
        <v>0</v>
      </c>
      <c r="DC71" s="1">
        <v>0</v>
      </c>
      <c r="DD71" s="1">
        <v>0</v>
      </c>
      <c r="DE71" s="1">
        <v>0</v>
      </c>
      <c r="DF71" s="1">
        <v>0</v>
      </c>
      <c r="DG71" s="1">
        <v>0</v>
      </c>
      <c r="DH71" s="1">
        <v>0</v>
      </c>
      <c r="DI71" s="1">
        <v>0</v>
      </c>
      <c r="DJ71" s="1">
        <v>0</v>
      </c>
      <c r="DK71" s="1">
        <v>0</v>
      </c>
      <c r="DL71" s="1">
        <v>0</v>
      </c>
      <c r="DM71" s="1">
        <v>0</v>
      </c>
      <c r="DN71" s="1">
        <v>0</v>
      </c>
      <c r="DO71" s="1">
        <v>0</v>
      </c>
      <c r="DP71" s="1">
        <v>0</v>
      </c>
      <c r="DQ71" s="1">
        <v>0</v>
      </c>
      <c r="DR71" s="1">
        <v>0</v>
      </c>
      <c r="DS71" s="1">
        <v>0</v>
      </c>
      <c r="DT71" s="1">
        <v>0</v>
      </c>
      <c r="DU71" s="1">
        <v>0</v>
      </c>
      <c r="DV71" s="1">
        <v>0</v>
      </c>
      <c r="DW71" s="1">
        <v>0</v>
      </c>
      <c r="DX71" s="1">
        <v>0</v>
      </c>
      <c r="DY71" s="1">
        <v>0</v>
      </c>
      <c r="DZ71" s="1">
        <v>0</v>
      </c>
      <c r="EA71" s="1">
        <v>0</v>
      </c>
      <c r="EB71" s="1">
        <v>0</v>
      </c>
      <c r="EC71" s="1">
        <v>0</v>
      </c>
      <c r="ED71" s="1">
        <v>0</v>
      </c>
      <c r="EE71" s="1">
        <v>0</v>
      </c>
      <c r="EF71" s="1">
        <v>0</v>
      </c>
      <c r="EG71" s="1">
        <v>0</v>
      </c>
      <c r="EH71" s="1">
        <v>0</v>
      </c>
    </row>
    <row r="72" spans="1:138">
      <c r="A72" s="1" t="s">
        <v>425</v>
      </c>
      <c r="B72" s="1" t="s">
        <v>426</v>
      </c>
      <c r="C72" s="1">
        <v>0</v>
      </c>
      <c r="D72" s="1">
        <v>0</v>
      </c>
      <c r="E72" s="1">
        <v>0</v>
      </c>
      <c r="F72" s="1">
        <v>0</v>
      </c>
      <c r="G72" s="1">
        <v>0</v>
      </c>
      <c r="H72" s="1">
        <v>0</v>
      </c>
      <c r="I72" s="1">
        <v>0</v>
      </c>
      <c r="J72" s="1">
        <v>0</v>
      </c>
      <c r="K72" s="1">
        <v>0</v>
      </c>
      <c r="L72" s="1">
        <v>0</v>
      </c>
      <c r="M72" s="1">
        <v>0</v>
      </c>
      <c r="N72" s="1">
        <v>0</v>
      </c>
      <c r="O72" s="1">
        <v>0</v>
      </c>
      <c r="P72" s="1">
        <v>0</v>
      </c>
      <c r="Q72" s="1">
        <v>0</v>
      </c>
      <c r="R72" s="1">
        <v>0</v>
      </c>
      <c r="S72" s="1">
        <v>0</v>
      </c>
      <c r="T72" s="1">
        <v>0</v>
      </c>
      <c r="U72" s="1">
        <v>0</v>
      </c>
      <c r="V72" s="1">
        <v>0</v>
      </c>
      <c r="W72" s="1">
        <v>0</v>
      </c>
      <c r="X72" s="1">
        <v>0</v>
      </c>
      <c r="Y72" s="1">
        <v>0</v>
      </c>
      <c r="Z72" s="1">
        <v>0</v>
      </c>
      <c r="AA72" s="1">
        <v>0</v>
      </c>
      <c r="AB72" s="1">
        <v>0</v>
      </c>
      <c r="AC72" s="1">
        <v>0</v>
      </c>
      <c r="AD72" s="1">
        <v>0</v>
      </c>
      <c r="AE72" s="1">
        <v>0</v>
      </c>
      <c r="AF72" s="1">
        <v>0</v>
      </c>
      <c r="AG72" s="1">
        <v>0</v>
      </c>
      <c r="AH72" s="1">
        <v>0</v>
      </c>
      <c r="AI72" s="1">
        <v>0</v>
      </c>
      <c r="AJ72" s="1">
        <v>0</v>
      </c>
      <c r="AK72" s="1">
        <v>0</v>
      </c>
      <c r="AL72" s="1">
        <v>0</v>
      </c>
      <c r="AM72" s="1">
        <v>0</v>
      </c>
      <c r="AN72" s="1">
        <v>0</v>
      </c>
      <c r="AO72" s="1">
        <v>0</v>
      </c>
      <c r="AP72" s="1">
        <v>0</v>
      </c>
      <c r="AQ72" s="1">
        <v>0</v>
      </c>
      <c r="AR72" s="1">
        <v>0</v>
      </c>
      <c r="AS72" s="1">
        <v>0</v>
      </c>
      <c r="AT72" s="1">
        <v>0</v>
      </c>
      <c r="AU72" s="1">
        <v>0</v>
      </c>
      <c r="AV72" s="1">
        <v>0</v>
      </c>
      <c r="AW72" s="1">
        <v>0</v>
      </c>
      <c r="AX72" s="1">
        <v>0</v>
      </c>
      <c r="AY72" s="1">
        <v>0</v>
      </c>
      <c r="AZ72" s="1">
        <v>0</v>
      </c>
      <c r="BA72" s="1">
        <v>0</v>
      </c>
      <c r="BB72" s="1">
        <v>0</v>
      </c>
      <c r="BC72" s="1">
        <v>0</v>
      </c>
      <c r="BD72" s="1">
        <v>0</v>
      </c>
      <c r="BE72" s="1">
        <v>0</v>
      </c>
      <c r="BF72" s="1">
        <v>0</v>
      </c>
      <c r="BG72" s="1">
        <v>0</v>
      </c>
      <c r="BH72" s="1">
        <v>0</v>
      </c>
      <c r="BI72" s="1">
        <v>0</v>
      </c>
      <c r="BJ72" s="1">
        <v>0</v>
      </c>
      <c r="BK72" s="1">
        <v>0</v>
      </c>
      <c r="BL72" s="1">
        <v>0</v>
      </c>
      <c r="BM72" s="1">
        <v>0</v>
      </c>
      <c r="BN72" s="1">
        <v>0</v>
      </c>
      <c r="BO72" s="1">
        <v>0</v>
      </c>
      <c r="BP72" s="1">
        <v>0</v>
      </c>
      <c r="BQ72" s="1">
        <v>0</v>
      </c>
      <c r="BR72" s="1">
        <v>0</v>
      </c>
      <c r="BS72" s="1">
        <v>0</v>
      </c>
      <c r="BT72" s="1">
        <v>0</v>
      </c>
      <c r="BU72" s="1">
        <v>0</v>
      </c>
      <c r="BV72" s="1">
        <v>0</v>
      </c>
      <c r="BW72" s="1">
        <v>0</v>
      </c>
      <c r="BX72" s="1">
        <v>0</v>
      </c>
      <c r="BY72" s="1">
        <v>0</v>
      </c>
      <c r="BZ72" s="1">
        <v>0</v>
      </c>
      <c r="CA72" s="1">
        <v>0</v>
      </c>
      <c r="CB72" s="1">
        <v>0</v>
      </c>
      <c r="CC72" s="1">
        <v>0</v>
      </c>
      <c r="CD72" s="1">
        <v>0</v>
      </c>
      <c r="CE72" s="1">
        <v>0</v>
      </c>
      <c r="CF72" s="1">
        <v>0</v>
      </c>
      <c r="CG72" s="1">
        <v>0</v>
      </c>
      <c r="CH72" s="1">
        <v>0</v>
      </c>
      <c r="CI72" s="1">
        <v>0</v>
      </c>
      <c r="CJ72" s="1">
        <v>0</v>
      </c>
      <c r="CK72" s="1">
        <v>0</v>
      </c>
      <c r="CL72" s="1">
        <v>0</v>
      </c>
      <c r="CM72" s="1">
        <v>0</v>
      </c>
      <c r="CN72" s="1">
        <v>0</v>
      </c>
      <c r="CO72" s="1">
        <v>0</v>
      </c>
      <c r="CP72" s="1">
        <v>0</v>
      </c>
      <c r="CQ72" s="1">
        <v>0</v>
      </c>
      <c r="CR72" s="1">
        <v>0</v>
      </c>
      <c r="CS72" s="1">
        <v>0</v>
      </c>
      <c r="CT72" s="1">
        <v>0</v>
      </c>
      <c r="CU72" s="1">
        <v>0</v>
      </c>
      <c r="CV72" s="1">
        <v>0</v>
      </c>
      <c r="CW72" s="1">
        <v>0</v>
      </c>
      <c r="CX72" s="1">
        <v>0</v>
      </c>
      <c r="CY72" s="1">
        <v>0</v>
      </c>
      <c r="CZ72" s="1">
        <v>0</v>
      </c>
      <c r="DA72" s="1">
        <v>0</v>
      </c>
      <c r="DB72" s="1">
        <v>0</v>
      </c>
      <c r="DC72" s="1">
        <v>0</v>
      </c>
      <c r="DD72" s="1">
        <v>0</v>
      </c>
      <c r="DE72" s="1">
        <v>0</v>
      </c>
      <c r="DF72" s="1">
        <v>0</v>
      </c>
      <c r="DG72" s="1">
        <v>0</v>
      </c>
      <c r="DH72" s="1">
        <v>0</v>
      </c>
      <c r="DI72" s="1">
        <v>0</v>
      </c>
      <c r="DJ72" s="1">
        <v>0</v>
      </c>
      <c r="DK72" s="1">
        <v>0</v>
      </c>
      <c r="DL72" s="1">
        <v>0</v>
      </c>
      <c r="DM72" s="1">
        <v>0</v>
      </c>
      <c r="DN72" s="1">
        <v>0</v>
      </c>
      <c r="DO72" s="1">
        <v>0</v>
      </c>
      <c r="DP72" s="1">
        <v>0</v>
      </c>
      <c r="DQ72" s="1">
        <v>0</v>
      </c>
      <c r="DR72" s="1">
        <v>0</v>
      </c>
      <c r="DS72" s="1">
        <v>0</v>
      </c>
      <c r="DT72" s="1">
        <v>0</v>
      </c>
      <c r="DU72" s="1">
        <v>0</v>
      </c>
      <c r="DV72" s="1">
        <v>0</v>
      </c>
      <c r="DW72" s="1">
        <v>0</v>
      </c>
      <c r="DX72" s="1">
        <v>0</v>
      </c>
      <c r="DY72" s="1">
        <v>0</v>
      </c>
      <c r="DZ72" s="1">
        <v>0</v>
      </c>
      <c r="EA72" s="1">
        <v>0</v>
      </c>
      <c r="EB72" s="1">
        <v>0</v>
      </c>
      <c r="EC72" s="1">
        <v>0</v>
      </c>
      <c r="ED72" s="1">
        <v>0</v>
      </c>
      <c r="EE72" s="1">
        <v>0</v>
      </c>
      <c r="EF72" s="1">
        <v>0</v>
      </c>
      <c r="EG72" s="1">
        <v>0</v>
      </c>
      <c r="EH72" s="1">
        <v>0</v>
      </c>
    </row>
    <row r="73" spans="1:138">
      <c r="A73" s="1" t="s">
        <v>427</v>
      </c>
      <c r="B73" s="1" t="s">
        <v>428</v>
      </c>
      <c r="C73" s="1">
        <v>0</v>
      </c>
      <c r="D73" s="1">
        <v>0</v>
      </c>
      <c r="E73" s="1">
        <v>0</v>
      </c>
      <c r="F73" s="1">
        <v>0</v>
      </c>
      <c r="G73" s="1">
        <v>0</v>
      </c>
      <c r="H73" s="1">
        <v>0</v>
      </c>
      <c r="I73" s="1">
        <v>0</v>
      </c>
      <c r="J73" s="1">
        <v>0</v>
      </c>
      <c r="K73" s="1">
        <v>0</v>
      </c>
      <c r="L73" s="1">
        <v>0</v>
      </c>
      <c r="M73" s="1">
        <v>0</v>
      </c>
      <c r="N73" s="1">
        <v>0</v>
      </c>
      <c r="O73" s="1">
        <v>0</v>
      </c>
      <c r="P73" s="1">
        <v>0</v>
      </c>
      <c r="Q73" s="1">
        <v>0</v>
      </c>
      <c r="R73" s="1">
        <v>0</v>
      </c>
      <c r="S73" s="1">
        <v>0</v>
      </c>
      <c r="T73" s="1">
        <v>0</v>
      </c>
      <c r="U73" s="1">
        <v>0</v>
      </c>
      <c r="V73" s="1">
        <v>0</v>
      </c>
      <c r="W73" s="1">
        <v>0</v>
      </c>
      <c r="X73" s="1">
        <v>0</v>
      </c>
      <c r="Y73" s="1">
        <v>0</v>
      </c>
      <c r="Z73" s="1">
        <v>0</v>
      </c>
      <c r="AA73" s="1">
        <v>0</v>
      </c>
      <c r="AB73" s="1">
        <v>0</v>
      </c>
      <c r="AC73" s="1">
        <v>0</v>
      </c>
      <c r="AD73" s="1">
        <v>0</v>
      </c>
      <c r="AE73" s="1">
        <v>0</v>
      </c>
      <c r="AF73" s="1">
        <v>0</v>
      </c>
      <c r="AG73" s="1">
        <v>0</v>
      </c>
      <c r="AH73" s="1">
        <v>0</v>
      </c>
      <c r="AI73" s="1">
        <v>0</v>
      </c>
      <c r="AJ73" s="1">
        <v>0</v>
      </c>
      <c r="AK73" s="1">
        <v>0</v>
      </c>
      <c r="AL73" s="1">
        <v>0</v>
      </c>
      <c r="AM73" s="1">
        <v>0</v>
      </c>
      <c r="AN73" s="1">
        <v>0</v>
      </c>
      <c r="AO73" s="1">
        <v>0</v>
      </c>
      <c r="AP73" s="1">
        <v>0</v>
      </c>
      <c r="AQ73" s="1">
        <v>0</v>
      </c>
      <c r="AR73" s="1">
        <v>0</v>
      </c>
      <c r="AS73" s="1">
        <v>0</v>
      </c>
      <c r="AT73" s="1">
        <v>0</v>
      </c>
      <c r="AU73" s="1">
        <v>0</v>
      </c>
      <c r="AV73" s="1">
        <v>0</v>
      </c>
      <c r="AW73" s="1">
        <v>0</v>
      </c>
      <c r="AX73" s="1">
        <v>0</v>
      </c>
      <c r="AY73" s="1">
        <v>0</v>
      </c>
      <c r="AZ73" s="1">
        <v>0</v>
      </c>
      <c r="BA73" s="1">
        <v>0</v>
      </c>
      <c r="BB73" s="1">
        <v>0</v>
      </c>
      <c r="BC73" s="1">
        <v>0</v>
      </c>
      <c r="BD73" s="1">
        <v>0</v>
      </c>
      <c r="BE73" s="1">
        <v>0</v>
      </c>
      <c r="BF73" s="1">
        <v>0</v>
      </c>
      <c r="BG73" s="1">
        <v>0</v>
      </c>
      <c r="BH73" s="1">
        <v>0</v>
      </c>
      <c r="BI73" s="1">
        <v>0</v>
      </c>
      <c r="BJ73" s="1">
        <v>0</v>
      </c>
      <c r="BK73" s="1">
        <v>0</v>
      </c>
      <c r="BL73" s="1">
        <v>0</v>
      </c>
      <c r="BM73" s="1">
        <v>0</v>
      </c>
      <c r="BN73" s="1">
        <v>0</v>
      </c>
      <c r="BO73" s="1">
        <v>0</v>
      </c>
      <c r="BP73" s="1">
        <v>0</v>
      </c>
      <c r="BQ73" s="1">
        <v>0</v>
      </c>
      <c r="BR73" s="1">
        <v>0</v>
      </c>
      <c r="BS73" s="1">
        <v>0</v>
      </c>
      <c r="BT73" s="1">
        <v>0</v>
      </c>
      <c r="BU73" s="1">
        <v>0</v>
      </c>
      <c r="BV73" s="1">
        <v>0</v>
      </c>
      <c r="BW73" s="1">
        <v>0</v>
      </c>
      <c r="BX73" s="1">
        <v>0</v>
      </c>
      <c r="BY73" s="1">
        <v>0</v>
      </c>
      <c r="BZ73" s="1">
        <v>0</v>
      </c>
      <c r="CA73" s="1">
        <v>0</v>
      </c>
      <c r="CB73" s="1">
        <v>0</v>
      </c>
      <c r="CC73" s="1">
        <v>0</v>
      </c>
      <c r="CD73" s="1">
        <v>0</v>
      </c>
      <c r="CE73" s="1">
        <v>0</v>
      </c>
      <c r="CF73" s="1">
        <v>0</v>
      </c>
      <c r="CG73" s="1">
        <v>0</v>
      </c>
      <c r="CH73" s="1">
        <v>0</v>
      </c>
      <c r="CI73" s="1">
        <v>0</v>
      </c>
      <c r="CJ73" s="1">
        <v>0</v>
      </c>
      <c r="CK73" s="1">
        <v>0</v>
      </c>
      <c r="CL73" s="1">
        <v>0</v>
      </c>
      <c r="CM73" s="1">
        <v>0</v>
      </c>
      <c r="CN73" s="1">
        <v>0</v>
      </c>
      <c r="CO73" s="1">
        <v>0</v>
      </c>
      <c r="CP73" s="1">
        <v>0</v>
      </c>
      <c r="CQ73" s="1">
        <v>0</v>
      </c>
      <c r="CR73" s="1">
        <v>0</v>
      </c>
      <c r="CS73" s="1">
        <v>0</v>
      </c>
      <c r="CT73" s="1">
        <v>0</v>
      </c>
      <c r="CU73" s="1">
        <v>0</v>
      </c>
      <c r="CV73" s="1">
        <v>0</v>
      </c>
      <c r="CW73" s="1">
        <v>0</v>
      </c>
      <c r="CX73" s="1">
        <v>0</v>
      </c>
      <c r="CY73" s="1">
        <v>0</v>
      </c>
      <c r="CZ73" s="1">
        <v>0</v>
      </c>
      <c r="DA73" s="1">
        <v>0</v>
      </c>
      <c r="DB73" s="1">
        <v>0</v>
      </c>
      <c r="DC73" s="1">
        <v>0</v>
      </c>
      <c r="DD73" s="1">
        <v>0</v>
      </c>
      <c r="DE73" s="1">
        <v>0</v>
      </c>
      <c r="DF73" s="1">
        <v>0</v>
      </c>
      <c r="DG73" s="1">
        <v>0</v>
      </c>
      <c r="DH73" s="1">
        <v>0</v>
      </c>
      <c r="DI73" s="1">
        <v>0</v>
      </c>
      <c r="DJ73" s="1">
        <v>0</v>
      </c>
      <c r="DK73" s="1">
        <v>0</v>
      </c>
      <c r="DL73" s="1">
        <v>0</v>
      </c>
      <c r="DM73" s="1">
        <v>0</v>
      </c>
      <c r="DN73" s="1">
        <v>0</v>
      </c>
      <c r="DO73" s="1">
        <v>0</v>
      </c>
      <c r="DP73" s="1">
        <v>0</v>
      </c>
      <c r="DQ73" s="1">
        <v>0</v>
      </c>
      <c r="DR73" s="1">
        <v>0</v>
      </c>
      <c r="DS73" s="1">
        <v>0</v>
      </c>
      <c r="DT73" s="1">
        <v>0</v>
      </c>
      <c r="DU73" s="1">
        <v>0</v>
      </c>
      <c r="DV73" s="1">
        <v>0</v>
      </c>
      <c r="DW73" s="1">
        <v>0</v>
      </c>
      <c r="DX73" s="1">
        <v>0</v>
      </c>
      <c r="DY73" s="1">
        <v>0</v>
      </c>
      <c r="DZ73" s="1">
        <v>0</v>
      </c>
      <c r="EA73" s="1">
        <v>0</v>
      </c>
      <c r="EB73" s="1">
        <v>0</v>
      </c>
      <c r="EC73" s="1">
        <v>0</v>
      </c>
      <c r="ED73" s="1">
        <v>0</v>
      </c>
      <c r="EE73" s="1">
        <v>0</v>
      </c>
      <c r="EF73" s="1">
        <v>0</v>
      </c>
      <c r="EG73" s="1">
        <v>0</v>
      </c>
      <c r="EH73" s="1">
        <v>0</v>
      </c>
    </row>
    <row r="74" spans="1:138">
      <c r="A74" s="1" t="s">
        <v>429</v>
      </c>
      <c r="B74" s="1" t="s">
        <v>430</v>
      </c>
      <c r="C74" s="1">
        <v>0</v>
      </c>
      <c r="D74" s="1">
        <v>0</v>
      </c>
      <c r="E74" s="1">
        <v>0</v>
      </c>
      <c r="F74" s="1">
        <v>0</v>
      </c>
      <c r="G74" s="1">
        <v>0</v>
      </c>
      <c r="H74" s="1">
        <v>0</v>
      </c>
      <c r="I74" s="1">
        <v>0</v>
      </c>
      <c r="J74" s="1">
        <v>0</v>
      </c>
      <c r="K74" s="1">
        <v>0</v>
      </c>
      <c r="L74" s="1">
        <v>0</v>
      </c>
      <c r="M74" s="1">
        <v>0</v>
      </c>
      <c r="N74" s="1">
        <v>0</v>
      </c>
      <c r="O74" s="1">
        <v>0</v>
      </c>
      <c r="P74" s="1">
        <v>0</v>
      </c>
      <c r="Q74" s="1">
        <v>0</v>
      </c>
      <c r="R74" s="1">
        <v>0</v>
      </c>
      <c r="S74" s="1">
        <v>0</v>
      </c>
      <c r="T74" s="1">
        <v>0</v>
      </c>
      <c r="U74" s="1">
        <v>0</v>
      </c>
      <c r="V74" s="1">
        <v>0</v>
      </c>
      <c r="W74" s="1">
        <v>0</v>
      </c>
      <c r="X74" s="1">
        <v>0</v>
      </c>
      <c r="Y74" s="1">
        <v>0</v>
      </c>
      <c r="Z74" s="1">
        <v>0</v>
      </c>
      <c r="AA74" s="1">
        <v>0</v>
      </c>
      <c r="AB74" s="1">
        <v>0</v>
      </c>
      <c r="AC74" s="1">
        <v>0</v>
      </c>
      <c r="AD74" s="1">
        <v>0</v>
      </c>
      <c r="AE74" s="1">
        <v>0</v>
      </c>
      <c r="AF74" s="1">
        <v>0</v>
      </c>
      <c r="AG74" s="1">
        <v>0</v>
      </c>
      <c r="AH74" s="1">
        <v>0</v>
      </c>
      <c r="AI74" s="1">
        <v>0</v>
      </c>
      <c r="AJ74" s="1">
        <v>0</v>
      </c>
      <c r="AK74" s="1">
        <v>0</v>
      </c>
      <c r="AL74" s="1">
        <v>0</v>
      </c>
      <c r="AM74" s="1">
        <v>0</v>
      </c>
      <c r="AN74" s="1">
        <v>0</v>
      </c>
      <c r="AO74" s="1">
        <v>0</v>
      </c>
      <c r="AP74" s="1">
        <v>0</v>
      </c>
      <c r="AQ74" s="1">
        <v>0</v>
      </c>
      <c r="AR74" s="1">
        <v>0</v>
      </c>
      <c r="AS74" s="1">
        <v>0</v>
      </c>
      <c r="AT74" s="1">
        <v>0</v>
      </c>
      <c r="AU74" s="1">
        <v>0</v>
      </c>
      <c r="AV74" s="1">
        <v>0</v>
      </c>
      <c r="AW74" s="1">
        <v>0</v>
      </c>
      <c r="AX74" s="1">
        <v>0</v>
      </c>
      <c r="AY74" s="1">
        <v>0</v>
      </c>
      <c r="AZ74" s="1">
        <v>0</v>
      </c>
      <c r="BA74" s="1">
        <v>0</v>
      </c>
      <c r="BB74" s="1">
        <v>0</v>
      </c>
      <c r="BC74" s="1">
        <v>0</v>
      </c>
      <c r="BD74" s="1">
        <v>0</v>
      </c>
      <c r="BE74" s="1">
        <v>0</v>
      </c>
      <c r="BF74" s="1">
        <v>0</v>
      </c>
      <c r="BG74" s="1">
        <v>0</v>
      </c>
      <c r="BH74" s="1">
        <v>0</v>
      </c>
      <c r="BI74" s="1">
        <v>0</v>
      </c>
      <c r="BJ74" s="1">
        <v>0</v>
      </c>
      <c r="BK74" s="1">
        <v>0</v>
      </c>
      <c r="BL74" s="1">
        <v>0</v>
      </c>
      <c r="BM74" s="1">
        <v>0</v>
      </c>
      <c r="BN74" s="1">
        <v>0</v>
      </c>
      <c r="BO74" s="1">
        <v>0</v>
      </c>
      <c r="BP74" s="1">
        <v>0</v>
      </c>
      <c r="BQ74" s="1">
        <v>0</v>
      </c>
      <c r="BR74" s="1">
        <v>0</v>
      </c>
      <c r="BS74" s="1">
        <v>0</v>
      </c>
      <c r="BT74" s="1">
        <v>0</v>
      </c>
      <c r="BU74" s="1">
        <v>0</v>
      </c>
      <c r="BV74" s="1">
        <v>0</v>
      </c>
      <c r="BW74" s="1">
        <v>0</v>
      </c>
      <c r="BX74" s="1">
        <v>0</v>
      </c>
      <c r="BY74" s="1">
        <v>0</v>
      </c>
      <c r="BZ74" s="1">
        <v>0</v>
      </c>
      <c r="CA74" s="1">
        <v>0</v>
      </c>
      <c r="CB74" s="1">
        <v>0</v>
      </c>
      <c r="CC74" s="1">
        <v>0</v>
      </c>
      <c r="CD74" s="1">
        <v>0</v>
      </c>
      <c r="CE74" s="1">
        <v>0</v>
      </c>
      <c r="CF74" s="1">
        <v>0</v>
      </c>
      <c r="CG74" s="1">
        <v>0</v>
      </c>
      <c r="CH74" s="1">
        <v>0</v>
      </c>
      <c r="CI74" s="1">
        <v>0</v>
      </c>
      <c r="CJ74" s="1">
        <v>0</v>
      </c>
      <c r="CK74" s="1">
        <v>0</v>
      </c>
      <c r="CL74" s="1">
        <v>0</v>
      </c>
      <c r="CM74" s="1">
        <v>0</v>
      </c>
      <c r="CN74" s="1">
        <v>0</v>
      </c>
      <c r="CO74" s="1">
        <v>0</v>
      </c>
      <c r="CP74" s="1">
        <v>0</v>
      </c>
      <c r="CQ74" s="1">
        <v>0</v>
      </c>
      <c r="CR74" s="1">
        <v>0</v>
      </c>
      <c r="CS74" s="1">
        <v>0</v>
      </c>
      <c r="CT74" s="1">
        <v>0</v>
      </c>
      <c r="CU74" s="1">
        <v>0</v>
      </c>
      <c r="CV74" s="1">
        <v>0</v>
      </c>
      <c r="CW74" s="1">
        <v>0</v>
      </c>
      <c r="CX74" s="1">
        <v>0</v>
      </c>
      <c r="CY74" s="1">
        <v>0</v>
      </c>
      <c r="CZ74" s="1">
        <v>0</v>
      </c>
      <c r="DA74" s="1">
        <v>0</v>
      </c>
      <c r="DB74" s="1">
        <v>0</v>
      </c>
      <c r="DC74" s="1">
        <v>0</v>
      </c>
      <c r="DD74" s="1">
        <v>0</v>
      </c>
      <c r="DE74" s="1">
        <v>0</v>
      </c>
      <c r="DF74" s="1">
        <v>0</v>
      </c>
      <c r="DG74" s="1">
        <v>0</v>
      </c>
      <c r="DH74" s="1">
        <v>0</v>
      </c>
      <c r="DI74" s="1">
        <v>0</v>
      </c>
      <c r="DJ74" s="1">
        <v>0</v>
      </c>
      <c r="DK74" s="1">
        <v>0</v>
      </c>
      <c r="DL74" s="1">
        <v>0</v>
      </c>
      <c r="DM74" s="1">
        <v>0</v>
      </c>
      <c r="DN74" s="1">
        <v>0</v>
      </c>
      <c r="DO74" s="1">
        <v>0</v>
      </c>
      <c r="DP74" s="1">
        <v>0</v>
      </c>
      <c r="DQ74" s="1">
        <v>0</v>
      </c>
      <c r="DR74" s="1">
        <v>0</v>
      </c>
      <c r="DS74" s="1">
        <v>0</v>
      </c>
      <c r="DT74" s="1">
        <v>0</v>
      </c>
      <c r="DU74" s="1">
        <v>0</v>
      </c>
      <c r="DV74" s="1">
        <v>0</v>
      </c>
      <c r="DW74" s="1">
        <v>0</v>
      </c>
      <c r="DX74" s="1">
        <v>0</v>
      </c>
      <c r="DY74" s="1">
        <v>0</v>
      </c>
      <c r="DZ74" s="1">
        <v>0</v>
      </c>
      <c r="EA74" s="1">
        <v>0</v>
      </c>
      <c r="EB74" s="1">
        <v>0</v>
      </c>
      <c r="EC74" s="1">
        <v>0</v>
      </c>
      <c r="ED74" s="1">
        <v>0</v>
      </c>
      <c r="EE74" s="1">
        <v>0</v>
      </c>
      <c r="EF74" s="1">
        <v>0</v>
      </c>
      <c r="EG74" s="1">
        <v>0</v>
      </c>
      <c r="EH74" s="1">
        <v>0</v>
      </c>
    </row>
    <row r="75" spans="1:138">
      <c r="A75" s="1" t="s">
        <v>431</v>
      </c>
      <c r="B75" s="1" t="s">
        <v>432</v>
      </c>
      <c r="C75" s="1">
        <v>0</v>
      </c>
      <c r="D75" s="1">
        <v>0</v>
      </c>
      <c r="E75" s="1">
        <v>0</v>
      </c>
      <c r="F75" s="1">
        <v>0</v>
      </c>
      <c r="G75" s="1">
        <v>0</v>
      </c>
      <c r="H75" s="1">
        <v>0</v>
      </c>
      <c r="I75" s="1">
        <v>0</v>
      </c>
      <c r="J75" s="1">
        <v>0</v>
      </c>
      <c r="K75" s="1">
        <v>0</v>
      </c>
      <c r="L75" s="1">
        <v>0</v>
      </c>
      <c r="M75" s="1">
        <v>0</v>
      </c>
      <c r="N75" s="1">
        <v>0</v>
      </c>
      <c r="O75" s="1">
        <v>0</v>
      </c>
      <c r="P75" s="1">
        <v>0</v>
      </c>
      <c r="Q75" s="1">
        <v>0</v>
      </c>
      <c r="R75" s="1">
        <v>0</v>
      </c>
      <c r="S75" s="1">
        <v>0</v>
      </c>
      <c r="T75" s="1">
        <v>0</v>
      </c>
      <c r="U75" s="1">
        <v>0</v>
      </c>
      <c r="V75" s="1">
        <v>0</v>
      </c>
      <c r="W75" s="1">
        <v>0</v>
      </c>
      <c r="X75" s="1">
        <v>0</v>
      </c>
      <c r="Y75" s="1">
        <v>0</v>
      </c>
      <c r="Z75" s="1">
        <v>0</v>
      </c>
      <c r="AA75" s="1">
        <v>0</v>
      </c>
      <c r="AB75" s="1">
        <v>0</v>
      </c>
      <c r="AC75" s="1">
        <v>0</v>
      </c>
      <c r="AD75" s="1">
        <v>0</v>
      </c>
      <c r="AE75" s="1">
        <v>0</v>
      </c>
      <c r="AF75" s="1">
        <v>0</v>
      </c>
      <c r="AG75" s="1">
        <v>0</v>
      </c>
      <c r="AH75" s="1">
        <v>0</v>
      </c>
      <c r="AI75" s="1">
        <v>0</v>
      </c>
      <c r="AJ75" s="1">
        <v>0</v>
      </c>
      <c r="AK75" s="1">
        <v>0</v>
      </c>
      <c r="AL75" s="1">
        <v>0</v>
      </c>
      <c r="AM75" s="1">
        <v>0</v>
      </c>
      <c r="AN75" s="1">
        <v>0</v>
      </c>
      <c r="AO75" s="1">
        <v>0</v>
      </c>
      <c r="AP75" s="1">
        <v>0</v>
      </c>
      <c r="AQ75" s="1">
        <v>0</v>
      </c>
      <c r="AR75" s="1">
        <v>0</v>
      </c>
      <c r="AS75" s="1">
        <v>0</v>
      </c>
      <c r="AT75" s="1">
        <v>0</v>
      </c>
      <c r="AU75" s="1">
        <v>0</v>
      </c>
      <c r="AV75" s="1">
        <v>0</v>
      </c>
      <c r="AW75" s="1">
        <v>0</v>
      </c>
      <c r="AX75" s="1">
        <v>0</v>
      </c>
      <c r="AY75" s="1">
        <v>0</v>
      </c>
      <c r="AZ75" s="1">
        <v>0</v>
      </c>
      <c r="BA75" s="1">
        <v>0</v>
      </c>
      <c r="BB75" s="1">
        <v>0</v>
      </c>
      <c r="BC75" s="1">
        <v>0</v>
      </c>
      <c r="BD75" s="1">
        <v>0</v>
      </c>
      <c r="BE75" s="1">
        <v>0</v>
      </c>
      <c r="BF75" s="1">
        <v>0</v>
      </c>
      <c r="BG75" s="1">
        <v>0</v>
      </c>
      <c r="BH75" s="1">
        <v>0</v>
      </c>
      <c r="BI75" s="1">
        <v>0</v>
      </c>
      <c r="BJ75" s="1">
        <v>0</v>
      </c>
      <c r="BK75" s="1">
        <v>0</v>
      </c>
      <c r="BL75" s="1">
        <v>0</v>
      </c>
      <c r="BM75" s="1">
        <v>0</v>
      </c>
      <c r="BN75" s="1">
        <v>0</v>
      </c>
      <c r="BO75" s="1">
        <v>0</v>
      </c>
      <c r="BP75" s="1">
        <v>0</v>
      </c>
      <c r="BQ75" s="1">
        <v>0</v>
      </c>
      <c r="BR75" s="1">
        <v>0</v>
      </c>
      <c r="BS75" s="1">
        <v>0</v>
      </c>
      <c r="BT75" s="1">
        <v>0</v>
      </c>
      <c r="BU75" s="1">
        <v>0</v>
      </c>
      <c r="BV75" s="1">
        <v>0</v>
      </c>
      <c r="BW75" s="1">
        <v>0</v>
      </c>
      <c r="BX75" s="1">
        <v>0</v>
      </c>
      <c r="BY75" s="1">
        <v>0</v>
      </c>
      <c r="BZ75" s="1">
        <v>0</v>
      </c>
      <c r="CA75" s="1">
        <v>0</v>
      </c>
      <c r="CB75" s="1">
        <v>0</v>
      </c>
      <c r="CC75" s="1">
        <v>0</v>
      </c>
      <c r="CD75" s="1">
        <v>0</v>
      </c>
      <c r="CE75" s="1">
        <v>0</v>
      </c>
      <c r="CF75" s="1">
        <v>0</v>
      </c>
      <c r="CG75" s="1">
        <v>0</v>
      </c>
      <c r="CH75" s="1">
        <v>0</v>
      </c>
      <c r="CI75" s="1">
        <v>0</v>
      </c>
      <c r="CJ75" s="1">
        <v>0</v>
      </c>
      <c r="CK75" s="1">
        <v>0</v>
      </c>
      <c r="CL75" s="1">
        <v>0</v>
      </c>
      <c r="CM75" s="1">
        <v>0</v>
      </c>
      <c r="CN75" s="1">
        <v>0</v>
      </c>
      <c r="CO75" s="1">
        <v>0</v>
      </c>
      <c r="CP75" s="1">
        <v>0</v>
      </c>
      <c r="CQ75" s="1">
        <v>0</v>
      </c>
      <c r="CR75" s="1">
        <v>0</v>
      </c>
      <c r="CS75" s="1">
        <v>0</v>
      </c>
      <c r="CT75" s="1">
        <v>0</v>
      </c>
      <c r="CU75" s="1">
        <v>0</v>
      </c>
      <c r="CV75" s="1">
        <v>0</v>
      </c>
      <c r="CW75" s="1">
        <v>0</v>
      </c>
      <c r="CX75" s="1">
        <v>0</v>
      </c>
      <c r="CY75" s="1">
        <v>0</v>
      </c>
      <c r="CZ75" s="1">
        <v>0</v>
      </c>
      <c r="DA75" s="1">
        <v>0</v>
      </c>
      <c r="DB75" s="1">
        <v>0</v>
      </c>
      <c r="DC75" s="1">
        <v>0</v>
      </c>
      <c r="DD75" s="1">
        <v>0</v>
      </c>
      <c r="DE75" s="1">
        <v>0</v>
      </c>
      <c r="DF75" s="1">
        <v>0</v>
      </c>
      <c r="DG75" s="1">
        <v>0</v>
      </c>
      <c r="DH75" s="1">
        <v>0</v>
      </c>
      <c r="DI75" s="1">
        <v>0</v>
      </c>
      <c r="DJ75" s="1">
        <v>0</v>
      </c>
      <c r="DK75" s="1">
        <v>0</v>
      </c>
      <c r="DL75" s="1">
        <v>0</v>
      </c>
      <c r="DM75" s="1">
        <v>0</v>
      </c>
      <c r="DN75" s="1">
        <v>0</v>
      </c>
      <c r="DO75" s="1">
        <v>0</v>
      </c>
      <c r="DP75" s="1">
        <v>0</v>
      </c>
      <c r="DQ75" s="1">
        <v>0</v>
      </c>
      <c r="DR75" s="1">
        <v>0</v>
      </c>
      <c r="DS75" s="1">
        <v>0</v>
      </c>
      <c r="DT75" s="1">
        <v>0</v>
      </c>
      <c r="DU75" s="1">
        <v>0</v>
      </c>
      <c r="DV75" s="1">
        <v>0</v>
      </c>
      <c r="DW75" s="1">
        <v>0</v>
      </c>
      <c r="DX75" s="1">
        <v>0</v>
      </c>
      <c r="DY75" s="1">
        <v>0</v>
      </c>
      <c r="DZ75" s="1">
        <v>0</v>
      </c>
      <c r="EA75" s="1">
        <v>0</v>
      </c>
      <c r="EB75" s="1">
        <v>0</v>
      </c>
      <c r="EC75" s="1">
        <v>0</v>
      </c>
      <c r="ED75" s="1">
        <v>0</v>
      </c>
      <c r="EE75" s="1">
        <v>0</v>
      </c>
      <c r="EF75" s="1">
        <v>0</v>
      </c>
      <c r="EG75" s="1">
        <v>0</v>
      </c>
      <c r="EH75" s="1">
        <v>0</v>
      </c>
    </row>
    <row r="76" spans="1:138">
      <c r="A76" s="1" t="s">
        <v>433</v>
      </c>
      <c r="B76" s="1" t="s">
        <v>434</v>
      </c>
      <c r="C76" s="1">
        <v>0</v>
      </c>
      <c r="D76" s="1">
        <v>0</v>
      </c>
      <c r="E76" s="1">
        <v>0</v>
      </c>
      <c r="F76" s="1">
        <v>0</v>
      </c>
      <c r="G76" s="1">
        <v>0</v>
      </c>
      <c r="H76" s="1">
        <v>0</v>
      </c>
      <c r="I76" s="1">
        <v>0</v>
      </c>
      <c r="J76" s="1">
        <v>0</v>
      </c>
      <c r="K76" s="1">
        <v>0</v>
      </c>
      <c r="L76" s="1">
        <v>0</v>
      </c>
      <c r="M76" s="1">
        <v>0</v>
      </c>
      <c r="N76" s="1">
        <v>0</v>
      </c>
      <c r="O76" s="1">
        <v>0</v>
      </c>
      <c r="P76" s="1">
        <v>0</v>
      </c>
      <c r="Q76" s="1">
        <v>0</v>
      </c>
      <c r="R76" s="1">
        <v>0</v>
      </c>
      <c r="S76" s="1">
        <v>0</v>
      </c>
      <c r="T76" s="1">
        <v>0</v>
      </c>
      <c r="U76" s="1">
        <v>0</v>
      </c>
      <c r="V76" s="1">
        <v>0</v>
      </c>
      <c r="W76" s="1">
        <v>0</v>
      </c>
      <c r="X76" s="1">
        <v>0</v>
      </c>
      <c r="Y76" s="1">
        <v>0</v>
      </c>
      <c r="Z76" s="1">
        <v>0</v>
      </c>
      <c r="AA76" s="1">
        <v>0</v>
      </c>
      <c r="AB76" s="1">
        <v>0</v>
      </c>
      <c r="AC76" s="1">
        <v>0</v>
      </c>
      <c r="AD76" s="1">
        <v>0</v>
      </c>
      <c r="AE76" s="1">
        <v>0</v>
      </c>
      <c r="AF76" s="1">
        <v>0</v>
      </c>
      <c r="AG76" s="1">
        <v>0</v>
      </c>
      <c r="AH76" s="1">
        <v>0</v>
      </c>
      <c r="AI76" s="1">
        <v>0</v>
      </c>
      <c r="AJ76" s="1">
        <v>0</v>
      </c>
      <c r="AK76" s="1">
        <v>0</v>
      </c>
      <c r="AL76" s="1">
        <v>0</v>
      </c>
      <c r="AM76" s="1">
        <v>0</v>
      </c>
      <c r="AN76" s="1">
        <v>0</v>
      </c>
      <c r="AO76" s="1">
        <v>0</v>
      </c>
      <c r="AP76" s="1">
        <v>0</v>
      </c>
      <c r="AQ76" s="1">
        <v>0</v>
      </c>
      <c r="AR76" s="1">
        <v>0</v>
      </c>
      <c r="AS76" s="1">
        <v>0</v>
      </c>
      <c r="AT76" s="1">
        <v>0</v>
      </c>
      <c r="AU76" s="1">
        <v>0</v>
      </c>
      <c r="AV76" s="1">
        <v>0</v>
      </c>
      <c r="AW76" s="1">
        <v>0</v>
      </c>
      <c r="AX76" s="1">
        <v>0</v>
      </c>
      <c r="AY76" s="1">
        <v>0</v>
      </c>
      <c r="AZ76" s="1">
        <v>0</v>
      </c>
      <c r="BA76" s="1">
        <v>0</v>
      </c>
      <c r="BB76" s="1">
        <v>0</v>
      </c>
      <c r="BC76" s="1">
        <v>0</v>
      </c>
      <c r="BD76" s="1">
        <v>0</v>
      </c>
      <c r="BE76" s="1">
        <v>0</v>
      </c>
      <c r="BF76" s="1">
        <v>0</v>
      </c>
      <c r="BG76" s="1">
        <v>0</v>
      </c>
      <c r="BH76" s="1">
        <v>0</v>
      </c>
      <c r="BI76" s="1">
        <v>0</v>
      </c>
      <c r="BJ76" s="1">
        <v>0</v>
      </c>
      <c r="BK76" s="1">
        <v>0</v>
      </c>
      <c r="BL76" s="1">
        <v>0</v>
      </c>
      <c r="BM76" s="1">
        <v>0</v>
      </c>
      <c r="BN76" s="1">
        <v>0</v>
      </c>
      <c r="BO76" s="1">
        <v>0</v>
      </c>
      <c r="BP76" s="1">
        <v>0</v>
      </c>
      <c r="BQ76" s="1">
        <v>0</v>
      </c>
      <c r="BR76" s="1">
        <v>0</v>
      </c>
      <c r="BS76" s="1">
        <v>0</v>
      </c>
      <c r="BT76" s="1">
        <v>0</v>
      </c>
      <c r="BU76" s="1">
        <v>0</v>
      </c>
      <c r="BV76" s="1">
        <v>0</v>
      </c>
      <c r="BW76" s="1">
        <v>0</v>
      </c>
      <c r="BX76" s="1">
        <v>0</v>
      </c>
      <c r="BY76" s="1">
        <v>0</v>
      </c>
      <c r="BZ76" s="1">
        <v>0</v>
      </c>
      <c r="CA76" s="1">
        <v>0</v>
      </c>
      <c r="CB76" s="1">
        <v>0</v>
      </c>
      <c r="CC76" s="1">
        <v>0</v>
      </c>
      <c r="CD76" s="1">
        <v>0</v>
      </c>
      <c r="CE76" s="1">
        <v>0</v>
      </c>
      <c r="CF76" s="1">
        <v>0</v>
      </c>
      <c r="CG76" s="1">
        <v>0</v>
      </c>
      <c r="CH76" s="1">
        <v>0</v>
      </c>
      <c r="CI76" s="1">
        <v>0</v>
      </c>
      <c r="CJ76" s="1">
        <v>0</v>
      </c>
      <c r="CK76" s="1">
        <v>0</v>
      </c>
      <c r="CL76" s="1">
        <v>0</v>
      </c>
      <c r="CM76" s="1">
        <v>0</v>
      </c>
      <c r="CN76" s="1">
        <v>0</v>
      </c>
      <c r="CO76" s="1">
        <v>0</v>
      </c>
      <c r="CP76" s="1">
        <v>0</v>
      </c>
      <c r="CQ76" s="1">
        <v>0</v>
      </c>
      <c r="CR76" s="1">
        <v>0</v>
      </c>
      <c r="CS76" s="1">
        <v>0</v>
      </c>
      <c r="CT76" s="1">
        <v>0</v>
      </c>
      <c r="CU76" s="1">
        <v>0</v>
      </c>
      <c r="CV76" s="1">
        <v>0</v>
      </c>
      <c r="CW76" s="1">
        <v>0</v>
      </c>
      <c r="CX76" s="1">
        <v>0</v>
      </c>
      <c r="CY76" s="1">
        <v>0</v>
      </c>
      <c r="CZ76" s="1">
        <v>0</v>
      </c>
      <c r="DA76" s="1">
        <v>0</v>
      </c>
      <c r="DB76" s="1">
        <v>0</v>
      </c>
      <c r="DC76" s="1">
        <v>0</v>
      </c>
      <c r="DD76" s="1">
        <v>0</v>
      </c>
      <c r="DE76" s="1">
        <v>0</v>
      </c>
      <c r="DF76" s="1">
        <v>0</v>
      </c>
      <c r="DG76" s="1">
        <v>0</v>
      </c>
      <c r="DH76" s="1">
        <v>0</v>
      </c>
      <c r="DI76" s="1">
        <v>0</v>
      </c>
      <c r="DJ76" s="1">
        <v>0</v>
      </c>
      <c r="DK76" s="1">
        <v>0</v>
      </c>
      <c r="DL76" s="1">
        <v>0</v>
      </c>
      <c r="DM76" s="1">
        <v>0</v>
      </c>
      <c r="DN76" s="1">
        <v>0</v>
      </c>
      <c r="DO76" s="1">
        <v>0</v>
      </c>
      <c r="DP76" s="1">
        <v>0</v>
      </c>
      <c r="DQ76" s="1">
        <v>0</v>
      </c>
      <c r="DR76" s="1">
        <v>0</v>
      </c>
      <c r="DS76" s="1">
        <v>0</v>
      </c>
      <c r="DT76" s="1">
        <v>0</v>
      </c>
      <c r="DU76" s="1">
        <v>0</v>
      </c>
      <c r="DV76" s="1">
        <v>0</v>
      </c>
      <c r="DW76" s="1">
        <v>0</v>
      </c>
      <c r="DX76" s="1">
        <v>0</v>
      </c>
      <c r="DY76" s="1">
        <v>0</v>
      </c>
      <c r="DZ76" s="1">
        <v>0</v>
      </c>
      <c r="EA76" s="1">
        <v>0</v>
      </c>
      <c r="EB76" s="1">
        <v>0</v>
      </c>
      <c r="EC76" s="1">
        <v>0</v>
      </c>
      <c r="ED76" s="1">
        <v>0</v>
      </c>
      <c r="EE76" s="1">
        <v>0</v>
      </c>
      <c r="EF76" s="1">
        <v>0</v>
      </c>
      <c r="EG76" s="1">
        <v>0</v>
      </c>
      <c r="EH76" s="1">
        <v>0</v>
      </c>
    </row>
    <row r="77" spans="1:138">
      <c r="A77" s="1" t="s">
        <v>435</v>
      </c>
      <c r="B77" s="1" t="s">
        <v>436</v>
      </c>
      <c r="C77" s="1">
        <v>0</v>
      </c>
      <c r="D77" s="1">
        <v>0</v>
      </c>
      <c r="E77" s="1">
        <v>0</v>
      </c>
      <c r="F77" s="1">
        <v>0</v>
      </c>
      <c r="G77" s="1">
        <v>0</v>
      </c>
      <c r="H77" s="1">
        <v>0</v>
      </c>
      <c r="I77" s="1">
        <v>0</v>
      </c>
      <c r="J77" s="1">
        <v>0</v>
      </c>
      <c r="K77" s="1">
        <v>0</v>
      </c>
      <c r="L77" s="1">
        <v>0</v>
      </c>
      <c r="M77" s="1">
        <v>0</v>
      </c>
      <c r="N77" s="1">
        <v>0</v>
      </c>
      <c r="O77" s="1">
        <v>0</v>
      </c>
      <c r="P77" s="1">
        <v>0</v>
      </c>
      <c r="Q77" s="1">
        <v>0</v>
      </c>
      <c r="R77" s="1">
        <v>0</v>
      </c>
      <c r="S77" s="1">
        <v>0</v>
      </c>
      <c r="T77" s="1">
        <v>0</v>
      </c>
      <c r="U77" s="1">
        <v>0</v>
      </c>
      <c r="V77" s="1">
        <v>0</v>
      </c>
      <c r="W77" s="1">
        <v>0</v>
      </c>
      <c r="X77" s="1">
        <v>0</v>
      </c>
      <c r="Y77" s="1">
        <v>0</v>
      </c>
      <c r="Z77" s="1">
        <v>0</v>
      </c>
      <c r="AA77" s="1">
        <v>0</v>
      </c>
      <c r="AB77" s="1">
        <v>0</v>
      </c>
      <c r="AC77" s="1">
        <v>0</v>
      </c>
      <c r="AD77" s="1">
        <v>0</v>
      </c>
      <c r="AE77" s="1">
        <v>0</v>
      </c>
      <c r="AF77" s="1">
        <v>0</v>
      </c>
      <c r="AG77" s="1">
        <v>0</v>
      </c>
      <c r="AH77" s="1">
        <v>0</v>
      </c>
      <c r="AI77" s="1">
        <v>0</v>
      </c>
      <c r="AJ77" s="1">
        <v>0</v>
      </c>
      <c r="AK77" s="1">
        <v>0</v>
      </c>
      <c r="AL77" s="1">
        <v>0</v>
      </c>
      <c r="AM77" s="1">
        <v>0</v>
      </c>
      <c r="AN77" s="1">
        <v>0</v>
      </c>
      <c r="AO77" s="1">
        <v>0</v>
      </c>
      <c r="AP77" s="1">
        <v>0</v>
      </c>
      <c r="AQ77" s="1">
        <v>0</v>
      </c>
      <c r="AR77" s="1">
        <v>0</v>
      </c>
      <c r="AS77" s="1">
        <v>0</v>
      </c>
      <c r="AT77" s="1">
        <v>0</v>
      </c>
      <c r="AU77" s="1">
        <v>0</v>
      </c>
      <c r="AV77" s="1">
        <v>0</v>
      </c>
      <c r="AW77" s="1">
        <v>0</v>
      </c>
      <c r="AX77" s="1">
        <v>0</v>
      </c>
      <c r="AY77" s="1">
        <v>0</v>
      </c>
      <c r="AZ77" s="1">
        <v>0</v>
      </c>
      <c r="BA77" s="1">
        <v>0</v>
      </c>
      <c r="BB77" s="1">
        <v>0</v>
      </c>
      <c r="BC77" s="1">
        <v>0</v>
      </c>
      <c r="BD77" s="1">
        <v>0</v>
      </c>
      <c r="BE77" s="1">
        <v>0</v>
      </c>
      <c r="BF77" s="1">
        <v>0</v>
      </c>
      <c r="BG77" s="1">
        <v>0</v>
      </c>
      <c r="BH77" s="1">
        <v>0</v>
      </c>
      <c r="BI77" s="1">
        <v>0</v>
      </c>
      <c r="BJ77" s="1">
        <v>0</v>
      </c>
      <c r="BK77" s="1">
        <v>0</v>
      </c>
      <c r="BL77" s="1">
        <v>0</v>
      </c>
      <c r="BM77" s="1">
        <v>0</v>
      </c>
      <c r="BN77" s="1">
        <v>0</v>
      </c>
      <c r="BO77" s="1">
        <v>0</v>
      </c>
      <c r="BP77" s="1">
        <v>0</v>
      </c>
      <c r="BQ77" s="1">
        <v>0</v>
      </c>
      <c r="BR77" s="1">
        <v>0</v>
      </c>
      <c r="BS77" s="1">
        <v>0</v>
      </c>
      <c r="BT77" s="1">
        <v>0</v>
      </c>
      <c r="BU77" s="1">
        <v>0</v>
      </c>
      <c r="BV77" s="1">
        <v>0</v>
      </c>
      <c r="BW77" s="1">
        <v>0</v>
      </c>
      <c r="BX77" s="1">
        <v>0</v>
      </c>
      <c r="BY77" s="1">
        <v>0</v>
      </c>
      <c r="BZ77" s="1">
        <v>0</v>
      </c>
      <c r="CA77" s="1">
        <v>0</v>
      </c>
      <c r="CB77" s="1">
        <v>0</v>
      </c>
      <c r="CC77" s="1">
        <v>0</v>
      </c>
      <c r="CD77" s="1">
        <v>0</v>
      </c>
      <c r="CE77" s="1">
        <v>0</v>
      </c>
      <c r="CF77" s="1">
        <v>0</v>
      </c>
      <c r="CG77" s="1">
        <v>0</v>
      </c>
      <c r="CH77" s="1">
        <v>0</v>
      </c>
      <c r="CI77" s="1">
        <v>0</v>
      </c>
      <c r="CJ77" s="1">
        <v>0</v>
      </c>
      <c r="CK77" s="1">
        <v>0</v>
      </c>
      <c r="CL77" s="1">
        <v>0</v>
      </c>
      <c r="CM77" s="1">
        <v>0</v>
      </c>
      <c r="CN77" s="1">
        <v>0</v>
      </c>
      <c r="CO77" s="1">
        <v>0</v>
      </c>
      <c r="CP77" s="1">
        <v>0</v>
      </c>
      <c r="CQ77" s="1">
        <v>0</v>
      </c>
      <c r="CR77" s="1">
        <v>0</v>
      </c>
      <c r="CS77" s="1">
        <v>0</v>
      </c>
      <c r="CT77" s="1">
        <v>0</v>
      </c>
      <c r="CU77" s="1">
        <v>0</v>
      </c>
      <c r="CV77" s="1">
        <v>0</v>
      </c>
      <c r="CW77" s="1">
        <v>0</v>
      </c>
      <c r="CX77" s="1">
        <v>0</v>
      </c>
      <c r="CY77" s="1">
        <v>0</v>
      </c>
      <c r="CZ77" s="1">
        <v>0</v>
      </c>
      <c r="DA77" s="1">
        <v>0</v>
      </c>
      <c r="DB77" s="1">
        <v>0</v>
      </c>
      <c r="DC77" s="1">
        <v>0</v>
      </c>
      <c r="DD77" s="1">
        <v>0</v>
      </c>
      <c r="DE77" s="1">
        <v>0</v>
      </c>
      <c r="DF77" s="1">
        <v>0</v>
      </c>
      <c r="DG77" s="1">
        <v>0</v>
      </c>
      <c r="DH77" s="1">
        <v>0</v>
      </c>
      <c r="DI77" s="1">
        <v>0</v>
      </c>
      <c r="DJ77" s="1">
        <v>0</v>
      </c>
      <c r="DK77" s="1">
        <v>0</v>
      </c>
      <c r="DL77" s="1">
        <v>0</v>
      </c>
      <c r="DM77" s="1">
        <v>0</v>
      </c>
      <c r="DN77" s="1">
        <v>0</v>
      </c>
      <c r="DO77" s="1">
        <v>0</v>
      </c>
      <c r="DP77" s="1">
        <v>0</v>
      </c>
      <c r="DQ77" s="1">
        <v>0</v>
      </c>
      <c r="DR77" s="1">
        <v>0</v>
      </c>
      <c r="DS77" s="1">
        <v>0</v>
      </c>
      <c r="DT77" s="1">
        <v>0</v>
      </c>
      <c r="DU77" s="1">
        <v>0</v>
      </c>
      <c r="DV77" s="1">
        <v>0</v>
      </c>
      <c r="DW77" s="1">
        <v>0</v>
      </c>
      <c r="DX77" s="1">
        <v>0</v>
      </c>
      <c r="DY77" s="1">
        <v>0</v>
      </c>
      <c r="DZ77" s="1">
        <v>0</v>
      </c>
      <c r="EA77" s="1">
        <v>0</v>
      </c>
      <c r="EB77" s="1">
        <v>0</v>
      </c>
      <c r="EC77" s="1">
        <v>0</v>
      </c>
      <c r="ED77" s="1">
        <v>0</v>
      </c>
      <c r="EE77" s="1">
        <v>0</v>
      </c>
      <c r="EF77" s="1">
        <v>0</v>
      </c>
      <c r="EG77" s="1">
        <v>0</v>
      </c>
      <c r="EH77" s="1">
        <v>0</v>
      </c>
    </row>
    <row r="78" spans="1:138">
      <c r="A78" s="1" t="s">
        <v>579</v>
      </c>
      <c r="B78" s="1" t="s">
        <v>438</v>
      </c>
      <c r="C78" s="1">
        <v>0</v>
      </c>
      <c r="D78" s="1">
        <v>0</v>
      </c>
      <c r="E78" s="1">
        <v>0</v>
      </c>
      <c r="F78" s="1">
        <v>0</v>
      </c>
      <c r="G78" s="1">
        <v>0</v>
      </c>
      <c r="H78" s="1">
        <v>0</v>
      </c>
      <c r="I78" s="1">
        <v>0</v>
      </c>
      <c r="J78" s="1">
        <v>0</v>
      </c>
      <c r="K78" s="1">
        <v>0</v>
      </c>
      <c r="L78" s="1">
        <v>0</v>
      </c>
      <c r="M78" s="1">
        <v>0</v>
      </c>
      <c r="N78" s="1">
        <v>0</v>
      </c>
      <c r="O78" s="1">
        <v>0</v>
      </c>
      <c r="P78" s="1">
        <v>0</v>
      </c>
      <c r="Q78" s="1">
        <v>0</v>
      </c>
      <c r="R78" s="1">
        <v>0</v>
      </c>
      <c r="S78" s="1">
        <v>0</v>
      </c>
      <c r="T78" s="1">
        <v>0</v>
      </c>
      <c r="U78" s="1">
        <v>0</v>
      </c>
      <c r="V78" s="1">
        <v>0</v>
      </c>
      <c r="W78" s="1">
        <v>0</v>
      </c>
      <c r="X78" s="1">
        <v>0</v>
      </c>
      <c r="Y78" s="1">
        <v>0</v>
      </c>
      <c r="Z78" s="1">
        <v>0</v>
      </c>
      <c r="AA78" s="1">
        <v>0</v>
      </c>
      <c r="AB78" s="1">
        <v>0</v>
      </c>
      <c r="AC78" s="1">
        <v>0</v>
      </c>
      <c r="AD78" s="1">
        <v>0</v>
      </c>
      <c r="AE78" s="1">
        <v>0</v>
      </c>
      <c r="AF78" s="1">
        <v>0</v>
      </c>
      <c r="AG78" s="1">
        <v>0</v>
      </c>
      <c r="AH78" s="1">
        <v>0</v>
      </c>
      <c r="AI78" s="1">
        <v>0</v>
      </c>
      <c r="AJ78" s="1">
        <v>0</v>
      </c>
      <c r="AK78" s="1">
        <v>0</v>
      </c>
      <c r="AL78" s="1">
        <v>0</v>
      </c>
      <c r="AM78" s="1">
        <v>0</v>
      </c>
      <c r="AN78" s="1">
        <v>0</v>
      </c>
      <c r="AO78" s="1">
        <v>0</v>
      </c>
      <c r="AP78" s="1">
        <v>0</v>
      </c>
      <c r="AQ78" s="1">
        <v>0</v>
      </c>
      <c r="AR78" s="1">
        <v>0</v>
      </c>
      <c r="AS78" s="1">
        <v>0</v>
      </c>
      <c r="AT78" s="1">
        <v>0</v>
      </c>
      <c r="AU78" s="1">
        <v>0</v>
      </c>
      <c r="AV78" s="1">
        <v>0</v>
      </c>
      <c r="AW78" s="1">
        <v>0</v>
      </c>
      <c r="AX78" s="1">
        <v>0</v>
      </c>
      <c r="AY78" s="1">
        <v>0</v>
      </c>
      <c r="AZ78" s="1">
        <v>0</v>
      </c>
      <c r="BA78" s="1">
        <v>0</v>
      </c>
      <c r="BB78" s="1">
        <v>0</v>
      </c>
      <c r="BC78" s="1">
        <v>0</v>
      </c>
      <c r="BD78" s="1">
        <v>0</v>
      </c>
      <c r="BE78" s="1">
        <v>0</v>
      </c>
      <c r="BF78" s="1">
        <v>0</v>
      </c>
      <c r="BG78" s="1">
        <v>0</v>
      </c>
      <c r="BH78" s="1">
        <v>0</v>
      </c>
      <c r="BI78" s="1">
        <v>0</v>
      </c>
      <c r="BJ78" s="1">
        <v>0</v>
      </c>
      <c r="BK78" s="1">
        <v>0</v>
      </c>
      <c r="BL78" s="1">
        <v>0</v>
      </c>
      <c r="BM78" s="1">
        <v>0</v>
      </c>
      <c r="BN78" s="1">
        <v>0</v>
      </c>
      <c r="BO78" s="1">
        <v>0</v>
      </c>
      <c r="BP78" s="1">
        <v>0</v>
      </c>
      <c r="BQ78" s="1">
        <v>0</v>
      </c>
      <c r="BR78" s="1">
        <v>0</v>
      </c>
      <c r="BS78" s="1">
        <v>0</v>
      </c>
      <c r="BT78" s="1">
        <v>0</v>
      </c>
      <c r="BU78" s="1">
        <v>0</v>
      </c>
      <c r="BV78" s="1">
        <v>0</v>
      </c>
      <c r="BW78" s="1">
        <v>0</v>
      </c>
      <c r="BX78" s="1">
        <v>0</v>
      </c>
      <c r="BY78" s="1">
        <v>0</v>
      </c>
      <c r="BZ78" s="1">
        <v>0</v>
      </c>
      <c r="CA78" s="1">
        <v>0</v>
      </c>
      <c r="CB78" s="1">
        <v>0</v>
      </c>
      <c r="CC78" s="1">
        <v>0</v>
      </c>
      <c r="CD78" s="1">
        <v>0</v>
      </c>
      <c r="CE78" s="1">
        <v>0</v>
      </c>
      <c r="CF78" s="1">
        <v>0</v>
      </c>
      <c r="CG78" s="1">
        <v>0</v>
      </c>
      <c r="CH78" s="1">
        <v>0</v>
      </c>
      <c r="CI78" s="1">
        <v>0</v>
      </c>
      <c r="CJ78" s="1">
        <v>0</v>
      </c>
      <c r="CK78" s="1">
        <v>0</v>
      </c>
      <c r="CL78" s="1">
        <v>0</v>
      </c>
      <c r="CM78" s="1">
        <v>0</v>
      </c>
      <c r="CN78" s="1">
        <v>0</v>
      </c>
      <c r="CO78" s="1">
        <v>0</v>
      </c>
      <c r="CP78" s="1">
        <v>0</v>
      </c>
      <c r="CQ78" s="1">
        <v>0</v>
      </c>
      <c r="CR78" s="1">
        <v>0</v>
      </c>
      <c r="CS78" s="1">
        <v>0</v>
      </c>
      <c r="CT78" s="1">
        <v>0</v>
      </c>
      <c r="CU78" s="1">
        <v>0</v>
      </c>
      <c r="CV78" s="1">
        <v>0</v>
      </c>
      <c r="CW78" s="1">
        <v>0</v>
      </c>
      <c r="CX78" s="1">
        <v>0</v>
      </c>
      <c r="CY78" s="1">
        <v>0</v>
      </c>
      <c r="CZ78" s="1">
        <v>0</v>
      </c>
      <c r="DA78" s="1">
        <v>0</v>
      </c>
      <c r="DB78" s="1">
        <v>0</v>
      </c>
      <c r="DC78" s="1">
        <v>0</v>
      </c>
      <c r="DD78" s="1">
        <v>0</v>
      </c>
      <c r="DE78" s="1">
        <v>0</v>
      </c>
      <c r="DF78" s="1">
        <v>0</v>
      </c>
      <c r="DG78" s="1">
        <v>0</v>
      </c>
      <c r="DH78" s="1">
        <v>0</v>
      </c>
      <c r="DI78" s="1">
        <v>0</v>
      </c>
      <c r="DJ78" s="1">
        <v>0</v>
      </c>
      <c r="DK78" s="1">
        <v>0</v>
      </c>
      <c r="DL78" s="1">
        <v>0</v>
      </c>
      <c r="DM78" s="1">
        <v>0</v>
      </c>
      <c r="DN78" s="1">
        <v>0</v>
      </c>
      <c r="DO78" s="1">
        <v>0</v>
      </c>
      <c r="DP78" s="1">
        <v>0</v>
      </c>
      <c r="DQ78" s="1">
        <v>0</v>
      </c>
      <c r="DR78" s="1">
        <v>0</v>
      </c>
      <c r="DS78" s="1">
        <v>0</v>
      </c>
      <c r="DT78" s="1">
        <v>0</v>
      </c>
      <c r="DU78" s="1">
        <v>0</v>
      </c>
      <c r="DV78" s="1">
        <v>0</v>
      </c>
      <c r="DW78" s="1">
        <v>0</v>
      </c>
      <c r="DX78" s="1">
        <v>0</v>
      </c>
      <c r="DY78" s="1">
        <v>0</v>
      </c>
      <c r="DZ78" s="1">
        <v>0</v>
      </c>
      <c r="EA78" s="1">
        <v>0</v>
      </c>
      <c r="EB78" s="1">
        <v>0</v>
      </c>
      <c r="EC78" s="1">
        <v>0</v>
      </c>
      <c r="ED78" s="1">
        <v>0</v>
      </c>
      <c r="EE78" s="1">
        <v>0</v>
      </c>
      <c r="EF78" s="1">
        <v>0</v>
      </c>
      <c r="EG78" s="1">
        <v>0</v>
      </c>
      <c r="EH78" s="1">
        <v>0</v>
      </c>
    </row>
    <row r="79" spans="1:138">
      <c r="A79" s="1" t="s">
        <v>580</v>
      </c>
      <c r="B79" s="1" t="s">
        <v>440</v>
      </c>
      <c r="C79" s="1">
        <v>0</v>
      </c>
      <c r="D79" s="1">
        <v>0</v>
      </c>
      <c r="E79" s="1">
        <v>0</v>
      </c>
      <c r="F79" s="1">
        <v>0</v>
      </c>
      <c r="G79" s="1">
        <v>0</v>
      </c>
      <c r="H79" s="1">
        <v>0</v>
      </c>
      <c r="I79" s="1">
        <v>0</v>
      </c>
      <c r="J79" s="1">
        <v>0</v>
      </c>
      <c r="K79" s="1">
        <v>0</v>
      </c>
      <c r="L79" s="1">
        <v>0</v>
      </c>
      <c r="M79" s="1">
        <v>0</v>
      </c>
      <c r="N79" s="1">
        <v>0</v>
      </c>
      <c r="O79" s="1">
        <v>0</v>
      </c>
      <c r="P79" s="1">
        <v>0</v>
      </c>
      <c r="Q79" s="1">
        <v>0</v>
      </c>
      <c r="R79" s="1">
        <v>0</v>
      </c>
      <c r="S79" s="1">
        <v>0</v>
      </c>
      <c r="T79" s="1">
        <v>0</v>
      </c>
      <c r="U79" s="1">
        <v>0</v>
      </c>
      <c r="V79" s="1">
        <v>0</v>
      </c>
      <c r="W79" s="1">
        <v>0</v>
      </c>
      <c r="X79" s="1">
        <v>0</v>
      </c>
      <c r="Y79" s="1">
        <v>0</v>
      </c>
      <c r="Z79" s="1">
        <v>0</v>
      </c>
      <c r="AA79" s="1">
        <v>0</v>
      </c>
      <c r="AB79" s="1">
        <v>0</v>
      </c>
      <c r="AC79" s="1">
        <v>0</v>
      </c>
      <c r="AD79" s="1">
        <v>0</v>
      </c>
      <c r="AE79" s="1">
        <v>0</v>
      </c>
      <c r="AF79" s="1">
        <v>0</v>
      </c>
      <c r="AG79" s="1">
        <v>0</v>
      </c>
      <c r="AH79" s="1">
        <v>0</v>
      </c>
      <c r="AI79" s="1">
        <v>0</v>
      </c>
      <c r="AJ79" s="1">
        <v>0</v>
      </c>
      <c r="AK79" s="1">
        <v>0</v>
      </c>
      <c r="AL79" s="1">
        <v>0</v>
      </c>
      <c r="AM79" s="1">
        <v>0</v>
      </c>
      <c r="AN79" s="1">
        <v>0</v>
      </c>
      <c r="AO79" s="1">
        <v>0</v>
      </c>
      <c r="AP79" s="1">
        <v>0</v>
      </c>
      <c r="AQ79" s="1">
        <v>0</v>
      </c>
      <c r="AR79" s="1">
        <v>0</v>
      </c>
      <c r="AS79" s="1">
        <v>0</v>
      </c>
      <c r="AT79" s="1">
        <v>0</v>
      </c>
      <c r="AU79" s="1">
        <v>0</v>
      </c>
      <c r="AV79" s="1">
        <v>0</v>
      </c>
      <c r="AW79" s="1">
        <v>0</v>
      </c>
      <c r="AX79" s="1">
        <v>0</v>
      </c>
      <c r="AY79" s="1">
        <v>0</v>
      </c>
      <c r="AZ79" s="1">
        <v>0</v>
      </c>
      <c r="BA79" s="1">
        <v>0</v>
      </c>
      <c r="BB79" s="1">
        <v>0</v>
      </c>
      <c r="BC79" s="1">
        <v>0</v>
      </c>
      <c r="BD79" s="1">
        <v>0</v>
      </c>
      <c r="BE79" s="1">
        <v>0</v>
      </c>
      <c r="BF79" s="1">
        <v>0</v>
      </c>
      <c r="BG79" s="1">
        <v>0</v>
      </c>
      <c r="BH79" s="1">
        <v>0</v>
      </c>
      <c r="BI79" s="1">
        <v>0</v>
      </c>
      <c r="BJ79" s="1">
        <v>0</v>
      </c>
      <c r="BK79" s="1">
        <v>0</v>
      </c>
      <c r="BL79" s="1">
        <v>0</v>
      </c>
      <c r="BM79" s="1">
        <v>0</v>
      </c>
      <c r="BN79" s="1">
        <v>0</v>
      </c>
      <c r="BO79" s="1">
        <v>0</v>
      </c>
      <c r="BP79" s="1">
        <v>0</v>
      </c>
      <c r="BQ79" s="1">
        <v>0</v>
      </c>
      <c r="BR79" s="1">
        <v>0</v>
      </c>
      <c r="BS79" s="1">
        <v>0</v>
      </c>
      <c r="BT79" s="1">
        <v>0</v>
      </c>
      <c r="BU79" s="1">
        <v>0</v>
      </c>
      <c r="BV79" s="1">
        <v>0</v>
      </c>
      <c r="BW79" s="1">
        <v>0</v>
      </c>
      <c r="BX79" s="1">
        <v>0</v>
      </c>
      <c r="BY79" s="1">
        <v>0</v>
      </c>
      <c r="BZ79" s="1">
        <v>0</v>
      </c>
      <c r="CA79" s="1">
        <v>0</v>
      </c>
      <c r="CB79" s="1">
        <v>0</v>
      </c>
      <c r="CC79" s="1">
        <v>0</v>
      </c>
      <c r="CD79" s="1">
        <v>0</v>
      </c>
      <c r="CE79" s="1">
        <v>0</v>
      </c>
      <c r="CF79" s="1">
        <v>0</v>
      </c>
      <c r="CG79" s="1">
        <v>0</v>
      </c>
      <c r="CH79" s="1">
        <v>0</v>
      </c>
      <c r="CI79" s="1">
        <v>0</v>
      </c>
      <c r="CJ79" s="1">
        <v>0</v>
      </c>
      <c r="CK79" s="1">
        <v>0</v>
      </c>
      <c r="CL79" s="1">
        <v>0</v>
      </c>
      <c r="CM79" s="1">
        <v>0</v>
      </c>
      <c r="CN79" s="1">
        <v>0</v>
      </c>
      <c r="CO79" s="1">
        <v>0</v>
      </c>
      <c r="CP79" s="1">
        <v>0</v>
      </c>
      <c r="CQ79" s="1">
        <v>0</v>
      </c>
      <c r="CR79" s="1">
        <v>0</v>
      </c>
      <c r="CS79" s="1">
        <v>0</v>
      </c>
      <c r="CT79" s="1">
        <v>0</v>
      </c>
      <c r="CU79" s="1">
        <v>0</v>
      </c>
      <c r="CV79" s="1">
        <v>0</v>
      </c>
      <c r="CW79" s="1">
        <v>0</v>
      </c>
      <c r="CX79" s="1">
        <v>0</v>
      </c>
      <c r="CY79" s="1">
        <v>0</v>
      </c>
      <c r="CZ79" s="1">
        <v>0</v>
      </c>
      <c r="DA79" s="1">
        <v>0</v>
      </c>
      <c r="DB79" s="1">
        <v>0</v>
      </c>
      <c r="DC79" s="1">
        <v>0</v>
      </c>
      <c r="DD79" s="1">
        <v>0</v>
      </c>
      <c r="DE79" s="1">
        <v>0</v>
      </c>
      <c r="DF79" s="1">
        <v>0</v>
      </c>
      <c r="DG79" s="1">
        <v>0</v>
      </c>
      <c r="DH79" s="1">
        <v>0</v>
      </c>
      <c r="DI79" s="1">
        <v>0</v>
      </c>
      <c r="DJ79" s="1">
        <v>0</v>
      </c>
      <c r="DK79" s="1">
        <v>0</v>
      </c>
      <c r="DL79" s="1">
        <v>0</v>
      </c>
      <c r="DM79" s="1">
        <v>0</v>
      </c>
      <c r="DN79" s="1">
        <v>0</v>
      </c>
      <c r="DO79" s="1">
        <v>0</v>
      </c>
      <c r="DP79" s="1">
        <v>0</v>
      </c>
      <c r="DQ79" s="1">
        <v>0</v>
      </c>
      <c r="DR79" s="1">
        <v>0</v>
      </c>
      <c r="DS79" s="1">
        <v>0</v>
      </c>
      <c r="DT79" s="1">
        <v>0</v>
      </c>
      <c r="DU79" s="1">
        <v>0</v>
      </c>
      <c r="DV79" s="1">
        <v>0</v>
      </c>
      <c r="DW79" s="1">
        <v>0</v>
      </c>
      <c r="DX79" s="1">
        <v>0</v>
      </c>
      <c r="DY79" s="1">
        <v>0</v>
      </c>
      <c r="DZ79" s="1">
        <v>0</v>
      </c>
      <c r="EA79" s="1">
        <v>0</v>
      </c>
      <c r="EB79" s="1">
        <v>0</v>
      </c>
      <c r="EC79" s="1">
        <v>0</v>
      </c>
      <c r="ED79" s="1">
        <v>0</v>
      </c>
      <c r="EE79" s="1">
        <v>0</v>
      </c>
      <c r="EF79" s="1">
        <v>0</v>
      </c>
      <c r="EG79" s="1">
        <v>0</v>
      </c>
      <c r="EH79" s="1">
        <v>0</v>
      </c>
    </row>
    <row r="80" spans="1:138">
      <c r="A80" s="1" t="s">
        <v>441</v>
      </c>
      <c r="B80" s="1" t="s">
        <v>442</v>
      </c>
      <c r="C80" s="1">
        <v>0</v>
      </c>
      <c r="D80" s="1">
        <v>0</v>
      </c>
      <c r="E80" s="1">
        <v>0</v>
      </c>
      <c r="F80" s="1">
        <v>0</v>
      </c>
      <c r="G80" s="1">
        <v>0</v>
      </c>
      <c r="H80" s="1">
        <v>0</v>
      </c>
      <c r="I80" s="1">
        <v>0</v>
      </c>
      <c r="J80" s="1">
        <v>0</v>
      </c>
      <c r="K80" s="1">
        <v>0</v>
      </c>
      <c r="L80" s="1">
        <v>0</v>
      </c>
      <c r="M80" s="1">
        <v>0</v>
      </c>
      <c r="N80" s="1">
        <v>0</v>
      </c>
      <c r="O80" s="1">
        <v>0</v>
      </c>
      <c r="P80" s="1">
        <v>0</v>
      </c>
      <c r="Q80" s="1">
        <v>0</v>
      </c>
      <c r="R80" s="1">
        <v>0</v>
      </c>
      <c r="S80" s="1">
        <v>0</v>
      </c>
      <c r="T80" s="1">
        <v>0</v>
      </c>
      <c r="U80" s="1">
        <v>0</v>
      </c>
      <c r="V80" s="1">
        <v>0</v>
      </c>
      <c r="W80" s="1">
        <v>0</v>
      </c>
      <c r="X80" s="1">
        <v>0</v>
      </c>
      <c r="Y80" s="1">
        <v>0</v>
      </c>
      <c r="Z80" s="1">
        <v>0</v>
      </c>
      <c r="AA80" s="1">
        <v>0</v>
      </c>
      <c r="AB80" s="1">
        <v>0</v>
      </c>
      <c r="AC80" s="1">
        <v>0</v>
      </c>
      <c r="AD80" s="1">
        <v>0</v>
      </c>
      <c r="AE80" s="1">
        <v>0</v>
      </c>
      <c r="AF80" s="1">
        <v>0</v>
      </c>
      <c r="AG80" s="1">
        <v>0</v>
      </c>
      <c r="AH80" s="1">
        <v>0</v>
      </c>
      <c r="AI80" s="1">
        <v>0</v>
      </c>
      <c r="AJ80" s="1">
        <v>0</v>
      </c>
      <c r="AK80" s="1">
        <v>0</v>
      </c>
      <c r="AL80" s="1">
        <v>0</v>
      </c>
      <c r="AM80" s="1">
        <v>0</v>
      </c>
      <c r="AN80" s="1">
        <v>0</v>
      </c>
      <c r="AO80" s="1">
        <v>0</v>
      </c>
      <c r="AP80" s="1">
        <v>0</v>
      </c>
      <c r="AQ80" s="1">
        <v>0</v>
      </c>
      <c r="AR80" s="1">
        <v>0</v>
      </c>
      <c r="AS80" s="1">
        <v>0</v>
      </c>
      <c r="AT80" s="1">
        <v>0</v>
      </c>
      <c r="AU80" s="1">
        <v>0</v>
      </c>
      <c r="AV80" s="1">
        <v>0</v>
      </c>
      <c r="AW80" s="1">
        <v>0</v>
      </c>
      <c r="AX80" s="1">
        <v>0</v>
      </c>
      <c r="AY80" s="1">
        <v>0</v>
      </c>
      <c r="AZ80" s="1">
        <v>0</v>
      </c>
      <c r="BA80" s="1">
        <v>0</v>
      </c>
      <c r="BB80" s="1">
        <v>0</v>
      </c>
      <c r="BC80" s="1">
        <v>0</v>
      </c>
      <c r="BD80" s="1">
        <v>0</v>
      </c>
      <c r="BE80" s="1">
        <v>0</v>
      </c>
      <c r="BF80" s="1">
        <v>0</v>
      </c>
      <c r="BG80" s="1">
        <v>0</v>
      </c>
      <c r="BH80" s="1">
        <v>0</v>
      </c>
      <c r="BI80" s="1">
        <v>0</v>
      </c>
      <c r="BJ80" s="1">
        <v>0</v>
      </c>
      <c r="BK80" s="1">
        <v>0</v>
      </c>
      <c r="BL80" s="1">
        <v>0</v>
      </c>
      <c r="BM80" s="1">
        <v>0</v>
      </c>
      <c r="BN80" s="1">
        <v>0</v>
      </c>
      <c r="BO80" s="1">
        <v>0</v>
      </c>
      <c r="BP80" s="1">
        <v>0</v>
      </c>
      <c r="BQ80" s="1">
        <v>0</v>
      </c>
      <c r="BR80" s="1">
        <v>0</v>
      </c>
      <c r="BS80" s="1">
        <v>0</v>
      </c>
      <c r="BT80" s="1">
        <v>0</v>
      </c>
      <c r="BU80" s="1">
        <v>0</v>
      </c>
      <c r="BV80" s="1">
        <v>0</v>
      </c>
      <c r="BW80" s="1">
        <v>0</v>
      </c>
      <c r="BX80" s="1">
        <v>0</v>
      </c>
      <c r="BY80" s="1">
        <v>0</v>
      </c>
      <c r="BZ80" s="1">
        <v>0</v>
      </c>
      <c r="CA80" s="1">
        <v>0</v>
      </c>
      <c r="CB80" s="1">
        <v>0</v>
      </c>
      <c r="CC80" s="1">
        <v>0</v>
      </c>
      <c r="CD80" s="1">
        <v>0</v>
      </c>
      <c r="CE80" s="1">
        <v>0</v>
      </c>
      <c r="CF80" s="1">
        <v>0</v>
      </c>
      <c r="CG80" s="1">
        <v>0</v>
      </c>
      <c r="CH80" s="1">
        <v>0</v>
      </c>
      <c r="CI80" s="1">
        <v>0</v>
      </c>
      <c r="CJ80" s="1">
        <v>0</v>
      </c>
      <c r="CK80" s="1">
        <v>0</v>
      </c>
      <c r="CL80" s="1">
        <v>0</v>
      </c>
      <c r="CM80" s="1">
        <v>0</v>
      </c>
      <c r="CN80" s="1">
        <v>0</v>
      </c>
      <c r="CO80" s="1">
        <v>0</v>
      </c>
      <c r="CP80" s="1">
        <v>0</v>
      </c>
      <c r="CQ80" s="1">
        <v>0</v>
      </c>
      <c r="CR80" s="1">
        <v>0</v>
      </c>
      <c r="CS80" s="1">
        <v>0</v>
      </c>
      <c r="CT80" s="1">
        <v>0</v>
      </c>
      <c r="CU80" s="1">
        <v>0</v>
      </c>
      <c r="CV80" s="1">
        <v>0</v>
      </c>
      <c r="CW80" s="1">
        <v>0</v>
      </c>
      <c r="CX80" s="1">
        <v>0</v>
      </c>
      <c r="CY80" s="1">
        <v>0</v>
      </c>
      <c r="CZ80" s="1">
        <v>0</v>
      </c>
      <c r="DA80" s="1">
        <v>0</v>
      </c>
      <c r="DB80" s="1">
        <v>0</v>
      </c>
      <c r="DC80" s="1">
        <v>0</v>
      </c>
      <c r="DD80" s="1">
        <v>0</v>
      </c>
      <c r="DE80" s="1">
        <v>0</v>
      </c>
      <c r="DF80" s="1">
        <v>0</v>
      </c>
      <c r="DG80" s="1">
        <v>0</v>
      </c>
      <c r="DH80" s="1">
        <v>0</v>
      </c>
      <c r="DI80" s="1">
        <v>0</v>
      </c>
      <c r="DJ80" s="1">
        <v>0</v>
      </c>
      <c r="DK80" s="1">
        <v>0</v>
      </c>
      <c r="DL80" s="1">
        <v>0</v>
      </c>
      <c r="DM80" s="1">
        <v>0</v>
      </c>
      <c r="DN80" s="1">
        <v>0</v>
      </c>
      <c r="DO80" s="1">
        <v>0</v>
      </c>
      <c r="DP80" s="1">
        <v>0</v>
      </c>
      <c r="DQ80" s="1">
        <v>0</v>
      </c>
      <c r="DR80" s="1">
        <v>0</v>
      </c>
      <c r="DS80" s="1">
        <v>0</v>
      </c>
      <c r="DT80" s="1">
        <v>0</v>
      </c>
      <c r="DU80" s="1">
        <v>0</v>
      </c>
      <c r="DV80" s="1">
        <v>0</v>
      </c>
      <c r="DW80" s="1">
        <v>0</v>
      </c>
      <c r="DX80" s="1">
        <v>0</v>
      </c>
      <c r="DY80" s="1">
        <v>0</v>
      </c>
      <c r="DZ80" s="1">
        <v>0</v>
      </c>
      <c r="EA80" s="1">
        <v>0</v>
      </c>
      <c r="EB80" s="1">
        <v>0</v>
      </c>
      <c r="EC80" s="1">
        <v>0</v>
      </c>
      <c r="ED80" s="1">
        <v>0</v>
      </c>
      <c r="EE80" s="1">
        <v>0</v>
      </c>
      <c r="EF80" s="1">
        <v>0</v>
      </c>
      <c r="EG80" s="1">
        <v>0</v>
      </c>
      <c r="EH80" s="1">
        <v>0</v>
      </c>
    </row>
    <row r="81" spans="1:138">
      <c r="A81" s="1" t="s">
        <v>443</v>
      </c>
      <c r="B81" s="1" t="s">
        <v>444</v>
      </c>
      <c r="C81" s="1">
        <v>0</v>
      </c>
      <c r="D81" s="1">
        <v>0</v>
      </c>
      <c r="E81" s="1">
        <v>0</v>
      </c>
      <c r="F81" s="1">
        <v>0</v>
      </c>
      <c r="G81" s="1">
        <v>0</v>
      </c>
      <c r="H81" s="1">
        <v>0</v>
      </c>
      <c r="I81" s="1">
        <v>0</v>
      </c>
      <c r="J81" s="1">
        <v>0</v>
      </c>
      <c r="K81" s="1">
        <v>0</v>
      </c>
      <c r="L81" s="1">
        <v>0</v>
      </c>
      <c r="M81" s="1">
        <v>0</v>
      </c>
      <c r="N81" s="1">
        <v>0</v>
      </c>
      <c r="O81" s="1">
        <v>0</v>
      </c>
      <c r="P81" s="1">
        <v>0</v>
      </c>
      <c r="Q81" s="1">
        <v>0</v>
      </c>
      <c r="R81" s="1">
        <v>0</v>
      </c>
      <c r="S81" s="1">
        <v>0</v>
      </c>
      <c r="T81" s="1">
        <v>0</v>
      </c>
      <c r="U81" s="1">
        <v>0</v>
      </c>
      <c r="V81" s="1">
        <v>0</v>
      </c>
      <c r="W81" s="1">
        <v>0</v>
      </c>
      <c r="X81" s="1">
        <v>0</v>
      </c>
      <c r="Y81" s="1">
        <v>0</v>
      </c>
      <c r="Z81" s="1">
        <v>0</v>
      </c>
      <c r="AA81" s="1">
        <v>0</v>
      </c>
      <c r="AB81" s="1">
        <v>0</v>
      </c>
      <c r="AC81" s="1">
        <v>0</v>
      </c>
      <c r="AD81" s="1">
        <v>0</v>
      </c>
      <c r="AE81" s="1">
        <v>0</v>
      </c>
      <c r="AF81" s="1">
        <v>0</v>
      </c>
      <c r="AG81" s="1">
        <v>0</v>
      </c>
      <c r="AH81" s="1">
        <v>0</v>
      </c>
      <c r="AI81" s="1">
        <v>0</v>
      </c>
      <c r="AJ81" s="1">
        <v>0</v>
      </c>
      <c r="AK81" s="1">
        <v>0</v>
      </c>
      <c r="AL81" s="1">
        <v>0</v>
      </c>
      <c r="AM81" s="1">
        <v>0</v>
      </c>
      <c r="AN81" s="1">
        <v>0</v>
      </c>
      <c r="AO81" s="1">
        <v>0</v>
      </c>
      <c r="AP81" s="1">
        <v>0</v>
      </c>
      <c r="AQ81" s="1">
        <v>0</v>
      </c>
      <c r="AR81" s="1">
        <v>0</v>
      </c>
      <c r="AS81" s="1">
        <v>0</v>
      </c>
      <c r="AT81" s="1">
        <v>0</v>
      </c>
      <c r="AU81" s="1">
        <v>0</v>
      </c>
      <c r="AV81" s="1">
        <v>0</v>
      </c>
      <c r="AW81" s="1">
        <v>0</v>
      </c>
      <c r="AX81" s="1">
        <v>0</v>
      </c>
      <c r="AY81" s="1">
        <v>0</v>
      </c>
      <c r="AZ81" s="1">
        <v>0</v>
      </c>
      <c r="BA81" s="1">
        <v>0</v>
      </c>
      <c r="BB81" s="1">
        <v>0</v>
      </c>
      <c r="BC81" s="1">
        <v>0</v>
      </c>
      <c r="BD81" s="1">
        <v>0</v>
      </c>
      <c r="BE81" s="1">
        <v>0</v>
      </c>
      <c r="BF81" s="1">
        <v>0</v>
      </c>
      <c r="BG81" s="1">
        <v>0</v>
      </c>
      <c r="BH81" s="1">
        <v>0</v>
      </c>
      <c r="BI81" s="1">
        <v>0</v>
      </c>
      <c r="BJ81" s="1">
        <v>0</v>
      </c>
      <c r="BK81" s="1">
        <v>0</v>
      </c>
      <c r="BL81" s="1">
        <v>0</v>
      </c>
      <c r="BM81" s="1">
        <v>0</v>
      </c>
      <c r="BN81" s="1">
        <v>0</v>
      </c>
      <c r="BO81" s="1">
        <v>0</v>
      </c>
      <c r="BP81" s="1">
        <v>0</v>
      </c>
      <c r="BQ81" s="1">
        <v>0</v>
      </c>
      <c r="BR81" s="1">
        <v>0</v>
      </c>
      <c r="BS81" s="1">
        <v>0</v>
      </c>
      <c r="BT81" s="1">
        <v>0</v>
      </c>
      <c r="BU81" s="1">
        <v>0</v>
      </c>
      <c r="BV81" s="1">
        <v>0</v>
      </c>
      <c r="BW81" s="1">
        <v>0</v>
      </c>
      <c r="BX81" s="1">
        <v>0</v>
      </c>
      <c r="BY81" s="1">
        <v>0</v>
      </c>
      <c r="BZ81" s="1">
        <v>0</v>
      </c>
      <c r="CA81" s="1">
        <v>0</v>
      </c>
      <c r="CB81" s="1">
        <v>0</v>
      </c>
      <c r="CC81" s="1">
        <v>0</v>
      </c>
      <c r="CD81" s="1">
        <v>0</v>
      </c>
      <c r="CE81" s="1">
        <v>0</v>
      </c>
      <c r="CF81" s="1">
        <v>0</v>
      </c>
      <c r="CG81" s="1">
        <v>0</v>
      </c>
      <c r="CH81" s="1">
        <v>0</v>
      </c>
      <c r="CI81" s="1">
        <v>0</v>
      </c>
      <c r="CJ81" s="1">
        <v>0</v>
      </c>
      <c r="CK81" s="1">
        <v>0</v>
      </c>
      <c r="CL81" s="1">
        <v>0</v>
      </c>
      <c r="CM81" s="1">
        <v>0</v>
      </c>
      <c r="CN81" s="1">
        <v>0</v>
      </c>
      <c r="CO81" s="1">
        <v>0</v>
      </c>
      <c r="CP81" s="1">
        <v>0</v>
      </c>
      <c r="CQ81" s="1">
        <v>0</v>
      </c>
      <c r="CR81" s="1">
        <v>0</v>
      </c>
      <c r="CS81" s="1">
        <v>0</v>
      </c>
      <c r="CT81" s="1">
        <v>0</v>
      </c>
      <c r="CU81" s="1">
        <v>0</v>
      </c>
      <c r="CV81" s="1">
        <v>0</v>
      </c>
      <c r="CW81" s="1">
        <v>0</v>
      </c>
      <c r="CX81" s="1">
        <v>0</v>
      </c>
      <c r="CY81" s="1">
        <v>0</v>
      </c>
      <c r="CZ81" s="1">
        <v>0</v>
      </c>
      <c r="DA81" s="1">
        <v>0</v>
      </c>
      <c r="DB81" s="1">
        <v>0</v>
      </c>
      <c r="DC81" s="1">
        <v>0</v>
      </c>
      <c r="DD81" s="1">
        <v>0</v>
      </c>
      <c r="DE81" s="1">
        <v>0</v>
      </c>
      <c r="DF81" s="1">
        <v>0</v>
      </c>
      <c r="DG81" s="1">
        <v>0</v>
      </c>
      <c r="DH81" s="1">
        <v>0</v>
      </c>
      <c r="DI81" s="1">
        <v>0</v>
      </c>
      <c r="DJ81" s="1">
        <v>0</v>
      </c>
      <c r="DK81" s="1">
        <v>0</v>
      </c>
      <c r="DL81" s="1">
        <v>0</v>
      </c>
      <c r="DM81" s="1">
        <v>0</v>
      </c>
      <c r="DN81" s="1">
        <v>0</v>
      </c>
      <c r="DO81" s="1">
        <v>0</v>
      </c>
      <c r="DP81" s="1">
        <v>0</v>
      </c>
      <c r="DQ81" s="1">
        <v>0</v>
      </c>
      <c r="DR81" s="1">
        <v>0</v>
      </c>
      <c r="DS81" s="1">
        <v>0</v>
      </c>
      <c r="DT81" s="1">
        <v>0</v>
      </c>
      <c r="DU81" s="1">
        <v>0</v>
      </c>
      <c r="DV81" s="1">
        <v>0</v>
      </c>
      <c r="DW81" s="1">
        <v>0</v>
      </c>
      <c r="DX81" s="1">
        <v>0</v>
      </c>
      <c r="DY81" s="1">
        <v>0</v>
      </c>
      <c r="DZ81" s="1">
        <v>0</v>
      </c>
      <c r="EA81" s="1">
        <v>0</v>
      </c>
      <c r="EB81" s="1">
        <v>0</v>
      </c>
      <c r="EC81" s="1">
        <v>0</v>
      </c>
      <c r="ED81" s="1">
        <v>0</v>
      </c>
      <c r="EE81" s="1">
        <v>0</v>
      </c>
      <c r="EF81" s="1">
        <v>0</v>
      </c>
      <c r="EG81" s="1">
        <v>0</v>
      </c>
      <c r="EH81" s="1">
        <v>0</v>
      </c>
    </row>
    <row r="82" spans="1:138">
      <c r="A82" s="1" t="s">
        <v>445</v>
      </c>
      <c r="B82" s="1" t="s">
        <v>446</v>
      </c>
      <c r="C82" s="1">
        <v>0</v>
      </c>
      <c r="D82" s="1">
        <v>0</v>
      </c>
      <c r="E82" s="1">
        <v>0</v>
      </c>
      <c r="F82" s="1">
        <v>0</v>
      </c>
      <c r="G82" s="1">
        <v>0</v>
      </c>
      <c r="H82" s="1">
        <v>0</v>
      </c>
      <c r="I82" s="1">
        <v>0</v>
      </c>
      <c r="J82" s="1">
        <v>0</v>
      </c>
      <c r="K82" s="1">
        <v>0</v>
      </c>
      <c r="L82" s="1">
        <v>0</v>
      </c>
      <c r="M82" s="1">
        <v>0</v>
      </c>
      <c r="N82" s="1">
        <v>0</v>
      </c>
      <c r="O82" s="1">
        <v>0</v>
      </c>
      <c r="P82" s="1">
        <v>0</v>
      </c>
      <c r="Q82" s="1">
        <v>0</v>
      </c>
      <c r="R82" s="1">
        <v>0</v>
      </c>
      <c r="S82" s="1">
        <v>0</v>
      </c>
      <c r="T82" s="1">
        <v>0</v>
      </c>
      <c r="U82" s="1">
        <v>0</v>
      </c>
      <c r="V82" s="1">
        <v>0</v>
      </c>
      <c r="W82" s="1">
        <v>0</v>
      </c>
      <c r="X82" s="1">
        <v>0</v>
      </c>
      <c r="Y82" s="1">
        <v>0</v>
      </c>
      <c r="Z82" s="1">
        <v>0</v>
      </c>
      <c r="AA82" s="1">
        <v>0</v>
      </c>
      <c r="AB82" s="1">
        <v>0</v>
      </c>
      <c r="AC82" s="1">
        <v>0</v>
      </c>
      <c r="AD82" s="1">
        <v>0</v>
      </c>
      <c r="AE82" s="1">
        <v>0</v>
      </c>
      <c r="AF82" s="1">
        <v>0</v>
      </c>
      <c r="AG82" s="1">
        <v>0</v>
      </c>
      <c r="AH82" s="1">
        <v>0</v>
      </c>
      <c r="AI82" s="1">
        <v>0</v>
      </c>
      <c r="AJ82" s="1">
        <v>0</v>
      </c>
      <c r="AK82" s="1">
        <v>0</v>
      </c>
      <c r="AL82" s="1">
        <v>0</v>
      </c>
      <c r="AM82" s="1">
        <v>0</v>
      </c>
      <c r="AN82" s="1">
        <v>0</v>
      </c>
      <c r="AO82" s="1">
        <v>0</v>
      </c>
      <c r="AP82" s="1">
        <v>0</v>
      </c>
      <c r="AQ82" s="1">
        <v>0</v>
      </c>
      <c r="AR82" s="1">
        <v>0</v>
      </c>
      <c r="AS82" s="1">
        <v>0</v>
      </c>
      <c r="AT82" s="1">
        <v>0</v>
      </c>
      <c r="AU82" s="1">
        <v>0</v>
      </c>
      <c r="AV82" s="1">
        <v>0</v>
      </c>
      <c r="AW82" s="1">
        <v>0</v>
      </c>
      <c r="AX82" s="1">
        <v>0</v>
      </c>
      <c r="AY82" s="1">
        <v>0</v>
      </c>
      <c r="AZ82" s="1">
        <v>0</v>
      </c>
      <c r="BA82" s="1">
        <v>0</v>
      </c>
      <c r="BB82" s="1">
        <v>0</v>
      </c>
      <c r="BC82" s="1">
        <v>0</v>
      </c>
      <c r="BD82" s="1">
        <v>0</v>
      </c>
      <c r="BE82" s="1">
        <v>0</v>
      </c>
      <c r="BF82" s="1">
        <v>0</v>
      </c>
      <c r="BG82" s="1">
        <v>0</v>
      </c>
      <c r="BH82" s="1">
        <v>0</v>
      </c>
      <c r="BI82" s="1">
        <v>0</v>
      </c>
      <c r="BJ82" s="1">
        <v>0</v>
      </c>
      <c r="BK82" s="1">
        <v>0</v>
      </c>
      <c r="BL82" s="1">
        <v>0</v>
      </c>
      <c r="BM82" s="1">
        <v>0</v>
      </c>
      <c r="BN82" s="1">
        <v>0</v>
      </c>
      <c r="BO82" s="1">
        <v>0</v>
      </c>
      <c r="BP82" s="1">
        <v>0</v>
      </c>
      <c r="BQ82" s="1">
        <v>0</v>
      </c>
      <c r="BR82" s="1">
        <v>0</v>
      </c>
      <c r="BS82" s="1">
        <v>0</v>
      </c>
      <c r="BT82" s="1">
        <v>0</v>
      </c>
      <c r="BU82" s="1">
        <v>0</v>
      </c>
      <c r="BV82" s="1">
        <v>0</v>
      </c>
      <c r="BW82" s="1">
        <v>0</v>
      </c>
      <c r="BX82" s="1">
        <v>0</v>
      </c>
      <c r="BY82" s="1">
        <v>0</v>
      </c>
      <c r="BZ82" s="1">
        <v>0</v>
      </c>
      <c r="CA82" s="1">
        <v>0</v>
      </c>
      <c r="CB82" s="1">
        <v>0</v>
      </c>
      <c r="CC82" s="1">
        <v>0</v>
      </c>
      <c r="CD82" s="1">
        <v>0</v>
      </c>
      <c r="CE82" s="1">
        <v>0</v>
      </c>
      <c r="CF82" s="1">
        <v>0</v>
      </c>
      <c r="CG82" s="1">
        <v>0</v>
      </c>
      <c r="CH82" s="1">
        <v>0</v>
      </c>
      <c r="CI82" s="1">
        <v>0</v>
      </c>
      <c r="CJ82" s="1">
        <v>0</v>
      </c>
      <c r="CK82" s="1">
        <v>0</v>
      </c>
      <c r="CL82" s="1">
        <v>0</v>
      </c>
      <c r="CM82" s="1">
        <v>0</v>
      </c>
      <c r="CN82" s="1">
        <v>0</v>
      </c>
      <c r="CO82" s="1">
        <v>0</v>
      </c>
      <c r="CP82" s="1">
        <v>0</v>
      </c>
      <c r="CQ82" s="1">
        <v>0</v>
      </c>
      <c r="CR82" s="1">
        <v>0</v>
      </c>
      <c r="CS82" s="1">
        <v>0</v>
      </c>
      <c r="CT82" s="1">
        <v>0</v>
      </c>
      <c r="CU82" s="1">
        <v>0</v>
      </c>
      <c r="CV82" s="1">
        <v>0</v>
      </c>
      <c r="CW82" s="1">
        <v>0</v>
      </c>
      <c r="CX82" s="1">
        <v>0</v>
      </c>
      <c r="CY82" s="1">
        <v>0</v>
      </c>
      <c r="CZ82" s="1">
        <v>0</v>
      </c>
      <c r="DA82" s="1">
        <v>0</v>
      </c>
      <c r="DB82" s="1">
        <v>0</v>
      </c>
      <c r="DC82" s="1">
        <v>0</v>
      </c>
      <c r="DD82" s="1">
        <v>0</v>
      </c>
      <c r="DE82" s="1">
        <v>0</v>
      </c>
      <c r="DF82" s="1">
        <v>0</v>
      </c>
      <c r="DG82" s="1">
        <v>0</v>
      </c>
      <c r="DH82" s="1">
        <v>0</v>
      </c>
      <c r="DI82" s="1">
        <v>0</v>
      </c>
      <c r="DJ82" s="1">
        <v>0</v>
      </c>
      <c r="DK82" s="1">
        <v>0</v>
      </c>
      <c r="DL82" s="1">
        <v>0</v>
      </c>
      <c r="DM82" s="1">
        <v>0</v>
      </c>
      <c r="DN82" s="1">
        <v>0</v>
      </c>
      <c r="DO82" s="1">
        <v>0</v>
      </c>
      <c r="DP82" s="1">
        <v>0</v>
      </c>
      <c r="DQ82" s="1">
        <v>0</v>
      </c>
      <c r="DR82" s="1">
        <v>0</v>
      </c>
      <c r="DS82" s="1">
        <v>0</v>
      </c>
      <c r="DT82" s="1">
        <v>0</v>
      </c>
      <c r="DU82" s="1">
        <v>0</v>
      </c>
      <c r="DV82" s="1">
        <v>0</v>
      </c>
      <c r="DW82" s="1">
        <v>0</v>
      </c>
      <c r="DX82" s="1">
        <v>0</v>
      </c>
      <c r="DY82" s="1">
        <v>0</v>
      </c>
      <c r="DZ82" s="1">
        <v>0</v>
      </c>
      <c r="EA82" s="1">
        <v>0</v>
      </c>
      <c r="EB82" s="1">
        <v>0</v>
      </c>
      <c r="EC82" s="1">
        <v>0</v>
      </c>
      <c r="ED82" s="1">
        <v>0</v>
      </c>
      <c r="EE82" s="1">
        <v>0</v>
      </c>
      <c r="EF82" s="1">
        <v>0</v>
      </c>
      <c r="EG82" s="1">
        <v>0</v>
      </c>
      <c r="EH82" s="1">
        <v>0</v>
      </c>
    </row>
    <row r="83" spans="1:138">
      <c r="A83" s="1" t="s">
        <v>447</v>
      </c>
      <c r="B83" s="1" t="s">
        <v>448</v>
      </c>
      <c r="C83" s="1">
        <v>0</v>
      </c>
      <c r="D83" s="1">
        <v>0</v>
      </c>
      <c r="E83" s="1">
        <v>0</v>
      </c>
      <c r="F83" s="1">
        <v>0</v>
      </c>
      <c r="G83" s="1">
        <v>0</v>
      </c>
      <c r="H83" s="1">
        <v>0</v>
      </c>
      <c r="I83" s="1">
        <v>0</v>
      </c>
      <c r="J83" s="1">
        <v>0</v>
      </c>
      <c r="K83" s="1">
        <v>0</v>
      </c>
      <c r="L83" s="1">
        <v>0</v>
      </c>
      <c r="M83" s="1">
        <v>0</v>
      </c>
      <c r="N83" s="1">
        <v>0</v>
      </c>
      <c r="O83" s="1">
        <v>0</v>
      </c>
      <c r="P83" s="1">
        <v>0</v>
      </c>
      <c r="Q83" s="1">
        <v>0</v>
      </c>
      <c r="R83" s="1">
        <v>0</v>
      </c>
      <c r="S83" s="1">
        <v>0</v>
      </c>
      <c r="T83" s="1">
        <v>0</v>
      </c>
      <c r="U83" s="1">
        <v>0</v>
      </c>
      <c r="V83" s="1">
        <v>0</v>
      </c>
      <c r="W83" s="1">
        <v>0</v>
      </c>
      <c r="X83" s="1">
        <v>0</v>
      </c>
      <c r="Y83" s="1">
        <v>0</v>
      </c>
      <c r="Z83" s="1">
        <v>0</v>
      </c>
      <c r="AA83" s="1">
        <v>0</v>
      </c>
      <c r="AB83" s="1">
        <v>0</v>
      </c>
      <c r="AC83" s="1">
        <v>0</v>
      </c>
      <c r="AD83" s="1">
        <v>0</v>
      </c>
      <c r="AE83" s="1">
        <v>0</v>
      </c>
      <c r="AF83" s="1">
        <v>0</v>
      </c>
      <c r="AG83" s="1">
        <v>0</v>
      </c>
      <c r="AH83" s="1">
        <v>0</v>
      </c>
      <c r="AI83" s="1">
        <v>0</v>
      </c>
      <c r="AJ83" s="1">
        <v>0</v>
      </c>
      <c r="AK83" s="1">
        <v>0</v>
      </c>
      <c r="AL83" s="1">
        <v>0</v>
      </c>
      <c r="AM83" s="1">
        <v>0</v>
      </c>
      <c r="AN83" s="1">
        <v>0</v>
      </c>
      <c r="AO83" s="1">
        <v>0</v>
      </c>
      <c r="AP83" s="1">
        <v>0</v>
      </c>
      <c r="AQ83" s="1">
        <v>0</v>
      </c>
      <c r="AR83" s="1">
        <v>0</v>
      </c>
      <c r="AS83" s="1">
        <v>0</v>
      </c>
      <c r="AT83" s="1">
        <v>0</v>
      </c>
      <c r="AU83" s="1">
        <v>0</v>
      </c>
      <c r="AV83" s="1">
        <v>0</v>
      </c>
      <c r="AW83" s="1">
        <v>0</v>
      </c>
      <c r="AX83" s="1">
        <v>0</v>
      </c>
      <c r="AY83" s="1">
        <v>0</v>
      </c>
      <c r="AZ83" s="1">
        <v>0</v>
      </c>
      <c r="BA83" s="1">
        <v>0</v>
      </c>
      <c r="BB83" s="1">
        <v>0</v>
      </c>
      <c r="BC83" s="1">
        <v>0</v>
      </c>
      <c r="BD83" s="1">
        <v>0</v>
      </c>
      <c r="BE83" s="1">
        <v>0</v>
      </c>
      <c r="BF83" s="1">
        <v>0</v>
      </c>
      <c r="BG83" s="1">
        <v>0</v>
      </c>
      <c r="BH83" s="1">
        <v>0</v>
      </c>
      <c r="BI83" s="1">
        <v>0</v>
      </c>
      <c r="BJ83" s="1">
        <v>0</v>
      </c>
      <c r="BK83" s="1">
        <v>0</v>
      </c>
      <c r="BL83" s="1">
        <v>0</v>
      </c>
      <c r="BM83" s="1">
        <v>0</v>
      </c>
      <c r="BN83" s="1">
        <v>0</v>
      </c>
      <c r="BO83" s="1">
        <v>0</v>
      </c>
      <c r="BP83" s="1">
        <v>0</v>
      </c>
      <c r="BQ83" s="1">
        <v>0</v>
      </c>
      <c r="BR83" s="1">
        <v>0</v>
      </c>
      <c r="BS83" s="1">
        <v>0</v>
      </c>
      <c r="BT83" s="1">
        <v>0</v>
      </c>
      <c r="BU83" s="1">
        <v>0</v>
      </c>
      <c r="BV83" s="1">
        <v>0</v>
      </c>
      <c r="BW83" s="1">
        <v>0</v>
      </c>
      <c r="BX83" s="1">
        <v>0</v>
      </c>
      <c r="BY83" s="1">
        <v>0</v>
      </c>
      <c r="BZ83" s="1">
        <v>0</v>
      </c>
      <c r="CA83" s="1">
        <v>0</v>
      </c>
      <c r="CB83" s="1">
        <v>0</v>
      </c>
      <c r="CC83" s="1">
        <v>0</v>
      </c>
      <c r="CD83" s="1">
        <v>0</v>
      </c>
      <c r="CE83" s="1">
        <v>0</v>
      </c>
      <c r="CF83" s="1">
        <v>0</v>
      </c>
      <c r="CG83" s="1">
        <v>0</v>
      </c>
      <c r="CH83" s="1">
        <v>0</v>
      </c>
      <c r="CI83" s="1">
        <v>0</v>
      </c>
      <c r="CJ83" s="1">
        <v>0</v>
      </c>
      <c r="CK83" s="1">
        <v>0</v>
      </c>
      <c r="CL83" s="1">
        <v>0</v>
      </c>
      <c r="CM83" s="1">
        <v>0</v>
      </c>
      <c r="CN83" s="1">
        <v>0</v>
      </c>
      <c r="CO83" s="1">
        <v>0</v>
      </c>
      <c r="CP83" s="1">
        <v>0</v>
      </c>
      <c r="CQ83" s="1">
        <v>0</v>
      </c>
      <c r="CR83" s="1">
        <v>0</v>
      </c>
      <c r="CS83" s="1">
        <v>0</v>
      </c>
      <c r="CT83" s="1">
        <v>0</v>
      </c>
      <c r="CU83" s="1">
        <v>0</v>
      </c>
      <c r="CV83" s="1">
        <v>0</v>
      </c>
      <c r="CW83" s="1">
        <v>0</v>
      </c>
      <c r="CX83" s="1">
        <v>0</v>
      </c>
      <c r="CY83" s="1">
        <v>0</v>
      </c>
      <c r="CZ83" s="1">
        <v>0</v>
      </c>
      <c r="DA83" s="1">
        <v>0</v>
      </c>
      <c r="DB83" s="1">
        <v>0</v>
      </c>
      <c r="DC83" s="1">
        <v>0</v>
      </c>
      <c r="DD83" s="1">
        <v>0</v>
      </c>
      <c r="DE83" s="1">
        <v>0</v>
      </c>
      <c r="DF83" s="1">
        <v>0</v>
      </c>
      <c r="DG83" s="1">
        <v>0</v>
      </c>
      <c r="DH83" s="1">
        <v>0</v>
      </c>
      <c r="DI83" s="1">
        <v>0</v>
      </c>
      <c r="DJ83" s="1">
        <v>0</v>
      </c>
      <c r="DK83" s="1">
        <v>0</v>
      </c>
      <c r="DL83" s="1">
        <v>0</v>
      </c>
      <c r="DM83" s="1">
        <v>0</v>
      </c>
      <c r="DN83" s="1">
        <v>0</v>
      </c>
      <c r="DO83" s="1">
        <v>0</v>
      </c>
      <c r="DP83" s="1">
        <v>0</v>
      </c>
      <c r="DQ83" s="1">
        <v>0</v>
      </c>
      <c r="DR83" s="1">
        <v>0</v>
      </c>
      <c r="DS83" s="1">
        <v>0</v>
      </c>
      <c r="DT83" s="1">
        <v>0</v>
      </c>
      <c r="DU83" s="1">
        <v>0</v>
      </c>
      <c r="DV83" s="1">
        <v>0</v>
      </c>
      <c r="DW83" s="1">
        <v>0</v>
      </c>
      <c r="DX83" s="1">
        <v>0</v>
      </c>
      <c r="DY83" s="1">
        <v>0</v>
      </c>
      <c r="DZ83" s="1">
        <v>0</v>
      </c>
      <c r="EA83" s="1">
        <v>0</v>
      </c>
      <c r="EB83" s="1">
        <v>0</v>
      </c>
      <c r="EC83" s="1">
        <v>0</v>
      </c>
      <c r="ED83" s="1">
        <v>0</v>
      </c>
      <c r="EE83" s="1">
        <v>0</v>
      </c>
      <c r="EF83" s="1">
        <v>0</v>
      </c>
      <c r="EG83" s="1">
        <v>0</v>
      </c>
      <c r="EH83" s="1">
        <v>0</v>
      </c>
    </row>
    <row r="84" spans="1:138">
      <c r="A84" s="1" t="s">
        <v>2758</v>
      </c>
      <c r="B84" s="1" t="s">
        <v>450</v>
      </c>
      <c r="C84" s="1">
        <v>0</v>
      </c>
      <c r="D84" s="1">
        <v>0</v>
      </c>
      <c r="E84" s="1">
        <v>0</v>
      </c>
      <c r="F84" s="1">
        <v>0</v>
      </c>
      <c r="G84" s="1">
        <v>0</v>
      </c>
      <c r="H84" s="1">
        <v>0</v>
      </c>
      <c r="I84" s="1">
        <v>0</v>
      </c>
      <c r="J84" s="1">
        <v>0</v>
      </c>
      <c r="K84" s="1">
        <v>0</v>
      </c>
      <c r="L84" s="1">
        <v>0</v>
      </c>
      <c r="M84" s="1">
        <v>0</v>
      </c>
      <c r="N84" s="1">
        <v>0</v>
      </c>
      <c r="O84" s="1">
        <v>0</v>
      </c>
      <c r="P84" s="1">
        <v>0</v>
      </c>
      <c r="Q84" s="1">
        <v>0</v>
      </c>
      <c r="R84" s="1">
        <v>0</v>
      </c>
      <c r="S84" s="1">
        <v>0</v>
      </c>
      <c r="T84" s="1">
        <v>0</v>
      </c>
      <c r="U84" s="1">
        <v>0</v>
      </c>
      <c r="V84" s="1">
        <v>0</v>
      </c>
      <c r="W84" s="1">
        <v>0</v>
      </c>
      <c r="X84" s="1">
        <v>0</v>
      </c>
      <c r="Y84" s="1">
        <v>0</v>
      </c>
      <c r="Z84" s="1">
        <v>0</v>
      </c>
      <c r="AA84" s="1">
        <v>0</v>
      </c>
      <c r="AB84" s="1">
        <v>0</v>
      </c>
      <c r="AC84" s="1">
        <v>0</v>
      </c>
      <c r="AD84" s="1">
        <v>0</v>
      </c>
      <c r="AE84" s="1">
        <v>0</v>
      </c>
      <c r="AF84" s="1">
        <v>0</v>
      </c>
      <c r="AG84" s="1">
        <v>0</v>
      </c>
      <c r="AH84" s="1">
        <v>0</v>
      </c>
      <c r="AI84" s="1">
        <v>0</v>
      </c>
      <c r="AJ84" s="1">
        <v>0</v>
      </c>
      <c r="AK84" s="1">
        <v>0</v>
      </c>
      <c r="AL84" s="1">
        <v>0</v>
      </c>
      <c r="AM84" s="1">
        <v>0</v>
      </c>
      <c r="AN84" s="1">
        <v>0</v>
      </c>
      <c r="AO84" s="1">
        <v>0</v>
      </c>
      <c r="AP84" s="1">
        <v>0</v>
      </c>
      <c r="AQ84" s="1">
        <v>0</v>
      </c>
      <c r="AR84" s="1">
        <v>0</v>
      </c>
      <c r="AS84" s="1">
        <v>0</v>
      </c>
      <c r="AT84" s="1">
        <v>0</v>
      </c>
      <c r="AU84" s="1">
        <v>0</v>
      </c>
      <c r="AV84" s="1">
        <v>0</v>
      </c>
      <c r="AW84" s="1">
        <v>0</v>
      </c>
      <c r="AX84" s="1">
        <v>0</v>
      </c>
      <c r="AY84" s="1">
        <v>0</v>
      </c>
      <c r="AZ84" s="1">
        <v>0</v>
      </c>
      <c r="BA84" s="1">
        <v>0</v>
      </c>
      <c r="BB84" s="1">
        <v>0</v>
      </c>
      <c r="BC84" s="1">
        <v>0</v>
      </c>
      <c r="BD84" s="1">
        <v>0</v>
      </c>
      <c r="BE84" s="1">
        <v>0</v>
      </c>
      <c r="BF84" s="1">
        <v>0</v>
      </c>
      <c r="BG84" s="1">
        <v>0</v>
      </c>
      <c r="BH84" s="1">
        <v>0</v>
      </c>
      <c r="BI84" s="1">
        <v>0</v>
      </c>
      <c r="BJ84" s="1">
        <v>0</v>
      </c>
      <c r="BK84" s="1">
        <v>0</v>
      </c>
      <c r="BL84" s="1">
        <v>0</v>
      </c>
      <c r="BM84" s="1">
        <v>0</v>
      </c>
      <c r="BN84" s="1">
        <v>0</v>
      </c>
      <c r="BO84" s="1">
        <v>0</v>
      </c>
      <c r="BP84" s="1">
        <v>0</v>
      </c>
      <c r="BQ84" s="1">
        <v>0</v>
      </c>
      <c r="BR84" s="1">
        <v>0</v>
      </c>
      <c r="BS84" s="1">
        <v>0</v>
      </c>
      <c r="BT84" s="1">
        <v>0</v>
      </c>
      <c r="BU84" s="1">
        <v>0</v>
      </c>
      <c r="BV84" s="1">
        <v>0</v>
      </c>
      <c r="BW84" s="1">
        <v>0</v>
      </c>
      <c r="BX84" s="1">
        <v>0</v>
      </c>
      <c r="BY84" s="1">
        <v>0</v>
      </c>
      <c r="BZ84" s="1">
        <v>0</v>
      </c>
      <c r="CA84" s="1">
        <v>0</v>
      </c>
      <c r="CB84" s="1">
        <v>0</v>
      </c>
      <c r="CC84" s="1">
        <v>0</v>
      </c>
      <c r="CD84" s="1">
        <v>0</v>
      </c>
      <c r="CE84" s="1">
        <v>0</v>
      </c>
      <c r="CF84" s="1">
        <v>0</v>
      </c>
      <c r="CG84" s="1">
        <v>0</v>
      </c>
      <c r="CH84" s="1">
        <v>0</v>
      </c>
      <c r="CI84" s="1">
        <v>0</v>
      </c>
      <c r="CJ84" s="1">
        <v>0</v>
      </c>
      <c r="CK84" s="1">
        <v>0</v>
      </c>
      <c r="CL84" s="1">
        <v>0</v>
      </c>
      <c r="CM84" s="1">
        <v>0</v>
      </c>
      <c r="CN84" s="1">
        <v>0</v>
      </c>
      <c r="CO84" s="1">
        <v>0</v>
      </c>
      <c r="CP84" s="1">
        <v>0</v>
      </c>
      <c r="CQ84" s="1">
        <v>0</v>
      </c>
      <c r="CR84" s="1">
        <v>0</v>
      </c>
      <c r="CS84" s="1">
        <v>0</v>
      </c>
      <c r="CT84" s="1">
        <v>0</v>
      </c>
      <c r="CU84" s="1">
        <v>0</v>
      </c>
      <c r="CV84" s="1">
        <v>0</v>
      </c>
      <c r="CW84" s="1">
        <v>0</v>
      </c>
      <c r="CX84" s="1">
        <v>0</v>
      </c>
      <c r="CY84" s="1">
        <v>0</v>
      </c>
      <c r="CZ84" s="1">
        <v>0</v>
      </c>
      <c r="DA84" s="1">
        <v>0</v>
      </c>
      <c r="DB84" s="1">
        <v>0</v>
      </c>
      <c r="DC84" s="1">
        <v>0</v>
      </c>
      <c r="DD84" s="1">
        <v>0</v>
      </c>
      <c r="DE84" s="1">
        <v>0</v>
      </c>
      <c r="DF84" s="1">
        <v>0</v>
      </c>
      <c r="DG84" s="1">
        <v>0</v>
      </c>
      <c r="DH84" s="1">
        <v>0</v>
      </c>
      <c r="DI84" s="1">
        <v>0</v>
      </c>
      <c r="DJ84" s="1">
        <v>0</v>
      </c>
      <c r="DK84" s="1">
        <v>0</v>
      </c>
      <c r="DL84" s="1">
        <v>0</v>
      </c>
      <c r="DM84" s="1">
        <v>0</v>
      </c>
      <c r="DN84" s="1">
        <v>0</v>
      </c>
      <c r="DO84" s="1">
        <v>0</v>
      </c>
      <c r="DP84" s="1">
        <v>0</v>
      </c>
      <c r="DQ84" s="1">
        <v>0</v>
      </c>
      <c r="DR84" s="1">
        <v>0</v>
      </c>
      <c r="DS84" s="1">
        <v>0</v>
      </c>
      <c r="DT84" s="1">
        <v>0</v>
      </c>
      <c r="DU84" s="1">
        <v>0</v>
      </c>
      <c r="DV84" s="1">
        <v>0</v>
      </c>
      <c r="DW84" s="1">
        <v>0</v>
      </c>
      <c r="DX84" s="1">
        <v>0</v>
      </c>
      <c r="DY84" s="1">
        <v>0</v>
      </c>
      <c r="DZ84" s="1">
        <v>0</v>
      </c>
      <c r="EA84" s="1">
        <v>0</v>
      </c>
      <c r="EB84" s="1">
        <v>0</v>
      </c>
      <c r="EC84" s="1">
        <v>0</v>
      </c>
      <c r="ED84" s="1">
        <v>0</v>
      </c>
      <c r="EE84" s="1">
        <v>0</v>
      </c>
      <c r="EF84" s="1">
        <v>0</v>
      </c>
      <c r="EG84" s="1">
        <v>0</v>
      </c>
      <c r="EH84" s="1">
        <v>0</v>
      </c>
    </row>
    <row r="85" spans="1:138">
      <c r="A85" s="1" t="s">
        <v>451</v>
      </c>
      <c r="B85" s="1" t="s">
        <v>452</v>
      </c>
      <c r="C85" s="1">
        <v>0</v>
      </c>
      <c r="D85" s="1">
        <v>0</v>
      </c>
      <c r="E85" s="1">
        <v>0</v>
      </c>
      <c r="F85" s="1">
        <v>0</v>
      </c>
      <c r="G85" s="1">
        <v>0</v>
      </c>
      <c r="H85" s="1">
        <v>0</v>
      </c>
      <c r="I85" s="1">
        <v>0</v>
      </c>
      <c r="J85" s="1">
        <v>0</v>
      </c>
      <c r="K85" s="1">
        <v>0</v>
      </c>
      <c r="L85" s="1">
        <v>0</v>
      </c>
      <c r="M85" s="1">
        <v>0</v>
      </c>
      <c r="N85" s="1">
        <v>0</v>
      </c>
      <c r="O85" s="1">
        <v>0</v>
      </c>
      <c r="P85" s="1">
        <v>0</v>
      </c>
      <c r="Q85" s="1">
        <v>0</v>
      </c>
      <c r="R85" s="1">
        <v>0</v>
      </c>
      <c r="S85" s="1">
        <v>0</v>
      </c>
      <c r="T85" s="1">
        <v>0</v>
      </c>
      <c r="U85" s="1">
        <v>0</v>
      </c>
      <c r="V85" s="1">
        <v>0</v>
      </c>
      <c r="W85" s="1">
        <v>0</v>
      </c>
      <c r="X85" s="1">
        <v>0</v>
      </c>
      <c r="Y85" s="1">
        <v>0</v>
      </c>
      <c r="Z85" s="1">
        <v>0</v>
      </c>
      <c r="AA85" s="1">
        <v>0</v>
      </c>
      <c r="AB85" s="1">
        <v>0</v>
      </c>
      <c r="AC85" s="1">
        <v>0</v>
      </c>
      <c r="AD85" s="1">
        <v>0</v>
      </c>
      <c r="AE85" s="1">
        <v>0</v>
      </c>
      <c r="AF85" s="1">
        <v>0</v>
      </c>
      <c r="AG85" s="1">
        <v>0</v>
      </c>
      <c r="AH85" s="1">
        <v>0</v>
      </c>
      <c r="AI85" s="1">
        <v>0</v>
      </c>
      <c r="AJ85" s="1">
        <v>0</v>
      </c>
      <c r="AK85" s="1">
        <v>0</v>
      </c>
      <c r="AL85" s="1">
        <v>0</v>
      </c>
      <c r="AM85" s="1">
        <v>0</v>
      </c>
      <c r="AN85" s="1">
        <v>0</v>
      </c>
      <c r="AO85" s="1">
        <v>0</v>
      </c>
      <c r="AP85" s="1">
        <v>0</v>
      </c>
      <c r="AQ85" s="1">
        <v>0</v>
      </c>
      <c r="AR85" s="1">
        <v>0</v>
      </c>
      <c r="AS85" s="1">
        <v>0</v>
      </c>
      <c r="AT85" s="1">
        <v>0</v>
      </c>
      <c r="AU85" s="1">
        <v>0</v>
      </c>
      <c r="AV85" s="1">
        <v>0</v>
      </c>
      <c r="AW85" s="1">
        <v>0</v>
      </c>
      <c r="AX85" s="1">
        <v>0</v>
      </c>
      <c r="AY85" s="1">
        <v>0</v>
      </c>
      <c r="AZ85" s="1">
        <v>0</v>
      </c>
      <c r="BA85" s="1">
        <v>0</v>
      </c>
      <c r="BB85" s="1">
        <v>0</v>
      </c>
      <c r="BC85" s="1">
        <v>0</v>
      </c>
      <c r="BD85" s="1">
        <v>0</v>
      </c>
      <c r="BE85" s="1">
        <v>0</v>
      </c>
      <c r="BF85" s="1">
        <v>0</v>
      </c>
      <c r="BG85" s="1">
        <v>0</v>
      </c>
      <c r="BH85" s="1">
        <v>0</v>
      </c>
      <c r="BI85" s="1">
        <v>0</v>
      </c>
      <c r="BJ85" s="1">
        <v>0</v>
      </c>
      <c r="BK85" s="1">
        <v>0</v>
      </c>
      <c r="BL85" s="1">
        <v>0</v>
      </c>
      <c r="BM85" s="1">
        <v>0</v>
      </c>
      <c r="BN85" s="1">
        <v>0</v>
      </c>
      <c r="BO85" s="1">
        <v>0</v>
      </c>
      <c r="BP85" s="1">
        <v>0</v>
      </c>
      <c r="BQ85" s="1">
        <v>0</v>
      </c>
      <c r="BR85" s="1">
        <v>0</v>
      </c>
      <c r="BS85" s="1">
        <v>0</v>
      </c>
      <c r="BT85" s="1">
        <v>0</v>
      </c>
      <c r="BU85" s="1">
        <v>0</v>
      </c>
      <c r="BV85" s="1">
        <v>0</v>
      </c>
      <c r="BW85" s="1">
        <v>0</v>
      </c>
      <c r="BX85" s="1">
        <v>0</v>
      </c>
      <c r="BY85" s="1">
        <v>0</v>
      </c>
      <c r="BZ85" s="1">
        <v>0</v>
      </c>
      <c r="CA85" s="1">
        <v>0</v>
      </c>
      <c r="CB85" s="1">
        <v>0</v>
      </c>
      <c r="CC85" s="1">
        <v>0</v>
      </c>
      <c r="CD85" s="1">
        <v>0</v>
      </c>
      <c r="CE85" s="1">
        <v>0</v>
      </c>
      <c r="CF85" s="1">
        <v>0</v>
      </c>
      <c r="CG85" s="1">
        <v>0</v>
      </c>
      <c r="CH85" s="1">
        <v>0</v>
      </c>
      <c r="CI85" s="1">
        <v>0</v>
      </c>
      <c r="CJ85" s="1">
        <v>0</v>
      </c>
      <c r="CK85" s="1">
        <v>0</v>
      </c>
      <c r="CL85" s="1">
        <v>0</v>
      </c>
      <c r="CM85" s="1">
        <v>0</v>
      </c>
      <c r="CN85" s="1">
        <v>0</v>
      </c>
      <c r="CO85" s="1">
        <v>0</v>
      </c>
      <c r="CP85" s="1">
        <v>0</v>
      </c>
      <c r="CQ85" s="1">
        <v>0</v>
      </c>
      <c r="CR85" s="1">
        <v>0</v>
      </c>
      <c r="CS85" s="1">
        <v>0</v>
      </c>
      <c r="CT85" s="1">
        <v>0</v>
      </c>
      <c r="CU85" s="1">
        <v>0</v>
      </c>
      <c r="CV85" s="1">
        <v>0</v>
      </c>
      <c r="CW85" s="1">
        <v>0</v>
      </c>
      <c r="CX85" s="1">
        <v>0</v>
      </c>
      <c r="CY85" s="1">
        <v>0</v>
      </c>
      <c r="CZ85" s="1">
        <v>0</v>
      </c>
      <c r="DA85" s="1">
        <v>0</v>
      </c>
      <c r="DB85" s="1">
        <v>0</v>
      </c>
      <c r="DC85" s="1">
        <v>0</v>
      </c>
      <c r="DD85" s="1">
        <v>0</v>
      </c>
      <c r="DE85" s="1">
        <v>0</v>
      </c>
      <c r="DF85" s="1">
        <v>0</v>
      </c>
      <c r="DG85" s="1">
        <v>0</v>
      </c>
      <c r="DH85" s="1">
        <v>0</v>
      </c>
      <c r="DI85" s="1">
        <v>0</v>
      </c>
      <c r="DJ85" s="1">
        <v>0</v>
      </c>
      <c r="DK85" s="1">
        <v>0</v>
      </c>
      <c r="DL85" s="1">
        <v>0</v>
      </c>
      <c r="DM85" s="1">
        <v>0</v>
      </c>
      <c r="DN85" s="1">
        <v>0</v>
      </c>
      <c r="DO85" s="1">
        <v>0</v>
      </c>
      <c r="DP85" s="1">
        <v>0</v>
      </c>
      <c r="DQ85" s="1">
        <v>0</v>
      </c>
      <c r="DR85" s="1">
        <v>0</v>
      </c>
      <c r="DS85" s="1">
        <v>0</v>
      </c>
      <c r="DT85" s="1">
        <v>0</v>
      </c>
      <c r="DU85" s="1">
        <v>0</v>
      </c>
      <c r="DV85" s="1">
        <v>0</v>
      </c>
      <c r="DW85" s="1">
        <v>0</v>
      </c>
      <c r="DX85" s="1">
        <v>0</v>
      </c>
      <c r="DY85" s="1">
        <v>0</v>
      </c>
      <c r="DZ85" s="1">
        <v>0</v>
      </c>
      <c r="EA85" s="1">
        <v>0</v>
      </c>
      <c r="EB85" s="1">
        <v>0</v>
      </c>
      <c r="EC85" s="1">
        <v>0</v>
      </c>
      <c r="ED85" s="1">
        <v>0</v>
      </c>
      <c r="EE85" s="1">
        <v>0</v>
      </c>
      <c r="EF85" s="1">
        <v>0</v>
      </c>
      <c r="EG85" s="1">
        <v>0</v>
      </c>
      <c r="EH85" s="1">
        <v>0</v>
      </c>
    </row>
    <row r="86" spans="1:138">
      <c r="A86" s="1" t="s">
        <v>453</v>
      </c>
      <c r="B86" s="1" t="s">
        <v>454</v>
      </c>
      <c r="C86" s="1">
        <v>0</v>
      </c>
      <c r="D86" s="1">
        <v>0</v>
      </c>
      <c r="E86" s="1">
        <v>0</v>
      </c>
      <c r="F86" s="1">
        <v>0</v>
      </c>
      <c r="G86" s="1">
        <v>0</v>
      </c>
      <c r="H86" s="1">
        <v>0</v>
      </c>
      <c r="I86" s="1">
        <v>0</v>
      </c>
      <c r="J86" s="1">
        <v>0</v>
      </c>
      <c r="K86" s="1">
        <v>0</v>
      </c>
      <c r="L86" s="1">
        <v>0</v>
      </c>
      <c r="M86" s="1">
        <v>0</v>
      </c>
      <c r="N86" s="1">
        <v>0</v>
      </c>
      <c r="O86" s="1">
        <v>0</v>
      </c>
      <c r="P86" s="1">
        <v>0</v>
      </c>
      <c r="Q86" s="1">
        <v>0</v>
      </c>
      <c r="R86" s="1">
        <v>0</v>
      </c>
      <c r="S86" s="1">
        <v>0</v>
      </c>
      <c r="T86" s="1">
        <v>0</v>
      </c>
      <c r="U86" s="1">
        <v>0</v>
      </c>
      <c r="V86" s="1">
        <v>0</v>
      </c>
      <c r="W86" s="1">
        <v>0</v>
      </c>
      <c r="X86" s="1">
        <v>0</v>
      </c>
      <c r="Y86" s="1">
        <v>0</v>
      </c>
      <c r="Z86" s="1">
        <v>0</v>
      </c>
      <c r="AA86" s="1">
        <v>0</v>
      </c>
      <c r="AB86" s="1">
        <v>0</v>
      </c>
      <c r="AC86" s="1">
        <v>0</v>
      </c>
      <c r="AD86" s="1">
        <v>0</v>
      </c>
      <c r="AE86" s="1">
        <v>0</v>
      </c>
      <c r="AF86" s="1">
        <v>0</v>
      </c>
      <c r="AG86" s="1">
        <v>0</v>
      </c>
      <c r="AH86" s="1">
        <v>0</v>
      </c>
      <c r="AI86" s="1">
        <v>0</v>
      </c>
      <c r="AJ86" s="1">
        <v>0</v>
      </c>
      <c r="AK86" s="1">
        <v>0</v>
      </c>
      <c r="AL86" s="1">
        <v>0</v>
      </c>
      <c r="AM86" s="1">
        <v>0</v>
      </c>
      <c r="AN86" s="1">
        <v>0</v>
      </c>
      <c r="AO86" s="1">
        <v>0</v>
      </c>
      <c r="AP86" s="1">
        <v>0</v>
      </c>
      <c r="AQ86" s="1">
        <v>0</v>
      </c>
      <c r="AR86" s="1">
        <v>0</v>
      </c>
      <c r="AS86" s="1">
        <v>0</v>
      </c>
      <c r="AT86" s="1">
        <v>0</v>
      </c>
      <c r="AU86" s="1">
        <v>0</v>
      </c>
      <c r="AV86" s="1">
        <v>0</v>
      </c>
      <c r="AW86" s="1">
        <v>0</v>
      </c>
      <c r="AX86" s="1">
        <v>0</v>
      </c>
      <c r="AY86" s="1">
        <v>0</v>
      </c>
      <c r="AZ86" s="1">
        <v>0</v>
      </c>
      <c r="BA86" s="1">
        <v>0</v>
      </c>
      <c r="BB86" s="1">
        <v>0</v>
      </c>
      <c r="BC86" s="1">
        <v>0</v>
      </c>
      <c r="BD86" s="1">
        <v>0</v>
      </c>
      <c r="BE86" s="1">
        <v>0</v>
      </c>
      <c r="BF86" s="1">
        <v>0</v>
      </c>
      <c r="BG86" s="1">
        <v>0</v>
      </c>
      <c r="BH86" s="1">
        <v>0</v>
      </c>
      <c r="BI86" s="1">
        <v>0</v>
      </c>
      <c r="BJ86" s="1">
        <v>0</v>
      </c>
      <c r="BK86" s="1">
        <v>0</v>
      </c>
      <c r="BL86" s="1">
        <v>0</v>
      </c>
      <c r="BM86" s="1">
        <v>0</v>
      </c>
      <c r="BN86" s="1">
        <v>0</v>
      </c>
      <c r="BO86" s="1">
        <v>0</v>
      </c>
      <c r="BP86" s="1">
        <v>0</v>
      </c>
      <c r="BQ86" s="1">
        <v>0</v>
      </c>
      <c r="BR86" s="1">
        <v>0</v>
      </c>
      <c r="BS86" s="1">
        <v>0</v>
      </c>
      <c r="BT86" s="1">
        <v>0</v>
      </c>
      <c r="BU86" s="1">
        <v>0</v>
      </c>
      <c r="BV86" s="1">
        <v>0</v>
      </c>
      <c r="BW86" s="1">
        <v>0</v>
      </c>
      <c r="BX86" s="1">
        <v>0</v>
      </c>
      <c r="BY86" s="1">
        <v>0</v>
      </c>
      <c r="BZ86" s="1">
        <v>0</v>
      </c>
      <c r="CA86" s="1">
        <v>0</v>
      </c>
      <c r="CB86" s="1">
        <v>0</v>
      </c>
      <c r="CC86" s="1">
        <v>0</v>
      </c>
      <c r="CD86" s="1">
        <v>0</v>
      </c>
      <c r="CE86" s="1">
        <v>0</v>
      </c>
      <c r="CF86" s="1">
        <v>0</v>
      </c>
      <c r="CG86" s="1">
        <v>0</v>
      </c>
      <c r="CH86" s="1">
        <v>0</v>
      </c>
      <c r="CI86" s="1">
        <v>0</v>
      </c>
      <c r="CJ86" s="1">
        <v>0</v>
      </c>
      <c r="CK86" s="1">
        <v>0</v>
      </c>
      <c r="CL86" s="1">
        <v>0</v>
      </c>
      <c r="CM86" s="1">
        <v>0</v>
      </c>
      <c r="CN86" s="1">
        <v>0</v>
      </c>
      <c r="CO86" s="1">
        <v>0</v>
      </c>
      <c r="CP86" s="1">
        <v>0</v>
      </c>
      <c r="CQ86" s="1">
        <v>0</v>
      </c>
      <c r="CR86" s="1">
        <v>0</v>
      </c>
      <c r="CS86" s="1">
        <v>0</v>
      </c>
      <c r="CT86" s="1">
        <v>0</v>
      </c>
      <c r="CU86" s="1">
        <v>0</v>
      </c>
      <c r="CV86" s="1">
        <v>0</v>
      </c>
      <c r="CW86" s="1">
        <v>0</v>
      </c>
      <c r="CX86" s="1">
        <v>0</v>
      </c>
      <c r="CY86" s="1">
        <v>0</v>
      </c>
      <c r="CZ86" s="1">
        <v>0</v>
      </c>
      <c r="DA86" s="1">
        <v>0</v>
      </c>
      <c r="DB86" s="1">
        <v>0</v>
      </c>
      <c r="DC86" s="1">
        <v>0</v>
      </c>
      <c r="DD86" s="1">
        <v>0</v>
      </c>
      <c r="DE86" s="1">
        <v>0</v>
      </c>
      <c r="DF86" s="1">
        <v>0</v>
      </c>
      <c r="DG86" s="1">
        <v>0</v>
      </c>
      <c r="DH86" s="1">
        <v>0</v>
      </c>
      <c r="DI86" s="1">
        <v>0</v>
      </c>
      <c r="DJ86" s="1">
        <v>0</v>
      </c>
      <c r="DK86" s="1">
        <v>0</v>
      </c>
      <c r="DL86" s="1">
        <v>0</v>
      </c>
      <c r="DM86" s="1">
        <v>0</v>
      </c>
      <c r="DN86" s="1">
        <v>0</v>
      </c>
      <c r="DO86" s="1">
        <v>0</v>
      </c>
      <c r="DP86" s="1">
        <v>0</v>
      </c>
      <c r="DQ86" s="1">
        <v>0</v>
      </c>
      <c r="DR86" s="1">
        <v>0</v>
      </c>
      <c r="DS86" s="1">
        <v>0</v>
      </c>
      <c r="DT86" s="1">
        <v>0</v>
      </c>
      <c r="DU86" s="1">
        <v>0</v>
      </c>
      <c r="DV86" s="1">
        <v>0</v>
      </c>
      <c r="DW86" s="1">
        <v>0</v>
      </c>
      <c r="DX86" s="1">
        <v>0</v>
      </c>
      <c r="DY86" s="1">
        <v>0</v>
      </c>
      <c r="DZ86" s="1">
        <v>0</v>
      </c>
      <c r="EA86" s="1">
        <v>0</v>
      </c>
      <c r="EB86" s="1">
        <v>0</v>
      </c>
      <c r="EC86" s="1">
        <v>0</v>
      </c>
      <c r="ED86" s="1">
        <v>0</v>
      </c>
      <c r="EE86" s="1">
        <v>0</v>
      </c>
      <c r="EF86" s="1">
        <v>0</v>
      </c>
      <c r="EG86" s="1">
        <v>0</v>
      </c>
      <c r="EH86" s="1">
        <v>0</v>
      </c>
    </row>
    <row r="87" spans="1:138">
      <c r="A87" s="1" t="s">
        <v>455</v>
      </c>
      <c r="B87" s="1" t="s">
        <v>456</v>
      </c>
      <c r="C87" s="1">
        <v>0</v>
      </c>
      <c r="D87" s="1">
        <v>0</v>
      </c>
      <c r="E87" s="1">
        <v>0</v>
      </c>
      <c r="F87" s="1">
        <v>0</v>
      </c>
      <c r="G87" s="1">
        <v>0</v>
      </c>
      <c r="H87" s="1">
        <v>0</v>
      </c>
      <c r="I87" s="1">
        <v>0</v>
      </c>
      <c r="J87" s="1">
        <v>0</v>
      </c>
      <c r="K87" s="1">
        <v>0</v>
      </c>
      <c r="L87" s="1">
        <v>0</v>
      </c>
      <c r="M87" s="1">
        <v>0</v>
      </c>
      <c r="N87" s="1">
        <v>0</v>
      </c>
      <c r="O87" s="1">
        <v>0</v>
      </c>
      <c r="P87" s="1">
        <v>0</v>
      </c>
      <c r="Q87" s="1">
        <v>0</v>
      </c>
      <c r="R87" s="1">
        <v>0</v>
      </c>
      <c r="S87" s="1">
        <v>0</v>
      </c>
      <c r="T87" s="1">
        <v>0</v>
      </c>
      <c r="U87" s="1">
        <v>0</v>
      </c>
      <c r="V87" s="1">
        <v>0</v>
      </c>
      <c r="W87" s="1">
        <v>0</v>
      </c>
      <c r="X87" s="1">
        <v>0</v>
      </c>
      <c r="Y87" s="1">
        <v>0</v>
      </c>
      <c r="Z87" s="1">
        <v>0</v>
      </c>
      <c r="AA87" s="1">
        <v>0</v>
      </c>
      <c r="AB87" s="1">
        <v>0</v>
      </c>
      <c r="AC87" s="1">
        <v>0</v>
      </c>
      <c r="AD87" s="1">
        <v>0</v>
      </c>
      <c r="AE87" s="1">
        <v>0</v>
      </c>
      <c r="AF87" s="1">
        <v>0</v>
      </c>
      <c r="AG87" s="1">
        <v>0</v>
      </c>
      <c r="AH87" s="1">
        <v>0</v>
      </c>
      <c r="AI87" s="1">
        <v>0</v>
      </c>
      <c r="AJ87" s="1">
        <v>0</v>
      </c>
      <c r="AK87" s="1">
        <v>0</v>
      </c>
      <c r="AL87" s="1">
        <v>0</v>
      </c>
      <c r="AM87" s="1">
        <v>0</v>
      </c>
      <c r="AN87" s="1">
        <v>0</v>
      </c>
      <c r="AO87" s="1">
        <v>0</v>
      </c>
      <c r="AP87" s="1">
        <v>0</v>
      </c>
      <c r="AQ87" s="1">
        <v>0</v>
      </c>
      <c r="AR87" s="1">
        <v>0</v>
      </c>
      <c r="AS87" s="1">
        <v>0</v>
      </c>
      <c r="AT87" s="1">
        <v>0</v>
      </c>
      <c r="AU87" s="1">
        <v>0</v>
      </c>
      <c r="AV87" s="1">
        <v>0</v>
      </c>
      <c r="AW87" s="1">
        <v>0</v>
      </c>
      <c r="AX87" s="1">
        <v>0</v>
      </c>
      <c r="AY87" s="1">
        <v>0</v>
      </c>
      <c r="AZ87" s="1">
        <v>0</v>
      </c>
      <c r="BA87" s="1">
        <v>0</v>
      </c>
      <c r="BB87" s="1">
        <v>0</v>
      </c>
      <c r="BC87" s="1">
        <v>0</v>
      </c>
      <c r="BD87" s="1">
        <v>0</v>
      </c>
      <c r="BE87" s="1">
        <v>0</v>
      </c>
      <c r="BF87" s="1">
        <v>0</v>
      </c>
      <c r="BG87" s="1">
        <v>0</v>
      </c>
      <c r="BH87" s="1">
        <v>0</v>
      </c>
      <c r="BI87" s="1">
        <v>0</v>
      </c>
      <c r="BJ87" s="1">
        <v>0</v>
      </c>
      <c r="BK87" s="1">
        <v>0</v>
      </c>
      <c r="BL87" s="1">
        <v>0</v>
      </c>
      <c r="BM87" s="1">
        <v>0</v>
      </c>
      <c r="BN87" s="1">
        <v>0</v>
      </c>
      <c r="BO87" s="1">
        <v>0</v>
      </c>
      <c r="BP87" s="1">
        <v>0</v>
      </c>
      <c r="BQ87" s="1">
        <v>0</v>
      </c>
      <c r="BR87" s="1">
        <v>0</v>
      </c>
      <c r="BS87" s="1">
        <v>0</v>
      </c>
      <c r="BT87" s="1">
        <v>0</v>
      </c>
      <c r="BU87" s="1">
        <v>0</v>
      </c>
      <c r="BV87" s="1">
        <v>0</v>
      </c>
      <c r="BW87" s="1">
        <v>0</v>
      </c>
      <c r="BX87" s="1">
        <v>0</v>
      </c>
      <c r="BY87" s="1">
        <v>0</v>
      </c>
      <c r="BZ87" s="1">
        <v>0</v>
      </c>
      <c r="CA87" s="1">
        <v>0</v>
      </c>
      <c r="CB87" s="1">
        <v>0</v>
      </c>
      <c r="CC87" s="1">
        <v>0</v>
      </c>
      <c r="CD87" s="1">
        <v>0</v>
      </c>
      <c r="CE87" s="1">
        <v>0</v>
      </c>
      <c r="CF87" s="1">
        <v>0</v>
      </c>
      <c r="CG87" s="1">
        <v>0</v>
      </c>
      <c r="CH87" s="1">
        <v>0</v>
      </c>
      <c r="CI87" s="1">
        <v>0</v>
      </c>
      <c r="CJ87" s="1">
        <v>0</v>
      </c>
      <c r="CK87" s="1">
        <v>0</v>
      </c>
      <c r="CL87" s="1">
        <v>0</v>
      </c>
      <c r="CM87" s="1">
        <v>0</v>
      </c>
      <c r="CN87" s="1">
        <v>0</v>
      </c>
      <c r="CO87" s="1">
        <v>0</v>
      </c>
      <c r="CP87" s="1">
        <v>0</v>
      </c>
      <c r="CQ87" s="1">
        <v>0</v>
      </c>
      <c r="CR87" s="1">
        <v>0</v>
      </c>
      <c r="CS87" s="1">
        <v>0</v>
      </c>
      <c r="CT87" s="1">
        <v>0</v>
      </c>
      <c r="CU87" s="1">
        <v>0</v>
      </c>
      <c r="CV87" s="1">
        <v>0</v>
      </c>
      <c r="CW87" s="1">
        <v>0</v>
      </c>
      <c r="CX87" s="1">
        <v>0</v>
      </c>
      <c r="CY87" s="1">
        <v>0</v>
      </c>
      <c r="CZ87" s="1">
        <v>0</v>
      </c>
      <c r="DA87" s="1">
        <v>0</v>
      </c>
      <c r="DB87" s="1">
        <v>0</v>
      </c>
      <c r="DC87" s="1">
        <v>0</v>
      </c>
      <c r="DD87" s="1">
        <v>0</v>
      </c>
      <c r="DE87" s="1">
        <v>0</v>
      </c>
      <c r="DF87" s="1">
        <v>0</v>
      </c>
      <c r="DG87" s="1">
        <v>0</v>
      </c>
      <c r="DH87" s="1">
        <v>0</v>
      </c>
      <c r="DI87" s="1">
        <v>0</v>
      </c>
      <c r="DJ87" s="1">
        <v>0</v>
      </c>
      <c r="DK87" s="1">
        <v>0</v>
      </c>
      <c r="DL87" s="1">
        <v>0</v>
      </c>
      <c r="DM87" s="1">
        <v>0</v>
      </c>
      <c r="DN87" s="1">
        <v>0</v>
      </c>
      <c r="DO87" s="1">
        <v>0</v>
      </c>
      <c r="DP87" s="1">
        <v>0</v>
      </c>
      <c r="DQ87" s="1">
        <v>0</v>
      </c>
      <c r="DR87" s="1">
        <v>0</v>
      </c>
      <c r="DS87" s="1">
        <v>0</v>
      </c>
      <c r="DT87" s="1">
        <v>0</v>
      </c>
      <c r="DU87" s="1">
        <v>0</v>
      </c>
      <c r="DV87" s="1">
        <v>0</v>
      </c>
      <c r="DW87" s="1">
        <v>0</v>
      </c>
      <c r="DX87" s="1">
        <v>0</v>
      </c>
      <c r="DY87" s="1">
        <v>0</v>
      </c>
      <c r="DZ87" s="1">
        <v>0</v>
      </c>
      <c r="EA87" s="1">
        <v>0</v>
      </c>
      <c r="EB87" s="1">
        <v>0</v>
      </c>
      <c r="EC87" s="1">
        <v>0</v>
      </c>
      <c r="ED87" s="1">
        <v>0</v>
      </c>
      <c r="EE87" s="1">
        <v>0</v>
      </c>
      <c r="EF87" s="1">
        <v>0</v>
      </c>
      <c r="EG87" s="1">
        <v>0</v>
      </c>
      <c r="EH87" s="1">
        <v>0</v>
      </c>
    </row>
    <row r="88" spans="1:138">
      <c r="A88" s="1" t="s">
        <v>2759</v>
      </c>
      <c r="B88" s="1" t="s">
        <v>458</v>
      </c>
      <c r="C88" s="1">
        <v>0</v>
      </c>
      <c r="D88" s="1">
        <v>0</v>
      </c>
      <c r="E88" s="1">
        <v>0</v>
      </c>
      <c r="F88" s="1">
        <v>0</v>
      </c>
      <c r="G88" s="1">
        <v>0</v>
      </c>
      <c r="H88" s="1">
        <v>0</v>
      </c>
      <c r="I88" s="1">
        <v>0</v>
      </c>
      <c r="J88" s="1">
        <v>0</v>
      </c>
      <c r="K88" s="1">
        <v>0</v>
      </c>
      <c r="L88" s="1">
        <v>0</v>
      </c>
      <c r="M88" s="1">
        <v>0</v>
      </c>
      <c r="N88" s="1">
        <v>0</v>
      </c>
      <c r="O88" s="1">
        <v>0</v>
      </c>
      <c r="P88" s="1">
        <v>0</v>
      </c>
      <c r="Q88" s="1">
        <v>0</v>
      </c>
      <c r="R88" s="1">
        <v>0</v>
      </c>
      <c r="S88" s="1">
        <v>0</v>
      </c>
      <c r="T88" s="1">
        <v>0</v>
      </c>
      <c r="U88" s="1">
        <v>0</v>
      </c>
      <c r="V88" s="1">
        <v>0</v>
      </c>
      <c r="W88" s="1">
        <v>0</v>
      </c>
      <c r="X88" s="1">
        <v>0</v>
      </c>
      <c r="Y88" s="1">
        <v>0</v>
      </c>
      <c r="Z88" s="1">
        <v>0</v>
      </c>
      <c r="AA88" s="1">
        <v>0</v>
      </c>
      <c r="AB88" s="1">
        <v>0</v>
      </c>
      <c r="AC88" s="1">
        <v>0</v>
      </c>
      <c r="AD88" s="1">
        <v>0</v>
      </c>
      <c r="AE88" s="1">
        <v>0</v>
      </c>
      <c r="AF88" s="1">
        <v>0</v>
      </c>
      <c r="AG88" s="1">
        <v>0</v>
      </c>
      <c r="AH88" s="1">
        <v>0</v>
      </c>
      <c r="AI88" s="1">
        <v>0</v>
      </c>
      <c r="AJ88" s="1">
        <v>0</v>
      </c>
      <c r="AK88" s="1">
        <v>0</v>
      </c>
      <c r="AL88" s="1">
        <v>0</v>
      </c>
      <c r="AM88" s="1">
        <v>0</v>
      </c>
      <c r="AN88" s="1">
        <v>0</v>
      </c>
      <c r="AO88" s="1">
        <v>0</v>
      </c>
      <c r="AP88" s="1">
        <v>0</v>
      </c>
      <c r="AQ88" s="1">
        <v>0</v>
      </c>
      <c r="AR88" s="1">
        <v>0</v>
      </c>
      <c r="AS88" s="1">
        <v>0</v>
      </c>
      <c r="AT88" s="1">
        <v>0</v>
      </c>
      <c r="AU88" s="1">
        <v>0</v>
      </c>
      <c r="AV88" s="1">
        <v>0</v>
      </c>
      <c r="AW88" s="1">
        <v>0</v>
      </c>
      <c r="AX88" s="1">
        <v>0</v>
      </c>
      <c r="AY88" s="1">
        <v>0</v>
      </c>
      <c r="AZ88" s="1">
        <v>0</v>
      </c>
      <c r="BA88" s="1">
        <v>0</v>
      </c>
      <c r="BB88" s="1">
        <v>0</v>
      </c>
      <c r="BC88" s="1">
        <v>0</v>
      </c>
      <c r="BD88" s="1">
        <v>0</v>
      </c>
      <c r="BE88" s="1">
        <v>0</v>
      </c>
      <c r="BF88" s="1">
        <v>0</v>
      </c>
      <c r="BG88" s="1">
        <v>0</v>
      </c>
      <c r="BH88" s="1">
        <v>0</v>
      </c>
      <c r="BI88" s="1">
        <v>0</v>
      </c>
      <c r="BJ88" s="1">
        <v>0</v>
      </c>
      <c r="BK88" s="1">
        <v>0</v>
      </c>
      <c r="BL88" s="1">
        <v>0</v>
      </c>
      <c r="BM88" s="1">
        <v>0</v>
      </c>
      <c r="BN88" s="1">
        <v>0</v>
      </c>
      <c r="BO88" s="1">
        <v>0</v>
      </c>
      <c r="BP88" s="1">
        <v>0</v>
      </c>
      <c r="BQ88" s="1">
        <v>0</v>
      </c>
      <c r="BR88" s="1">
        <v>0</v>
      </c>
      <c r="BS88" s="1">
        <v>0</v>
      </c>
      <c r="BT88" s="1">
        <v>0</v>
      </c>
      <c r="BU88" s="1">
        <v>0</v>
      </c>
      <c r="BV88" s="1">
        <v>0</v>
      </c>
      <c r="BW88" s="1">
        <v>0</v>
      </c>
      <c r="BX88" s="1">
        <v>0</v>
      </c>
      <c r="BY88" s="1">
        <v>0</v>
      </c>
      <c r="BZ88" s="1">
        <v>0</v>
      </c>
      <c r="CA88" s="1">
        <v>0</v>
      </c>
      <c r="CB88" s="1">
        <v>0</v>
      </c>
      <c r="CC88" s="1">
        <v>0</v>
      </c>
      <c r="CD88" s="1">
        <v>0</v>
      </c>
      <c r="CE88" s="1">
        <v>0</v>
      </c>
      <c r="CF88" s="1">
        <v>0</v>
      </c>
      <c r="CG88" s="1">
        <v>0</v>
      </c>
      <c r="CH88" s="1">
        <v>0</v>
      </c>
      <c r="CI88" s="1">
        <v>0</v>
      </c>
      <c r="CJ88" s="1">
        <v>0</v>
      </c>
      <c r="CK88" s="1">
        <v>0</v>
      </c>
      <c r="CL88" s="1">
        <v>0</v>
      </c>
      <c r="CM88" s="1">
        <v>0</v>
      </c>
      <c r="CN88" s="1">
        <v>0</v>
      </c>
      <c r="CO88" s="1">
        <v>0</v>
      </c>
      <c r="CP88" s="1">
        <v>0</v>
      </c>
      <c r="CQ88" s="1">
        <v>0</v>
      </c>
      <c r="CR88" s="1">
        <v>0</v>
      </c>
      <c r="CS88" s="1">
        <v>0</v>
      </c>
      <c r="CT88" s="1">
        <v>0</v>
      </c>
      <c r="CU88" s="1">
        <v>0</v>
      </c>
      <c r="CV88" s="1">
        <v>0</v>
      </c>
      <c r="CW88" s="1">
        <v>0</v>
      </c>
      <c r="CX88" s="1">
        <v>0</v>
      </c>
      <c r="CY88" s="1">
        <v>0</v>
      </c>
      <c r="CZ88" s="1">
        <v>0</v>
      </c>
      <c r="DA88" s="1">
        <v>0</v>
      </c>
      <c r="DB88" s="1">
        <v>0</v>
      </c>
      <c r="DC88" s="1">
        <v>0</v>
      </c>
      <c r="DD88" s="1">
        <v>0</v>
      </c>
      <c r="DE88" s="1">
        <v>0</v>
      </c>
      <c r="DF88" s="1">
        <v>0</v>
      </c>
      <c r="DG88" s="1">
        <v>0</v>
      </c>
      <c r="DH88" s="1">
        <v>0</v>
      </c>
      <c r="DI88" s="1">
        <v>0</v>
      </c>
      <c r="DJ88" s="1">
        <v>0</v>
      </c>
      <c r="DK88" s="1">
        <v>0</v>
      </c>
      <c r="DL88" s="1">
        <v>0</v>
      </c>
      <c r="DM88" s="1">
        <v>0</v>
      </c>
      <c r="DN88" s="1">
        <v>0</v>
      </c>
      <c r="DO88" s="1">
        <v>0</v>
      </c>
      <c r="DP88" s="1">
        <v>0</v>
      </c>
      <c r="DQ88" s="1">
        <v>0</v>
      </c>
      <c r="DR88" s="1">
        <v>0</v>
      </c>
      <c r="DS88" s="1">
        <v>0</v>
      </c>
      <c r="DT88" s="1">
        <v>0</v>
      </c>
      <c r="DU88" s="1">
        <v>0</v>
      </c>
      <c r="DV88" s="1">
        <v>0</v>
      </c>
      <c r="DW88" s="1">
        <v>0</v>
      </c>
      <c r="DX88" s="1">
        <v>0</v>
      </c>
      <c r="DY88" s="1">
        <v>0</v>
      </c>
      <c r="DZ88" s="1">
        <v>0</v>
      </c>
      <c r="EA88" s="1">
        <v>0</v>
      </c>
      <c r="EB88" s="1">
        <v>0</v>
      </c>
      <c r="EC88" s="1">
        <v>0</v>
      </c>
      <c r="ED88" s="1">
        <v>0</v>
      </c>
      <c r="EE88" s="1">
        <v>0</v>
      </c>
      <c r="EF88" s="1">
        <v>0</v>
      </c>
      <c r="EG88" s="1">
        <v>0</v>
      </c>
      <c r="EH88" s="1">
        <v>0</v>
      </c>
    </row>
    <row r="89" spans="1:138">
      <c r="A89" s="1" t="s">
        <v>459</v>
      </c>
      <c r="B89" s="1" t="s">
        <v>460</v>
      </c>
      <c r="C89" s="1">
        <v>0</v>
      </c>
      <c r="D89" s="1">
        <v>0</v>
      </c>
      <c r="E89" s="1">
        <v>0</v>
      </c>
      <c r="F89" s="1">
        <v>0</v>
      </c>
      <c r="G89" s="1">
        <v>0</v>
      </c>
      <c r="H89" s="1">
        <v>0</v>
      </c>
      <c r="I89" s="1">
        <v>0</v>
      </c>
      <c r="J89" s="1">
        <v>0</v>
      </c>
      <c r="K89" s="1">
        <v>0</v>
      </c>
      <c r="L89" s="1">
        <v>0</v>
      </c>
      <c r="M89" s="1">
        <v>0</v>
      </c>
      <c r="N89" s="1">
        <v>0</v>
      </c>
      <c r="O89" s="1">
        <v>0</v>
      </c>
      <c r="P89" s="1">
        <v>0</v>
      </c>
      <c r="Q89" s="1">
        <v>0</v>
      </c>
      <c r="R89" s="1">
        <v>0</v>
      </c>
      <c r="S89" s="1">
        <v>0</v>
      </c>
      <c r="T89" s="1">
        <v>0</v>
      </c>
      <c r="U89" s="1">
        <v>0</v>
      </c>
      <c r="V89" s="1">
        <v>0</v>
      </c>
      <c r="W89" s="1">
        <v>0</v>
      </c>
      <c r="X89" s="1">
        <v>0</v>
      </c>
      <c r="Y89" s="1">
        <v>0</v>
      </c>
      <c r="Z89" s="1">
        <v>0</v>
      </c>
      <c r="AA89" s="1">
        <v>0</v>
      </c>
      <c r="AB89" s="1">
        <v>0</v>
      </c>
      <c r="AC89" s="1">
        <v>0</v>
      </c>
      <c r="AD89" s="1">
        <v>0</v>
      </c>
      <c r="AE89" s="1">
        <v>0</v>
      </c>
      <c r="AF89" s="1">
        <v>0</v>
      </c>
      <c r="AG89" s="1">
        <v>0</v>
      </c>
      <c r="AH89" s="1">
        <v>0</v>
      </c>
      <c r="AI89" s="1">
        <v>0</v>
      </c>
      <c r="AJ89" s="1">
        <v>0</v>
      </c>
      <c r="AK89" s="1">
        <v>0</v>
      </c>
      <c r="AL89" s="1">
        <v>0</v>
      </c>
      <c r="AM89" s="1">
        <v>0</v>
      </c>
      <c r="AN89" s="1">
        <v>0</v>
      </c>
      <c r="AO89" s="1">
        <v>0</v>
      </c>
      <c r="AP89" s="1">
        <v>0</v>
      </c>
      <c r="AQ89" s="1">
        <v>0</v>
      </c>
      <c r="AR89" s="1">
        <v>0</v>
      </c>
      <c r="AS89" s="1">
        <v>0</v>
      </c>
      <c r="AT89" s="1">
        <v>0</v>
      </c>
      <c r="AU89" s="1">
        <v>0</v>
      </c>
      <c r="AV89" s="1">
        <v>0</v>
      </c>
      <c r="AW89" s="1">
        <v>0</v>
      </c>
      <c r="AX89" s="1">
        <v>0</v>
      </c>
      <c r="AY89" s="1">
        <v>0</v>
      </c>
      <c r="AZ89" s="1">
        <v>0</v>
      </c>
      <c r="BA89" s="1">
        <v>0</v>
      </c>
      <c r="BB89" s="1">
        <v>0</v>
      </c>
      <c r="BC89" s="1">
        <v>0</v>
      </c>
      <c r="BD89" s="1">
        <v>0</v>
      </c>
      <c r="BE89" s="1">
        <v>0</v>
      </c>
      <c r="BF89" s="1">
        <v>0</v>
      </c>
      <c r="BG89" s="1">
        <v>0</v>
      </c>
      <c r="BH89" s="1">
        <v>0</v>
      </c>
      <c r="BI89" s="1">
        <v>0</v>
      </c>
      <c r="BJ89" s="1">
        <v>0</v>
      </c>
      <c r="BK89" s="1">
        <v>0</v>
      </c>
      <c r="BL89" s="1">
        <v>0</v>
      </c>
      <c r="BM89" s="1">
        <v>0</v>
      </c>
      <c r="BN89" s="1">
        <v>0</v>
      </c>
      <c r="BO89" s="1">
        <v>0</v>
      </c>
      <c r="BP89" s="1">
        <v>0</v>
      </c>
      <c r="BQ89" s="1">
        <v>0</v>
      </c>
      <c r="BR89" s="1">
        <v>0</v>
      </c>
      <c r="BS89" s="1">
        <v>0</v>
      </c>
      <c r="BT89" s="1">
        <v>0</v>
      </c>
      <c r="BU89" s="1">
        <v>0</v>
      </c>
      <c r="BV89" s="1">
        <v>0</v>
      </c>
      <c r="BW89" s="1">
        <v>0</v>
      </c>
      <c r="BX89" s="1">
        <v>0</v>
      </c>
      <c r="BY89" s="1">
        <v>0</v>
      </c>
      <c r="BZ89" s="1">
        <v>0</v>
      </c>
      <c r="CA89" s="1">
        <v>0</v>
      </c>
      <c r="CB89" s="1">
        <v>0</v>
      </c>
      <c r="CC89" s="1">
        <v>0</v>
      </c>
      <c r="CD89" s="1">
        <v>0</v>
      </c>
      <c r="CE89" s="1">
        <v>0</v>
      </c>
      <c r="CF89" s="1">
        <v>0</v>
      </c>
      <c r="CG89" s="1">
        <v>0</v>
      </c>
      <c r="CH89" s="1">
        <v>0</v>
      </c>
      <c r="CI89" s="1">
        <v>0</v>
      </c>
      <c r="CJ89" s="1">
        <v>0</v>
      </c>
      <c r="CK89" s="1">
        <v>0</v>
      </c>
      <c r="CL89" s="1">
        <v>0</v>
      </c>
      <c r="CM89" s="1">
        <v>0</v>
      </c>
      <c r="CN89" s="1">
        <v>0</v>
      </c>
      <c r="CO89" s="1">
        <v>0</v>
      </c>
      <c r="CP89" s="1">
        <v>0</v>
      </c>
      <c r="CQ89" s="1">
        <v>0</v>
      </c>
      <c r="CR89" s="1">
        <v>0</v>
      </c>
      <c r="CS89" s="1">
        <v>0</v>
      </c>
      <c r="CT89" s="1">
        <v>0</v>
      </c>
      <c r="CU89" s="1">
        <v>0</v>
      </c>
      <c r="CV89" s="1">
        <v>0</v>
      </c>
      <c r="CW89" s="1">
        <v>0</v>
      </c>
      <c r="CX89" s="1">
        <v>0</v>
      </c>
      <c r="CY89" s="1">
        <v>0</v>
      </c>
      <c r="CZ89" s="1">
        <v>0</v>
      </c>
      <c r="DA89" s="1">
        <v>0</v>
      </c>
      <c r="DB89" s="1">
        <v>0</v>
      </c>
      <c r="DC89" s="1">
        <v>0</v>
      </c>
      <c r="DD89" s="1">
        <v>0</v>
      </c>
      <c r="DE89" s="1">
        <v>0</v>
      </c>
      <c r="DF89" s="1">
        <v>0</v>
      </c>
      <c r="DG89" s="1">
        <v>0</v>
      </c>
      <c r="DH89" s="1">
        <v>0</v>
      </c>
      <c r="DI89" s="1">
        <v>0</v>
      </c>
      <c r="DJ89" s="1">
        <v>0</v>
      </c>
      <c r="DK89" s="1">
        <v>0</v>
      </c>
      <c r="DL89" s="1">
        <v>0</v>
      </c>
      <c r="DM89" s="1">
        <v>0</v>
      </c>
      <c r="DN89" s="1">
        <v>0</v>
      </c>
      <c r="DO89" s="1">
        <v>0</v>
      </c>
      <c r="DP89" s="1">
        <v>0</v>
      </c>
      <c r="DQ89" s="1">
        <v>0</v>
      </c>
      <c r="DR89" s="1">
        <v>0</v>
      </c>
      <c r="DS89" s="1">
        <v>0</v>
      </c>
      <c r="DT89" s="1">
        <v>0</v>
      </c>
      <c r="DU89" s="1">
        <v>0</v>
      </c>
      <c r="DV89" s="1">
        <v>0</v>
      </c>
      <c r="DW89" s="1">
        <v>0</v>
      </c>
      <c r="DX89" s="1">
        <v>0</v>
      </c>
      <c r="DY89" s="1">
        <v>0</v>
      </c>
      <c r="DZ89" s="1">
        <v>0</v>
      </c>
      <c r="EA89" s="1">
        <v>0</v>
      </c>
      <c r="EB89" s="1">
        <v>0</v>
      </c>
      <c r="EC89" s="1">
        <v>0</v>
      </c>
      <c r="ED89" s="1">
        <v>0</v>
      </c>
      <c r="EE89" s="1">
        <v>0</v>
      </c>
      <c r="EF89" s="1">
        <v>0</v>
      </c>
      <c r="EG89" s="1">
        <v>0</v>
      </c>
      <c r="EH89" s="1">
        <v>0</v>
      </c>
    </row>
    <row r="90" spans="1:138">
      <c r="A90" s="1" t="s">
        <v>461</v>
      </c>
      <c r="B90" s="1" t="s">
        <v>462</v>
      </c>
      <c r="C90" s="1">
        <v>0</v>
      </c>
      <c r="D90" s="1">
        <v>0</v>
      </c>
      <c r="E90" s="1">
        <v>0</v>
      </c>
      <c r="F90" s="1">
        <v>0</v>
      </c>
      <c r="G90" s="1">
        <v>0</v>
      </c>
      <c r="H90" s="1">
        <v>0</v>
      </c>
      <c r="I90" s="1">
        <v>0</v>
      </c>
      <c r="J90" s="1">
        <v>0</v>
      </c>
      <c r="K90" s="1">
        <v>0</v>
      </c>
      <c r="L90" s="1">
        <v>0</v>
      </c>
      <c r="M90" s="1">
        <v>0</v>
      </c>
      <c r="N90" s="1">
        <v>0</v>
      </c>
      <c r="O90" s="1">
        <v>0</v>
      </c>
      <c r="P90" s="1">
        <v>0</v>
      </c>
      <c r="Q90" s="1">
        <v>0</v>
      </c>
      <c r="R90" s="1">
        <v>0</v>
      </c>
      <c r="S90" s="1">
        <v>0</v>
      </c>
      <c r="T90" s="1">
        <v>0</v>
      </c>
      <c r="U90" s="1">
        <v>0</v>
      </c>
      <c r="V90" s="1">
        <v>0</v>
      </c>
      <c r="W90" s="1">
        <v>0</v>
      </c>
      <c r="X90" s="1">
        <v>0</v>
      </c>
      <c r="Y90" s="1">
        <v>0</v>
      </c>
      <c r="Z90" s="1">
        <v>0</v>
      </c>
      <c r="AA90" s="1">
        <v>0</v>
      </c>
      <c r="AB90" s="1">
        <v>0</v>
      </c>
      <c r="AC90" s="1">
        <v>0</v>
      </c>
      <c r="AD90" s="1">
        <v>0</v>
      </c>
      <c r="AE90" s="1">
        <v>0</v>
      </c>
      <c r="AF90" s="1">
        <v>0</v>
      </c>
      <c r="AG90" s="1">
        <v>0</v>
      </c>
      <c r="AH90" s="1">
        <v>0</v>
      </c>
      <c r="AI90" s="1">
        <v>0</v>
      </c>
      <c r="AJ90" s="1">
        <v>0</v>
      </c>
      <c r="AK90" s="1">
        <v>0</v>
      </c>
      <c r="AL90" s="1">
        <v>0</v>
      </c>
      <c r="AM90" s="1">
        <v>0</v>
      </c>
      <c r="AN90" s="1">
        <v>0</v>
      </c>
      <c r="AO90" s="1">
        <v>0</v>
      </c>
      <c r="AP90" s="1">
        <v>0</v>
      </c>
      <c r="AQ90" s="1">
        <v>0</v>
      </c>
      <c r="AR90" s="1">
        <v>0</v>
      </c>
      <c r="AS90" s="1">
        <v>0</v>
      </c>
      <c r="AT90" s="1">
        <v>0</v>
      </c>
      <c r="AU90" s="1">
        <v>0</v>
      </c>
      <c r="AV90" s="1">
        <v>0</v>
      </c>
      <c r="AW90" s="1">
        <v>0</v>
      </c>
      <c r="AX90" s="1">
        <v>0</v>
      </c>
      <c r="AY90" s="1">
        <v>0</v>
      </c>
      <c r="AZ90" s="1">
        <v>0</v>
      </c>
      <c r="BA90" s="1">
        <v>0</v>
      </c>
      <c r="BB90" s="1">
        <v>0</v>
      </c>
      <c r="BC90" s="1">
        <v>0</v>
      </c>
      <c r="BD90" s="1">
        <v>0</v>
      </c>
      <c r="BE90" s="1">
        <v>0</v>
      </c>
      <c r="BF90" s="1">
        <v>0</v>
      </c>
      <c r="BG90" s="1">
        <v>0</v>
      </c>
      <c r="BH90" s="1">
        <v>0</v>
      </c>
      <c r="BI90" s="1">
        <v>0</v>
      </c>
      <c r="BJ90" s="1">
        <v>0</v>
      </c>
      <c r="BK90" s="1">
        <v>0</v>
      </c>
      <c r="BL90" s="1">
        <v>0</v>
      </c>
      <c r="BM90" s="1">
        <v>0</v>
      </c>
      <c r="BN90" s="1">
        <v>0</v>
      </c>
      <c r="BO90" s="1">
        <v>0</v>
      </c>
      <c r="BP90" s="1">
        <v>0</v>
      </c>
      <c r="BQ90" s="1">
        <v>0</v>
      </c>
      <c r="BR90" s="1">
        <v>0</v>
      </c>
      <c r="BS90" s="1">
        <v>0</v>
      </c>
      <c r="BT90" s="1">
        <v>0</v>
      </c>
      <c r="BU90" s="1">
        <v>0</v>
      </c>
      <c r="BV90" s="1">
        <v>0</v>
      </c>
      <c r="BW90" s="1">
        <v>0</v>
      </c>
      <c r="BX90" s="1">
        <v>0</v>
      </c>
      <c r="BY90" s="1">
        <v>0</v>
      </c>
      <c r="BZ90" s="1">
        <v>0</v>
      </c>
      <c r="CA90" s="1">
        <v>0</v>
      </c>
      <c r="CB90" s="1">
        <v>0</v>
      </c>
      <c r="CC90" s="1">
        <v>0</v>
      </c>
      <c r="CD90" s="1">
        <v>0</v>
      </c>
      <c r="CE90" s="1">
        <v>0</v>
      </c>
      <c r="CF90" s="1">
        <v>0</v>
      </c>
      <c r="CG90" s="1">
        <v>0</v>
      </c>
      <c r="CH90" s="1">
        <v>0</v>
      </c>
      <c r="CI90" s="1">
        <v>0</v>
      </c>
      <c r="CJ90" s="1">
        <v>0</v>
      </c>
      <c r="CK90" s="1">
        <v>0</v>
      </c>
      <c r="CL90" s="1">
        <v>0</v>
      </c>
      <c r="CM90" s="1">
        <v>0</v>
      </c>
      <c r="CN90" s="1">
        <v>0</v>
      </c>
      <c r="CO90" s="1">
        <v>0</v>
      </c>
      <c r="CP90" s="1">
        <v>0</v>
      </c>
      <c r="CQ90" s="1">
        <v>0</v>
      </c>
      <c r="CR90" s="1">
        <v>0</v>
      </c>
      <c r="CS90" s="1">
        <v>0</v>
      </c>
      <c r="CT90" s="1">
        <v>0</v>
      </c>
      <c r="CU90" s="1">
        <v>0</v>
      </c>
      <c r="CV90" s="1">
        <v>0</v>
      </c>
      <c r="CW90" s="1">
        <v>0</v>
      </c>
      <c r="CX90" s="1">
        <v>0</v>
      </c>
      <c r="CY90" s="1">
        <v>0</v>
      </c>
      <c r="CZ90" s="1">
        <v>0</v>
      </c>
      <c r="DA90" s="1">
        <v>0</v>
      </c>
      <c r="DB90" s="1">
        <v>0</v>
      </c>
      <c r="DC90" s="1">
        <v>0</v>
      </c>
      <c r="DD90" s="1">
        <v>0</v>
      </c>
      <c r="DE90" s="1">
        <v>0</v>
      </c>
      <c r="DF90" s="1">
        <v>0</v>
      </c>
      <c r="DG90" s="1">
        <v>0</v>
      </c>
      <c r="DH90" s="1">
        <v>0</v>
      </c>
      <c r="DI90" s="1">
        <v>0</v>
      </c>
      <c r="DJ90" s="1">
        <v>0</v>
      </c>
      <c r="DK90" s="1">
        <v>0</v>
      </c>
      <c r="DL90" s="1">
        <v>0</v>
      </c>
      <c r="DM90" s="1">
        <v>0</v>
      </c>
      <c r="DN90" s="1">
        <v>0</v>
      </c>
      <c r="DO90" s="1">
        <v>0</v>
      </c>
      <c r="DP90" s="1">
        <v>0</v>
      </c>
      <c r="DQ90" s="1">
        <v>0</v>
      </c>
      <c r="DR90" s="1">
        <v>0</v>
      </c>
      <c r="DS90" s="1">
        <v>0</v>
      </c>
      <c r="DT90" s="1">
        <v>0</v>
      </c>
      <c r="DU90" s="1">
        <v>0</v>
      </c>
      <c r="DV90" s="1">
        <v>0</v>
      </c>
      <c r="DW90" s="1">
        <v>0</v>
      </c>
      <c r="DX90" s="1">
        <v>0</v>
      </c>
      <c r="DY90" s="1">
        <v>0</v>
      </c>
      <c r="DZ90" s="1">
        <v>0</v>
      </c>
      <c r="EA90" s="1">
        <v>0</v>
      </c>
      <c r="EB90" s="1">
        <v>0</v>
      </c>
      <c r="EC90" s="1">
        <v>0</v>
      </c>
      <c r="ED90" s="1">
        <v>0</v>
      </c>
      <c r="EE90" s="1">
        <v>0</v>
      </c>
      <c r="EF90" s="1">
        <v>0</v>
      </c>
      <c r="EG90" s="1">
        <v>0</v>
      </c>
      <c r="EH90" s="1">
        <v>0</v>
      </c>
    </row>
    <row r="91" spans="1:138">
      <c r="A91" s="1" t="s">
        <v>463</v>
      </c>
      <c r="B91" s="1" t="s">
        <v>464</v>
      </c>
      <c r="C91" s="1">
        <v>0</v>
      </c>
      <c r="D91" s="1">
        <v>0</v>
      </c>
      <c r="E91" s="1">
        <v>0</v>
      </c>
      <c r="F91" s="1">
        <v>0</v>
      </c>
      <c r="G91" s="1">
        <v>0</v>
      </c>
      <c r="H91" s="1">
        <v>0</v>
      </c>
      <c r="I91" s="1">
        <v>0</v>
      </c>
      <c r="J91" s="1">
        <v>0</v>
      </c>
      <c r="K91" s="1">
        <v>0</v>
      </c>
      <c r="L91" s="1">
        <v>0</v>
      </c>
      <c r="M91" s="1">
        <v>0</v>
      </c>
      <c r="N91" s="1">
        <v>0</v>
      </c>
      <c r="O91" s="1">
        <v>0</v>
      </c>
      <c r="P91" s="1">
        <v>0</v>
      </c>
      <c r="Q91" s="1">
        <v>0</v>
      </c>
      <c r="R91" s="1">
        <v>0</v>
      </c>
      <c r="S91" s="1">
        <v>0</v>
      </c>
      <c r="T91" s="1">
        <v>0</v>
      </c>
      <c r="U91" s="1">
        <v>0</v>
      </c>
      <c r="V91" s="1">
        <v>0</v>
      </c>
      <c r="W91" s="1">
        <v>0</v>
      </c>
      <c r="X91" s="1">
        <v>0</v>
      </c>
      <c r="Y91" s="1">
        <v>0</v>
      </c>
      <c r="Z91" s="1">
        <v>0</v>
      </c>
      <c r="AA91" s="1">
        <v>0</v>
      </c>
      <c r="AB91" s="1">
        <v>0</v>
      </c>
      <c r="AC91" s="1">
        <v>0</v>
      </c>
      <c r="AD91" s="1">
        <v>0</v>
      </c>
      <c r="AE91" s="1">
        <v>0</v>
      </c>
      <c r="AF91" s="1">
        <v>0</v>
      </c>
      <c r="AG91" s="1">
        <v>0</v>
      </c>
      <c r="AH91" s="1">
        <v>0</v>
      </c>
      <c r="AI91" s="1">
        <v>0</v>
      </c>
      <c r="AJ91" s="1">
        <v>0</v>
      </c>
      <c r="AK91" s="1">
        <v>0</v>
      </c>
      <c r="AL91" s="1">
        <v>0</v>
      </c>
      <c r="AM91" s="1">
        <v>0</v>
      </c>
      <c r="AN91" s="1">
        <v>0</v>
      </c>
      <c r="AO91" s="1">
        <v>0</v>
      </c>
      <c r="AP91" s="1">
        <v>0</v>
      </c>
      <c r="AQ91" s="1">
        <v>0</v>
      </c>
      <c r="AR91" s="1">
        <v>0</v>
      </c>
      <c r="AS91" s="1">
        <v>0</v>
      </c>
      <c r="AT91" s="1">
        <v>0</v>
      </c>
      <c r="AU91" s="1">
        <v>0</v>
      </c>
      <c r="AV91" s="1">
        <v>0</v>
      </c>
      <c r="AW91" s="1">
        <v>0</v>
      </c>
      <c r="AX91" s="1">
        <v>0</v>
      </c>
      <c r="AY91" s="1">
        <v>0</v>
      </c>
      <c r="AZ91" s="1">
        <v>0</v>
      </c>
      <c r="BA91" s="1">
        <v>0</v>
      </c>
      <c r="BB91" s="1">
        <v>0</v>
      </c>
      <c r="BC91" s="1">
        <v>0</v>
      </c>
      <c r="BD91" s="1">
        <v>0</v>
      </c>
      <c r="BE91" s="1">
        <v>0</v>
      </c>
      <c r="BF91" s="1">
        <v>0</v>
      </c>
      <c r="BG91" s="1">
        <v>0</v>
      </c>
      <c r="BH91" s="1">
        <v>0</v>
      </c>
      <c r="BI91" s="1">
        <v>0</v>
      </c>
      <c r="BJ91" s="1">
        <v>0</v>
      </c>
      <c r="BK91" s="1">
        <v>0</v>
      </c>
      <c r="BL91" s="1">
        <v>0</v>
      </c>
      <c r="BM91" s="1">
        <v>0</v>
      </c>
      <c r="BN91" s="1">
        <v>0</v>
      </c>
      <c r="BO91" s="1">
        <v>0</v>
      </c>
      <c r="BP91" s="1">
        <v>0</v>
      </c>
      <c r="BQ91" s="1">
        <v>0</v>
      </c>
      <c r="BR91" s="1">
        <v>0</v>
      </c>
      <c r="BS91" s="1">
        <v>0</v>
      </c>
      <c r="BT91" s="1">
        <v>0</v>
      </c>
      <c r="BU91" s="1">
        <v>0</v>
      </c>
      <c r="BV91" s="1">
        <v>0</v>
      </c>
      <c r="BW91" s="1">
        <v>0</v>
      </c>
      <c r="BX91" s="1">
        <v>0</v>
      </c>
      <c r="BY91" s="1">
        <v>0</v>
      </c>
      <c r="BZ91" s="1">
        <v>0</v>
      </c>
      <c r="CA91" s="1">
        <v>0</v>
      </c>
      <c r="CB91" s="1">
        <v>0</v>
      </c>
      <c r="CC91" s="1">
        <v>0</v>
      </c>
      <c r="CD91" s="1">
        <v>0</v>
      </c>
      <c r="CE91" s="1">
        <v>0</v>
      </c>
      <c r="CF91" s="1">
        <v>0</v>
      </c>
      <c r="CG91" s="1">
        <v>0</v>
      </c>
      <c r="CH91" s="1">
        <v>0</v>
      </c>
      <c r="CI91" s="1">
        <v>0</v>
      </c>
      <c r="CJ91" s="1">
        <v>0</v>
      </c>
      <c r="CK91" s="1">
        <v>0</v>
      </c>
      <c r="CL91" s="1">
        <v>0</v>
      </c>
      <c r="CM91" s="1">
        <v>0</v>
      </c>
      <c r="CN91" s="1">
        <v>0</v>
      </c>
      <c r="CO91" s="1">
        <v>0</v>
      </c>
      <c r="CP91" s="1">
        <v>0</v>
      </c>
      <c r="CQ91" s="1">
        <v>0</v>
      </c>
      <c r="CR91" s="1">
        <v>0</v>
      </c>
      <c r="CS91" s="1">
        <v>0</v>
      </c>
      <c r="CT91" s="1">
        <v>0</v>
      </c>
      <c r="CU91" s="1">
        <v>0</v>
      </c>
      <c r="CV91" s="1">
        <v>0</v>
      </c>
      <c r="CW91" s="1">
        <v>0</v>
      </c>
      <c r="CX91" s="1">
        <v>0</v>
      </c>
      <c r="CY91" s="1">
        <v>0</v>
      </c>
      <c r="CZ91" s="1">
        <v>0</v>
      </c>
      <c r="DA91" s="1">
        <v>0</v>
      </c>
      <c r="DB91" s="1">
        <v>0</v>
      </c>
      <c r="DC91" s="1">
        <v>0</v>
      </c>
      <c r="DD91" s="1">
        <v>0</v>
      </c>
      <c r="DE91" s="1">
        <v>0</v>
      </c>
      <c r="DF91" s="1">
        <v>0</v>
      </c>
      <c r="DG91" s="1">
        <v>0</v>
      </c>
      <c r="DH91" s="1">
        <v>0</v>
      </c>
      <c r="DI91" s="1">
        <v>0</v>
      </c>
      <c r="DJ91" s="1">
        <v>0</v>
      </c>
      <c r="DK91" s="1">
        <v>0</v>
      </c>
      <c r="DL91" s="1">
        <v>0</v>
      </c>
      <c r="DM91" s="1">
        <v>0</v>
      </c>
      <c r="DN91" s="1">
        <v>0</v>
      </c>
      <c r="DO91" s="1">
        <v>0</v>
      </c>
      <c r="DP91" s="1">
        <v>0</v>
      </c>
      <c r="DQ91" s="1">
        <v>0</v>
      </c>
      <c r="DR91" s="1">
        <v>0</v>
      </c>
      <c r="DS91" s="1">
        <v>0</v>
      </c>
      <c r="DT91" s="1">
        <v>0</v>
      </c>
      <c r="DU91" s="1">
        <v>0</v>
      </c>
      <c r="DV91" s="1">
        <v>0</v>
      </c>
      <c r="DW91" s="1">
        <v>0</v>
      </c>
      <c r="DX91" s="1">
        <v>0</v>
      </c>
      <c r="DY91" s="1">
        <v>0</v>
      </c>
      <c r="DZ91" s="1">
        <v>0</v>
      </c>
      <c r="EA91" s="1">
        <v>0</v>
      </c>
      <c r="EB91" s="1">
        <v>0</v>
      </c>
      <c r="EC91" s="1">
        <v>0</v>
      </c>
      <c r="ED91" s="1">
        <v>0</v>
      </c>
      <c r="EE91" s="1">
        <v>0</v>
      </c>
      <c r="EF91" s="1">
        <v>0</v>
      </c>
      <c r="EG91" s="1">
        <v>0</v>
      </c>
      <c r="EH91" s="1">
        <v>0</v>
      </c>
    </row>
    <row r="92" spans="1:138">
      <c r="A92" s="1" t="s">
        <v>2760</v>
      </c>
      <c r="B92" s="1" t="s">
        <v>466</v>
      </c>
      <c r="C92" s="1">
        <v>0</v>
      </c>
      <c r="D92" s="1">
        <v>0</v>
      </c>
      <c r="E92" s="1">
        <v>0</v>
      </c>
      <c r="F92" s="1">
        <v>0</v>
      </c>
      <c r="G92" s="1">
        <v>0</v>
      </c>
      <c r="H92" s="1">
        <v>0</v>
      </c>
      <c r="I92" s="1">
        <v>0</v>
      </c>
      <c r="J92" s="1">
        <v>0</v>
      </c>
      <c r="K92" s="1">
        <v>0</v>
      </c>
      <c r="L92" s="1">
        <v>0</v>
      </c>
      <c r="M92" s="1">
        <v>0</v>
      </c>
      <c r="N92" s="1">
        <v>0</v>
      </c>
      <c r="O92" s="1">
        <v>0</v>
      </c>
      <c r="P92" s="1">
        <v>0</v>
      </c>
      <c r="Q92" s="1">
        <v>0</v>
      </c>
      <c r="R92" s="1">
        <v>0</v>
      </c>
      <c r="S92" s="1">
        <v>0</v>
      </c>
      <c r="T92" s="1">
        <v>0</v>
      </c>
      <c r="U92" s="1">
        <v>0</v>
      </c>
      <c r="V92" s="1">
        <v>0</v>
      </c>
      <c r="W92" s="1">
        <v>0</v>
      </c>
      <c r="X92" s="1">
        <v>0</v>
      </c>
      <c r="Y92" s="1">
        <v>0</v>
      </c>
      <c r="Z92" s="1">
        <v>0</v>
      </c>
      <c r="AA92" s="1">
        <v>0</v>
      </c>
      <c r="AB92" s="1">
        <v>0</v>
      </c>
      <c r="AC92" s="1">
        <v>0</v>
      </c>
      <c r="AD92" s="1">
        <v>0</v>
      </c>
      <c r="AE92" s="1">
        <v>0</v>
      </c>
      <c r="AF92" s="1">
        <v>0</v>
      </c>
      <c r="AG92" s="1">
        <v>0</v>
      </c>
      <c r="AH92" s="1">
        <v>0</v>
      </c>
      <c r="AI92" s="1">
        <v>0</v>
      </c>
      <c r="AJ92" s="1">
        <v>0</v>
      </c>
      <c r="AK92" s="1">
        <v>0</v>
      </c>
      <c r="AL92" s="1">
        <v>0</v>
      </c>
      <c r="AM92" s="1">
        <v>0</v>
      </c>
      <c r="AN92" s="1">
        <v>0</v>
      </c>
      <c r="AO92" s="1">
        <v>0</v>
      </c>
      <c r="AP92" s="1">
        <v>0</v>
      </c>
      <c r="AQ92" s="1">
        <v>0</v>
      </c>
      <c r="AR92" s="1">
        <v>0</v>
      </c>
      <c r="AS92" s="1">
        <v>0</v>
      </c>
      <c r="AT92" s="1">
        <v>0</v>
      </c>
      <c r="AU92" s="1">
        <v>0</v>
      </c>
      <c r="AV92" s="1">
        <v>0</v>
      </c>
      <c r="AW92" s="1">
        <v>0</v>
      </c>
      <c r="AX92" s="1">
        <v>0</v>
      </c>
      <c r="AY92" s="1">
        <v>0</v>
      </c>
      <c r="AZ92" s="1">
        <v>0</v>
      </c>
      <c r="BA92" s="1">
        <v>0</v>
      </c>
      <c r="BB92" s="1">
        <v>0</v>
      </c>
      <c r="BC92" s="1">
        <v>0</v>
      </c>
      <c r="BD92" s="1">
        <v>0</v>
      </c>
      <c r="BE92" s="1">
        <v>0</v>
      </c>
      <c r="BF92" s="1">
        <v>0</v>
      </c>
      <c r="BG92" s="1">
        <v>0</v>
      </c>
      <c r="BH92" s="1">
        <v>0</v>
      </c>
      <c r="BI92" s="1">
        <v>0</v>
      </c>
      <c r="BJ92" s="1">
        <v>0</v>
      </c>
      <c r="BK92" s="1">
        <v>0</v>
      </c>
      <c r="BL92" s="1">
        <v>0</v>
      </c>
      <c r="BM92" s="1">
        <v>0</v>
      </c>
      <c r="BN92" s="1">
        <v>0</v>
      </c>
      <c r="BO92" s="1">
        <v>0</v>
      </c>
      <c r="BP92" s="1">
        <v>0</v>
      </c>
      <c r="BQ92" s="1">
        <v>0</v>
      </c>
      <c r="BR92" s="1">
        <v>0</v>
      </c>
      <c r="BS92" s="1">
        <v>0</v>
      </c>
      <c r="BT92" s="1">
        <v>0</v>
      </c>
      <c r="BU92" s="1">
        <v>0</v>
      </c>
      <c r="BV92" s="1">
        <v>0</v>
      </c>
      <c r="BW92" s="1">
        <v>0</v>
      </c>
      <c r="BX92" s="1">
        <v>0</v>
      </c>
      <c r="BY92" s="1">
        <v>0</v>
      </c>
      <c r="BZ92" s="1">
        <v>0</v>
      </c>
      <c r="CA92" s="1">
        <v>0</v>
      </c>
      <c r="CB92" s="1">
        <v>0</v>
      </c>
      <c r="CC92" s="1">
        <v>0</v>
      </c>
      <c r="CD92" s="1">
        <v>0</v>
      </c>
      <c r="CE92" s="1">
        <v>0</v>
      </c>
      <c r="CF92" s="1">
        <v>0</v>
      </c>
      <c r="CG92" s="1">
        <v>0</v>
      </c>
      <c r="CH92" s="1">
        <v>0</v>
      </c>
      <c r="CI92" s="1">
        <v>0</v>
      </c>
      <c r="CJ92" s="1">
        <v>0</v>
      </c>
      <c r="CK92" s="1">
        <v>0</v>
      </c>
      <c r="CL92" s="1">
        <v>0</v>
      </c>
      <c r="CM92" s="1">
        <v>0</v>
      </c>
      <c r="CN92" s="1">
        <v>0</v>
      </c>
      <c r="CO92" s="1">
        <v>0</v>
      </c>
      <c r="CP92" s="1">
        <v>0</v>
      </c>
      <c r="CQ92" s="1">
        <v>0</v>
      </c>
      <c r="CR92" s="1">
        <v>0</v>
      </c>
      <c r="CS92" s="1">
        <v>0</v>
      </c>
      <c r="CT92" s="1">
        <v>0</v>
      </c>
      <c r="CU92" s="1">
        <v>0</v>
      </c>
      <c r="CV92" s="1">
        <v>0</v>
      </c>
      <c r="CW92" s="1">
        <v>0</v>
      </c>
      <c r="CX92" s="1">
        <v>0</v>
      </c>
      <c r="CY92" s="1">
        <v>0</v>
      </c>
      <c r="CZ92" s="1">
        <v>0</v>
      </c>
      <c r="DA92" s="1">
        <v>0</v>
      </c>
      <c r="DB92" s="1">
        <v>0</v>
      </c>
      <c r="DC92" s="1">
        <v>0</v>
      </c>
      <c r="DD92" s="1">
        <v>0</v>
      </c>
      <c r="DE92" s="1">
        <v>0</v>
      </c>
      <c r="DF92" s="1">
        <v>0</v>
      </c>
      <c r="DG92" s="1">
        <v>0</v>
      </c>
      <c r="DH92" s="1">
        <v>0</v>
      </c>
      <c r="DI92" s="1">
        <v>0</v>
      </c>
      <c r="DJ92" s="1">
        <v>0</v>
      </c>
      <c r="DK92" s="1">
        <v>0</v>
      </c>
      <c r="DL92" s="1">
        <v>0</v>
      </c>
      <c r="DM92" s="1">
        <v>0</v>
      </c>
      <c r="DN92" s="1">
        <v>0</v>
      </c>
      <c r="DO92" s="1">
        <v>0</v>
      </c>
      <c r="DP92" s="1">
        <v>0</v>
      </c>
      <c r="DQ92" s="1">
        <v>0</v>
      </c>
      <c r="DR92" s="1">
        <v>0</v>
      </c>
      <c r="DS92" s="1">
        <v>0</v>
      </c>
      <c r="DT92" s="1">
        <v>0</v>
      </c>
      <c r="DU92" s="1">
        <v>0</v>
      </c>
      <c r="DV92" s="1">
        <v>0</v>
      </c>
      <c r="DW92" s="1">
        <v>0</v>
      </c>
      <c r="DX92" s="1">
        <v>0</v>
      </c>
      <c r="DY92" s="1">
        <v>0</v>
      </c>
      <c r="DZ92" s="1">
        <v>0</v>
      </c>
      <c r="EA92" s="1">
        <v>0</v>
      </c>
      <c r="EB92" s="1">
        <v>0</v>
      </c>
      <c r="EC92" s="1">
        <v>0</v>
      </c>
      <c r="ED92" s="1">
        <v>0</v>
      </c>
      <c r="EE92" s="1">
        <v>0</v>
      </c>
      <c r="EF92" s="1">
        <v>0</v>
      </c>
      <c r="EG92" s="1">
        <v>0</v>
      </c>
      <c r="EH92" s="1">
        <v>0</v>
      </c>
    </row>
    <row r="93" spans="1:138">
      <c r="A93" s="1" t="s">
        <v>467</v>
      </c>
      <c r="B93" s="1" t="s">
        <v>468</v>
      </c>
      <c r="C93" s="1">
        <v>0</v>
      </c>
      <c r="D93" s="1">
        <v>0</v>
      </c>
      <c r="E93" s="1">
        <v>0</v>
      </c>
      <c r="F93" s="1">
        <v>0</v>
      </c>
      <c r="G93" s="1">
        <v>0</v>
      </c>
      <c r="H93" s="1">
        <v>0</v>
      </c>
      <c r="I93" s="1">
        <v>0</v>
      </c>
      <c r="J93" s="1">
        <v>0</v>
      </c>
      <c r="K93" s="1">
        <v>0</v>
      </c>
      <c r="L93" s="1">
        <v>0</v>
      </c>
      <c r="M93" s="1">
        <v>0</v>
      </c>
      <c r="N93" s="1">
        <v>0</v>
      </c>
      <c r="O93" s="1">
        <v>0</v>
      </c>
      <c r="P93" s="1">
        <v>0</v>
      </c>
      <c r="Q93" s="1">
        <v>0</v>
      </c>
      <c r="R93" s="1">
        <v>0</v>
      </c>
      <c r="S93" s="1">
        <v>0</v>
      </c>
      <c r="T93" s="1">
        <v>0</v>
      </c>
      <c r="U93" s="1">
        <v>0</v>
      </c>
      <c r="V93" s="1">
        <v>0</v>
      </c>
      <c r="W93" s="1">
        <v>0</v>
      </c>
      <c r="X93" s="1">
        <v>0</v>
      </c>
      <c r="Y93" s="1">
        <v>0</v>
      </c>
      <c r="Z93" s="1">
        <v>0</v>
      </c>
      <c r="AA93" s="1">
        <v>0</v>
      </c>
      <c r="AB93" s="1">
        <v>0</v>
      </c>
      <c r="AC93" s="1">
        <v>0</v>
      </c>
      <c r="AD93" s="1">
        <v>0</v>
      </c>
      <c r="AE93" s="1">
        <v>0</v>
      </c>
      <c r="AF93" s="1">
        <v>0</v>
      </c>
      <c r="AG93" s="1">
        <v>0</v>
      </c>
      <c r="AH93" s="1">
        <v>0</v>
      </c>
      <c r="AI93" s="1">
        <v>0</v>
      </c>
      <c r="AJ93" s="1">
        <v>0</v>
      </c>
      <c r="AK93" s="1">
        <v>0</v>
      </c>
      <c r="AL93" s="1">
        <v>0</v>
      </c>
      <c r="AM93" s="1">
        <v>0</v>
      </c>
      <c r="AN93" s="1">
        <v>0</v>
      </c>
      <c r="AO93" s="1">
        <v>0</v>
      </c>
      <c r="AP93" s="1">
        <v>0</v>
      </c>
      <c r="AQ93" s="1">
        <v>0</v>
      </c>
      <c r="AR93" s="1">
        <v>0</v>
      </c>
      <c r="AS93" s="1">
        <v>0</v>
      </c>
      <c r="AT93" s="1">
        <v>0</v>
      </c>
      <c r="AU93" s="1">
        <v>0</v>
      </c>
      <c r="AV93" s="1">
        <v>0</v>
      </c>
      <c r="AW93" s="1">
        <v>0</v>
      </c>
      <c r="AX93" s="1">
        <v>0</v>
      </c>
      <c r="AY93" s="1">
        <v>0</v>
      </c>
      <c r="AZ93" s="1">
        <v>0</v>
      </c>
      <c r="BA93" s="1">
        <v>0</v>
      </c>
      <c r="BB93" s="1">
        <v>0</v>
      </c>
      <c r="BC93" s="1">
        <v>0</v>
      </c>
      <c r="BD93" s="1">
        <v>0</v>
      </c>
      <c r="BE93" s="1">
        <v>0</v>
      </c>
      <c r="BF93" s="1">
        <v>0</v>
      </c>
      <c r="BG93" s="1">
        <v>0</v>
      </c>
      <c r="BH93" s="1">
        <v>0</v>
      </c>
      <c r="BI93" s="1">
        <v>0</v>
      </c>
      <c r="BJ93" s="1">
        <v>0</v>
      </c>
      <c r="BK93" s="1">
        <v>0</v>
      </c>
      <c r="BL93" s="1">
        <v>0</v>
      </c>
      <c r="BM93" s="1">
        <v>0</v>
      </c>
      <c r="BN93" s="1">
        <v>0</v>
      </c>
      <c r="BO93" s="1">
        <v>0</v>
      </c>
      <c r="BP93" s="1">
        <v>0</v>
      </c>
      <c r="BQ93" s="1">
        <v>0</v>
      </c>
      <c r="BR93" s="1">
        <v>0</v>
      </c>
      <c r="BS93" s="1">
        <v>0</v>
      </c>
      <c r="BT93" s="1">
        <v>0</v>
      </c>
      <c r="BU93" s="1">
        <v>0</v>
      </c>
      <c r="BV93" s="1">
        <v>0</v>
      </c>
      <c r="BW93" s="1">
        <v>0</v>
      </c>
      <c r="BX93" s="1">
        <v>0</v>
      </c>
      <c r="BY93" s="1">
        <v>0</v>
      </c>
      <c r="BZ93" s="1">
        <v>0</v>
      </c>
      <c r="CA93" s="1">
        <v>0</v>
      </c>
      <c r="CB93" s="1">
        <v>0</v>
      </c>
      <c r="CC93" s="1">
        <v>0</v>
      </c>
      <c r="CD93" s="1">
        <v>0</v>
      </c>
      <c r="CE93" s="1">
        <v>0</v>
      </c>
      <c r="CF93" s="1">
        <v>0</v>
      </c>
      <c r="CG93" s="1">
        <v>0</v>
      </c>
      <c r="CH93" s="1">
        <v>0</v>
      </c>
      <c r="CI93" s="1">
        <v>0</v>
      </c>
      <c r="CJ93" s="1">
        <v>0</v>
      </c>
      <c r="CK93" s="1">
        <v>0</v>
      </c>
      <c r="CL93" s="1">
        <v>0</v>
      </c>
      <c r="CM93" s="1">
        <v>0</v>
      </c>
      <c r="CN93" s="1">
        <v>0</v>
      </c>
      <c r="CO93" s="1">
        <v>0</v>
      </c>
      <c r="CP93" s="1">
        <v>0</v>
      </c>
      <c r="CQ93" s="1">
        <v>0</v>
      </c>
      <c r="CR93" s="1">
        <v>0</v>
      </c>
      <c r="CS93" s="1">
        <v>0</v>
      </c>
      <c r="CT93" s="1">
        <v>0</v>
      </c>
      <c r="CU93" s="1">
        <v>0</v>
      </c>
      <c r="CV93" s="1">
        <v>0</v>
      </c>
      <c r="CW93" s="1">
        <v>0</v>
      </c>
      <c r="CX93" s="1">
        <v>0</v>
      </c>
      <c r="CY93" s="1">
        <v>0</v>
      </c>
      <c r="CZ93" s="1">
        <v>0</v>
      </c>
      <c r="DA93" s="1">
        <v>0</v>
      </c>
      <c r="DB93" s="1">
        <v>0</v>
      </c>
      <c r="DC93" s="1">
        <v>0</v>
      </c>
      <c r="DD93" s="1">
        <v>0</v>
      </c>
      <c r="DE93" s="1">
        <v>0</v>
      </c>
      <c r="DF93" s="1">
        <v>0</v>
      </c>
      <c r="DG93" s="1">
        <v>0</v>
      </c>
      <c r="DH93" s="1">
        <v>0</v>
      </c>
      <c r="DI93" s="1">
        <v>0</v>
      </c>
      <c r="DJ93" s="1">
        <v>0</v>
      </c>
      <c r="DK93" s="1">
        <v>0</v>
      </c>
      <c r="DL93" s="1">
        <v>0</v>
      </c>
      <c r="DM93" s="1">
        <v>0</v>
      </c>
      <c r="DN93" s="1">
        <v>0</v>
      </c>
      <c r="DO93" s="1">
        <v>0</v>
      </c>
      <c r="DP93" s="1">
        <v>0</v>
      </c>
      <c r="DQ93" s="1">
        <v>0</v>
      </c>
      <c r="DR93" s="1">
        <v>0</v>
      </c>
      <c r="DS93" s="1">
        <v>0</v>
      </c>
      <c r="DT93" s="1">
        <v>0</v>
      </c>
      <c r="DU93" s="1">
        <v>0</v>
      </c>
      <c r="DV93" s="1">
        <v>0</v>
      </c>
      <c r="DW93" s="1">
        <v>0</v>
      </c>
      <c r="DX93" s="1">
        <v>0</v>
      </c>
      <c r="DY93" s="1">
        <v>0</v>
      </c>
      <c r="DZ93" s="1">
        <v>0</v>
      </c>
      <c r="EA93" s="1">
        <v>0</v>
      </c>
      <c r="EB93" s="1">
        <v>0</v>
      </c>
      <c r="EC93" s="1">
        <v>0</v>
      </c>
      <c r="ED93" s="1">
        <v>0</v>
      </c>
      <c r="EE93" s="1">
        <v>0</v>
      </c>
      <c r="EF93" s="1">
        <v>0</v>
      </c>
      <c r="EG93" s="1">
        <v>0</v>
      </c>
      <c r="EH93" s="1">
        <v>0</v>
      </c>
    </row>
    <row r="94" spans="1:138">
      <c r="A94" s="1" t="s">
        <v>469</v>
      </c>
      <c r="B94" s="1" t="s">
        <v>470</v>
      </c>
      <c r="C94" s="1">
        <v>0</v>
      </c>
      <c r="D94" s="1">
        <v>0</v>
      </c>
      <c r="E94" s="1">
        <v>0</v>
      </c>
      <c r="F94" s="1">
        <v>0</v>
      </c>
      <c r="G94" s="1">
        <v>0</v>
      </c>
      <c r="H94" s="1">
        <v>0</v>
      </c>
      <c r="I94" s="1">
        <v>0</v>
      </c>
      <c r="J94" s="1">
        <v>0</v>
      </c>
      <c r="K94" s="1">
        <v>0</v>
      </c>
      <c r="L94" s="1">
        <v>0</v>
      </c>
      <c r="M94" s="1">
        <v>0</v>
      </c>
      <c r="N94" s="1">
        <v>0</v>
      </c>
      <c r="O94" s="1">
        <v>0</v>
      </c>
      <c r="P94" s="1">
        <v>0</v>
      </c>
      <c r="Q94" s="1">
        <v>0</v>
      </c>
      <c r="R94" s="1">
        <v>0</v>
      </c>
      <c r="S94" s="1">
        <v>0</v>
      </c>
      <c r="T94" s="1">
        <v>0</v>
      </c>
      <c r="U94" s="1">
        <v>0</v>
      </c>
      <c r="V94" s="1">
        <v>0</v>
      </c>
      <c r="W94" s="1">
        <v>0</v>
      </c>
      <c r="X94" s="1">
        <v>0</v>
      </c>
      <c r="Y94" s="1">
        <v>0</v>
      </c>
      <c r="Z94" s="1">
        <v>0</v>
      </c>
      <c r="AA94" s="1">
        <v>0</v>
      </c>
      <c r="AB94" s="1">
        <v>0</v>
      </c>
      <c r="AC94" s="1">
        <v>0</v>
      </c>
      <c r="AD94" s="1">
        <v>0</v>
      </c>
      <c r="AE94" s="1">
        <v>0</v>
      </c>
      <c r="AF94" s="1">
        <v>0</v>
      </c>
      <c r="AG94" s="1">
        <v>0</v>
      </c>
      <c r="AH94" s="1">
        <v>0</v>
      </c>
      <c r="AI94" s="1">
        <v>0</v>
      </c>
      <c r="AJ94" s="1">
        <v>0</v>
      </c>
      <c r="AK94" s="1">
        <v>0</v>
      </c>
      <c r="AL94" s="1">
        <v>0</v>
      </c>
      <c r="AM94" s="1">
        <v>0</v>
      </c>
      <c r="AN94" s="1">
        <v>0</v>
      </c>
      <c r="AO94" s="1">
        <v>0</v>
      </c>
      <c r="AP94" s="1">
        <v>0</v>
      </c>
      <c r="AQ94" s="1">
        <v>0</v>
      </c>
      <c r="AR94" s="1">
        <v>0</v>
      </c>
      <c r="AS94" s="1">
        <v>0</v>
      </c>
      <c r="AT94" s="1">
        <v>0</v>
      </c>
      <c r="AU94" s="1">
        <v>0</v>
      </c>
      <c r="AV94" s="1">
        <v>0</v>
      </c>
      <c r="AW94" s="1">
        <v>0</v>
      </c>
      <c r="AX94" s="1">
        <v>0</v>
      </c>
      <c r="AY94" s="1">
        <v>0</v>
      </c>
      <c r="AZ94" s="1">
        <v>0</v>
      </c>
      <c r="BA94" s="1">
        <v>0</v>
      </c>
      <c r="BB94" s="1">
        <v>0</v>
      </c>
      <c r="BC94" s="1">
        <v>0</v>
      </c>
      <c r="BD94" s="1">
        <v>0</v>
      </c>
      <c r="BE94" s="1">
        <v>0</v>
      </c>
      <c r="BF94" s="1">
        <v>0</v>
      </c>
      <c r="BG94" s="1">
        <v>0</v>
      </c>
      <c r="BH94" s="1">
        <v>0</v>
      </c>
      <c r="BI94" s="1">
        <v>0</v>
      </c>
      <c r="BJ94" s="1">
        <v>0</v>
      </c>
      <c r="BK94" s="1">
        <v>0</v>
      </c>
      <c r="BL94" s="1">
        <v>0</v>
      </c>
      <c r="BM94" s="1">
        <v>0</v>
      </c>
      <c r="BN94" s="1">
        <v>0</v>
      </c>
      <c r="BO94" s="1">
        <v>0</v>
      </c>
      <c r="BP94" s="1">
        <v>0</v>
      </c>
      <c r="BQ94" s="1">
        <v>0</v>
      </c>
      <c r="BR94" s="1">
        <v>0</v>
      </c>
      <c r="BS94" s="1">
        <v>0</v>
      </c>
      <c r="BT94" s="1">
        <v>0</v>
      </c>
      <c r="BU94" s="1">
        <v>0</v>
      </c>
      <c r="BV94" s="1">
        <v>0</v>
      </c>
      <c r="BW94" s="1">
        <v>0</v>
      </c>
      <c r="BX94" s="1">
        <v>0</v>
      </c>
      <c r="BY94" s="1">
        <v>0</v>
      </c>
      <c r="BZ94" s="1">
        <v>0</v>
      </c>
      <c r="CA94" s="1">
        <v>0</v>
      </c>
      <c r="CB94" s="1">
        <v>0</v>
      </c>
      <c r="CC94" s="1">
        <v>0</v>
      </c>
      <c r="CD94" s="1">
        <v>0</v>
      </c>
      <c r="CE94" s="1">
        <v>0</v>
      </c>
      <c r="CF94" s="1">
        <v>0</v>
      </c>
      <c r="CG94" s="1">
        <v>0</v>
      </c>
      <c r="CH94" s="1">
        <v>0</v>
      </c>
      <c r="CI94" s="1">
        <v>0</v>
      </c>
      <c r="CJ94" s="1">
        <v>0</v>
      </c>
      <c r="CK94" s="1">
        <v>0</v>
      </c>
      <c r="CL94" s="1">
        <v>0</v>
      </c>
      <c r="CM94" s="1">
        <v>0</v>
      </c>
      <c r="CN94" s="1">
        <v>0</v>
      </c>
      <c r="CO94" s="1">
        <v>0</v>
      </c>
      <c r="CP94" s="1">
        <v>0</v>
      </c>
      <c r="CQ94" s="1">
        <v>0</v>
      </c>
      <c r="CR94" s="1">
        <v>0</v>
      </c>
      <c r="CS94" s="1">
        <v>0</v>
      </c>
      <c r="CT94" s="1">
        <v>0</v>
      </c>
      <c r="CU94" s="1">
        <v>0</v>
      </c>
      <c r="CV94" s="1">
        <v>0</v>
      </c>
      <c r="CW94" s="1">
        <v>0</v>
      </c>
      <c r="CX94" s="1">
        <v>0</v>
      </c>
      <c r="CY94" s="1">
        <v>0</v>
      </c>
      <c r="CZ94" s="1">
        <v>0</v>
      </c>
      <c r="DA94" s="1">
        <v>0</v>
      </c>
      <c r="DB94" s="1">
        <v>0</v>
      </c>
      <c r="DC94" s="1">
        <v>0</v>
      </c>
      <c r="DD94" s="1">
        <v>0</v>
      </c>
      <c r="DE94" s="1">
        <v>0</v>
      </c>
      <c r="DF94" s="1">
        <v>0</v>
      </c>
      <c r="DG94" s="1">
        <v>0</v>
      </c>
      <c r="DH94" s="1">
        <v>0</v>
      </c>
      <c r="DI94" s="1">
        <v>0</v>
      </c>
      <c r="DJ94" s="1">
        <v>0</v>
      </c>
      <c r="DK94" s="1">
        <v>0</v>
      </c>
      <c r="DL94" s="1">
        <v>0</v>
      </c>
      <c r="DM94" s="1">
        <v>0</v>
      </c>
      <c r="DN94" s="1">
        <v>0</v>
      </c>
      <c r="DO94" s="1">
        <v>0</v>
      </c>
      <c r="DP94" s="1">
        <v>0</v>
      </c>
      <c r="DQ94" s="1">
        <v>0</v>
      </c>
      <c r="DR94" s="1">
        <v>0</v>
      </c>
      <c r="DS94" s="1">
        <v>0</v>
      </c>
      <c r="DT94" s="1">
        <v>0</v>
      </c>
      <c r="DU94" s="1">
        <v>0</v>
      </c>
      <c r="DV94" s="1">
        <v>0</v>
      </c>
      <c r="DW94" s="1">
        <v>0</v>
      </c>
      <c r="DX94" s="1">
        <v>0</v>
      </c>
      <c r="DY94" s="1">
        <v>0</v>
      </c>
      <c r="DZ94" s="1">
        <v>0</v>
      </c>
      <c r="EA94" s="1">
        <v>0</v>
      </c>
      <c r="EB94" s="1">
        <v>0</v>
      </c>
      <c r="EC94" s="1">
        <v>0</v>
      </c>
      <c r="ED94" s="1">
        <v>0</v>
      </c>
      <c r="EE94" s="1">
        <v>0</v>
      </c>
      <c r="EF94" s="1">
        <v>0</v>
      </c>
      <c r="EG94" s="1">
        <v>0</v>
      </c>
      <c r="EH94" s="1">
        <v>0</v>
      </c>
    </row>
    <row r="95" spans="1:138">
      <c r="A95" s="1" t="s">
        <v>471</v>
      </c>
      <c r="B95" s="1" t="s">
        <v>472</v>
      </c>
      <c r="C95" s="1">
        <v>0</v>
      </c>
      <c r="D95" s="1">
        <v>0</v>
      </c>
      <c r="E95" s="1">
        <v>0</v>
      </c>
      <c r="F95" s="1">
        <v>0</v>
      </c>
      <c r="G95" s="1">
        <v>0</v>
      </c>
      <c r="H95" s="1">
        <v>0</v>
      </c>
      <c r="I95" s="1">
        <v>0</v>
      </c>
      <c r="J95" s="1">
        <v>0</v>
      </c>
      <c r="K95" s="1">
        <v>0</v>
      </c>
      <c r="L95" s="1">
        <v>0</v>
      </c>
      <c r="M95" s="1">
        <v>0</v>
      </c>
      <c r="N95" s="1">
        <v>0</v>
      </c>
      <c r="O95" s="1">
        <v>0</v>
      </c>
      <c r="P95" s="1">
        <v>0</v>
      </c>
      <c r="Q95" s="1">
        <v>0</v>
      </c>
      <c r="R95" s="1">
        <v>0</v>
      </c>
      <c r="S95" s="1">
        <v>0</v>
      </c>
      <c r="T95" s="1">
        <v>0</v>
      </c>
      <c r="U95" s="1">
        <v>0</v>
      </c>
      <c r="V95" s="1">
        <v>0</v>
      </c>
      <c r="W95" s="1">
        <v>0</v>
      </c>
      <c r="X95" s="1">
        <v>0</v>
      </c>
      <c r="Y95" s="1">
        <v>0</v>
      </c>
      <c r="Z95" s="1">
        <v>0</v>
      </c>
      <c r="AA95" s="1">
        <v>0</v>
      </c>
      <c r="AB95" s="1">
        <v>0</v>
      </c>
      <c r="AC95" s="1">
        <v>0</v>
      </c>
      <c r="AD95" s="1">
        <v>0</v>
      </c>
      <c r="AE95" s="1">
        <v>0</v>
      </c>
      <c r="AF95" s="1">
        <v>0</v>
      </c>
      <c r="AG95" s="1">
        <v>0</v>
      </c>
      <c r="AH95" s="1">
        <v>0</v>
      </c>
      <c r="AI95" s="1">
        <v>0</v>
      </c>
      <c r="AJ95" s="1">
        <v>0</v>
      </c>
      <c r="AK95" s="1">
        <v>0</v>
      </c>
      <c r="AL95" s="1">
        <v>0</v>
      </c>
      <c r="AM95" s="1">
        <v>0</v>
      </c>
      <c r="AN95" s="1">
        <v>0</v>
      </c>
      <c r="AO95" s="1">
        <v>0</v>
      </c>
      <c r="AP95" s="1">
        <v>0</v>
      </c>
      <c r="AQ95" s="1">
        <v>0</v>
      </c>
      <c r="AR95" s="1">
        <v>0</v>
      </c>
      <c r="AS95" s="1">
        <v>0</v>
      </c>
      <c r="AT95" s="1">
        <v>0</v>
      </c>
      <c r="AU95" s="1">
        <v>0</v>
      </c>
      <c r="AV95" s="1">
        <v>0</v>
      </c>
      <c r="AW95" s="1">
        <v>0</v>
      </c>
      <c r="AX95" s="1">
        <v>0</v>
      </c>
      <c r="AY95" s="1">
        <v>0</v>
      </c>
      <c r="AZ95" s="1">
        <v>0</v>
      </c>
      <c r="BA95" s="1">
        <v>0</v>
      </c>
      <c r="BB95" s="1">
        <v>0</v>
      </c>
      <c r="BC95" s="1">
        <v>0</v>
      </c>
      <c r="BD95" s="1">
        <v>0</v>
      </c>
      <c r="BE95" s="1">
        <v>0</v>
      </c>
      <c r="BF95" s="1">
        <v>0</v>
      </c>
      <c r="BG95" s="1">
        <v>0</v>
      </c>
      <c r="BH95" s="1">
        <v>0</v>
      </c>
      <c r="BI95" s="1">
        <v>0</v>
      </c>
      <c r="BJ95" s="1">
        <v>0</v>
      </c>
      <c r="BK95" s="1">
        <v>0</v>
      </c>
      <c r="BL95" s="1">
        <v>0</v>
      </c>
      <c r="BM95" s="1">
        <v>0</v>
      </c>
      <c r="BN95" s="1">
        <v>0</v>
      </c>
      <c r="BO95" s="1">
        <v>0</v>
      </c>
      <c r="BP95" s="1">
        <v>0</v>
      </c>
      <c r="BQ95" s="1">
        <v>0</v>
      </c>
      <c r="BR95" s="1">
        <v>0</v>
      </c>
      <c r="BS95" s="1">
        <v>0</v>
      </c>
      <c r="BT95" s="1">
        <v>0</v>
      </c>
      <c r="BU95" s="1">
        <v>0</v>
      </c>
      <c r="BV95" s="1">
        <v>0</v>
      </c>
      <c r="BW95" s="1">
        <v>0</v>
      </c>
      <c r="BX95" s="1">
        <v>0</v>
      </c>
      <c r="BY95" s="1">
        <v>0</v>
      </c>
      <c r="BZ95" s="1">
        <v>0</v>
      </c>
      <c r="CA95" s="1">
        <v>0</v>
      </c>
      <c r="CB95" s="1">
        <v>0</v>
      </c>
      <c r="CC95" s="1">
        <v>0</v>
      </c>
      <c r="CD95" s="1">
        <v>0</v>
      </c>
      <c r="CE95" s="1">
        <v>0</v>
      </c>
      <c r="CF95" s="1">
        <v>0</v>
      </c>
      <c r="CG95" s="1">
        <v>0</v>
      </c>
      <c r="CH95" s="1">
        <v>0</v>
      </c>
      <c r="CI95" s="1">
        <v>0</v>
      </c>
      <c r="CJ95" s="1">
        <v>0</v>
      </c>
      <c r="CK95" s="1">
        <v>0</v>
      </c>
      <c r="CL95" s="1">
        <v>0</v>
      </c>
      <c r="CM95" s="1">
        <v>0</v>
      </c>
      <c r="CN95" s="1">
        <v>0</v>
      </c>
      <c r="CO95" s="1">
        <v>0</v>
      </c>
      <c r="CP95" s="1">
        <v>0</v>
      </c>
      <c r="CQ95" s="1">
        <v>0</v>
      </c>
      <c r="CR95" s="1">
        <v>0</v>
      </c>
      <c r="CS95" s="1">
        <v>0</v>
      </c>
      <c r="CT95" s="1">
        <v>0</v>
      </c>
      <c r="CU95" s="1">
        <v>0</v>
      </c>
      <c r="CV95" s="1">
        <v>0</v>
      </c>
      <c r="CW95" s="1">
        <v>0</v>
      </c>
      <c r="CX95" s="1">
        <v>0</v>
      </c>
      <c r="CY95" s="1">
        <v>0</v>
      </c>
      <c r="CZ95" s="1">
        <v>0</v>
      </c>
      <c r="DA95" s="1">
        <v>0</v>
      </c>
      <c r="DB95" s="1">
        <v>0</v>
      </c>
      <c r="DC95" s="1">
        <v>0</v>
      </c>
      <c r="DD95" s="1">
        <v>0</v>
      </c>
      <c r="DE95" s="1">
        <v>0</v>
      </c>
      <c r="DF95" s="1">
        <v>0</v>
      </c>
      <c r="DG95" s="1">
        <v>0</v>
      </c>
      <c r="DH95" s="1">
        <v>0</v>
      </c>
      <c r="DI95" s="1">
        <v>0</v>
      </c>
      <c r="DJ95" s="1">
        <v>0</v>
      </c>
      <c r="DK95" s="1">
        <v>0</v>
      </c>
      <c r="DL95" s="1">
        <v>0</v>
      </c>
      <c r="DM95" s="1">
        <v>0</v>
      </c>
      <c r="DN95" s="1">
        <v>0</v>
      </c>
      <c r="DO95" s="1">
        <v>0</v>
      </c>
      <c r="DP95" s="1">
        <v>0</v>
      </c>
      <c r="DQ95" s="1">
        <v>0</v>
      </c>
      <c r="DR95" s="1">
        <v>0</v>
      </c>
      <c r="DS95" s="1">
        <v>0</v>
      </c>
      <c r="DT95" s="1">
        <v>0</v>
      </c>
      <c r="DU95" s="1">
        <v>0</v>
      </c>
      <c r="DV95" s="1">
        <v>0</v>
      </c>
      <c r="DW95" s="1">
        <v>0</v>
      </c>
      <c r="DX95" s="1">
        <v>0</v>
      </c>
      <c r="DY95" s="1">
        <v>0</v>
      </c>
      <c r="DZ95" s="1">
        <v>0</v>
      </c>
      <c r="EA95" s="1">
        <v>0</v>
      </c>
      <c r="EB95" s="1">
        <v>0</v>
      </c>
      <c r="EC95" s="1">
        <v>0</v>
      </c>
      <c r="ED95" s="1">
        <v>0</v>
      </c>
      <c r="EE95" s="1">
        <v>0</v>
      </c>
      <c r="EF95" s="1">
        <v>0</v>
      </c>
      <c r="EG95" s="1">
        <v>0</v>
      </c>
      <c r="EH95" s="1">
        <v>0</v>
      </c>
    </row>
    <row r="96" spans="1:138">
      <c r="A96" s="1" t="s">
        <v>2761</v>
      </c>
      <c r="B96" s="1" t="s">
        <v>474</v>
      </c>
      <c r="C96" s="1">
        <v>0</v>
      </c>
      <c r="D96" s="1">
        <v>0</v>
      </c>
      <c r="E96" s="1">
        <v>0</v>
      </c>
      <c r="F96" s="1">
        <v>0</v>
      </c>
      <c r="G96" s="1">
        <v>0</v>
      </c>
      <c r="H96" s="1">
        <v>0</v>
      </c>
      <c r="I96" s="1">
        <v>0</v>
      </c>
      <c r="J96" s="1">
        <v>0</v>
      </c>
      <c r="K96" s="1">
        <v>0</v>
      </c>
      <c r="L96" s="1">
        <v>0</v>
      </c>
      <c r="M96" s="1">
        <v>0</v>
      </c>
      <c r="N96" s="1">
        <v>0</v>
      </c>
      <c r="O96" s="1">
        <v>0</v>
      </c>
      <c r="P96" s="1">
        <v>0</v>
      </c>
      <c r="Q96" s="1">
        <v>0</v>
      </c>
      <c r="R96" s="1">
        <v>0</v>
      </c>
      <c r="S96" s="1">
        <v>0</v>
      </c>
      <c r="T96" s="1">
        <v>0</v>
      </c>
      <c r="U96" s="1">
        <v>0</v>
      </c>
      <c r="V96" s="1">
        <v>0</v>
      </c>
      <c r="W96" s="1">
        <v>0</v>
      </c>
      <c r="X96" s="1">
        <v>0</v>
      </c>
      <c r="Y96" s="1">
        <v>0</v>
      </c>
      <c r="Z96" s="1">
        <v>0</v>
      </c>
      <c r="AA96" s="1">
        <v>0</v>
      </c>
      <c r="AB96" s="1">
        <v>0</v>
      </c>
      <c r="AC96" s="1">
        <v>0</v>
      </c>
      <c r="AD96" s="1">
        <v>0</v>
      </c>
      <c r="AE96" s="1">
        <v>0</v>
      </c>
      <c r="AF96" s="1">
        <v>0</v>
      </c>
      <c r="AG96" s="1">
        <v>0</v>
      </c>
      <c r="AH96" s="1">
        <v>0</v>
      </c>
      <c r="AI96" s="1">
        <v>0</v>
      </c>
      <c r="AJ96" s="1">
        <v>0</v>
      </c>
      <c r="AK96" s="1">
        <v>0</v>
      </c>
      <c r="AL96" s="1">
        <v>0</v>
      </c>
      <c r="AM96" s="1">
        <v>0</v>
      </c>
      <c r="AN96" s="1">
        <v>0</v>
      </c>
      <c r="AO96" s="1">
        <v>0</v>
      </c>
      <c r="AP96" s="1">
        <v>0</v>
      </c>
      <c r="AQ96" s="1">
        <v>0</v>
      </c>
      <c r="AR96" s="1">
        <v>0</v>
      </c>
      <c r="AS96" s="1">
        <v>0</v>
      </c>
      <c r="AT96" s="1">
        <v>0</v>
      </c>
      <c r="AU96" s="1">
        <v>0</v>
      </c>
      <c r="AV96" s="1">
        <v>0</v>
      </c>
      <c r="AW96" s="1">
        <v>0</v>
      </c>
      <c r="AX96" s="1">
        <v>0</v>
      </c>
      <c r="AY96" s="1">
        <v>0</v>
      </c>
      <c r="AZ96" s="1">
        <v>0</v>
      </c>
      <c r="BA96" s="1">
        <v>0</v>
      </c>
      <c r="BB96" s="1">
        <v>0</v>
      </c>
      <c r="BC96" s="1">
        <v>0</v>
      </c>
      <c r="BD96" s="1">
        <v>0</v>
      </c>
      <c r="BE96" s="1">
        <v>0</v>
      </c>
      <c r="BF96" s="1">
        <v>0</v>
      </c>
      <c r="BG96" s="1">
        <v>0</v>
      </c>
      <c r="BH96" s="1">
        <v>0</v>
      </c>
      <c r="BI96" s="1">
        <v>0</v>
      </c>
      <c r="BJ96" s="1">
        <v>0</v>
      </c>
      <c r="BK96" s="1">
        <v>0</v>
      </c>
      <c r="BL96" s="1">
        <v>0</v>
      </c>
      <c r="BM96" s="1">
        <v>0</v>
      </c>
      <c r="BN96" s="1">
        <v>0</v>
      </c>
      <c r="BO96" s="1">
        <v>0</v>
      </c>
      <c r="BP96" s="1">
        <v>0</v>
      </c>
      <c r="BQ96" s="1">
        <v>0</v>
      </c>
      <c r="BR96" s="1">
        <v>0</v>
      </c>
      <c r="BS96" s="1">
        <v>0</v>
      </c>
      <c r="BT96" s="1">
        <v>0</v>
      </c>
      <c r="BU96" s="1">
        <v>0</v>
      </c>
      <c r="BV96" s="1">
        <v>0</v>
      </c>
      <c r="BW96" s="1">
        <v>0</v>
      </c>
      <c r="BX96" s="1">
        <v>0</v>
      </c>
      <c r="BY96" s="1">
        <v>0</v>
      </c>
      <c r="BZ96" s="1">
        <v>0</v>
      </c>
      <c r="CA96" s="1">
        <v>0</v>
      </c>
      <c r="CB96" s="1">
        <v>0</v>
      </c>
      <c r="CC96" s="1">
        <v>0</v>
      </c>
      <c r="CD96" s="1">
        <v>0</v>
      </c>
      <c r="CE96" s="1">
        <v>0</v>
      </c>
      <c r="CF96" s="1">
        <v>0</v>
      </c>
      <c r="CG96" s="1">
        <v>0</v>
      </c>
      <c r="CH96" s="1">
        <v>0</v>
      </c>
      <c r="CI96" s="1">
        <v>0</v>
      </c>
      <c r="CJ96" s="1">
        <v>0</v>
      </c>
      <c r="CK96" s="1">
        <v>0</v>
      </c>
      <c r="CL96" s="1">
        <v>0</v>
      </c>
      <c r="CM96" s="1">
        <v>0</v>
      </c>
      <c r="CN96" s="1">
        <v>0</v>
      </c>
      <c r="CO96" s="1">
        <v>0</v>
      </c>
      <c r="CP96" s="1">
        <v>0</v>
      </c>
      <c r="CQ96" s="1">
        <v>0</v>
      </c>
      <c r="CR96" s="1">
        <v>0</v>
      </c>
      <c r="CS96" s="1">
        <v>0</v>
      </c>
      <c r="CT96" s="1">
        <v>0</v>
      </c>
      <c r="CU96" s="1">
        <v>0</v>
      </c>
      <c r="CV96" s="1">
        <v>0</v>
      </c>
      <c r="CW96" s="1">
        <v>0</v>
      </c>
      <c r="CX96" s="1">
        <v>0</v>
      </c>
      <c r="CY96" s="1">
        <v>0</v>
      </c>
      <c r="CZ96" s="1">
        <v>0</v>
      </c>
      <c r="DA96" s="1">
        <v>0</v>
      </c>
      <c r="DB96" s="1">
        <v>0</v>
      </c>
      <c r="DC96" s="1">
        <v>0</v>
      </c>
      <c r="DD96" s="1">
        <v>0</v>
      </c>
      <c r="DE96" s="1">
        <v>0</v>
      </c>
      <c r="DF96" s="1">
        <v>0</v>
      </c>
      <c r="DG96" s="1">
        <v>0</v>
      </c>
      <c r="DH96" s="1">
        <v>0</v>
      </c>
      <c r="DI96" s="1">
        <v>0</v>
      </c>
      <c r="DJ96" s="1">
        <v>0</v>
      </c>
      <c r="DK96" s="1">
        <v>0</v>
      </c>
      <c r="DL96" s="1">
        <v>0</v>
      </c>
      <c r="DM96" s="1">
        <v>0</v>
      </c>
      <c r="DN96" s="1">
        <v>0</v>
      </c>
      <c r="DO96" s="1">
        <v>0</v>
      </c>
      <c r="DP96" s="1">
        <v>0</v>
      </c>
      <c r="DQ96" s="1">
        <v>0</v>
      </c>
      <c r="DR96" s="1">
        <v>0</v>
      </c>
      <c r="DS96" s="1">
        <v>0</v>
      </c>
      <c r="DT96" s="1">
        <v>0</v>
      </c>
      <c r="DU96" s="1">
        <v>0</v>
      </c>
      <c r="DV96" s="1">
        <v>0</v>
      </c>
      <c r="DW96" s="1">
        <v>0</v>
      </c>
      <c r="DX96" s="1">
        <v>0</v>
      </c>
      <c r="DY96" s="1">
        <v>0</v>
      </c>
      <c r="DZ96" s="1">
        <v>0</v>
      </c>
      <c r="EA96" s="1">
        <v>0</v>
      </c>
      <c r="EB96" s="1">
        <v>0</v>
      </c>
      <c r="EC96" s="1">
        <v>0</v>
      </c>
      <c r="ED96" s="1">
        <v>0</v>
      </c>
      <c r="EE96" s="1">
        <v>0</v>
      </c>
      <c r="EF96" s="1">
        <v>0</v>
      </c>
      <c r="EG96" s="1">
        <v>0</v>
      </c>
      <c r="EH96" s="1">
        <v>0</v>
      </c>
    </row>
    <row r="97" spans="1:138">
      <c r="A97" s="1" t="s">
        <v>475</v>
      </c>
      <c r="B97" s="1" t="s">
        <v>476</v>
      </c>
      <c r="C97" s="1">
        <v>0</v>
      </c>
      <c r="D97" s="1">
        <v>0</v>
      </c>
      <c r="E97" s="1">
        <v>0</v>
      </c>
      <c r="F97" s="1">
        <v>0</v>
      </c>
      <c r="G97" s="1">
        <v>0</v>
      </c>
      <c r="H97" s="1">
        <v>0</v>
      </c>
      <c r="I97" s="1">
        <v>0</v>
      </c>
      <c r="J97" s="1">
        <v>0</v>
      </c>
      <c r="K97" s="1">
        <v>0</v>
      </c>
      <c r="L97" s="1">
        <v>0</v>
      </c>
      <c r="M97" s="1">
        <v>0</v>
      </c>
      <c r="N97" s="1">
        <v>0</v>
      </c>
      <c r="O97" s="1">
        <v>0</v>
      </c>
      <c r="P97" s="1">
        <v>0</v>
      </c>
      <c r="Q97" s="1">
        <v>0</v>
      </c>
      <c r="R97" s="1">
        <v>0</v>
      </c>
      <c r="S97" s="1">
        <v>0</v>
      </c>
      <c r="T97" s="1">
        <v>0</v>
      </c>
      <c r="U97" s="1">
        <v>0</v>
      </c>
      <c r="V97" s="1">
        <v>0</v>
      </c>
      <c r="W97" s="1">
        <v>0</v>
      </c>
      <c r="X97" s="1">
        <v>0</v>
      </c>
      <c r="Y97" s="1">
        <v>0</v>
      </c>
      <c r="Z97" s="1">
        <v>0</v>
      </c>
      <c r="AA97" s="1">
        <v>0</v>
      </c>
      <c r="AB97" s="1">
        <v>0</v>
      </c>
      <c r="AC97" s="1">
        <v>0</v>
      </c>
      <c r="AD97" s="1">
        <v>0</v>
      </c>
      <c r="AE97" s="1">
        <v>0</v>
      </c>
      <c r="AF97" s="1">
        <v>0</v>
      </c>
      <c r="AG97" s="1">
        <v>0</v>
      </c>
      <c r="AH97" s="1">
        <v>0</v>
      </c>
      <c r="AI97" s="1">
        <v>0</v>
      </c>
      <c r="AJ97" s="1">
        <v>0</v>
      </c>
      <c r="AK97" s="1">
        <v>0</v>
      </c>
      <c r="AL97" s="1">
        <v>0</v>
      </c>
      <c r="AM97" s="1">
        <v>0</v>
      </c>
      <c r="AN97" s="1">
        <v>0</v>
      </c>
      <c r="AO97" s="1">
        <v>0</v>
      </c>
      <c r="AP97" s="1">
        <v>0</v>
      </c>
      <c r="AQ97" s="1">
        <v>0</v>
      </c>
      <c r="AR97" s="1">
        <v>0</v>
      </c>
      <c r="AS97" s="1">
        <v>0</v>
      </c>
      <c r="AT97" s="1">
        <v>0</v>
      </c>
      <c r="AU97" s="1">
        <v>0</v>
      </c>
      <c r="AV97" s="1">
        <v>0</v>
      </c>
      <c r="AW97" s="1">
        <v>0</v>
      </c>
      <c r="AX97" s="1">
        <v>0</v>
      </c>
      <c r="AY97" s="1">
        <v>0</v>
      </c>
      <c r="AZ97" s="1">
        <v>0</v>
      </c>
      <c r="BA97" s="1">
        <v>0</v>
      </c>
      <c r="BB97" s="1">
        <v>0</v>
      </c>
      <c r="BC97" s="1">
        <v>0</v>
      </c>
      <c r="BD97" s="1">
        <v>0</v>
      </c>
      <c r="BE97" s="1">
        <v>0</v>
      </c>
      <c r="BF97" s="1">
        <v>0</v>
      </c>
      <c r="BG97" s="1">
        <v>0</v>
      </c>
      <c r="BH97" s="1">
        <v>0</v>
      </c>
      <c r="BI97" s="1">
        <v>0</v>
      </c>
      <c r="BJ97" s="1">
        <v>0</v>
      </c>
      <c r="BK97" s="1">
        <v>0</v>
      </c>
      <c r="BL97" s="1">
        <v>0</v>
      </c>
      <c r="BM97" s="1">
        <v>0</v>
      </c>
      <c r="BN97" s="1">
        <v>0</v>
      </c>
      <c r="BO97" s="1">
        <v>0</v>
      </c>
      <c r="BP97" s="1">
        <v>0</v>
      </c>
      <c r="BQ97" s="1">
        <v>0</v>
      </c>
      <c r="BR97" s="1">
        <v>0</v>
      </c>
      <c r="BS97" s="1">
        <v>0</v>
      </c>
      <c r="BT97" s="1">
        <v>0</v>
      </c>
      <c r="BU97" s="1">
        <v>0</v>
      </c>
      <c r="BV97" s="1">
        <v>0</v>
      </c>
      <c r="BW97" s="1">
        <v>0</v>
      </c>
      <c r="BX97" s="1">
        <v>0</v>
      </c>
      <c r="BY97" s="1">
        <v>0</v>
      </c>
      <c r="BZ97" s="1">
        <v>0</v>
      </c>
      <c r="CA97" s="1">
        <v>0</v>
      </c>
      <c r="CB97" s="1">
        <v>0</v>
      </c>
      <c r="CC97" s="1">
        <v>0</v>
      </c>
      <c r="CD97" s="1">
        <v>0</v>
      </c>
      <c r="CE97" s="1">
        <v>0</v>
      </c>
      <c r="CF97" s="1">
        <v>0</v>
      </c>
      <c r="CG97" s="1">
        <v>0</v>
      </c>
      <c r="CH97" s="1">
        <v>0</v>
      </c>
      <c r="CI97" s="1">
        <v>0</v>
      </c>
      <c r="CJ97" s="1">
        <v>0</v>
      </c>
      <c r="CK97" s="1">
        <v>0</v>
      </c>
      <c r="CL97" s="1">
        <v>0</v>
      </c>
      <c r="CM97" s="1">
        <v>0</v>
      </c>
      <c r="CN97" s="1">
        <v>0</v>
      </c>
      <c r="CO97" s="1">
        <v>0</v>
      </c>
      <c r="CP97" s="1">
        <v>0</v>
      </c>
      <c r="CQ97" s="1">
        <v>0</v>
      </c>
      <c r="CR97" s="1">
        <v>0</v>
      </c>
      <c r="CS97" s="1">
        <v>0</v>
      </c>
      <c r="CT97" s="1">
        <v>0</v>
      </c>
      <c r="CU97" s="1">
        <v>0</v>
      </c>
      <c r="CV97" s="1">
        <v>0</v>
      </c>
      <c r="CW97" s="1">
        <v>0</v>
      </c>
      <c r="CX97" s="1">
        <v>0</v>
      </c>
      <c r="CY97" s="1">
        <v>0</v>
      </c>
      <c r="CZ97" s="1">
        <v>0</v>
      </c>
      <c r="DA97" s="1">
        <v>0</v>
      </c>
      <c r="DB97" s="1">
        <v>0</v>
      </c>
      <c r="DC97" s="1">
        <v>0</v>
      </c>
      <c r="DD97" s="1">
        <v>0</v>
      </c>
      <c r="DE97" s="1">
        <v>0</v>
      </c>
      <c r="DF97" s="1">
        <v>0</v>
      </c>
      <c r="DG97" s="1">
        <v>0</v>
      </c>
      <c r="DH97" s="1">
        <v>0</v>
      </c>
      <c r="DI97" s="1">
        <v>0</v>
      </c>
      <c r="DJ97" s="1">
        <v>0</v>
      </c>
      <c r="DK97" s="1">
        <v>0</v>
      </c>
      <c r="DL97" s="1">
        <v>0</v>
      </c>
      <c r="DM97" s="1">
        <v>0</v>
      </c>
      <c r="DN97" s="1">
        <v>0</v>
      </c>
      <c r="DO97" s="1">
        <v>0</v>
      </c>
      <c r="DP97" s="1">
        <v>0</v>
      </c>
      <c r="DQ97" s="1">
        <v>0</v>
      </c>
      <c r="DR97" s="1">
        <v>0</v>
      </c>
      <c r="DS97" s="1">
        <v>0</v>
      </c>
      <c r="DT97" s="1">
        <v>0</v>
      </c>
      <c r="DU97" s="1">
        <v>0</v>
      </c>
      <c r="DV97" s="1">
        <v>0</v>
      </c>
      <c r="DW97" s="1">
        <v>0</v>
      </c>
      <c r="DX97" s="1">
        <v>0</v>
      </c>
      <c r="DY97" s="1">
        <v>0</v>
      </c>
      <c r="DZ97" s="1">
        <v>0</v>
      </c>
      <c r="EA97" s="1">
        <v>0</v>
      </c>
      <c r="EB97" s="1">
        <v>0</v>
      </c>
      <c r="EC97" s="1">
        <v>0</v>
      </c>
      <c r="ED97" s="1">
        <v>0</v>
      </c>
      <c r="EE97" s="1">
        <v>0</v>
      </c>
      <c r="EF97" s="1">
        <v>0</v>
      </c>
      <c r="EG97" s="1">
        <v>0</v>
      </c>
      <c r="EH97" s="1">
        <v>0</v>
      </c>
    </row>
    <row r="98" spans="1:138">
      <c r="A98" s="1" t="s">
        <v>477</v>
      </c>
      <c r="B98" s="1" t="s">
        <v>478</v>
      </c>
      <c r="C98" s="1">
        <v>0</v>
      </c>
      <c r="D98" s="1">
        <v>0</v>
      </c>
      <c r="E98" s="1">
        <v>0</v>
      </c>
      <c r="F98" s="1">
        <v>0</v>
      </c>
      <c r="G98" s="1">
        <v>0</v>
      </c>
      <c r="H98" s="1">
        <v>0</v>
      </c>
      <c r="I98" s="1">
        <v>0</v>
      </c>
      <c r="J98" s="1">
        <v>0</v>
      </c>
      <c r="K98" s="1">
        <v>0</v>
      </c>
      <c r="L98" s="1">
        <v>0</v>
      </c>
      <c r="M98" s="1">
        <v>0</v>
      </c>
      <c r="N98" s="1">
        <v>0</v>
      </c>
      <c r="O98" s="1">
        <v>0</v>
      </c>
      <c r="P98" s="1">
        <v>0</v>
      </c>
      <c r="Q98" s="1">
        <v>0</v>
      </c>
      <c r="R98" s="1">
        <v>0</v>
      </c>
      <c r="S98" s="1">
        <v>0</v>
      </c>
      <c r="T98" s="1">
        <v>0</v>
      </c>
      <c r="U98" s="1">
        <v>0</v>
      </c>
      <c r="V98" s="1">
        <v>0</v>
      </c>
      <c r="W98" s="1">
        <v>0</v>
      </c>
      <c r="X98" s="1">
        <v>0</v>
      </c>
      <c r="Y98" s="1">
        <v>0</v>
      </c>
      <c r="Z98" s="1">
        <v>0</v>
      </c>
      <c r="AA98" s="1">
        <v>0</v>
      </c>
      <c r="AB98" s="1">
        <v>0</v>
      </c>
      <c r="AC98" s="1">
        <v>0</v>
      </c>
      <c r="AD98" s="1">
        <v>0</v>
      </c>
      <c r="AE98" s="1">
        <v>0</v>
      </c>
      <c r="AF98" s="1">
        <v>0</v>
      </c>
      <c r="AG98" s="1">
        <v>0</v>
      </c>
      <c r="AH98" s="1">
        <v>0</v>
      </c>
      <c r="AI98" s="1">
        <v>0</v>
      </c>
      <c r="AJ98" s="1">
        <v>0</v>
      </c>
      <c r="AK98" s="1">
        <v>0</v>
      </c>
      <c r="AL98" s="1">
        <v>0</v>
      </c>
      <c r="AM98" s="1">
        <v>0</v>
      </c>
      <c r="AN98" s="1">
        <v>0</v>
      </c>
      <c r="AO98" s="1">
        <v>0</v>
      </c>
      <c r="AP98" s="1">
        <v>0</v>
      </c>
      <c r="AQ98" s="1">
        <v>0</v>
      </c>
      <c r="AR98" s="1">
        <v>0</v>
      </c>
      <c r="AS98" s="1">
        <v>0</v>
      </c>
      <c r="AT98" s="1">
        <v>0</v>
      </c>
      <c r="AU98" s="1">
        <v>0</v>
      </c>
      <c r="AV98" s="1">
        <v>0</v>
      </c>
      <c r="AW98" s="1">
        <v>0</v>
      </c>
      <c r="AX98" s="1">
        <v>0</v>
      </c>
      <c r="AY98" s="1">
        <v>0</v>
      </c>
      <c r="AZ98" s="1">
        <v>0</v>
      </c>
      <c r="BA98" s="1">
        <v>0</v>
      </c>
      <c r="BB98" s="1">
        <v>0</v>
      </c>
      <c r="BC98" s="1">
        <v>0</v>
      </c>
      <c r="BD98" s="1">
        <v>0</v>
      </c>
      <c r="BE98" s="1">
        <v>0</v>
      </c>
      <c r="BF98" s="1">
        <v>0</v>
      </c>
      <c r="BG98" s="1">
        <v>0</v>
      </c>
      <c r="BH98" s="1">
        <v>0</v>
      </c>
      <c r="BI98" s="1">
        <v>0</v>
      </c>
      <c r="BJ98" s="1">
        <v>0</v>
      </c>
      <c r="BK98" s="1">
        <v>0</v>
      </c>
      <c r="BL98" s="1">
        <v>0</v>
      </c>
      <c r="BM98" s="1">
        <v>0</v>
      </c>
      <c r="BN98" s="1">
        <v>0</v>
      </c>
      <c r="BO98" s="1">
        <v>0</v>
      </c>
      <c r="BP98" s="1">
        <v>0</v>
      </c>
      <c r="BQ98" s="1">
        <v>0</v>
      </c>
      <c r="BR98" s="1">
        <v>0</v>
      </c>
      <c r="BS98" s="1">
        <v>0</v>
      </c>
      <c r="BT98" s="1">
        <v>0</v>
      </c>
      <c r="BU98" s="1">
        <v>0</v>
      </c>
      <c r="BV98" s="1">
        <v>0</v>
      </c>
      <c r="BW98" s="1">
        <v>0</v>
      </c>
      <c r="BX98" s="1">
        <v>0</v>
      </c>
      <c r="BY98" s="1">
        <v>0</v>
      </c>
      <c r="BZ98" s="1">
        <v>0</v>
      </c>
      <c r="CA98" s="1">
        <v>0</v>
      </c>
      <c r="CB98" s="1">
        <v>0</v>
      </c>
      <c r="CC98" s="1">
        <v>0</v>
      </c>
      <c r="CD98" s="1">
        <v>0</v>
      </c>
      <c r="CE98" s="1">
        <v>0</v>
      </c>
      <c r="CF98" s="1">
        <v>0</v>
      </c>
      <c r="CG98" s="1">
        <v>0</v>
      </c>
      <c r="CH98" s="1">
        <v>0</v>
      </c>
      <c r="CI98" s="1">
        <v>0</v>
      </c>
      <c r="CJ98" s="1">
        <v>0</v>
      </c>
      <c r="CK98" s="1">
        <v>0</v>
      </c>
      <c r="CL98" s="1">
        <v>0</v>
      </c>
      <c r="CM98" s="1">
        <v>0</v>
      </c>
      <c r="CN98" s="1">
        <v>0</v>
      </c>
      <c r="CO98" s="1">
        <v>0</v>
      </c>
      <c r="CP98" s="1">
        <v>0</v>
      </c>
      <c r="CQ98" s="1">
        <v>0</v>
      </c>
      <c r="CR98" s="1">
        <v>0</v>
      </c>
      <c r="CS98" s="1">
        <v>0</v>
      </c>
      <c r="CT98" s="1">
        <v>0</v>
      </c>
      <c r="CU98" s="1">
        <v>0</v>
      </c>
      <c r="CV98" s="1">
        <v>0</v>
      </c>
      <c r="CW98" s="1">
        <v>0</v>
      </c>
      <c r="CX98" s="1">
        <v>0</v>
      </c>
      <c r="CY98" s="1">
        <v>0</v>
      </c>
      <c r="CZ98" s="1">
        <v>0</v>
      </c>
      <c r="DA98" s="1">
        <v>0</v>
      </c>
      <c r="DB98" s="1">
        <v>0</v>
      </c>
      <c r="DC98" s="1">
        <v>0</v>
      </c>
      <c r="DD98" s="1">
        <v>0</v>
      </c>
      <c r="DE98" s="1">
        <v>0</v>
      </c>
      <c r="DF98" s="1">
        <v>0</v>
      </c>
      <c r="DG98" s="1">
        <v>0</v>
      </c>
      <c r="DH98" s="1">
        <v>0</v>
      </c>
      <c r="DI98" s="1">
        <v>0</v>
      </c>
      <c r="DJ98" s="1">
        <v>0</v>
      </c>
      <c r="DK98" s="1">
        <v>0</v>
      </c>
      <c r="DL98" s="1">
        <v>0</v>
      </c>
      <c r="DM98" s="1">
        <v>0</v>
      </c>
      <c r="DN98" s="1">
        <v>0</v>
      </c>
      <c r="DO98" s="1">
        <v>0</v>
      </c>
      <c r="DP98" s="1">
        <v>0</v>
      </c>
      <c r="DQ98" s="1">
        <v>0</v>
      </c>
      <c r="DR98" s="1">
        <v>0</v>
      </c>
      <c r="DS98" s="1">
        <v>0</v>
      </c>
      <c r="DT98" s="1">
        <v>0</v>
      </c>
      <c r="DU98" s="1">
        <v>0</v>
      </c>
      <c r="DV98" s="1">
        <v>0</v>
      </c>
      <c r="DW98" s="1">
        <v>0</v>
      </c>
      <c r="DX98" s="1">
        <v>0</v>
      </c>
      <c r="DY98" s="1">
        <v>0</v>
      </c>
      <c r="DZ98" s="1">
        <v>0</v>
      </c>
      <c r="EA98" s="1">
        <v>0</v>
      </c>
      <c r="EB98" s="1">
        <v>0</v>
      </c>
      <c r="EC98" s="1">
        <v>0</v>
      </c>
      <c r="ED98" s="1">
        <v>0</v>
      </c>
      <c r="EE98" s="1">
        <v>0</v>
      </c>
      <c r="EF98" s="1">
        <v>0</v>
      </c>
      <c r="EG98" s="1">
        <v>0</v>
      </c>
      <c r="EH98" s="1">
        <v>0</v>
      </c>
    </row>
    <row r="99" spans="1:138">
      <c r="A99" s="1" t="s">
        <v>479</v>
      </c>
      <c r="B99" s="1" t="s">
        <v>480</v>
      </c>
      <c r="C99" s="1">
        <v>0</v>
      </c>
      <c r="D99" s="1">
        <v>0</v>
      </c>
      <c r="E99" s="1">
        <v>0</v>
      </c>
      <c r="F99" s="1">
        <v>0</v>
      </c>
      <c r="G99" s="1">
        <v>0</v>
      </c>
      <c r="H99" s="1">
        <v>0</v>
      </c>
      <c r="I99" s="1">
        <v>0</v>
      </c>
      <c r="J99" s="1">
        <v>0</v>
      </c>
      <c r="K99" s="1">
        <v>0</v>
      </c>
      <c r="L99" s="1">
        <v>0</v>
      </c>
      <c r="M99" s="1">
        <v>0</v>
      </c>
      <c r="N99" s="1">
        <v>0</v>
      </c>
      <c r="O99" s="1">
        <v>0</v>
      </c>
      <c r="P99" s="1">
        <v>0</v>
      </c>
      <c r="Q99" s="1">
        <v>0</v>
      </c>
      <c r="R99" s="1">
        <v>0</v>
      </c>
      <c r="S99" s="1">
        <v>0</v>
      </c>
      <c r="T99" s="1">
        <v>0</v>
      </c>
      <c r="U99" s="1">
        <v>0</v>
      </c>
      <c r="V99" s="1">
        <v>0</v>
      </c>
      <c r="W99" s="1">
        <v>0</v>
      </c>
      <c r="X99" s="1">
        <v>0</v>
      </c>
      <c r="Y99" s="1">
        <v>0</v>
      </c>
      <c r="Z99" s="1">
        <v>0</v>
      </c>
      <c r="AA99" s="1">
        <v>0</v>
      </c>
      <c r="AB99" s="1">
        <v>0</v>
      </c>
      <c r="AC99" s="1">
        <v>0</v>
      </c>
      <c r="AD99" s="1">
        <v>0</v>
      </c>
      <c r="AE99" s="1">
        <v>0</v>
      </c>
      <c r="AF99" s="1">
        <v>0</v>
      </c>
      <c r="AG99" s="1">
        <v>0</v>
      </c>
      <c r="AH99" s="1">
        <v>0</v>
      </c>
      <c r="AI99" s="1">
        <v>0</v>
      </c>
      <c r="AJ99" s="1">
        <v>0</v>
      </c>
      <c r="AK99" s="1">
        <v>0</v>
      </c>
      <c r="AL99" s="1">
        <v>0</v>
      </c>
      <c r="AM99" s="1">
        <v>0</v>
      </c>
      <c r="AN99" s="1">
        <v>0</v>
      </c>
      <c r="AO99" s="1">
        <v>0</v>
      </c>
      <c r="AP99" s="1">
        <v>0</v>
      </c>
      <c r="AQ99" s="1">
        <v>0</v>
      </c>
      <c r="AR99" s="1">
        <v>0</v>
      </c>
      <c r="AS99" s="1">
        <v>0</v>
      </c>
      <c r="AT99" s="1">
        <v>0</v>
      </c>
      <c r="AU99" s="1">
        <v>0</v>
      </c>
      <c r="AV99" s="1">
        <v>0</v>
      </c>
      <c r="AW99" s="1">
        <v>0</v>
      </c>
      <c r="AX99" s="1">
        <v>0</v>
      </c>
      <c r="AY99" s="1">
        <v>0</v>
      </c>
      <c r="AZ99" s="1">
        <v>0</v>
      </c>
      <c r="BA99" s="1">
        <v>0</v>
      </c>
      <c r="BB99" s="1">
        <v>0</v>
      </c>
      <c r="BC99" s="1">
        <v>0</v>
      </c>
      <c r="BD99" s="1">
        <v>0</v>
      </c>
      <c r="BE99" s="1">
        <v>0</v>
      </c>
      <c r="BF99" s="1">
        <v>0</v>
      </c>
      <c r="BG99" s="1">
        <v>0</v>
      </c>
      <c r="BH99" s="1">
        <v>0</v>
      </c>
      <c r="BI99" s="1">
        <v>0</v>
      </c>
      <c r="BJ99" s="1">
        <v>0</v>
      </c>
      <c r="BK99" s="1">
        <v>0</v>
      </c>
      <c r="BL99" s="1">
        <v>0</v>
      </c>
      <c r="BM99" s="1">
        <v>0</v>
      </c>
      <c r="BN99" s="1">
        <v>0</v>
      </c>
      <c r="BO99" s="1">
        <v>0</v>
      </c>
      <c r="BP99" s="1">
        <v>0</v>
      </c>
      <c r="BQ99" s="1">
        <v>0</v>
      </c>
      <c r="BR99" s="1">
        <v>0</v>
      </c>
      <c r="BS99" s="1">
        <v>0</v>
      </c>
      <c r="BT99" s="1">
        <v>0</v>
      </c>
      <c r="BU99" s="1">
        <v>0</v>
      </c>
      <c r="BV99" s="1">
        <v>0</v>
      </c>
      <c r="BW99" s="1">
        <v>0</v>
      </c>
      <c r="BX99" s="1">
        <v>0</v>
      </c>
      <c r="BY99" s="1">
        <v>0</v>
      </c>
      <c r="BZ99" s="1">
        <v>0</v>
      </c>
      <c r="CA99" s="1">
        <v>0</v>
      </c>
      <c r="CB99" s="1">
        <v>0</v>
      </c>
      <c r="CC99" s="1">
        <v>0</v>
      </c>
      <c r="CD99" s="1">
        <v>0</v>
      </c>
      <c r="CE99" s="1">
        <v>0</v>
      </c>
      <c r="CF99" s="1">
        <v>0</v>
      </c>
      <c r="CG99" s="1">
        <v>0</v>
      </c>
      <c r="CH99" s="1">
        <v>0</v>
      </c>
      <c r="CI99" s="1">
        <v>0</v>
      </c>
      <c r="CJ99" s="1">
        <v>0</v>
      </c>
      <c r="CK99" s="1">
        <v>0</v>
      </c>
      <c r="CL99" s="1">
        <v>0</v>
      </c>
      <c r="CM99" s="1">
        <v>0</v>
      </c>
      <c r="CN99" s="1">
        <v>0</v>
      </c>
      <c r="CO99" s="1">
        <v>0</v>
      </c>
      <c r="CP99" s="1">
        <v>0</v>
      </c>
      <c r="CQ99" s="1">
        <v>0</v>
      </c>
      <c r="CR99" s="1">
        <v>0</v>
      </c>
      <c r="CS99" s="1">
        <v>0</v>
      </c>
      <c r="CT99" s="1">
        <v>0</v>
      </c>
      <c r="CU99" s="1">
        <v>0</v>
      </c>
      <c r="CV99" s="1">
        <v>0</v>
      </c>
      <c r="CW99" s="1">
        <v>0</v>
      </c>
      <c r="CX99" s="1">
        <v>0</v>
      </c>
      <c r="CY99" s="1">
        <v>0</v>
      </c>
      <c r="CZ99" s="1">
        <v>0</v>
      </c>
      <c r="DA99" s="1">
        <v>0</v>
      </c>
      <c r="DB99" s="1">
        <v>0</v>
      </c>
      <c r="DC99" s="1">
        <v>0</v>
      </c>
      <c r="DD99" s="1">
        <v>0</v>
      </c>
      <c r="DE99" s="1">
        <v>0</v>
      </c>
      <c r="DF99" s="1">
        <v>0</v>
      </c>
      <c r="DG99" s="1">
        <v>0</v>
      </c>
      <c r="DH99" s="1">
        <v>0</v>
      </c>
      <c r="DI99" s="1">
        <v>0</v>
      </c>
      <c r="DJ99" s="1">
        <v>0</v>
      </c>
      <c r="DK99" s="1">
        <v>0</v>
      </c>
      <c r="DL99" s="1">
        <v>0</v>
      </c>
      <c r="DM99" s="1">
        <v>0</v>
      </c>
      <c r="DN99" s="1">
        <v>0</v>
      </c>
      <c r="DO99" s="1">
        <v>0</v>
      </c>
      <c r="DP99" s="1">
        <v>0</v>
      </c>
      <c r="DQ99" s="1">
        <v>0</v>
      </c>
      <c r="DR99" s="1">
        <v>0</v>
      </c>
      <c r="DS99" s="1">
        <v>0</v>
      </c>
      <c r="DT99" s="1">
        <v>0</v>
      </c>
      <c r="DU99" s="1">
        <v>0</v>
      </c>
      <c r="DV99" s="1">
        <v>0</v>
      </c>
      <c r="DW99" s="1">
        <v>0</v>
      </c>
      <c r="DX99" s="1">
        <v>0</v>
      </c>
      <c r="DY99" s="1">
        <v>0</v>
      </c>
      <c r="DZ99" s="1">
        <v>0</v>
      </c>
      <c r="EA99" s="1">
        <v>0</v>
      </c>
      <c r="EB99" s="1">
        <v>0</v>
      </c>
      <c r="EC99" s="1">
        <v>0</v>
      </c>
      <c r="ED99" s="1">
        <v>0</v>
      </c>
      <c r="EE99" s="1">
        <v>0</v>
      </c>
      <c r="EF99" s="1">
        <v>0</v>
      </c>
      <c r="EG99" s="1">
        <v>0</v>
      </c>
      <c r="EH99" s="1">
        <v>0</v>
      </c>
    </row>
    <row r="100" spans="1:138">
      <c r="A100" s="1" t="s">
        <v>481</v>
      </c>
      <c r="B100" s="1" t="s">
        <v>482</v>
      </c>
      <c r="C100" s="1">
        <v>0</v>
      </c>
      <c r="D100" s="1">
        <v>0</v>
      </c>
      <c r="E100" s="1">
        <v>0</v>
      </c>
      <c r="F100" s="1">
        <v>0</v>
      </c>
      <c r="G100" s="1">
        <v>0</v>
      </c>
      <c r="H100" s="1">
        <v>0</v>
      </c>
      <c r="I100" s="1">
        <v>0</v>
      </c>
      <c r="J100" s="1">
        <v>0</v>
      </c>
      <c r="K100" s="1">
        <v>0</v>
      </c>
      <c r="L100" s="1">
        <v>0</v>
      </c>
      <c r="M100" s="1">
        <v>0</v>
      </c>
      <c r="N100" s="1">
        <v>0</v>
      </c>
      <c r="O100" s="1">
        <v>0</v>
      </c>
      <c r="P100" s="1">
        <v>0</v>
      </c>
      <c r="Q100" s="1">
        <v>0</v>
      </c>
      <c r="R100" s="1">
        <v>0</v>
      </c>
      <c r="S100" s="1">
        <v>0</v>
      </c>
      <c r="T100" s="1">
        <v>0</v>
      </c>
      <c r="U100" s="1">
        <v>0</v>
      </c>
      <c r="V100" s="1">
        <v>0</v>
      </c>
      <c r="W100" s="1">
        <v>0</v>
      </c>
      <c r="X100" s="1">
        <v>0</v>
      </c>
      <c r="Y100" s="1">
        <v>0</v>
      </c>
      <c r="Z100" s="1">
        <v>0</v>
      </c>
      <c r="AA100" s="1">
        <v>0</v>
      </c>
      <c r="AB100" s="1">
        <v>0</v>
      </c>
      <c r="AC100" s="1">
        <v>0</v>
      </c>
      <c r="AD100" s="1">
        <v>0</v>
      </c>
      <c r="AE100" s="1">
        <v>0</v>
      </c>
      <c r="AF100" s="1">
        <v>0</v>
      </c>
      <c r="AG100" s="1">
        <v>0</v>
      </c>
      <c r="AH100" s="1">
        <v>0</v>
      </c>
      <c r="AI100" s="1">
        <v>0</v>
      </c>
      <c r="AJ100" s="1">
        <v>0</v>
      </c>
      <c r="AK100" s="1">
        <v>0</v>
      </c>
      <c r="AL100" s="1">
        <v>0</v>
      </c>
      <c r="AM100" s="1">
        <v>0</v>
      </c>
      <c r="AN100" s="1">
        <v>0</v>
      </c>
      <c r="AO100" s="1">
        <v>0</v>
      </c>
      <c r="AP100" s="1">
        <v>0</v>
      </c>
      <c r="AQ100" s="1">
        <v>0</v>
      </c>
      <c r="AR100" s="1">
        <v>0</v>
      </c>
      <c r="AS100" s="1">
        <v>0</v>
      </c>
      <c r="AT100" s="1">
        <v>0</v>
      </c>
      <c r="AU100" s="1">
        <v>0</v>
      </c>
      <c r="AV100" s="1">
        <v>0</v>
      </c>
      <c r="AW100" s="1">
        <v>0</v>
      </c>
      <c r="AX100" s="1">
        <v>0</v>
      </c>
      <c r="AY100" s="1">
        <v>0</v>
      </c>
      <c r="AZ100" s="1">
        <v>0</v>
      </c>
      <c r="BA100" s="1">
        <v>0</v>
      </c>
      <c r="BB100" s="1">
        <v>0</v>
      </c>
      <c r="BC100" s="1">
        <v>0</v>
      </c>
      <c r="BD100" s="1">
        <v>0</v>
      </c>
      <c r="BE100" s="1">
        <v>0</v>
      </c>
      <c r="BF100" s="1">
        <v>0</v>
      </c>
      <c r="BG100" s="1">
        <v>0</v>
      </c>
      <c r="BH100" s="1">
        <v>0</v>
      </c>
      <c r="BI100" s="1">
        <v>0</v>
      </c>
      <c r="BJ100" s="1">
        <v>0</v>
      </c>
      <c r="BK100" s="1">
        <v>0</v>
      </c>
      <c r="BL100" s="1">
        <v>0</v>
      </c>
      <c r="BM100" s="1">
        <v>0</v>
      </c>
      <c r="BN100" s="1">
        <v>0</v>
      </c>
      <c r="BO100" s="1">
        <v>0</v>
      </c>
      <c r="BP100" s="1">
        <v>0</v>
      </c>
      <c r="BQ100" s="1">
        <v>0</v>
      </c>
      <c r="BR100" s="1">
        <v>0</v>
      </c>
      <c r="BS100" s="1">
        <v>0</v>
      </c>
      <c r="BT100" s="1">
        <v>0</v>
      </c>
      <c r="BU100" s="1">
        <v>0</v>
      </c>
      <c r="BV100" s="1">
        <v>0</v>
      </c>
      <c r="BW100" s="1">
        <v>0</v>
      </c>
      <c r="BX100" s="1">
        <v>0</v>
      </c>
      <c r="BY100" s="1">
        <v>0</v>
      </c>
      <c r="BZ100" s="1">
        <v>0</v>
      </c>
      <c r="CA100" s="1">
        <v>0</v>
      </c>
      <c r="CB100" s="1">
        <v>0</v>
      </c>
      <c r="CC100" s="1">
        <v>0</v>
      </c>
      <c r="CD100" s="1">
        <v>0</v>
      </c>
      <c r="CE100" s="1">
        <v>0</v>
      </c>
      <c r="CF100" s="1">
        <v>0</v>
      </c>
      <c r="CG100" s="1">
        <v>0</v>
      </c>
      <c r="CH100" s="1">
        <v>0</v>
      </c>
      <c r="CI100" s="1">
        <v>0</v>
      </c>
      <c r="CJ100" s="1">
        <v>0</v>
      </c>
      <c r="CK100" s="1">
        <v>0</v>
      </c>
      <c r="CL100" s="1">
        <v>0</v>
      </c>
      <c r="CM100" s="1">
        <v>0</v>
      </c>
      <c r="CN100" s="1">
        <v>0</v>
      </c>
      <c r="CO100" s="1">
        <v>0</v>
      </c>
      <c r="CP100" s="1">
        <v>0</v>
      </c>
      <c r="CQ100" s="1">
        <v>0</v>
      </c>
      <c r="CR100" s="1">
        <v>0</v>
      </c>
      <c r="CS100" s="1">
        <v>0</v>
      </c>
      <c r="CT100" s="1">
        <v>0</v>
      </c>
      <c r="CU100" s="1">
        <v>0</v>
      </c>
      <c r="CV100" s="1">
        <v>0</v>
      </c>
      <c r="CW100" s="1">
        <v>0</v>
      </c>
      <c r="CX100" s="1">
        <v>0</v>
      </c>
      <c r="CY100" s="1">
        <v>0</v>
      </c>
      <c r="CZ100" s="1">
        <v>0</v>
      </c>
      <c r="DA100" s="1">
        <v>0</v>
      </c>
      <c r="DB100" s="1">
        <v>0</v>
      </c>
      <c r="DC100" s="1">
        <v>0</v>
      </c>
      <c r="DD100" s="1">
        <v>0</v>
      </c>
      <c r="DE100" s="1">
        <v>0</v>
      </c>
      <c r="DF100" s="1">
        <v>0</v>
      </c>
      <c r="DG100" s="1">
        <v>0</v>
      </c>
      <c r="DH100" s="1">
        <v>0</v>
      </c>
      <c r="DI100" s="1">
        <v>0</v>
      </c>
      <c r="DJ100" s="1">
        <v>0</v>
      </c>
      <c r="DK100" s="1">
        <v>0</v>
      </c>
      <c r="DL100" s="1">
        <v>0</v>
      </c>
      <c r="DM100" s="1">
        <v>0</v>
      </c>
      <c r="DN100" s="1">
        <v>0</v>
      </c>
      <c r="DO100" s="1">
        <v>0</v>
      </c>
      <c r="DP100" s="1">
        <v>0</v>
      </c>
      <c r="DQ100" s="1">
        <v>0</v>
      </c>
      <c r="DR100" s="1">
        <v>0</v>
      </c>
      <c r="DS100" s="1">
        <v>0</v>
      </c>
      <c r="DT100" s="1">
        <v>0</v>
      </c>
      <c r="DU100" s="1">
        <v>0</v>
      </c>
      <c r="DV100" s="1">
        <v>0</v>
      </c>
      <c r="DW100" s="1">
        <v>0</v>
      </c>
      <c r="DX100" s="1">
        <v>0</v>
      </c>
      <c r="DY100" s="1">
        <v>0</v>
      </c>
      <c r="DZ100" s="1">
        <v>0</v>
      </c>
      <c r="EA100" s="1">
        <v>0</v>
      </c>
      <c r="EB100" s="1">
        <v>0</v>
      </c>
      <c r="EC100" s="1">
        <v>0</v>
      </c>
      <c r="ED100" s="1">
        <v>0</v>
      </c>
      <c r="EE100" s="1">
        <v>0</v>
      </c>
      <c r="EF100" s="1">
        <v>0</v>
      </c>
      <c r="EG100" s="1">
        <v>0</v>
      </c>
      <c r="EH100" s="1">
        <v>0</v>
      </c>
    </row>
    <row r="101" spans="1:138">
      <c r="A101" s="1" t="s">
        <v>483</v>
      </c>
      <c r="B101" s="1" t="s">
        <v>484</v>
      </c>
      <c r="C101" s="1">
        <v>0</v>
      </c>
      <c r="D101" s="1">
        <v>0</v>
      </c>
      <c r="E101" s="1">
        <v>0</v>
      </c>
      <c r="F101" s="1">
        <v>0</v>
      </c>
      <c r="G101" s="1">
        <v>0</v>
      </c>
      <c r="H101" s="1">
        <v>0</v>
      </c>
      <c r="I101" s="1">
        <v>0</v>
      </c>
      <c r="J101" s="1">
        <v>0</v>
      </c>
      <c r="K101" s="1">
        <v>0</v>
      </c>
      <c r="L101" s="1">
        <v>0</v>
      </c>
      <c r="M101" s="1">
        <v>0</v>
      </c>
      <c r="N101" s="1">
        <v>0</v>
      </c>
      <c r="O101" s="1">
        <v>0</v>
      </c>
      <c r="P101" s="1">
        <v>0</v>
      </c>
      <c r="Q101" s="1">
        <v>0</v>
      </c>
      <c r="R101" s="1">
        <v>0</v>
      </c>
      <c r="S101" s="1">
        <v>0</v>
      </c>
      <c r="T101" s="1">
        <v>0</v>
      </c>
      <c r="U101" s="1">
        <v>0</v>
      </c>
      <c r="V101" s="1">
        <v>0</v>
      </c>
      <c r="W101" s="1">
        <v>0</v>
      </c>
      <c r="X101" s="1">
        <v>0</v>
      </c>
      <c r="Y101" s="1">
        <v>0</v>
      </c>
      <c r="Z101" s="1">
        <v>0</v>
      </c>
      <c r="AA101" s="1">
        <v>0</v>
      </c>
      <c r="AB101" s="1">
        <v>0</v>
      </c>
      <c r="AC101" s="1">
        <v>0</v>
      </c>
      <c r="AD101" s="1">
        <v>0</v>
      </c>
      <c r="AE101" s="1">
        <v>0</v>
      </c>
      <c r="AF101" s="1">
        <v>0</v>
      </c>
      <c r="AG101" s="1">
        <v>0</v>
      </c>
      <c r="AH101" s="1">
        <v>0</v>
      </c>
      <c r="AI101" s="1">
        <v>0</v>
      </c>
      <c r="AJ101" s="1">
        <v>0</v>
      </c>
      <c r="AK101" s="1">
        <v>0</v>
      </c>
      <c r="AL101" s="1">
        <v>0</v>
      </c>
      <c r="AM101" s="1">
        <v>0</v>
      </c>
      <c r="AN101" s="1">
        <v>0</v>
      </c>
      <c r="AO101" s="1">
        <v>0</v>
      </c>
      <c r="AP101" s="1">
        <v>0</v>
      </c>
      <c r="AQ101" s="1">
        <v>0</v>
      </c>
      <c r="AR101" s="1">
        <v>0</v>
      </c>
      <c r="AS101" s="1">
        <v>0</v>
      </c>
      <c r="AT101" s="1">
        <v>0</v>
      </c>
      <c r="AU101" s="1">
        <v>0</v>
      </c>
      <c r="AV101" s="1">
        <v>0</v>
      </c>
      <c r="AW101" s="1">
        <v>0</v>
      </c>
      <c r="AX101" s="1">
        <v>0</v>
      </c>
      <c r="AY101" s="1">
        <v>0</v>
      </c>
      <c r="AZ101" s="1">
        <v>0</v>
      </c>
      <c r="BA101" s="1">
        <v>0</v>
      </c>
      <c r="BB101" s="1">
        <v>0</v>
      </c>
      <c r="BC101" s="1">
        <v>0</v>
      </c>
      <c r="BD101" s="1">
        <v>0</v>
      </c>
      <c r="BE101" s="1">
        <v>0</v>
      </c>
      <c r="BF101" s="1">
        <v>0</v>
      </c>
      <c r="BG101" s="1">
        <v>0</v>
      </c>
      <c r="BH101" s="1">
        <v>0</v>
      </c>
      <c r="BI101" s="1">
        <v>0</v>
      </c>
      <c r="BJ101" s="1">
        <v>0</v>
      </c>
      <c r="BK101" s="1">
        <v>0</v>
      </c>
      <c r="BL101" s="1">
        <v>0</v>
      </c>
      <c r="BM101" s="1">
        <v>0</v>
      </c>
      <c r="BN101" s="1">
        <v>0</v>
      </c>
      <c r="BO101" s="1">
        <v>0</v>
      </c>
      <c r="BP101" s="1">
        <v>0</v>
      </c>
      <c r="BQ101" s="1">
        <v>0</v>
      </c>
      <c r="BR101" s="1">
        <v>0</v>
      </c>
      <c r="BS101" s="1">
        <v>0</v>
      </c>
      <c r="BT101" s="1">
        <v>0</v>
      </c>
      <c r="BU101" s="1">
        <v>0</v>
      </c>
      <c r="BV101" s="1">
        <v>0</v>
      </c>
      <c r="BW101" s="1">
        <v>0</v>
      </c>
      <c r="BX101" s="1">
        <v>0</v>
      </c>
      <c r="BY101" s="1">
        <v>0</v>
      </c>
      <c r="BZ101" s="1">
        <v>0</v>
      </c>
      <c r="CA101" s="1">
        <v>0</v>
      </c>
      <c r="CB101" s="1">
        <v>0</v>
      </c>
      <c r="CC101" s="1">
        <v>0</v>
      </c>
      <c r="CD101" s="1">
        <v>0</v>
      </c>
      <c r="CE101" s="1">
        <v>0</v>
      </c>
      <c r="CF101" s="1">
        <v>0</v>
      </c>
      <c r="CG101" s="1">
        <v>0</v>
      </c>
      <c r="CH101" s="1">
        <v>0</v>
      </c>
      <c r="CI101" s="1">
        <v>0</v>
      </c>
      <c r="CJ101" s="1">
        <v>0</v>
      </c>
      <c r="CK101" s="1">
        <v>0</v>
      </c>
      <c r="CL101" s="1">
        <v>0</v>
      </c>
      <c r="CM101" s="1">
        <v>0</v>
      </c>
      <c r="CN101" s="1">
        <v>0</v>
      </c>
      <c r="CO101" s="1">
        <v>0</v>
      </c>
      <c r="CP101" s="1">
        <v>0</v>
      </c>
      <c r="CQ101" s="1">
        <v>0</v>
      </c>
      <c r="CR101" s="1">
        <v>0</v>
      </c>
      <c r="CS101" s="1">
        <v>0</v>
      </c>
      <c r="CT101" s="1">
        <v>0</v>
      </c>
      <c r="CU101" s="1">
        <v>0</v>
      </c>
      <c r="CV101" s="1">
        <v>0</v>
      </c>
      <c r="CW101" s="1">
        <v>0</v>
      </c>
      <c r="CX101" s="1">
        <v>0</v>
      </c>
      <c r="CY101" s="1">
        <v>0</v>
      </c>
      <c r="CZ101" s="1">
        <v>0</v>
      </c>
      <c r="DA101" s="1">
        <v>0</v>
      </c>
      <c r="DB101" s="1">
        <v>0</v>
      </c>
      <c r="DC101" s="1">
        <v>0</v>
      </c>
      <c r="DD101" s="1">
        <v>0</v>
      </c>
      <c r="DE101" s="1">
        <v>0</v>
      </c>
      <c r="DF101" s="1">
        <v>0</v>
      </c>
      <c r="DG101" s="1">
        <v>0</v>
      </c>
      <c r="DH101" s="1">
        <v>0</v>
      </c>
      <c r="DI101" s="1">
        <v>0</v>
      </c>
      <c r="DJ101" s="1">
        <v>0</v>
      </c>
      <c r="DK101" s="1">
        <v>0</v>
      </c>
      <c r="DL101" s="1">
        <v>0</v>
      </c>
      <c r="DM101" s="1">
        <v>0</v>
      </c>
      <c r="DN101" s="1">
        <v>0</v>
      </c>
      <c r="DO101" s="1">
        <v>0</v>
      </c>
      <c r="DP101" s="1">
        <v>0</v>
      </c>
      <c r="DQ101" s="1">
        <v>0</v>
      </c>
      <c r="DR101" s="1">
        <v>0</v>
      </c>
      <c r="DS101" s="1">
        <v>0</v>
      </c>
      <c r="DT101" s="1">
        <v>0</v>
      </c>
      <c r="DU101" s="1">
        <v>0</v>
      </c>
      <c r="DV101" s="1">
        <v>0</v>
      </c>
      <c r="DW101" s="1">
        <v>0</v>
      </c>
      <c r="DX101" s="1">
        <v>0</v>
      </c>
      <c r="DY101" s="1">
        <v>0</v>
      </c>
      <c r="DZ101" s="1">
        <v>0</v>
      </c>
      <c r="EA101" s="1">
        <v>0</v>
      </c>
      <c r="EB101" s="1">
        <v>0</v>
      </c>
      <c r="EC101" s="1">
        <v>0</v>
      </c>
      <c r="ED101" s="1">
        <v>0</v>
      </c>
      <c r="EE101" s="1">
        <v>0</v>
      </c>
      <c r="EF101" s="1">
        <v>0</v>
      </c>
      <c r="EG101" s="1">
        <v>0</v>
      </c>
      <c r="EH101" s="1">
        <v>0</v>
      </c>
    </row>
    <row r="102" spans="1:138">
      <c r="A102" s="1" t="s">
        <v>2762</v>
      </c>
      <c r="B102" s="1" t="s">
        <v>486</v>
      </c>
      <c r="C102" s="1">
        <v>0</v>
      </c>
      <c r="D102" s="1">
        <v>0</v>
      </c>
      <c r="E102" s="1">
        <v>0</v>
      </c>
      <c r="F102" s="1">
        <v>0</v>
      </c>
      <c r="G102" s="1">
        <v>0</v>
      </c>
      <c r="H102" s="1">
        <v>0</v>
      </c>
      <c r="I102" s="1">
        <v>0</v>
      </c>
      <c r="J102" s="1">
        <v>0</v>
      </c>
      <c r="K102" s="1">
        <v>0</v>
      </c>
      <c r="L102" s="1">
        <v>0</v>
      </c>
      <c r="M102" s="1">
        <v>0</v>
      </c>
      <c r="N102" s="1">
        <v>0</v>
      </c>
      <c r="O102" s="1">
        <v>0</v>
      </c>
      <c r="P102" s="1">
        <v>0</v>
      </c>
      <c r="Q102" s="1">
        <v>0</v>
      </c>
      <c r="R102" s="1">
        <v>0</v>
      </c>
      <c r="S102" s="1">
        <v>0</v>
      </c>
      <c r="T102" s="1">
        <v>0</v>
      </c>
      <c r="U102" s="1">
        <v>0</v>
      </c>
      <c r="V102" s="1">
        <v>0</v>
      </c>
      <c r="W102" s="1">
        <v>0</v>
      </c>
      <c r="X102" s="1">
        <v>0</v>
      </c>
      <c r="Y102" s="1">
        <v>0</v>
      </c>
      <c r="Z102" s="1">
        <v>0</v>
      </c>
      <c r="AA102" s="1">
        <v>0</v>
      </c>
      <c r="AB102" s="1">
        <v>0</v>
      </c>
      <c r="AC102" s="1">
        <v>0</v>
      </c>
      <c r="AD102" s="1">
        <v>0</v>
      </c>
      <c r="AE102" s="1">
        <v>0</v>
      </c>
      <c r="AF102" s="1">
        <v>0</v>
      </c>
      <c r="AG102" s="1">
        <v>0</v>
      </c>
      <c r="AH102" s="1">
        <v>0</v>
      </c>
      <c r="AI102" s="1">
        <v>0</v>
      </c>
      <c r="AJ102" s="1">
        <v>0</v>
      </c>
      <c r="AK102" s="1">
        <v>0</v>
      </c>
      <c r="AL102" s="1">
        <v>0</v>
      </c>
      <c r="AM102" s="1">
        <v>0</v>
      </c>
      <c r="AN102" s="1">
        <v>0</v>
      </c>
      <c r="AO102" s="1">
        <v>0</v>
      </c>
      <c r="AP102" s="1">
        <v>0</v>
      </c>
      <c r="AQ102" s="1">
        <v>0</v>
      </c>
      <c r="AR102" s="1">
        <v>0</v>
      </c>
      <c r="AS102" s="1">
        <v>0</v>
      </c>
      <c r="AT102" s="1">
        <v>0</v>
      </c>
      <c r="AU102" s="1">
        <v>0</v>
      </c>
      <c r="AV102" s="1">
        <v>0</v>
      </c>
      <c r="AW102" s="1">
        <v>0</v>
      </c>
      <c r="AX102" s="1">
        <v>0</v>
      </c>
      <c r="AY102" s="1">
        <v>0</v>
      </c>
      <c r="AZ102" s="1">
        <v>0</v>
      </c>
      <c r="BA102" s="1">
        <v>0</v>
      </c>
      <c r="BB102" s="1">
        <v>0</v>
      </c>
      <c r="BC102" s="1">
        <v>0</v>
      </c>
      <c r="BD102" s="1">
        <v>0</v>
      </c>
      <c r="BE102" s="1">
        <v>0</v>
      </c>
      <c r="BF102" s="1">
        <v>0</v>
      </c>
      <c r="BG102" s="1">
        <v>0</v>
      </c>
      <c r="BH102" s="1">
        <v>0</v>
      </c>
      <c r="BI102" s="1">
        <v>0</v>
      </c>
      <c r="BJ102" s="1">
        <v>0</v>
      </c>
      <c r="BK102" s="1">
        <v>0</v>
      </c>
      <c r="BL102" s="1">
        <v>0</v>
      </c>
      <c r="BM102" s="1">
        <v>0</v>
      </c>
      <c r="BN102" s="1">
        <v>0</v>
      </c>
      <c r="BO102" s="1">
        <v>0</v>
      </c>
      <c r="BP102" s="1">
        <v>0</v>
      </c>
      <c r="BQ102" s="1">
        <v>0</v>
      </c>
      <c r="BR102" s="1">
        <v>0</v>
      </c>
      <c r="BS102" s="1">
        <v>0</v>
      </c>
      <c r="BT102" s="1">
        <v>0</v>
      </c>
      <c r="BU102" s="1">
        <v>0</v>
      </c>
      <c r="BV102" s="1">
        <v>0</v>
      </c>
      <c r="BW102" s="1">
        <v>0</v>
      </c>
      <c r="BX102" s="1">
        <v>0</v>
      </c>
      <c r="BY102" s="1">
        <v>0</v>
      </c>
      <c r="BZ102" s="1">
        <v>0</v>
      </c>
      <c r="CA102" s="1">
        <v>0</v>
      </c>
      <c r="CB102" s="1">
        <v>0</v>
      </c>
      <c r="CC102" s="1">
        <v>0</v>
      </c>
      <c r="CD102" s="1">
        <v>0</v>
      </c>
      <c r="CE102" s="1">
        <v>0</v>
      </c>
      <c r="CF102" s="1">
        <v>0</v>
      </c>
      <c r="CG102" s="1">
        <v>0</v>
      </c>
      <c r="CH102" s="1">
        <v>0</v>
      </c>
      <c r="CI102" s="1">
        <v>0</v>
      </c>
      <c r="CJ102" s="1">
        <v>0</v>
      </c>
      <c r="CK102" s="1">
        <v>0</v>
      </c>
      <c r="CL102" s="1">
        <v>0</v>
      </c>
      <c r="CM102" s="1">
        <v>0</v>
      </c>
      <c r="CN102" s="1">
        <v>0</v>
      </c>
      <c r="CO102" s="1">
        <v>0</v>
      </c>
      <c r="CP102" s="1">
        <v>0</v>
      </c>
      <c r="CQ102" s="1">
        <v>0</v>
      </c>
      <c r="CR102" s="1">
        <v>0</v>
      </c>
      <c r="CS102" s="1">
        <v>0</v>
      </c>
      <c r="CT102" s="1">
        <v>0</v>
      </c>
      <c r="CU102" s="1">
        <v>0</v>
      </c>
      <c r="CV102" s="1">
        <v>0</v>
      </c>
      <c r="CW102" s="1">
        <v>0</v>
      </c>
      <c r="CX102" s="1">
        <v>0</v>
      </c>
      <c r="CY102" s="1">
        <v>0</v>
      </c>
      <c r="CZ102" s="1">
        <v>0</v>
      </c>
      <c r="DA102" s="1">
        <v>0</v>
      </c>
      <c r="DB102" s="1">
        <v>0</v>
      </c>
      <c r="DC102" s="1">
        <v>0</v>
      </c>
      <c r="DD102" s="1">
        <v>0</v>
      </c>
      <c r="DE102" s="1">
        <v>0</v>
      </c>
      <c r="DF102" s="1">
        <v>0</v>
      </c>
      <c r="DG102" s="1">
        <v>0</v>
      </c>
      <c r="DH102" s="1">
        <v>0</v>
      </c>
      <c r="DI102" s="1">
        <v>0</v>
      </c>
      <c r="DJ102" s="1">
        <v>0</v>
      </c>
      <c r="DK102" s="1">
        <v>0</v>
      </c>
      <c r="DL102" s="1">
        <v>0</v>
      </c>
      <c r="DM102" s="1">
        <v>0</v>
      </c>
      <c r="DN102" s="1">
        <v>0</v>
      </c>
      <c r="DO102" s="1">
        <v>0</v>
      </c>
      <c r="DP102" s="1">
        <v>0</v>
      </c>
      <c r="DQ102" s="1">
        <v>0</v>
      </c>
      <c r="DR102" s="1">
        <v>0</v>
      </c>
      <c r="DS102" s="1">
        <v>0</v>
      </c>
      <c r="DT102" s="1">
        <v>0</v>
      </c>
      <c r="DU102" s="1">
        <v>0</v>
      </c>
      <c r="DV102" s="1">
        <v>0</v>
      </c>
      <c r="DW102" s="1">
        <v>0</v>
      </c>
      <c r="DX102" s="1">
        <v>0</v>
      </c>
      <c r="DY102" s="1">
        <v>0</v>
      </c>
      <c r="DZ102" s="1">
        <v>0</v>
      </c>
      <c r="EA102" s="1">
        <v>0</v>
      </c>
      <c r="EB102" s="1">
        <v>0</v>
      </c>
      <c r="EC102" s="1">
        <v>0</v>
      </c>
      <c r="ED102" s="1">
        <v>0</v>
      </c>
      <c r="EE102" s="1">
        <v>0</v>
      </c>
      <c r="EF102" s="1">
        <v>0</v>
      </c>
      <c r="EG102" s="1">
        <v>0</v>
      </c>
      <c r="EH102" s="1">
        <v>0</v>
      </c>
    </row>
    <row r="103" spans="1:138">
      <c r="A103" s="1" t="s">
        <v>487</v>
      </c>
      <c r="B103" s="1" t="s">
        <v>488</v>
      </c>
      <c r="C103" s="1">
        <v>0</v>
      </c>
      <c r="D103" s="1">
        <v>0</v>
      </c>
      <c r="E103" s="1">
        <v>0</v>
      </c>
      <c r="F103" s="1">
        <v>0</v>
      </c>
      <c r="G103" s="1">
        <v>0</v>
      </c>
      <c r="H103" s="1">
        <v>0</v>
      </c>
      <c r="I103" s="1">
        <v>0</v>
      </c>
      <c r="J103" s="1">
        <v>0</v>
      </c>
      <c r="K103" s="1">
        <v>0</v>
      </c>
      <c r="L103" s="1">
        <v>0</v>
      </c>
      <c r="M103" s="1">
        <v>0</v>
      </c>
      <c r="N103" s="1">
        <v>0</v>
      </c>
      <c r="O103" s="1">
        <v>0</v>
      </c>
      <c r="P103" s="1">
        <v>0</v>
      </c>
      <c r="Q103" s="1">
        <v>0</v>
      </c>
      <c r="R103" s="1">
        <v>0</v>
      </c>
      <c r="S103" s="1">
        <v>0</v>
      </c>
      <c r="T103" s="1">
        <v>0</v>
      </c>
      <c r="U103" s="1">
        <v>0</v>
      </c>
      <c r="V103" s="1">
        <v>0</v>
      </c>
      <c r="W103" s="1">
        <v>0</v>
      </c>
      <c r="X103" s="1">
        <v>0</v>
      </c>
      <c r="Y103" s="1">
        <v>0</v>
      </c>
      <c r="Z103" s="1">
        <v>0</v>
      </c>
      <c r="AA103" s="1">
        <v>0</v>
      </c>
      <c r="AB103" s="1">
        <v>0</v>
      </c>
      <c r="AC103" s="1">
        <v>0</v>
      </c>
      <c r="AD103" s="1">
        <v>0</v>
      </c>
      <c r="AE103" s="1">
        <v>0</v>
      </c>
      <c r="AF103" s="1">
        <v>0</v>
      </c>
      <c r="AG103" s="1">
        <v>0</v>
      </c>
      <c r="AH103" s="1">
        <v>0</v>
      </c>
      <c r="AI103" s="1">
        <v>0</v>
      </c>
      <c r="AJ103" s="1">
        <v>0</v>
      </c>
      <c r="AK103" s="1">
        <v>0</v>
      </c>
      <c r="AL103" s="1">
        <v>0</v>
      </c>
      <c r="AM103" s="1">
        <v>0</v>
      </c>
      <c r="AN103" s="1">
        <v>0</v>
      </c>
      <c r="AO103" s="1">
        <v>0</v>
      </c>
      <c r="AP103" s="1">
        <v>0</v>
      </c>
      <c r="AQ103" s="1">
        <v>0</v>
      </c>
      <c r="AR103" s="1">
        <v>0</v>
      </c>
      <c r="AS103" s="1">
        <v>0</v>
      </c>
      <c r="AT103" s="1">
        <v>0</v>
      </c>
      <c r="AU103" s="1">
        <v>0</v>
      </c>
      <c r="AV103" s="1">
        <v>0</v>
      </c>
      <c r="AW103" s="1">
        <v>0</v>
      </c>
      <c r="AX103" s="1">
        <v>0</v>
      </c>
      <c r="AY103" s="1">
        <v>0</v>
      </c>
      <c r="AZ103" s="1">
        <v>0</v>
      </c>
      <c r="BA103" s="1">
        <v>0</v>
      </c>
      <c r="BB103" s="1">
        <v>0</v>
      </c>
      <c r="BC103" s="1">
        <v>0</v>
      </c>
      <c r="BD103" s="1">
        <v>0</v>
      </c>
      <c r="BE103" s="1">
        <v>0</v>
      </c>
      <c r="BF103" s="1">
        <v>0</v>
      </c>
      <c r="BG103" s="1">
        <v>0</v>
      </c>
      <c r="BH103" s="1">
        <v>0</v>
      </c>
      <c r="BI103" s="1">
        <v>0</v>
      </c>
      <c r="BJ103" s="1">
        <v>0</v>
      </c>
      <c r="BK103" s="1">
        <v>0</v>
      </c>
      <c r="BL103" s="1">
        <v>0</v>
      </c>
      <c r="BM103" s="1">
        <v>0</v>
      </c>
      <c r="BN103" s="1">
        <v>0</v>
      </c>
      <c r="BO103" s="1">
        <v>0</v>
      </c>
      <c r="BP103" s="1">
        <v>0</v>
      </c>
      <c r="BQ103" s="1">
        <v>0</v>
      </c>
      <c r="BR103" s="1">
        <v>0</v>
      </c>
      <c r="BS103" s="1">
        <v>0</v>
      </c>
      <c r="BT103" s="1">
        <v>0</v>
      </c>
      <c r="BU103" s="1">
        <v>0</v>
      </c>
      <c r="BV103" s="1">
        <v>0</v>
      </c>
      <c r="BW103" s="1">
        <v>0</v>
      </c>
      <c r="BX103" s="1">
        <v>0</v>
      </c>
      <c r="BY103" s="1">
        <v>0</v>
      </c>
      <c r="BZ103" s="1">
        <v>0</v>
      </c>
      <c r="CA103" s="1">
        <v>0</v>
      </c>
      <c r="CB103" s="1">
        <v>0</v>
      </c>
      <c r="CC103" s="1">
        <v>0</v>
      </c>
      <c r="CD103" s="1">
        <v>0</v>
      </c>
      <c r="CE103" s="1">
        <v>0</v>
      </c>
      <c r="CF103" s="1">
        <v>0</v>
      </c>
      <c r="CG103" s="1">
        <v>0</v>
      </c>
      <c r="CH103" s="1">
        <v>0</v>
      </c>
      <c r="CI103" s="1">
        <v>0</v>
      </c>
      <c r="CJ103" s="1">
        <v>0</v>
      </c>
      <c r="CK103" s="1">
        <v>0</v>
      </c>
      <c r="CL103" s="1">
        <v>0</v>
      </c>
      <c r="CM103" s="1">
        <v>0</v>
      </c>
      <c r="CN103" s="1">
        <v>0</v>
      </c>
      <c r="CO103" s="1">
        <v>0</v>
      </c>
      <c r="CP103" s="1">
        <v>0</v>
      </c>
      <c r="CQ103" s="1">
        <v>0</v>
      </c>
      <c r="CR103" s="1">
        <v>0</v>
      </c>
      <c r="CS103" s="1">
        <v>0</v>
      </c>
      <c r="CT103" s="1">
        <v>0</v>
      </c>
      <c r="CU103" s="1">
        <v>0</v>
      </c>
      <c r="CV103" s="1">
        <v>0</v>
      </c>
      <c r="CW103" s="1">
        <v>0</v>
      </c>
      <c r="CX103" s="1">
        <v>0</v>
      </c>
      <c r="CY103" s="1">
        <v>0</v>
      </c>
      <c r="CZ103" s="1">
        <v>0</v>
      </c>
      <c r="DA103" s="1">
        <v>0</v>
      </c>
      <c r="DB103" s="1">
        <v>0</v>
      </c>
      <c r="DC103" s="1">
        <v>0</v>
      </c>
      <c r="DD103" s="1">
        <v>0</v>
      </c>
      <c r="DE103" s="1">
        <v>0</v>
      </c>
      <c r="DF103" s="1">
        <v>0</v>
      </c>
      <c r="DG103" s="1">
        <v>0</v>
      </c>
      <c r="DH103" s="1">
        <v>0</v>
      </c>
      <c r="DI103" s="1">
        <v>0</v>
      </c>
      <c r="DJ103" s="1">
        <v>0</v>
      </c>
      <c r="DK103" s="1">
        <v>0</v>
      </c>
      <c r="DL103" s="1">
        <v>0</v>
      </c>
      <c r="DM103" s="1">
        <v>0</v>
      </c>
      <c r="DN103" s="1">
        <v>0</v>
      </c>
      <c r="DO103" s="1">
        <v>0</v>
      </c>
      <c r="DP103" s="1">
        <v>0</v>
      </c>
      <c r="DQ103" s="1">
        <v>0</v>
      </c>
      <c r="DR103" s="1">
        <v>0</v>
      </c>
      <c r="DS103" s="1">
        <v>0</v>
      </c>
      <c r="DT103" s="1">
        <v>0</v>
      </c>
      <c r="DU103" s="1">
        <v>0</v>
      </c>
      <c r="DV103" s="1">
        <v>0</v>
      </c>
      <c r="DW103" s="1">
        <v>0</v>
      </c>
      <c r="DX103" s="1">
        <v>0</v>
      </c>
      <c r="DY103" s="1">
        <v>0</v>
      </c>
      <c r="DZ103" s="1">
        <v>0</v>
      </c>
      <c r="EA103" s="1">
        <v>0</v>
      </c>
      <c r="EB103" s="1">
        <v>0</v>
      </c>
      <c r="EC103" s="1">
        <v>0</v>
      </c>
      <c r="ED103" s="1">
        <v>0</v>
      </c>
      <c r="EE103" s="1">
        <v>0</v>
      </c>
      <c r="EF103" s="1">
        <v>0</v>
      </c>
      <c r="EG103" s="1">
        <v>0</v>
      </c>
      <c r="EH103" s="1">
        <v>0</v>
      </c>
    </row>
    <row r="104" spans="1:138">
      <c r="A104" s="1" t="s">
        <v>489</v>
      </c>
      <c r="B104" s="1" t="s">
        <v>490</v>
      </c>
      <c r="C104" s="1">
        <v>0</v>
      </c>
      <c r="D104" s="1">
        <v>0</v>
      </c>
      <c r="E104" s="1">
        <v>0</v>
      </c>
      <c r="F104" s="1">
        <v>0</v>
      </c>
      <c r="G104" s="1">
        <v>0</v>
      </c>
      <c r="H104" s="1">
        <v>0</v>
      </c>
      <c r="I104" s="1">
        <v>0</v>
      </c>
      <c r="J104" s="1">
        <v>0</v>
      </c>
      <c r="K104" s="1">
        <v>0</v>
      </c>
      <c r="L104" s="1">
        <v>0</v>
      </c>
      <c r="M104" s="1">
        <v>0</v>
      </c>
      <c r="N104" s="1">
        <v>0</v>
      </c>
      <c r="O104" s="1">
        <v>0</v>
      </c>
      <c r="P104" s="1">
        <v>0</v>
      </c>
      <c r="Q104" s="1">
        <v>0</v>
      </c>
      <c r="R104" s="1">
        <v>0</v>
      </c>
      <c r="S104" s="1">
        <v>0</v>
      </c>
      <c r="T104" s="1">
        <v>0</v>
      </c>
      <c r="U104" s="1">
        <v>0</v>
      </c>
      <c r="V104" s="1">
        <v>0</v>
      </c>
      <c r="W104" s="1">
        <v>0</v>
      </c>
      <c r="X104" s="1">
        <v>0</v>
      </c>
      <c r="Y104" s="1">
        <v>0</v>
      </c>
      <c r="Z104" s="1">
        <v>0</v>
      </c>
      <c r="AA104" s="1">
        <v>0</v>
      </c>
      <c r="AB104" s="1">
        <v>0</v>
      </c>
      <c r="AC104" s="1">
        <v>0</v>
      </c>
      <c r="AD104" s="1">
        <v>0</v>
      </c>
      <c r="AE104" s="1">
        <v>0</v>
      </c>
      <c r="AF104" s="1">
        <v>0</v>
      </c>
      <c r="AG104" s="1">
        <v>0</v>
      </c>
      <c r="AH104" s="1">
        <v>0</v>
      </c>
      <c r="AI104" s="1">
        <v>0</v>
      </c>
      <c r="AJ104" s="1">
        <v>0</v>
      </c>
      <c r="AK104" s="1">
        <v>0</v>
      </c>
      <c r="AL104" s="1">
        <v>0</v>
      </c>
      <c r="AM104" s="1">
        <v>0</v>
      </c>
      <c r="AN104" s="1">
        <v>0</v>
      </c>
      <c r="AO104" s="1">
        <v>0</v>
      </c>
      <c r="AP104" s="1">
        <v>0</v>
      </c>
      <c r="AQ104" s="1">
        <v>0</v>
      </c>
      <c r="AR104" s="1">
        <v>0</v>
      </c>
      <c r="AS104" s="1">
        <v>0</v>
      </c>
      <c r="AT104" s="1">
        <v>0</v>
      </c>
      <c r="AU104" s="1">
        <v>0</v>
      </c>
      <c r="AV104" s="1">
        <v>0</v>
      </c>
      <c r="AW104" s="1">
        <v>0</v>
      </c>
      <c r="AX104" s="1">
        <v>0</v>
      </c>
      <c r="AY104" s="1">
        <v>0</v>
      </c>
      <c r="AZ104" s="1">
        <v>0</v>
      </c>
      <c r="BA104" s="1">
        <v>0</v>
      </c>
      <c r="BB104" s="1">
        <v>0</v>
      </c>
      <c r="BC104" s="1">
        <v>0</v>
      </c>
      <c r="BD104" s="1">
        <v>0</v>
      </c>
      <c r="BE104" s="1">
        <v>0</v>
      </c>
      <c r="BF104" s="1">
        <v>0</v>
      </c>
      <c r="BG104" s="1">
        <v>0</v>
      </c>
      <c r="BH104" s="1">
        <v>0</v>
      </c>
      <c r="BI104" s="1">
        <v>0</v>
      </c>
      <c r="BJ104" s="1">
        <v>0</v>
      </c>
      <c r="BK104" s="1">
        <v>0</v>
      </c>
      <c r="BL104" s="1">
        <v>0</v>
      </c>
      <c r="BM104" s="1">
        <v>0</v>
      </c>
      <c r="BN104" s="1">
        <v>0</v>
      </c>
      <c r="BO104" s="1">
        <v>0</v>
      </c>
      <c r="BP104" s="1">
        <v>0</v>
      </c>
      <c r="BQ104" s="1">
        <v>0</v>
      </c>
      <c r="BR104" s="1">
        <v>0</v>
      </c>
      <c r="BS104" s="1">
        <v>0</v>
      </c>
      <c r="BT104" s="1">
        <v>0</v>
      </c>
      <c r="BU104" s="1">
        <v>0</v>
      </c>
      <c r="BV104" s="1">
        <v>0</v>
      </c>
      <c r="BW104" s="1">
        <v>0</v>
      </c>
      <c r="BX104" s="1">
        <v>0</v>
      </c>
      <c r="BY104" s="1">
        <v>0</v>
      </c>
      <c r="BZ104" s="1">
        <v>0</v>
      </c>
      <c r="CA104" s="1">
        <v>0</v>
      </c>
      <c r="CB104" s="1">
        <v>0</v>
      </c>
      <c r="CC104" s="1">
        <v>0</v>
      </c>
      <c r="CD104" s="1">
        <v>0</v>
      </c>
      <c r="CE104" s="1">
        <v>0</v>
      </c>
      <c r="CF104" s="1">
        <v>0</v>
      </c>
      <c r="CG104" s="1">
        <v>0</v>
      </c>
      <c r="CH104" s="1">
        <v>0</v>
      </c>
      <c r="CI104" s="1">
        <v>0</v>
      </c>
      <c r="CJ104" s="1">
        <v>0</v>
      </c>
      <c r="CK104" s="1">
        <v>0</v>
      </c>
      <c r="CL104" s="1">
        <v>0</v>
      </c>
      <c r="CM104" s="1">
        <v>0</v>
      </c>
      <c r="CN104" s="1">
        <v>0</v>
      </c>
      <c r="CO104" s="1">
        <v>0</v>
      </c>
      <c r="CP104" s="1">
        <v>0</v>
      </c>
      <c r="CQ104" s="1">
        <v>0</v>
      </c>
      <c r="CR104" s="1">
        <v>0</v>
      </c>
      <c r="CS104" s="1">
        <v>0</v>
      </c>
      <c r="CT104" s="1">
        <v>0</v>
      </c>
      <c r="CU104" s="1">
        <v>0</v>
      </c>
      <c r="CV104" s="1">
        <v>0</v>
      </c>
      <c r="CW104" s="1">
        <v>0</v>
      </c>
      <c r="CX104" s="1">
        <v>0</v>
      </c>
      <c r="CY104" s="1">
        <v>0</v>
      </c>
      <c r="CZ104" s="1">
        <v>0</v>
      </c>
      <c r="DA104" s="1">
        <v>0</v>
      </c>
      <c r="DB104" s="1">
        <v>0</v>
      </c>
      <c r="DC104" s="1">
        <v>0</v>
      </c>
      <c r="DD104" s="1">
        <v>0</v>
      </c>
      <c r="DE104" s="1">
        <v>0</v>
      </c>
      <c r="DF104" s="1">
        <v>0</v>
      </c>
      <c r="DG104" s="1">
        <v>0</v>
      </c>
      <c r="DH104" s="1">
        <v>0</v>
      </c>
      <c r="DI104" s="1">
        <v>0</v>
      </c>
      <c r="DJ104" s="1">
        <v>0</v>
      </c>
      <c r="DK104" s="1">
        <v>0</v>
      </c>
      <c r="DL104" s="1">
        <v>0</v>
      </c>
      <c r="DM104" s="1">
        <v>0</v>
      </c>
      <c r="DN104" s="1">
        <v>0</v>
      </c>
      <c r="DO104" s="1">
        <v>0</v>
      </c>
      <c r="DP104" s="1">
        <v>0</v>
      </c>
      <c r="DQ104" s="1">
        <v>0</v>
      </c>
      <c r="DR104" s="1">
        <v>0</v>
      </c>
      <c r="DS104" s="1">
        <v>0</v>
      </c>
      <c r="DT104" s="1">
        <v>0</v>
      </c>
      <c r="DU104" s="1">
        <v>0</v>
      </c>
      <c r="DV104" s="1">
        <v>0</v>
      </c>
      <c r="DW104" s="1">
        <v>0</v>
      </c>
      <c r="DX104" s="1">
        <v>0</v>
      </c>
      <c r="DY104" s="1">
        <v>0</v>
      </c>
      <c r="DZ104" s="1">
        <v>0</v>
      </c>
      <c r="EA104" s="1">
        <v>0</v>
      </c>
      <c r="EB104" s="1">
        <v>0</v>
      </c>
      <c r="EC104" s="1">
        <v>0</v>
      </c>
      <c r="ED104" s="1">
        <v>0</v>
      </c>
      <c r="EE104" s="1">
        <v>0</v>
      </c>
      <c r="EF104" s="1">
        <v>0</v>
      </c>
      <c r="EG104" s="1">
        <v>0</v>
      </c>
      <c r="EH104" s="1">
        <v>0</v>
      </c>
    </row>
    <row r="105" spans="1:138">
      <c r="A105" s="1" t="s">
        <v>491</v>
      </c>
      <c r="B105" s="1" t="s">
        <v>492</v>
      </c>
      <c r="C105" s="1">
        <v>0</v>
      </c>
      <c r="D105" s="1">
        <v>0</v>
      </c>
      <c r="E105" s="1">
        <v>0</v>
      </c>
      <c r="F105" s="1">
        <v>0</v>
      </c>
      <c r="G105" s="1">
        <v>0</v>
      </c>
      <c r="H105" s="1">
        <v>0</v>
      </c>
      <c r="I105" s="1">
        <v>0</v>
      </c>
      <c r="J105" s="1">
        <v>0</v>
      </c>
      <c r="K105" s="1">
        <v>0</v>
      </c>
      <c r="L105" s="1">
        <v>0</v>
      </c>
      <c r="M105" s="1">
        <v>0</v>
      </c>
      <c r="N105" s="1">
        <v>0</v>
      </c>
      <c r="O105" s="1">
        <v>0</v>
      </c>
      <c r="P105" s="1">
        <v>0</v>
      </c>
      <c r="Q105" s="1">
        <v>0</v>
      </c>
      <c r="R105" s="1">
        <v>0</v>
      </c>
      <c r="S105" s="1">
        <v>0</v>
      </c>
      <c r="T105" s="1">
        <v>0</v>
      </c>
      <c r="U105" s="1">
        <v>0</v>
      </c>
      <c r="V105" s="1">
        <v>0</v>
      </c>
      <c r="W105" s="1">
        <v>0</v>
      </c>
      <c r="X105" s="1">
        <v>0</v>
      </c>
      <c r="Y105" s="1">
        <v>0</v>
      </c>
      <c r="Z105" s="1">
        <v>0</v>
      </c>
      <c r="AA105" s="1">
        <v>0</v>
      </c>
      <c r="AB105" s="1">
        <v>0</v>
      </c>
      <c r="AC105" s="1">
        <v>0</v>
      </c>
      <c r="AD105" s="1">
        <v>0</v>
      </c>
      <c r="AE105" s="1">
        <v>0</v>
      </c>
      <c r="AF105" s="1">
        <v>0</v>
      </c>
      <c r="AG105" s="1">
        <v>0</v>
      </c>
      <c r="AH105" s="1">
        <v>0</v>
      </c>
      <c r="AI105" s="1">
        <v>0</v>
      </c>
      <c r="AJ105" s="1">
        <v>0</v>
      </c>
      <c r="AK105" s="1">
        <v>0</v>
      </c>
      <c r="AL105" s="1">
        <v>0</v>
      </c>
      <c r="AM105" s="1">
        <v>0</v>
      </c>
      <c r="AN105" s="1">
        <v>0</v>
      </c>
      <c r="AO105" s="1">
        <v>0</v>
      </c>
      <c r="AP105" s="1">
        <v>0</v>
      </c>
      <c r="AQ105" s="1">
        <v>0</v>
      </c>
      <c r="AR105" s="1">
        <v>0</v>
      </c>
      <c r="AS105" s="1">
        <v>0</v>
      </c>
      <c r="AT105" s="1">
        <v>0</v>
      </c>
      <c r="AU105" s="1">
        <v>0</v>
      </c>
      <c r="AV105" s="1">
        <v>0</v>
      </c>
      <c r="AW105" s="1">
        <v>0</v>
      </c>
      <c r="AX105" s="1">
        <v>0</v>
      </c>
      <c r="AY105" s="1">
        <v>0</v>
      </c>
      <c r="AZ105" s="1">
        <v>0</v>
      </c>
      <c r="BA105" s="1">
        <v>0</v>
      </c>
      <c r="BB105" s="1">
        <v>0</v>
      </c>
      <c r="BC105" s="1">
        <v>0</v>
      </c>
      <c r="BD105" s="1">
        <v>0</v>
      </c>
      <c r="BE105" s="1">
        <v>0</v>
      </c>
      <c r="BF105" s="1">
        <v>0</v>
      </c>
      <c r="BG105" s="1">
        <v>0</v>
      </c>
      <c r="BH105" s="1">
        <v>0</v>
      </c>
      <c r="BI105" s="1">
        <v>0</v>
      </c>
      <c r="BJ105" s="1">
        <v>0</v>
      </c>
      <c r="BK105" s="1">
        <v>0</v>
      </c>
      <c r="BL105" s="1">
        <v>0</v>
      </c>
      <c r="BM105" s="1">
        <v>0</v>
      </c>
      <c r="BN105" s="1">
        <v>0</v>
      </c>
      <c r="BO105" s="1">
        <v>0</v>
      </c>
      <c r="BP105" s="1">
        <v>0</v>
      </c>
      <c r="BQ105" s="1">
        <v>0</v>
      </c>
      <c r="BR105" s="1">
        <v>0</v>
      </c>
      <c r="BS105" s="1">
        <v>0</v>
      </c>
      <c r="BT105" s="1">
        <v>0</v>
      </c>
      <c r="BU105" s="1">
        <v>0</v>
      </c>
      <c r="BV105" s="1">
        <v>0</v>
      </c>
      <c r="BW105" s="1">
        <v>0</v>
      </c>
      <c r="BX105" s="1">
        <v>0</v>
      </c>
      <c r="BY105" s="1">
        <v>0</v>
      </c>
      <c r="BZ105" s="1">
        <v>0</v>
      </c>
      <c r="CA105" s="1">
        <v>0</v>
      </c>
      <c r="CB105" s="1">
        <v>0</v>
      </c>
      <c r="CC105" s="1">
        <v>0</v>
      </c>
      <c r="CD105" s="1">
        <v>0</v>
      </c>
      <c r="CE105" s="1">
        <v>0</v>
      </c>
      <c r="CF105" s="1">
        <v>0</v>
      </c>
      <c r="CG105" s="1">
        <v>0</v>
      </c>
      <c r="CH105" s="1">
        <v>0</v>
      </c>
      <c r="CI105" s="1">
        <v>0</v>
      </c>
      <c r="CJ105" s="1">
        <v>0</v>
      </c>
      <c r="CK105" s="1">
        <v>0</v>
      </c>
      <c r="CL105" s="1">
        <v>0</v>
      </c>
      <c r="CM105" s="1">
        <v>0</v>
      </c>
      <c r="CN105" s="1">
        <v>0</v>
      </c>
      <c r="CO105" s="1">
        <v>0</v>
      </c>
      <c r="CP105" s="1">
        <v>0</v>
      </c>
      <c r="CQ105" s="1">
        <v>0</v>
      </c>
      <c r="CR105" s="1">
        <v>0</v>
      </c>
      <c r="CS105" s="1">
        <v>0</v>
      </c>
      <c r="CT105" s="1">
        <v>0</v>
      </c>
      <c r="CU105" s="1">
        <v>0</v>
      </c>
      <c r="CV105" s="1">
        <v>0</v>
      </c>
      <c r="CW105" s="1">
        <v>0</v>
      </c>
      <c r="CX105" s="1">
        <v>0</v>
      </c>
      <c r="CY105" s="1">
        <v>0</v>
      </c>
      <c r="CZ105" s="1">
        <v>0</v>
      </c>
      <c r="DA105" s="1">
        <v>0</v>
      </c>
      <c r="DB105" s="1">
        <v>0</v>
      </c>
      <c r="DC105" s="1">
        <v>0</v>
      </c>
      <c r="DD105" s="1">
        <v>0</v>
      </c>
      <c r="DE105" s="1">
        <v>0</v>
      </c>
      <c r="DF105" s="1">
        <v>0</v>
      </c>
      <c r="DG105" s="1">
        <v>0</v>
      </c>
      <c r="DH105" s="1">
        <v>0</v>
      </c>
      <c r="DI105" s="1">
        <v>0</v>
      </c>
      <c r="DJ105" s="1">
        <v>0</v>
      </c>
      <c r="DK105" s="1">
        <v>0</v>
      </c>
      <c r="DL105" s="1">
        <v>0</v>
      </c>
      <c r="DM105" s="1">
        <v>0</v>
      </c>
      <c r="DN105" s="1">
        <v>0</v>
      </c>
      <c r="DO105" s="1">
        <v>0</v>
      </c>
      <c r="DP105" s="1">
        <v>0</v>
      </c>
      <c r="DQ105" s="1">
        <v>0</v>
      </c>
      <c r="DR105" s="1">
        <v>0</v>
      </c>
      <c r="DS105" s="1">
        <v>0</v>
      </c>
      <c r="DT105" s="1">
        <v>0</v>
      </c>
      <c r="DU105" s="1">
        <v>0</v>
      </c>
      <c r="DV105" s="1">
        <v>0</v>
      </c>
      <c r="DW105" s="1">
        <v>0</v>
      </c>
      <c r="DX105" s="1">
        <v>0</v>
      </c>
      <c r="DY105" s="1">
        <v>0</v>
      </c>
      <c r="DZ105" s="1">
        <v>0</v>
      </c>
      <c r="EA105" s="1">
        <v>0</v>
      </c>
      <c r="EB105" s="1">
        <v>0</v>
      </c>
      <c r="EC105" s="1">
        <v>0</v>
      </c>
      <c r="ED105" s="1">
        <v>0</v>
      </c>
      <c r="EE105" s="1">
        <v>0</v>
      </c>
      <c r="EF105" s="1">
        <v>0</v>
      </c>
      <c r="EG105" s="1">
        <v>0</v>
      </c>
      <c r="EH105" s="1">
        <v>0</v>
      </c>
    </row>
    <row r="106" spans="1:138">
      <c r="A106" s="1" t="s">
        <v>2763</v>
      </c>
      <c r="B106" s="1" t="s">
        <v>494</v>
      </c>
      <c r="C106" s="1">
        <v>0</v>
      </c>
      <c r="D106" s="1">
        <v>0</v>
      </c>
      <c r="E106" s="1">
        <v>0</v>
      </c>
      <c r="F106" s="1">
        <v>0</v>
      </c>
      <c r="G106" s="1">
        <v>0</v>
      </c>
      <c r="H106" s="1">
        <v>0</v>
      </c>
      <c r="I106" s="1">
        <v>0</v>
      </c>
      <c r="J106" s="1">
        <v>0</v>
      </c>
      <c r="K106" s="1">
        <v>0</v>
      </c>
      <c r="L106" s="1">
        <v>0</v>
      </c>
      <c r="M106" s="1">
        <v>0</v>
      </c>
      <c r="N106" s="1">
        <v>0</v>
      </c>
      <c r="O106" s="1">
        <v>0</v>
      </c>
      <c r="P106" s="1">
        <v>0</v>
      </c>
      <c r="Q106" s="1">
        <v>0</v>
      </c>
      <c r="R106" s="1">
        <v>0</v>
      </c>
      <c r="S106" s="1">
        <v>0</v>
      </c>
      <c r="T106" s="1">
        <v>0</v>
      </c>
      <c r="U106" s="1">
        <v>0</v>
      </c>
      <c r="V106" s="1">
        <v>0</v>
      </c>
      <c r="W106" s="1">
        <v>0</v>
      </c>
      <c r="X106" s="1">
        <v>0</v>
      </c>
      <c r="Y106" s="1">
        <v>0</v>
      </c>
      <c r="Z106" s="1">
        <v>0</v>
      </c>
      <c r="AA106" s="1">
        <v>0</v>
      </c>
      <c r="AB106" s="1">
        <v>0</v>
      </c>
      <c r="AC106" s="1">
        <v>0</v>
      </c>
      <c r="AD106" s="1">
        <v>0</v>
      </c>
      <c r="AE106" s="1">
        <v>0</v>
      </c>
      <c r="AF106" s="1">
        <v>0</v>
      </c>
      <c r="AG106" s="1">
        <v>0</v>
      </c>
      <c r="AH106" s="1">
        <v>0</v>
      </c>
      <c r="AI106" s="1">
        <v>0</v>
      </c>
      <c r="AJ106" s="1">
        <v>0</v>
      </c>
      <c r="AK106" s="1">
        <v>0</v>
      </c>
      <c r="AL106" s="1">
        <v>0</v>
      </c>
      <c r="AM106" s="1">
        <v>0</v>
      </c>
      <c r="AN106" s="1">
        <v>0</v>
      </c>
      <c r="AO106" s="1">
        <v>0</v>
      </c>
      <c r="AP106" s="1">
        <v>0</v>
      </c>
      <c r="AQ106" s="1">
        <v>0</v>
      </c>
      <c r="AR106" s="1">
        <v>0</v>
      </c>
      <c r="AS106" s="1">
        <v>0</v>
      </c>
      <c r="AT106" s="1">
        <v>0</v>
      </c>
      <c r="AU106" s="1">
        <v>0</v>
      </c>
      <c r="AV106" s="1">
        <v>0</v>
      </c>
      <c r="AW106" s="1">
        <v>0</v>
      </c>
      <c r="AX106" s="1">
        <v>0</v>
      </c>
      <c r="AY106" s="1">
        <v>0</v>
      </c>
      <c r="AZ106" s="1">
        <v>0</v>
      </c>
      <c r="BA106" s="1">
        <v>0</v>
      </c>
      <c r="BB106" s="1">
        <v>0</v>
      </c>
      <c r="BC106" s="1">
        <v>0</v>
      </c>
      <c r="BD106" s="1">
        <v>0</v>
      </c>
      <c r="BE106" s="1">
        <v>0</v>
      </c>
      <c r="BF106" s="1">
        <v>0</v>
      </c>
      <c r="BG106" s="1">
        <v>0</v>
      </c>
      <c r="BH106" s="1">
        <v>0</v>
      </c>
      <c r="BI106" s="1">
        <v>0</v>
      </c>
      <c r="BJ106" s="1">
        <v>0</v>
      </c>
      <c r="BK106" s="1">
        <v>0</v>
      </c>
      <c r="BL106" s="1">
        <v>0</v>
      </c>
      <c r="BM106" s="1">
        <v>0</v>
      </c>
      <c r="BN106" s="1">
        <v>0</v>
      </c>
      <c r="BO106" s="1">
        <v>0</v>
      </c>
      <c r="BP106" s="1">
        <v>0</v>
      </c>
      <c r="BQ106" s="1">
        <v>0</v>
      </c>
      <c r="BR106" s="1">
        <v>0</v>
      </c>
      <c r="BS106" s="1">
        <v>0</v>
      </c>
      <c r="BT106" s="1">
        <v>0</v>
      </c>
      <c r="BU106" s="1">
        <v>0</v>
      </c>
      <c r="BV106" s="1">
        <v>0</v>
      </c>
      <c r="BW106" s="1">
        <v>0</v>
      </c>
      <c r="BX106" s="1">
        <v>0</v>
      </c>
      <c r="BY106" s="1">
        <v>0</v>
      </c>
      <c r="BZ106" s="1">
        <v>0</v>
      </c>
      <c r="CA106" s="1">
        <v>0</v>
      </c>
      <c r="CB106" s="1">
        <v>0</v>
      </c>
      <c r="CC106" s="1">
        <v>0</v>
      </c>
      <c r="CD106" s="1">
        <v>0</v>
      </c>
      <c r="CE106" s="1">
        <v>0</v>
      </c>
      <c r="CF106" s="1">
        <v>0</v>
      </c>
      <c r="CG106" s="1">
        <v>0</v>
      </c>
      <c r="CH106" s="1">
        <v>0</v>
      </c>
      <c r="CI106" s="1">
        <v>0</v>
      </c>
      <c r="CJ106" s="1">
        <v>0</v>
      </c>
      <c r="CK106" s="1">
        <v>0</v>
      </c>
      <c r="CL106" s="1">
        <v>0</v>
      </c>
      <c r="CM106" s="1">
        <v>0</v>
      </c>
      <c r="CN106" s="1">
        <v>0</v>
      </c>
      <c r="CO106" s="1">
        <v>0</v>
      </c>
      <c r="CP106" s="1">
        <v>0</v>
      </c>
      <c r="CQ106" s="1">
        <v>0</v>
      </c>
      <c r="CR106" s="1">
        <v>0</v>
      </c>
      <c r="CS106" s="1">
        <v>0</v>
      </c>
      <c r="CT106" s="1">
        <v>0</v>
      </c>
      <c r="CU106" s="1">
        <v>0</v>
      </c>
      <c r="CV106" s="1">
        <v>0</v>
      </c>
      <c r="CW106" s="1">
        <v>0</v>
      </c>
      <c r="CX106" s="1">
        <v>0</v>
      </c>
      <c r="CY106" s="1">
        <v>0</v>
      </c>
      <c r="CZ106" s="1">
        <v>0</v>
      </c>
      <c r="DA106" s="1">
        <v>0</v>
      </c>
      <c r="DB106" s="1">
        <v>0</v>
      </c>
      <c r="DC106" s="1">
        <v>0</v>
      </c>
      <c r="DD106" s="1">
        <v>0</v>
      </c>
      <c r="DE106" s="1">
        <v>0</v>
      </c>
      <c r="DF106" s="1">
        <v>0</v>
      </c>
      <c r="DG106" s="1">
        <v>0</v>
      </c>
      <c r="DH106" s="1">
        <v>0</v>
      </c>
      <c r="DI106" s="1">
        <v>0</v>
      </c>
      <c r="DJ106" s="1">
        <v>0</v>
      </c>
      <c r="DK106" s="1">
        <v>0</v>
      </c>
      <c r="DL106" s="1">
        <v>0</v>
      </c>
      <c r="DM106" s="1">
        <v>0</v>
      </c>
      <c r="DN106" s="1">
        <v>0</v>
      </c>
      <c r="DO106" s="1">
        <v>0</v>
      </c>
      <c r="DP106" s="1">
        <v>0</v>
      </c>
      <c r="DQ106" s="1">
        <v>0</v>
      </c>
      <c r="DR106" s="1">
        <v>0</v>
      </c>
      <c r="DS106" s="1">
        <v>0</v>
      </c>
      <c r="DT106" s="1">
        <v>0</v>
      </c>
      <c r="DU106" s="1">
        <v>0</v>
      </c>
      <c r="DV106" s="1">
        <v>0</v>
      </c>
      <c r="DW106" s="1">
        <v>0</v>
      </c>
      <c r="DX106" s="1">
        <v>0</v>
      </c>
      <c r="DY106" s="1">
        <v>0</v>
      </c>
      <c r="DZ106" s="1">
        <v>0</v>
      </c>
      <c r="EA106" s="1">
        <v>0</v>
      </c>
      <c r="EB106" s="1">
        <v>0</v>
      </c>
      <c r="EC106" s="1">
        <v>0</v>
      </c>
      <c r="ED106" s="1">
        <v>0</v>
      </c>
      <c r="EE106" s="1">
        <v>0</v>
      </c>
      <c r="EF106" s="1">
        <v>0</v>
      </c>
      <c r="EG106" s="1">
        <v>0</v>
      </c>
      <c r="EH106" s="1">
        <v>0</v>
      </c>
    </row>
    <row r="107" spans="1:138">
      <c r="A107" s="1" t="s">
        <v>495</v>
      </c>
      <c r="B107" s="1" t="s">
        <v>496</v>
      </c>
      <c r="C107" s="1">
        <v>0</v>
      </c>
      <c r="D107" s="1">
        <v>0</v>
      </c>
      <c r="E107" s="1">
        <v>0</v>
      </c>
      <c r="F107" s="1">
        <v>0</v>
      </c>
      <c r="G107" s="1">
        <v>0</v>
      </c>
      <c r="H107" s="1">
        <v>0</v>
      </c>
      <c r="I107" s="1">
        <v>0</v>
      </c>
      <c r="J107" s="1">
        <v>0</v>
      </c>
      <c r="K107" s="1">
        <v>0</v>
      </c>
      <c r="L107" s="1">
        <v>0</v>
      </c>
      <c r="M107" s="1">
        <v>0</v>
      </c>
      <c r="N107" s="1">
        <v>0</v>
      </c>
      <c r="O107" s="1">
        <v>0</v>
      </c>
      <c r="P107" s="1">
        <v>0</v>
      </c>
      <c r="Q107" s="1">
        <v>0</v>
      </c>
      <c r="R107" s="1">
        <v>0</v>
      </c>
      <c r="S107" s="1">
        <v>0</v>
      </c>
      <c r="T107" s="1">
        <v>0</v>
      </c>
      <c r="U107" s="1">
        <v>0</v>
      </c>
      <c r="V107" s="1">
        <v>0</v>
      </c>
      <c r="W107" s="1">
        <v>0</v>
      </c>
      <c r="X107" s="1">
        <v>0</v>
      </c>
      <c r="Y107" s="1">
        <v>0</v>
      </c>
      <c r="Z107" s="1">
        <v>0</v>
      </c>
      <c r="AA107" s="1">
        <v>0</v>
      </c>
      <c r="AB107" s="1">
        <v>0</v>
      </c>
      <c r="AC107" s="1">
        <v>0</v>
      </c>
      <c r="AD107" s="1">
        <v>0</v>
      </c>
      <c r="AE107" s="1">
        <v>0</v>
      </c>
      <c r="AF107" s="1">
        <v>0</v>
      </c>
      <c r="AG107" s="1">
        <v>0</v>
      </c>
      <c r="AH107" s="1">
        <v>0</v>
      </c>
      <c r="AI107" s="1">
        <v>0</v>
      </c>
      <c r="AJ107" s="1">
        <v>0</v>
      </c>
      <c r="AK107" s="1">
        <v>0</v>
      </c>
      <c r="AL107" s="1">
        <v>0</v>
      </c>
      <c r="AM107" s="1">
        <v>0</v>
      </c>
      <c r="AN107" s="1">
        <v>0</v>
      </c>
      <c r="AO107" s="1">
        <v>0</v>
      </c>
      <c r="AP107" s="1">
        <v>0</v>
      </c>
      <c r="AQ107" s="1">
        <v>0</v>
      </c>
      <c r="AR107" s="1">
        <v>0</v>
      </c>
      <c r="AS107" s="1">
        <v>0</v>
      </c>
      <c r="AT107" s="1">
        <v>0</v>
      </c>
      <c r="AU107" s="1">
        <v>0</v>
      </c>
      <c r="AV107" s="1">
        <v>0</v>
      </c>
      <c r="AW107" s="1">
        <v>0</v>
      </c>
      <c r="AX107" s="1">
        <v>0</v>
      </c>
      <c r="AY107" s="1">
        <v>0</v>
      </c>
      <c r="AZ107" s="1">
        <v>0</v>
      </c>
      <c r="BA107" s="1">
        <v>0</v>
      </c>
      <c r="BB107" s="1">
        <v>0</v>
      </c>
      <c r="BC107" s="1">
        <v>0</v>
      </c>
      <c r="BD107" s="1">
        <v>0</v>
      </c>
      <c r="BE107" s="1">
        <v>0</v>
      </c>
      <c r="BF107" s="1">
        <v>0</v>
      </c>
      <c r="BG107" s="1">
        <v>0</v>
      </c>
      <c r="BH107" s="1">
        <v>0</v>
      </c>
      <c r="BI107" s="1">
        <v>0</v>
      </c>
      <c r="BJ107" s="1">
        <v>0</v>
      </c>
      <c r="BK107" s="1">
        <v>0</v>
      </c>
      <c r="BL107" s="1">
        <v>0</v>
      </c>
      <c r="BM107" s="1">
        <v>0</v>
      </c>
      <c r="BN107" s="1">
        <v>0</v>
      </c>
      <c r="BO107" s="1">
        <v>0</v>
      </c>
      <c r="BP107" s="1">
        <v>0</v>
      </c>
      <c r="BQ107" s="1">
        <v>0</v>
      </c>
      <c r="BR107" s="1">
        <v>0</v>
      </c>
      <c r="BS107" s="1">
        <v>0</v>
      </c>
      <c r="BT107" s="1">
        <v>0</v>
      </c>
      <c r="BU107" s="1">
        <v>0</v>
      </c>
      <c r="BV107" s="1">
        <v>0</v>
      </c>
      <c r="BW107" s="1">
        <v>0</v>
      </c>
      <c r="BX107" s="1">
        <v>0</v>
      </c>
      <c r="BY107" s="1">
        <v>0</v>
      </c>
      <c r="BZ107" s="1">
        <v>0</v>
      </c>
      <c r="CA107" s="1">
        <v>0</v>
      </c>
      <c r="CB107" s="1">
        <v>0</v>
      </c>
      <c r="CC107" s="1">
        <v>0</v>
      </c>
      <c r="CD107" s="1">
        <v>0</v>
      </c>
      <c r="CE107" s="1">
        <v>0</v>
      </c>
      <c r="CF107" s="1">
        <v>0</v>
      </c>
      <c r="CG107" s="1">
        <v>0</v>
      </c>
      <c r="CH107" s="1">
        <v>0</v>
      </c>
      <c r="CI107" s="1">
        <v>0</v>
      </c>
      <c r="CJ107" s="1">
        <v>0</v>
      </c>
      <c r="CK107" s="1">
        <v>0</v>
      </c>
      <c r="CL107" s="1">
        <v>0</v>
      </c>
      <c r="CM107" s="1">
        <v>0</v>
      </c>
      <c r="CN107" s="1">
        <v>0</v>
      </c>
      <c r="CO107" s="1">
        <v>0</v>
      </c>
      <c r="CP107" s="1">
        <v>0</v>
      </c>
      <c r="CQ107" s="1">
        <v>0</v>
      </c>
      <c r="CR107" s="1">
        <v>0</v>
      </c>
      <c r="CS107" s="1">
        <v>0</v>
      </c>
      <c r="CT107" s="1">
        <v>0</v>
      </c>
      <c r="CU107" s="1">
        <v>0</v>
      </c>
      <c r="CV107" s="1">
        <v>0</v>
      </c>
      <c r="CW107" s="1">
        <v>0</v>
      </c>
      <c r="CX107" s="1">
        <v>0</v>
      </c>
      <c r="CY107" s="1">
        <v>0</v>
      </c>
      <c r="CZ107" s="1">
        <v>0</v>
      </c>
      <c r="DA107" s="1">
        <v>0</v>
      </c>
      <c r="DB107" s="1">
        <v>0</v>
      </c>
      <c r="DC107" s="1">
        <v>0</v>
      </c>
      <c r="DD107" s="1">
        <v>0</v>
      </c>
      <c r="DE107" s="1">
        <v>0</v>
      </c>
      <c r="DF107" s="1">
        <v>0</v>
      </c>
      <c r="DG107" s="1">
        <v>0</v>
      </c>
      <c r="DH107" s="1">
        <v>0</v>
      </c>
      <c r="DI107" s="1">
        <v>0</v>
      </c>
      <c r="DJ107" s="1">
        <v>0</v>
      </c>
      <c r="DK107" s="1">
        <v>0</v>
      </c>
      <c r="DL107" s="1">
        <v>0</v>
      </c>
      <c r="DM107" s="1">
        <v>0</v>
      </c>
      <c r="DN107" s="1">
        <v>0</v>
      </c>
      <c r="DO107" s="1">
        <v>0</v>
      </c>
      <c r="DP107" s="1">
        <v>0</v>
      </c>
      <c r="DQ107" s="1">
        <v>0</v>
      </c>
      <c r="DR107" s="1">
        <v>0</v>
      </c>
      <c r="DS107" s="1">
        <v>0</v>
      </c>
      <c r="DT107" s="1">
        <v>0</v>
      </c>
      <c r="DU107" s="1">
        <v>0</v>
      </c>
      <c r="DV107" s="1">
        <v>0</v>
      </c>
      <c r="DW107" s="1">
        <v>0</v>
      </c>
      <c r="DX107" s="1">
        <v>0</v>
      </c>
      <c r="DY107" s="1">
        <v>0</v>
      </c>
      <c r="DZ107" s="1">
        <v>0</v>
      </c>
      <c r="EA107" s="1">
        <v>0</v>
      </c>
      <c r="EB107" s="1">
        <v>0</v>
      </c>
      <c r="EC107" s="1">
        <v>0</v>
      </c>
      <c r="ED107" s="1">
        <v>0</v>
      </c>
      <c r="EE107" s="1">
        <v>0</v>
      </c>
      <c r="EF107" s="1">
        <v>0</v>
      </c>
      <c r="EG107" s="1">
        <v>0</v>
      </c>
      <c r="EH107" s="1">
        <v>0</v>
      </c>
    </row>
    <row r="108" spans="1:138">
      <c r="A108" s="1" t="s">
        <v>497</v>
      </c>
      <c r="B108" s="1" t="s">
        <v>498</v>
      </c>
      <c r="C108" s="1">
        <v>0</v>
      </c>
      <c r="D108" s="1">
        <v>0</v>
      </c>
      <c r="E108" s="1">
        <v>0</v>
      </c>
      <c r="F108" s="1">
        <v>0</v>
      </c>
      <c r="G108" s="1">
        <v>0</v>
      </c>
      <c r="H108" s="1">
        <v>0</v>
      </c>
      <c r="I108" s="1">
        <v>0</v>
      </c>
      <c r="J108" s="1">
        <v>0</v>
      </c>
      <c r="K108" s="1">
        <v>0</v>
      </c>
      <c r="L108" s="1">
        <v>0</v>
      </c>
      <c r="M108" s="1">
        <v>0</v>
      </c>
      <c r="N108" s="1">
        <v>0</v>
      </c>
      <c r="O108" s="1">
        <v>0</v>
      </c>
      <c r="P108" s="1">
        <v>0</v>
      </c>
      <c r="Q108" s="1">
        <v>0</v>
      </c>
      <c r="R108" s="1">
        <v>0</v>
      </c>
      <c r="S108" s="1">
        <v>0</v>
      </c>
      <c r="T108" s="1">
        <v>0</v>
      </c>
      <c r="U108" s="1">
        <v>0</v>
      </c>
      <c r="V108" s="1">
        <v>0</v>
      </c>
      <c r="W108" s="1">
        <v>0</v>
      </c>
      <c r="X108" s="1">
        <v>0</v>
      </c>
      <c r="Y108" s="1">
        <v>0</v>
      </c>
      <c r="Z108" s="1">
        <v>0</v>
      </c>
      <c r="AA108" s="1">
        <v>0</v>
      </c>
      <c r="AB108" s="1">
        <v>0</v>
      </c>
      <c r="AC108" s="1">
        <v>0</v>
      </c>
      <c r="AD108" s="1">
        <v>0</v>
      </c>
      <c r="AE108" s="1">
        <v>0</v>
      </c>
      <c r="AF108" s="1">
        <v>0</v>
      </c>
      <c r="AG108" s="1">
        <v>0</v>
      </c>
      <c r="AH108" s="1">
        <v>0</v>
      </c>
      <c r="AI108" s="1">
        <v>0</v>
      </c>
      <c r="AJ108" s="1">
        <v>0</v>
      </c>
      <c r="AK108" s="1">
        <v>0</v>
      </c>
      <c r="AL108" s="1">
        <v>0</v>
      </c>
      <c r="AM108" s="1">
        <v>0</v>
      </c>
      <c r="AN108" s="1">
        <v>0</v>
      </c>
      <c r="AO108" s="1">
        <v>0</v>
      </c>
      <c r="AP108" s="1">
        <v>0</v>
      </c>
      <c r="AQ108" s="1">
        <v>0</v>
      </c>
      <c r="AR108" s="1">
        <v>0</v>
      </c>
      <c r="AS108" s="1">
        <v>0</v>
      </c>
      <c r="AT108" s="1">
        <v>0</v>
      </c>
      <c r="AU108" s="1">
        <v>0</v>
      </c>
      <c r="AV108" s="1">
        <v>0</v>
      </c>
      <c r="AW108" s="1">
        <v>0</v>
      </c>
      <c r="AX108" s="1">
        <v>0</v>
      </c>
      <c r="AY108" s="1">
        <v>0</v>
      </c>
      <c r="AZ108" s="1">
        <v>0</v>
      </c>
      <c r="BA108" s="1">
        <v>0</v>
      </c>
      <c r="BB108" s="1">
        <v>0</v>
      </c>
      <c r="BC108" s="1">
        <v>0</v>
      </c>
      <c r="BD108" s="1">
        <v>0</v>
      </c>
      <c r="BE108" s="1">
        <v>0</v>
      </c>
      <c r="BF108" s="1">
        <v>0</v>
      </c>
      <c r="BG108" s="1">
        <v>0</v>
      </c>
      <c r="BH108" s="1">
        <v>0</v>
      </c>
      <c r="BI108" s="1">
        <v>0</v>
      </c>
      <c r="BJ108" s="1">
        <v>0</v>
      </c>
      <c r="BK108" s="1">
        <v>0</v>
      </c>
      <c r="BL108" s="1">
        <v>0</v>
      </c>
      <c r="BM108" s="1">
        <v>0</v>
      </c>
      <c r="BN108" s="1">
        <v>0</v>
      </c>
      <c r="BO108" s="1">
        <v>0</v>
      </c>
      <c r="BP108" s="1">
        <v>0</v>
      </c>
      <c r="BQ108" s="1">
        <v>0</v>
      </c>
      <c r="BR108" s="1">
        <v>0</v>
      </c>
      <c r="BS108" s="1">
        <v>0</v>
      </c>
      <c r="BT108" s="1">
        <v>0</v>
      </c>
      <c r="BU108" s="1">
        <v>0</v>
      </c>
      <c r="BV108" s="1">
        <v>0</v>
      </c>
      <c r="BW108" s="1">
        <v>0</v>
      </c>
      <c r="BX108" s="1">
        <v>0</v>
      </c>
      <c r="BY108" s="1">
        <v>0</v>
      </c>
      <c r="BZ108" s="1">
        <v>0</v>
      </c>
      <c r="CA108" s="1">
        <v>0</v>
      </c>
      <c r="CB108" s="1">
        <v>0</v>
      </c>
      <c r="CC108" s="1">
        <v>0</v>
      </c>
      <c r="CD108" s="1">
        <v>0</v>
      </c>
      <c r="CE108" s="1">
        <v>0</v>
      </c>
      <c r="CF108" s="1">
        <v>0</v>
      </c>
      <c r="CG108" s="1">
        <v>0</v>
      </c>
      <c r="CH108" s="1">
        <v>0</v>
      </c>
      <c r="CI108" s="1">
        <v>0</v>
      </c>
      <c r="CJ108" s="1">
        <v>0</v>
      </c>
      <c r="CK108" s="1">
        <v>0</v>
      </c>
      <c r="CL108" s="1">
        <v>0</v>
      </c>
      <c r="CM108" s="1">
        <v>0</v>
      </c>
      <c r="CN108" s="1">
        <v>0</v>
      </c>
      <c r="CO108" s="1">
        <v>0</v>
      </c>
      <c r="CP108" s="1">
        <v>0</v>
      </c>
      <c r="CQ108" s="1">
        <v>0</v>
      </c>
      <c r="CR108" s="1">
        <v>0</v>
      </c>
      <c r="CS108" s="1">
        <v>0</v>
      </c>
      <c r="CT108" s="1">
        <v>0</v>
      </c>
      <c r="CU108" s="1">
        <v>0</v>
      </c>
      <c r="CV108" s="1">
        <v>0</v>
      </c>
      <c r="CW108" s="1">
        <v>0</v>
      </c>
      <c r="CX108" s="1">
        <v>0</v>
      </c>
      <c r="CY108" s="1">
        <v>0</v>
      </c>
      <c r="CZ108" s="1">
        <v>0</v>
      </c>
      <c r="DA108" s="1">
        <v>0</v>
      </c>
      <c r="DB108" s="1">
        <v>0</v>
      </c>
      <c r="DC108" s="1">
        <v>0</v>
      </c>
      <c r="DD108" s="1">
        <v>0</v>
      </c>
      <c r="DE108" s="1">
        <v>0</v>
      </c>
      <c r="DF108" s="1">
        <v>0</v>
      </c>
      <c r="DG108" s="1">
        <v>0</v>
      </c>
      <c r="DH108" s="1">
        <v>0</v>
      </c>
      <c r="DI108" s="1">
        <v>0</v>
      </c>
      <c r="DJ108" s="1">
        <v>0</v>
      </c>
      <c r="DK108" s="1">
        <v>0</v>
      </c>
      <c r="DL108" s="1">
        <v>0</v>
      </c>
      <c r="DM108" s="1">
        <v>0</v>
      </c>
      <c r="DN108" s="1">
        <v>0</v>
      </c>
      <c r="DO108" s="1">
        <v>0</v>
      </c>
      <c r="DP108" s="1">
        <v>0</v>
      </c>
      <c r="DQ108" s="1">
        <v>0</v>
      </c>
      <c r="DR108" s="1">
        <v>0</v>
      </c>
      <c r="DS108" s="1">
        <v>0</v>
      </c>
      <c r="DT108" s="1">
        <v>0</v>
      </c>
      <c r="DU108" s="1">
        <v>0</v>
      </c>
      <c r="DV108" s="1">
        <v>0</v>
      </c>
      <c r="DW108" s="1">
        <v>0</v>
      </c>
      <c r="DX108" s="1">
        <v>0</v>
      </c>
      <c r="DY108" s="1">
        <v>0</v>
      </c>
      <c r="DZ108" s="1">
        <v>0</v>
      </c>
      <c r="EA108" s="1">
        <v>0</v>
      </c>
      <c r="EB108" s="1">
        <v>0</v>
      </c>
      <c r="EC108" s="1">
        <v>0</v>
      </c>
      <c r="ED108" s="1">
        <v>0</v>
      </c>
      <c r="EE108" s="1">
        <v>0</v>
      </c>
      <c r="EF108" s="1">
        <v>0</v>
      </c>
      <c r="EG108" s="1">
        <v>0</v>
      </c>
      <c r="EH108" s="1">
        <v>0</v>
      </c>
    </row>
    <row r="109" spans="1:138">
      <c r="A109" s="1" t="s">
        <v>499</v>
      </c>
      <c r="B109" s="1" t="s">
        <v>500</v>
      </c>
      <c r="C109" s="1">
        <v>0</v>
      </c>
      <c r="D109" s="1">
        <v>0</v>
      </c>
      <c r="E109" s="1">
        <v>0</v>
      </c>
      <c r="F109" s="1">
        <v>0</v>
      </c>
      <c r="G109" s="1">
        <v>0</v>
      </c>
      <c r="H109" s="1">
        <v>0</v>
      </c>
      <c r="I109" s="1">
        <v>0</v>
      </c>
      <c r="J109" s="1">
        <v>0</v>
      </c>
      <c r="K109" s="1">
        <v>0</v>
      </c>
      <c r="L109" s="1">
        <v>0</v>
      </c>
      <c r="M109" s="1">
        <v>0</v>
      </c>
      <c r="N109" s="1">
        <v>0</v>
      </c>
      <c r="O109" s="1">
        <v>0</v>
      </c>
      <c r="P109" s="1">
        <v>0</v>
      </c>
      <c r="Q109" s="1">
        <v>0</v>
      </c>
      <c r="R109" s="1">
        <v>0</v>
      </c>
      <c r="S109" s="1">
        <v>0</v>
      </c>
      <c r="T109" s="1">
        <v>0</v>
      </c>
      <c r="U109" s="1">
        <v>0</v>
      </c>
      <c r="V109" s="1">
        <v>0</v>
      </c>
      <c r="W109" s="1">
        <v>0</v>
      </c>
      <c r="X109" s="1">
        <v>0</v>
      </c>
      <c r="Y109" s="1">
        <v>0</v>
      </c>
      <c r="Z109" s="1">
        <v>0</v>
      </c>
      <c r="AA109" s="1">
        <v>0</v>
      </c>
      <c r="AB109" s="1">
        <v>0</v>
      </c>
      <c r="AC109" s="1">
        <v>0</v>
      </c>
      <c r="AD109" s="1">
        <v>0</v>
      </c>
      <c r="AE109" s="1">
        <v>0</v>
      </c>
      <c r="AF109" s="1">
        <v>0</v>
      </c>
      <c r="AG109" s="1">
        <v>0</v>
      </c>
      <c r="AH109" s="1">
        <v>0</v>
      </c>
      <c r="AI109" s="1">
        <v>0</v>
      </c>
      <c r="AJ109" s="1">
        <v>0</v>
      </c>
      <c r="AK109" s="1">
        <v>0</v>
      </c>
      <c r="AL109" s="1">
        <v>0</v>
      </c>
      <c r="AM109" s="1">
        <v>0</v>
      </c>
      <c r="AN109" s="1">
        <v>0</v>
      </c>
      <c r="AO109" s="1">
        <v>0</v>
      </c>
      <c r="AP109" s="1">
        <v>0</v>
      </c>
      <c r="AQ109" s="1">
        <v>0</v>
      </c>
      <c r="AR109" s="1">
        <v>0</v>
      </c>
      <c r="AS109" s="1">
        <v>0</v>
      </c>
      <c r="AT109" s="1">
        <v>0</v>
      </c>
      <c r="AU109" s="1">
        <v>0</v>
      </c>
      <c r="AV109" s="1">
        <v>0</v>
      </c>
      <c r="AW109" s="1">
        <v>0</v>
      </c>
      <c r="AX109" s="1">
        <v>0</v>
      </c>
      <c r="AY109" s="1">
        <v>0</v>
      </c>
      <c r="AZ109" s="1">
        <v>0</v>
      </c>
      <c r="BA109" s="1">
        <v>0</v>
      </c>
      <c r="BB109" s="1">
        <v>0</v>
      </c>
      <c r="BC109" s="1">
        <v>0</v>
      </c>
      <c r="BD109" s="1">
        <v>0</v>
      </c>
      <c r="BE109" s="1">
        <v>0</v>
      </c>
      <c r="BF109" s="1">
        <v>0</v>
      </c>
      <c r="BG109" s="1">
        <v>0</v>
      </c>
      <c r="BH109" s="1">
        <v>0</v>
      </c>
      <c r="BI109" s="1">
        <v>0</v>
      </c>
      <c r="BJ109" s="1">
        <v>0</v>
      </c>
      <c r="BK109" s="1">
        <v>0</v>
      </c>
      <c r="BL109" s="1">
        <v>0</v>
      </c>
      <c r="BM109" s="1">
        <v>0</v>
      </c>
      <c r="BN109" s="1">
        <v>0</v>
      </c>
      <c r="BO109" s="1">
        <v>0</v>
      </c>
      <c r="BP109" s="1">
        <v>0</v>
      </c>
      <c r="BQ109" s="1">
        <v>0</v>
      </c>
      <c r="BR109" s="1">
        <v>0</v>
      </c>
      <c r="BS109" s="1">
        <v>0</v>
      </c>
      <c r="BT109" s="1">
        <v>0</v>
      </c>
      <c r="BU109" s="1">
        <v>0</v>
      </c>
      <c r="BV109" s="1">
        <v>0</v>
      </c>
      <c r="BW109" s="1">
        <v>0</v>
      </c>
      <c r="BX109" s="1">
        <v>0</v>
      </c>
      <c r="BY109" s="1">
        <v>0</v>
      </c>
      <c r="BZ109" s="1">
        <v>0</v>
      </c>
      <c r="CA109" s="1">
        <v>0</v>
      </c>
      <c r="CB109" s="1">
        <v>0</v>
      </c>
      <c r="CC109" s="1">
        <v>0</v>
      </c>
      <c r="CD109" s="1">
        <v>0</v>
      </c>
      <c r="CE109" s="1">
        <v>0</v>
      </c>
      <c r="CF109" s="1">
        <v>0</v>
      </c>
      <c r="CG109" s="1">
        <v>0</v>
      </c>
      <c r="CH109" s="1">
        <v>0</v>
      </c>
      <c r="CI109" s="1">
        <v>0</v>
      </c>
      <c r="CJ109" s="1">
        <v>0</v>
      </c>
      <c r="CK109" s="1">
        <v>0</v>
      </c>
      <c r="CL109" s="1">
        <v>0</v>
      </c>
      <c r="CM109" s="1">
        <v>0</v>
      </c>
      <c r="CN109" s="1">
        <v>0</v>
      </c>
      <c r="CO109" s="1">
        <v>0</v>
      </c>
      <c r="CP109" s="1">
        <v>0</v>
      </c>
      <c r="CQ109" s="1">
        <v>0</v>
      </c>
      <c r="CR109" s="1">
        <v>0</v>
      </c>
      <c r="CS109" s="1">
        <v>0</v>
      </c>
      <c r="CT109" s="1">
        <v>0</v>
      </c>
      <c r="CU109" s="1">
        <v>0</v>
      </c>
      <c r="CV109" s="1">
        <v>0</v>
      </c>
      <c r="CW109" s="1">
        <v>0</v>
      </c>
      <c r="CX109" s="1">
        <v>0</v>
      </c>
      <c r="CY109" s="1">
        <v>0</v>
      </c>
      <c r="CZ109" s="1">
        <v>0</v>
      </c>
      <c r="DA109" s="1">
        <v>0</v>
      </c>
      <c r="DB109" s="1">
        <v>0</v>
      </c>
      <c r="DC109" s="1">
        <v>0</v>
      </c>
      <c r="DD109" s="1">
        <v>0</v>
      </c>
      <c r="DE109" s="1">
        <v>0</v>
      </c>
      <c r="DF109" s="1">
        <v>0</v>
      </c>
      <c r="DG109" s="1">
        <v>0</v>
      </c>
      <c r="DH109" s="1">
        <v>0</v>
      </c>
      <c r="DI109" s="1">
        <v>0</v>
      </c>
      <c r="DJ109" s="1">
        <v>0</v>
      </c>
      <c r="DK109" s="1">
        <v>0</v>
      </c>
      <c r="DL109" s="1">
        <v>0</v>
      </c>
      <c r="DM109" s="1">
        <v>0</v>
      </c>
      <c r="DN109" s="1">
        <v>0</v>
      </c>
      <c r="DO109" s="1">
        <v>0</v>
      </c>
      <c r="DP109" s="1">
        <v>0</v>
      </c>
      <c r="DQ109" s="1">
        <v>0</v>
      </c>
      <c r="DR109" s="1">
        <v>0</v>
      </c>
      <c r="DS109" s="1">
        <v>0</v>
      </c>
      <c r="DT109" s="1">
        <v>0</v>
      </c>
      <c r="DU109" s="1">
        <v>0</v>
      </c>
      <c r="DV109" s="1">
        <v>0</v>
      </c>
      <c r="DW109" s="1">
        <v>0</v>
      </c>
      <c r="DX109" s="1">
        <v>0</v>
      </c>
      <c r="DY109" s="1">
        <v>0</v>
      </c>
      <c r="DZ109" s="1">
        <v>0</v>
      </c>
      <c r="EA109" s="1">
        <v>0</v>
      </c>
      <c r="EB109" s="1">
        <v>0</v>
      </c>
      <c r="EC109" s="1">
        <v>0</v>
      </c>
      <c r="ED109" s="1">
        <v>0</v>
      </c>
      <c r="EE109" s="1">
        <v>0</v>
      </c>
      <c r="EF109" s="1">
        <v>0</v>
      </c>
      <c r="EG109" s="1">
        <v>0</v>
      </c>
      <c r="EH109" s="1">
        <v>0</v>
      </c>
    </row>
    <row r="110" spans="1:138">
      <c r="A110" s="1" t="s">
        <v>2764</v>
      </c>
      <c r="B110" s="1" t="s">
        <v>502</v>
      </c>
      <c r="C110" s="1">
        <v>0</v>
      </c>
      <c r="D110" s="1">
        <v>0</v>
      </c>
      <c r="E110" s="1">
        <v>0</v>
      </c>
      <c r="F110" s="1">
        <v>0</v>
      </c>
      <c r="G110" s="1">
        <v>0</v>
      </c>
      <c r="H110" s="1">
        <v>0</v>
      </c>
      <c r="I110" s="1">
        <v>0</v>
      </c>
      <c r="J110" s="1">
        <v>0</v>
      </c>
      <c r="K110" s="1">
        <v>0</v>
      </c>
      <c r="L110" s="1">
        <v>0</v>
      </c>
      <c r="M110" s="1">
        <v>0</v>
      </c>
      <c r="N110" s="1">
        <v>0</v>
      </c>
      <c r="O110" s="1">
        <v>0</v>
      </c>
      <c r="P110" s="1">
        <v>0</v>
      </c>
      <c r="Q110" s="1">
        <v>0</v>
      </c>
      <c r="R110" s="1">
        <v>0</v>
      </c>
      <c r="S110" s="1">
        <v>0</v>
      </c>
      <c r="T110" s="1">
        <v>0</v>
      </c>
      <c r="U110" s="1">
        <v>0</v>
      </c>
      <c r="V110" s="1">
        <v>0</v>
      </c>
      <c r="W110" s="1">
        <v>0</v>
      </c>
      <c r="X110" s="1">
        <v>0</v>
      </c>
      <c r="Y110" s="1">
        <v>0</v>
      </c>
      <c r="Z110" s="1">
        <v>0</v>
      </c>
      <c r="AA110" s="1">
        <v>0</v>
      </c>
      <c r="AB110" s="1">
        <v>0</v>
      </c>
      <c r="AC110" s="1">
        <v>0</v>
      </c>
      <c r="AD110" s="1">
        <v>0</v>
      </c>
      <c r="AE110" s="1">
        <v>0</v>
      </c>
      <c r="AF110" s="1">
        <v>0</v>
      </c>
      <c r="AG110" s="1">
        <v>0</v>
      </c>
      <c r="AH110" s="1">
        <v>0</v>
      </c>
      <c r="AI110" s="1">
        <v>0</v>
      </c>
      <c r="AJ110" s="1">
        <v>0</v>
      </c>
      <c r="AK110" s="1">
        <v>0</v>
      </c>
      <c r="AL110" s="1">
        <v>0</v>
      </c>
      <c r="AM110" s="1">
        <v>0</v>
      </c>
      <c r="AN110" s="1">
        <v>0</v>
      </c>
      <c r="AO110" s="1">
        <v>0</v>
      </c>
      <c r="AP110" s="1">
        <v>0</v>
      </c>
      <c r="AQ110" s="1">
        <v>0</v>
      </c>
      <c r="AR110" s="1">
        <v>0</v>
      </c>
      <c r="AS110" s="1">
        <v>0</v>
      </c>
      <c r="AT110" s="1">
        <v>0</v>
      </c>
      <c r="AU110" s="1">
        <v>0</v>
      </c>
      <c r="AV110" s="1">
        <v>0</v>
      </c>
      <c r="AW110" s="1">
        <v>0</v>
      </c>
      <c r="AX110" s="1">
        <v>0</v>
      </c>
      <c r="AY110" s="1">
        <v>0</v>
      </c>
      <c r="AZ110" s="1">
        <v>0</v>
      </c>
      <c r="BA110" s="1">
        <v>0</v>
      </c>
      <c r="BB110" s="1">
        <v>0</v>
      </c>
      <c r="BC110" s="1">
        <v>0</v>
      </c>
      <c r="BD110" s="1">
        <v>0</v>
      </c>
      <c r="BE110" s="1">
        <v>0</v>
      </c>
      <c r="BF110" s="1">
        <v>0</v>
      </c>
      <c r="BG110" s="1">
        <v>0</v>
      </c>
      <c r="BH110" s="1">
        <v>0</v>
      </c>
      <c r="BI110" s="1">
        <v>0</v>
      </c>
      <c r="BJ110" s="1">
        <v>0</v>
      </c>
      <c r="BK110" s="1">
        <v>0</v>
      </c>
      <c r="BL110" s="1">
        <v>0</v>
      </c>
      <c r="BM110" s="1">
        <v>0</v>
      </c>
      <c r="BN110" s="1">
        <v>0</v>
      </c>
      <c r="BO110" s="1">
        <v>0</v>
      </c>
      <c r="BP110" s="1">
        <v>0</v>
      </c>
      <c r="BQ110" s="1">
        <v>0</v>
      </c>
      <c r="BR110" s="1">
        <v>0</v>
      </c>
      <c r="BS110" s="1">
        <v>0</v>
      </c>
      <c r="BT110" s="1">
        <v>0</v>
      </c>
      <c r="BU110" s="1">
        <v>0</v>
      </c>
      <c r="BV110" s="1">
        <v>0</v>
      </c>
      <c r="BW110" s="1">
        <v>0</v>
      </c>
      <c r="BX110" s="1">
        <v>0</v>
      </c>
      <c r="BY110" s="1">
        <v>0</v>
      </c>
      <c r="BZ110" s="1">
        <v>0</v>
      </c>
      <c r="CA110" s="1">
        <v>0</v>
      </c>
      <c r="CB110" s="1">
        <v>0</v>
      </c>
      <c r="CC110" s="1">
        <v>0</v>
      </c>
      <c r="CD110" s="1">
        <v>0</v>
      </c>
      <c r="CE110" s="1">
        <v>0</v>
      </c>
      <c r="CF110" s="1">
        <v>0</v>
      </c>
      <c r="CG110" s="1">
        <v>0</v>
      </c>
      <c r="CH110" s="1">
        <v>0</v>
      </c>
      <c r="CI110" s="1">
        <v>0</v>
      </c>
      <c r="CJ110" s="1">
        <v>0</v>
      </c>
      <c r="CK110" s="1">
        <v>0</v>
      </c>
      <c r="CL110" s="1">
        <v>0</v>
      </c>
      <c r="CM110" s="1">
        <v>0</v>
      </c>
      <c r="CN110" s="1">
        <v>0</v>
      </c>
      <c r="CO110" s="1">
        <v>0</v>
      </c>
      <c r="CP110" s="1">
        <v>0</v>
      </c>
      <c r="CQ110" s="1">
        <v>0</v>
      </c>
      <c r="CR110" s="1">
        <v>0</v>
      </c>
      <c r="CS110" s="1">
        <v>0</v>
      </c>
      <c r="CT110" s="1">
        <v>0</v>
      </c>
      <c r="CU110" s="1">
        <v>0</v>
      </c>
      <c r="CV110" s="1">
        <v>0</v>
      </c>
      <c r="CW110" s="1">
        <v>0</v>
      </c>
      <c r="CX110" s="1">
        <v>0</v>
      </c>
      <c r="CY110" s="1">
        <v>0</v>
      </c>
      <c r="CZ110" s="1">
        <v>0</v>
      </c>
      <c r="DA110" s="1">
        <v>0</v>
      </c>
      <c r="DB110" s="1">
        <v>0</v>
      </c>
      <c r="DC110" s="1">
        <v>0</v>
      </c>
      <c r="DD110" s="1">
        <v>0</v>
      </c>
      <c r="DE110" s="1">
        <v>0</v>
      </c>
      <c r="DF110" s="1">
        <v>0</v>
      </c>
      <c r="DG110" s="1">
        <v>0</v>
      </c>
      <c r="DH110" s="1">
        <v>0</v>
      </c>
      <c r="DI110" s="1">
        <v>0</v>
      </c>
      <c r="DJ110" s="1">
        <v>0</v>
      </c>
      <c r="DK110" s="1">
        <v>0</v>
      </c>
      <c r="DL110" s="1">
        <v>0</v>
      </c>
      <c r="DM110" s="1">
        <v>0</v>
      </c>
      <c r="DN110" s="1">
        <v>0</v>
      </c>
      <c r="DO110" s="1">
        <v>0</v>
      </c>
      <c r="DP110" s="1">
        <v>0</v>
      </c>
      <c r="DQ110" s="1">
        <v>0</v>
      </c>
      <c r="DR110" s="1">
        <v>0</v>
      </c>
      <c r="DS110" s="1">
        <v>0</v>
      </c>
      <c r="DT110" s="1">
        <v>0</v>
      </c>
      <c r="DU110" s="1">
        <v>0</v>
      </c>
      <c r="DV110" s="1">
        <v>0</v>
      </c>
      <c r="DW110" s="1">
        <v>0</v>
      </c>
      <c r="DX110" s="1">
        <v>0</v>
      </c>
      <c r="DY110" s="1">
        <v>0</v>
      </c>
      <c r="DZ110" s="1">
        <v>0</v>
      </c>
      <c r="EA110" s="1">
        <v>0</v>
      </c>
      <c r="EB110" s="1">
        <v>0</v>
      </c>
      <c r="EC110" s="1">
        <v>0</v>
      </c>
      <c r="ED110" s="1">
        <v>0</v>
      </c>
      <c r="EE110" s="1">
        <v>0</v>
      </c>
      <c r="EF110" s="1">
        <v>0</v>
      </c>
      <c r="EG110" s="1">
        <v>0</v>
      </c>
      <c r="EH110" s="1">
        <v>0</v>
      </c>
    </row>
    <row r="111" spans="1:138">
      <c r="A111" s="1" t="s">
        <v>503</v>
      </c>
      <c r="B111" s="1" t="s">
        <v>504</v>
      </c>
      <c r="C111" s="1">
        <v>0</v>
      </c>
      <c r="D111" s="1">
        <v>0</v>
      </c>
      <c r="E111" s="1">
        <v>0</v>
      </c>
      <c r="F111" s="1">
        <v>0</v>
      </c>
      <c r="G111" s="1">
        <v>0</v>
      </c>
      <c r="H111" s="1">
        <v>0</v>
      </c>
      <c r="I111" s="1">
        <v>0</v>
      </c>
      <c r="J111" s="1">
        <v>0</v>
      </c>
      <c r="K111" s="1">
        <v>0</v>
      </c>
      <c r="L111" s="1">
        <v>0</v>
      </c>
      <c r="M111" s="1">
        <v>0</v>
      </c>
      <c r="N111" s="1">
        <v>0</v>
      </c>
      <c r="O111" s="1">
        <v>0</v>
      </c>
      <c r="P111" s="1">
        <v>0</v>
      </c>
      <c r="Q111" s="1">
        <v>0</v>
      </c>
      <c r="R111" s="1">
        <v>0</v>
      </c>
      <c r="S111" s="1">
        <v>0</v>
      </c>
      <c r="T111" s="1">
        <v>0</v>
      </c>
      <c r="U111" s="1">
        <v>0</v>
      </c>
      <c r="V111" s="1">
        <v>0</v>
      </c>
      <c r="W111" s="1">
        <v>0</v>
      </c>
      <c r="X111" s="1">
        <v>0</v>
      </c>
      <c r="Y111" s="1">
        <v>0</v>
      </c>
      <c r="Z111" s="1">
        <v>0</v>
      </c>
      <c r="AA111" s="1">
        <v>0</v>
      </c>
      <c r="AB111" s="1">
        <v>0</v>
      </c>
      <c r="AC111" s="1">
        <v>0</v>
      </c>
      <c r="AD111" s="1">
        <v>0</v>
      </c>
      <c r="AE111" s="1">
        <v>0</v>
      </c>
      <c r="AF111" s="1">
        <v>0</v>
      </c>
      <c r="AG111" s="1">
        <v>0</v>
      </c>
      <c r="AH111" s="1">
        <v>0</v>
      </c>
      <c r="AI111" s="1">
        <v>0</v>
      </c>
      <c r="AJ111" s="1">
        <v>0</v>
      </c>
      <c r="AK111" s="1">
        <v>0</v>
      </c>
      <c r="AL111" s="1">
        <v>0</v>
      </c>
      <c r="AM111" s="1">
        <v>0</v>
      </c>
      <c r="AN111" s="1">
        <v>0</v>
      </c>
      <c r="AO111" s="1">
        <v>0</v>
      </c>
      <c r="AP111" s="1">
        <v>0</v>
      </c>
      <c r="AQ111" s="1">
        <v>0</v>
      </c>
      <c r="AR111" s="1">
        <v>0</v>
      </c>
      <c r="AS111" s="1">
        <v>0</v>
      </c>
      <c r="AT111" s="1">
        <v>0</v>
      </c>
      <c r="AU111" s="1">
        <v>0</v>
      </c>
      <c r="AV111" s="1">
        <v>0</v>
      </c>
      <c r="AW111" s="1">
        <v>0</v>
      </c>
      <c r="AX111" s="1">
        <v>0</v>
      </c>
      <c r="AY111" s="1">
        <v>0</v>
      </c>
      <c r="AZ111" s="1">
        <v>0</v>
      </c>
      <c r="BA111" s="1">
        <v>0</v>
      </c>
      <c r="BB111" s="1">
        <v>0</v>
      </c>
      <c r="BC111" s="1">
        <v>0</v>
      </c>
      <c r="BD111" s="1">
        <v>0</v>
      </c>
      <c r="BE111" s="1">
        <v>0</v>
      </c>
      <c r="BF111" s="1">
        <v>0</v>
      </c>
      <c r="BG111" s="1">
        <v>0</v>
      </c>
      <c r="BH111" s="1">
        <v>0</v>
      </c>
      <c r="BI111" s="1">
        <v>0</v>
      </c>
      <c r="BJ111" s="1">
        <v>0</v>
      </c>
      <c r="BK111" s="1">
        <v>0</v>
      </c>
      <c r="BL111" s="1">
        <v>0</v>
      </c>
      <c r="BM111" s="1">
        <v>0</v>
      </c>
      <c r="BN111" s="1">
        <v>0</v>
      </c>
      <c r="BO111" s="1">
        <v>0</v>
      </c>
      <c r="BP111" s="1">
        <v>0</v>
      </c>
      <c r="BQ111" s="1">
        <v>0</v>
      </c>
      <c r="BR111" s="1">
        <v>0</v>
      </c>
      <c r="BS111" s="1">
        <v>0</v>
      </c>
      <c r="BT111" s="1">
        <v>0</v>
      </c>
      <c r="BU111" s="1">
        <v>0</v>
      </c>
      <c r="BV111" s="1">
        <v>0</v>
      </c>
      <c r="BW111" s="1">
        <v>0</v>
      </c>
      <c r="BX111" s="1">
        <v>0</v>
      </c>
      <c r="BY111" s="1">
        <v>0</v>
      </c>
      <c r="BZ111" s="1">
        <v>0</v>
      </c>
      <c r="CA111" s="1">
        <v>0</v>
      </c>
      <c r="CB111" s="1">
        <v>0</v>
      </c>
      <c r="CC111" s="1">
        <v>0</v>
      </c>
      <c r="CD111" s="1">
        <v>0</v>
      </c>
      <c r="CE111" s="1">
        <v>0</v>
      </c>
      <c r="CF111" s="1">
        <v>0</v>
      </c>
      <c r="CG111" s="1">
        <v>0</v>
      </c>
      <c r="CH111" s="1">
        <v>0</v>
      </c>
      <c r="CI111" s="1">
        <v>0</v>
      </c>
      <c r="CJ111" s="1">
        <v>0</v>
      </c>
      <c r="CK111" s="1">
        <v>0</v>
      </c>
      <c r="CL111" s="1">
        <v>0</v>
      </c>
      <c r="CM111" s="1">
        <v>0</v>
      </c>
      <c r="CN111" s="1">
        <v>0</v>
      </c>
      <c r="CO111" s="1">
        <v>0</v>
      </c>
      <c r="CP111" s="1">
        <v>0</v>
      </c>
      <c r="CQ111" s="1">
        <v>0</v>
      </c>
      <c r="CR111" s="1">
        <v>0</v>
      </c>
      <c r="CS111" s="1">
        <v>0</v>
      </c>
      <c r="CT111" s="1">
        <v>0</v>
      </c>
      <c r="CU111" s="1">
        <v>0</v>
      </c>
      <c r="CV111" s="1">
        <v>0</v>
      </c>
      <c r="CW111" s="1">
        <v>0</v>
      </c>
      <c r="CX111" s="1">
        <v>0</v>
      </c>
      <c r="CY111" s="1">
        <v>0</v>
      </c>
      <c r="CZ111" s="1">
        <v>0</v>
      </c>
      <c r="DA111" s="1">
        <v>0</v>
      </c>
      <c r="DB111" s="1">
        <v>0</v>
      </c>
      <c r="DC111" s="1">
        <v>0</v>
      </c>
      <c r="DD111" s="1">
        <v>0</v>
      </c>
      <c r="DE111" s="1">
        <v>0</v>
      </c>
      <c r="DF111" s="1">
        <v>0</v>
      </c>
      <c r="DG111" s="1">
        <v>0</v>
      </c>
      <c r="DH111" s="1">
        <v>0</v>
      </c>
      <c r="DI111" s="1">
        <v>0</v>
      </c>
      <c r="DJ111" s="1">
        <v>0</v>
      </c>
      <c r="DK111" s="1">
        <v>0</v>
      </c>
      <c r="DL111" s="1">
        <v>0</v>
      </c>
      <c r="DM111" s="1">
        <v>0</v>
      </c>
      <c r="DN111" s="1">
        <v>0</v>
      </c>
      <c r="DO111" s="1">
        <v>0</v>
      </c>
      <c r="DP111" s="1">
        <v>0</v>
      </c>
      <c r="DQ111" s="1">
        <v>0</v>
      </c>
      <c r="DR111" s="1">
        <v>0</v>
      </c>
      <c r="DS111" s="1">
        <v>0</v>
      </c>
      <c r="DT111" s="1">
        <v>0</v>
      </c>
      <c r="DU111" s="1">
        <v>0</v>
      </c>
      <c r="DV111" s="1">
        <v>0</v>
      </c>
      <c r="DW111" s="1">
        <v>0</v>
      </c>
      <c r="DX111" s="1">
        <v>0</v>
      </c>
      <c r="DY111" s="1">
        <v>0</v>
      </c>
      <c r="DZ111" s="1">
        <v>0</v>
      </c>
      <c r="EA111" s="1">
        <v>0</v>
      </c>
      <c r="EB111" s="1">
        <v>0</v>
      </c>
      <c r="EC111" s="1">
        <v>0</v>
      </c>
      <c r="ED111" s="1">
        <v>0</v>
      </c>
      <c r="EE111" s="1">
        <v>0</v>
      </c>
      <c r="EF111" s="1">
        <v>0</v>
      </c>
      <c r="EG111" s="1">
        <v>0</v>
      </c>
      <c r="EH111" s="1">
        <v>0</v>
      </c>
    </row>
    <row r="112" spans="1:138">
      <c r="A112" s="1" t="s">
        <v>505</v>
      </c>
      <c r="B112" s="1" t="s">
        <v>506</v>
      </c>
      <c r="C112" s="1">
        <v>0</v>
      </c>
      <c r="D112" s="1">
        <v>0</v>
      </c>
      <c r="E112" s="1">
        <v>0</v>
      </c>
      <c r="F112" s="1">
        <v>0</v>
      </c>
      <c r="G112" s="1">
        <v>0</v>
      </c>
      <c r="H112" s="1">
        <v>0</v>
      </c>
      <c r="I112" s="1">
        <v>0</v>
      </c>
      <c r="J112" s="1">
        <v>0</v>
      </c>
      <c r="K112" s="1">
        <v>0</v>
      </c>
      <c r="L112" s="1">
        <v>0</v>
      </c>
      <c r="M112" s="1">
        <v>0</v>
      </c>
      <c r="N112" s="1">
        <v>0</v>
      </c>
      <c r="O112" s="1">
        <v>0</v>
      </c>
      <c r="P112" s="1">
        <v>0</v>
      </c>
      <c r="Q112" s="1">
        <v>0</v>
      </c>
      <c r="R112" s="1">
        <v>0</v>
      </c>
      <c r="S112" s="1">
        <v>0</v>
      </c>
      <c r="T112" s="1">
        <v>0</v>
      </c>
      <c r="U112" s="1">
        <v>0</v>
      </c>
      <c r="V112" s="1">
        <v>0</v>
      </c>
      <c r="W112" s="1">
        <v>0</v>
      </c>
      <c r="X112" s="1">
        <v>0</v>
      </c>
      <c r="Y112" s="1">
        <v>0</v>
      </c>
      <c r="Z112" s="1">
        <v>0</v>
      </c>
      <c r="AA112" s="1">
        <v>0</v>
      </c>
      <c r="AB112" s="1">
        <v>0</v>
      </c>
      <c r="AC112" s="1">
        <v>0</v>
      </c>
      <c r="AD112" s="1">
        <v>0</v>
      </c>
      <c r="AE112" s="1">
        <v>0</v>
      </c>
      <c r="AF112" s="1">
        <v>0</v>
      </c>
      <c r="AG112" s="1">
        <v>0</v>
      </c>
      <c r="AH112" s="1">
        <v>0</v>
      </c>
      <c r="AI112" s="1">
        <v>0</v>
      </c>
      <c r="AJ112" s="1">
        <v>0</v>
      </c>
      <c r="AK112" s="1">
        <v>0</v>
      </c>
      <c r="AL112" s="1">
        <v>0</v>
      </c>
      <c r="AM112" s="1">
        <v>0</v>
      </c>
      <c r="AN112" s="1">
        <v>0</v>
      </c>
      <c r="AO112" s="1">
        <v>0</v>
      </c>
      <c r="AP112" s="1">
        <v>0</v>
      </c>
      <c r="AQ112" s="1">
        <v>0</v>
      </c>
      <c r="AR112" s="1">
        <v>0</v>
      </c>
      <c r="AS112" s="1">
        <v>0</v>
      </c>
      <c r="AT112" s="1">
        <v>0</v>
      </c>
      <c r="AU112" s="1">
        <v>0</v>
      </c>
      <c r="AV112" s="1">
        <v>0</v>
      </c>
      <c r="AW112" s="1">
        <v>0</v>
      </c>
      <c r="AX112" s="1">
        <v>0</v>
      </c>
      <c r="AY112" s="1">
        <v>0</v>
      </c>
      <c r="AZ112" s="1">
        <v>0</v>
      </c>
      <c r="BA112" s="1">
        <v>0</v>
      </c>
      <c r="BB112" s="1">
        <v>0</v>
      </c>
      <c r="BC112" s="1">
        <v>0</v>
      </c>
      <c r="BD112" s="1">
        <v>0</v>
      </c>
      <c r="BE112" s="1">
        <v>0</v>
      </c>
      <c r="BF112" s="1">
        <v>0</v>
      </c>
      <c r="BG112" s="1">
        <v>0</v>
      </c>
      <c r="BH112" s="1">
        <v>0</v>
      </c>
      <c r="BI112" s="1">
        <v>0</v>
      </c>
      <c r="BJ112" s="1">
        <v>0</v>
      </c>
      <c r="BK112" s="1">
        <v>0</v>
      </c>
      <c r="BL112" s="1">
        <v>0</v>
      </c>
      <c r="BM112" s="1">
        <v>0</v>
      </c>
      <c r="BN112" s="1">
        <v>0</v>
      </c>
      <c r="BO112" s="1">
        <v>0</v>
      </c>
      <c r="BP112" s="1">
        <v>0</v>
      </c>
      <c r="BQ112" s="1">
        <v>0</v>
      </c>
      <c r="BR112" s="1">
        <v>0</v>
      </c>
      <c r="BS112" s="1">
        <v>0</v>
      </c>
      <c r="BT112" s="1">
        <v>0</v>
      </c>
      <c r="BU112" s="1">
        <v>0</v>
      </c>
      <c r="BV112" s="1">
        <v>0</v>
      </c>
      <c r="BW112" s="1">
        <v>0</v>
      </c>
      <c r="BX112" s="1">
        <v>0</v>
      </c>
      <c r="BY112" s="1">
        <v>0</v>
      </c>
      <c r="BZ112" s="1">
        <v>0</v>
      </c>
      <c r="CA112" s="1">
        <v>0</v>
      </c>
      <c r="CB112" s="1">
        <v>0</v>
      </c>
      <c r="CC112" s="1">
        <v>0</v>
      </c>
      <c r="CD112" s="1">
        <v>0</v>
      </c>
      <c r="CE112" s="1">
        <v>0</v>
      </c>
      <c r="CF112" s="1">
        <v>0</v>
      </c>
      <c r="CG112" s="1">
        <v>0</v>
      </c>
      <c r="CH112" s="1">
        <v>0</v>
      </c>
      <c r="CI112" s="1">
        <v>0</v>
      </c>
      <c r="CJ112" s="1">
        <v>0</v>
      </c>
      <c r="CK112" s="1">
        <v>0</v>
      </c>
      <c r="CL112" s="1">
        <v>0</v>
      </c>
      <c r="CM112" s="1">
        <v>0</v>
      </c>
      <c r="CN112" s="1">
        <v>0</v>
      </c>
      <c r="CO112" s="1">
        <v>0</v>
      </c>
      <c r="CP112" s="1">
        <v>0</v>
      </c>
      <c r="CQ112" s="1">
        <v>0</v>
      </c>
      <c r="CR112" s="1">
        <v>0</v>
      </c>
      <c r="CS112" s="1">
        <v>0</v>
      </c>
      <c r="CT112" s="1">
        <v>0</v>
      </c>
      <c r="CU112" s="1">
        <v>0</v>
      </c>
      <c r="CV112" s="1">
        <v>0</v>
      </c>
      <c r="CW112" s="1">
        <v>0</v>
      </c>
      <c r="CX112" s="1">
        <v>0</v>
      </c>
      <c r="CY112" s="1">
        <v>0</v>
      </c>
      <c r="CZ112" s="1">
        <v>0</v>
      </c>
      <c r="DA112" s="1">
        <v>0</v>
      </c>
      <c r="DB112" s="1">
        <v>0</v>
      </c>
      <c r="DC112" s="1">
        <v>0</v>
      </c>
      <c r="DD112" s="1">
        <v>0</v>
      </c>
      <c r="DE112" s="1">
        <v>0</v>
      </c>
      <c r="DF112" s="1">
        <v>0</v>
      </c>
      <c r="DG112" s="1">
        <v>0</v>
      </c>
      <c r="DH112" s="1">
        <v>0</v>
      </c>
      <c r="DI112" s="1">
        <v>0</v>
      </c>
      <c r="DJ112" s="1">
        <v>0</v>
      </c>
      <c r="DK112" s="1">
        <v>0</v>
      </c>
      <c r="DL112" s="1">
        <v>0</v>
      </c>
      <c r="DM112" s="1">
        <v>0</v>
      </c>
      <c r="DN112" s="1">
        <v>0</v>
      </c>
      <c r="DO112" s="1">
        <v>0</v>
      </c>
      <c r="DP112" s="1">
        <v>0</v>
      </c>
      <c r="DQ112" s="1">
        <v>0</v>
      </c>
      <c r="DR112" s="1">
        <v>0</v>
      </c>
      <c r="DS112" s="1">
        <v>0</v>
      </c>
      <c r="DT112" s="1">
        <v>0</v>
      </c>
      <c r="DU112" s="1">
        <v>0</v>
      </c>
      <c r="DV112" s="1">
        <v>0</v>
      </c>
      <c r="DW112" s="1">
        <v>0</v>
      </c>
      <c r="DX112" s="1">
        <v>0</v>
      </c>
      <c r="DY112" s="1">
        <v>0</v>
      </c>
      <c r="DZ112" s="1">
        <v>0</v>
      </c>
      <c r="EA112" s="1">
        <v>0</v>
      </c>
      <c r="EB112" s="1">
        <v>0</v>
      </c>
      <c r="EC112" s="1">
        <v>0</v>
      </c>
      <c r="ED112" s="1">
        <v>0</v>
      </c>
      <c r="EE112" s="1">
        <v>0</v>
      </c>
      <c r="EF112" s="1">
        <v>0</v>
      </c>
      <c r="EG112" s="1">
        <v>0</v>
      </c>
      <c r="EH112" s="1">
        <v>0</v>
      </c>
    </row>
    <row r="113" spans="1:138">
      <c r="A113" s="1" t="s">
        <v>507</v>
      </c>
      <c r="B113" s="1" t="s">
        <v>508</v>
      </c>
      <c r="C113" s="1">
        <v>0</v>
      </c>
      <c r="D113" s="1">
        <v>0</v>
      </c>
      <c r="E113" s="1">
        <v>0</v>
      </c>
      <c r="F113" s="1">
        <v>0</v>
      </c>
      <c r="G113" s="1">
        <v>0</v>
      </c>
      <c r="H113" s="1">
        <v>0</v>
      </c>
      <c r="I113" s="1">
        <v>0</v>
      </c>
      <c r="J113" s="1">
        <v>0</v>
      </c>
      <c r="K113" s="1">
        <v>0</v>
      </c>
      <c r="L113" s="1">
        <v>0</v>
      </c>
      <c r="M113" s="1">
        <v>0</v>
      </c>
      <c r="N113" s="1">
        <v>0</v>
      </c>
      <c r="O113" s="1">
        <v>0</v>
      </c>
      <c r="P113" s="1">
        <v>0</v>
      </c>
      <c r="Q113" s="1">
        <v>0</v>
      </c>
      <c r="R113" s="1">
        <v>0</v>
      </c>
      <c r="S113" s="1">
        <v>0</v>
      </c>
      <c r="T113" s="1">
        <v>0</v>
      </c>
      <c r="U113" s="1">
        <v>0</v>
      </c>
      <c r="V113" s="1">
        <v>0</v>
      </c>
      <c r="W113" s="1">
        <v>0</v>
      </c>
      <c r="X113" s="1">
        <v>0</v>
      </c>
      <c r="Y113" s="1">
        <v>0</v>
      </c>
      <c r="Z113" s="1">
        <v>0</v>
      </c>
      <c r="AA113" s="1">
        <v>0</v>
      </c>
      <c r="AB113" s="1">
        <v>0</v>
      </c>
      <c r="AC113" s="1">
        <v>0</v>
      </c>
      <c r="AD113" s="1">
        <v>0</v>
      </c>
      <c r="AE113" s="1">
        <v>0</v>
      </c>
      <c r="AF113" s="1">
        <v>0</v>
      </c>
      <c r="AG113" s="1">
        <v>0</v>
      </c>
      <c r="AH113" s="1">
        <v>0</v>
      </c>
      <c r="AI113" s="1">
        <v>0</v>
      </c>
      <c r="AJ113" s="1">
        <v>0</v>
      </c>
      <c r="AK113" s="1">
        <v>0</v>
      </c>
      <c r="AL113" s="1">
        <v>0</v>
      </c>
      <c r="AM113" s="1">
        <v>0</v>
      </c>
      <c r="AN113" s="1">
        <v>0</v>
      </c>
      <c r="AO113" s="1">
        <v>0</v>
      </c>
      <c r="AP113" s="1">
        <v>0</v>
      </c>
      <c r="AQ113" s="1">
        <v>0</v>
      </c>
      <c r="AR113" s="1">
        <v>0</v>
      </c>
      <c r="AS113" s="1">
        <v>0</v>
      </c>
      <c r="AT113" s="1">
        <v>0</v>
      </c>
      <c r="AU113" s="1">
        <v>0</v>
      </c>
      <c r="AV113" s="1">
        <v>0</v>
      </c>
      <c r="AW113" s="1">
        <v>0</v>
      </c>
      <c r="AX113" s="1">
        <v>0</v>
      </c>
      <c r="AY113" s="1">
        <v>0</v>
      </c>
      <c r="AZ113" s="1">
        <v>0</v>
      </c>
      <c r="BA113" s="1">
        <v>0</v>
      </c>
      <c r="BB113" s="1">
        <v>0</v>
      </c>
      <c r="BC113" s="1">
        <v>0</v>
      </c>
      <c r="BD113" s="1">
        <v>0</v>
      </c>
      <c r="BE113" s="1">
        <v>0</v>
      </c>
      <c r="BF113" s="1">
        <v>0</v>
      </c>
      <c r="BG113" s="1">
        <v>0</v>
      </c>
      <c r="BH113" s="1">
        <v>0</v>
      </c>
      <c r="BI113" s="1">
        <v>0</v>
      </c>
      <c r="BJ113" s="1">
        <v>0</v>
      </c>
      <c r="BK113" s="1">
        <v>0</v>
      </c>
      <c r="BL113" s="1">
        <v>0</v>
      </c>
      <c r="BM113" s="1">
        <v>0</v>
      </c>
      <c r="BN113" s="1">
        <v>0</v>
      </c>
      <c r="BO113" s="1">
        <v>0</v>
      </c>
      <c r="BP113" s="1">
        <v>0</v>
      </c>
      <c r="BQ113" s="1">
        <v>0</v>
      </c>
      <c r="BR113" s="1">
        <v>0</v>
      </c>
      <c r="BS113" s="1">
        <v>0</v>
      </c>
      <c r="BT113" s="1">
        <v>0</v>
      </c>
      <c r="BU113" s="1">
        <v>0</v>
      </c>
      <c r="BV113" s="1">
        <v>0</v>
      </c>
      <c r="BW113" s="1">
        <v>0</v>
      </c>
      <c r="BX113" s="1">
        <v>0</v>
      </c>
      <c r="BY113" s="1">
        <v>0</v>
      </c>
      <c r="BZ113" s="1">
        <v>0</v>
      </c>
      <c r="CA113" s="1">
        <v>0</v>
      </c>
      <c r="CB113" s="1">
        <v>0</v>
      </c>
      <c r="CC113" s="1">
        <v>0</v>
      </c>
      <c r="CD113" s="1">
        <v>0</v>
      </c>
      <c r="CE113" s="1">
        <v>0</v>
      </c>
      <c r="CF113" s="1">
        <v>0</v>
      </c>
      <c r="CG113" s="1">
        <v>0</v>
      </c>
      <c r="CH113" s="1">
        <v>0</v>
      </c>
      <c r="CI113" s="1">
        <v>0</v>
      </c>
      <c r="CJ113" s="1">
        <v>0</v>
      </c>
      <c r="CK113" s="1">
        <v>0</v>
      </c>
      <c r="CL113" s="1">
        <v>0</v>
      </c>
      <c r="CM113" s="1">
        <v>0</v>
      </c>
      <c r="CN113" s="1">
        <v>0</v>
      </c>
      <c r="CO113" s="1">
        <v>0</v>
      </c>
      <c r="CP113" s="1">
        <v>0</v>
      </c>
      <c r="CQ113" s="1">
        <v>0</v>
      </c>
      <c r="CR113" s="1">
        <v>0</v>
      </c>
      <c r="CS113" s="1">
        <v>0</v>
      </c>
      <c r="CT113" s="1">
        <v>0</v>
      </c>
      <c r="CU113" s="1">
        <v>0</v>
      </c>
      <c r="CV113" s="1">
        <v>0</v>
      </c>
      <c r="CW113" s="1">
        <v>0</v>
      </c>
      <c r="CX113" s="1">
        <v>0</v>
      </c>
      <c r="CY113" s="1">
        <v>0</v>
      </c>
      <c r="CZ113" s="1">
        <v>0</v>
      </c>
      <c r="DA113" s="1">
        <v>0</v>
      </c>
      <c r="DB113" s="1">
        <v>0</v>
      </c>
      <c r="DC113" s="1">
        <v>0</v>
      </c>
      <c r="DD113" s="1">
        <v>0</v>
      </c>
      <c r="DE113" s="1">
        <v>0</v>
      </c>
      <c r="DF113" s="1">
        <v>0</v>
      </c>
      <c r="DG113" s="1">
        <v>0</v>
      </c>
      <c r="DH113" s="1">
        <v>0</v>
      </c>
      <c r="DI113" s="1">
        <v>0</v>
      </c>
      <c r="DJ113" s="1">
        <v>0</v>
      </c>
      <c r="DK113" s="1">
        <v>0</v>
      </c>
      <c r="DL113" s="1">
        <v>0</v>
      </c>
      <c r="DM113" s="1">
        <v>0</v>
      </c>
      <c r="DN113" s="1">
        <v>0</v>
      </c>
      <c r="DO113" s="1">
        <v>0</v>
      </c>
      <c r="DP113" s="1">
        <v>0</v>
      </c>
      <c r="DQ113" s="1">
        <v>0</v>
      </c>
      <c r="DR113" s="1">
        <v>0</v>
      </c>
      <c r="DS113" s="1">
        <v>0</v>
      </c>
      <c r="DT113" s="1">
        <v>0</v>
      </c>
      <c r="DU113" s="1">
        <v>0</v>
      </c>
      <c r="DV113" s="1">
        <v>0</v>
      </c>
      <c r="DW113" s="1">
        <v>0</v>
      </c>
      <c r="DX113" s="1">
        <v>0</v>
      </c>
      <c r="DY113" s="1">
        <v>0</v>
      </c>
      <c r="DZ113" s="1">
        <v>0</v>
      </c>
      <c r="EA113" s="1">
        <v>0</v>
      </c>
      <c r="EB113" s="1">
        <v>0</v>
      </c>
      <c r="EC113" s="1">
        <v>0</v>
      </c>
      <c r="ED113" s="1">
        <v>0</v>
      </c>
      <c r="EE113" s="1">
        <v>0</v>
      </c>
      <c r="EF113" s="1">
        <v>0</v>
      </c>
      <c r="EG113" s="1">
        <v>0</v>
      </c>
      <c r="EH113" s="1">
        <v>0</v>
      </c>
    </row>
    <row r="114" spans="1:138">
      <c r="A114" s="1" t="s">
        <v>509</v>
      </c>
      <c r="B114" s="1" t="s">
        <v>510</v>
      </c>
      <c r="C114" s="1">
        <v>0</v>
      </c>
      <c r="D114" s="1">
        <v>0</v>
      </c>
      <c r="E114" s="1">
        <v>0</v>
      </c>
      <c r="F114" s="1">
        <v>0</v>
      </c>
      <c r="G114" s="1">
        <v>0</v>
      </c>
      <c r="H114" s="1">
        <v>0</v>
      </c>
      <c r="I114" s="1">
        <v>0</v>
      </c>
      <c r="J114" s="1">
        <v>0</v>
      </c>
      <c r="K114" s="1">
        <v>0</v>
      </c>
      <c r="L114" s="1">
        <v>0</v>
      </c>
      <c r="M114" s="1">
        <v>0</v>
      </c>
      <c r="N114" s="1">
        <v>0</v>
      </c>
      <c r="O114" s="1">
        <v>0</v>
      </c>
      <c r="P114" s="1">
        <v>0</v>
      </c>
      <c r="Q114" s="1">
        <v>0</v>
      </c>
      <c r="R114" s="1">
        <v>0</v>
      </c>
      <c r="S114" s="1">
        <v>0</v>
      </c>
      <c r="T114" s="1">
        <v>0</v>
      </c>
      <c r="U114" s="1">
        <v>0</v>
      </c>
      <c r="V114" s="1">
        <v>0</v>
      </c>
      <c r="W114" s="1">
        <v>0</v>
      </c>
      <c r="X114" s="1">
        <v>0</v>
      </c>
      <c r="Y114" s="1">
        <v>0</v>
      </c>
      <c r="Z114" s="1">
        <v>0</v>
      </c>
      <c r="AA114" s="1">
        <v>0</v>
      </c>
      <c r="AB114" s="1">
        <v>0</v>
      </c>
      <c r="AC114" s="1">
        <v>0</v>
      </c>
      <c r="AD114" s="1">
        <v>0</v>
      </c>
      <c r="AE114" s="1">
        <v>0</v>
      </c>
      <c r="AF114" s="1">
        <v>0</v>
      </c>
      <c r="AG114" s="1">
        <v>0</v>
      </c>
      <c r="AH114" s="1">
        <v>0</v>
      </c>
      <c r="AI114" s="1">
        <v>0</v>
      </c>
      <c r="AJ114" s="1">
        <v>0</v>
      </c>
      <c r="AK114" s="1">
        <v>0</v>
      </c>
      <c r="AL114" s="1">
        <v>0</v>
      </c>
      <c r="AM114" s="1">
        <v>0</v>
      </c>
      <c r="AN114" s="1">
        <v>0</v>
      </c>
      <c r="AO114" s="1">
        <v>0</v>
      </c>
      <c r="AP114" s="1">
        <v>0</v>
      </c>
      <c r="AQ114" s="1">
        <v>0</v>
      </c>
      <c r="AR114" s="1">
        <v>0</v>
      </c>
      <c r="AS114" s="1">
        <v>0</v>
      </c>
      <c r="AT114" s="1">
        <v>0</v>
      </c>
      <c r="AU114" s="1">
        <v>0</v>
      </c>
      <c r="AV114" s="1">
        <v>0</v>
      </c>
      <c r="AW114" s="1">
        <v>0</v>
      </c>
      <c r="AX114" s="1">
        <v>0</v>
      </c>
      <c r="AY114" s="1">
        <v>0</v>
      </c>
      <c r="AZ114" s="1">
        <v>0</v>
      </c>
      <c r="BA114" s="1">
        <v>0</v>
      </c>
      <c r="BB114" s="1">
        <v>0</v>
      </c>
      <c r="BC114" s="1">
        <v>0</v>
      </c>
      <c r="BD114" s="1">
        <v>0</v>
      </c>
      <c r="BE114" s="1">
        <v>0</v>
      </c>
      <c r="BF114" s="1">
        <v>0</v>
      </c>
      <c r="BG114" s="1">
        <v>0</v>
      </c>
      <c r="BH114" s="1">
        <v>0</v>
      </c>
      <c r="BI114" s="1">
        <v>0</v>
      </c>
      <c r="BJ114" s="1">
        <v>0</v>
      </c>
      <c r="BK114" s="1">
        <v>0</v>
      </c>
      <c r="BL114" s="1">
        <v>0</v>
      </c>
      <c r="BM114" s="1">
        <v>0</v>
      </c>
      <c r="BN114" s="1">
        <v>0</v>
      </c>
      <c r="BO114" s="1">
        <v>0</v>
      </c>
      <c r="BP114" s="1">
        <v>0</v>
      </c>
      <c r="BQ114" s="1">
        <v>0</v>
      </c>
      <c r="BR114" s="1">
        <v>0</v>
      </c>
      <c r="BS114" s="1">
        <v>0</v>
      </c>
      <c r="BT114" s="1">
        <v>0</v>
      </c>
      <c r="BU114" s="1">
        <v>0</v>
      </c>
      <c r="BV114" s="1">
        <v>0</v>
      </c>
      <c r="BW114" s="1">
        <v>0</v>
      </c>
      <c r="BX114" s="1">
        <v>0</v>
      </c>
      <c r="BY114" s="1">
        <v>0</v>
      </c>
      <c r="BZ114" s="1">
        <v>0</v>
      </c>
      <c r="CA114" s="1">
        <v>0</v>
      </c>
      <c r="CB114" s="1">
        <v>0</v>
      </c>
      <c r="CC114" s="1">
        <v>0</v>
      </c>
      <c r="CD114" s="1">
        <v>0</v>
      </c>
      <c r="CE114" s="1">
        <v>0</v>
      </c>
      <c r="CF114" s="1">
        <v>0</v>
      </c>
      <c r="CG114" s="1">
        <v>0</v>
      </c>
      <c r="CH114" s="1">
        <v>0</v>
      </c>
      <c r="CI114" s="1">
        <v>0</v>
      </c>
      <c r="CJ114" s="1">
        <v>0</v>
      </c>
      <c r="CK114" s="1">
        <v>0</v>
      </c>
      <c r="CL114" s="1">
        <v>0</v>
      </c>
      <c r="CM114" s="1">
        <v>0</v>
      </c>
      <c r="CN114" s="1">
        <v>0</v>
      </c>
      <c r="CO114" s="1">
        <v>0</v>
      </c>
      <c r="CP114" s="1">
        <v>0</v>
      </c>
      <c r="CQ114" s="1">
        <v>0</v>
      </c>
      <c r="CR114" s="1">
        <v>0</v>
      </c>
      <c r="CS114" s="1">
        <v>0</v>
      </c>
      <c r="CT114" s="1">
        <v>0</v>
      </c>
      <c r="CU114" s="1">
        <v>0</v>
      </c>
      <c r="CV114" s="1">
        <v>0</v>
      </c>
      <c r="CW114" s="1">
        <v>0</v>
      </c>
      <c r="CX114" s="1">
        <v>0</v>
      </c>
      <c r="CY114" s="1">
        <v>0</v>
      </c>
      <c r="CZ114" s="1">
        <v>0</v>
      </c>
      <c r="DA114" s="1">
        <v>0</v>
      </c>
      <c r="DB114" s="1">
        <v>0</v>
      </c>
      <c r="DC114" s="1">
        <v>0</v>
      </c>
      <c r="DD114" s="1">
        <v>0</v>
      </c>
      <c r="DE114" s="1">
        <v>0</v>
      </c>
      <c r="DF114" s="1">
        <v>0</v>
      </c>
      <c r="DG114" s="1">
        <v>0</v>
      </c>
      <c r="DH114" s="1">
        <v>0</v>
      </c>
      <c r="DI114" s="1">
        <v>0</v>
      </c>
      <c r="DJ114" s="1">
        <v>0</v>
      </c>
      <c r="DK114" s="1">
        <v>0</v>
      </c>
      <c r="DL114" s="1">
        <v>0</v>
      </c>
      <c r="DM114" s="1">
        <v>0</v>
      </c>
      <c r="DN114" s="1">
        <v>0</v>
      </c>
      <c r="DO114" s="1">
        <v>0</v>
      </c>
      <c r="DP114" s="1">
        <v>0</v>
      </c>
      <c r="DQ114" s="1">
        <v>0</v>
      </c>
      <c r="DR114" s="1">
        <v>0</v>
      </c>
      <c r="DS114" s="1">
        <v>0</v>
      </c>
      <c r="DT114" s="1">
        <v>0</v>
      </c>
      <c r="DU114" s="1">
        <v>0</v>
      </c>
      <c r="DV114" s="1">
        <v>0</v>
      </c>
      <c r="DW114" s="1">
        <v>0</v>
      </c>
      <c r="DX114" s="1">
        <v>0</v>
      </c>
      <c r="DY114" s="1">
        <v>0</v>
      </c>
      <c r="DZ114" s="1">
        <v>0</v>
      </c>
      <c r="EA114" s="1">
        <v>0</v>
      </c>
      <c r="EB114" s="1">
        <v>0</v>
      </c>
      <c r="EC114" s="1">
        <v>0</v>
      </c>
      <c r="ED114" s="1">
        <v>0</v>
      </c>
      <c r="EE114" s="1">
        <v>0</v>
      </c>
      <c r="EF114" s="1">
        <v>0</v>
      </c>
      <c r="EG114" s="1">
        <v>0</v>
      </c>
      <c r="EH114" s="1">
        <v>0</v>
      </c>
    </row>
    <row r="115" spans="1:138">
      <c r="A115" s="1" t="s">
        <v>511</v>
      </c>
      <c r="B115" s="1" t="s">
        <v>512</v>
      </c>
      <c r="C115" s="1">
        <v>0</v>
      </c>
      <c r="D115" s="1">
        <v>0</v>
      </c>
      <c r="E115" s="1">
        <v>0</v>
      </c>
      <c r="F115" s="1">
        <v>0</v>
      </c>
      <c r="G115" s="1">
        <v>0</v>
      </c>
      <c r="H115" s="1">
        <v>0</v>
      </c>
      <c r="I115" s="1">
        <v>0</v>
      </c>
      <c r="J115" s="1">
        <v>0</v>
      </c>
      <c r="K115" s="1">
        <v>0</v>
      </c>
      <c r="L115" s="1">
        <v>0</v>
      </c>
      <c r="M115" s="1">
        <v>0</v>
      </c>
      <c r="N115" s="1">
        <v>0</v>
      </c>
      <c r="O115" s="1">
        <v>0</v>
      </c>
      <c r="P115" s="1">
        <v>0</v>
      </c>
      <c r="Q115" s="1">
        <v>0</v>
      </c>
      <c r="R115" s="1">
        <v>0</v>
      </c>
      <c r="S115" s="1">
        <v>0</v>
      </c>
      <c r="T115" s="1">
        <v>0</v>
      </c>
      <c r="U115" s="1">
        <v>0</v>
      </c>
      <c r="V115" s="1">
        <v>0</v>
      </c>
      <c r="W115" s="1">
        <v>0</v>
      </c>
      <c r="X115" s="1">
        <v>0</v>
      </c>
      <c r="Y115" s="1">
        <v>0</v>
      </c>
      <c r="Z115" s="1">
        <v>0</v>
      </c>
      <c r="AA115" s="1">
        <v>0</v>
      </c>
      <c r="AB115" s="1">
        <v>0</v>
      </c>
      <c r="AC115" s="1">
        <v>0</v>
      </c>
      <c r="AD115" s="1">
        <v>0</v>
      </c>
      <c r="AE115" s="1">
        <v>0</v>
      </c>
      <c r="AF115" s="1">
        <v>0</v>
      </c>
      <c r="AG115" s="1">
        <v>0</v>
      </c>
      <c r="AH115" s="1">
        <v>0</v>
      </c>
      <c r="AI115" s="1">
        <v>0</v>
      </c>
      <c r="AJ115" s="1">
        <v>0</v>
      </c>
      <c r="AK115" s="1">
        <v>0</v>
      </c>
      <c r="AL115" s="1">
        <v>0</v>
      </c>
      <c r="AM115" s="1">
        <v>0</v>
      </c>
      <c r="AN115" s="1">
        <v>0</v>
      </c>
      <c r="AO115" s="1">
        <v>0</v>
      </c>
      <c r="AP115" s="1">
        <v>0</v>
      </c>
      <c r="AQ115" s="1">
        <v>0</v>
      </c>
      <c r="AR115" s="1">
        <v>0</v>
      </c>
      <c r="AS115" s="1">
        <v>0</v>
      </c>
      <c r="AT115" s="1">
        <v>0</v>
      </c>
      <c r="AU115" s="1">
        <v>0</v>
      </c>
      <c r="AV115" s="1">
        <v>0</v>
      </c>
      <c r="AW115" s="1">
        <v>0</v>
      </c>
      <c r="AX115" s="1">
        <v>0</v>
      </c>
      <c r="AY115" s="1">
        <v>0</v>
      </c>
      <c r="AZ115" s="1">
        <v>0</v>
      </c>
      <c r="BA115" s="1">
        <v>0</v>
      </c>
      <c r="BB115" s="1">
        <v>0</v>
      </c>
      <c r="BC115" s="1">
        <v>0</v>
      </c>
      <c r="BD115" s="1">
        <v>0</v>
      </c>
      <c r="BE115" s="1">
        <v>0</v>
      </c>
      <c r="BF115" s="1">
        <v>0</v>
      </c>
      <c r="BG115" s="1">
        <v>0</v>
      </c>
      <c r="BH115" s="1">
        <v>0</v>
      </c>
      <c r="BI115" s="1">
        <v>0</v>
      </c>
      <c r="BJ115" s="1">
        <v>0</v>
      </c>
      <c r="BK115" s="1">
        <v>0</v>
      </c>
      <c r="BL115" s="1">
        <v>0</v>
      </c>
      <c r="BM115" s="1">
        <v>0</v>
      </c>
      <c r="BN115" s="1">
        <v>0</v>
      </c>
      <c r="BO115" s="1">
        <v>0</v>
      </c>
      <c r="BP115" s="1">
        <v>0</v>
      </c>
      <c r="BQ115" s="1">
        <v>0</v>
      </c>
      <c r="BR115" s="1">
        <v>0</v>
      </c>
      <c r="BS115" s="1">
        <v>0</v>
      </c>
      <c r="BT115" s="1">
        <v>0</v>
      </c>
      <c r="BU115" s="1">
        <v>0</v>
      </c>
      <c r="BV115" s="1">
        <v>0</v>
      </c>
      <c r="BW115" s="1">
        <v>0</v>
      </c>
      <c r="BX115" s="1">
        <v>0</v>
      </c>
      <c r="BY115" s="1">
        <v>0</v>
      </c>
      <c r="BZ115" s="1">
        <v>0</v>
      </c>
      <c r="CA115" s="1">
        <v>0</v>
      </c>
      <c r="CB115" s="1">
        <v>0</v>
      </c>
      <c r="CC115" s="1">
        <v>0</v>
      </c>
      <c r="CD115" s="1">
        <v>0</v>
      </c>
      <c r="CE115" s="1">
        <v>0</v>
      </c>
      <c r="CF115" s="1">
        <v>0</v>
      </c>
      <c r="CG115" s="1">
        <v>0</v>
      </c>
      <c r="CH115" s="1">
        <v>0</v>
      </c>
      <c r="CI115" s="1">
        <v>0</v>
      </c>
      <c r="CJ115" s="1">
        <v>0</v>
      </c>
      <c r="CK115" s="1">
        <v>0</v>
      </c>
      <c r="CL115" s="1">
        <v>0</v>
      </c>
      <c r="CM115" s="1">
        <v>0</v>
      </c>
      <c r="CN115" s="1">
        <v>0</v>
      </c>
      <c r="CO115" s="1">
        <v>0</v>
      </c>
      <c r="CP115" s="1">
        <v>0</v>
      </c>
      <c r="CQ115" s="1">
        <v>0</v>
      </c>
      <c r="CR115" s="1">
        <v>0</v>
      </c>
      <c r="CS115" s="1">
        <v>0</v>
      </c>
      <c r="CT115" s="1">
        <v>0</v>
      </c>
      <c r="CU115" s="1">
        <v>0</v>
      </c>
      <c r="CV115" s="1">
        <v>0</v>
      </c>
      <c r="CW115" s="1">
        <v>0</v>
      </c>
      <c r="CX115" s="1">
        <v>0</v>
      </c>
      <c r="CY115" s="1">
        <v>0</v>
      </c>
      <c r="CZ115" s="1">
        <v>0</v>
      </c>
      <c r="DA115" s="1">
        <v>0</v>
      </c>
      <c r="DB115" s="1">
        <v>0</v>
      </c>
      <c r="DC115" s="1">
        <v>0</v>
      </c>
      <c r="DD115" s="1">
        <v>0</v>
      </c>
      <c r="DE115" s="1">
        <v>0</v>
      </c>
      <c r="DF115" s="1">
        <v>0</v>
      </c>
      <c r="DG115" s="1">
        <v>0</v>
      </c>
      <c r="DH115" s="1">
        <v>0</v>
      </c>
      <c r="DI115" s="1">
        <v>0</v>
      </c>
      <c r="DJ115" s="1">
        <v>0</v>
      </c>
      <c r="DK115" s="1">
        <v>0</v>
      </c>
      <c r="DL115" s="1">
        <v>0</v>
      </c>
      <c r="DM115" s="1">
        <v>0</v>
      </c>
      <c r="DN115" s="1">
        <v>0</v>
      </c>
      <c r="DO115" s="1">
        <v>0</v>
      </c>
      <c r="DP115" s="1">
        <v>0</v>
      </c>
      <c r="DQ115" s="1">
        <v>0</v>
      </c>
      <c r="DR115" s="1">
        <v>0</v>
      </c>
      <c r="DS115" s="1">
        <v>0</v>
      </c>
      <c r="DT115" s="1">
        <v>0</v>
      </c>
      <c r="DU115" s="1">
        <v>0</v>
      </c>
      <c r="DV115" s="1">
        <v>0</v>
      </c>
      <c r="DW115" s="1">
        <v>0</v>
      </c>
      <c r="DX115" s="1">
        <v>0</v>
      </c>
      <c r="DY115" s="1">
        <v>0</v>
      </c>
      <c r="DZ115" s="1">
        <v>0</v>
      </c>
      <c r="EA115" s="1">
        <v>0</v>
      </c>
      <c r="EB115" s="1">
        <v>0</v>
      </c>
      <c r="EC115" s="1">
        <v>0</v>
      </c>
      <c r="ED115" s="1">
        <v>0</v>
      </c>
      <c r="EE115" s="1">
        <v>0</v>
      </c>
      <c r="EF115" s="1">
        <v>0</v>
      </c>
      <c r="EG115" s="1">
        <v>0</v>
      </c>
      <c r="EH115" s="1">
        <v>0</v>
      </c>
    </row>
    <row r="116" spans="1:138">
      <c r="A116" s="1" t="s">
        <v>513</v>
      </c>
      <c r="B116" s="1" t="s">
        <v>514</v>
      </c>
      <c r="C116" s="1">
        <v>0</v>
      </c>
      <c r="D116" s="1">
        <v>0</v>
      </c>
      <c r="E116" s="1">
        <v>0</v>
      </c>
      <c r="F116" s="1">
        <v>0</v>
      </c>
      <c r="G116" s="1">
        <v>0</v>
      </c>
      <c r="H116" s="1">
        <v>0</v>
      </c>
      <c r="I116" s="1">
        <v>0</v>
      </c>
      <c r="J116" s="1">
        <v>0</v>
      </c>
      <c r="K116" s="1">
        <v>0</v>
      </c>
      <c r="L116" s="1">
        <v>0</v>
      </c>
      <c r="M116" s="1">
        <v>0</v>
      </c>
      <c r="N116" s="1">
        <v>0</v>
      </c>
      <c r="O116" s="1">
        <v>0</v>
      </c>
      <c r="P116" s="1">
        <v>0</v>
      </c>
      <c r="Q116" s="1">
        <v>0</v>
      </c>
      <c r="R116" s="1">
        <v>0</v>
      </c>
      <c r="S116" s="1">
        <v>0</v>
      </c>
      <c r="T116" s="1">
        <v>0</v>
      </c>
      <c r="U116" s="1">
        <v>0</v>
      </c>
      <c r="V116" s="1">
        <v>0</v>
      </c>
      <c r="W116" s="1">
        <v>0</v>
      </c>
      <c r="X116" s="1">
        <v>0</v>
      </c>
      <c r="Y116" s="1">
        <v>0</v>
      </c>
      <c r="Z116" s="1">
        <v>0</v>
      </c>
      <c r="AA116" s="1">
        <v>0</v>
      </c>
      <c r="AB116" s="1">
        <v>0</v>
      </c>
      <c r="AC116" s="1">
        <v>0</v>
      </c>
      <c r="AD116" s="1">
        <v>0</v>
      </c>
      <c r="AE116" s="1">
        <v>0</v>
      </c>
      <c r="AF116" s="1">
        <v>0</v>
      </c>
      <c r="AG116" s="1">
        <v>0</v>
      </c>
      <c r="AH116" s="1">
        <v>0</v>
      </c>
      <c r="AI116" s="1">
        <v>0</v>
      </c>
      <c r="AJ116" s="1">
        <v>0</v>
      </c>
      <c r="AK116" s="1">
        <v>0</v>
      </c>
      <c r="AL116" s="1">
        <v>0</v>
      </c>
      <c r="AM116" s="1">
        <v>0</v>
      </c>
      <c r="AN116" s="1">
        <v>0</v>
      </c>
      <c r="AO116" s="1">
        <v>0</v>
      </c>
      <c r="AP116" s="1">
        <v>0</v>
      </c>
      <c r="AQ116" s="1">
        <v>0</v>
      </c>
      <c r="AR116" s="1">
        <v>0</v>
      </c>
      <c r="AS116" s="1">
        <v>0</v>
      </c>
      <c r="AT116" s="1">
        <v>0</v>
      </c>
      <c r="AU116" s="1">
        <v>0</v>
      </c>
      <c r="AV116" s="1">
        <v>0</v>
      </c>
      <c r="AW116" s="1">
        <v>0</v>
      </c>
      <c r="AX116" s="1">
        <v>0</v>
      </c>
      <c r="AY116" s="1">
        <v>0</v>
      </c>
      <c r="AZ116" s="1">
        <v>0</v>
      </c>
      <c r="BA116" s="1">
        <v>0</v>
      </c>
      <c r="BB116" s="1">
        <v>0</v>
      </c>
      <c r="BC116" s="1">
        <v>0</v>
      </c>
      <c r="BD116" s="1">
        <v>0</v>
      </c>
      <c r="BE116" s="1">
        <v>0</v>
      </c>
      <c r="BF116" s="1">
        <v>0</v>
      </c>
      <c r="BG116" s="1">
        <v>0</v>
      </c>
      <c r="BH116" s="1">
        <v>0</v>
      </c>
      <c r="BI116" s="1">
        <v>0</v>
      </c>
      <c r="BJ116" s="1">
        <v>0</v>
      </c>
      <c r="BK116" s="1">
        <v>0</v>
      </c>
      <c r="BL116" s="1">
        <v>0</v>
      </c>
      <c r="BM116" s="1">
        <v>0</v>
      </c>
      <c r="BN116" s="1">
        <v>0</v>
      </c>
      <c r="BO116" s="1">
        <v>0</v>
      </c>
      <c r="BP116" s="1">
        <v>0</v>
      </c>
      <c r="BQ116" s="1">
        <v>0</v>
      </c>
      <c r="BR116" s="1">
        <v>0</v>
      </c>
      <c r="BS116" s="1">
        <v>0</v>
      </c>
      <c r="BT116" s="1">
        <v>0</v>
      </c>
      <c r="BU116" s="1">
        <v>0</v>
      </c>
      <c r="BV116" s="1">
        <v>0</v>
      </c>
      <c r="BW116" s="1">
        <v>0</v>
      </c>
      <c r="BX116" s="1">
        <v>0</v>
      </c>
      <c r="BY116" s="1">
        <v>0</v>
      </c>
      <c r="BZ116" s="1">
        <v>0</v>
      </c>
      <c r="CA116" s="1">
        <v>0</v>
      </c>
      <c r="CB116" s="1">
        <v>0</v>
      </c>
      <c r="CC116" s="1">
        <v>0</v>
      </c>
      <c r="CD116" s="1">
        <v>0</v>
      </c>
      <c r="CE116" s="1">
        <v>0</v>
      </c>
      <c r="CF116" s="1">
        <v>0</v>
      </c>
      <c r="CG116" s="1">
        <v>0</v>
      </c>
      <c r="CH116" s="1">
        <v>0</v>
      </c>
      <c r="CI116" s="1">
        <v>0</v>
      </c>
      <c r="CJ116" s="1">
        <v>0</v>
      </c>
      <c r="CK116" s="1">
        <v>0</v>
      </c>
      <c r="CL116" s="1">
        <v>0</v>
      </c>
      <c r="CM116" s="1">
        <v>0</v>
      </c>
      <c r="CN116" s="1">
        <v>0</v>
      </c>
      <c r="CO116" s="1">
        <v>0</v>
      </c>
      <c r="CP116" s="1">
        <v>0</v>
      </c>
      <c r="CQ116" s="1">
        <v>0</v>
      </c>
      <c r="CR116" s="1">
        <v>0</v>
      </c>
      <c r="CS116" s="1">
        <v>0</v>
      </c>
      <c r="CT116" s="1">
        <v>0</v>
      </c>
      <c r="CU116" s="1">
        <v>0</v>
      </c>
      <c r="CV116" s="1">
        <v>0</v>
      </c>
      <c r="CW116" s="1">
        <v>0</v>
      </c>
      <c r="CX116" s="1">
        <v>0</v>
      </c>
      <c r="CY116" s="1">
        <v>0</v>
      </c>
      <c r="CZ116" s="1">
        <v>0</v>
      </c>
      <c r="DA116" s="1">
        <v>0</v>
      </c>
      <c r="DB116" s="1">
        <v>0</v>
      </c>
      <c r="DC116" s="1">
        <v>0</v>
      </c>
      <c r="DD116" s="1">
        <v>0</v>
      </c>
      <c r="DE116" s="1">
        <v>0</v>
      </c>
      <c r="DF116" s="1">
        <v>0</v>
      </c>
      <c r="DG116" s="1">
        <v>0</v>
      </c>
      <c r="DH116" s="1">
        <v>0</v>
      </c>
      <c r="DI116" s="1">
        <v>0</v>
      </c>
      <c r="DJ116" s="1">
        <v>0</v>
      </c>
      <c r="DK116" s="1">
        <v>0</v>
      </c>
      <c r="DL116" s="1">
        <v>0</v>
      </c>
      <c r="DM116" s="1">
        <v>0</v>
      </c>
      <c r="DN116" s="1">
        <v>0</v>
      </c>
      <c r="DO116" s="1">
        <v>0</v>
      </c>
      <c r="DP116" s="1">
        <v>0</v>
      </c>
      <c r="DQ116" s="1">
        <v>0</v>
      </c>
      <c r="DR116" s="1">
        <v>0</v>
      </c>
      <c r="DS116" s="1">
        <v>0</v>
      </c>
      <c r="DT116" s="1">
        <v>0</v>
      </c>
      <c r="DU116" s="1">
        <v>0</v>
      </c>
      <c r="DV116" s="1">
        <v>0</v>
      </c>
      <c r="DW116" s="1">
        <v>0</v>
      </c>
      <c r="DX116" s="1">
        <v>0</v>
      </c>
      <c r="DY116" s="1">
        <v>0</v>
      </c>
      <c r="DZ116" s="1">
        <v>0</v>
      </c>
      <c r="EA116" s="1">
        <v>0</v>
      </c>
      <c r="EB116" s="1">
        <v>0</v>
      </c>
      <c r="EC116" s="1">
        <v>0</v>
      </c>
      <c r="ED116" s="1">
        <v>0</v>
      </c>
      <c r="EE116" s="1">
        <v>0</v>
      </c>
      <c r="EF116" s="1">
        <v>0</v>
      </c>
      <c r="EG116" s="1">
        <v>0</v>
      </c>
      <c r="EH116" s="1">
        <v>0</v>
      </c>
    </row>
    <row r="117" spans="1:138">
      <c r="A117" s="1" t="s">
        <v>515</v>
      </c>
      <c r="B117" s="1" t="s">
        <v>516</v>
      </c>
      <c r="C117" s="1">
        <v>0</v>
      </c>
      <c r="D117" s="1">
        <v>0</v>
      </c>
      <c r="E117" s="1">
        <v>0</v>
      </c>
      <c r="F117" s="1">
        <v>0</v>
      </c>
      <c r="G117" s="1">
        <v>0</v>
      </c>
      <c r="H117" s="1">
        <v>0</v>
      </c>
      <c r="I117" s="1">
        <v>0</v>
      </c>
      <c r="J117" s="1">
        <v>0</v>
      </c>
      <c r="K117" s="1">
        <v>0</v>
      </c>
      <c r="L117" s="1">
        <v>0</v>
      </c>
      <c r="M117" s="1">
        <v>0</v>
      </c>
      <c r="N117" s="1">
        <v>0</v>
      </c>
      <c r="O117" s="1">
        <v>0</v>
      </c>
      <c r="P117" s="1">
        <v>0</v>
      </c>
      <c r="Q117" s="1">
        <v>0</v>
      </c>
      <c r="R117" s="1">
        <v>0</v>
      </c>
      <c r="S117" s="1">
        <v>0</v>
      </c>
      <c r="T117" s="1">
        <v>0</v>
      </c>
      <c r="U117" s="1">
        <v>0</v>
      </c>
      <c r="V117" s="1">
        <v>0</v>
      </c>
      <c r="W117" s="1">
        <v>0</v>
      </c>
      <c r="X117" s="1">
        <v>0</v>
      </c>
      <c r="Y117" s="1">
        <v>0</v>
      </c>
      <c r="Z117" s="1">
        <v>0</v>
      </c>
      <c r="AA117" s="1">
        <v>0</v>
      </c>
      <c r="AB117" s="1">
        <v>0</v>
      </c>
      <c r="AC117" s="1">
        <v>0</v>
      </c>
      <c r="AD117" s="1">
        <v>0</v>
      </c>
      <c r="AE117" s="1">
        <v>0</v>
      </c>
      <c r="AF117" s="1">
        <v>0</v>
      </c>
      <c r="AG117" s="1">
        <v>0</v>
      </c>
      <c r="AH117" s="1">
        <v>0</v>
      </c>
      <c r="AI117" s="1">
        <v>0</v>
      </c>
      <c r="AJ117" s="1">
        <v>0</v>
      </c>
      <c r="AK117" s="1">
        <v>0</v>
      </c>
      <c r="AL117" s="1">
        <v>0</v>
      </c>
      <c r="AM117" s="1">
        <v>0</v>
      </c>
      <c r="AN117" s="1">
        <v>0</v>
      </c>
      <c r="AO117" s="1">
        <v>0</v>
      </c>
      <c r="AP117" s="1">
        <v>0</v>
      </c>
      <c r="AQ117" s="1">
        <v>0</v>
      </c>
      <c r="AR117" s="1">
        <v>0</v>
      </c>
      <c r="AS117" s="1">
        <v>0</v>
      </c>
      <c r="AT117" s="1">
        <v>0</v>
      </c>
      <c r="AU117" s="1">
        <v>0</v>
      </c>
      <c r="AV117" s="1">
        <v>0</v>
      </c>
      <c r="AW117" s="1">
        <v>0</v>
      </c>
      <c r="AX117" s="1">
        <v>0</v>
      </c>
      <c r="AY117" s="1">
        <v>0</v>
      </c>
      <c r="AZ117" s="1">
        <v>0</v>
      </c>
      <c r="BA117" s="1">
        <v>0</v>
      </c>
      <c r="BB117" s="1">
        <v>0</v>
      </c>
      <c r="BC117" s="1">
        <v>0</v>
      </c>
      <c r="BD117" s="1">
        <v>0</v>
      </c>
      <c r="BE117" s="1">
        <v>0</v>
      </c>
      <c r="BF117" s="1">
        <v>0</v>
      </c>
      <c r="BG117" s="1">
        <v>0</v>
      </c>
      <c r="BH117" s="1">
        <v>0</v>
      </c>
      <c r="BI117" s="1">
        <v>0</v>
      </c>
      <c r="BJ117" s="1">
        <v>0</v>
      </c>
      <c r="BK117" s="1">
        <v>0</v>
      </c>
      <c r="BL117" s="1">
        <v>0</v>
      </c>
      <c r="BM117" s="1">
        <v>0</v>
      </c>
      <c r="BN117" s="1">
        <v>0</v>
      </c>
      <c r="BO117" s="1">
        <v>0</v>
      </c>
      <c r="BP117" s="1">
        <v>0</v>
      </c>
      <c r="BQ117" s="1">
        <v>0</v>
      </c>
      <c r="BR117" s="1">
        <v>0</v>
      </c>
      <c r="BS117" s="1">
        <v>0</v>
      </c>
      <c r="BT117" s="1">
        <v>0</v>
      </c>
      <c r="BU117" s="1">
        <v>0</v>
      </c>
      <c r="BV117" s="1">
        <v>0</v>
      </c>
      <c r="BW117" s="1">
        <v>0</v>
      </c>
      <c r="BX117" s="1">
        <v>0</v>
      </c>
      <c r="BY117" s="1">
        <v>0</v>
      </c>
      <c r="BZ117" s="1">
        <v>0</v>
      </c>
      <c r="CA117" s="1">
        <v>0</v>
      </c>
      <c r="CB117" s="1">
        <v>0</v>
      </c>
      <c r="CC117" s="1">
        <v>0</v>
      </c>
      <c r="CD117" s="1">
        <v>0</v>
      </c>
      <c r="CE117" s="1">
        <v>0</v>
      </c>
      <c r="CF117" s="1">
        <v>0</v>
      </c>
      <c r="CG117" s="1">
        <v>0</v>
      </c>
      <c r="CH117" s="1">
        <v>0</v>
      </c>
      <c r="CI117" s="1">
        <v>0</v>
      </c>
      <c r="CJ117" s="1">
        <v>0</v>
      </c>
      <c r="CK117" s="1">
        <v>0</v>
      </c>
      <c r="CL117" s="1">
        <v>0</v>
      </c>
      <c r="CM117" s="1">
        <v>0</v>
      </c>
      <c r="CN117" s="1">
        <v>0</v>
      </c>
      <c r="CO117" s="1">
        <v>0</v>
      </c>
      <c r="CP117" s="1">
        <v>0</v>
      </c>
      <c r="CQ117" s="1">
        <v>0</v>
      </c>
      <c r="CR117" s="1">
        <v>0</v>
      </c>
      <c r="CS117" s="1">
        <v>0</v>
      </c>
      <c r="CT117" s="1">
        <v>0</v>
      </c>
      <c r="CU117" s="1">
        <v>0</v>
      </c>
      <c r="CV117" s="1">
        <v>0</v>
      </c>
      <c r="CW117" s="1">
        <v>0</v>
      </c>
      <c r="CX117" s="1">
        <v>0</v>
      </c>
      <c r="CY117" s="1">
        <v>0</v>
      </c>
      <c r="CZ117" s="1">
        <v>0</v>
      </c>
      <c r="DA117" s="1">
        <v>0</v>
      </c>
      <c r="DB117" s="1">
        <v>0</v>
      </c>
      <c r="DC117" s="1">
        <v>0</v>
      </c>
      <c r="DD117" s="1">
        <v>0</v>
      </c>
      <c r="DE117" s="1">
        <v>0</v>
      </c>
      <c r="DF117" s="1">
        <v>0</v>
      </c>
      <c r="DG117" s="1">
        <v>0</v>
      </c>
      <c r="DH117" s="1">
        <v>0</v>
      </c>
      <c r="DI117" s="1">
        <v>0</v>
      </c>
      <c r="DJ117" s="1">
        <v>0</v>
      </c>
      <c r="DK117" s="1">
        <v>0</v>
      </c>
      <c r="DL117" s="1">
        <v>0</v>
      </c>
      <c r="DM117" s="1">
        <v>0</v>
      </c>
      <c r="DN117" s="1">
        <v>0</v>
      </c>
      <c r="DO117" s="1">
        <v>0</v>
      </c>
      <c r="DP117" s="1">
        <v>0</v>
      </c>
      <c r="DQ117" s="1">
        <v>0</v>
      </c>
      <c r="DR117" s="1">
        <v>0</v>
      </c>
      <c r="DS117" s="1">
        <v>0</v>
      </c>
      <c r="DT117" s="1">
        <v>0</v>
      </c>
      <c r="DU117" s="1">
        <v>0</v>
      </c>
      <c r="DV117" s="1">
        <v>0</v>
      </c>
      <c r="DW117" s="1">
        <v>0</v>
      </c>
      <c r="DX117" s="1">
        <v>0</v>
      </c>
      <c r="DY117" s="1">
        <v>0</v>
      </c>
      <c r="DZ117" s="1">
        <v>0</v>
      </c>
      <c r="EA117" s="1">
        <v>0</v>
      </c>
      <c r="EB117" s="1">
        <v>0</v>
      </c>
      <c r="EC117" s="1">
        <v>0</v>
      </c>
      <c r="ED117" s="1">
        <v>0</v>
      </c>
      <c r="EE117" s="1">
        <v>0</v>
      </c>
      <c r="EF117" s="1">
        <v>0</v>
      </c>
      <c r="EG117" s="1">
        <v>0</v>
      </c>
      <c r="EH117" s="1">
        <v>0</v>
      </c>
    </row>
    <row r="118" spans="1:138">
      <c r="A118" s="1" t="s">
        <v>517</v>
      </c>
      <c r="B118" s="1" t="s">
        <v>518</v>
      </c>
      <c r="C118" s="1">
        <v>0</v>
      </c>
      <c r="D118" s="1">
        <v>0</v>
      </c>
      <c r="E118" s="1">
        <v>0</v>
      </c>
      <c r="F118" s="1">
        <v>0</v>
      </c>
      <c r="G118" s="1">
        <v>0</v>
      </c>
      <c r="H118" s="1">
        <v>0</v>
      </c>
      <c r="I118" s="1">
        <v>0</v>
      </c>
      <c r="J118" s="1">
        <v>0</v>
      </c>
      <c r="K118" s="1">
        <v>0</v>
      </c>
      <c r="L118" s="1">
        <v>0</v>
      </c>
      <c r="M118" s="1">
        <v>0</v>
      </c>
      <c r="N118" s="1">
        <v>0</v>
      </c>
      <c r="O118" s="1">
        <v>0</v>
      </c>
      <c r="P118" s="1">
        <v>0</v>
      </c>
      <c r="Q118" s="1">
        <v>0</v>
      </c>
      <c r="R118" s="1">
        <v>0</v>
      </c>
      <c r="S118" s="1">
        <v>0</v>
      </c>
      <c r="T118" s="1">
        <v>0</v>
      </c>
      <c r="U118" s="1">
        <v>0</v>
      </c>
      <c r="V118" s="1">
        <v>0</v>
      </c>
      <c r="W118" s="1">
        <v>0</v>
      </c>
      <c r="X118" s="1">
        <v>0</v>
      </c>
      <c r="Y118" s="1">
        <v>0</v>
      </c>
      <c r="Z118" s="1">
        <v>0</v>
      </c>
      <c r="AA118" s="1">
        <v>0</v>
      </c>
      <c r="AB118" s="1">
        <v>0</v>
      </c>
      <c r="AC118" s="1">
        <v>0</v>
      </c>
      <c r="AD118" s="1">
        <v>0</v>
      </c>
      <c r="AE118" s="1">
        <v>0</v>
      </c>
      <c r="AF118" s="1">
        <v>0</v>
      </c>
      <c r="AG118" s="1">
        <v>0</v>
      </c>
      <c r="AH118" s="1">
        <v>0</v>
      </c>
      <c r="AI118" s="1">
        <v>0</v>
      </c>
      <c r="AJ118" s="1">
        <v>0</v>
      </c>
      <c r="AK118" s="1">
        <v>0</v>
      </c>
      <c r="AL118" s="1">
        <v>0</v>
      </c>
      <c r="AM118" s="1">
        <v>0</v>
      </c>
      <c r="AN118" s="1">
        <v>0</v>
      </c>
      <c r="AO118" s="1">
        <v>0</v>
      </c>
      <c r="AP118" s="1">
        <v>0</v>
      </c>
      <c r="AQ118" s="1">
        <v>0</v>
      </c>
      <c r="AR118" s="1">
        <v>0</v>
      </c>
      <c r="AS118" s="1">
        <v>0</v>
      </c>
      <c r="AT118" s="1">
        <v>0</v>
      </c>
      <c r="AU118" s="1">
        <v>0</v>
      </c>
      <c r="AV118" s="1">
        <v>0</v>
      </c>
      <c r="AW118" s="1">
        <v>0</v>
      </c>
      <c r="AX118" s="1">
        <v>0</v>
      </c>
      <c r="AY118" s="1">
        <v>0</v>
      </c>
      <c r="AZ118" s="1">
        <v>0</v>
      </c>
      <c r="BA118" s="1">
        <v>0</v>
      </c>
      <c r="BB118" s="1">
        <v>0</v>
      </c>
      <c r="BC118" s="1">
        <v>0</v>
      </c>
      <c r="BD118" s="1">
        <v>0</v>
      </c>
      <c r="BE118" s="1">
        <v>0</v>
      </c>
      <c r="BF118" s="1">
        <v>0</v>
      </c>
      <c r="BG118" s="1">
        <v>0</v>
      </c>
      <c r="BH118" s="1">
        <v>0</v>
      </c>
      <c r="BI118" s="1">
        <v>0</v>
      </c>
      <c r="BJ118" s="1">
        <v>0</v>
      </c>
      <c r="BK118" s="1">
        <v>0</v>
      </c>
      <c r="BL118" s="1">
        <v>0</v>
      </c>
      <c r="BM118" s="1">
        <v>0</v>
      </c>
      <c r="BN118" s="1">
        <v>0</v>
      </c>
      <c r="BO118" s="1">
        <v>0</v>
      </c>
      <c r="BP118" s="1">
        <v>0</v>
      </c>
      <c r="BQ118" s="1">
        <v>0</v>
      </c>
      <c r="BR118" s="1">
        <v>0</v>
      </c>
      <c r="BS118" s="1">
        <v>0</v>
      </c>
      <c r="BT118" s="1">
        <v>0</v>
      </c>
      <c r="BU118" s="1">
        <v>0</v>
      </c>
      <c r="BV118" s="1">
        <v>0</v>
      </c>
      <c r="BW118" s="1">
        <v>0</v>
      </c>
      <c r="BX118" s="1">
        <v>0</v>
      </c>
      <c r="BY118" s="1">
        <v>0</v>
      </c>
      <c r="BZ118" s="1">
        <v>0</v>
      </c>
      <c r="CA118" s="1">
        <v>0</v>
      </c>
      <c r="CB118" s="1">
        <v>0</v>
      </c>
      <c r="CC118" s="1">
        <v>0</v>
      </c>
      <c r="CD118" s="1">
        <v>0</v>
      </c>
      <c r="CE118" s="1">
        <v>0</v>
      </c>
      <c r="CF118" s="1">
        <v>0</v>
      </c>
      <c r="CG118" s="1">
        <v>0</v>
      </c>
      <c r="CH118" s="1">
        <v>0</v>
      </c>
      <c r="CI118" s="1">
        <v>0</v>
      </c>
      <c r="CJ118" s="1">
        <v>0</v>
      </c>
      <c r="CK118" s="1">
        <v>0</v>
      </c>
      <c r="CL118" s="1">
        <v>0</v>
      </c>
      <c r="CM118" s="1">
        <v>0</v>
      </c>
      <c r="CN118" s="1">
        <v>0</v>
      </c>
      <c r="CO118" s="1">
        <v>0</v>
      </c>
      <c r="CP118" s="1">
        <v>0</v>
      </c>
      <c r="CQ118" s="1">
        <v>0</v>
      </c>
      <c r="CR118" s="1">
        <v>0</v>
      </c>
      <c r="CS118" s="1">
        <v>0</v>
      </c>
      <c r="CT118" s="1">
        <v>0</v>
      </c>
      <c r="CU118" s="1">
        <v>0</v>
      </c>
      <c r="CV118" s="1">
        <v>0</v>
      </c>
      <c r="CW118" s="1">
        <v>0</v>
      </c>
      <c r="CX118" s="1">
        <v>0</v>
      </c>
      <c r="CY118" s="1">
        <v>0</v>
      </c>
      <c r="CZ118" s="1">
        <v>0</v>
      </c>
      <c r="DA118" s="1">
        <v>0</v>
      </c>
      <c r="DB118" s="1">
        <v>0</v>
      </c>
      <c r="DC118" s="1">
        <v>0</v>
      </c>
      <c r="DD118" s="1">
        <v>0</v>
      </c>
      <c r="DE118" s="1">
        <v>0</v>
      </c>
      <c r="DF118" s="1">
        <v>0</v>
      </c>
      <c r="DG118" s="1">
        <v>0</v>
      </c>
      <c r="DH118" s="1">
        <v>0</v>
      </c>
      <c r="DI118" s="1">
        <v>0</v>
      </c>
      <c r="DJ118" s="1">
        <v>0</v>
      </c>
      <c r="DK118" s="1">
        <v>0</v>
      </c>
      <c r="DL118" s="1">
        <v>0</v>
      </c>
      <c r="DM118" s="1">
        <v>0</v>
      </c>
      <c r="DN118" s="1">
        <v>0</v>
      </c>
      <c r="DO118" s="1">
        <v>0</v>
      </c>
      <c r="DP118" s="1">
        <v>0</v>
      </c>
      <c r="DQ118" s="1">
        <v>0</v>
      </c>
      <c r="DR118" s="1">
        <v>0</v>
      </c>
      <c r="DS118" s="1">
        <v>0</v>
      </c>
      <c r="DT118" s="1">
        <v>0</v>
      </c>
      <c r="DU118" s="1">
        <v>0</v>
      </c>
      <c r="DV118" s="1">
        <v>0</v>
      </c>
      <c r="DW118" s="1">
        <v>0</v>
      </c>
      <c r="DX118" s="1">
        <v>0</v>
      </c>
      <c r="DY118" s="1">
        <v>0</v>
      </c>
      <c r="DZ118" s="1">
        <v>0</v>
      </c>
      <c r="EA118" s="1">
        <v>0</v>
      </c>
      <c r="EB118" s="1">
        <v>0</v>
      </c>
      <c r="EC118" s="1">
        <v>0</v>
      </c>
      <c r="ED118" s="1">
        <v>0</v>
      </c>
      <c r="EE118" s="1">
        <v>0</v>
      </c>
      <c r="EF118" s="1">
        <v>0</v>
      </c>
      <c r="EG118" s="1">
        <v>0</v>
      </c>
      <c r="EH118" s="1">
        <v>0</v>
      </c>
    </row>
    <row r="119" spans="1:138">
      <c r="A119" s="1" t="s">
        <v>519</v>
      </c>
      <c r="B119" s="1" t="s">
        <v>520</v>
      </c>
      <c r="C119" s="1">
        <v>0</v>
      </c>
      <c r="D119" s="1">
        <v>0</v>
      </c>
      <c r="E119" s="1">
        <v>0</v>
      </c>
      <c r="F119" s="1">
        <v>0</v>
      </c>
      <c r="G119" s="1">
        <v>0</v>
      </c>
      <c r="H119" s="1">
        <v>0</v>
      </c>
      <c r="I119" s="1">
        <v>0</v>
      </c>
      <c r="J119" s="1">
        <v>0</v>
      </c>
      <c r="K119" s="1">
        <v>0</v>
      </c>
      <c r="L119" s="1">
        <v>0</v>
      </c>
      <c r="M119" s="1">
        <v>0</v>
      </c>
      <c r="N119" s="1">
        <v>0</v>
      </c>
      <c r="O119" s="1">
        <v>0</v>
      </c>
      <c r="P119" s="1">
        <v>0</v>
      </c>
      <c r="Q119" s="1">
        <v>0</v>
      </c>
      <c r="R119" s="1">
        <v>0</v>
      </c>
      <c r="S119" s="1">
        <v>0</v>
      </c>
      <c r="T119" s="1">
        <v>0</v>
      </c>
      <c r="U119" s="1">
        <v>0</v>
      </c>
      <c r="V119" s="1">
        <v>0</v>
      </c>
      <c r="W119" s="1">
        <v>0</v>
      </c>
      <c r="X119" s="1">
        <v>0</v>
      </c>
      <c r="Y119" s="1">
        <v>0</v>
      </c>
      <c r="Z119" s="1">
        <v>0</v>
      </c>
      <c r="AA119" s="1">
        <v>0</v>
      </c>
      <c r="AB119" s="1">
        <v>0</v>
      </c>
      <c r="AC119" s="1">
        <v>0</v>
      </c>
      <c r="AD119" s="1">
        <v>0</v>
      </c>
      <c r="AE119" s="1">
        <v>0</v>
      </c>
      <c r="AF119" s="1">
        <v>0</v>
      </c>
      <c r="AG119" s="1">
        <v>0</v>
      </c>
      <c r="AH119" s="1">
        <v>0</v>
      </c>
      <c r="AI119" s="1">
        <v>0</v>
      </c>
      <c r="AJ119" s="1">
        <v>0</v>
      </c>
      <c r="AK119" s="1">
        <v>0</v>
      </c>
      <c r="AL119" s="1">
        <v>0</v>
      </c>
      <c r="AM119" s="1">
        <v>0</v>
      </c>
      <c r="AN119" s="1">
        <v>0</v>
      </c>
      <c r="AO119" s="1">
        <v>0</v>
      </c>
      <c r="AP119" s="1">
        <v>0</v>
      </c>
      <c r="AQ119" s="1">
        <v>0</v>
      </c>
      <c r="AR119" s="1">
        <v>0</v>
      </c>
      <c r="AS119" s="1">
        <v>0</v>
      </c>
      <c r="AT119" s="1">
        <v>0</v>
      </c>
      <c r="AU119" s="1">
        <v>0</v>
      </c>
      <c r="AV119" s="1">
        <v>0</v>
      </c>
      <c r="AW119" s="1">
        <v>0</v>
      </c>
      <c r="AX119" s="1">
        <v>0</v>
      </c>
      <c r="AY119" s="1">
        <v>0</v>
      </c>
      <c r="AZ119" s="1">
        <v>0</v>
      </c>
      <c r="BA119" s="1">
        <v>0</v>
      </c>
      <c r="BB119" s="1">
        <v>0</v>
      </c>
      <c r="BC119" s="1">
        <v>0</v>
      </c>
      <c r="BD119" s="1">
        <v>0</v>
      </c>
      <c r="BE119" s="1">
        <v>0</v>
      </c>
      <c r="BF119" s="1">
        <v>0</v>
      </c>
      <c r="BG119" s="1">
        <v>0</v>
      </c>
      <c r="BH119" s="1">
        <v>0</v>
      </c>
      <c r="BI119" s="1">
        <v>0</v>
      </c>
      <c r="BJ119" s="1">
        <v>0</v>
      </c>
      <c r="BK119" s="1">
        <v>0</v>
      </c>
      <c r="BL119" s="1">
        <v>0</v>
      </c>
      <c r="BM119" s="1">
        <v>0</v>
      </c>
      <c r="BN119" s="1">
        <v>0</v>
      </c>
      <c r="BO119" s="1">
        <v>0</v>
      </c>
      <c r="BP119" s="1">
        <v>0</v>
      </c>
      <c r="BQ119" s="1">
        <v>0</v>
      </c>
      <c r="BR119" s="1">
        <v>0</v>
      </c>
      <c r="BS119" s="1">
        <v>0</v>
      </c>
      <c r="BT119" s="1">
        <v>0</v>
      </c>
      <c r="BU119" s="1">
        <v>0</v>
      </c>
      <c r="BV119" s="1">
        <v>0</v>
      </c>
      <c r="BW119" s="1">
        <v>0</v>
      </c>
      <c r="BX119" s="1">
        <v>0</v>
      </c>
      <c r="BY119" s="1">
        <v>0</v>
      </c>
      <c r="BZ119" s="1">
        <v>0</v>
      </c>
      <c r="CA119" s="1">
        <v>0</v>
      </c>
      <c r="CB119" s="1">
        <v>0</v>
      </c>
      <c r="CC119" s="1">
        <v>0</v>
      </c>
      <c r="CD119" s="1">
        <v>0</v>
      </c>
      <c r="CE119" s="1">
        <v>0</v>
      </c>
      <c r="CF119" s="1">
        <v>0</v>
      </c>
      <c r="CG119" s="1">
        <v>0</v>
      </c>
      <c r="CH119" s="1">
        <v>0</v>
      </c>
      <c r="CI119" s="1">
        <v>0</v>
      </c>
      <c r="CJ119" s="1">
        <v>0</v>
      </c>
      <c r="CK119" s="1">
        <v>0</v>
      </c>
      <c r="CL119" s="1">
        <v>0</v>
      </c>
      <c r="CM119" s="1">
        <v>0</v>
      </c>
      <c r="CN119" s="1">
        <v>0</v>
      </c>
      <c r="CO119" s="1">
        <v>0</v>
      </c>
      <c r="CP119" s="1">
        <v>0</v>
      </c>
      <c r="CQ119" s="1">
        <v>0</v>
      </c>
      <c r="CR119" s="1">
        <v>0</v>
      </c>
      <c r="CS119" s="1">
        <v>0</v>
      </c>
      <c r="CT119" s="1">
        <v>0</v>
      </c>
      <c r="CU119" s="1">
        <v>0</v>
      </c>
      <c r="CV119" s="1">
        <v>0</v>
      </c>
      <c r="CW119" s="1">
        <v>0</v>
      </c>
      <c r="CX119" s="1">
        <v>0</v>
      </c>
      <c r="CY119" s="1">
        <v>0</v>
      </c>
      <c r="CZ119" s="1">
        <v>0</v>
      </c>
      <c r="DA119" s="1">
        <v>0</v>
      </c>
      <c r="DB119" s="1">
        <v>0</v>
      </c>
      <c r="DC119" s="1">
        <v>0</v>
      </c>
      <c r="DD119" s="1">
        <v>0</v>
      </c>
      <c r="DE119" s="1">
        <v>0</v>
      </c>
      <c r="DF119" s="1">
        <v>0</v>
      </c>
      <c r="DG119" s="1">
        <v>0</v>
      </c>
      <c r="DH119" s="1">
        <v>0</v>
      </c>
      <c r="DI119" s="1">
        <v>0</v>
      </c>
      <c r="DJ119" s="1">
        <v>0</v>
      </c>
      <c r="DK119" s="1">
        <v>0</v>
      </c>
      <c r="DL119" s="1">
        <v>0</v>
      </c>
      <c r="DM119" s="1">
        <v>0</v>
      </c>
      <c r="DN119" s="1">
        <v>0</v>
      </c>
      <c r="DO119" s="1">
        <v>0</v>
      </c>
      <c r="DP119" s="1">
        <v>0</v>
      </c>
      <c r="DQ119" s="1">
        <v>0</v>
      </c>
      <c r="DR119" s="1">
        <v>0</v>
      </c>
      <c r="DS119" s="1">
        <v>0</v>
      </c>
      <c r="DT119" s="1">
        <v>0</v>
      </c>
      <c r="DU119" s="1">
        <v>0</v>
      </c>
      <c r="DV119" s="1">
        <v>0</v>
      </c>
      <c r="DW119" s="1">
        <v>0</v>
      </c>
      <c r="DX119" s="1">
        <v>0</v>
      </c>
      <c r="DY119" s="1">
        <v>0</v>
      </c>
      <c r="DZ119" s="1">
        <v>0</v>
      </c>
      <c r="EA119" s="1">
        <v>0</v>
      </c>
      <c r="EB119" s="1">
        <v>0</v>
      </c>
      <c r="EC119" s="1">
        <v>0</v>
      </c>
      <c r="ED119" s="1">
        <v>0</v>
      </c>
      <c r="EE119" s="1">
        <v>0</v>
      </c>
      <c r="EF119" s="1">
        <v>0</v>
      </c>
      <c r="EG119" s="1">
        <v>0</v>
      </c>
      <c r="EH119" s="1">
        <v>0</v>
      </c>
    </row>
    <row r="120" spans="1:138">
      <c r="A120" s="1" t="s">
        <v>521</v>
      </c>
      <c r="B120" s="1" t="s">
        <v>522</v>
      </c>
      <c r="C120" s="1">
        <v>0</v>
      </c>
      <c r="D120" s="1">
        <v>0</v>
      </c>
      <c r="E120" s="1">
        <v>0</v>
      </c>
      <c r="F120" s="1">
        <v>0</v>
      </c>
      <c r="G120" s="1">
        <v>0</v>
      </c>
      <c r="H120" s="1">
        <v>0</v>
      </c>
      <c r="I120" s="1">
        <v>0</v>
      </c>
      <c r="J120" s="1">
        <v>0</v>
      </c>
      <c r="K120" s="1">
        <v>0</v>
      </c>
      <c r="L120" s="1">
        <v>0</v>
      </c>
      <c r="M120" s="1">
        <v>0</v>
      </c>
      <c r="N120" s="1">
        <v>0</v>
      </c>
      <c r="O120" s="1">
        <v>0</v>
      </c>
      <c r="P120" s="1">
        <v>0</v>
      </c>
      <c r="Q120" s="1">
        <v>0</v>
      </c>
      <c r="R120" s="1">
        <v>0</v>
      </c>
      <c r="S120" s="1">
        <v>0</v>
      </c>
      <c r="T120" s="1">
        <v>0</v>
      </c>
      <c r="U120" s="1">
        <v>0</v>
      </c>
      <c r="V120" s="1">
        <v>0</v>
      </c>
      <c r="W120" s="1">
        <v>0</v>
      </c>
      <c r="X120" s="1">
        <v>0</v>
      </c>
      <c r="Y120" s="1">
        <v>0</v>
      </c>
      <c r="Z120" s="1">
        <v>0</v>
      </c>
      <c r="AA120" s="1">
        <v>0</v>
      </c>
      <c r="AB120" s="1">
        <v>0</v>
      </c>
      <c r="AC120" s="1">
        <v>0</v>
      </c>
      <c r="AD120" s="1">
        <v>0</v>
      </c>
      <c r="AE120" s="1">
        <v>0</v>
      </c>
      <c r="AF120" s="1">
        <v>0</v>
      </c>
      <c r="AG120" s="1">
        <v>0</v>
      </c>
      <c r="AH120" s="1">
        <v>0</v>
      </c>
      <c r="AI120" s="1">
        <v>0</v>
      </c>
      <c r="AJ120" s="1">
        <v>0</v>
      </c>
      <c r="AK120" s="1">
        <v>0</v>
      </c>
      <c r="AL120" s="1">
        <v>0</v>
      </c>
      <c r="AM120" s="1">
        <v>0</v>
      </c>
      <c r="AN120" s="1">
        <v>0</v>
      </c>
      <c r="AO120" s="1">
        <v>0</v>
      </c>
      <c r="AP120" s="1">
        <v>0</v>
      </c>
      <c r="AQ120" s="1">
        <v>0</v>
      </c>
      <c r="AR120" s="1">
        <v>0</v>
      </c>
      <c r="AS120" s="1">
        <v>0</v>
      </c>
      <c r="AT120" s="1">
        <v>0</v>
      </c>
      <c r="AU120" s="1">
        <v>0</v>
      </c>
      <c r="AV120" s="1">
        <v>0</v>
      </c>
      <c r="AW120" s="1">
        <v>0</v>
      </c>
      <c r="AX120" s="1">
        <v>0</v>
      </c>
      <c r="AY120" s="1">
        <v>0</v>
      </c>
      <c r="AZ120" s="1">
        <v>0</v>
      </c>
      <c r="BA120" s="1">
        <v>0</v>
      </c>
      <c r="BB120" s="1">
        <v>0</v>
      </c>
      <c r="BC120" s="1">
        <v>0</v>
      </c>
      <c r="BD120" s="1">
        <v>0</v>
      </c>
      <c r="BE120" s="1">
        <v>0</v>
      </c>
      <c r="BF120" s="1">
        <v>0</v>
      </c>
      <c r="BG120" s="1">
        <v>0</v>
      </c>
      <c r="BH120" s="1">
        <v>0</v>
      </c>
      <c r="BI120" s="1">
        <v>0</v>
      </c>
      <c r="BJ120" s="1">
        <v>0</v>
      </c>
      <c r="BK120" s="1">
        <v>0</v>
      </c>
      <c r="BL120" s="1">
        <v>0</v>
      </c>
      <c r="BM120" s="1">
        <v>0</v>
      </c>
      <c r="BN120" s="1">
        <v>0</v>
      </c>
      <c r="BO120" s="1">
        <v>0</v>
      </c>
      <c r="BP120" s="1">
        <v>0</v>
      </c>
      <c r="BQ120" s="1">
        <v>0</v>
      </c>
      <c r="BR120" s="1">
        <v>0</v>
      </c>
      <c r="BS120" s="1">
        <v>0</v>
      </c>
      <c r="BT120" s="1">
        <v>0</v>
      </c>
      <c r="BU120" s="1">
        <v>0</v>
      </c>
      <c r="BV120" s="1">
        <v>0</v>
      </c>
      <c r="BW120" s="1">
        <v>0</v>
      </c>
      <c r="BX120" s="1">
        <v>0</v>
      </c>
      <c r="BY120" s="1">
        <v>0</v>
      </c>
      <c r="BZ120" s="1">
        <v>0</v>
      </c>
      <c r="CA120" s="1">
        <v>0</v>
      </c>
      <c r="CB120" s="1">
        <v>0</v>
      </c>
      <c r="CC120" s="1">
        <v>0</v>
      </c>
      <c r="CD120" s="1">
        <v>0</v>
      </c>
      <c r="CE120" s="1">
        <v>0</v>
      </c>
      <c r="CF120" s="1">
        <v>0</v>
      </c>
      <c r="CG120" s="1">
        <v>0</v>
      </c>
      <c r="CH120" s="1">
        <v>0</v>
      </c>
      <c r="CI120" s="1">
        <v>0</v>
      </c>
      <c r="CJ120" s="1">
        <v>0</v>
      </c>
      <c r="CK120" s="1">
        <v>0</v>
      </c>
      <c r="CL120" s="1">
        <v>0</v>
      </c>
      <c r="CM120" s="1">
        <v>0</v>
      </c>
      <c r="CN120" s="1">
        <v>0</v>
      </c>
      <c r="CO120" s="1">
        <v>0</v>
      </c>
      <c r="CP120" s="1">
        <v>0</v>
      </c>
      <c r="CQ120" s="1">
        <v>0</v>
      </c>
      <c r="CR120" s="1">
        <v>0</v>
      </c>
      <c r="CS120" s="1">
        <v>0</v>
      </c>
      <c r="CT120" s="1">
        <v>0</v>
      </c>
      <c r="CU120" s="1">
        <v>0</v>
      </c>
      <c r="CV120" s="1">
        <v>0</v>
      </c>
      <c r="CW120" s="1">
        <v>0</v>
      </c>
      <c r="CX120" s="1">
        <v>0</v>
      </c>
      <c r="CY120" s="1">
        <v>0</v>
      </c>
      <c r="CZ120" s="1">
        <v>0</v>
      </c>
      <c r="DA120" s="1">
        <v>0</v>
      </c>
      <c r="DB120" s="1">
        <v>0</v>
      </c>
      <c r="DC120" s="1">
        <v>0</v>
      </c>
      <c r="DD120" s="1">
        <v>0</v>
      </c>
      <c r="DE120" s="1">
        <v>0</v>
      </c>
      <c r="DF120" s="1">
        <v>0</v>
      </c>
      <c r="DG120" s="1">
        <v>0</v>
      </c>
      <c r="DH120" s="1">
        <v>0</v>
      </c>
      <c r="DI120" s="1">
        <v>0</v>
      </c>
      <c r="DJ120" s="1">
        <v>0</v>
      </c>
      <c r="DK120" s="1">
        <v>0</v>
      </c>
      <c r="DL120" s="1">
        <v>0</v>
      </c>
      <c r="DM120" s="1">
        <v>0</v>
      </c>
      <c r="DN120" s="1">
        <v>0</v>
      </c>
      <c r="DO120" s="1">
        <v>0</v>
      </c>
      <c r="DP120" s="1">
        <v>0</v>
      </c>
      <c r="DQ120" s="1">
        <v>0</v>
      </c>
      <c r="DR120" s="1">
        <v>0</v>
      </c>
      <c r="DS120" s="1">
        <v>0</v>
      </c>
      <c r="DT120" s="1">
        <v>0</v>
      </c>
      <c r="DU120" s="1">
        <v>0</v>
      </c>
      <c r="DV120" s="1">
        <v>0</v>
      </c>
      <c r="DW120" s="1">
        <v>0</v>
      </c>
      <c r="DX120" s="1">
        <v>0</v>
      </c>
      <c r="DY120" s="1">
        <v>0</v>
      </c>
      <c r="DZ120" s="1">
        <v>0</v>
      </c>
      <c r="EA120" s="1">
        <v>0</v>
      </c>
      <c r="EB120" s="1">
        <v>0</v>
      </c>
      <c r="EC120" s="1">
        <v>0</v>
      </c>
      <c r="ED120" s="1">
        <v>0</v>
      </c>
      <c r="EE120" s="1">
        <v>0</v>
      </c>
      <c r="EF120" s="1">
        <v>0</v>
      </c>
      <c r="EG120" s="1">
        <v>0</v>
      </c>
      <c r="EH120" s="1">
        <v>0</v>
      </c>
    </row>
    <row r="121" spans="1:138">
      <c r="A121" s="1" t="s">
        <v>523</v>
      </c>
      <c r="B121" s="1" t="s">
        <v>524</v>
      </c>
      <c r="C121" s="1">
        <v>0</v>
      </c>
      <c r="D121" s="1">
        <v>0</v>
      </c>
      <c r="E121" s="1">
        <v>0</v>
      </c>
      <c r="F121" s="1">
        <v>0</v>
      </c>
      <c r="G121" s="1">
        <v>0</v>
      </c>
      <c r="H121" s="1">
        <v>0</v>
      </c>
      <c r="I121" s="1">
        <v>0</v>
      </c>
      <c r="J121" s="1">
        <v>0</v>
      </c>
      <c r="K121" s="1">
        <v>0</v>
      </c>
      <c r="L121" s="1">
        <v>0</v>
      </c>
      <c r="M121" s="1">
        <v>0</v>
      </c>
      <c r="N121" s="1">
        <v>0</v>
      </c>
      <c r="O121" s="1">
        <v>0</v>
      </c>
      <c r="P121" s="1">
        <v>0</v>
      </c>
      <c r="Q121" s="1">
        <v>0</v>
      </c>
      <c r="R121" s="1">
        <v>0</v>
      </c>
      <c r="S121" s="1">
        <v>0</v>
      </c>
      <c r="T121" s="1">
        <v>0</v>
      </c>
      <c r="U121" s="1">
        <v>0</v>
      </c>
      <c r="V121" s="1">
        <v>0</v>
      </c>
      <c r="W121" s="1">
        <v>0</v>
      </c>
      <c r="X121" s="1">
        <v>0</v>
      </c>
      <c r="Y121" s="1">
        <v>0</v>
      </c>
      <c r="Z121" s="1">
        <v>0</v>
      </c>
      <c r="AA121" s="1">
        <v>0</v>
      </c>
      <c r="AB121" s="1">
        <v>0</v>
      </c>
      <c r="AC121" s="1">
        <v>0</v>
      </c>
      <c r="AD121" s="1">
        <v>0</v>
      </c>
      <c r="AE121" s="1">
        <v>0</v>
      </c>
      <c r="AF121" s="1">
        <v>0</v>
      </c>
      <c r="AG121" s="1">
        <v>0</v>
      </c>
      <c r="AH121" s="1">
        <v>0</v>
      </c>
      <c r="AI121" s="1">
        <v>0</v>
      </c>
      <c r="AJ121" s="1">
        <v>0</v>
      </c>
      <c r="AK121" s="1">
        <v>0</v>
      </c>
      <c r="AL121" s="1">
        <v>0</v>
      </c>
      <c r="AM121" s="1">
        <v>0</v>
      </c>
      <c r="AN121" s="1">
        <v>0</v>
      </c>
      <c r="AO121" s="1">
        <v>0</v>
      </c>
      <c r="AP121" s="1">
        <v>0</v>
      </c>
      <c r="AQ121" s="1">
        <v>0</v>
      </c>
      <c r="AR121" s="1">
        <v>0</v>
      </c>
      <c r="AS121" s="1">
        <v>0</v>
      </c>
      <c r="AT121" s="1">
        <v>0</v>
      </c>
      <c r="AU121" s="1">
        <v>0</v>
      </c>
      <c r="AV121" s="1">
        <v>0</v>
      </c>
      <c r="AW121" s="1">
        <v>0</v>
      </c>
      <c r="AX121" s="1">
        <v>0</v>
      </c>
      <c r="AY121" s="1">
        <v>0</v>
      </c>
      <c r="AZ121" s="1">
        <v>0</v>
      </c>
      <c r="BA121" s="1">
        <v>0</v>
      </c>
      <c r="BB121" s="1">
        <v>0</v>
      </c>
      <c r="BC121" s="1">
        <v>0</v>
      </c>
      <c r="BD121" s="1">
        <v>0</v>
      </c>
      <c r="BE121" s="1">
        <v>0</v>
      </c>
      <c r="BF121" s="1">
        <v>0</v>
      </c>
      <c r="BG121" s="1">
        <v>0</v>
      </c>
      <c r="BH121" s="1">
        <v>0</v>
      </c>
      <c r="BI121" s="1">
        <v>0</v>
      </c>
      <c r="BJ121" s="1">
        <v>0</v>
      </c>
      <c r="BK121" s="1">
        <v>0</v>
      </c>
      <c r="BL121" s="1">
        <v>0</v>
      </c>
      <c r="BM121" s="1">
        <v>0</v>
      </c>
      <c r="BN121" s="1">
        <v>0</v>
      </c>
      <c r="BO121" s="1">
        <v>0</v>
      </c>
      <c r="BP121" s="1">
        <v>0</v>
      </c>
      <c r="BQ121" s="1">
        <v>0</v>
      </c>
      <c r="BR121" s="1">
        <v>0</v>
      </c>
      <c r="BS121" s="1">
        <v>0</v>
      </c>
      <c r="BT121" s="1">
        <v>0</v>
      </c>
      <c r="BU121" s="1">
        <v>0</v>
      </c>
      <c r="BV121" s="1">
        <v>0</v>
      </c>
      <c r="BW121" s="1">
        <v>0</v>
      </c>
      <c r="BX121" s="1">
        <v>0</v>
      </c>
      <c r="BY121" s="1">
        <v>0</v>
      </c>
      <c r="BZ121" s="1">
        <v>0</v>
      </c>
      <c r="CA121" s="1">
        <v>0</v>
      </c>
      <c r="CB121" s="1">
        <v>0</v>
      </c>
      <c r="CC121" s="1">
        <v>0</v>
      </c>
      <c r="CD121" s="1">
        <v>0</v>
      </c>
      <c r="CE121" s="1">
        <v>0</v>
      </c>
      <c r="CF121" s="1">
        <v>0</v>
      </c>
      <c r="CG121" s="1">
        <v>0</v>
      </c>
      <c r="CH121" s="1">
        <v>0</v>
      </c>
      <c r="CI121" s="1">
        <v>0</v>
      </c>
      <c r="CJ121" s="1">
        <v>0</v>
      </c>
      <c r="CK121" s="1">
        <v>0</v>
      </c>
      <c r="CL121" s="1">
        <v>0</v>
      </c>
      <c r="CM121" s="1">
        <v>0</v>
      </c>
      <c r="CN121" s="1">
        <v>0</v>
      </c>
      <c r="CO121" s="1">
        <v>0</v>
      </c>
      <c r="CP121" s="1">
        <v>0</v>
      </c>
      <c r="CQ121" s="1">
        <v>0</v>
      </c>
      <c r="CR121" s="1">
        <v>0</v>
      </c>
      <c r="CS121" s="1">
        <v>0</v>
      </c>
      <c r="CT121" s="1">
        <v>0</v>
      </c>
      <c r="CU121" s="1">
        <v>0</v>
      </c>
      <c r="CV121" s="1">
        <v>0</v>
      </c>
      <c r="CW121" s="1">
        <v>0</v>
      </c>
      <c r="CX121" s="1">
        <v>0</v>
      </c>
      <c r="CY121" s="1">
        <v>0</v>
      </c>
      <c r="CZ121" s="1">
        <v>0</v>
      </c>
      <c r="DA121" s="1">
        <v>0</v>
      </c>
      <c r="DB121" s="1">
        <v>0</v>
      </c>
      <c r="DC121" s="1">
        <v>0</v>
      </c>
      <c r="DD121" s="1">
        <v>0</v>
      </c>
      <c r="DE121" s="1">
        <v>0</v>
      </c>
      <c r="DF121" s="1">
        <v>0</v>
      </c>
      <c r="DG121" s="1">
        <v>0</v>
      </c>
      <c r="DH121" s="1">
        <v>0</v>
      </c>
      <c r="DI121" s="1">
        <v>0</v>
      </c>
      <c r="DJ121" s="1">
        <v>0</v>
      </c>
      <c r="DK121" s="1">
        <v>0</v>
      </c>
      <c r="DL121" s="1">
        <v>0</v>
      </c>
      <c r="DM121" s="1">
        <v>0</v>
      </c>
      <c r="DN121" s="1">
        <v>0</v>
      </c>
      <c r="DO121" s="1">
        <v>0</v>
      </c>
      <c r="DP121" s="1">
        <v>0</v>
      </c>
      <c r="DQ121" s="1">
        <v>0</v>
      </c>
      <c r="DR121" s="1">
        <v>0</v>
      </c>
      <c r="DS121" s="1">
        <v>0</v>
      </c>
      <c r="DT121" s="1">
        <v>0</v>
      </c>
      <c r="DU121" s="1">
        <v>0</v>
      </c>
      <c r="DV121" s="1">
        <v>0</v>
      </c>
      <c r="DW121" s="1">
        <v>0</v>
      </c>
      <c r="DX121" s="1">
        <v>0</v>
      </c>
      <c r="DY121" s="1">
        <v>0</v>
      </c>
      <c r="DZ121" s="1">
        <v>0</v>
      </c>
      <c r="EA121" s="1">
        <v>0</v>
      </c>
      <c r="EB121" s="1">
        <v>0</v>
      </c>
      <c r="EC121" s="1">
        <v>0</v>
      </c>
      <c r="ED121" s="1">
        <v>0</v>
      </c>
      <c r="EE121" s="1">
        <v>0</v>
      </c>
      <c r="EF121" s="1">
        <v>0</v>
      </c>
      <c r="EG121" s="1">
        <v>0</v>
      </c>
      <c r="EH121" s="1">
        <v>0</v>
      </c>
    </row>
    <row r="122" spans="1:138">
      <c r="A122" s="1" t="s">
        <v>525</v>
      </c>
      <c r="B122" s="1" t="s">
        <v>526</v>
      </c>
      <c r="C122" s="1">
        <v>0</v>
      </c>
      <c r="D122" s="1">
        <v>0</v>
      </c>
      <c r="E122" s="1">
        <v>0</v>
      </c>
      <c r="F122" s="1">
        <v>0</v>
      </c>
      <c r="G122" s="1">
        <v>0</v>
      </c>
      <c r="H122" s="1">
        <v>0</v>
      </c>
      <c r="I122" s="1">
        <v>0</v>
      </c>
      <c r="J122" s="1">
        <v>0</v>
      </c>
      <c r="K122" s="1">
        <v>0</v>
      </c>
      <c r="L122" s="1">
        <v>0</v>
      </c>
      <c r="M122" s="1">
        <v>0</v>
      </c>
      <c r="N122" s="1">
        <v>0</v>
      </c>
      <c r="O122" s="1">
        <v>0</v>
      </c>
      <c r="P122" s="1">
        <v>0</v>
      </c>
      <c r="Q122" s="1">
        <v>0</v>
      </c>
      <c r="R122" s="1">
        <v>0</v>
      </c>
      <c r="S122" s="1">
        <v>0</v>
      </c>
      <c r="T122" s="1">
        <v>0</v>
      </c>
      <c r="U122" s="1">
        <v>0</v>
      </c>
      <c r="V122" s="1">
        <v>0</v>
      </c>
      <c r="W122" s="1">
        <v>0</v>
      </c>
      <c r="X122" s="1">
        <v>0</v>
      </c>
      <c r="Y122" s="1">
        <v>0</v>
      </c>
      <c r="Z122" s="1">
        <v>0</v>
      </c>
      <c r="AA122" s="1">
        <v>0</v>
      </c>
      <c r="AB122" s="1">
        <v>0</v>
      </c>
      <c r="AC122" s="1">
        <v>0</v>
      </c>
      <c r="AD122" s="1">
        <v>0</v>
      </c>
      <c r="AE122" s="1">
        <v>0</v>
      </c>
      <c r="AF122" s="1">
        <v>0</v>
      </c>
      <c r="AG122" s="1">
        <v>0</v>
      </c>
      <c r="AH122" s="1">
        <v>0</v>
      </c>
      <c r="AI122" s="1">
        <v>0</v>
      </c>
      <c r="AJ122" s="1">
        <v>0</v>
      </c>
      <c r="AK122" s="1">
        <v>0</v>
      </c>
      <c r="AL122" s="1">
        <v>0</v>
      </c>
      <c r="AM122" s="1">
        <v>0</v>
      </c>
      <c r="AN122" s="1">
        <v>0</v>
      </c>
      <c r="AO122" s="1">
        <v>0</v>
      </c>
      <c r="AP122" s="1">
        <v>0</v>
      </c>
      <c r="AQ122" s="1">
        <v>0</v>
      </c>
      <c r="AR122" s="1">
        <v>0</v>
      </c>
      <c r="AS122" s="1">
        <v>0</v>
      </c>
      <c r="AT122" s="1">
        <v>0</v>
      </c>
      <c r="AU122" s="1">
        <v>0</v>
      </c>
      <c r="AV122" s="1">
        <v>0</v>
      </c>
      <c r="AW122" s="1">
        <v>0</v>
      </c>
      <c r="AX122" s="1">
        <v>0</v>
      </c>
      <c r="AY122" s="1">
        <v>0</v>
      </c>
      <c r="AZ122" s="1">
        <v>0</v>
      </c>
      <c r="BA122" s="1">
        <v>0</v>
      </c>
      <c r="BB122" s="1">
        <v>0</v>
      </c>
      <c r="BC122" s="1">
        <v>0</v>
      </c>
      <c r="BD122" s="1">
        <v>0</v>
      </c>
      <c r="BE122" s="1">
        <v>0</v>
      </c>
      <c r="BF122" s="1">
        <v>0</v>
      </c>
      <c r="BG122" s="1">
        <v>0</v>
      </c>
      <c r="BH122" s="1">
        <v>0</v>
      </c>
      <c r="BI122" s="1">
        <v>0</v>
      </c>
      <c r="BJ122" s="1">
        <v>0</v>
      </c>
      <c r="BK122" s="1">
        <v>0</v>
      </c>
      <c r="BL122" s="1">
        <v>0</v>
      </c>
      <c r="BM122" s="1">
        <v>0</v>
      </c>
      <c r="BN122" s="1">
        <v>0</v>
      </c>
      <c r="BO122" s="1">
        <v>0</v>
      </c>
      <c r="BP122" s="1">
        <v>0</v>
      </c>
      <c r="BQ122" s="1">
        <v>0</v>
      </c>
      <c r="BR122" s="1">
        <v>0</v>
      </c>
      <c r="BS122" s="1">
        <v>0</v>
      </c>
      <c r="BT122" s="1">
        <v>0</v>
      </c>
      <c r="BU122" s="1">
        <v>0</v>
      </c>
      <c r="BV122" s="1">
        <v>0</v>
      </c>
      <c r="BW122" s="1">
        <v>0</v>
      </c>
      <c r="BX122" s="1">
        <v>0</v>
      </c>
      <c r="BY122" s="1">
        <v>0</v>
      </c>
      <c r="BZ122" s="1">
        <v>0</v>
      </c>
      <c r="CA122" s="1">
        <v>0</v>
      </c>
      <c r="CB122" s="1">
        <v>0</v>
      </c>
      <c r="CC122" s="1">
        <v>0</v>
      </c>
      <c r="CD122" s="1">
        <v>0</v>
      </c>
      <c r="CE122" s="1">
        <v>0</v>
      </c>
      <c r="CF122" s="1">
        <v>0</v>
      </c>
      <c r="CG122" s="1">
        <v>0</v>
      </c>
      <c r="CH122" s="1">
        <v>0</v>
      </c>
      <c r="CI122" s="1">
        <v>0</v>
      </c>
      <c r="CJ122" s="1">
        <v>0</v>
      </c>
      <c r="CK122" s="1">
        <v>0</v>
      </c>
      <c r="CL122" s="1">
        <v>0</v>
      </c>
      <c r="CM122" s="1">
        <v>0</v>
      </c>
      <c r="CN122" s="1">
        <v>0</v>
      </c>
      <c r="CO122" s="1">
        <v>0</v>
      </c>
      <c r="CP122" s="1">
        <v>0</v>
      </c>
      <c r="CQ122" s="1">
        <v>0</v>
      </c>
      <c r="CR122" s="1">
        <v>0</v>
      </c>
      <c r="CS122" s="1">
        <v>0</v>
      </c>
      <c r="CT122" s="1">
        <v>0</v>
      </c>
      <c r="CU122" s="1">
        <v>0</v>
      </c>
      <c r="CV122" s="1">
        <v>0</v>
      </c>
      <c r="CW122" s="1">
        <v>0</v>
      </c>
      <c r="CX122" s="1">
        <v>0</v>
      </c>
      <c r="CY122" s="1">
        <v>0</v>
      </c>
      <c r="CZ122" s="1">
        <v>0</v>
      </c>
      <c r="DA122" s="1">
        <v>0</v>
      </c>
      <c r="DB122" s="1">
        <v>0</v>
      </c>
      <c r="DC122" s="1">
        <v>0</v>
      </c>
      <c r="DD122" s="1">
        <v>0</v>
      </c>
      <c r="DE122" s="1">
        <v>0</v>
      </c>
      <c r="DF122" s="1">
        <v>0</v>
      </c>
      <c r="DG122" s="1">
        <v>0</v>
      </c>
      <c r="DH122" s="1">
        <v>0</v>
      </c>
      <c r="DI122" s="1">
        <v>0</v>
      </c>
      <c r="DJ122" s="1">
        <v>0</v>
      </c>
      <c r="DK122" s="1">
        <v>0</v>
      </c>
      <c r="DL122" s="1">
        <v>0</v>
      </c>
      <c r="DM122" s="1">
        <v>0</v>
      </c>
      <c r="DN122" s="1">
        <v>0</v>
      </c>
      <c r="DO122" s="1">
        <v>0</v>
      </c>
      <c r="DP122" s="1">
        <v>0</v>
      </c>
      <c r="DQ122" s="1">
        <v>0</v>
      </c>
      <c r="DR122" s="1">
        <v>0</v>
      </c>
      <c r="DS122" s="1">
        <v>0</v>
      </c>
      <c r="DT122" s="1">
        <v>0</v>
      </c>
      <c r="DU122" s="1">
        <v>0</v>
      </c>
      <c r="DV122" s="1">
        <v>0</v>
      </c>
      <c r="DW122" s="1">
        <v>0</v>
      </c>
      <c r="DX122" s="1">
        <v>0</v>
      </c>
      <c r="DY122" s="1">
        <v>0</v>
      </c>
      <c r="DZ122" s="1">
        <v>0</v>
      </c>
      <c r="EA122" s="1">
        <v>0</v>
      </c>
      <c r="EB122" s="1">
        <v>0</v>
      </c>
      <c r="EC122" s="1">
        <v>0</v>
      </c>
      <c r="ED122" s="1">
        <v>0</v>
      </c>
      <c r="EE122" s="1">
        <v>0</v>
      </c>
      <c r="EF122" s="1">
        <v>0</v>
      </c>
      <c r="EG122" s="1">
        <v>0</v>
      </c>
      <c r="EH122" s="1">
        <v>0</v>
      </c>
    </row>
    <row r="123" spans="1:138">
      <c r="A123" s="1" t="s">
        <v>527</v>
      </c>
      <c r="B123" s="1" t="s">
        <v>528</v>
      </c>
      <c r="C123" s="1">
        <v>0</v>
      </c>
      <c r="D123" s="1">
        <v>0</v>
      </c>
      <c r="E123" s="1">
        <v>0</v>
      </c>
      <c r="F123" s="1">
        <v>0</v>
      </c>
      <c r="G123" s="1">
        <v>0</v>
      </c>
      <c r="H123" s="1">
        <v>0</v>
      </c>
      <c r="I123" s="1">
        <v>0</v>
      </c>
      <c r="J123" s="1">
        <v>0</v>
      </c>
      <c r="K123" s="1">
        <v>0</v>
      </c>
      <c r="L123" s="1">
        <v>0</v>
      </c>
      <c r="M123" s="1">
        <v>0</v>
      </c>
      <c r="N123" s="1">
        <v>0</v>
      </c>
      <c r="O123" s="1">
        <v>0</v>
      </c>
      <c r="P123" s="1">
        <v>0</v>
      </c>
      <c r="Q123" s="1">
        <v>0</v>
      </c>
      <c r="R123" s="1">
        <v>0</v>
      </c>
      <c r="S123" s="1">
        <v>0</v>
      </c>
      <c r="T123" s="1">
        <v>0</v>
      </c>
      <c r="U123" s="1">
        <v>0</v>
      </c>
      <c r="V123" s="1">
        <v>0</v>
      </c>
      <c r="W123" s="1">
        <v>0</v>
      </c>
      <c r="X123" s="1">
        <v>0</v>
      </c>
      <c r="Y123" s="1">
        <v>0</v>
      </c>
      <c r="Z123" s="1">
        <v>0</v>
      </c>
      <c r="AA123" s="1">
        <v>0</v>
      </c>
      <c r="AB123" s="1">
        <v>0</v>
      </c>
      <c r="AC123" s="1">
        <v>0</v>
      </c>
      <c r="AD123" s="1">
        <v>0</v>
      </c>
      <c r="AE123" s="1">
        <v>0</v>
      </c>
      <c r="AF123" s="1">
        <v>0</v>
      </c>
      <c r="AG123" s="1">
        <v>0</v>
      </c>
      <c r="AH123" s="1">
        <v>0</v>
      </c>
      <c r="AI123" s="1">
        <v>0</v>
      </c>
      <c r="AJ123" s="1">
        <v>0</v>
      </c>
      <c r="AK123" s="1">
        <v>0</v>
      </c>
      <c r="AL123" s="1">
        <v>0</v>
      </c>
      <c r="AM123" s="1">
        <v>0</v>
      </c>
      <c r="AN123" s="1">
        <v>0</v>
      </c>
      <c r="AO123" s="1">
        <v>0</v>
      </c>
      <c r="AP123" s="1">
        <v>0</v>
      </c>
      <c r="AQ123" s="1">
        <v>0</v>
      </c>
      <c r="AR123" s="1">
        <v>0</v>
      </c>
      <c r="AS123" s="1">
        <v>0</v>
      </c>
      <c r="AT123" s="1">
        <v>0</v>
      </c>
      <c r="AU123" s="1">
        <v>0</v>
      </c>
      <c r="AV123" s="1">
        <v>0</v>
      </c>
      <c r="AW123" s="1">
        <v>0</v>
      </c>
      <c r="AX123" s="1">
        <v>0</v>
      </c>
      <c r="AY123" s="1">
        <v>0</v>
      </c>
      <c r="AZ123" s="1">
        <v>0</v>
      </c>
      <c r="BA123" s="1">
        <v>0</v>
      </c>
      <c r="BB123" s="1">
        <v>0</v>
      </c>
      <c r="BC123" s="1">
        <v>0</v>
      </c>
      <c r="BD123" s="1">
        <v>0</v>
      </c>
      <c r="BE123" s="1">
        <v>0</v>
      </c>
      <c r="BF123" s="1">
        <v>0</v>
      </c>
      <c r="BG123" s="1">
        <v>0</v>
      </c>
      <c r="BH123" s="1">
        <v>0</v>
      </c>
      <c r="BI123" s="1">
        <v>0</v>
      </c>
      <c r="BJ123" s="1">
        <v>0</v>
      </c>
      <c r="BK123" s="1">
        <v>0</v>
      </c>
      <c r="BL123" s="1">
        <v>0</v>
      </c>
      <c r="BM123" s="1">
        <v>0</v>
      </c>
      <c r="BN123" s="1">
        <v>0</v>
      </c>
      <c r="BO123" s="1">
        <v>0</v>
      </c>
      <c r="BP123" s="1">
        <v>0</v>
      </c>
      <c r="BQ123" s="1">
        <v>0</v>
      </c>
      <c r="BR123" s="1">
        <v>0</v>
      </c>
      <c r="BS123" s="1">
        <v>0</v>
      </c>
      <c r="BT123" s="1">
        <v>0</v>
      </c>
      <c r="BU123" s="1">
        <v>0</v>
      </c>
      <c r="BV123" s="1">
        <v>0</v>
      </c>
      <c r="BW123" s="1">
        <v>0</v>
      </c>
      <c r="BX123" s="1">
        <v>0</v>
      </c>
      <c r="BY123" s="1">
        <v>0</v>
      </c>
      <c r="BZ123" s="1">
        <v>0</v>
      </c>
      <c r="CA123" s="1">
        <v>0</v>
      </c>
      <c r="CB123" s="1">
        <v>0</v>
      </c>
      <c r="CC123" s="1">
        <v>0</v>
      </c>
      <c r="CD123" s="1">
        <v>0</v>
      </c>
      <c r="CE123" s="1">
        <v>0</v>
      </c>
      <c r="CF123" s="1">
        <v>0</v>
      </c>
      <c r="CG123" s="1">
        <v>0</v>
      </c>
      <c r="CH123" s="1">
        <v>0</v>
      </c>
      <c r="CI123" s="1">
        <v>0</v>
      </c>
      <c r="CJ123" s="1">
        <v>0</v>
      </c>
      <c r="CK123" s="1">
        <v>0</v>
      </c>
      <c r="CL123" s="1">
        <v>0</v>
      </c>
      <c r="CM123" s="1">
        <v>0</v>
      </c>
      <c r="CN123" s="1">
        <v>0</v>
      </c>
      <c r="CO123" s="1">
        <v>0</v>
      </c>
      <c r="CP123" s="1">
        <v>0</v>
      </c>
      <c r="CQ123" s="1">
        <v>0</v>
      </c>
      <c r="CR123" s="1">
        <v>0</v>
      </c>
      <c r="CS123" s="1">
        <v>0</v>
      </c>
      <c r="CT123" s="1">
        <v>0</v>
      </c>
      <c r="CU123" s="1">
        <v>0</v>
      </c>
      <c r="CV123" s="1">
        <v>0</v>
      </c>
      <c r="CW123" s="1">
        <v>0</v>
      </c>
      <c r="CX123" s="1">
        <v>0</v>
      </c>
      <c r="CY123" s="1">
        <v>0</v>
      </c>
      <c r="CZ123" s="1">
        <v>0</v>
      </c>
      <c r="DA123" s="1">
        <v>0</v>
      </c>
      <c r="DB123" s="1">
        <v>0</v>
      </c>
      <c r="DC123" s="1">
        <v>0</v>
      </c>
      <c r="DD123" s="1">
        <v>0</v>
      </c>
      <c r="DE123" s="1">
        <v>0</v>
      </c>
      <c r="DF123" s="1">
        <v>0</v>
      </c>
      <c r="DG123" s="1">
        <v>0</v>
      </c>
      <c r="DH123" s="1">
        <v>0</v>
      </c>
      <c r="DI123" s="1">
        <v>0</v>
      </c>
      <c r="DJ123" s="1">
        <v>0</v>
      </c>
      <c r="DK123" s="1">
        <v>0</v>
      </c>
      <c r="DL123" s="1">
        <v>0</v>
      </c>
      <c r="DM123" s="1">
        <v>0</v>
      </c>
      <c r="DN123" s="1">
        <v>0</v>
      </c>
      <c r="DO123" s="1">
        <v>0</v>
      </c>
      <c r="DP123" s="1">
        <v>0</v>
      </c>
      <c r="DQ123" s="1">
        <v>0</v>
      </c>
      <c r="DR123" s="1">
        <v>0</v>
      </c>
      <c r="DS123" s="1">
        <v>0</v>
      </c>
      <c r="DT123" s="1">
        <v>0</v>
      </c>
      <c r="DU123" s="1">
        <v>0</v>
      </c>
      <c r="DV123" s="1">
        <v>0</v>
      </c>
      <c r="DW123" s="1">
        <v>0</v>
      </c>
      <c r="DX123" s="1">
        <v>0</v>
      </c>
      <c r="DY123" s="1">
        <v>0</v>
      </c>
      <c r="DZ123" s="1">
        <v>0</v>
      </c>
      <c r="EA123" s="1">
        <v>0</v>
      </c>
      <c r="EB123" s="1">
        <v>0</v>
      </c>
      <c r="EC123" s="1">
        <v>0</v>
      </c>
      <c r="ED123" s="1">
        <v>0</v>
      </c>
      <c r="EE123" s="1">
        <v>0</v>
      </c>
      <c r="EF123" s="1">
        <v>0</v>
      </c>
      <c r="EG123" s="1">
        <v>0</v>
      </c>
      <c r="EH123" s="1">
        <v>0</v>
      </c>
    </row>
    <row r="124" spans="1:138">
      <c r="A124" s="1" t="s">
        <v>529</v>
      </c>
      <c r="B124" s="1" t="s">
        <v>530</v>
      </c>
      <c r="C124" s="1">
        <v>0</v>
      </c>
      <c r="D124" s="1">
        <v>0</v>
      </c>
      <c r="E124" s="1">
        <v>0</v>
      </c>
      <c r="F124" s="1">
        <v>0</v>
      </c>
      <c r="G124" s="1">
        <v>0</v>
      </c>
      <c r="H124" s="1">
        <v>0</v>
      </c>
      <c r="I124" s="1">
        <v>0</v>
      </c>
      <c r="J124" s="1">
        <v>0</v>
      </c>
      <c r="K124" s="1">
        <v>0</v>
      </c>
      <c r="L124" s="1">
        <v>0</v>
      </c>
      <c r="M124" s="1">
        <v>0</v>
      </c>
      <c r="N124" s="1">
        <v>0</v>
      </c>
      <c r="O124" s="1">
        <v>0</v>
      </c>
      <c r="P124" s="1">
        <v>0</v>
      </c>
      <c r="Q124" s="1">
        <v>0</v>
      </c>
      <c r="R124" s="1">
        <v>0</v>
      </c>
      <c r="S124" s="1">
        <v>0</v>
      </c>
      <c r="T124" s="1">
        <v>0</v>
      </c>
      <c r="U124" s="1">
        <v>0</v>
      </c>
      <c r="V124" s="1">
        <v>0</v>
      </c>
      <c r="W124" s="1">
        <v>0</v>
      </c>
      <c r="X124" s="1">
        <v>0</v>
      </c>
      <c r="Y124" s="1">
        <v>0</v>
      </c>
      <c r="Z124" s="1">
        <v>0</v>
      </c>
      <c r="AA124" s="1">
        <v>0</v>
      </c>
      <c r="AB124" s="1">
        <v>0</v>
      </c>
      <c r="AC124" s="1">
        <v>0</v>
      </c>
      <c r="AD124" s="1">
        <v>0</v>
      </c>
      <c r="AE124" s="1">
        <v>0</v>
      </c>
      <c r="AF124" s="1">
        <v>0</v>
      </c>
      <c r="AG124" s="1">
        <v>0</v>
      </c>
      <c r="AH124" s="1">
        <v>0</v>
      </c>
      <c r="AI124" s="1">
        <v>0</v>
      </c>
      <c r="AJ124" s="1">
        <v>0</v>
      </c>
      <c r="AK124" s="1">
        <v>0</v>
      </c>
      <c r="AL124" s="1">
        <v>0</v>
      </c>
      <c r="AM124" s="1">
        <v>0</v>
      </c>
      <c r="AN124" s="1">
        <v>0</v>
      </c>
      <c r="AO124" s="1">
        <v>0</v>
      </c>
      <c r="AP124" s="1">
        <v>0</v>
      </c>
      <c r="AQ124" s="1">
        <v>0</v>
      </c>
      <c r="AR124" s="1">
        <v>0</v>
      </c>
      <c r="AS124" s="1">
        <v>0</v>
      </c>
      <c r="AT124" s="1">
        <v>0</v>
      </c>
      <c r="AU124" s="1">
        <v>0</v>
      </c>
      <c r="AV124" s="1">
        <v>0</v>
      </c>
      <c r="AW124" s="1">
        <v>0</v>
      </c>
      <c r="AX124" s="1">
        <v>0</v>
      </c>
      <c r="AY124" s="1">
        <v>0</v>
      </c>
      <c r="AZ124" s="1">
        <v>0</v>
      </c>
      <c r="BA124" s="1">
        <v>0</v>
      </c>
      <c r="BB124" s="1">
        <v>0</v>
      </c>
      <c r="BC124" s="1">
        <v>0</v>
      </c>
      <c r="BD124" s="1">
        <v>0</v>
      </c>
      <c r="BE124" s="1">
        <v>0</v>
      </c>
      <c r="BF124" s="1">
        <v>0</v>
      </c>
      <c r="BG124" s="1">
        <v>0</v>
      </c>
      <c r="BH124" s="1">
        <v>0</v>
      </c>
      <c r="BI124" s="1">
        <v>0</v>
      </c>
      <c r="BJ124" s="1">
        <v>0</v>
      </c>
      <c r="BK124" s="1">
        <v>0</v>
      </c>
      <c r="BL124" s="1">
        <v>0</v>
      </c>
      <c r="BM124" s="1">
        <v>0</v>
      </c>
      <c r="BN124" s="1">
        <v>0</v>
      </c>
      <c r="BO124" s="1">
        <v>0</v>
      </c>
      <c r="BP124" s="1">
        <v>0</v>
      </c>
      <c r="BQ124" s="1">
        <v>0</v>
      </c>
      <c r="BR124" s="1">
        <v>0</v>
      </c>
      <c r="BS124" s="1">
        <v>0</v>
      </c>
      <c r="BT124" s="1">
        <v>0</v>
      </c>
      <c r="BU124" s="1">
        <v>0</v>
      </c>
      <c r="BV124" s="1">
        <v>0</v>
      </c>
      <c r="BW124" s="1">
        <v>0</v>
      </c>
      <c r="BX124" s="1">
        <v>0</v>
      </c>
      <c r="BY124" s="1">
        <v>0</v>
      </c>
      <c r="BZ124" s="1">
        <v>0</v>
      </c>
      <c r="CA124" s="1">
        <v>0</v>
      </c>
      <c r="CB124" s="1">
        <v>0</v>
      </c>
      <c r="CC124" s="1">
        <v>0</v>
      </c>
      <c r="CD124" s="1">
        <v>0</v>
      </c>
      <c r="CE124" s="1">
        <v>0</v>
      </c>
      <c r="CF124" s="1">
        <v>0</v>
      </c>
      <c r="CG124" s="1">
        <v>0</v>
      </c>
      <c r="CH124" s="1">
        <v>0</v>
      </c>
      <c r="CI124" s="1">
        <v>0</v>
      </c>
      <c r="CJ124" s="1">
        <v>0</v>
      </c>
      <c r="CK124" s="1">
        <v>0</v>
      </c>
      <c r="CL124" s="1">
        <v>0</v>
      </c>
      <c r="CM124" s="1">
        <v>0</v>
      </c>
      <c r="CN124" s="1">
        <v>0</v>
      </c>
      <c r="CO124" s="1">
        <v>0</v>
      </c>
      <c r="CP124" s="1">
        <v>0</v>
      </c>
      <c r="CQ124" s="1">
        <v>0</v>
      </c>
      <c r="CR124" s="1">
        <v>0</v>
      </c>
      <c r="CS124" s="1">
        <v>0</v>
      </c>
      <c r="CT124" s="1">
        <v>0</v>
      </c>
      <c r="CU124" s="1">
        <v>0</v>
      </c>
      <c r="CV124" s="1">
        <v>0</v>
      </c>
      <c r="CW124" s="1">
        <v>0</v>
      </c>
      <c r="CX124" s="1">
        <v>0</v>
      </c>
      <c r="CY124" s="1">
        <v>0</v>
      </c>
      <c r="CZ124" s="1">
        <v>0</v>
      </c>
      <c r="DA124" s="1">
        <v>0</v>
      </c>
      <c r="DB124" s="1">
        <v>0</v>
      </c>
      <c r="DC124" s="1">
        <v>0</v>
      </c>
      <c r="DD124" s="1">
        <v>0</v>
      </c>
      <c r="DE124" s="1">
        <v>0</v>
      </c>
      <c r="DF124" s="1">
        <v>0</v>
      </c>
      <c r="DG124" s="1">
        <v>0</v>
      </c>
      <c r="DH124" s="1">
        <v>0</v>
      </c>
      <c r="DI124" s="1">
        <v>0</v>
      </c>
      <c r="DJ124" s="1">
        <v>0</v>
      </c>
      <c r="DK124" s="1">
        <v>0</v>
      </c>
      <c r="DL124" s="1">
        <v>0</v>
      </c>
      <c r="DM124" s="1">
        <v>0</v>
      </c>
      <c r="DN124" s="1">
        <v>0</v>
      </c>
      <c r="DO124" s="1">
        <v>0</v>
      </c>
      <c r="DP124" s="1">
        <v>0</v>
      </c>
      <c r="DQ124" s="1">
        <v>0</v>
      </c>
      <c r="DR124" s="1">
        <v>0</v>
      </c>
      <c r="DS124" s="1">
        <v>0</v>
      </c>
      <c r="DT124" s="1">
        <v>0</v>
      </c>
      <c r="DU124" s="1">
        <v>0</v>
      </c>
      <c r="DV124" s="1">
        <v>0</v>
      </c>
      <c r="DW124" s="1">
        <v>0</v>
      </c>
      <c r="DX124" s="1">
        <v>0</v>
      </c>
      <c r="DY124" s="1">
        <v>0</v>
      </c>
      <c r="DZ124" s="1">
        <v>0</v>
      </c>
      <c r="EA124" s="1">
        <v>0</v>
      </c>
      <c r="EB124" s="1">
        <v>0</v>
      </c>
      <c r="EC124" s="1">
        <v>0</v>
      </c>
      <c r="ED124" s="1">
        <v>0</v>
      </c>
      <c r="EE124" s="1">
        <v>0</v>
      </c>
      <c r="EF124" s="1">
        <v>0</v>
      </c>
      <c r="EG124" s="1">
        <v>0</v>
      </c>
      <c r="EH124" s="1">
        <v>0</v>
      </c>
    </row>
    <row r="125" spans="1:138">
      <c r="A125" s="1" t="s">
        <v>531</v>
      </c>
      <c r="B125" s="1" t="s">
        <v>532</v>
      </c>
      <c r="C125" s="1">
        <v>0</v>
      </c>
      <c r="D125" s="1">
        <v>0</v>
      </c>
      <c r="E125" s="1">
        <v>0</v>
      </c>
      <c r="F125" s="1">
        <v>0</v>
      </c>
      <c r="G125" s="1">
        <v>0</v>
      </c>
      <c r="H125" s="1">
        <v>0</v>
      </c>
      <c r="I125" s="1">
        <v>0</v>
      </c>
      <c r="J125" s="1">
        <v>0</v>
      </c>
      <c r="K125" s="1">
        <v>0</v>
      </c>
      <c r="L125" s="1">
        <v>0</v>
      </c>
      <c r="M125" s="1">
        <v>0</v>
      </c>
      <c r="N125" s="1">
        <v>0</v>
      </c>
      <c r="O125" s="1">
        <v>0</v>
      </c>
      <c r="P125" s="1">
        <v>0</v>
      </c>
      <c r="Q125" s="1">
        <v>0</v>
      </c>
      <c r="R125" s="1">
        <v>0</v>
      </c>
      <c r="S125" s="1">
        <v>0</v>
      </c>
      <c r="T125" s="1">
        <v>0</v>
      </c>
      <c r="U125" s="1">
        <v>0</v>
      </c>
      <c r="V125" s="1">
        <v>0</v>
      </c>
      <c r="W125" s="1">
        <v>0</v>
      </c>
      <c r="X125" s="1">
        <v>0</v>
      </c>
      <c r="Y125" s="1">
        <v>0</v>
      </c>
      <c r="Z125" s="1">
        <v>0</v>
      </c>
      <c r="AA125" s="1">
        <v>0</v>
      </c>
      <c r="AB125" s="1">
        <v>0</v>
      </c>
      <c r="AC125" s="1">
        <v>0</v>
      </c>
      <c r="AD125" s="1">
        <v>0</v>
      </c>
      <c r="AE125" s="1">
        <v>0</v>
      </c>
      <c r="AF125" s="1">
        <v>0</v>
      </c>
      <c r="AG125" s="1">
        <v>0</v>
      </c>
      <c r="AH125" s="1">
        <v>0</v>
      </c>
      <c r="AI125" s="1">
        <v>0</v>
      </c>
      <c r="AJ125" s="1">
        <v>0</v>
      </c>
      <c r="AK125" s="1">
        <v>0</v>
      </c>
      <c r="AL125" s="1">
        <v>0</v>
      </c>
      <c r="AM125" s="1">
        <v>0</v>
      </c>
      <c r="AN125" s="1">
        <v>0</v>
      </c>
      <c r="AO125" s="1">
        <v>0</v>
      </c>
      <c r="AP125" s="1">
        <v>0</v>
      </c>
      <c r="AQ125" s="1">
        <v>0</v>
      </c>
      <c r="AR125" s="1">
        <v>0</v>
      </c>
      <c r="AS125" s="1">
        <v>0</v>
      </c>
      <c r="AT125" s="1">
        <v>0</v>
      </c>
      <c r="AU125" s="1">
        <v>0</v>
      </c>
      <c r="AV125" s="1">
        <v>0</v>
      </c>
      <c r="AW125" s="1">
        <v>0</v>
      </c>
      <c r="AX125" s="1">
        <v>0</v>
      </c>
      <c r="AY125" s="1">
        <v>0</v>
      </c>
      <c r="AZ125" s="1">
        <v>0</v>
      </c>
      <c r="BA125" s="1">
        <v>0</v>
      </c>
      <c r="BB125" s="1">
        <v>0</v>
      </c>
      <c r="BC125" s="1">
        <v>0</v>
      </c>
      <c r="BD125" s="1">
        <v>0</v>
      </c>
      <c r="BE125" s="1">
        <v>0</v>
      </c>
      <c r="BF125" s="1">
        <v>0</v>
      </c>
      <c r="BG125" s="1">
        <v>0</v>
      </c>
      <c r="BH125" s="1">
        <v>0</v>
      </c>
      <c r="BI125" s="1">
        <v>0</v>
      </c>
      <c r="BJ125" s="1">
        <v>0</v>
      </c>
      <c r="BK125" s="1">
        <v>0</v>
      </c>
      <c r="BL125" s="1">
        <v>0</v>
      </c>
      <c r="BM125" s="1">
        <v>0</v>
      </c>
      <c r="BN125" s="1">
        <v>0</v>
      </c>
      <c r="BO125" s="1">
        <v>0</v>
      </c>
      <c r="BP125" s="1">
        <v>0</v>
      </c>
      <c r="BQ125" s="1">
        <v>0</v>
      </c>
      <c r="BR125" s="1">
        <v>0</v>
      </c>
      <c r="BS125" s="1">
        <v>0</v>
      </c>
      <c r="BT125" s="1">
        <v>0</v>
      </c>
      <c r="BU125" s="1">
        <v>0</v>
      </c>
      <c r="BV125" s="1">
        <v>0</v>
      </c>
      <c r="BW125" s="1">
        <v>0</v>
      </c>
      <c r="BX125" s="1">
        <v>0</v>
      </c>
      <c r="BY125" s="1">
        <v>0</v>
      </c>
      <c r="BZ125" s="1">
        <v>0</v>
      </c>
      <c r="CA125" s="1">
        <v>0</v>
      </c>
      <c r="CB125" s="1">
        <v>0</v>
      </c>
      <c r="CC125" s="1">
        <v>0</v>
      </c>
      <c r="CD125" s="1">
        <v>0</v>
      </c>
      <c r="CE125" s="1">
        <v>0</v>
      </c>
      <c r="CF125" s="1">
        <v>0</v>
      </c>
      <c r="CG125" s="1">
        <v>0</v>
      </c>
      <c r="CH125" s="1">
        <v>0</v>
      </c>
      <c r="CI125" s="1">
        <v>0</v>
      </c>
      <c r="CJ125" s="1">
        <v>0</v>
      </c>
      <c r="CK125" s="1">
        <v>0</v>
      </c>
      <c r="CL125" s="1">
        <v>0</v>
      </c>
      <c r="CM125" s="1">
        <v>0</v>
      </c>
      <c r="CN125" s="1">
        <v>0</v>
      </c>
      <c r="CO125" s="1">
        <v>0</v>
      </c>
      <c r="CP125" s="1">
        <v>0</v>
      </c>
      <c r="CQ125" s="1">
        <v>0</v>
      </c>
      <c r="CR125" s="1">
        <v>0</v>
      </c>
      <c r="CS125" s="1">
        <v>0</v>
      </c>
      <c r="CT125" s="1">
        <v>0</v>
      </c>
      <c r="CU125" s="1">
        <v>0</v>
      </c>
      <c r="CV125" s="1">
        <v>0</v>
      </c>
      <c r="CW125" s="1">
        <v>0</v>
      </c>
      <c r="CX125" s="1">
        <v>0</v>
      </c>
      <c r="CY125" s="1">
        <v>0</v>
      </c>
      <c r="CZ125" s="1">
        <v>0</v>
      </c>
      <c r="DA125" s="1">
        <v>0</v>
      </c>
      <c r="DB125" s="1">
        <v>0</v>
      </c>
      <c r="DC125" s="1">
        <v>0</v>
      </c>
      <c r="DD125" s="1">
        <v>0</v>
      </c>
      <c r="DE125" s="1">
        <v>0</v>
      </c>
      <c r="DF125" s="1">
        <v>0</v>
      </c>
      <c r="DG125" s="1">
        <v>0</v>
      </c>
      <c r="DH125" s="1">
        <v>0</v>
      </c>
      <c r="DI125" s="1">
        <v>0</v>
      </c>
      <c r="DJ125" s="1">
        <v>0</v>
      </c>
      <c r="DK125" s="1">
        <v>0</v>
      </c>
      <c r="DL125" s="1">
        <v>0</v>
      </c>
      <c r="DM125" s="1">
        <v>0</v>
      </c>
      <c r="DN125" s="1">
        <v>0</v>
      </c>
      <c r="DO125" s="1">
        <v>0</v>
      </c>
      <c r="DP125" s="1">
        <v>0</v>
      </c>
      <c r="DQ125" s="1">
        <v>0</v>
      </c>
      <c r="DR125" s="1">
        <v>0</v>
      </c>
      <c r="DS125" s="1">
        <v>0</v>
      </c>
      <c r="DT125" s="1">
        <v>0</v>
      </c>
      <c r="DU125" s="1">
        <v>0</v>
      </c>
      <c r="DV125" s="1">
        <v>0</v>
      </c>
      <c r="DW125" s="1">
        <v>0</v>
      </c>
      <c r="DX125" s="1">
        <v>0</v>
      </c>
      <c r="DY125" s="1">
        <v>0</v>
      </c>
      <c r="DZ125" s="1">
        <v>0</v>
      </c>
      <c r="EA125" s="1">
        <v>0</v>
      </c>
      <c r="EB125" s="1">
        <v>0</v>
      </c>
      <c r="EC125" s="1">
        <v>0</v>
      </c>
      <c r="ED125" s="1">
        <v>0</v>
      </c>
      <c r="EE125" s="1">
        <v>0</v>
      </c>
      <c r="EF125" s="1">
        <v>0</v>
      </c>
      <c r="EG125" s="1">
        <v>0</v>
      </c>
      <c r="EH125" s="1">
        <v>0</v>
      </c>
    </row>
    <row r="126" spans="1:138">
      <c r="A126" s="1" t="s">
        <v>533</v>
      </c>
      <c r="B126" s="1" t="s">
        <v>534</v>
      </c>
      <c r="C126" s="1">
        <v>0</v>
      </c>
      <c r="D126" s="1">
        <v>0</v>
      </c>
      <c r="E126" s="1">
        <v>0</v>
      </c>
      <c r="F126" s="1">
        <v>0</v>
      </c>
      <c r="G126" s="1">
        <v>0</v>
      </c>
      <c r="H126" s="1">
        <v>0</v>
      </c>
      <c r="I126" s="1">
        <v>0</v>
      </c>
      <c r="J126" s="1">
        <v>0</v>
      </c>
      <c r="K126" s="1">
        <v>0</v>
      </c>
      <c r="L126" s="1">
        <v>0</v>
      </c>
      <c r="M126" s="1">
        <v>0</v>
      </c>
      <c r="N126" s="1">
        <v>0</v>
      </c>
      <c r="O126" s="1">
        <v>0</v>
      </c>
      <c r="P126" s="1">
        <v>0</v>
      </c>
      <c r="Q126" s="1">
        <v>0</v>
      </c>
      <c r="R126" s="1">
        <v>0</v>
      </c>
      <c r="S126" s="1">
        <v>0</v>
      </c>
      <c r="T126" s="1">
        <v>0</v>
      </c>
      <c r="U126" s="1">
        <v>0</v>
      </c>
      <c r="V126" s="1">
        <v>0</v>
      </c>
      <c r="W126" s="1">
        <v>0</v>
      </c>
      <c r="X126" s="1">
        <v>0</v>
      </c>
      <c r="Y126" s="1">
        <v>0</v>
      </c>
      <c r="Z126" s="1">
        <v>0</v>
      </c>
      <c r="AA126" s="1">
        <v>0</v>
      </c>
      <c r="AB126" s="1">
        <v>0</v>
      </c>
      <c r="AC126" s="1">
        <v>0</v>
      </c>
      <c r="AD126" s="1">
        <v>0</v>
      </c>
      <c r="AE126" s="1">
        <v>0</v>
      </c>
      <c r="AF126" s="1">
        <v>0</v>
      </c>
      <c r="AG126" s="1">
        <v>0</v>
      </c>
      <c r="AH126" s="1">
        <v>0</v>
      </c>
      <c r="AI126" s="1">
        <v>0</v>
      </c>
      <c r="AJ126" s="1">
        <v>0</v>
      </c>
      <c r="AK126" s="1">
        <v>0</v>
      </c>
      <c r="AL126" s="1">
        <v>0</v>
      </c>
      <c r="AM126" s="1">
        <v>0</v>
      </c>
      <c r="AN126" s="1">
        <v>0</v>
      </c>
      <c r="AO126" s="1">
        <v>0</v>
      </c>
      <c r="AP126" s="1">
        <v>0</v>
      </c>
      <c r="AQ126" s="1">
        <v>0</v>
      </c>
      <c r="AR126" s="1">
        <v>0</v>
      </c>
      <c r="AS126" s="1">
        <v>0</v>
      </c>
      <c r="AT126" s="1">
        <v>0</v>
      </c>
      <c r="AU126" s="1">
        <v>0</v>
      </c>
      <c r="AV126" s="1">
        <v>0</v>
      </c>
      <c r="AW126" s="1">
        <v>0</v>
      </c>
      <c r="AX126" s="1">
        <v>0</v>
      </c>
      <c r="AY126" s="1">
        <v>0</v>
      </c>
      <c r="AZ126" s="1">
        <v>0</v>
      </c>
      <c r="BA126" s="1">
        <v>0</v>
      </c>
      <c r="BB126" s="1">
        <v>0</v>
      </c>
      <c r="BC126" s="1">
        <v>0</v>
      </c>
      <c r="BD126" s="1">
        <v>0</v>
      </c>
      <c r="BE126" s="1">
        <v>0</v>
      </c>
      <c r="BF126" s="1">
        <v>0</v>
      </c>
      <c r="BG126" s="1">
        <v>0</v>
      </c>
      <c r="BH126" s="1">
        <v>0</v>
      </c>
      <c r="BI126" s="1">
        <v>0</v>
      </c>
      <c r="BJ126" s="1">
        <v>0</v>
      </c>
      <c r="BK126" s="1">
        <v>0</v>
      </c>
      <c r="BL126" s="1">
        <v>0</v>
      </c>
      <c r="BM126" s="1">
        <v>0</v>
      </c>
      <c r="BN126" s="1">
        <v>0</v>
      </c>
      <c r="BO126" s="1">
        <v>0</v>
      </c>
      <c r="BP126" s="1">
        <v>0</v>
      </c>
      <c r="BQ126" s="1">
        <v>0</v>
      </c>
      <c r="BR126" s="1">
        <v>0</v>
      </c>
      <c r="BS126" s="1">
        <v>0</v>
      </c>
      <c r="BT126" s="1">
        <v>0</v>
      </c>
      <c r="BU126" s="1">
        <v>0</v>
      </c>
      <c r="BV126" s="1">
        <v>0</v>
      </c>
      <c r="BW126" s="1">
        <v>0</v>
      </c>
      <c r="BX126" s="1">
        <v>0</v>
      </c>
      <c r="BY126" s="1">
        <v>0</v>
      </c>
      <c r="BZ126" s="1">
        <v>0</v>
      </c>
      <c r="CA126" s="1">
        <v>0</v>
      </c>
      <c r="CB126" s="1">
        <v>0</v>
      </c>
      <c r="CC126" s="1">
        <v>0</v>
      </c>
      <c r="CD126" s="1">
        <v>0</v>
      </c>
      <c r="CE126" s="1">
        <v>0</v>
      </c>
      <c r="CF126" s="1">
        <v>0</v>
      </c>
      <c r="CG126" s="1">
        <v>0</v>
      </c>
      <c r="CH126" s="1">
        <v>0</v>
      </c>
      <c r="CI126" s="1">
        <v>0</v>
      </c>
      <c r="CJ126" s="1">
        <v>0</v>
      </c>
      <c r="CK126" s="1">
        <v>0</v>
      </c>
      <c r="CL126" s="1">
        <v>0</v>
      </c>
      <c r="CM126" s="1">
        <v>0</v>
      </c>
      <c r="CN126" s="1">
        <v>0</v>
      </c>
      <c r="CO126" s="1">
        <v>0</v>
      </c>
      <c r="CP126" s="1">
        <v>0</v>
      </c>
      <c r="CQ126" s="1">
        <v>0</v>
      </c>
      <c r="CR126" s="1">
        <v>0</v>
      </c>
      <c r="CS126" s="1">
        <v>0</v>
      </c>
      <c r="CT126" s="1">
        <v>0</v>
      </c>
      <c r="CU126" s="1">
        <v>0</v>
      </c>
      <c r="CV126" s="1">
        <v>0</v>
      </c>
      <c r="CW126" s="1">
        <v>0</v>
      </c>
      <c r="CX126" s="1">
        <v>0</v>
      </c>
      <c r="CY126" s="1">
        <v>0</v>
      </c>
      <c r="CZ126" s="1">
        <v>0</v>
      </c>
      <c r="DA126" s="1">
        <v>0</v>
      </c>
      <c r="DB126" s="1">
        <v>0</v>
      </c>
      <c r="DC126" s="1">
        <v>0</v>
      </c>
      <c r="DD126" s="1">
        <v>0</v>
      </c>
      <c r="DE126" s="1">
        <v>0</v>
      </c>
      <c r="DF126" s="1">
        <v>0</v>
      </c>
      <c r="DG126" s="1">
        <v>0</v>
      </c>
      <c r="DH126" s="1">
        <v>0</v>
      </c>
      <c r="DI126" s="1">
        <v>0</v>
      </c>
      <c r="DJ126" s="1">
        <v>0</v>
      </c>
      <c r="DK126" s="1">
        <v>0</v>
      </c>
      <c r="DL126" s="1">
        <v>0</v>
      </c>
      <c r="DM126" s="1">
        <v>0</v>
      </c>
      <c r="DN126" s="1">
        <v>0</v>
      </c>
      <c r="DO126" s="1">
        <v>0</v>
      </c>
      <c r="DP126" s="1">
        <v>0</v>
      </c>
      <c r="DQ126" s="1">
        <v>0</v>
      </c>
      <c r="DR126" s="1">
        <v>0</v>
      </c>
      <c r="DS126" s="1">
        <v>0</v>
      </c>
      <c r="DT126" s="1">
        <v>0</v>
      </c>
      <c r="DU126" s="1">
        <v>0</v>
      </c>
      <c r="DV126" s="1">
        <v>0</v>
      </c>
      <c r="DW126" s="1">
        <v>0</v>
      </c>
      <c r="DX126" s="1">
        <v>0</v>
      </c>
      <c r="DY126" s="1">
        <v>0</v>
      </c>
      <c r="DZ126" s="1">
        <v>0</v>
      </c>
      <c r="EA126" s="1">
        <v>0</v>
      </c>
      <c r="EB126" s="1">
        <v>0</v>
      </c>
      <c r="EC126" s="1">
        <v>0</v>
      </c>
      <c r="ED126" s="1">
        <v>0</v>
      </c>
      <c r="EE126" s="1">
        <v>0</v>
      </c>
      <c r="EF126" s="1">
        <v>0</v>
      </c>
      <c r="EG126" s="1">
        <v>0</v>
      </c>
      <c r="EH126" s="1">
        <v>0</v>
      </c>
    </row>
    <row r="127" spans="1:138">
      <c r="A127" s="1" t="s">
        <v>535</v>
      </c>
      <c r="B127" s="1" t="s">
        <v>536</v>
      </c>
      <c r="C127" s="1">
        <v>0</v>
      </c>
      <c r="D127" s="1">
        <v>0</v>
      </c>
      <c r="E127" s="1">
        <v>0</v>
      </c>
      <c r="F127" s="1">
        <v>0</v>
      </c>
      <c r="G127" s="1">
        <v>0</v>
      </c>
      <c r="H127" s="1">
        <v>0</v>
      </c>
      <c r="I127" s="1">
        <v>0</v>
      </c>
      <c r="J127" s="1">
        <v>0</v>
      </c>
      <c r="K127" s="1">
        <v>0</v>
      </c>
      <c r="L127" s="1">
        <v>0</v>
      </c>
      <c r="M127" s="1">
        <v>0</v>
      </c>
      <c r="N127" s="1">
        <v>0</v>
      </c>
      <c r="O127" s="1">
        <v>0</v>
      </c>
      <c r="P127" s="1">
        <v>0</v>
      </c>
      <c r="Q127" s="1">
        <v>0</v>
      </c>
      <c r="R127" s="1">
        <v>0</v>
      </c>
      <c r="S127" s="1">
        <v>0</v>
      </c>
      <c r="T127" s="1">
        <v>0</v>
      </c>
      <c r="U127" s="1">
        <v>0</v>
      </c>
      <c r="V127" s="1">
        <v>0</v>
      </c>
      <c r="W127" s="1">
        <v>0</v>
      </c>
      <c r="X127" s="1">
        <v>0</v>
      </c>
      <c r="Y127" s="1">
        <v>0</v>
      </c>
      <c r="Z127" s="1">
        <v>0</v>
      </c>
      <c r="AA127" s="1">
        <v>0</v>
      </c>
      <c r="AB127" s="1">
        <v>0</v>
      </c>
      <c r="AC127" s="1">
        <v>0</v>
      </c>
      <c r="AD127" s="1">
        <v>0</v>
      </c>
      <c r="AE127" s="1">
        <v>0</v>
      </c>
      <c r="AF127" s="1">
        <v>0</v>
      </c>
      <c r="AG127" s="1">
        <v>0</v>
      </c>
      <c r="AH127" s="1">
        <v>0</v>
      </c>
      <c r="AI127" s="1">
        <v>0</v>
      </c>
      <c r="AJ127" s="1">
        <v>0</v>
      </c>
      <c r="AK127" s="1">
        <v>0</v>
      </c>
      <c r="AL127" s="1">
        <v>0</v>
      </c>
      <c r="AM127" s="1">
        <v>0</v>
      </c>
      <c r="AN127" s="1">
        <v>0</v>
      </c>
      <c r="AO127" s="1">
        <v>0</v>
      </c>
      <c r="AP127" s="1">
        <v>0</v>
      </c>
      <c r="AQ127" s="1">
        <v>0</v>
      </c>
      <c r="AR127" s="1">
        <v>0</v>
      </c>
      <c r="AS127" s="1">
        <v>0</v>
      </c>
      <c r="AT127" s="1">
        <v>0</v>
      </c>
      <c r="AU127" s="1">
        <v>0</v>
      </c>
      <c r="AV127" s="1">
        <v>0</v>
      </c>
      <c r="AW127" s="1">
        <v>0</v>
      </c>
      <c r="AX127" s="1">
        <v>0</v>
      </c>
      <c r="AY127" s="1">
        <v>0</v>
      </c>
      <c r="AZ127" s="1">
        <v>0</v>
      </c>
      <c r="BA127" s="1">
        <v>0</v>
      </c>
      <c r="BB127" s="1">
        <v>0</v>
      </c>
      <c r="BC127" s="1">
        <v>0</v>
      </c>
      <c r="BD127" s="1">
        <v>0</v>
      </c>
      <c r="BE127" s="1">
        <v>0</v>
      </c>
      <c r="BF127" s="1">
        <v>0</v>
      </c>
      <c r="BG127" s="1">
        <v>0</v>
      </c>
      <c r="BH127" s="1">
        <v>0</v>
      </c>
      <c r="BI127" s="1">
        <v>0</v>
      </c>
      <c r="BJ127" s="1">
        <v>0</v>
      </c>
      <c r="BK127" s="1">
        <v>0</v>
      </c>
      <c r="BL127" s="1">
        <v>0</v>
      </c>
      <c r="BM127" s="1">
        <v>0</v>
      </c>
      <c r="BN127" s="1">
        <v>0</v>
      </c>
      <c r="BO127" s="1">
        <v>0</v>
      </c>
      <c r="BP127" s="1">
        <v>0</v>
      </c>
      <c r="BQ127" s="1">
        <v>0</v>
      </c>
      <c r="BR127" s="1">
        <v>0</v>
      </c>
      <c r="BS127" s="1">
        <v>0</v>
      </c>
      <c r="BT127" s="1">
        <v>0</v>
      </c>
      <c r="BU127" s="1">
        <v>0</v>
      </c>
      <c r="BV127" s="1">
        <v>0</v>
      </c>
      <c r="BW127" s="1">
        <v>0</v>
      </c>
      <c r="BX127" s="1">
        <v>0</v>
      </c>
      <c r="BY127" s="1">
        <v>0</v>
      </c>
      <c r="BZ127" s="1">
        <v>0</v>
      </c>
      <c r="CA127" s="1">
        <v>0</v>
      </c>
      <c r="CB127" s="1">
        <v>0</v>
      </c>
      <c r="CC127" s="1">
        <v>0</v>
      </c>
      <c r="CD127" s="1">
        <v>0</v>
      </c>
      <c r="CE127" s="1">
        <v>0</v>
      </c>
      <c r="CF127" s="1">
        <v>0</v>
      </c>
      <c r="CG127" s="1">
        <v>0</v>
      </c>
      <c r="CH127" s="1">
        <v>0</v>
      </c>
      <c r="CI127" s="1">
        <v>0</v>
      </c>
      <c r="CJ127" s="1">
        <v>0</v>
      </c>
      <c r="CK127" s="1">
        <v>0</v>
      </c>
      <c r="CL127" s="1">
        <v>0</v>
      </c>
      <c r="CM127" s="1">
        <v>0</v>
      </c>
      <c r="CN127" s="1">
        <v>0</v>
      </c>
      <c r="CO127" s="1">
        <v>0</v>
      </c>
      <c r="CP127" s="1">
        <v>0</v>
      </c>
      <c r="CQ127" s="1">
        <v>0</v>
      </c>
      <c r="CR127" s="1">
        <v>0</v>
      </c>
      <c r="CS127" s="1">
        <v>0</v>
      </c>
      <c r="CT127" s="1">
        <v>0</v>
      </c>
      <c r="CU127" s="1">
        <v>0</v>
      </c>
      <c r="CV127" s="1">
        <v>0</v>
      </c>
      <c r="CW127" s="1">
        <v>0</v>
      </c>
      <c r="CX127" s="1">
        <v>0</v>
      </c>
      <c r="CY127" s="1">
        <v>0</v>
      </c>
      <c r="CZ127" s="1">
        <v>0</v>
      </c>
      <c r="DA127" s="1">
        <v>0</v>
      </c>
      <c r="DB127" s="1">
        <v>0</v>
      </c>
      <c r="DC127" s="1">
        <v>0</v>
      </c>
      <c r="DD127" s="1">
        <v>0</v>
      </c>
      <c r="DE127" s="1">
        <v>0</v>
      </c>
      <c r="DF127" s="1">
        <v>0</v>
      </c>
      <c r="DG127" s="1">
        <v>0</v>
      </c>
      <c r="DH127" s="1">
        <v>0</v>
      </c>
      <c r="DI127" s="1">
        <v>0</v>
      </c>
      <c r="DJ127" s="1">
        <v>0</v>
      </c>
      <c r="DK127" s="1">
        <v>0</v>
      </c>
      <c r="DL127" s="1">
        <v>0</v>
      </c>
      <c r="DM127" s="1">
        <v>0</v>
      </c>
      <c r="DN127" s="1">
        <v>0</v>
      </c>
      <c r="DO127" s="1">
        <v>0</v>
      </c>
      <c r="DP127" s="1">
        <v>0</v>
      </c>
      <c r="DQ127" s="1">
        <v>0</v>
      </c>
      <c r="DR127" s="1">
        <v>0</v>
      </c>
      <c r="DS127" s="1">
        <v>0</v>
      </c>
      <c r="DT127" s="1">
        <v>0</v>
      </c>
      <c r="DU127" s="1">
        <v>0</v>
      </c>
      <c r="DV127" s="1">
        <v>0</v>
      </c>
      <c r="DW127" s="1">
        <v>0</v>
      </c>
      <c r="DX127" s="1">
        <v>0</v>
      </c>
      <c r="DY127" s="1">
        <v>0</v>
      </c>
      <c r="DZ127" s="1">
        <v>0</v>
      </c>
      <c r="EA127" s="1">
        <v>0</v>
      </c>
      <c r="EB127" s="1">
        <v>0</v>
      </c>
      <c r="EC127" s="1">
        <v>0</v>
      </c>
      <c r="ED127" s="1">
        <v>0</v>
      </c>
      <c r="EE127" s="1">
        <v>0</v>
      </c>
      <c r="EF127" s="1">
        <v>0</v>
      </c>
      <c r="EG127" s="1">
        <v>0</v>
      </c>
      <c r="EH127" s="1">
        <v>0</v>
      </c>
    </row>
    <row r="128" spans="1:138">
      <c r="A128" s="1" t="s">
        <v>2765</v>
      </c>
      <c r="B128" s="1" t="s">
        <v>538</v>
      </c>
      <c r="C128" s="1">
        <v>0</v>
      </c>
      <c r="D128" s="1">
        <v>0</v>
      </c>
      <c r="E128" s="1">
        <v>0</v>
      </c>
      <c r="F128" s="1">
        <v>0</v>
      </c>
      <c r="G128" s="1">
        <v>0</v>
      </c>
      <c r="H128" s="1">
        <v>0</v>
      </c>
      <c r="I128" s="1">
        <v>0</v>
      </c>
      <c r="J128" s="1">
        <v>0</v>
      </c>
      <c r="K128" s="1">
        <v>0</v>
      </c>
      <c r="L128" s="1">
        <v>0</v>
      </c>
      <c r="M128" s="1">
        <v>0</v>
      </c>
      <c r="N128" s="1">
        <v>0</v>
      </c>
      <c r="O128" s="1">
        <v>0</v>
      </c>
      <c r="P128" s="1">
        <v>0</v>
      </c>
      <c r="Q128" s="1">
        <v>0</v>
      </c>
      <c r="R128" s="1">
        <v>0</v>
      </c>
      <c r="S128" s="1">
        <v>0</v>
      </c>
      <c r="T128" s="1">
        <v>0</v>
      </c>
      <c r="U128" s="1">
        <v>0</v>
      </c>
      <c r="V128" s="1">
        <v>0</v>
      </c>
      <c r="W128" s="1">
        <v>0</v>
      </c>
      <c r="X128" s="1">
        <v>0</v>
      </c>
      <c r="Y128" s="1">
        <v>0</v>
      </c>
      <c r="Z128" s="1">
        <v>0</v>
      </c>
      <c r="AA128" s="1">
        <v>0</v>
      </c>
      <c r="AB128" s="1">
        <v>0</v>
      </c>
      <c r="AC128" s="1">
        <v>0</v>
      </c>
      <c r="AD128" s="1">
        <v>0</v>
      </c>
      <c r="AE128" s="1">
        <v>0</v>
      </c>
      <c r="AF128" s="1">
        <v>0</v>
      </c>
      <c r="AG128" s="1">
        <v>0</v>
      </c>
      <c r="AH128" s="1">
        <v>0</v>
      </c>
      <c r="AI128" s="1">
        <v>0</v>
      </c>
      <c r="AJ128" s="1">
        <v>0</v>
      </c>
      <c r="AK128" s="1">
        <v>0</v>
      </c>
      <c r="AL128" s="1">
        <v>0</v>
      </c>
      <c r="AM128" s="1">
        <v>0</v>
      </c>
      <c r="AN128" s="1">
        <v>0</v>
      </c>
      <c r="AO128" s="1">
        <v>0</v>
      </c>
      <c r="AP128" s="1">
        <v>0</v>
      </c>
      <c r="AQ128" s="1">
        <v>0</v>
      </c>
      <c r="AR128" s="1">
        <v>0</v>
      </c>
      <c r="AS128" s="1">
        <v>0</v>
      </c>
      <c r="AT128" s="1">
        <v>0</v>
      </c>
      <c r="AU128" s="1">
        <v>0</v>
      </c>
      <c r="AV128" s="1">
        <v>0</v>
      </c>
      <c r="AW128" s="1">
        <v>0</v>
      </c>
      <c r="AX128" s="1">
        <v>0</v>
      </c>
      <c r="AY128" s="1">
        <v>0</v>
      </c>
      <c r="AZ128" s="1">
        <v>0</v>
      </c>
      <c r="BA128" s="1">
        <v>0</v>
      </c>
      <c r="BB128" s="1">
        <v>0</v>
      </c>
      <c r="BC128" s="1">
        <v>0</v>
      </c>
      <c r="BD128" s="1">
        <v>0</v>
      </c>
      <c r="BE128" s="1">
        <v>0</v>
      </c>
      <c r="BF128" s="1">
        <v>0</v>
      </c>
      <c r="BG128" s="1">
        <v>0</v>
      </c>
      <c r="BH128" s="1">
        <v>0</v>
      </c>
      <c r="BI128" s="1">
        <v>0</v>
      </c>
      <c r="BJ128" s="1">
        <v>0</v>
      </c>
      <c r="BK128" s="1">
        <v>0</v>
      </c>
      <c r="BL128" s="1">
        <v>0</v>
      </c>
      <c r="BM128" s="1">
        <v>0</v>
      </c>
      <c r="BN128" s="1">
        <v>0</v>
      </c>
      <c r="BO128" s="1">
        <v>0</v>
      </c>
      <c r="BP128" s="1">
        <v>0</v>
      </c>
      <c r="BQ128" s="1">
        <v>0</v>
      </c>
      <c r="BR128" s="1">
        <v>0</v>
      </c>
      <c r="BS128" s="1">
        <v>0</v>
      </c>
      <c r="BT128" s="1">
        <v>0</v>
      </c>
      <c r="BU128" s="1">
        <v>0</v>
      </c>
      <c r="BV128" s="1">
        <v>0</v>
      </c>
      <c r="BW128" s="1">
        <v>0</v>
      </c>
      <c r="BX128" s="1">
        <v>0</v>
      </c>
      <c r="BY128" s="1">
        <v>0</v>
      </c>
      <c r="BZ128" s="1">
        <v>0</v>
      </c>
      <c r="CA128" s="1">
        <v>0</v>
      </c>
      <c r="CB128" s="1">
        <v>0</v>
      </c>
      <c r="CC128" s="1">
        <v>0</v>
      </c>
      <c r="CD128" s="1">
        <v>0</v>
      </c>
      <c r="CE128" s="1">
        <v>0</v>
      </c>
      <c r="CF128" s="1">
        <v>0</v>
      </c>
      <c r="CG128" s="1">
        <v>0</v>
      </c>
      <c r="CH128" s="1">
        <v>0</v>
      </c>
      <c r="CI128" s="1">
        <v>0</v>
      </c>
      <c r="CJ128" s="1">
        <v>0</v>
      </c>
      <c r="CK128" s="1">
        <v>0</v>
      </c>
      <c r="CL128" s="1">
        <v>0</v>
      </c>
      <c r="CM128" s="1">
        <v>0</v>
      </c>
      <c r="CN128" s="1">
        <v>0</v>
      </c>
      <c r="CO128" s="1">
        <v>0</v>
      </c>
      <c r="CP128" s="1">
        <v>0</v>
      </c>
      <c r="CQ128" s="1">
        <v>0</v>
      </c>
      <c r="CR128" s="1">
        <v>0</v>
      </c>
      <c r="CS128" s="1">
        <v>0</v>
      </c>
      <c r="CT128" s="1">
        <v>0</v>
      </c>
      <c r="CU128" s="1">
        <v>0</v>
      </c>
      <c r="CV128" s="1">
        <v>0</v>
      </c>
      <c r="CW128" s="1">
        <v>0</v>
      </c>
      <c r="CX128" s="1">
        <v>0</v>
      </c>
      <c r="CY128" s="1">
        <v>0</v>
      </c>
      <c r="CZ128" s="1">
        <v>0</v>
      </c>
      <c r="DA128" s="1">
        <v>0</v>
      </c>
      <c r="DB128" s="1">
        <v>0</v>
      </c>
      <c r="DC128" s="1">
        <v>0</v>
      </c>
      <c r="DD128" s="1">
        <v>0</v>
      </c>
      <c r="DE128" s="1">
        <v>0</v>
      </c>
      <c r="DF128" s="1">
        <v>0</v>
      </c>
      <c r="DG128" s="1">
        <v>0</v>
      </c>
      <c r="DH128" s="1">
        <v>0</v>
      </c>
      <c r="DI128" s="1">
        <v>0</v>
      </c>
      <c r="DJ128" s="1">
        <v>0</v>
      </c>
      <c r="DK128" s="1">
        <v>0</v>
      </c>
      <c r="DL128" s="1">
        <v>0</v>
      </c>
      <c r="DM128" s="1">
        <v>0</v>
      </c>
      <c r="DN128" s="1">
        <v>0</v>
      </c>
      <c r="DO128" s="1">
        <v>0</v>
      </c>
      <c r="DP128" s="1">
        <v>0</v>
      </c>
      <c r="DQ128" s="1">
        <v>0</v>
      </c>
      <c r="DR128" s="1">
        <v>0</v>
      </c>
      <c r="DS128" s="1">
        <v>0</v>
      </c>
      <c r="DT128" s="1">
        <v>0</v>
      </c>
      <c r="DU128" s="1">
        <v>0</v>
      </c>
      <c r="DV128" s="1">
        <v>0</v>
      </c>
      <c r="DW128" s="1">
        <v>0</v>
      </c>
      <c r="DX128" s="1">
        <v>0</v>
      </c>
      <c r="DY128" s="1">
        <v>0</v>
      </c>
      <c r="DZ128" s="1">
        <v>0</v>
      </c>
      <c r="EA128" s="1">
        <v>0</v>
      </c>
      <c r="EB128" s="1">
        <v>0</v>
      </c>
      <c r="EC128" s="1">
        <v>0</v>
      </c>
      <c r="ED128" s="1">
        <v>0</v>
      </c>
      <c r="EE128" s="1">
        <v>0</v>
      </c>
      <c r="EF128" s="1">
        <v>0</v>
      </c>
      <c r="EG128" s="1">
        <v>0</v>
      </c>
      <c r="EH128" s="1">
        <v>0</v>
      </c>
    </row>
    <row r="129" spans="1:138">
      <c r="A129" s="1" t="s">
        <v>539</v>
      </c>
      <c r="B129" s="1" t="s">
        <v>540</v>
      </c>
      <c r="C129" s="1">
        <v>0</v>
      </c>
      <c r="D129" s="1">
        <v>0</v>
      </c>
      <c r="E129" s="1">
        <v>0</v>
      </c>
      <c r="F129" s="1">
        <v>0</v>
      </c>
      <c r="G129" s="1">
        <v>0</v>
      </c>
      <c r="H129" s="1">
        <v>0</v>
      </c>
      <c r="I129" s="1">
        <v>0</v>
      </c>
      <c r="J129" s="1">
        <v>0</v>
      </c>
      <c r="K129" s="1">
        <v>0</v>
      </c>
      <c r="L129" s="1">
        <v>0</v>
      </c>
      <c r="M129" s="1">
        <v>0</v>
      </c>
      <c r="N129" s="1">
        <v>0</v>
      </c>
      <c r="O129" s="1">
        <v>0</v>
      </c>
      <c r="P129" s="1">
        <v>0</v>
      </c>
      <c r="Q129" s="1">
        <v>0</v>
      </c>
      <c r="R129" s="1">
        <v>0</v>
      </c>
      <c r="S129" s="1">
        <v>0</v>
      </c>
      <c r="T129" s="1">
        <v>0</v>
      </c>
      <c r="U129" s="1">
        <v>0</v>
      </c>
      <c r="V129" s="1">
        <v>0</v>
      </c>
      <c r="W129" s="1">
        <v>0</v>
      </c>
      <c r="X129" s="1">
        <v>0</v>
      </c>
      <c r="Y129" s="1">
        <v>0</v>
      </c>
      <c r="Z129" s="1">
        <v>0</v>
      </c>
      <c r="AA129" s="1">
        <v>0</v>
      </c>
      <c r="AB129" s="1">
        <v>0</v>
      </c>
      <c r="AC129" s="1">
        <v>0</v>
      </c>
      <c r="AD129" s="1">
        <v>0</v>
      </c>
      <c r="AE129" s="1">
        <v>0</v>
      </c>
      <c r="AF129" s="1">
        <v>0</v>
      </c>
      <c r="AG129" s="1">
        <v>0</v>
      </c>
      <c r="AH129" s="1">
        <v>0</v>
      </c>
      <c r="AI129" s="1">
        <v>0</v>
      </c>
      <c r="AJ129" s="1">
        <v>0</v>
      </c>
      <c r="AK129" s="1">
        <v>0</v>
      </c>
      <c r="AL129" s="1">
        <v>0</v>
      </c>
      <c r="AM129" s="1">
        <v>0</v>
      </c>
      <c r="AN129" s="1">
        <v>0</v>
      </c>
      <c r="AO129" s="1">
        <v>0</v>
      </c>
      <c r="AP129" s="1">
        <v>0</v>
      </c>
      <c r="AQ129" s="1">
        <v>0</v>
      </c>
      <c r="AR129" s="1">
        <v>0</v>
      </c>
      <c r="AS129" s="1">
        <v>0</v>
      </c>
      <c r="AT129" s="1">
        <v>0</v>
      </c>
      <c r="AU129" s="1">
        <v>0</v>
      </c>
      <c r="AV129" s="1">
        <v>0</v>
      </c>
      <c r="AW129" s="1">
        <v>0</v>
      </c>
      <c r="AX129" s="1">
        <v>0</v>
      </c>
      <c r="AY129" s="1">
        <v>0</v>
      </c>
      <c r="AZ129" s="1">
        <v>0</v>
      </c>
      <c r="BA129" s="1">
        <v>0</v>
      </c>
      <c r="BB129" s="1">
        <v>0</v>
      </c>
      <c r="BC129" s="1">
        <v>0</v>
      </c>
      <c r="BD129" s="1">
        <v>0</v>
      </c>
      <c r="BE129" s="1">
        <v>0</v>
      </c>
      <c r="BF129" s="1">
        <v>0</v>
      </c>
      <c r="BG129" s="1">
        <v>0</v>
      </c>
      <c r="BH129" s="1">
        <v>0</v>
      </c>
      <c r="BI129" s="1">
        <v>0</v>
      </c>
      <c r="BJ129" s="1">
        <v>0</v>
      </c>
      <c r="BK129" s="1">
        <v>0</v>
      </c>
      <c r="BL129" s="1">
        <v>0</v>
      </c>
      <c r="BM129" s="1">
        <v>0</v>
      </c>
      <c r="BN129" s="1">
        <v>0</v>
      </c>
      <c r="BO129" s="1">
        <v>0</v>
      </c>
      <c r="BP129" s="1">
        <v>0</v>
      </c>
      <c r="BQ129" s="1">
        <v>0</v>
      </c>
      <c r="BR129" s="1">
        <v>0</v>
      </c>
      <c r="BS129" s="1">
        <v>0</v>
      </c>
      <c r="BT129" s="1">
        <v>0</v>
      </c>
      <c r="BU129" s="1">
        <v>0</v>
      </c>
      <c r="BV129" s="1">
        <v>0</v>
      </c>
      <c r="BW129" s="1">
        <v>0</v>
      </c>
      <c r="BX129" s="1">
        <v>0</v>
      </c>
      <c r="BY129" s="1">
        <v>0</v>
      </c>
      <c r="BZ129" s="1">
        <v>0</v>
      </c>
      <c r="CA129" s="1">
        <v>0</v>
      </c>
      <c r="CB129" s="1">
        <v>0</v>
      </c>
      <c r="CC129" s="1">
        <v>0</v>
      </c>
      <c r="CD129" s="1">
        <v>0</v>
      </c>
      <c r="CE129" s="1">
        <v>0</v>
      </c>
      <c r="CF129" s="1">
        <v>0</v>
      </c>
      <c r="CG129" s="1">
        <v>0</v>
      </c>
      <c r="CH129" s="1">
        <v>0</v>
      </c>
      <c r="CI129" s="1">
        <v>0</v>
      </c>
      <c r="CJ129" s="1">
        <v>0</v>
      </c>
      <c r="CK129" s="1">
        <v>0</v>
      </c>
      <c r="CL129" s="1">
        <v>0</v>
      </c>
      <c r="CM129" s="1">
        <v>0</v>
      </c>
      <c r="CN129" s="1">
        <v>0</v>
      </c>
      <c r="CO129" s="1">
        <v>0</v>
      </c>
      <c r="CP129" s="1">
        <v>0</v>
      </c>
      <c r="CQ129" s="1">
        <v>0</v>
      </c>
      <c r="CR129" s="1">
        <v>0</v>
      </c>
      <c r="CS129" s="1">
        <v>0</v>
      </c>
      <c r="CT129" s="1">
        <v>0</v>
      </c>
      <c r="CU129" s="1">
        <v>0</v>
      </c>
      <c r="CV129" s="1">
        <v>0</v>
      </c>
      <c r="CW129" s="1">
        <v>0</v>
      </c>
      <c r="CX129" s="1">
        <v>0</v>
      </c>
      <c r="CY129" s="1">
        <v>0</v>
      </c>
      <c r="CZ129" s="1">
        <v>0</v>
      </c>
      <c r="DA129" s="1">
        <v>0</v>
      </c>
      <c r="DB129" s="1">
        <v>0</v>
      </c>
      <c r="DC129" s="1">
        <v>0</v>
      </c>
      <c r="DD129" s="1">
        <v>0</v>
      </c>
      <c r="DE129" s="1">
        <v>0</v>
      </c>
      <c r="DF129" s="1">
        <v>0</v>
      </c>
      <c r="DG129" s="1">
        <v>0</v>
      </c>
      <c r="DH129" s="1">
        <v>0</v>
      </c>
      <c r="DI129" s="1">
        <v>0</v>
      </c>
      <c r="DJ129" s="1">
        <v>0</v>
      </c>
      <c r="DK129" s="1">
        <v>0</v>
      </c>
      <c r="DL129" s="1">
        <v>0</v>
      </c>
      <c r="DM129" s="1">
        <v>0</v>
      </c>
      <c r="DN129" s="1">
        <v>0</v>
      </c>
      <c r="DO129" s="1">
        <v>0</v>
      </c>
      <c r="DP129" s="1">
        <v>0</v>
      </c>
      <c r="DQ129" s="1">
        <v>0</v>
      </c>
      <c r="DR129" s="1">
        <v>0</v>
      </c>
      <c r="DS129" s="1">
        <v>0</v>
      </c>
      <c r="DT129" s="1">
        <v>0</v>
      </c>
      <c r="DU129" s="1">
        <v>0</v>
      </c>
      <c r="DV129" s="1">
        <v>0</v>
      </c>
      <c r="DW129" s="1">
        <v>0</v>
      </c>
      <c r="DX129" s="1">
        <v>0</v>
      </c>
      <c r="DY129" s="1">
        <v>0</v>
      </c>
      <c r="DZ129" s="1">
        <v>0</v>
      </c>
      <c r="EA129" s="1">
        <v>0</v>
      </c>
      <c r="EB129" s="1">
        <v>0</v>
      </c>
      <c r="EC129" s="1">
        <v>0</v>
      </c>
      <c r="ED129" s="1">
        <v>0</v>
      </c>
      <c r="EE129" s="1">
        <v>0</v>
      </c>
      <c r="EF129" s="1">
        <v>0</v>
      </c>
      <c r="EG129" s="1">
        <v>0</v>
      </c>
      <c r="EH129" s="1">
        <v>0</v>
      </c>
    </row>
    <row r="130" spans="1:138">
      <c r="A130" s="1" t="s">
        <v>541</v>
      </c>
      <c r="B130" s="1" t="s">
        <v>542</v>
      </c>
      <c r="C130" s="1">
        <v>0</v>
      </c>
      <c r="D130" s="1">
        <v>0</v>
      </c>
      <c r="E130" s="1">
        <v>0</v>
      </c>
      <c r="F130" s="1">
        <v>0</v>
      </c>
      <c r="G130" s="1">
        <v>0</v>
      </c>
      <c r="H130" s="1">
        <v>0</v>
      </c>
      <c r="I130" s="1">
        <v>0</v>
      </c>
      <c r="J130" s="1">
        <v>0</v>
      </c>
      <c r="K130" s="1">
        <v>0</v>
      </c>
      <c r="L130" s="1">
        <v>0</v>
      </c>
      <c r="M130" s="1">
        <v>0</v>
      </c>
      <c r="N130" s="1">
        <v>0</v>
      </c>
      <c r="O130" s="1">
        <v>0</v>
      </c>
      <c r="P130" s="1">
        <v>0</v>
      </c>
      <c r="Q130" s="1">
        <v>0</v>
      </c>
      <c r="R130" s="1">
        <v>0</v>
      </c>
      <c r="S130" s="1">
        <v>0</v>
      </c>
      <c r="T130" s="1">
        <v>0</v>
      </c>
      <c r="U130" s="1">
        <v>0</v>
      </c>
      <c r="V130" s="1">
        <v>0</v>
      </c>
      <c r="W130" s="1">
        <v>0</v>
      </c>
      <c r="X130" s="1">
        <v>0</v>
      </c>
      <c r="Y130" s="1">
        <v>0</v>
      </c>
      <c r="Z130" s="1">
        <v>0</v>
      </c>
      <c r="AA130" s="1">
        <v>0</v>
      </c>
      <c r="AB130" s="1">
        <v>0</v>
      </c>
      <c r="AC130" s="1">
        <v>0</v>
      </c>
      <c r="AD130" s="1">
        <v>0</v>
      </c>
      <c r="AE130" s="1">
        <v>0</v>
      </c>
      <c r="AF130" s="1">
        <v>0</v>
      </c>
      <c r="AG130" s="1">
        <v>0</v>
      </c>
      <c r="AH130" s="1">
        <v>0</v>
      </c>
      <c r="AI130" s="1">
        <v>0</v>
      </c>
      <c r="AJ130" s="1">
        <v>0</v>
      </c>
      <c r="AK130" s="1">
        <v>0</v>
      </c>
      <c r="AL130" s="1">
        <v>0</v>
      </c>
      <c r="AM130" s="1">
        <v>0</v>
      </c>
      <c r="AN130" s="1">
        <v>0</v>
      </c>
      <c r="AO130" s="1">
        <v>0</v>
      </c>
      <c r="AP130" s="1">
        <v>0</v>
      </c>
      <c r="AQ130" s="1">
        <v>0</v>
      </c>
      <c r="AR130" s="1">
        <v>0</v>
      </c>
      <c r="AS130" s="1">
        <v>0</v>
      </c>
      <c r="AT130" s="1">
        <v>0</v>
      </c>
      <c r="AU130" s="1">
        <v>0</v>
      </c>
      <c r="AV130" s="1">
        <v>0</v>
      </c>
      <c r="AW130" s="1">
        <v>0</v>
      </c>
      <c r="AX130" s="1">
        <v>0</v>
      </c>
      <c r="AY130" s="1">
        <v>0</v>
      </c>
      <c r="AZ130" s="1">
        <v>0</v>
      </c>
      <c r="BA130" s="1">
        <v>0</v>
      </c>
      <c r="BB130" s="1">
        <v>0</v>
      </c>
      <c r="BC130" s="1">
        <v>0</v>
      </c>
      <c r="BD130" s="1">
        <v>0</v>
      </c>
      <c r="BE130" s="1">
        <v>0</v>
      </c>
      <c r="BF130" s="1">
        <v>0</v>
      </c>
      <c r="BG130" s="1">
        <v>0</v>
      </c>
      <c r="BH130" s="1">
        <v>0</v>
      </c>
      <c r="BI130" s="1">
        <v>0</v>
      </c>
      <c r="BJ130" s="1">
        <v>0</v>
      </c>
      <c r="BK130" s="1">
        <v>0</v>
      </c>
      <c r="BL130" s="1">
        <v>0</v>
      </c>
      <c r="BM130" s="1">
        <v>0</v>
      </c>
      <c r="BN130" s="1">
        <v>0</v>
      </c>
      <c r="BO130" s="1">
        <v>0</v>
      </c>
      <c r="BP130" s="1">
        <v>0</v>
      </c>
      <c r="BQ130" s="1">
        <v>0</v>
      </c>
      <c r="BR130" s="1">
        <v>0</v>
      </c>
      <c r="BS130" s="1">
        <v>0</v>
      </c>
      <c r="BT130" s="1">
        <v>0</v>
      </c>
      <c r="BU130" s="1">
        <v>0</v>
      </c>
      <c r="BV130" s="1">
        <v>0</v>
      </c>
      <c r="BW130" s="1">
        <v>0</v>
      </c>
      <c r="BX130" s="1">
        <v>0</v>
      </c>
      <c r="BY130" s="1">
        <v>0</v>
      </c>
      <c r="BZ130" s="1">
        <v>0</v>
      </c>
      <c r="CA130" s="1">
        <v>0</v>
      </c>
      <c r="CB130" s="1">
        <v>0</v>
      </c>
      <c r="CC130" s="1">
        <v>0</v>
      </c>
      <c r="CD130" s="1">
        <v>0</v>
      </c>
      <c r="CE130" s="1">
        <v>0</v>
      </c>
      <c r="CF130" s="1">
        <v>0</v>
      </c>
      <c r="CG130" s="1">
        <v>0</v>
      </c>
      <c r="CH130" s="1">
        <v>0</v>
      </c>
      <c r="CI130" s="1">
        <v>0</v>
      </c>
      <c r="CJ130" s="1">
        <v>0</v>
      </c>
      <c r="CK130" s="1">
        <v>0</v>
      </c>
      <c r="CL130" s="1">
        <v>0</v>
      </c>
      <c r="CM130" s="1">
        <v>0</v>
      </c>
      <c r="CN130" s="1">
        <v>0</v>
      </c>
      <c r="CO130" s="1">
        <v>0</v>
      </c>
      <c r="CP130" s="1">
        <v>0</v>
      </c>
      <c r="CQ130" s="1">
        <v>0</v>
      </c>
      <c r="CR130" s="1">
        <v>0</v>
      </c>
      <c r="CS130" s="1">
        <v>0</v>
      </c>
      <c r="CT130" s="1">
        <v>0</v>
      </c>
      <c r="CU130" s="1">
        <v>0</v>
      </c>
      <c r="CV130" s="1">
        <v>0</v>
      </c>
      <c r="CW130" s="1">
        <v>0</v>
      </c>
      <c r="CX130" s="1">
        <v>0</v>
      </c>
      <c r="CY130" s="1">
        <v>0</v>
      </c>
      <c r="CZ130" s="1">
        <v>0</v>
      </c>
      <c r="DA130" s="1">
        <v>0</v>
      </c>
      <c r="DB130" s="1">
        <v>0</v>
      </c>
      <c r="DC130" s="1">
        <v>0</v>
      </c>
      <c r="DD130" s="1">
        <v>0</v>
      </c>
      <c r="DE130" s="1">
        <v>0</v>
      </c>
      <c r="DF130" s="1">
        <v>0</v>
      </c>
      <c r="DG130" s="1">
        <v>0</v>
      </c>
      <c r="DH130" s="1">
        <v>0</v>
      </c>
      <c r="DI130" s="1">
        <v>0</v>
      </c>
      <c r="DJ130" s="1">
        <v>0</v>
      </c>
      <c r="DK130" s="1">
        <v>0</v>
      </c>
      <c r="DL130" s="1">
        <v>0</v>
      </c>
      <c r="DM130" s="1">
        <v>0</v>
      </c>
      <c r="DN130" s="1">
        <v>0</v>
      </c>
      <c r="DO130" s="1">
        <v>0</v>
      </c>
      <c r="DP130" s="1">
        <v>0</v>
      </c>
      <c r="DQ130" s="1">
        <v>0</v>
      </c>
      <c r="DR130" s="1">
        <v>0</v>
      </c>
      <c r="DS130" s="1">
        <v>0</v>
      </c>
      <c r="DT130" s="1">
        <v>0</v>
      </c>
      <c r="DU130" s="1">
        <v>0</v>
      </c>
      <c r="DV130" s="1">
        <v>0</v>
      </c>
      <c r="DW130" s="1">
        <v>0</v>
      </c>
      <c r="DX130" s="1">
        <v>0</v>
      </c>
      <c r="DY130" s="1">
        <v>0</v>
      </c>
      <c r="DZ130" s="1">
        <v>0</v>
      </c>
      <c r="EA130" s="1">
        <v>0</v>
      </c>
      <c r="EB130" s="1">
        <v>0</v>
      </c>
      <c r="EC130" s="1">
        <v>0</v>
      </c>
      <c r="ED130" s="1">
        <v>0</v>
      </c>
      <c r="EE130" s="1">
        <v>0</v>
      </c>
      <c r="EF130" s="1">
        <v>0</v>
      </c>
      <c r="EG130" s="1">
        <v>0</v>
      </c>
      <c r="EH130" s="1">
        <v>0</v>
      </c>
    </row>
    <row r="131" spans="1:138">
      <c r="A131" s="1" t="s">
        <v>543</v>
      </c>
      <c r="B131" s="1" t="s">
        <v>544</v>
      </c>
      <c r="C131" s="1">
        <v>0</v>
      </c>
      <c r="D131" s="1">
        <v>0</v>
      </c>
      <c r="E131" s="1">
        <v>0</v>
      </c>
      <c r="F131" s="1">
        <v>0</v>
      </c>
      <c r="G131" s="1">
        <v>0</v>
      </c>
      <c r="H131" s="1">
        <v>0</v>
      </c>
      <c r="I131" s="1">
        <v>0</v>
      </c>
      <c r="J131" s="1">
        <v>0</v>
      </c>
      <c r="K131" s="1">
        <v>0</v>
      </c>
      <c r="L131" s="1">
        <v>0</v>
      </c>
      <c r="M131" s="1">
        <v>0</v>
      </c>
      <c r="N131" s="1">
        <v>0</v>
      </c>
      <c r="O131" s="1">
        <v>0</v>
      </c>
      <c r="P131" s="1">
        <v>0</v>
      </c>
      <c r="Q131" s="1">
        <v>0</v>
      </c>
      <c r="R131" s="1">
        <v>0</v>
      </c>
      <c r="S131" s="1">
        <v>0</v>
      </c>
      <c r="T131" s="1">
        <v>0</v>
      </c>
      <c r="U131" s="1">
        <v>0</v>
      </c>
      <c r="V131" s="1">
        <v>0</v>
      </c>
      <c r="W131" s="1">
        <v>0</v>
      </c>
      <c r="X131" s="1">
        <v>0</v>
      </c>
      <c r="Y131" s="1">
        <v>0</v>
      </c>
      <c r="Z131" s="1">
        <v>0</v>
      </c>
      <c r="AA131" s="1">
        <v>0</v>
      </c>
      <c r="AB131" s="1">
        <v>0</v>
      </c>
      <c r="AC131" s="1">
        <v>0</v>
      </c>
      <c r="AD131" s="1">
        <v>0</v>
      </c>
      <c r="AE131" s="1">
        <v>0</v>
      </c>
      <c r="AF131" s="1">
        <v>0</v>
      </c>
      <c r="AG131" s="1">
        <v>0</v>
      </c>
      <c r="AH131" s="1">
        <v>0</v>
      </c>
      <c r="AI131" s="1">
        <v>0</v>
      </c>
      <c r="AJ131" s="1">
        <v>0</v>
      </c>
      <c r="AK131" s="1">
        <v>0</v>
      </c>
      <c r="AL131" s="1">
        <v>0</v>
      </c>
      <c r="AM131" s="1">
        <v>0</v>
      </c>
      <c r="AN131" s="1">
        <v>0</v>
      </c>
      <c r="AO131" s="1">
        <v>0</v>
      </c>
      <c r="AP131" s="1">
        <v>0</v>
      </c>
      <c r="AQ131" s="1">
        <v>0</v>
      </c>
      <c r="AR131" s="1">
        <v>0</v>
      </c>
      <c r="AS131" s="1">
        <v>0</v>
      </c>
      <c r="AT131" s="1">
        <v>0</v>
      </c>
      <c r="AU131" s="1">
        <v>0</v>
      </c>
      <c r="AV131" s="1">
        <v>0</v>
      </c>
      <c r="AW131" s="1">
        <v>0</v>
      </c>
      <c r="AX131" s="1">
        <v>0</v>
      </c>
      <c r="AY131" s="1">
        <v>0</v>
      </c>
      <c r="AZ131" s="1">
        <v>0</v>
      </c>
      <c r="BA131" s="1">
        <v>0</v>
      </c>
      <c r="BB131" s="1">
        <v>0</v>
      </c>
      <c r="BC131" s="1">
        <v>0</v>
      </c>
      <c r="BD131" s="1">
        <v>0</v>
      </c>
      <c r="BE131" s="1">
        <v>0</v>
      </c>
      <c r="BF131" s="1">
        <v>0</v>
      </c>
      <c r="BG131" s="1">
        <v>0</v>
      </c>
      <c r="BH131" s="1">
        <v>0</v>
      </c>
      <c r="BI131" s="1">
        <v>0</v>
      </c>
      <c r="BJ131" s="1">
        <v>0</v>
      </c>
      <c r="BK131" s="1">
        <v>0</v>
      </c>
      <c r="BL131" s="1">
        <v>0</v>
      </c>
      <c r="BM131" s="1">
        <v>0</v>
      </c>
      <c r="BN131" s="1">
        <v>0</v>
      </c>
      <c r="BO131" s="1">
        <v>0</v>
      </c>
      <c r="BP131" s="1">
        <v>0</v>
      </c>
      <c r="BQ131" s="1">
        <v>0</v>
      </c>
      <c r="BR131" s="1">
        <v>0</v>
      </c>
      <c r="BS131" s="1">
        <v>0</v>
      </c>
      <c r="BT131" s="1">
        <v>0</v>
      </c>
      <c r="BU131" s="1">
        <v>0</v>
      </c>
      <c r="BV131" s="1">
        <v>0</v>
      </c>
      <c r="BW131" s="1">
        <v>0</v>
      </c>
      <c r="BX131" s="1">
        <v>0</v>
      </c>
      <c r="BY131" s="1">
        <v>0</v>
      </c>
      <c r="BZ131" s="1">
        <v>0</v>
      </c>
      <c r="CA131" s="1">
        <v>0</v>
      </c>
      <c r="CB131" s="1">
        <v>0</v>
      </c>
      <c r="CC131" s="1">
        <v>0</v>
      </c>
      <c r="CD131" s="1">
        <v>0</v>
      </c>
      <c r="CE131" s="1">
        <v>0</v>
      </c>
      <c r="CF131" s="1">
        <v>0</v>
      </c>
      <c r="CG131" s="1">
        <v>0</v>
      </c>
      <c r="CH131" s="1">
        <v>0</v>
      </c>
      <c r="CI131" s="1">
        <v>0</v>
      </c>
      <c r="CJ131" s="1">
        <v>0</v>
      </c>
      <c r="CK131" s="1">
        <v>0</v>
      </c>
      <c r="CL131" s="1">
        <v>0</v>
      </c>
      <c r="CM131" s="1">
        <v>0</v>
      </c>
      <c r="CN131" s="1">
        <v>0</v>
      </c>
      <c r="CO131" s="1">
        <v>0</v>
      </c>
      <c r="CP131" s="1">
        <v>0</v>
      </c>
      <c r="CQ131" s="1">
        <v>0</v>
      </c>
      <c r="CR131" s="1">
        <v>0</v>
      </c>
      <c r="CS131" s="1">
        <v>0</v>
      </c>
      <c r="CT131" s="1">
        <v>0</v>
      </c>
      <c r="CU131" s="1">
        <v>0</v>
      </c>
      <c r="CV131" s="1">
        <v>0</v>
      </c>
      <c r="CW131" s="1">
        <v>0</v>
      </c>
      <c r="CX131" s="1">
        <v>0</v>
      </c>
      <c r="CY131" s="1">
        <v>0</v>
      </c>
      <c r="CZ131" s="1">
        <v>0</v>
      </c>
      <c r="DA131" s="1">
        <v>0</v>
      </c>
      <c r="DB131" s="1">
        <v>0</v>
      </c>
      <c r="DC131" s="1">
        <v>0</v>
      </c>
      <c r="DD131" s="1">
        <v>0</v>
      </c>
      <c r="DE131" s="1">
        <v>0</v>
      </c>
      <c r="DF131" s="1">
        <v>0</v>
      </c>
      <c r="DG131" s="1">
        <v>0</v>
      </c>
      <c r="DH131" s="1">
        <v>0</v>
      </c>
      <c r="DI131" s="1">
        <v>0</v>
      </c>
      <c r="DJ131" s="1">
        <v>0</v>
      </c>
      <c r="DK131" s="1">
        <v>0</v>
      </c>
      <c r="DL131" s="1">
        <v>0</v>
      </c>
      <c r="DM131" s="1">
        <v>0</v>
      </c>
      <c r="DN131" s="1">
        <v>0</v>
      </c>
      <c r="DO131" s="1">
        <v>0</v>
      </c>
      <c r="DP131" s="1">
        <v>0</v>
      </c>
      <c r="DQ131" s="1">
        <v>0</v>
      </c>
      <c r="DR131" s="1">
        <v>0</v>
      </c>
      <c r="DS131" s="1">
        <v>0</v>
      </c>
      <c r="DT131" s="1">
        <v>0</v>
      </c>
      <c r="DU131" s="1">
        <v>0</v>
      </c>
      <c r="DV131" s="1">
        <v>0</v>
      </c>
      <c r="DW131" s="1">
        <v>0</v>
      </c>
      <c r="DX131" s="1">
        <v>0</v>
      </c>
      <c r="DY131" s="1">
        <v>0</v>
      </c>
      <c r="DZ131" s="1">
        <v>0</v>
      </c>
      <c r="EA131" s="1">
        <v>0</v>
      </c>
      <c r="EB131" s="1">
        <v>0</v>
      </c>
      <c r="EC131" s="1">
        <v>0</v>
      </c>
      <c r="ED131" s="1">
        <v>0</v>
      </c>
      <c r="EE131" s="1">
        <v>0</v>
      </c>
      <c r="EF131" s="1">
        <v>0</v>
      </c>
      <c r="EG131" s="1">
        <v>0</v>
      </c>
      <c r="EH131" s="1">
        <v>0</v>
      </c>
    </row>
    <row r="132" spans="1:138">
      <c r="A132" s="1" t="s">
        <v>545</v>
      </c>
      <c r="B132" s="1" t="s">
        <v>546</v>
      </c>
      <c r="C132" s="1">
        <v>0</v>
      </c>
      <c r="D132" s="1">
        <v>0</v>
      </c>
      <c r="E132" s="1">
        <v>0</v>
      </c>
      <c r="F132" s="1">
        <v>0</v>
      </c>
      <c r="G132" s="1">
        <v>0</v>
      </c>
      <c r="H132" s="1">
        <v>0</v>
      </c>
      <c r="I132" s="1">
        <v>0</v>
      </c>
      <c r="J132" s="1">
        <v>0</v>
      </c>
      <c r="K132" s="1">
        <v>0</v>
      </c>
      <c r="L132" s="1">
        <v>0</v>
      </c>
      <c r="M132" s="1">
        <v>0</v>
      </c>
      <c r="N132" s="1">
        <v>0</v>
      </c>
      <c r="O132" s="1">
        <v>0</v>
      </c>
      <c r="P132" s="1">
        <v>0</v>
      </c>
      <c r="Q132" s="1">
        <v>0</v>
      </c>
      <c r="R132" s="1">
        <v>0</v>
      </c>
      <c r="S132" s="1">
        <v>0</v>
      </c>
      <c r="T132" s="1">
        <v>0</v>
      </c>
      <c r="U132" s="1">
        <v>0</v>
      </c>
      <c r="V132" s="1">
        <v>0</v>
      </c>
      <c r="W132" s="1">
        <v>0</v>
      </c>
      <c r="X132" s="1">
        <v>0</v>
      </c>
      <c r="Y132" s="1">
        <v>0</v>
      </c>
      <c r="Z132" s="1">
        <v>0</v>
      </c>
      <c r="AA132" s="1">
        <v>0</v>
      </c>
      <c r="AB132" s="1">
        <v>0</v>
      </c>
      <c r="AC132" s="1">
        <v>0</v>
      </c>
      <c r="AD132" s="1">
        <v>0</v>
      </c>
      <c r="AE132" s="1">
        <v>0</v>
      </c>
      <c r="AF132" s="1">
        <v>0</v>
      </c>
      <c r="AG132" s="1">
        <v>0</v>
      </c>
      <c r="AH132" s="1">
        <v>0</v>
      </c>
      <c r="AI132" s="1">
        <v>0</v>
      </c>
      <c r="AJ132" s="1">
        <v>0</v>
      </c>
      <c r="AK132" s="1">
        <v>0</v>
      </c>
      <c r="AL132" s="1">
        <v>0</v>
      </c>
      <c r="AM132" s="1">
        <v>0</v>
      </c>
      <c r="AN132" s="1">
        <v>0</v>
      </c>
      <c r="AO132" s="1">
        <v>0</v>
      </c>
      <c r="AP132" s="1">
        <v>0</v>
      </c>
      <c r="AQ132" s="1">
        <v>0</v>
      </c>
      <c r="AR132" s="1">
        <v>0</v>
      </c>
      <c r="AS132" s="1">
        <v>0</v>
      </c>
      <c r="AT132" s="1">
        <v>0</v>
      </c>
      <c r="AU132" s="1">
        <v>0</v>
      </c>
      <c r="AV132" s="1">
        <v>0</v>
      </c>
      <c r="AW132" s="1">
        <v>0</v>
      </c>
      <c r="AX132" s="1">
        <v>0</v>
      </c>
      <c r="AY132" s="1">
        <v>0</v>
      </c>
      <c r="AZ132" s="1">
        <v>0</v>
      </c>
      <c r="BA132" s="1">
        <v>0</v>
      </c>
      <c r="BB132" s="1">
        <v>0</v>
      </c>
      <c r="BC132" s="1">
        <v>0</v>
      </c>
      <c r="BD132" s="1">
        <v>0</v>
      </c>
      <c r="BE132" s="1">
        <v>0</v>
      </c>
      <c r="BF132" s="1">
        <v>0</v>
      </c>
      <c r="BG132" s="1">
        <v>0</v>
      </c>
      <c r="BH132" s="1">
        <v>0</v>
      </c>
      <c r="BI132" s="1">
        <v>0</v>
      </c>
      <c r="BJ132" s="1">
        <v>0</v>
      </c>
      <c r="BK132" s="1">
        <v>0</v>
      </c>
      <c r="BL132" s="1">
        <v>0</v>
      </c>
      <c r="BM132" s="1">
        <v>0</v>
      </c>
      <c r="BN132" s="1">
        <v>0</v>
      </c>
      <c r="BO132" s="1">
        <v>0</v>
      </c>
      <c r="BP132" s="1">
        <v>0</v>
      </c>
      <c r="BQ132" s="1">
        <v>0</v>
      </c>
      <c r="BR132" s="1">
        <v>0</v>
      </c>
      <c r="BS132" s="1">
        <v>0</v>
      </c>
      <c r="BT132" s="1">
        <v>0</v>
      </c>
      <c r="BU132" s="1">
        <v>0</v>
      </c>
      <c r="BV132" s="1">
        <v>0</v>
      </c>
      <c r="BW132" s="1">
        <v>0</v>
      </c>
      <c r="BX132" s="1">
        <v>0</v>
      </c>
      <c r="BY132" s="1">
        <v>0</v>
      </c>
      <c r="BZ132" s="1">
        <v>0</v>
      </c>
      <c r="CA132" s="1">
        <v>0</v>
      </c>
      <c r="CB132" s="1">
        <v>0</v>
      </c>
      <c r="CC132" s="1">
        <v>0</v>
      </c>
      <c r="CD132" s="1">
        <v>0</v>
      </c>
      <c r="CE132" s="1">
        <v>0</v>
      </c>
      <c r="CF132" s="1">
        <v>0</v>
      </c>
      <c r="CG132" s="1">
        <v>0</v>
      </c>
      <c r="CH132" s="1">
        <v>0</v>
      </c>
      <c r="CI132" s="1">
        <v>0</v>
      </c>
      <c r="CJ132" s="1">
        <v>0</v>
      </c>
      <c r="CK132" s="1">
        <v>0</v>
      </c>
      <c r="CL132" s="1">
        <v>0</v>
      </c>
      <c r="CM132" s="1">
        <v>0</v>
      </c>
      <c r="CN132" s="1">
        <v>0</v>
      </c>
      <c r="CO132" s="1">
        <v>0</v>
      </c>
      <c r="CP132" s="1">
        <v>0</v>
      </c>
      <c r="CQ132" s="1">
        <v>0</v>
      </c>
      <c r="CR132" s="1">
        <v>0</v>
      </c>
      <c r="CS132" s="1">
        <v>0</v>
      </c>
      <c r="CT132" s="1">
        <v>0</v>
      </c>
      <c r="CU132" s="1">
        <v>0</v>
      </c>
      <c r="CV132" s="1">
        <v>0</v>
      </c>
      <c r="CW132" s="1">
        <v>0</v>
      </c>
      <c r="CX132" s="1">
        <v>0</v>
      </c>
      <c r="CY132" s="1">
        <v>0</v>
      </c>
      <c r="CZ132" s="1">
        <v>0</v>
      </c>
      <c r="DA132" s="1">
        <v>0</v>
      </c>
      <c r="DB132" s="1">
        <v>0</v>
      </c>
      <c r="DC132" s="1">
        <v>0</v>
      </c>
      <c r="DD132" s="1">
        <v>0</v>
      </c>
      <c r="DE132" s="1">
        <v>0</v>
      </c>
      <c r="DF132" s="1">
        <v>0</v>
      </c>
      <c r="DG132" s="1">
        <v>0</v>
      </c>
      <c r="DH132" s="1">
        <v>0</v>
      </c>
      <c r="DI132" s="1">
        <v>0</v>
      </c>
      <c r="DJ132" s="1">
        <v>0</v>
      </c>
      <c r="DK132" s="1">
        <v>0</v>
      </c>
      <c r="DL132" s="1">
        <v>0</v>
      </c>
      <c r="DM132" s="1">
        <v>0</v>
      </c>
      <c r="DN132" s="1">
        <v>0</v>
      </c>
      <c r="DO132" s="1">
        <v>0</v>
      </c>
      <c r="DP132" s="1">
        <v>0</v>
      </c>
      <c r="DQ132" s="1">
        <v>0</v>
      </c>
      <c r="DR132" s="1">
        <v>0</v>
      </c>
      <c r="DS132" s="1">
        <v>0</v>
      </c>
      <c r="DT132" s="1">
        <v>0</v>
      </c>
      <c r="DU132" s="1">
        <v>0</v>
      </c>
      <c r="DV132" s="1">
        <v>0</v>
      </c>
      <c r="DW132" s="1">
        <v>0</v>
      </c>
      <c r="DX132" s="1">
        <v>0</v>
      </c>
      <c r="DY132" s="1">
        <v>0</v>
      </c>
      <c r="DZ132" s="1">
        <v>0</v>
      </c>
      <c r="EA132" s="1">
        <v>0</v>
      </c>
      <c r="EB132" s="1">
        <v>0</v>
      </c>
      <c r="EC132" s="1">
        <v>0</v>
      </c>
      <c r="ED132" s="1">
        <v>0</v>
      </c>
      <c r="EE132" s="1">
        <v>0</v>
      </c>
      <c r="EF132" s="1">
        <v>0</v>
      </c>
      <c r="EG132" s="1">
        <v>0</v>
      </c>
      <c r="EH132" s="1">
        <v>0</v>
      </c>
    </row>
    <row r="133" spans="1:138">
      <c r="A133" s="1" t="s">
        <v>547</v>
      </c>
      <c r="B133" s="1" t="s">
        <v>548</v>
      </c>
      <c r="C133" s="1">
        <v>0</v>
      </c>
      <c r="D133" s="1">
        <v>0</v>
      </c>
      <c r="E133" s="1">
        <v>0</v>
      </c>
      <c r="F133" s="1">
        <v>0</v>
      </c>
      <c r="G133" s="1">
        <v>0</v>
      </c>
      <c r="H133" s="1">
        <v>0</v>
      </c>
      <c r="I133" s="1">
        <v>0</v>
      </c>
      <c r="J133" s="1">
        <v>0</v>
      </c>
      <c r="K133" s="1">
        <v>0</v>
      </c>
      <c r="L133" s="1">
        <v>0</v>
      </c>
      <c r="M133" s="1">
        <v>0</v>
      </c>
      <c r="N133" s="1">
        <v>0</v>
      </c>
      <c r="O133" s="1">
        <v>0</v>
      </c>
      <c r="P133" s="1">
        <v>0</v>
      </c>
      <c r="Q133" s="1">
        <v>0</v>
      </c>
      <c r="R133" s="1">
        <v>0</v>
      </c>
      <c r="S133" s="1">
        <v>0</v>
      </c>
      <c r="T133" s="1">
        <v>0</v>
      </c>
      <c r="U133" s="1">
        <v>0</v>
      </c>
      <c r="V133" s="1">
        <v>0</v>
      </c>
      <c r="W133" s="1">
        <v>0</v>
      </c>
      <c r="X133" s="1">
        <v>0</v>
      </c>
      <c r="Y133" s="1">
        <v>0</v>
      </c>
      <c r="Z133" s="1">
        <v>0</v>
      </c>
      <c r="AA133" s="1">
        <v>0</v>
      </c>
      <c r="AB133" s="1">
        <v>0</v>
      </c>
      <c r="AC133" s="1">
        <v>0</v>
      </c>
      <c r="AD133" s="1">
        <v>0</v>
      </c>
      <c r="AE133" s="1">
        <v>0</v>
      </c>
      <c r="AF133" s="1">
        <v>0</v>
      </c>
      <c r="AG133" s="1">
        <v>0</v>
      </c>
      <c r="AH133" s="1">
        <v>0</v>
      </c>
      <c r="AI133" s="1">
        <v>0</v>
      </c>
      <c r="AJ133" s="1">
        <v>0</v>
      </c>
      <c r="AK133" s="1">
        <v>0</v>
      </c>
      <c r="AL133" s="1">
        <v>0</v>
      </c>
      <c r="AM133" s="1">
        <v>0</v>
      </c>
      <c r="AN133" s="1">
        <v>0</v>
      </c>
      <c r="AO133" s="1">
        <v>0</v>
      </c>
      <c r="AP133" s="1">
        <v>0</v>
      </c>
      <c r="AQ133" s="1">
        <v>0</v>
      </c>
      <c r="AR133" s="1">
        <v>0</v>
      </c>
      <c r="AS133" s="1">
        <v>0</v>
      </c>
      <c r="AT133" s="1">
        <v>0</v>
      </c>
      <c r="AU133" s="1">
        <v>0</v>
      </c>
      <c r="AV133" s="1">
        <v>0</v>
      </c>
      <c r="AW133" s="1">
        <v>0</v>
      </c>
      <c r="AX133" s="1">
        <v>0</v>
      </c>
      <c r="AY133" s="1">
        <v>0</v>
      </c>
      <c r="AZ133" s="1">
        <v>0</v>
      </c>
      <c r="BA133" s="1">
        <v>0</v>
      </c>
      <c r="BB133" s="1">
        <v>0</v>
      </c>
      <c r="BC133" s="1">
        <v>0</v>
      </c>
      <c r="BD133" s="1">
        <v>0</v>
      </c>
      <c r="BE133" s="1">
        <v>0</v>
      </c>
      <c r="BF133" s="1">
        <v>0</v>
      </c>
      <c r="BG133" s="1">
        <v>0</v>
      </c>
      <c r="BH133" s="1">
        <v>0</v>
      </c>
      <c r="BI133" s="1">
        <v>0</v>
      </c>
      <c r="BJ133" s="1">
        <v>0</v>
      </c>
      <c r="BK133" s="1">
        <v>0</v>
      </c>
      <c r="BL133" s="1">
        <v>0</v>
      </c>
      <c r="BM133" s="1">
        <v>0</v>
      </c>
      <c r="BN133" s="1">
        <v>0</v>
      </c>
      <c r="BO133" s="1">
        <v>0</v>
      </c>
      <c r="BP133" s="1">
        <v>0</v>
      </c>
      <c r="BQ133" s="1">
        <v>0</v>
      </c>
      <c r="BR133" s="1">
        <v>0</v>
      </c>
      <c r="BS133" s="1">
        <v>0</v>
      </c>
      <c r="BT133" s="1">
        <v>0</v>
      </c>
      <c r="BU133" s="1">
        <v>0</v>
      </c>
      <c r="BV133" s="1">
        <v>0</v>
      </c>
      <c r="BW133" s="1">
        <v>0</v>
      </c>
      <c r="BX133" s="1">
        <v>0</v>
      </c>
      <c r="BY133" s="1">
        <v>0</v>
      </c>
      <c r="BZ133" s="1">
        <v>0</v>
      </c>
      <c r="CA133" s="1">
        <v>0</v>
      </c>
      <c r="CB133" s="1">
        <v>0</v>
      </c>
      <c r="CC133" s="1">
        <v>0</v>
      </c>
      <c r="CD133" s="1">
        <v>0</v>
      </c>
      <c r="CE133" s="1">
        <v>0</v>
      </c>
      <c r="CF133" s="1">
        <v>0</v>
      </c>
      <c r="CG133" s="1">
        <v>0</v>
      </c>
      <c r="CH133" s="1">
        <v>0</v>
      </c>
      <c r="CI133" s="1">
        <v>0</v>
      </c>
      <c r="CJ133" s="1">
        <v>0</v>
      </c>
      <c r="CK133" s="1">
        <v>0</v>
      </c>
      <c r="CL133" s="1">
        <v>0</v>
      </c>
      <c r="CM133" s="1">
        <v>0</v>
      </c>
      <c r="CN133" s="1">
        <v>0</v>
      </c>
      <c r="CO133" s="1">
        <v>0</v>
      </c>
      <c r="CP133" s="1">
        <v>0</v>
      </c>
      <c r="CQ133" s="1">
        <v>0</v>
      </c>
      <c r="CR133" s="1">
        <v>0</v>
      </c>
      <c r="CS133" s="1">
        <v>0</v>
      </c>
      <c r="CT133" s="1">
        <v>0</v>
      </c>
      <c r="CU133" s="1">
        <v>0</v>
      </c>
      <c r="CV133" s="1">
        <v>0</v>
      </c>
      <c r="CW133" s="1">
        <v>0</v>
      </c>
      <c r="CX133" s="1">
        <v>0</v>
      </c>
      <c r="CY133" s="1">
        <v>0</v>
      </c>
      <c r="CZ133" s="1">
        <v>0</v>
      </c>
      <c r="DA133" s="1">
        <v>0</v>
      </c>
      <c r="DB133" s="1">
        <v>0</v>
      </c>
      <c r="DC133" s="1">
        <v>0</v>
      </c>
      <c r="DD133" s="1">
        <v>0</v>
      </c>
      <c r="DE133" s="1">
        <v>0</v>
      </c>
      <c r="DF133" s="1">
        <v>0</v>
      </c>
      <c r="DG133" s="1">
        <v>0</v>
      </c>
      <c r="DH133" s="1">
        <v>0</v>
      </c>
      <c r="DI133" s="1">
        <v>0</v>
      </c>
      <c r="DJ133" s="1">
        <v>0</v>
      </c>
      <c r="DK133" s="1">
        <v>0</v>
      </c>
      <c r="DL133" s="1">
        <v>0</v>
      </c>
      <c r="DM133" s="1">
        <v>0</v>
      </c>
      <c r="DN133" s="1">
        <v>0</v>
      </c>
      <c r="DO133" s="1">
        <v>0</v>
      </c>
      <c r="DP133" s="1">
        <v>0</v>
      </c>
      <c r="DQ133" s="1">
        <v>0</v>
      </c>
      <c r="DR133" s="1">
        <v>0</v>
      </c>
      <c r="DS133" s="1">
        <v>0</v>
      </c>
      <c r="DT133" s="1">
        <v>0</v>
      </c>
      <c r="DU133" s="1">
        <v>0</v>
      </c>
      <c r="DV133" s="1">
        <v>0</v>
      </c>
      <c r="DW133" s="1">
        <v>0</v>
      </c>
      <c r="DX133" s="1">
        <v>0</v>
      </c>
      <c r="DY133" s="1">
        <v>0</v>
      </c>
      <c r="DZ133" s="1">
        <v>0</v>
      </c>
      <c r="EA133" s="1">
        <v>0</v>
      </c>
      <c r="EB133" s="1">
        <v>0</v>
      </c>
      <c r="EC133" s="1">
        <v>0</v>
      </c>
      <c r="ED133" s="1">
        <v>0</v>
      </c>
      <c r="EE133" s="1">
        <v>0</v>
      </c>
      <c r="EF133" s="1">
        <v>0</v>
      </c>
      <c r="EG133" s="1">
        <v>0</v>
      </c>
      <c r="EH133" s="1">
        <v>0</v>
      </c>
    </row>
    <row r="134" spans="1:138">
      <c r="A134" s="1" t="s">
        <v>549</v>
      </c>
      <c r="B134" s="1" t="s">
        <v>550</v>
      </c>
      <c r="C134" s="1">
        <v>0</v>
      </c>
      <c r="D134" s="1">
        <v>0</v>
      </c>
      <c r="E134" s="1">
        <v>0</v>
      </c>
      <c r="F134" s="1">
        <v>0</v>
      </c>
      <c r="G134" s="1">
        <v>0</v>
      </c>
      <c r="H134" s="1">
        <v>0</v>
      </c>
      <c r="I134" s="1">
        <v>0</v>
      </c>
      <c r="J134" s="1">
        <v>0</v>
      </c>
      <c r="K134" s="1">
        <v>0</v>
      </c>
      <c r="L134" s="1">
        <v>0</v>
      </c>
      <c r="M134" s="1">
        <v>0</v>
      </c>
      <c r="N134" s="1">
        <v>0</v>
      </c>
      <c r="O134" s="1">
        <v>0</v>
      </c>
      <c r="P134" s="1">
        <v>0</v>
      </c>
      <c r="Q134" s="1">
        <v>0</v>
      </c>
      <c r="R134" s="1">
        <v>0</v>
      </c>
      <c r="S134" s="1">
        <v>0</v>
      </c>
      <c r="T134" s="1">
        <v>0</v>
      </c>
      <c r="U134" s="1">
        <v>0</v>
      </c>
      <c r="V134" s="1">
        <v>0</v>
      </c>
      <c r="W134" s="1">
        <v>0</v>
      </c>
      <c r="X134" s="1">
        <v>0</v>
      </c>
      <c r="Y134" s="1">
        <v>0</v>
      </c>
      <c r="Z134" s="1">
        <v>0</v>
      </c>
      <c r="AA134" s="1">
        <v>0</v>
      </c>
      <c r="AB134" s="1">
        <v>0</v>
      </c>
      <c r="AC134" s="1">
        <v>0</v>
      </c>
      <c r="AD134" s="1">
        <v>0</v>
      </c>
      <c r="AE134" s="1">
        <v>0</v>
      </c>
      <c r="AF134" s="1">
        <v>0</v>
      </c>
      <c r="AG134" s="1">
        <v>0</v>
      </c>
      <c r="AH134" s="1">
        <v>0</v>
      </c>
      <c r="AI134" s="1">
        <v>0</v>
      </c>
      <c r="AJ134" s="1">
        <v>0</v>
      </c>
      <c r="AK134" s="1">
        <v>0</v>
      </c>
      <c r="AL134" s="1">
        <v>0</v>
      </c>
      <c r="AM134" s="1">
        <v>0</v>
      </c>
      <c r="AN134" s="1">
        <v>0</v>
      </c>
      <c r="AO134" s="1">
        <v>0</v>
      </c>
      <c r="AP134" s="1">
        <v>0</v>
      </c>
      <c r="AQ134" s="1">
        <v>0</v>
      </c>
      <c r="AR134" s="1">
        <v>0</v>
      </c>
      <c r="AS134" s="1">
        <v>0</v>
      </c>
      <c r="AT134" s="1">
        <v>0</v>
      </c>
      <c r="AU134" s="1">
        <v>0</v>
      </c>
      <c r="AV134" s="1">
        <v>0</v>
      </c>
      <c r="AW134" s="1">
        <v>0</v>
      </c>
      <c r="AX134" s="1">
        <v>0</v>
      </c>
      <c r="AY134" s="1">
        <v>0</v>
      </c>
      <c r="AZ134" s="1">
        <v>0</v>
      </c>
      <c r="BA134" s="1">
        <v>0</v>
      </c>
      <c r="BB134" s="1">
        <v>0</v>
      </c>
      <c r="BC134" s="1">
        <v>0</v>
      </c>
      <c r="BD134" s="1">
        <v>0</v>
      </c>
      <c r="BE134" s="1">
        <v>0</v>
      </c>
      <c r="BF134" s="1">
        <v>0</v>
      </c>
      <c r="BG134" s="1">
        <v>0</v>
      </c>
      <c r="BH134" s="1">
        <v>0</v>
      </c>
      <c r="BI134" s="1">
        <v>0</v>
      </c>
      <c r="BJ134" s="1">
        <v>0</v>
      </c>
      <c r="BK134" s="1">
        <v>0</v>
      </c>
      <c r="BL134" s="1">
        <v>0</v>
      </c>
      <c r="BM134" s="1">
        <v>0</v>
      </c>
      <c r="BN134" s="1">
        <v>0</v>
      </c>
      <c r="BO134" s="1">
        <v>0</v>
      </c>
      <c r="BP134" s="1">
        <v>0</v>
      </c>
      <c r="BQ134" s="1">
        <v>0</v>
      </c>
      <c r="BR134" s="1">
        <v>0</v>
      </c>
      <c r="BS134" s="1">
        <v>0</v>
      </c>
      <c r="BT134" s="1">
        <v>0</v>
      </c>
      <c r="BU134" s="1">
        <v>0</v>
      </c>
      <c r="BV134" s="1">
        <v>0</v>
      </c>
      <c r="BW134" s="1">
        <v>0</v>
      </c>
      <c r="BX134" s="1">
        <v>0</v>
      </c>
      <c r="BY134" s="1">
        <v>0</v>
      </c>
      <c r="BZ134" s="1">
        <v>0</v>
      </c>
      <c r="CA134" s="1">
        <v>0</v>
      </c>
      <c r="CB134" s="1">
        <v>0</v>
      </c>
      <c r="CC134" s="1">
        <v>0</v>
      </c>
      <c r="CD134" s="1">
        <v>0</v>
      </c>
      <c r="CE134" s="1">
        <v>0</v>
      </c>
      <c r="CF134" s="1">
        <v>0</v>
      </c>
      <c r="CG134" s="1">
        <v>0</v>
      </c>
      <c r="CH134" s="1">
        <v>0</v>
      </c>
      <c r="CI134" s="1">
        <v>0</v>
      </c>
      <c r="CJ134" s="1">
        <v>0</v>
      </c>
      <c r="CK134" s="1">
        <v>0</v>
      </c>
      <c r="CL134" s="1">
        <v>0</v>
      </c>
      <c r="CM134" s="1">
        <v>0</v>
      </c>
      <c r="CN134" s="1">
        <v>0</v>
      </c>
      <c r="CO134" s="1">
        <v>0</v>
      </c>
      <c r="CP134" s="1">
        <v>0</v>
      </c>
      <c r="CQ134" s="1">
        <v>0</v>
      </c>
      <c r="CR134" s="1">
        <v>0</v>
      </c>
      <c r="CS134" s="1">
        <v>0</v>
      </c>
      <c r="CT134" s="1">
        <v>0</v>
      </c>
      <c r="CU134" s="1">
        <v>0</v>
      </c>
      <c r="CV134" s="1">
        <v>0</v>
      </c>
      <c r="CW134" s="1">
        <v>0</v>
      </c>
      <c r="CX134" s="1">
        <v>0</v>
      </c>
      <c r="CY134" s="1">
        <v>0</v>
      </c>
      <c r="CZ134" s="1">
        <v>0</v>
      </c>
      <c r="DA134" s="1">
        <v>0</v>
      </c>
      <c r="DB134" s="1">
        <v>0</v>
      </c>
      <c r="DC134" s="1">
        <v>0</v>
      </c>
      <c r="DD134" s="1">
        <v>0</v>
      </c>
      <c r="DE134" s="1">
        <v>0</v>
      </c>
      <c r="DF134" s="1">
        <v>0</v>
      </c>
      <c r="DG134" s="1">
        <v>0</v>
      </c>
      <c r="DH134" s="1">
        <v>0</v>
      </c>
      <c r="DI134" s="1">
        <v>0</v>
      </c>
      <c r="DJ134" s="1">
        <v>0</v>
      </c>
      <c r="DK134" s="1">
        <v>0</v>
      </c>
      <c r="DL134" s="1">
        <v>0</v>
      </c>
      <c r="DM134" s="1">
        <v>0</v>
      </c>
      <c r="DN134" s="1">
        <v>0</v>
      </c>
      <c r="DO134" s="1">
        <v>0</v>
      </c>
      <c r="DP134" s="1">
        <v>0</v>
      </c>
      <c r="DQ134" s="1">
        <v>0</v>
      </c>
      <c r="DR134" s="1">
        <v>0</v>
      </c>
      <c r="DS134" s="1">
        <v>0</v>
      </c>
      <c r="DT134" s="1">
        <v>0</v>
      </c>
      <c r="DU134" s="1">
        <v>0</v>
      </c>
      <c r="DV134" s="1">
        <v>0</v>
      </c>
      <c r="DW134" s="1">
        <v>0</v>
      </c>
      <c r="DX134" s="1">
        <v>0</v>
      </c>
      <c r="DY134" s="1">
        <v>0</v>
      </c>
      <c r="DZ134" s="1">
        <v>0</v>
      </c>
      <c r="EA134" s="1">
        <v>0</v>
      </c>
      <c r="EB134" s="1">
        <v>0</v>
      </c>
      <c r="EC134" s="1">
        <v>0</v>
      </c>
      <c r="ED134" s="1">
        <v>0</v>
      </c>
      <c r="EE134" s="1">
        <v>0</v>
      </c>
      <c r="EF134" s="1">
        <v>0</v>
      </c>
      <c r="EG134" s="1">
        <v>0</v>
      </c>
      <c r="EH134" s="1">
        <v>0</v>
      </c>
    </row>
    <row r="135" spans="1:138">
      <c r="A135" s="1" t="s">
        <v>551</v>
      </c>
      <c r="B135" s="1" t="s">
        <v>552</v>
      </c>
      <c r="C135" s="1">
        <v>0</v>
      </c>
      <c r="D135" s="1">
        <v>0</v>
      </c>
      <c r="E135" s="1">
        <v>0</v>
      </c>
      <c r="F135" s="1">
        <v>0</v>
      </c>
      <c r="G135" s="1">
        <v>0</v>
      </c>
      <c r="H135" s="1">
        <v>0</v>
      </c>
      <c r="I135" s="1">
        <v>0</v>
      </c>
      <c r="J135" s="1">
        <v>0</v>
      </c>
      <c r="K135" s="1">
        <v>0</v>
      </c>
      <c r="L135" s="1">
        <v>0</v>
      </c>
      <c r="M135" s="1">
        <v>0</v>
      </c>
      <c r="N135" s="1">
        <v>0</v>
      </c>
      <c r="O135" s="1">
        <v>0</v>
      </c>
      <c r="P135" s="1">
        <v>0</v>
      </c>
      <c r="Q135" s="1">
        <v>0</v>
      </c>
      <c r="R135" s="1">
        <v>0</v>
      </c>
      <c r="S135" s="1">
        <v>0</v>
      </c>
      <c r="T135" s="1">
        <v>0</v>
      </c>
      <c r="U135" s="1">
        <v>0</v>
      </c>
      <c r="V135" s="1">
        <v>0</v>
      </c>
      <c r="W135" s="1">
        <v>0</v>
      </c>
      <c r="X135" s="1">
        <v>0</v>
      </c>
      <c r="Y135" s="1">
        <v>0</v>
      </c>
      <c r="Z135" s="1">
        <v>0</v>
      </c>
      <c r="AA135" s="1">
        <v>0</v>
      </c>
      <c r="AB135" s="1">
        <v>0</v>
      </c>
      <c r="AC135" s="1">
        <v>0</v>
      </c>
      <c r="AD135" s="1">
        <v>0</v>
      </c>
      <c r="AE135" s="1">
        <v>0</v>
      </c>
      <c r="AF135" s="1">
        <v>0</v>
      </c>
      <c r="AG135" s="1">
        <v>0</v>
      </c>
      <c r="AH135" s="1">
        <v>0</v>
      </c>
      <c r="AI135" s="1">
        <v>0</v>
      </c>
      <c r="AJ135" s="1">
        <v>0</v>
      </c>
      <c r="AK135" s="1">
        <v>0</v>
      </c>
      <c r="AL135" s="1">
        <v>0</v>
      </c>
      <c r="AM135" s="1">
        <v>0</v>
      </c>
      <c r="AN135" s="1">
        <v>0</v>
      </c>
      <c r="AO135" s="1">
        <v>0</v>
      </c>
      <c r="AP135" s="1">
        <v>0</v>
      </c>
      <c r="AQ135" s="1">
        <v>0</v>
      </c>
      <c r="AR135" s="1">
        <v>0</v>
      </c>
      <c r="AS135" s="1">
        <v>0</v>
      </c>
      <c r="AT135" s="1">
        <v>0</v>
      </c>
      <c r="AU135" s="1">
        <v>0</v>
      </c>
      <c r="AV135" s="1">
        <v>0</v>
      </c>
      <c r="AW135" s="1">
        <v>0</v>
      </c>
      <c r="AX135" s="1">
        <v>0</v>
      </c>
      <c r="AY135" s="1">
        <v>0</v>
      </c>
      <c r="AZ135" s="1">
        <v>0</v>
      </c>
      <c r="BA135" s="1">
        <v>0</v>
      </c>
      <c r="BB135" s="1">
        <v>0</v>
      </c>
      <c r="BC135" s="1">
        <v>0</v>
      </c>
      <c r="BD135" s="1">
        <v>0</v>
      </c>
      <c r="BE135" s="1">
        <v>0</v>
      </c>
      <c r="BF135" s="1">
        <v>0</v>
      </c>
      <c r="BG135" s="1">
        <v>0</v>
      </c>
      <c r="BH135" s="1">
        <v>0</v>
      </c>
      <c r="BI135" s="1">
        <v>0</v>
      </c>
      <c r="BJ135" s="1">
        <v>0</v>
      </c>
      <c r="BK135" s="1">
        <v>0</v>
      </c>
      <c r="BL135" s="1">
        <v>0</v>
      </c>
      <c r="BM135" s="1">
        <v>0</v>
      </c>
      <c r="BN135" s="1">
        <v>0</v>
      </c>
      <c r="BO135" s="1">
        <v>0</v>
      </c>
      <c r="BP135" s="1">
        <v>0</v>
      </c>
      <c r="BQ135" s="1">
        <v>0</v>
      </c>
      <c r="BR135" s="1">
        <v>0</v>
      </c>
      <c r="BS135" s="1">
        <v>0</v>
      </c>
      <c r="BT135" s="1">
        <v>0</v>
      </c>
      <c r="BU135" s="1">
        <v>0</v>
      </c>
      <c r="BV135" s="1">
        <v>0</v>
      </c>
      <c r="BW135" s="1">
        <v>0</v>
      </c>
      <c r="BX135" s="1">
        <v>0</v>
      </c>
      <c r="BY135" s="1">
        <v>0</v>
      </c>
      <c r="BZ135" s="1">
        <v>0</v>
      </c>
      <c r="CA135" s="1">
        <v>0</v>
      </c>
      <c r="CB135" s="1">
        <v>0</v>
      </c>
      <c r="CC135" s="1">
        <v>0</v>
      </c>
      <c r="CD135" s="1">
        <v>0</v>
      </c>
      <c r="CE135" s="1">
        <v>0</v>
      </c>
      <c r="CF135" s="1">
        <v>0</v>
      </c>
      <c r="CG135" s="1">
        <v>0</v>
      </c>
      <c r="CH135" s="1">
        <v>0</v>
      </c>
      <c r="CI135" s="1">
        <v>0</v>
      </c>
      <c r="CJ135" s="1">
        <v>0</v>
      </c>
      <c r="CK135" s="1">
        <v>0</v>
      </c>
      <c r="CL135" s="1">
        <v>0</v>
      </c>
      <c r="CM135" s="1">
        <v>0</v>
      </c>
      <c r="CN135" s="1">
        <v>0</v>
      </c>
      <c r="CO135" s="1">
        <v>0</v>
      </c>
      <c r="CP135" s="1">
        <v>0</v>
      </c>
      <c r="CQ135" s="1">
        <v>0</v>
      </c>
      <c r="CR135" s="1">
        <v>0</v>
      </c>
      <c r="CS135" s="1">
        <v>0</v>
      </c>
      <c r="CT135" s="1">
        <v>0</v>
      </c>
      <c r="CU135" s="1">
        <v>0</v>
      </c>
      <c r="CV135" s="1">
        <v>0</v>
      </c>
      <c r="CW135" s="1">
        <v>0</v>
      </c>
      <c r="CX135" s="1">
        <v>0</v>
      </c>
      <c r="CY135" s="1">
        <v>0</v>
      </c>
      <c r="CZ135" s="1">
        <v>0</v>
      </c>
      <c r="DA135" s="1">
        <v>0</v>
      </c>
      <c r="DB135" s="1">
        <v>0</v>
      </c>
      <c r="DC135" s="1">
        <v>0</v>
      </c>
      <c r="DD135" s="1">
        <v>0</v>
      </c>
      <c r="DE135" s="1">
        <v>0</v>
      </c>
      <c r="DF135" s="1">
        <v>0</v>
      </c>
      <c r="DG135" s="1">
        <v>0</v>
      </c>
      <c r="DH135" s="1">
        <v>0</v>
      </c>
      <c r="DI135" s="1">
        <v>0</v>
      </c>
      <c r="DJ135" s="1">
        <v>0</v>
      </c>
      <c r="DK135" s="1">
        <v>0</v>
      </c>
      <c r="DL135" s="1">
        <v>0</v>
      </c>
      <c r="DM135" s="1">
        <v>0</v>
      </c>
      <c r="DN135" s="1">
        <v>0</v>
      </c>
      <c r="DO135" s="1">
        <v>0</v>
      </c>
      <c r="DP135" s="1">
        <v>0</v>
      </c>
      <c r="DQ135" s="1">
        <v>0</v>
      </c>
      <c r="DR135" s="1">
        <v>0</v>
      </c>
      <c r="DS135" s="1">
        <v>0</v>
      </c>
      <c r="DT135" s="1">
        <v>0</v>
      </c>
      <c r="DU135" s="1">
        <v>0</v>
      </c>
      <c r="DV135" s="1">
        <v>0</v>
      </c>
      <c r="DW135" s="1">
        <v>0</v>
      </c>
      <c r="DX135" s="1">
        <v>0</v>
      </c>
      <c r="DY135" s="1">
        <v>0</v>
      </c>
      <c r="DZ135" s="1">
        <v>0</v>
      </c>
      <c r="EA135" s="1">
        <v>0</v>
      </c>
      <c r="EB135" s="1">
        <v>0</v>
      </c>
      <c r="EC135" s="1">
        <v>0</v>
      </c>
      <c r="ED135" s="1">
        <v>0</v>
      </c>
      <c r="EE135" s="1">
        <v>0</v>
      </c>
      <c r="EF135" s="1">
        <v>0</v>
      </c>
      <c r="EG135" s="1">
        <v>0</v>
      </c>
      <c r="EH135" s="1">
        <v>0</v>
      </c>
    </row>
    <row r="136" spans="1:138">
      <c r="A136" s="1" t="s">
        <v>2766</v>
      </c>
      <c r="B136" s="1" t="s">
        <v>554</v>
      </c>
      <c r="C136" s="1">
        <v>0</v>
      </c>
      <c r="D136" s="1">
        <v>0</v>
      </c>
      <c r="E136" s="1">
        <v>0</v>
      </c>
      <c r="F136" s="1">
        <v>0</v>
      </c>
      <c r="G136" s="1">
        <v>0</v>
      </c>
      <c r="H136" s="1">
        <v>0</v>
      </c>
      <c r="I136" s="1">
        <v>0</v>
      </c>
      <c r="J136" s="1">
        <v>0</v>
      </c>
      <c r="K136" s="1">
        <v>0</v>
      </c>
      <c r="L136" s="1">
        <v>0</v>
      </c>
      <c r="M136" s="1">
        <v>0</v>
      </c>
      <c r="N136" s="1">
        <v>0</v>
      </c>
      <c r="O136" s="1">
        <v>0</v>
      </c>
      <c r="P136" s="1">
        <v>0</v>
      </c>
      <c r="Q136" s="1">
        <v>0</v>
      </c>
      <c r="R136" s="1">
        <v>0</v>
      </c>
      <c r="S136" s="1">
        <v>0</v>
      </c>
      <c r="T136" s="1">
        <v>0</v>
      </c>
      <c r="U136" s="1">
        <v>0</v>
      </c>
      <c r="V136" s="1">
        <v>0</v>
      </c>
      <c r="W136" s="1">
        <v>0</v>
      </c>
      <c r="X136" s="1">
        <v>0</v>
      </c>
      <c r="Y136" s="1">
        <v>0</v>
      </c>
      <c r="Z136" s="1">
        <v>0</v>
      </c>
      <c r="AA136" s="1">
        <v>0</v>
      </c>
      <c r="AB136" s="1">
        <v>0</v>
      </c>
      <c r="AC136" s="1">
        <v>0</v>
      </c>
      <c r="AD136" s="1">
        <v>0</v>
      </c>
      <c r="AE136" s="1">
        <v>0</v>
      </c>
      <c r="AF136" s="1">
        <v>0</v>
      </c>
      <c r="AG136" s="1">
        <v>0</v>
      </c>
      <c r="AH136" s="1">
        <v>0</v>
      </c>
      <c r="AI136" s="1">
        <v>0</v>
      </c>
      <c r="AJ136" s="1">
        <v>0</v>
      </c>
      <c r="AK136" s="1">
        <v>0</v>
      </c>
      <c r="AL136" s="1">
        <v>0</v>
      </c>
      <c r="AM136" s="1">
        <v>0</v>
      </c>
      <c r="AN136" s="1">
        <v>0</v>
      </c>
      <c r="AO136" s="1">
        <v>0</v>
      </c>
      <c r="AP136" s="1">
        <v>0</v>
      </c>
      <c r="AQ136" s="1">
        <v>0</v>
      </c>
      <c r="AR136" s="1">
        <v>0</v>
      </c>
      <c r="AS136" s="1">
        <v>0</v>
      </c>
      <c r="AT136" s="1">
        <v>0</v>
      </c>
      <c r="AU136" s="1">
        <v>0</v>
      </c>
      <c r="AV136" s="1">
        <v>0</v>
      </c>
      <c r="AW136" s="1">
        <v>0</v>
      </c>
      <c r="AX136" s="1">
        <v>0</v>
      </c>
      <c r="AY136" s="1">
        <v>0</v>
      </c>
      <c r="AZ136" s="1">
        <v>0</v>
      </c>
      <c r="BA136" s="1">
        <v>0</v>
      </c>
      <c r="BB136" s="1">
        <v>0</v>
      </c>
      <c r="BC136" s="1">
        <v>0</v>
      </c>
      <c r="BD136" s="1">
        <v>0</v>
      </c>
      <c r="BE136" s="1">
        <v>0</v>
      </c>
      <c r="BF136" s="1">
        <v>0</v>
      </c>
      <c r="BG136" s="1">
        <v>0</v>
      </c>
      <c r="BH136" s="1">
        <v>0</v>
      </c>
      <c r="BI136" s="1">
        <v>0</v>
      </c>
      <c r="BJ136" s="1">
        <v>0</v>
      </c>
      <c r="BK136" s="1">
        <v>0</v>
      </c>
      <c r="BL136" s="1">
        <v>0</v>
      </c>
      <c r="BM136" s="1">
        <v>0</v>
      </c>
      <c r="BN136" s="1">
        <v>0</v>
      </c>
      <c r="BO136" s="1">
        <v>0</v>
      </c>
      <c r="BP136" s="1">
        <v>0</v>
      </c>
      <c r="BQ136" s="1">
        <v>0</v>
      </c>
      <c r="BR136" s="1">
        <v>0</v>
      </c>
      <c r="BS136" s="1">
        <v>0</v>
      </c>
      <c r="BT136" s="1">
        <v>0</v>
      </c>
      <c r="BU136" s="1">
        <v>0</v>
      </c>
      <c r="BV136" s="1">
        <v>0</v>
      </c>
      <c r="BW136" s="1">
        <v>0</v>
      </c>
      <c r="BX136" s="1">
        <v>0</v>
      </c>
      <c r="BY136" s="1">
        <v>0</v>
      </c>
      <c r="BZ136" s="1">
        <v>0</v>
      </c>
      <c r="CA136" s="1">
        <v>0</v>
      </c>
      <c r="CB136" s="1">
        <v>0</v>
      </c>
      <c r="CC136" s="1">
        <v>0</v>
      </c>
      <c r="CD136" s="1">
        <v>0</v>
      </c>
      <c r="CE136" s="1">
        <v>0</v>
      </c>
      <c r="CF136" s="1">
        <v>0</v>
      </c>
      <c r="CG136" s="1">
        <v>0</v>
      </c>
      <c r="CH136" s="1">
        <v>0</v>
      </c>
      <c r="CI136" s="1">
        <v>0</v>
      </c>
      <c r="CJ136" s="1">
        <v>0</v>
      </c>
      <c r="CK136" s="1">
        <v>0</v>
      </c>
      <c r="CL136" s="1">
        <v>0</v>
      </c>
      <c r="CM136" s="1">
        <v>0</v>
      </c>
      <c r="CN136" s="1">
        <v>0</v>
      </c>
      <c r="CO136" s="1">
        <v>0</v>
      </c>
      <c r="CP136" s="1">
        <v>0</v>
      </c>
      <c r="CQ136" s="1">
        <v>0</v>
      </c>
      <c r="CR136" s="1">
        <v>0</v>
      </c>
      <c r="CS136" s="1">
        <v>0</v>
      </c>
      <c r="CT136" s="1">
        <v>0</v>
      </c>
      <c r="CU136" s="1">
        <v>0</v>
      </c>
      <c r="CV136" s="1">
        <v>0</v>
      </c>
      <c r="CW136" s="1">
        <v>0</v>
      </c>
      <c r="CX136" s="1">
        <v>0</v>
      </c>
      <c r="CY136" s="1">
        <v>0</v>
      </c>
      <c r="CZ136" s="1">
        <v>0</v>
      </c>
      <c r="DA136" s="1">
        <v>0</v>
      </c>
      <c r="DB136" s="1">
        <v>0</v>
      </c>
      <c r="DC136" s="1">
        <v>0</v>
      </c>
      <c r="DD136" s="1">
        <v>0</v>
      </c>
      <c r="DE136" s="1">
        <v>0</v>
      </c>
      <c r="DF136" s="1">
        <v>0</v>
      </c>
      <c r="DG136" s="1">
        <v>0</v>
      </c>
      <c r="DH136" s="1">
        <v>0</v>
      </c>
      <c r="DI136" s="1">
        <v>0</v>
      </c>
      <c r="DJ136" s="1">
        <v>0</v>
      </c>
      <c r="DK136" s="1">
        <v>0</v>
      </c>
      <c r="DL136" s="1">
        <v>0</v>
      </c>
      <c r="DM136" s="1">
        <v>0</v>
      </c>
      <c r="DN136" s="1">
        <v>0</v>
      </c>
      <c r="DO136" s="1">
        <v>0</v>
      </c>
      <c r="DP136" s="1">
        <v>0</v>
      </c>
      <c r="DQ136" s="1">
        <v>0</v>
      </c>
      <c r="DR136" s="1">
        <v>0</v>
      </c>
      <c r="DS136" s="1">
        <v>0</v>
      </c>
      <c r="DT136" s="1">
        <v>0</v>
      </c>
      <c r="DU136" s="1">
        <v>0</v>
      </c>
      <c r="DV136" s="1">
        <v>0</v>
      </c>
      <c r="DW136" s="1">
        <v>0</v>
      </c>
      <c r="DX136" s="1">
        <v>0</v>
      </c>
      <c r="DY136" s="1">
        <v>0</v>
      </c>
      <c r="DZ136" s="1">
        <v>0</v>
      </c>
      <c r="EA136" s="1">
        <v>0</v>
      </c>
      <c r="EB136" s="1">
        <v>0</v>
      </c>
      <c r="EC136" s="1">
        <v>0</v>
      </c>
      <c r="ED136" s="1">
        <v>0</v>
      </c>
      <c r="EE136" s="1">
        <v>0</v>
      </c>
      <c r="EF136" s="1">
        <v>0</v>
      </c>
      <c r="EG136" s="1">
        <v>0</v>
      </c>
      <c r="EH136" s="1">
        <v>0</v>
      </c>
    </row>
  </sheetData>
  <pageMargins left="0.75" right="0.75" top="1" bottom="1" header="0.5" footer="0.5"/>
  <headerFooter alignWithMargins="0">
    <oddHeader>&amp;A</oddHeader>
    <oddFooter>Page &amp;P</oddFooter>
  </headerFooter>
</worksheet>
</file>

<file path=xl/worksheets/sheet35.xml><?xml version="1.0" encoding="utf-8"?>
<worksheet xmlns="http://schemas.openxmlformats.org/spreadsheetml/2006/main" xmlns:r="http://schemas.openxmlformats.org/officeDocument/2006/relationships">
  <sheetPr codeName="Foglio58"/>
  <dimension ref="A1:Y148"/>
  <sheetViews>
    <sheetView showGridLines="0" zoomScaleNormal="100" workbookViewId="0">
      <pane xSplit="2" ySplit="6" topLeftCell="C127" activePane="bottomRight" state="frozen"/>
      <selection activeCell="C8" sqref="C8"/>
      <selection pane="topRight" activeCell="C8" sqref="C8"/>
      <selection pane="bottomLeft" activeCell="C8" sqref="C8"/>
      <selection pane="bottomRight" activeCell="D142" sqref="D142"/>
    </sheetView>
  </sheetViews>
  <sheetFormatPr defaultRowHeight="11.25"/>
  <cols>
    <col min="1" max="1" width="44.5703125" style="1117" customWidth="1"/>
    <col min="2" max="2" width="7.5703125" style="1148" customWidth="1"/>
    <col min="3" max="8" width="7.5703125" style="1117" customWidth="1"/>
    <col min="9" max="14" width="8" style="1117" customWidth="1"/>
    <col min="15" max="18" width="7.140625" style="1117" customWidth="1"/>
    <col min="19" max="20" width="8.28515625" style="1117" customWidth="1"/>
    <col min="21" max="21" width="5.7109375" style="1117" customWidth="1"/>
    <col min="22" max="25" width="9.28515625" style="1117" customWidth="1"/>
    <col min="26" max="16384" width="9.140625" style="1117"/>
  </cols>
  <sheetData>
    <row r="1" spans="1:25" s="1070" customFormat="1" ht="87" customHeight="1">
      <c r="A1" s="2630" t="str">
        <f>'t1'!A1</f>
        <v>COMPARTO SERVIZIO SANITARIO NAZIONALE - anno 2017</v>
      </c>
      <c r="B1" s="2630"/>
      <c r="C1" s="2630"/>
      <c r="D1" s="2630"/>
      <c r="E1" s="2630"/>
      <c r="F1" s="2630"/>
      <c r="G1" s="2630"/>
      <c r="H1" s="2630"/>
      <c r="I1" s="2630"/>
      <c r="J1" s="2630"/>
      <c r="K1" s="2630"/>
      <c r="L1" s="2630"/>
      <c r="M1" s="2630"/>
      <c r="N1" s="2630"/>
      <c r="O1" s="2630"/>
      <c r="P1" s="2630"/>
      <c r="Q1" s="2630"/>
      <c r="R1" s="2630"/>
      <c r="S1" s="1071"/>
      <c r="T1" s="1107"/>
    </row>
    <row r="2" spans="1:25" s="1070" customFormat="1" ht="30" customHeight="1" thickBot="1">
      <c r="A2" s="1066"/>
      <c r="B2" s="1099"/>
      <c r="C2" s="1106"/>
      <c r="D2" s="1106"/>
      <c r="E2" s="1106"/>
      <c r="F2" s="1106"/>
      <c r="G2" s="1106"/>
      <c r="H2" s="1106"/>
      <c r="I2" s="1188"/>
      <c r="J2" s="1106"/>
      <c r="K2" s="1188"/>
      <c r="L2" s="1188"/>
      <c r="M2" s="1106"/>
      <c r="N2" s="2631"/>
      <c r="O2" s="2631"/>
      <c r="P2" s="2631"/>
      <c r="Q2" s="2631"/>
      <c r="R2" s="2631"/>
      <c r="S2" s="2631"/>
      <c r="T2" s="2631"/>
    </row>
    <row r="3" spans="1:25" ht="15" customHeight="1" thickBot="1">
      <c r="A3" s="1109"/>
      <c r="B3" s="1110"/>
      <c r="C3" s="1189" t="s">
        <v>2634</v>
      </c>
      <c r="D3" s="1190"/>
      <c r="E3" s="1190"/>
      <c r="F3" s="1190"/>
      <c r="G3" s="1190"/>
      <c r="H3" s="1190"/>
      <c r="I3" s="1190"/>
      <c r="J3" s="1190"/>
      <c r="K3" s="1190"/>
      <c r="L3" s="1190"/>
      <c r="M3" s="1190"/>
      <c r="N3" s="1190"/>
      <c r="O3" s="1190"/>
      <c r="P3" s="1190"/>
      <c r="Q3" s="1190"/>
      <c r="R3" s="1190"/>
      <c r="S3" s="1190"/>
      <c r="T3" s="1191"/>
      <c r="V3" s="1071"/>
      <c r="W3" s="1071"/>
      <c r="X3" s="1071"/>
      <c r="Y3" s="1071"/>
    </row>
    <row r="4" spans="1:25" ht="35.25" customHeight="1" thickTop="1">
      <c r="A4" s="1118" t="s">
        <v>2722</v>
      </c>
      <c r="B4" s="1192" t="s">
        <v>273</v>
      </c>
      <c r="C4" s="2638" t="s">
        <v>2780</v>
      </c>
      <c r="D4" s="2639"/>
      <c r="E4" s="2638" t="s">
        <v>2781</v>
      </c>
      <c r="F4" s="2639"/>
      <c r="G4" s="2638" t="s">
        <v>2782</v>
      </c>
      <c r="H4" s="2639"/>
      <c r="I4" s="2638" t="s">
        <v>2783</v>
      </c>
      <c r="J4" s="2639"/>
      <c r="K4" s="2638" t="s">
        <v>2784</v>
      </c>
      <c r="L4" s="2639"/>
      <c r="M4" s="2644" t="s">
        <v>2785</v>
      </c>
      <c r="N4" s="2639"/>
      <c r="O4" s="2638" t="s">
        <v>2786</v>
      </c>
      <c r="P4" s="2639"/>
      <c r="Q4" s="2638" t="s">
        <v>2787</v>
      </c>
      <c r="R4" s="2639"/>
      <c r="S4" s="2638" t="s">
        <v>555</v>
      </c>
      <c r="T4" s="2640"/>
      <c r="V4" s="1071"/>
      <c r="W4" s="1071"/>
      <c r="X4" s="1071"/>
      <c r="Y4" s="1071"/>
    </row>
    <row r="5" spans="1:25">
      <c r="A5" s="1193"/>
      <c r="B5" s="1192"/>
      <c r="C5" s="2641" t="s">
        <v>2788</v>
      </c>
      <c r="D5" s="2642"/>
      <c r="E5" s="2641" t="s">
        <v>2789</v>
      </c>
      <c r="F5" s="2642"/>
      <c r="G5" s="2641" t="s">
        <v>2790</v>
      </c>
      <c r="H5" s="2642"/>
      <c r="I5" s="2641" t="s">
        <v>2791</v>
      </c>
      <c r="J5" s="2642"/>
      <c r="K5" s="2641" t="s">
        <v>2792</v>
      </c>
      <c r="L5" s="2642"/>
      <c r="M5" s="2641" t="s">
        <v>2793</v>
      </c>
      <c r="N5" s="2642"/>
      <c r="O5" s="2641" t="s">
        <v>2794</v>
      </c>
      <c r="P5" s="2642"/>
      <c r="Q5" s="2641" t="s">
        <v>2795</v>
      </c>
      <c r="R5" s="2642"/>
      <c r="S5" s="2641"/>
      <c r="T5" s="2643"/>
      <c r="V5" s="1071"/>
      <c r="W5" s="1071"/>
      <c r="X5" s="1071"/>
      <c r="Y5" s="1071"/>
    </row>
    <row r="6" spans="1:25" ht="12" thickBot="1">
      <c r="A6" s="1194"/>
      <c r="B6" s="1195"/>
      <c r="C6" s="1196" t="s">
        <v>279</v>
      </c>
      <c r="D6" s="1197" t="s">
        <v>280</v>
      </c>
      <c r="E6" s="1196" t="s">
        <v>279</v>
      </c>
      <c r="F6" s="1197" t="s">
        <v>280</v>
      </c>
      <c r="G6" s="1196" t="s">
        <v>279</v>
      </c>
      <c r="H6" s="1197" t="s">
        <v>280</v>
      </c>
      <c r="I6" s="1196" t="s">
        <v>279</v>
      </c>
      <c r="J6" s="1197" t="s">
        <v>280</v>
      </c>
      <c r="K6" s="1196" t="s">
        <v>279</v>
      </c>
      <c r="L6" s="1197" t="s">
        <v>280</v>
      </c>
      <c r="M6" s="1196" t="s">
        <v>279</v>
      </c>
      <c r="N6" s="1197" t="s">
        <v>280</v>
      </c>
      <c r="O6" s="1196" t="s">
        <v>279</v>
      </c>
      <c r="P6" s="1197" t="s">
        <v>280</v>
      </c>
      <c r="Q6" s="1196" t="s">
        <v>279</v>
      </c>
      <c r="R6" s="1197" t="s">
        <v>280</v>
      </c>
      <c r="S6" s="1196" t="s">
        <v>279</v>
      </c>
      <c r="T6" s="1198" t="s">
        <v>280</v>
      </c>
      <c r="V6" s="1071"/>
      <c r="W6" s="1071"/>
      <c r="X6" s="1071"/>
      <c r="Y6" s="1071"/>
    </row>
    <row r="7" spans="1:25" ht="9.75" hidden="1" customHeight="1" thickTop="1" thickBot="1">
      <c r="A7" s="1126"/>
      <c r="B7" s="1494"/>
      <c r="C7" s="1495">
        <v>0</v>
      </c>
      <c r="D7" s="1496">
        <v>0</v>
      </c>
      <c r="E7" s="1495">
        <v>0</v>
      </c>
      <c r="F7" s="1496">
        <v>0</v>
      </c>
      <c r="G7" s="1495">
        <v>0</v>
      </c>
      <c r="H7" s="1763">
        <v>0</v>
      </c>
      <c r="I7" s="1495">
        <v>0</v>
      </c>
      <c r="J7" s="1763">
        <v>0</v>
      </c>
      <c r="K7" s="1495">
        <v>0</v>
      </c>
      <c r="L7" s="1763">
        <v>0</v>
      </c>
      <c r="M7" s="1495">
        <v>0</v>
      </c>
      <c r="N7" s="1763">
        <v>0</v>
      </c>
      <c r="O7" s="1495">
        <v>0</v>
      </c>
      <c r="P7" s="1763">
        <v>0</v>
      </c>
      <c r="Q7" s="1495">
        <v>0</v>
      </c>
      <c r="R7" s="1763">
        <v>0</v>
      </c>
      <c r="S7" s="1495">
        <v>0</v>
      </c>
      <c r="T7" s="1497">
        <v>0</v>
      </c>
      <c r="V7" s="1071"/>
      <c r="W7" s="1071"/>
      <c r="X7" s="1071"/>
      <c r="Y7" s="1071"/>
    </row>
    <row r="8" spans="1:25" ht="12.75" customHeight="1" thickTop="1">
      <c r="A8" s="1199" t="str">
        <f>'t1'!A7</f>
        <v>direttore generale</v>
      </c>
      <c r="B8" s="1200" t="str">
        <f>'t1'!B7</f>
        <v>0D0097</v>
      </c>
      <c r="C8" s="1211"/>
      <c r="D8" s="1212"/>
      <c r="E8" s="1211"/>
      <c r="F8" s="1212"/>
      <c r="G8" s="1211"/>
      <c r="H8" s="1212"/>
      <c r="I8" s="1211"/>
      <c r="J8" s="1212"/>
      <c r="K8" s="1211"/>
      <c r="L8" s="1212"/>
      <c r="M8" s="1211"/>
      <c r="N8" s="1212"/>
      <c r="O8" s="1211"/>
      <c r="P8" s="1212"/>
      <c r="Q8" s="1211"/>
      <c r="R8" s="1212"/>
      <c r="S8" s="1201">
        <f>SUM(C8,E8,G8,I8,K8,M8,O8,Q8)</f>
        <v>0</v>
      </c>
      <c r="T8" s="1202">
        <f>SUM(D8,F8,H8,J8,L8,N8,P8,R8)</f>
        <v>0</v>
      </c>
      <c r="V8" s="1071"/>
      <c r="W8" s="1071"/>
      <c r="X8" s="1071"/>
      <c r="Y8" s="1071"/>
    </row>
    <row r="9" spans="1:25" ht="12.75" customHeight="1">
      <c r="A9" s="1173" t="str">
        <f>'t1'!A8</f>
        <v>direttore sanitario</v>
      </c>
      <c r="B9" s="1174" t="str">
        <f>'t1'!B8</f>
        <v>0D0482</v>
      </c>
      <c r="C9" s="1213"/>
      <c r="D9" s="1212"/>
      <c r="E9" s="1213"/>
      <c r="F9" s="1212"/>
      <c r="G9" s="1213"/>
      <c r="H9" s="1212"/>
      <c r="I9" s="1213"/>
      <c r="J9" s="1212"/>
      <c r="K9" s="1213"/>
      <c r="L9" s="1212"/>
      <c r="M9" s="1213"/>
      <c r="N9" s="1212"/>
      <c r="O9" s="1213"/>
      <c r="P9" s="1212"/>
      <c r="Q9" s="1213"/>
      <c r="R9" s="1212"/>
      <c r="S9" s="1203">
        <f t="shared" ref="S9:T73" si="0">SUM(C9,E9,G9,I9,K9,M9,O9,Q9)</f>
        <v>0</v>
      </c>
      <c r="T9" s="1204">
        <f t="shared" si="0"/>
        <v>0</v>
      </c>
      <c r="V9" s="1071"/>
      <c r="W9" s="1071"/>
      <c r="X9" s="1071"/>
      <c r="Y9" s="1071"/>
    </row>
    <row r="10" spans="1:25" ht="12.75" customHeight="1">
      <c r="A10" s="1173" t="str">
        <f>'t1'!A9</f>
        <v>direttore amministrativo</v>
      </c>
      <c r="B10" s="1174" t="str">
        <f>'t1'!B9</f>
        <v>0D0163</v>
      </c>
      <c r="C10" s="1213"/>
      <c r="D10" s="1212"/>
      <c r="E10" s="1213"/>
      <c r="F10" s="1212"/>
      <c r="G10" s="1213"/>
      <c r="H10" s="1212"/>
      <c r="I10" s="1213"/>
      <c r="J10" s="1212"/>
      <c r="K10" s="1213"/>
      <c r="L10" s="1212"/>
      <c r="M10" s="1213"/>
      <c r="N10" s="1212"/>
      <c r="O10" s="1213"/>
      <c r="P10" s="1212"/>
      <c r="Q10" s="1213"/>
      <c r="R10" s="1212"/>
      <c r="S10" s="1203">
        <f t="shared" si="0"/>
        <v>0</v>
      </c>
      <c r="T10" s="1204">
        <f t="shared" si="0"/>
        <v>0</v>
      </c>
      <c r="V10" s="1071"/>
      <c r="W10" s="1071"/>
      <c r="X10" s="1071"/>
      <c r="Y10" s="1071"/>
    </row>
    <row r="11" spans="1:25" ht="12.75" customHeight="1">
      <c r="A11" s="1173" t="str">
        <f>'t1'!A10</f>
        <v>direttore dei servizi sociali</v>
      </c>
      <c r="B11" s="1174" t="str">
        <f>'t1'!B10</f>
        <v>0D0484</v>
      </c>
      <c r="C11" s="1213"/>
      <c r="D11" s="1212"/>
      <c r="E11" s="1213"/>
      <c r="F11" s="1212"/>
      <c r="G11" s="1213"/>
      <c r="H11" s="1212"/>
      <c r="I11" s="1213"/>
      <c r="J11" s="1212"/>
      <c r="K11" s="1213"/>
      <c r="L11" s="1212"/>
      <c r="M11" s="1213"/>
      <c r="N11" s="1212"/>
      <c r="O11" s="1213"/>
      <c r="P11" s="1212"/>
      <c r="Q11" s="1213"/>
      <c r="R11" s="1212"/>
      <c r="S11" s="1203">
        <f t="shared" si="0"/>
        <v>0</v>
      </c>
      <c r="T11" s="1204">
        <f t="shared" si="0"/>
        <v>0</v>
      </c>
      <c r="V11" s="1071"/>
      <c r="W11" s="1071"/>
      <c r="X11" s="1071"/>
      <c r="Y11" s="1071"/>
    </row>
    <row r="12" spans="1:25" ht="12.75" customHeight="1">
      <c r="A12" s="1173" t="str">
        <f>'t1'!A11</f>
        <v>dir. medico con inc. di struttura complessa (rapp. esclusivo)</v>
      </c>
      <c r="B12" s="1174" t="str">
        <f>'t1'!B11</f>
        <v>SD0E33</v>
      </c>
      <c r="C12" s="1213"/>
      <c r="D12" s="1212">
        <v>1</v>
      </c>
      <c r="E12" s="1213"/>
      <c r="F12" s="1212"/>
      <c r="G12" s="1213"/>
      <c r="H12" s="1212"/>
      <c r="I12" s="1213"/>
      <c r="J12" s="1212"/>
      <c r="K12" s="1213"/>
      <c r="L12" s="1212"/>
      <c r="M12" s="1213"/>
      <c r="N12" s="1212"/>
      <c r="O12" s="1213"/>
      <c r="P12" s="1212"/>
      <c r="Q12" s="1213"/>
      <c r="R12" s="1212"/>
      <c r="S12" s="1203">
        <f t="shared" si="0"/>
        <v>0</v>
      </c>
      <c r="T12" s="1204">
        <f t="shared" si="0"/>
        <v>1</v>
      </c>
      <c r="V12" s="1071"/>
      <c r="W12" s="1071"/>
      <c r="X12" s="1071"/>
      <c r="Y12" s="1071"/>
    </row>
    <row r="13" spans="1:25" ht="12.75" customHeight="1">
      <c r="A13" s="1173" t="str">
        <f>'t1'!A12</f>
        <v>dir. medico con inc. di struttura complessa (rapp. non escl.)</v>
      </c>
      <c r="B13" s="1174" t="str">
        <f>'t1'!B12</f>
        <v>SD0N33</v>
      </c>
      <c r="C13" s="1213"/>
      <c r="D13" s="1212"/>
      <c r="E13" s="1213"/>
      <c r="F13" s="1212"/>
      <c r="G13" s="1213"/>
      <c r="H13" s="1212"/>
      <c r="I13" s="1213"/>
      <c r="J13" s="1212"/>
      <c r="K13" s="1213"/>
      <c r="L13" s="1212"/>
      <c r="M13" s="1213"/>
      <c r="N13" s="1212"/>
      <c r="O13" s="1213"/>
      <c r="P13" s="1212"/>
      <c r="Q13" s="1213"/>
      <c r="R13" s="1212"/>
      <c r="S13" s="1203">
        <f t="shared" si="0"/>
        <v>0</v>
      </c>
      <c r="T13" s="1204">
        <f t="shared" si="0"/>
        <v>0</v>
      </c>
      <c r="V13" s="1071"/>
      <c r="W13" s="1071"/>
      <c r="X13" s="1071"/>
      <c r="Y13" s="1071"/>
    </row>
    <row r="14" spans="1:25" ht="12.75" customHeight="1">
      <c r="A14" s="1173" t="str">
        <f>'t1'!A13</f>
        <v>dir. medico con incarico di struttura semplice (rapp. esclusivo)</v>
      </c>
      <c r="B14" s="1174" t="str">
        <f>'t1'!B13</f>
        <v>SD0E34</v>
      </c>
      <c r="C14" s="1213"/>
      <c r="D14" s="1212"/>
      <c r="E14" s="1213">
        <v>1</v>
      </c>
      <c r="F14" s="1212"/>
      <c r="G14" s="1213"/>
      <c r="H14" s="1212"/>
      <c r="I14" s="1213"/>
      <c r="J14" s="1212"/>
      <c r="K14" s="1213"/>
      <c r="L14" s="1212"/>
      <c r="M14" s="1213"/>
      <c r="N14" s="1212"/>
      <c r="O14" s="1213"/>
      <c r="P14" s="1212"/>
      <c r="Q14" s="1213"/>
      <c r="R14" s="1212"/>
      <c r="S14" s="1203">
        <f t="shared" si="0"/>
        <v>1</v>
      </c>
      <c r="T14" s="1204">
        <f t="shared" si="0"/>
        <v>0</v>
      </c>
      <c r="V14" s="1071"/>
      <c r="W14" s="1071"/>
      <c r="X14" s="1071"/>
      <c r="Y14" s="1071"/>
    </row>
    <row r="15" spans="1:25" ht="12.75" customHeight="1">
      <c r="A15" s="1173" t="str">
        <f>'t1'!A14</f>
        <v>dir. medico con incarico di struttura semplice (rapp. non escl.)</v>
      </c>
      <c r="B15" s="1174" t="str">
        <f>'t1'!B14</f>
        <v>SD0N34</v>
      </c>
      <c r="C15" s="1213"/>
      <c r="D15" s="1212"/>
      <c r="E15" s="1213"/>
      <c r="F15" s="1212"/>
      <c r="G15" s="1213"/>
      <c r="H15" s="1212"/>
      <c r="I15" s="1213"/>
      <c r="J15" s="1212"/>
      <c r="K15" s="1213"/>
      <c r="L15" s="1212"/>
      <c r="M15" s="1213"/>
      <c r="N15" s="1212"/>
      <c r="O15" s="1213"/>
      <c r="P15" s="1212"/>
      <c r="Q15" s="1213"/>
      <c r="R15" s="1212"/>
      <c r="S15" s="1203">
        <f t="shared" si="0"/>
        <v>0</v>
      </c>
      <c r="T15" s="1204">
        <f t="shared" si="0"/>
        <v>0</v>
      </c>
      <c r="V15" s="1071"/>
      <c r="W15" s="1071"/>
      <c r="X15" s="1071"/>
      <c r="Y15" s="1071"/>
    </row>
    <row r="16" spans="1:25" ht="12.75" customHeight="1">
      <c r="A16" s="1173" t="str">
        <f>'t1'!A15</f>
        <v>dir. medici con altri incar. prof.li (rapp. esclusivo)</v>
      </c>
      <c r="B16" s="1174" t="str">
        <f>'t1'!B15</f>
        <v>SD0035</v>
      </c>
      <c r="C16" s="1213">
        <v>2</v>
      </c>
      <c r="D16" s="1212"/>
      <c r="E16" s="1213">
        <v>1</v>
      </c>
      <c r="F16" s="1212">
        <v>1</v>
      </c>
      <c r="G16" s="1213"/>
      <c r="H16" s="1212"/>
      <c r="I16" s="1213"/>
      <c r="J16" s="1212"/>
      <c r="K16" s="1213"/>
      <c r="L16" s="1212"/>
      <c r="M16" s="1213"/>
      <c r="N16" s="1212"/>
      <c r="O16" s="1213"/>
      <c r="P16" s="1212"/>
      <c r="Q16" s="1213">
        <v>1</v>
      </c>
      <c r="R16" s="1212">
        <v>1</v>
      </c>
      <c r="S16" s="1203">
        <f t="shared" si="0"/>
        <v>4</v>
      </c>
      <c r="T16" s="1204">
        <f t="shared" si="0"/>
        <v>2</v>
      </c>
      <c r="V16" s="1071"/>
      <c r="W16" s="1071"/>
      <c r="X16" s="1071"/>
      <c r="Y16" s="1071"/>
    </row>
    <row r="17" spans="1:25" ht="12.75" customHeight="1">
      <c r="A17" s="1173" t="str">
        <f>'t1'!A16</f>
        <v>dir. medici con altri incar. prof.li (rapp. non escl.)</v>
      </c>
      <c r="B17" s="1174" t="str">
        <f>'t1'!B16</f>
        <v>SD0036</v>
      </c>
      <c r="C17" s="1213"/>
      <c r="D17" s="1212"/>
      <c r="E17" s="1213"/>
      <c r="F17" s="1212"/>
      <c r="G17" s="1213"/>
      <c r="H17" s="1212"/>
      <c r="I17" s="1213"/>
      <c r="J17" s="1212">
        <v>1</v>
      </c>
      <c r="K17" s="1213"/>
      <c r="L17" s="1212"/>
      <c r="M17" s="1213"/>
      <c r="N17" s="1212"/>
      <c r="O17" s="1213"/>
      <c r="P17" s="1212"/>
      <c r="Q17" s="1213"/>
      <c r="R17" s="1212"/>
      <c r="S17" s="1203">
        <f t="shared" si="0"/>
        <v>0</v>
      </c>
      <c r="T17" s="1204">
        <f t="shared" si="0"/>
        <v>1</v>
      </c>
      <c r="V17" s="1071"/>
      <c r="W17" s="1071"/>
      <c r="X17" s="1071"/>
      <c r="Y17" s="1071"/>
    </row>
    <row r="18" spans="1:25" ht="12.75" customHeight="1">
      <c r="A18" s="1173" t="str">
        <f>'t1'!A17</f>
        <v>dir. medici a t.  determinato(art. 15-septies d.lgs. 502/92)</v>
      </c>
      <c r="B18" s="1174" t="str">
        <f>'t1'!B17</f>
        <v>SD0597</v>
      </c>
      <c r="C18" s="1213"/>
      <c r="D18" s="1212"/>
      <c r="E18" s="1213"/>
      <c r="F18" s="1212"/>
      <c r="G18" s="1213"/>
      <c r="H18" s="1212"/>
      <c r="I18" s="1213"/>
      <c r="J18" s="1212"/>
      <c r="K18" s="1213"/>
      <c r="L18" s="1212"/>
      <c r="M18" s="1213"/>
      <c r="N18" s="1212"/>
      <c r="O18" s="1213"/>
      <c r="P18" s="1212"/>
      <c r="Q18" s="1213"/>
      <c r="R18" s="1212"/>
      <c r="S18" s="1203">
        <f t="shared" si="0"/>
        <v>0</v>
      </c>
      <c r="T18" s="1204">
        <f t="shared" si="0"/>
        <v>0</v>
      </c>
      <c r="V18" s="1071"/>
      <c r="W18" s="1071"/>
      <c r="X18" s="1071"/>
      <c r="Y18" s="1071"/>
    </row>
    <row r="19" spans="1:25" ht="12.75" customHeight="1">
      <c r="A19" s="1173" t="str">
        <f>'t1'!A18</f>
        <v>veterinari con inc. di struttura complessa (rapp.esclusivo)</v>
      </c>
      <c r="B19" s="1174" t="str">
        <f>'t1'!B18</f>
        <v>SD0E74</v>
      </c>
      <c r="C19" s="1213"/>
      <c r="D19" s="1212"/>
      <c r="E19" s="1213"/>
      <c r="F19" s="1212"/>
      <c r="G19" s="1213"/>
      <c r="H19" s="1212"/>
      <c r="I19" s="1213"/>
      <c r="J19" s="1212"/>
      <c r="K19" s="1213"/>
      <c r="L19" s="1212"/>
      <c r="M19" s="1213"/>
      <c r="N19" s="1212"/>
      <c r="O19" s="1213"/>
      <c r="P19" s="1212"/>
      <c r="Q19" s="1213"/>
      <c r="R19" s="1212"/>
      <c r="S19" s="1203">
        <f t="shared" si="0"/>
        <v>0</v>
      </c>
      <c r="T19" s="1204">
        <f t="shared" si="0"/>
        <v>0</v>
      </c>
      <c r="V19" s="1071"/>
      <c r="W19" s="1071"/>
      <c r="X19" s="1071"/>
      <c r="Y19" s="1071"/>
    </row>
    <row r="20" spans="1:25" ht="12.75" customHeight="1">
      <c r="A20" s="1173" t="str">
        <f>'t1'!A19</f>
        <v>veterinari con inc. di struttura complessa (rapp. non escl.)</v>
      </c>
      <c r="B20" s="1174" t="str">
        <f>'t1'!B19</f>
        <v>SD0N74</v>
      </c>
      <c r="C20" s="1213"/>
      <c r="D20" s="1212"/>
      <c r="E20" s="1213"/>
      <c r="F20" s="1212"/>
      <c r="G20" s="1213"/>
      <c r="H20" s="1212"/>
      <c r="I20" s="1213"/>
      <c r="J20" s="1212"/>
      <c r="K20" s="1213"/>
      <c r="L20" s="1212"/>
      <c r="M20" s="1213"/>
      <c r="N20" s="1212"/>
      <c r="O20" s="1213"/>
      <c r="P20" s="1212"/>
      <c r="Q20" s="1213"/>
      <c r="R20" s="1212"/>
      <c r="S20" s="1203">
        <f t="shared" si="0"/>
        <v>0</v>
      </c>
      <c r="T20" s="1204">
        <f t="shared" si="0"/>
        <v>0</v>
      </c>
      <c r="V20" s="1071"/>
      <c r="W20" s="1071"/>
      <c r="X20" s="1071"/>
      <c r="Y20" s="1071"/>
    </row>
    <row r="21" spans="1:25" ht="12.75" customHeight="1">
      <c r="A21" s="1173" t="str">
        <f>'t1'!A20</f>
        <v>veterinari con inc. di struttura semplice (rapp. esclusivo)</v>
      </c>
      <c r="B21" s="1174" t="str">
        <f>'t1'!B20</f>
        <v>SD0E73</v>
      </c>
      <c r="C21" s="1213"/>
      <c r="D21" s="1212"/>
      <c r="E21" s="1213"/>
      <c r="F21" s="1212"/>
      <c r="G21" s="1213"/>
      <c r="H21" s="1212"/>
      <c r="I21" s="1213"/>
      <c r="J21" s="1212"/>
      <c r="K21" s="1213"/>
      <c r="L21" s="1212"/>
      <c r="M21" s="1213"/>
      <c r="N21" s="1212"/>
      <c r="O21" s="1213"/>
      <c r="P21" s="1212"/>
      <c r="Q21" s="1213"/>
      <c r="R21" s="1212"/>
      <c r="S21" s="1203">
        <f t="shared" si="0"/>
        <v>0</v>
      </c>
      <c r="T21" s="1204">
        <f t="shared" si="0"/>
        <v>0</v>
      </c>
      <c r="V21" s="1071"/>
      <c r="W21" s="1071"/>
      <c r="X21" s="1071"/>
      <c r="Y21" s="1071"/>
    </row>
    <row r="22" spans="1:25" ht="12.75" customHeight="1">
      <c r="A22" s="1173" t="str">
        <f>'t1'!A21</f>
        <v>veterinari con inc. di struttura semplice (rapp. non escl.)</v>
      </c>
      <c r="B22" s="1174" t="str">
        <f>'t1'!B21</f>
        <v>SD0N73</v>
      </c>
      <c r="C22" s="1213"/>
      <c r="D22" s="1212"/>
      <c r="E22" s="1213"/>
      <c r="F22" s="1212"/>
      <c r="G22" s="1213"/>
      <c r="H22" s="1212"/>
      <c r="I22" s="1213"/>
      <c r="J22" s="1212"/>
      <c r="K22" s="1213"/>
      <c r="L22" s="1212"/>
      <c r="M22" s="1213"/>
      <c r="N22" s="1212"/>
      <c r="O22" s="1213"/>
      <c r="P22" s="1212"/>
      <c r="Q22" s="1213"/>
      <c r="R22" s="1212"/>
      <c r="S22" s="1203">
        <f t="shared" si="0"/>
        <v>0</v>
      </c>
      <c r="T22" s="1204">
        <f t="shared" si="0"/>
        <v>0</v>
      </c>
      <c r="V22" s="1071"/>
      <c r="W22" s="1071"/>
      <c r="X22" s="1071"/>
      <c r="Y22" s="1071"/>
    </row>
    <row r="23" spans="1:25" ht="12.75" customHeight="1">
      <c r="A23" s="1173" t="str">
        <f>'t1'!A22</f>
        <v>veterinari con altri incar. prof.li (rapp. esclusivo)</v>
      </c>
      <c r="B23" s="1174" t="str">
        <f>'t1'!B22</f>
        <v>SD0A73</v>
      </c>
      <c r="C23" s="1213"/>
      <c r="D23" s="1212"/>
      <c r="E23" s="1213"/>
      <c r="F23" s="1212"/>
      <c r="G23" s="1213"/>
      <c r="H23" s="1212"/>
      <c r="I23" s="1213"/>
      <c r="J23" s="1212"/>
      <c r="K23" s="1213"/>
      <c r="L23" s="1212"/>
      <c r="M23" s="1213"/>
      <c r="N23" s="1212"/>
      <c r="O23" s="1213"/>
      <c r="P23" s="1212"/>
      <c r="Q23" s="1213"/>
      <c r="R23" s="1212"/>
      <c r="S23" s="1203">
        <f t="shared" si="0"/>
        <v>0</v>
      </c>
      <c r="T23" s="1204">
        <f t="shared" si="0"/>
        <v>0</v>
      </c>
      <c r="V23" s="1071"/>
      <c r="W23" s="1071"/>
      <c r="X23" s="1071"/>
      <c r="Y23" s="1071"/>
    </row>
    <row r="24" spans="1:25" ht="12.75" customHeight="1">
      <c r="A24" s="1173" t="str">
        <f>'t1'!A23</f>
        <v>veterinari con altri incar. prof.li (rapp. non escl.)</v>
      </c>
      <c r="B24" s="1174" t="str">
        <f>'t1'!B23</f>
        <v>SD0072</v>
      </c>
      <c r="C24" s="1213"/>
      <c r="D24" s="1212"/>
      <c r="E24" s="1213"/>
      <c r="F24" s="1212"/>
      <c r="G24" s="1213"/>
      <c r="H24" s="1212"/>
      <c r="I24" s="1213"/>
      <c r="J24" s="1212"/>
      <c r="K24" s="1213"/>
      <c r="L24" s="1212"/>
      <c r="M24" s="1213"/>
      <c r="N24" s="1212"/>
      <c r="O24" s="1213"/>
      <c r="P24" s="1212"/>
      <c r="Q24" s="1213"/>
      <c r="R24" s="1212"/>
      <c r="S24" s="1203">
        <f t="shared" si="0"/>
        <v>0</v>
      </c>
      <c r="T24" s="1204">
        <f t="shared" si="0"/>
        <v>0</v>
      </c>
      <c r="V24" s="1071"/>
      <c r="W24" s="1071"/>
      <c r="X24" s="1071"/>
      <c r="Y24" s="1071"/>
    </row>
    <row r="25" spans="1:25" ht="12.75" customHeight="1">
      <c r="A25" s="1173" t="str">
        <f>'t1'!A24</f>
        <v>veterinari a t. determinato (art. 15-septies d.lgs. 502/92)</v>
      </c>
      <c r="B25" s="1174" t="str">
        <f>'t1'!B24</f>
        <v>SD0598</v>
      </c>
      <c r="C25" s="1213"/>
      <c r="D25" s="1212"/>
      <c r="E25" s="1213"/>
      <c r="F25" s="1212"/>
      <c r="G25" s="1213"/>
      <c r="H25" s="1212"/>
      <c r="I25" s="1213"/>
      <c r="J25" s="1212"/>
      <c r="K25" s="1213"/>
      <c r="L25" s="1212"/>
      <c r="M25" s="1213"/>
      <c r="N25" s="1212"/>
      <c r="O25" s="1213"/>
      <c r="P25" s="1212"/>
      <c r="Q25" s="1213"/>
      <c r="R25" s="1212"/>
      <c r="S25" s="1203">
        <f t="shared" si="0"/>
        <v>0</v>
      </c>
      <c r="T25" s="1204">
        <f t="shared" si="0"/>
        <v>0</v>
      </c>
      <c r="V25" s="1071"/>
      <c r="W25" s="1071"/>
      <c r="X25" s="1071"/>
      <c r="Y25" s="1071"/>
    </row>
    <row r="26" spans="1:25" ht="12.75" customHeight="1">
      <c r="A26" s="1173" t="str">
        <f>'t1'!A25</f>
        <v>odontoiatri con inc. di struttura complessa (rapp. esclusivo)</v>
      </c>
      <c r="B26" s="1174" t="str">
        <f>'t1'!B25</f>
        <v>SD0E49</v>
      </c>
      <c r="C26" s="1213"/>
      <c r="D26" s="1212"/>
      <c r="E26" s="1213"/>
      <c r="F26" s="1212"/>
      <c r="G26" s="1213"/>
      <c r="H26" s="1212"/>
      <c r="I26" s="1213"/>
      <c r="J26" s="1212"/>
      <c r="K26" s="1213"/>
      <c r="L26" s="1212"/>
      <c r="M26" s="1213"/>
      <c r="N26" s="1212"/>
      <c r="O26" s="1213"/>
      <c r="P26" s="1212"/>
      <c r="Q26" s="1213"/>
      <c r="R26" s="1212"/>
      <c r="S26" s="1203">
        <f t="shared" si="0"/>
        <v>0</v>
      </c>
      <c r="T26" s="1204">
        <f t="shared" si="0"/>
        <v>0</v>
      </c>
      <c r="V26" s="1071"/>
      <c r="W26" s="1071"/>
      <c r="X26" s="1071"/>
      <c r="Y26" s="1071"/>
    </row>
    <row r="27" spans="1:25" ht="12.75" customHeight="1">
      <c r="A27" s="1173" t="str">
        <f>'t1'!A26</f>
        <v>odontoiatri con inc. di struttura complessa (rapp. non escl.)</v>
      </c>
      <c r="B27" s="1174" t="str">
        <f>'t1'!B26</f>
        <v>SD0N49</v>
      </c>
      <c r="C27" s="1213"/>
      <c r="D27" s="1212"/>
      <c r="E27" s="1213"/>
      <c r="F27" s="1212"/>
      <c r="G27" s="1213"/>
      <c r="H27" s="1212"/>
      <c r="I27" s="1213"/>
      <c r="J27" s="1212"/>
      <c r="K27" s="1213"/>
      <c r="L27" s="1212"/>
      <c r="M27" s="1213"/>
      <c r="N27" s="1212"/>
      <c r="O27" s="1213"/>
      <c r="P27" s="1212"/>
      <c r="Q27" s="1213"/>
      <c r="R27" s="1212"/>
      <c r="S27" s="1203">
        <f t="shared" si="0"/>
        <v>0</v>
      </c>
      <c r="T27" s="1204">
        <f t="shared" si="0"/>
        <v>0</v>
      </c>
      <c r="V27" s="1071"/>
      <c r="W27" s="1071"/>
      <c r="X27" s="1071"/>
      <c r="Y27" s="1071"/>
    </row>
    <row r="28" spans="1:25" ht="12.75" customHeight="1">
      <c r="A28" s="1173" t="str">
        <f>'t1'!A27</f>
        <v>odontoiatri con inc. di struttura semplice (rapp. esclusivo)</v>
      </c>
      <c r="B28" s="1174" t="str">
        <f>'t1'!B27</f>
        <v>SD0E48</v>
      </c>
      <c r="C28" s="1213"/>
      <c r="D28" s="1212"/>
      <c r="E28" s="1213"/>
      <c r="F28" s="1212"/>
      <c r="G28" s="1213"/>
      <c r="H28" s="1212"/>
      <c r="I28" s="1213"/>
      <c r="J28" s="1212"/>
      <c r="K28" s="1213"/>
      <c r="L28" s="1212"/>
      <c r="M28" s="1213"/>
      <c r="N28" s="1212"/>
      <c r="O28" s="1213"/>
      <c r="P28" s="1212"/>
      <c r="Q28" s="1213"/>
      <c r="R28" s="1212"/>
      <c r="S28" s="1203">
        <f t="shared" si="0"/>
        <v>0</v>
      </c>
      <c r="T28" s="1204">
        <f t="shared" si="0"/>
        <v>0</v>
      </c>
      <c r="V28" s="1071"/>
      <c r="W28" s="1071"/>
      <c r="X28" s="1071"/>
      <c r="Y28" s="1071"/>
    </row>
    <row r="29" spans="1:25" ht="12.75" customHeight="1">
      <c r="A29" s="1173" t="str">
        <f>'t1'!A28</f>
        <v>odontoiatri con inc. di struttura semplice (rapp. non escl.)</v>
      </c>
      <c r="B29" s="1174" t="str">
        <f>'t1'!B28</f>
        <v>SD0N48</v>
      </c>
      <c r="C29" s="1213"/>
      <c r="D29" s="1212"/>
      <c r="E29" s="1213"/>
      <c r="F29" s="1212"/>
      <c r="G29" s="1213"/>
      <c r="H29" s="1212"/>
      <c r="I29" s="1213"/>
      <c r="J29" s="1212"/>
      <c r="K29" s="1213"/>
      <c r="L29" s="1212"/>
      <c r="M29" s="1213"/>
      <c r="N29" s="1212"/>
      <c r="O29" s="1213"/>
      <c r="P29" s="1212"/>
      <c r="Q29" s="1213"/>
      <c r="R29" s="1212"/>
      <c r="S29" s="1203">
        <f t="shared" si="0"/>
        <v>0</v>
      </c>
      <c r="T29" s="1204">
        <f t="shared" si="0"/>
        <v>0</v>
      </c>
      <c r="V29" s="1071"/>
      <c r="W29" s="1071"/>
      <c r="X29" s="1071"/>
      <c r="Y29" s="1071"/>
    </row>
    <row r="30" spans="1:25" ht="12.75" customHeight="1">
      <c r="A30" s="1173" t="str">
        <f>'t1'!A29</f>
        <v>odontoiatri con altri incar. prof.li (rapp. esclusivo)</v>
      </c>
      <c r="B30" s="1174" t="str">
        <f>'t1'!B29</f>
        <v>SD0A48</v>
      </c>
      <c r="C30" s="1213"/>
      <c r="D30" s="1212"/>
      <c r="E30" s="1213"/>
      <c r="F30" s="1212"/>
      <c r="G30" s="1213"/>
      <c r="H30" s="1212"/>
      <c r="I30" s="1213"/>
      <c r="J30" s="1212"/>
      <c r="K30" s="1213"/>
      <c r="L30" s="1212"/>
      <c r="M30" s="1213"/>
      <c r="N30" s="1212"/>
      <c r="O30" s="1213"/>
      <c r="P30" s="1212"/>
      <c r="Q30" s="1213"/>
      <c r="R30" s="1212"/>
      <c r="S30" s="1203">
        <f t="shared" si="0"/>
        <v>0</v>
      </c>
      <c r="T30" s="1204">
        <f t="shared" si="0"/>
        <v>0</v>
      </c>
      <c r="V30" s="1071"/>
      <c r="W30" s="1071"/>
      <c r="X30" s="1071"/>
      <c r="Y30" s="1071"/>
    </row>
    <row r="31" spans="1:25" ht="12.75" customHeight="1">
      <c r="A31" s="1173" t="str">
        <f>'t1'!A30</f>
        <v>odontoiatri con altri incar. prof.li (rapp. non escl.)</v>
      </c>
      <c r="B31" s="1174" t="str">
        <f>'t1'!B30</f>
        <v>SD0047</v>
      </c>
      <c r="C31" s="1213"/>
      <c r="D31" s="1212"/>
      <c r="E31" s="1213"/>
      <c r="F31" s="1212"/>
      <c r="G31" s="1213"/>
      <c r="H31" s="1212"/>
      <c r="I31" s="1213"/>
      <c r="J31" s="1212"/>
      <c r="K31" s="1213"/>
      <c r="L31" s="1212"/>
      <c r="M31" s="1213"/>
      <c r="N31" s="1212"/>
      <c r="O31" s="1213"/>
      <c r="P31" s="1212"/>
      <c r="Q31" s="1213"/>
      <c r="R31" s="1212"/>
      <c r="S31" s="1203">
        <f t="shared" si="0"/>
        <v>0</v>
      </c>
      <c r="T31" s="1204">
        <f t="shared" si="0"/>
        <v>0</v>
      </c>
      <c r="V31" s="1071"/>
      <c r="W31" s="1071"/>
      <c r="X31" s="1071"/>
      <c r="Y31" s="1071"/>
    </row>
    <row r="32" spans="1:25" ht="12.75" customHeight="1">
      <c r="A32" s="1173" t="str">
        <f>'t1'!A31</f>
        <v>odontoiatri a t. determinato (art. 15-septies d.lgs. 502/92)</v>
      </c>
      <c r="B32" s="1174" t="str">
        <f>'t1'!B31</f>
        <v>SD0599</v>
      </c>
      <c r="C32" s="1213"/>
      <c r="D32" s="1212"/>
      <c r="E32" s="1213"/>
      <c r="F32" s="1212"/>
      <c r="G32" s="1213"/>
      <c r="H32" s="1212"/>
      <c r="I32" s="1213"/>
      <c r="J32" s="1212"/>
      <c r="K32" s="1213"/>
      <c r="L32" s="1212"/>
      <c r="M32" s="1213"/>
      <c r="N32" s="1212"/>
      <c r="O32" s="1213"/>
      <c r="P32" s="1212"/>
      <c r="Q32" s="1213"/>
      <c r="R32" s="1212"/>
      <c r="S32" s="1203">
        <f t="shared" si="0"/>
        <v>0</v>
      </c>
      <c r="T32" s="1204">
        <f t="shared" si="0"/>
        <v>0</v>
      </c>
      <c r="V32" s="1071"/>
      <c r="W32" s="1071"/>
      <c r="X32" s="1071"/>
      <c r="Y32" s="1071"/>
    </row>
    <row r="33" spans="1:25" ht="12.75" customHeight="1">
      <c r="A33" s="1173" t="str">
        <f>'t1'!A32</f>
        <v>farmacisti con incarico di struttura complessa (rapp. esclusivo)</v>
      </c>
      <c r="B33" s="1174" t="str">
        <f>'t1'!B32</f>
        <v>SD0E39</v>
      </c>
      <c r="C33" s="1213"/>
      <c r="D33" s="1212"/>
      <c r="E33" s="1213"/>
      <c r="F33" s="1212"/>
      <c r="G33" s="1213"/>
      <c r="H33" s="1212"/>
      <c r="I33" s="1213"/>
      <c r="J33" s="1212"/>
      <c r="K33" s="1213"/>
      <c r="L33" s="1212"/>
      <c r="M33" s="1213"/>
      <c r="N33" s="1212"/>
      <c r="O33" s="1213"/>
      <c r="P33" s="1212"/>
      <c r="Q33" s="1213"/>
      <c r="R33" s="1212"/>
      <c r="S33" s="1203">
        <f t="shared" si="0"/>
        <v>0</v>
      </c>
      <c r="T33" s="1204">
        <f t="shared" si="0"/>
        <v>0</v>
      </c>
      <c r="V33" s="1071"/>
      <c r="W33" s="1071"/>
      <c r="X33" s="1071"/>
      <c r="Y33" s="1071"/>
    </row>
    <row r="34" spans="1:25" ht="12.75" customHeight="1">
      <c r="A34" s="1173" t="str">
        <f>'t1'!A33</f>
        <v>farmacisti con incarico di struttura complessa (rapp. non escl.)</v>
      </c>
      <c r="B34" s="1174" t="str">
        <f>'t1'!B33</f>
        <v>SD0N39</v>
      </c>
      <c r="C34" s="1213"/>
      <c r="D34" s="1212"/>
      <c r="E34" s="1213"/>
      <c r="F34" s="1212"/>
      <c r="G34" s="1213"/>
      <c r="H34" s="1212"/>
      <c r="I34" s="1213"/>
      <c r="J34" s="1212"/>
      <c r="K34" s="1213"/>
      <c r="L34" s="1212"/>
      <c r="M34" s="1213"/>
      <c r="N34" s="1212"/>
      <c r="O34" s="1213"/>
      <c r="P34" s="1212"/>
      <c r="Q34" s="1213"/>
      <c r="R34" s="1212"/>
      <c r="S34" s="1203">
        <f t="shared" si="0"/>
        <v>0</v>
      </c>
      <c r="T34" s="1204">
        <f t="shared" si="0"/>
        <v>0</v>
      </c>
      <c r="V34" s="1071"/>
      <c r="W34" s="1071"/>
      <c r="X34" s="1071"/>
      <c r="Y34" s="1071"/>
    </row>
    <row r="35" spans="1:25" ht="12.75" customHeight="1">
      <c r="A35" s="1173" t="str">
        <f>'t1'!A34</f>
        <v>farmacisti con incarico di struttura semplice (rapp. esclusivo)</v>
      </c>
      <c r="B35" s="1174" t="str">
        <f>'t1'!B34</f>
        <v>SD0E38</v>
      </c>
      <c r="C35" s="1213"/>
      <c r="D35" s="1212"/>
      <c r="E35" s="1213"/>
      <c r="F35" s="1212"/>
      <c r="G35" s="1213"/>
      <c r="H35" s="1212"/>
      <c r="I35" s="1213"/>
      <c r="J35" s="1212"/>
      <c r="K35" s="1213"/>
      <c r="L35" s="1212"/>
      <c r="M35" s="1213"/>
      <c r="N35" s="1212"/>
      <c r="O35" s="1213"/>
      <c r="P35" s="1212"/>
      <c r="Q35" s="1213"/>
      <c r="R35" s="1212"/>
      <c r="S35" s="1203">
        <f t="shared" si="0"/>
        <v>0</v>
      </c>
      <c r="T35" s="1204">
        <f t="shared" si="0"/>
        <v>0</v>
      </c>
      <c r="V35" s="1071"/>
      <c r="W35" s="1071"/>
      <c r="X35" s="1071"/>
      <c r="Y35" s="1071"/>
    </row>
    <row r="36" spans="1:25" ht="12.75" customHeight="1">
      <c r="A36" s="1173" t="str">
        <f>'t1'!A35</f>
        <v>farmacisti con incarico di struttura semplice (rapp. non escl.)</v>
      </c>
      <c r="B36" s="1174" t="str">
        <f>'t1'!B35</f>
        <v>SD0N38</v>
      </c>
      <c r="C36" s="1213"/>
      <c r="D36" s="1212"/>
      <c r="E36" s="1213"/>
      <c r="F36" s="1212"/>
      <c r="G36" s="1213"/>
      <c r="H36" s="1212"/>
      <c r="I36" s="1213"/>
      <c r="J36" s="1212"/>
      <c r="K36" s="1213"/>
      <c r="L36" s="1212"/>
      <c r="M36" s="1213"/>
      <c r="N36" s="1212"/>
      <c r="O36" s="1213"/>
      <c r="P36" s="1212"/>
      <c r="Q36" s="1213"/>
      <c r="R36" s="1212"/>
      <c r="S36" s="1203">
        <f t="shared" si="0"/>
        <v>0</v>
      </c>
      <c r="T36" s="1204">
        <f t="shared" si="0"/>
        <v>0</v>
      </c>
      <c r="V36" s="1071"/>
      <c r="W36" s="1071"/>
      <c r="X36" s="1071"/>
      <c r="Y36" s="1071"/>
    </row>
    <row r="37" spans="1:25" ht="12.75" customHeight="1">
      <c r="A37" s="1173" t="str">
        <f>'t1'!A36</f>
        <v>farmacisti con altri incar. prof.li (rapp. esclusivo)</v>
      </c>
      <c r="B37" s="1174" t="str">
        <f>'t1'!B36</f>
        <v>SD0A38</v>
      </c>
      <c r="C37" s="1213"/>
      <c r="D37" s="1212"/>
      <c r="E37" s="1213"/>
      <c r="F37" s="1212"/>
      <c r="G37" s="1213"/>
      <c r="H37" s="1212"/>
      <c r="I37" s="1213"/>
      <c r="J37" s="1212">
        <v>1</v>
      </c>
      <c r="K37" s="1213"/>
      <c r="L37" s="1212"/>
      <c r="M37" s="1213"/>
      <c r="N37" s="1212"/>
      <c r="O37" s="1213"/>
      <c r="P37" s="1212"/>
      <c r="Q37" s="1213"/>
      <c r="R37" s="1212"/>
      <c r="S37" s="1203">
        <f t="shared" si="0"/>
        <v>0</v>
      </c>
      <c r="T37" s="1204">
        <f t="shared" si="0"/>
        <v>1</v>
      </c>
      <c r="V37" s="1071"/>
      <c r="W37" s="1071"/>
      <c r="X37" s="1071"/>
      <c r="Y37" s="1071"/>
    </row>
    <row r="38" spans="1:25" ht="12.75" customHeight="1">
      <c r="A38" s="1173" t="str">
        <f>'t1'!A37</f>
        <v>farmacisti con altri incar. prof.li (rapp. non escl.)</v>
      </c>
      <c r="B38" s="1174" t="str">
        <f>'t1'!B37</f>
        <v>SD0037</v>
      </c>
      <c r="C38" s="1213"/>
      <c r="D38" s="1212"/>
      <c r="E38" s="1213"/>
      <c r="F38" s="1212"/>
      <c r="G38" s="1213"/>
      <c r="H38" s="1212"/>
      <c r="I38" s="1213"/>
      <c r="J38" s="1212"/>
      <c r="K38" s="1213"/>
      <c r="L38" s="1212"/>
      <c r="M38" s="1213"/>
      <c r="N38" s="1212"/>
      <c r="O38" s="1213"/>
      <c r="P38" s="1212"/>
      <c r="Q38" s="1213"/>
      <c r="R38" s="1212"/>
      <c r="S38" s="1203">
        <f t="shared" si="0"/>
        <v>0</v>
      </c>
      <c r="T38" s="1204">
        <f t="shared" si="0"/>
        <v>0</v>
      </c>
      <c r="V38" s="1071"/>
      <c r="W38" s="1071"/>
      <c r="X38" s="1071"/>
      <c r="Y38" s="1071"/>
    </row>
    <row r="39" spans="1:25" ht="12.75" customHeight="1">
      <c r="A39" s="1173" t="str">
        <f>'t1'!A38</f>
        <v>farmacisti a t. determinato (art. 15-septies d.lgs. 502/92)</v>
      </c>
      <c r="B39" s="1174" t="str">
        <f>'t1'!B38</f>
        <v>SD0600</v>
      </c>
      <c r="C39" s="1213"/>
      <c r="D39" s="1212"/>
      <c r="E39" s="1213"/>
      <c r="F39" s="1212"/>
      <c r="G39" s="1213"/>
      <c r="H39" s="1212"/>
      <c r="I39" s="1213"/>
      <c r="J39" s="1212"/>
      <c r="K39" s="1213"/>
      <c r="L39" s="1212"/>
      <c r="M39" s="1213"/>
      <c r="N39" s="1212"/>
      <c r="O39" s="1213"/>
      <c r="P39" s="1212"/>
      <c r="Q39" s="1213"/>
      <c r="R39" s="1212"/>
      <c r="S39" s="1203">
        <f t="shared" si="0"/>
        <v>0</v>
      </c>
      <c r="T39" s="1204">
        <f t="shared" si="0"/>
        <v>0</v>
      </c>
      <c r="V39" s="1071"/>
      <c r="W39" s="1071"/>
      <c r="X39" s="1071"/>
      <c r="Y39" s="1071"/>
    </row>
    <row r="40" spans="1:25" ht="12.75" customHeight="1">
      <c r="A40" s="1173" t="str">
        <f>'t1'!A39</f>
        <v>biologi con incarico di struttura complessa (rapp. esclusivo)</v>
      </c>
      <c r="B40" s="1174" t="str">
        <f>'t1'!B39</f>
        <v>SD0E13</v>
      </c>
      <c r="C40" s="1213"/>
      <c r="D40" s="1212"/>
      <c r="E40" s="1213"/>
      <c r="F40" s="1212"/>
      <c r="G40" s="1213"/>
      <c r="H40" s="1212"/>
      <c r="I40" s="1213"/>
      <c r="J40" s="1212"/>
      <c r="K40" s="1213"/>
      <c r="L40" s="1212"/>
      <c r="M40" s="1213"/>
      <c r="N40" s="1212"/>
      <c r="O40" s="1213"/>
      <c r="P40" s="1212"/>
      <c r="Q40" s="1213"/>
      <c r="R40" s="1212"/>
      <c r="S40" s="1203">
        <f t="shared" si="0"/>
        <v>0</v>
      </c>
      <c r="T40" s="1204">
        <f t="shared" si="0"/>
        <v>0</v>
      </c>
      <c r="V40" s="1071"/>
      <c r="W40" s="1071"/>
      <c r="X40" s="1071"/>
      <c r="Y40" s="1071"/>
    </row>
    <row r="41" spans="1:25" ht="12.75" customHeight="1">
      <c r="A41" s="1173" t="str">
        <f>'t1'!A40</f>
        <v>biologi con incarico di struttura complessa (rapp. non escl.)</v>
      </c>
      <c r="B41" s="1174" t="str">
        <f>'t1'!B40</f>
        <v>SD0N13</v>
      </c>
      <c r="C41" s="1213"/>
      <c r="D41" s="1212"/>
      <c r="E41" s="1213"/>
      <c r="F41" s="1212"/>
      <c r="G41" s="1213"/>
      <c r="H41" s="1212"/>
      <c r="I41" s="1213"/>
      <c r="J41" s="1212"/>
      <c r="K41" s="1213"/>
      <c r="L41" s="1212"/>
      <c r="M41" s="1213"/>
      <c r="N41" s="1212"/>
      <c r="O41" s="1213"/>
      <c r="P41" s="1212"/>
      <c r="Q41" s="1213"/>
      <c r="R41" s="1212"/>
      <c r="S41" s="1203">
        <f t="shared" si="0"/>
        <v>0</v>
      </c>
      <c r="T41" s="1204">
        <f t="shared" si="0"/>
        <v>0</v>
      </c>
      <c r="V41" s="1071"/>
      <c r="W41" s="1071"/>
      <c r="X41" s="1071"/>
      <c r="Y41" s="1071"/>
    </row>
    <row r="42" spans="1:25" ht="12.75" customHeight="1">
      <c r="A42" s="1173" t="str">
        <f>'t1'!A41</f>
        <v>biologi con incarico di struttura semplice (rapp. esclusivo)</v>
      </c>
      <c r="B42" s="1174" t="str">
        <f>'t1'!B41</f>
        <v>SD0E12</v>
      </c>
      <c r="C42" s="1213"/>
      <c r="D42" s="1212"/>
      <c r="E42" s="1213"/>
      <c r="F42" s="1212"/>
      <c r="G42" s="1213"/>
      <c r="H42" s="1212"/>
      <c r="I42" s="1213"/>
      <c r="J42" s="1212"/>
      <c r="K42" s="1213"/>
      <c r="L42" s="1212"/>
      <c r="M42" s="1213"/>
      <c r="N42" s="1212"/>
      <c r="O42" s="1213"/>
      <c r="P42" s="1212"/>
      <c r="Q42" s="1213"/>
      <c r="R42" s="1212"/>
      <c r="S42" s="1203">
        <f t="shared" si="0"/>
        <v>0</v>
      </c>
      <c r="T42" s="1204">
        <f t="shared" si="0"/>
        <v>0</v>
      </c>
      <c r="V42" s="1071"/>
      <c r="W42" s="1071"/>
      <c r="X42" s="1071"/>
      <c r="Y42" s="1071"/>
    </row>
    <row r="43" spans="1:25" ht="12.75" customHeight="1">
      <c r="A43" s="1173" t="str">
        <f>'t1'!A42</f>
        <v>biologi con incarico di struttura semplice (rapp. non escl.)</v>
      </c>
      <c r="B43" s="1174" t="str">
        <f>'t1'!B42</f>
        <v>SD0N12</v>
      </c>
      <c r="C43" s="1213"/>
      <c r="D43" s="1212"/>
      <c r="E43" s="1213"/>
      <c r="F43" s="1212"/>
      <c r="G43" s="1213"/>
      <c r="H43" s="1212"/>
      <c r="I43" s="1213"/>
      <c r="J43" s="1212"/>
      <c r="K43" s="1213"/>
      <c r="L43" s="1212"/>
      <c r="M43" s="1213"/>
      <c r="N43" s="1212"/>
      <c r="O43" s="1213"/>
      <c r="P43" s="1212"/>
      <c r="Q43" s="1213"/>
      <c r="R43" s="1212"/>
      <c r="S43" s="1203">
        <f t="shared" si="0"/>
        <v>0</v>
      </c>
      <c r="T43" s="1204">
        <f t="shared" si="0"/>
        <v>0</v>
      </c>
      <c r="V43" s="1071"/>
      <c r="W43" s="1071"/>
      <c r="X43" s="1071"/>
      <c r="Y43" s="1071"/>
    </row>
    <row r="44" spans="1:25" ht="12.75" customHeight="1">
      <c r="A44" s="1173" t="str">
        <f>'t1'!A43</f>
        <v>biologi con altri incar. prof.li (rapp. esclusivo)</v>
      </c>
      <c r="B44" s="1174" t="str">
        <f>'t1'!B43</f>
        <v>SD0A12</v>
      </c>
      <c r="C44" s="1213"/>
      <c r="D44" s="1212"/>
      <c r="E44" s="1213"/>
      <c r="F44" s="1212"/>
      <c r="G44" s="1213"/>
      <c r="H44" s="1212"/>
      <c r="I44" s="1213"/>
      <c r="J44" s="1212"/>
      <c r="K44" s="1213"/>
      <c r="L44" s="1212"/>
      <c r="M44" s="1213"/>
      <c r="N44" s="1212"/>
      <c r="O44" s="1213"/>
      <c r="P44" s="1212"/>
      <c r="Q44" s="1213"/>
      <c r="R44" s="1212"/>
      <c r="S44" s="1203">
        <f t="shared" si="0"/>
        <v>0</v>
      </c>
      <c r="T44" s="1204">
        <f t="shared" si="0"/>
        <v>0</v>
      </c>
      <c r="V44" s="1071"/>
      <c r="W44" s="1071"/>
      <c r="X44" s="1071"/>
      <c r="Y44" s="1071"/>
    </row>
    <row r="45" spans="1:25" ht="12.75" customHeight="1">
      <c r="A45" s="1173" t="str">
        <f>'t1'!A44</f>
        <v>biologi con altri incar. prof.li (rapp. non escl.)</v>
      </c>
      <c r="B45" s="1174" t="str">
        <f>'t1'!B44</f>
        <v>SD0011</v>
      </c>
      <c r="C45" s="1213"/>
      <c r="D45" s="1212"/>
      <c r="E45" s="1213"/>
      <c r="F45" s="1212"/>
      <c r="G45" s="1213"/>
      <c r="H45" s="1212"/>
      <c r="I45" s="1213"/>
      <c r="J45" s="1212"/>
      <c r="K45" s="1213"/>
      <c r="L45" s="1212"/>
      <c r="M45" s="1213"/>
      <c r="N45" s="1212"/>
      <c r="O45" s="1213"/>
      <c r="P45" s="1212"/>
      <c r="Q45" s="1213"/>
      <c r="R45" s="1212"/>
      <c r="S45" s="1203">
        <f t="shared" si="0"/>
        <v>0</v>
      </c>
      <c r="T45" s="1204">
        <f t="shared" si="0"/>
        <v>0</v>
      </c>
      <c r="V45" s="1071"/>
      <c r="W45" s="1071"/>
      <c r="X45" s="1071"/>
      <c r="Y45" s="1071"/>
    </row>
    <row r="46" spans="1:25" ht="12.75" customHeight="1">
      <c r="A46" s="1173" t="str">
        <f>'t1'!A45</f>
        <v>biologi a t. determinato (art. 15-septies d.lgs. 502/92)</v>
      </c>
      <c r="B46" s="1174" t="str">
        <f>'t1'!B45</f>
        <v>SD0601</v>
      </c>
      <c r="C46" s="1213"/>
      <c r="D46" s="1212"/>
      <c r="E46" s="1213"/>
      <c r="F46" s="1212"/>
      <c r="G46" s="1213"/>
      <c r="H46" s="1212"/>
      <c r="I46" s="1213"/>
      <c r="J46" s="1212"/>
      <c r="K46" s="1213"/>
      <c r="L46" s="1212"/>
      <c r="M46" s="1213"/>
      <c r="N46" s="1212"/>
      <c r="O46" s="1213"/>
      <c r="P46" s="1212"/>
      <c r="Q46" s="1213"/>
      <c r="R46" s="1212"/>
      <c r="S46" s="1203">
        <f t="shared" si="0"/>
        <v>0</v>
      </c>
      <c r="T46" s="1204">
        <f t="shared" si="0"/>
        <v>0</v>
      </c>
      <c r="V46" s="1071"/>
      <c r="W46" s="1071"/>
      <c r="X46" s="1071"/>
      <c r="Y46" s="1071"/>
    </row>
    <row r="47" spans="1:25" ht="12.75" customHeight="1">
      <c r="A47" s="1173" t="str">
        <f>'t1'!A46</f>
        <v>chimici con incarico di struttura complessa (rapp. esclusivo)</v>
      </c>
      <c r="B47" s="1174" t="str">
        <f>'t1'!B46</f>
        <v>SD0E16</v>
      </c>
      <c r="C47" s="1213"/>
      <c r="D47" s="1212"/>
      <c r="E47" s="1213"/>
      <c r="F47" s="1212"/>
      <c r="G47" s="1213"/>
      <c r="H47" s="1212"/>
      <c r="I47" s="1213"/>
      <c r="J47" s="1212"/>
      <c r="K47" s="1213"/>
      <c r="L47" s="1212"/>
      <c r="M47" s="1213"/>
      <c r="N47" s="1212"/>
      <c r="O47" s="1213"/>
      <c r="P47" s="1212"/>
      <c r="Q47" s="1213"/>
      <c r="R47" s="1212"/>
      <c r="S47" s="1203">
        <f t="shared" si="0"/>
        <v>0</v>
      </c>
      <c r="T47" s="1204">
        <f t="shared" si="0"/>
        <v>0</v>
      </c>
      <c r="V47" s="1071"/>
      <c r="W47" s="1071"/>
      <c r="X47" s="1071"/>
      <c r="Y47" s="1071"/>
    </row>
    <row r="48" spans="1:25" ht="12.75" customHeight="1">
      <c r="A48" s="1173" t="str">
        <f>'t1'!A47</f>
        <v>chimici con incarico di struttura complessa (rapp.non escl.)</v>
      </c>
      <c r="B48" s="1174" t="str">
        <f>'t1'!B47</f>
        <v>SD0N16</v>
      </c>
      <c r="C48" s="1213"/>
      <c r="D48" s="1212"/>
      <c r="E48" s="1213"/>
      <c r="F48" s="1212"/>
      <c r="G48" s="1213"/>
      <c r="H48" s="1212"/>
      <c r="I48" s="1213"/>
      <c r="J48" s="1212"/>
      <c r="K48" s="1213"/>
      <c r="L48" s="1212"/>
      <c r="M48" s="1213"/>
      <c r="N48" s="1212"/>
      <c r="O48" s="1213"/>
      <c r="P48" s="1212"/>
      <c r="Q48" s="1213"/>
      <c r="R48" s="1212"/>
      <c r="S48" s="1203">
        <f t="shared" si="0"/>
        <v>0</v>
      </c>
      <c r="T48" s="1204">
        <f t="shared" si="0"/>
        <v>0</v>
      </c>
      <c r="V48" s="1071"/>
      <c r="W48" s="1071"/>
      <c r="X48" s="1071"/>
      <c r="Y48" s="1071"/>
    </row>
    <row r="49" spans="1:25" ht="12.75" customHeight="1">
      <c r="A49" s="1173" t="str">
        <f>'t1'!A48</f>
        <v>chimici con incarico di struttura semplice (rapp. esclusivo)</v>
      </c>
      <c r="B49" s="1174" t="str">
        <f>'t1'!B48</f>
        <v>SD0E15</v>
      </c>
      <c r="C49" s="1213"/>
      <c r="D49" s="1212"/>
      <c r="E49" s="1213"/>
      <c r="F49" s="1212"/>
      <c r="G49" s="1213"/>
      <c r="H49" s="1212"/>
      <c r="I49" s="1213"/>
      <c r="J49" s="1212"/>
      <c r="K49" s="1213"/>
      <c r="L49" s="1212"/>
      <c r="M49" s="1213"/>
      <c r="N49" s="1212"/>
      <c r="O49" s="1213"/>
      <c r="P49" s="1212"/>
      <c r="Q49" s="1213"/>
      <c r="R49" s="1212"/>
      <c r="S49" s="1203">
        <f t="shared" si="0"/>
        <v>0</v>
      </c>
      <c r="T49" s="1204">
        <f t="shared" si="0"/>
        <v>0</v>
      </c>
      <c r="V49" s="1071"/>
      <c r="W49" s="1071"/>
      <c r="X49" s="1071"/>
      <c r="Y49" s="1071"/>
    </row>
    <row r="50" spans="1:25" ht="12.75" customHeight="1">
      <c r="A50" s="1173" t="str">
        <f>'t1'!A49</f>
        <v>chimici con incarico di struttura semplice (rapp. non escl.)</v>
      </c>
      <c r="B50" s="1174" t="str">
        <f>'t1'!B49</f>
        <v>SD0N15</v>
      </c>
      <c r="C50" s="1213"/>
      <c r="D50" s="1212"/>
      <c r="E50" s="1213"/>
      <c r="F50" s="1212"/>
      <c r="G50" s="1213"/>
      <c r="H50" s="1212"/>
      <c r="I50" s="1213"/>
      <c r="J50" s="1212"/>
      <c r="K50" s="1213"/>
      <c r="L50" s="1212"/>
      <c r="M50" s="1213"/>
      <c r="N50" s="1212"/>
      <c r="O50" s="1213"/>
      <c r="P50" s="1212"/>
      <c r="Q50" s="1213"/>
      <c r="R50" s="1212"/>
      <c r="S50" s="1203">
        <f t="shared" si="0"/>
        <v>0</v>
      </c>
      <c r="T50" s="1204">
        <f t="shared" si="0"/>
        <v>0</v>
      </c>
      <c r="V50" s="1071"/>
      <c r="W50" s="1071"/>
      <c r="X50" s="1071"/>
      <c r="Y50" s="1071"/>
    </row>
    <row r="51" spans="1:25" ht="12.75" customHeight="1">
      <c r="A51" s="1173" t="str">
        <f>'t1'!A50</f>
        <v>chimici con altri incar. prof.li (rapp. esclusivo)</v>
      </c>
      <c r="B51" s="1174" t="str">
        <f>'t1'!B50</f>
        <v>SD0A15</v>
      </c>
      <c r="C51" s="1213"/>
      <c r="D51" s="1212"/>
      <c r="E51" s="1213"/>
      <c r="F51" s="1212"/>
      <c r="G51" s="1213"/>
      <c r="H51" s="1212"/>
      <c r="I51" s="1213"/>
      <c r="J51" s="1212"/>
      <c r="K51" s="1213"/>
      <c r="L51" s="1212"/>
      <c r="M51" s="1213"/>
      <c r="N51" s="1212"/>
      <c r="O51" s="1213"/>
      <c r="P51" s="1212"/>
      <c r="Q51" s="1213"/>
      <c r="R51" s="1212"/>
      <c r="S51" s="1203">
        <f t="shared" si="0"/>
        <v>0</v>
      </c>
      <c r="T51" s="1204">
        <f t="shared" si="0"/>
        <v>0</v>
      </c>
      <c r="V51" s="1071"/>
      <c r="W51" s="1071"/>
      <c r="X51" s="1071"/>
      <c r="Y51" s="1071"/>
    </row>
    <row r="52" spans="1:25" ht="12.75" customHeight="1">
      <c r="A52" s="1173" t="str">
        <f>'t1'!A51</f>
        <v>chimici con altri incar. prof.li (rapp. non escl.)</v>
      </c>
      <c r="B52" s="1174" t="str">
        <f>'t1'!B51</f>
        <v>SD0014</v>
      </c>
      <c r="C52" s="1213"/>
      <c r="D52" s="1212"/>
      <c r="E52" s="1213"/>
      <c r="F52" s="1212"/>
      <c r="G52" s="1213"/>
      <c r="H52" s="1212"/>
      <c r="I52" s="1213"/>
      <c r="J52" s="1212"/>
      <c r="K52" s="1213"/>
      <c r="L52" s="1212"/>
      <c r="M52" s="1213"/>
      <c r="N52" s="1212"/>
      <c r="O52" s="1213"/>
      <c r="P52" s="1212"/>
      <c r="Q52" s="1213"/>
      <c r="R52" s="1212"/>
      <c r="S52" s="1203">
        <f t="shared" si="0"/>
        <v>0</v>
      </c>
      <c r="T52" s="1204">
        <f t="shared" si="0"/>
        <v>0</v>
      </c>
      <c r="V52" s="1071"/>
      <c r="W52" s="1071"/>
      <c r="X52" s="1071"/>
      <c r="Y52" s="1071"/>
    </row>
    <row r="53" spans="1:25" ht="12.75" customHeight="1">
      <c r="A53" s="1173" t="str">
        <f>'t1'!A52</f>
        <v>chimici a t. determinato (art. 15-septies d.lgs. 502/92)</v>
      </c>
      <c r="B53" s="1174" t="str">
        <f>'t1'!B52</f>
        <v>SD0602</v>
      </c>
      <c r="C53" s="1213"/>
      <c r="D53" s="1212"/>
      <c r="E53" s="1213"/>
      <c r="F53" s="1212"/>
      <c r="G53" s="1213"/>
      <c r="H53" s="1212"/>
      <c r="I53" s="1213"/>
      <c r="J53" s="1212"/>
      <c r="K53" s="1213"/>
      <c r="L53" s="1212"/>
      <c r="M53" s="1213"/>
      <c r="N53" s="1212"/>
      <c r="O53" s="1213"/>
      <c r="P53" s="1212"/>
      <c r="Q53" s="1213"/>
      <c r="R53" s="1212"/>
      <c r="S53" s="1203">
        <f t="shared" si="0"/>
        <v>0</v>
      </c>
      <c r="T53" s="1204">
        <f t="shared" si="0"/>
        <v>0</v>
      </c>
      <c r="V53" s="1071"/>
      <c r="W53" s="1071"/>
      <c r="X53" s="1071"/>
      <c r="Y53" s="1071"/>
    </row>
    <row r="54" spans="1:25" ht="12.75" customHeight="1">
      <c r="A54" s="1173" t="str">
        <f>'t1'!A53</f>
        <v>fisici con incarico di struttura complessa (rapp. esclusivo)</v>
      </c>
      <c r="B54" s="1174" t="str">
        <f>'t1'!B53</f>
        <v>SD0E42</v>
      </c>
      <c r="C54" s="1213"/>
      <c r="D54" s="1212"/>
      <c r="E54" s="1213"/>
      <c r="F54" s="1212"/>
      <c r="G54" s="1213"/>
      <c r="H54" s="1212"/>
      <c r="I54" s="1213"/>
      <c r="J54" s="1212"/>
      <c r="K54" s="1213"/>
      <c r="L54" s="1212"/>
      <c r="M54" s="1213"/>
      <c r="N54" s="1212"/>
      <c r="O54" s="1213"/>
      <c r="P54" s="1212"/>
      <c r="Q54" s="1213"/>
      <c r="R54" s="1212"/>
      <c r="S54" s="1203">
        <f t="shared" si="0"/>
        <v>0</v>
      </c>
      <c r="T54" s="1204">
        <f t="shared" si="0"/>
        <v>0</v>
      </c>
      <c r="V54" s="1071"/>
      <c r="W54" s="1071"/>
      <c r="X54" s="1071"/>
      <c r="Y54" s="1071"/>
    </row>
    <row r="55" spans="1:25" ht="12.75" customHeight="1">
      <c r="A55" s="1173" t="str">
        <f>'t1'!A54</f>
        <v>fisici con incarico di struttura complessa (rapp. non escl.)</v>
      </c>
      <c r="B55" s="1174" t="str">
        <f>'t1'!B54</f>
        <v>SD0N42</v>
      </c>
      <c r="C55" s="1213"/>
      <c r="D55" s="1212"/>
      <c r="E55" s="1213"/>
      <c r="F55" s="1212"/>
      <c r="G55" s="1213"/>
      <c r="H55" s="1212"/>
      <c r="I55" s="1213"/>
      <c r="J55" s="1212"/>
      <c r="K55" s="1213"/>
      <c r="L55" s="1212"/>
      <c r="M55" s="1213"/>
      <c r="N55" s="1212"/>
      <c r="O55" s="1213"/>
      <c r="P55" s="1212"/>
      <c r="Q55" s="1213"/>
      <c r="R55" s="1212"/>
      <c r="S55" s="1203">
        <f t="shared" si="0"/>
        <v>0</v>
      </c>
      <c r="T55" s="1204">
        <f t="shared" si="0"/>
        <v>0</v>
      </c>
      <c r="V55" s="1071"/>
      <c r="W55" s="1071"/>
      <c r="X55" s="1071"/>
      <c r="Y55" s="1071"/>
    </row>
    <row r="56" spans="1:25" ht="12.75" customHeight="1">
      <c r="A56" s="1173" t="str">
        <f>'t1'!A55</f>
        <v>fisici con incarico di struttura semplice (rapp. esclusivo)</v>
      </c>
      <c r="B56" s="1174" t="str">
        <f>'t1'!B55</f>
        <v>SD0E41</v>
      </c>
      <c r="C56" s="1213"/>
      <c r="D56" s="1212"/>
      <c r="E56" s="1213"/>
      <c r="F56" s="1212"/>
      <c r="G56" s="1213"/>
      <c r="H56" s="1212"/>
      <c r="I56" s="1213"/>
      <c r="J56" s="1212"/>
      <c r="K56" s="1213"/>
      <c r="L56" s="1212"/>
      <c r="M56" s="1213"/>
      <c r="N56" s="1212"/>
      <c r="O56" s="1213"/>
      <c r="P56" s="1212"/>
      <c r="Q56" s="1213"/>
      <c r="R56" s="1212"/>
      <c r="S56" s="1203">
        <f t="shared" si="0"/>
        <v>0</v>
      </c>
      <c r="T56" s="1204">
        <f t="shared" si="0"/>
        <v>0</v>
      </c>
      <c r="V56" s="1071"/>
      <c r="W56" s="1071"/>
      <c r="X56" s="1071"/>
      <c r="Y56" s="1071"/>
    </row>
    <row r="57" spans="1:25" ht="12.75" customHeight="1">
      <c r="A57" s="1173" t="str">
        <f>'t1'!A56</f>
        <v>fisici con incarico di struttura semplice (rapp. non escl.)</v>
      </c>
      <c r="B57" s="1174" t="str">
        <f>'t1'!B56</f>
        <v>SD0N41</v>
      </c>
      <c r="C57" s="1213"/>
      <c r="D57" s="1212"/>
      <c r="E57" s="1213"/>
      <c r="F57" s="1212"/>
      <c r="G57" s="1213"/>
      <c r="H57" s="1212"/>
      <c r="I57" s="1213"/>
      <c r="J57" s="1212"/>
      <c r="K57" s="1213"/>
      <c r="L57" s="1212"/>
      <c r="M57" s="1213"/>
      <c r="N57" s="1212"/>
      <c r="O57" s="1213"/>
      <c r="P57" s="1212"/>
      <c r="Q57" s="1213"/>
      <c r="R57" s="1212"/>
      <c r="S57" s="1203">
        <f t="shared" si="0"/>
        <v>0</v>
      </c>
      <c r="T57" s="1204">
        <f t="shared" si="0"/>
        <v>0</v>
      </c>
      <c r="V57" s="1071"/>
      <c r="W57" s="1071"/>
      <c r="X57" s="1071"/>
      <c r="Y57" s="1071"/>
    </row>
    <row r="58" spans="1:25" ht="12.75" customHeight="1">
      <c r="A58" s="1173" t="str">
        <f>'t1'!A57</f>
        <v>fisici con altri incar. prof.li (rapp. esclusivo)</v>
      </c>
      <c r="B58" s="1174" t="str">
        <f>'t1'!B57</f>
        <v>SD0A41</v>
      </c>
      <c r="C58" s="1213"/>
      <c r="D58" s="1212"/>
      <c r="E58" s="1213"/>
      <c r="F58" s="1212">
        <v>1</v>
      </c>
      <c r="G58" s="1213"/>
      <c r="H58" s="1212"/>
      <c r="I58" s="1213"/>
      <c r="J58" s="1212"/>
      <c r="K58" s="1213"/>
      <c r="L58" s="1212"/>
      <c r="M58" s="1213"/>
      <c r="N58" s="1212"/>
      <c r="O58" s="1213"/>
      <c r="P58" s="1212"/>
      <c r="Q58" s="1213"/>
      <c r="R58" s="1212"/>
      <c r="S58" s="1203">
        <f t="shared" si="0"/>
        <v>0</v>
      </c>
      <c r="T58" s="1204">
        <f t="shared" si="0"/>
        <v>1</v>
      </c>
      <c r="V58" s="1071"/>
      <c r="W58" s="1071"/>
      <c r="X58" s="1071"/>
      <c r="Y58" s="1071"/>
    </row>
    <row r="59" spans="1:25" ht="12.75" customHeight="1">
      <c r="A59" s="1173" t="str">
        <f>'t1'!A58</f>
        <v>fisici con altri incar. prof.li (rapp. non escl.)</v>
      </c>
      <c r="B59" s="1174" t="str">
        <f>'t1'!B58</f>
        <v>SD0040</v>
      </c>
      <c r="C59" s="1213"/>
      <c r="D59" s="1212"/>
      <c r="E59" s="1213"/>
      <c r="F59" s="1212"/>
      <c r="G59" s="1213"/>
      <c r="H59" s="1212"/>
      <c r="I59" s="1213"/>
      <c r="J59" s="1212"/>
      <c r="K59" s="1213"/>
      <c r="L59" s="1212"/>
      <c r="M59" s="1213"/>
      <c r="N59" s="1212"/>
      <c r="O59" s="1213"/>
      <c r="P59" s="1212"/>
      <c r="Q59" s="1213"/>
      <c r="R59" s="1212"/>
      <c r="S59" s="1203">
        <f t="shared" si="0"/>
        <v>0</v>
      </c>
      <c r="T59" s="1204">
        <f t="shared" si="0"/>
        <v>0</v>
      </c>
      <c r="V59" s="1071"/>
      <c r="W59" s="1071"/>
      <c r="X59" s="1071"/>
      <c r="Y59" s="1071"/>
    </row>
    <row r="60" spans="1:25" ht="12.75" customHeight="1">
      <c r="A60" s="1173" t="str">
        <f>'t1'!A59</f>
        <v>fisici a t. determinato (art. 15-septies d.lgs. 502/92)</v>
      </c>
      <c r="B60" s="1174" t="str">
        <f>'t1'!B59</f>
        <v>SD0603</v>
      </c>
      <c r="C60" s="1213"/>
      <c r="D60" s="1212"/>
      <c r="E60" s="1213"/>
      <c r="F60" s="1212"/>
      <c r="G60" s="1213"/>
      <c r="H60" s="1212"/>
      <c r="I60" s="1213"/>
      <c r="J60" s="1212"/>
      <c r="K60" s="1213"/>
      <c r="L60" s="1212"/>
      <c r="M60" s="1213"/>
      <c r="N60" s="1212"/>
      <c r="O60" s="1213"/>
      <c r="P60" s="1212"/>
      <c r="Q60" s="1213"/>
      <c r="R60" s="1212"/>
      <c r="S60" s="1203">
        <f t="shared" si="0"/>
        <v>0</v>
      </c>
      <c r="T60" s="1204">
        <f t="shared" si="0"/>
        <v>0</v>
      </c>
      <c r="V60" s="1071"/>
      <c r="W60" s="1071"/>
      <c r="X60" s="1071"/>
      <c r="Y60" s="1071"/>
    </row>
    <row r="61" spans="1:25" ht="12.75" customHeight="1">
      <c r="A61" s="1173" t="str">
        <f>'t1'!A60</f>
        <v>psicologi con incarico di struttura complessa (rapp. esclusivo)</v>
      </c>
      <c r="B61" s="1174" t="str">
        <f>'t1'!B60</f>
        <v>SD0E66</v>
      </c>
      <c r="C61" s="1213"/>
      <c r="D61" s="1212"/>
      <c r="E61" s="1213"/>
      <c r="F61" s="1212"/>
      <c r="G61" s="1213"/>
      <c r="H61" s="1212"/>
      <c r="I61" s="1213"/>
      <c r="J61" s="1212"/>
      <c r="K61" s="1213"/>
      <c r="L61" s="1212"/>
      <c r="M61" s="1213"/>
      <c r="N61" s="1212"/>
      <c r="O61" s="1213"/>
      <c r="P61" s="1212"/>
      <c r="Q61" s="1213"/>
      <c r="R61" s="1212"/>
      <c r="S61" s="1203">
        <f t="shared" si="0"/>
        <v>0</v>
      </c>
      <c r="T61" s="1204">
        <f t="shared" si="0"/>
        <v>0</v>
      </c>
      <c r="V61" s="1071"/>
      <c r="W61" s="1071"/>
      <c r="X61" s="1071"/>
      <c r="Y61" s="1071"/>
    </row>
    <row r="62" spans="1:25" ht="12.75" customHeight="1">
      <c r="A62" s="1173" t="str">
        <f>'t1'!A61</f>
        <v>psicologi con incarico di struttura complessa (rapp. non escl.)</v>
      </c>
      <c r="B62" s="1174" t="str">
        <f>'t1'!B61</f>
        <v>SD0N66</v>
      </c>
      <c r="C62" s="1213"/>
      <c r="D62" s="1212"/>
      <c r="E62" s="1213"/>
      <c r="F62" s="1212"/>
      <c r="G62" s="1213"/>
      <c r="H62" s="1212"/>
      <c r="I62" s="1213"/>
      <c r="J62" s="1212"/>
      <c r="K62" s="1213"/>
      <c r="L62" s="1212"/>
      <c r="M62" s="1213"/>
      <c r="N62" s="1212"/>
      <c r="O62" s="1213"/>
      <c r="P62" s="1212"/>
      <c r="Q62" s="1213"/>
      <c r="R62" s="1212"/>
      <c r="S62" s="1203">
        <f t="shared" si="0"/>
        <v>0</v>
      </c>
      <c r="T62" s="1204">
        <f t="shared" si="0"/>
        <v>0</v>
      </c>
      <c r="V62" s="1071"/>
      <c r="W62" s="1071"/>
      <c r="X62" s="1071"/>
      <c r="Y62" s="1071"/>
    </row>
    <row r="63" spans="1:25" ht="12.75" customHeight="1">
      <c r="A63" s="1173" t="str">
        <f>'t1'!A62</f>
        <v>psicologi con incarico di struttura semplice (rapp. esclusivo)</v>
      </c>
      <c r="B63" s="1174" t="str">
        <f>'t1'!B62</f>
        <v>SD0E65</v>
      </c>
      <c r="C63" s="1213"/>
      <c r="D63" s="1212"/>
      <c r="E63" s="1213"/>
      <c r="F63" s="1212"/>
      <c r="G63" s="1213"/>
      <c r="H63" s="1212"/>
      <c r="I63" s="1213"/>
      <c r="J63" s="1212"/>
      <c r="K63" s="1213"/>
      <c r="L63" s="1212"/>
      <c r="M63" s="1213"/>
      <c r="N63" s="1212"/>
      <c r="O63" s="1213"/>
      <c r="P63" s="1212"/>
      <c r="Q63" s="1213"/>
      <c r="R63" s="1212"/>
      <c r="S63" s="1203">
        <f t="shared" si="0"/>
        <v>0</v>
      </c>
      <c r="T63" s="1204">
        <f t="shared" si="0"/>
        <v>0</v>
      </c>
      <c r="V63" s="1071"/>
      <c r="W63" s="1071"/>
      <c r="X63" s="1071"/>
      <c r="Y63" s="1071"/>
    </row>
    <row r="64" spans="1:25" ht="12.75" customHeight="1">
      <c r="A64" s="1173" t="str">
        <f>'t1'!A63</f>
        <v>psicologi con incarico di struttura semplice (rapp. non escl.)</v>
      </c>
      <c r="B64" s="1174" t="str">
        <f>'t1'!B63</f>
        <v>SD0N65</v>
      </c>
      <c r="C64" s="1213"/>
      <c r="D64" s="1212"/>
      <c r="E64" s="1213"/>
      <c r="F64" s="1212"/>
      <c r="G64" s="1213"/>
      <c r="H64" s="1212"/>
      <c r="I64" s="1213"/>
      <c r="J64" s="1212"/>
      <c r="K64" s="1213"/>
      <c r="L64" s="1212"/>
      <c r="M64" s="1213"/>
      <c r="N64" s="1212"/>
      <c r="O64" s="1213"/>
      <c r="P64" s="1212"/>
      <c r="Q64" s="1213"/>
      <c r="R64" s="1212"/>
      <c r="S64" s="1203">
        <f t="shared" si="0"/>
        <v>0</v>
      </c>
      <c r="T64" s="1204">
        <f t="shared" si="0"/>
        <v>0</v>
      </c>
      <c r="V64" s="1071"/>
      <c r="W64" s="1071"/>
      <c r="X64" s="1071"/>
      <c r="Y64" s="1071"/>
    </row>
    <row r="65" spans="1:25" ht="12.75" customHeight="1">
      <c r="A65" s="1173" t="str">
        <f>'t1'!A64</f>
        <v>psicologi con altri incar. prof.li (rapp. esclusivo)</v>
      </c>
      <c r="B65" s="1174" t="str">
        <f>'t1'!B64</f>
        <v>SD0A65</v>
      </c>
      <c r="C65" s="1213"/>
      <c r="D65" s="1212"/>
      <c r="E65" s="1213"/>
      <c r="F65" s="1212"/>
      <c r="G65" s="1213"/>
      <c r="H65" s="1212"/>
      <c r="I65" s="1213"/>
      <c r="J65" s="1212"/>
      <c r="K65" s="1213"/>
      <c r="L65" s="1212"/>
      <c r="M65" s="1213"/>
      <c r="N65" s="1212"/>
      <c r="O65" s="1213"/>
      <c r="P65" s="1212"/>
      <c r="Q65" s="1213"/>
      <c r="R65" s="1212"/>
      <c r="S65" s="1203">
        <f t="shared" si="0"/>
        <v>0</v>
      </c>
      <c r="T65" s="1204">
        <f t="shared" si="0"/>
        <v>0</v>
      </c>
      <c r="V65" s="1071"/>
      <c r="W65" s="1071"/>
      <c r="X65" s="1071"/>
      <c r="Y65" s="1071"/>
    </row>
    <row r="66" spans="1:25" ht="12.75" customHeight="1">
      <c r="A66" s="1173" t="str">
        <f>'t1'!A65</f>
        <v>psicologi con altri incar. prof.li (rapp. non escl.)</v>
      </c>
      <c r="B66" s="1174" t="str">
        <f>'t1'!B65</f>
        <v>SD0064</v>
      </c>
      <c r="C66" s="1213"/>
      <c r="D66" s="1212"/>
      <c r="E66" s="1213"/>
      <c r="F66" s="1212"/>
      <c r="G66" s="1213"/>
      <c r="H66" s="1212"/>
      <c r="I66" s="1213"/>
      <c r="J66" s="1212"/>
      <c r="K66" s="1213"/>
      <c r="L66" s="1212"/>
      <c r="M66" s="1213"/>
      <c r="N66" s="1212"/>
      <c r="O66" s="1213"/>
      <c r="P66" s="1212"/>
      <c r="Q66" s="1213"/>
      <c r="R66" s="1212"/>
      <c r="S66" s="1203">
        <f t="shared" si="0"/>
        <v>0</v>
      </c>
      <c r="T66" s="1204">
        <f t="shared" si="0"/>
        <v>0</v>
      </c>
      <c r="V66" s="1071"/>
      <c r="W66" s="1071"/>
      <c r="X66" s="1071"/>
      <c r="Y66" s="1071"/>
    </row>
    <row r="67" spans="1:25" ht="12.75" customHeight="1">
      <c r="A67" s="1173" t="str">
        <f>'t1'!A66</f>
        <v>psicologi a t. determinato (art. 15-septies d.lgs. 502/92)</v>
      </c>
      <c r="B67" s="1174" t="str">
        <f>'t1'!B66</f>
        <v>SD0604</v>
      </c>
      <c r="C67" s="1213"/>
      <c r="D67" s="1212"/>
      <c r="E67" s="1213"/>
      <c r="F67" s="1212"/>
      <c r="G67" s="1213"/>
      <c r="H67" s="1212"/>
      <c r="I67" s="1213"/>
      <c r="J67" s="1212"/>
      <c r="K67" s="1213"/>
      <c r="L67" s="1212"/>
      <c r="M67" s="1213"/>
      <c r="N67" s="1212"/>
      <c r="O67" s="1213"/>
      <c r="P67" s="1212"/>
      <c r="Q67" s="1213"/>
      <c r="R67" s="1212"/>
      <c r="S67" s="1203">
        <f t="shared" si="0"/>
        <v>0</v>
      </c>
      <c r="T67" s="1204">
        <f t="shared" si="0"/>
        <v>0</v>
      </c>
      <c r="V67" s="1071"/>
      <c r="W67" s="1071"/>
      <c r="X67" s="1071"/>
      <c r="Y67" s="1071"/>
    </row>
    <row r="68" spans="1:25" ht="12.75" customHeight="1">
      <c r="A68" s="1173" t="str">
        <f>'t1'!A67</f>
        <v>dirigente delle professioni sanitarie (1)</v>
      </c>
      <c r="B68" s="1174" t="str">
        <f>'t1'!B67</f>
        <v>SD0483</v>
      </c>
      <c r="C68" s="1213"/>
      <c r="D68" s="1212"/>
      <c r="E68" s="1213"/>
      <c r="F68" s="1212"/>
      <c r="G68" s="1213"/>
      <c r="H68" s="1212"/>
      <c r="I68" s="1213"/>
      <c r="J68" s="1212"/>
      <c r="K68" s="1213"/>
      <c r="L68" s="1212"/>
      <c r="M68" s="1213"/>
      <c r="N68" s="1212"/>
      <c r="O68" s="1213"/>
      <c r="P68" s="1212"/>
      <c r="Q68" s="1213"/>
      <c r="R68" s="1212"/>
      <c r="S68" s="1203">
        <f t="shared" si="0"/>
        <v>0</v>
      </c>
      <c r="T68" s="1204">
        <f t="shared" si="0"/>
        <v>0</v>
      </c>
      <c r="V68" s="1071"/>
      <c r="W68" s="1071"/>
      <c r="X68" s="1071"/>
      <c r="Y68" s="1071"/>
    </row>
    <row r="69" spans="1:25" ht="12.75" customHeight="1">
      <c r="A69" s="1173" t="str">
        <f>'t1'!A68</f>
        <v>dir. prof. sanitarie a t. det.(art. 15-septies dlgs 502/92)</v>
      </c>
      <c r="B69" s="1174" t="str">
        <f>'t1'!B68</f>
        <v>SD048A</v>
      </c>
      <c r="C69" s="1213"/>
      <c r="D69" s="1212"/>
      <c r="E69" s="1213"/>
      <c r="F69" s="1212"/>
      <c r="G69" s="1213"/>
      <c r="H69" s="1212"/>
      <c r="I69" s="1213"/>
      <c r="J69" s="1212"/>
      <c r="K69" s="1213"/>
      <c r="L69" s="1212"/>
      <c r="M69" s="1213"/>
      <c r="N69" s="1212"/>
      <c r="O69" s="1213"/>
      <c r="P69" s="1212"/>
      <c r="Q69" s="1213"/>
      <c r="R69" s="1212"/>
      <c r="S69" s="1203">
        <f>SUM(C69,E69,G69,I69,K69,M69,O69,Q69)</f>
        <v>0</v>
      </c>
      <c r="T69" s="1204">
        <f>SUM(D69,F69,H69,J69,L69,N69,P69,R69)</f>
        <v>0</v>
      </c>
      <c r="V69" s="1071"/>
      <c r="W69" s="1071"/>
      <c r="X69" s="1071"/>
      <c r="Y69" s="1071"/>
    </row>
    <row r="70" spans="1:25" ht="12.75" customHeight="1">
      <c r="A70" s="1173" t="str">
        <f>'t1'!A69</f>
        <v>coll.re prof.le sanitario - pers. infer. esperto - ds</v>
      </c>
      <c r="B70" s="1174" t="str">
        <f>'t1'!B69</f>
        <v>S18023</v>
      </c>
      <c r="C70" s="1213"/>
      <c r="D70" s="1212"/>
      <c r="E70" s="1213">
        <v>1</v>
      </c>
      <c r="F70" s="1212"/>
      <c r="G70" s="1213"/>
      <c r="H70" s="1212"/>
      <c r="I70" s="1213"/>
      <c r="J70" s="1212">
        <v>1</v>
      </c>
      <c r="K70" s="1213"/>
      <c r="L70" s="1212"/>
      <c r="M70" s="1213"/>
      <c r="N70" s="1212"/>
      <c r="O70" s="1213"/>
      <c r="P70" s="1212"/>
      <c r="Q70" s="1213">
        <v>1</v>
      </c>
      <c r="R70" s="1212"/>
      <c r="S70" s="1203">
        <f t="shared" si="0"/>
        <v>2</v>
      </c>
      <c r="T70" s="1204">
        <f t="shared" si="0"/>
        <v>1</v>
      </c>
      <c r="V70" s="1071"/>
      <c r="W70" s="1071"/>
      <c r="X70" s="1071"/>
      <c r="Y70" s="1071"/>
    </row>
    <row r="71" spans="1:25" ht="12.75" customHeight="1">
      <c r="A71" s="1173" t="str">
        <f>'t1'!A70</f>
        <v>coll.re prof.le sanitario - pers. infer. - d</v>
      </c>
      <c r="B71" s="1174" t="str">
        <f>'t1'!B70</f>
        <v>S16020</v>
      </c>
      <c r="C71" s="1213"/>
      <c r="D71" s="1212"/>
      <c r="E71" s="1213">
        <v>1</v>
      </c>
      <c r="F71" s="1212">
        <v>2</v>
      </c>
      <c r="G71" s="1213"/>
      <c r="H71" s="1212"/>
      <c r="I71" s="1213">
        <v>1</v>
      </c>
      <c r="J71" s="1212">
        <v>4</v>
      </c>
      <c r="K71" s="1213"/>
      <c r="L71" s="1212"/>
      <c r="M71" s="1213"/>
      <c r="N71" s="1212"/>
      <c r="O71" s="1213"/>
      <c r="P71" s="1212"/>
      <c r="Q71" s="1213">
        <v>3</v>
      </c>
      <c r="R71" s="1212">
        <v>8</v>
      </c>
      <c r="S71" s="1203">
        <f t="shared" si="0"/>
        <v>5</v>
      </c>
      <c r="T71" s="1204">
        <f t="shared" si="0"/>
        <v>14</v>
      </c>
      <c r="V71" s="1071"/>
      <c r="W71" s="1071"/>
      <c r="X71" s="1071"/>
      <c r="Y71" s="1071"/>
    </row>
    <row r="72" spans="1:25" ht="12.75" customHeight="1">
      <c r="A72" s="1173" t="str">
        <f>'t1'!A71</f>
        <v>oper.re prof.le sanitario pers. inferm. - c</v>
      </c>
      <c r="B72" s="1174" t="str">
        <f>'t1'!B71</f>
        <v>S14056</v>
      </c>
      <c r="C72" s="1213"/>
      <c r="D72" s="1212"/>
      <c r="E72" s="1213"/>
      <c r="F72" s="1212"/>
      <c r="G72" s="1213"/>
      <c r="H72" s="1212"/>
      <c r="I72" s="1213"/>
      <c r="J72" s="1212"/>
      <c r="K72" s="1213"/>
      <c r="L72" s="1212"/>
      <c r="M72" s="1213"/>
      <c r="N72" s="1212"/>
      <c r="O72" s="1213"/>
      <c r="P72" s="1212"/>
      <c r="Q72" s="1213"/>
      <c r="R72" s="1212"/>
      <c r="S72" s="1203">
        <f t="shared" si="0"/>
        <v>0</v>
      </c>
      <c r="T72" s="1204">
        <f t="shared" si="0"/>
        <v>0</v>
      </c>
      <c r="V72" s="1071"/>
      <c r="W72" s="1071"/>
      <c r="X72" s="1071"/>
      <c r="Y72" s="1071"/>
    </row>
    <row r="73" spans="1:25" ht="12.75" customHeight="1">
      <c r="A73" s="1173" t="str">
        <f>'t1'!A72</f>
        <v>oper.re prof.le di II cat.pers. inferm. esperto - c (2)</v>
      </c>
      <c r="B73" s="1174" t="str">
        <f>'t1'!B72</f>
        <v>S14E52</v>
      </c>
      <c r="C73" s="1213"/>
      <c r="D73" s="1212"/>
      <c r="E73" s="1213">
        <v>1</v>
      </c>
      <c r="F73" s="1212">
        <v>1</v>
      </c>
      <c r="G73" s="1213"/>
      <c r="H73" s="1212"/>
      <c r="I73" s="1213"/>
      <c r="J73" s="1212"/>
      <c r="K73" s="1213"/>
      <c r="L73" s="1212"/>
      <c r="M73" s="1213"/>
      <c r="N73" s="1212"/>
      <c r="O73" s="1213"/>
      <c r="P73" s="1212"/>
      <c r="Q73" s="1213"/>
      <c r="R73" s="1212"/>
      <c r="S73" s="1203">
        <f t="shared" si="0"/>
        <v>1</v>
      </c>
      <c r="T73" s="1204">
        <f t="shared" si="0"/>
        <v>1</v>
      </c>
      <c r="V73" s="1071"/>
      <c r="W73" s="1071"/>
      <c r="X73" s="1071"/>
      <c r="Y73" s="1071"/>
    </row>
    <row r="74" spans="1:25" ht="12.75" customHeight="1">
      <c r="A74" s="1173" t="str">
        <f>'t1'!A73</f>
        <v>oper.re prof.le di II cat.pers. inferm. bs</v>
      </c>
      <c r="B74" s="1174" t="str">
        <f>'t1'!B73</f>
        <v>S13052</v>
      </c>
      <c r="C74" s="1213"/>
      <c r="D74" s="1212"/>
      <c r="E74" s="1213"/>
      <c r="F74" s="1212"/>
      <c r="G74" s="1213"/>
      <c r="H74" s="1212"/>
      <c r="I74" s="1213"/>
      <c r="J74" s="1212"/>
      <c r="K74" s="1213"/>
      <c r="L74" s="1212"/>
      <c r="M74" s="1213"/>
      <c r="N74" s="1212"/>
      <c r="O74" s="1213"/>
      <c r="P74" s="1212"/>
      <c r="Q74" s="1213"/>
      <c r="R74" s="1212"/>
      <c r="S74" s="1203">
        <f t="shared" ref="S74:T137" si="1">SUM(C74,E74,G74,I74,K74,M74,O74,Q74)</f>
        <v>0</v>
      </c>
      <c r="T74" s="1204">
        <f t="shared" si="1"/>
        <v>0</v>
      </c>
      <c r="V74" s="1071"/>
      <c r="W74" s="1071"/>
      <c r="X74" s="1071"/>
      <c r="Y74" s="1071"/>
    </row>
    <row r="75" spans="1:25" ht="12.75" customHeight="1">
      <c r="A75" s="1173" t="str">
        <f>'t1'!A74</f>
        <v>coll.re prof.le sanitario - pers. tec. esperto - ds</v>
      </c>
      <c r="B75" s="1174" t="str">
        <f>'t1'!B74</f>
        <v>S18920</v>
      </c>
      <c r="C75" s="1213"/>
      <c r="D75" s="1212"/>
      <c r="E75" s="1213">
        <v>1</v>
      </c>
      <c r="F75" s="1212">
        <v>1</v>
      </c>
      <c r="G75" s="1213"/>
      <c r="H75" s="1212"/>
      <c r="I75" s="1213"/>
      <c r="J75" s="1212"/>
      <c r="K75" s="1213"/>
      <c r="L75" s="1212"/>
      <c r="M75" s="1213"/>
      <c r="N75" s="1212"/>
      <c r="O75" s="1213"/>
      <c r="P75" s="1212"/>
      <c r="Q75" s="1213"/>
      <c r="R75" s="1212"/>
      <c r="S75" s="1203">
        <f t="shared" si="1"/>
        <v>1</v>
      </c>
      <c r="T75" s="1204">
        <f t="shared" si="1"/>
        <v>1</v>
      </c>
      <c r="V75" s="1071"/>
      <c r="W75" s="1071"/>
      <c r="X75" s="1071"/>
      <c r="Y75" s="1071"/>
    </row>
    <row r="76" spans="1:25" ht="12.75" customHeight="1">
      <c r="A76" s="1173" t="str">
        <f>'t1'!A75</f>
        <v>coll.re prof.le sanitario - pers. tec.- d</v>
      </c>
      <c r="B76" s="1174" t="str">
        <f>'t1'!B75</f>
        <v>S16021</v>
      </c>
      <c r="C76" s="1213"/>
      <c r="D76" s="1212"/>
      <c r="E76" s="1213"/>
      <c r="F76" s="1212">
        <v>3</v>
      </c>
      <c r="G76" s="1213"/>
      <c r="H76" s="1212"/>
      <c r="I76" s="1213"/>
      <c r="J76" s="1212">
        <v>2</v>
      </c>
      <c r="K76" s="1213"/>
      <c r="L76" s="1212"/>
      <c r="M76" s="1213"/>
      <c r="N76" s="1212"/>
      <c r="O76" s="1213"/>
      <c r="P76" s="1212"/>
      <c r="Q76" s="1213"/>
      <c r="R76" s="1212"/>
      <c r="S76" s="1203">
        <f t="shared" si="1"/>
        <v>0</v>
      </c>
      <c r="T76" s="1204">
        <f t="shared" si="1"/>
        <v>5</v>
      </c>
      <c r="V76" s="1071"/>
      <c r="W76" s="1071"/>
      <c r="X76" s="1071"/>
      <c r="Y76" s="1071"/>
    </row>
    <row r="77" spans="1:25" ht="12.75" customHeight="1">
      <c r="A77" s="1173" t="str">
        <f>'t1'!A76</f>
        <v>oper.re prof.le sanitario - pers. tec.- c</v>
      </c>
      <c r="B77" s="1174" t="str">
        <f>'t1'!B76</f>
        <v>S14054</v>
      </c>
      <c r="C77" s="1213"/>
      <c r="D77" s="1212"/>
      <c r="E77" s="1213"/>
      <c r="F77" s="1212"/>
      <c r="G77" s="1213"/>
      <c r="H77" s="1212"/>
      <c r="I77" s="1213"/>
      <c r="J77" s="1212"/>
      <c r="K77" s="1213"/>
      <c r="L77" s="1212"/>
      <c r="M77" s="1213"/>
      <c r="N77" s="1212"/>
      <c r="O77" s="1213"/>
      <c r="P77" s="1212"/>
      <c r="Q77" s="1213"/>
      <c r="R77" s="1212"/>
      <c r="S77" s="1203">
        <f t="shared" si="1"/>
        <v>0</v>
      </c>
      <c r="T77" s="1204">
        <f t="shared" si="1"/>
        <v>0</v>
      </c>
      <c r="V77" s="1071"/>
      <c r="W77" s="1071"/>
      <c r="X77" s="1071"/>
      <c r="Y77" s="1071"/>
    </row>
    <row r="78" spans="1:25" ht="12.75" customHeight="1">
      <c r="A78" s="1173" t="str">
        <f>'t1'!A77</f>
        <v>coll.re prof.le sanitario - tecn. della prev. esperto - ds</v>
      </c>
      <c r="B78" s="1174" t="str">
        <f>'t1'!B77</f>
        <v>S18921</v>
      </c>
      <c r="C78" s="1213"/>
      <c r="D78" s="1212"/>
      <c r="E78" s="1213"/>
      <c r="F78" s="1212"/>
      <c r="G78" s="1213"/>
      <c r="H78" s="1212"/>
      <c r="I78" s="1213"/>
      <c r="J78" s="1212"/>
      <c r="K78" s="1213"/>
      <c r="L78" s="1212"/>
      <c r="M78" s="1213"/>
      <c r="N78" s="1212"/>
      <c r="O78" s="1213"/>
      <c r="P78" s="1212"/>
      <c r="Q78" s="1213"/>
      <c r="R78" s="1212"/>
      <c r="S78" s="1203">
        <f t="shared" si="1"/>
        <v>0</v>
      </c>
      <c r="T78" s="1204">
        <f t="shared" si="1"/>
        <v>0</v>
      </c>
      <c r="V78" s="1071"/>
      <c r="W78" s="1071"/>
      <c r="X78" s="1071"/>
      <c r="Y78" s="1071"/>
    </row>
    <row r="79" spans="1:25" ht="12.75" customHeight="1">
      <c r="A79" s="1173" t="str">
        <f>'t1'!A78</f>
        <v>coll.re prof.le sanitario - tecn. della prev. - d</v>
      </c>
      <c r="B79" s="1174" t="str">
        <f>'t1'!B78</f>
        <v>S16022</v>
      </c>
      <c r="C79" s="1213"/>
      <c r="D79" s="1212"/>
      <c r="E79" s="1213"/>
      <c r="F79" s="1212"/>
      <c r="G79" s="1213"/>
      <c r="H79" s="1212"/>
      <c r="I79" s="1213"/>
      <c r="J79" s="1212"/>
      <c r="K79" s="1213"/>
      <c r="L79" s="1212"/>
      <c r="M79" s="1213"/>
      <c r="N79" s="1212"/>
      <c r="O79" s="1213"/>
      <c r="P79" s="1212"/>
      <c r="Q79" s="1213"/>
      <c r="R79" s="1212"/>
      <c r="S79" s="1203">
        <f t="shared" si="1"/>
        <v>0</v>
      </c>
      <c r="T79" s="1204">
        <f t="shared" si="1"/>
        <v>0</v>
      </c>
      <c r="V79" s="1071"/>
      <c r="W79" s="1071"/>
      <c r="X79" s="1071"/>
      <c r="Y79" s="1071"/>
    </row>
    <row r="80" spans="1:25" ht="12.75" customHeight="1">
      <c r="A80" s="1173" t="str">
        <f>'t1'!A79</f>
        <v>oper.re prof.le sanitario - tecn. della prev. - c</v>
      </c>
      <c r="B80" s="1174" t="str">
        <f>'t1'!B79</f>
        <v>S14055</v>
      </c>
      <c r="C80" s="1213"/>
      <c r="D80" s="1212"/>
      <c r="E80" s="1213"/>
      <c r="F80" s="1212"/>
      <c r="G80" s="1213"/>
      <c r="H80" s="1212"/>
      <c r="I80" s="1213"/>
      <c r="J80" s="1212"/>
      <c r="K80" s="1213"/>
      <c r="L80" s="1212"/>
      <c r="M80" s="1213"/>
      <c r="N80" s="1212"/>
      <c r="O80" s="1213"/>
      <c r="P80" s="1212"/>
      <c r="Q80" s="1213"/>
      <c r="R80" s="1212"/>
      <c r="S80" s="1203">
        <f t="shared" si="1"/>
        <v>0</v>
      </c>
      <c r="T80" s="1204">
        <f t="shared" si="1"/>
        <v>0</v>
      </c>
      <c r="V80" s="1071"/>
      <c r="W80" s="1071"/>
      <c r="X80" s="1071"/>
      <c r="Y80" s="1071"/>
    </row>
    <row r="81" spans="1:25" ht="12.75" customHeight="1">
      <c r="A81" s="1173" t="str">
        <f>'t1'!A80</f>
        <v>coll.re prof.le sanitario - pers. della riabil. esperto - ds</v>
      </c>
      <c r="B81" s="1174" t="str">
        <f>'t1'!B80</f>
        <v>S18922</v>
      </c>
      <c r="C81" s="1213"/>
      <c r="D81" s="1212"/>
      <c r="E81" s="1213"/>
      <c r="F81" s="1212"/>
      <c r="G81" s="1213"/>
      <c r="H81" s="1212"/>
      <c r="I81" s="1213"/>
      <c r="J81" s="1212"/>
      <c r="K81" s="1213"/>
      <c r="L81" s="1212"/>
      <c r="M81" s="1213"/>
      <c r="N81" s="1212"/>
      <c r="O81" s="1213"/>
      <c r="P81" s="1212"/>
      <c r="Q81" s="1213"/>
      <c r="R81" s="1212"/>
      <c r="S81" s="1203">
        <f t="shared" si="1"/>
        <v>0</v>
      </c>
      <c r="T81" s="1204">
        <f t="shared" si="1"/>
        <v>0</v>
      </c>
      <c r="V81" s="1071"/>
      <c r="W81" s="1071"/>
      <c r="X81" s="1071"/>
      <c r="Y81" s="1071"/>
    </row>
    <row r="82" spans="1:25" ht="12.75" customHeight="1">
      <c r="A82" s="1173" t="str">
        <f>'t1'!A81</f>
        <v>coll.re prof.le sanitario - pers. della riabil. - d</v>
      </c>
      <c r="B82" s="1174" t="str">
        <f>'t1'!B81</f>
        <v>S16019</v>
      </c>
      <c r="C82" s="1213"/>
      <c r="D82" s="1212"/>
      <c r="E82" s="1213"/>
      <c r="F82" s="1212"/>
      <c r="G82" s="1213"/>
      <c r="H82" s="1212"/>
      <c r="I82" s="1213"/>
      <c r="J82" s="1212"/>
      <c r="K82" s="1213"/>
      <c r="L82" s="1212"/>
      <c r="M82" s="1213"/>
      <c r="N82" s="1212"/>
      <c r="O82" s="1213"/>
      <c r="P82" s="1212"/>
      <c r="Q82" s="1213"/>
      <c r="R82" s="1212"/>
      <c r="S82" s="1203">
        <f t="shared" si="1"/>
        <v>0</v>
      </c>
      <c r="T82" s="1204">
        <f t="shared" si="1"/>
        <v>0</v>
      </c>
      <c r="V82" s="1071"/>
      <c r="W82" s="1071"/>
      <c r="X82" s="1071"/>
      <c r="Y82" s="1071"/>
    </row>
    <row r="83" spans="1:25" ht="12.75" customHeight="1">
      <c r="A83" s="1173" t="str">
        <f>'t1'!A82</f>
        <v>oper.re prof.le sanitario - pers. della riabil. - c</v>
      </c>
      <c r="B83" s="1174" t="str">
        <f>'t1'!B82</f>
        <v>S14053</v>
      </c>
      <c r="C83" s="1213"/>
      <c r="D83" s="1212"/>
      <c r="E83" s="1213"/>
      <c r="F83" s="1212"/>
      <c r="G83" s="1213"/>
      <c r="H83" s="1212"/>
      <c r="I83" s="1213"/>
      <c r="J83" s="1212"/>
      <c r="K83" s="1213"/>
      <c r="L83" s="1212"/>
      <c r="M83" s="1213"/>
      <c r="N83" s="1212"/>
      <c r="O83" s="1213"/>
      <c r="P83" s="1212"/>
      <c r="Q83" s="1213"/>
      <c r="R83" s="1212"/>
      <c r="S83" s="1203">
        <f t="shared" si="1"/>
        <v>0</v>
      </c>
      <c r="T83" s="1204">
        <f t="shared" si="1"/>
        <v>0</v>
      </c>
      <c r="V83" s="1071"/>
      <c r="W83" s="1071"/>
      <c r="X83" s="1071"/>
      <c r="Y83" s="1071"/>
    </row>
    <row r="84" spans="1:25" ht="12.75" customHeight="1">
      <c r="A84" s="1173" t="str">
        <f>'t1'!A83</f>
        <v>oper.re prof.le di II cat. con funz. di riabil. esperto - c (2)</v>
      </c>
      <c r="B84" s="1174" t="str">
        <f>'t1'!B83</f>
        <v>S14E51</v>
      </c>
      <c r="C84" s="1213"/>
      <c r="D84" s="1212"/>
      <c r="E84" s="1213"/>
      <c r="F84" s="1212"/>
      <c r="G84" s="1213"/>
      <c r="H84" s="1212"/>
      <c r="I84" s="1213"/>
      <c r="J84" s="1212"/>
      <c r="K84" s="1213"/>
      <c r="L84" s="1212"/>
      <c r="M84" s="1213"/>
      <c r="N84" s="1212"/>
      <c r="O84" s="1213"/>
      <c r="P84" s="1212"/>
      <c r="Q84" s="1213"/>
      <c r="R84" s="1212"/>
      <c r="S84" s="1203">
        <f t="shared" si="1"/>
        <v>0</v>
      </c>
      <c r="T84" s="1204">
        <f t="shared" si="1"/>
        <v>0</v>
      </c>
      <c r="V84" s="1071"/>
      <c r="W84" s="1071"/>
      <c r="X84" s="1071"/>
      <c r="Y84" s="1071"/>
    </row>
    <row r="85" spans="1:25" ht="12.75" customHeight="1">
      <c r="A85" s="1173" t="str">
        <f>'t1'!A84</f>
        <v>oper.re prof.le di II cat. con funz. di riabil. - bs</v>
      </c>
      <c r="B85" s="1174" t="str">
        <f>'t1'!B84</f>
        <v>S13051</v>
      </c>
      <c r="C85" s="1213"/>
      <c r="D85" s="1212"/>
      <c r="E85" s="1213"/>
      <c r="F85" s="1212"/>
      <c r="G85" s="1213"/>
      <c r="H85" s="1212"/>
      <c r="I85" s="1213"/>
      <c r="J85" s="1212"/>
      <c r="K85" s="1213"/>
      <c r="L85" s="1212"/>
      <c r="M85" s="1213"/>
      <c r="N85" s="1212"/>
      <c r="O85" s="1213"/>
      <c r="P85" s="1212"/>
      <c r="Q85" s="1213"/>
      <c r="R85" s="1212"/>
      <c r="S85" s="1203">
        <f t="shared" si="1"/>
        <v>0</v>
      </c>
      <c r="T85" s="1204">
        <f t="shared" si="1"/>
        <v>0</v>
      </c>
      <c r="V85" s="1071"/>
      <c r="W85" s="1071"/>
      <c r="X85" s="1071"/>
      <c r="Y85" s="1071"/>
    </row>
    <row r="86" spans="1:25" ht="12.75" customHeight="1">
      <c r="A86" s="1173" t="str">
        <f>'t1'!A85</f>
        <v>profilo atipico ruolo sanitario</v>
      </c>
      <c r="B86" s="1174" t="str">
        <f>'t1'!B85</f>
        <v>S00062</v>
      </c>
      <c r="C86" s="1213"/>
      <c r="D86" s="1212"/>
      <c r="E86" s="1213"/>
      <c r="F86" s="1212"/>
      <c r="G86" s="1213"/>
      <c r="H86" s="1212"/>
      <c r="I86" s="1213"/>
      <c r="J86" s="1212"/>
      <c r="K86" s="1213"/>
      <c r="L86" s="1212"/>
      <c r="M86" s="1213"/>
      <c r="N86" s="1212"/>
      <c r="O86" s="1213"/>
      <c r="P86" s="1212"/>
      <c r="Q86" s="1213"/>
      <c r="R86" s="1212"/>
      <c r="S86" s="1203">
        <f t="shared" si="1"/>
        <v>0</v>
      </c>
      <c r="T86" s="1204">
        <f t="shared" si="1"/>
        <v>0</v>
      </c>
      <c r="V86" s="1071"/>
      <c r="W86" s="1071"/>
      <c r="X86" s="1071"/>
      <c r="Y86" s="1071"/>
    </row>
    <row r="87" spans="1:25" ht="12.75" customHeight="1">
      <c r="A87" s="1173" t="str">
        <f>'t1'!A86</f>
        <v>avvocato dirig. con incarico di struttura complessa</v>
      </c>
      <c r="B87" s="1174" t="str">
        <f>'t1'!B86</f>
        <v>PD0010</v>
      </c>
      <c r="C87" s="1213"/>
      <c r="D87" s="1212"/>
      <c r="E87" s="1213"/>
      <c r="F87" s="1212"/>
      <c r="G87" s="1213"/>
      <c r="H87" s="1212"/>
      <c r="I87" s="1213"/>
      <c r="J87" s="1212"/>
      <c r="K87" s="1213"/>
      <c r="L87" s="1212"/>
      <c r="M87" s="1213"/>
      <c r="N87" s="1212"/>
      <c r="O87" s="1213"/>
      <c r="P87" s="1212"/>
      <c r="Q87" s="1213"/>
      <c r="R87" s="1212"/>
      <c r="S87" s="1203">
        <f t="shared" si="1"/>
        <v>0</v>
      </c>
      <c r="T87" s="1204">
        <f t="shared" si="1"/>
        <v>0</v>
      </c>
      <c r="V87" s="1071"/>
      <c r="W87" s="1071"/>
      <c r="X87" s="1071"/>
      <c r="Y87" s="1071"/>
    </row>
    <row r="88" spans="1:25" ht="12.75" customHeight="1">
      <c r="A88" s="1173" t="str">
        <f>'t1'!A87</f>
        <v>avvocato dirig. con incarico di struttura semplice</v>
      </c>
      <c r="B88" s="1174" t="str">
        <f>'t1'!B87</f>
        <v>PD0S09</v>
      </c>
      <c r="C88" s="1213"/>
      <c r="D88" s="1212"/>
      <c r="E88" s="1213"/>
      <c r="F88" s="1212"/>
      <c r="G88" s="1213"/>
      <c r="H88" s="1212"/>
      <c r="I88" s="1213"/>
      <c r="J88" s="1212"/>
      <c r="K88" s="1213"/>
      <c r="L88" s="1212"/>
      <c r="M88" s="1213"/>
      <c r="N88" s="1212"/>
      <c r="O88" s="1213"/>
      <c r="P88" s="1212"/>
      <c r="Q88" s="1213"/>
      <c r="R88" s="1212"/>
      <c r="S88" s="1203">
        <f t="shared" si="1"/>
        <v>0</v>
      </c>
      <c r="T88" s="1204">
        <f t="shared" si="1"/>
        <v>0</v>
      </c>
      <c r="V88" s="1071"/>
      <c r="W88" s="1071"/>
      <c r="X88" s="1071"/>
      <c r="Y88" s="1071"/>
    </row>
    <row r="89" spans="1:25" ht="12.75" customHeight="1">
      <c r="A89" s="1173" t="str">
        <f>'t1'!A88</f>
        <v>avvocato dirig. con altri incar.prof.li</v>
      </c>
      <c r="B89" s="1174" t="str">
        <f>'t1'!B88</f>
        <v>PD0A09</v>
      </c>
      <c r="C89" s="1213"/>
      <c r="D89" s="1212"/>
      <c r="E89" s="1213"/>
      <c r="F89" s="1212"/>
      <c r="G89" s="1213"/>
      <c r="H89" s="1212"/>
      <c r="I89" s="1213"/>
      <c r="J89" s="1212"/>
      <c r="K89" s="1213"/>
      <c r="L89" s="1212"/>
      <c r="M89" s="1213"/>
      <c r="N89" s="1212"/>
      <c r="O89" s="1213"/>
      <c r="P89" s="1212"/>
      <c r="Q89" s="1213"/>
      <c r="R89" s="1212"/>
      <c r="S89" s="1203">
        <f t="shared" si="1"/>
        <v>0</v>
      </c>
      <c r="T89" s="1204">
        <f t="shared" si="1"/>
        <v>0</v>
      </c>
      <c r="V89" s="1071"/>
      <c r="W89" s="1071"/>
      <c r="X89" s="1071"/>
      <c r="Y89" s="1071"/>
    </row>
    <row r="90" spans="1:25" ht="12.75" customHeight="1">
      <c r="A90" s="1173" t="str">
        <f>'t1'!A89</f>
        <v>avvocato dir. a t. determinato(art. 15-septies dlgs. 502/92)</v>
      </c>
      <c r="B90" s="1174" t="str">
        <f>'t1'!B89</f>
        <v>PD0605</v>
      </c>
      <c r="C90" s="1213"/>
      <c r="D90" s="1212"/>
      <c r="E90" s="1213"/>
      <c r="F90" s="1212"/>
      <c r="G90" s="1213"/>
      <c r="H90" s="1212"/>
      <c r="I90" s="1213"/>
      <c r="J90" s="1212"/>
      <c r="K90" s="1213"/>
      <c r="L90" s="1212"/>
      <c r="M90" s="1213"/>
      <c r="N90" s="1212"/>
      <c r="O90" s="1213"/>
      <c r="P90" s="1212"/>
      <c r="Q90" s="1213"/>
      <c r="R90" s="1212"/>
      <c r="S90" s="1203">
        <f t="shared" si="1"/>
        <v>0</v>
      </c>
      <c r="T90" s="1204">
        <f t="shared" si="1"/>
        <v>0</v>
      </c>
      <c r="V90" s="1071"/>
      <c r="W90" s="1071"/>
      <c r="X90" s="1071"/>
      <c r="Y90" s="1071"/>
    </row>
    <row r="91" spans="1:25" ht="12.75" customHeight="1">
      <c r="A91" s="1173" t="str">
        <f>'t1'!A90</f>
        <v>ingegnere dirig. con incarico di struttura complessa</v>
      </c>
      <c r="B91" s="1174" t="str">
        <f>'t1'!B90</f>
        <v>PD0046</v>
      </c>
      <c r="C91" s="1213"/>
      <c r="D91" s="1212"/>
      <c r="E91" s="1213"/>
      <c r="F91" s="1212"/>
      <c r="G91" s="1213"/>
      <c r="H91" s="1212"/>
      <c r="I91" s="1213"/>
      <c r="J91" s="1212"/>
      <c r="K91" s="1213"/>
      <c r="L91" s="1212"/>
      <c r="M91" s="1213"/>
      <c r="N91" s="1212"/>
      <c r="O91" s="1213"/>
      <c r="P91" s="1212"/>
      <c r="Q91" s="1213"/>
      <c r="R91" s="1212"/>
      <c r="S91" s="1203">
        <f t="shared" si="1"/>
        <v>0</v>
      </c>
      <c r="T91" s="1204">
        <f t="shared" si="1"/>
        <v>0</v>
      </c>
      <c r="V91" s="1071"/>
      <c r="W91" s="1071"/>
      <c r="X91" s="1071"/>
      <c r="Y91" s="1071"/>
    </row>
    <row r="92" spans="1:25" ht="12.75" customHeight="1">
      <c r="A92" s="1173" t="str">
        <f>'t1'!A91</f>
        <v>ingegnere dirig. con incarico di struttura semplice</v>
      </c>
      <c r="B92" s="1174" t="str">
        <f>'t1'!B91</f>
        <v>PD0S45</v>
      </c>
      <c r="C92" s="1213"/>
      <c r="D92" s="1212"/>
      <c r="E92" s="1213"/>
      <c r="F92" s="1212"/>
      <c r="G92" s="1213"/>
      <c r="H92" s="1212"/>
      <c r="I92" s="1213"/>
      <c r="J92" s="1212"/>
      <c r="K92" s="1213"/>
      <c r="L92" s="1212"/>
      <c r="M92" s="1213"/>
      <c r="N92" s="1212"/>
      <c r="O92" s="1213"/>
      <c r="P92" s="1212"/>
      <c r="Q92" s="1213"/>
      <c r="R92" s="1212"/>
      <c r="S92" s="1203">
        <f t="shared" si="1"/>
        <v>0</v>
      </c>
      <c r="T92" s="1204">
        <f t="shared" si="1"/>
        <v>0</v>
      </c>
      <c r="V92" s="1071"/>
      <c r="W92" s="1071"/>
      <c r="X92" s="1071"/>
      <c r="Y92" s="1071"/>
    </row>
    <row r="93" spans="1:25" ht="12.75" customHeight="1">
      <c r="A93" s="1173" t="str">
        <f>'t1'!A92</f>
        <v>ingegnere dirig. con altri incar.prof.li</v>
      </c>
      <c r="B93" s="1174" t="str">
        <f>'t1'!B92</f>
        <v>PD0A45</v>
      </c>
      <c r="C93" s="1213"/>
      <c r="D93" s="1212"/>
      <c r="E93" s="1213"/>
      <c r="F93" s="1212"/>
      <c r="G93" s="1213"/>
      <c r="H93" s="1212"/>
      <c r="I93" s="1213"/>
      <c r="J93" s="1212"/>
      <c r="K93" s="1213"/>
      <c r="L93" s="1212"/>
      <c r="M93" s="1213"/>
      <c r="N93" s="1212"/>
      <c r="O93" s="1213"/>
      <c r="P93" s="1212"/>
      <c r="Q93" s="1213"/>
      <c r="R93" s="1212"/>
      <c r="S93" s="1203">
        <f t="shared" si="1"/>
        <v>0</v>
      </c>
      <c r="T93" s="1204">
        <f t="shared" si="1"/>
        <v>0</v>
      </c>
      <c r="V93" s="1071"/>
      <c r="W93" s="1071"/>
      <c r="X93" s="1071"/>
      <c r="Y93" s="1071"/>
    </row>
    <row r="94" spans="1:25" ht="12.75" customHeight="1">
      <c r="A94" s="1173" t="str">
        <f>'t1'!A93</f>
        <v>ingegnere dir. a t. determinato(art.15-septies dlgs. 502/92)</v>
      </c>
      <c r="B94" s="1174" t="str">
        <f>'t1'!B93</f>
        <v>PD0606</v>
      </c>
      <c r="C94" s="1213"/>
      <c r="D94" s="1212"/>
      <c r="E94" s="1213"/>
      <c r="F94" s="1212"/>
      <c r="G94" s="1213"/>
      <c r="H94" s="1212"/>
      <c r="I94" s="1213"/>
      <c r="J94" s="1212"/>
      <c r="K94" s="1213"/>
      <c r="L94" s="1212"/>
      <c r="M94" s="1213"/>
      <c r="N94" s="1212"/>
      <c r="O94" s="1213"/>
      <c r="P94" s="1212"/>
      <c r="Q94" s="1213"/>
      <c r="R94" s="1212"/>
      <c r="S94" s="1203">
        <f t="shared" si="1"/>
        <v>0</v>
      </c>
      <c r="T94" s="1204">
        <f t="shared" si="1"/>
        <v>0</v>
      </c>
      <c r="V94" s="1071"/>
      <c r="W94" s="1071"/>
      <c r="X94" s="1071"/>
      <c r="Y94" s="1071"/>
    </row>
    <row r="95" spans="1:25" ht="12.75" customHeight="1">
      <c r="A95" s="1173" t="str">
        <f>'t1'!A94</f>
        <v>architetti dirig. con incarico di struttura complessa</v>
      </c>
      <c r="B95" s="1174" t="str">
        <f>'t1'!B94</f>
        <v>PD0004</v>
      </c>
      <c r="C95" s="1213"/>
      <c r="D95" s="1212"/>
      <c r="E95" s="1213"/>
      <c r="F95" s="1212"/>
      <c r="G95" s="1213"/>
      <c r="H95" s="1212"/>
      <c r="I95" s="1213"/>
      <c r="J95" s="1212"/>
      <c r="K95" s="1213"/>
      <c r="L95" s="1212"/>
      <c r="M95" s="1213"/>
      <c r="N95" s="1212"/>
      <c r="O95" s="1213"/>
      <c r="P95" s="1212"/>
      <c r="Q95" s="1213"/>
      <c r="R95" s="1212"/>
      <c r="S95" s="1203">
        <f t="shared" si="1"/>
        <v>0</v>
      </c>
      <c r="T95" s="1204">
        <f t="shared" si="1"/>
        <v>0</v>
      </c>
      <c r="V95" s="1071"/>
      <c r="W95" s="1071"/>
      <c r="X95" s="1071"/>
      <c r="Y95" s="1071"/>
    </row>
    <row r="96" spans="1:25" ht="12.75" customHeight="1">
      <c r="A96" s="1173" t="str">
        <f>'t1'!A95</f>
        <v>architetti dirig. con incarico di struttura semplice</v>
      </c>
      <c r="B96" s="1174" t="str">
        <f>'t1'!B95</f>
        <v>PD0S03</v>
      </c>
      <c r="C96" s="1213"/>
      <c r="D96" s="1212"/>
      <c r="E96" s="1213"/>
      <c r="F96" s="1212"/>
      <c r="G96" s="1213"/>
      <c r="H96" s="1212"/>
      <c r="I96" s="1213"/>
      <c r="J96" s="1212"/>
      <c r="K96" s="1213"/>
      <c r="L96" s="1212"/>
      <c r="M96" s="1213"/>
      <c r="N96" s="1212"/>
      <c r="O96" s="1213"/>
      <c r="P96" s="1212"/>
      <c r="Q96" s="1213"/>
      <c r="R96" s="1212"/>
      <c r="S96" s="1203">
        <f t="shared" si="1"/>
        <v>0</v>
      </c>
      <c r="T96" s="1204">
        <f t="shared" si="1"/>
        <v>0</v>
      </c>
      <c r="V96" s="1071"/>
      <c r="W96" s="1071"/>
      <c r="X96" s="1071"/>
      <c r="Y96" s="1071"/>
    </row>
    <row r="97" spans="1:25" ht="12.75" customHeight="1">
      <c r="A97" s="1173" t="str">
        <f>'t1'!A96</f>
        <v>architetti dirig. con altri incar.prof.li</v>
      </c>
      <c r="B97" s="1174" t="str">
        <f>'t1'!B96</f>
        <v>PD0A03</v>
      </c>
      <c r="C97" s="1213"/>
      <c r="D97" s="1212"/>
      <c r="E97" s="1213"/>
      <c r="F97" s="1212"/>
      <c r="G97" s="1213"/>
      <c r="H97" s="1212"/>
      <c r="I97" s="1213"/>
      <c r="J97" s="1212"/>
      <c r="K97" s="1213"/>
      <c r="L97" s="1212"/>
      <c r="M97" s="1213"/>
      <c r="N97" s="1212"/>
      <c r="O97" s="1213"/>
      <c r="P97" s="1212"/>
      <c r="Q97" s="1213"/>
      <c r="R97" s="1212"/>
      <c r="S97" s="1203">
        <f t="shared" si="1"/>
        <v>0</v>
      </c>
      <c r="T97" s="1204">
        <f t="shared" si="1"/>
        <v>0</v>
      </c>
      <c r="V97" s="1071"/>
      <c r="W97" s="1071"/>
      <c r="X97" s="1071"/>
      <c r="Y97" s="1071"/>
    </row>
    <row r="98" spans="1:25" ht="12.75" customHeight="1">
      <c r="A98" s="1173" t="str">
        <f>'t1'!A97</f>
        <v>architetti dir. a t.determinato(art. 15-septies dlgs.502/92)</v>
      </c>
      <c r="B98" s="1174" t="str">
        <f>'t1'!B97</f>
        <v>PD0607</v>
      </c>
      <c r="C98" s="1213"/>
      <c r="D98" s="1212"/>
      <c r="E98" s="1213"/>
      <c r="F98" s="1212"/>
      <c r="G98" s="1213"/>
      <c r="H98" s="1212"/>
      <c r="I98" s="1213"/>
      <c r="J98" s="1212"/>
      <c r="K98" s="1213"/>
      <c r="L98" s="1212"/>
      <c r="M98" s="1213"/>
      <c r="N98" s="1212"/>
      <c r="O98" s="1213"/>
      <c r="P98" s="1212"/>
      <c r="Q98" s="1213"/>
      <c r="R98" s="1212"/>
      <c r="S98" s="1203">
        <f t="shared" si="1"/>
        <v>0</v>
      </c>
      <c r="T98" s="1204">
        <f t="shared" si="1"/>
        <v>0</v>
      </c>
      <c r="V98" s="1071"/>
      <c r="W98" s="1071"/>
      <c r="X98" s="1071"/>
      <c r="Y98" s="1071"/>
    </row>
    <row r="99" spans="1:25" ht="12.75" customHeight="1">
      <c r="A99" s="1173" t="str">
        <f>'t1'!A98</f>
        <v>geologi dirig. con incarico di struttura complessa</v>
      </c>
      <c r="B99" s="1174" t="str">
        <f>'t1'!B98</f>
        <v>PD0044</v>
      </c>
      <c r="C99" s="1213"/>
      <c r="D99" s="1212"/>
      <c r="E99" s="1213"/>
      <c r="F99" s="1212"/>
      <c r="G99" s="1213"/>
      <c r="H99" s="1212"/>
      <c r="I99" s="1213"/>
      <c r="J99" s="1212"/>
      <c r="K99" s="1213"/>
      <c r="L99" s="1212"/>
      <c r="M99" s="1213"/>
      <c r="N99" s="1212"/>
      <c r="O99" s="1213"/>
      <c r="P99" s="1212"/>
      <c r="Q99" s="1213"/>
      <c r="R99" s="1212"/>
      <c r="S99" s="1203">
        <f t="shared" si="1"/>
        <v>0</v>
      </c>
      <c r="T99" s="1204">
        <f t="shared" si="1"/>
        <v>0</v>
      </c>
      <c r="V99" s="1071"/>
      <c r="W99" s="1071"/>
      <c r="X99" s="1071"/>
      <c r="Y99" s="1071"/>
    </row>
    <row r="100" spans="1:25" ht="12.75" customHeight="1">
      <c r="A100" s="1173" t="str">
        <f>'t1'!A99</f>
        <v>geologi dirig. con incarico di struttura semplice</v>
      </c>
      <c r="B100" s="1174" t="str">
        <f>'t1'!B99</f>
        <v>PD0S43</v>
      </c>
      <c r="C100" s="1213"/>
      <c r="D100" s="1212"/>
      <c r="E100" s="1213"/>
      <c r="F100" s="1212"/>
      <c r="G100" s="1213"/>
      <c r="H100" s="1212"/>
      <c r="I100" s="1213"/>
      <c r="J100" s="1212"/>
      <c r="K100" s="1213"/>
      <c r="L100" s="1212"/>
      <c r="M100" s="1213"/>
      <c r="N100" s="1212"/>
      <c r="O100" s="1213"/>
      <c r="P100" s="1212"/>
      <c r="Q100" s="1213"/>
      <c r="R100" s="1212"/>
      <c r="S100" s="1203">
        <f t="shared" si="1"/>
        <v>0</v>
      </c>
      <c r="T100" s="1204">
        <f t="shared" si="1"/>
        <v>0</v>
      </c>
      <c r="V100" s="1071"/>
      <c r="W100" s="1071"/>
      <c r="X100" s="1071"/>
      <c r="Y100" s="1071"/>
    </row>
    <row r="101" spans="1:25" ht="12.75" customHeight="1">
      <c r="A101" s="1173" t="str">
        <f>'t1'!A100</f>
        <v>geologi dirig. con altri incar.prof.li</v>
      </c>
      <c r="B101" s="1174" t="str">
        <f>'t1'!B100</f>
        <v>PD0A43</v>
      </c>
      <c r="C101" s="1213"/>
      <c r="D101" s="1212"/>
      <c r="E101" s="1213"/>
      <c r="F101" s="1212"/>
      <c r="G101" s="1213"/>
      <c r="H101" s="1212"/>
      <c r="I101" s="1213"/>
      <c r="J101" s="1212"/>
      <c r="K101" s="1213"/>
      <c r="L101" s="1212"/>
      <c r="M101" s="1213"/>
      <c r="N101" s="1212"/>
      <c r="O101" s="1213"/>
      <c r="P101" s="1212"/>
      <c r="Q101" s="1213"/>
      <c r="R101" s="1212"/>
      <c r="S101" s="1203">
        <f t="shared" si="1"/>
        <v>0</v>
      </c>
      <c r="T101" s="1204">
        <f t="shared" si="1"/>
        <v>0</v>
      </c>
      <c r="V101" s="1071"/>
      <c r="W101" s="1071"/>
      <c r="X101" s="1071"/>
      <c r="Y101" s="1071"/>
    </row>
    <row r="102" spans="1:25" ht="12.75" customHeight="1">
      <c r="A102" s="1173" t="str">
        <f>'t1'!A101</f>
        <v>geologi  dir. a t. determinato(art. 15-septies dlgs. 502/92)</v>
      </c>
      <c r="B102" s="1174" t="str">
        <f>'t1'!B101</f>
        <v>PD0608</v>
      </c>
      <c r="C102" s="1213"/>
      <c r="D102" s="1212"/>
      <c r="E102" s="1213"/>
      <c r="F102" s="1212"/>
      <c r="G102" s="1213"/>
      <c r="H102" s="1212"/>
      <c r="I102" s="1213"/>
      <c r="J102" s="1212"/>
      <c r="K102" s="1213"/>
      <c r="L102" s="1212"/>
      <c r="M102" s="1213"/>
      <c r="N102" s="1212"/>
      <c r="O102" s="1213"/>
      <c r="P102" s="1212"/>
      <c r="Q102" s="1213"/>
      <c r="R102" s="1212"/>
      <c r="S102" s="1203">
        <f t="shared" si="1"/>
        <v>0</v>
      </c>
      <c r="T102" s="1204">
        <f t="shared" si="1"/>
        <v>0</v>
      </c>
      <c r="V102" s="1071"/>
      <c r="W102" s="1071"/>
      <c r="X102" s="1071"/>
      <c r="Y102" s="1071"/>
    </row>
    <row r="103" spans="1:25" ht="12.75" customHeight="1">
      <c r="A103" s="1173" t="str">
        <f>'t1'!A102</f>
        <v>assistente religioso - d</v>
      </c>
      <c r="B103" s="1174" t="str">
        <f>'t1'!B102</f>
        <v>P16006</v>
      </c>
      <c r="C103" s="1213"/>
      <c r="D103" s="1212"/>
      <c r="E103" s="1213"/>
      <c r="F103" s="1212"/>
      <c r="G103" s="1213"/>
      <c r="H103" s="1212"/>
      <c r="I103" s="1213"/>
      <c r="J103" s="1212"/>
      <c r="K103" s="1213"/>
      <c r="L103" s="1212"/>
      <c r="M103" s="1213"/>
      <c r="N103" s="1212"/>
      <c r="O103" s="1213"/>
      <c r="P103" s="1212"/>
      <c r="Q103" s="1213"/>
      <c r="R103" s="1212"/>
      <c r="S103" s="1203">
        <f t="shared" si="1"/>
        <v>0</v>
      </c>
      <c r="T103" s="1204">
        <f t="shared" si="1"/>
        <v>0</v>
      </c>
      <c r="V103" s="1071"/>
      <c r="W103" s="1071"/>
      <c r="X103" s="1071"/>
      <c r="Y103" s="1071"/>
    </row>
    <row r="104" spans="1:25" ht="12.75" customHeight="1">
      <c r="A104" s="1173" t="str">
        <f>'t1'!A103</f>
        <v>profilo atipico ruolo professionale</v>
      </c>
      <c r="B104" s="1174" t="str">
        <f>'t1'!B103</f>
        <v>P00062</v>
      </c>
      <c r="C104" s="1213"/>
      <c r="D104" s="1212"/>
      <c r="E104" s="1213"/>
      <c r="F104" s="1212"/>
      <c r="G104" s="1213"/>
      <c r="H104" s="1212"/>
      <c r="I104" s="1213"/>
      <c r="J104" s="1212"/>
      <c r="K104" s="1213"/>
      <c r="L104" s="1212"/>
      <c r="M104" s="1213"/>
      <c r="N104" s="1212"/>
      <c r="O104" s="1213"/>
      <c r="P104" s="1212"/>
      <c r="Q104" s="1213"/>
      <c r="R104" s="1212"/>
      <c r="S104" s="1203">
        <f t="shared" si="1"/>
        <v>0</v>
      </c>
      <c r="T104" s="1204">
        <f t="shared" si="1"/>
        <v>0</v>
      </c>
      <c r="V104" s="1071"/>
      <c r="W104" s="1071"/>
      <c r="X104" s="1071"/>
      <c r="Y104" s="1071"/>
    </row>
    <row r="105" spans="1:25" ht="12.75" customHeight="1">
      <c r="A105" s="1173" t="str">
        <f>'t1'!A104</f>
        <v>analisti dirig. con incarico di struttura complessa</v>
      </c>
      <c r="B105" s="1174" t="str">
        <f>'t1'!B104</f>
        <v>TD0002</v>
      </c>
      <c r="C105" s="1213"/>
      <c r="D105" s="1212"/>
      <c r="E105" s="1213"/>
      <c r="F105" s="1212"/>
      <c r="G105" s="1213"/>
      <c r="H105" s="1212"/>
      <c r="I105" s="1213"/>
      <c r="J105" s="1212"/>
      <c r="K105" s="1213"/>
      <c r="L105" s="1212"/>
      <c r="M105" s="1213"/>
      <c r="N105" s="1212"/>
      <c r="O105" s="1213"/>
      <c r="P105" s="1212"/>
      <c r="Q105" s="1213"/>
      <c r="R105" s="1212"/>
      <c r="S105" s="1203">
        <f t="shared" si="1"/>
        <v>0</v>
      </c>
      <c r="T105" s="1204">
        <f t="shared" si="1"/>
        <v>0</v>
      </c>
      <c r="V105" s="1071"/>
      <c r="W105" s="1071"/>
      <c r="X105" s="1071"/>
      <c r="Y105" s="1071"/>
    </row>
    <row r="106" spans="1:25" ht="12.75" customHeight="1">
      <c r="A106" s="1173" t="str">
        <f>'t1'!A105</f>
        <v>analisti dirig. con incarico di struttura semplice</v>
      </c>
      <c r="B106" s="1174" t="str">
        <f>'t1'!B105</f>
        <v>TD0S01</v>
      </c>
      <c r="C106" s="1213"/>
      <c r="D106" s="1212"/>
      <c r="E106" s="1213"/>
      <c r="F106" s="1212"/>
      <c r="G106" s="1213"/>
      <c r="H106" s="1212"/>
      <c r="I106" s="1213"/>
      <c r="J106" s="1212"/>
      <c r="K106" s="1213"/>
      <c r="L106" s="1212"/>
      <c r="M106" s="1213"/>
      <c r="N106" s="1212"/>
      <c r="O106" s="1213"/>
      <c r="P106" s="1212"/>
      <c r="Q106" s="1213"/>
      <c r="R106" s="1212"/>
      <c r="S106" s="1203">
        <f t="shared" si="1"/>
        <v>0</v>
      </c>
      <c r="T106" s="1204">
        <f t="shared" si="1"/>
        <v>0</v>
      </c>
      <c r="V106" s="1071"/>
      <c r="W106" s="1071"/>
      <c r="X106" s="1071"/>
      <c r="Y106" s="1071"/>
    </row>
    <row r="107" spans="1:25" ht="12.75" customHeight="1">
      <c r="A107" s="1173" t="str">
        <f>'t1'!A106</f>
        <v>analisti dirig. con altri incar.prof.li</v>
      </c>
      <c r="B107" s="1174" t="str">
        <f>'t1'!B106</f>
        <v>TD0A01</v>
      </c>
      <c r="C107" s="1213"/>
      <c r="D107" s="1212"/>
      <c r="E107" s="1213"/>
      <c r="F107" s="1212"/>
      <c r="G107" s="1213"/>
      <c r="H107" s="1212"/>
      <c r="I107" s="1213"/>
      <c r="J107" s="1212"/>
      <c r="K107" s="1213"/>
      <c r="L107" s="1212"/>
      <c r="M107" s="1213"/>
      <c r="N107" s="1212"/>
      <c r="O107" s="1213"/>
      <c r="P107" s="1212"/>
      <c r="Q107" s="1213"/>
      <c r="R107" s="1212"/>
      <c r="S107" s="1203">
        <f t="shared" si="1"/>
        <v>0</v>
      </c>
      <c r="T107" s="1204">
        <f t="shared" si="1"/>
        <v>0</v>
      </c>
      <c r="V107" s="1071"/>
      <c r="W107" s="1071"/>
      <c r="X107" s="1071"/>
      <c r="Y107" s="1071"/>
    </row>
    <row r="108" spans="1:25" ht="12.75" customHeight="1">
      <c r="A108" s="1173" t="str">
        <f>'t1'!A107</f>
        <v>analisti dir. a t. determinato(art. 15-septies dlgs. 502/92)</v>
      </c>
      <c r="B108" s="1174" t="str">
        <f>'t1'!B107</f>
        <v>TD0609</v>
      </c>
      <c r="C108" s="1213"/>
      <c r="D108" s="1212"/>
      <c r="E108" s="1213"/>
      <c r="F108" s="1212"/>
      <c r="G108" s="1213"/>
      <c r="H108" s="1212"/>
      <c r="I108" s="1213"/>
      <c r="J108" s="1212"/>
      <c r="K108" s="1213"/>
      <c r="L108" s="1212"/>
      <c r="M108" s="1213"/>
      <c r="N108" s="1212"/>
      <c r="O108" s="1213"/>
      <c r="P108" s="1212"/>
      <c r="Q108" s="1213"/>
      <c r="R108" s="1212"/>
      <c r="S108" s="1203">
        <f t="shared" si="1"/>
        <v>0</v>
      </c>
      <c r="T108" s="1204">
        <f t="shared" si="1"/>
        <v>0</v>
      </c>
      <c r="V108" s="1071"/>
      <c r="W108" s="1071"/>
      <c r="X108" s="1071"/>
      <c r="Y108" s="1071"/>
    </row>
    <row r="109" spans="1:25" ht="12.75" customHeight="1">
      <c r="A109" s="1173" t="str">
        <f>'t1'!A108</f>
        <v>statistico dirig. con incarico di struttura complessa</v>
      </c>
      <c r="B109" s="1174" t="str">
        <f>'t1'!B108</f>
        <v>TD0071</v>
      </c>
      <c r="C109" s="1213"/>
      <c r="D109" s="1212"/>
      <c r="E109" s="1213"/>
      <c r="F109" s="1212"/>
      <c r="G109" s="1213"/>
      <c r="H109" s="1212"/>
      <c r="I109" s="1213"/>
      <c r="J109" s="1212"/>
      <c r="K109" s="1213"/>
      <c r="L109" s="1212"/>
      <c r="M109" s="1213"/>
      <c r="N109" s="1212"/>
      <c r="O109" s="1213"/>
      <c r="P109" s="1212"/>
      <c r="Q109" s="1213"/>
      <c r="R109" s="1212"/>
      <c r="S109" s="1203">
        <f t="shared" si="1"/>
        <v>0</v>
      </c>
      <c r="T109" s="1204">
        <f t="shared" si="1"/>
        <v>0</v>
      </c>
      <c r="V109" s="1071"/>
      <c r="W109" s="1071"/>
      <c r="X109" s="1071"/>
      <c r="Y109" s="1071"/>
    </row>
    <row r="110" spans="1:25" ht="12.75" customHeight="1">
      <c r="A110" s="1173" t="str">
        <f>'t1'!A109</f>
        <v>statistico dirig. con incarico di struttura semplice</v>
      </c>
      <c r="B110" s="1174" t="str">
        <f>'t1'!B109</f>
        <v>TD0S70</v>
      </c>
      <c r="C110" s="1213"/>
      <c r="D110" s="1212"/>
      <c r="E110" s="1213"/>
      <c r="F110" s="1212"/>
      <c r="G110" s="1213"/>
      <c r="H110" s="1212"/>
      <c r="I110" s="1213"/>
      <c r="J110" s="1212"/>
      <c r="K110" s="1213"/>
      <c r="L110" s="1212"/>
      <c r="M110" s="1213"/>
      <c r="N110" s="1212"/>
      <c r="O110" s="1213"/>
      <c r="P110" s="1212"/>
      <c r="Q110" s="1213"/>
      <c r="R110" s="1212"/>
      <c r="S110" s="1203">
        <f t="shared" si="1"/>
        <v>0</v>
      </c>
      <c r="T110" s="1204">
        <f t="shared" si="1"/>
        <v>0</v>
      </c>
      <c r="V110" s="1071"/>
      <c r="W110" s="1071"/>
      <c r="X110" s="1071"/>
      <c r="Y110" s="1071"/>
    </row>
    <row r="111" spans="1:25" ht="12.75" customHeight="1">
      <c r="A111" s="1173" t="str">
        <f>'t1'!A110</f>
        <v>statistico dirig. con altri incar.prof.li</v>
      </c>
      <c r="B111" s="1174" t="str">
        <f>'t1'!B110</f>
        <v>TD0A70</v>
      </c>
      <c r="C111" s="1213"/>
      <c r="D111" s="1212"/>
      <c r="E111" s="1213"/>
      <c r="F111" s="1212"/>
      <c r="G111" s="1213"/>
      <c r="H111" s="1212"/>
      <c r="I111" s="1213"/>
      <c r="J111" s="1212"/>
      <c r="K111" s="1213"/>
      <c r="L111" s="1212"/>
      <c r="M111" s="1213"/>
      <c r="N111" s="1212"/>
      <c r="O111" s="1213"/>
      <c r="P111" s="1212"/>
      <c r="Q111" s="1213"/>
      <c r="R111" s="1212"/>
      <c r="S111" s="1203">
        <f t="shared" si="1"/>
        <v>0</v>
      </c>
      <c r="T111" s="1204">
        <f t="shared" si="1"/>
        <v>0</v>
      </c>
      <c r="V111" s="1071"/>
      <c r="W111" s="1071"/>
      <c r="X111" s="1071"/>
      <c r="Y111" s="1071"/>
    </row>
    <row r="112" spans="1:25" ht="12.75" customHeight="1">
      <c r="A112" s="1173" t="str">
        <f>'t1'!A111</f>
        <v>statistico dir. a t.determinato(art. 15-septies dlgs.502/92)</v>
      </c>
      <c r="B112" s="1174" t="str">
        <f>'t1'!B111</f>
        <v>TD0610</v>
      </c>
      <c r="C112" s="1213"/>
      <c r="D112" s="1212"/>
      <c r="E112" s="1213"/>
      <c r="F112" s="1212"/>
      <c r="G112" s="1213"/>
      <c r="H112" s="1212"/>
      <c r="I112" s="1213"/>
      <c r="J112" s="1212"/>
      <c r="K112" s="1213"/>
      <c r="L112" s="1212"/>
      <c r="M112" s="1213"/>
      <c r="N112" s="1212"/>
      <c r="O112" s="1213"/>
      <c r="P112" s="1212"/>
      <c r="Q112" s="1213"/>
      <c r="R112" s="1212"/>
      <c r="S112" s="1203">
        <f t="shared" si="1"/>
        <v>0</v>
      </c>
      <c r="T112" s="1204">
        <f t="shared" si="1"/>
        <v>0</v>
      </c>
      <c r="V112" s="1071"/>
      <c r="W112" s="1071"/>
      <c r="X112" s="1071"/>
      <c r="Y112" s="1071"/>
    </row>
    <row r="113" spans="1:25" ht="12.75" customHeight="1">
      <c r="A113" s="1173" t="str">
        <f>'t1'!A112</f>
        <v>sociologo dirig. con incarico di struttura complessa</v>
      </c>
      <c r="B113" s="1174" t="str">
        <f>'t1'!B112</f>
        <v>TD0068</v>
      </c>
      <c r="C113" s="1213"/>
      <c r="D113" s="1212"/>
      <c r="E113" s="1213"/>
      <c r="F113" s="1212"/>
      <c r="G113" s="1213"/>
      <c r="H113" s="1212"/>
      <c r="I113" s="1213"/>
      <c r="J113" s="1212"/>
      <c r="K113" s="1213"/>
      <c r="L113" s="1212"/>
      <c r="M113" s="1213"/>
      <c r="N113" s="1212"/>
      <c r="O113" s="1213"/>
      <c r="P113" s="1212"/>
      <c r="Q113" s="1213"/>
      <c r="R113" s="1212"/>
      <c r="S113" s="1203">
        <f t="shared" si="1"/>
        <v>0</v>
      </c>
      <c r="T113" s="1204">
        <f t="shared" si="1"/>
        <v>0</v>
      </c>
      <c r="V113" s="1071"/>
      <c r="W113" s="1071"/>
      <c r="X113" s="1071"/>
      <c r="Y113" s="1071"/>
    </row>
    <row r="114" spans="1:25" ht="12.75" customHeight="1">
      <c r="A114" s="1173" t="str">
        <f>'t1'!A113</f>
        <v>sociologo dirig. con incarico di struttura semplice</v>
      </c>
      <c r="B114" s="1174" t="str">
        <f>'t1'!B113</f>
        <v>TD0S67</v>
      </c>
      <c r="C114" s="1213"/>
      <c r="D114" s="1212"/>
      <c r="E114" s="1213"/>
      <c r="F114" s="1212"/>
      <c r="G114" s="1213"/>
      <c r="H114" s="1212"/>
      <c r="I114" s="1213"/>
      <c r="J114" s="1212"/>
      <c r="K114" s="1213"/>
      <c r="L114" s="1212"/>
      <c r="M114" s="1213"/>
      <c r="N114" s="1212"/>
      <c r="O114" s="1213"/>
      <c r="P114" s="1212"/>
      <c r="Q114" s="1213"/>
      <c r="R114" s="1212"/>
      <c r="S114" s="1203">
        <f t="shared" si="1"/>
        <v>0</v>
      </c>
      <c r="T114" s="1204">
        <f t="shared" si="1"/>
        <v>0</v>
      </c>
      <c r="V114" s="1071"/>
      <c r="W114" s="1071"/>
      <c r="X114" s="1071"/>
      <c r="Y114" s="1071"/>
    </row>
    <row r="115" spans="1:25" ht="12.75" customHeight="1">
      <c r="A115" s="1173" t="str">
        <f>'t1'!A114</f>
        <v>sociologo dirig. con altri incar.prof.li</v>
      </c>
      <c r="B115" s="1174" t="str">
        <f>'t1'!B114</f>
        <v>TD0A67</v>
      </c>
      <c r="C115" s="1213"/>
      <c r="D115" s="1212"/>
      <c r="E115" s="1213"/>
      <c r="F115" s="1212"/>
      <c r="G115" s="1213"/>
      <c r="H115" s="1212"/>
      <c r="I115" s="1213"/>
      <c r="J115" s="1212"/>
      <c r="K115" s="1213"/>
      <c r="L115" s="1212"/>
      <c r="M115" s="1213"/>
      <c r="N115" s="1212"/>
      <c r="O115" s="1213"/>
      <c r="P115" s="1212"/>
      <c r="Q115" s="1213"/>
      <c r="R115" s="1212"/>
      <c r="S115" s="1203">
        <f t="shared" si="1"/>
        <v>0</v>
      </c>
      <c r="T115" s="1204">
        <f t="shared" si="1"/>
        <v>0</v>
      </c>
      <c r="V115" s="1071"/>
      <c r="W115" s="1071"/>
      <c r="X115" s="1071"/>
      <c r="Y115" s="1071"/>
    </row>
    <row r="116" spans="1:25" ht="12.75" customHeight="1">
      <c r="A116" s="1173" t="str">
        <f>'t1'!A115</f>
        <v>sociologo dir. a t. determinato(art.15-septies dlgs. 502/92)</v>
      </c>
      <c r="B116" s="1174" t="str">
        <f>'t1'!B115</f>
        <v>TD0611</v>
      </c>
      <c r="C116" s="1213"/>
      <c r="D116" s="1212"/>
      <c r="E116" s="1213"/>
      <c r="F116" s="1212"/>
      <c r="G116" s="1213"/>
      <c r="H116" s="1212"/>
      <c r="I116" s="1213"/>
      <c r="J116" s="1212"/>
      <c r="K116" s="1213"/>
      <c r="L116" s="1212"/>
      <c r="M116" s="1213"/>
      <c r="N116" s="1212"/>
      <c r="O116" s="1213"/>
      <c r="P116" s="1212"/>
      <c r="Q116" s="1213"/>
      <c r="R116" s="1212"/>
      <c r="S116" s="1203">
        <f t="shared" si="1"/>
        <v>0</v>
      </c>
      <c r="T116" s="1204">
        <f t="shared" si="1"/>
        <v>0</v>
      </c>
      <c r="V116" s="1071"/>
      <c r="W116" s="1071"/>
      <c r="X116" s="1071"/>
      <c r="Y116" s="1071"/>
    </row>
    <row r="117" spans="1:25" ht="12.75" customHeight="1">
      <c r="A117" s="1173" t="str">
        <f>'t1'!A116</f>
        <v>collab.re prof.le assistente sociale esperto - ds</v>
      </c>
      <c r="B117" s="1174" t="str">
        <f>'t1'!B116</f>
        <v>T18025</v>
      </c>
      <c r="C117" s="1213"/>
      <c r="D117" s="1212"/>
      <c r="E117" s="1213"/>
      <c r="F117" s="1212"/>
      <c r="G117" s="1213"/>
      <c r="H117" s="1212"/>
      <c r="I117" s="1213"/>
      <c r="J117" s="1212"/>
      <c r="K117" s="1213"/>
      <c r="L117" s="1212"/>
      <c r="M117" s="1213"/>
      <c r="N117" s="1212"/>
      <c r="O117" s="1213"/>
      <c r="P117" s="1212"/>
      <c r="Q117" s="1213"/>
      <c r="R117" s="1212"/>
      <c r="S117" s="1203">
        <f t="shared" si="1"/>
        <v>0</v>
      </c>
      <c r="T117" s="1204">
        <f t="shared" si="1"/>
        <v>0</v>
      </c>
      <c r="V117" s="1071"/>
      <c r="W117" s="1071"/>
      <c r="X117" s="1071"/>
      <c r="Y117" s="1071"/>
    </row>
    <row r="118" spans="1:25" ht="12.75" customHeight="1">
      <c r="A118" s="1173" t="str">
        <f>'t1'!A117</f>
        <v>collab.re prof.le assistente sociale - d</v>
      </c>
      <c r="B118" s="1174" t="str">
        <f>'t1'!B117</f>
        <v>T16024</v>
      </c>
      <c r="C118" s="1213"/>
      <c r="D118" s="1212"/>
      <c r="E118" s="1213"/>
      <c r="F118" s="1212"/>
      <c r="G118" s="1213"/>
      <c r="H118" s="1212"/>
      <c r="I118" s="1213"/>
      <c r="J118" s="1212"/>
      <c r="K118" s="1213"/>
      <c r="L118" s="1212"/>
      <c r="M118" s="1213"/>
      <c r="N118" s="1212"/>
      <c r="O118" s="1213"/>
      <c r="P118" s="1212"/>
      <c r="Q118" s="1213"/>
      <c r="R118" s="1212"/>
      <c r="S118" s="1203">
        <f t="shared" si="1"/>
        <v>0</v>
      </c>
      <c r="T118" s="1204">
        <f t="shared" si="1"/>
        <v>0</v>
      </c>
      <c r="V118" s="1071"/>
      <c r="W118" s="1071"/>
      <c r="X118" s="1071"/>
      <c r="Y118" s="1071"/>
    </row>
    <row r="119" spans="1:25" ht="12.75" customHeight="1">
      <c r="A119" s="1173" t="str">
        <f>'t1'!A118</f>
        <v>collab.re tec. - prof.le esperto - ds</v>
      </c>
      <c r="B119" s="1174" t="str">
        <f>'t1'!B118</f>
        <v>T18027</v>
      </c>
      <c r="C119" s="1213"/>
      <c r="D119" s="1212"/>
      <c r="E119" s="1213"/>
      <c r="F119" s="1212"/>
      <c r="G119" s="1213"/>
      <c r="H119" s="1212"/>
      <c r="I119" s="1213"/>
      <c r="J119" s="1212"/>
      <c r="K119" s="1213"/>
      <c r="L119" s="1212"/>
      <c r="M119" s="1213"/>
      <c r="N119" s="1212"/>
      <c r="O119" s="1213"/>
      <c r="P119" s="1212"/>
      <c r="Q119" s="1213"/>
      <c r="R119" s="1212"/>
      <c r="S119" s="1203">
        <f t="shared" si="1"/>
        <v>0</v>
      </c>
      <c r="T119" s="1204">
        <f t="shared" si="1"/>
        <v>0</v>
      </c>
      <c r="V119" s="1071"/>
      <c r="W119" s="1071"/>
      <c r="X119" s="1071"/>
      <c r="Y119" s="1071"/>
    </row>
    <row r="120" spans="1:25" ht="12.75" customHeight="1">
      <c r="A120" s="1173" t="str">
        <f>'t1'!A119</f>
        <v>collab.re tec. - prof.le - d</v>
      </c>
      <c r="B120" s="1174" t="str">
        <f>'t1'!B119</f>
        <v>T16026</v>
      </c>
      <c r="C120" s="1213"/>
      <c r="D120" s="1212"/>
      <c r="E120" s="1213"/>
      <c r="F120" s="1212"/>
      <c r="G120" s="1213"/>
      <c r="H120" s="1212"/>
      <c r="I120" s="1213"/>
      <c r="J120" s="1212"/>
      <c r="K120" s="1213"/>
      <c r="L120" s="1212"/>
      <c r="M120" s="1213"/>
      <c r="N120" s="1212"/>
      <c r="O120" s="1213"/>
      <c r="P120" s="1212"/>
      <c r="Q120" s="1213"/>
      <c r="R120" s="1212"/>
      <c r="S120" s="1203">
        <f t="shared" si="1"/>
        <v>0</v>
      </c>
      <c r="T120" s="1204">
        <f t="shared" si="1"/>
        <v>0</v>
      </c>
      <c r="V120" s="1071"/>
      <c r="W120" s="1071"/>
      <c r="X120" s="1071"/>
      <c r="Y120" s="1071"/>
    </row>
    <row r="121" spans="1:25" ht="12.75" customHeight="1">
      <c r="A121" s="1173" t="str">
        <f>'t1'!A120</f>
        <v>oper.re prof.le assistente soc. - c</v>
      </c>
      <c r="B121" s="1174" t="str">
        <f>'t1'!B120</f>
        <v>T14050</v>
      </c>
      <c r="C121" s="1213"/>
      <c r="D121" s="1212"/>
      <c r="E121" s="1213"/>
      <c r="F121" s="1212"/>
      <c r="G121" s="1213"/>
      <c r="H121" s="1212"/>
      <c r="I121" s="1213"/>
      <c r="J121" s="1212"/>
      <c r="K121" s="1213"/>
      <c r="L121" s="1212"/>
      <c r="M121" s="1213"/>
      <c r="N121" s="1212"/>
      <c r="O121" s="1213"/>
      <c r="P121" s="1212"/>
      <c r="Q121" s="1213"/>
      <c r="R121" s="1212"/>
      <c r="S121" s="1203">
        <f t="shared" si="1"/>
        <v>0</v>
      </c>
      <c r="T121" s="1204">
        <f t="shared" si="1"/>
        <v>0</v>
      </c>
      <c r="V121" s="1071"/>
      <c r="W121" s="1071"/>
      <c r="X121" s="1071"/>
      <c r="Y121" s="1071"/>
    </row>
    <row r="122" spans="1:25" ht="12.75" customHeight="1">
      <c r="A122" s="1173" t="str">
        <f>'t1'!A121</f>
        <v>assistente tecnico - c</v>
      </c>
      <c r="B122" s="1174" t="str">
        <f>'t1'!B121</f>
        <v>T14007</v>
      </c>
      <c r="C122" s="1213"/>
      <c r="D122" s="1212"/>
      <c r="E122" s="1213">
        <v>2</v>
      </c>
      <c r="F122" s="1212"/>
      <c r="G122" s="1213"/>
      <c r="H122" s="1212"/>
      <c r="I122" s="1213"/>
      <c r="J122" s="1212"/>
      <c r="K122" s="1213"/>
      <c r="L122" s="1212"/>
      <c r="M122" s="1213"/>
      <c r="N122" s="1212"/>
      <c r="O122" s="1213"/>
      <c r="P122" s="1212"/>
      <c r="Q122" s="1213"/>
      <c r="R122" s="1212"/>
      <c r="S122" s="1203">
        <f t="shared" si="1"/>
        <v>2</v>
      </c>
      <c r="T122" s="1204">
        <f t="shared" si="1"/>
        <v>0</v>
      </c>
      <c r="V122" s="1071"/>
      <c r="W122" s="1071"/>
      <c r="X122" s="1071"/>
      <c r="Y122" s="1071"/>
    </row>
    <row r="123" spans="1:25" ht="12.75" customHeight="1">
      <c r="A123" s="1173" t="str">
        <f>'t1'!A122</f>
        <v>program.re - c</v>
      </c>
      <c r="B123" s="1174" t="str">
        <f>'t1'!B122</f>
        <v>T14063</v>
      </c>
      <c r="C123" s="1213"/>
      <c r="D123" s="1212"/>
      <c r="E123" s="1213"/>
      <c r="F123" s="1212"/>
      <c r="G123" s="1213"/>
      <c r="H123" s="1212"/>
      <c r="I123" s="1213"/>
      <c r="J123" s="1212"/>
      <c r="K123" s="1213"/>
      <c r="L123" s="1212"/>
      <c r="M123" s="1213"/>
      <c r="N123" s="1212"/>
      <c r="O123" s="1213"/>
      <c r="P123" s="1212"/>
      <c r="Q123" s="1213"/>
      <c r="R123" s="1212"/>
      <c r="S123" s="1203">
        <f t="shared" si="1"/>
        <v>0</v>
      </c>
      <c r="T123" s="1204">
        <f t="shared" si="1"/>
        <v>0</v>
      </c>
      <c r="V123" s="1071"/>
      <c r="W123" s="1071"/>
      <c r="X123" s="1071"/>
      <c r="Y123" s="1071"/>
    </row>
    <row r="124" spans="1:25" ht="12.75" customHeight="1">
      <c r="A124" s="1173" t="str">
        <f>'t1'!A123</f>
        <v>operatore tecnico special.to esperto - c (2)</v>
      </c>
      <c r="B124" s="1174" t="str">
        <f>'t1'!B123</f>
        <v>T14E59</v>
      </c>
      <c r="C124" s="1213"/>
      <c r="D124" s="1212"/>
      <c r="E124" s="1213"/>
      <c r="F124" s="1212"/>
      <c r="G124" s="1213"/>
      <c r="H124" s="1212"/>
      <c r="I124" s="1213"/>
      <c r="J124" s="1212"/>
      <c r="K124" s="1213"/>
      <c r="L124" s="1212"/>
      <c r="M124" s="1213"/>
      <c r="N124" s="1212"/>
      <c r="O124" s="1213"/>
      <c r="P124" s="1212"/>
      <c r="Q124" s="1213"/>
      <c r="R124" s="1212"/>
      <c r="S124" s="1203">
        <f t="shared" si="1"/>
        <v>0</v>
      </c>
      <c r="T124" s="1204">
        <f t="shared" si="1"/>
        <v>0</v>
      </c>
      <c r="V124" s="1071"/>
      <c r="W124" s="1071"/>
      <c r="X124" s="1071"/>
      <c r="Y124" s="1071"/>
    </row>
    <row r="125" spans="1:25" ht="12.75" customHeight="1">
      <c r="A125" s="1173" t="str">
        <f>'t1'!A124</f>
        <v>operatore tecnico special.to - bs</v>
      </c>
      <c r="B125" s="1174" t="str">
        <f>'t1'!B124</f>
        <v>T13059</v>
      </c>
      <c r="C125" s="1213"/>
      <c r="D125" s="1212"/>
      <c r="E125" s="1213"/>
      <c r="F125" s="1212">
        <v>1</v>
      </c>
      <c r="G125" s="1213"/>
      <c r="H125" s="1212"/>
      <c r="I125" s="1213"/>
      <c r="J125" s="1212"/>
      <c r="K125" s="1213"/>
      <c r="L125" s="1212"/>
      <c r="M125" s="1213"/>
      <c r="N125" s="1212"/>
      <c r="O125" s="1213"/>
      <c r="P125" s="1212"/>
      <c r="Q125" s="1213"/>
      <c r="R125" s="1212">
        <v>1</v>
      </c>
      <c r="S125" s="1203">
        <f t="shared" si="1"/>
        <v>0</v>
      </c>
      <c r="T125" s="1204">
        <f t="shared" si="1"/>
        <v>2</v>
      </c>
      <c r="V125" s="1071"/>
      <c r="W125" s="1071"/>
      <c r="X125" s="1071"/>
      <c r="Y125" s="1071"/>
    </row>
    <row r="126" spans="1:25" ht="12.75" customHeight="1">
      <c r="A126" s="1173" t="str">
        <f>'t1'!A125</f>
        <v>operatore socio-sanitario - bs</v>
      </c>
      <c r="B126" s="1174" t="str">
        <f>'t1'!B125</f>
        <v>T13660</v>
      </c>
      <c r="C126" s="1213"/>
      <c r="D126" s="1212"/>
      <c r="E126" s="1213">
        <v>1</v>
      </c>
      <c r="F126" s="1212">
        <v>2</v>
      </c>
      <c r="G126" s="1213"/>
      <c r="H126" s="1212"/>
      <c r="I126" s="1213">
        <v>2</v>
      </c>
      <c r="J126" s="1212">
        <v>2</v>
      </c>
      <c r="K126" s="1213"/>
      <c r="L126" s="1212"/>
      <c r="M126" s="1213"/>
      <c r="N126" s="1212"/>
      <c r="O126" s="1213"/>
      <c r="P126" s="1212"/>
      <c r="Q126" s="1213">
        <v>1</v>
      </c>
      <c r="R126" s="1212">
        <v>3</v>
      </c>
      <c r="S126" s="1203">
        <f t="shared" si="1"/>
        <v>4</v>
      </c>
      <c r="T126" s="1204">
        <f t="shared" si="1"/>
        <v>7</v>
      </c>
      <c r="V126" s="1071"/>
      <c r="W126" s="1071"/>
      <c r="X126" s="1071"/>
      <c r="Y126" s="1071"/>
    </row>
    <row r="127" spans="1:25" ht="12.75" customHeight="1">
      <c r="A127" s="1173" t="str">
        <f>'t1'!A126</f>
        <v>operatore tecnico - b</v>
      </c>
      <c r="B127" s="1174" t="str">
        <f>'t1'!B126</f>
        <v>T12057</v>
      </c>
      <c r="C127" s="1213"/>
      <c r="D127" s="1212">
        <v>1</v>
      </c>
      <c r="E127" s="1213">
        <v>1</v>
      </c>
      <c r="F127" s="1212">
        <v>1</v>
      </c>
      <c r="G127" s="1213"/>
      <c r="H127" s="1212"/>
      <c r="I127" s="1213"/>
      <c r="J127" s="1212"/>
      <c r="K127" s="1213"/>
      <c r="L127" s="1212"/>
      <c r="M127" s="1213"/>
      <c r="N127" s="1212"/>
      <c r="O127" s="1213"/>
      <c r="P127" s="1212"/>
      <c r="Q127" s="1213"/>
      <c r="R127" s="1212"/>
      <c r="S127" s="1203">
        <f t="shared" si="1"/>
        <v>1</v>
      </c>
      <c r="T127" s="1204">
        <f t="shared" si="1"/>
        <v>2</v>
      </c>
      <c r="V127" s="1071"/>
      <c r="W127" s="1071"/>
      <c r="X127" s="1071"/>
      <c r="Y127" s="1071"/>
    </row>
    <row r="128" spans="1:25" ht="12.75" customHeight="1">
      <c r="A128" s="1173" t="str">
        <f>'t1'!A127</f>
        <v>operatore tecnico addetto all'assistenza - b</v>
      </c>
      <c r="B128" s="1174" t="str">
        <f>'t1'!B127</f>
        <v>T12058</v>
      </c>
      <c r="C128" s="1213"/>
      <c r="D128" s="1212"/>
      <c r="E128" s="1213"/>
      <c r="F128" s="1212">
        <v>1</v>
      </c>
      <c r="G128" s="1213"/>
      <c r="H128" s="1212"/>
      <c r="I128" s="1213"/>
      <c r="J128" s="1212"/>
      <c r="K128" s="1213"/>
      <c r="L128" s="1212"/>
      <c r="M128" s="1213"/>
      <c r="N128" s="1212"/>
      <c r="O128" s="1213"/>
      <c r="P128" s="1212"/>
      <c r="Q128" s="1213"/>
      <c r="R128" s="1212"/>
      <c r="S128" s="1203">
        <f t="shared" si="1"/>
        <v>0</v>
      </c>
      <c r="T128" s="1204">
        <f t="shared" si="1"/>
        <v>1</v>
      </c>
      <c r="V128" s="1071"/>
      <c r="W128" s="1071"/>
      <c r="X128" s="1071"/>
      <c r="Y128" s="1071"/>
    </row>
    <row r="129" spans="1:25" ht="12.75" customHeight="1">
      <c r="A129" s="1173" t="str">
        <f>'t1'!A128</f>
        <v>ausiliario specializzato - a</v>
      </c>
      <c r="B129" s="1174" t="str">
        <f>'t1'!B128</f>
        <v>T11008</v>
      </c>
      <c r="C129" s="1213"/>
      <c r="D129" s="1212"/>
      <c r="E129" s="1213"/>
      <c r="F129" s="1212"/>
      <c r="G129" s="1213"/>
      <c r="H129" s="1212"/>
      <c r="I129" s="1213"/>
      <c r="J129" s="1212"/>
      <c r="K129" s="1213"/>
      <c r="L129" s="1212"/>
      <c r="M129" s="1213"/>
      <c r="N129" s="1212"/>
      <c r="O129" s="1213"/>
      <c r="P129" s="1212"/>
      <c r="Q129" s="1213"/>
      <c r="R129" s="1212"/>
      <c r="S129" s="1203">
        <f t="shared" si="1"/>
        <v>0</v>
      </c>
      <c r="T129" s="1204">
        <f t="shared" si="1"/>
        <v>0</v>
      </c>
      <c r="V129" s="1071"/>
      <c r="W129" s="1071"/>
      <c r="X129" s="1071"/>
      <c r="Y129" s="1071"/>
    </row>
    <row r="130" spans="1:25" ht="12.75" customHeight="1">
      <c r="A130" s="1173" t="str">
        <f>'t1'!A129</f>
        <v>profilo atipico ruolo tecnico</v>
      </c>
      <c r="B130" s="1174" t="str">
        <f>'t1'!B129</f>
        <v>T00062</v>
      </c>
      <c r="C130" s="1213"/>
      <c r="D130" s="1212"/>
      <c r="E130" s="1213"/>
      <c r="F130" s="1212"/>
      <c r="G130" s="1213"/>
      <c r="H130" s="1212"/>
      <c r="I130" s="1213"/>
      <c r="J130" s="1212"/>
      <c r="K130" s="1213"/>
      <c r="L130" s="1212"/>
      <c r="M130" s="1213"/>
      <c r="N130" s="1212"/>
      <c r="O130" s="1213"/>
      <c r="P130" s="1212"/>
      <c r="Q130" s="1213"/>
      <c r="R130" s="1212"/>
      <c r="S130" s="1203">
        <f t="shared" si="1"/>
        <v>0</v>
      </c>
      <c r="T130" s="1204">
        <f t="shared" si="1"/>
        <v>0</v>
      </c>
      <c r="V130" s="1071"/>
      <c r="W130" s="1071"/>
      <c r="X130" s="1071"/>
      <c r="Y130" s="1071"/>
    </row>
    <row r="131" spans="1:25" ht="12.75" customHeight="1">
      <c r="A131" s="1173" t="str">
        <f>'t1'!A130</f>
        <v>dirigente amm.vo con incarico di struttura complessa</v>
      </c>
      <c r="B131" s="1174" t="str">
        <f>'t1'!B130</f>
        <v>AD0032</v>
      </c>
      <c r="C131" s="1213"/>
      <c r="D131" s="1212"/>
      <c r="E131" s="1213"/>
      <c r="F131" s="1212"/>
      <c r="G131" s="1213"/>
      <c r="H131" s="1212"/>
      <c r="I131" s="1213"/>
      <c r="J131" s="1212"/>
      <c r="K131" s="1213"/>
      <c r="L131" s="1212"/>
      <c r="M131" s="1213"/>
      <c r="N131" s="1212"/>
      <c r="O131" s="1213"/>
      <c r="P131" s="1212"/>
      <c r="Q131" s="1213"/>
      <c r="R131" s="1212"/>
      <c r="S131" s="1203">
        <f t="shared" si="1"/>
        <v>0</v>
      </c>
      <c r="T131" s="1204">
        <f t="shared" si="1"/>
        <v>0</v>
      </c>
      <c r="V131" s="1071"/>
      <c r="W131" s="1071"/>
      <c r="X131" s="1071"/>
      <c r="Y131" s="1071"/>
    </row>
    <row r="132" spans="1:25" ht="12.75" customHeight="1">
      <c r="A132" s="1173" t="str">
        <f>'t1'!A131</f>
        <v>dirigente amm.vo con incarico di struttura semplice</v>
      </c>
      <c r="B132" s="1174" t="str">
        <f>'t1'!B131</f>
        <v>AD0S31</v>
      </c>
      <c r="C132" s="1213"/>
      <c r="D132" s="1212"/>
      <c r="E132" s="1213"/>
      <c r="F132" s="1212"/>
      <c r="G132" s="1213"/>
      <c r="H132" s="1212"/>
      <c r="I132" s="1213"/>
      <c r="J132" s="1212">
        <v>1</v>
      </c>
      <c r="K132" s="1213"/>
      <c r="L132" s="1212"/>
      <c r="M132" s="1213"/>
      <c r="N132" s="1212"/>
      <c r="O132" s="1213"/>
      <c r="P132" s="1212"/>
      <c r="Q132" s="1213"/>
      <c r="R132" s="1212"/>
      <c r="S132" s="1203">
        <f t="shared" si="1"/>
        <v>0</v>
      </c>
      <c r="T132" s="1204">
        <f t="shared" si="1"/>
        <v>1</v>
      </c>
      <c r="V132" s="1071"/>
      <c r="W132" s="1071"/>
      <c r="X132" s="1071"/>
      <c r="Y132" s="1071"/>
    </row>
    <row r="133" spans="1:25" ht="12.75" customHeight="1">
      <c r="A133" s="1173" t="str">
        <f>'t1'!A132</f>
        <v>dirigente amm.vo con altri incar.prof.li</v>
      </c>
      <c r="B133" s="1174" t="str">
        <f>'t1'!B132</f>
        <v>AD0A31</v>
      </c>
      <c r="C133" s="1213"/>
      <c r="D133" s="1212"/>
      <c r="E133" s="1213"/>
      <c r="F133" s="1212"/>
      <c r="G133" s="1213"/>
      <c r="H133" s="1212"/>
      <c r="I133" s="1213"/>
      <c r="J133" s="1212"/>
      <c r="K133" s="1213"/>
      <c r="L133" s="1212"/>
      <c r="M133" s="1213"/>
      <c r="N133" s="1212"/>
      <c r="O133" s="1213"/>
      <c r="P133" s="1212"/>
      <c r="Q133" s="1213"/>
      <c r="R133" s="1212"/>
      <c r="S133" s="1203">
        <f t="shared" si="1"/>
        <v>0</v>
      </c>
      <c r="T133" s="1204">
        <f t="shared" si="1"/>
        <v>0</v>
      </c>
      <c r="V133" s="1071"/>
      <c r="W133" s="1071"/>
      <c r="X133" s="1071"/>
      <c r="Y133" s="1071"/>
    </row>
    <row r="134" spans="1:25" ht="12.75" customHeight="1">
      <c r="A134" s="1173" t="str">
        <f>'t1'!A133</f>
        <v>dirig. amm.vo a t. determinato (art. 15-septies dlgs.502/92)</v>
      </c>
      <c r="B134" s="1174" t="str">
        <f>'t1'!B133</f>
        <v>AD0612</v>
      </c>
      <c r="C134" s="1213"/>
      <c r="D134" s="1212"/>
      <c r="E134" s="1213"/>
      <c r="F134" s="1212"/>
      <c r="G134" s="1213"/>
      <c r="H134" s="1212"/>
      <c r="I134" s="1213"/>
      <c r="J134" s="1212"/>
      <c r="K134" s="1213"/>
      <c r="L134" s="1212"/>
      <c r="M134" s="1213"/>
      <c r="N134" s="1212"/>
      <c r="O134" s="1213"/>
      <c r="P134" s="1212"/>
      <c r="Q134" s="1213"/>
      <c r="R134" s="1212"/>
      <c r="S134" s="1203">
        <f t="shared" si="1"/>
        <v>0</v>
      </c>
      <c r="T134" s="1204">
        <f t="shared" si="1"/>
        <v>0</v>
      </c>
      <c r="V134" s="1071"/>
      <c r="W134" s="1071"/>
      <c r="X134" s="1071"/>
      <c r="Y134" s="1071"/>
    </row>
    <row r="135" spans="1:25" ht="12.75" customHeight="1">
      <c r="A135" s="1173" t="str">
        <f>'t1'!A134</f>
        <v>collaboratore amministrativo prof.le esperto - ds</v>
      </c>
      <c r="B135" s="1174" t="str">
        <f>'t1'!B134</f>
        <v>A18029</v>
      </c>
      <c r="C135" s="1213"/>
      <c r="D135" s="1212"/>
      <c r="E135" s="1213"/>
      <c r="F135" s="1212"/>
      <c r="G135" s="1213"/>
      <c r="H135" s="1212"/>
      <c r="I135" s="1213"/>
      <c r="J135" s="1212"/>
      <c r="K135" s="1213"/>
      <c r="L135" s="1212"/>
      <c r="M135" s="1213"/>
      <c r="N135" s="1212"/>
      <c r="O135" s="1213"/>
      <c r="P135" s="1212"/>
      <c r="Q135" s="1213"/>
      <c r="R135" s="1212"/>
      <c r="S135" s="1203">
        <f t="shared" si="1"/>
        <v>0</v>
      </c>
      <c r="T135" s="1204">
        <f t="shared" si="1"/>
        <v>0</v>
      </c>
      <c r="V135" s="1071"/>
      <c r="W135" s="1071"/>
      <c r="X135" s="1071"/>
      <c r="Y135" s="1071"/>
    </row>
    <row r="136" spans="1:25" ht="12.75" customHeight="1">
      <c r="A136" s="1173" t="str">
        <f>'t1'!A135</f>
        <v>collaboratore amministrativo prof.le - d</v>
      </c>
      <c r="B136" s="1174" t="str">
        <f>'t1'!B135</f>
        <v>A16028</v>
      </c>
      <c r="C136" s="1213"/>
      <c r="D136" s="1212"/>
      <c r="E136" s="1213">
        <v>1</v>
      </c>
      <c r="F136" s="1212"/>
      <c r="G136" s="1213"/>
      <c r="H136" s="1212"/>
      <c r="I136" s="1213"/>
      <c r="J136" s="1212">
        <v>1</v>
      </c>
      <c r="K136" s="1213"/>
      <c r="L136" s="1212"/>
      <c r="M136" s="1213"/>
      <c r="N136" s="1212"/>
      <c r="O136" s="1213"/>
      <c r="P136" s="1212"/>
      <c r="Q136" s="1213"/>
      <c r="R136" s="1212"/>
      <c r="S136" s="1203">
        <f t="shared" si="1"/>
        <v>1</v>
      </c>
      <c r="T136" s="1204">
        <f t="shared" si="1"/>
        <v>1</v>
      </c>
      <c r="V136" s="1071"/>
      <c r="W136" s="1071"/>
      <c r="X136" s="1071"/>
      <c r="Y136" s="1071"/>
    </row>
    <row r="137" spans="1:25" ht="12.75" customHeight="1">
      <c r="A137" s="1173" t="str">
        <f>'t1'!A136</f>
        <v>assistente amministrativo - c</v>
      </c>
      <c r="B137" s="1174" t="str">
        <f>'t1'!B136</f>
        <v>A14005</v>
      </c>
      <c r="C137" s="1213"/>
      <c r="D137" s="1212"/>
      <c r="E137" s="1213"/>
      <c r="F137" s="1212">
        <v>5</v>
      </c>
      <c r="G137" s="1213"/>
      <c r="H137" s="1212"/>
      <c r="I137" s="1213"/>
      <c r="J137" s="1212">
        <v>1</v>
      </c>
      <c r="K137" s="1213"/>
      <c r="L137" s="1212"/>
      <c r="M137" s="1213"/>
      <c r="N137" s="1212"/>
      <c r="O137" s="1213"/>
      <c r="P137" s="1212"/>
      <c r="Q137" s="1213"/>
      <c r="R137" s="1212"/>
      <c r="S137" s="1203">
        <f t="shared" si="1"/>
        <v>0</v>
      </c>
      <c r="T137" s="1204">
        <f t="shared" si="1"/>
        <v>6</v>
      </c>
      <c r="V137" s="1071"/>
      <c r="W137" s="1071"/>
      <c r="X137" s="1071"/>
      <c r="Y137" s="1071"/>
    </row>
    <row r="138" spans="1:25" ht="12.75" customHeight="1">
      <c r="A138" s="1173" t="str">
        <f>'t1'!A137</f>
        <v>coadiutore amm.vo esperto - bs</v>
      </c>
      <c r="B138" s="1174" t="str">
        <f>'t1'!B137</f>
        <v>A13018</v>
      </c>
      <c r="C138" s="1213"/>
      <c r="D138" s="1212"/>
      <c r="E138" s="1213"/>
      <c r="F138" s="1212">
        <v>1</v>
      </c>
      <c r="G138" s="1213"/>
      <c r="H138" s="1212"/>
      <c r="I138" s="1213"/>
      <c r="J138" s="1212"/>
      <c r="K138" s="1213"/>
      <c r="L138" s="1212"/>
      <c r="M138" s="1213"/>
      <c r="N138" s="1212"/>
      <c r="O138" s="1213"/>
      <c r="P138" s="1212"/>
      <c r="Q138" s="1213"/>
      <c r="R138" s="1212"/>
      <c r="S138" s="1203">
        <f t="shared" ref="S138:T142" si="2">SUM(C138,E138,G138,I138,K138,M138,O138,Q138)</f>
        <v>0</v>
      </c>
      <c r="T138" s="1204">
        <f t="shared" si="2"/>
        <v>1</v>
      </c>
      <c r="V138" s="1071"/>
      <c r="W138" s="1071"/>
      <c r="X138" s="1071"/>
      <c r="Y138" s="1071"/>
    </row>
    <row r="139" spans="1:25" ht="12.75" customHeight="1">
      <c r="A139" s="1173" t="str">
        <f>'t1'!A138</f>
        <v>coadiutore amm.vo - b</v>
      </c>
      <c r="B139" s="1174" t="str">
        <f>'t1'!B138</f>
        <v>A12017</v>
      </c>
      <c r="C139" s="1213"/>
      <c r="D139" s="1212"/>
      <c r="E139" s="1213"/>
      <c r="F139" s="1212"/>
      <c r="G139" s="1213"/>
      <c r="H139" s="1212"/>
      <c r="I139" s="1213"/>
      <c r="J139" s="1212"/>
      <c r="K139" s="1213"/>
      <c r="L139" s="1212"/>
      <c r="M139" s="1213"/>
      <c r="N139" s="1212"/>
      <c r="O139" s="1213"/>
      <c r="P139" s="1212"/>
      <c r="Q139" s="1213"/>
      <c r="R139" s="1212"/>
      <c r="S139" s="1203">
        <f t="shared" si="2"/>
        <v>0</v>
      </c>
      <c r="T139" s="1204">
        <f t="shared" si="2"/>
        <v>0</v>
      </c>
      <c r="V139" s="1071"/>
      <c r="W139" s="1071"/>
      <c r="X139" s="1071"/>
      <c r="Y139" s="1071"/>
    </row>
    <row r="140" spans="1:25" ht="12.75" customHeight="1">
      <c r="A140" s="1173" t="str">
        <f>'t1'!A139</f>
        <v>commesso - a</v>
      </c>
      <c r="B140" s="1174" t="str">
        <f>'t1'!B139</f>
        <v>A11030</v>
      </c>
      <c r="C140" s="1213"/>
      <c r="D140" s="1212"/>
      <c r="E140" s="1213"/>
      <c r="F140" s="1212"/>
      <c r="G140" s="1213"/>
      <c r="H140" s="1212"/>
      <c r="I140" s="1213"/>
      <c r="J140" s="1212"/>
      <c r="K140" s="1213"/>
      <c r="L140" s="1212"/>
      <c r="M140" s="1213"/>
      <c r="N140" s="1212"/>
      <c r="O140" s="1213"/>
      <c r="P140" s="1212"/>
      <c r="Q140" s="1213"/>
      <c r="R140" s="1212"/>
      <c r="S140" s="1203">
        <f t="shared" si="2"/>
        <v>0</v>
      </c>
      <c r="T140" s="1204">
        <f t="shared" si="2"/>
        <v>0</v>
      </c>
      <c r="V140" s="1071"/>
      <c r="W140" s="1071"/>
      <c r="X140" s="1071"/>
      <c r="Y140" s="1071"/>
    </row>
    <row r="141" spans="1:25" ht="12.75" customHeight="1">
      <c r="A141" s="1173" t="str">
        <f>'t1'!A140</f>
        <v>profilo atipico ruolo amministrativo</v>
      </c>
      <c r="B141" s="1174" t="str">
        <f>'t1'!B140</f>
        <v>A00062</v>
      </c>
      <c r="C141" s="1213"/>
      <c r="D141" s="1212"/>
      <c r="E141" s="1213"/>
      <c r="F141" s="1212"/>
      <c r="G141" s="1213"/>
      <c r="H141" s="1212"/>
      <c r="I141" s="1213"/>
      <c r="J141" s="1212"/>
      <c r="K141" s="1213"/>
      <c r="L141" s="1212"/>
      <c r="M141" s="1213"/>
      <c r="N141" s="1212"/>
      <c r="O141" s="1213"/>
      <c r="P141" s="1212"/>
      <c r="Q141" s="1213"/>
      <c r="R141" s="1212"/>
      <c r="S141" s="1203">
        <f t="shared" si="2"/>
        <v>0</v>
      </c>
      <c r="T141" s="1204">
        <f t="shared" si="2"/>
        <v>0</v>
      </c>
      <c r="V141" s="1071"/>
      <c r="W141" s="1071"/>
      <c r="X141" s="1071"/>
      <c r="Y141" s="1071"/>
    </row>
    <row r="142" spans="1:25" ht="12.75" customHeight="1" thickBot="1">
      <c r="A142" s="1176" t="str">
        <f>'t1'!A141</f>
        <v>contrattisti (a)</v>
      </c>
      <c r="B142" s="1177" t="str">
        <f>'t1'!B141</f>
        <v>000061</v>
      </c>
      <c r="C142" s="1214"/>
      <c r="D142" s="1212"/>
      <c r="E142" s="1214"/>
      <c r="F142" s="1212"/>
      <c r="G142" s="1214"/>
      <c r="H142" s="1212"/>
      <c r="I142" s="1214"/>
      <c r="J142" s="1212"/>
      <c r="K142" s="1214"/>
      <c r="L142" s="1212"/>
      <c r="M142" s="1214"/>
      <c r="N142" s="1212"/>
      <c r="O142" s="1214"/>
      <c r="P142" s="1212"/>
      <c r="Q142" s="1214"/>
      <c r="R142" s="1212"/>
      <c r="S142" s="1205">
        <f t="shared" si="2"/>
        <v>0</v>
      </c>
      <c r="T142" s="1206">
        <f t="shared" si="2"/>
        <v>0</v>
      </c>
      <c r="V142" s="1071"/>
      <c r="W142" s="1071"/>
      <c r="X142" s="1071"/>
      <c r="Y142" s="1071"/>
    </row>
    <row r="143" spans="1:25" ht="13.5" customHeight="1" thickTop="1" thickBot="1">
      <c r="A143" s="1207" t="s">
        <v>555</v>
      </c>
      <c r="B143" s="1208"/>
      <c r="C143" s="1145">
        <f>SUM(C8:C142)</f>
        <v>2</v>
      </c>
      <c r="D143" s="1144">
        <f t="shared" ref="D143:T143" si="3">SUM(D8:D142)</f>
        <v>2</v>
      </c>
      <c r="E143" s="1145">
        <f t="shared" si="3"/>
        <v>11</v>
      </c>
      <c r="F143" s="1144">
        <f t="shared" si="3"/>
        <v>20</v>
      </c>
      <c r="G143" s="1145">
        <f>SUM(G8:G142)</f>
        <v>0</v>
      </c>
      <c r="H143" s="1144">
        <f>SUM(H8:H142)</f>
        <v>0</v>
      </c>
      <c r="I143" s="1145">
        <f t="shared" si="3"/>
        <v>3</v>
      </c>
      <c r="J143" s="1144">
        <f t="shared" si="3"/>
        <v>14</v>
      </c>
      <c r="K143" s="1145">
        <f>SUM(K8:K142)</f>
        <v>0</v>
      </c>
      <c r="L143" s="1144">
        <f>SUM(L8:L142)</f>
        <v>0</v>
      </c>
      <c r="M143" s="1145">
        <f t="shared" si="3"/>
        <v>0</v>
      </c>
      <c r="N143" s="1144">
        <f t="shared" si="3"/>
        <v>0</v>
      </c>
      <c r="O143" s="1145">
        <f t="shared" si="3"/>
        <v>0</v>
      </c>
      <c r="P143" s="1144">
        <f t="shared" si="3"/>
        <v>0</v>
      </c>
      <c r="Q143" s="1145">
        <f t="shared" si="3"/>
        <v>6</v>
      </c>
      <c r="R143" s="1144">
        <f t="shared" si="3"/>
        <v>13</v>
      </c>
      <c r="S143" s="1209">
        <f t="shared" si="3"/>
        <v>22</v>
      </c>
      <c r="T143" s="1210">
        <f t="shared" si="3"/>
        <v>49</v>
      </c>
      <c r="V143" s="1071"/>
      <c r="W143" s="1071"/>
      <c r="X143" s="1071"/>
      <c r="Y143" s="1071"/>
    </row>
    <row r="144" spans="1:25" ht="18.75" customHeight="1">
      <c r="A144" s="1117" t="s">
        <v>2796</v>
      </c>
    </row>
    <row r="145" spans="1:20">
      <c r="A145" s="2632" t="s">
        <v>2729</v>
      </c>
      <c r="B145" s="2632"/>
      <c r="C145" s="2632"/>
      <c r="D145" s="2632"/>
      <c r="E145" s="2632"/>
      <c r="F145" s="2632"/>
      <c r="G145" s="2632"/>
      <c r="H145" s="2632"/>
      <c r="I145" s="2632"/>
      <c r="J145" s="2632"/>
      <c r="K145" s="2632"/>
      <c r="L145" s="2632"/>
      <c r="M145" s="2632"/>
      <c r="N145" s="2632"/>
      <c r="O145" s="2632"/>
      <c r="P145" s="2632"/>
      <c r="Q145" s="2632"/>
      <c r="R145" s="2632"/>
      <c r="S145" s="2632"/>
      <c r="T145" s="2632"/>
    </row>
    <row r="146" spans="1:20">
      <c r="A146" s="1070" t="s">
        <v>558</v>
      </c>
    </row>
    <row r="147" spans="1:20">
      <c r="A147" s="2632" t="s">
        <v>2732</v>
      </c>
      <c r="B147" s="2632"/>
      <c r="C147" s="2632"/>
      <c r="D147" s="2632"/>
      <c r="E147" s="2632"/>
      <c r="F147" s="2632"/>
      <c r="G147" s="2632"/>
      <c r="H147" s="2632"/>
      <c r="I147" s="2632"/>
      <c r="J147" s="2632"/>
      <c r="K147" s="2632"/>
      <c r="L147" s="2632"/>
      <c r="M147" s="2632"/>
      <c r="N147" s="2632"/>
      <c r="O147" s="2632"/>
      <c r="P147" s="2632"/>
      <c r="Q147" s="2632"/>
      <c r="R147" s="2632"/>
      <c r="S147" s="2632"/>
      <c r="T147" s="1070"/>
    </row>
    <row r="148" spans="1:20">
      <c r="A148" s="1070" t="s">
        <v>561</v>
      </c>
    </row>
  </sheetData>
  <sheetProtection password="EA98" sheet="1" selectLockedCells="1"/>
  <mergeCells count="22">
    <mergeCell ref="A145:T145"/>
    <mergeCell ref="A147:S147"/>
    <mergeCell ref="S4:T4"/>
    <mergeCell ref="C5:D5"/>
    <mergeCell ref="E5:F5"/>
    <mergeCell ref="G5:H5"/>
    <mergeCell ref="I5:J5"/>
    <mergeCell ref="K5:L5"/>
    <mergeCell ref="O4:P4"/>
    <mergeCell ref="Q4:R4"/>
    <mergeCell ref="Q5:R5"/>
    <mergeCell ref="S5:T5"/>
    <mergeCell ref="M5:N5"/>
    <mergeCell ref="O5:P5"/>
    <mergeCell ref="K4:L4"/>
    <mergeCell ref="M4:N4"/>
    <mergeCell ref="A1:R1"/>
    <mergeCell ref="N2:T2"/>
    <mergeCell ref="C4:D4"/>
    <mergeCell ref="E4:F4"/>
    <mergeCell ref="G4:H4"/>
    <mergeCell ref="I4:J4"/>
  </mergeCells>
  <printOptions horizontalCentered="1" verticalCentered="1"/>
  <pageMargins left="0.19685039370078741" right="0.19685039370078741" top="0.15748031496062992" bottom="0.15748031496062992" header="0.19685039370078741" footer="0.19685039370078741"/>
  <pageSetup paperSize="9" scale="76" orientation="landscape" r:id="rId1"/>
  <headerFooter alignWithMargins="0"/>
  <drawing r:id="rId2"/>
</worksheet>
</file>

<file path=xl/worksheets/sheet36.xml><?xml version="1.0" encoding="utf-8"?>
<worksheet xmlns="http://schemas.openxmlformats.org/spreadsheetml/2006/main" xmlns:r="http://schemas.openxmlformats.org/officeDocument/2006/relationships">
  <sheetPr codeName="Foglio28">
    <tabColor rgb="FF92D050"/>
  </sheetPr>
  <dimension ref="A1:T136"/>
  <sheetViews>
    <sheetView workbookViewId="0">
      <selection activeCell="N1" activeCellId="1" sqref="M1 N1"/>
    </sheetView>
  </sheetViews>
  <sheetFormatPr defaultRowHeight="12.75"/>
  <sheetData>
    <row r="1" spans="1:20">
      <c r="A1" s="1" t="s">
        <v>1704</v>
      </c>
      <c r="B1" s="1" t="s">
        <v>1705</v>
      </c>
      <c r="C1" s="1" t="s">
        <v>2797</v>
      </c>
      <c r="D1" s="1" t="s">
        <v>2798</v>
      </c>
      <c r="E1" s="1" t="s">
        <v>2799</v>
      </c>
      <c r="F1" s="1" t="s">
        <v>2800</v>
      </c>
      <c r="G1" s="1" t="s">
        <v>2801</v>
      </c>
      <c r="H1" s="1" t="s">
        <v>2802</v>
      </c>
      <c r="I1" s="1" t="s">
        <v>2803</v>
      </c>
      <c r="J1" s="1" t="s">
        <v>2804</v>
      </c>
      <c r="K1" s="1" t="s">
        <v>2805</v>
      </c>
      <c r="L1" s="1" t="s">
        <v>2806</v>
      </c>
      <c r="M1" s="1" t="s">
        <v>2807</v>
      </c>
      <c r="N1" s="1" t="s">
        <v>2808</v>
      </c>
      <c r="O1" s="1" t="s">
        <v>2809</v>
      </c>
      <c r="P1" s="1" t="s">
        <v>2810</v>
      </c>
      <c r="Q1" s="1" t="s">
        <v>2811</v>
      </c>
      <c r="R1" s="1" t="s">
        <v>2812</v>
      </c>
      <c r="S1" s="1" t="s">
        <v>2813</v>
      </c>
      <c r="T1" s="1" t="s">
        <v>2814</v>
      </c>
    </row>
    <row r="2" spans="1:20">
      <c r="A2" s="1" t="s">
        <v>281</v>
      </c>
      <c r="B2" s="1" t="s">
        <v>282</v>
      </c>
      <c r="C2" s="1">
        <v>0</v>
      </c>
      <c r="D2" s="1">
        <v>0</v>
      </c>
      <c r="E2" s="1">
        <v>0</v>
      </c>
      <c r="F2" s="1">
        <v>0</v>
      </c>
      <c r="G2" s="1">
        <v>0</v>
      </c>
      <c r="H2" s="1">
        <v>0</v>
      </c>
      <c r="I2" s="1">
        <v>0</v>
      </c>
      <c r="J2" s="1">
        <v>0</v>
      </c>
      <c r="K2" s="1">
        <v>0</v>
      </c>
      <c r="L2" s="1">
        <v>0</v>
      </c>
      <c r="M2" s="1">
        <v>0</v>
      </c>
      <c r="N2" s="1">
        <v>0</v>
      </c>
      <c r="O2" s="1">
        <v>0</v>
      </c>
      <c r="P2" s="1">
        <v>0</v>
      </c>
      <c r="Q2" s="1">
        <v>0</v>
      </c>
      <c r="R2" s="1">
        <v>0</v>
      </c>
      <c r="S2" s="1">
        <v>0</v>
      </c>
      <c r="T2" s="1">
        <v>0</v>
      </c>
    </row>
    <row r="3" spans="1:20">
      <c r="A3" s="1" t="s">
        <v>284</v>
      </c>
      <c r="B3" s="1" t="s">
        <v>285</v>
      </c>
      <c r="C3" s="1">
        <v>0</v>
      </c>
      <c r="D3" s="1">
        <v>0</v>
      </c>
      <c r="E3" s="1">
        <v>0</v>
      </c>
      <c r="F3" s="1">
        <v>0</v>
      </c>
      <c r="G3" s="1">
        <v>0</v>
      </c>
      <c r="H3" s="1">
        <v>0</v>
      </c>
      <c r="I3" s="1">
        <v>0</v>
      </c>
      <c r="J3" s="1">
        <v>0</v>
      </c>
      <c r="K3" s="1">
        <v>0</v>
      </c>
      <c r="L3" s="1">
        <v>0</v>
      </c>
      <c r="M3" s="1">
        <v>0</v>
      </c>
      <c r="N3" s="1">
        <v>0</v>
      </c>
      <c r="O3" s="1">
        <v>0</v>
      </c>
      <c r="P3" s="1">
        <v>0</v>
      </c>
      <c r="Q3" s="1">
        <v>0</v>
      </c>
      <c r="R3" s="1">
        <v>0</v>
      </c>
      <c r="S3" s="1">
        <v>0</v>
      </c>
      <c r="T3" s="1">
        <v>0</v>
      </c>
    </row>
    <row r="4" spans="1:20">
      <c r="A4" s="1" t="s">
        <v>286</v>
      </c>
      <c r="B4" s="1" t="s">
        <v>287</v>
      </c>
      <c r="C4" s="1">
        <v>0</v>
      </c>
      <c r="D4" s="1">
        <v>0</v>
      </c>
      <c r="E4" s="1">
        <v>0</v>
      </c>
      <c r="F4" s="1">
        <v>0</v>
      </c>
      <c r="G4" s="1">
        <v>0</v>
      </c>
      <c r="H4" s="1">
        <v>0</v>
      </c>
      <c r="I4" s="1">
        <v>0</v>
      </c>
      <c r="J4" s="1">
        <v>0</v>
      </c>
      <c r="K4" s="1">
        <v>0</v>
      </c>
      <c r="L4" s="1">
        <v>0</v>
      </c>
      <c r="M4" s="1">
        <v>0</v>
      </c>
      <c r="N4" s="1">
        <v>0</v>
      </c>
      <c r="O4" s="1">
        <v>0</v>
      </c>
      <c r="P4" s="1">
        <v>0</v>
      </c>
      <c r="Q4" s="1">
        <v>0</v>
      </c>
      <c r="R4" s="1">
        <v>0</v>
      </c>
      <c r="S4" s="1">
        <v>0</v>
      </c>
      <c r="T4" s="1">
        <v>0</v>
      </c>
    </row>
    <row r="5" spans="1:20">
      <c r="A5" s="1" t="s">
        <v>288</v>
      </c>
      <c r="B5" s="1" t="s">
        <v>289</v>
      </c>
      <c r="C5" s="1">
        <v>0</v>
      </c>
      <c r="D5" s="1">
        <v>0</v>
      </c>
      <c r="E5" s="1">
        <v>0</v>
      </c>
      <c r="F5" s="1">
        <v>0</v>
      </c>
      <c r="G5" s="1">
        <v>0</v>
      </c>
      <c r="H5" s="1">
        <v>0</v>
      </c>
      <c r="I5" s="1">
        <v>0</v>
      </c>
      <c r="J5" s="1">
        <v>0</v>
      </c>
      <c r="K5" s="1">
        <v>0</v>
      </c>
      <c r="L5" s="1">
        <v>0</v>
      </c>
      <c r="M5" s="1">
        <v>0</v>
      </c>
      <c r="N5" s="1">
        <v>0</v>
      </c>
      <c r="O5" s="1">
        <v>0</v>
      </c>
      <c r="P5" s="1">
        <v>0</v>
      </c>
      <c r="Q5" s="1">
        <v>0</v>
      </c>
      <c r="R5" s="1">
        <v>0</v>
      </c>
      <c r="S5" s="1">
        <v>0</v>
      </c>
      <c r="T5" s="1">
        <v>0</v>
      </c>
    </row>
    <row r="6" spans="1:20">
      <c r="A6" s="1" t="s">
        <v>575</v>
      </c>
      <c r="B6" s="1" t="s">
        <v>291</v>
      </c>
      <c r="C6" s="1">
        <v>0</v>
      </c>
      <c r="D6" s="1">
        <v>0</v>
      </c>
      <c r="E6" s="1">
        <v>0</v>
      </c>
      <c r="F6" s="1">
        <v>0</v>
      </c>
      <c r="G6" s="1">
        <v>0</v>
      </c>
      <c r="H6" s="1">
        <v>0</v>
      </c>
      <c r="I6" s="1">
        <v>0</v>
      </c>
      <c r="J6" s="1">
        <v>0</v>
      </c>
      <c r="K6" s="1">
        <v>0</v>
      </c>
      <c r="L6" s="1">
        <v>0</v>
      </c>
      <c r="M6" s="1">
        <v>0</v>
      </c>
      <c r="N6" s="1">
        <v>0</v>
      </c>
      <c r="O6" s="1">
        <v>0</v>
      </c>
      <c r="P6" s="1">
        <v>0</v>
      </c>
      <c r="Q6" s="1">
        <v>0</v>
      </c>
      <c r="R6" s="1">
        <v>0</v>
      </c>
      <c r="S6" s="1">
        <v>0</v>
      </c>
      <c r="T6" s="1">
        <v>0</v>
      </c>
    </row>
    <row r="7" spans="1:20">
      <c r="A7" s="1" t="s">
        <v>293</v>
      </c>
      <c r="B7" s="1" t="s">
        <v>294</v>
      </c>
      <c r="C7" s="1">
        <v>0</v>
      </c>
      <c r="D7" s="1">
        <v>0</v>
      </c>
      <c r="E7" s="1">
        <v>0</v>
      </c>
      <c r="F7" s="1">
        <v>0</v>
      </c>
      <c r="G7" s="1">
        <v>0</v>
      </c>
      <c r="H7" s="1">
        <v>0</v>
      </c>
      <c r="I7" s="1">
        <v>0</v>
      </c>
      <c r="J7" s="1">
        <v>0</v>
      </c>
      <c r="K7" s="1">
        <v>0</v>
      </c>
      <c r="L7" s="1">
        <v>0</v>
      </c>
      <c r="M7" s="1">
        <v>0</v>
      </c>
      <c r="N7" s="1">
        <v>0</v>
      </c>
      <c r="O7" s="1">
        <v>0</v>
      </c>
      <c r="P7" s="1">
        <v>0</v>
      </c>
      <c r="Q7" s="1">
        <v>0</v>
      </c>
      <c r="R7" s="1">
        <v>0</v>
      </c>
      <c r="S7" s="1">
        <v>0</v>
      </c>
      <c r="T7" s="1">
        <v>0</v>
      </c>
    </row>
    <row r="8" spans="1:20">
      <c r="A8" s="1" t="s">
        <v>295</v>
      </c>
      <c r="B8" s="1" t="s">
        <v>296</v>
      </c>
      <c r="C8" s="1">
        <v>0</v>
      </c>
      <c r="D8" s="1">
        <v>0</v>
      </c>
      <c r="E8" s="1">
        <v>0</v>
      </c>
      <c r="F8" s="1">
        <v>0</v>
      </c>
      <c r="G8" s="1">
        <v>0</v>
      </c>
      <c r="H8" s="1">
        <v>0</v>
      </c>
      <c r="I8" s="1">
        <v>0</v>
      </c>
      <c r="J8" s="1">
        <v>0</v>
      </c>
      <c r="K8" s="1">
        <v>0</v>
      </c>
      <c r="L8" s="1">
        <v>0</v>
      </c>
      <c r="M8" s="1">
        <v>0</v>
      </c>
      <c r="N8" s="1">
        <v>0</v>
      </c>
      <c r="O8" s="1">
        <v>0</v>
      </c>
      <c r="P8" s="1">
        <v>0</v>
      </c>
      <c r="Q8" s="1">
        <v>0</v>
      </c>
      <c r="R8" s="1">
        <v>0</v>
      </c>
      <c r="S8" s="1">
        <v>0</v>
      </c>
      <c r="T8" s="1">
        <v>0</v>
      </c>
    </row>
    <row r="9" spans="1:20">
      <c r="A9" s="1" t="s">
        <v>297</v>
      </c>
      <c r="B9" s="1" t="s">
        <v>298</v>
      </c>
      <c r="C9" s="1">
        <v>0</v>
      </c>
      <c r="D9" s="1">
        <v>0</v>
      </c>
      <c r="E9" s="1">
        <v>0</v>
      </c>
      <c r="F9" s="1">
        <v>0</v>
      </c>
      <c r="G9" s="1">
        <v>0</v>
      </c>
      <c r="H9" s="1">
        <v>0</v>
      </c>
      <c r="I9" s="1">
        <v>0</v>
      </c>
      <c r="J9" s="1">
        <v>0</v>
      </c>
      <c r="K9" s="1">
        <v>0</v>
      </c>
      <c r="L9" s="1">
        <v>0</v>
      </c>
      <c r="M9" s="1">
        <v>0</v>
      </c>
      <c r="N9" s="1">
        <v>0</v>
      </c>
      <c r="O9" s="1">
        <v>0</v>
      </c>
      <c r="P9" s="1">
        <v>0</v>
      </c>
      <c r="Q9" s="1">
        <v>0</v>
      </c>
      <c r="R9" s="1">
        <v>0</v>
      </c>
      <c r="S9" s="1">
        <v>0</v>
      </c>
      <c r="T9" s="1">
        <v>0</v>
      </c>
    </row>
    <row r="10" spans="1:20">
      <c r="A10" s="1" t="s">
        <v>299</v>
      </c>
      <c r="B10" s="1" t="s">
        <v>300</v>
      </c>
      <c r="C10" s="1">
        <v>0</v>
      </c>
      <c r="D10" s="1">
        <v>0</v>
      </c>
      <c r="E10" s="1">
        <v>0</v>
      </c>
      <c r="F10" s="1">
        <v>0</v>
      </c>
      <c r="G10" s="1">
        <v>0</v>
      </c>
      <c r="H10" s="1">
        <v>0</v>
      </c>
      <c r="I10" s="1">
        <v>0</v>
      </c>
      <c r="J10" s="1">
        <v>0</v>
      </c>
      <c r="K10" s="1">
        <v>0</v>
      </c>
      <c r="L10" s="1">
        <v>0</v>
      </c>
      <c r="M10" s="1">
        <v>0</v>
      </c>
      <c r="N10" s="1">
        <v>0</v>
      </c>
      <c r="O10" s="1">
        <v>0</v>
      </c>
      <c r="P10" s="1">
        <v>0</v>
      </c>
      <c r="Q10" s="1">
        <v>0</v>
      </c>
      <c r="R10" s="1">
        <v>0</v>
      </c>
      <c r="S10" s="1">
        <v>0</v>
      </c>
      <c r="T10" s="1">
        <v>0</v>
      </c>
    </row>
    <row r="11" spans="1:20">
      <c r="A11" s="1" t="s">
        <v>301</v>
      </c>
      <c r="B11" s="1" t="s">
        <v>302</v>
      </c>
      <c r="C11" s="1">
        <v>0</v>
      </c>
      <c r="D11" s="1">
        <v>0</v>
      </c>
      <c r="E11" s="1">
        <v>0</v>
      </c>
      <c r="F11" s="1">
        <v>0</v>
      </c>
      <c r="G11" s="1">
        <v>0</v>
      </c>
      <c r="H11" s="1">
        <v>0</v>
      </c>
      <c r="I11" s="1">
        <v>0</v>
      </c>
      <c r="J11" s="1">
        <v>0</v>
      </c>
      <c r="K11" s="1">
        <v>0</v>
      </c>
      <c r="L11" s="1">
        <v>0</v>
      </c>
      <c r="M11" s="1">
        <v>0</v>
      </c>
      <c r="N11" s="1">
        <v>0</v>
      </c>
      <c r="O11" s="1">
        <v>0</v>
      </c>
      <c r="P11" s="1">
        <v>0</v>
      </c>
      <c r="Q11" s="1">
        <v>0</v>
      </c>
      <c r="R11" s="1">
        <v>0</v>
      </c>
      <c r="S11" s="1">
        <v>0</v>
      </c>
      <c r="T11" s="1">
        <v>0</v>
      </c>
    </row>
    <row r="12" spans="1:20">
      <c r="A12" s="1" t="s">
        <v>2749</v>
      </c>
      <c r="B12" s="1" t="s">
        <v>304</v>
      </c>
      <c r="C12" s="1">
        <v>0</v>
      </c>
      <c r="D12" s="1">
        <v>0</v>
      </c>
      <c r="E12" s="1">
        <v>0</v>
      </c>
      <c r="F12" s="1">
        <v>0</v>
      </c>
      <c r="G12" s="1">
        <v>0</v>
      </c>
      <c r="H12" s="1">
        <v>0</v>
      </c>
      <c r="I12" s="1">
        <v>0</v>
      </c>
      <c r="J12" s="1">
        <v>0</v>
      </c>
      <c r="K12" s="1">
        <v>0</v>
      </c>
      <c r="L12" s="1">
        <v>0</v>
      </c>
      <c r="M12" s="1">
        <v>0</v>
      </c>
      <c r="N12" s="1">
        <v>0</v>
      </c>
      <c r="O12" s="1">
        <v>0</v>
      </c>
      <c r="P12" s="1">
        <v>0</v>
      </c>
      <c r="Q12" s="1">
        <v>0</v>
      </c>
      <c r="R12" s="1">
        <v>0</v>
      </c>
      <c r="S12" s="1">
        <v>0</v>
      </c>
      <c r="T12" s="1">
        <v>0</v>
      </c>
    </row>
    <row r="13" spans="1:20">
      <c r="A13" s="1" t="s">
        <v>305</v>
      </c>
      <c r="B13" s="1" t="s">
        <v>306</v>
      </c>
      <c r="C13" s="1">
        <v>0</v>
      </c>
      <c r="D13" s="1">
        <v>0</v>
      </c>
      <c r="E13" s="1">
        <v>0</v>
      </c>
      <c r="F13" s="1">
        <v>0</v>
      </c>
      <c r="G13" s="1">
        <v>0</v>
      </c>
      <c r="H13" s="1">
        <v>0</v>
      </c>
      <c r="I13" s="1">
        <v>0</v>
      </c>
      <c r="J13" s="1">
        <v>0</v>
      </c>
      <c r="K13" s="1">
        <v>0</v>
      </c>
      <c r="L13" s="1">
        <v>0</v>
      </c>
      <c r="M13" s="1">
        <v>0</v>
      </c>
      <c r="N13" s="1">
        <v>0</v>
      </c>
      <c r="O13" s="1">
        <v>0</v>
      </c>
      <c r="P13" s="1">
        <v>0</v>
      </c>
      <c r="Q13" s="1">
        <v>0</v>
      </c>
      <c r="R13" s="1">
        <v>0</v>
      </c>
      <c r="S13" s="1">
        <v>0</v>
      </c>
      <c r="T13" s="1">
        <v>0</v>
      </c>
    </row>
    <row r="14" spans="1:20">
      <c r="A14" s="1" t="s">
        <v>307</v>
      </c>
      <c r="B14" s="1" t="s">
        <v>308</v>
      </c>
      <c r="C14" s="1">
        <v>0</v>
      </c>
      <c r="D14" s="1">
        <v>0</v>
      </c>
      <c r="E14" s="1">
        <v>0</v>
      </c>
      <c r="F14" s="1">
        <v>0</v>
      </c>
      <c r="G14" s="1">
        <v>0</v>
      </c>
      <c r="H14" s="1">
        <v>0</v>
      </c>
      <c r="I14" s="1">
        <v>0</v>
      </c>
      <c r="J14" s="1">
        <v>0</v>
      </c>
      <c r="K14" s="1">
        <v>0</v>
      </c>
      <c r="L14" s="1">
        <v>0</v>
      </c>
      <c r="M14" s="1">
        <v>0</v>
      </c>
      <c r="N14" s="1">
        <v>0</v>
      </c>
      <c r="O14" s="1">
        <v>0</v>
      </c>
      <c r="P14" s="1">
        <v>0</v>
      </c>
      <c r="Q14" s="1">
        <v>0</v>
      </c>
      <c r="R14" s="1">
        <v>0</v>
      </c>
      <c r="S14" s="1">
        <v>0</v>
      </c>
      <c r="T14" s="1">
        <v>0</v>
      </c>
    </row>
    <row r="15" spans="1:20">
      <c r="A15" s="1" t="s">
        <v>309</v>
      </c>
      <c r="B15" s="1" t="s">
        <v>310</v>
      </c>
      <c r="C15" s="1">
        <v>0</v>
      </c>
      <c r="D15" s="1">
        <v>0</v>
      </c>
      <c r="E15" s="1">
        <v>0</v>
      </c>
      <c r="F15" s="1">
        <v>0</v>
      </c>
      <c r="G15" s="1">
        <v>0</v>
      </c>
      <c r="H15" s="1">
        <v>0</v>
      </c>
      <c r="I15" s="1">
        <v>0</v>
      </c>
      <c r="J15" s="1">
        <v>0</v>
      </c>
      <c r="K15" s="1">
        <v>0</v>
      </c>
      <c r="L15" s="1">
        <v>0</v>
      </c>
      <c r="M15" s="1">
        <v>0</v>
      </c>
      <c r="N15" s="1">
        <v>0</v>
      </c>
      <c r="O15" s="1">
        <v>0</v>
      </c>
      <c r="P15" s="1">
        <v>0</v>
      </c>
      <c r="Q15" s="1">
        <v>0</v>
      </c>
      <c r="R15" s="1">
        <v>0</v>
      </c>
      <c r="S15" s="1">
        <v>0</v>
      </c>
      <c r="T15" s="1">
        <v>0</v>
      </c>
    </row>
    <row r="16" spans="1:20">
      <c r="A16" s="1" t="s">
        <v>311</v>
      </c>
      <c r="B16" s="1" t="s">
        <v>312</v>
      </c>
      <c r="C16" s="1">
        <v>0</v>
      </c>
      <c r="D16" s="1">
        <v>0</v>
      </c>
      <c r="E16" s="1">
        <v>0</v>
      </c>
      <c r="F16" s="1">
        <v>0</v>
      </c>
      <c r="G16" s="1">
        <v>0</v>
      </c>
      <c r="H16" s="1">
        <v>0</v>
      </c>
      <c r="I16" s="1">
        <v>0</v>
      </c>
      <c r="J16" s="1">
        <v>0</v>
      </c>
      <c r="K16" s="1">
        <v>0</v>
      </c>
      <c r="L16" s="1">
        <v>0</v>
      </c>
      <c r="M16" s="1">
        <v>0</v>
      </c>
      <c r="N16" s="1">
        <v>0</v>
      </c>
      <c r="O16" s="1">
        <v>0</v>
      </c>
      <c r="P16" s="1">
        <v>0</v>
      </c>
      <c r="Q16" s="1">
        <v>0</v>
      </c>
      <c r="R16" s="1">
        <v>0</v>
      </c>
      <c r="S16" s="1">
        <v>0</v>
      </c>
      <c r="T16" s="1">
        <v>0</v>
      </c>
    </row>
    <row r="17" spans="1:20">
      <c r="A17" s="1" t="s">
        <v>313</v>
      </c>
      <c r="B17" s="1" t="s">
        <v>314</v>
      </c>
      <c r="C17" s="1">
        <v>0</v>
      </c>
      <c r="D17" s="1">
        <v>0</v>
      </c>
      <c r="E17" s="1">
        <v>0</v>
      </c>
      <c r="F17" s="1">
        <v>0</v>
      </c>
      <c r="G17" s="1">
        <v>0</v>
      </c>
      <c r="H17" s="1">
        <v>0</v>
      </c>
      <c r="I17" s="1">
        <v>0</v>
      </c>
      <c r="J17" s="1">
        <v>0</v>
      </c>
      <c r="K17" s="1">
        <v>0</v>
      </c>
      <c r="L17" s="1">
        <v>0</v>
      </c>
      <c r="M17" s="1">
        <v>0</v>
      </c>
      <c r="N17" s="1">
        <v>0</v>
      </c>
      <c r="O17" s="1">
        <v>0</v>
      </c>
      <c r="P17" s="1">
        <v>0</v>
      </c>
      <c r="Q17" s="1">
        <v>0</v>
      </c>
      <c r="R17" s="1">
        <v>0</v>
      </c>
      <c r="S17" s="1">
        <v>0</v>
      </c>
      <c r="T17" s="1">
        <v>0</v>
      </c>
    </row>
    <row r="18" spans="1:20">
      <c r="A18" s="1" t="s">
        <v>315</v>
      </c>
      <c r="B18" s="1" t="s">
        <v>316</v>
      </c>
      <c r="C18" s="1">
        <v>0</v>
      </c>
      <c r="D18" s="1">
        <v>0</v>
      </c>
      <c r="E18" s="1">
        <v>0</v>
      </c>
      <c r="F18" s="1">
        <v>0</v>
      </c>
      <c r="G18" s="1">
        <v>0</v>
      </c>
      <c r="H18" s="1">
        <v>0</v>
      </c>
      <c r="I18" s="1">
        <v>0</v>
      </c>
      <c r="J18" s="1">
        <v>0</v>
      </c>
      <c r="K18" s="1">
        <v>0</v>
      </c>
      <c r="L18" s="1">
        <v>0</v>
      </c>
      <c r="M18" s="1">
        <v>0</v>
      </c>
      <c r="N18" s="1">
        <v>0</v>
      </c>
      <c r="O18" s="1">
        <v>0</v>
      </c>
      <c r="P18" s="1">
        <v>0</v>
      </c>
      <c r="Q18" s="1">
        <v>0</v>
      </c>
      <c r="R18" s="1">
        <v>0</v>
      </c>
      <c r="S18" s="1">
        <v>0</v>
      </c>
      <c r="T18" s="1">
        <v>0</v>
      </c>
    </row>
    <row r="19" spans="1:20">
      <c r="A19" s="1" t="s">
        <v>2750</v>
      </c>
      <c r="B19" s="1" t="s">
        <v>318</v>
      </c>
      <c r="C19" s="1">
        <v>0</v>
      </c>
      <c r="D19" s="1">
        <v>0</v>
      </c>
      <c r="E19" s="1">
        <v>0</v>
      </c>
      <c r="F19" s="1">
        <v>0</v>
      </c>
      <c r="G19" s="1">
        <v>0</v>
      </c>
      <c r="H19" s="1">
        <v>0</v>
      </c>
      <c r="I19" s="1">
        <v>0</v>
      </c>
      <c r="J19" s="1">
        <v>0</v>
      </c>
      <c r="K19" s="1">
        <v>0</v>
      </c>
      <c r="L19" s="1">
        <v>0</v>
      </c>
      <c r="M19" s="1">
        <v>0</v>
      </c>
      <c r="N19" s="1">
        <v>0</v>
      </c>
      <c r="O19" s="1">
        <v>0</v>
      </c>
      <c r="P19" s="1">
        <v>0</v>
      </c>
      <c r="Q19" s="1">
        <v>0</v>
      </c>
      <c r="R19" s="1">
        <v>0</v>
      </c>
      <c r="S19" s="1">
        <v>0</v>
      </c>
      <c r="T19" s="1">
        <v>0</v>
      </c>
    </row>
    <row r="20" spans="1:20">
      <c r="A20" s="1" t="s">
        <v>576</v>
      </c>
      <c r="B20" s="1" t="s">
        <v>320</v>
      </c>
      <c r="C20" s="1">
        <v>0</v>
      </c>
      <c r="D20" s="1">
        <v>0</v>
      </c>
      <c r="E20" s="1">
        <v>0</v>
      </c>
      <c r="F20" s="1">
        <v>0</v>
      </c>
      <c r="G20" s="1">
        <v>0</v>
      </c>
      <c r="H20" s="1">
        <v>0</v>
      </c>
      <c r="I20" s="1">
        <v>0</v>
      </c>
      <c r="J20" s="1">
        <v>0</v>
      </c>
      <c r="K20" s="1">
        <v>0</v>
      </c>
      <c r="L20" s="1">
        <v>0</v>
      </c>
      <c r="M20" s="1">
        <v>0</v>
      </c>
      <c r="N20" s="1">
        <v>0</v>
      </c>
      <c r="O20" s="1">
        <v>0</v>
      </c>
      <c r="P20" s="1">
        <v>0</v>
      </c>
      <c r="Q20" s="1">
        <v>0</v>
      </c>
      <c r="R20" s="1">
        <v>0</v>
      </c>
      <c r="S20" s="1">
        <v>0</v>
      </c>
      <c r="T20" s="1">
        <v>0</v>
      </c>
    </row>
    <row r="21" spans="1:20">
      <c r="A21" s="1" t="s">
        <v>321</v>
      </c>
      <c r="B21" s="1" t="s">
        <v>322</v>
      </c>
      <c r="C21" s="1">
        <v>0</v>
      </c>
      <c r="D21" s="1">
        <v>0</v>
      </c>
      <c r="E21" s="1">
        <v>0</v>
      </c>
      <c r="F21" s="1">
        <v>0</v>
      </c>
      <c r="G21" s="1">
        <v>0</v>
      </c>
      <c r="H21" s="1">
        <v>0</v>
      </c>
      <c r="I21" s="1">
        <v>0</v>
      </c>
      <c r="J21" s="1">
        <v>0</v>
      </c>
      <c r="K21" s="1">
        <v>0</v>
      </c>
      <c r="L21" s="1">
        <v>0</v>
      </c>
      <c r="M21" s="1">
        <v>0</v>
      </c>
      <c r="N21" s="1">
        <v>0</v>
      </c>
      <c r="O21" s="1">
        <v>0</v>
      </c>
      <c r="P21" s="1">
        <v>0</v>
      </c>
      <c r="Q21" s="1">
        <v>0</v>
      </c>
      <c r="R21" s="1">
        <v>0</v>
      </c>
      <c r="S21" s="1">
        <v>0</v>
      </c>
      <c r="T21" s="1">
        <v>0</v>
      </c>
    </row>
    <row r="22" spans="1:20">
      <c r="A22" s="1" t="s">
        <v>323</v>
      </c>
      <c r="B22" s="1" t="s">
        <v>324</v>
      </c>
      <c r="C22" s="1">
        <v>0</v>
      </c>
      <c r="D22" s="1">
        <v>0</v>
      </c>
      <c r="E22" s="1">
        <v>0</v>
      </c>
      <c r="F22" s="1">
        <v>0</v>
      </c>
      <c r="G22" s="1">
        <v>0</v>
      </c>
      <c r="H22" s="1">
        <v>0</v>
      </c>
      <c r="I22" s="1">
        <v>0</v>
      </c>
      <c r="J22" s="1">
        <v>0</v>
      </c>
      <c r="K22" s="1">
        <v>0</v>
      </c>
      <c r="L22" s="1">
        <v>0</v>
      </c>
      <c r="M22" s="1">
        <v>0</v>
      </c>
      <c r="N22" s="1">
        <v>0</v>
      </c>
      <c r="O22" s="1">
        <v>0</v>
      </c>
      <c r="P22" s="1">
        <v>0</v>
      </c>
      <c r="Q22" s="1">
        <v>0</v>
      </c>
      <c r="R22" s="1">
        <v>0</v>
      </c>
      <c r="S22" s="1">
        <v>0</v>
      </c>
      <c r="T22" s="1">
        <v>0</v>
      </c>
    </row>
    <row r="23" spans="1:20">
      <c r="A23" s="1" t="s">
        <v>325</v>
      </c>
      <c r="B23" s="1" t="s">
        <v>326</v>
      </c>
      <c r="C23" s="1">
        <v>0</v>
      </c>
      <c r="D23" s="1">
        <v>0</v>
      </c>
      <c r="E23" s="1">
        <v>0</v>
      </c>
      <c r="F23" s="1">
        <v>0</v>
      </c>
      <c r="G23" s="1">
        <v>0</v>
      </c>
      <c r="H23" s="1">
        <v>0</v>
      </c>
      <c r="I23" s="1">
        <v>0</v>
      </c>
      <c r="J23" s="1">
        <v>0</v>
      </c>
      <c r="K23" s="1">
        <v>0</v>
      </c>
      <c r="L23" s="1">
        <v>0</v>
      </c>
      <c r="M23" s="1">
        <v>0</v>
      </c>
      <c r="N23" s="1">
        <v>0</v>
      </c>
      <c r="O23" s="1">
        <v>0</v>
      </c>
      <c r="P23" s="1">
        <v>0</v>
      </c>
      <c r="Q23" s="1">
        <v>0</v>
      </c>
      <c r="R23" s="1">
        <v>0</v>
      </c>
      <c r="S23" s="1">
        <v>0</v>
      </c>
      <c r="T23" s="1">
        <v>0</v>
      </c>
    </row>
    <row r="24" spans="1:20">
      <c r="A24" s="1" t="s">
        <v>327</v>
      </c>
      <c r="B24" s="1" t="s">
        <v>328</v>
      </c>
      <c r="C24" s="1">
        <v>0</v>
      </c>
      <c r="D24" s="1">
        <v>0</v>
      </c>
      <c r="E24" s="1">
        <v>0</v>
      </c>
      <c r="F24" s="1">
        <v>0</v>
      </c>
      <c r="G24" s="1">
        <v>0</v>
      </c>
      <c r="H24" s="1">
        <v>0</v>
      </c>
      <c r="I24" s="1">
        <v>0</v>
      </c>
      <c r="J24" s="1">
        <v>0</v>
      </c>
      <c r="K24" s="1">
        <v>0</v>
      </c>
      <c r="L24" s="1">
        <v>0</v>
      </c>
      <c r="M24" s="1">
        <v>0</v>
      </c>
      <c r="N24" s="1">
        <v>0</v>
      </c>
      <c r="O24" s="1">
        <v>0</v>
      </c>
      <c r="P24" s="1">
        <v>0</v>
      </c>
      <c r="Q24" s="1">
        <v>0</v>
      </c>
      <c r="R24" s="1">
        <v>0</v>
      </c>
      <c r="S24" s="1">
        <v>0</v>
      </c>
      <c r="T24" s="1">
        <v>0</v>
      </c>
    </row>
    <row r="25" spans="1:20">
      <c r="A25" s="1" t="s">
        <v>329</v>
      </c>
      <c r="B25" s="1" t="s">
        <v>330</v>
      </c>
      <c r="C25" s="1">
        <v>0</v>
      </c>
      <c r="D25" s="1">
        <v>0</v>
      </c>
      <c r="E25" s="1">
        <v>0</v>
      </c>
      <c r="F25" s="1">
        <v>0</v>
      </c>
      <c r="G25" s="1">
        <v>0</v>
      </c>
      <c r="H25" s="1">
        <v>0</v>
      </c>
      <c r="I25" s="1">
        <v>0</v>
      </c>
      <c r="J25" s="1">
        <v>0</v>
      </c>
      <c r="K25" s="1">
        <v>0</v>
      </c>
      <c r="L25" s="1">
        <v>0</v>
      </c>
      <c r="M25" s="1">
        <v>0</v>
      </c>
      <c r="N25" s="1">
        <v>0</v>
      </c>
      <c r="O25" s="1">
        <v>0</v>
      </c>
      <c r="P25" s="1">
        <v>0</v>
      </c>
      <c r="Q25" s="1">
        <v>0</v>
      </c>
      <c r="R25" s="1">
        <v>0</v>
      </c>
      <c r="S25" s="1">
        <v>0</v>
      </c>
      <c r="T25" s="1">
        <v>0</v>
      </c>
    </row>
    <row r="26" spans="1:20">
      <c r="A26" s="1" t="s">
        <v>2751</v>
      </c>
      <c r="B26" s="1" t="s">
        <v>332</v>
      </c>
      <c r="C26" s="1">
        <v>0</v>
      </c>
      <c r="D26" s="1">
        <v>0</v>
      </c>
      <c r="E26" s="1">
        <v>0</v>
      </c>
      <c r="F26" s="1">
        <v>0</v>
      </c>
      <c r="G26" s="1">
        <v>0</v>
      </c>
      <c r="H26" s="1">
        <v>0</v>
      </c>
      <c r="I26" s="1">
        <v>0</v>
      </c>
      <c r="J26" s="1">
        <v>0</v>
      </c>
      <c r="K26" s="1">
        <v>0</v>
      </c>
      <c r="L26" s="1">
        <v>0</v>
      </c>
      <c r="M26" s="1">
        <v>0</v>
      </c>
      <c r="N26" s="1">
        <v>0</v>
      </c>
      <c r="O26" s="1">
        <v>0</v>
      </c>
      <c r="P26" s="1">
        <v>0</v>
      </c>
      <c r="Q26" s="1">
        <v>0</v>
      </c>
      <c r="R26" s="1">
        <v>0</v>
      </c>
      <c r="S26" s="1">
        <v>0</v>
      </c>
      <c r="T26" s="1">
        <v>0</v>
      </c>
    </row>
    <row r="27" spans="1:20">
      <c r="A27" s="1" t="s">
        <v>333</v>
      </c>
      <c r="B27" s="1" t="s">
        <v>334</v>
      </c>
      <c r="C27" s="1">
        <v>0</v>
      </c>
      <c r="D27" s="1">
        <v>0</v>
      </c>
      <c r="E27" s="1">
        <v>0</v>
      </c>
      <c r="F27" s="1">
        <v>0</v>
      </c>
      <c r="G27" s="1">
        <v>0</v>
      </c>
      <c r="H27" s="1">
        <v>0</v>
      </c>
      <c r="I27" s="1">
        <v>0</v>
      </c>
      <c r="J27" s="1">
        <v>0</v>
      </c>
      <c r="K27" s="1">
        <v>0</v>
      </c>
      <c r="L27" s="1">
        <v>0</v>
      </c>
      <c r="M27" s="1">
        <v>0</v>
      </c>
      <c r="N27" s="1">
        <v>0</v>
      </c>
      <c r="O27" s="1">
        <v>0</v>
      </c>
      <c r="P27" s="1">
        <v>0</v>
      </c>
      <c r="Q27" s="1">
        <v>0</v>
      </c>
      <c r="R27" s="1">
        <v>0</v>
      </c>
      <c r="S27" s="1">
        <v>0</v>
      </c>
      <c r="T27" s="1">
        <v>0</v>
      </c>
    </row>
    <row r="28" spans="1:20">
      <c r="A28" s="1" t="s">
        <v>336</v>
      </c>
      <c r="B28" s="1" t="s">
        <v>337</v>
      </c>
      <c r="C28" s="1">
        <v>0</v>
      </c>
      <c r="D28" s="1">
        <v>0</v>
      </c>
      <c r="E28" s="1">
        <v>0</v>
      </c>
      <c r="F28" s="1">
        <v>0</v>
      </c>
      <c r="G28" s="1">
        <v>0</v>
      </c>
      <c r="H28" s="1">
        <v>0</v>
      </c>
      <c r="I28" s="1">
        <v>0</v>
      </c>
      <c r="J28" s="1">
        <v>0</v>
      </c>
      <c r="K28" s="1">
        <v>0</v>
      </c>
      <c r="L28" s="1">
        <v>0</v>
      </c>
      <c r="M28" s="1">
        <v>0</v>
      </c>
      <c r="N28" s="1">
        <v>0</v>
      </c>
      <c r="O28" s="1">
        <v>0</v>
      </c>
      <c r="P28" s="1">
        <v>0</v>
      </c>
      <c r="Q28" s="1">
        <v>0</v>
      </c>
      <c r="R28" s="1">
        <v>0</v>
      </c>
      <c r="S28" s="1">
        <v>0</v>
      </c>
      <c r="T28" s="1">
        <v>0</v>
      </c>
    </row>
    <row r="29" spans="1:20">
      <c r="A29" s="1" t="s">
        <v>338</v>
      </c>
      <c r="B29" s="1" t="s">
        <v>339</v>
      </c>
      <c r="C29" s="1">
        <v>0</v>
      </c>
      <c r="D29" s="1">
        <v>0</v>
      </c>
      <c r="E29" s="1">
        <v>0</v>
      </c>
      <c r="F29" s="1">
        <v>0</v>
      </c>
      <c r="G29" s="1">
        <v>0</v>
      </c>
      <c r="H29" s="1">
        <v>0</v>
      </c>
      <c r="I29" s="1">
        <v>0</v>
      </c>
      <c r="J29" s="1">
        <v>0</v>
      </c>
      <c r="K29" s="1">
        <v>0</v>
      </c>
      <c r="L29" s="1">
        <v>0</v>
      </c>
      <c r="M29" s="1">
        <v>0</v>
      </c>
      <c r="N29" s="1">
        <v>0</v>
      </c>
      <c r="O29" s="1">
        <v>0</v>
      </c>
      <c r="P29" s="1">
        <v>0</v>
      </c>
      <c r="Q29" s="1">
        <v>0</v>
      </c>
      <c r="R29" s="1">
        <v>0</v>
      </c>
      <c r="S29" s="1">
        <v>0</v>
      </c>
      <c r="T29" s="1">
        <v>0</v>
      </c>
    </row>
    <row r="30" spans="1:20">
      <c r="A30" s="1" t="s">
        <v>340</v>
      </c>
      <c r="B30" s="1" t="s">
        <v>341</v>
      </c>
      <c r="C30" s="1">
        <v>0</v>
      </c>
      <c r="D30" s="1">
        <v>0</v>
      </c>
      <c r="E30" s="1">
        <v>0</v>
      </c>
      <c r="F30" s="1">
        <v>0</v>
      </c>
      <c r="G30" s="1">
        <v>0</v>
      </c>
      <c r="H30" s="1">
        <v>0</v>
      </c>
      <c r="I30" s="1">
        <v>0</v>
      </c>
      <c r="J30" s="1">
        <v>0</v>
      </c>
      <c r="K30" s="1">
        <v>0</v>
      </c>
      <c r="L30" s="1">
        <v>0</v>
      </c>
      <c r="M30" s="1">
        <v>0</v>
      </c>
      <c r="N30" s="1">
        <v>0</v>
      </c>
      <c r="O30" s="1">
        <v>0</v>
      </c>
      <c r="P30" s="1">
        <v>0</v>
      </c>
      <c r="Q30" s="1">
        <v>0</v>
      </c>
      <c r="R30" s="1">
        <v>0</v>
      </c>
      <c r="S30" s="1">
        <v>0</v>
      </c>
      <c r="T30" s="1">
        <v>0</v>
      </c>
    </row>
    <row r="31" spans="1:20">
      <c r="A31" s="1" t="s">
        <v>342</v>
      </c>
      <c r="B31" s="1" t="s">
        <v>343</v>
      </c>
      <c r="C31" s="1">
        <v>0</v>
      </c>
      <c r="D31" s="1">
        <v>0</v>
      </c>
      <c r="E31" s="1">
        <v>0</v>
      </c>
      <c r="F31" s="1">
        <v>0</v>
      </c>
      <c r="G31" s="1">
        <v>0</v>
      </c>
      <c r="H31" s="1">
        <v>0</v>
      </c>
      <c r="I31" s="1">
        <v>0</v>
      </c>
      <c r="J31" s="1">
        <v>0</v>
      </c>
      <c r="K31" s="1">
        <v>0</v>
      </c>
      <c r="L31" s="1">
        <v>0</v>
      </c>
      <c r="M31" s="1">
        <v>0</v>
      </c>
      <c r="N31" s="1">
        <v>0</v>
      </c>
      <c r="O31" s="1">
        <v>0</v>
      </c>
      <c r="P31" s="1">
        <v>0</v>
      </c>
      <c r="Q31" s="1">
        <v>0</v>
      </c>
      <c r="R31" s="1">
        <v>0</v>
      </c>
      <c r="S31" s="1">
        <v>0</v>
      </c>
      <c r="T31" s="1">
        <v>0</v>
      </c>
    </row>
    <row r="32" spans="1:20">
      <c r="A32" s="1" t="s">
        <v>344</v>
      </c>
      <c r="B32" s="1" t="s">
        <v>345</v>
      </c>
      <c r="C32" s="1">
        <v>0</v>
      </c>
      <c r="D32" s="1">
        <v>0</v>
      </c>
      <c r="E32" s="1">
        <v>0</v>
      </c>
      <c r="F32" s="1">
        <v>0</v>
      </c>
      <c r="G32" s="1">
        <v>0</v>
      </c>
      <c r="H32" s="1">
        <v>0</v>
      </c>
      <c r="I32" s="1">
        <v>0</v>
      </c>
      <c r="J32" s="1">
        <v>0</v>
      </c>
      <c r="K32" s="1">
        <v>0</v>
      </c>
      <c r="L32" s="1">
        <v>0</v>
      </c>
      <c r="M32" s="1">
        <v>0</v>
      </c>
      <c r="N32" s="1">
        <v>0</v>
      </c>
      <c r="O32" s="1">
        <v>0</v>
      </c>
      <c r="P32" s="1">
        <v>0</v>
      </c>
      <c r="Q32" s="1">
        <v>0</v>
      </c>
      <c r="R32" s="1">
        <v>0</v>
      </c>
      <c r="S32" s="1">
        <v>0</v>
      </c>
      <c r="T32" s="1">
        <v>0</v>
      </c>
    </row>
    <row r="33" spans="1:20">
      <c r="A33" s="1" t="s">
        <v>2752</v>
      </c>
      <c r="B33" s="1" t="s">
        <v>347</v>
      </c>
      <c r="C33" s="1">
        <v>0</v>
      </c>
      <c r="D33" s="1">
        <v>0</v>
      </c>
      <c r="E33" s="1">
        <v>0</v>
      </c>
      <c r="F33" s="1">
        <v>0</v>
      </c>
      <c r="G33" s="1">
        <v>0</v>
      </c>
      <c r="H33" s="1">
        <v>0</v>
      </c>
      <c r="I33" s="1">
        <v>0</v>
      </c>
      <c r="J33" s="1">
        <v>0</v>
      </c>
      <c r="K33" s="1">
        <v>0</v>
      </c>
      <c r="L33" s="1">
        <v>0</v>
      </c>
      <c r="M33" s="1">
        <v>0</v>
      </c>
      <c r="N33" s="1">
        <v>0</v>
      </c>
      <c r="O33" s="1">
        <v>0</v>
      </c>
      <c r="P33" s="1">
        <v>0</v>
      </c>
      <c r="Q33" s="1">
        <v>0</v>
      </c>
      <c r="R33" s="1">
        <v>0</v>
      </c>
      <c r="S33" s="1">
        <v>0</v>
      </c>
      <c r="T33" s="1">
        <v>0</v>
      </c>
    </row>
    <row r="34" spans="1:20">
      <c r="A34" s="1" t="s">
        <v>348</v>
      </c>
      <c r="B34" s="1" t="s">
        <v>349</v>
      </c>
      <c r="C34" s="1">
        <v>0</v>
      </c>
      <c r="D34" s="1">
        <v>0</v>
      </c>
      <c r="E34" s="1">
        <v>0</v>
      </c>
      <c r="F34" s="1">
        <v>0</v>
      </c>
      <c r="G34" s="1">
        <v>0</v>
      </c>
      <c r="H34" s="1">
        <v>0</v>
      </c>
      <c r="I34" s="1">
        <v>0</v>
      </c>
      <c r="J34" s="1">
        <v>0</v>
      </c>
      <c r="K34" s="1">
        <v>0</v>
      </c>
      <c r="L34" s="1">
        <v>0</v>
      </c>
      <c r="M34" s="1">
        <v>0</v>
      </c>
      <c r="N34" s="1">
        <v>0</v>
      </c>
      <c r="O34" s="1">
        <v>0</v>
      </c>
      <c r="P34" s="1">
        <v>0</v>
      </c>
      <c r="Q34" s="1">
        <v>0</v>
      </c>
      <c r="R34" s="1">
        <v>0</v>
      </c>
      <c r="S34" s="1">
        <v>0</v>
      </c>
      <c r="T34" s="1">
        <v>0</v>
      </c>
    </row>
    <row r="35" spans="1:20">
      <c r="A35" s="1" t="s">
        <v>350</v>
      </c>
      <c r="B35" s="1" t="s">
        <v>351</v>
      </c>
      <c r="C35" s="1">
        <v>0</v>
      </c>
      <c r="D35" s="1">
        <v>0</v>
      </c>
      <c r="E35" s="1">
        <v>0</v>
      </c>
      <c r="F35" s="1">
        <v>0</v>
      </c>
      <c r="G35" s="1">
        <v>0</v>
      </c>
      <c r="H35" s="1">
        <v>0</v>
      </c>
      <c r="I35" s="1">
        <v>0</v>
      </c>
      <c r="J35" s="1">
        <v>0</v>
      </c>
      <c r="K35" s="1">
        <v>0</v>
      </c>
      <c r="L35" s="1">
        <v>0</v>
      </c>
      <c r="M35" s="1">
        <v>0</v>
      </c>
      <c r="N35" s="1">
        <v>0</v>
      </c>
      <c r="O35" s="1">
        <v>0</v>
      </c>
      <c r="P35" s="1">
        <v>0</v>
      </c>
      <c r="Q35" s="1">
        <v>0</v>
      </c>
      <c r="R35" s="1">
        <v>0</v>
      </c>
      <c r="S35" s="1">
        <v>0</v>
      </c>
      <c r="T35" s="1">
        <v>0</v>
      </c>
    </row>
    <row r="36" spans="1:20">
      <c r="A36" s="1" t="s">
        <v>352</v>
      </c>
      <c r="B36" s="1" t="s">
        <v>353</v>
      </c>
      <c r="C36" s="1">
        <v>0</v>
      </c>
      <c r="D36" s="1">
        <v>0</v>
      </c>
      <c r="E36" s="1">
        <v>0</v>
      </c>
      <c r="F36" s="1">
        <v>0</v>
      </c>
      <c r="G36" s="1">
        <v>0</v>
      </c>
      <c r="H36" s="1">
        <v>0</v>
      </c>
      <c r="I36" s="1">
        <v>0</v>
      </c>
      <c r="J36" s="1">
        <v>0</v>
      </c>
      <c r="K36" s="1">
        <v>0</v>
      </c>
      <c r="L36" s="1">
        <v>0</v>
      </c>
      <c r="M36" s="1">
        <v>0</v>
      </c>
      <c r="N36" s="1">
        <v>0</v>
      </c>
      <c r="O36" s="1">
        <v>0</v>
      </c>
      <c r="P36" s="1">
        <v>0</v>
      </c>
      <c r="Q36" s="1">
        <v>0</v>
      </c>
      <c r="R36" s="1">
        <v>0</v>
      </c>
      <c r="S36" s="1">
        <v>0</v>
      </c>
      <c r="T36" s="1">
        <v>0</v>
      </c>
    </row>
    <row r="37" spans="1:20">
      <c r="A37" s="1" t="s">
        <v>354</v>
      </c>
      <c r="B37" s="1" t="s">
        <v>355</v>
      </c>
      <c r="C37" s="1">
        <v>0</v>
      </c>
      <c r="D37" s="1">
        <v>0</v>
      </c>
      <c r="E37" s="1">
        <v>0</v>
      </c>
      <c r="F37" s="1">
        <v>0</v>
      </c>
      <c r="G37" s="1">
        <v>0</v>
      </c>
      <c r="H37" s="1">
        <v>0</v>
      </c>
      <c r="I37" s="1">
        <v>0</v>
      </c>
      <c r="J37" s="1">
        <v>0</v>
      </c>
      <c r="K37" s="1">
        <v>0</v>
      </c>
      <c r="L37" s="1">
        <v>0</v>
      </c>
      <c r="M37" s="1">
        <v>0</v>
      </c>
      <c r="N37" s="1">
        <v>0</v>
      </c>
      <c r="O37" s="1">
        <v>0</v>
      </c>
      <c r="P37" s="1">
        <v>0</v>
      </c>
      <c r="Q37" s="1">
        <v>0</v>
      </c>
      <c r="R37" s="1">
        <v>0</v>
      </c>
      <c r="S37" s="1">
        <v>0</v>
      </c>
      <c r="T37" s="1">
        <v>0</v>
      </c>
    </row>
    <row r="38" spans="1:20">
      <c r="A38" s="1" t="s">
        <v>356</v>
      </c>
      <c r="B38" s="1" t="s">
        <v>357</v>
      </c>
      <c r="C38" s="1">
        <v>0</v>
      </c>
      <c r="D38" s="1">
        <v>0</v>
      </c>
      <c r="E38" s="1">
        <v>0</v>
      </c>
      <c r="F38" s="1">
        <v>0</v>
      </c>
      <c r="G38" s="1">
        <v>0</v>
      </c>
      <c r="H38" s="1">
        <v>0</v>
      </c>
      <c r="I38" s="1">
        <v>0</v>
      </c>
      <c r="J38" s="1">
        <v>0</v>
      </c>
      <c r="K38" s="1">
        <v>0</v>
      </c>
      <c r="L38" s="1">
        <v>0</v>
      </c>
      <c r="M38" s="1">
        <v>0</v>
      </c>
      <c r="N38" s="1">
        <v>0</v>
      </c>
      <c r="O38" s="1">
        <v>0</v>
      </c>
      <c r="P38" s="1">
        <v>0</v>
      </c>
      <c r="Q38" s="1">
        <v>0</v>
      </c>
      <c r="R38" s="1">
        <v>0</v>
      </c>
      <c r="S38" s="1">
        <v>0</v>
      </c>
      <c r="T38" s="1">
        <v>0</v>
      </c>
    </row>
    <row r="39" spans="1:20">
      <c r="A39" s="1" t="s">
        <v>358</v>
      </c>
      <c r="B39" s="1" t="s">
        <v>359</v>
      </c>
      <c r="C39" s="1">
        <v>0</v>
      </c>
      <c r="D39" s="1">
        <v>0</v>
      </c>
      <c r="E39" s="1">
        <v>0</v>
      </c>
      <c r="F39" s="1">
        <v>0</v>
      </c>
      <c r="G39" s="1">
        <v>0</v>
      </c>
      <c r="H39" s="1">
        <v>0</v>
      </c>
      <c r="I39" s="1">
        <v>0</v>
      </c>
      <c r="J39" s="1">
        <v>0</v>
      </c>
      <c r="K39" s="1">
        <v>0</v>
      </c>
      <c r="L39" s="1">
        <v>0</v>
      </c>
      <c r="M39" s="1">
        <v>0</v>
      </c>
      <c r="N39" s="1">
        <v>0</v>
      </c>
      <c r="O39" s="1">
        <v>0</v>
      </c>
      <c r="P39" s="1">
        <v>0</v>
      </c>
      <c r="Q39" s="1">
        <v>0</v>
      </c>
      <c r="R39" s="1">
        <v>0</v>
      </c>
      <c r="S39" s="1">
        <v>0</v>
      </c>
      <c r="T39" s="1">
        <v>0</v>
      </c>
    </row>
    <row r="40" spans="1:20">
      <c r="A40" s="1" t="s">
        <v>2753</v>
      </c>
      <c r="B40" s="1" t="s">
        <v>361</v>
      </c>
      <c r="C40" s="1">
        <v>0</v>
      </c>
      <c r="D40" s="1">
        <v>0</v>
      </c>
      <c r="E40" s="1">
        <v>0</v>
      </c>
      <c r="F40" s="1">
        <v>0</v>
      </c>
      <c r="G40" s="1">
        <v>0</v>
      </c>
      <c r="H40" s="1">
        <v>0</v>
      </c>
      <c r="I40" s="1">
        <v>0</v>
      </c>
      <c r="J40" s="1">
        <v>0</v>
      </c>
      <c r="K40" s="1">
        <v>0</v>
      </c>
      <c r="L40" s="1">
        <v>0</v>
      </c>
      <c r="M40" s="1">
        <v>0</v>
      </c>
      <c r="N40" s="1">
        <v>0</v>
      </c>
      <c r="O40" s="1">
        <v>0</v>
      </c>
      <c r="P40" s="1">
        <v>0</v>
      </c>
      <c r="Q40" s="1">
        <v>0</v>
      </c>
      <c r="R40" s="1">
        <v>0</v>
      </c>
      <c r="S40" s="1">
        <v>0</v>
      </c>
      <c r="T40" s="1">
        <v>0</v>
      </c>
    </row>
    <row r="41" spans="1:20">
      <c r="A41" s="1" t="s">
        <v>362</v>
      </c>
      <c r="B41" s="1" t="s">
        <v>363</v>
      </c>
      <c r="C41" s="1">
        <v>0</v>
      </c>
      <c r="D41" s="1">
        <v>0</v>
      </c>
      <c r="E41" s="1">
        <v>0</v>
      </c>
      <c r="F41" s="1">
        <v>0</v>
      </c>
      <c r="G41" s="1">
        <v>0</v>
      </c>
      <c r="H41" s="1">
        <v>0</v>
      </c>
      <c r="I41" s="1">
        <v>0</v>
      </c>
      <c r="J41" s="1">
        <v>0</v>
      </c>
      <c r="K41" s="1">
        <v>0</v>
      </c>
      <c r="L41" s="1">
        <v>0</v>
      </c>
      <c r="M41" s="1">
        <v>0</v>
      </c>
      <c r="N41" s="1">
        <v>0</v>
      </c>
      <c r="O41" s="1">
        <v>0</v>
      </c>
      <c r="P41" s="1">
        <v>0</v>
      </c>
      <c r="Q41" s="1">
        <v>0</v>
      </c>
      <c r="R41" s="1">
        <v>0</v>
      </c>
      <c r="S41" s="1">
        <v>0</v>
      </c>
      <c r="T41" s="1">
        <v>0</v>
      </c>
    </row>
    <row r="42" spans="1:20">
      <c r="A42" s="1" t="s">
        <v>364</v>
      </c>
      <c r="B42" s="1" t="s">
        <v>365</v>
      </c>
      <c r="C42" s="1">
        <v>0</v>
      </c>
      <c r="D42" s="1">
        <v>0</v>
      </c>
      <c r="E42" s="1">
        <v>0</v>
      </c>
      <c r="F42" s="1">
        <v>0</v>
      </c>
      <c r="G42" s="1">
        <v>0</v>
      </c>
      <c r="H42" s="1">
        <v>0</v>
      </c>
      <c r="I42" s="1">
        <v>0</v>
      </c>
      <c r="J42" s="1">
        <v>0</v>
      </c>
      <c r="K42" s="1">
        <v>0</v>
      </c>
      <c r="L42" s="1">
        <v>0</v>
      </c>
      <c r="M42" s="1">
        <v>0</v>
      </c>
      <c r="N42" s="1">
        <v>0</v>
      </c>
      <c r="O42" s="1">
        <v>0</v>
      </c>
      <c r="P42" s="1">
        <v>0</v>
      </c>
      <c r="Q42" s="1">
        <v>0</v>
      </c>
      <c r="R42" s="1">
        <v>0</v>
      </c>
      <c r="S42" s="1">
        <v>0</v>
      </c>
      <c r="T42" s="1">
        <v>0</v>
      </c>
    </row>
    <row r="43" spans="1:20">
      <c r="A43" s="1" t="s">
        <v>366</v>
      </c>
      <c r="B43" s="1" t="s">
        <v>367</v>
      </c>
      <c r="C43" s="1">
        <v>0</v>
      </c>
      <c r="D43" s="1">
        <v>0</v>
      </c>
      <c r="E43" s="1">
        <v>0</v>
      </c>
      <c r="F43" s="1">
        <v>0</v>
      </c>
      <c r="G43" s="1">
        <v>0</v>
      </c>
      <c r="H43" s="1">
        <v>0</v>
      </c>
      <c r="I43" s="1">
        <v>0</v>
      </c>
      <c r="J43" s="1">
        <v>0</v>
      </c>
      <c r="K43" s="1">
        <v>0</v>
      </c>
      <c r="L43" s="1">
        <v>0</v>
      </c>
      <c r="M43" s="1">
        <v>0</v>
      </c>
      <c r="N43" s="1">
        <v>0</v>
      </c>
      <c r="O43" s="1">
        <v>0</v>
      </c>
      <c r="P43" s="1">
        <v>0</v>
      </c>
      <c r="Q43" s="1">
        <v>0</v>
      </c>
      <c r="R43" s="1">
        <v>0</v>
      </c>
      <c r="S43" s="1">
        <v>0</v>
      </c>
      <c r="T43" s="1">
        <v>0</v>
      </c>
    </row>
    <row r="44" spans="1:20">
      <c r="A44" s="1" t="s">
        <v>368</v>
      </c>
      <c r="B44" s="1" t="s">
        <v>369</v>
      </c>
      <c r="C44" s="1">
        <v>0</v>
      </c>
      <c r="D44" s="1">
        <v>0</v>
      </c>
      <c r="E44" s="1">
        <v>0</v>
      </c>
      <c r="F44" s="1">
        <v>0</v>
      </c>
      <c r="G44" s="1">
        <v>0</v>
      </c>
      <c r="H44" s="1">
        <v>0</v>
      </c>
      <c r="I44" s="1">
        <v>0</v>
      </c>
      <c r="J44" s="1">
        <v>0</v>
      </c>
      <c r="K44" s="1">
        <v>0</v>
      </c>
      <c r="L44" s="1">
        <v>0</v>
      </c>
      <c r="M44" s="1">
        <v>0</v>
      </c>
      <c r="N44" s="1">
        <v>0</v>
      </c>
      <c r="O44" s="1">
        <v>0</v>
      </c>
      <c r="P44" s="1">
        <v>0</v>
      </c>
      <c r="Q44" s="1">
        <v>0</v>
      </c>
      <c r="R44" s="1">
        <v>0</v>
      </c>
      <c r="S44" s="1">
        <v>0</v>
      </c>
      <c r="T44" s="1">
        <v>0</v>
      </c>
    </row>
    <row r="45" spans="1:20">
      <c r="A45" s="1" t="s">
        <v>370</v>
      </c>
      <c r="B45" s="1" t="s">
        <v>371</v>
      </c>
      <c r="C45" s="1">
        <v>0</v>
      </c>
      <c r="D45" s="1">
        <v>0</v>
      </c>
      <c r="E45" s="1">
        <v>0</v>
      </c>
      <c r="F45" s="1">
        <v>0</v>
      </c>
      <c r="G45" s="1">
        <v>0</v>
      </c>
      <c r="H45" s="1">
        <v>0</v>
      </c>
      <c r="I45" s="1">
        <v>0</v>
      </c>
      <c r="J45" s="1">
        <v>0</v>
      </c>
      <c r="K45" s="1">
        <v>0</v>
      </c>
      <c r="L45" s="1">
        <v>0</v>
      </c>
      <c r="M45" s="1">
        <v>0</v>
      </c>
      <c r="N45" s="1">
        <v>0</v>
      </c>
      <c r="O45" s="1">
        <v>0</v>
      </c>
      <c r="P45" s="1">
        <v>0</v>
      </c>
      <c r="Q45" s="1">
        <v>0</v>
      </c>
      <c r="R45" s="1">
        <v>0</v>
      </c>
      <c r="S45" s="1">
        <v>0</v>
      </c>
      <c r="T45" s="1">
        <v>0</v>
      </c>
    </row>
    <row r="46" spans="1:20">
      <c r="A46" s="1" t="s">
        <v>372</v>
      </c>
      <c r="B46" s="1" t="s">
        <v>373</v>
      </c>
      <c r="C46" s="1">
        <v>0</v>
      </c>
      <c r="D46" s="1">
        <v>0</v>
      </c>
      <c r="E46" s="1">
        <v>0</v>
      </c>
      <c r="F46" s="1">
        <v>0</v>
      </c>
      <c r="G46" s="1">
        <v>0</v>
      </c>
      <c r="H46" s="1">
        <v>0</v>
      </c>
      <c r="I46" s="1">
        <v>0</v>
      </c>
      <c r="J46" s="1">
        <v>0</v>
      </c>
      <c r="K46" s="1">
        <v>0</v>
      </c>
      <c r="L46" s="1">
        <v>0</v>
      </c>
      <c r="M46" s="1">
        <v>0</v>
      </c>
      <c r="N46" s="1">
        <v>0</v>
      </c>
      <c r="O46" s="1">
        <v>0</v>
      </c>
      <c r="P46" s="1">
        <v>0</v>
      </c>
      <c r="Q46" s="1">
        <v>0</v>
      </c>
      <c r="R46" s="1">
        <v>0</v>
      </c>
      <c r="S46" s="1">
        <v>0</v>
      </c>
      <c r="T46" s="1">
        <v>0</v>
      </c>
    </row>
    <row r="47" spans="1:20">
      <c r="A47" s="1" t="s">
        <v>2754</v>
      </c>
      <c r="B47" s="1" t="s">
        <v>375</v>
      </c>
      <c r="C47" s="1">
        <v>0</v>
      </c>
      <c r="D47" s="1">
        <v>0</v>
      </c>
      <c r="E47" s="1">
        <v>0</v>
      </c>
      <c r="F47" s="1">
        <v>0</v>
      </c>
      <c r="G47" s="1">
        <v>0</v>
      </c>
      <c r="H47" s="1">
        <v>0</v>
      </c>
      <c r="I47" s="1">
        <v>0</v>
      </c>
      <c r="J47" s="1">
        <v>0</v>
      </c>
      <c r="K47" s="1">
        <v>0</v>
      </c>
      <c r="L47" s="1">
        <v>0</v>
      </c>
      <c r="M47" s="1">
        <v>0</v>
      </c>
      <c r="N47" s="1">
        <v>0</v>
      </c>
      <c r="O47" s="1">
        <v>0</v>
      </c>
      <c r="P47" s="1">
        <v>0</v>
      </c>
      <c r="Q47" s="1">
        <v>0</v>
      </c>
      <c r="R47" s="1">
        <v>0</v>
      </c>
      <c r="S47" s="1">
        <v>0</v>
      </c>
      <c r="T47" s="1">
        <v>0</v>
      </c>
    </row>
    <row r="48" spans="1:20">
      <c r="A48" s="1" t="s">
        <v>376</v>
      </c>
      <c r="B48" s="1" t="s">
        <v>377</v>
      </c>
      <c r="C48" s="1">
        <v>0</v>
      </c>
      <c r="D48" s="1">
        <v>0</v>
      </c>
      <c r="E48" s="1">
        <v>0</v>
      </c>
      <c r="F48" s="1">
        <v>0</v>
      </c>
      <c r="G48" s="1">
        <v>0</v>
      </c>
      <c r="H48" s="1">
        <v>0</v>
      </c>
      <c r="I48" s="1">
        <v>0</v>
      </c>
      <c r="J48" s="1">
        <v>0</v>
      </c>
      <c r="K48" s="1">
        <v>0</v>
      </c>
      <c r="L48" s="1">
        <v>0</v>
      </c>
      <c r="M48" s="1">
        <v>0</v>
      </c>
      <c r="N48" s="1">
        <v>0</v>
      </c>
      <c r="O48" s="1">
        <v>0</v>
      </c>
      <c r="P48" s="1">
        <v>0</v>
      </c>
      <c r="Q48" s="1">
        <v>0</v>
      </c>
      <c r="R48" s="1">
        <v>0</v>
      </c>
      <c r="S48" s="1">
        <v>0</v>
      </c>
      <c r="T48" s="1">
        <v>0</v>
      </c>
    </row>
    <row r="49" spans="1:20">
      <c r="A49" s="1" t="s">
        <v>378</v>
      </c>
      <c r="B49" s="1" t="s">
        <v>379</v>
      </c>
      <c r="C49" s="1">
        <v>0</v>
      </c>
      <c r="D49" s="1">
        <v>0</v>
      </c>
      <c r="E49" s="1">
        <v>0</v>
      </c>
      <c r="F49" s="1">
        <v>0</v>
      </c>
      <c r="G49" s="1">
        <v>0</v>
      </c>
      <c r="H49" s="1">
        <v>0</v>
      </c>
      <c r="I49" s="1">
        <v>0</v>
      </c>
      <c r="J49" s="1">
        <v>0</v>
      </c>
      <c r="K49" s="1">
        <v>0</v>
      </c>
      <c r="L49" s="1">
        <v>0</v>
      </c>
      <c r="M49" s="1">
        <v>0</v>
      </c>
      <c r="N49" s="1">
        <v>0</v>
      </c>
      <c r="O49" s="1">
        <v>0</v>
      </c>
      <c r="P49" s="1">
        <v>0</v>
      </c>
      <c r="Q49" s="1">
        <v>0</v>
      </c>
      <c r="R49" s="1">
        <v>0</v>
      </c>
      <c r="S49" s="1">
        <v>0</v>
      </c>
      <c r="T49" s="1">
        <v>0</v>
      </c>
    </row>
    <row r="50" spans="1:20">
      <c r="A50" s="1" t="s">
        <v>380</v>
      </c>
      <c r="B50" s="1" t="s">
        <v>381</v>
      </c>
      <c r="C50" s="1">
        <v>0</v>
      </c>
      <c r="D50" s="1">
        <v>0</v>
      </c>
      <c r="E50" s="1">
        <v>0</v>
      </c>
      <c r="F50" s="1">
        <v>0</v>
      </c>
      <c r="G50" s="1">
        <v>0</v>
      </c>
      <c r="H50" s="1">
        <v>0</v>
      </c>
      <c r="I50" s="1">
        <v>0</v>
      </c>
      <c r="J50" s="1">
        <v>0</v>
      </c>
      <c r="K50" s="1">
        <v>0</v>
      </c>
      <c r="L50" s="1">
        <v>0</v>
      </c>
      <c r="M50" s="1">
        <v>0</v>
      </c>
      <c r="N50" s="1">
        <v>0</v>
      </c>
      <c r="O50" s="1">
        <v>0</v>
      </c>
      <c r="P50" s="1">
        <v>0</v>
      </c>
      <c r="Q50" s="1">
        <v>0</v>
      </c>
      <c r="R50" s="1">
        <v>0</v>
      </c>
      <c r="S50" s="1">
        <v>0</v>
      </c>
      <c r="T50" s="1">
        <v>0</v>
      </c>
    </row>
    <row r="51" spans="1:20">
      <c r="A51" s="1" t="s">
        <v>382</v>
      </c>
      <c r="B51" s="1" t="s">
        <v>383</v>
      </c>
      <c r="C51" s="1">
        <v>0</v>
      </c>
      <c r="D51" s="1">
        <v>0</v>
      </c>
      <c r="E51" s="1">
        <v>0</v>
      </c>
      <c r="F51" s="1">
        <v>0</v>
      </c>
      <c r="G51" s="1">
        <v>0</v>
      </c>
      <c r="H51" s="1">
        <v>0</v>
      </c>
      <c r="I51" s="1">
        <v>0</v>
      </c>
      <c r="J51" s="1">
        <v>0</v>
      </c>
      <c r="K51" s="1">
        <v>0</v>
      </c>
      <c r="L51" s="1">
        <v>0</v>
      </c>
      <c r="M51" s="1">
        <v>0</v>
      </c>
      <c r="N51" s="1">
        <v>0</v>
      </c>
      <c r="O51" s="1">
        <v>0</v>
      </c>
      <c r="P51" s="1">
        <v>0</v>
      </c>
      <c r="Q51" s="1">
        <v>0</v>
      </c>
      <c r="R51" s="1">
        <v>0</v>
      </c>
      <c r="S51" s="1">
        <v>0</v>
      </c>
      <c r="T51" s="1">
        <v>0</v>
      </c>
    </row>
    <row r="52" spans="1:20">
      <c r="A52" s="1" t="s">
        <v>384</v>
      </c>
      <c r="B52" s="1" t="s">
        <v>385</v>
      </c>
      <c r="C52" s="1">
        <v>0</v>
      </c>
      <c r="D52" s="1">
        <v>0</v>
      </c>
      <c r="E52" s="1">
        <v>0</v>
      </c>
      <c r="F52" s="1">
        <v>0</v>
      </c>
      <c r="G52" s="1">
        <v>0</v>
      </c>
      <c r="H52" s="1">
        <v>0</v>
      </c>
      <c r="I52" s="1">
        <v>0</v>
      </c>
      <c r="J52" s="1">
        <v>0</v>
      </c>
      <c r="K52" s="1">
        <v>0</v>
      </c>
      <c r="L52" s="1">
        <v>0</v>
      </c>
      <c r="M52" s="1">
        <v>0</v>
      </c>
      <c r="N52" s="1">
        <v>0</v>
      </c>
      <c r="O52" s="1">
        <v>0</v>
      </c>
      <c r="P52" s="1">
        <v>0</v>
      </c>
      <c r="Q52" s="1">
        <v>0</v>
      </c>
      <c r="R52" s="1">
        <v>0</v>
      </c>
      <c r="S52" s="1">
        <v>0</v>
      </c>
      <c r="T52" s="1">
        <v>0</v>
      </c>
    </row>
    <row r="53" spans="1:20">
      <c r="A53" s="1" t="s">
        <v>386</v>
      </c>
      <c r="B53" s="1" t="s">
        <v>387</v>
      </c>
      <c r="C53" s="1">
        <v>0</v>
      </c>
      <c r="D53" s="1">
        <v>0</v>
      </c>
      <c r="E53" s="1">
        <v>0</v>
      </c>
      <c r="F53" s="1">
        <v>0</v>
      </c>
      <c r="G53" s="1">
        <v>0</v>
      </c>
      <c r="H53" s="1">
        <v>0</v>
      </c>
      <c r="I53" s="1">
        <v>0</v>
      </c>
      <c r="J53" s="1">
        <v>0</v>
      </c>
      <c r="K53" s="1">
        <v>0</v>
      </c>
      <c r="L53" s="1">
        <v>0</v>
      </c>
      <c r="M53" s="1">
        <v>0</v>
      </c>
      <c r="N53" s="1">
        <v>0</v>
      </c>
      <c r="O53" s="1">
        <v>0</v>
      </c>
      <c r="P53" s="1">
        <v>0</v>
      </c>
      <c r="Q53" s="1">
        <v>0</v>
      </c>
      <c r="R53" s="1">
        <v>0</v>
      </c>
      <c r="S53" s="1">
        <v>0</v>
      </c>
      <c r="T53" s="1">
        <v>0</v>
      </c>
    </row>
    <row r="54" spans="1:20">
      <c r="A54" s="1" t="s">
        <v>2755</v>
      </c>
      <c r="B54" s="1" t="s">
        <v>389</v>
      </c>
      <c r="C54" s="1">
        <v>0</v>
      </c>
      <c r="D54" s="1">
        <v>0</v>
      </c>
      <c r="E54" s="1">
        <v>0</v>
      </c>
      <c r="F54" s="1">
        <v>0</v>
      </c>
      <c r="G54" s="1">
        <v>0</v>
      </c>
      <c r="H54" s="1">
        <v>0</v>
      </c>
      <c r="I54" s="1">
        <v>0</v>
      </c>
      <c r="J54" s="1">
        <v>0</v>
      </c>
      <c r="K54" s="1">
        <v>0</v>
      </c>
      <c r="L54" s="1">
        <v>0</v>
      </c>
      <c r="M54" s="1">
        <v>0</v>
      </c>
      <c r="N54" s="1">
        <v>0</v>
      </c>
      <c r="O54" s="1">
        <v>0</v>
      </c>
      <c r="P54" s="1">
        <v>0</v>
      </c>
      <c r="Q54" s="1">
        <v>0</v>
      </c>
      <c r="R54" s="1">
        <v>0</v>
      </c>
      <c r="S54" s="1">
        <v>0</v>
      </c>
      <c r="T54" s="1">
        <v>0</v>
      </c>
    </row>
    <row r="55" spans="1:20">
      <c r="A55" s="1" t="s">
        <v>390</v>
      </c>
      <c r="B55" s="1" t="s">
        <v>391</v>
      </c>
      <c r="C55" s="1">
        <v>0</v>
      </c>
      <c r="D55" s="1">
        <v>0</v>
      </c>
      <c r="E55" s="1">
        <v>0</v>
      </c>
      <c r="F55" s="1">
        <v>0</v>
      </c>
      <c r="G55" s="1">
        <v>0</v>
      </c>
      <c r="H55" s="1">
        <v>0</v>
      </c>
      <c r="I55" s="1">
        <v>0</v>
      </c>
      <c r="J55" s="1">
        <v>0</v>
      </c>
      <c r="K55" s="1">
        <v>0</v>
      </c>
      <c r="L55" s="1">
        <v>0</v>
      </c>
      <c r="M55" s="1">
        <v>0</v>
      </c>
      <c r="N55" s="1">
        <v>0</v>
      </c>
      <c r="O55" s="1">
        <v>0</v>
      </c>
      <c r="P55" s="1">
        <v>0</v>
      </c>
      <c r="Q55" s="1">
        <v>0</v>
      </c>
      <c r="R55" s="1">
        <v>0</v>
      </c>
      <c r="S55" s="1">
        <v>0</v>
      </c>
      <c r="T55" s="1">
        <v>0</v>
      </c>
    </row>
    <row r="56" spans="1:20">
      <c r="A56" s="1" t="s">
        <v>392</v>
      </c>
      <c r="B56" s="1" t="s">
        <v>393</v>
      </c>
      <c r="C56" s="1">
        <v>0</v>
      </c>
      <c r="D56" s="1">
        <v>0</v>
      </c>
      <c r="E56" s="1">
        <v>0</v>
      </c>
      <c r="F56" s="1">
        <v>0</v>
      </c>
      <c r="G56" s="1">
        <v>0</v>
      </c>
      <c r="H56" s="1">
        <v>0</v>
      </c>
      <c r="I56" s="1">
        <v>0</v>
      </c>
      <c r="J56" s="1">
        <v>0</v>
      </c>
      <c r="K56" s="1">
        <v>0</v>
      </c>
      <c r="L56" s="1">
        <v>0</v>
      </c>
      <c r="M56" s="1">
        <v>0</v>
      </c>
      <c r="N56" s="1">
        <v>0</v>
      </c>
      <c r="O56" s="1">
        <v>0</v>
      </c>
      <c r="P56" s="1">
        <v>0</v>
      </c>
      <c r="Q56" s="1">
        <v>0</v>
      </c>
      <c r="R56" s="1">
        <v>0</v>
      </c>
      <c r="S56" s="1">
        <v>0</v>
      </c>
      <c r="T56" s="1">
        <v>0</v>
      </c>
    </row>
    <row r="57" spans="1:20">
      <c r="A57" s="1" t="s">
        <v>394</v>
      </c>
      <c r="B57" s="1" t="s">
        <v>395</v>
      </c>
      <c r="C57" s="1">
        <v>0</v>
      </c>
      <c r="D57" s="1">
        <v>0</v>
      </c>
      <c r="E57" s="1">
        <v>0</v>
      </c>
      <c r="F57" s="1">
        <v>0</v>
      </c>
      <c r="G57" s="1">
        <v>0</v>
      </c>
      <c r="H57" s="1">
        <v>0</v>
      </c>
      <c r="I57" s="1">
        <v>0</v>
      </c>
      <c r="J57" s="1">
        <v>0</v>
      </c>
      <c r="K57" s="1">
        <v>0</v>
      </c>
      <c r="L57" s="1">
        <v>0</v>
      </c>
      <c r="M57" s="1">
        <v>0</v>
      </c>
      <c r="N57" s="1">
        <v>0</v>
      </c>
      <c r="O57" s="1">
        <v>0</v>
      </c>
      <c r="P57" s="1">
        <v>0</v>
      </c>
      <c r="Q57" s="1">
        <v>0</v>
      </c>
      <c r="R57" s="1">
        <v>0</v>
      </c>
      <c r="S57" s="1">
        <v>0</v>
      </c>
      <c r="T57" s="1">
        <v>0</v>
      </c>
    </row>
    <row r="58" spans="1:20">
      <c r="A58" s="1" t="s">
        <v>396</v>
      </c>
      <c r="B58" s="1" t="s">
        <v>397</v>
      </c>
      <c r="C58" s="1">
        <v>0</v>
      </c>
      <c r="D58" s="1">
        <v>0</v>
      </c>
      <c r="E58" s="1">
        <v>0</v>
      </c>
      <c r="F58" s="1">
        <v>0</v>
      </c>
      <c r="G58" s="1">
        <v>0</v>
      </c>
      <c r="H58" s="1">
        <v>0</v>
      </c>
      <c r="I58" s="1">
        <v>0</v>
      </c>
      <c r="J58" s="1">
        <v>0</v>
      </c>
      <c r="K58" s="1">
        <v>0</v>
      </c>
      <c r="L58" s="1">
        <v>0</v>
      </c>
      <c r="M58" s="1">
        <v>0</v>
      </c>
      <c r="N58" s="1">
        <v>0</v>
      </c>
      <c r="O58" s="1">
        <v>0</v>
      </c>
      <c r="P58" s="1">
        <v>0</v>
      </c>
      <c r="Q58" s="1">
        <v>0</v>
      </c>
      <c r="R58" s="1">
        <v>0</v>
      </c>
      <c r="S58" s="1">
        <v>0</v>
      </c>
      <c r="T58" s="1">
        <v>0</v>
      </c>
    </row>
    <row r="59" spans="1:20">
      <c r="A59" s="1" t="s">
        <v>398</v>
      </c>
      <c r="B59" s="1" t="s">
        <v>399</v>
      </c>
      <c r="C59" s="1">
        <v>0</v>
      </c>
      <c r="D59" s="1">
        <v>0</v>
      </c>
      <c r="E59" s="1">
        <v>0</v>
      </c>
      <c r="F59" s="1">
        <v>0</v>
      </c>
      <c r="G59" s="1">
        <v>0</v>
      </c>
      <c r="H59" s="1">
        <v>0</v>
      </c>
      <c r="I59" s="1">
        <v>0</v>
      </c>
      <c r="J59" s="1">
        <v>0</v>
      </c>
      <c r="K59" s="1">
        <v>0</v>
      </c>
      <c r="L59" s="1">
        <v>0</v>
      </c>
      <c r="M59" s="1">
        <v>0</v>
      </c>
      <c r="N59" s="1">
        <v>0</v>
      </c>
      <c r="O59" s="1">
        <v>0</v>
      </c>
      <c r="P59" s="1">
        <v>0</v>
      </c>
      <c r="Q59" s="1">
        <v>0</v>
      </c>
      <c r="R59" s="1">
        <v>0</v>
      </c>
      <c r="S59" s="1">
        <v>0</v>
      </c>
      <c r="T59" s="1">
        <v>0</v>
      </c>
    </row>
    <row r="60" spans="1:20">
      <c r="A60" s="1" t="s">
        <v>400</v>
      </c>
      <c r="B60" s="1" t="s">
        <v>401</v>
      </c>
      <c r="C60" s="1">
        <v>0</v>
      </c>
      <c r="D60" s="1">
        <v>0</v>
      </c>
      <c r="E60" s="1">
        <v>0</v>
      </c>
      <c r="F60" s="1">
        <v>0</v>
      </c>
      <c r="G60" s="1">
        <v>0</v>
      </c>
      <c r="H60" s="1">
        <v>0</v>
      </c>
      <c r="I60" s="1">
        <v>0</v>
      </c>
      <c r="J60" s="1">
        <v>0</v>
      </c>
      <c r="K60" s="1">
        <v>0</v>
      </c>
      <c r="L60" s="1">
        <v>0</v>
      </c>
      <c r="M60" s="1">
        <v>0</v>
      </c>
      <c r="N60" s="1">
        <v>0</v>
      </c>
      <c r="O60" s="1">
        <v>0</v>
      </c>
      <c r="P60" s="1">
        <v>0</v>
      </c>
      <c r="Q60" s="1">
        <v>0</v>
      </c>
      <c r="R60" s="1">
        <v>0</v>
      </c>
      <c r="S60" s="1">
        <v>0</v>
      </c>
      <c r="T60" s="1">
        <v>0</v>
      </c>
    </row>
    <row r="61" spans="1:20">
      <c r="A61" s="1" t="s">
        <v>2756</v>
      </c>
      <c r="B61" s="1" t="s">
        <v>403</v>
      </c>
      <c r="C61" s="1">
        <v>0</v>
      </c>
      <c r="D61" s="1">
        <v>0</v>
      </c>
      <c r="E61" s="1">
        <v>0</v>
      </c>
      <c r="F61" s="1">
        <v>0</v>
      </c>
      <c r="G61" s="1">
        <v>0</v>
      </c>
      <c r="H61" s="1">
        <v>0</v>
      </c>
      <c r="I61" s="1">
        <v>0</v>
      </c>
      <c r="J61" s="1">
        <v>0</v>
      </c>
      <c r="K61" s="1">
        <v>0</v>
      </c>
      <c r="L61" s="1">
        <v>0</v>
      </c>
      <c r="M61" s="1">
        <v>0</v>
      </c>
      <c r="N61" s="1">
        <v>0</v>
      </c>
      <c r="O61" s="1">
        <v>0</v>
      </c>
      <c r="P61" s="1">
        <v>0</v>
      </c>
      <c r="Q61" s="1">
        <v>0</v>
      </c>
      <c r="R61" s="1">
        <v>0</v>
      </c>
      <c r="S61" s="1">
        <v>0</v>
      </c>
      <c r="T61" s="1">
        <v>0</v>
      </c>
    </row>
    <row r="62" spans="1:20">
      <c r="A62" s="1" t="s">
        <v>404</v>
      </c>
      <c r="B62" s="1" t="s">
        <v>405</v>
      </c>
      <c r="C62" s="1">
        <v>0</v>
      </c>
      <c r="D62" s="1">
        <v>0</v>
      </c>
      <c r="E62" s="1">
        <v>0</v>
      </c>
      <c r="F62" s="1">
        <v>0</v>
      </c>
      <c r="G62" s="1">
        <v>0</v>
      </c>
      <c r="H62" s="1">
        <v>0</v>
      </c>
      <c r="I62" s="1">
        <v>0</v>
      </c>
      <c r="J62" s="1">
        <v>0</v>
      </c>
      <c r="K62" s="1">
        <v>0</v>
      </c>
      <c r="L62" s="1">
        <v>0</v>
      </c>
      <c r="M62" s="1">
        <v>0</v>
      </c>
      <c r="N62" s="1">
        <v>0</v>
      </c>
      <c r="O62" s="1">
        <v>0</v>
      </c>
      <c r="P62" s="1">
        <v>0</v>
      </c>
      <c r="Q62" s="1">
        <v>0</v>
      </c>
      <c r="R62" s="1">
        <v>0</v>
      </c>
      <c r="S62" s="1">
        <v>0</v>
      </c>
      <c r="T62" s="1">
        <v>0</v>
      </c>
    </row>
    <row r="63" spans="1:20">
      <c r="A63" s="1" t="s">
        <v>2757</v>
      </c>
      <c r="B63" s="1" t="s">
        <v>407</v>
      </c>
      <c r="C63" s="1">
        <v>0</v>
      </c>
      <c r="D63" s="1">
        <v>0</v>
      </c>
      <c r="E63" s="1">
        <v>0</v>
      </c>
      <c r="F63" s="1">
        <v>0</v>
      </c>
      <c r="G63" s="1">
        <v>0</v>
      </c>
      <c r="H63" s="1">
        <v>0</v>
      </c>
      <c r="I63" s="1">
        <v>0</v>
      </c>
      <c r="J63" s="1">
        <v>0</v>
      </c>
      <c r="K63" s="1">
        <v>0</v>
      </c>
      <c r="L63" s="1">
        <v>0</v>
      </c>
      <c r="M63" s="1">
        <v>0</v>
      </c>
      <c r="N63" s="1">
        <v>0</v>
      </c>
      <c r="O63" s="1">
        <v>0</v>
      </c>
      <c r="P63" s="1">
        <v>0</v>
      </c>
      <c r="Q63" s="1">
        <v>0</v>
      </c>
      <c r="R63" s="1">
        <v>0</v>
      </c>
      <c r="S63" s="1">
        <v>0</v>
      </c>
      <c r="T63" s="1">
        <v>0</v>
      </c>
    </row>
    <row r="64" spans="1:20">
      <c r="A64" s="1" t="s">
        <v>408</v>
      </c>
      <c r="B64" s="1" t="s">
        <v>409</v>
      </c>
      <c r="C64" s="1">
        <v>0</v>
      </c>
      <c r="D64" s="1">
        <v>0</v>
      </c>
      <c r="E64" s="1">
        <v>0</v>
      </c>
      <c r="F64" s="1">
        <v>0</v>
      </c>
      <c r="G64" s="1">
        <v>0</v>
      </c>
      <c r="H64" s="1">
        <v>0</v>
      </c>
      <c r="I64" s="1">
        <v>0</v>
      </c>
      <c r="J64" s="1">
        <v>0</v>
      </c>
      <c r="K64" s="1">
        <v>0</v>
      </c>
      <c r="L64" s="1">
        <v>0</v>
      </c>
      <c r="M64" s="1">
        <v>0</v>
      </c>
      <c r="N64" s="1">
        <v>0</v>
      </c>
      <c r="O64" s="1">
        <v>0</v>
      </c>
      <c r="P64" s="1">
        <v>0</v>
      </c>
      <c r="Q64" s="1">
        <v>0</v>
      </c>
      <c r="R64" s="1">
        <v>0</v>
      </c>
      <c r="S64" s="1">
        <v>0</v>
      </c>
      <c r="T64" s="1">
        <v>0</v>
      </c>
    </row>
    <row r="65" spans="1:20">
      <c r="A65" s="1" t="s">
        <v>411</v>
      </c>
      <c r="B65" s="1" t="s">
        <v>412</v>
      </c>
      <c r="C65" s="1">
        <v>0</v>
      </c>
      <c r="D65" s="1">
        <v>0</v>
      </c>
      <c r="E65" s="1">
        <v>0</v>
      </c>
      <c r="F65" s="1">
        <v>0</v>
      </c>
      <c r="G65" s="1">
        <v>0</v>
      </c>
      <c r="H65" s="1">
        <v>0</v>
      </c>
      <c r="I65" s="1">
        <v>0</v>
      </c>
      <c r="J65" s="1">
        <v>0</v>
      </c>
      <c r="K65" s="1">
        <v>0</v>
      </c>
      <c r="L65" s="1">
        <v>0</v>
      </c>
      <c r="M65" s="1">
        <v>0</v>
      </c>
      <c r="N65" s="1">
        <v>0</v>
      </c>
      <c r="O65" s="1">
        <v>0</v>
      </c>
      <c r="P65" s="1">
        <v>0</v>
      </c>
      <c r="Q65" s="1">
        <v>0</v>
      </c>
      <c r="R65" s="1">
        <v>0</v>
      </c>
      <c r="S65" s="1">
        <v>0</v>
      </c>
      <c r="T65" s="1">
        <v>0</v>
      </c>
    </row>
    <row r="66" spans="1:20">
      <c r="A66" s="1" t="s">
        <v>413</v>
      </c>
      <c r="B66" s="1" t="s">
        <v>414</v>
      </c>
      <c r="C66" s="1">
        <v>0</v>
      </c>
      <c r="D66" s="1">
        <v>0</v>
      </c>
      <c r="E66" s="1">
        <v>0</v>
      </c>
      <c r="F66" s="1">
        <v>0</v>
      </c>
      <c r="G66" s="1">
        <v>0</v>
      </c>
      <c r="H66" s="1">
        <v>0</v>
      </c>
      <c r="I66" s="1">
        <v>0</v>
      </c>
      <c r="J66" s="1">
        <v>0</v>
      </c>
      <c r="K66" s="1">
        <v>0</v>
      </c>
      <c r="L66" s="1">
        <v>0</v>
      </c>
      <c r="M66" s="1">
        <v>0</v>
      </c>
      <c r="N66" s="1">
        <v>0</v>
      </c>
      <c r="O66" s="1">
        <v>0</v>
      </c>
      <c r="P66" s="1">
        <v>0</v>
      </c>
      <c r="Q66" s="1">
        <v>0</v>
      </c>
      <c r="R66" s="1">
        <v>0</v>
      </c>
      <c r="S66" s="1">
        <v>0</v>
      </c>
      <c r="T66" s="1">
        <v>0</v>
      </c>
    </row>
    <row r="67" spans="1:20">
      <c r="A67" s="1" t="s">
        <v>577</v>
      </c>
      <c r="B67" s="1" t="s">
        <v>416</v>
      </c>
      <c r="C67" s="1">
        <v>0</v>
      </c>
      <c r="D67" s="1">
        <v>0</v>
      </c>
      <c r="E67" s="1">
        <v>0</v>
      </c>
      <c r="F67" s="1">
        <v>0</v>
      </c>
      <c r="G67" s="1">
        <v>0</v>
      </c>
      <c r="H67" s="1">
        <v>0</v>
      </c>
      <c r="I67" s="1">
        <v>0</v>
      </c>
      <c r="J67" s="1">
        <v>0</v>
      </c>
      <c r="K67" s="1">
        <v>0</v>
      </c>
      <c r="L67" s="1">
        <v>0</v>
      </c>
      <c r="M67" s="1">
        <v>0</v>
      </c>
      <c r="N67" s="1">
        <v>0</v>
      </c>
      <c r="O67" s="1">
        <v>0</v>
      </c>
      <c r="P67" s="1">
        <v>0</v>
      </c>
      <c r="Q67" s="1">
        <v>0</v>
      </c>
      <c r="R67" s="1">
        <v>0</v>
      </c>
      <c r="S67" s="1">
        <v>0</v>
      </c>
      <c r="T67" s="1">
        <v>0</v>
      </c>
    </row>
    <row r="68" spans="1:20">
      <c r="A68" s="1" t="s">
        <v>578</v>
      </c>
      <c r="B68" s="1" t="s">
        <v>418</v>
      </c>
      <c r="C68" s="1">
        <v>0</v>
      </c>
      <c r="D68" s="1">
        <v>0</v>
      </c>
      <c r="E68" s="1">
        <v>0</v>
      </c>
      <c r="F68" s="1">
        <v>0</v>
      </c>
      <c r="G68" s="1">
        <v>0</v>
      </c>
      <c r="H68" s="1">
        <v>0</v>
      </c>
      <c r="I68" s="1">
        <v>0</v>
      </c>
      <c r="J68" s="1">
        <v>0</v>
      </c>
      <c r="K68" s="1">
        <v>0</v>
      </c>
      <c r="L68" s="1">
        <v>0</v>
      </c>
      <c r="M68" s="1">
        <v>0</v>
      </c>
      <c r="N68" s="1">
        <v>0</v>
      </c>
      <c r="O68" s="1">
        <v>0</v>
      </c>
      <c r="P68" s="1">
        <v>0</v>
      </c>
      <c r="Q68" s="1">
        <v>0</v>
      </c>
      <c r="R68" s="1">
        <v>0</v>
      </c>
      <c r="S68" s="1">
        <v>0</v>
      </c>
      <c r="T68" s="1">
        <v>0</v>
      </c>
    </row>
    <row r="69" spans="1:20">
      <c r="A69" s="1" t="s">
        <v>419</v>
      </c>
      <c r="B69" s="1" t="s">
        <v>420</v>
      </c>
      <c r="C69" s="1">
        <v>0</v>
      </c>
      <c r="D69" s="1">
        <v>0</v>
      </c>
      <c r="E69" s="1">
        <v>0</v>
      </c>
      <c r="F69" s="1">
        <v>0</v>
      </c>
      <c r="G69" s="1">
        <v>0</v>
      </c>
      <c r="H69" s="1">
        <v>0</v>
      </c>
      <c r="I69" s="1">
        <v>0</v>
      </c>
      <c r="J69" s="1">
        <v>0</v>
      </c>
      <c r="K69" s="1">
        <v>0</v>
      </c>
      <c r="L69" s="1">
        <v>0</v>
      </c>
      <c r="M69" s="1">
        <v>0</v>
      </c>
      <c r="N69" s="1">
        <v>0</v>
      </c>
      <c r="O69" s="1">
        <v>0</v>
      </c>
      <c r="P69" s="1">
        <v>0</v>
      </c>
      <c r="Q69" s="1">
        <v>0</v>
      </c>
      <c r="R69" s="1">
        <v>0</v>
      </c>
      <c r="S69" s="1">
        <v>0</v>
      </c>
      <c r="T69" s="1">
        <v>0</v>
      </c>
    </row>
    <row r="70" spans="1:20">
      <c r="A70" s="1" t="s">
        <v>421</v>
      </c>
      <c r="B70" s="1" t="s">
        <v>422</v>
      </c>
      <c r="C70" s="1">
        <v>0</v>
      </c>
      <c r="D70" s="1">
        <v>0</v>
      </c>
      <c r="E70" s="1">
        <v>0</v>
      </c>
      <c r="F70" s="1">
        <v>0</v>
      </c>
      <c r="G70" s="1">
        <v>0</v>
      </c>
      <c r="H70" s="1">
        <v>0</v>
      </c>
      <c r="I70" s="1">
        <v>0</v>
      </c>
      <c r="J70" s="1">
        <v>0</v>
      </c>
      <c r="K70" s="1">
        <v>0</v>
      </c>
      <c r="L70" s="1">
        <v>0</v>
      </c>
      <c r="M70" s="1">
        <v>0</v>
      </c>
      <c r="N70" s="1">
        <v>0</v>
      </c>
      <c r="O70" s="1">
        <v>0</v>
      </c>
      <c r="P70" s="1">
        <v>0</v>
      </c>
      <c r="Q70" s="1">
        <v>0</v>
      </c>
      <c r="R70" s="1">
        <v>0</v>
      </c>
      <c r="S70" s="1">
        <v>0</v>
      </c>
      <c r="T70" s="1">
        <v>0</v>
      </c>
    </row>
    <row r="71" spans="1:20">
      <c r="A71" s="1" t="s">
        <v>423</v>
      </c>
      <c r="B71" s="1" t="s">
        <v>424</v>
      </c>
      <c r="C71" s="1">
        <v>0</v>
      </c>
      <c r="D71" s="1">
        <v>0</v>
      </c>
      <c r="E71" s="1">
        <v>0</v>
      </c>
      <c r="F71" s="1">
        <v>0</v>
      </c>
      <c r="G71" s="1">
        <v>0</v>
      </c>
      <c r="H71" s="1">
        <v>0</v>
      </c>
      <c r="I71" s="1">
        <v>0</v>
      </c>
      <c r="J71" s="1">
        <v>0</v>
      </c>
      <c r="K71" s="1">
        <v>0</v>
      </c>
      <c r="L71" s="1">
        <v>0</v>
      </c>
      <c r="M71" s="1">
        <v>0</v>
      </c>
      <c r="N71" s="1">
        <v>0</v>
      </c>
      <c r="O71" s="1">
        <v>0</v>
      </c>
      <c r="P71" s="1">
        <v>0</v>
      </c>
      <c r="Q71" s="1">
        <v>0</v>
      </c>
      <c r="R71" s="1">
        <v>0</v>
      </c>
      <c r="S71" s="1">
        <v>0</v>
      </c>
      <c r="T71" s="1">
        <v>0</v>
      </c>
    </row>
    <row r="72" spans="1:20">
      <c r="A72" s="1" t="s">
        <v>425</v>
      </c>
      <c r="B72" s="1" t="s">
        <v>426</v>
      </c>
      <c r="C72" s="1">
        <v>0</v>
      </c>
      <c r="D72" s="1">
        <v>0</v>
      </c>
      <c r="E72" s="1">
        <v>0</v>
      </c>
      <c r="F72" s="1">
        <v>0</v>
      </c>
      <c r="G72" s="1">
        <v>0</v>
      </c>
      <c r="H72" s="1">
        <v>0</v>
      </c>
      <c r="I72" s="1">
        <v>0</v>
      </c>
      <c r="J72" s="1">
        <v>0</v>
      </c>
      <c r="K72" s="1">
        <v>0</v>
      </c>
      <c r="L72" s="1">
        <v>0</v>
      </c>
      <c r="M72" s="1">
        <v>0</v>
      </c>
      <c r="N72" s="1">
        <v>0</v>
      </c>
      <c r="O72" s="1">
        <v>0</v>
      </c>
      <c r="P72" s="1">
        <v>0</v>
      </c>
      <c r="Q72" s="1">
        <v>0</v>
      </c>
      <c r="R72" s="1">
        <v>0</v>
      </c>
      <c r="S72" s="1">
        <v>0</v>
      </c>
      <c r="T72" s="1">
        <v>0</v>
      </c>
    </row>
    <row r="73" spans="1:20">
      <c r="A73" s="1" t="s">
        <v>427</v>
      </c>
      <c r="B73" s="1" t="s">
        <v>428</v>
      </c>
      <c r="C73" s="1">
        <v>0</v>
      </c>
      <c r="D73" s="1">
        <v>0</v>
      </c>
      <c r="E73" s="1">
        <v>0</v>
      </c>
      <c r="F73" s="1">
        <v>0</v>
      </c>
      <c r="G73" s="1">
        <v>0</v>
      </c>
      <c r="H73" s="1">
        <v>0</v>
      </c>
      <c r="I73" s="1">
        <v>0</v>
      </c>
      <c r="J73" s="1">
        <v>0</v>
      </c>
      <c r="K73" s="1">
        <v>0</v>
      </c>
      <c r="L73" s="1">
        <v>0</v>
      </c>
      <c r="M73" s="1">
        <v>0</v>
      </c>
      <c r="N73" s="1">
        <v>0</v>
      </c>
      <c r="O73" s="1">
        <v>0</v>
      </c>
      <c r="P73" s="1">
        <v>0</v>
      </c>
      <c r="Q73" s="1">
        <v>0</v>
      </c>
      <c r="R73" s="1">
        <v>0</v>
      </c>
      <c r="S73" s="1">
        <v>0</v>
      </c>
      <c r="T73" s="1">
        <v>0</v>
      </c>
    </row>
    <row r="74" spans="1:20">
      <c r="A74" s="1" t="s">
        <v>429</v>
      </c>
      <c r="B74" s="1" t="s">
        <v>430</v>
      </c>
      <c r="C74" s="1">
        <v>0</v>
      </c>
      <c r="D74" s="1">
        <v>0</v>
      </c>
      <c r="E74" s="1">
        <v>0</v>
      </c>
      <c r="F74" s="1">
        <v>0</v>
      </c>
      <c r="G74" s="1">
        <v>0</v>
      </c>
      <c r="H74" s="1">
        <v>0</v>
      </c>
      <c r="I74" s="1">
        <v>0</v>
      </c>
      <c r="J74" s="1">
        <v>0</v>
      </c>
      <c r="K74" s="1">
        <v>0</v>
      </c>
      <c r="L74" s="1">
        <v>0</v>
      </c>
      <c r="M74" s="1">
        <v>0</v>
      </c>
      <c r="N74" s="1">
        <v>0</v>
      </c>
      <c r="O74" s="1">
        <v>0</v>
      </c>
      <c r="P74" s="1">
        <v>0</v>
      </c>
      <c r="Q74" s="1">
        <v>0</v>
      </c>
      <c r="R74" s="1">
        <v>0</v>
      </c>
      <c r="S74" s="1">
        <v>0</v>
      </c>
      <c r="T74" s="1">
        <v>0</v>
      </c>
    </row>
    <row r="75" spans="1:20">
      <c r="A75" s="1" t="s">
        <v>431</v>
      </c>
      <c r="B75" s="1" t="s">
        <v>432</v>
      </c>
      <c r="C75" s="1">
        <v>0</v>
      </c>
      <c r="D75" s="1">
        <v>0</v>
      </c>
      <c r="E75" s="1">
        <v>0</v>
      </c>
      <c r="F75" s="1">
        <v>0</v>
      </c>
      <c r="G75" s="1">
        <v>0</v>
      </c>
      <c r="H75" s="1">
        <v>0</v>
      </c>
      <c r="I75" s="1">
        <v>0</v>
      </c>
      <c r="J75" s="1">
        <v>0</v>
      </c>
      <c r="K75" s="1">
        <v>0</v>
      </c>
      <c r="L75" s="1">
        <v>0</v>
      </c>
      <c r="M75" s="1">
        <v>0</v>
      </c>
      <c r="N75" s="1">
        <v>0</v>
      </c>
      <c r="O75" s="1">
        <v>0</v>
      </c>
      <c r="P75" s="1">
        <v>0</v>
      </c>
      <c r="Q75" s="1">
        <v>0</v>
      </c>
      <c r="R75" s="1">
        <v>0</v>
      </c>
      <c r="S75" s="1">
        <v>0</v>
      </c>
      <c r="T75" s="1">
        <v>0</v>
      </c>
    </row>
    <row r="76" spans="1:20">
      <c r="A76" s="1" t="s">
        <v>433</v>
      </c>
      <c r="B76" s="1" t="s">
        <v>434</v>
      </c>
      <c r="C76" s="1">
        <v>0</v>
      </c>
      <c r="D76" s="1">
        <v>0</v>
      </c>
      <c r="E76" s="1">
        <v>0</v>
      </c>
      <c r="F76" s="1">
        <v>0</v>
      </c>
      <c r="G76" s="1">
        <v>0</v>
      </c>
      <c r="H76" s="1">
        <v>0</v>
      </c>
      <c r="I76" s="1">
        <v>0</v>
      </c>
      <c r="J76" s="1">
        <v>0</v>
      </c>
      <c r="K76" s="1">
        <v>0</v>
      </c>
      <c r="L76" s="1">
        <v>0</v>
      </c>
      <c r="M76" s="1">
        <v>0</v>
      </c>
      <c r="N76" s="1">
        <v>0</v>
      </c>
      <c r="O76" s="1">
        <v>0</v>
      </c>
      <c r="P76" s="1">
        <v>0</v>
      </c>
      <c r="Q76" s="1">
        <v>0</v>
      </c>
      <c r="R76" s="1">
        <v>0</v>
      </c>
      <c r="S76" s="1">
        <v>0</v>
      </c>
      <c r="T76" s="1">
        <v>0</v>
      </c>
    </row>
    <row r="77" spans="1:20">
      <c r="A77" s="1" t="s">
        <v>435</v>
      </c>
      <c r="B77" s="1" t="s">
        <v>436</v>
      </c>
      <c r="C77" s="1">
        <v>0</v>
      </c>
      <c r="D77" s="1">
        <v>0</v>
      </c>
      <c r="E77" s="1">
        <v>0</v>
      </c>
      <c r="F77" s="1">
        <v>0</v>
      </c>
      <c r="G77" s="1">
        <v>0</v>
      </c>
      <c r="H77" s="1">
        <v>0</v>
      </c>
      <c r="I77" s="1">
        <v>0</v>
      </c>
      <c r="J77" s="1">
        <v>0</v>
      </c>
      <c r="K77" s="1">
        <v>0</v>
      </c>
      <c r="L77" s="1">
        <v>0</v>
      </c>
      <c r="M77" s="1">
        <v>0</v>
      </c>
      <c r="N77" s="1">
        <v>0</v>
      </c>
      <c r="O77" s="1">
        <v>0</v>
      </c>
      <c r="P77" s="1">
        <v>0</v>
      </c>
      <c r="Q77" s="1">
        <v>0</v>
      </c>
      <c r="R77" s="1">
        <v>0</v>
      </c>
      <c r="S77" s="1">
        <v>0</v>
      </c>
      <c r="T77" s="1">
        <v>0</v>
      </c>
    </row>
    <row r="78" spans="1:20">
      <c r="A78" s="1" t="s">
        <v>579</v>
      </c>
      <c r="B78" s="1" t="s">
        <v>438</v>
      </c>
      <c r="C78" s="1">
        <v>0</v>
      </c>
      <c r="D78" s="1">
        <v>0</v>
      </c>
      <c r="E78" s="1">
        <v>0</v>
      </c>
      <c r="F78" s="1">
        <v>0</v>
      </c>
      <c r="G78" s="1">
        <v>0</v>
      </c>
      <c r="H78" s="1">
        <v>0</v>
      </c>
      <c r="I78" s="1">
        <v>0</v>
      </c>
      <c r="J78" s="1">
        <v>0</v>
      </c>
      <c r="K78" s="1">
        <v>0</v>
      </c>
      <c r="L78" s="1">
        <v>0</v>
      </c>
      <c r="M78" s="1">
        <v>0</v>
      </c>
      <c r="N78" s="1">
        <v>0</v>
      </c>
      <c r="O78" s="1">
        <v>0</v>
      </c>
      <c r="P78" s="1">
        <v>0</v>
      </c>
      <c r="Q78" s="1">
        <v>0</v>
      </c>
      <c r="R78" s="1">
        <v>0</v>
      </c>
      <c r="S78" s="1">
        <v>0</v>
      </c>
      <c r="T78" s="1">
        <v>0</v>
      </c>
    </row>
    <row r="79" spans="1:20">
      <c r="A79" s="1" t="s">
        <v>580</v>
      </c>
      <c r="B79" s="1" t="s">
        <v>440</v>
      </c>
      <c r="C79" s="1">
        <v>0</v>
      </c>
      <c r="D79" s="1">
        <v>0</v>
      </c>
      <c r="E79" s="1">
        <v>0</v>
      </c>
      <c r="F79" s="1">
        <v>0</v>
      </c>
      <c r="G79" s="1">
        <v>0</v>
      </c>
      <c r="H79" s="1">
        <v>0</v>
      </c>
      <c r="I79" s="1">
        <v>0</v>
      </c>
      <c r="J79" s="1">
        <v>0</v>
      </c>
      <c r="K79" s="1">
        <v>0</v>
      </c>
      <c r="L79" s="1">
        <v>0</v>
      </c>
      <c r="M79" s="1">
        <v>0</v>
      </c>
      <c r="N79" s="1">
        <v>0</v>
      </c>
      <c r="O79" s="1">
        <v>0</v>
      </c>
      <c r="P79" s="1">
        <v>0</v>
      </c>
      <c r="Q79" s="1">
        <v>0</v>
      </c>
      <c r="R79" s="1">
        <v>0</v>
      </c>
      <c r="S79" s="1">
        <v>0</v>
      </c>
      <c r="T79" s="1">
        <v>0</v>
      </c>
    </row>
    <row r="80" spans="1:20">
      <c r="A80" s="1" t="s">
        <v>441</v>
      </c>
      <c r="B80" s="1" t="s">
        <v>442</v>
      </c>
      <c r="C80" s="1">
        <v>0</v>
      </c>
      <c r="D80" s="1">
        <v>0</v>
      </c>
      <c r="E80" s="1">
        <v>0</v>
      </c>
      <c r="F80" s="1">
        <v>0</v>
      </c>
      <c r="G80" s="1">
        <v>0</v>
      </c>
      <c r="H80" s="1">
        <v>0</v>
      </c>
      <c r="I80" s="1">
        <v>0</v>
      </c>
      <c r="J80" s="1">
        <v>0</v>
      </c>
      <c r="K80" s="1">
        <v>0</v>
      </c>
      <c r="L80" s="1">
        <v>0</v>
      </c>
      <c r="M80" s="1">
        <v>0</v>
      </c>
      <c r="N80" s="1">
        <v>0</v>
      </c>
      <c r="O80" s="1">
        <v>0</v>
      </c>
      <c r="P80" s="1">
        <v>0</v>
      </c>
      <c r="Q80" s="1">
        <v>0</v>
      </c>
      <c r="R80" s="1">
        <v>0</v>
      </c>
      <c r="S80" s="1">
        <v>0</v>
      </c>
      <c r="T80" s="1">
        <v>0</v>
      </c>
    </row>
    <row r="81" spans="1:20">
      <c r="A81" s="1" t="s">
        <v>443</v>
      </c>
      <c r="B81" s="1" t="s">
        <v>444</v>
      </c>
      <c r="C81" s="1">
        <v>0</v>
      </c>
      <c r="D81" s="1">
        <v>0</v>
      </c>
      <c r="E81" s="1">
        <v>0</v>
      </c>
      <c r="F81" s="1">
        <v>0</v>
      </c>
      <c r="G81" s="1">
        <v>0</v>
      </c>
      <c r="H81" s="1">
        <v>0</v>
      </c>
      <c r="I81" s="1">
        <v>0</v>
      </c>
      <c r="J81" s="1">
        <v>0</v>
      </c>
      <c r="K81" s="1">
        <v>0</v>
      </c>
      <c r="L81" s="1">
        <v>0</v>
      </c>
      <c r="M81" s="1">
        <v>0</v>
      </c>
      <c r="N81" s="1">
        <v>0</v>
      </c>
      <c r="O81" s="1">
        <v>0</v>
      </c>
      <c r="P81" s="1">
        <v>0</v>
      </c>
      <c r="Q81" s="1">
        <v>0</v>
      </c>
      <c r="R81" s="1">
        <v>0</v>
      </c>
      <c r="S81" s="1">
        <v>0</v>
      </c>
      <c r="T81" s="1">
        <v>0</v>
      </c>
    </row>
    <row r="82" spans="1:20">
      <c r="A82" s="1" t="s">
        <v>445</v>
      </c>
      <c r="B82" s="1" t="s">
        <v>446</v>
      </c>
      <c r="C82" s="1">
        <v>0</v>
      </c>
      <c r="D82" s="1">
        <v>0</v>
      </c>
      <c r="E82" s="1">
        <v>0</v>
      </c>
      <c r="F82" s="1">
        <v>0</v>
      </c>
      <c r="G82" s="1">
        <v>0</v>
      </c>
      <c r="H82" s="1">
        <v>0</v>
      </c>
      <c r="I82" s="1">
        <v>0</v>
      </c>
      <c r="J82" s="1">
        <v>0</v>
      </c>
      <c r="K82" s="1">
        <v>0</v>
      </c>
      <c r="L82" s="1">
        <v>0</v>
      </c>
      <c r="M82" s="1">
        <v>0</v>
      </c>
      <c r="N82" s="1">
        <v>0</v>
      </c>
      <c r="O82" s="1">
        <v>0</v>
      </c>
      <c r="P82" s="1">
        <v>0</v>
      </c>
      <c r="Q82" s="1">
        <v>0</v>
      </c>
      <c r="R82" s="1">
        <v>0</v>
      </c>
      <c r="S82" s="1">
        <v>0</v>
      </c>
      <c r="T82" s="1">
        <v>0</v>
      </c>
    </row>
    <row r="83" spans="1:20">
      <c r="A83" s="1" t="s">
        <v>447</v>
      </c>
      <c r="B83" s="1" t="s">
        <v>448</v>
      </c>
      <c r="C83" s="1">
        <v>0</v>
      </c>
      <c r="D83" s="1">
        <v>0</v>
      </c>
      <c r="E83" s="1">
        <v>0</v>
      </c>
      <c r="F83" s="1">
        <v>0</v>
      </c>
      <c r="G83" s="1">
        <v>0</v>
      </c>
      <c r="H83" s="1">
        <v>0</v>
      </c>
      <c r="I83" s="1">
        <v>0</v>
      </c>
      <c r="J83" s="1">
        <v>0</v>
      </c>
      <c r="K83" s="1">
        <v>0</v>
      </c>
      <c r="L83" s="1">
        <v>0</v>
      </c>
      <c r="M83" s="1">
        <v>0</v>
      </c>
      <c r="N83" s="1">
        <v>0</v>
      </c>
      <c r="O83" s="1">
        <v>0</v>
      </c>
      <c r="P83" s="1">
        <v>0</v>
      </c>
      <c r="Q83" s="1">
        <v>0</v>
      </c>
      <c r="R83" s="1">
        <v>0</v>
      </c>
      <c r="S83" s="1">
        <v>0</v>
      </c>
      <c r="T83" s="1">
        <v>0</v>
      </c>
    </row>
    <row r="84" spans="1:20">
      <c r="A84" s="1" t="s">
        <v>2758</v>
      </c>
      <c r="B84" s="1" t="s">
        <v>450</v>
      </c>
      <c r="C84" s="1">
        <v>0</v>
      </c>
      <c r="D84" s="1">
        <v>0</v>
      </c>
      <c r="E84" s="1">
        <v>0</v>
      </c>
      <c r="F84" s="1">
        <v>0</v>
      </c>
      <c r="G84" s="1">
        <v>0</v>
      </c>
      <c r="H84" s="1">
        <v>0</v>
      </c>
      <c r="I84" s="1">
        <v>0</v>
      </c>
      <c r="J84" s="1">
        <v>0</v>
      </c>
      <c r="K84" s="1">
        <v>0</v>
      </c>
      <c r="L84" s="1">
        <v>0</v>
      </c>
      <c r="M84" s="1">
        <v>0</v>
      </c>
      <c r="N84" s="1">
        <v>0</v>
      </c>
      <c r="O84" s="1">
        <v>0</v>
      </c>
      <c r="P84" s="1">
        <v>0</v>
      </c>
      <c r="Q84" s="1">
        <v>0</v>
      </c>
      <c r="R84" s="1">
        <v>0</v>
      </c>
      <c r="S84" s="1">
        <v>0</v>
      </c>
      <c r="T84" s="1">
        <v>0</v>
      </c>
    </row>
    <row r="85" spans="1:20">
      <c r="A85" s="1" t="s">
        <v>451</v>
      </c>
      <c r="B85" s="1" t="s">
        <v>452</v>
      </c>
      <c r="C85" s="1">
        <v>0</v>
      </c>
      <c r="D85" s="1">
        <v>0</v>
      </c>
      <c r="E85" s="1">
        <v>0</v>
      </c>
      <c r="F85" s="1">
        <v>0</v>
      </c>
      <c r="G85" s="1">
        <v>0</v>
      </c>
      <c r="H85" s="1">
        <v>0</v>
      </c>
      <c r="I85" s="1">
        <v>0</v>
      </c>
      <c r="J85" s="1">
        <v>0</v>
      </c>
      <c r="K85" s="1">
        <v>0</v>
      </c>
      <c r="L85" s="1">
        <v>0</v>
      </c>
      <c r="M85" s="1">
        <v>0</v>
      </c>
      <c r="N85" s="1">
        <v>0</v>
      </c>
      <c r="O85" s="1">
        <v>0</v>
      </c>
      <c r="P85" s="1">
        <v>0</v>
      </c>
      <c r="Q85" s="1">
        <v>0</v>
      </c>
      <c r="R85" s="1">
        <v>0</v>
      </c>
      <c r="S85" s="1">
        <v>0</v>
      </c>
      <c r="T85" s="1">
        <v>0</v>
      </c>
    </row>
    <row r="86" spans="1:20">
      <c r="A86" s="1" t="s">
        <v>453</v>
      </c>
      <c r="B86" s="1" t="s">
        <v>454</v>
      </c>
      <c r="C86" s="1">
        <v>0</v>
      </c>
      <c r="D86" s="1">
        <v>0</v>
      </c>
      <c r="E86" s="1">
        <v>0</v>
      </c>
      <c r="F86" s="1">
        <v>0</v>
      </c>
      <c r="G86" s="1">
        <v>0</v>
      </c>
      <c r="H86" s="1">
        <v>0</v>
      </c>
      <c r="I86" s="1">
        <v>0</v>
      </c>
      <c r="J86" s="1">
        <v>0</v>
      </c>
      <c r="K86" s="1">
        <v>0</v>
      </c>
      <c r="L86" s="1">
        <v>0</v>
      </c>
      <c r="M86" s="1">
        <v>0</v>
      </c>
      <c r="N86" s="1">
        <v>0</v>
      </c>
      <c r="O86" s="1">
        <v>0</v>
      </c>
      <c r="P86" s="1">
        <v>0</v>
      </c>
      <c r="Q86" s="1">
        <v>0</v>
      </c>
      <c r="R86" s="1">
        <v>0</v>
      </c>
      <c r="S86" s="1">
        <v>0</v>
      </c>
      <c r="T86" s="1">
        <v>0</v>
      </c>
    </row>
    <row r="87" spans="1:20">
      <c r="A87" s="1" t="s">
        <v>455</v>
      </c>
      <c r="B87" s="1" t="s">
        <v>456</v>
      </c>
      <c r="C87" s="1">
        <v>0</v>
      </c>
      <c r="D87" s="1">
        <v>0</v>
      </c>
      <c r="E87" s="1">
        <v>0</v>
      </c>
      <c r="F87" s="1">
        <v>0</v>
      </c>
      <c r="G87" s="1">
        <v>0</v>
      </c>
      <c r="H87" s="1">
        <v>0</v>
      </c>
      <c r="I87" s="1">
        <v>0</v>
      </c>
      <c r="J87" s="1">
        <v>0</v>
      </c>
      <c r="K87" s="1">
        <v>0</v>
      </c>
      <c r="L87" s="1">
        <v>0</v>
      </c>
      <c r="M87" s="1">
        <v>0</v>
      </c>
      <c r="N87" s="1">
        <v>0</v>
      </c>
      <c r="O87" s="1">
        <v>0</v>
      </c>
      <c r="P87" s="1">
        <v>0</v>
      </c>
      <c r="Q87" s="1">
        <v>0</v>
      </c>
      <c r="R87" s="1">
        <v>0</v>
      </c>
      <c r="S87" s="1">
        <v>0</v>
      </c>
      <c r="T87" s="1">
        <v>0</v>
      </c>
    </row>
    <row r="88" spans="1:20">
      <c r="A88" s="1" t="s">
        <v>2759</v>
      </c>
      <c r="B88" s="1" t="s">
        <v>458</v>
      </c>
      <c r="C88" s="1">
        <v>0</v>
      </c>
      <c r="D88" s="1">
        <v>0</v>
      </c>
      <c r="E88" s="1">
        <v>0</v>
      </c>
      <c r="F88" s="1">
        <v>0</v>
      </c>
      <c r="G88" s="1">
        <v>0</v>
      </c>
      <c r="H88" s="1">
        <v>0</v>
      </c>
      <c r="I88" s="1">
        <v>0</v>
      </c>
      <c r="J88" s="1">
        <v>0</v>
      </c>
      <c r="K88" s="1">
        <v>0</v>
      </c>
      <c r="L88" s="1">
        <v>0</v>
      </c>
      <c r="M88" s="1">
        <v>0</v>
      </c>
      <c r="N88" s="1">
        <v>0</v>
      </c>
      <c r="O88" s="1">
        <v>0</v>
      </c>
      <c r="P88" s="1">
        <v>0</v>
      </c>
      <c r="Q88" s="1">
        <v>0</v>
      </c>
      <c r="R88" s="1">
        <v>0</v>
      </c>
      <c r="S88" s="1">
        <v>0</v>
      </c>
      <c r="T88" s="1">
        <v>0</v>
      </c>
    </row>
    <row r="89" spans="1:20">
      <c r="A89" s="1" t="s">
        <v>459</v>
      </c>
      <c r="B89" s="1" t="s">
        <v>460</v>
      </c>
      <c r="C89" s="1">
        <v>0</v>
      </c>
      <c r="D89" s="1">
        <v>0</v>
      </c>
      <c r="E89" s="1">
        <v>0</v>
      </c>
      <c r="F89" s="1">
        <v>0</v>
      </c>
      <c r="G89" s="1">
        <v>0</v>
      </c>
      <c r="H89" s="1">
        <v>0</v>
      </c>
      <c r="I89" s="1">
        <v>0</v>
      </c>
      <c r="J89" s="1">
        <v>0</v>
      </c>
      <c r="K89" s="1">
        <v>0</v>
      </c>
      <c r="L89" s="1">
        <v>0</v>
      </c>
      <c r="M89" s="1">
        <v>0</v>
      </c>
      <c r="N89" s="1">
        <v>0</v>
      </c>
      <c r="O89" s="1">
        <v>0</v>
      </c>
      <c r="P89" s="1">
        <v>0</v>
      </c>
      <c r="Q89" s="1">
        <v>0</v>
      </c>
      <c r="R89" s="1">
        <v>0</v>
      </c>
      <c r="S89" s="1">
        <v>0</v>
      </c>
      <c r="T89" s="1">
        <v>0</v>
      </c>
    </row>
    <row r="90" spans="1:20">
      <c r="A90" s="1" t="s">
        <v>461</v>
      </c>
      <c r="B90" s="1" t="s">
        <v>462</v>
      </c>
      <c r="C90" s="1">
        <v>0</v>
      </c>
      <c r="D90" s="1">
        <v>0</v>
      </c>
      <c r="E90" s="1">
        <v>0</v>
      </c>
      <c r="F90" s="1">
        <v>0</v>
      </c>
      <c r="G90" s="1">
        <v>0</v>
      </c>
      <c r="H90" s="1">
        <v>0</v>
      </c>
      <c r="I90" s="1">
        <v>0</v>
      </c>
      <c r="J90" s="1">
        <v>0</v>
      </c>
      <c r="K90" s="1">
        <v>0</v>
      </c>
      <c r="L90" s="1">
        <v>0</v>
      </c>
      <c r="M90" s="1">
        <v>0</v>
      </c>
      <c r="N90" s="1">
        <v>0</v>
      </c>
      <c r="O90" s="1">
        <v>0</v>
      </c>
      <c r="P90" s="1">
        <v>0</v>
      </c>
      <c r="Q90" s="1">
        <v>0</v>
      </c>
      <c r="R90" s="1">
        <v>0</v>
      </c>
      <c r="S90" s="1">
        <v>0</v>
      </c>
      <c r="T90" s="1">
        <v>0</v>
      </c>
    </row>
    <row r="91" spans="1:20">
      <c r="A91" s="1" t="s">
        <v>463</v>
      </c>
      <c r="B91" s="1" t="s">
        <v>464</v>
      </c>
      <c r="C91" s="1">
        <v>0</v>
      </c>
      <c r="D91" s="1">
        <v>0</v>
      </c>
      <c r="E91" s="1">
        <v>0</v>
      </c>
      <c r="F91" s="1">
        <v>0</v>
      </c>
      <c r="G91" s="1">
        <v>0</v>
      </c>
      <c r="H91" s="1">
        <v>0</v>
      </c>
      <c r="I91" s="1">
        <v>0</v>
      </c>
      <c r="J91" s="1">
        <v>0</v>
      </c>
      <c r="K91" s="1">
        <v>0</v>
      </c>
      <c r="L91" s="1">
        <v>0</v>
      </c>
      <c r="M91" s="1">
        <v>0</v>
      </c>
      <c r="N91" s="1">
        <v>0</v>
      </c>
      <c r="O91" s="1">
        <v>0</v>
      </c>
      <c r="P91" s="1">
        <v>0</v>
      </c>
      <c r="Q91" s="1">
        <v>0</v>
      </c>
      <c r="R91" s="1">
        <v>0</v>
      </c>
      <c r="S91" s="1">
        <v>0</v>
      </c>
      <c r="T91" s="1">
        <v>0</v>
      </c>
    </row>
    <row r="92" spans="1:20">
      <c r="A92" s="1" t="s">
        <v>2760</v>
      </c>
      <c r="B92" s="1" t="s">
        <v>466</v>
      </c>
      <c r="C92" s="1">
        <v>0</v>
      </c>
      <c r="D92" s="1">
        <v>0</v>
      </c>
      <c r="E92" s="1">
        <v>0</v>
      </c>
      <c r="F92" s="1">
        <v>0</v>
      </c>
      <c r="G92" s="1">
        <v>0</v>
      </c>
      <c r="H92" s="1">
        <v>0</v>
      </c>
      <c r="I92" s="1">
        <v>0</v>
      </c>
      <c r="J92" s="1">
        <v>0</v>
      </c>
      <c r="K92" s="1">
        <v>0</v>
      </c>
      <c r="L92" s="1">
        <v>0</v>
      </c>
      <c r="M92" s="1">
        <v>0</v>
      </c>
      <c r="N92" s="1">
        <v>0</v>
      </c>
      <c r="O92" s="1">
        <v>0</v>
      </c>
      <c r="P92" s="1">
        <v>0</v>
      </c>
      <c r="Q92" s="1">
        <v>0</v>
      </c>
      <c r="R92" s="1">
        <v>0</v>
      </c>
      <c r="S92" s="1">
        <v>0</v>
      </c>
      <c r="T92" s="1">
        <v>0</v>
      </c>
    </row>
    <row r="93" spans="1:20">
      <c r="A93" s="1" t="s">
        <v>467</v>
      </c>
      <c r="B93" s="1" t="s">
        <v>468</v>
      </c>
      <c r="C93" s="1">
        <v>0</v>
      </c>
      <c r="D93" s="1">
        <v>0</v>
      </c>
      <c r="E93" s="1">
        <v>0</v>
      </c>
      <c r="F93" s="1">
        <v>0</v>
      </c>
      <c r="G93" s="1">
        <v>0</v>
      </c>
      <c r="H93" s="1">
        <v>0</v>
      </c>
      <c r="I93" s="1">
        <v>0</v>
      </c>
      <c r="J93" s="1">
        <v>0</v>
      </c>
      <c r="K93" s="1">
        <v>0</v>
      </c>
      <c r="L93" s="1">
        <v>0</v>
      </c>
      <c r="M93" s="1">
        <v>0</v>
      </c>
      <c r="N93" s="1">
        <v>0</v>
      </c>
      <c r="O93" s="1">
        <v>0</v>
      </c>
      <c r="P93" s="1">
        <v>0</v>
      </c>
      <c r="Q93" s="1">
        <v>0</v>
      </c>
      <c r="R93" s="1">
        <v>0</v>
      </c>
      <c r="S93" s="1">
        <v>0</v>
      </c>
      <c r="T93" s="1">
        <v>0</v>
      </c>
    </row>
    <row r="94" spans="1:20">
      <c r="A94" s="1" t="s">
        <v>469</v>
      </c>
      <c r="B94" s="1" t="s">
        <v>470</v>
      </c>
      <c r="C94" s="1">
        <v>0</v>
      </c>
      <c r="D94" s="1">
        <v>0</v>
      </c>
      <c r="E94" s="1">
        <v>0</v>
      </c>
      <c r="F94" s="1">
        <v>0</v>
      </c>
      <c r="G94" s="1">
        <v>0</v>
      </c>
      <c r="H94" s="1">
        <v>0</v>
      </c>
      <c r="I94" s="1">
        <v>0</v>
      </c>
      <c r="J94" s="1">
        <v>0</v>
      </c>
      <c r="K94" s="1">
        <v>0</v>
      </c>
      <c r="L94" s="1">
        <v>0</v>
      </c>
      <c r="M94" s="1">
        <v>0</v>
      </c>
      <c r="N94" s="1">
        <v>0</v>
      </c>
      <c r="O94" s="1">
        <v>0</v>
      </c>
      <c r="P94" s="1">
        <v>0</v>
      </c>
      <c r="Q94" s="1">
        <v>0</v>
      </c>
      <c r="R94" s="1">
        <v>0</v>
      </c>
      <c r="S94" s="1">
        <v>0</v>
      </c>
      <c r="T94" s="1">
        <v>0</v>
      </c>
    </row>
    <row r="95" spans="1:20">
      <c r="A95" s="1" t="s">
        <v>471</v>
      </c>
      <c r="B95" s="1" t="s">
        <v>472</v>
      </c>
      <c r="C95" s="1">
        <v>0</v>
      </c>
      <c r="D95" s="1">
        <v>0</v>
      </c>
      <c r="E95" s="1">
        <v>0</v>
      </c>
      <c r="F95" s="1">
        <v>0</v>
      </c>
      <c r="G95" s="1">
        <v>0</v>
      </c>
      <c r="H95" s="1">
        <v>0</v>
      </c>
      <c r="I95" s="1">
        <v>0</v>
      </c>
      <c r="J95" s="1">
        <v>0</v>
      </c>
      <c r="K95" s="1">
        <v>0</v>
      </c>
      <c r="L95" s="1">
        <v>0</v>
      </c>
      <c r="M95" s="1">
        <v>0</v>
      </c>
      <c r="N95" s="1">
        <v>0</v>
      </c>
      <c r="O95" s="1">
        <v>0</v>
      </c>
      <c r="P95" s="1">
        <v>0</v>
      </c>
      <c r="Q95" s="1">
        <v>0</v>
      </c>
      <c r="R95" s="1">
        <v>0</v>
      </c>
      <c r="S95" s="1">
        <v>0</v>
      </c>
      <c r="T95" s="1">
        <v>0</v>
      </c>
    </row>
    <row r="96" spans="1:20">
      <c r="A96" s="1" t="s">
        <v>2761</v>
      </c>
      <c r="B96" s="1" t="s">
        <v>474</v>
      </c>
      <c r="C96" s="1">
        <v>0</v>
      </c>
      <c r="D96" s="1">
        <v>0</v>
      </c>
      <c r="E96" s="1">
        <v>0</v>
      </c>
      <c r="F96" s="1">
        <v>0</v>
      </c>
      <c r="G96" s="1">
        <v>0</v>
      </c>
      <c r="H96" s="1">
        <v>0</v>
      </c>
      <c r="I96" s="1">
        <v>0</v>
      </c>
      <c r="J96" s="1">
        <v>0</v>
      </c>
      <c r="K96" s="1">
        <v>0</v>
      </c>
      <c r="L96" s="1">
        <v>0</v>
      </c>
      <c r="M96" s="1">
        <v>0</v>
      </c>
      <c r="N96" s="1">
        <v>0</v>
      </c>
      <c r="O96" s="1">
        <v>0</v>
      </c>
      <c r="P96" s="1">
        <v>0</v>
      </c>
      <c r="Q96" s="1">
        <v>0</v>
      </c>
      <c r="R96" s="1">
        <v>0</v>
      </c>
      <c r="S96" s="1">
        <v>0</v>
      </c>
      <c r="T96" s="1">
        <v>0</v>
      </c>
    </row>
    <row r="97" spans="1:20">
      <c r="A97" s="1" t="s">
        <v>475</v>
      </c>
      <c r="B97" s="1" t="s">
        <v>476</v>
      </c>
      <c r="C97" s="1">
        <v>0</v>
      </c>
      <c r="D97" s="1">
        <v>0</v>
      </c>
      <c r="E97" s="1">
        <v>0</v>
      </c>
      <c r="F97" s="1">
        <v>0</v>
      </c>
      <c r="G97" s="1">
        <v>0</v>
      </c>
      <c r="H97" s="1">
        <v>0</v>
      </c>
      <c r="I97" s="1">
        <v>0</v>
      </c>
      <c r="J97" s="1">
        <v>0</v>
      </c>
      <c r="K97" s="1">
        <v>0</v>
      </c>
      <c r="L97" s="1">
        <v>0</v>
      </c>
      <c r="M97" s="1">
        <v>0</v>
      </c>
      <c r="N97" s="1">
        <v>0</v>
      </c>
      <c r="O97" s="1">
        <v>0</v>
      </c>
      <c r="P97" s="1">
        <v>0</v>
      </c>
      <c r="Q97" s="1">
        <v>0</v>
      </c>
      <c r="R97" s="1">
        <v>0</v>
      </c>
      <c r="S97" s="1">
        <v>0</v>
      </c>
      <c r="T97" s="1">
        <v>0</v>
      </c>
    </row>
    <row r="98" spans="1:20">
      <c r="A98" s="1" t="s">
        <v>477</v>
      </c>
      <c r="B98" s="1" t="s">
        <v>478</v>
      </c>
      <c r="C98" s="1">
        <v>0</v>
      </c>
      <c r="D98" s="1">
        <v>0</v>
      </c>
      <c r="E98" s="1">
        <v>0</v>
      </c>
      <c r="F98" s="1">
        <v>0</v>
      </c>
      <c r="G98" s="1">
        <v>0</v>
      </c>
      <c r="H98" s="1">
        <v>0</v>
      </c>
      <c r="I98" s="1">
        <v>0</v>
      </c>
      <c r="J98" s="1">
        <v>0</v>
      </c>
      <c r="K98" s="1">
        <v>0</v>
      </c>
      <c r="L98" s="1">
        <v>0</v>
      </c>
      <c r="M98" s="1">
        <v>0</v>
      </c>
      <c r="N98" s="1">
        <v>0</v>
      </c>
      <c r="O98" s="1">
        <v>0</v>
      </c>
      <c r="P98" s="1">
        <v>0</v>
      </c>
      <c r="Q98" s="1">
        <v>0</v>
      </c>
      <c r="R98" s="1">
        <v>0</v>
      </c>
      <c r="S98" s="1">
        <v>0</v>
      </c>
      <c r="T98" s="1">
        <v>0</v>
      </c>
    </row>
    <row r="99" spans="1:20">
      <c r="A99" s="1" t="s">
        <v>479</v>
      </c>
      <c r="B99" s="1" t="s">
        <v>480</v>
      </c>
      <c r="C99" s="1">
        <v>0</v>
      </c>
      <c r="D99" s="1">
        <v>0</v>
      </c>
      <c r="E99" s="1">
        <v>0</v>
      </c>
      <c r="F99" s="1">
        <v>0</v>
      </c>
      <c r="G99" s="1">
        <v>0</v>
      </c>
      <c r="H99" s="1">
        <v>0</v>
      </c>
      <c r="I99" s="1">
        <v>0</v>
      </c>
      <c r="J99" s="1">
        <v>0</v>
      </c>
      <c r="K99" s="1">
        <v>0</v>
      </c>
      <c r="L99" s="1">
        <v>0</v>
      </c>
      <c r="M99" s="1">
        <v>0</v>
      </c>
      <c r="N99" s="1">
        <v>0</v>
      </c>
      <c r="O99" s="1">
        <v>0</v>
      </c>
      <c r="P99" s="1">
        <v>0</v>
      </c>
      <c r="Q99" s="1">
        <v>0</v>
      </c>
      <c r="R99" s="1">
        <v>0</v>
      </c>
      <c r="S99" s="1">
        <v>0</v>
      </c>
      <c r="T99" s="1">
        <v>0</v>
      </c>
    </row>
    <row r="100" spans="1:20">
      <c r="A100" s="1" t="s">
        <v>481</v>
      </c>
      <c r="B100" s="1" t="s">
        <v>482</v>
      </c>
      <c r="C100" s="1">
        <v>0</v>
      </c>
      <c r="D100" s="1">
        <v>0</v>
      </c>
      <c r="E100" s="1">
        <v>0</v>
      </c>
      <c r="F100" s="1">
        <v>0</v>
      </c>
      <c r="G100" s="1">
        <v>0</v>
      </c>
      <c r="H100" s="1">
        <v>0</v>
      </c>
      <c r="I100" s="1">
        <v>0</v>
      </c>
      <c r="J100" s="1">
        <v>0</v>
      </c>
      <c r="K100" s="1">
        <v>0</v>
      </c>
      <c r="L100" s="1">
        <v>0</v>
      </c>
      <c r="M100" s="1">
        <v>0</v>
      </c>
      <c r="N100" s="1">
        <v>0</v>
      </c>
      <c r="O100" s="1">
        <v>0</v>
      </c>
      <c r="P100" s="1">
        <v>0</v>
      </c>
      <c r="Q100" s="1">
        <v>0</v>
      </c>
      <c r="R100" s="1">
        <v>0</v>
      </c>
      <c r="S100" s="1">
        <v>0</v>
      </c>
      <c r="T100" s="1">
        <v>0</v>
      </c>
    </row>
    <row r="101" spans="1:20">
      <c r="A101" s="1" t="s">
        <v>483</v>
      </c>
      <c r="B101" s="1" t="s">
        <v>484</v>
      </c>
      <c r="C101" s="1">
        <v>0</v>
      </c>
      <c r="D101" s="1">
        <v>0</v>
      </c>
      <c r="E101" s="1">
        <v>0</v>
      </c>
      <c r="F101" s="1">
        <v>0</v>
      </c>
      <c r="G101" s="1">
        <v>0</v>
      </c>
      <c r="H101" s="1">
        <v>0</v>
      </c>
      <c r="I101" s="1">
        <v>0</v>
      </c>
      <c r="J101" s="1">
        <v>0</v>
      </c>
      <c r="K101" s="1">
        <v>0</v>
      </c>
      <c r="L101" s="1">
        <v>0</v>
      </c>
      <c r="M101" s="1">
        <v>0</v>
      </c>
      <c r="N101" s="1">
        <v>0</v>
      </c>
      <c r="O101" s="1">
        <v>0</v>
      </c>
      <c r="P101" s="1">
        <v>0</v>
      </c>
      <c r="Q101" s="1">
        <v>0</v>
      </c>
      <c r="R101" s="1">
        <v>0</v>
      </c>
      <c r="S101" s="1">
        <v>0</v>
      </c>
      <c r="T101" s="1">
        <v>0</v>
      </c>
    </row>
    <row r="102" spans="1:20">
      <c r="A102" s="1" t="s">
        <v>2762</v>
      </c>
      <c r="B102" s="1" t="s">
        <v>486</v>
      </c>
      <c r="C102" s="1">
        <v>0</v>
      </c>
      <c r="D102" s="1">
        <v>0</v>
      </c>
      <c r="E102" s="1">
        <v>0</v>
      </c>
      <c r="F102" s="1">
        <v>0</v>
      </c>
      <c r="G102" s="1">
        <v>0</v>
      </c>
      <c r="H102" s="1">
        <v>0</v>
      </c>
      <c r="I102" s="1">
        <v>0</v>
      </c>
      <c r="J102" s="1">
        <v>0</v>
      </c>
      <c r="K102" s="1">
        <v>0</v>
      </c>
      <c r="L102" s="1">
        <v>0</v>
      </c>
      <c r="M102" s="1">
        <v>0</v>
      </c>
      <c r="N102" s="1">
        <v>0</v>
      </c>
      <c r="O102" s="1">
        <v>0</v>
      </c>
      <c r="P102" s="1">
        <v>0</v>
      </c>
      <c r="Q102" s="1">
        <v>0</v>
      </c>
      <c r="R102" s="1">
        <v>0</v>
      </c>
      <c r="S102" s="1">
        <v>0</v>
      </c>
      <c r="T102" s="1">
        <v>0</v>
      </c>
    </row>
    <row r="103" spans="1:20">
      <c r="A103" s="1" t="s">
        <v>487</v>
      </c>
      <c r="B103" s="1" t="s">
        <v>488</v>
      </c>
      <c r="C103" s="1">
        <v>0</v>
      </c>
      <c r="D103" s="1">
        <v>0</v>
      </c>
      <c r="E103" s="1">
        <v>0</v>
      </c>
      <c r="F103" s="1">
        <v>0</v>
      </c>
      <c r="G103" s="1">
        <v>0</v>
      </c>
      <c r="H103" s="1">
        <v>0</v>
      </c>
      <c r="I103" s="1">
        <v>0</v>
      </c>
      <c r="J103" s="1">
        <v>0</v>
      </c>
      <c r="K103" s="1">
        <v>0</v>
      </c>
      <c r="L103" s="1">
        <v>0</v>
      </c>
      <c r="M103" s="1">
        <v>0</v>
      </c>
      <c r="N103" s="1">
        <v>0</v>
      </c>
      <c r="O103" s="1">
        <v>0</v>
      </c>
      <c r="P103" s="1">
        <v>0</v>
      </c>
      <c r="Q103" s="1">
        <v>0</v>
      </c>
      <c r="R103" s="1">
        <v>0</v>
      </c>
      <c r="S103" s="1">
        <v>0</v>
      </c>
      <c r="T103" s="1">
        <v>0</v>
      </c>
    </row>
    <row r="104" spans="1:20">
      <c r="A104" s="1" t="s">
        <v>489</v>
      </c>
      <c r="B104" s="1" t="s">
        <v>490</v>
      </c>
      <c r="C104" s="1">
        <v>0</v>
      </c>
      <c r="D104" s="1">
        <v>0</v>
      </c>
      <c r="E104" s="1">
        <v>0</v>
      </c>
      <c r="F104" s="1">
        <v>0</v>
      </c>
      <c r="G104" s="1">
        <v>0</v>
      </c>
      <c r="H104" s="1">
        <v>0</v>
      </c>
      <c r="I104" s="1">
        <v>0</v>
      </c>
      <c r="J104" s="1">
        <v>0</v>
      </c>
      <c r="K104" s="1">
        <v>0</v>
      </c>
      <c r="L104" s="1">
        <v>0</v>
      </c>
      <c r="M104" s="1">
        <v>0</v>
      </c>
      <c r="N104" s="1">
        <v>0</v>
      </c>
      <c r="O104" s="1">
        <v>0</v>
      </c>
      <c r="P104" s="1">
        <v>0</v>
      </c>
      <c r="Q104" s="1">
        <v>0</v>
      </c>
      <c r="R104" s="1">
        <v>0</v>
      </c>
      <c r="S104" s="1">
        <v>0</v>
      </c>
      <c r="T104" s="1">
        <v>0</v>
      </c>
    </row>
    <row r="105" spans="1:20">
      <c r="A105" s="1" t="s">
        <v>491</v>
      </c>
      <c r="B105" s="1" t="s">
        <v>492</v>
      </c>
      <c r="C105" s="1">
        <v>0</v>
      </c>
      <c r="D105" s="1">
        <v>0</v>
      </c>
      <c r="E105" s="1">
        <v>0</v>
      </c>
      <c r="F105" s="1">
        <v>0</v>
      </c>
      <c r="G105" s="1">
        <v>0</v>
      </c>
      <c r="H105" s="1">
        <v>0</v>
      </c>
      <c r="I105" s="1">
        <v>0</v>
      </c>
      <c r="J105" s="1">
        <v>0</v>
      </c>
      <c r="K105" s="1">
        <v>0</v>
      </c>
      <c r="L105" s="1">
        <v>0</v>
      </c>
      <c r="M105" s="1">
        <v>0</v>
      </c>
      <c r="N105" s="1">
        <v>0</v>
      </c>
      <c r="O105" s="1">
        <v>0</v>
      </c>
      <c r="P105" s="1">
        <v>0</v>
      </c>
      <c r="Q105" s="1">
        <v>0</v>
      </c>
      <c r="R105" s="1">
        <v>0</v>
      </c>
      <c r="S105" s="1">
        <v>0</v>
      </c>
      <c r="T105" s="1">
        <v>0</v>
      </c>
    </row>
    <row r="106" spans="1:20">
      <c r="A106" s="1" t="s">
        <v>2763</v>
      </c>
      <c r="B106" s="1" t="s">
        <v>494</v>
      </c>
      <c r="C106" s="1">
        <v>0</v>
      </c>
      <c r="D106" s="1">
        <v>0</v>
      </c>
      <c r="E106" s="1">
        <v>0</v>
      </c>
      <c r="F106" s="1">
        <v>0</v>
      </c>
      <c r="G106" s="1">
        <v>0</v>
      </c>
      <c r="H106" s="1">
        <v>0</v>
      </c>
      <c r="I106" s="1">
        <v>0</v>
      </c>
      <c r="J106" s="1">
        <v>0</v>
      </c>
      <c r="K106" s="1">
        <v>0</v>
      </c>
      <c r="L106" s="1">
        <v>0</v>
      </c>
      <c r="M106" s="1">
        <v>0</v>
      </c>
      <c r="N106" s="1">
        <v>0</v>
      </c>
      <c r="O106" s="1">
        <v>0</v>
      </c>
      <c r="P106" s="1">
        <v>0</v>
      </c>
      <c r="Q106" s="1">
        <v>0</v>
      </c>
      <c r="R106" s="1">
        <v>0</v>
      </c>
      <c r="S106" s="1">
        <v>0</v>
      </c>
      <c r="T106" s="1">
        <v>0</v>
      </c>
    </row>
    <row r="107" spans="1:20">
      <c r="A107" s="1" t="s">
        <v>495</v>
      </c>
      <c r="B107" s="1" t="s">
        <v>496</v>
      </c>
      <c r="C107" s="1">
        <v>0</v>
      </c>
      <c r="D107" s="1">
        <v>0</v>
      </c>
      <c r="E107" s="1">
        <v>0</v>
      </c>
      <c r="F107" s="1">
        <v>0</v>
      </c>
      <c r="G107" s="1">
        <v>0</v>
      </c>
      <c r="H107" s="1">
        <v>0</v>
      </c>
      <c r="I107" s="1">
        <v>0</v>
      </c>
      <c r="J107" s="1">
        <v>0</v>
      </c>
      <c r="K107" s="1">
        <v>0</v>
      </c>
      <c r="L107" s="1">
        <v>0</v>
      </c>
      <c r="M107" s="1">
        <v>0</v>
      </c>
      <c r="N107" s="1">
        <v>0</v>
      </c>
      <c r="O107" s="1">
        <v>0</v>
      </c>
      <c r="P107" s="1">
        <v>0</v>
      </c>
      <c r="Q107" s="1">
        <v>0</v>
      </c>
      <c r="R107" s="1">
        <v>0</v>
      </c>
      <c r="S107" s="1">
        <v>0</v>
      </c>
      <c r="T107" s="1">
        <v>0</v>
      </c>
    </row>
    <row r="108" spans="1:20">
      <c r="A108" s="1" t="s">
        <v>497</v>
      </c>
      <c r="B108" s="1" t="s">
        <v>498</v>
      </c>
      <c r="C108" s="1">
        <v>0</v>
      </c>
      <c r="D108" s="1">
        <v>0</v>
      </c>
      <c r="E108" s="1">
        <v>0</v>
      </c>
      <c r="F108" s="1">
        <v>0</v>
      </c>
      <c r="G108" s="1">
        <v>0</v>
      </c>
      <c r="H108" s="1">
        <v>0</v>
      </c>
      <c r="I108" s="1">
        <v>0</v>
      </c>
      <c r="J108" s="1">
        <v>0</v>
      </c>
      <c r="K108" s="1">
        <v>0</v>
      </c>
      <c r="L108" s="1">
        <v>0</v>
      </c>
      <c r="M108" s="1">
        <v>0</v>
      </c>
      <c r="N108" s="1">
        <v>0</v>
      </c>
      <c r="O108" s="1">
        <v>0</v>
      </c>
      <c r="P108" s="1">
        <v>0</v>
      </c>
      <c r="Q108" s="1">
        <v>0</v>
      </c>
      <c r="R108" s="1">
        <v>0</v>
      </c>
      <c r="S108" s="1">
        <v>0</v>
      </c>
      <c r="T108" s="1">
        <v>0</v>
      </c>
    </row>
    <row r="109" spans="1:20">
      <c r="A109" s="1" t="s">
        <v>499</v>
      </c>
      <c r="B109" s="1" t="s">
        <v>500</v>
      </c>
      <c r="C109" s="1">
        <v>0</v>
      </c>
      <c r="D109" s="1">
        <v>0</v>
      </c>
      <c r="E109" s="1">
        <v>0</v>
      </c>
      <c r="F109" s="1">
        <v>0</v>
      </c>
      <c r="G109" s="1">
        <v>0</v>
      </c>
      <c r="H109" s="1">
        <v>0</v>
      </c>
      <c r="I109" s="1">
        <v>0</v>
      </c>
      <c r="J109" s="1">
        <v>0</v>
      </c>
      <c r="K109" s="1">
        <v>0</v>
      </c>
      <c r="L109" s="1">
        <v>0</v>
      </c>
      <c r="M109" s="1">
        <v>0</v>
      </c>
      <c r="N109" s="1">
        <v>0</v>
      </c>
      <c r="O109" s="1">
        <v>0</v>
      </c>
      <c r="P109" s="1">
        <v>0</v>
      </c>
      <c r="Q109" s="1">
        <v>0</v>
      </c>
      <c r="R109" s="1">
        <v>0</v>
      </c>
      <c r="S109" s="1">
        <v>0</v>
      </c>
      <c r="T109" s="1">
        <v>0</v>
      </c>
    </row>
    <row r="110" spans="1:20">
      <c r="A110" s="1" t="s">
        <v>2764</v>
      </c>
      <c r="B110" s="1" t="s">
        <v>502</v>
      </c>
      <c r="C110" s="1">
        <v>0</v>
      </c>
      <c r="D110" s="1">
        <v>0</v>
      </c>
      <c r="E110" s="1">
        <v>0</v>
      </c>
      <c r="F110" s="1">
        <v>0</v>
      </c>
      <c r="G110" s="1">
        <v>0</v>
      </c>
      <c r="H110" s="1">
        <v>0</v>
      </c>
      <c r="I110" s="1">
        <v>0</v>
      </c>
      <c r="J110" s="1">
        <v>0</v>
      </c>
      <c r="K110" s="1">
        <v>0</v>
      </c>
      <c r="L110" s="1">
        <v>0</v>
      </c>
      <c r="M110" s="1">
        <v>0</v>
      </c>
      <c r="N110" s="1">
        <v>0</v>
      </c>
      <c r="O110" s="1">
        <v>0</v>
      </c>
      <c r="P110" s="1">
        <v>0</v>
      </c>
      <c r="Q110" s="1">
        <v>0</v>
      </c>
      <c r="R110" s="1">
        <v>0</v>
      </c>
      <c r="S110" s="1">
        <v>0</v>
      </c>
      <c r="T110" s="1">
        <v>0</v>
      </c>
    </row>
    <row r="111" spans="1:20">
      <c r="A111" s="1" t="s">
        <v>503</v>
      </c>
      <c r="B111" s="1" t="s">
        <v>504</v>
      </c>
      <c r="C111" s="1">
        <v>0</v>
      </c>
      <c r="D111" s="1">
        <v>0</v>
      </c>
      <c r="E111" s="1">
        <v>0</v>
      </c>
      <c r="F111" s="1">
        <v>0</v>
      </c>
      <c r="G111" s="1">
        <v>0</v>
      </c>
      <c r="H111" s="1">
        <v>0</v>
      </c>
      <c r="I111" s="1">
        <v>0</v>
      </c>
      <c r="J111" s="1">
        <v>0</v>
      </c>
      <c r="K111" s="1">
        <v>0</v>
      </c>
      <c r="L111" s="1">
        <v>0</v>
      </c>
      <c r="M111" s="1">
        <v>0</v>
      </c>
      <c r="N111" s="1">
        <v>0</v>
      </c>
      <c r="O111" s="1">
        <v>0</v>
      </c>
      <c r="P111" s="1">
        <v>0</v>
      </c>
      <c r="Q111" s="1">
        <v>0</v>
      </c>
      <c r="R111" s="1">
        <v>0</v>
      </c>
      <c r="S111" s="1">
        <v>0</v>
      </c>
      <c r="T111" s="1">
        <v>0</v>
      </c>
    </row>
    <row r="112" spans="1:20">
      <c r="A112" s="1" t="s">
        <v>505</v>
      </c>
      <c r="B112" s="1" t="s">
        <v>506</v>
      </c>
      <c r="C112" s="1">
        <v>0</v>
      </c>
      <c r="D112" s="1">
        <v>0</v>
      </c>
      <c r="E112" s="1">
        <v>0</v>
      </c>
      <c r="F112" s="1">
        <v>0</v>
      </c>
      <c r="G112" s="1">
        <v>0</v>
      </c>
      <c r="H112" s="1">
        <v>0</v>
      </c>
      <c r="I112" s="1">
        <v>0</v>
      </c>
      <c r="J112" s="1">
        <v>0</v>
      </c>
      <c r="K112" s="1">
        <v>0</v>
      </c>
      <c r="L112" s="1">
        <v>0</v>
      </c>
      <c r="M112" s="1">
        <v>0</v>
      </c>
      <c r="N112" s="1">
        <v>0</v>
      </c>
      <c r="O112" s="1">
        <v>0</v>
      </c>
      <c r="P112" s="1">
        <v>0</v>
      </c>
      <c r="Q112" s="1">
        <v>0</v>
      </c>
      <c r="R112" s="1">
        <v>0</v>
      </c>
      <c r="S112" s="1">
        <v>0</v>
      </c>
      <c r="T112" s="1">
        <v>0</v>
      </c>
    </row>
    <row r="113" spans="1:20">
      <c r="A113" s="1" t="s">
        <v>507</v>
      </c>
      <c r="B113" s="1" t="s">
        <v>508</v>
      </c>
      <c r="C113" s="1">
        <v>0</v>
      </c>
      <c r="D113" s="1">
        <v>0</v>
      </c>
      <c r="E113" s="1">
        <v>0</v>
      </c>
      <c r="F113" s="1">
        <v>0</v>
      </c>
      <c r="G113" s="1">
        <v>0</v>
      </c>
      <c r="H113" s="1">
        <v>0</v>
      </c>
      <c r="I113" s="1">
        <v>0</v>
      </c>
      <c r="J113" s="1">
        <v>0</v>
      </c>
      <c r="K113" s="1">
        <v>0</v>
      </c>
      <c r="L113" s="1">
        <v>0</v>
      </c>
      <c r="M113" s="1">
        <v>0</v>
      </c>
      <c r="N113" s="1">
        <v>0</v>
      </c>
      <c r="O113" s="1">
        <v>0</v>
      </c>
      <c r="P113" s="1">
        <v>0</v>
      </c>
      <c r="Q113" s="1">
        <v>0</v>
      </c>
      <c r="R113" s="1">
        <v>0</v>
      </c>
      <c r="S113" s="1">
        <v>0</v>
      </c>
      <c r="T113" s="1">
        <v>0</v>
      </c>
    </row>
    <row r="114" spans="1:20">
      <c r="A114" s="1" t="s">
        <v>509</v>
      </c>
      <c r="B114" s="1" t="s">
        <v>510</v>
      </c>
      <c r="C114" s="1">
        <v>0</v>
      </c>
      <c r="D114" s="1">
        <v>0</v>
      </c>
      <c r="E114" s="1">
        <v>0</v>
      </c>
      <c r="F114" s="1">
        <v>0</v>
      </c>
      <c r="G114" s="1">
        <v>0</v>
      </c>
      <c r="H114" s="1">
        <v>0</v>
      </c>
      <c r="I114" s="1">
        <v>0</v>
      </c>
      <c r="J114" s="1">
        <v>0</v>
      </c>
      <c r="K114" s="1">
        <v>0</v>
      </c>
      <c r="L114" s="1">
        <v>0</v>
      </c>
      <c r="M114" s="1">
        <v>0</v>
      </c>
      <c r="N114" s="1">
        <v>0</v>
      </c>
      <c r="O114" s="1">
        <v>0</v>
      </c>
      <c r="P114" s="1">
        <v>0</v>
      </c>
      <c r="Q114" s="1">
        <v>0</v>
      </c>
      <c r="R114" s="1">
        <v>0</v>
      </c>
      <c r="S114" s="1">
        <v>0</v>
      </c>
      <c r="T114" s="1">
        <v>0</v>
      </c>
    </row>
    <row r="115" spans="1:20">
      <c r="A115" s="1" t="s">
        <v>511</v>
      </c>
      <c r="B115" s="1" t="s">
        <v>512</v>
      </c>
      <c r="C115" s="1">
        <v>0</v>
      </c>
      <c r="D115" s="1">
        <v>0</v>
      </c>
      <c r="E115" s="1">
        <v>0</v>
      </c>
      <c r="F115" s="1">
        <v>0</v>
      </c>
      <c r="G115" s="1">
        <v>0</v>
      </c>
      <c r="H115" s="1">
        <v>0</v>
      </c>
      <c r="I115" s="1">
        <v>0</v>
      </c>
      <c r="J115" s="1">
        <v>0</v>
      </c>
      <c r="K115" s="1">
        <v>0</v>
      </c>
      <c r="L115" s="1">
        <v>0</v>
      </c>
      <c r="M115" s="1">
        <v>0</v>
      </c>
      <c r="N115" s="1">
        <v>0</v>
      </c>
      <c r="O115" s="1">
        <v>0</v>
      </c>
      <c r="P115" s="1">
        <v>0</v>
      </c>
      <c r="Q115" s="1">
        <v>0</v>
      </c>
      <c r="R115" s="1">
        <v>0</v>
      </c>
      <c r="S115" s="1">
        <v>0</v>
      </c>
      <c r="T115" s="1">
        <v>0</v>
      </c>
    </row>
    <row r="116" spans="1:20">
      <c r="A116" s="1" t="s">
        <v>513</v>
      </c>
      <c r="B116" s="1" t="s">
        <v>514</v>
      </c>
      <c r="C116" s="1">
        <v>0</v>
      </c>
      <c r="D116" s="1">
        <v>0</v>
      </c>
      <c r="E116" s="1">
        <v>0</v>
      </c>
      <c r="F116" s="1">
        <v>0</v>
      </c>
      <c r="G116" s="1">
        <v>0</v>
      </c>
      <c r="H116" s="1">
        <v>0</v>
      </c>
      <c r="I116" s="1">
        <v>0</v>
      </c>
      <c r="J116" s="1">
        <v>0</v>
      </c>
      <c r="K116" s="1">
        <v>0</v>
      </c>
      <c r="L116" s="1">
        <v>0</v>
      </c>
      <c r="M116" s="1">
        <v>0</v>
      </c>
      <c r="N116" s="1">
        <v>0</v>
      </c>
      <c r="O116" s="1">
        <v>0</v>
      </c>
      <c r="P116" s="1">
        <v>0</v>
      </c>
      <c r="Q116" s="1">
        <v>0</v>
      </c>
      <c r="R116" s="1">
        <v>0</v>
      </c>
      <c r="S116" s="1">
        <v>0</v>
      </c>
      <c r="T116" s="1">
        <v>0</v>
      </c>
    </row>
    <row r="117" spans="1:20">
      <c r="A117" s="1" t="s">
        <v>515</v>
      </c>
      <c r="B117" s="1" t="s">
        <v>516</v>
      </c>
      <c r="C117" s="1">
        <v>0</v>
      </c>
      <c r="D117" s="1">
        <v>0</v>
      </c>
      <c r="E117" s="1">
        <v>0</v>
      </c>
      <c r="F117" s="1">
        <v>0</v>
      </c>
      <c r="G117" s="1">
        <v>0</v>
      </c>
      <c r="H117" s="1">
        <v>0</v>
      </c>
      <c r="I117" s="1">
        <v>0</v>
      </c>
      <c r="J117" s="1">
        <v>0</v>
      </c>
      <c r="K117" s="1">
        <v>0</v>
      </c>
      <c r="L117" s="1">
        <v>0</v>
      </c>
      <c r="M117" s="1">
        <v>0</v>
      </c>
      <c r="N117" s="1">
        <v>0</v>
      </c>
      <c r="O117" s="1">
        <v>0</v>
      </c>
      <c r="P117" s="1">
        <v>0</v>
      </c>
      <c r="Q117" s="1">
        <v>0</v>
      </c>
      <c r="R117" s="1">
        <v>0</v>
      </c>
      <c r="S117" s="1">
        <v>0</v>
      </c>
      <c r="T117" s="1">
        <v>0</v>
      </c>
    </row>
    <row r="118" spans="1:20">
      <c r="A118" s="1" t="s">
        <v>517</v>
      </c>
      <c r="B118" s="1" t="s">
        <v>518</v>
      </c>
      <c r="C118" s="1">
        <v>0</v>
      </c>
      <c r="D118" s="1">
        <v>0</v>
      </c>
      <c r="E118" s="1">
        <v>0</v>
      </c>
      <c r="F118" s="1">
        <v>0</v>
      </c>
      <c r="G118" s="1">
        <v>0</v>
      </c>
      <c r="H118" s="1">
        <v>0</v>
      </c>
      <c r="I118" s="1">
        <v>0</v>
      </c>
      <c r="J118" s="1">
        <v>0</v>
      </c>
      <c r="K118" s="1">
        <v>0</v>
      </c>
      <c r="L118" s="1">
        <v>0</v>
      </c>
      <c r="M118" s="1">
        <v>0</v>
      </c>
      <c r="N118" s="1">
        <v>0</v>
      </c>
      <c r="O118" s="1">
        <v>0</v>
      </c>
      <c r="P118" s="1">
        <v>0</v>
      </c>
      <c r="Q118" s="1">
        <v>0</v>
      </c>
      <c r="R118" s="1">
        <v>0</v>
      </c>
      <c r="S118" s="1">
        <v>0</v>
      </c>
      <c r="T118" s="1">
        <v>0</v>
      </c>
    </row>
    <row r="119" spans="1:20">
      <c r="A119" s="1" t="s">
        <v>519</v>
      </c>
      <c r="B119" s="1" t="s">
        <v>520</v>
      </c>
      <c r="C119" s="1">
        <v>0</v>
      </c>
      <c r="D119" s="1">
        <v>0</v>
      </c>
      <c r="E119" s="1">
        <v>0</v>
      </c>
      <c r="F119" s="1">
        <v>0</v>
      </c>
      <c r="G119" s="1">
        <v>0</v>
      </c>
      <c r="H119" s="1">
        <v>0</v>
      </c>
      <c r="I119" s="1">
        <v>0</v>
      </c>
      <c r="J119" s="1">
        <v>0</v>
      </c>
      <c r="K119" s="1">
        <v>0</v>
      </c>
      <c r="L119" s="1">
        <v>0</v>
      </c>
      <c r="M119" s="1">
        <v>0</v>
      </c>
      <c r="N119" s="1">
        <v>0</v>
      </c>
      <c r="O119" s="1">
        <v>0</v>
      </c>
      <c r="P119" s="1">
        <v>0</v>
      </c>
      <c r="Q119" s="1">
        <v>0</v>
      </c>
      <c r="R119" s="1">
        <v>0</v>
      </c>
      <c r="S119" s="1">
        <v>0</v>
      </c>
      <c r="T119" s="1">
        <v>0</v>
      </c>
    </row>
    <row r="120" spans="1:20">
      <c r="A120" s="1" t="s">
        <v>521</v>
      </c>
      <c r="B120" s="1" t="s">
        <v>522</v>
      </c>
      <c r="C120" s="1">
        <v>0</v>
      </c>
      <c r="D120" s="1">
        <v>0</v>
      </c>
      <c r="E120" s="1">
        <v>0</v>
      </c>
      <c r="F120" s="1">
        <v>0</v>
      </c>
      <c r="G120" s="1">
        <v>0</v>
      </c>
      <c r="H120" s="1">
        <v>0</v>
      </c>
      <c r="I120" s="1">
        <v>0</v>
      </c>
      <c r="J120" s="1">
        <v>0</v>
      </c>
      <c r="K120" s="1">
        <v>0</v>
      </c>
      <c r="L120" s="1">
        <v>0</v>
      </c>
      <c r="M120" s="1">
        <v>0</v>
      </c>
      <c r="N120" s="1">
        <v>0</v>
      </c>
      <c r="O120" s="1">
        <v>0</v>
      </c>
      <c r="P120" s="1">
        <v>0</v>
      </c>
      <c r="Q120" s="1">
        <v>0</v>
      </c>
      <c r="R120" s="1">
        <v>0</v>
      </c>
      <c r="S120" s="1">
        <v>0</v>
      </c>
      <c r="T120" s="1">
        <v>0</v>
      </c>
    </row>
    <row r="121" spans="1:20">
      <c r="A121" s="1" t="s">
        <v>523</v>
      </c>
      <c r="B121" s="1" t="s">
        <v>524</v>
      </c>
      <c r="C121" s="1">
        <v>0</v>
      </c>
      <c r="D121" s="1">
        <v>0</v>
      </c>
      <c r="E121" s="1">
        <v>0</v>
      </c>
      <c r="F121" s="1">
        <v>0</v>
      </c>
      <c r="G121" s="1">
        <v>0</v>
      </c>
      <c r="H121" s="1">
        <v>0</v>
      </c>
      <c r="I121" s="1">
        <v>0</v>
      </c>
      <c r="J121" s="1">
        <v>0</v>
      </c>
      <c r="K121" s="1">
        <v>0</v>
      </c>
      <c r="L121" s="1">
        <v>0</v>
      </c>
      <c r="M121" s="1">
        <v>0</v>
      </c>
      <c r="N121" s="1">
        <v>0</v>
      </c>
      <c r="O121" s="1">
        <v>0</v>
      </c>
      <c r="P121" s="1">
        <v>0</v>
      </c>
      <c r="Q121" s="1">
        <v>0</v>
      </c>
      <c r="R121" s="1">
        <v>0</v>
      </c>
      <c r="S121" s="1">
        <v>0</v>
      </c>
      <c r="T121" s="1">
        <v>0</v>
      </c>
    </row>
    <row r="122" spans="1:20">
      <c r="A122" s="1" t="s">
        <v>525</v>
      </c>
      <c r="B122" s="1" t="s">
        <v>526</v>
      </c>
      <c r="C122" s="1">
        <v>0</v>
      </c>
      <c r="D122" s="1">
        <v>0</v>
      </c>
      <c r="E122" s="1">
        <v>0</v>
      </c>
      <c r="F122" s="1">
        <v>0</v>
      </c>
      <c r="G122" s="1">
        <v>0</v>
      </c>
      <c r="H122" s="1">
        <v>0</v>
      </c>
      <c r="I122" s="1">
        <v>0</v>
      </c>
      <c r="J122" s="1">
        <v>0</v>
      </c>
      <c r="K122" s="1">
        <v>0</v>
      </c>
      <c r="L122" s="1">
        <v>0</v>
      </c>
      <c r="M122" s="1">
        <v>0</v>
      </c>
      <c r="N122" s="1">
        <v>0</v>
      </c>
      <c r="O122" s="1">
        <v>0</v>
      </c>
      <c r="P122" s="1">
        <v>0</v>
      </c>
      <c r="Q122" s="1">
        <v>0</v>
      </c>
      <c r="R122" s="1">
        <v>0</v>
      </c>
      <c r="S122" s="1">
        <v>0</v>
      </c>
      <c r="T122" s="1">
        <v>0</v>
      </c>
    </row>
    <row r="123" spans="1:20">
      <c r="A123" s="1" t="s">
        <v>527</v>
      </c>
      <c r="B123" s="1" t="s">
        <v>528</v>
      </c>
      <c r="C123" s="1">
        <v>0</v>
      </c>
      <c r="D123" s="1">
        <v>0</v>
      </c>
      <c r="E123" s="1">
        <v>0</v>
      </c>
      <c r="F123" s="1">
        <v>0</v>
      </c>
      <c r="G123" s="1">
        <v>0</v>
      </c>
      <c r="H123" s="1">
        <v>0</v>
      </c>
      <c r="I123" s="1">
        <v>0</v>
      </c>
      <c r="J123" s="1">
        <v>0</v>
      </c>
      <c r="K123" s="1">
        <v>0</v>
      </c>
      <c r="L123" s="1">
        <v>0</v>
      </c>
      <c r="M123" s="1">
        <v>0</v>
      </c>
      <c r="N123" s="1">
        <v>0</v>
      </c>
      <c r="O123" s="1">
        <v>0</v>
      </c>
      <c r="P123" s="1">
        <v>0</v>
      </c>
      <c r="Q123" s="1">
        <v>0</v>
      </c>
      <c r="R123" s="1">
        <v>0</v>
      </c>
      <c r="S123" s="1">
        <v>0</v>
      </c>
      <c r="T123" s="1">
        <v>0</v>
      </c>
    </row>
    <row r="124" spans="1:20">
      <c r="A124" s="1" t="s">
        <v>529</v>
      </c>
      <c r="B124" s="1" t="s">
        <v>530</v>
      </c>
      <c r="C124" s="1">
        <v>0</v>
      </c>
      <c r="D124" s="1">
        <v>0</v>
      </c>
      <c r="E124" s="1">
        <v>0</v>
      </c>
      <c r="F124" s="1">
        <v>0</v>
      </c>
      <c r="G124" s="1">
        <v>0</v>
      </c>
      <c r="H124" s="1">
        <v>0</v>
      </c>
      <c r="I124" s="1">
        <v>0</v>
      </c>
      <c r="J124" s="1">
        <v>0</v>
      </c>
      <c r="K124" s="1">
        <v>0</v>
      </c>
      <c r="L124" s="1">
        <v>0</v>
      </c>
      <c r="M124" s="1">
        <v>0</v>
      </c>
      <c r="N124" s="1">
        <v>0</v>
      </c>
      <c r="O124" s="1">
        <v>0</v>
      </c>
      <c r="P124" s="1">
        <v>0</v>
      </c>
      <c r="Q124" s="1">
        <v>0</v>
      </c>
      <c r="R124" s="1">
        <v>0</v>
      </c>
      <c r="S124" s="1">
        <v>0</v>
      </c>
      <c r="T124" s="1">
        <v>0</v>
      </c>
    </row>
    <row r="125" spans="1:20">
      <c r="A125" s="1" t="s">
        <v>531</v>
      </c>
      <c r="B125" s="1" t="s">
        <v>532</v>
      </c>
      <c r="C125" s="1">
        <v>0</v>
      </c>
      <c r="D125" s="1">
        <v>0</v>
      </c>
      <c r="E125" s="1">
        <v>0</v>
      </c>
      <c r="F125" s="1">
        <v>0</v>
      </c>
      <c r="G125" s="1">
        <v>0</v>
      </c>
      <c r="H125" s="1">
        <v>0</v>
      </c>
      <c r="I125" s="1">
        <v>0</v>
      </c>
      <c r="J125" s="1">
        <v>0</v>
      </c>
      <c r="K125" s="1">
        <v>0</v>
      </c>
      <c r="L125" s="1">
        <v>0</v>
      </c>
      <c r="M125" s="1">
        <v>0</v>
      </c>
      <c r="N125" s="1">
        <v>0</v>
      </c>
      <c r="O125" s="1">
        <v>0</v>
      </c>
      <c r="P125" s="1">
        <v>0</v>
      </c>
      <c r="Q125" s="1">
        <v>0</v>
      </c>
      <c r="R125" s="1">
        <v>0</v>
      </c>
      <c r="S125" s="1">
        <v>0</v>
      </c>
      <c r="T125" s="1">
        <v>0</v>
      </c>
    </row>
    <row r="126" spans="1:20">
      <c r="A126" s="1" t="s">
        <v>533</v>
      </c>
      <c r="B126" s="1" t="s">
        <v>534</v>
      </c>
      <c r="C126" s="1">
        <v>0</v>
      </c>
      <c r="D126" s="1">
        <v>0</v>
      </c>
      <c r="E126" s="1">
        <v>0</v>
      </c>
      <c r="F126" s="1">
        <v>0</v>
      </c>
      <c r="G126" s="1">
        <v>0</v>
      </c>
      <c r="H126" s="1">
        <v>0</v>
      </c>
      <c r="I126" s="1">
        <v>0</v>
      </c>
      <c r="J126" s="1">
        <v>0</v>
      </c>
      <c r="K126" s="1">
        <v>0</v>
      </c>
      <c r="L126" s="1">
        <v>0</v>
      </c>
      <c r="M126" s="1">
        <v>0</v>
      </c>
      <c r="N126" s="1">
        <v>0</v>
      </c>
      <c r="O126" s="1">
        <v>0</v>
      </c>
      <c r="P126" s="1">
        <v>0</v>
      </c>
      <c r="Q126" s="1">
        <v>0</v>
      </c>
      <c r="R126" s="1">
        <v>0</v>
      </c>
      <c r="S126" s="1">
        <v>0</v>
      </c>
      <c r="T126" s="1">
        <v>0</v>
      </c>
    </row>
    <row r="127" spans="1:20">
      <c r="A127" s="1" t="s">
        <v>535</v>
      </c>
      <c r="B127" s="1" t="s">
        <v>536</v>
      </c>
      <c r="C127" s="1">
        <v>0</v>
      </c>
      <c r="D127" s="1">
        <v>0</v>
      </c>
      <c r="E127" s="1">
        <v>0</v>
      </c>
      <c r="F127" s="1">
        <v>0</v>
      </c>
      <c r="G127" s="1">
        <v>0</v>
      </c>
      <c r="H127" s="1">
        <v>0</v>
      </c>
      <c r="I127" s="1">
        <v>0</v>
      </c>
      <c r="J127" s="1">
        <v>0</v>
      </c>
      <c r="K127" s="1">
        <v>0</v>
      </c>
      <c r="L127" s="1">
        <v>0</v>
      </c>
      <c r="M127" s="1">
        <v>0</v>
      </c>
      <c r="N127" s="1">
        <v>0</v>
      </c>
      <c r="O127" s="1">
        <v>0</v>
      </c>
      <c r="P127" s="1">
        <v>0</v>
      </c>
      <c r="Q127" s="1">
        <v>0</v>
      </c>
      <c r="R127" s="1">
        <v>0</v>
      </c>
      <c r="S127" s="1">
        <v>0</v>
      </c>
      <c r="T127" s="1">
        <v>0</v>
      </c>
    </row>
    <row r="128" spans="1:20">
      <c r="A128" s="1" t="s">
        <v>2765</v>
      </c>
      <c r="B128" s="1" t="s">
        <v>538</v>
      </c>
      <c r="C128" s="1">
        <v>0</v>
      </c>
      <c r="D128" s="1">
        <v>0</v>
      </c>
      <c r="E128" s="1">
        <v>0</v>
      </c>
      <c r="F128" s="1">
        <v>0</v>
      </c>
      <c r="G128" s="1">
        <v>0</v>
      </c>
      <c r="H128" s="1">
        <v>0</v>
      </c>
      <c r="I128" s="1">
        <v>0</v>
      </c>
      <c r="J128" s="1">
        <v>0</v>
      </c>
      <c r="K128" s="1">
        <v>0</v>
      </c>
      <c r="L128" s="1">
        <v>0</v>
      </c>
      <c r="M128" s="1">
        <v>0</v>
      </c>
      <c r="N128" s="1">
        <v>0</v>
      </c>
      <c r="O128" s="1">
        <v>0</v>
      </c>
      <c r="P128" s="1">
        <v>0</v>
      </c>
      <c r="Q128" s="1">
        <v>0</v>
      </c>
      <c r="R128" s="1">
        <v>0</v>
      </c>
      <c r="S128" s="1">
        <v>0</v>
      </c>
      <c r="T128" s="1">
        <v>0</v>
      </c>
    </row>
    <row r="129" spans="1:20">
      <c r="A129" s="1" t="s">
        <v>539</v>
      </c>
      <c r="B129" s="1" t="s">
        <v>540</v>
      </c>
      <c r="C129" s="1">
        <v>0</v>
      </c>
      <c r="D129" s="1">
        <v>0</v>
      </c>
      <c r="E129" s="1">
        <v>0</v>
      </c>
      <c r="F129" s="1">
        <v>0</v>
      </c>
      <c r="G129" s="1">
        <v>0</v>
      </c>
      <c r="H129" s="1">
        <v>0</v>
      </c>
      <c r="I129" s="1">
        <v>0</v>
      </c>
      <c r="J129" s="1">
        <v>0</v>
      </c>
      <c r="K129" s="1">
        <v>0</v>
      </c>
      <c r="L129" s="1">
        <v>0</v>
      </c>
      <c r="M129" s="1">
        <v>0</v>
      </c>
      <c r="N129" s="1">
        <v>0</v>
      </c>
      <c r="O129" s="1">
        <v>0</v>
      </c>
      <c r="P129" s="1">
        <v>0</v>
      </c>
      <c r="Q129" s="1">
        <v>0</v>
      </c>
      <c r="R129" s="1">
        <v>0</v>
      </c>
      <c r="S129" s="1">
        <v>0</v>
      </c>
      <c r="T129" s="1">
        <v>0</v>
      </c>
    </row>
    <row r="130" spans="1:20">
      <c r="A130" s="1" t="s">
        <v>541</v>
      </c>
      <c r="B130" s="1" t="s">
        <v>542</v>
      </c>
      <c r="C130" s="1">
        <v>0</v>
      </c>
      <c r="D130" s="1">
        <v>0</v>
      </c>
      <c r="E130" s="1">
        <v>0</v>
      </c>
      <c r="F130" s="1">
        <v>0</v>
      </c>
      <c r="G130" s="1">
        <v>0</v>
      </c>
      <c r="H130" s="1">
        <v>0</v>
      </c>
      <c r="I130" s="1">
        <v>0</v>
      </c>
      <c r="J130" s="1">
        <v>0</v>
      </c>
      <c r="K130" s="1">
        <v>0</v>
      </c>
      <c r="L130" s="1">
        <v>0</v>
      </c>
      <c r="M130" s="1">
        <v>0</v>
      </c>
      <c r="N130" s="1">
        <v>0</v>
      </c>
      <c r="O130" s="1">
        <v>0</v>
      </c>
      <c r="P130" s="1">
        <v>0</v>
      </c>
      <c r="Q130" s="1">
        <v>0</v>
      </c>
      <c r="R130" s="1">
        <v>0</v>
      </c>
      <c r="S130" s="1">
        <v>0</v>
      </c>
      <c r="T130" s="1">
        <v>0</v>
      </c>
    </row>
    <row r="131" spans="1:20">
      <c r="A131" s="1" t="s">
        <v>543</v>
      </c>
      <c r="B131" s="1" t="s">
        <v>544</v>
      </c>
      <c r="C131" s="1">
        <v>0</v>
      </c>
      <c r="D131" s="1">
        <v>0</v>
      </c>
      <c r="E131" s="1">
        <v>0</v>
      </c>
      <c r="F131" s="1">
        <v>0</v>
      </c>
      <c r="G131" s="1">
        <v>0</v>
      </c>
      <c r="H131" s="1">
        <v>0</v>
      </c>
      <c r="I131" s="1">
        <v>0</v>
      </c>
      <c r="J131" s="1">
        <v>0</v>
      </c>
      <c r="K131" s="1">
        <v>0</v>
      </c>
      <c r="L131" s="1">
        <v>0</v>
      </c>
      <c r="M131" s="1">
        <v>0</v>
      </c>
      <c r="N131" s="1">
        <v>0</v>
      </c>
      <c r="O131" s="1">
        <v>0</v>
      </c>
      <c r="P131" s="1">
        <v>0</v>
      </c>
      <c r="Q131" s="1">
        <v>0</v>
      </c>
      <c r="R131" s="1">
        <v>0</v>
      </c>
      <c r="S131" s="1">
        <v>0</v>
      </c>
      <c r="T131" s="1">
        <v>0</v>
      </c>
    </row>
    <row r="132" spans="1:20">
      <c r="A132" s="1" t="s">
        <v>545</v>
      </c>
      <c r="B132" s="1" t="s">
        <v>546</v>
      </c>
      <c r="C132" s="1">
        <v>0</v>
      </c>
      <c r="D132" s="1">
        <v>0</v>
      </c>
      <c r="E132" s="1">
        <v>0</v>
      </c>
      <c r="F132" s="1">
        <v>0</v>
      </c>
      <c r="G132" s="1">
        <v>0</v>
      </c>
      <c r="H132" s="1">
        <v>0</v>
      </c>
      <c r="I132" s="1">
        <v>0</v>
      </c>
      <c r="J132" s="1">
        <v>0</v>
      </c>
      <c r="K132" s="1">
        <v>0</v>
      </c>
      <c r="L132" s="1">
        <v>0</v>
      </c>
      <c r="M132" s="1">
        <v>0</v>
      </c>
      <c r="N132" s="1">
        <v>0</v>
      </c>
      <c r="O132" s="1">
        <v>0</v>
      </c>
      <c r="P132" s="1">
        <v>0</v>
      </c>
      <c r="Q132" s="1">
        <v>0</v>
      </c>
      <c r="R132" s="1">
        <v>0</v>
      </c>
      <c r="S132" s="1">
        <v>0</v>
      </c>
      <c r="T132" s="1">
        <v>0</v>
      </c>
    </row>
    <row r="133" spans="1:20">
      <c r="A133" s="1" t="s">
        <v>547</v>
      </c>
      <c r="B133" s="1" t="s">
        <v>548</v>
      </c>
      <c r="C133" s="1">
        <v>0</v>
      </c>
      <c r="D133" s="1">
        <v>0</v>
      </c>
      <c r="E133" s="1">
        <v>0</v>
      </c>
      <c r="F133" s="1">
        <v>0</v>
      </c>
      <c r="G133" s="1">
        <v>0</v>
      </c>
      <c r="H133" s="1">
        <v>0</v>
      </c>
      <c r="I133" s="1">
        <v>0</v>
      </c>
      <c r="J133" s="1">
        <v>0</v>
      </c>
      <c r="K133" s="1">
        <v>0</v>
      </c>
      <c r="L133" s="1">
        <v>0</v>
      </c>
      <c r="M133" s="1">
        <v>0</v>
      </c>
      <c r="N133" s="1">
        <v>0</v>
      </c>
      <c r="O133" s="1">
        <v>0</v>
      </c>
      <c r="P133" s="1">
        <v>0</v>
      </c>
      <c r="Q133" s="1">
        <v>0</v>
      </c>
      <c r="R133" s="1">
        <v>0</v>
      </c>
      <c r="S133" s="1">
        <v>0</v>
      </c>
      <c r="T133" s="1">
        <v>0</v>
      </c>
    </row>
    <row r="134" spans="1:20">
      <c r="A134" s="1" t="s">
        <v>549</v>
      </c>
      <c r="B134" s="1" t="s">
        <v>550</v>
      </c>
      <c r="C134" s="1">
        <v>0</v>
      </c>
      <c r="D134" s="1">
        <v>0</v>
      </c>
      <c r="E134" s="1">
        <v>0</v>
      </c>
      <c r="F134" s="1">
        <v>0</v>
      </c>
      <c r="G134" s="1">
        <v>0</v>
      </c>
      <c r="H134" s="1">
        <v>0</v>
      </c>
      <c r="I134" s="1">
        <v>0</v>
      </c>
      <c r="J134" s="1">
        <v>0</v>
      </c>
      <c r="K134" s="1">
        <v>0</v>
      </c>
      <c r="L134" s="1">
        <v>0</v>
      </c>
      <c r="M134" s="1">
        <v>0</v>
      </c>
      <c r="N134" s="1">
        <v>0</v>
      </c>
      <c r="O134" s="1">
        <v>0</v>
      </c>
      <c r="P134" s="1">
        <v>0</v>
      </c>
      <c r="Q134" s="1">
        <v>0</v>
      </c>
      <c r="R134" s="1">
        <v>0</v>
      </c>
      <c r="S134" s="1">
        <v>0</v>
      </c>
      <c r="T134" s="1">
        <v>0</v>
      </c>
    </row>
    <row r="135" spans="1:20">
      <c r="A135" s="1" t="s">
        <v>551</v>
      </c>
      <c r="B135" s="1" t="s">
        <v>552</v>
      </c>
      <c r="C135" s="1">
        <v>0</v>
      </c>
      <c r="D135" s="1">
        <v>0</v>
      </c>
      <c r="E135" s="1">
        <v>0</v>
      </c>
      <c r="F135" s="1">
        <v>0</v>
      </c>
      <c r="G135" s="1">
        <v>0</v>
      </c>
      <c r="H135" s="1">
        <v>0</v>
      </c>
      <c r="I135" s="1">
        <v>0</v>
      </c>
      <c r="J135" s="1">
        <v>0</v>
      </c>
      <c r="K135" s="1">
        <v>0</v>
      </c>
      <c r="L135" s="1">
        <v>0</v>
      </c>
      <c r="M135" s="1">
        <v>0</v>
      </c>
      <c r="N135" s="1">
        <v>0</v>
      </c>
      <c r="O135" s="1">
        <v>0</v>
      </c>
      <c r="P135" s="1">
        <v>0</v>
      </c>
      <c r="Q135" s="1">
        <v>0</v>
      </c>
      <c r="R135" s="1">
        <v>0</v>
      </c>
      <c r="S135" s="1">
        <v>0</v>
      </c>
      <c r="T135" s="1">
        <v>0</v>
      </c>
    </row>
    <row r="136" spans="1:20">
      <c r="A136" s="1" t="s">
        <v>2766</v>
      </c>
      <c r="B136" s="1" t="s">
        <v>554</v>
      </c>
      <c r="C136" s="1">
        <v>0</v>
      </c>
      <c r="D136" s="1">
        <v>0</v>
      </c>
      <c r="E136" s="1">
        <v>0</v>
      </c>
      <c r="F136" s="1">
        <v>0</v>
      </c>
      <c r="G136" s="1">
        <v>0</v>
      </c>
      <c r="H136" s="1">
        <v>0</v>
      </c>
      <c r="I136" s="1">
        <v>0</v>
      </c>
      <c r="J136" s="1">
        <v>0</v>
      </c>
      <c r="K136" s="1">
        <v>0</v>
      </c>
      <c r="L136" s="1">
        <v>0</v>
      </c>
      <c r="M136" s="1">
        <v>0</v>
      </c>
      <c r="N136" s="1">
        <v>0</v>
      </c>
      <c r="O136" s="1">
        <v>0</v>
      </c>
      <c r="P136" s="1">
        <v>0</v>
      </c>
      <c r="Q136" s="1">
        <v>0</v>
      </c>
      <c r="R136" s="1">
        <v>0</v>
      </c>
      <c r="S136" s="1">
        <v>0</v>
      </c>
      <c r="T136" s="1">
        <v>0</v>
      </c>
    </row>
  </sheetData>
  <pageMargins left="0.75" right="0.75" top="1" bottom="1" header="0.5" footer="0.5"/>
  <headerFooter alignWithMargins="0">
    <oddHeader>&amp;A</oddHeader>
    <oddFooter>Page &amp;P</oddFooter>
  </headerFooter>
</worksheet>
</file>

<file path=xl/worksheets/sheet37.xml><?xml version="1.0" encoding="utf-8"?>
<worksheet xmlns="http://schemas.openxmlformats.org/spreadsheetml/2006/main" xmlns:r="http://schemas.openxmlformats.org/officeDocument/2006/relationships">
  <sheetPr codeName="Foglio13"/>
  <dimension ref="A1:W149"/>
  <sheetViews>
    <sheetView showGridLines="0" zoomScaleNormal="100" workbookViewId="0">
      <pane xSplit="2" ySplit="5" topLeftCell="C131" activePane="bottomRight" state="frozen"/>
      <selection activeCell="C8" sqref="C8"/>
      <selection pane="topRight" activeCell="C8" sqref="C8"/>
      <selection pane="bottomLeft" activeCell="C8" sqref="C8"/>
      <selection pane="bottomRight" activeCell="Q134" sqref="Q134"/>
    </sheetView>
  </sheetViews>
  <sheetFormatPr defaultRowHeight="11.25"/>
  <cols>
    <col min="1" max="1" width="44.28515625" style="1149" customWidth="1"/>
    <col min="2" max="2" width="7.5703125" style="1241" customWidth="1"/>
    <col min="3" max="6" width="6.7109375" style="1149" customWidth="1"/>
    <col min="7" max="10" width="7.140625" style="1149" customWidth="1"/>
    <col min="11" max="12" width="7.28515625" style="1149" customWidth="1"/>
    <col min="13" max="14" width="7.5703125" style="1149" customWidth="1"/>
    <col min="15" max="22" width="7.140625" style="1149" customWidth="1"/>
    <col min="23" max="23" width="5" style="1149" hidden="1" customWidth="1"/>
    <col min="24" max="16384" width="9.140625" style="1149"/>
  </cols>
  <sheetData>
    <row r="1" spans="1:23" s="1070" customFormat="1" ht="87" customHeight="1">
      <c r="A1" s="2630" t="str">
        <f>'t1'!A1</f>
        <v>COMPARTO SERVIZIO SANITARIO NAZIONALE - anno 2017</v>
      </c>
      <c r="B1" s="2630"/>
      <c r="C1" s="2630"/>
      <c r="D1" s="2630"/>
      <c r="E1" s="2630"/>
      <c r="F1" s="2630"/>
      <c r="G1" s="2630"/>
      <c r="H1" s="2630"/>
      <c r="I1" s="2630"/>
      <c r="J1" s="2630"/>
      <c r="K1" s="2647"/>
      <c r="L1" s="2647"/>
      <c r="M1" s="1215"/>
      <c r="N1" s="1105"/>
      <c r="O1" s="1105"/>
      <c r="P1" s="1105"/>
      <c r="Q1" s="1105"/>
      <c r="R1" s="1105"/>
      <c r="S1" s="1105"/>
      <c r="T1" s="1105"/>
      <c r="U1" s="1106"/>
      <c r="V1" s="1107"/>
      <c r="W1" s="1071"/>
    </row>
    <row r="2" spans="1:23" ht="30" customHeight="1" thickBot="1">
      <c r="A2" s="1216"/>
      <c r="B2" s="1217"/>
      <c r="C2" s="1218"/>
      <c r="D2" s="1219"/>
      <c r="E2" s="1218"/>
      <c r="F2" s="1218"/>
      <c r="G2" s="1218"/>
      <c r="H2" s="1218"/>
      <c r="I2" s="1218"/>
      <c r="J2" s="1108"/>
      <c r="K2" s="2648"/>
      <c r="L2" s="2648"/>
      <c r="M2" s="1220"/>
      <c r="N2" s="1108"/>
      <c r="O2" s="1108"/>
      <c r="P2" s="1108"/>
      <c r="Q2" s="1108"/>
      <c r="R2" s="1108"/>
      <c r="S2" s="1108"/>
      <c r="T2" s="1108"/>
      <c r="U2" s="1108"/>
      <c r="V2" s="1108"/>
    </row>
    <row r="3" spans="1:23" ht="15" customHeight="1" thickBot="1">
      <c r="A3" s="1221"/>
      <c r="B3" s="1222"/>
      <c r="C3" s="1223" t="s">
        <v>2815</v>
      </c>
      <c r="D3" s="1224"/>
      <c r="E3" s="1224"/>
      <c r="F3" s="1224"/>
      <c r="G3" s="1224"/>
      <c r="H3" s="1224"/>
      <c r="I3" s="1224"/>
      <c r="J3" s="1224"/>
      <c r="K3" s="1224"/>
      <c r="L3" s="1224"/>
      <c r="M3" s="1224"/>
      <c r="N3" s="1224"/>
      <c r="O3" s="1224"/>
      <c r="P3" s="1224"/>
      <c r="Q3" s="1224"/>
      <c r="R3" s="1224"/>
      <c r="S3" s="1224"/>
      <c r="T3" s="1224"/>
      <c r="U3" s="1224"/>
      <c r="V3" s="1225"/>
    </row>
    <row r="4" spans="1:23" ht="45" customHeight="1" thickTop="1">
      <c r="A4" s="1226" t="s">
        <v>2816</v>
      </c>
      <c r="B4" s="1227" t="s">
        <v>273</v>
      </c>
      <c r="C4" s="2649" t="s">
        <v>2817</v>
      </c>
      <c r="D4" s="2650"/>
      <c r="E4" s="2649" t="s">
        <v>2787</v>
      </c>
      <c r="F4" s="2650"/>
      <c r="G4" s="2649" t="s">
        <v>2818</v>
      </c>
      <c r="H4" s="2651"/>
      <c r="I4" s="2649" t="s">
        <v>2819</v>
      </c>
      <c r="J4" s="2651"/>
      <c r="K4" s="2652" t="s">
        <v>2820</v>
      </c>
      <c r="L4" s="2656"/>
      <c r="M4" s="2649" t="s">
        <v>2821</v>
      </c>
      <c r="N4" s="2651"/>
      <c r="O4" s="2649" t="s">
        <v>2822</v>
      </c>
      <c r="P4" s="2651"/>
      <c r="Q4" s="2652" t="s">
        <v>2823</v>
      </c>
      <c r="R4" s="2653"/>
      <c r="S4" s="2652" t="s">
        <v>2824</v>
      </c>
      <c r="T4" s="2653"/>
      <c r="U4" s="2654" t="s">
        <v>555</v>
      </c>
      <c r="V4" s="2655"/>
    </row>
    <row r="5" spans="1:23">
      <c r="A5" s="1777" t="s">
        <v>2728</v>
      </c>
      <c r="B5" s="1227"/>
      <c r="C5" s="2645" t="s">
        <v>2825</v>
      </c>
      <c r="D5" s="2646"/>
      <c r="E5" s="2645" t="s">
        <v>2826</v>
      </c>
      <c r="F5" s="2646"/>
      <c r="G5" s="2645" t="s">
        <v>2827</v>
      </c>
      <c r="H5" s="2646"/>
      <c r="I5" s="2645" t="s">
        <v>2828</v>
      </c>
      <c r="J5" s="2646"/>
      <c r="K5" s="2645" t="s">
        <v>2829</v>
      </c>
      <c r="L5" s="2646"/>
      <c r="M5" s="2645" t="s">
        <v>2830</v>
      </c>
      <c r="N5" s="2646"/>
      <c r="O5" s="2645" t="s">
        <v>2831</v>
      </c>
      <c r="P5" s="2646"/>
      <c r="Q5" s="2645" t="s">
        <v>2832</v>
      </c>
      <c r="R5" s="2646"/>
      <c r="S5" s="2645" t="s">
        <v>2833</v>
      </c>
      <c r="T5" s="2646"/>
      <c r="U5" s="2657"/>
      <c r="V5" s="2658"/>
    </row>
    <row r="6" spans="1:23" ht="15" customHeight="1" thickBot="1">
      <c r="A6" s="1228"/>
      <c r="B6" s="1229"/>
      <c r="C6" s="1230" t="s">
        <v>279</v>
      </c>
      <c r="D6" s="1231" t="s">
        <v>280</v>
      </c>
      <c r="E6" s="1230" t="s">
        <v>279</v>
      </c>
      <c r="F6" s="1231" t="s">
        <v>280</v>
      </c>
      <c r="G6" s="1230" t="s">
        <v>279</v>
      </c>
      <c r="H6" s="1231" t="s">
        <v>280</v>
      </c>
      <c r="I6" s="1230" t="s">
        <v>279</v>
      </c>
      <c r="J6" s="1231" t="s">
        <v>280</v>
      </c>
      <c r="K6" s="1230" t="s">
        <v>279</v>
      </c>
      <c r="L6" s="1231" t="s">
        <v>280</v>
      </c>
      <c r="M6" s="1230" t="s">
        <v>279</v>
      </c>
      <c r="N6" s="1231" t="s">
        <v>280</v>
      </c>
      <c r="O6" s="1230" t="s">
        <v>279</v>
      </c>
      <c r="P6" s="1231" t="s">
        <v>280</v>
      </c>
      <c r="Q6" s="1230" t="s">
        <v>279</v>
      </c>
      <c r="R6" s="1231" t="s">
        <v>280</v>
      </c>
      <c r="S6" s="1230" t="s">
        <v>279</v>
      </c>
      <c r="T6" s="1727" t="s">
        <v>280</v>
      </c>
      <c r="U6" s="1230" t="s">
        <v>279</v>
      </c>
      <c r="V6" s="1232" t="s">
        <v>280</v>
      </c>
    </row>
    <row r="7" spans="1:23" ht="15" hidden="1" customHeight="1" thickTop="1" thickBot="1">
      <c r="A7" s="1498"/>
      <c r="B7" s="1499"/>
      <c r="C7" s="1500">
        <v>0</v>
      </c>
      <c r="D7" s="1501">
        <v>0</v>
      </c>
      <c r="E7" s="1500">
        <v>0</v>
      </c>
      <c r="F7" s="1500">
        <v>0</v>
      </c>
      <c r="G7" s="1501">
        <v>0</v>
      </c>
      <c r="H7" s="1500">
        <v>0</v>
      </c>
      <c r="I7" s="1500">
        <v>0</v>
      </c>
      <c r="J7" s="1501">
        <v>0</v>
      </c>
      <c r="K7" s="1500">
        <v>0</v>
      </c>
      <c r="L7" s="1500">
        <v>0</v>
      </c>
      <c r="M7" s="1501">
        <v>0</v>
      </c>
      <c r="N7" s="1500">
        <v>0</v>
      </c>
      <c r="O7" s="1500">
        <v>0</v>
      </c>
      <c r="P7" s="1501">
        <v>0</v>
      </c>
      <c r="Q7" s="1500">
        <v>0</v>
      </c>
      <c r="R7" s="1500">
        <v>0</v>
      </c>
      <c r="S7" s="1501">
        <v>0</v>
      </c>
      <c r="T7" s="1501">
        <v>0</v>
      </c>
      <c r="U7" s="1765">
        <v>0</v>
      </c>
      <c r="V7" s="1767">
        <v>0</v>
      </c>
    </row>
    <row r="8" spans="1:23" ht="12" customHeight="1" thickTop="1">
      <c r="A8" s="1199" t="str">
        <f>'t1'!A7</f>
        <v>direttore generale</v>
      </c>
      <c r="B8" s="1200" t="str">
        <f>'t1'!B7</f>
        <v>0D0097</v>
      </c>
      <c r="C8" s="544"/>
      <c r="D8" s="545"/>
      <c r="E8" s="544"/>
      <c r="F8" s="545"/>
      <c r="G8" s="544"/>
      <c r="H8" s="545"/>
      <c r="I8" s="544"/>
      <c r="J8" s="545"/>
      <c r="K8" s="544"/>
      <c r="L8" s="545"/>
      <c r="M8" s="544"/>
      <c r="N8" s="545"/>
      <c r="O8" s="544"/>
      <c r="P8" s="545"/>
      <c r="Q8" s="544"/>
      <c r="R8" s="1732"/>
      <c r="S8" s="1736"/>
      <c r="T8" s="1735"/>
      <c r="U8" s="1764">
        <f>SUM(C8,E8,G8,I8,K8,M8,O8,Q8,S8)</f>
        <v>0</v>
      </c>
      <c r="V8" s="1766">
        <f>SUM(D8,F8,H8,J8,L8,N8,P8,R8,T8)</f>
        <v>0</v>
      </c>
      <c r="W8" s="1149">
        <f>'t1'!N7</f>
        <v>1</v>
      </c>
    </row>
    <row r="9" spans="1:23" ht="12" customHeight="1">
      <c r="A9" s="1173" t="str">
        <f>'t1'!A8</f>
        <v>direttore sanitario</v>
      </c>
      <c r="B9" s="1174" t="str">
        <f>'t1'!B8</f>
        <v>0D0482</v>
      </c>
      <c r="C9" s="549"/>
      <c r="D9" s="548"/>
      <c r="E9" s="549"/>
      <c r="F9" s="548"/>
      <c r="G9" s="549"/>
      <c r="H9" s="548"/>
      <c r="I9" s="546"/>
      <c r="J9" s="547"/>
      <c r="K9" s="546"/>
      <c r="L9" s="547"/>
      <c r="M9" s="546"/>
      <c r="N9" s="547"/>
      <c r="O9" s="546"/>
      <c r="P9" s="547"/>
      <c r="Q9" s="546"/>
      <c r="R9" s="1728"/>
      <c r="S9" s="1737"/>
      <c r="T9" s="1733"/>
      <c r="U9" s="1233">
        <f t="shared" ref="U9:U72" si="0">SUM(C9,E9,G9,I9,K9,M9,O9,Q9,S9)</f>
        <v>0</v>
      </c>
      <c r="V9" s="1234">
        <f t="shared" ref="V9:V72" si="1">SUM(D9,F9,H9,J9,L9,N9,P9,R9,T9)</f>
        <v>0</v>
      </c>
      <c r="W9" s="1149">
        <f>'t1'!N8</f>
        <v>1</v>
      </c>
    </row>
    <row r="10" spans="1:23" ht="12" customHeight="1">
      <c r="A10" s="1173" t="str">
        <f>'t1'!A9</f>
        <v>direttore amministrativo</v>
      </c>
      <c r="B10" s="1174" t="str">
        <f>'t1'!B9</f>
        <v>0D0163</v>
      </c>
      <c r="C10" s="546"/>
      <c r="D10" s="580"/>
      <c r="E10" s="549"/>
      <c r="F10" s="548"/>
      <c r="G10" s="549"/>
      <c r="H10" s="548"/>
      <c r="I10" s="549"/>
      <c r="J10" s="548"/>
      <c r="K10" s="549"/>
      <c r="L10" s="548"/>
      <c r="M10" s="549"/>
      <c r="N10" s="548"/>
      <c r="O10" s="549"/>
      <c r="P10" s="548"/>
      <c r="Q10" s="549"/>
      <c r="R10" s="1730"/>
      <c r="S10" s="546"/>
      <c r="T10" s="580"/>
      <c r="U10" s="1233">
        <f t="shared" si="0"/>
        <v>0</v>
      </c>
      <c r="V10" s="1234">
        <f t="shared" si="1"/>
        <v>0</v>
      </c>
      <c r="W10" s="1149">
        <f>'t1'!N9</f>
        <v>1</v>
      </c>
    </row>
    <row r="11" spans="1:23" ht="12" customHeight="1">
      <c r="A11" s="1173" t="str">
        <f>'t1'!A10</f>
        <v>direttore dei servizi sociali</v>
      </c>
      <c r="B11" s="1174" t="str">
        <f>'t1'!B10</f>
        <v>0D0484</v>
      </c>
      <c r="C11" s="578"/>
      <c r="D11" s="579"/>
      <c r="E11" s="549"/>
      <c r="F11" s="548"/>
      <c r="G11" s="549"/>
      <c r="H11" s="548"/>
      <c r="I11" s="549"/>
      <c r="J11" s="548"/>
      <c r="K11" s="549"/>
      <c r="L11" s="548"/>
      <c r="M11" s="549"/>
      <c r="N11" s="548"/>
      <c r="O11" s="549"/>
      <c r="P11" s="548"/>
      <c r="Q11" s="549"/>
      <c r="R11" s="1730"/>
      <c r="S11" s="546"/>
      <c r="T11" s="580"/>
      <c r="U11" s="1233">
        <f t="shared" si="0"/>
        <v>0</v>
      </c>
      <c r="V11" s="1234">
        <f t="shared" si="1"/>
        <v>0</v>
      </c>
      <c r="W11" s="1149">
        <f>'t1'!N10</f>
        <v>0</v>
      </c>
    </row>
    <row r="12" spans="1:23" ht="12" customHeight="1">
      <c r="A12" s="1173" t="str">
        <f>'t1'!A11</f>
        <v>dir. medico con inc. di struttura complessa (rapp. esclusivo)</v>
      </c>
      <c r="B12" s="1174" t="str">
        <f>'t1'!B11</f>
        <v>SD0E33</v>
      </c>
      <c r="C12" s="549"/>
      <c r="D12" s="548"/>
      <c r="E12" s="549"/>
      <c r="F12" s="548"/>
      <c r="G12" s="549"/>
      <c r="H12" s="548"/>
      <c r="I12" s="549"/>
      <c r="J12" s="548"/>
      <c r="K12" s="549"/>
      <c r="L12" s="548"/>
      <c r="M12" s="549"/>
      <c r="N12" s="548"/>
      <c r="O12" s="549"/>
      <c r="P12" s="548"/>
      <c r="Q12" s="549"/>
      <c r="R12" s="1730"/>
      <c r="S12" s="546"/>
      <c r="T12" s="580"/>
      <c r="U12" s="1233">
        <f t="shared" si="0"/>
        <v>0</v>
      </c>
      <c r="V12" s="1234">
        <f t="shared" si="1"/>
        <v>0</v>
      </c>
      <c r="W12" s="1149">
        <f>'t1'!N11</f>
        <v>1</v>
      </c>
    </row>
    <row r="13" spans="1:23" ht="12" customHeight="1">
      <c r="A13" s="1173" t="str">
        <f>'t1'!A12</f>
        <v>dir. medico con inc. di struttura complessa (rapp. non escl.)</v>
      </c>
      <c r="B13" s="1174" t="str">
        <f>'t1'!B12</f>
        <v>SD0N33</v>
      </c>
      <c r="C13" s="549"/>
      <c r="D13" s="548"/>
      <c r="E13" s="549"/>
      <c r="F13" s="548"/>
      <c r="G13" s="549"/>
      <c r="H13" s="548"/>
      <c r="I13" s="549"/>
      <c r="J13" s="548"/>
      <c r="K13" s="549"/>
      <c r="L13" s="548"/>
      <c r="M13" s="549"/>
      <c r="N13" s="548"/>
      <c r="O13" s="549"/>
      <c r="P13" s="548"/>
      <c r="Q13" s="549"/>
      <c r="R13" s="1730"/>
      <c r="S13" s="546"/>
      <c r="T13" s="580"/>
      <c r="U13" s="1233">
        <f t="shared" si="0"/>
        <v>0</v>
      </c>
      <c r="V13" s="1234">
        <f t="shared" si="1"/>
        <v>0</v>
      </c>
      <c r="W13" s="1149">
        <f>'t1'!N12</f>
        <v>1</v>
      </c>
    </row>
    <row r="14" spans="1:23" ht="12" customHeight="1">
      <c r="A14" s="1173" t="str">
        <f>'t1'!A13</f>
        <v>dir. medico con incarico di struttura semplice (rapp. esclusivo)</v>
      </c>
      <c r="B14" s="1174" t="str">
        <f>'t1'!B13</f>
        <v>SD0E34</v>
      </c>
      <c r="C14" s="549"/>
      <c r="D14" s="548"/>
      <c r="E14" s="549"/>
      <c r="F14" s="548"/>
      <c r="G14" s="549"/>
      <c r="H14" s="548"/>
      <c r="I14" s="549"/>
      <c r="J14" s="548"/>
      <c r="K14" s="549"/>
      <c r="L14" s="548"/>
      <c r="M14" s="549"/>
      <c r="N14" s="548"/>
      <c r="O14" s="549"/>
      <c r="P14" s="548"/>
      <c r="Q14" s="549"/>
      <c r="R14" s="1730"/>
      <c r="S14" s="546"/>
      <c r="T14" s="580"/>
      <c r="U14" s="1233">
        <f t="shared" si="0"/>
        <v>0</v>
      </c>
      <c r="V14" s="1234">
        <f t="shared" si="1"/>
        <v>0</v>
      </c>
      <c r="W14" s="1149">
        <f>'t1'!N13</f>
        <v>1</v>
      </c>
    </row>
    <row r="15" spans="1:23" ht="12" customHeight="1">
      <c r="A15" s="1173" t="str">
        <f>'t1'!A14</f>
        <v>dir. medico con incarico di struttura semplice (rapp. non escl.)</v>
      </c>
      <c r="B15" s="1174" t="str">
        <f>'t1'!B14</f>
        <v>SD0N34</v>
      </c>
      <c r="C15" s="549"/>
      <c r="D15" s="548"/>
      <c r="E15" s="549"/>
      <c r="F15" s="548"/>
      <c r="G15" s="549"/>
      <c r="H15" s="548"/>
      <c r="I15" s="549"/>
      <c r="J15" s="548"/>
      <c r="K15" s="549"/>
      <c r="L15" s="548"/>
      <c r="M15" s="549"/>
      <c r="N15" s="548"/>
      <c r="O15" s="549"/>
      <c r="P15" s="548"/>
      <c r="Q15" s="549"/>
      <c r="R15" s="1730"/>
      <c r="S15" s="546"/>
      <c r="T15" s="580"/>
      <c r="U15" s="1233">
        <f t="shared" si="0"/>
        <v>0</v>
      </c>
      <c r="V15" s="1234">
        <f t="shared" si="1"/>
        <v>0</v>
      </c>
      <c r="W15" s="1149">
        <f>'t1'!N14</f>
        <v>1</v>
      </c>
    </row>
    <row r="16" spans="1:23" ht="12" customHeight="1">
      <c r="A16" s="1173" t="str">
        <f>'t1'!A15</f>
        <v>dir. medici con altri incar. prof.li (rapp. esclusivo)</v>
      </c>
      <c r="B16" s="1174" t="str">
        <f>'t1'!B15</f>
        <v>SD0035</v>
      </c>
      <c r="C16" s="549">
        <v>5</v>
      </c>
      <c r="D16" s="548">
        <v>3</v>
      </c>
      <c r="E16" s="549"/>
      <c r="F16" s="548"/>
      <c r="G16" s="549"/>
      <c r="H16" s="548"/>
      <c r="I16" s="549"/>
      <c r="J16" s="548"/>
      <c r="K16" s="549"/>
      <c r="L16" s="548"/>
      <c r="M16" s="549"/>
      <c r="N16" s="548"/>
      <c r="O16" s="549"/>
      <c r="P16" s="548"/>
      <c r="Q16" s="549"/>
      <c r="R16" s="1730"/>
      <c r="S16" s="546"/>
      <c r="T16" s="580"/>
      <c r="U16" s="1233">
        <f t="shared" si="0"/>
        <v>5</v>
      </c>
      <c r="V16" s="1234">
        <f t="shared" si="1"/>
        <v>3</v>
      </c>
      <c r="W16" s="1149">
        <f>'t1'!N15</f>
        <v>1</v>
      </c>
    </row>
    <row r="17" spans="1:23" ht="12" customHeight="1">
      <c r="A17" s="1173" t="str">
        <f>'t1'!A16</f>
        <v>dir. medici con altri incar. prof.li (rapp. non escl.)</v>
      </c>
      <c r="B17" s="1174" t="str">
        <f>'t1'!B16</f>
        <v>SD0036</v>
      </c>
      <c r="C17" s="549"/>
      <c r="D17" s="548"/>
      <c r="E17" s="549"/>
      <c r="F17" s="548"/>
      <c r="G17" s="549"/>
      <c r="H17" s="548"/>
      <c r="I17" s="549"/>
      <c r="J17" s="548"/>
      <c r="K17" s="549"/>
      <c r="L17" s="548"/>
      <c r="M17" s="549"/>
      <c r="N17" s="548"/>
      <c r="O17" s="549"/>
      <c r="P17" s="548"/>
      <c r="Q17" s="549"/>
      <c r="R17" s="1730"/>
      <c r="S17" s="546"/>
      <c r="T17" s="580"/>
      <c r="U17" s="1233">
        <f t="shared" si="0"/>
        <v>0</v>
      </c>
      <c r="V17" s="1234">
        <f t="shared" si="1"/>
        <v>0</v>
      </c>
      <c r="W17" s="1149">
        <f>'t1'!N16</f>
        <v>1</v>
      </c>
    </row>
    <row r="18" spans="1:23" ht="12" customHeight="1">
      <c r="A18" s="1173" t="str">
        <f>'t1'!A17</f>
        <v>dir. medici a t.  determinato(art. 15-septies d.lgs. 502/92)</v>
      </c>
      <c r="B18" s="1174" t="str">
        <f>'t1'!B17</f>
        <v>SD0597</v>
      </c>
      <c r="C18" s="549"/>
      <c r="D18" s="548"/>
      <c r="E18" s="549"/>
      <c r="F18" s="548"/>
      <c r="G18" s="549"/>
      <c r="H18" s="548"/>
      <c r="I18" s="549"/>
      <c r="J18" s="548"/>
      <c r="K18" s="549"/>
      <c r="L18" s="548"/>
      <c r="M18" s="549"/>
      <c r="N18" s="548"/>
      <c r="O18" s="549"/>
      <c r="P18" s="548"/>
      <c r="Q18" s="549"/>
      <c r="R18" s="1730"/>
      <c r="S18" s="546"/>
      <c r="T18" s="580"/>
      <c r="U18" s="1233">
        <f t="shared" si="0"/>
        <v>0</v>
      </c>
      <c r="V18" s="1234">
        <f t="shared" si="1"/>
        <v>0</v>
      </c>
      <c r="W18" s="1149">
        <f>'t1'!N17</f>
        <v>0</v>
      </c>
    </row>
    <row r="19" spans="1:23" ht="12" customHeight="1">
      <c r="A19" s="1173" t="str">
        <f>'t1'!A18</f>
        <v>veterinari con inc. di struttura complessa (rapp.esclusivo)</v>
      </c>
      <c r="B19" s="1174" t="str">
        <f>'t1'!B18</f>
        <v>SD0E74</v>
      </c>
      <c r="C19" s="549"/>
      <c r="D19" s="548"/>
      <c r="E19" s="549"/>
      <c r="F19" s="548"/>
      <c r="G19" s="549"/>
      <c r="H19" s="548"/>
      <c r="I19" s="549"/>
      <c r="J19" s="548"/>
      <c r="K19" s="549"/>
      <c r="L19" s="548"/>
      <c r="M19" s="549"/>
      <c r="N19" s="548"/>
      <c r="O19" s="549"/>
      <c r="P19" s="548"/>
      <c r="Q19" s="549"/>
      <c r="R19" s="1730"/>
      <c r="S19" s="546"/>
      <c r="T19" s="580"/>
      <c r="U19" s="1233">
        <f t="shared" si="0"/>
        <v>0</v>
      </c>
      <c r="V19" s="1234">
        <f t="shared" si="1"/>
        <v>0</v>
      </c>
      <c r="W19" s="1149">
        <f>'t1'!N18</f>
        <v>0</v>
      </c>
    </row>
    <row r="20" spans="1:23" ht="12" customHeight="1">
      <c r="A20" s="1173" t="str">
        <f>'t1'!A19</f>
        <v>veterinari con inc. di struttura complessa (rapp. non escl.)</v>
      </c>
      <c r="B20" s="1174" t="str">
        <f>'t1'!B19</f>
        <v>SD0N74</v>
      </c>
      <c r="C20" s="549"/>
      <c r="D20" s="548"/>
      <c r="E20" s="549"/>
      <c r="F20" s="548"/>
      <c r="G20" s="549"/>
      <c r="H20" s="548"/>
      <c r="I20" s="549"/>
      <c r="J20" s="548"/>
      <c r="K20" s="549"/>
      <c r="L20" s="548"/>
      <c r="M20" s="549"/>
      <c r="N20" s="548"/>
      <c r="O20" s="549"/>
      <c r="P20" s="548"/>
      <c r="Q20" s="549"/>
      <c r="R20" s="1730"/>
      <c r="S20" s="546"/>
      <c r="T20" s="580"/>
      <c r="U20" s="1233">
        <f t="shared" si="0"/>
        <v>0</v>
      </c>
      <c r="V20" s="1234">
        <f t="shared" si="1"/>
        <v>0</v>
      </c>
      <c r="W20" s="1149">
        <f>'t1'!N19</f>
        <v>0</v>
      </c>
    </row>
    <row r="21" spans="1:23" ht="12" customHeight="1">
      <c r="A21" s="1173" t="str">
        <f>'t1'!A20</f>
        <v>veterinari con inc. di struttura semplice (rapp. esclusivo)</v>
      </c>
      <c r="B21" s="1174" t="str">
        <f>'t1'!B20</f>
        <v>SD0E73</v>
      </c>
      <c r="C21" s="549"/>
      <c r="D21" s="548"/>
      <c r="E21" s="549"/>
      <c r="F21" s="548"/>
      <c r="G21" s="549"/>
      <c r="H21" s="548"/>
      <c r="I21" s="549"/>
      <c r="J21" s="548"/>
      <c r="K21" s="549"/>
      <c r="L21" s="548"/>
      <c r="M21" s="549"/>
      <c r="N21" s="548"/>
      <c r="O21" s="549"/>
      <c r="P21" s="548"/>
      <c r="Q21" s="549"/>
      <c r="R21" s="1730"/>
      <c r="S21" s="546"/>
      <c r="T21" s="580"/>
      <c r="U21" s="1233">
        <f t="shared" si="0"/>
        <v>0</v>
      </c>
      <c r="V21" s="1234">
        <f t="shared" si="1"/>
        <v>0</v>
      </c>
      <c r="W21" s="1149">
        <f>'t1'!N20</f>
        <v>0</v>
      </c>
    </row>
    <row r="22" spans="1:23" ht="12" customHeight="1">
      <c r="A22" s="1173" t="str">
        <f>'t1'!A21</f>
        <v>veterinari con inc. di struttura semplice (rapp. non escl.)</v>
      </c>
      <c r="B22" s="1174" t="str">
        <f>'t1'!B21</f>
        <v>SD0N73</v>
      </c>
      <c r="C22" s="549"/>
      <c r="D22" s="548"/>
      <c r="E22" s="549"/>
      <c r="F22" s="548"/>
      <c r="G22" s="549"/>
      <c r="H22" s="548"/>
      <c r="I22" s="549"/>
      <c r="J22" s="548"/>
      <c r="K22" s="549"/>
      <c r="L22" s="548"/>
      <c r="M22" s="549"/>
      <c r="N22" s="548"/>
      <c r="O22" s="549"/>
      <c r="P22" s="548"/>
      <c r="Q22" s="549"/>
      <c r="R22" s="1730"/>
      <c r="S22" s="546"/>
      <c r="T22" s="580"/>
      <c r="U22" s="1233">
        <f t="shared" si="0"/>
        <v>0</v>
      </c>
      <c r="V22" s="1234">
        <f t="shared" si="1"/>
        <v>0</v>
      </c>
      <c r="W22" s="1149">
        <f>'t1'!N21</f>
        <v>0</v>
      </c>
    </row>
    <row r="23" spans="1:23" ht="12" customHeight="1">
      <c r="A23" s="1173" t="str">
        <f>'t1'!A22</f>
        <v>veterinari con altri incar. prof.li (rapp. esclusivo)</v>
      </c>
      <c r="B23" s="1174" t="str">
        <f>'t1'!B22</f>
        <v>SD0A73</v>
      </c>
      <c r="C23" s="549"/>
      <c r="D23" s="548"/>
      <c r="E23" s="549"/>
      <c r="F23" s="548"/>
      <c r="G23" s="549"/>
      <c r="H23" s="548"/>
      <c r="I23" s="549"/>
      <c r="J23" s="548"/>
      <c r="K23" s="549"/>
      <c r="L23" s="548"/>
      <c r="M23" s="549"/>
      <c r="N23" s="548"/>
      <c r="O23" s="549"/>
      <c r="P23" s="548"/>
      <c r="Q23" s="549"/>
      <c r="R23" s="1730"/>
      <c r="S23" s="546"/>
      <c r="T23" s="580"/>
      <c r="U23" s="1233">
        <f t="shared" si="0"/>
        <v>0</v>
      </c>
      <c r="V23" s="1234">
        <f t="shared" si="1"/>
        <v>0</v>
      </c>
      <c r="W23" s="1149">
        <f>'t1'!N22</f>
        <v>0</v>
      </c>
    </row>
    <row r="24" spans="1:23" ht="12" customHeight="1">
      <c r="A24" s="1173" t="str">
        <f>'t1'!A23</f>
        <v>veterinari con altri incar. prof.li (rapp. non escl.)</v>
      </c>
      <c r="B24" s="1174" t="str">
        <f>'t1'!B23</f>
        <v>SD0072</v>
      </c>
      <c r="C24" s="549"/>
      <c r="D24" s="548"/>
      <c r="E24" s="549"/>
      <c r="F24" s="548"/>
      <c r="G24" s="549"/>
      <c r="H24" s="548"/>
      <c r="I24" s="549"/>
      <c r="J24" s="548"/>
      <c r="K24" s="549"/>
      <c r="L24" s="548"/>
      <c r="M24" s="549"/>
      <c r="N24" s="548"/>
      <c r="O24" s="549"/>
      <c r="P24" s="548"/>
      <c r="Q24" s="549"/>
      <c r="R24" s="1730"/>
      <c r="S24" s="546"/>
      <c r="T24" s="580"/>
      <c r="U24" s="1233">
        <f t="shared" si="0"/>
        <v>0</v>
      </c>
      <c r="V24" s="1234">
        <f t="shared" si="1"/>
        <v>0</v>
      </c>
      <c r="W24" s="1149">
        <f>'t1'!N23</f>
        <v>0</v>
      </c>
    </row>
    <row r="25" spans="1:23" ht="12" customHeight="1">
      <c r="A25" s="1173" t="str">
        <f>'t1'!A24</f>
        <v>veterinari a t. determinato (art. 15-septies d.lgs. 502/92)</v>
      </c>
      <c r="B25" s="1174" t="str">
        <f>'t1'!B24</f>
        <v>SD0598</v>
      </c>
      <c r="C25" s="549"/>
      <c r="D25" s="548"/>
      <c r="E25" s="549"/>
      <c r="F25" s="548"/>
      <c r="G25" s="549"/>
      <c r="H25" s="548"/>
      <c r="I25" s="549"/>
      <c r="J25" s="548"/>
      <c r="K25" s="549"/>
      <c r="L25" s="548"/>
      <c r="M25" s="549"/>
      <c r="N25" s="548"/>
      <c r="O25" s="549"/>
      <c r="P25" s="548"/>
      <c r="Q25" s="549"/>
      <c r="R25" s="1730"/>
      <c r="S25" s="546"/>
      <c r="T25" s="580"/>
      <c r="U25" s="1233">
        <f t="shared" si="0"/>
        <v>0</v>
      </c>
      <c r="V25" s="1234">
        <f t="shared" si="1"/>
        <v>0</v>
      </c>
      <c r="W25" s="1149">
        <f>'t1'!N24</f>
        <v>0</v>
      </c>
    </row>
    <row r="26" spans="1:23" ht="12" customHeight="1">
      <c r="A26" s="1173" t="str">
        <f>'t1'!A25</f>
        <v>odontoiatri con inc. di struttura complessa (rapp. esclusivo)</v>
      </c>
      <c r="B26" s="1174" t="str">
        <f>'t1'!B25</f>
        <v>SD0E49</v>
      </c>
      <c r="C26" s="549"/>
      <c r="D26" s="548"/>
      <c r="E26" s="549"/>
      <c r="F26" s="548"/>
      <c r="G26" s="549"/>
      <c r="H26" s="548"/>
      <c r="I26" s="549"/>
      <c r="J26" s="548"/>
      <c r="K26" s="549"/>
      <c r="L26" s="548"/>
      <c r="M26" s="549"/>
      <c r="N26" s="548"/>
      <c r="O26" s="549"/>
      <c r="P26" s="548"/>
      <c r="Q26" s="549"/>
      <c r="R26" s="1730"/>
      <c r="S26" s="546"/>
      <c r="T26" s="580"/>
      <c r="U26" s="1233">
        <f t="shared" si="0"/>
        <v>0</v>
      </c>
      <c r="V26" s="1234">
        <f t="shared" si="1"/>
        <v>0</v>
      </c>
      <c r="W26" s="1149">
        <f>'t1'!N25</f>
        <v>0</v>
      </c>
    </row>
    <row r="27" spans="1:23" ht="12" customHeight="1">
      <c r="A27" s="1173" t="str">
        <f>'t1'!A26</f>
        <v>odontoiatri con inc. di struttura complessa (rapp. non escl.)</v>
      </c>
      <c r="B27" s="1174" t="str">
        <f>'t1'!B26</f>
        <v>SD0N49</v>
      </c>
      <c r="C27" s="549"/>
      <c r="D27" s="548"/>
      <c r="E27" s="549"/>
      <c r="F27" s="548"/>
      <c r="G27" s="549"/>
      <c r="H27" s="548"/>
      <c r="I27" s="549"/>
      <c r="J27" s="548"/>
      <c r="K27" s="549"/>
      <c r="L27" s="548"/>
      <c r="M27" s="549"/>
      <c r="N27" s="548"/>
      <c r="O27" s="549"/>
      <c r="P27" s="548"/>
      <c r="Q27" s="549"/>
      <c r="R27" s="1730"/>
      <c r="S27" s="546"/>
      <c r="T27" s="580"/>
      <c r="U27" s="1233">
        <f t="shared" si="0"/>
        <v>0</v>
      </c>
      <c r="V27" s="1234">
        <f t="shared" si="1"/>
        <v>0</v>
      </c>
      <c r="W27" s="1149">
        <f>'t1'!N26</f>
        <v>0</v>
      </c>
    </row>
    <row r="28" spans="1:23" ht="12" customHeight="1">
      <c r="A28" s="1173" t="str">
        <f>'t1'!A27</f>
        <v>odontoiatri con inc. di struttura semplice (rapp. esclusivo)</v>
      </c>
      <c r="B28" s="1174" t="str">
        <f>'t1'!B27</f>
        <v>SD0E48</v>
      </c>
      <c r="C28" s="549"/>
      <c r="D28" s="548"/>
      <c r="E28" s="549"/>
      <c r="F28" s="548"/>
      <c r="G28" s="549"/>
      <c r="H28" s="548"/>
      <c r="I28" s="549"/>
      <c r="J28" s="548"/>
      <c r="K28" s="549"/>
      <c r="L28" s="548"/>
      <c r="M28" s="549"/>
      <c r="N28" s="548"/>
      <c r="O28" s="549"/>
      <c r="P28" s="548"/>
      <c r="Q28" s="549"/>
      <c r="R28" s="1730"/>
      <c r="S28" s="546"/>
      <c r="T28" s="580"/>
      <c r="U28" s="1233">
        <f t="shared" si="0"/>
        <v>0</v>
      </c>
      <c r="V28" s="1234">
        <f t="shared" si="1"/>
        <v>0</v>
      </c>
      <c r="W28" s="1149">
        <f>'t1'!N27</f>
        <v>0</v>
      </c>
    </row>
    <row r="29" spans="1:23" ht="12" customHeight="1">
      <c r="A29" s="1173" t="str">
        <f>'t1'!A28</f>
        <v>odontoiatri con inc. di struttura semplice (rapp. non escl.)</v>
      </c>
      <c r="B29" s="1174" t="str">
        <f>'t1'!B28</f>
        <v>SD0N48</v>
      </c>
      <c r="C29" s="549"/>
      <c r="D29" s="548"/>
      <c r="E29" s="549"/>
      <c r="F29" s="548"/>
      <c r="G29" s="549"/>
      <c r="H29" s="548"/>
      <c r="I29" s="549"/>
      <c r="J29" s="548"/>
      <c r="K29" s="549"/>
      <c r="L29" s="548"/>
      <c r="M29" s="549"/>
      <c r="N29" s="548"/>
      <c r="O29" s="549"/>
      <c r="P29" s="548"/>
      <c r="Q29" s="549"/>
      <c r="R29" s="1730"/>
      <c r="S29" s="546"/>
      <c r="T29" s="580"/>
      <c r="U29" s="1233">
        <f t="shared" si="0"/>
        <v>0</v>
      </c>
      <c r="V29" s="1234">
        <f t="shared" si="1"/>
        <v>0</v>
      </c>
      <c r="W29" s="1149">
        <f>'t1'!N28</f>
        <v>0</v>
      </c>
    </row>
    <row r="30" spans="1:23" ht="12" customHeight="1">
      <c r="A30" s="1173" t="str">
        <f>'t1'!A29</f>
        <v>odontoiatri con altri incar. prof.li (rapp. esclusivo)</v>
      </c>
      <c r="B30" s="1174" t="str">
        <f>'t1'!B29</f>
        <v>SD0A48</v>
      </c>
      <c r="C30" s="549"/>
      <c r="D30" s="548"/>
      <c r="E30" s="549"/>
      <c r="F30" s="548"/>
      <c r="G30" s="549"/>
      <c r="H30" s="548"/>
      <c r="I30" s="549"/>
      <c r="J30" s="548"/>
      <c r="K30" s="549"/>
      <c r="L30" s="548"/>
      <c r="M30" s="549"/>
      <c r="N30" s="548"/>
      <c r="O30" s="549"/>
      <c r="P30" s="548"/>
      <c r="Q30" s="549"/>
      <c r="R30" s="1730"/>
      <c r="S30" s="546"/>
      <c r="T30" s="580"/>
      <c r="U30" s="1233">
        <f t="shared" si="0"/>
        <v>0</v>
      </c>
      <c r="V30" s="1234">
        <f t="shared" si="1"/>
        <v>0</v>
      </c>
      <c r="W30" s="1149">
        <f>'t1'!N29</f>
        <v>0</v>
      </c>
    </row>
    <row r="31" spans="1:23" ht="12" customHeight="1">
      <c r="A31" s="1173" t="str">
        <f>'t1'!A30</f>
        <v>odontoiatri con altri incar. prof.li (rapp. non escl.)</v>
      </c>
      <c r="B31" s="1174" t="str">
        <f>'t1'!B30</f>
        <v>SD0047</v>
      </c>
      <c r="C31" s="549"/>
      <c r="D31" s="548"/>
      <c r="E31" s="549"/>
      <c r="F31" s="548"/>
      <c r="G31" s="549"/>
      <c r="H31" s="548"/>
      <c r="I31" s="549"/>
      <c r="J31" s="548"/>
      <c r="K31" s="549"/>
      <c r="L31" s="548"/>
      <c r="M31" s="549"/>
      <c r="N31" s="548"/>
      <c r="O31" s="549"/>
      <c r="P31" s="548"/>
      <c r="Q31" s="549"/>
      <c r="R31" s="1730"/>
      <c r="S31" s="546"/>
      <c r="T31" s="580"/>
      <c r="U31" s="1233">
        <f t="shared" si="0"/>
        <v>0</v>
      </c>
      <c r="V31" s="1234">
        <f t="shared" si="1"/>
        <v>0</v>
      </c>
      <c r="W31" s="1149">
        <f>'t1'!N30</f>
        <v>0</v>
      </c>
    </row>
    <row r="32" spans="1:23" ht="12" customHeight="1">
      <c r="A32" s="1173" t="str">
        <f>'t1'!A31</f>
        <v>odontoiatri a t. determinato (art. 15-septies d.lgs. 502/92)</v>
      </c>
      <c r="B32" s="1174" t="str">
        <f>'t1'!B31</f>
        <v>SD0599</v>
      </c>
      <c r="C32" s="549"/>
      <c r="D32" s="548"/>
      <c r="E32" s="549"/>
      <c r="F32" s="548"/>
      <c r="G32" s="549"/>
      <c r="H32" s="548"/>
      <c r="I32" s="549"/>
      <c r="J32" s="548"/>
      <c r="K32" s="549"/>
      <c r="L32" s="548"/>
      <c r="M32" s="549"/>
      <c r="N32" s="548"/>
      <c r="O32" s="549"/>
      <c r="P32" s="548"/>
      <c r="Q32" s="549"/>
      <c r="R32" s="1730"/>
      <c r="S32" s="546"/>
      <c r="T32" s="580"/>
      <c r="U32" s="1233">
        <f t="shared" si="0"/>
        <v>0</v>
      </c>
      <c r="V32" s="1234">
        <f t="shared" si="1"/>
        <v>0</v>
      </c>
      <c r="W32" s="1149">
        <f>'t1'!N31</f>
        <v>0</v>
      </c>
    </row>
    <row r="33" spans="1:23" ht="12" customHeight="1">
      <c r="A33" s="1173" t="str">
        <f>'t1'!A32</f>
        <v>farmacisti con incarico di struttura complessa (rapp. esclusivo)</v>
      </c>
      <c r="B33" s="1174" t="str">
        <f>'t1'!B32</f>
        <v>SD0E39</v>
      </c>
      <c r="C33" s="549">
        <v>1</v>
      </c>
      <c r="D33" s="548"/>
      <c r="E33" s="549"/>
      <c r="F33" s="548"/>
      <c r="G33" s="549"/>
      <c r="H33" s="548"/>
      <c r="I33" s="549"/>
      <c r="J33" s="548"/>
      <c r="K33" s="549"/>
      <c r="L33" s="548"/>
      <c r="M33" s="549"/>
      <c r="N33" s="548"/>
      <c r="O33" s="549"/>
      <c r="P33" s="548"/>
      <c r="Q33" s="549"/>
      <c r="R33" s="1730"/>
      <c r="S33" s="546"/>
      <c r="T33" s="580"/>
      <c r="U33" s="1233">
        <f t="shared" si="0"/>
        <v>1</v>
      </c>
      <c r="V33" s="1234">
        <f t="shared" si="1"/>
        <v>0</v>
      </c>
      <c r="W33" s="1149">
        <f>'t1'!N32</f>
        <v>1</v>
      </c>
    </row>
    <row r="34" spans="1:23" ht="12" customHeight="1">
      <c r="A34" s="1173" t="str">
        <f>'t1'!A33</f>
        <v>farmacisti con incarico di struttura complessa (rapp. non escl.)</v>
      </c>
      <c r="B34" s="1174" t="str">
        <f>'t1'!B33</f>
        <v>SD0N39</v>
      </c>
      <c r="C34" s="549"/>
      <c r="D34" s="548"/>
      <c r="E34" s="549"/>
      <c r="F34" s="548"/>
      <c r="G34" s="549"/>
      <c r="H34" s="548"/>
      <c r="I34" s="549"/>
      <c r="J34" s="548"/>
      <c r="K34" s="549"/>
      <c r="L34" s="548"/>
      <c r="M34" s="549"/>
      <c r="N34" s="548"/>
      <c r="O34" s="549"/>
      <c r="P34" s="548"/>
      <c r="Q34" s="549"/>
      <c r="R34" s="1730"/>
      <c r="S34" s="546"/>
      <c r="T34" s="580"/>
      <c r="U34" s="1233">
        <f t="shared" si="0"/>
        <v>0</v>
      </c>
      <c r="V34" s="1234">
        <f t="shared" si="1"/>
        <v>0</v>
      </c>
      <c r="W34" s="1149">
        <f>'t1'!N33</f>
        <v>0</v>
      </c>
    </row>
    <row r="35" spans="1:23" ht="12" customHeight="1">
      <c r="A35" s="1173" t="str">
        <f>'t1'!A34</f>
        <v>farmacisti con incarico di struttura semplice (rapp. esclusivo)</v>
      </c>
      <c r="B35" s="1174" t="str">
        <f>'t1'!B34</f>
        <v>SD0E38</v>
      </c>
      <c r="C35" s="549"/>
      <c r="D35" s="548"/>
      <c r="E35" s="549"/>
      <c r="F35" s="548"/>
      <c r="G35" s="549"/>
      <c r="H35" s="548"/>
      <c r="I35" s="549"/>
      <c r="J35" s="548"/>
      <c r="K35" s="549"/>
      <c r="L35" s="548"/>
      <c r="M35" s="549"/>
      <c r="N35" s="548"/>
      <c r="O35" s="549"/>
      <c r="P35" s="548"/>
      <c r="Q35" s="549"/>
      <c r="R35" s="1730"/>
      <c r="S35" s="546"/>
      <c r="T35" s="580"/>
      <c r="U35" s="1233">
        <f t="shared" si="0"/>
        <v>0</v>
      </c>
      <c r="V35" s="1234">
        <f t="shared" si="1"/>
        <v>0</v>
      </c>
      <c r="W35" s="1149">
        <f>'t1'!N34</f>
        <v>1</v>
      </c>
    </row>
    <row r="36" spans="1:23" ht="12" customHeight="1">
      <c r="A36" s="1173" t="str">
        <f>'t1'!A35</f>
        <v>farmacisti con incarico di struttura semplice (rapp. non escl.)</v>
      </c>
      <c r="B36" s="1174" t="str">
        <f>'t1'!B35</f>
        <v>SD0N38</v>
      </c>
      <c r="C36" s="549"/>
      <c r="D36" s="548"/>
      <c r="E36" s="549"/>
      <c r="F36" s="548"/>
      <c r="G36" s="549"/>
      <c r="H36" s="548"/>
      <c r="I36" s="549"/>
      <c r="J36" s="548"/>
      <c r="K36" s="549"/>
      <c r="L36" s="548"/>
      <c r="M36" s="549"/>
      <c r="N36" s="548"/>
      <c r="O36" s="549"/>
      <c r="P36" s="548"/>
      <c r="Q36" s="549"/>
      <c r="R36" s="1730"/>
      <c r="S36" s="546"/>
      <c r="T36" s="580"/>
      <c r="U36" s="1233">
        <f t="shared" si="0"/>
        <v>0</v>
      </c>
      <c r="V36" s="1234">
        <f t="shared" si="1"/>
        <v>0</v>
      </c>
      <c r="W36" s="1149">
        <f>'t1'!N35</f>
        <v>0</v>
      </c>
    </row>
    <row r="37" spans="1:23" ht="12" customHeight="1">
      <c r="A37" s="1173" t="str">
        <f>'t1'!A36</f>
        <v>farmacisti con altri incar. prof.li (rapp. esclusivo)</v>
      </c>
      <c r="B37" s="1174" t="str">
        <f>'t1'!B36</f>
        <v>SD0A38</v>
      </c>
      <c r="C37" s="549"/>
      <c r="D37" s="548">
        <v>1</v>
      </c>
      <c r="E37" s="549"/>
      <c r="F37" s="548"/>
      <c r="G37" s="549"/>
      <c r="H37" s="548"/>
      <c r="I37" s="549"/>
      <c r="J37" s="548"/>
      <c r="K37" s="549"/>
      <c r="L37" s="548"/>
      <c r="M37" s="549"/>
      <c r="N37" s="548"/>
      <c r="O37" s="549"/>
      <c r="P37" s="548"/>
      <c r="Q37" s="549"/>
      <c r="R37" s="1730"/>
      <c r="S37" s="546"/>
      <c r="T37" s="580"/>
      <c r="U37" s="1233">
        <f t="shared" si="0"/>
        <v>0</v>
      </c>
      <c r="V37" s="1234">
        <f t="shared" si="1"/>
        <v>1</v>
      </c>
      <c r="W37" s="1149">
        <f>'t1'!N36</f>
        <v>1</v>
      </c>
    </row>
    <row r="38" spans="1:23" ht="12" customHeight="1">
      <c r="A38" s="1173" t="str">
        <f>'t1'!A37</f>
        <v>farmacisti con altri incar. prof.li (rapp. non escl.)</v>
      </c>
      <c r="B38" s="1174" t="str">
        <f>'t1'!B37</f>
        <v>SD0037</v>
      </c>
      <c r="C38" s="549"/>
      <c r="D38" s="548"/>
      <c r="E38" s="549"/>
      <c r="F38" s="548"/>
      <c r="G38" s="549"/>
      <c r="H38" s="548"/>
      <c r="I38" s="549"/>
      <c r="J38" s="548"/>
      <c r="K38" s="549"/>
      <c r="L38" s="548"/>
      <c r="M38" s="549"/>
      <c r="N38" s="548"/>
      <c r="O38" s="549"/>
      <c r="P38" s="548"/>
      <c r="Q38" s="549"/>
      <c r="R38" s="1730"/>
      <c r="S38" s="546"/>
      <c r="T38" s="580"/>
      <c r="U38" s="1233">
        <f t="shared" si="0"/>
        <v>0</v>
      </c>
      <c r="V38" s="1234">
        <f t="shared" si="1"/>
        <v>0</v>
      </c>
      <c r="W38" s="1149">
        <f>'t1'!N37</f>
        <v>0</v>
      </c>
    </row>
    <row r="39" spans="1:23" ht="12" customHeight="1">
      <c r="A39" s="1173" t="str">
        <f>'t1'!A38</f>
        <v>farmacisti a t. determinato (art. 15-septies d.lgs. 502/92)</v>
      </c>
      <c r="B39" s="1174" t="str">
        <f>'t1'!B38</f>
        <v>SD0600</v>
      </c>
      <c r="C39" s="549"/>
      <c r="D39" s="548"/>
      <c r="E39" s="549"/>
      <c r="F39" s="548"/>
      <c r="G39" s="549"/>
      <c r="H39" s="548"/>
      <c r="I39" s="549"/>
      <c r="J39" s="548"/>
      <c r="K39" s="549"/>
      <c r="L39" s="548"/>
      <c r="M39" s="549"/>
      <c r="N39" s="548"/>
      <c r="O39" s="549"/>
      <c r="P39" s="548"/>
      <c r="Q39" s="549"/>
      <c r="R39" s="1730"/>
      <c r="S39" s="546"/>
      <c r="T39" s="580"/>
      <c r="U39" s="1233">
        <f t="shared" si="0"/>
        <v>0</v>
      </c>
      <c r="V39" s="1234">
        <f t="shared" si="1"/>
        <v>0</v>
      </c>
      <c r="W39" s="1149">
        <f>'t1'!N38</f>
        <v>0</v>
      </c>
    </row>
    <row r="40" spans="1:23" ht="12" customHeight="1">
      <c r="A40" s="1173" t="str">
        <f>'t1'!A39</f>
        <v>biologi con incarico di struttura complessa (rapp. esclusivo)</v>
      </c>
      <c r="B40" s="1174" t="str">
        <f>'t1'!B39</f>
        <v>SD0E13</v>
      </c>
      <c r="C40" s="549"/>
      <c r="D40" s="548"/>
      <c r="E40" s="549"/>
      <c r="F40" s="548"/>
      <c r="G40" s="549"/>
      <c r="H40" s="548"/>
      <c r="I40" s="549"/>
      <c r="J40" s="548"/>
      <c r="K40" s="549"/>
      <c r="L40" s="548"/>
      <c r="M40" s="549"/>
      <c r="N40" s="548"/>
      <c r="O40" s="549"/>
      <c r="P40" s="548"/>
      <c r="Q40" s="549"/>
      <c r="R40" s="1730"/>
      <c r="S40" s="546"/>
      <c r="T40" s="580"/>
      <c r="U40" s="1233">
        <f t="shared" si="0"/>
        <v>0</v>
      </c>
      <c r="V40" s="1234">
        <f t="shared" si="1"/>
        <v>0</v>
      </c>
      <c r="W40" s="1149">
        <f>'t1'!N39</f>
        <v>1</v>
      </c>
    </row>
    <row r="41" spans="1:23" ht="12" customHeight="1">
      <c r="A41" s="1173" t="str">
        <f>'t1'!A40</f>
        <v>biologi con incarico di struttura complessa (rapp. non escl.)</v>
      </c>
      <c r="B41" s="1174" t="str">
        <f>'t1'!B40</f>
        <v>SD0N13</v>
      </c>
      <c r="C41" s="549"/>
      <c r="D41" s="548"/>
      <c r="E41" s="549"/>
      <c r="F41" s="548"/>
      <c r="G41" s="549"/>
      <c r="H41" s="548"/>
      <c r="I41" s="549"/>
      <c r="J41" s="548"/>
      <c r="K41" s="549"/>
      <c r="L41" s="548"/>
      <c r="M41" s="549"/>
      <c r="N41" s="548"/>
      <c r="O41" s="549"/>
      <c r="P41" s="548"/>
      <c r="Q41" s="549"/>
      <c r="R41" s="1730"/>
      <c r="S41" s="546"/>
      <c r="T41" s="580"/>
      <c r="U41" s="1233">
        <f t="shared" si="0"/>
        <v>0</v>
      </c>
      <c r="V41" s="1234">
        <f t="shared" si="1"/>
        <v>0</v>
      </c>
      <c r="W41" s="1149">
        <f>'t1'!N40</f>
        <v>0</v>
      </c>
    </row>
    <row r="42" spans="1:23" ht="12" customHeight="1">
      <c r="A42" s="1173" t="str">
        <f>'t1'!A41</f>
        <v>biologi con incarico di struttura semplice (rapp. esclusivo)</v>
      </c>
      <c r="B42" s="1174" t="str">
        <f>'t1'!B41</f>
        <v>SD0E12</v>
      </c>
      <c r="C42" s="549"/>
      <c r="D42" s="548"/>
      <c r="E42" s="549"/>
      <c r="F42" s="548"/>
      <c r="G42" s="549"/>
      <c r="H42" s="548"/>
      <c r="I42" s="549"/>
      <c r="J42" s="548"/>
      <c r="K42" s="549"/>
      <c r="L42" s="548"/>
      <c r="M42" s="549"/>
      <c r="N42" s="548"/>
      <c r="O42" s="549"/>
      <c r="P42" s="548"/>
      <c r="Q42" s="549"/>
      <c r="R42" s="1730"/>
      <c r="S42" s="546"/>
      <c r="T42" s="580"/>
      <c r="U42" s="1233">
        <f t="shared" si="0"/>
        <v>0</v>
      </c>
      <c r="V42" s="1234">
        <f t="shared" si="1"/>
        <v>0</v>
      </c>
      <c r="W42" s="1149">
        <f>'t1'!N41</f>
        <v>1</v>
      </c>
    </row>
    <row r="43" spans="1:23" ht="12" customHeight="1">
      <c r="A43" s="1173" t="str">
        <f>'t1'!A42</f>
        <v>biologi con incarico di struttura semplice (rapp. non escl.)</v>
      </c>
      <c r="B43" s="1174" t="str">
        <f>'t1'!B42</f>
        <v>SD0N12</v>
      </c>
      <c r="C43" s="549"/>
      <c r="D43" s="548"/>
      <c r="E43" s="549"/>
      <c r="F43" s="548"/>
      <c r="G43" s="549"/>
      <c r="H43" s="548"/>
      <c r="I43" s="549"/>
      <c r="J43" s="548"/>
      <c r="K43" s="549"/>
      <c r="L43" s="548"/>
      <c r="M43" s="549"/>
      <c r="N43" s="548"/>
      <c r="O43" s="549"/>
      <c r="P43" s="548"/>
      <c r="Q43" s="549"/>
      <c r="R43" s="1730"/>
      <c r="S43" s="546"/>
      <c r="T43" s="580"/>
      <c r="U43" s="1233">
        <f t="shared" si="0"/>
        <v>0</v>
      </c>
      <c r="V43" s="1234">
        <f t="shared" si="1"/>
        <v>0</v>
      </c>
      <c r="W43" s="1149">
        <f>'t1'!N42</f>
        <v>0</v>
      </c>
    </row>
    <row r="44" spans="1:23" ht="12" customHeight="1">
      <c r="A44" s="1173" t="str">
        <f>'t1'!A43</f>
        <v>biologi con altri incar. prof.li (rapp. esclusivo)</v>
      </c>
      <c r="B44" s="1174" t="str">
        <f>'t1'!B43</f>
        <v>SD0A12</v>
      </c>
      <c r="C44" s="549"/>
      <c r="D44" s="548"/>
      <c r="E44" s="549"/>
      <c r="F44" s="548"/>
      <c r="G44" s="549"/>
      <c r="H44" s="548"/>
      <c r="I44" s="549"/>
      <c r="J44" s="548"/>
      <c r="K44" s="549"/>
      <c r="L44" s="548"/>
      <c r="M44" s="549"/>
      <c r="N44" s="548"/>
      <c r="O44" s="549"/>
      <c r="P44" s="548"/>
      <c r="Q44" s="549"/>
      <c r="R44" s="1730"/>
      <c r="S44" s="546"/>
      <c r="T44" s="580"/>
      <c r="U44" s="1233">
        <f t="shared" si="0"/>
        <v>0</v>
      </c>
      <c r="V44" s="1234">
        <f t="shared" si="1"/>
        <v>0</v>
      </c>
      <c r="W44" s="1149">
        <f>'t1'!N43</f>
        <v>1</v>
      </c>
    </row>
    <row r="45" spans="1:23" ht="12" customHeight="1">
      <c r="A45" s="1173" t="str">
        <f>'t1'!A44</f>
        <v>biologi con altri incar. prof.li (rapp. non escl.)</v>
      </c>
      <c r="B45" s="1174" t="str">
        <f>'t1'!B44</f>
        <v>SD0011</v>
      </c>
      <c r="C45" s="549"/>
      <c r="D45" s="548"/>
      <c r="E45" s="549"/>
      <c r="F45" s="548"/>
      <c r="G45" s="549"/>
      <c r="H45" s="548"/>
      <c r="I45" s="549"/>
      <c r="J45" s="548"/>
      <c r="K45" s="549"/>
      <c r="L45" s="548"/>
      <c r="M45" s="549"/>
      <c r="N45" s="548"/>
      <c r="O45" s="549"/>
      <c r="P45" s="548"/>
      <c r="Q45" s="549"/>
      <c r="R45" s="1730"/>
      <c r="S45" s="546"/>
      <c r="T45" s="580"/>
      <c r="U45" s="1233">
        <f t="shared" si="0"/>
        <v>0</v>
      </c>
      <c r="V45" s="1234">
        <f t="shared" si="1"/>
        <v>0</v>
      </c>
      <c r="W45" s="1149">
        <f>'t1'!N44</f>
        <v>0</v>
      </c>
    </row>
    <row r="46" spans="1:23" ht="12" customHeight="1">
      <c r="A46" s="1173" t="str">
        <f>'t1'!A45</f>
        <v>biologi a t. determinato (art. 15-septies d.lgs. 502/92)</v>
      </c>
      <c r="B46" s="1174" t="str">
        <f>'t1'!B45</f>
        <v>SD0601</v>
      </c>
      <c r="C46" s="549"/>
      <c r="D46" s="548"/>
      <c r="E46" s="549"/>
      <c r="F46" s="548"/>
      <c r="G46" s="549"/>
      <c r="H46" s="548"/>
      <c r="I46" s="549"/>
      <c r="J46" s="548"/>
      <c r="K46" s="549"/>
      <c r="L46" s="548"/>
      <c r="M46" s="549"/>
      <c r="N46" s="548"/>
      <c r="O46" s="549"/>
      <c r="P46" s="548"/>
      <c r="Q46" s="549"/>
      <c r="R46" s="1730"/>
      <c r="S46" s="546"/>
      <c r="T46" s="580"/>
      <c r="U46" s="1233">
        <f t="shared" si="0"/>
        <v>0</v>
      </c>
      <c r="V46" s="1234">
        <f t="shared" si="1"/>
        <v>0</v>
      </c>
      <c r="W46" s="1149">
        <f>'t1'!N45</f>
        <v>0</v>
      </c>
    </row>
    <row r="47" spans="1:23" ht="12" customHeight="1">
      <c r="A47" s="1173" t="str">
        <f>'t1'!A46</f>
        <v>chimici con incarico di struttura complessa (rapp. esclusivo)</v>
      </c>
      <c r="B47" s="1174" t="str">
        <f>'t1'!B46</f>
        <v>SD0E16</v>
      </c>
      <c r="C47" s="549"/>
      <c r="D47" s="548"/>
      <c r="E47" s="549"/>
      <c r="F47" s="548"/>
      <c r="G47" s="549"/>
      <c r="H47" s="548"/>
      <c r="I47" s="549"/>
      <c r="J47" s="548"/>
      <c r="K47" s="549"/>
      <c r="L47" s="548"/>
      <c r="M47" s="549"/>
      <c r="N47" s="548"/>
      <c r="O47" s="549"/>
      <c r="P47" s="548"/>
      <c r="Q47" s="549"/>
      <c r="R47" s="1730"/>
      <c r="S47" s="546"/>
      <c r="T47" s="580"/>
      <c r="U47" s="1233">
        <f t="shared" si="0"/>
        <v>0</v>
      </c>
      <c r="V47" s="1234">
        <f t="shared" si="1"/>
        <v>0</v>
      </c>
      <c r="W47" s="1149">
        <f>'t1'!N46</f>
        <v>0</v>
      </c>
    </row>
    <row r="48" spans="1:23" ht="12" customHeight="1">
      <c r="A48" s="1173" t="str">
        <f>'t1'!A47</f>
        <v>chimici con incarico di struttura complessa (rapp.non escl.)</v>
      </c>
      <c r="B48" s="1174" t="str">
        <f>'t1'!B47</f>
        <v>SD0N16</v>
      </c>
      <c r="C48" s="549"/>
      <c r="D48" s="548"/>
      <c r="E48" s="549"/>
      <c r="F48" s="548"/>
      <c r="G48" s="549"/>
      <c r="H48" s="548"/>
      <c r="I48" s="549"/>
      <c r="J48" s="548"/>
      <c r="K48" s="549"/>
      <c r="L48" s="548"/>
      <c r="M48" s="549"/>
      <c r="N48" s="548"/>
      <c r="O48" s="549"/>
      <c r="P48" s="548"/>
      <c r="Q48" s="549"/>
      <c r="R48" s="1730"/>
      <c r="S48" s="546"/>
      <c r="T48" s="580"/>
      <c r="U48" s="1233">
        <f t="shared" si="0"/>
        <v>0</v>
      </c>
      <c r="V48" s="1234">
        <f t="shared" si="1"/>
        <v>0</v>
      </c>
      <c r="W48" s="1149">
        <f>'t1'!N47</f>
        <v>0</v>
      </c>
    </row>
    <row r="49" spans="1:23" ht="12" customHeight="1">
      <c r="A49" s="1173" t="str">
        <f>'t1'!A48</f>
        <v>chimici con incarico di struttura semplice (rapp. esclusivo)</v>
      </c>
      <c r="B49" s="1174" t="str">
        <f>'t1'!B48</f>
        <v>SD0E15</v>
      </c>
      <c r="C49" s="549"/>
      <c r="D49" s="548"/>
      <c r="E49" s="549"/>
      <c r="F49" s="548"/>
      <c r="G49" s="549"/>
      <c r="H49" s="548"/>
      <c r="I49" s="549"/>
      <c r="J49" s="548"/>
      <c r="K49" s="549"/>
      <c r="L49" s="548"/>
      <c r="M49" s="549"/>
      <c r="N49" s="548"/>
      <c r="O49" s="549"/>
      <c r="P49" s="548"/>
      <c r="Q49" s="549"/>
      <c r="R49" s="1730"/>
      <c r="S49" s="546"/>
      <c r="T49" s="580"/>
      <c r="U49" s="1233">
        <f t="shared" si="0"/>
        <v>0</v>
      </c>
      <c r="V49" s="1234">
        <f t="shared" si="1"/>
        <v>0</v>
      </c>
      <c r="W49" s="1149">
        <f>'t1'!N48</f>
        <v>1</v>
      </c>
    </row>
    <row r="50" spans="1:23" ht="12" customHeight="1">
      <c r="A50" s="1173" t="str">
        <f>'t1'!A49</f>
        <v>chimici con incarico di struttura semplice (rapp. non escl.)</v>
      </c>
      <c r="B50" s="1174" t="str">
        <f>'t1'!B49</f>
        <v>SD0N15</v>
      </c>
      <c r="C50" s="549"/>
      <c r="D50" s="548"/>
      <c r="E50" s="549"/>
      <c r="F50" s="548"/>
      <c r="G50" s="549"/>
      <c r="H50" s="548"/>
      <c r="I50" s="549"/>
      <c r="J50" s="548"/>
      <c r="K50" s="549"/>
      <c r="L50" s="548"/>
      <c r="M50" s="549"/>
      <c r="N50" s="548"/>
      <c r="O50" s="549"/>
      <c r="P50" s="548"/>
      <c r="Q50" s="549"/>
      <c r="R50" s="1730"/>
      <c r="S50" s="546"/>
      <c r="T50" s="580"/>
      <c r="U50" s="1233">
        <f t="shared" si="0"/>
        <v>0</v>
      </c>
      <c r="V50" s="1234">
        <f t="shared" si="1"/>
        <v>0</v>
      </c>
      <c r="W50" s="1149">
        <f>'t1'!N49</f>
        <v>0</v>
      </c>
    </row>
    <row r="51" spans="1:23" ht="12" customHeight="1">
      <c r="A51" s="1173" t="str">
        <f>'t1'!A50</f>
        <v>chimici con altri incar. prof.li (rapp. esclusivo)</v>
      </c>
      <c r="B51" s="1174" t="str">
        <f>'t1'!B50</f>
        <v>SD0A15</v>
      </c>
      <c r="C51" s="549"/>
      <c r="D51" s="548"/>
      <c r="E51" s="549"/>
      <c r="F51" s="548"/>
      <c r="G51" s="549"/>
      <c r="H51" s="548"/>
      <c r="I51" s="549"/>
      <c r="J51" s="548"/>
      <c r="K51" s="549"/>
      <c r="L51" s="548"/>
      <c r="M51" s="549"/>
      <c r="N51" s="548"/>
      <c r="O51" s="549"/>
      <c r="P51" s="548"/>
      <c r="Q51" s="549"/>
      <c r="R51" s="1730"/>
      <c r="S51" s="546"/>
      <c r="T51" s="580"/>
      <c r="U51" s="1233">
        <f t="shared" si="0"/>
        <v>0</v>
      </c>
      <c r="V51" s="1234">
        <f t="shared" si="1"/>
        <v>0</v>
      </c>
      <c r="W51" s="1149">
        <f>'t1'!N50</f>
        <v>1</v>
      </c>
    </row>
    <row r="52" spans="1:23" ht="12" customHeight="1">
      <c r="A52" s="1173" t="str">
        <f>'t1'!A51</f>
        <v>chimici con altri incar. prof.li (rapp. non escl.)</v>
      </c>
      <c r="B52" s="1174" t="str">
        <f>'t1'!B51</f>
        <v>SD0014</v>
      </c>
      <c r="C52" s="549"/>
      <c r="D52" s="548"/>
      <c r="E52" s="549"/>
      <c r="F52" s="548"/>
      <c r="G52" s="549"/>
      <c r="H52" s="548"/>
      <c r="I52" s="549"/>
      <c r="J52" s="548"/>
      <c r="K52" s="549"/>
      <c r="L52" s="548"/>
      <c r="M52" s="549"/>
      <c r="N52" s="548"/>
      <c r="O52" s="549"/>
      <c r="P52" s="548"/>
      <c r="Q52" s="549"/>
      <c r="R52" s="1730"/>
      <c r="S52" s="546"/>
      <c r="T52" s="580"/>
      <c r="U52" s="1233">
        <f t="shared" si="0"/>
        <v>0</v>
      </c>
      <c r="V52" s="1234">
        <f t="shared" si="1"/>
        <v>0</v>
      </c>
      <c r="W52" s="1149">
        <f>'t1'!N51</f>
        <v>0</v>
      </c>
    </row>
    <row r="53" spans="1:23" ht="12" customHeight="1">
      <c r="A53" s="1173" t="str">
        <f>'t1'!A52</f>
        <v>chimici a t. determinato (art. 15-septies d.lgs. 502/92)</v>
      </c>
      <c r="B53" s="1174" t="str">
        <f>'t1'!B52</f>
        <v>SD0602</v>
      </c>
      <c r="C53" s="549"/>
      <c r="D53" s="548"/>
      <c r="E53" s="549"/>
      <c r="F53" s="548"/>
      <c r="G53" s="549"/>
      <c r="H53" s="548"/>
      <c r="I53" s="549"/>
      <c r="J53" s="548"/>
      <c r="K53" s="549"/>
      <c r="L53" s="548"/>
      <c r="M53" s="549"/>
      <c r="N53" s="548"/>
      <c r="O53" s="549"/>
      <c r="P53" s="548"/>
      <c r="Q53" s="549"/>
      <c r="R53" s="1730"/>
      <c r="S53" s="546"/>
      <c r="T53" s="580"/>
      <c r="U53" s="1233">
        <f t="shared" si="0"/>
        <v>0</v>
      </c>
      <c r="V53" s="1234">
        <f t="shared" si="1"/>
        <v>0</v>
      </c>
      <c r="W53" s="1149">
        <f>'t1'!N52</f>
        <v>0</v>
      </c>
    </row>
    <row r="54" spans="1:23" ht="12" customHeight="1">
      <c r="A54" s="1173" t="str">
        <f>'t1'!A53</f>
        <v>fisici con incarico di struttura complessa (rapp. esclusivo)</v>
      </c>
      <c r="B54" s="1174" t="str">
        <f>'t1'!B53</f>
        <v>SD0E42</v>
      </c>
      <c r="C54" s="549"/>
      <c r="D54" s="548"/>
      <c r="E54" s="549"/>
      <c r="F54" s="548"/>
      <c r="G54" s="549"/>
      <c r="H54" s="548"/>
      <c r="I54" s="549"/>
      <c r="J54" s="548"/>
      <c r="K54" s="549"/>
      <c r="L54" s="548"/>
      <c r="M54" s="549"/>
      <c r="N54" s="548"/>
      <c r="O54" s="549"/>
      <c r="P54" s="548"/>
      <c r="Q54" s="549"/>
      <c r="R54" s="1730"/>
      <c r="S54" s="546"/>
      <c r="T54" s="580"/>
      <c r="U54" s="1233">
        <f t="shared" si="0"/>
        <v>0</v>
      </c>
      <c r="V54" s="1234">
        <f t="shared" si="1"/>
        <v>0</v>
      </c>
      <c r="W54" s="1149">
        <f>'t1'!N53</f>
        <v>0</v>
      </c>
    </row>
    <row r="55" spans="1:23" ht="12" customHeight="1">
      <c r="A55" s="1173" t="str">
        <f>'t1'!A54</f>
        <v>fisici con incarico di struttura complessa (rapp. non escl.)</v>
      </c>
      <c r="B55" s="1174" t="str">
        <f>'t1'!B54</f>
        <v>SD0N42</v>
      </c>
      <c r="C55" s="549"/>
      <c r="D55" s="548"/>
      <c r="E55" s="549"/>
      <c r="F55" s="548"/>
      <c r="G55" s="549"/>
      <c r="H55" s="548"/>
      <c r="I55" s="549"/>
      <c r="J55" s="548"/>
      <c r="K55" s="549"/>
      <c r="L55" s="548"/>
      <c r="M55" s="549"/>
      <c r="N55" s="548"/>
      <c r="O55" s="549"/>
      <c r="P55" s="548"/>
      <c r="Q55" s="549"/>
      <c r="R55" s="1730"/>
      <c r="S55" s="546"/>
      <c r="T55" s="580"/>
      <c r="U55" s="1233">
        <f t="shared" si="0"/>
        <v>0</v>
      </c>
      <c r="V55" s="1234">
        <f t="shared" si="1"/>
        <v>0</v>
      </c>
      <c r="W55" s="1149">
        <f>'t1'!N54</f>
        <v>0</v>
      </c>
    </row>
    <row r="56" spans="1:23" ht="12" customHeight="1">
      <c r="A56" s="1173" t="str">
        <f>'t1'!A55</f>
        <v>fisici con incarico di struttura semplice (rapp. esclusivo)</v>
      </c>
      <c r="B56" s="1174" t="str">
        <f>'t1'!B55</f>
        <v>SD0E41</v>
      </c>
      <c r="C56" s="549"/>
      <c r="D56" s="548"/>
      <c r="E56" s="549"/>
      <c r="F56" s="548"/>
      <c r="G56" s="549"/>
      <c r="H56" s="548"/>
      <c r="I56" s="549"/>
      <c r="J56" s="548"/>
      <c r="K56" s="549"/>
      <c r="L56" s="548"/>
      <c r="M56" s="549"/>
      <c r="N56" s="548"/>
      <c r="O56" s="549"/>
      <c r="P56" s="548"/>
      <c r="Q56" s="549"/>
      <c r="R56" s="1730"/>
      <c r="S56" s="546"/>
      <c r="T56" s="580"/>
      <c r="U56" s="1233">
        <f t="shared" si="0"/>
        <v>0</v>
      </c>
      <c r="V56" s="1234">
        <f t="shared" si="1"/>
        <v>0</v>
      </c>
      <c r="W56" s="1149">
        <f>'t1'!N55</f>
        <v>1</v>
      </c>
    </row>
    <row r="57" spans="1:23" ht="12" customHeight="1">
      <c r="A57" s="1173" t="str">
        <f>'t1'!A56</f>
        <v>fisici con incarico di struttura semplice (rapp. non escl.)</v>
      </c>
      <c r="B57" s="1174" t="str">
        <f>'t1'!B56</f>
        <v>SD0N41</v>
      </c>
      <c r="C57" s="549"/>
      <c r="D57" s="548"/>
      <c r="E57" s="549"/>
      <c r="F57" s="548"/>
      <c r="G57" s="549"/>
      <c r="H57" s="548"/>
      <c r="I57" s="549"/>
      <c r="J57" s="548"/>
      <c r="K57" s="549"/>
      <c r="L57" s="548"/>
      <c r="M57" s="549"/>
      <c r="N57" s="548"/>
      <c r="O57" s="549"/>
      <c r="P57" s="548"/>
      <c r="Q57" s="549"/>
      <c r="R57" s="1730"/>
      <c r="S57" s="546"/>
      <c r="T57" s="580"/>
      <c r="U57" s="1233">
        <f t="shared" si="0"/>
        <v>0</v>
      </c>
      <c r="V57" s="1234">
        <f t="shared" si="1"/>
        <v>0</v>
      </c>
      <c r="W57" s="1149">
        <f>'t1'!N56</f>
        <v>0</v>
      </c>
    </row>
    <row r="58" spans="1:23" ht="12" customHeight="1">
      <c r="A58" s="1173" t="str">
        <f>'t1'!A57</f>
        <v>fisici con altri incar. prof.li (rapp. esclusivo)</v>
      </c>
      <c r="B58" s="1174" t="str">
        <f>'t1'!B57</f>
        <v>SD0A41</v>
      </c>
      <c r="C58" s="549"/>
      <c r="D58" s="548"/>
      <c r="E58" s="549">
        <v>1</v>
      </c>
      <c r="F58" s="548"/>
      <c r="G58" s="549"/>
      <c r="H58" s="548"/>
      <c r="I58" s="549"/>
      <c r="J58" s="548"/>
      <c r="K58" s="549"/>
      <c r="L58" s="548"/>
      <c r="M58" s="549"/>
      <c r="N58" s="548"/>
      <c r="O58" s="549"/>
      <c r="P58" s="548"/>
      <c r="Q58" s="549"/>
      <c r="R58" s="1730"/>
      <c r="S58" s="546"/>
      <c r="T58" s="580"/>
      <c r="U58" s="1233">
        <f t="shared" si="0"/>
        <v>1</v>
      </c>
      <c r="V58" s="1234">
        <f t="shared" si="1"/>
        <v>0</v>
      </c>
      <c r="W58" s="1149">
        <f>'t1'!N57</f>
        <v>1</v>
      </c>
    </row>
    <row r="59" spans="1:23" ht="12" customHeight="1">
      <c r="A59" s="1173" t="str">
        <f>'t1'!A58</f>
        <v>fisici con altri incar. prof.li (rapp. non escl.)</v>
      </c>
      <c r="B59" s="1174" t="str">
        <f>'t1'!B58</f>
        <v>SD0040</v>
      </c>
      <c r="C59" s="549"/>
      <c r="D59" s="548"/>
      <c r="E59" s="549"/>
      <c r="F59" s="548"/>
      <c r="G59" s="549"/>
      <c r="H59" s="548"/>
      <c r="I59" s="549"/>
      <c r="J59" s="548"/>
      <c r="K59" s="549"/>
      <c r="L59" s="548"/>
      <c r="M59" s="549"/>
      <c r="N59" s="548"/>
      <c r="O59" s="549"/>
      <c r="P59" s="548"/>
      <c r="Q59" s="549"/>
      <c r="R59" s="1730"/>
      <c r="S59" s="546"/>
      <c r="T59" s="580"/>
      <c r="U59" s="1233">
        <f t="shared" si="0"/>
        <v>0</v>
      </c>
      <c r="V59" s="1234">
        <f t="shared" si="1"/>
        <v>0</v>
      </c>
      <c r="W59" s="1149">
        <f>'t1'!N58</f>
        <v>0</v>
      </c>
    </row>
    <row r="60" spans="1:23" ht="12" customHeight="1">
      <c r="A60" s="1173" t="str">
        <f>'t1'!A59</f>
        <v>fisici a t. determinato (art. 15-septies d.lgs. 502/92)</v>
      </c>
      <c r="B60" s="1174" t="str">
        <f>'t1'!B59</f>
        <v>SD0603</v>
      </c>
      <c r="C60" s="549"/>
      <c r="D60" s="548"/>
      <c r="E60" s="549"/>
      <c r="F60" s="548"/>
      <c r="G60" s="549"/>
      <c r="H60" s="548"/>
      <c r="I60" s="549"/>
      <c r="J60" s="548"/>
      <c r="K60" s="549"/>
      <c r="L60" s="548"/>
      <c r="M60" s="549"/>
      <c r="N60" s="548"/>
      <c r="O60" s="549"/>
      <c r="P60" s="548"/>
      <c r="Q60" s="549"/>
      <c r="R60" s="1730"/>
      <c r="S60" s="546"/>
      <c r="T60" s="580"/>
      <c r="U60" s="1233">
        <f t="shared" si="0"/>
        <v>0</v>
      </c>
      <c r="V60" s="1234">
        <f t="shared" si="1"/>
        <v>0</v>
      </c>
      <c r="W60" s="1149">
        <f>'t1'!N59</f>
        <v>0</v>
      </c>
    </row>
    <row r="61" spans="1:23" ht="12" customHeight="1">
      <c r="A61" s="1173" t="str">
        <f>'t1'!A60</f>
        <v>psicologi con incarico di struttura complessa (rapp. esclusivo)</v>
      </c>
      <c r="B61" s="1174" t="str">
        <f>'t1'!B60</f>
        <v>SD0E66</v>
      </c>
      <c r="C61" s="549"/>
      <c r="D61" s="548"/>
      <c r="E61" s="549"/>
      <c r="F61" s="548"/>
      <c r="G61" s="549"/>
      <c r="H61" s="548"/>
      <c r="I61" s="549"/>
      <c r="J61" s="548"/>
      <c r="K61" s="549"/>
      <c r="L61" s="548"/>
      <c r="M61" s="549"/>
      <c r="N61" s="548"/>
      <c r="O61" s="549"/>
      <c r="P61" s="548"/>
      <c r="Q61" s="549"/>
      <c r="R61" s="1730"/>
      <c r="S61" s="546"/>
      <c r="T61" s="580"/>
      <c r="U61" s="1233">
        <f t="shared" si="0"/>
        <v>0</v>
      </c>
      <c r="V61" s="1234">
        <f t="shared" si="1"/>
        <v>0</v>
      </c>
      <c r="W61" s="1149">
        <f>'t1'!N60</f>
        <v>0</v>
      </c>
    </row>
    <row r="62" spans="1:23" ht="12" customHeight="1">
      <c r="A62" s="1173" t="str">
        <f>'t1'!A61</f>
        <v>psicologi con incarico di struttura complessa (rapp. non escl.)</v>
      </c>
      <c r="B62" s="1174" t="str">
        <f>'t1'!B61</f>
        <v>SD0N66</v>
      </c>
      <c r="C62" s="549"/>
      <c r="D62" s="548"/>
      <c r="E62" s="549"/>
      <c r="F62" s="548"/>
      <c r="G62" s="549"/>
      <c r="H62" s="548"/>
      <c r="I62" s="549"/>
      <c r="J62" s="548"/>
      <c r="K62" s="549"/>
      <c r="L62" s="548"/>
      <c r="M62" s="549"/>
      <c r="N62" s="548"/>
      <c r="O62" s="549"/>
      <c r="P62" s="548"/>
      <c r="Q62" s="549"/>
      <c r="R62" s="1730"/>
      <c r="S62" s="546"/>
      <c r="T62" s="580"/>
      <c r="U62" s="1233">
        <f t="shared" si="0"/>
        <v>0</v>
      </c>
      <c r="V62" s="1234">
        <f t="shared" si="1"/>
        <v>0</v>
      </c>
      <c r="W62" s="1149">
        <f>'t1'!N61</f>
        <v>0</v>
      </c>
    </row>
    <row r="63" spans="1:23" ht="12" customHeight="1">
      <c r="A63" s="1173" t="str">
        <f>'t1'!A62</f>
        <v>psicologi con incarico di struttura semplice (rapp. esclusivo)</v>
      </c>
      <c r="B63" s="1174" t="str">
        <f>'t1'!B62</f>
        <v>SD0E65</v>
      </c>
      <c r="C63" s="549"/>
      <c r="D63" s="548"/>
      <c r="E63" s="549"/>
      <c r="F63" s="548"/>
      <c r="G63" s="549"/>
      <c r="H63" s="548"/>
      <c r="I63" s="549"/>
      <c r="J63" s="548"/>
      <c r="K63" s="549"/>
      <c r="L63" s="548"/>
      <c r="M63" s="549"/>
      <c r="N63" s="548"/>
      <c r="O63" s="549"/>
      <c r="P63" s="548"/>
      <c r="Q63" s="549"/>
      <c r="R63" s="1730"/>
      <c r="S63" s="546"/>
      <c r="T63" s="580"/>
      <c r="U63" s="1233">
        <f t="shared" si="0"/>
        <v>0</v>
      </c>
      <c r="V63" s="1234">
        <f t="shared" si="1"/>
        <v>0</v>
      </c>
      <c r="W63" s="1149">
        <f>'t1'!N62</f>
        <v>1</v>
      </c>
    </row>
    <row r="64" spans="1:23" ht="12" customHeight="1">
      <c r="A64" s="1173" t="str">
        <f>'t1'!A63</f>
        <v>psicologi con incarico di struttura semplice (rapp. non escl.)</v>
      </c>
      <c r="B64" s="1174" t="str">
        <f>'t1'!B63</f>
        <v>SD0N65</v>
      </c>
      <c r="C64" s="549"/>
      <c r="D64" s="548"/>
      <c r="E64" s="549"/>
      <c r="F64" s="548"/>
      <c r="G64" s="549"/>
      <c r="H64" s="548"/>
      <c r="I64" s="549"/>
      <c r="J64" s="548"/>
      <c r="K64" s="549"/>
      <c r="L64" s="548"/>
      <c r="M64" s="549"/>
      <c r="N64" s="548"/>
      <c r="O64" s="549"/>
      <c r="P64" s="548"/>
      <c r="Q64" s="549"/>
      <c r="R64" s="1730"/>
      <c r="S64" s="546"/>
      <c r="T64" s="580"/>
      <c r="U64" s="1233">
        <f t="shared" si="0"/>
        <v>0</v>
      </c>
      <c r="V64" s="1234">
        <f t="shared" si="1"/>
        <v>0</v>
      </c>
      <c r="W64" s="1149">
        <f>'t1'!N63</f>
        <v>0</v>
      </c>
    </row>
    <row r="65" spans="1:23" ht="12" customHeight="1">
      <c r="A65" s="1173" t="str">
        <f>'t1'!A64</f>
        <v>psicologi con altri incar. prof.li (rapp. esclusivo)</v>
      </c>
      <c r="B65" s="1174" t="str">
        <f>'t1'!B64</f>
        <v>SD0A65</v>
      </c>
      <c r="C65" s="549"/>
      <c r="D65" s="548"/>
      <c r="E65" s="549"/>
      <c r="F65" s="548"/>
      <c r="G65" s="549"/>
      <c r="H65" s="548"/>
      <c r="I65" s="549"/>
      <c r="J65" s="548"/>
      <c r="K65" s="549"/>
      <c r="L65" s="548"/>
      <c r="M65" s="549"/>
      <c r="N65" s="548"/>
      <c r="O65" s="549"/>
      <c r="P65" s="548"/>
      <c r="Q65" s="549"/>
      <c r="R65" s="1730"/>
      <c r="S65" s="546"/>
      <c r="T65" s="580"/>
      <c r="U65" s="1233">
        <f t="shared" si="0"/>
        <v>0</v>
      </c>
      <c r="V65" s="1234">
        <f t="shared" si="1"/>
        <v>0</v>
      </c>
      <c r="W65" s="1149">
        <f>'t1'!N64</f>
        <v>1</v>
      </c>
    </row>
    <row r="66" spans="1:23" ht="12" customHeight="1">
      <c r="A66" s="1173" t="str">
        <f>'t1'!A65</f>
        <v>psicologi con altri incar. prof.li (rapp. non escl.)</v>
      </c>
      <c r="B66" s="1174" t="str">
        <f>'t1'!B65</f>
        <v>SD0064</v>
      </c>
      <c r="C66" s="549"/>
      <c r="D66" s="548"/>
      <c r="E66" s="549"/>
      <c r="F66" s="548"/>
      <c r="G66" s="549"/>
      <c r="H66" s="548"/>
      <c r="I66" s="549"/>
      <c r="J66" s="548"/>
      <c r="K66" s="549"/>
      <c r="L66" s="548"/>
      <c r="M66" s="549"/>
      <c r="N66" s="548"/>
      <c r="O66" s="549"/>
      <c r="P66" s="548"/>
      <c r="Q66" s="549"/>
      <c r="R66" s="1730"/>
      <c r="S66" s="546"/>
      <c r="T66" s="580"/>
      <c r="U66" s="1233">
        <f t="shared" si="0"/>
        <v>0</v>
      </c>
      <c r="V66" s="1234">
        <f t="shared" si="1"/>
        <v>0</v>
      </c>
      <c r="W66" s="1149">
        <f>'t1'!N65</f>
        <v>0</v>
      </c>
    </row>
    <row r="67" spans="1:23" ht="12" customHeight="1">
      <c r="A67" s="1173" t="str">
        <f>'t1'!A66</f>
        <v>psicologi a t. determinato (art. 15-septies d.lgs. 502/92)</v>
      </c>
      <c r="B67" s="1174" t="str">
        <f>'t1'!B66</f>
        <v>SD0604</v>
      </c>
      <c r="C67" s="549"/>
      <c r="D67" s="548"/>
      <c r="E67" s="549"/>
      <c r="F67" s="548"/>
      <c r="G67" s="549"/>
      <c r="H67" s="548"/>
      <c r="I67" s="549"/>
      <c r="J67" s="548"/>
      <c r="K67" s="549"/>
      <c r="L67" s="548"/>
      <c r="M67" s="549"/>
      <c r="N67" s="548"/>
      <c r="O67" s="549"/>
      <c r="P67" s="548"/>
      <c r="Q67" s="549"/>
      <c r="R67" s="1730"/>
      <c r="S67" s="546"/>
      <c r="T67" s="580"/>
      <c r="U67" s="1233">
        <f t="shared" si="0"/>
        <v>0</v>
      </c>
      <c r="V67" s="1234">
        <f t="shared" si="1"/>
        <v>0</v>
      </c>
      <c r="W67" s="1149">
        <f>'t1'!N66</f>
        <v>0</v>
      </c>
    </row>
    <row r="68" spans="1:23" ht="12" customHeight="1">
      <c r="A68" s="1173" t="str">
        <f>'t1'!A67</f>
        <v>dirigente delle professioni sanitarie (1)</v>
      </c>
      <c r="B68" s="1174" t="str">
        <f>'t1'!B67</f>
        <v>SD0483</v>
      </c>
      <c r="C68" s="549"/>
      <c r="D68" s="548"/>
      <c r="E68" s="549"/>
      <c r="F68" s="548"/>
      <c r="G68" s="549"/>
      <c r="H68" s="548"/>
      <c r="I68" s="549"/>
      <c r="J68" s="548"/>
      <c r="K68" s="549"/>
      <c r="L68" s="548"/>
      <c r="M68" s="549"/>
      <c r="N68" s="548"/>
      <c r="O68" s="549"/>
      <c r="P68" s="548"/>
      <c r="Q68" s="549"/>
      <c r="R68" s="1730"/>
      <c r="S68" s="546"/>
      <c r="T68" s="580"/>
      <c r="U68" s="1233">
        <f t="shared" si="0"/>
        <v>0</v>
      </c>
      <c r="V68" s="1234">
        <f t="shared" si="1"/>
        <v>0</v>
      </c>
      <c r="W68" s="1149">
        <f>'t1'!N67</f>
        <v>1</v>
      </c>
    </row>
    <row r="69" spans="1:23" ht="12" customHeight="1">
      <c r="A69" s="1173" t="str">
        <f>'t1'!A68</f>
        <v>dir. prof. sanitarie a t. det.(art. 15-septies dlgs 502/92)</v>
      </c>
      <c r="B69" s="1174" t="str">
        <f>'t1'!B68</f>
        <v>SD048A</v>
      </c>
      <c r="C69" s="549"/>
      <c r="D69" s="548"/>
      <c r="E69" s="549"/>
      <c r="F69" s="548"/>
      <c r="G69" s="549"/>
      <c r="H69" s="548"/>
      <c r="I69" s="549"/>
      <c r="J69" s="548"/>
      <c r="K69" s="549"/>
      <c r="L69" s="548"/>
      <c r="M69" s="549"/>
      <c r="N69" s="548"/>
      <c r="O69" s="549"/>
      <c r="P69" s="548"/>
      <c r="Q69" s="549"/>
      <c r="R69" s="1730"/>
      <c r="S69" s="546"/>
      <c r="T69" s="580"/>
      <c r="U69" s="1233">
        <f t="shared" si="0"/>
        <v>0</v>
      </c>
      <c r="V69" s="1234">
        <f t="shared" si="1"/>
        <v>0</v>
      </c>
      <c r="W69" s="1149">
        <f>'t1'!N68</f>
        <v>0</v>
      </c>
    </row>
    <row r="70" spans="1:23" ht="12" customHeight="1">
      <c r="A70" s="1173" t="str">
        <f>'t1'!A69</f>
        <v>coll.re prof.le sanitario - pers. infer. esperto - ds</v>
      </c>
      <c r="B70" s="1174" t="str">
        <f>'t1'!B69</f>
        <v>S18023</v>
      </c>
      <c r="C70" s="549"/>
      <c r="D70" s="548"/>
      <c r="E70" s="549"/>
      <c r="F70" s="548"/>
      <c r="G70" s="549"/>
      <c r="H70" s="548"/>
      <c r="I70" s="549"/>
      <c r="J70" s="548"/>
      <c r="K70" s="549"/>
      <c r="L70" s="548"/>
      <c r="M70" s="549"/>
      <c r="N70" s="548"/>
      <c r="O70" s="549"/>
      <c r="P70" s="548"/>
      <c r="Q70" s="549"/>
      <c r="R70" s="1730"/>
      <c r="S70" s="546"/>
      <c r="T70" s="580"/>
      <c r="U70" s="1233">
        <f t="shared" si="0"/>
        <v>0</v>
      </c>
      <c r="V70" s="1234">
        <f t="shared" si="1"/>
        <v>0</v>
      </c>
      <c r="W70" s="1149">
        <f>'t1'!N69</f>
        <v>1</v>
      </c>
    </row>
    <row r="71" spans="1:23" ht="12" customHeight="1">
      <c r="A71" s="1173" t="str">
        <f>'t1'!A70</f>
        <v>coll.re prof.le sanitario - pers. infer. - d</v>
      </c>
      <c r="B71" s="1174" t="str">
        <f>'t1'!B70</f>
        <v>S16020</v>
      </c>
      <c r="C71" s="549">
        <v>2</v>
      </c>
      <c r="D71" s="548">
        <v>19</v>
      </c>
      <c r="E71" s="549"/>
      <c r="F71" s="548">
        <v>1</v>
      </c>
      <c r="G71" s="549"/>
      <c r="H71" s="548"/>
      <c r="I71" s="549"/>
      <c r="J71" s="548"/>
      <c r="K71" s="549"/>
      <c r="L71" s="548"/>
      <c r="M71" s="549">
        <v>1</v>
      </c>
      <c r="N71" s="548">
        <v>4</v>
      </c>
      <c r="O71" s="549"/>
      <c r="P71" s="548"/>
      <c r="Q71" s="549"/>
      <c r="R71" s="1730"/>
      <c r="S71" s="546"/>
      <c r="T71" s="580"/>
      <c r="U71" s="1233">
        <f t="shared" si="0"/>
        <v>3</v>
      </c>
      <c r="V71" s="1234">
        <f t="shared" si="1"/>
        <v>24</v>
      </c>
      <c r="W71" s="1149">
        <f>'t1'!N70</f>
        <v>1</v>
      </c>
    </row>
    <row r="72" spans="1:23" ht="12" customHeight="1">
      <c r="A72" s="1173" t="str">
        <f>'t1'!A71</f>
        <v>oper.re prof.le sanitario pers. inferm. - c</v>
      </c>
      <c r="B72" s="1174" t="str">
        <f>'t1'!B71</f>
        <v>S14056</v>
      </c>
      <c r="C72" s="549"/>
      <c r="D72" s="548"/>
      <c r="E72" s="549"/>
      <c r="F72" s="548"/>
      <c r="G72" s="549"/>
      <c r="H72" s="548"/>
      <c r="I72" s="549"/>
      <c r="J72" s="548"/>
      <c r="K72" s="549"/>
      <c r="L72" s="548"/>
      <c r="M72" s="549"/>
      <c r="N72" s="548"/>
      <c r="O72" s="549"/>
      <c r="P72" s="548"/>
      <c r="Q72" s="549"/>
      <c r="R72" s="1730"/>
      <c r="S72" s="546"/>
      <c r="T72" s="580"/>
      <c r="U72" s="1233">
        <f t="shared" si="0"/>
        <v>0</v>
      </c>
      <c r="V72" s="1234">
        <f t="shared" si="1"/>
        <v>0</v>
      </c>
      <c r="W72" s="1149">
        <f>'t1'!N71</f>
        <v>0</v>
      </c>
    </row>
    <row r="73" spans="1:23" ht="12" customHeight="1">
      <c r="A73" s="1173" t="str">
        <f>'t1'!A72</f>
        <v>oper.re prof.le di II cat.pers. inferm. esperto - c (2)</v>
      </c>
      <c r="B73" s="1174" t="str">
        <f>'t1'!B72</f>
        <v>S14E52</v>
      </c>
      <c r="C73" s="549"/>
      <c r="D73" s="548"/>
      <c r="E73" s="549"/>
      <c r="F73" s="548"/>
      <c r="G73" s="549"/>
      <c r="H73" s="548"/>
      <c r="I73" s="549"/>
      <c r="J73" s="548"/>
      <c r="K73" s="549"/>
      <c r="L73" s="548"/>
      <c r="M73" s="549"/>
      <c r="N73" s="548"/>
      <c r="O73" s="549"/>
      <c r="P73" s="548"/>
      <c r="Q73" s="549"/>
      <c r="R73" s="1730"/>
      <c r="S73" s="546"/>
      <c r="T73" s="580"/>
      <c r="U73" s="1233">
        <f t="shared" ref="U73:U136" si="2">SUM(C73,E73,G73,I73,K73,M73,O73,Q73,S73)</f>
        <v>0</v>
      </c>
      <c r="V73" s="1234">
        <f t="shared" ref="V73:V136" si="3">SUM(D73,F73,H73,J73,L73,N73,P73,R73,T73)</f>
        <v>0</v>
      </c>
      <c r="W73" s="1149">
        <f>'t1'!N72</f>
        <v>1</v>
      </c>
    </row>
    <row r="74" spans="1:23" ht="12" customHeight="1">
      <c r="A74" s="1173" t="str">
        <f>'t1'!A73</f>
        <v>oper.re prof.le di II cat.pers. inferm. bs</v>
      </c>
      <c r="B74" s="1174" t="str">
        <f>'t1'!B73</f>
        <v>S13052</v>
      </c>
      <c r="C74" s="549"/>
      <c r="D74" s="548"/>
      <c r="E74" s="549"/>
      <c r="F74" s="548"/>
      <c r="G74" s="549"/>
      <c r="H74" s="548"/>
      <c r="I74" s="549"/>
      <c r="J74" s="548"/>
      <c r="K74" s="549"/>
      <c r="L74" s="548"/>
      <c r="M74" s="549"/>
      <c r="N74" s="548"/>
      <c r="O74" s="549"/>
      <c r="P74" s="548"/>
      <c r="Q74" s="549"/>
      <c r="R74" s="1730"/>
      <c r="S74" s="546"/>
      <c r="T74" s="580"/>
      <c r="U74" s="1233">
        <f t="shared" si="2"/>
        <v>0</v>
      </c>
      <c r="V74" s="1234">
        <f t="shared" si="3"/>
        <v>0</v>
      </c>
      <c r="W74" s="1149">
        <f>'t1'!N73</f>
        <v>0</v>
      </c>
    </row>
    <row r="75" spans="1:23" ht="12" customHeight="1">
      <c r="A75" s="1173" t="str">
        <f>'t1'!A74</f>
        <v>coll.re prof.le sanitario - pers. tec. esperto - ds</v>
      </c>
      <c r="B75" s="1174" t="str">
        <f>'t1'!B74</f>
        <v>S18920</v>
      </c>
      <c r="C75" s="549"/>
      <c r="D75" s="548"/>
      <c r="E75" s="549"/>
      <c r="F75" s="548"/>
      <c r="G75" s="549"/>
      <c r="H75" s="548"/>
      <c r="I75" s="549"/>
      <c r="J75" s="548"/>
      <c r="K75" s="549"/>
      <c r="L75" s="548"/>
      <c r="M75" s="549"/>
      <c r="N75" s="548"/>
      <c r="O75" s="549"/>
      <c r="P75" s="548"/>
      <c r="Q75" s="549"/>
      <c r="R75" s="1730"/>
      <c r="S75" s="546"/>
      <c r="T75" s="580"/>
      <c r="U75" s="1233">
        <f t="shared" si="2"/>
        <v>0</v>
      </c>
      <c r="V75" s="1234">
        <f t="shared" si="3"/>
        <v>0</v>
      </c>
      <c r="W75" s="1149">
        <f>'t1'!N74</f>
        <v>1</v>
      </c>
    </row>
    <row r="76" spans="1:23" ht="12" customHeight="1">
      <c r="A76" s="1173" t="str">
        <f>'t1'!A75</f>
        <v>coll.re prof.le sanitario - pers. tec.- d</v>
      </c>
      <c r="B76" s="1174" t="str">
        <f>'t1'!B75</f>
        <v>S16021</v>
      </c>
      <c r="C76" s="549">
        <v>2</v>
      </c>
      <c r="D76" s="548"/>
      <c r="E76" s="549"/>
      <c r="F76" s="548"/>
      <c r="G76" s="549"/>
      <c r="H76" s="548"/>
      <c r="I76" s="549"/>
      <c r="J76" s="548"/>
      <c r="K76" s="549"/>
      <c r="L76" s="548"/>
      <c r="M76" s="549">
        <v>1</v>
      </c>
      <c r="N76" s="548"/>
      <c r="O76" s="549"/>
      <c r="P76" s="548"/>
      <c r="Q76" s="549"/>
      <c r="R76" s="1730"/>
      <c r="S76" s="546"/>
      <c r="T76" s="580"/>
      <c r="U76" s="1233">
        <f t="shared" si="2"/>
        <v>3</v>
      </c>
      <c r="V76" s="1234">
        <f t="shared" si="3"/>
        <v>0</v>
      </c>
      <c r="W76" s="1149">
        <f>'t1'!N75</f>
        <v>1</v>
      </c>
    </row>
    <row r="77" spans="1:23" ht="12" customHeight="1">
      <c r="A77" s="1173" t="str">
        <f>'t1'!A76</f>
        <v>oper.re prof.le sanitario - pers. tec.- c</v>
      </c>
      <c r="B77" s="1174" t="str">
        <f>'t1'!B76</f>
        <v>S14054</v>
      </c>
      <c r="C77" s="549"/>
      <c r="D77" s="548"/>
      <c r="E77" s="549"/>
      <c r="F77" s="548"/>
      <c r="G77" s="549"/>
      <c r="H77" s="548"/>
      <c r="I77" s="549"/>
      <c r="J77" s="548"/>
      <c r="K77" s="549"/>
      <c r="L77" s="548"/>
      <c r="M77" s="549"/>
      <c r="N77" s="548"/>
      <c r="O77" s="549"/>
      <c r="P77" s="548"/>
      <c r="Q77" s="549"/>
      <c r="R77" s="1730"/>
      <c r="S77" s="546"/>
      <c r="T77" s="580"/>
      <c r="U77" s="1233">
        <f t="shared" si="2"/>
        <v>0</v>
      </c>
      <c r="V77" s="1234">
        <f t="shared" si="3"/>
        <v>0</v>
      </c>
      <c r="W77" s="1149">
        <f>'t1'!N76</f>
        <v>0</v>
      </c>
    </row>
    <row r="78" spans="1:23" ht="12" customHeight="1">
      <c r="A78" s="1173" t="str">
        <f>'t1'!A77</f>
        <v>coll.re prof.le sanitario - tecn. della prev. esperto - ds</v>
      </c>
      <c r="B78" s="1174" t="str">
        <f>'t1'!B77</f>
        <v>S18921</v>
      </c>
      <c r="C78" s="549"/>
      <c r="D78" s="548"/>
      <c r="E78" s="549"/>
      <c r="F78" s="548"/>
      <c r="G78" s="549"/>
      <c r="H78" s="548"/>
      <c r="I78" s="549"/>
      <c r="J78" s="548"/>
      <c r="K78" s="549"/>
      <c r="L78" s="548"/>
      <c r="M78" s="549"/>
      <c r="N78" s="548"/>
      <c r="O78" s="549"/>
      <c r="P78" s="548"/>
      <c r="Q78" s="549"/>
      <c r="R78" s="1730"/>
      <c r="S78" s="546"/>
      <c r="T78" s="580"/>
      <c r="U78" s="1233">
        <f t="shared" si="2"/>
        <v>0</v>
      </c>
      <c r="V78" s="1234">
        <f t="shared" si="3"/>
        <v>0</v>
      </c>
      <c r="W78" s="1149">
        <f>'t1'!N77</f>
        <v>0</v>
      </c>
    </row>
    <row r="79" spans="1:23" ht="12" customHeight="1">
      <c r="A79" s="1173" t="str">
        <f>'t1'!A78</f>
        <v>coll.re prof.le sanitario - tecn. della prev. - d</v>
      </c>
      <c r="B79" s="1174" t="str">
        <f>'t1'!B78</f>
        <v>S16022</v>
      </c>
      <c r="C79" s="549"/>
      <c r="D79" s="548"/>
      <c r="E79" s="549"/>
      <c r="F79" s="548"/>
      <c r="G79" s="549"/>
      <c r="H79" s="548"/>
      <c r="I79" s="549"/>
      <c r="J79" s="548"/>
      <c r="K79" s="549"/>
      <c r="L79" s="548"/>
      <c r="M79" s="549"/>
      <c r="N79" s="548"/>
      <c r="O79" s="549"/>
      <c r="P79" s="548"/>
      <c r="Q79" s="549"/>
      <c r="R79" s="1730"/>
      <c r="S79" s="546"/>
      <c r="T79" s="580"/>
      <c r="U79" s="1233">
        <f t="shared" si="2"/>
        <v>0</v>
      </c>
      <c r="V79" s="1234">
        <f t="shared" si="3"/>
        <v>0</v>
      </c>
      <c r="W79" s="1149">
        <f>'t1'!N78</f>
        <v>1</v>
      </c>
    </row>
    <row r="80" spans="1:23" ht="12" customHeight="1">
      <c r="A80" s="1173" t="str">
        <f>'t1'!A79</f>
        <v>oper.re prof.le sanitario - tecn. della prev. - c</v>
      </c>
      <c r="B80" s="1174" t="str">
        <f>'t1'!B79</f>
        <v>S14055</v>
      </c>
      <c r="C80" s="549"/>
      <c r="D80" s="548"/>
      <c r="E80" s="549"/>
      <c r="F80" s="548"/>
      <c r="G80" s="549"/>
      <c r="H80" s="548"/>
      <c r="I80" s="549"/>
      <c r="J80" s="548"/>
      <c r="K80" s="549"/>
      <c r="L80" s="548"/>
      <c r="M80" s="549"/>
      <c r="N80" s="548"/>
      <c r="O80" s="549"/>
      <c r="P80" s="548"/>
      <c r="Q80" s="549"/>
      <c r="R80" s="1730"/>
      <c r="S80" s="546"/>
      <c r="T80" s="580"/>
      <c r="U80" s="1233">
        <f t="shared" si="2"/>
        <v>0</v>
      </c>
      <c r="V80" s="1234">
        <f t="shared" si="3"/>
        <v>0</v>
      </c>
      <c r="W80" s="1149">
        <f>'t1'!N79</f>
        <v>0</v>
      </c>
    </row>
    <row r="81" spans="1:23" ht="12" customHeight="1">
      <c r="A81" s="1173" t="str">
        <f>'t1'!A80</f>
        <v>coll.re prof.le sanitario - pers. della riabil. esperto - ds</v>
      </c>
      <c r="B81" s="1174" t="str">
        <f>'t1'!B80</f>
        <v>S18922</v>
      </c>
      <c r="C81" s="549"/>
      <c r="D81" s="548"/>
      <c r="E81" s="549"/>
      <c r="F81" s="548"/>
      <c r="G81" s="549"/>
      <c r="H81" s="548"/>
      <c r="I81" s="549"/>
      <c r="J81" s="548"/>
      <c r="K81" s="549"/>
      <c r="L81" s="548"/>
      <c r="M81" s="549"/>
      <c r="N81" s="548"/>
      <c r="O81" s="549"/>
      <c r="P81" s="548"/>
      <c r="Q81" s="549"/>
      <c r="R81" s="1730"/>
      <c r="S81" s="546"/>
      <c r="T81" s="580"/>
      <c r="U81" s="1233">
        <f t="shared" si="2"/>
        <v>0</v>
      </c>
      <c r="V81" s="1234">
        <f t="shared" si="3"/>
        <v>0</v>
      </c>
      <c r="W81" s="1149">
        <f>'t1'!N80</f>
        <v>0</v>
      </c>
    </row>
    <row r="82" spans="1:23" ht="12" customHeight="1">
      <c r="A82" s="1173" t="str">
        <f>'t1'!A81</f>
        <v>coll.re prof.le sanitario - pers. della riabil. - d</v>
      </c>
      <c r="B82" s="1174" t="str">
        <f>'t1'!B81</f>
        <v>S16019</v>
      </c>
      <c r="C82" s="549"/>
      <c r="D82" s="548">
        <v>1</v>
      </c>
      <c r="E82" s="549"/>
      <c r="F82" s="548"/>
      <c r="G82" s="549"/>
      <c r="H82" s="548"/>
      <c r="I82" s="549"/>
      <c r="J82" s="548"/>
      <c r="K82" s="549"/>
      <c r="L82" s="548"/>
      <c r="M82" s="549"/>
      <c r="N82" s="548"/>
      <c r="O82" s="549"/>
      <c r="P82" s="548"/>
      <c r="Q82" s="549"/>
      <c r="R82" s="1730"/>
      <c r="S82" s="546"/>
      <c r="T82" s="580"/>
      <c r="U82" s="1233">
        <f t="shared" si="2"/>
        <v>0</v>
      </c>
      <c r="V82" s="1234">
        <f t="shared" si="3"/>
        <v>1</v>
      </c>
      <c r="W82" s="1149">
        <f>'t1'!N81</f>
        <v>1</v>
      </c>
    </row>
    <row r="83" spans="1:23" ht="12" customHeight="1">
      <c r="A83" s="1173" t="str">
        <f>'t1'!A82</f>
        <v>oper.re prof.le sanitario - pers. della riabil. - c</v>
      </c>
      <c r="B83" s="1174" t="str">
        <f>'t1'!B82</f>
        <v>S14053</v>
      </c>
      <c r="C83" s="549"/>
      <c r="D83" s="548"/>
      <c r="E83" s="549"/>
      <c r="F83" s="548"/>
      <c r="G83" s="549"/>
      <c r="H83" s="548"/>
      <c r="I83" s="549"/>
      <c r="J83" s="548"/>
      <c r="K83" s="549"/>
      <c r="L83" s="548"/>
      <c r="M83" s="549"/>
      <c r="N83" s="548"/>
      <c r="O83" s="549"/>
      <c r="P83" s="548"/>
      <c r="Q83" s="549"/>
      <c r="R83" s="1730"/>
      <c r="S83" s="546"/>
      <c r="T83" s="580"/>
      <c r="U83" s="1233">
        <f t="shared" si="2"/>
        <v>0</v>
      </c>
      <c r="V83" s="1234">
        <f t="shared" si="3"/>
        <v>0</v>
      </c>
      <c r="W83" s="1149">
        <f>'t1'!N82</f>
        <v>0</v>
      </c>
    </row>
    <row r="84" spans="1:23" ht="12" customHeight="1">
      <c r="A84" s="1173" t="str">
        <f>'t1'!A83</f>
        <v>oper.re prof.le di II cat. con funz. di riabil. esperto - c (2)</v>
      </c>
      <c r="B84" s="1174" t="str">
        <f>'t1'!B83</f>
        <v>S14E51</v>
      </c>
      <c r="C84" s="549"/>
      <c r="D84" s="548"/>
      <c r="E84" s="549"/>
      <c r="F84" s="548"/>
      <c r="G84" s="549"/>
      <c r="H84" s="548"/>
      <c r="I84" s="549"/>
      <c r="J84" s="548"/>
      <c r="K84" s="549"/>
      <c r="L84" s="548"/>
      <c r="M84" s="549"/>
      <c r="N84" s="548"/>
      <c r="O84" s="549"/>
      <c r="P84" s="548"/>
      <c r="Q84" s="549"/>
      <c r="R84" s="1730"/>
      <c r="S84" s="546"/>
      <c r="T84" s="580"/>
      <c r="U84" s="1233">
        <f t="shared" si="2"/>
        <v>0</v>
      </c>
      <c r="V84" s="1234">
        <f t="shared" si="3"/>
        <v>0</v>
      </c>
      <c r="W84" s="1149">
        <f>'t1'!N83</f>
        <v>0</v>
      </c>
    </row>
    <row r="85" spans="1:23" ht="12" customHeight="1">
      <c r="A85" s="1173" t="str">
        <f>'t1'!A84</f>
        <v>oper.re prof.le di II cat. con funz. di riabil. - bs</v>
      </c>
      <c r="B85" s="1174" t="str">
        <f>'t1'!B84</f>
        <v>S13051</v>
      </c>
      <c r="C85" s="549"/>
      <c r="D85" s="548"/>
      <c r="E85" s="549"/>
      <c r="F85" s="548"/>
      <c r="G85" s="549"/>
      <c r="H85" s="548"/>
      <c r="I85" s="549"/>
      <c r="J85" s="548"/>
      <c r="K85" s="549"/>
      <c r="L85" s="548"/>
      <c r="M85" s="549"/>
      <c r="N85" s="548"/>
      <c r="O85" s="549"/>
      <c r="P85" s="548"/>
      <c r="Q85" s="549"/>
      <c r="R85" s="1730"/>
      <c r="S85" s="546"/>
      <c r="T85" s="580"/>
      <c r="U85" s="1233">
        <f t="shared" si="2"/>
        <v>0</v>
      </c>
      <c r="V85" s="1234">
        <f t="shared" si="3"/>
        <v>0</v>
      </c>
      <c r="W85" s="1149">
        <f>'t1'!N84</f>
        <v>0</v>
      </c>
    </row>
    <row r="86" spans="1:23" ht="12" customHeight="1">
      <c r="A86" s="1173" t="str">
        <f>'t1'!A85</f>
        <v>profilo atipico ruolo sanitario</v>
      </c>
      <c r="B86" s="1174" t="str">
        <f>'t1'!B85</f>
        <v>S00062</v>
      </c>
      <c r="C86" s="549"/>
      <c r="D86" s="548"/>
      <c r="E86" s="549"/>
      <c r="F86" s="548"/>
      <c r="G86" s="549"/>
      <c r="H86" s="548"/>
      <c r="I86" s="549"/>
      <c r="J86" s="548"/>
      <c r="K86" s="549"/>
      <c r="L86" s="548"/>
      <c r="M86" s="549"/>
      <c r="N86" s="548"/>
      <c r="O86" s="549"/>
      <c r="P86" s="548"/>
      <c r="Q86" s="549"/>
      <c r="R86" s="1730"/>
      <c r="S86" s="546"/>
      <c r="T86" s="580"/>
      <c r="U86" s="1233">
        <f t="shared" si="2"/>
        <v>0</v>
      </c>
      <c r="V86" s="1234">
        <f t="shared" si="3"/>
        <v>0</v>
      </c>
      <c r="W86" s="1149">
        <f>'t1'!N85</f>
        <v>0</v>
      </c>
    </row>
    <row r="87" spans="1:23" ht="12" customHeight="1">
      <c r="A87" s="1173" t="str">
        <f>'t1'!A86</f>
        <v>avvocato dirig. con incarico di struttura complessa</v>
      </c>
      <c r="B87" s="1174" t="str">
        <f>'t1'!B86</f>
        <v>PD0010</v>
      </c>
      <c r="C87" s="549"/>
      <c r="D87" s="548"/>
      <c r="E87" s="549"/>
      <c r="F87" s="548"/>
      <c r="G87" s="549"/>
      <c r="H87" s="548"/>
      <c r="I87" s="549"/>
      <c r="J87" s="548"/>
      <c r="K87" s="549"/>
      <c r="L87" s="548"/>
      <c r="M87" s="549"/>
      <c r="N87" s="548"/>
      <c r="O87" s="549"/>
      <c r="P87" s="548"/>
      <c r="Q87" s="549"/>
      <c r="R87" s="1730"/>
      <c r="S87" s="546"/>
      <c r="T87" s="580"/>
      <c r="U87" s="1233">
        <f t="shared" si="2"/>
        <v>0</v>
      </c>
      <c r="V87" s="1234">
        <f t="shared" si="3"/>
        <v>0</v>
      </c>
      <c r="W87" s="1149">
        <f>'t1'!N86</f>
        <v>0</v>
      </c>
    </row>
    <row r="88" spans="1:23" ht="12" customHeight="1">
      <c r="A88" s="1173" t="str">
        <f>'t1'!A87</f>
        <v>avvocato dirig. con incarico di struttura semplice</v>
      </c>
      <c r="B88" s="1174" t="str">
        <f>'t1'!B87</f>
        <v>PD0S09</v>
      </c>
      <c r="C88" s="549"/>
      <c r="D88" s="548"/>
      <c r="E88" s="549"/>
      <c r="F88" s="548"/>
      <c r="G88" s="549"/>
      <c r="H88" s="548"/>
      <c r="I88" s="549"/>
      <c r="J88" s="548"/>
      <c r="K88" s="549"/>
      <c r="L88" s="548"/>
      <c r="M88" s="549"/>
      <c r="N88" s="548"/>
      <c r="O88" s="549"/>
      <c r="P88" s="548"/>
      <c r="Q88" s="549"/>
      <c r="R88" s="1730"/>
      <c r="S88" s="546"/>
      <c r="T88" s="580"/>
      <c r="U88" s="1233">
        <f t="shared" si="2"/>
        <v>0</v>
      </c>
      <c r="V88" s="1234">
        <f t="shared" si="3"/>
        <v>0</v>
      </c>
      <c r="W88" s="1149">
        <f>'t1'!N87</f>
        <v>0</v>
      </c>
    </row>
    <row r="89" spans="1:23" ht="12" customHeight="1">
      <c r="A89" s="1173" t="str">
        <f>'t1'!A88</f>
        <v>avvocato dirig. con altri incar.prof.li</v>
      </c>
      <c r="B89" s="1174" t="str">
        <f>'t1'!B88</f>
        <v>PD0A09</v>
      </c>
      <c r="C89" s="549"/>
      <c r="D89" s="548"/>
      <c r="E89" s="549"/>
      <c r="F89" s="548"/>
      <c r="G89" s="549"/>
      <c r="H89" s="548"/>
      <c r="I89" s="549"/>
      <c r="J89" s="548"/>
      <c r="K89" s="549"/>
      <c r="L89" s="548"/>
      <c r="M89" s="549"/>
      <c r="N89" s="548"/>
      <c r="O89" s="549"/>
      <c r="P89" s="548"/>
      <c r="Q89" s="549"/>
      <c r="R89" s="1730"/>
      <c r="S89" s="546"/>
      <c r="T89" s="580"/>
      <c r="U89" s="1233">
        <f t="shared" si="2"/>
        <v>0</v>
      </c>
      <c r="V89" s="1234">
        <f t="shared" si="3"/>
        <v>0</v>
      </c>
      <c r="W89" s="1149">
        <f>'t1'!N88</f>
        <v>0</v>
      </c>
    </row>
    <row r="90" spans="1:23" ht="12" customHeight="1">
      <c r="A90" s="1173" t="str">
        <f>'t1'!A89</f>
        <v>avvocato dir. a t. determinato(art. 15-septies dlgs. 502/92)</v>
      </c>
      <c r="B90" s="1174" t="str">
        <f>'t1'!B89</f>
        <v>PD0605</v>
      </c>
      <c r="C90" s="549"/>
      <c r="D90" s="548"/>
      <c r="E90" s="549"/>
      <c r="F90" s="548"/>
      <c r="G90" s="549"/>
      <c r="H90" s="548"/>
      <c r="I90" s="549"/>
      <c r="J90" s="548"/>
      <c r="K90" s="549"/>
      <c r="L90" s="548"/>
      <c r="M90" s="549"/>
      <c r="N90" s="548"/>
      <c r="O90" s="549"/>
      <c r="P90" s="548"/>
      <c r="Q90" s="549"/>
      <c r="R90" s="1730"/>
      <c r="S90" s="546"/>
      <c r="T90" s="580"/>
      <c r="U90" s="1233">
        <f t="shared" si="2"/>
        <v>0</v>
      </c>
      <c r="V90" s="1234">
        <f t="shared" si="3"/>
        <v>0</v>
      </c>
      <c r="W90" s="1149">
        <f>'t1'!N89</f>
        <v>0</v>
      </c>
    </row>
    <row r="91" spans="1:23" ht="12" customHeight="1">
      <c r="A91" s="1173" t="str">
        <f>'t1'!A90</f>
        <v>ingegnere dirig. con incarico di struttura complessa</v>
      </c>
      <c r="B91" s="1174" t="str">
        <f>'t1'!B90</f>
        <v>PD0046</v>
      </c>
      <c r="C91" s="549"/>
      <c r="D91" s="548"/>
      <c r="E91" s="549"/>
      <c r="F91" s="548"/>
      <c r="G91" s="549"/>
      <c r="H91" s="548"/>
      <c r="I91" s="549"/>
      <c r="J91" s="548"/>
      <c r="K91" s="549"/>
      <c r="L91" s="548"/>
      <c r="M91" s="549"/>
      <c r="N91" s="548"/>
      <c r="O91" s="549"/>
      <c r="P91" s="548"/>
      <c r="Q91" s="549"/>
      <c r="R91" s="1730"/>
      <c r="S91" s="546"/>
      <c r="T91" s="580"/>
      <c r="U91" s="1233">
        <f t="shared" si="2"/>
        <v>0</v>
      </c>
      <c r="V91" s="1234">
        <f t="shared" si="3"/>
        <v>0</v>
      </c>
      <c r="W91" s="1149">
        <f>'t1'!N90</f>
        <v>1</v>
      </c>
    </row>
    <row r="92" spans="1:23" ht="12" customHeight="1">
      <c r="A92" s="1173" t="str">
        <f>'t1'!A91</f>
        <v>ingegnere dirig. con incarico di struttura semplice</v>
      </c>
      <c r="B92" s="1174" t="str">
        <f>'t1'!B91</f>
        <v>PD0S45</v>
      </c>
      <c r="C92" s="549"/>
      <c r="D92" s="548"/>
      <c r="E92" s="549"/>
      <c r="F92" s="548"/>
      <c r="G92" s="549"/>
      <c r="H92" s="548"/>
      <c r="I92" s="549"/>
      <c r="J92" s="548"/>
      <c r="K92" s="549"/>
      <c r="L92" s="548"/>
      <c r="M92" s="549"/>
      <c r="N92" s="548"/>
      <c r="O92" s="549"/>
      <c r="P92" s="548"/>
      <c r="Q92" s="549"/>
      <c r="R92" s="1730"/>
      <c r="S92" s="546"/>
      <c r="T92" s="580"/>
      <c r="U92" s="1233">
        <f t="shared" si="2"/>
        <v>0</v>
      </c>
      <c r="V92" s="1234">
        <f t="shared" si="3"/>
        <v>0</v>
      </c>
      <c r="W92" s="1149">
        <f>'t1'!N91</f>
        <v>0</v>
      </c>
    </row>
    <row r="93" spans="1:23" ht="12" customHeight="1">
      <c r="A93" s="1173" t="str">
        <f>'t1'!A92</f>
        <v>ingegnere dirig. con altri incar.prof.li</v>
      </c>
      <c r="B93" s="1174" t="str">
        <f>'t1'!B92</f>
        <v>PD0A45</v>
      </c>
      <c r="C93" s="549"/>
      <c r="D93" s="548"/>
      <c r="E93" s="549"/>
      <c r="F93" s="548"/>
      <c r="G93" s="549"/>
      <c r="H93" s="548"/>
      <c r="I93" s="549"/>
      <c r="J93" s="548"/>
      <c r="K93" s="549"/>
      <c r="L93" s="548"/>
      <c r="M93" s="549"/>
      <c r="N93" s="548"/>
      <c r="O93" s="549"/>
      <c r="P93" s="548"/>
      <c r="Q93" s="549"/>
      <c r="R93" s="1730"/>
      <c r="S93" s="546"/>
      <c r="T93" s="580"/>
      <c r="U93" s="1233">
        <f t="shared" si="2"/>
        <v>0</v>
      </c>
      <c r="V93" s="1234">
        <f t="shared" si="3"/>
        <v>0</v>
      </c>
      <c r="W93" s="1149">
        <f>'t1'!N92</f>
        <v>1</v>
      </c>
    </row>
    <row r="94" spans="1:23" ht="12" customHeight="1">
      <c r="A94" s="1173" t="str">
        <f>'t1'!A93</f>
        <v>ingegnere dir. a t. determinato(art.15-septies dlgs. 502/92)</v>
      </c>
      <c r="B94" s="1174" t="str">
        <f>'t1'!B93</f>
        <v>PD0606</v>
      </c>
      <c r="C94" s="549"/>
      <c r="D94" s="548"/>
      <c r="E94" s="549"/>
      <c r="F94" s="548"/>
      <c r="G94" s="549"/>
      <c r="H94" s="548"/>
      <c r="I94" s="549"/>
      <c r="J94" s="548"/>
      <c r="K94" s="549"/>
      <c r="L94" s="548"/>
      <c r="M94" s="549"/>
      <c r="N94" s="548"/>
      <c r="O94" s="549"/>
      <c r="P94" s="548"/>
      <c r="Q94" s="549"/>
      <c r="R94" s="1730"/>
      <c r="S94" s="546"/>
      <c r="T94" s="580"/>
      <c r="U94" s="1233">
        <f t="shared" si="2"/>
        <v>0</v>
      </c>
      <c r="V94" s="1234">
        <f t="shared" si="3"/>
        <v>0</v>
      </c>
      <c r="W94" s="1149">
        <f>'t1'!N93</f>
        <v>0</v>
      </c>
    </row>
    <row r="95" spans="1:23" ht="12" customHeight="1">
      <c r="A95" s="1173" t="str">
        <f>'t1'!A94</f>
        <v>architetti dirig. con incarico di struttura complessa</v>
      </c>
      <c r="B95" s="1174" t="str">
        <f>'t1'!B94</f>
        <v>PD0004</v>
      </c>
      <c r="C95" s="549"/>
      <c r="D95" s="548"/>
      <c r="E95" s="549"/>
      <c r="F95" s="548"/>
      <c r="G95" s="549"/>
      <c r="H95" s="548"/>
      <c r="I95" s="549"/>
      <c r="J95" s="548"/>
      <c r="K95" s="549"/>
      <c r="L95" s="548"/>
      <c r="M95" s="549"/>
      <c r="N95" s="548"/>
      <c r="O95" s="549"/>
      <c r="P95" s="548"/>
      <c r="Q95" s="549"/>
      <c r="R95" s="1730"/>
      <c r="S95" s="546"/>
      <c r="T95" s="580"/>
      <c r="U95" s="1233">
        <f t="shared" si="2"/>
        <v>0</v>
      </c>
      <c r="V95" s="1234">
        <f t="shared" si="3"/>
        <v>0</v>
      </c>
      <c r="W95" s="1149">
        <f>'t1'!N94</f>
        <v>0</v>
      </c>
    </row>
    <row r="96" spans="1:23" ht="12" customHeight="1">
      <c r="A96" s="1173" t="str">
        <f>'t1'!A95</f>
        <v>architetti dirig. con incarico di struttura semplice</v>
      </c>
      <c r="B96" s="1174" t="str">
        <f>'t1'!B95</f>
        <v>PD0S03</v>
      </c>
      <c r="C96" s="549"/>
      <c r="D96" s="548"/>
      <c r="E96" s="549"/>
      <c r="F96" s="548"/>
      <c r="G96" s="549"/>
      <c r="H96" s="548"/>
      <c r="I96" s="549"/>
      <c r="J96" s="548"/>
      <c r="K96" s="549"/>
      <c r="L96" s="548"/>
      <c r="M96" s="549"/>
      <c r="N96" s="548"/>
      <c r="O96" s="549"/>
      <c r="P96" s="548"/>
      <c r="Q96" s="549"/>
      <c r="R96" s="1730"/>
      <c r="S96" s="546"/>
      <c r="T96" s="580"/>
      <c r="U96" s="1233">
        <f t="shared" si="2"/>
        <v>0</v>
      </c>
      <c r="V96" s="1234">
        <f t="shared" si="3"/>
        <v>0</v>
      </c>
      <c r="W96" s="1149">
        <f>'t1'!N95</f>
        <v>0</v>
      </c>
    </row>
    <row r="97" spans="1:23" ht="12" customHeight="1">
      <c r="A97" s="1173" t="str">
        <f>'t1'!A96</f>
        <v>architetti dirig. con altri incar.prof.li</v>
      </c>
      <c r="B97" s="1174" t="str">
        <f>'t1'!B96</f>
        <v>PD0A03</v>
      </c>
      <c r="C97" s="549"/>
      <c r="D97" s="548"/>
      <c r="E97" s="549"/>
      <c r="F97" s="548"/>
      <c r="G97" s="549"/>
      <c r="H97" s="548"/>
      <c r="I97" s="549"/>
      <c r="J97" s="548"/>
      <c r="K97" s="549"/>
      <c r="L97" s="548"/>
      <c r="M97" s="549"/>
      <c r="N97" s="548"/>
      <c r="O97" s="549"/>
      <c r="P97" s="548"/>
      <c r="Q97" s="549"/>
      <c r="R97" s="1730"/>
      <c r="S97" s="546"/>
      <c r="T97" s="580"/>
      <c r="U97" s="1233">
        <f t="shared" si="2"/>
        <v>0</v>
      </c>
      <c r="V97" s="1234">
        <f t="shared" si="3"/>
        <v>0</v>
      </c>
      <c r="W97" s="1149">
        <f>'t1'!N96</f>
        <v>0</v>
      </c>
    </row>
    <row r="98" spans="1:23" ht="12" customHeight="1">
      <c r="A98" s="1173" t="str">
        <f>'t1'!A97</f>
        <v>architetti dir. a t.determinato(art. 15-septies dlgs.502/92)</v>
      </c>
      <c r="B98" s="1174" t="str">
        <f>'t1'!B97</f>
        <v>PD0607</v>
      </c>
      <c r="C98" s="549"/>
      <c r="D98" s="548"/>
      <c r="E98" s="549"/>
      <c r="F98" s="548"/>
      <c r="G98" s="549"/>
      <c r="H98" s="548"/>
      <c r="I98" s="549"/>
      <c r="J98" s="548"/>
      <c r="K98" s="549"/>
      <c r="L98" s="548"/>
      <c r="M98" s="549"/>
      <c r="N98" s="548"/>
      <c r="O98" s="549"/>
      <c r="P98" s="548"/>
      <c r="Q98" s="549"/>
      <c r="R98" s="1730"/>
      <c r="S98" s="546"/>
      <c r="T98" s="580"/>
      <c r="U98" s="1233">
        <f t="shared" si="2"/>
        <v>0</v>
      </c>
      <c r="V98" s="1234">
        <f t="shared" si="3"/>
        <v>0</v>
      </c>
      <c r="W98" s="1149">
        <f>'t1'!N97</f>
        <v>0</v>
      </c>
    </row>
    <row r="99" spans="1:23" ht="12" customHeight="1">
      <c r="A99" s="1173" t="str">
        <f>'t1'!A98</f>
        <v>geologi dirig. con incarico di struttura complessa</v>
      </c>
      <c r="B99" s="1174" t="str">
        <f>'t1'!B98</f>
        <v>PD0044</v>
      </c>
      <c r="C99" s="549"/>
      <c r="D99" s="548"/>
      <c r="E99" s="549"/>
      <c r="F99" s="548"/>
      <c r="G99" s="549"/>
      <c r="H99" s="548"/>
      <c r="I99" s="549"/>
      <c r="J99" s="548"/>
      <c r="K99" s="549"/>
      <c r="L99" s="548"/>
      <c r="M99" s="549"/>
      <c r="N99" s="548"/>
      <c r="O99" s="549"/>
      <c r="P99" s="548"/>
      <c r="Q99" s="549"/>
      <c r="R99" s="1730"/>
      <c r="S99" s="546"/>
      <c r="T99" s="580"/>
      <c r="U99" s="1233">
        <f t="shared" si="2"/>
        <v>0</v>
      </c>
      <c r="V99" s="1234">
        <f t="shared" si="3"/>
        <v>0</v>
      </c>
      <c r="W99" s="1149">
        <f>'t1'!N98</f>
        <v>0</v>
      </c>
    </row>
    <row r="100" spans="1:23" ht="12" customHeight="1">
      <c r="A100" s="1173" t="str">
        <f>'t1'!A99</f>
        <v>geologi dirig. con incarico di struttura semplice</v>
      </c>
      <c r="B100" s="1174" t="str">
        <f>'t1'!B99</f>
        <v>PD0S43</v>
      </c>
      <c r="C100" s="549"/>
      <c r="D100" s="548"/>
      <c r="E100" s="549"/>
      <c r="F100" s="548"/>
      <c r="G100" s="549"/>
      <c r="H100" s="548"/>
      <c r="I100" s="549"/>
      <c r="J100" s="548"/>
      <c r="K100" s="549"/>
      <c r="L100" s="548"/>
      <c r="M100" s="549"/>
      <c r="N100" s="548"/>
      <c r="O100" s="549"/>
      <c r="P100" s="548"/>
      <c r="Q100" s="549"/>
      <c r="R100" s="1730"/>
      <c r="S100" s="546"/>
      <c r="T100" s="580"/>
      <c r="U100" s="1233">
        <f t="shared" si="2"/>
        <v>0</v>
      </c>
      <c r="V100" s="1234">
        <f t="shared" si="3"/>
        <v>0</v>
      </c>
      <c r="W100" s="1149">
        <f>'t1'!N99</f>
        <v>0</v>
      </c>
    </row>
    <row r="101" spans="1:23" ht="12" customHeight="1">
      <c r="A101" s="1173" t="str">
        <f>'t1'!A100</f>
        <v>geologi dirig. con altri incar.prof.li</v>
      </c>
      <c r="B101" s="1174" t="str">
        <f>'t1'!B100</f>
        <v>PD0A43</v>
      </c>
      <c r="C101" s="549"/>
      <c r="D101" s="548"/>
      <c r="E101" s="549"/>
      <c r="F101" s="548"/>
      <c r="G101" s="549"/>
      <c r="H101" s="548"/>
      <c r="I101" s="549"/>
      <c r="J101" s="548"/>
      <c r="K101" s="549"/>
      <c r="L101" s="548"/>
      <c r="M101" s="549"/>
      <c r="N101" s="548"/>
      <c r="O101" s="549"/>
      <c r="P101" s="548"/>
      <c r="Q101" s="549"/>
      <c r="R101" s="1730"/>
      <c r="S101" s="546"/>
      <c r="T101" s="580"/>
      <c r="U101" s="1233">
        <f t="shared" si="2"/>
        <v>0</v>
      </c>
      <c r="V101" s="1234">
        <f t="shared" si="3"/>
        <v>0</v>
      </c>
      <c r="W101" s="1149">
        <f>'t1'!N100</f>
        <v>0</v>
      </c>
    </row>
    <row r="102" spans="1:23" ht="12" customHeight="1">
      <c r="A102" s="1173" t="str">
        <f>'t1'!A101</f>
        <v>geologi  dir. a t. determinato(art. 15-septies dlgs. 502/92)</v>
      </c>
      <c r="B102" s="1174" t="str">
        <f>'t1'!B101</f>
        <v>PD0608</v>
      </c>
      <c r="C102" s="549"/>
      <c r="D102" s="548"/>
      <c r="E102" s="549"/>
      <c r="F102" s="548"/>
      <c r="G102" s="549"/>
      <c r="H102" s="548"/>
      <c r="I102" s="549"/>
      <c r="J102" s="548"/>
      <c r="K102" s="549"/>
      <c r="L102" s="548"/>
      <c r="M102" s="549"/>
      <c r="N102" s="548"/>
      <c r="O102" s="549"/>
      <c r="P102" s="548"/>
      <c r="Q102" s="549"/>
      <c r="R102" s="1730"/>
      <c r="S102" s="546"/>
      <c r="T102" s="580"/>
      <c r="U102" s="1233">
        <f t="shared" si="2"/>
        <v>0</v>
      </c>
      <c r="V102" s="1234">
        <f t="shared" si="3"/>
        <v>0</v>
      </c>
      <c r="W102" s="1149">
        <f>'t1'!N101</f>
        <v>0</v>
      </c>
    </row>
    <row r="103" spans="1:23" ht="12" customHeight="1">
      <c r="A103" s="1173" t="str">
        <f>'t1'!A102</f>
        <v>assistente religioso - d</v>
      </c>
      <c r="B103" s="1174" t="str">
        <f>'t1'!B102</f>
        <v>P16006</v>
      </c>
      <c r="C103" s="549"/>
      <c r="D103" s="548"/>
      <c r="E103" s="549"/>
      <c r="F103" s="548"/>
      <c r="G103" s="549"/>
      <c r="H103" s="548"/>
      <c r="I103" s="549"/>
      <c r="J103" s="548"/>
      <c r="K103" s="549"/>
      <c r="L103" s="548"/>
      <c r="M103" s="549"/>
      <c r="N103" s="548"/>
      <c r="O103" s="549"/>
      <c r="P103" s="548"/>
      <c r="Q103" s="549"/>
      <c r="R103" s="1730"/>
      <c r="S103" s="546"/>
      <c r="T103" s="580"/>
      <c r="U103" s="1233">
        <f t="shared" si="2"/>
        <v>0</v>
      </c>
      <c r="V103" s="1234">
        <f t="shared" si="3"/>
        <v>0</v>
      </c>
      <c r="W103" s="1149">
        <f>'t1'!N102</f>
        <v>0</v>
      </c>
    </row>
    <row r="104" spans="1:23" ht="12" customHeight="1">
      <c r="A104" s="1173" t="str">
        <f>'t1'!A103</f>
        <v>profilo atipico ruolo professionale</v>
      </c>
      <c r="B104" s="1174" t="str">
        <f>'t1'!B103</f>
        <v>P00062</v>
      </c>
      <c r="C104" s="549"/>
      <c r="D104" s="548"/>
      <c r="E104" s="549"/>
      <c r="F104" s="548"/>
      <c r="G104" s="549"/>
      <c r="H104" s="548"/>
      <c r="I104" s="549"/>
      <c r="J104" s="548"/>
      <c r="K104" s="549"/>
      <c r="L104" s="548"/>
      <c r="M104" s="549"/>
      <c r="N104" s="548"/>
      <c r="O104" s="549"/>
      <c r="P104" s="548"/>
      <c r="Q104" s="549"/>
      <c r="R104" s="1730"/>
      <c r="S104" s="546"/>
      <c r="T104" s="580"/>
      <c r="U104" s="1233">
        <f t="shared" si="2"/>
        <v>0</v>
      </c>
      <c r="V104" s="1234">
        <f t="shared" si="3"/>
        <v>0</v>
      </c>
      <c r="W104" s="1149">
        <f>'t1'!N103</f>
        <v>0</v>
      </c>
    </row>
    <row r="105" spans="1:23" ht="12" customHeight="1">
      <c r="A105" s="1173" t="str">
        <f>'t1'!A104</f>
        <v>analisti dirig. con incarico di struttura complessa</v>
      </c>
      <c r="B105" s="1174" t="str">
        <f>'t1'!B104</f>
        <v>TD0002</v>
      </c>
      <c r="C105" s="549"/>
      <c r="D105" s="548"/>
      <c r="E105" s="549"/>
      <c r="F105" s="548"/>
      <c r="G105" s="549"/>
      <c r="H105" s="548"/>
      <c r="I105" s="549"/>
      <c r="J105" s="548"/>
      <c r="K105" s="549"/>
      <c r="L105" s="548"/>
      <c r="M105" s="549"/>
      <c r="N105" s="548"/>
      <c r="O105" s="549"/>
      <c r="P105" s="548"/>
      <c r="Q105" s="549"/>
      <c r="R105" s="1730"/>
      <c r="S105" s="546"/>
      <c r="T105" s="580"/>
      <c r="U105" s="1233">
        <f t="shared" si="2"/>
        <v>0</v>
      </c>
      <c r="V105" s="1234">
        <f t="shared" si="3"/>
        <v>0</v>
      </c>
      <c r="W105" s="1149">
        <f>'t1'!N104</f>
        <v>1</v>
      </c>
    </row>
    <row r="106" spans="1:23" ht="12" customHeight="1">
      <c r="A106" s="1173" t="str">
        <f>'t1'!A105</f>
        <v>analisti dirig. con incarico di struttura semplice</v>
      </c>
      <c r="B106" s="1174" t="str">
        <f>'t1'!B105</f>
        <v>TD0S01</v>
      </c>
      <c r="C106" s="549"/>
      <c r="D106" s="548"/>
      <c r="E106" s="549"/>
      <c r="F106" s="548"/>
      <c r="G106" s="549"/>
      <c r="H106" s="548"/>
      <c r="I106" s="549"/>
      <c r="J106" s="548"/>
      <c r="K106" s="549"/>
      <c r="L106" s="548"/>
      <c r="M106" s="549"/>
      <c r="N106" s="548"/>
      <c r="O106" s="549"/>
      <c r="P106" s="548"/>
      <c r="Q106" s="549"/>
      <c r="R106" s="1730"/>
      <c r="S106" s="546"/>
      <c r="T106" s="580"/>
      <c r="U106" s="1233">
        <f t="shared" si="2"/>
        <v>0</v>
      </c>
      <c r="V106" s="1234">
        <f t="shared" si="3"/>
        <v>0</v>
      </c>
      <c r="W106" s="1149">
        <f>'t1'!N105</f>
        <v>0</v>
      </c>
    </row>
    <row r="107" spans="1:23" ht="12" customHeight="1">
      <c r="A107" s="1173" t="str">
        <f>'t1'!A106</f>
        <v>analisti dirig. con altri incar.prof.li</v>
      </c>
      <c r="B107" s="1174" t="str">
        <f>'t1'!B106</f>
        <v>TD0A01</v>
      </c>
      <c r="C107" s="549"/>
      <c r="D107" s="548"/>
      <c r="E107" s="549"/>
      <c r="F107" s="548"/>
      <c r="G107" s="549"/>
      <c r="H107" s="548"/>
      <c r="I107" s="549"/>
      <c r="J107" s="548"/>
      <c r="K107" s="549"/>
      <c r="L107" s="548"/>
      <c r="M107" s="549"/>
      <c r="N107" s="548"/>
      <c r="O107" s="549"/>
      <c r="P107" s="548"/>
      <c r="Q107" s="549"/>
      <c r="R107" s="1730"/>
      <c r="S107" s="546"/>
      <c r="T107" s="580"/>
      <c r="U107" s="1233">
        <f t="shared" si="2"/>
        <v>0</v>
      </c>
      <c r="V107" s="1234">
        <f t="shared" si="3"/>
        <v>0</v>
      </c>
      <c r="W107" s="1149">
        <f>'t1'!N106</f>
        <v>1</v>
      </c>
    </row>
    <row r="108" spans="1:23" ht="12" customHeight="1">
      <c r="A108" s="1173" t="str">
        <f>'t1'!A107</f>
        <v>analisti dir. a t. determinato(art. 15-septies dlgs. 502/92)</v>
      </c>
      <c r="B108" s="1174" t="str">
        <f>'t1'!B107</f>
        <v>TD0609</v>
      </c>
      <c r="C108" s="549"/>
      <c r="D108" s="548"/>
      <c r="E108" s="549"/>
      <c r="F108" s="548"/>
      <c r="G108" s="549"/>
      <c r="H108" s="548"/>
      <c r="I108" s="549"/>
      <c r="J108" s="548"/>
      <c r="K108" s="549"/>
      <c r="L108" s="548"/>
      <c r="M108" s="549"/>
      <c r="N108" s="548"/>
      <c r="O108" s="549"/>
      <c r="P108" s="548"/>
      <c r="Q108" s="549"/>
      <c r="R108" s="1730"/>
      <c r="S108" s="546"/>
      <c r="T108" s="580"/>
      <c r="U108" s="1233">
        <f t="shared" si="2"/>
        <v>0</v>
      </c>
      <c r="V108" s="1234">
        <f t="shared" si="3"/>
        <v>0</v>
      </c>
      <c r="W108" s="1149">
        <f>'t1'!N107</f>
        <v>0</v>
      </c>
    </row>
    <row r="109" spans="1:23" ht="12" customHeight="1">
      <c r="A109" s="1173" t="str">
        <f>'t1'!A108</f>
        <v>statistico dirig. con incarico di struttura complessa</v>
      </c>
      <c r="B109" s="1174" t="str">
        <f>'t1'!B108</f>
        <v>TD0071</v>
      </c>
      <c r="C109" s="549"/>
      <c r="D109" s="548"/>
      <c r="E109" s="549"/>
      <c r="F109" s="548"/>
      <c r="G109" s="549"/>
      <c r="H109" s="548"/>
      <c r="I109" s="549"/>
      <c r="J109" s="548"/>
      <c r="K109" s="549"/>
      <c r="L109" s="548"/>
      <c r="M109" s="549"/>
      <c r="N109" s="548"/>
      <c r="O109" s="549"/>
      <c r="P109" s="548"/>
      <c r="Q109" s="549"/>
      <c r="R109" s="1730"/>
      <c r="S109" s="546"/>
      <c r="T109" s="580"/>
      <c r="U109" s="1233">
        <f t="shared" si="2"/>
        <v>0</v>
      </c>
      <c r="V109" s="1234">
        <f t="shared" si="3"/>
        <v>0</v>
      </c>
      <c r="W109" s="1149">
        <f>'t1'!N108</f>
        <v>0</v>
      </c>
    </row>
    <row r="110" spans="1:23" ht="12" customHeight="1">
      <c r="A110" s="1173" t="str">
        <f>'t1'!A109</f>
        <v>statistico dirig. con incarico di struttura semplice</v>
      </c>
      <c r="B110" s="1174" t="str">
        <f>'t1'!B109</f>
        <v>TD0S70</v>
      </c>
      <c r="C110" s="549"/>
      <c r="D110" s="548"/>
      <c r="E110" s="549"/>
      <c r="F110" s="548"/>
      <c r="G110" s="549"/>
      <c r="H110" s="548"/>
      <c r="I110" s="549"/>
      <c r="J110" s="548"/>
      <c r="K110" s="549"/>
      <c r="L110" s="548"/>
      <c r="M110" s="549"/>
      <c r="N110" s="548"/>
      <c r="O110" s="549"/>
      <c r="P110" s="548"/>
      <c r="Q110" s="549"/>
      <c r="R110" s="1730"/>
      <c r="S110" s="546"/>
      <c r="T110" s="580"/>
      <c r="U110" s="1233">
        <f t="shared" si="2"/>
        <v>0</v>
      </c>
      <c r="V110" s="1234">
        <f t="shared" si="3"/>
        <v>0</v>
      </c>
      <c r="W110" s="1149">
        <f>'t1'!N109</f>
        <v>1</v>
      </c>
    </row>
    <row r="111" spans="1:23" ht="12" customHeight="1">
      <c r="A111" s="1173" t="str">
        <f>'t1'!A110</f>
        <v>statistico dirig. con altri incar.prof.li</v>
      </c>
      <c r="B111" s="1174" t="str">
        <f>'t1'!B110</f>
        <v>TD0A70</v>
      </c>
      <c r="C111" s="549"/>
      <c r="D111" s="548"/>
      <c r="E111" s="549"/>
      <c r="F111" s="548"/>
      <c r="G111" s="549"/>
      <c r="H111" s="548"/>
      <c r="I111" s="549"/>
      <c r="J111" s="548"/>
      <c r="K111" s="549"/>
      <c r="L111" s="548"/>
      <c r="M111" s="549"/>
      <c r="N111" s="548"/>
      <c r="O111" s="549"/>
      <c r="P111" s="548"/>
      <c r="Q111" s="549"/>
      <c r="R111" s="1730"/>
      <c r="S111" s="546"/>
      <c r="T111" s="580"/>
      <c r="U111" s="1233">
        <f t="shared" si="2"/>
        <v>0</v>
      </c>
      <c r="V111" s="1234">
        <f t="shared" si="3"/>
        <v>0</v>
      </c>
      <c r="W111" s="1149">
        <f>'t1'!N110</f>
        <v>1</v>
      </c>
    </row>
    <row r="112" spans="1:23" ht="12" customHeight="1">
      <c r="A112" s="1173" t="str">
        <f>'t1'!A111</f>
        <v>statistico dir. a t.determinato(art. 15-septies dlgs.502/92)</v>
      </c>
      <c r="B112" s="1174" t="str">
        <f>'t1'!B111</f>
        <v>TD0610</v>
      </c>
      <c r="C112" s="549"/>
      <c r="D112" s="548"/>
      <c r="E112" s="549"/>
      <c r="F112" s="548"/>
      <c r="G112" s="549"/>
      <c r="H112" s="548"/>
      <c r="I112" s="549"/>
      <c r="J112" s="548"/>
      <c r="K112" s="549"/>
      <c r="L112" s="548"/>
      <c r="M112" s="549"/>
      <c r="N112" s="548"/>
      <c r="O112" s="549"/>
      <c r="P112" s="548"/>
      <c r="Q112" s="549"/>
      <c r="R112" s="1730"/>
      <c r="S112" s="546"/>
      <c r="T112" s="580"/>
      <c r="U112" s="1233">
        <f t="shared" si="2"/>
        <v>0</v>
      </c>
      <c r="V112" s="1234">
        <f t="shared" si="3"/>
        <v>0</v>
      </c>
      <c r="W112" s="1149">
        <f>'t1'!N111</f>
        <v>0</v>
      </c>
    </row>
    <row r="113" spans="1:23" ht="12" customHeight="1">
      <c r="A113" s="1173" t="str">
        <f>'t1'!A112</f>
        <v>sociologo dirig. con incarico di struttura complessa</v>
      </c>
      <c r="B113" s="1174" t="str">
        <f>'t1'!B112</f>
        <v>TD0068</v>
      </c>
      <c r="C113" s="549"/>
      <c r="D113" s="548"/>
      <c r="E113" s="549"/>
      <c r="F113" s="548"/>
      <c r="G113" s="549"/>
      <c r="H113" s="548"/>
      <c r="I113" s="549"/>
      <c r="J113" s="548"/>
      <c r="K113" s="549"/>
      <c r="L113" s="548"/>
      <c r="M113" s="549"/>
      <c r="N113" s="548"/>
      <c r="O113" s="549"/>
      <c r="P113" s="548"/>
      <c r="Q113" s="549"/>
      <c r="R113" s="1730"/>
      <c r="S113" s="546"/>
      <c r="T113" s="580"/>
      <c r="U113" s="1233">
        <f t="shared" si="2"/>
        <v>0</v>
      </c>
      <c r="V113" s="1234">
        <f t="shared" si="3"/>
        <v>0</v>
      </c>
      <c r="W113" s="1149">
        <f>'t1'!N112</f>
        <v>0</v>
      </c>
    </row>
    <row r="114" spans="1:23" ht="12" customHeight="1">
      <c r="A114" s="1173" t="str">
        <f>'t1'!A113</f>
        <v>sociologo dirig. con incarico di struttura semplice</v>
      </c>
      <c r="B114" s="1174" t="str">
        <f>'t1'!B113</f>
        <v>TD0S67</v>
      </c>
      <c r="C114" s="549"/>
      <c r="D114" s="548"/>
      <c r="E114" s="549"/>
      <c r="F114" s="548"/>
      <c r="G114" s="549"/>
      <c r="H114" s="548"/>
      <c r="I114" s="549"/>
      <c r="J114" s="548"/>
      <c r="K114" s="549"/>
      <c r="L114" s="548"/>
      <c r="M114" s="549"/>
      <c r="N114" s="548"/>
      <c r="O114" s="549"/>
      <c r="P114" s="548"/>
      <c r="Q114" s="549"/>
      <c r="R114" s="1730"/>
      <c r="S114" s="546"/>
      <c r="T114" s="580"/>
      <c r="U114" s="1233">
        <f t="shared" si="2"/>
        <v>0</v>
      </c>
      <c r="V114" s="1234">
        <f t="shared" si="3"/>
        <v>0</v>
      </c>
      <c r="W114" s="1149">
        <f>'t1'!N113</f>
        <v>0</v>
      </c>
    </row>
    <row r="115" spans="1:23" ht="12" customHeight="1">
      <c r="A115" s="1173" t="str">
        <f>'t1'!A114</f>
        <v>sociologo dirig. con altri incar.prof.li</v>
      </c>
      <c r="B115" s="1174" t="str">
        <f>'t1'!B114</f>
        <v>TD0A67</v>
      </c>
      <c r="C115" s="549"/>
      <c r="D115" s="548"/>
      <c r="E115" s="549"/>
      <c r="F115" s="548"/>
      <c r="G115" s="549"/>
      <c r="H115" s="548"/>
      <c r="I115" s="549"/>
      <c r="J115" s="548"/>
      <c r="K115" s="549"/>
      <c r="L115" s="548"/>
      <c r="M115" s="549"/>
      <c r="N115" s="548"/>
      <c r="O115" s="549"/>
      <c r="P115" s="548"/>
      <c r="Q115" s="549"/>
      <c r="R115" s="1730"/>
      <c r="S115" s="546"/>
      <c r="T115" s="580"/>
      <c r="U115" s="1233">
        <f t="shared" si="2"/>
        <v>0</v>
      </c>
      <c r="V115" s="1234">
        <f t="shared" si="3"/>
        <v>0</v>
      </c>
      <c r="W115" s="1149">
        <f>'t1'!N114</f>
        <v>0</v>
      </c>
    </row>
    <row r="116" spans="1:23" ht="12" customHeight="1">
      <c r="A116" s="1173" t="str">
        <f>'t1'!A115</f>
        <v>sociologo dir. a t. determinato(art.15-septies dlgs. 502/92)</v>
      </c>
      <c r="B116" s="1174" t="str">
        <f>'t1'!B115</f>
        <v>TD0611</v>
      </c>
      <c r="C116" s="549"/>
      <c r="D116" s="548"/>
      <c r="E116" s="549"/>
      <c r="F116" s="548"/>
      <c r="G116" s="549"/>
      <c r="H116" s="548"/>
      <c r="I116" s="549"/>
      <c r="J116" s="548"/>
      <c r="K116" s="549"/>
      <c r="L116" s="548"/>
      <c r="M116" s="549"/>
      <c r="N116" s="548"/>
      <c r="O116" s="549"/>
      <c r="P116" s="548"/>
      <c r="Q116" s="549"/>
      <c r="R116" s="1730"/>
      <c r="S116" s="546"/>
      <c r="T116" s="580"/>
      <c r="U116" s="1233">
        <f t="shared" si="2"/>
        <v>0</v>
      </c>
      <c r="V116" s="1234">
        <f t="shared" si="3"/>
        <v>0</v>
      </c>
      <c r="W116" s="1149">
        <f>'t1'!N115</f>
        <v>0</v>
      </c>
    </row>
    <row r="117" spans="1:23" ht="12" customHeight="1">
      <c r="A117" s="1173" t="str">
        <f>'t1'!A116</f>
        <v>collab.re prof.le assistente sociale esperto - ds</v>
      </c>
      <c r="B117" s="1174" t="str">
        <f>'t1'!B116</f>
        <v>T18025</v>
      </c>
      <c r="C117" s="549"/>
      <c r="D117" s="548"/>
      <c r="E117" s="549"/>
      <c r="F117" s="548"/>
      <c r="G117" s="549"/>
      <c r="H117" s="548"/>
      <c r="I117" s="549"/>
      <c r="J117" s="548"/>
      <c r="K117" s="549"/>
      <c r="L117" s="548"/>
      <c r="M117" s="549"/>
      <c r="N117" s="548"/>
      <c r="O117" s="549"/>
      <c r="P117" s="548"/>
      <c r="Q117" s="549"/>
      <c r="R117" s="1730"/>
      <c r="S117" s="546"/>
      <c r="T117" s="580"/>
      <c r="U117" s="1233">
        <f t="shared" si="2"/>
        <v>0</v>
      </c>
      <c r="V117" s="1234">
        <f t="shared" si="3"/>
        <v>0</v>
      </c>
      <c r="W117" s="1149">
        <f>'t1'!N116</f>
        <v>0</v>
      </c>
    </row>
    <row r="118" spans="1:23" ht="12" customHeight="1">
      <c r="A118" s="1173" t="str">
        <f>'t1'!A117</f>
        <v>collab.re prof.le assistente sociale - d</v>
      </c>
      <c r="B118" s="1174" t="str">
        <f>'t1'!B117</f>
        <v>T16024</v>
      </c>
      <c r="C118" s="549"/>
      <c r="D118" s="548"/>
      <c r="E118" s="549"/>
      <c r="F118" s="548"/>
      <c r="G118" s="549"/>
      <c r="H118" s="548"/>
      <c r="I118" s="549"/>
      <c r="J118" s="548"/>
      <c r="K118" s="549"/>
      <c r="L118" s="548"/>
      <c r="M118" s="549"/>
      <c r="N118" s="548"/>
      <c r="O118" s="549"/>
      <c r="P118" s="548"/>
      <c r="Q118" s="549"/>
      <c r="R118" s="1730"/>
      <c r="S118" s="546"/>
      <c r="T118" s="580"/>
      <c r="U118" s="1233">
        <f t="shared" si="2"/>
        <v>0</v>
      </c>
      <c r="V118" s="1234">
        <f t="shared" si="3"/>
        <v>0</v>
      </c>
      <c r="W118" s="1149">
        <f>'t1'!N117</f>
        <v>1</v>
      </c>
    </row>
    <row r="119" spans="1:23" ht="12" customHeight="1">
      <c r="A119" s="1173" t="str">
        <f>'t1'!A118</f>
        <v>collab.re tec. - prof.le esperto - ds</v>
      </c>
      <c r="B119" s="1174" t="str">
        <f>'t1'!B118</f>
        <v>T18027</v>
      </c>
      <c r="C119" s="549"/>
      <c r="D119" s="548"/>
      <c r="E119" s="549"/>
      <c r="F119" s="548"/>
      <c r="G119" s="549"/>
      <c r="H119" s="548"/>
      <c r="I119" s="549"/>
      <c r="J119" s="548"/>
      <c r="K119" s="549"/>
      <c r="L119" s="548"/>
      <c r="M119" s="549"/>
      <c r="N119" s="548"/>
      <c r="O119" s="549"/>
      <c r="P119" s="548"/>
      <c r="Q119" s="549"/>
      <c r="R119" s="1730"/>
      <c r="S119" s="546"/>
      <c r="T119" s="580"/>
      <c r="U119" s="1233">
        <f t="shared" si="2"/>
        <v>0</v>
      </c>
      <c r="V119" s="1234">
        <f t="shared" si="3"/>
        <v>0</v>
      </c>
      <c r="W119" s="1149">
        <f>'t1'!N118</f>
        <v>0</v>
      </c>
    </row>
    <row r="120" spans="1:23" ht="12" customHeight="1">
      <c r="A120" s="1173" t="str">
        <f>'t1'!A119</f>
        <v>collab.re tec. - prof.le - d</v>
      </c>
      <c r="B120" s="1174" t="str">
        <f>'t1'!B119</f>
        <v>T16026</v>
      </c>
      <c r="C120" s="549"/>
      <c r="D120" s="548"/>
      <c r="E120" s="549"/>
      <c r="F120" s="548"/>
      <c r="G120" s="549"/>
      <c r="H120" s="548"/>
      <c r="I120" s="549"/>
      <c r="J120" s="548"/>
      <c r="K120" s="549"/>
      <c r="L120" s="548"/>
      <c r="M120" s="549"/>
      <c r="N120" s="548"/>
      <c r="O120" s="549"/>
      <c r="P120" s="548"/>
      <c r="Q120" s="549"/>
      <c r="R120" s="1730"/>
      <c r="S120" s="546"/>
      <c r="T120" s="580"/>
      <c r="U120" s="1233">
        <f t="shared" si="2"/>
        <v>0</v>
      </c>
      <c r="V120" s="1234">
        <f t="shared" si="3"/>
        <v>0</v>
      </c>
      <c r="W120" s="1149">
        <f>'t1'!N119</f>
        <v>1</v>
      </c>
    </row>
    <row r="121" spans="1:23" ht="12" customHeight="1">
      <c r="A121" s="1173" t="str">
        <f>'t1'!A120</f>
        <v>oper.re prof.le assistente soc. - c</v>
      </c>
      <c r="B121" s="1174" t="str">
        <f>'t1'!B120</f>
        <v>T14050</v>
      </c>
      <c r="C121" s="549"/>
      <c r="D121" s="548"/>
      <c r="E121" s="549"/>
      <c r="F121" s="548"/>
      <c r="G121" s="549"/>
      <c r="H121" s="548"/>
      <c r="I121" s="549"/>
      <c r="J121" s="548"/>
      <c r="K121" s="549"/>
      <c r="L121" s="548"/>
      <c r="M121" s="549"/>
      <c r="N121" s="548"/>
      <c r="O121" s="549"/>
      <c r="P121" s="548"/>
      <c r="Q121" s="549"/>
      <c r="R121" s="1730"/>
      <c r="S121" s="546"/>
      <c r="T121" s="580"/>
      <c r="U121" s="1233">
        <f t="shared" si="2"/>
        <v>0</v>
      </c>
      <c r="V121" s="1234">
        <f t="shared" si="3"/>
        <v>0</v>
      </c>
      <c r="W121" s="1149">
        <f>'t1'!N120</f>
        <v>0</v>
      </c>
    </row>
    <row r="122" spans="1:23" ht="12" customHeight="1">
      <c r="A122" s="1173" t="str">
        <f>'t1'!A121</f>
        <v>assistente tecnico - c</v>
      </c>
      <c r="B122" s="1174" t="str">
        <f>'t1'!B121</f>
        <v>T14007</v>
      </c>
      <c r="C122" s="549"/>
      <c r="D122" s="548"/>
      <c r="E122" s="549"/>
      <c r="F122" s="548"/>
      <c r="G122" s="549"/>
      <c r="H122" s="548"/>
      <c r="I122" s="549"/>
      <c r="J122" s="548"/>
      <c r="K122" s="549"/>
      <c r="L122" s="548"/>
      <c r="M122" s="549"/>
      <c r="N122" s="548"/>
      <c r="O122" s="549"/>
      <c r="P122" s="548"/>
      <c r="Q122" s="549"/>
      <c r="R122" s="1730"/>
      <c r="S122" s="546"/>
      <c r="T122" s="580"/>
      <c r="U122" s="1233">
        <f t="shared" si="2"/>
        <v>0</v>
      </c>
      <c r="V122" s="1234">
        <f t="shared" si="3"/>
        <v>0</v>
      </c>
      <c r="W122" s="1149">
        <f>'t1'!N121</f>
        <v>1</v>
      </c>
    </row>
    <row r="123" spans="1:23" ht="12" customHeight="1">
      <c r="A123" s="1173" t="str">
        <f>'t1'!A122</f>
        <v>program.re - c</v>
      </c>
      <c r="B123" s="1174" t="str">
        <f>'t1'!B122</f>
        <v>T14063</v>
      </c>
      <c r="C123" s="549"/>
      <c r="D123" s="548"/>
      <c r="E123" s="549"/>
      <c r="F123" s="548"/>
      <c r="G123" s="549"/>
      <c r="H123" s="548"/>
      <c r="I123" s="549"/>
      <c r="J123" s="548"/>
      <c r="K123" s="549"/>
      <c r="L123" s="548"/>
      <c r="M123" s="549"/>
      <c r="N123" s="548"/>
      <c r="O123" s="549"/>
      <c r="P123" s="548"/>
      <c r="Q123" s="549"/>
      <c r="R123" s="1730"/>
      <c r="S123" s="546"/>
      <c r="T123" s="580"/>
      <c r="U123" s="1233">
        <f t="shared" si="2"/>
        <v>0</v>
      </c>
      <c r="V123" s="1234">
        <f t="shared" si="3"/>
        <v>0</v>
      </c>
      <c r="W123" s="1149">
        <f>'t1'!N122</f>
        <v>1</v>
      </c>
    </row>
    <row r="124" spans="1:23" ht="12" customHeight="1">
      <c r="A124" s="1173" t="str">
        <f>'t1'!A123</f>
        <v>operatore tecnico special.to esperto - c (2)</v>
      </c>
      <c r="B124" s="1174" t="str">
        <f>'t1'!B123</f>
        <v>T14E59</v>
      </c>
      <c r="C124" s="549"/>
      <c r="D124" s="548"/>
      <c r="E124" s="549"/>
      <c r="F124" s="548"/>
      <c r="G124" s="549"/>
      <c r="H124" s="548"/>
      <c r="I124" s="549"/>
      <c r="J124" s="548"/>
      <c r="K124" s="549"/>
      <c r="L124" s="548"/>
      <c r="M124" s="549"/>
      <c r="N124" s="548"/>
      <c r="O124" s="549"/>
      <c r="P124" s="548"/>
      <c r="Q124" s="549"/>
      <c r="R124" s="1730"/>
      <c r="S124" s="546"/>
      <c r="T124" s="580"/>
      <c r="U124" s="1233">
        <f t="shared" si="2"/>
        <v>0</v>
      </c>
      <c r="V124" s="1234">
        <f t="shared" si="3"/>
        <v>0</v>
      </c>
      <c r="W124" s="1149">
        <f>'t1'!N123</f>
        <v>1</v>
      </c>
    </row>
    <row r="125" spans="1:23" ht="12" customHeight="1">
      <c r="A125" s="1173" t="str">
        <f>'t1'!A124</f>
        <v>operatore tecnico special.to - bs</v>
      </c>
      <c r="B125" s="1174" t="str">
        <f>'t1'!B124</f>
        <v>T13059</v>
      </c>
      <c r="C125" s="549"/>
      <c r="D125" s="548"/>
      <c r="E125" s="549"/>
      <c r="F125" s="548"/>
      <c r="G125" s="549"/>
      <c r="H125" s="548"/>
      <c r="I125" s="549"/>
      <c r="J125" s="548"/>
      <c r="K125" s="549"/>
      <c r="L125" s="548"/>
      <c r="M125" s="549"/>
      <c r="N125" s="548"/>
      <c r="O125" s="549"/>
      <c r="P125" s="548"/>
      <c r="Q125" s="549"/>
      <c r="R125" s="1730"/>
      <c r="S125" s="546"/>
      <c r="T125" s="580"/>
      <c r="U125" s="1233">
        <f t="shared" si="2"/>
        <v>0</v>
      </c>
      <c r="V125" s="1234">
        <f t="shared" si="3"/>
        <v>0</v>
      </c>
      <c r="W125" s="1149">
        <f>'t1'!N124</f>
        <v>1</v>
      </c>
    </row>
    <row r="126" spans="1:23" ht="12" customHeight="1">
      <c r="A126" s="1173" t="str">
        <f>'t1'!A125</f>
        <v>operatore socio-sanitario - bs</v>
      </c>
      <c r="B126" s="1174" t="str">
        <f>'t1'!B125</f>
        <v>T13660</v>
      </c>
      <c r="C126" s="549">
        <v>1</v>
      </c>
      <c r="D126" s="548">
        <v>10</v>
      </c>
      <c r="E126" s="549"/>
      <c r="F126" s="548"/>
      <c r="G126" s="549"/>
      <c r="H126" s="548"/>
      <c r="I126" s="549"/>
      <c r="J126" s="548"/>
      <c r="K126" s="549"/>
      <c r="L126" s="548"/>
      <c r="M126" s="549">
        <v>1</v>
      </c>
      <c r="N126" s="548">
        <v>2</v>
      </c>
      <c r="O126" s="549"/>
      <c r="P126" s="548"/>
      <c r="Q126" s="549"/>
      <c r="R126" s="1730"/>
      <c r="S126" s="546"/>
      <c r="T126" s="580"/>
      <c r="U126" s="1233">
        <f t="shared" si="2"/>
        <v>2</v>
      </c>
      <c r="V126" s="1234">
        <f t="shared" si="3"/>
        <v>12</v>
      </c>
      <c r="W126" s="1149">
        <f>'t1'!N125</f>
        <v>1</v>
      </c>
    </row>
    <row r="127" spans="1:23" ht="12" customHeight="1">
      <c r="A127" s="1173" t="str">
        <f>'t1'!A126</f>
        <v>operatore tecnico - b</v>
      </c>
      <c r="B127" s="1174" t="str">
        <f>'t1'!B126</f>
        <v>T12057</v>
      </c>
      <c r="C127" s="549"/>
      <c r="D127" s="548"/>
      <c r="E127" s="549"/>
      <c r="F127" s="548"/>
      <c r="G127" s="549"/>
      <c r="H127" s="548"/>
      <c r="I127" s="549"/>
      <c r="J127" s="548"/>
      <c r="K127" s="549"/>
      <c r="L127" s="548"/>
      <c r="M127" s="549"/>
      <c r="N127" s="548"/>
      <c r="O127" s="549"/>
      <c r="P127" s="548"/>
      <c r="Q127" s="549"/>
      <c r="R127" s="1730"/>
      <c r="S127" s="546"/>
      <c r="T127" s="580"/>
      <c r="U127" s="1233">
        <f t="shared" si="2"/>
        <v>0</v>
      </c>
      <c r="V127" s="1234">
        <f t="shared" si="3"/>
        <v>0</v>
      </c>
      <c r="W127" s="1149">
        <f>'t1'!N126</f>
        <v>1</v>
      </c>
    </row>
    <row r="128" spans="1:23" ht="12" customHeight="1">
      <c r="A128" s="1173" t="str">
        <f>'t1'!A127</f>
        <v>operatore tecnico addetto all'assistenza - b</v>
      </c>
      <c r="B128" s="1174" t="str">
        <f>'t1'!B127</f>
        <v>T12058</v>
      </c>
      <c r="C128" s="549"/>
      <c r="D128" s="548"/>
      <c r="E128" s="549"/>
      <c r="F128" s="548"/>
      <c r="G128" s="549"/>
      <c r="H128" s="548"/>
      <c r="I128" s="549"/>
      <c r="J128" s="548"/>
      <c r="K128" s="549"/>
      <c r="L128" s="548"/>
      <c r="M128" s="549"/>
      <c r="N128" s="548"/>
      <c r="O128" s="549"/>
      <c r="P128" s="548"/>
      <c r="Q128" s="549"/>
      <c r="R128" s="1730"/>
      <c r="S128" s="546"/>
      <c r="T128" s="580"/>
      <c r="U128" s="1233">
        <f t="shared" si="2"/>
        <v>0</v>
      </c>
      <c r="V128" s="1234">
        <f t="shared" si="3"/>
        <v>0</v>
      </c>
      <c r="W128" s="1149">
        <f>'t1'!N127</f>
        <v>1</v>
      </c>
    </row>
    <row r="129" spans="1:23" ht="12" customHeight="1">
      <c r="A129" s="1173" t="str">
        <f>'t1'!A128</f>
        <v>ausiliario specializzato - a</v>
      </c>
      <c r="B129" s="1174" t="str">
        <f>'t1'!B128</f>
        <v>T11008</v>
      </c>
      <c r="C129" s="549"/>
      <c r="D129" s="548"/>
      <c r="E129" s="549"/>
      <c r="F129" s="548"/>
      <c r="G129" s="549"/>
      <c r="H129" s="548"/>
      <c r="I129" s="549"/>
      <c r="J129" s="548"/>
      <c r="K129" s="549"/>
      <c r="L129" s="548"/>
      <c r="M129" s="549"/>
      <c r="N129" s="548"/>
      <c r="O129" s="549"/>
      <c r="P129" s="548"/>
      <c r="Q129" s="549"/>
      <c r="R129" s="1730"/>
      <c r="S129" s="546"/>
      <c r="T129" s="580"/>
      <c r="U129" s="1233">
        <f t="shared" si="2"/>
        <v>0</v>
      </c>
      <c r="V129" s="1234">
        <f t="shared" si="3"/>
        <v>0</v>
      </c>
      <c r="W129" s="1149">
        <f>'t1'!N128</f>
        <v>0</v>
      </c>
    </row>
    <row r="130" spans="1:23" ht="12" customHeight="1">
      <c r="A130" s="1173" t="str">
        <f>'t1'!A129</f>
        <v>profilo atipico ruolo tecnico</v>
      </c>
      <c r="B130" s="1174" t="str">
        <f>'t1'!B129</f>
        <v>T00062</v>
      </c>
      <c r="C130" s="549"/>
      <c r="D130" s="548"/>
      <c r="E130" s="549"/>
      <c r="F130" s="548"/>
      <c r="G130" s="549"/>
      <c r="H130" s="548"/>
      <c r="I130" s="549"/>
      <c r="J130" s="548"/>
      <c r="K130" s="549"/>
      <c r="L130" s="548"/>
      <c r="M130" s="549"/>
      <c r="N130" s="548"/>
      <c r="O130" s="549"/>
      <c r="P130" s="548"/>
      <c r="Q130" s="549"/>
      <c r="R130" s="1730"/>
      <c r="S130" s="546"/>
      <c r="T130" s="580"/>
      <c r="U130" s="1233">
        <f t="shared" si="2"/>
        <v>0</v>
      </c>
      <c r="V130" s="1234">
        <f t="shared" si="3"/>
        <v>0</v>
      </c>
      <c r="W130" s="1149">
        <f>'t1'!N129</f>
        <v>0</v>
      </c>
    </row>
    <row r="131" spans="1:23" ht="12" customHeight="1">
      <c r="A131" s="1173" t="str">
        <f>'t1'!A130</f>
        <v>dirigente amm.vo con incarico di struttura complessa</v>
      </c>
      <c r="B131" s="1174" t="str">
        <f>'t1'!B130</f>
        <v>AD0032</v>
      </c>
      <c r="C131" s="549"/>
      <c r="D131" s="548"/>
      <c r="E131" s="549"/>
      <c r="F131" s="548"/>
      <c r="G131" s="549"/>
      <c r="H131" s="548"/>
      <c r="I131" s="549"/>
      <c r="J131" s="548"/>
      <c r="K131" s="549"/>
      <c r="L131" s="548"/>
      <c r="M131" s="549"/>
      <c r="N131" s="548"/>
      <c r="O131" s="549"/>
      <c r="P131" s="548"/>
      <c r="Q131" s="549"/>
      <c r="R131" s="1730"/>
      <c r="S131" s="546"/>
      <c r="T131" s="580"/>
      <c r="U131" s="1233">
        <f t="shared" si="2"/>
        <v>0</v>
      </c>
      <c r="V131" s="1234">
        <f t="shared" si="3"/>
        <v>0</v>
      </c>
      <c r="W131" s="1149">
        <f>'t1'!N130</f>
        <v>1</v>
      </c>
    </row>
    <row r="132" spans="1:23" ht="12" customHeight="1">
      <c r="A132" s="1173" t="str">
        <f>'t1'!A131</f>
        <v>dirigente amm.vo con incarico di struttura semplice</v>
      </c>
      <c r="B132" s="1174" t="str">
        <f>'t1'!B131</f>
        <v>AD0S31</v>
      </c>
      <c r="C132" s="549"/>
      <c r="D132" s="548"/>
      <c r="E132" s="549"/>
      <c r="F132" s="548"/>
      <c r="G132" s="549"/>
      <c r="H132" s="548"/>
      <c r="I132" s="549"/>
      <c r="J132" s="548"/>
      <c r="K132" s="549"/>
      <c r="L132" s="548"/>
      <c r="M132" s="549"/>
      <c r="N132" s="548"/>
      <c r="O132" s="549"/>
      <c r="P132" s="548"/>
      <c r="Q132" s="549"/>
      <c r="R132" s="1730"/>
      <c r="S132" s="546"/>
      <c r="T132" s="580"/>
      <c r="U132" s="1233">
        <f t="shared" si="2"/>
        <v>0</v>
      </c>
      <c r="V132" s="1234">
        <f t="shared" si="3"/>
        <v>0</v>
      </c>
      <c r="W132" s="1149">
        <f>'t1'!N131</f>
        <v>0</v>
      </c>
    </row>
    <row r="133" spans="1:23" ht="12" customHeight="1">
      <c r="A133" s="1173" t="str">
        <f>'t1'!A132</f>
        <v>dirigente amm.vo con altri incar.prof.li</v>
      </c>
      <c r="B133" s="1174" t="str">
        <f>'t1'!B132</f>
        <v>AD0A31</v>
      </c>
      <c r="C133" s="549"/>
      <c r="D133" s="548"/>
      <c r="E133" s="549"/>
      <c r="F133" s="548"/>
      <c r="G133" s="549"/>
      <c r="H133" s="548"/>
      <c r="I133" s="549"/>
      <c r="J133" s="548"/>
      <c r="K133" s="549"/>
      <c r="L133" s="548"/>
      <c r="M133" s="549"/>
      <c r="N133" s="548"/>
      <c r="O133" s="549"/>
      <c r="P133" s="548"/>
      <c r="Q133" s="549"/>
      <c r="R133" s="1730"/>
      <c r="S133" s="546"/>
      <c r="T133" s="580"/>
      <c r="U133" s="1233">
        <f t="shared" si="2"/>
        <v>0</v>
      </c>
      <c r="V133" s="1234">
        <f t="shared" si="3"/>
        <v>0</v>
      </c>
      <c r="W133" s="1149">
        <f>'t1'!N132</f>
        <v>1</v>
      </c>
    </row>
    <row r="134" spans="1:23" ht="12" customHeight="1">
      <c r="A134" s="1173" t="str">
        <f>'t1'!A133</f>
        <v>dirig. amm.vo a t. determinato (art. 15-septies dlgs.502/92)</v>
      </c>
      <c r="B134" s="1174" t="str">
        <f>'t1'!B133</f>
        <v>AD0612</v>
      </c>
      <c r="C134" s="549"/>
      <c r="D134" s="548"/>
      <c r="E134" s="549"/>
      <c r="F134" s="548"/>
      <c r="G134" s="549"/>
      <c r="H134" s="548"/>
      <c r="I134" s="549"/>
      <c r="J134" s="548"/>
      <c r="K134" s="549"/>
      <c r="L134" s="548"/>
      <c r="M134" s="549"/>
      <c r="N134" s="548"/>
      <c r="O134" s="549"/>
      <c r="P134" s="548"/>
      <c r="Q134" s="549"/>
      <c r="R134" s="1730"/>
      <c r="S134" s="546"/>
      <c r="T134" s="580"/>
      <c r="U134" s="1233">
        <f t="shared" si="2"/>
        <v>0</v>
      </c>
      <c r="V134" s="1234">
        <f t="shared" si="3"/>
        <v>0</v>
      </c>
      <c r="W134" s="1149">
        <f>'t1'!N133</f>
        <v>0</v>
      </c>
    </row>
    <row r="135" spans="1:23" ht="12" customHeight="1">
      <c r="A135" s="1173" t="str">
        <f>'t1'!A134</f>
        <v>collaboratore amministrativo prof.le esperto - ds</v>
      </c>
      <c r="B135" s="1174" t="str">
        <f>'t1'!B134</f>
        <v>A18029</v>
      </c>
      <c r="C135" s="549"/>
      <c r="D135" s="548"/>
      <c r="E135" s="549"/>
      <c r="F135" s="548"/>
      <c r="G135" s="549"/>
      <c r="H135" s="548"/>
      <c r="I135" s="549"/>
      <c r="J135" s="548"/>
      <c r="K135" s="549"/>
      <c r="L135" s="548"/>
      <c r="M135" s="549"/>
      <c r="N135" s="548"/>
      <c r="O135" s="549"/>
      <c r="P135" s="548"/>
      <c r="Q135" s="549"/>
      <c r="R135" s="1730"/>
      <c r="S135" s="546"/>
      <c r="T135" s="580"/>
      <c r="U135" s="1233">
        <f t="shared" si="2"/>
        <v>0</v>
      </c>
      <c r="V135" s="1234">
        <f t="shared" si="3"/>
        <v>0</v>
      </c>
      <c r="W135" s="1149">
        <f>'t1'!N134</f>
        <v>1</v>
      </c>
    </row>
    <row r="136" spans="1:23" ht="12" customHeight="1">
      <c r="A136" s="1173" t="str">
        <f>'t1'!A135</f>
        <v>collaboratore amministrativo prof.le - d</v>
      </c>
      <c r="B136" s="1174" t="str">
        <f>'t1'!B135</f>
        <v>A16028</v>
      </c>
      <c r="C136" s="549"/>
      <c r="D136" s="548"/>
      <c r="E136" s="549"/>
      <c r="F136" s="548"/>
      <c r="G136" s="549"/>
      <c r="H136" s="548"/>
      <c r="I136" s="549"/>
      <c r="J136" s="548"/>
      <c r="K136" s="549"/>
      <c r="L136" s="548"/>
      <c r="M136" s="549"/>
      <c r="N136" s="548"/>
      <c r="O136" s="549"/>
      <c r="P136" s="548"/>
      <c r="Q136" s="549"/>
      <c r="R136" s="1730"/>
      <c r="S136" s="546"/>
      <c r="T136" s="580"/>
      <c r="U136" s="1233">
        <f t="shared" si="2"/>
        <v>0</v>
      </c>
      <c r="V136" s="1234">
        <f t="shared" si="3"/>
        <v>0</v>
      </c>
      <c r="W136" s="1149">
        <f>'t1'!N135</f>
        <v>1</v>
      </c>
    </row>
    <row r="137" spans="1:23" ht="12" customHeight="1">
      <c r="A137" s="1173" t="str">
        <f>'t1'!A136</f>
        <v>assistente amministrativo - c</v>
      </c>
      <c r="B137" s="1174" t="str">
        <f>'t1'!B136</f>
        <v>A14005</v>
      </c>
      <c r="C137" s="549"/>
      <c r="D137" s="548"/>
      <c r="E137" s="549"/>
      <c r="F137" s="548"/>
      <c r="G137" s="549"/>
      <c r="H137" s="548"/>
      <c r="I137" s="549"/>
      <c r="J137" s="548"/>
      <c r="K137" s="549"/>
      <c r="L137" s="548"/>
      <c r="M137" s="549"/>
      <c r="N137" s="548"/>
      <c r="O137" s="549"/>
      <c r="P137" s="548"/>
      <c r="Q137" s="549"/>
      <c r="R137" s="1730"/>
      <c r="S137" s="546"/>
      <c r="T137" s="580"/>
      <c r="U137" s="1233">
        <f>SUM(C137,E137,G137,I137,K137,M137,O137,Q137,S137)</f>
        <v>0</v>
      </c>
      <c r="V137" s="1234">
        <f t="shared" ref="V137:V142" si="4">SUM(D137,F137,H137,J137,L137,N137,P137,R137,T137)</f>
        <v>0</v>
      </c>
      <c r="W137" s="1149">
        <f>'t1'!N136</f>
        <v>1</v>
      </c>
    </row>
    <row r="138" spans="1:23" ht="12" customHeight="1">
      <c r="A138" s="1173" t="str">
        <f>'t1'!A137</f>
        <v>coadiutore amm.vo esperto - bs</v>
      </c>
      <c r="B138" s="1174" t="str">
        <f>'t1'!B137</f>
        <v>A13018</v>
      </c>
      <c r="C138" s="549"/>
      <c r="D138" s="548"/>
      <c r="E138" s="549"/>
      <c r="F138" s="548"/>
      <c r="G138" s="549"/>
      <c r="H138" s="548"/>
      <c r="I138" s="549"/>
      <c r="J138" s="548"/>
      <c r="K138" s="549"/>
      <c r="L138" s="548"/>
      <c r="M138" s="549"/>
      <c r="N138" s="548"/>
      <c r="O138" s="549"/>
      <c r="P138" s="548"/>
      <c r="Q138" s="549"/>
      <c r="R138" s="1730"/>
      <c r="S138" s="546"/>
      <c r="T138" s="580"/>
      <c r="U138" s="1233">
        <f>SUM(C138,E138,G138,I138,K138,M138,O138,Q138,S138)</f>
        <v>0</v>
      </c>
      <c r="V138" s="1234">
        <f t="shared" si="4"/>
        <v>0</v>
      </c>
      <c r="W138" s="1149">
        <f>'t1'!N137</f>
        <v>1</v>
      </c>
    </row>
    <row r="139" spans="1:23" ht="12" customHeight="1">
      <c r="A139" s="1173" t="str">
        <f>'t1'!A138</f>
        <v>coadiutore amm.vo - b</v>
      </c>
      <c r="B139" s="1174" t="str">
        <f>'t1'!B138</f>
        <v>A12017</v>
      </c>
      <c r="C139" s="549"/>
      <c r="D139" s="548"/>
      <c r="E139" s="549"/>
      <c r="F139" s="548"/>
      <c r="G139" s="549"/>
      <c r="H139" s="548"/>
      <c r="I139" s="549"/>
      <c r="J139" s="548"/>
      <c r="K139" s="549"/>
      <c r="L139" s="548"/>
      <c r="M139" s="549"/>
      <c r="N139" s="548"/>
      <c r="O139" s="549"/>
      <c r="P139" s="548"/>
      <c r="Q139" s="549"/>
      <c r="R139" s="1730"/>
      <c r="S139" s="546"/>
      <c r="T139" s="580"/>
      <c r="U139" s="1233">
        <f>SUM(C139,E139,G139,I139,K139,M139,O139,Q139,S139)</f>
        <v>0</v>
      </c>
      <c r="V139" s="1234">
        <f t="shared" si="4"/>
        <v>0</v>
      </c>
      <c r="W139" s="1149">
        <f>'t1'!N138</f>
        <v>1</v>
      </c>
    </row>
    <row r="140" spans="1:23" ht="12" customHeight="1">
      <c r="A140" s="1173" t="str">
        <f>'t1'!A139</f>
        <v>commesso - a</v>
      </c>
      <c r="B140" s="1174" t="str">
        <f>'t1'!B139</f>
        <v>A11030</v>
      </c>
      <c r="C140" s="549"/>
      <c r="D140" s="548"/>
      <c r="E140" s="549"/>
      <c r="F140" s="548"/>
      <c r="G140" s="549"/>
      <c r="H140" s="548"/>
      <c r="I140" s="549"/>
      <c r="J140" s="548"/>
      <c r="K140" s="549"/>
      <c r="L140" s="548"/>
      <c r="M140" s="549"/>
      <c r="N140" s="548"/>
      <c r="O140" s="549"/>
      <c r="P140" s="548"/>
      <c r="Q140" s="549"/>
      <c r="R140" s="1730"/>
      <c r="S140" s="546"/>
      <c r="T140" s="580"/>
      <c r="U140" s="1233">
        <f>SUM(C140,E140,G140,I140,K140,M140,O140,Q140,S140)</f>
        <v>0</v>
      </c>
      <c r="V140" s="1234">
        <f t="shared" si="4"/>
        <v>0</v>
      </c>
      <c r="W140" s="1149">
        <f>'t1'!N139</f>
        <v>0</v>
      </c>
    </row>
    <row r="141" spans="1:23" ht="12" customHeight="1">
      <c r="A141" s="1173" t="str">
        <f>'t1'!A140</f>
        <v>profilo atipico ruolo amministrativo</v>
      </c>
      <c r="B141" s="1174" t="str">
        <f>'t1'!B140</f>
        <v>A00062</v>
      </c>
      <c r="C141" s="546"/>
      <c r="D141" s="547"/>
      <c r="E141" s="546"/>
      <c r="F141" s="547"/>
      <c r="G141" s="546"/>
      <c r="H141" s="547"/>
      <c r="I141" s="546"/>
      <c r="J141" s="547"/>
      <c r="K141" s="546"/>
      <c r="L141" s="547"/>
      <c r="M141" s="546"/>
      <c r="N141" s="547"/>
      <c r="O141" s="546"/>
      <c r="P141" s="547"/>
      <c r="Q141" s="546"/>
      <c r="R141" s="1728"/>
      <c r="S141" s="546"/>
      <c r="T141" s="580"/>
      <c r="U141" s="1233">
        <f>SUM(C141,E141,G141,I141,K141,M141,O141,Q141,S141)</f>
        <v>0</v>
      </c>
      <c r="V141" s="1234">
        <f t="shared" si="4"/>
        <v>0</v>
      </c>
      <c r="W141" s="1149">
        <f>'t1'!N140</f>
        <v>0</v>
      </c>
    </row>
    <row r="142" spans="1:23" ht="12" customHeight="1" thickBot="1">
      <c r="A142" s="1176" t="str">
        <f>'t1'!A141</f>
        <v>contrattisti (a)</v>
      </c>
      <c r="B142" s="1177" t="str">
        <f>'t1'!B141</f>
        <v>000061</v>
      </c>
      <c r="C142" s="542"/>
      <c r="D142" s="543"/>
      <c r="E142" s="542"/>
      <c r="F142" s="543"/>
      <c r="G142" s="542"/>
      <c r="H142" s="543"/>
      <c r="I142" s="542"/>
      <c r="J142" s="543"/>
      <c r="K142" s="542"/>
      <c r="L142" s="543"/>
      <c r="M142" s="542"/>
      <c r="N142" s="543"/>
      <c r="O142" s="542"/>
      <c r="P142" s="543"/>
      <c r="Q142" s="542"/>
      <c r="R142" s="1729"/>
      <c r="S142" s="1738"/>
      <c r="T142" s="1734"/>
      <c r="U142" s="1235">
        <f>SUM(C142,E142,G142,I142,K142,M142,O142,Q142)</f>
        <v>0</v>
      </c>
      <c r="V142" s="1234">
        <f t="shared" si="4"/>
        <v>0</v>
      </c>
      <c r="W142" s="1149">
        <f>'t1'!N141</f>
        <v>0</v>
      </c>
    </row>
    <row r="143" spans="1:23" ht="12.75" customHeight="1" thickTop="1" thickBot="1">
      <c r="A143" s="1236" t="s">
        <v>555</v>
      </c>
      <c r="B143" s="1237"/>
      <c r="C143" s="1238">
        <f>SUM(C8:C142)</f>
        <v>11</v>
      </c>
      <c r="D143" s="1239">
        <f t="shared" ref="D143:V143" si="5">SUM(D8:D142)</f>
        <v>34</v>
      </c>
      <c r="E143" s="1238">
        <f>SUM(E8:E142)</f>
        <v>1</v>
      </c>
      <c r="F143" s="1239">
        <f>SUM(F8:F142)</f>
        <v>1</v>
      </c>
      <c r="G143" s="1238">
        <f t="shared" si="5"/>
        <v>0</v>
      </c>
      <c r="H143" s="1239">
        <f t="shared" si="5"/>
        <v>0</v>
      </c>
      <c r="I143" s="1238">
        <f t="shared" si="5"/>
        <v>0</v>
      </c>
      <c r="J143" s="1239">
        <f t="shared" si="5"/>
        <v>0</v>
      </c>
      <c r="K143" s="1238">
        <f t="shared" si="5"/>
        <v>0</v>
      </c>
      <c r="L143" s="1239">
        <f t="shared" si="5"/>
        <v>0</v>
      </c>
      <c r="M143" s="1238">
        <f t="shared" si="5"/>
        <v>3</v>
      </c>
      <c r="N143" s="1239">
        <f t="shared" si="5"/>
        <v>6</v>
      </c>
      <c r="O143" s="1238">
        <f t="shared" si="5"/>
        <v>0</v>
      </c>
      <c r="P143" s="1239">
        <f t="shared" si="5"/>
        <v>0</v>
      </c>
      <c r="Q143" s="1238">
        <f t="shared" si="5"/>
        <v>0</v>
      </c>
      <c r="R143" s="1239">
        <f t="shared" si="5"/>
        <v>0</v>
      </c>
      <c r="S143" s="1238">
        <f t="shared" si="5"/>
        <v>0</v>
      </c>
      <c r="T143" s="1731">
        <f t="shared" si="5"/>
        <v>0</v>
      </c>
      <c r="U143" s="1238">
        <f t="shared" si="5"/>
        <v>15</v>
      </c>
      <c r="V143" s="1240">
        <f t="shared" si="5"/>
        <v>41</v>
      </c>
    </row>
    <row r="144" spans="1:23" ht="5.25" customHeight="1"/>
    <row r="145" spans="1:23" ht="12" customHeight="1">
      <c r="A145" s="1149" t="s">
        <v>2834</v>
      </c>
    </row>
    <row r="146" spans="1:23">
      <c r="A146" s="2633" t="s">
        <v>557</v>
      </c>
      <c r="B146" s="2633"/>
      <c r="C146" s="2633"/>
      <c r="D146" s="2633"/>
      <c r="E146" s="2633"/>
      <c r="F146" s="2633"/>
      <c r="G146" s="2633"/>
      <c r="H146" s="2633"/>
      <c r="I146" s="2633"/>
      <c r="J146" s="2633"/>
      <c r="K146" s="2633"/>
      <c r="L146" s="2633"/>
      <c r="M146" s="2633"/>
      <c r="N146" s="2633"/>
      <c r="O146" s="2633"/>
      <c r="P146" s="2633"/>
      <c r="Q146" s="2633"/>
      <c r="R146" s="2633"/>
      <c r="S146" s="2633"/>
      <c r="T146" s="2633"/>
      <c r="U146" s="2633"/>
      <c r="V146" s="2633"/>
      <c r="W146" s="1242"/>
    </row>
    <row r="147" spans="1:23" ht="12" customHeight="1">
      <c r="A147" s="1070" t="s">
        <v>558</v>
      </c>
      <c r="B147" s="1104"/>
      <c r="C147" s="1070"/>
      <c r="D147" s="1070"/>
      <c r="E147" s="1070"/>
      <c r="F147" s="1070"/>
      <c r="G147" s="1070"/>
      <c r="H147" s="1070"/>
      <c r="I147" s="1070"/>
      <c r="J147" s="1070"/>
      <c r="K147" s="1070"/>
      <c r="L147" s="1070"/>
      <c r="M147" s="1070"/>
      <c r="N147" s="1070"/>
      <c r="O147" s="1070"/>
      <c r="P147" s="1070"/>
      <c r="Q147" s="1070"/>
      <c r="R147" s="1070"/>
      <c r="S147" s="1070"/>
      <c r="T147" s="1070"/>
      <c r="U147" s="1070"/>
      <c r="V147" s="1070"/>
      <c r="W147" s="1070"/>
    </row>
    <row r="148" spans="1:23" ht="12" customHeight="1">
      <c r="A148" s="2632" t="s">
        <v>2732</v>
      </c>
      <c r="B148" s="2632"/>
      <c r="C148" s="2632"/>
      <c r="D148" s="2632"/>
      <c r="E148" s="2632"/>
      <c r="F148" s="2632"/>
      <c r="G148" s="2632"/>
      <c r="H148" s="2632"/>
      <c r="I148" s="2632"/>
      <c r="J148" s="2632"/>
      <c r="K148" s="2632"/>
      <c r="L148" s="2632"/>
      <c r="M148" s="2632"/>
      <c r="N148" s="2632"/>
      <c r="O148" s="2632"/>
      <c r="P148" s="2632"/>
      <c r="Q148" s="2632"/>
      <c r="R148" s="2632"/>
      <c r="S148" s="2632"/>
      <c r="T148" s="2632"/>
      <c r="U148" s="2632"/>
      <c r="V148" s="2632"/>
      <c r="W148" s="1243"/>
    </row>
    <row r="149" spans="1:23" ht="12" customHeight="1">
      <c r="A149" s="1070" t="s">
        <v>561</v>
      </c>
      <c r="B149" s="1104"/>
      <c r="C149" s="1070"/>
      <c r="D149" s="1070"/>
      <c r="E149" s="1070"/>
      <c r="F149" s="1070"/>
      <c r="G149" s="1070"/>
      <c r="H149" s="1070"/>
      <c r="I149" s="1070"/>
      <c r="J149" s="1070"/>
      <c r="K149" s="1070"/>
      <c r="L149" s="1070"/>
      <c r="M149" s="1070"/>
      <c r="N149" s="1070"/>
      <c r="O149" s="1070"/>
      <c r="P149" s="1070"/>
      <c r="Q149" s="1070"/>
      <c r="R149" s="1070"/>
      <c r="S149" s="1070"/>
      <c r="T149" s="1070"/>
      <c r="U149" s="1070"/>
      <c r="V149" s="1070"/>
      <c r="W149" s="1070"/>
    </row>
  </sheetData>
  <sheetProtection password="EA98" sheet="1" selectLockedCells="1"/>
  <mergeCells count="25">
    <mergeCell ref="A148:V148"/>
    <mergeCell ref="M4:N4"/>
    <mergeCell ref="O4:P4"/>
    <mergeCell ref="Q4:R4"/>
    <mergeCell ref="U4:V4"/>
    <mergeCell ref="C5:D5"/>
    <mergeCell ref="I4:J4"/>
    <mergeCell ref="K4:L4"/>
    <mergeCell ref="E5:F5"/>
    <mergeCell ref="U5:V5"/>
    <mergeCell ref="G5:H5"/>
    <mergeCell ref="I5:J5"/>
    <mergeCell ref="K5:L5"/>
    <mergeCell ref="M5:N5"/>
    <mergeCell ref="A146:V146"/>
    <mergeCell ref="S4:T4"/>
    <mergeCell ref="S5:T5"/>
    <mergeCell ref="O5:P5"/>
    <mergeCell ref="Q5:R5"/>
    <mergeCell ref="A1:J1"/>
    <mergeCell ref="K1:L1"/>
    <mergeCell ref="K2:L2"/>
    <mergeCell ref="C4:D4"/>
    <mergeCell ref="E4:F4"/>
    <mergeCell ref="G4:H4"/>
  </mergeCells>
  <conditionalFormatting sqref="A8:V142">
    <cfRule type="expression" dxfId="14" priority="2" stopIfTrue="1">
      <formula>$W8&gt;0</formula>
    </cfRule>
  </conditionalFormatting>
  <conditionalFormatting sqref="C8:T142">
    <cfRule type="expression" dxfId="13" priority="1" stopIfTrue="1">
      <formula>$W8&gt;0</formula>
    </cfRule>
  </conditionalFormatting>
  <printOptions horizontalCentered="1" verticalCentered="1"/>
  <pageMargins left="0" right="0" top="0.18" bottom="0.17" header="0.17" footer="0.16"/>
  <pageSetup paperSize="9" scale="81" orientation="landscape" r:id="rId1"/>
  <headerFooter alignWithMargins="0"/>
  <drawing r:id="rId2"/>
</worksheet>
</file>

<file path=xl/worksheets/sheet38.xml><?xml version="1.0" encoding="utf-8"?>
<worksheet xmlns="http://schemas.openxmlformats.org/spreadsheetml/2006/main" xmlns:r="http://schemas.openxmlformats.org/officeDocument/2006/relationships">
  <sheetPr codeName="Foglio29">
    <tabColor rgb="FF92D050"/>
  </sheetPr>
  <dimension ref="A1:V136"/>
  <sheetViews>
    <sheetView topLeftCell="L118" workbookViewId="0">
      <selection activeCell="U136" sqref="U136"/>
    </sheetView>
  </sheetViews>
  <sheetFormatPr defaultRowHeight="12.75"/>
  <cols>
    <col min="5" max="6" width="14" bestFit="1" customWidth="1"/>
    <col min="7" max="8" width="13.85546875" bestFit="1" customWidth="1"/>
    <col min="9" max="12" width="15.7109375" bestFit="1" customWidth="1"/>
    <col min="13" max="16" width="10.42578125" bestFit="1" customWidth="1"/>
    <col min="17" max="18" width="13.85546875" bestFit="1" customWidth="1"/>
    <col min="19" max="20" width="12.7109375" bestFit="1" customWidth="1"/>
    <col min="21" max="22" width="6.28515625" bestFit="1" customWidth="1"/>
  </cols>
  <sheetData>
    <row r="1" spans="1:22">
      <c r="A1" s="1" t="s">
        <v>1704</v>
      </c>
      <c r="B1" s="1" t="s">
        <v>1705</v>
      </c>
      <c r="C1" s="1" t="s">
        <v>2835</v>
      </c>
      <c r="D1" s="1" t="s">
        <v>2836</v>
      </c>
      <c r="E1" s="1" t="s">
        <v>2811</v>
      </c>
      <c r="F1" s="1" t="s">
        <v>2812</v>
      </c>
      <c r="G1" s="1" t="s">
        <v>2837</v>
      </c>
      <c r="H1" s="1" t="s">
        <v>2838</v>
      </c>
      <c r="I1" s="1" t="s">
        <v>2839</v>
      </c>
      <c r="J1" s="1" t="s">
        <v>2840</v>
      </c>
      <c r="K1" s="1" t="s">
        <v>2841</v>
      </c>
      <c r="L1" s="1" t="s">
        <v>2842</v>
      </c>
      <c r="M1" s="1" t="s">
        <v>2803</v>
      </c>
      <c r="N1" s="1" t="s">
        <v>2804</v>
      </c>
      <c r="O1" s="1" t="s">
        <v>2805</v>
      </c>
      <c r="P1" s="1" t="s">
        <v>2806</v>
      </c>
      <c r="Q1" s="1" t="s">
        <v>2843</v>
      </c>
      <c r="R1" s="1" t="s">
        <v>2844</v>
      </c>
      <c r="S1" s="1" t="s">
        <v>2845</v>
      </c>
      <c r="T1" s="1" t="s">
        <v>2846</v>
      </c>
      <c r="U1" s="1" t="s">
        <v>2813</v>
      </c>
      <c r="V1" s="1" t="s">
        <v>2814</v>
      </c>
    </row>
    <row r="2" spans="1:22">
      <c r="A2" s="1" t="s">
        <v>281</v>
      </c>
      <c r="B2" s="1" t="s">
        <v>282</v>
      </c>
      <c r="C2" s="1">
        <v>0</v>
      </c>
      <c r="D2" s="1">
        <v>0</v>
      </c>
      <c r="E2" s="1">
        <v>0</v>
      </c>
      <c r="F2" s="1">
        <v>0</v>
      </c>
      <c r="G2" s="1">
        <v>0</v>
      </c>
      <c r="H2" s="1">
        <v>0</v>
      </c>
      <c r="I2" s="1">
        <v>0</v>
      </c>
      <c r="J2" s="1">
        <v>0</v>
      </c>
      <c r="K2" s="1">
        <v>0</v>
      </c>
      <c r="L2" s="1">
        <v>0</v>
      </c>
      <c r="M2" s="1">
        <v>0</v>
      </c>
      <c r="N2" s="1">
        <v>0</v>
      </c>
      <c r="O2" s="1">
        <v>0</v>
      </c>
      <c r="P2" s="1">
        <v>0</v>
      </c>
      <c r="Q2" s="1">
        <v>0</v>
      </c>
      <c r="R2" s="1">
        <v>0</v>
      </c>
      <c r="S2" s="1">
        <v>0</v>
      </c>
      <c r="T2" s="1">
        <v>0</v>
      </c>
      <c r="U2" s="1">
        <v>0</v>
      </c>
      <c r="V2" s="1">
        <v>0</v>
      </c>
    </row>
    <row r="3" spans="1:22">
      <c r="A3" s="1" t="s">
        <v>284</v>
      </c>
      <c r="B3" s="1" t="s">
        <v>285</v>
      </c>
      <c r="C3" s="1">
        <v>0</v>
      </c>
      <c r="D3" s="1">
        <v>0</v>
      </c>
      <c r="E3" s="1">
        <v>0</v>
      </c>
      <c r="F3" s="1">
        <v>0</v>
      </c>
      <c r="G3" s="1">
        <v>0</v>
      </c>
      <c r="H3" s="1">
        <v>0</v>
      </c>
      <c r="I3" s="1">
        <v>0</v>
      </c>
      <c r="J3" s="1">
        <v>0</v>
      </c>
      <c r="K3" s="1">
        <v>0</v>
      </c>
      <c r="L3" s="1">
        <v>0</v>
      </c>
      <c r="M3" s="1">
        <v>0</v>
      </c>
      <c r="N3" s="1">
        <v>0</v>
      </c>
      <c r="O3" s="1">
        <v>0</v>
      </c>
      <c r="P3" s="1">
        <v>0</v>
      </c>
      <c r="Q3" s="1">
        <v>0</v>
      </c>
      <c r="R3" s="1">
        <v>0</v>
      </c>
      <c r="S3" s="1">
        <v>0</v>
      </c>
      <c r="T3" s="1">
        <v>0</v>
      </c>
      <c r="U3" s="1">
        <v>0</v>
      </c>
      <c r="V3" s="1">
        <v>0</v>
      </c>
    </row>
    <row r="4" spans="1:22">
      <c r="A4" s="1" t="s">
        <v>286</v>
      </c>
      <c r="B4" s="1" t="s">
        <v>287</v>
      </c>
      <c r="C4" s="1">
        <v>0</v>
      </c>
      <c r="D4" s="1">
        <v>0</v>
      </c>
      <c r="E4" s="1">
        <v>0</v>
      </c>
      <c r="F4" s="1">
        <v>0</v>
      </c>
      <c r="G4" s="1">
        <v>0</v>
      </c>
      <c r="H4" s="1">
        <v>0</v>
      </c>
      <c r="I4" s="1">
        <v>0</v>
      </c>
      <c r="J4" s="1">
        <v>0</v>
      </c>
      <c r="K4" s="1">
        <v>0</v>
      </c>
      <c r="L4" s="1">
        <v>0</v>
      </c>
      <c r="M4" s="1">
        <v>0</v>
      </c>
      <c r="N4" s="1">
        <v>0</v>
      </c>
      <c r="O4" s="1">
        <v>0</v>
      </c>
      <c r="P4" s="1">
        <v>0</v>
      </c>
      <c r="Q4" s="1">
        <v>0</v>
      </c>
      <c r="R4" s="1">
        <v>0</v>
      </c>
      <c r="S4" s="1">
        <v>0</v>
      </c>
      <c r="T4" s="1">
        <v>0</v>
      </c>
      <c r="U4" s="1">
        <v>0</v>
      </c>
      <c r="V4" s="1">
        <v>0</v>
      </c>
    </row>
    <row r="5" spans="1:22">
      <c r="A5" s="1" t="s">
        <v>288</v>
      </c>
      <c r="B5" s="1" t="s">
        <v>289</v>
      </c>
      <c r="C5" s="1">
        <v>0</v>
      </c>
      <c r="D5" s="1">
        <v>0</v>
      </c>
      <c r="E5" s="1">
        <v>0</v>
      </c>
      <c r="F5" s="1">
        <v>0</v>
      </c>
      <c r="G5" s="1">
        <v>0</v>
      </c>
      <c r="H5" s="1">
        <v>0</v>
      </c>
      <c r="I5" s="1">
        <v>0</v>
      </c>
      <c r="J5" s="1">
        <v>0</v>
      </c>
      <c r="K5" s="1">
        <v>0</v>
      </c>
      <c r="L5" s="1">
        <v>0</v>
      </c>
      <c r="M5" s="1">
        <v>0</v>
      </c>
      <c r="N5" s="1">
        <v>0</v>
      </c>
      <c r="O5" s="1">
        <v>0</v>
      </c>
      <c r="P5" s="1">
        <v>0</v>
      </c>
      <c r="Q5" s="1">
        <v>0</v>
      </c>
      <c r="R5" s="1">
        <v>0</v>
      </c>
      <c r="S5" s="1">
        <v>0</v>
      </c>
      <c r="T5" s="1">
        <v>0</v>
      </c>
      <c r="U5" s="1">
        <v>0</v>
      </c>
      <c r="V5" s="1">
        <v>0</v>
      </c>
    </row>
    <row r="6" spans="1:22">
      <c r="A6" s="1" t="s">
        <v>575</v>
      </c>
      <c r="B6" s="1" t="s">
        <v>291</v>
      </c>
      <c r="C6" s="1">
        <v>0</v>
      </c>
      <c r="D6" s="1">
        <v>0</v>
      </c>
      <c r="E6" s="1">
        <v>0</v>
      </c>
      <c r="F6" s="1">
        <v>0</v>
      </c>
      <c r="G6" s="1">
        <v>0</v>
      </c>
      <c r="H6" s="1">
        <v>0</v>
      </c>
      <c r="I6" s="1">
        <v>0</v>
      </c>
      <c r="J6" s="1">
        <v>0</v>
      </c>
      <c r="K6" s="1">
        <v>0</v>
      </c>
      <c r="L6" s="1">
        <v>0</v>
      </c>
      <c r="M6" s="1">
        <v>0</v>
      </c>
      <c r="N6" s="1">
        <v>0</v>
      </c>
      <c r="O6" s="1">
        <v>0</v>
      </c>
      <c r="P6" s="1">
        <v>0</v>
      </c>
      <c r="Q6" s="1">
        <v>0</v>
      </c>
      <c r="R6" s="1">
        <v>0</v>
      </c>
      <c r="S6" s="1">
        <v>0</v>
      </c>
      <c r="T6" s="1">
        <v>0</v>
      </c>
      <c r="U6" s="1">
        <v>0</v>
      </c>
      <c r="V6" s="1">
        <v>0</v>
      </c>
    </row>
    <row r="7" spans="1:22">
      <c r="A7" s="1" t="s">
        <v>293</v>
      </c>
      <c r="B7" s="1" t="s">
        <v>294</v>
      </c>
      <c r="C7" s="1">
        <v>0</v>
      </c>
      <c r="D7" s="1">
        <v>0</v>
      </c>
      <c r="E7" s="1">
        <v>0</v>
      </c>
      <c r="F7" s="1">
        <v>0</v>
      </c>
      <c r="G7" s="1">
        <v>0</v>
      </c>
      <c r="H7" s="1">
        <v>0</v>
      </c>
      <c r="I7" s="1">
        <v>0</v>
      </c>
      <c r="J7" s="1">
        <v>0</v>
      </c>
      <c r="K7" s="1">
        <v>0</v>
      </c>
      <c r="L7" s="1">
        <v>0</v>
      </c>
      <c r="M7" s="1">
        <v>0</v>
      </c>
      <c r="N7" s="1">
        <v>0</v>
      </c>
      <c r="O7" s="1">
        <v>0</v>
      </c>
      <c r="P7" s="1">
        <v>0</v>
      </c>
      <c r="Q7" s="1">
        <v>0</v>
      </c>
      <c r="R7" s="1">
        <v>0</v>
      </c>
      <c r="S7" s="1">
        <v>0</v>
      </c>
      <c r="T7" s="1">
        <v>0</v>
      </c>
      <c r="U7" s="1">
        <v>0</v>
      </c>
      <c r="V7" s="1">
        <v>0</v>
      </c>
    </row>
    <row r="8" spans="1:22">
      <c r="A8" s="1" t="s">
        <v>295</v>
      </c>
      <c r="B8" s="1" t="s">
        <v>296</v>
      </c>
      <c r="C8" s="1">
        <v>0</v>
      </c>
      <c r="D8" s="1">
        <v>0</v>
      </c>
      <c r="E8" s="1">
        <v>0</v>
      </c>
      <c r="F8" s="1">
        <v>0</v>
      </c>
      <c r="G8" s="1">
        <v>0</v>
      </c>
      <c r="H8" s="1">
        <v>0</v>
      </c>
      <c r="I8" s="1">
        <v>0</v>
      </c>
      <c r="J8" s="1">
        <v>0</v>
      </c>
      <c r="K8" s="1">
        <v>0</v>
      </c>
      <c r="L8" s="1">
        <v>0</v>
      </c>
      <c r="M8" s="1">
        <v>0</v>
      </c>
      <c r="N8" s="1">
        <v>0</v>
      </c>
      <c r="O8" s="1">
        <v>0</v>
      </c>
      <c r="P8" s="1">
        <v>0</v>
      </c>
      <c r="Q8" s="1">
        <v>0</v>
      </c>
      <c r="R8" s="1">
        <v>0</v>
      </c>
      <c r="S8" s="1">
        <v>0</v>
      </c>
      <c r="T8" s="1">
        <v>0</v>
      </c>
      <c r="U8" s="1">
        <v>0</v>
      </c>
      <c r="V8" s="1">
        <v>0</v>
      </c>
    </row>
    <row r="9" spans="1:22">
      <c r="A9" s="1" t="s">
        <v>297</v>
      </c>
      <c r="B9" s="1" t="s">
        <v>298</v>
      </c>
      <c r="C9" s="1">
        <v>0</v>
      </c>
      <c r="D9" s="1">
        <v>0</v>
      </c>
      <c r="E9" s="1">
        <v>0</v>
      </c>
      <c r="F9" s="1">
        <v>0</v>
      </c>
      <c r="G9" s="1">
        <v>0</v>
      </c>
      <c r="H9" s="1">
        <v>0</v>
      </c>
      <c r="I9" s="1">
        <v>0</v>
      </c>
      <c r="J9" s="1">
        <v>0</v>
      </c>
      <c r="K9" s="1">
        <v>0</v>
      </c>
      <c r="L9" s="1">
        <v>0</v>
      </c>
      <c r="M9" s="1">
        <v>0</v>
      </c>
      <c r="N9" s="1">
        <v>0</v>
      </c>
      <c r="O9" s="1">
        <v>0</v>
      </c>
      <c r="P9" s="1">
        <v>0</v>
      </c>
      <c r="Q9" s="1">
        <v>0</v>
      </c>
      <c r="R9" s="1">
        <v>0</v>
      </c>
      <c r="S9" s="1">
        <v>0</v>
      </c>
      <c r="T9" s="1">
        <v>0</v>
      </c>
      <c r="U9" s="1">
        <v>0</v>
      </c>
      <c r="V9" s="1">
        <v>0</v>
      </c>
    </row>
    <row r="10" spans="1:22">
      <c r="A10" s="1" t="s">
        <v>299</v>
      </c>
      <c r="B10" s="1" t="s">
        <v>300</v>
      </c>
      <c r="C10" s="1">
        <v>0</v>
      </c>
      <c r="D10" s="1">
        <v>0</v>
      </c>
      <c r="E10" s="1">
        <v>0</v>
      </c>
      <c r="F10" s="1">
        <v>0</v>
      </c>
      <c r="G10" s="1">
        <v>0</v>
      </c>
      <c r="H10" s="1">
        <v>0</v>
      </c>
      <c r="I10" s="1">
        <v>0</v>
      </c>
      <c r="J10" s="1">
        <v>0</v>
      </c>
      <c r="K10" s="1">
        <v>0</v>
      </c>
      <c r="L10" s="1">
        <v>0</v>
      </c>
      <c r="M10" s="1">
        <v>0</v>
      </c>
      <c r="N10" s="1">
        <v>0</v>
      </c>
      <c r="O10" s="1">
        <v>0</v>
      </c>
      <c r="P10" s="1">
        <v>0</v>
      </c>
      <c r="Q10" s="1">
        <v>0</v>
      </c>
      <c r="R10" s="1">
        <v>0</v>
      </c>
      <c r="S10" s="1">
        <v>0</v>
      </c>
      <c r="T10" s="1">
        <v>0</v>
      </c>
      <c r="U10" s="1">
        <v>0</v>
      </c>
      <c r="V10" s="1">
        <v>0</v>
      </c>
    </row>
    <row r="11" spans="1:22">
      <c r="A11" s="1" t="s">
        <v>301</v>
      </c>
      <c r="B11" s="1" t="s">
        <v>302</v>
      </c>
      <c r="C11" s="1">
        <v>0</v>
      </c>
      <c r="D11" s="1">
        <v>0</v>
      </c>
      <c r="E11" s="1">
        <v>0</v>
      </c>
      <c r="F11" s="1">
        <v>0</v>
      </c>
      <c r="G11" s="1">
        <v>0</v>
      </c>
      <c r="H11" s="1">
        <v>0</v>
      </c>
      <c r="I11" s="1">
        <v>0</v>
      </c>
      <c r="J11" s="1">
        <v>0</v>
      </c>
      <c r="K11" s="1">
        <v>0</v>
      </c>
      <c r="L11" s="1">
        <v>0</v>
      </c>
      <c r="M11" s="1">
        <v>0</v>
      </c>
      <c r="N11" s="1">
        <v>0</v>
      </c>
      <c r="O11" s="1">
        <v>0</v>
      </c>
      <c r="P11" s="1">
        <v>0</v>
      </c>
      <c r="Q11" s="1">
        <v>0</v>
      </c>
      <c r="R11" s="1">
        <v>0</v>
      </c>
      <c r="S11" s="1">
        <v>0</v>
      </c>
      <c r="T11" s="1">
        <v>0</v>
      </c>
      <c r="U11" s="1">
        <v>0</v>
      </c>
      <c r="V11" s="1">
        <v>0</v>
      </c>
    </row>
    <row r="12" spans="1:22">
      <c r="A12" s="1" t="s">
        <v>2749</v>
      </c>
      <c r="B12" s="1" t="s">
        <v>304</v>
      </c>
      <c r="C12" s="1">
        <v>0</v>
      </c>
      <c r="D12" s="1">
        <v>0</v>
      </c>
      <c r="E12" s="1">
        <v>0</v>
      </c>
      <c r="F12" s="1">
        <v>0</v>
      </c>
      <c r="G12" s="1">
        <v>0</v>
      </c>
      <c r="H12" s="1">
        <v>0</v>
      </c>
      <c r="I12" s="1">
        <v>0</v>
      </c>
      <c r="J12" s="1">
        <v>0</v>
      </c>
      <c r="K12" s="1">
        <v>0</v>
      </c>
      <c r="L12" s="1">
        <v>0</v>
      </c>
      <c r="M12" s="1">
        <v>0</v>
      </c>
      <c r="N12" s="1">
        <v>0</v>
      </c>
      <c r="O12" s="1">
        <v>0</v>
      </c>
      <c r="P12" s="1">
        <v>0</v>
      </c>
      <c r="Q12" s="1">
        <v>0</v>
      </c>
      <c r="R12" s="1">
        <v>0</v>
      </c>
      <c r="S12" s="1">
        <v>0</v>
      </c>
      <c r="T12" s="1">
        <v>0</v>
      </c>
      <c r="U12" s="1">
        <v>0</v>
      </c>
      <c r="V12" s="1">
        <v>0</v>
      </c>
    </row>
    <row r="13" spans="1:22">
      <c r="A13" s="1" t="s">
        <v>305</v>
      </c>
      <c r="B13" s="1" t="s">
        <v>306</v>
      </c>
      <c r="C13" s="1">
        <v>0</v>
      </c>
      <c r="D13" s="1">
        <v>0</v>
      </c>
      <c r="E13" s="1">
        <v>0</v>
      </c>
      <c r="F13" s="1">
        <v>0</v>
      </c>
      <c r="G13" s="1">
        <v>0</v>
      </c>
      <c r="H13" s="1">
        <v>0</v>
      </c>
      <c r="I13" s="1">
        <v>0</v>
      </c>
      <c r="J13" s="1">
        <v>0</v>
      </c>
      <c r="K13" s="1">
        <v>0</v>
      </c>
      <c r="L13" s="1">
        <v>0</v>
      </c>
      <c r="M13" s="1">
        <v>0</v>
      </c>
      <c r="N13" s="1">
        <v>0</v>
      </c>
      <c r="O13" s="1">
        <v>0</v>
      </c>
      <c r="P13" s="1">
        <v>0</v>
      </c>
      <c r="Q13" s="1">
        <v>0</v>
      </c>
      <c r="R13" s="1">
        <v>0</v>
      </c>
      <c r="S13" s="1">
        <v>0</v>
      </c>
      <c r="T13" s="1">
        <v>0</v>
      </c>
      <c r="U13" s="1">
        <v>0</v>
      </c>
      <c r="V13" s="1">
        <v>0</v>
      </c>
    </row>
    <row r="14" spans="1:22">
      <c r="A14" s="1" t="s">
        <v>307</v>
      </c>
      <c r="B14" s="1" t="s">
        <v>308</v>
      </c>
      <c r="C14" s="1">
        <v>0</v>
      </c>
      <c r="D14" s="1">
        <v>0</v>
      </c>
      <c r="E14" s="1">
        <v>0</v>
      </c>
      <c r="F14" s="1">
        <v>0</v>
      </c>
      <c r="G14" s="1">
        <v>0</v>
      </c>
      <c r="H14" s="1">
        <v>0</v>
      </c>
      <c r="I14" s="1">
        <v>0</v>
      </c>
      <c r="J14" s="1">
        <v>0</v>
      </c>
      <c r="K14" s="1">
        <v>0</v>
      </c>
      <c r="L14" s="1">
        <v>0</v>
      </c>
      <c r="M14" s="1">
        <v>0</v>
      </c>
      <c r="N14" s="1">
        <v>0</v>
      </c>
      <c r="O14" s="1">
        <v>0</v>
      </c>
      <c r="P14" s="1">
        <v>0</v>
      </c>
      <c r="Q14" s="1">
        <v>0</v>
      </c>
      <c r="R14" s="1">
        <v>0</v>
      </c>
      <c r="S14" s="1">
        <v>0</v>
      </c>
      <c r="T14" s="1">
        <v>0</v>
      </c>
      <c r="U14" s="1">
        <v>0</v>
      </c>
      <c r="V14" s="1">
        <v>0</v>
      </c>
    </row>
    <row r="15" spans="1:22">
      <c r="A15" s="1" t="s">
        <v>309</v>
      </c>
      <c r="B15" s="1" t="s">
        <v>310</v>
      </c>
      <c r="C15" s="1">
        <v>0</v>
      </c>
      <c r="D15" s="1">
        <v>0</v>
      </c>
      <c r="E15" s="1">
        <v>0</v>
      </c>
      <c r="F15" s="1">
        <v>0</v>
      </c>
      <c r="G15" s="1">
        <v>0</v>
      </c>
      <c r="H15" s="1">
        <v>0</v>
      </c>
      <c r="I15" s="1">
        <v>0</v>
      </c>
      <c r="J15" s="1">
        <v>0</v>
      </c>
      <c r="K15" s="1">
        <v>0</v>
      </c>
      <c r="L15" s="1">
        <v>0</v>
      </c>
      <c r="M15" s="1">
        <v>0</v>
      </c>
      <c r="N15" s="1">
        <v>0</v>
      </c>
      <c r="O15" s="1">
        <v>0</v>
      </c>
      <c r="P15" s="1">
        <v>0</v>
      </c>
      <c r="Q15" s="1">
        <v>0</v>
      </c>
      <c r="R15" s="1">
        <v>0</v>
      </c>
      <c r="S15" s="1">
        <v>0</v>
      </c>
      <c r="T15" s="1">
        <v>0</v>
      </c>
      <c r="U15" s="1">
        <v>0</v>
      </c>
      <c r="V15" s="1">
        <v>0</v>
      </c>
    </row>
    <row r="16" spans="1:22">
      <c r="A16" s="1" t="s">
        <v>311</v>
      </c>
      <c r="B16" s="1" t="s">
        <v>312</v>
      </c>
      <c r="C16" s="1">
        <v>0</v>
      </c>
      <c r="D16" s="1">
        <v>0</v>
      </c>
      <c r="E16" s="1">
        <v>0</v>
      </c>
      <c r="F16" s="1">
        <v>0</v>
      </c>
      <c r="G16" s="1">
        <v>0</v>
      </c>
      <c r="H16" s="1">
        <v>0</v>
      </c>
      <c r="I16" s="1">
        <v>0</v>
      </c>
      <c r="J16" s="1">
        <v>0</v>
      </c>
      <c r="K16" s="1">
        <v>0</v>
      </c>
      <c r="L16" s="1">
        <v>0</v>
      </c>
      <c r="M16" s="1">
        <v>0</v>
      </c>
      <c r="N16" s="1">
        <v>0</v>
      </c>
      <c r="O16" s="1">
        <v>0</v>
      </c>
      <c r="P16" s="1">
        <v>0</v>
      </c>
      <c r="Q16" s="1">
        <v>0</v>
      </c>
      <c r="R16" s="1">
        <v>0</v>
      </c>
      <c r="S16" s="1">
        <v>0</v>
      </c>
      <c r="T16" s="1">
        <v>0</v>
      </c>
      <c r="U16" s="1">
        <v>0</v>
      </c>
      <c r="V16" s="1">
        <v>0</v>
      </c>
    </row>
    <row r="17" spans="1:22">
      <c r="A17" s="1" t="s">
        <v>313</v>
      </c>
      <c r="B17" s="1" t="s">
        <v>314</v>
      </c>
      <c r="C17" s="1">
        <v>0</v>
      </c>
      <c r="D17" s="1">
        <v>0</v>
      </c>
      <c r="E17" s="1">
        <v>0</v>
      </c>
      <c r="F17" s="1">
        <v>0</v>
      </c>
      <c r="G17" s="1">
        <v>0</v>
      </c>
      <c r="H17" s="1">
        <v>0</v>
      </c>
      <c r="I17" s="1">
        <v>0</v>
      </c>
      <c r="J17" s="1">
        <v>0</v>
      </c>
      <c r="K17" s="1">
        <v>0</v>
      </c>
      <c r="L17" s="1">
        <v>0</v>
      </c>
      <c r="M17" s="1">
        <v>0</v>
      </c>
      <c r="N17" s="1">
        <v>0</v>
      </c>
      <c r="O17" s="1">
        <v>0</v>
      </c>
      <c r="P17" s="1">
        <v>0</v>
      </c>
      <c r="Q17" s="1">
        <v>0</v>
      </c>
      <c r="R17" s="1">
        <v>0</v>
      </c>
      <c r="S17" s="1">
        <v>0</v>
      </c>
      <c r="T17" s="1">
        <v>0</v>
      </c>
      <c r="U17" s="1">
        <v>0</v>
      </c>
      <c r="V17" s="1">
        <v>0</v>
      </c>
    </row>
    <row r="18" spans="1:22">
      <c r="A18" s="1" t="s">
        <v>315</v>
      </c>
      <c r="B18" s="1" t="s">
        <v>316</v>
      </c>
      <c r="C18" s="1">
        <v>0</v>
      </c>
      <c r="D18" s="1">
        <v>0</v>
      </c>
      <c r="E18" s="1">
        <v>0</v>
      </c>
      <c r="F18" s="1">
        <v>0</v>
      </c>
      <c r="G18" s="1">
        <v>0</v>
      </c>
      <c r="H18" s="1">
        <v>0</v>
      </c>
      <c r="I18" s="1">
        <v>0</v>
      </c>
      <c r="J18" s="1">
        <v>0</v>
      </c>
      <c r="K18" s="1">
        <v>0</v>
      </c>
      <c r="L18" s="1">
        <v>0</v>
      </c>
      <c r="M18" s="1">
        <v>0</v>
      </c>
      <c r="N18" s="1">
        <v>0</v>
      </c>
      <c r="O18" s="1">
        <v>0</v>
      </c>
      <c r="P18" s="1">
        <v>0</v>
      </c>
      <c r="Q18" s="1">
        <v>0</v>
      </c>
      <c r="R18" s="1">
        <v>0</v>
      </c>
      <c r="S18" s="1">
        <v>0</v>
      </c>
      <c r="T18" s="1">
        <v>0</v>
      </c>
      <c r="U18" s="1">
        <v>0</v>
      </c>
      <c r="V18" s="1">
        <v>0</v>
      </c>
    </row>
    <row r="19" spans="1:22">
      <c r="A19" s="1" t="s">
        <v>2750</v>
      </c>
      <c r="B19" s="1" t="s">
        <v>318</v>
      </c>
      <c r="C19" s="1">
        <v>0</v>
      </c>
      <c r="D19" s="1">
        <v>0</v>
      </c>
      <c r="E19" s="1">
        <v>0</v>
      </c>
      <c r="F19" s="1">
        <v>0</v>
      </c>
      <c r="G19" s="1">
        <v>0</v>
      </c>
      <c r="H19" s="1">
        <v>0</v>
      </c>
      <c r="I19" s="1">
        <v>0</v>
      </c>
      <c r="J19" s="1">
        <v>0</v>
      </c>
      <c r="K19" s="1">
        <v>0</v>
      </c>
      <c r="L19" s="1">
        <v>0</v>
      </c>
      <c r="M19" s="1">
        <v>0</v>
      </c>
      <c r="N19" s="1">
        <v>0</v>
      </c>
      <c r="O19" s="1">
        <v>0</v>
      </c>
      <c r="P19" s="1">
        <v>0</v>
      </c>
      <c r="Q19" s="1">
        <v>0</v>
      </c>
      <c r="R19" s="1">
        <v>0</v>
      </c>
      <c r="S19" s="1">
        <v>0</v>
      </c>
      <c r="T19" s="1">
        <v>0</v>
      </c>
      <c r="U19" s="1">
        <v>0</v>
      </c>
      <c r="V19" s="1">
        <v>0</v>
      </c>
    </row>
    <row r="20" spans="1:22">
      <c r="A20" s="1" t="s">
        <v>576</v>
      </c>
      <c r="B20" s="1" t="s">
        <v>320</v>
      </c>
      <c r="C20" s="1">
        <v>0</v>
      </c>
      <c r="D20" s="1">
        <v>0</v>
      </c>
      <c r="E20" s="1">
        <v>0</v>
      </c>
      <c r="F20" s="1">
        <v>0</v>
      </c>
      <c r="G20" s="1">
        <v>0</v>
      </c>
      <c r="H20" s="1">
        <v>0</v>
      </c>
      <c r="I20" s="1">
        <v>0</v>
      </c>
      <c r="J20" s="1">
        <v>0</v>
      </c>
      <c r="K20" s="1">
        <v>0</v>
      </c>
      <c r="L20" s="1">
        <v>0</v>
      </c>
      <c r="M20" s="1">
        <v>0</v>
      </c>
      <c r="N20" s="1">
        <v>0</v>
      </c>
      <c r="O20" s="1">
        <v>0</v>
      </c>
      <c r="P20" s="1">
        <v>0</v>
      </c>
      <c r="Q20" s="1">
        <v>0</v>
      </c>
      <c r="R20" s="1">
        <v>0</v>
      </c>
      <c r="S20" s="1">
        <v>0</v>
      </c>
      <c r="T20" s="1">
        <v>0</v>
      </c>
      <c r="U20" s="1">
        <v>0</v>
      </c>
      <c r="V20" s="1">
        <v>0</v>
      </c>
    </row>
    <row r="21" spans="1:22">
      <c r="A21" s="1" t="s">
        <v>321</v>
      </c>
      <c r="B21" s="1" t="s">
        <v>322</v>
      </c>
      <c r="C21" s="1">
        <v>0</v>
      </c>
      <c r="D21" s="1">
        <v>0</v>
      </c>
      <c r="E21" s="1">
        <v>0</v>
      </c>
      <c r="F21" s="1">
        <v>0</v>
      </c>
      <c r="G21" s="1">
        <v>0</v>
      </c>
      <c r="H21" s="1">
        <v>0</v>
      </c>
      <c r="I21" s="1">
        <v>0</v>
      </c>
      <c r="J21" s="1">
        <v>0</v>
      </c>
      <c r="K21" s="1">
        <v>0</v>
      </c>
      <c r="L21" s="1">
        <v>0</v>
      </c>
      <c r="M21" s="1">
        <v>0</v>
      </c>
      <c r="N21" s="1">
        <v>0</v>
      </c>
      <c r="O21" s="1">
        <v>0</v>
      </c>
      <c r="P21" s="1">
        <v>0</v>
      </c>
      <c r="Q21" s="1">
        <v>0</v>
      </c>
      <c r="R21" s="1">
        <v>0</v>
      </c>
      <c r="S21" s="1">
        <v>0</v>
      </c>
      <c r="T21" s="1">
        <v>0</v>
      </c>
      <c r="U21" s="1">
        <v>0</v>
      </c>
      <c r="V21" s="1">
        <v>0</v>
      </c>
    </row>
    <row r="22" spans="1:22">
      <c r="A22" s="1" t="s">
        <v>323</v>
      </c>
      <c r="B22" s="1" t="s">
        <v>324</v>
      </c>
      <c r="C22" s="1">
        <v>0</v>
      </c>
      <c r="D22" s="1">
        <v>0</v>
      </c>
      <c r="E22" s="1">
        <v>0</v>
      </c>
      <c r="F22" s="1">
        <v>0</v>
      </c>
      <c r="G22" s="1">
        <v>0</v>
      </c>
      <c r="H22" s="1">
        <v>0</v>
      </c>
      <c r="I22" s="1">
        <v>0</v>
      </c>
      <c r="J22" s="1">
        <v>0</v>
      </c>
      <c r="K22" s="1">
        <v>0</v>
      </c>
      <c r="L22" s="1">
        <v>0</v>
      </c>
      <c r="M22" s="1">
        <v>0</v>
      </c>
      <c r="N22" s="1">
        <v>0</v>
      </c>
      <c r="O22" s="1">
        <v>0</v>
      </c>
      <c r="P22" s="1">
        <v>0</v>
      </c>
      <c r="Q22" s="1">
        <v>0</v>
      </c>
      <c r="R22" s="1">
        <v>0</v>
      </c>
      <c r="S22" s="1">
        <v>0</v>
      </c>
      <c r="T22" s="1">
        <v>0</v>
      </c>
      <c r="U22" s="1">
        <v>0</v>
      </c>
      <c r="V22" s="1">
        <v>0</v>
      </c>
    </row>
    <row r="23" spans="1:22">
      <c r="A23" s="1" t="s">
        <v>325</v>
      </c>
      <c r="B23" s="1" t="s">
        <v>326</v>
      </c>
      <c r="C23" s="1">
        <v>0</v>
      </c>
      <c r="D23" s="1">
        <v>0</v>
      </c>
      <c r="E23" s="1">
        <v>0</v>
      </c>
      <c r="F23" s="1">
        <v>0</v>
      </c>
      <c r="G23" s="1">
        <v>0</v>
      </c>
      <c r="H23" s="1">
        <v>0</v>
      </c>
      <c r="I23" s="1">
        <v>0</v>
      </c>
      <c r="J23" s="1">
        <v>0</v>
      </c>
      <c r="K23" s="1">
        <v>0</v>
      </c>
      <c r="L23" s="1">
        <v>0</v>
      </c>
      <c r="M23" s="1">
        <v>0</v>
      </c>
      <c r="N23" s="1">
        <v>0</v>
      </c>
      <c r="O23" s="1">
        <v>0</v>
      </c>
      <c r="P23" s="1">
        <v>0</v>
      </c>
      <c r="Q23" s="1">
        <v>0</v>
      </c>
      <c r="R23" s="1">
        <v>0</v>
      </c>
      <c r="S23" s="1">
        <v>0</v>
      </c>
      <c r="T23" s="1">
        <v>0</v>
      </c>
      <c r="U23" s="1">
        <v>0</v>
      </c>
      <c r="V23" s="1">
        <v>0</v>
      </c>
    </row>
    <row r="24" spans="1:22">
      <c r="A24" s="1" t="s">
        <v>327</v>
      </c>
      <c r="B24" s="1" t="s">
        <v>328</v>
      </c>
      <c r="C24" s="1">
        <v>0</v>
      </c>
      <c r="D24" s="1">
        <v>0</v>
      </c>
      <c r="E24" s="1">
        <v>0</v>
      </c>
      <c r="F24" s="1">
        <v>0</v>
      </c>
      <c r="G24" s="1">
        <v>0</v>
      </c>
      <c r="H24" s="1">
        <v>0</v>
      </c>
      <c r="I24" s="1">
        <v>0</v>
      </c>
      <c r="J24" s="1">
        <v>0</v>
      </c>
      <c r="K24" s="1">
        <v>0</v>
      </c>
      <c r="L24" s="1">
        <v>0</v>
      </c>
      <c r="M24" s="1">
        <v>0</v>
      </c>
      <c r="N24" s="1">
        <v>0</v>
      </c>
      <c r="O24" s="1">
        <v>0</v>
      </c>
      <c r="P24" s="1">
        <v>0</v>
      </c>
      <c r="Q24" s="1">
        <v>0</v>
      </c>
      <c r="R24" s="1">
        <v>0</v>
      </c>
      <c r="S24" s="1">
        <v>0</v>
      </c>
      <c r="T24" s="1">
        <v>0</v>
      </c>
      <c r="U24" s="1">
        <v>0</v>
      </c>
      <c r="V24" s="1">
        <v>0</v>
      </c>
    </row>
    <row r="25" spans="1:22">
      <c r="A25" s="1" t="s">
        <v>329</v>
      </c>
      <c r="B25" s="1" t="s">
        <v>330</v>
      </c>
      <c r="C25" s="1">
        <v>0</v>
      </c>
      <c r="D25" s="1">
        <v>0</v>
      </c>
      <c r="E25" s="1">
        <v>0</v>
      </c>
      <c r="F25" s="1">
        <v>0</v>
      </c>
      <c r="G25" s="1">
        <v>0</v>
      </c>
      <c r="H25" s="1">
        <v>0</v>
      </c>
      <c r="I25" s="1">
        <v>0</v>
      </c>
      <c r="J25" s="1">
        <v>0</v>
      </c>
      <c r="K25" s="1">
        <v>0</v>
      </c>
      <c r="L25" s="1">
        <v>0</v>
      </c>
      <c r="M25" s="1">
        <v>0</v>
      </c>
      <c r="N25" s="1">
        <v>0</v>
      </c>
      <c r="O25" s="1">
        <v>0</v>
      </c>
      <c r="P25" s="1">
        <v>0</v>
      </c>
      <c r="Q25" s="1">
        <v>0</v>
      </c>
      <c r="R25" s="1">
        <v>0</v>
      </c>
      <c r="S25" s="1">
        <v>0</v>
      </c>
      <c r="T25" s="1">
        <v>0</v>
      </c>
      <c r="U25" s="1">
        <v>0</v>
      </c>
      <c r="V25" s="1">
        <v>0</v>
      </c>
    </row>
    <row r="26" spans="1:22">
      <c r="A26" s="1" t="s">
        <v>2751</v>
      </c>
      <c r="B26" s="1" t="s">
        <v>332</v>
      </c>
      <c r="C26" s="1">
        <v>0</v>
      </c>
      <c r="D26" s="1">
        <v>0</v>
      </c>
      <c r="E26" s="1">
        <v>0</v>
      </c>
      <c r="F26" s="1">
        <v>0</v>
      </c>
      <c r="G26" s="1">
        <v>0</v>
      </c>
      <c r="H26" s="1">
        <v>0</v>
      </c>
      <c r="I26" s="1">
        <v>0</v>
      </c>
      <c r="J26" s="1">
        <v>0</v>
      </c>
      <c r="K26" s="1">
        <v>0</v>
      </c>
      <c r="L26" s="1">
        <v>0</v>
      </c>
      <c r="M26" s="1">
        <v>0</v>
      </c>
      <c r="N26" s="1">
        <v>0</v>
      </c>
      <c r="O26" s="1">
        <v>0</v>
      </c>
      <c r="P26" s="1">
        <v>0</v>
      </c>
      <c r="Q26" s="1">
        <v>0</v>
      </c>
      <c r="R26" s="1">
        <v>0</v>
      </c>
      <c r="S26" s="1">
        <v>0</v>
      </c>
      <c r="T26" s="1">
        <v>0</v>
      </c>
      <c r="U26" s="1">
        <v>0</v>
      </c>
      <c r="V26" s="1">
        <v>0</v>
      </c>
    </row>
    <row r="27" spans="1:22">
      <c r="A27" s="1" t="s">
        <v>333</v>
      </c>
      <c r="B27" s="1" t="s">
        <v>334</v>
      </c>
      <c r="C27" s="1">
        <v>0</v>
      </c>
      <c r="D27" s="1">
        <v>0</v>
      </c>
      <c r="E27" s="1">
        <v>0</v>
      </c>
      <c r="F27" s="1">
        <v>0</v>
      </c>
      <c r="G27" s="1">
        <v>0</v>
      </c>
      <c r="H27" s="1">
        <v>0</v>
      </c>
      <c r="I27" s="1">
        <v>0</v>
      </c>
      <c r="J27" s="1">
        <v>0</v>
      </c>
      <c r="K27" s="1">
        <v>0</v>
      </c>
      <c r="L27" s="1">
        <v>0</v>
      </c>
      <c r="M27" s="1">
        <v>0</v>
      </c>
      <c r="N27" s="1">
        <v>0</v>
      </c>
      <c r="O27" s="1">
        <v>0</v>
      </c>
      <c r="P27" s="1">
        <v>0</v>
      </c>
      <c r="Q27" s="1">
        <v>0</v>
      </c>
      <c r="R27" s="1">
        <v>0</v>
      </c>
      <c r="S27" s="1">
        <v>0</v>
      </c>
      <c r="T27" s="1">
        <v>0</v>
      </c>
      <c r="U27" s="1">
        <v>0</v>
      </c>
      <c r="V27" s="1">
        <v>0</v>
      </c>
    </row>
    <row r="28" spans="1:22">
      <c r="A28" s="1" t="s">
        <v>336</v>
      </c>
      <c r="B28" s="1" t="s">
        <v>337</v>
      </c>
      <c r="C28" s="1">
        <v>0</v>
      </c>
      <c r="D28" s="1">
        <v>0</v>
      </c>
      <c r="E28" s="1">
        <v>0</v>
      </c>
      <c r="F28" s="1">
        <v>0</v>
      </c>
      <c r="G28" s="1">
        <v>0</v>
      </c>
      <c r="H28" s="1">
        <v>0</v>
      </c>
      <c r="I28" s="1">
        <v>0</v>
      </c>
      <c r="J28" s="1">
        <v>0</v>
      </c>
      <c r="K28" s="1">
        <v>0</v>
      </c>
      <c r="L28" s="1">
        <v>0</v>
      </c>
      <c r="M28" s="1">
        <v>0</v>
      </c>
      <c r="N28" s="1">
        <v>0</v>
      </c>
      <c r="O28" s="1">
        <v>0</v>
      </c>
      <c r="P28" s="1">
        <v>0</v>
      </c>
      <c r="Q28" s="1">
        <v>0</v>
      </c>
      <c r="R28" s="1">
        <v>0</v>
      </c>
      <c r="S28" s="1">
        <v>0</v>
      </c>
      <c r="T28" s="1">
        <v>0</v>
      </c>
      <c r="U28" s="1">
        <v>0</v>
      </c>
      <c r="V28" s="1">
        <v>0</v>
      </c>
    </row>
    <row r="29" spans="1:22">
      <c r="A29" s="1" t="s">
        <v>338</v>
      </c>
      <c r="B29" s="1" t="s">
        <v>339</v>
      </c>
      <c r="C29" s="1">
        <v>0</v>
      </c>
      <c r="D29" s="1">
        <v>0</v>
      </c>
      <c r="E29" s="1">
        <v>0</v>
      </c>
      <c r="F29" s="1">
        <v>0</v>
      </c>
      <c r="G29" s="1">
        <v>0</v>
      </c>
      <c r="H29" s="1">
        <v>0</v>
      </c>
      <c r="I29" s="1">
        <v>0</v>
      </c>
      <c r="J29" s="1">
        <v>0</v>
      </c>
      <c r="K29" s="1">
        <v>0</v>
      </c>
      <c r="L29" s="1">
        <v>0</v>
      </c>
      <c r="M29" s="1">
        <v>0</v>
      </c>
      <c r="N29" s="1">
        <v>0</v>
      </c>
      <c r="O29" s="1">
        <v>0</v>
      </c>
      <c r="P29" s="1">
        <v>0</v>
      </c>
      <c r="Q29" s="1">
        <v>0</v>
      </c>
      <c r="R29" s="1">
        <v>0</v>
      </c>
      <c r="S29" s="1">
        <v>0</v>
      </c>
      <c r="T29" s="1">
        <v>0</v>
      </c>
      <c r="U29" s="1">
        <v>0</v>
      </c>
      <c r="V29" s="1">
        <v>0</v>
      </c>
    </row>
    <row r="30" spans="1:22">
      <c r="A30" s="1" t="s">
        <v>340</v>
      </c>
      <c r="B30" s="1" t="s">
        <v>341</v>
      </c>
      <c r="C30" s="1">
        <v>0</v>
      </c>
      <c r="D30" s="1">
        <v>0</v>
      </c>
      <c r="E30" s="1">
        <v>0</v>
      </c>
      <c r="F30" s="1">
        <v>0</v>
      </c>
      <c r="G30" s="1">
        <v>0</v>
      </c>
      <c r="H30" s="1">
        <v>0</v>
      </c>
      <c r="I30" s="1">
        <v>0</v>
      </c>
      <c r="J30" s="1">
        <v>0</v>
      </c>
      <c r="K30" s="1">
        <v>0</v>
      </c>
      <c r="L30" s="1">
        <v>0</v>
      </c>
      <c r="M30" s="1">
        <v>0</v>
      </c>
      <c r="N30" s="1">
        <v>0</v>
      </c>
      <c r="O30" s="1">
        <v>0</v>
      </c>
      <c r="P30" s="1">
        <v>0</v>
      </c>
      <c r="Q30" s="1">
        <v>0</v>
      </c>
      <c r="R30" s="1">
        <v>0</v>
      </c>
      <c r="S30" s="1">
        <v>0</v>
      </c>
      <c r="T30" s="1">
        <v>0</v>
      </c>
      <c r="U30" s="1">
        <v>0</v>
      </c>
      <c r="V30" s="1">
        <v>0</v>
      </c>
    </row>
    <row r="31" spans="1:22">
      <c r="A31" s="1" t="s">
        <v>342</v>
      </c>
      <c r="B31" s="1" t="s">
        <v>343</v>
      </c>
      <c r="C31" s="1">
        <v>0</v>
      </c>
      <c r="D31" s="1">
        <v>0</v>
      </c>
      <c r="E31" s="1">
        <v>0</v>
      </c>
      <c r="F31" s="1">
        <v>0</v>
      </c>
      <c r="G31" s="1">
        <v>0</v>
      </c>
      <c r="H31" s="1">
        <v>0</v>
      </c>
      <c r="I31" s="1">
        <v>0</v>
      </c>
      <c r="J31" s="1">
        <v>0</v>
      </c>
      <c r="K31" s="1">
        <v>0</v>
      </c>
      <c r="L31" s="1">
        <v>0</v>
      </c>
      <c r="M31" s="1">
        <v>0</v>
      </c>
      <c r="N31" s="1">
        <v>0</v>
      </c>
      <c r="O31" s="1">
        <v>0</v>
      </c>
      <c r="P31" s="1">
        <v>0</v>
      </c>
      <c r="Q31" s="1">
        <v>0</v>
      </c>
      <c r="R31" s="1">
        <v>0</v>
      </c>
      <c r="S31" s="1">
        <v>0</v>
      </c>
      <c r="T31" s="1">
        <v>0</v>
      </c>
      <c r="U31" s="1">
        <v>0</v>
      </c>
      <c r="V31" s="1">
        <v>0</v>
      </c>
    </row>
    <row r="32" spans="1:22">
      <c r="A32" s="1" t="s">
        <v>344</v>
      </c>
      <c r="B32" s="1" t="s">
        <v>345</v>
      </c>
      <c r="C32" s="1">
        <v>0</v>
      </c>
      <c r="D32" s="1">
        <v>0</v>
      </c>
      <c r="E32" s="1">
        <v>0</v>
      </c>
      <c r="F32" s="1">
        <v>0</v>
      </c>
      <c r="G32" s="1">
        <v>0</v>
      </c>
      <c r="H32" s="1">
        <v>0</v>
      </c>
      <c r="I32" s="1">
        <v>0</v>
      </c>
      <c r="J32" s="1">
        <v>0</v>
      </c>
      <c r="K32" s="1">
        <v>0</v>
      </c>
      <c r="L32" s="1">
        <v>0</v>
      </c>
      <c r="M32" s="1">
        <v>0</v>
      </c>
      <c r="N32" s="1">
        <v>0</v>
      </c>
      <c r="O32" s="1">
        <v>0</v>
      </c>
      <c r="P32" s="1">
        <v>0</v>
      </c>
      <c r="Q32" s="1">
        <v>0</v>
      </c>
      <c r="R32" s="1">
        <v>0</v>
      </c>
      <c r="S32" s="1">
        <v>0</v>
      </c>
      <c r="T32" s="1">
        <v>0</v>
      </c>
      <c r="U32" s="1">
        <v>0</v>
      </c>
      <c r="V32" s="1">
        <v>0</v>
      </c>
    </row>
    <row r="33" spans="1:22">
      <c r="A33" s="1" t="s">
        <v>2752</v>
      </c>
      <c r="B33" s="1" t="s">
        <v>347</v>
      </c>
      <c r="C33" s="1">
        <v>0</v>
      </c>
      <c r="D33" s="1">
        <v>0</v>
      </c>
      <c r="E33" s="1">
        <v>0</v>
      </c>
      <c r="F33" s="1">
        <v>0</v>
      </c>
      <c r="G33" s="1">
        <v>0</v>
      </c>
      <c r="H33" s="1">
        <v>0</v>
      </c>
      <c r="I33" s="1">
        <v>0</v>
      </c>
      <c r="J33" s="1">
        <v>0</v>
      </c>
      <c r="K33" s="1">
        <v>0</v>
      </c>
      <c r="L33" s="1">
        <v>0</v>
      </c>
      <c r="M33" s="1">
        <v>0</v>
      </c>
      <c r="N33" s="1">
        <v>0</v>
      </c>
      <c r="O33" s="1">
        <v>0</v>
      </c>
      <c r="P33" s="1">
        <v>0</v>
      </c>
      <c r="Q33" s="1">
        <v>0</v>
      </c>
      <c r="R33" s="1">
        <v>0</v>
      </c>
      <c r="S33" s="1">
        <v>0</v>
      </c>
      <c r="T33" s="1">
        <v>0</v>
      </c>
      <c r="U33" s="1">
        <v>0</v>
      </c>
      <c r="V33" s="1">
        <v>0</v>
      </c>
    </row>
    <row r="34" spans="1:22">
      <c r="A34" s="1" t="s">
        <v>348</v>
      </c>
      <c r="B34" s="1" t="s">
        <v>349</v>
      </c>
      <c r="C34" s="1">
        <v>0</v>
      </c>
      <c r="D34" s="1">
        <v>0</v>
      </c>
      <c r="E34" s="1">
        <v>0</v>
      </c>
      <c r="F34" s="1">
        <v>0</v>
      </c>
      <c r="G34" s="1">
        <v>0</v>
      </c>
      <c r="H34" s="1">
        <v>0</v>
      </c>
      <c r="I34" s="1">
        <v>0</v>
      </c>
      <c r="J34" s="1">
        <v>0</v>
      </c>
      <c r="K34" s="1">
        <v>0</v>
      </c>
      <c r="L34" s="1">
        <v>0</v>
      </c>
      <c r="M34" s="1">
        <v>0</v>
      </c>
      <c r="N34" s="1">
        <v>0</v>
      </c>
      <c r="O34" s="1">
        <v>0</v>
      </c>
      <c r="P34" s="1">
        <v>0</v>
      </c>
      <c r="Q34" s="1">
        <v>0</v>
      </c>
      <c r="R34" s="1">
        <v>0</v>
      </c>
      <c r="S34" s="1">
        <v>0</v>
      </c>
      <c r="T34" s="1">
        <v>0</v>
      </c>
      <c r="U34" s="1">
        <v>0</v>
      </c>
      <c r="V34" s="1">
        <v>0</v>
      </c>
    </row>
    <row r="35" spans="1:22">
      <c r="A35" s="1" t="s">
        <v>350</v>
      </c>
      <c r="B35" s="1" t="s">
        <v>351</v>
      </c>
      <c r="C35" s="1">
        <v>0</v>
      </c>
      <c r="D35" s="1">
        <v>0</v>
      </c>
      <c r="E35" s="1">
        <v>0</v>
      </c>
      <c r="F35" s="1">
        <v>0</v>
      </c>
      <c r="G35" s="1">
        <v>0</v>
      </c>
      <c r="H35" s="1">
        <v>0</v>
      </c>
      <c r="I35" s="1">
        <v>0</v>
      </c>
      <c r="J35" s="1">
        <v>0</v>
      </c>
      <c r="K35" s="1">
        <v>0</v>
      </c>
      <c r="L35" s="1">
        <v>0</v>
      </c>
      <c r="M35" s="1">
        <v>0</v>
      </c>
      <c r="N35" s="1">
        <v>0</v>
      </c>
      <c r="O35" s="1">
        <v>0</v>
      </c>
      <c r="P35" s="1">
        <v>0</v>
      </c>
      <c r="Q35" s="1">
        <v>0</v>
      </c>
      <c r="R35" s="1">
        <v>0</v>
      </c>
      <c r="S35" s="1">
        <v>0</v>
      </c>
      <c r="T35" s="1">
        <v>0</v>
      </c>
      <c r="U35" s="1">
        <v>0</v>
      </c>
      <c r="V35" s="1">
        <v>0</v>
      </c>
    </row>
    <row r="36" spans="1:22">
      <c r="A36" s="1" t="s">
        <v>352</v>
      </c>
      <c r="B36" s="1" t="s">
        <v>353</v>
      </c>
      <c r="C36" s="1">
        <v>0</v>
      </c>
      <c r="D36" s="1">
        <v>0</v>
      </c>
      <c r="E36" s="1">
        <v>0</v>
      </c>
      <c r="F36" s="1">
        <v>0</v>
      </c>
      <c r="G36" s="1">
        <v>0</v>
      </c>
      <c r="H36" s="1">
        <v>0</v>
      </c>
      <c r="I36" s="1">
        <v>0</v>
      </c>
      <c r="J36" s="1">
        <v>0</v>
      </c>
      <c r="K36" s="1">
        <v>0</v>
      </c>
      <c r="L36" s="1">
        <v>0</v>
      </c>
      <c r="M36" s="1">
        <v>0</v>
      </c>
      <c r="N36" s="1">
        <v>0</v>
      </c>
      <c r="O36" s="1">
        <v>0</v>
      </c>
      <c r="P36" s="1">
        <v>0</v>
      </c>
      <c r="Q36" s="1">
        <v>0</v>
      </c>
      <c r="R36" s="1">
        <v>0</v>
      </c>
      <c r="S36" s="1">
        <v>0</v>
      </c>
      <c r="T36" s="1">
        <v>0</v>
      </c>
      <c r="U36" s="1">
        <v>0</v>
      </c>
      <c r="V36" s="1">
        <v>0</v>
      </c>
    </row>
    <row r="37" spans="1:22">
      <c r="A37" s="1" t="s">
        <v>354</v>
      </c>
      <c r="B37" s="1" t="s">
        <v>355</v>
      </c>
      <c r="C37" s="1">
        <v>0</v>
      </c>
      <c r="D37" s="1">
        <v>0</v>
      </c>
      <c r="E37" s="1">
        <v>0</v>
      </c>
      <c r="F37" s="1">
        <v>0</v>
      </c>
      <c r="G37" s="1">
        <v>0</v>
      </c>
      <c r="H37" s="1">
        <v>0</v>
      </c>
      <c r="I37" s="1">
        <v>0</v>
      </c>
      <c r="J37" s="1">
        <v>0</v>
      </c>
      <c r="K37" s="1">
        <v>0</v>
      </c>
      <c r="L37" s="1">
        <v>0</v>
      </c>
      <c r="M37" s="1">
        <v>0</v>
      </c>
      <c r="N37" s="1">
        <v>0</v>
      </c>
      <c r="O37" s="1">
        <v>0</v>
      </c>
      <c r="P37" s="1">
        <v>0</v>
      </c>
      <c r="Q37" s="1">
        <v>0</v>
      </c>
      <c r="R37" s="1">
        <v>0</v>
      </c>
      <c r="S37" s="1">
        <v>0</v>
      </c>
      <c r="T37" s="1">
        <v>0</v>
      </c>
      <c r="U37" s="1">
        <v>0</v>
      </c>
      <c r="V37" s="1">
        <v>0</v>
      </c>
    </row>
    <row r="38" spans="1:22">
      <c r="A38" s="1" t="s">
        <v>356</v>
      </c>
      <c r="B38" s="1" t="s">
        <v>357</v>
      </c>
      <c r="C38" s="1">
        <v>0</v>
      </c>
      <c r="D38" s="1">
        <v>0</v>
      </c>
      <c r="E38" s="1">
        <v>0</v>
      </c>
      <c r="F38" s="1">
        <v>0</v>
      </c>
      <c r="G38" s="1">
        <v>0</v>
      </c>
      <c r="H38" s="1">
        <v>0</v>
      </c>
      <c r="I38" s="1">
        <v>0</v>
      </c>
      <c r="J38" s="1">
        <v>0</v>
      </c>
      <c r="K38" s="1">
        <v>0</v>
      </c>
      <c r="L38" s="1">
        <v>0</v>
      </c>
      <c r="M38" s="1">
        <v>0</v>
      </c>
      <c r="N38" s="1">
        <v>0</v>
      </c>
      <c r="O38" s="1">
        <v>0</v>
      </c>
      <c r="P38" s="1">
        <v>0</v>
      </c>
      <c r="Q38" s="1">
        <v>0</v>
      </c>
      <c r="R38" s="1">
        <v>0</v>
      </c>
      <c r="S38" s="1">
        <v>0</v>
      </c>
      <c r="T38" s="1">
        <v>0</v>
      </c>
      <c r="U38" s="1">
        <v>0</v>
      </c>
      <c r="V38" s="1">
        <v>0</v>
      </c>
    </row>
    <row r="39" spans="1:22">
      <c r="A39" s="1" t="s">
        <v>358</v>
      </c>
      <c r="B39" s="1" t="s">
        <v>359</v>
      </c>
      <c r="C39" s="1">
        <v>0</v>
      </c>
      <c r="D39" s="1">
        <v>0</v>
      </c>
      <c r="E39" s="1">
        <v>0</v>
      </c>
      <c r="F39" s="1">
        <v>0</v>
      </c>
      <c r="G39" s="1">
        <v>0</v>
      </c>
      <c r="H39" s="1">
        <v>0</v>
      </c>
      <c r="I39" s="1">
        <v>0</v>
      </c>
      <c r="J39" s="1">
        <v>0</v>
      </c>
      <c r="K39" s="1">
        <v>0</v>
      </c>
      <c r="L39" s="1">
        <v>0</v>
      </c>
      <c r="M39" s="1">
        <v>0</v>
      </c>
      <c r="N39" s="1">
        <v>0</v>
      </c>
      <c r="O39" s="1">
        <v>0</v>
      </c>
      <c r="P39" s="1">
        <v>0</v>
      </c>
      <c r="Q39" s="1">
        <v>0</v>
      </c>
      <c r="R39" s="1">
        <v>0</v>
      </c>
      <c r="S39" s="1">
        <v>0</v>
      </c>
      <c r="T39" s="1">
        <v>0</v>
      </c>
      <c r="U39" s="1">
        <v>0</v>
      </c>
      <c r="V39" s="1">
        <v>0</v>
      </c>
    </row>
    <row r="40" spans="1:22">
      <c r="A40" s="1" t="s">
        <v>2753</v>
      </c>
      <c r="B40" s="1" t="s">
        <v>361</v>
      </c>
      <c r="C40" s="1">
        <v>0</v>
      </c>
      <c r="D40" s="1">
        <v>0</v>
      </c>
      <c r="E40" s="1">
        <v>0</v>
      </c>
      <c r="F40" s="1">
        <v>0</v>
      </c>
      <c r="G40" s="1">
        <v>0</v>
      </c>
      <c r="H40" s="1">
        <v>0</v>
      </c>
      <c r="I40" s="1">
        <v>0</v>
      </c>
      <c r="J40" s="1">
        <v>0</v>
      </c>
      <c r="K40" s="1">
        <v>0</v>
      </c>
      <c r="L40" s="1">
        <v>0</v>
      </c>
      <c r="M40" s="1">
        <v>0</v>
      </c>
      <c r="N40" s="1">
        <v>0</v>
      </c>
      <c r="O40" s="1">
        <v>0</v>
      </c>
      <c r="P40" s="1">
        <v>0</v>
      </c>
      <c r="Q40" s="1">
        <v>0</v>
      </c>
      <c r="R40" s="1">
        <v>0</v>
      </c>
      <c r="S40" s="1">
        <v>0</v>
      </c>
      <c r="T40" s="1">
        <v>0</v>
      </c>
      <c r="U40" s="1">
        <v>0</v>
      </c>
      <c r="V40" s="1">
        <v>0</v>
      </c>
    </row>
    <row r="41" spans="1:22">
      <c r="A41" s="1" t="s">
        <v>362</v>
      </c>
      <c r="B41" s="1" t="s">
        <v>363</v>
      </c>
      <c r="C41" s="1">
        <v>0</v>
      </c>
      <c r="D41" s="1">
        <v>0</v>
      </c>
      <c r="E41" s="1">
        <v>0</v>
      </c>
      <c r="F41" s="1">
        <v>0</v>
      </c>
      <c r="G41" s="1">
        <v>0</v>
      </c>
      <c r="H41" s="1">
        <v>0</v>
      </c>
      <c r="I41" s="1">
        <v>0</v>
      </c>
      <c r="J41" s="1">
        <v>0</v>
      </c>
      <c r="K41" s="1">
        <v>0</v>
      </c>
      <c r="L41" s="1">
        <v>0</v>
      </c>
      <c r="M41" s="1">
        <v>0</v>
      </c>
      <c r="N41" s="1">
        <v>0</v>
      </c>
      <c r="O41" s="1">
        <v>0</v>
      </c>
      <c r="P41" s="1">
        <v>0</v>
      </c>
      <c r="Q41" s="1">
        <v>0</v>
      </c>
      <c r="R41" s="1">
        <v>0</v>
      </c>
      <c r="S41" s="1">
        <v>0</v>
      </c>
      <c r="T41" s="1">
        <v>0</v>
      </c>
      <c r="U41" s="1">
        <v>0</v>
      </c>
      <c r="V41" s="1">
        <v>0</v>
      </c>
    </row>
    <row r="42" spans="1:22">
      <c r="A42" s="1" t="s">
        <v>364</v>
      </c>
      <c r="B42" s="1" t="s">
        <v>365</v>
      </c>
      <c r="C42" s="1">
        <v>0</v>
      </c>
      <c r="D42" s="1">
        <v>0</v>
      </c>
      <c r="E42" s="1">
        <v>0</v>
      </c>
      <c r="F42" s="1">
        <v>0</v>
      </c>
      <c r="G42" s="1">
        <v>0</v>
      </c>
      <c r="H42" s="1">
        <v>0</v>
      </c>
      <c r="I42" s="1">
        <v>0</v>
      </c>
      <c r="J42" s="1">
        <v>0</v>
      </c>
      <c r="K42" s="1">
        <v>0</v>
      </c>
      <c r="L42" s="1">
        <v>0</v>
      </c>
      <c r="M42" s="1">
        <v>0</v>
      </c>
      <c r="N42" s="1">
        <v>0</v>
      </c>
      <c r="O42" s="1">
        <v>0</v>
      </c>
      <c r="P42" s="1">
        <v>0</v>
      </c>
      <c r="Q42" s="1">
        <v>0</v>
      </c>
      <c r="R42" s="1">
        <v>0</v>
      </c>
      <c r="S42" s="1">
        <v>0</v>
      </c>
      <c r="T42" s="1">
        <v>0</v>
      </c>
      <c r="U42" s="1">
        <v>0</v>
      </c>
      <c r="V42" s="1">
        <v>0</v>
      </c>
    </row>
    <row r="43" spans="1:22">
      <c r="A43" s="1" t="s">
        <v>366</v>
      </c>
      <c r="B43" s="1" t="s">
        <v>367</v>
      </c>
      <c r="C43" s="1">
        <v>0</v>
      </c>
      <c r="D43" s="1">
        <v>0</v>
      </c>
      <c r="E43" s="1">
        <v>0</v>
      </c>
      <c r="F43" s="1">
        <v>0</v>
      </c>
      <c r="G43" s="1">
        <v>0</v>
      </c>
      <c r="H43" s="1">
        <v>0</v>
      </c>
      <c r="I43" s="1">
        <v>0</v>
      </c>
      <c r="J43" s="1">
        <v>0</v>
      </c>
      <c r="K43" s="1">
        <v>0</v>
      </c>
      <c r="L43" s="1">
        <v>0</v>
      </c>
      <c r="M43" s="1">
        <v>0</v>
      </c>
      <c r="N43" s="1">
        <v>0</v>
      </c>
      <c r="O43" s="1">
        <v>0</v>
      </c>
      <c r="P43" s="1">
        <v>0</v>
      </c>
      <c r="Q43" s="1">
        <v>0</v>
      </c>
      <c r="R43" s="1">
        <v>0</v>
      </c>
      <c r="S43" s="1">
        <v>0</v>
      </c>
      <c r="T43" s="1">
        <v>0</v>
      </c>
      <c r="U43" s="1">
        <v>0</v>
      </c>
      <c r="V43" s="1">
        <v>0</v>
      </c>
    </row>
    <row r="44" spans="1:22">
      <c r="A44" s="1" t="s">
        <v>368</v>
      </c>
      <c r="B44" s="1" t="s">
        <v>369</v>
      </c>
      <c r="C44" s="1">
        <v>0</v>
      </c>
      <c r="D44" s="1">
        <v>0</v>
      </c>
      <c r="E44" s="1">
        <v>0</v>
      </c>
      <c r="F44" s="1">
        <v>0</v>
      </c>
      <c r="G44" s="1">
        <v>0</v>
      </c>
      <c r="H44" s="1">
        <v>0</v>
      </c>
      <c r="I44" s="1">
        <v>0</v>
      </c>
      <c r="J44" s="1">
        <v>0</v>
      </c>
      <c r="K44" s="1">
        <v>0</v>
      </c>
      <c r="L44" s="1">
        <v>0</v>
      </c>
      <c r="M44" s="1">
        <v>0</v>
      </c>
      <c r="N44" s="1">
        <v>0</v>
      </c>
      <c r="O44" s="1">
        <v>0</v>
      </c>
      <c r="P44" s="1">
        <v>0</v>
      </c>
      <c r="Q44" s="1">
        <v>0</v>
      </c>
      <c r="R44" s="1">
        <v>0</v>
      </c>
      <c r="S44" s="1">
        <v>0</v>
      </c>
      <c r="T44" s="1">
        <v>0</v>
      </c>
      <c r="U44" s="1">
        <v>0</v>
      </c>
      <c r="V44" s="1">
        <v>0</v>
      </c>
    </row>
    <row r="45" spans="1:22">
      <c r="A45" s="1" t="s">
        <v>370</v>
      </c>
      <c r="B45" s="1" t="s">
        <v>371</v>
      </c>
      <c r="C45" s="1">
        <v>0</v>
      </c>
      <c r="D45" s="1">
        <v>0</v>
      </c>
      <c r="E45" s="1">
        <v>0</v>
      </c>
      <c r="F45" s="1">
        <v>0</v>
      </c>
      <c r="G45" s="1">
        <v>0</v>
      </c>
      <c r="H45" s="1">
        <v>0</v>
      </c>
      <c r="I45" s="1">
        <v>0</v>
      </c>
      <c r="J45" s="1">
        <v>0</v>
      </c>
      <c r="K45" s="1">
        <v>0</v>
      </c>
      <c r="L45" s="1">
        <v>0</v>
      </c>
      <c r="M45" s="1">
        <v>0</v>
      </c>
      <c r="N45" s="1">
        <v>0</v>
      </c>
      <c r="O45" s="1">
        <v>0</v>
      </c>
      <c r="P45" s="1">
        <v>0</v>
      </c>
      <c r="Q45" s="1">
        <v>0</v>
      </c>
      <c r="R45" s="1">
        <v>0</v>
      </c>
      <c r="S45" s="1">
        <v>0</v>
      </c>
      <c r="T45" s="1">
        <v>0</v>
      </c>
      <c r="U45" s="1">
        <v>0</v>
      </c>
      <c r="V45" s="1">
        <v>0</v>
      </c>
    </row>
    <row r="46" spans="1:22">
      <c r="A46" s="1" t="s">
        <v>372</v>
      </c>
      <c r="B46" s="1" t="s">
        <v>373</v>
      </c>
      <c r="C46" s="1">
        <v>0</v>
      </c>
      <c r="D46" s="1">
        <v>0</v>
      </c>
      <c r="E46" s="1">
        <v>0</v>
      </c>
      <c r="F46" s="1">
        <v>0</v>
      </c>
      <c r="G46" s="1">
        <v>0</v>
      </c>
      <c r="H46" s="1">
        <v>0</v>
      </c>
      <c r="I46" s="1">
        <v>0</v>
      </c>
      <c r="J46" s="1">
        <v>0</v>
      </c>
      <c r="K46" s="1">
        <v>0</v>
      </c>
      <c r="L46" s="1">
        <v>0</v>
      </c>
      <c r="M46" s="1">
        <v>0</v>
      </c>
      <c r="N46" s="1">
        <v>0</v>
      </c>
      <c r="O46" s="1">
        <v>0</v>
      </c>
      <c r="P46" s="1">
        <v>0</v>
      </c>
      <c r="Q46" s="1">
        <v>0</v>
      </c>
      <c r="R46" s="1">
        <v>0</v>
      </c>
      <c r="S46" s="1">
        <v>0</v>
      </c>
      <c r="T46" s="1">
        <v>0</v>
      </c>
      <c r="U46" s="1">
        <v>0</v>
      </c>
      <c r="V46" s="1">
        <v>0</v>
      </c>
    </row>
    <row r="47" spans="1:22">
      <c r="A47" s="1" t="s">
        <v>2754</v>
      </c>
      <c r="B47" s="1" t="s">
        <v>375</v>
      </c>
      <c r="C47" s="1">
        <v>0</v>
      </c>
      <c r="D47" s="1">
        <v>0</v>
      </c>
      <c r="E47" s="1">
        <v>0</v>
      </c>
      <c r="F47" s="1">
        <v>0</v>
      </c>
      <c r="G47" s="1">
        <v>0</v>
      </c>
      <c r="H47" s="1">
        <v>0</v>
      </c>
      <c r="I47" s="1">
        <v>0</v>
      </c>
      <c r="J47" s="1">
        <v>0</v>
      </c>
      <c r="K47" s="1">
        <v>0</v>
      </c>
      <c r="L47" s="1">
        <v>0</v>
      </c>
      <c r="M47" s="1">
        <v>0</v>
      </c>
      <c r="N47" s="1">
        <v>0</v>
      </c>
      <c r="O47" s="1">
        <v>0</v>
      </c>
      <c r="P47" s="1">
        <v>0</v>
      </c>
      <c r="Q47" s="1">
        <v>0</v>
      </c>
      <c r="R47" s="1">
        <v>0</v>
      </c>
      <c r="S47" s="1">
        <v>0</v>
      </c>
      <c r="T47" s="1">
        <v>0</v>
      </c>
      <c r="U47" s="1">
        <v>0</v>
      </c>
      <c r="V47" s="1">
        <v>0</v>
      </c>
    </row>
    <row r="48" spans="1:22">
      <c r="A48" s="1" t="s">
        <v>376</v>
      </c>
      <c r="B48" s="1" t="s">
        <v>377</v>
      </c>
      <c r="C48" s="1">
        <v>0</v>
      </c>
      <c r="D48" s="1">
        <v>0</v>
      </c>
      <c r="E48" s="1">
        <v>0</v>
      </c>
      <c r="F48" s="1">
        <v>0</v>
      </c>
      <c r="G48" s="1">
        <v>0</v>
      </c>
      <c r="H48" s="1">
        <v>0</v>
      </c>
      <c r="I48" s="1">
        <v>0</v>
      </c>
      <c r="J48" s="1">
        <v>0</v>
      </c>
      <c r="K48" s="1">
        <v>0</v>
      </c>
      <c r="L48" s="1">
        <v>0</v>
      </c>
      <c r="M48" s="1">
        <v>0</v>
      </c>
      <c r="N48" s="1">
        <v>0</v>
      </c>
      <c r="O48" s="1">
        <v>0</v>
      </c>
      <c r="P48" s="1">
        <v>0</v>
      </c>
      <c r="Q48" s="1">
        <v>0</v>
      </c>
      <c r="R48" s="1">
        <v>0</v>
      </c>
      <c r="S48" s="1">
        <v>0</v>
      </c>
      <c r="T48" s="1">
        <v>0</v>
      </c>
      <c r="U48" s="1">
        <v>0</v>
      </c>
      <c r="V48" s="1">
        <v>0</v>
      </c>
    </row>
    <row r="49" spans="1:22">
      <c r="A49" s="1" t="s">
        <v>378</v>
      </c>
      <c r="B49" s="1" t="s">
        <v>379</v>
      </c>
      <c r="C49" s="1">
        <v>0</v>
      </c>
      <c r="D49" s="1">
        <v>0</v>
      </c>
      <c r="E49" s="1">
        <v>0</v>
      </c>
      <c r="F49" s="1">
        <v>0</v>
      </c>
      <c r="G49" s="1">
        <v>0</v>
      </c>
      <c r="H49" s="1">
        <v>0</v>
      </c>
      <c r="I49" s="1">
        <v>0</v>
      </c>
      <c r="J49" s="1">
        <v>0</v>
      </c>
      <c r="K49" s="1">
        <v>0</v>
      </c>
      <c r="L49" s="1">
        <v>0</v>
      </c>
      <c r="M49" s="1">
        <v>0</v>
      </c>
      <c r="N49" s="1">
        <v>0</v>
      </c>
      <c r="O49" s="1">
        <v>0</v>
      </c>
      <c r="P49" s="1">
        <v>0</v>
      </c>
      <c r="Q49" s="1">
        <v>0</v>
      </c>
      <c r="R49" s="1">
        <v>0</v>
      </c>
      <c r="S49" s="1">
        <v>0</v>
      </c>
      <c r="T49" s="1">
        <v>0</v>
      </c>
      <c r="U49" s="1">
        <v>0</v>
      </c>
      <c r="V49" s="1">
        <v>0</v>
      </c>
    </row>
    <row r="50" spans="1:22">
      <c r="A50" s="1" t="s">
        <v>380</v>
      </c>
      <c r="B50" s="1" t="s">
        <v>381</v>
      </c>
      <c r="C50" s="1">
        <v>0</v>
      </c>
      <c r="D50" s="1">
        <v>0</v>
      </c>
      <c r="E50" s="1">
        <v>0</v>
      </c>
      <c r="F50" s="1">
        <v>0</v>
      </c>
      <c r="G50" s="1">
        <v>0</v>
      </c>
      <c r="H50" s="1">
        <v>0</v>
      </c>
      <c r="I50" s="1">
        <v>0</v>
      </c>
      <c r="J50" s="1">
        <v>0</v>
      </c>
      <c r="K50" s="1">
        <v>0</v>
      </c>
      <c r="L50" s="1">
        <v>0</v>
      </c>
      <c r="M50" s="1">
        <v>0</v>
      </c>
      <c r="N50" s="1">
        <v>0</v>
      </c>
      <c r="O50" s="1">
        <v>0</v>
      </c>
      <c r="P50" s="1">
        <v>0</v>
      </c>
      <c r="Q50" s="1">
        <v>0</v>
      </c>
      <c r="R50" s="1">
        <v>0</v>
      </c>
      <c r="S50" s="1">
        <v>0</v>
      </c>
      <c r="T50" s="1">
        <v>0</v>
      </c>
      <c r="U50" s="1">
        <v>0</v>
      </c>
      <c r="V50" s="1">
        <v>0</v>
      </c>
    </row>
    <row r="51" spans="1:22">
      <c r="A51" s="1" t="s">
        <v>382</v>
      </c>
      <c r="B51" s="1" t="s">
        <v>383</v>
      </c>
      <c r="C51" s="1">
        <v>0</v>
      </c>
      <c r="D51" s="1">
        <v>0</v>
      </c>
      <c r="E51" s="1">
        <v>0</v>
      </c>
      <c r="F51" s="1">
        <v>0</v>
      </c>
      <c r="G51" s="1">
        <v>0</v>
      </c>
      <c r="H51" s="1">
        <v>0</v>
      </c>
      <c r="I51" s="1">
        <v>0</v>
      </c>
      <c r="J51" s="1">
        <v>0</v>
      </c>
      <c r="K51" s="1">
        <v>0</v>
      </c>
      <c r="L51" s="1">
        <v>0</v>
      </c>
      <c r="M51" s="1">
        <v>0</v>
      </c>
      <c r="N51" s="1">
        <v>0</v>
      </c>
      <c r="O51" s="1">
        <v>0</v>
      </c>
      <c r="P51" s="1">
        <v>0</v>
      </c>
      <c r="Q51" s="1">
        <v>0</v>
      </c>
      <c r="R51" s="1">
        <v>0</v>
      </c>
      <c r="S51" s="1">
        <v>0</v>
      </c>
      <c r="T51" s="1">
        <v>0</v>
      </c>
      <c r="U51" s="1">
        <v>0</v>
      </c>
      <c r="V51" s="1">
        <v>0</v>
      </c>
    </row>
    <row r="52" spans="1:22">
      <c r="A52" s="1" t="s">
        <v>384</v>
      </c>
      <c r="B52" s="1" t="s">
        <v>385</v>
      </c>
      <c r="C52" s="1">
        <v>0</v>
      </c>
      <c r="D52" s="1">
        <v>0</v>
      </c>
      <c r="E52" s="1">
        <v>0</v>
      </c>
      <c r="F52" s="1">
        <v>0</v>
      </c>
      <c r="G52" s="1">
        <v>0</v>
      </c>
      <c r="H52" s="1">
        <v>0</v>
      </c>
      <c r="I52" s="1">
        <v>0</v>
      </c>
      <c r="J52" s="1">
        <v>0</v>
      </c>
      <c r="K52" s="1">
        <v>0</v>
      </c>
      <c r="L52" s="1">
        <v>0</v>
      </c>
      <c r="M52" s="1">
        <v>0</v>
      </c>
      <c r="N52" s="1">
        <v>0</v>
      </c>
      <c r="O52" s="1">
        <v>0</v>
      </c>
      <c r="P52" s="1">
        <v>0</v>
      </c>
      <c r="Q52" s="1">
        <v>0</v>
      </c>
      <c r="R52" s="1">
        <v>0</v>
      </c>
      <c r="S52" s="1">
        <v>0</v>
      </c>
      <c r="T52" s="1">
        <v>0</v>
      </c>
      <c r="U52" s="1">
        <v>0</v>
      </c>
      <c r="V52" s="1">
        <v>0</v>
      </c>
    </row>
    <row r="53" spans="1:22">
      <c r="A53" s="1" t="s">
        <v>386</v>
      </c>
      <c r="B53" s="1" t="s">
        <v>387</v>
      </c>
      <c r="C53" s="1">
        <v>0</v>
      </c>
      <c r="D53" s="1">
        <v>0</v>
      </c>
      <c r="E53" s="1">
        <v>0</v>
      </c>
      <c r="F53" s="1">
        <v>0</v>
      </c>
      <c r="G53" s="1">
        <v>0</v>
      </c>
      <c r="H53" s="1">
        <v>0</v>
      </c>
      <c r="I53" s="1">
        <v>0</v>
      </c>
      <c r="J53" s="1">
        <v>0</v>
      </c>
      <c r="K53" s="1">
        <v>0</v>
      </c>
      <c r="L53" s="1">
        <v>0</v>
      </c>
      <c r="M53" s="1">
        <v>0</v>
      </c>
      <c r="N53" s="1">
        <v>0</v>
      </c>
      <c r="O53" s="1">
        <v>0</v>
      </c>
      <c r="P53" s="1">
        <v>0</v>
      </c>
      <c r="Q53" s="1">
        <v>0</v>
      </c>
      <c r="R53" s="1">
        <v>0</v>
      </c>
      <c r="S53" s="1">
        <v>0</v>
      </c>
      <c r="T53" s="1">
        <v>0</v>
      </c>
      <c r="U53" s="1">
        <v>0</v>
      </c>
      <c r="V53" s="1">
        <v>0</v>
      </c>
    </row>
    <row r="54" spans="1:22">
      <c r="A54" s="1" t="s">
        <v>2755</v>
      </c>
      <c r="B54" s="1" t="s">
        <v>389</v>
      </c>
      <c r="C54" s="1">
        <v>0</v>
      </c>
      <c r="D54" s="1">
        <v>0</v>
      </c>
      <c r="E54" s="1">
        <v>0</v>
      </c>
      <c r="F54" s="1">
        <v>0</v>
      </c>
      <c r="G54" s="1">
        <v>0</v>
      </c>
      <c r="H54" s="1">
        <v>0</v>
      </c>
      <c r="I54" s="1">
        <v>0</v>
      </c>
      <c r="J54" s="1">
        <v>0</v>
      </c>
      <c r="K54" s="1">
        <v>0</v>
      </c>
      <c r="L54" s="1">
        <v>0</v>
      </c>
      <c r="M54" s="1">
        <v>0</v>
      </c>
      <c r="N54" s="1">
        <v>0</v>
      </c>
      <c r="O54" s="1">
        <v>0</v>
      </c>
      <c r="P54" s="1">
        <v>0</v>
      </c>
      <c r="Q54" s="1">
        <v>0</v>
      </c>
      <c r="R54" s="1">
        <v>0</v>
      </c>
      <c r="S54" s="1">
        <v>0</v>
      </c>
      <c r="T54" s="1">
        <v>0</v>
      </c>
      <c r="U54" s="1">
        <v>0</v>
      </c>
      <c r="V54" s="1">
        <v>0</v>
      </c>
    </row>
    <row r="55" spans="1:22">
      <c r="A55" s="1" t="s">
        <v>390</v>
      </c>
      <c r="B55" s="1" t="s">
        <v>391</v>
      </c>
      <c r="C55" s="1">
        <v>0</v>
      </c>
      <c r="D55" s="1">
        <v>0</v>
      </c>
      <c r="E55" s="1">
        <v>0</v>
      </c>
      <c r="F55" s="1">
        <v>0</v>
      </c>
      <c r="G55" s="1">
        <v>0</v>
      </c>
      <c r="H55" s="1">
        <v>0</v>
      </c>
      <c r="I55" s="1">
        <v>0</v>
      </c>
      <c r="J55" s="1">
        <v>0</v>
      </c>
      <c r="K55" s="1">
        <v>0</v>
      </c>
      <c r="L55" s="1">
        <v>0</v>
      </c>
      <c r="M55" s="1">
        <v>0</v>
      </c>
      <c r="N55" s="1">
        <v>0</v>
      </c>
      <c r="O55" s="1">
        <v>0</v>
      </c>
      <c r="P55" s="1">
        <v>0</v>
      </c>
      <c r="Q55" s="1">
        <v>0</v>
      </c>
      <c r="R55" s="1">
        <v>0</v>
      </c>
      <c r="S55" s="1">
        <v>0</v>
      </c>
      <c r="T55" s="1">
        <v>0</v>
      </c>
      <c r="U55" s="1">
        <v>0</v>
      </c>
      <c r="V55" s="1">
        <v>0</v>
      </c>
    </row>
    <row r="56" spans="1:22">
      <c r="A56" s="1" t="s">
        <v>392</v>
      </c>
      <c r="B56" s="1" t="s">
        <v>393</v>
      </c>
      <c r="C56" s="1">
        <v>0</v>
      </c>
      <c r="D56" s="1">
        <v>0</v>
      </c>
      <c r="E56" s="1">
        <v>0</v>
      </c>
      <c r="F56" s="1">
        <v>0</v>
      </c>
      <c r="G56" s="1">
        <v>0</v>
      </c>
      <c r="H56" s="1">
        <v>0</v>
      </c>
      <c r="I56" s="1">
        <v>0</v>
      </c>
      <c r="J56" s="1">
        <v>0</v>
      </c>
      <c r="K56" s="1">
        <v>0</v>
      </c>
      <c r="L56" s="1">
        <v>0</v>
      </c>
      <c r="M56" s="1">
        <v>0</v>
      </c>
      <c r="N56" s="1">
        <v>0</v>
      </c>
      <c r="O56" s="1">
        <v>0</v>
      </c>
      <c r="P56" s="1">
        <v>0</v>
      </c>
      <c r="Q56" s="1">
        <v>0</v>
      </c>
      <c r="R56" s="1">
        <v>0</v>
      </c>
      <c r="S56" s="1">
        <v>0</v>
      </c>
      <c r="T56" s="1">
        <v>0</v>
      </c>
      <c r="U56" s="1">
        <v>0</v>
      </c>
      <c r="V56" s="1">
        <v>0</v>
      </c>
    </row>
    <row r="57" spans="1:22">
      <c r="A57" s="1" t="s">
        <v>394</v>
      </c>
      <c r="B57" s="1" t="s">
        <v>395</v>
      </c>
      <c r="C57" s="1">
        <v>0</v>
      </c>
      <c r="D57" s="1">
        <v>0</v>
      </c>
      <c r="E57" s="1">
        <v>0</v>
      </c>
      <c r="F57" s="1">
        <v>0</v>
      </c>
      <c r="G57" s="1">
        <v>0</v>
      </c>
      <c r="H57" s="1">
        <v>0</v>
      </c>
      <c r="I57" s="1">
        <v>0</v>
      </c>
      <c r="J57" s="1">
        <v>0</v>
      </c>
      <c r="K57" s="1">
        <v>0</v>
      </c>
      <c r="L57" s="1">
        <v>0</v>
      </c>
      <c r="M57" s="1">
        <v>0</v>
      </c>
      <c r="N57" s="1">
        <v>0</v>
      </c>
      <c r="O57" s="1">
        <v>0</v>
      </c>
      <c r="P57" s="1">
        <v>0</v>
      </c>
      <c r="Q57" s="1">
        <v>0</v>
      </c>
      <c r="R57" s="1">
        <v>0</v>
      </c>
      <c r="S57" s="1">
        <v>0</v>
      </c>
      <c r="T57" s="1">
        <v>0</v>
      </c>
      <c r="U57" s="1">
        <v>0</v>
      </c>
      <c r="V57" s="1">
        <v>0</v>
      </c>
    </row>
    <row r="58" spans="1:22">
      <c r="A58" s="1" t="s">
        <v>396</v>
      </c>
      <c r="B58" s="1" t="s">
        <v>397</v>
      </c>
      <c r="C58" s="1">
        <v>0</v>
      </c>
      <c r="D58" s="1">
        <v>0</v>
      </c>
      <c r="E58" s="1">
        <v>0</v>
      </c>
      <c r="F58" s="1">
        <v>0</v>
      </c>
      <c r="G58" s="1">
        <v>0</v>
      </c>
      <c r="H58" s="1">
        <v>0</v>
      </c>
      <c r="I58" s="1">
        <v>0</v>
      </c>
      <c r="J58" s="1">
        <v>0</v>
      </c>
      <c r="K58" s="1">
        <v>0</v>
      </c>
      <c r="L58" s="1">
        <v>0</v>
      </c>
      <c r="M58" s="1">
        <v>0</v>
      </c>
      <c r="N58" s="1">
        <v>0</v>
      </c>
      <c r="O58" s="1">
        <v>0</v>
      </c>
      <c r="P58" s="1">
        <v>0</v>
      </c>
      <c r="Q58" s="1">
        <v>0</v>
      </c>
      <c r="R58" s="1">
        <v>0</v>
      </c>
      <c r="S58" s="1">
        <v>0</v>
      </c>
      <c r="T58" s="1">
        <v>0</v>
      </c>
      <c r="U58" s="1">
        <v>0</v>
      </c>
      <c r="V58" s="1">
        <v>0</v>
      </c>
    </row>
    <row r="59" spans="1:22">
      <c r="A59" s="1" t="s">
        <v>398</v>
      </c>
      <c r="B59" s="1" t="s">
        <v>399</v>
      </c>
      <c r="C59" s="1">
        <v>0</v>
      </c>
      <c r="D59" s="1">
        <v>0</v>
      </c>
      <c r="E59" s="1">
        <v>0</v>
      </c>
      <c r="F59" s="1">
        <v>0</v>
      </c>
      <c r="G59" s="1">
        <v>0</v>
      </c>
      <c r="H59" s="1">
        <v>0</v>
      </c>
      <c r="I59" s="1">
        <v>0</v>
      </c>
      <c r="J59" s="1">
        <v>0</v>
      </c>
      <c r="K59" s="1">
        <v>0</v>
      </c>
      <c r="L59" s="1">
        <v>0</v>
      </c>
      <c r="M59" s="1">
        <v>0</v>
      </c>
      <c r="N59" s="1">
        <v>0</v>
      </c>
      <c r="O59" s="1">
        <v>0</v>
      </c>
      <c r="P59" s="1">
        <v>0</v>
      </c>
      <c r="Q59" s="1">
        <v>0</v>
      </c>
      <c r="R59" s="1">
        <v>0</v>
      </c>
      <c r="S59" s="1">
        <v>0</v>
      </c>
      <c r="T59" s="1">
        <v>0</v>
      </c>
      <c r="U59" s="1">
        <v>0</v>
      </c>
      <c r="V59" s="1">
        <v>0</v>
      </c>
    </row>
    <row r="60" spans="1:22">
      <c r="A60" s="1" t="s">
        <v>400</v>
      </c>
      <c r="B60" s="1" t="s">
        <v>401</v>
      </c>
      <c r="C60" s="1">
        <v>0</v>
      </c>
      <c r="D60" s="1">
        <v>0</v>
      </c>
      <c r="E60" s="1">
        <v>0</v>
      </c>
      <c r="F60" s="1">
        <v>0</v>
      </c>
      <c r="G60" s="1">
        <v>0</v>
      </c>
      <c r="H60" s="1">
        <v>0</v>
      </c>
      <c r="I60" s="1">
        <v>0</v>
      </c>
      <c r="J60" s="1">
        <v>0</v>
      </c>
      <c r="K60" s="1">
        <v>0</v>
      </c>
      <c r="L60" s="1">
        <v>0</v>
      </c>
      <c r="M60" s="1">
        <v>0</v>
      </c>
      <c r="N60" s="1">
        <v>0</v>
      </c>
      <c r="O60" s="1">
        <v>0</v>
      </c>
      <c r="P60" s="1">
        <v>0</v>
      </c>
      <c r="Q60" s="1">
        <v>0</v>
      </c>
      <c r="R60" s="1">
        <v>0</v>
      </c>
      <c r="S60" s="1">
        <v>0</v>
      </c>
      <c r="T60" s="1">
        <v>0</v>
      </c>
      <c r="U60" s="1">
        <v>0</v>
      </c>
      <c r="V60" s="1">
        <v>0</v>
      </c>
    </row>
    <row r="61" spans="1:22">
      <c r="A61" s="1" t="s">
        <v>2756</v>
      </c>
      <c r="B61" s="1" t="s">
        <v>403</v>
      </c>
      <c r="C61" s="1">
        <v>0</v>
      </c>
      <c r="D61" s="1">
        <v>0</v>
      </c>
      <c r="E61" s="1">
        <v>0</v>
      </c>
      <c r="F61" s="1">
        <v>0</v>
      </c>
      <c r="G61" s="1">
        <v>0</v>
      </c>
      <c r="H61" s="1">
        <v>0</v>
      </c>
      <c r="I61" s="1">
        <v>0</v>
      </c>
      <c r="J61" s="1">
        <v>0</v>
      </c>
      <c r="K61" s="1">
        <v>0</v>
      </c>
      <c r="L61" s="1">
        <v>0</v>
      </c>
      <c r="M61" s="1">
        <v>0</v>
      </c>
      <c r="N61" s="1">
        <v>0</v>
      </c>
      <c r="O61" s="1">
        <v>0</v>
      </c>
      <c r="P61" s="1">
        <v>0</v>
      </c>
      <c r="Q61" s="1">
        <v>0</v>
      </c>
      <c r="R61" s="1">
        <v>0</v>
      </c>
      <c r="S61" s="1">
        <v>0</v>
      </c>
      <c r="T61" s="1">
        <v>0</v>
      </c>
      <c r="U61" s="1">
        <v>0</v>
      </c>
      <c r="V61" s="1">
        <v>0</v>
      </c>
    </row>
    <row r="62" spans="1:22">
      <c r="A62" s="1" t="s">
        <v>404</v>
      </c>
      <c r="B62" s="1" t="s">
        <v>405</v>
      </c>
      <c r="C62" s="1">
        <v>0</v>
      </c>
      <c r="D62" s="1">
        <v>0</v>
      </c>
      <c r="E62" s="1">
        <v>0</v>
      </c>
      <c r="F62" s="1">
        <v>0</v>
      </c>
      <c r="G62" s="1">
        <v>0</v>
      </c>
      <c r="H62" s="1">
        <v>0</v>
      </c>
      <c r="I62" s="1">
        <v>0</v>
      </c>
      <c r="J62" s="1">
        <v>0</v>
      </c>
      <c r="K62" s="1">
        <v>0</v>
      </c>
      <c r="L62" s="1">
        <v>0</v>
      </c>
      <c r="M62" s="1">
        <v>0</v>
      </c>
      <c r="N62" s="1">
        <v>0</v>
      </c>
      <c r="O62" s="1">
        <v>0</v>
      </c>
      <c r="P62" s="1">
        <v>0</v>
      </c>
      <c r="Q62" s="1">
        <v>0</v>
      </c>
      <c r="R62" s="1">
        <v>0</v>
      </c>
      <c r="S62" s="1">
        <v>0</v>
      </c>
      <c r="T62" s="1">
        <v>0</v>
      </c>
      <c r="U62" s="1">
        <v>0</v>
      </c>
      <c r="V62" s="1">
        <v>0</v>
      </c>
    </row>
    <row r="63" spans="1:22">
      <c r="A63" s="1" t="s">
        <v>2757</v>
      </c>
      <c r="B63" s="1" t="s">
        <v>407</v>
      </c>
      <c r="C63" s="1">
        <v>0</v>
      </c>
      <c r="D63" s="1">
        <v>0</v>
      </c>
      <c r="E63" s="1">
        <v>0</v>
      </c>
      <c r="F63" s="1">
        <v>0</v>
      </c>
      <c r="G63" s="1">
        <v>0</v>
      </c>
      <c r="H63" s="1">
        <v>0</v>
      </c>
      <c r="I63" s="1">
        <v>0</v>
      </c>
      <c r="J63" s="1">
        <v>0</v>
      </c>
      <c r="K63" s="1">
        <v>0</v>
      </c>
      <c r="L63" s="1">
        <v>0</v>
      </c>
      <c r="M63" s="1">
        <v>0</v>
      </c>
      <c r="N63" s="1">
        <v>0</v>
      </c>
      <c r="O63" s="1">
        <v>0</v>
      </c>
      <c r="P63" s="1">
        <v>0</v>
      </c>
      <c r="Q63" s="1">
        <v>0</v>
      </c>
      <c r="R63" s="1">
        <v>0</v>
      </c>
      <c r="S63" s="1">
        <v>0</v>
      </c>
      <c r="T63" s="1">
        <v>0</v>
      </c>
      <c r="U63" s="1">
        <v>0</v>
      </c>
      <c r="V63" s="1">
        <v>0</v>
      </c>
    </row>
    <row r="64" spans="1:22">
      <c r="A64" s="1" t="s">
        <v>408</v>
      </c>
      <c r="B64" s="1" t="s">
        <v>409</v>
      </c>
      <c r="C64" s="1">
        <v>0</v>
      </c>
      <c r="D64" s="1">
        <v>0</v>
      </c>
      <c r="E64" s="1">
        <v>0</v>
      </c>
      <c r="F64" s="1">
        <v>0</v>
      </c>
      <c r="G64" s="1">
        <v>0</v>
      </c>
      <c r="H64" s="1">
        <v>0</v>
      </c>
      <c r="I64" s="1">
        <v>0</v>
      </c>
      <c r="J64" s="1">
        <v>0</v>
      </c>
      <c r="K64" s="1">
        <v>0</v>
      </c>
      <c r="L64" s="1">
        <v>0</v>
      </c>
      <c r="M64" s="1">
        <v>0</v>
      </c>
      <c r="N64" s="1">
        <v>0</v>
      </c>
      <c r="O64" s="1">
        <v>0</v>
      </c>
      <c r="P64" s="1">
        <v>0</v>
      </c>
      <c r="Q64" s="1">
        <v>0</v>
      </c>
      <c r="R64" s="1">
        <v>0</v>
      </c>
      <c r="S64" s="1">
        <v>0</v>
      </c>
      <c r="T64" s="1">
        <v>0</v>
      </c>
      <c r="U64" s="1">
        <v>0</v>
      </c>
      <c r="V64" s="1">
        <v>0</v>
      </c>
    </row>
    <row r="65" spans="1:22">
      <c r="A65" s="1" t="s">
        <v>411</v>
      </c>
      <c r="B65" s="1" t="s">
        <v>412</v>
      </c>
      <c r="C65" s="1">
        <v>0</v>
      </c>
      <c r="D65" s="1">
        <v>0</v>
      </c>
      <c r="E65" s="1">
        <v>0</v>
      </c>
      <c r="F65" s="1">
        <v>0</v>
      </c>
      <c r="G65" s="1">
        <v>0</v>
      </c>
      <c r="H65" s="1">
        <v>0</v>
      </c>
      <c r="I65" s="1">
        <v>0</v>
      </c>
      <c r="J65" s="1">
        <v>0</v>
      </c>
      <c r="K65" s="1">
        <v>0</v>
      </c>
      <c r="L65" s="1">
        <v>0</v>
      </c>
      <c r="M65" s="1">
        <v>0</v>
      </c>
      <c r="N65" s="1">
        <v>0</v>
      </c>
      <c r="O65" s="1">
        <v>0</v>
      </c>
      <c r="P65" s="1">
        <v>0</v>
      </c>
      <c r="Q65" s="1">
        <v>0</v>
      </c>
      <c r="R65" s="1">
        <v>0</v>
      </c>
      <c r="S65" s="1">
        <v>0</v>
      </c>
      <c r="T65" s="1">
        <v>0</v>
      </c>
      <c r="U65" s="1">
        <v>0</v>
      </c>
      <c r="V65" s="1">
        <v>0</v>
      </c>
    </row>
    <row r="66" spans="1:22">
      <c r="A66" s="1" t="s">
        <v>413</v>
      </c>
      <c r="B66" s="1" t="s">
        <v>414</v>
      </c>
      <c r="C66" s="1">
        <v>0</v>
      </c>
      <c r="D66" s="1">
        <v>0</v>
      </c>
      <c r="E66" s="1">
        <v>0</v>
      </c>
      <c r="F66" s="1">
        <v>0</v>
      </c>
      <c r="G66" s="1">
        <v>0</v>
      </c>
      <c r="H66" s="1">
        <v>0</v>
      </c>
      <c r="I66" s="1">
        <v>0</v>
      </c>
      <c r="J66" s="1">
        <v>0</v>
      </c>
      <c r="K66" s="1">
        <v>0</v>
      </c>
      <c r="L66" s="1">
        <v>0</v>
      </c>
      <c r="M66" s="1">
        <v>0</v>
      </c>
      <c r="N66" s="1">
        <v>0</v>
      </c>
      <c r="O66" s="1">
        <v>0</v>
      </c>
      <c r="P66" s="1">
        <v>0</v>
      </c>
      <c r="Q66" s="1">
        <v>0</v>
      </c>
      <c r="R66" s="1">
        <v>0</v>
      </c>
      <c r="S66" s="1">
        <v>0</v>
      </c>
      <c r="T66" s="1">
        <v>0</v>
      </c>
      <c r="U66" s="1">
        <v>0</v>
      </c>
      <c r="V66" s="1">
        <v>0</v>
      </c>
    </row>
    <row r="67" spans="1:22">
      <c r="A67" s="1" t="s">
        <v>577</v>
      </c>
      <c r="B67" s="1" t="s">
        <v>416</v>
      </c>
      <c r="C67" s="1">
        <v>0</v>
      </c>
      <c r="D67" s="1">
        <v>0</v>
      </c>
      <c r="E67" s="1">
        <v>0</v>
      </c>
      <c r="F67" s="1">
        <v>0</v>
      </c>
      <c r="G67" s="1">
        <v>0</v>
      </c>
      <c r="H67" s="1">
        <v>0</v>
      </c>
      <c r="I67" s="1">
        <v>0</v>
      </c>
      <c r="J67" s="1">
        <v>0</v>
      </c>
      <c r="K67" s="1">
        <v>0</v>
      </c>
      <c r="L67" s="1">
        <v>0</v>
      </c>
      <c r="M67" s="1">
        <v>0</v>
      </c>
      <c r="N67" s="1">
        <v>0</v>
      </c>
      <c r="O67" s="1">
        <v>0</v>
      </c>
      <c r="P67" s="1">
        <v>0</v>
      </c>
      <c r="Q67" s="1">
        <v>0</v>
      </c>
      <c r="R67" s="1">
        <v>0</v>
      </c>
      <c r="S67" s="1">
        <v>0</v>
      </c>
      <c r="T67" s="1">
        <v>0</v>
      </c>
      <c r="U67" s="1">
        <v>0</v>
      </c>
      <c r="V67" s="1">
        <v>0</v>
      </c>
    </row>
    <row r="68" spans="1:22">
      <c r="A68" s="1" t="s">
        <v>578</v>
      </c>
      <c r="B68" s="1" t="s">
        <v>418</v>
      </c>
      <c r="C68" s="1">
        <v>0</v>
      </c>
      <c r="D68" s="1">
        <v>0</v>
      </c>
      <c r="E68" s="1">
        <v>0</v>
      </c>
      <c r="F68" s="1">
        <v>0</v>
      </c>
      <c r="G68" s="1">
        <v>0</v>
      </c>
      <c r="H68" s="1">
        <v>0</v>
      </c>
      <c r="I68" s="1">
        <v>0</v>
      </c>
      <c r="J68" s="1">
        <v>0</v>
      </c>
      <c r="K68" s="1">
        <v>0</v>
      </c>
      <c r="L68" s="1">
        <v>0</v>
      </c>
      <c r="M68" s="1">
        <v>0</v>
      </c>
      <c r="N68" s="1">
        <v>0</v>
      </c>
      <c r="O68" s="1">
        <v>0</v>
      </c>
      <c r="P68" s="1">
        <v>0</v>
      </c>
      <c r="Q68" s="1">
        <v>0</v>
      </c>
      <c r="R68" s="1">
        <v>0</v>
      </c>
      <c r="S68" s="1">
        <v>0</v>
      </c>
      <c r="T68" s="1">
        <v>0</v>
      </c>
      <c r="U68" s="1">
        <v>0</v>
      </c>
      <c r="V68" s="1">
        <v>0</v>
      </c>
    </row>
    <row r="69" spans="1:22">
      <c r="A69" s="1" t="s">
        <v>419</v>
      </c>
      <c r="B69" s="1" t="s">
        <v>420</v>
      </c>
      <c r="C69" s="1">
        <v>0</v>
      </c>
      <c r="D69" s="1">
        <v>0</v>
      </c>
      <c r="E69" s="1">
        <v>0</v>
      </c>
      <c r="F69" s="1">
        <v>0</v>
      </c>
      <c r="G69" s="1">
        <v>0</v>
      </c>
      <c r="H69" s="1">
        <v>0</v>
      </c>
      <c r="I69" s="1">
        <v>0</v>
      </c>
      <c r="J69" s="1">
        <v>0</v>
      </c>
      <c r="K69" s="1">
        <v>0</v>
      </c>
      <c r="L69" s="1">
        <v>0</v>
      </c>
      <c r="M69" s="1">
        <v>0</v>
      </c>
      <c r="N69" s="1">
        <v>0</v>
      </c>
      <c r="O69" s="1">
        <v>0</v>
      </c>
      <c r="P69" s="1">
        <v>0</v>
      </c>
      <c r="Q69" s="1">
        <v>0</v>
      </c>
      <c r="R69" s="1">
        <v>0</v>
      </c>
      <c r="S69" s="1">
        <v>0</v>
      </c>
      <c r="T69" s="1">
        <v>0</v>
      </c>
      <c r="U69" s="1">
        <v>0</v>
      </c>
      <c r="V69" s="1">
        <v>0</v>
      </c>
    </row>
    <row r="70" spans="1:22">
      <c r="A70" s="1" t="s">
        <v>421</v>
      </c>
      <c r="B70" s="1" t="s">
        <v>422</v>
      </c>
      <c r="C70" s="1">
        <v>0</v>
      </c>
      <c r="D70" s="1">
        <v>0</v>
      </c>
      <c r="E70" s="1">
        <v>0</v>
      </c>
      <c r="F70" s="1">
        <v>0</v>
      </c>
      <c r="G70" s="1">
        <v>0</v>
      </c>
      <c r="H70" s="1">
        <v>0</v>
      </c>
      <c r="I70" s="1">
        <v>0</v>
      </c>
      <c r="J70" s="1">
        <v>0</v>
      </c>
      <c r="K70" s="1">
        <v>0</v>
      </c>
      <c r="L70" s="1">
        <v>0</v>
      </c>
      <c r="M70" s="1">
        <v>0</v>
      </c>
      <c r="N70" s="1">
        <v>0</v>
      </c>
      <c r="O70" s="1">
        <v>0</v>
      </c>
      <c r="P70" s="1">
        <v>0</v>
      </c>
      <c r="Q70" s="1">
        <v>0</v>
      </c>
      <c r="R70" s="1">
        <v>0</v>
      </c>
      <c r="S70" s="1">
        <v>0</v>
      </c>
      <c r="T70" s="1">
        <v>0</v>
      </c>
      <c r="U70" s="1">
        <v>0</v>
      </c>
      <c r="V70" s="1">
        <v>0</v>
      </c>
    </row>
    <row r="71" spans="1:22">
      <c r="A71" s="1" t="s">
        <v>423</v>
      </c>
      <c r="B71" s="1" t="s">
        <v>424</v>
      </c>
      <c r="C71" s="1">
        <v>0</v>
      </c>
      <c r="D71" s="1">
        <v>0</v>
      </c>
      <c r="E71" s="1">
        <v>0</v>
      </c>
      <c r="F71" s="1">
        <v>0</v>
      </c>
      <c r="G71" s="1">
        <v>0</v>
      </c>
      <c r="H71" s="1">
        <v>0</v>
      </c>
      <c r="I71" s="1">
        <v>0</v>
      </c>
      <c r="J71" s="1">
        <v>0</v>
      </c>
      <c r="K71" s="1">
        <v>0</v>
      </c>
      <c r="L71" s="1">
        <v>0</v>
      </c>
      <c r="M71" s="1">
        <v>0</v>
      </c>
      <c r="N71" s="1">
        <v>0</v>
      </c>
      <c r="O71" s="1">
        <v>0</v>
      </c>
      <c r="P71" s="1">
        <v>0</v>
      </c>
      <c r="Q71" s="1">
        <v>0</v>
      </c>
      <c r="R71" s="1">
        <v>0</v>
      </c>
      <c r="S71" s="1">
        <v>0</v>
      </c>
      <c r="T71" s="1">
        <v>0</v>
      </c>
      <c r="U71" s="1">
        <v>0</v>
      </c>
      <c r="V71" s="1">
        <v>0</v>
      </c>
    </row>
    <row r="72" spans="1:22">
      <c r="A72" s="1" t="s">
        <v>425</v>
      </c>
      <c r="B72" s="1" t="s">
        <v>426</v>
      </c>
      <c r="C72" s="1">
        <v>0</v>
      </c>
      <c r="D72" s="1">
        <v>0</v>
      </c>
      <c r="E72" s="1">
        <v>0</v>
      </c>
      <c r="F72" s="1">
        <v>0</v>
      </c>
      <c r="G72" s="1">
        <v>0</v>
      </c>
      <c r="H72" s="1">
        <v>0</v>
      </c>
      <c r="I72" s="1">
        <v>0</v>
      </c>
      <c r="J72" s="1">
        <v>0</v>
      </c>
      <c r="K72" s="1">
        <v>0</v>
      </c>
      <c r="L72" s="1">
        <v>0</v>
      </c>
      <c r="M72" s="1">
        <v>0</v>
      </c>
      <c r="N72" s="1">
        <v>0</v>
      </c>
      <c r="O72" s="1">
        <v>0</v>
      </c>
      <c r="P72" s="1">
        <v>0</v>
      </c>
      <c r="Q72" s="1">
        <v>0</v>
      </c>
      <c r="R72" s="1">
        <v>0</v>
      </c>
      <c r="S72" s="1">
        <v>0</v>
      </c>
      <c r="T72" s="1">
        <v>0</v>
      </c>
      <c r="U72" s="1">
        <v>0</v>
      </c>
      <c r="V72" s="1">
        <v>0</v>
      </c>
    </row>
    <row r="73" spans="1:22">
      <c r="A73" s="1" t="s">
        <v>427</v>
      </c>
      <c r="B73" s="1" t="s">
        <v>428</v>
      </c>
      <c r="C73" s="1">
        <v>0</v>
      </c>
      <c r="D73" s="1">
        <v>0</v>
      </c>
      <c r="E73" s="1">
        <v>0</v>
      </c>
      <c r="F73" s="1">
        <v>0</v>
      </c>
      <c r="G73" s="1">
        <v>0</v>
      </c>
      <c r="H73" s="1">
        <v>0</v>
      </c>
      <c r="I73" s="1">
        <v>0</v>
      </c>
      <c r="J73" s="1">
        <v>0</v>
      </c>
      <c r="K73" s="1">
        <v>0</v>
      </c>
      <c r="L73" s="1">
        <v>0</v>
      </c>
      <c r="M73" s="1">
        <v>0</v>
      </c>
      <c r="N73" s="1">
        <v>0</v>
      </c>
      <c r="O73" s="1">
        <v>0</v>
      </c>
      <c r="P73" s="1">
        <v>0</v>
      </c>
      <c r="Q73" s="1">
        <v>0</v>
      </c>
      <c r="R73" s="1">
        <v>0</v>
      </c>
      <c r="S73" s="1">
        <v>0</v>
      </c>
      <c r="T73" s="1">
        <v>0</v>
      </c>
      <c r="U73" s="1">
        <v>0</v>
      </c>
      <c r="V73" s="1">
        <v>0</v>
      </c>
    </row>
    <row r="74" spans="1:22">
      <c r="A74" s="1" t="s">
        <v>429</v>
      </c>
      <c r="B74" s="1" t="s">
        <v>430</v>
      </c>
      <c r="C74" s="1">
        <v>0</v>
      </c>
      <c r="D74" s="1">
        <v>0</v>
      </c>
      <c r="E74" s="1">
        <v>0</v>
      </c>
      <c r="F74" s="1">
        <v>0</v>
      </c>
      <c r="G74" s="1">
        <v>0</v>
      </c>
      <c r="H74" s="1">
        <v>0</v>
      </c>
      <c r="I74" s="1">
        <v>0</v>
      </c>
      <c r="J74" s="1">
        <v>0</v>
      </c>
      <c r="K74" s="1">
        <v>0</v>
      </c>
      <c r="L74" s="1">
        <v>0</v>
      </c>
      <c r="M74" s="1">
        <v>0</v>
      </c>
      <c r="N74" s="1">
        <v>0</v>
      </c>
      <c r="O74" s="1">
        <v>0</v>
      </c>
      <c r="P74" s="1">
        <v>0</v>
      </c>
      <c r="Q74" s="1">
        <v>0</v>
      </c>
      <c r="R74" s="1">
        <v>0</v>
      </c>
      <c r="S74" s="1">
        <v>0</v>
      </c>
      <c r="T74" s="1">
        <v>0</v>
      </c>
      <c r="U74" s="1">
        <v>0</v>
      </c>
      <c r="V74" s="1">
        <v>0</v>
      </c>
    </row>
    <row r="75" spans="1:22">
      <c r="A75" s="1" t="s">
        <v>431</v>
      </c>
      <c r="B75" s="1" t="s">
        <v>432</v>
      </c>
      <c r="C75" s="1">
        <v>0</v>
      </c>
      <c r="D75" s="1">
        <v>0</v>
      </c>
      <c r="E75" s="1">
        <v>0</v>
      </c>
      <c r="F75" s="1">
        <v>0</v>
      </c>
      <c r="G75" s="1">
        <v>0</v>
      </c>
      <c r="H75" s="1">
        <v>0</v>
      </c>
      <c r="I75" s="1">
        <v>0</v>
      </c>
      <c r="J75" s="1">
        <v>0</v>
      </c>
      <c r="K75" s="1">
        <v>0</v>
      </c>
      <c r="L75" s="1">
        <v>0</v>
      </c>
      <c r="M75" s="1">
        <v>0</v>
      </c>
      <c r="N75" s="1">
        <v>0</v>
      </c>
      <c r="O75" s="1">
        <v>0</v>
      </c>
      <c r="P75" s="1">
        <v>0</v>
      </c>
      <c r="Q75" s="1">
        <v>0</v>
      </c>
      <c r="R75" s="1">
        <v>0</v>
      </c>
      <c r="S75" s="1">
        <v>0</v>
      </c>
      <c r="T75" s="1">
        <v>0</v>
      </c>
      <c r="U75" s="1">
        <v>0</v>
      </c>
      <c r="V75" s="1">
        <v>0</v>
      </c>
    </row>
    <row r="76" spans="1:22">
      <c r="A76" s="1" t="s">
        <v>433</v>
      </c>
      <c r="B76" s="1" t="s">
        <v>434</v>
      </c>
      <c r="C76" s="1">
        <v>0</v>
      </c>
      <c r="D76" s="1">
        <v>0</v>
      </c>
      <c r="E76" s="1">
        <v>0</v>
      </c>
      <c r="F76" s="1">
        <v>0</v>
      </c>
      <c r="G76" s="1">
        <v>0</v>
      </c>
      <c r="H76" s="1">
        <v>0</v>
      </c>
      <c r="I76" s="1">
        <v>0</v>
      </c>
      <c r="J76" s="1">
        <v>0</v>
      </c>
      <c r="K76" s="1">
        <v>0</v>
      </c>
      <c r="L76" s="1">
        <v>0</v>
      </c>
      <c r="M76" s="1">
        <v>0</v>
      </c>
      <c r="N76" s="1">
        <v>0</v>
      </c>
      <c r="O76" s="1">
        <v>0</v>
      </c>
      <c r="P76" s="1">
        <v>0</v>
      </c>
      <c r="Q76" s="1">
        <v>0</v>
      </c>
      <c r="R76" s="1">
        <v>0</v>
      </c>
      <c r="S76" s="1">
        <v>0</v>
      </c>
      <c r="T76" s="1">
        <v>0</v>
      </c>
      <c r="U76" s="1">
        <v>0</v>
      </c>
      <c r="V76" s="1">
        <v>0</v>
      </c>
    </row>
    <row r="77" spans="1:22">
      <c r="A77" s="1" t="s">
        <v>435</v>
      </c>
      <c r="B77" s="1" t="s">
        <v>436</v>
      </c>
      <c r="C77" s="1">
        <v>0</v>
      </c>
      <c r="D77" s="1">
        <v>0</v>
      </c>
      <c r="E77" s="1">
        <v>0</v>
      </c>
      <c r="F77" s="1">
        <v>0</v>
      </c>
      <c r="G77" s="1">
        <v>0</v>
      </c>
      <c r="H77" s="1">
        <v>0</v>
      </c>
      <c r="I77" s="1">
        <v>0</v>
      </c>
      <c r="J77" s="1">
        <v>0</v>
      </c>
      <c r="K77" s="1">
        <v>0</v>
      </c>
      <c r="L77" s="1">
        <v>0</v>
      </c>
      <c r="M77" s="1">
        <v>0</v>
      </c>
      <c r="N77" s="1">
        <v>0</v>
      </c>
      <c r="O77" s="1">
        <v>0</v>
      </c>
      <c r="P77" s="1">
        <v>0</v>
      </c>
      <c r="Q77" s="1">
        <v>0</v>
      </c>
      <c r="R77" s="1">
        <v>0</v>
      </c>
      <c r="S77" s="1">
        <v>0</v>
      </c>
      <c r="T77" s="1">
        <v>0</v>
      </c>
      <c r="U77" s="1">
        <v>0</v>
      </c>
      <c r="V77" s="1">
        <v>0</v>
      </c>
    </row>
    <row r="78" spans="1:22">
      <c r="A78" s="1" t="s">
        <v>579</v>
      </c>
      <c r="B78" s="1" t="s">
        <v>438</v>
      </c>
      <c r="C78" s="1">
        <v>0</v>
      </c>
      <c r="D78" s="1">
        <v>0</v>
      </c>
      <c r="E78" s="1">
        <v>0</v>
      </c>
      <c r="F78" s="1">
        <v>0</v>
      </c>
      <c r="G78" s="1">
        <v>0</v>
      </c>
      <c r="H78" s="1">
        <v>0</v>
      </c>
      <c r="I78" s="1">
        <v>0</v>
      </c>
      <c r="J78" s="1">
        <v>0</v>
      </c>
      <c r="K78" s="1">
        <v>0</v>
      </c>
      <c r="L78" s="1">
        <v>0</v>
      </c>
      <c r="M78" s="1">
        <v>0</v>
      </c>
      <c r="N78" s="1">
        <v>0</v>
      </c>
      <c r="O78" s="1">
        <v>0</v>
      </c>
      <c r="P78" s="1">
        <v>0</v>
      </c>
      <c r="Q78" s="1">
        <v>0</v>
      </c>
      <c r="R78" s="1">
        <v>0</v>
      </c>
      <c r="S78" s="1">
        <v>0</v>
      </c>
      <c r="T78" s="1">
        <v>0</v>
      </c>
      <c r="U78" s="1">
        <v>0</v>
      </c>
      <c r="V78" s="1">
        <v>0</v>
      </c>
    </row>
    <row r="79" spans="1:22">
      <c r="A79" s="1" t="s">
        <v>580</v>
      </c>
      <c r="B79" s="1" t="s">
        <v>440</v>
      </c>
      <c r="C79" s="1">
        <v>0</v>
      </c>
      <c r="D79" s="1">
        <v>0</v>
      </c>
      <c r="E79" s="1">
        <v>0</v>
      </c>
      <c r="F79" s="1">
        <v>0</v>
      </c>
      <c r="G79" s="1">
        <v>0</v>
      </c>
      <c r="H79" s="1">
        <v>0</v>
      </c>
      <c r="I79" s="1">
        <v>0</v>
      </c>
      <c r="J79" s="1">
        <v>0</v>
      </c>
      <c r="K79" s="1">
        <v>0</v>
      </c>
      <c r="L79" s="1">
        <v>0</v>
      </c>
      <c r="M79" s="1">
        <v>0</v>
      </c>
      <c r="N79" s="1">
        <v>0</v>
      </c>
      <c r="O79" s="1">
        <v>0</v>
      </c>
      <c r="P79" s="1">
        <v>0</v>
      </c>
      <c r="Q79" s="1">
        <v>0</v>
      </c>
      <c r="R79" s="1">
        <v>0</v>
      </c>
      <c r="S79" s="1">
        <v>0</v>
      </c>
      <c r="T79" s="1">
        <v>0</v>
      </c>
      <c r="U79" s="1">
        <v>0</v>
      </c>
      <c r="V79" s="1">
        <v>0</v>
      </c>
    </row>
    <row r="80" spans="1:22">
      <c r="A80" s="1" t="s">
        <v>441</v>
      </c>
      <c r="B80" s="1" t="s">
        <v>442</v>
      </c>
      <c r="C80" s="1">
        <v>0</v>
      </c>
      <c r="D80" s="1">
        <v>0</v>
      </c>
      <c r="E80" s="1">
        <v>0</v>
      </c>
      <c r="F80" s="1">
        <v>0</v>
      </c>
      <c r="G80" s="1">
        <v>0</v>
      </c>
      <c r="H80" s="1">
        <v>0</v>
      </c>
      <c r="I80" s="1">
        <v>0</v>
      </c>
      <c r="J80" s="1">
        <v>0</v>
      </c>
      <c r="K80" s="1">
        <v>0</v>
      </c>
      <c r="L80" s="1">
        <v>0</v>
      </c>
      <c r="M80" s="1">
        <v>0</v>
      </c>
      <c r="N80" s="1">
        <v>0</v>
      </c>
      <c r="O80" s="1">
        <v>0</v>
      </c>
      <c r="P80" s="1">
        <v>0</v>
      </c>
      <c r="Q80" s="1">
        <v>0</v>
      </c>
      <c r="R80" s="1">
        <v>0</v>
      </c>
      <c r="S80" s="1">
        <v>0</v>
      </c>
      <c r="T80" s="1">
        <v>0</v>
      </c>
      <c r="U80" s="1">
        <v>0</v>
      </c>
      <c r="V80" s="1">
        <v>0</v>
      </c>
    </row>
    <row r="81" spans="1:22">
      <c r="A81" s="1" t="s">
        <v>443</v>
      </c>
      <c r="B81" s="1" t="s">
        <v>444</v>
      </c>
      <c r="C81" s="1">
        <v>0</v>
      </c>
      <c r="D81" s="1">
        <v>0</v>
      </c>
      <c r="E81" s="1">
        <v>0</v>
      </c>
      <c r="F81" s="1">
        <v>0</v>
      </c>
      <c r="G81" s="1">
        <v>0</v>
      </c>
      <c r="H81" s="1">
        <v>0</v>
      </c>
      <c r="I81" s="1">
        <v>0</v>
      </c>
      <c r="J81" s="1">
        <v>0</v>
      </c>
      <c r="K81" s="1">
        <v>0</v>
      </c>
      <c r="L81" s="1">
        <v>0</v>
      </c>
      <c r="M81" s="1">
        <v>0</v>
      </c>
      <c r="N81" s="1">
        <v>0</v>
      </c>
      <c r="O81" s="1">
        <v>0</v>
      </c>
      <c r="P81" s="1">
        <v>0</v>
      </c>
      <c r="Q81" s="1">
        <v>0</v>
      </c>
      <c r="R81" s="1">
        <v>0</v>
      </c>
      <c r="S81" s="1">
        <v>0</v>
      </c>
      <c r="T81" s="1">
        <v>0</v>
      </c>
      <c r="U81" s="1">
        <v>0</v>
      </c>
      <c r="V81" s="1">
        <v>0</v>
      </c>
    </row>
    <row r="82" spans="1:22">
      <c r="A82" s="1" t="s">
        <v>445</v>
      </c>
      <c r="B82" s="1" t="s">
        <v>446</v>
      </c>
      <c r="C82" s="1">
        <v>0</v>
      </c>
      <c r="D82" s="1">
        <v>0</v>
      </c>
      <c r="E82" s="1">
        <v>0</v>
      </c>
      <c r="F82" s="1">
        <v>0</v>
      </c>
      <c r="G82" s="1">
        <v>0</v>
      </c>
      <c r="H82" s="1">
        <v>0</v>
      </c>
      <c r="I82" s="1">
        <v>0</v>
      </c>
      <c r="J82" s="1">
        <v>0</v>
      </c>
      <c r="K82" s="1">
        <v>0</v>
      </c>
      <c r="L82" s="1">
        <v>0</v>
      </c>
      <c r="M82" s="1">
        <v>0</v>
      </c>
      <c r="N82" s="1">
        <v>0</v>
      </c>
      <c r="O82" s="1">
        <v>0</v>
      </c>
      <c r="P82" s="1">
        <v>0</v>
      </c>
      <c r="Q82" s="1">
        <v>0</v>
      </c>
      <c r="R82" s="1">
        <v>0</v>
      </c>
      <c r="S82" s="1">
        <v>0</v>
      </c>
      <c r="T82" s="1">
        <v>0</v>
      </c>
      <c r="U82" s="1">
        <v>0</v>
      </c>
      <c r="V82" s="1">
        <v>0</v>
      </c>
    </row>
    <row r="83" spans="1:22">
      <c r="A83" s="1" t="s">
        <v>447</v>
      </c>
      <c r="B83" s="1" t="s">
        <v>448</v>
      </c>
      <c r="C83" s="1">
        <v>0</v>
      </c>
      <c r="D83" s="1">
        <v>0</v>
      </c>
      <c r="E83" s="1">
        <v>0</v>
      </c>
      <c r="F83" s="1">
        <v>0</v>
      </c>
      <c r="G83" s="1">
        <v>0</v>
      </c>
      <c r="H83" s="1">
        <v>0</v>
      </c>
      <c r="I83" s="1">
        <v>0</v>
      </c>
      <c r="J83" s="1">
        <v>0</v>
      </c>
      <c r="K83" s="1">
        <v>0</v>
      </c>
      <c r="L83" s="1">
        <v>0</v>
      </c>
      <c r="M83" s="1">
        <v>0</v>
      </c>
      <c r="N83" s="1">
        <v>0</v>
      </c>
      <c r="O83" s="1">
        <v>0</v>
      </c>
      <c r="P83" s="1">
        <v>0</v>
      </c>
      <c r="Q83" s="1">
        <v>0</v>
      </c>
      <c r="R83" s="1">
        <v>0</v>
      </c>
      <c r="S83" s="1">
        <v>0</v>
      </c>
      <c r="T83" s="1">
        <v>0</v>
      </c>
      <c r="U83" s="1">
        <v>0</v>
      </c>
      <c r="V83" s="1">
        <v>0</v>
      </c>
    </row>
    <row r="84" spans="1:22">
      <c r="A84" s="1" t="s">
        <v>2758</v>
      </c>
      <c r="B84" s="1" t="s">
        <v>450</v>
      </c>
      <c r="C84" s="1">
        <v>0</v>
      </c>
      <c r="D84" s="1">
        <v>0</v>
      </c>
      <c r="E84" s="1">
        <v>0</v>
      </c>
      <c r="F84" s="1">
        <v>0</v>
      </c>
      <c r="G84" s="1">
        <v>0</v>
      </c>
      <c r="H84" s="1">
        <v>0</v>
      </c>
      <c r="I84" s="1">
        <v>0</v>
      </c>
      <c r="J84" s="1">
        <v>0</v>
      </c>
      <c r="K84" s="1">
        <v>0</v>
      </c>
      <c r="L84" s="1">
        <v>0</v>
      </c>
      <c r="M84" s="1">
        <v>0</v>
      </c>
      <c r="N84" s="1">
        <v>0</v>
      </c>
      <c r="O84" s="1">
        <v>0</v>
      </c>
      <c r="P84" s="1">
        <v>0</v>
      </c>
      <c r="Q84" s="1">
        <v>0</v>
      </c>
      <c r="R84" s="1">
        <v>0</v>
      </c>
      <c r="S84" s="1">
        <v>0</v>
      </c>
      <c r="T84" s="1">
        <v>0</v>
      </c>
      <c r="U84" s="1">
        <v>0</v>
      </c>
      <c r="V84" s="1">
        <v>0</v>
      </c>
    </row>
    <row r="85" spans="1:22">
      <c r="A85" s="1" t="s">
        <v>451</v>
      </c>
      <c r="B85" s="1" t="s">
        <v>452</v>
      </c>
      <c r="C85" s="1">
        <v>0</v>
      </c>
      <c r="D85" s="1">
        <v>0</v>
      </c>
      <c r="E85" s="1">
        <v>0</v>
      </c>
      <c r="F85" s="1">
        <v>0</v>
      </c>
      <c r="G85" s="1">
        <v>0</v>
      </c>
      <c r="H85" s="1">
        <v>0</v>
      </c>
      <c r="I85" s="1">
        <v>0</v>
      </c>
      <c r="J85" s="1">
        <v>0</v>
      </c>
      <c r="K85" s="1">
        <v>0</v>
      </c>
      <c r="L85" s="1">
        <v>0</v>
      </c>
      <c r="M85" s="1">
        <v>0</v>
      </c>
      <c r="N85" s="1">
        <v>0</v>
      </c>
      <c r="O85" s="1">
        <v>0</v>
      </c>
      <c r="P85" s="1">
        <v>0</v>
      </c>
      <c r="Q85" s="1">
        <v>0</v>
      </c>
      <c r="R85" s="1">
        <v>0</v>
      </c>
      <c r="S85" s="1">
        <v>0</v>
      </c>
      <c r="T85" s="1">
        <v>0</v>
      </c>
      <c r="U85" s="1">
        <v>0</v>
      </c>
      <c r="V85" s="1">
        <v>0</v>
      </c>
    </row>
    <row r="86" spans="1:22">
      <c r="A86" s="1" t="s">
        <v>453</v>
      </c>
      <c r="B86" s="1" t="s">
        <v>454</v>
      </c>
      <c r="C86" s="1">
        <v>0</v>
      </c>
      <c r="D86" s="1">
        <v>0</v>
      </c>
      <c r="E86" s="1">
        <v>0</v>
      </c>
      <c r="F86" s="1">
        <v>0</v>
      </c>
      <c r="G86" s="1">
        <v>0</v>
      </c>
      <c r="H86" s="1">
        <v>0</v>
      </c>
      <c r="I86" s="1">
        <v>0</v>
      </c>
      <c r="J86" s="1">
        <v>0</v>
      </c>
      <c r="K86" s="1">
        <v>0</v>
      </c>
      <c r="L86" s="1">
        <v>0</v>
      </c>
      <c r="M86" s="1">
        <v>0</v>
      </c>
      <c r="N86" s="1">
        <v>0</v>
      </c>
      <c r="O86" s="1">
        <v>0</v>
      </c>
      <c r="P86" s="1">
        <v>0</v>
      </c>
      <c r="Q86" s="1">
        <v>0</v>
      </c>
      <c r="R86" s="1">
        <v>0</v>
      </c>
      <c r="S86" s="1">
        <v>0</v>
      </c>
      <c r="T86" s="1">
        <v>0</v>
      </c>
      <c r="U86" s="1">
        <v>0</v>
      </c>
      <c r="V86" s="1">
        <v>0</v>
      </c>
    </row>
    <row r="87" spans="1:22">
      <c r="A87" s="1" t="s">
        <v>455</v>
      </c>
      <c r="B87" s="1" t="s">
        <v>456</v>
      </c>
      <c r="C87" s="1">
        <v>0</v>
      </c>
      <c r="D87" s="1">
        <v>0</v>
      </c>
      <c r="E87" s="1">
        <v>0</v>
      </c>
      <c r="F87" s="1">
        <v>0</v>
      </c>
      <c r="G87" s="1">
        <v>0</v>
      </c>
      <c r="H87" s="1">
        <v>0</v>
      </c>
      <c r="I87" s="1">
        <v>0</v>
      </c>
      <c r="J87" s="1">
        <v>0</v>
      </c>
      <c r="K87" s="1">
        <v>0</v>
      </c>
      <c r="L87" s="1">
        <v>0</v>
      </c>
      <c r="M87" s="1">
        <v>0</v>
      </c>
      <c r="N87" s="1">
        <v>0</v>
      </c>
      <c r="O87" s="1">
        <v>0</v>
      </c>
      <c r="P87" s="1">
        <v>0</v>
      </c>
      <c r="Q87" s="1">
        <v>0</v>
      </c>
      <c r="R87" s="1">
        <v>0</v>
      </c>
      <c r="S87" s="1">
        <v>0</v>
      </c>
      <c r="T87" s="1">
        <v>0</v>
      </c>
      <c r="U87" s="1">
        <v>0</v>
      </c>
      <c r="V87" s="1">
        <v>0</v>
      </c>
    </row>
    <row r="88" spans="1:22">
      <c r="A88" s="1" t="s">
        <v>2759</v>
      </c>
      <c r="B88" s="1" t="s">
        <v>458</v>
      </c>
      <c r="C88" s="1">
        <v>0</v>
      </c>
      <c r="D88" s="1">
        <v>0</v>
      </c>
      <c r="E88" s="1">
        <v>0</v>
      </c>
      <c r="F88" s="1">
        <v>0</v>
      </c>
      <c r="G88" s="1">
        <v>0</v>
      </c>
      <c r="H88" s="1">
        <v>0</v>
      </c>
      <c r="I88" s="1">
        <v>0</v>
      </c>
      <c r="J88" s="1">
        <v>0</v>
      </c>
      <c r="K88" s="1">
        <v>0</v>
      </c>
      <c r="L88" s="1">
        <v>0</v>
      </c>
      <c r="M88" s="1">
        <v>0</v>
      </c>
      <c r="N88" s="1">
        <v>0</v>
      </c>
      <c r="O88" s="1">
        <v>0</v>
      </c>
      <c r="P88" s="1">
        <v>0</v>
      </c>
      <c r="Q88" s="1">
        <v>0</v>
      </c>
      <c r="R88" s="1">
        <v>0</v>
      </c>
      <c r="S88" s="1">
        <v>0</v>
      </c>
      <c r="T88" s="1">
        <v>0</v>
      </c>
      <c r="U88" s="1">
        <v>0</v>
      </c>
      <c r="V88" s="1">
        <v>0</v>
      </c>
    </row>
    <row r="89" spans="1:22">
      <c r="A89" s="1" t="s">
        <v>459</v>
      </c>
      <c r="B89" s="1" t="s">
        <v>460</v>
      </c>
      <c r="C89" s="1">
        <v>0</v>
      </c>
      <c r="D89" s="1">
        <v>0</v>
      </c>
      <c r="E89" s="1">
        <v>0</v>
      </c>
      <c r="F89" s="1">
        <v>0</v>
      </c>
      <c r="G89" s="1">
        <v>0</v>
      </c>
      <c r="H89" s="1">
        <v>0</v>
      </c>
      <c r="I89" s="1">
        <v>0</v>
      </c>
      <c r="J89" s="1">
        <v>0</v>
      </c>
      <c r="K89" s="1">
        <v>0</v>
      </c>
      <c r="L89" s="1">
        <v>0</v>
      </c>
      <c r="M89" s="1">
        <v>0</v>
      </c>
      <c r="N89" s="1">
        <v>0</v>
      </c>
      <c r="O89" s="1">
        <v>0</v>
      </c>
      <c r="P89" s="1">
        <v>0</v>
      </c>
      <c r="Q89" s="1">
        <v>0</v>
      </c>
      <c r="R89" s="1">
        <v>0</v>
      </c>
      <c r="S89" s="1">
        <v>0</v>
      </c>
      <c r="T89" s="1">
        <v>0</v>
      </c>
      <c r="U89" s="1">
        <v>0</v>
      </c>
      <c r="V89" s="1">
        <v>0</v>
      </c>
    </row>
    <row r="90" spans="1:22">
      <c r="A90" s="1" t="s">
        <v>461</v>
      </c>
      <c r="B90" s="1" t="s">
        <v>462</v>
      </c>
      <c r="C90" s="1">
        <v>0</v>
      </c>
      <c r="D90" s="1">
        <v>0</v>
      </c>
      <c r="E90" s="1">
        <v>0</v>
      </c>
      <c r="F90" s="1">
        <v>0</v>
      </c>
      <c r="G90" s="1">
        <v>0</v>
      </c>
      <c r="H90" s="1">
        <v>0</v>
      </c>
      <c r="I90" s="1">
        <v>0</v>
      </c>
      <c r="J90" s="1">
        <v>0</v>
      </c>
      <c r="K90" s="1">
        <v>0</v>
      </c>
      <c r="L90" s="1">
        <v>0</v>
      </c>
      <c r="M90" s="1">
        <v>0</v>
      </c>
      <c r="N90" s="1">
        <v>0</v>
      </c>
      <c r="O90" s="1">
        <v>0</v>
      </c>
      <c r="P90" s="1">
        <v>0</v>
      </c>
      <c r="Q90" s="1">
        <v>0</v>
      </c>
      <c r="R90" s="1">
        <v>0</v>
      </c>
      <c r="S90" s="1">
        <v>0</v>
      </c>
      <c r="T90" s="1">
        <v>0</v>
      </c>
      <c r="U90" s="1">
        <v>0</v>
      </c>
      <c r="V90" s="1">
        <v>0</v>
      </c>
    </row>
    <row r="91" spans="1:22">
      <c r="A91" s="1" t="s">
        <v>463</v>
      </c>
      <c r="B91" s="1" t="s">
        <v>464</v>
      </c>
      <c r="C91" s="1">
        <v>0</v>
      </c>
      <c r="D91" s="1">
        <v>0</v>
      </c>
      <c r="E91" s="1">
        <v>0</v>
      </c>
      <c r="F91" s="1">
        <v>0</v>
      </c>
      <c r="G91" s="1">
        <v>0</v>
      </c>
      <c r="H91" s="1">
        <v>0</v>
      </c>
      <c r="I91" s="1">
        <v>0</v>
      </c>
      <c r="J91" s="1">
        <v>0</v>
      </c>
      <c r="K91" s="1">
        <v>0</v>
      </c>
      <c r="L91" s="1">
        <v>0</v>
      </c>
      <c r="M91" s="1">
        <v>0</v>
      </c>
      <c r="N91" s="1">
        <v>0</v>
      </c>
      <c r="O91" s="1">
        <v>0</v>
      </c>
      <c r="P91" s="1">
        <v>0</v>
      </c>
      <c r="Q91" s="1">
        <v>0</v>
      </c>
      <c r="R91" s="1">
        <v>0</v>
      </c>
      <c r="S91" s="1">
        <v>0</v>
      </c>
      <c r="T91" s="1">
        <v>0</v>
      </c>
      <c r="U91" s="1">
        <v>0</v>
      </c>
      <c r="V91" s="1">
        <v>0</v>
      </c>
    </row>
    <row r="92" spans="1:22">
      <c r="A92" s="1" t="s">
        <v>2760</v>
      </c>
      <c r="B92" s="1" t="s">
        <v>466</v>
      </c>
      <c r="C92" s="1">
        <v>0</v>
      </c>
      <c r="D92" s="1">
        <v>0</v>
      </c>
      <c r="E92" s="1">
        <v>0</v>
      </c>
      <c r="F92" s="1">
        <v>0</v>
      </c>
      <c r="G92" s="1">
        <v>0</v>
      </c>
      <c r="H92" s="1">
        <v>0</v>
      </c>
      <c r="I92" s="1">
        <v>0</v>
      </c>
      <c r="J92" s="1">
        <v>0</v>
      </c>
      <c r="K92" s="1">
        <v>0</v>
      </c>
      <c r="L92" s="1">
        <v>0</v>
      </c>
      <c r="M92" s="1">
        <v>0</v>
      </c>
      <c r="N92" s="1">
        <v>0</v>
      </c>
      <c r="O92" s="1">
        <v>0</v>
      </c>
      <c r="P92" s="1">
        <v>0</v>
      </c>
      <c r="Q92" s="1">
        <v>0</v>
      </c>
      <c r="R92" s="1">
        <v>0</v>
      </c>
      <c r="S92" s="1">
        <v>0</v>
      </c>
      <c r="T92" s="1">
        <v>0</v>
      </c>
      <c r="U92" s="1">
        <v>0</v>
      </c>
      <c r="V92" s="1">
        <v>0</v>
      </c>
    </row>
    <row r="93" spans="1:22">
      <c r="A93" s="1" t="s">
        <v>467</v>
      </c>
      <c r="B93" s="1" t="s">
        <v>468</v>
      </c>
      <c r="C93" s="1">
        <v>0</v>
      </c>
      <c r="D93" s="1">
        <v>0</v>
      </c>
      <c r="E93" s="1">
        <v>0</v>
      </c>
      <c r="F93" s="1">
        <v>0</v>
      </c>
      <c r="G93" s="1">
        <v>0</v>
      </c>
      <c r="H93" s="1">
        <v>0</v>
      </c>
      <c r="I93" s="1">
        <v>0</v>
      </c>
      <c r="J93" s="1">
        <v>0</v>
      </c>
      <c r="K93" s="1">
        <v>0</v>
      </c>
      <c r="L93" s="1">
        <v>0</v>
      </c>
      <c r="M93" s="1">
        <v>0</v>
      </c>
      <c r="N93" s="1">
        <v>0</v>
      </c>
      <c r="O93" s="1">
        <v>0</v>
      </c>
      <c r="P93" s="1">
        <v>0</v>
      </c>
      <c r="Q93" s="1">
        <v>0</v>
      </c>
      <c r="R93" s="1">
        <v>0</v>
      </c>
      <c r="S93" s="1">
        <v>0</v>
      </c>
      <c r="T93" s="1">
        <v>0</v>
      </c>
      <c r="U93" s="1">
        <v>0</v>
      </c>
      <c r="V93" s="1">
        <v>0</v>
      </c>
    </row>
    <row r="94" spans="1:22">
      <c r="A94" s="1" t="s">
        <v>469</v>
      </c>
      <c r="B94" s="1" t="s">
        <v>470</v>
      </c>
      <c r="C94" s="1">
        <v>0</v>
      </c>
      <c r="D94" s="1">
        <v>0</v>
      </c>
      <c r="E94" s="1">
        <v>0</v>
      </c>
      <c r="F94" s="1">
        <v>0</v>
      </c>
      <c r="G94" s="1">
        <v>0</v>
      </c>
      <c r="H94" s="1">
        <v>0</v>
      </c>
      <c r="I94" s="1">
        <v>0</v>
      </c>
      <c r="J94" s="1">
        <v>0</v>
      </c>
      <c r="K94" s="1">
        <v>0</v>
      </c>
      <c r="L94" s="1">
        <v>0</v>
      </c>
      <c r="M94" s="1">
        <v>0</v>
      </c>
      <c r="N94" s="1">
        <v>0</v>
      </c>
      <c r="O94" s="1">
        <v>0</v>
      </c>
      <c r="P94" s="1">
        <v>0</v>
      </c>
      <c r="Q94" s="1">
        <v>0</v>
      </c>
      <c r="R94" s="1">
        <v>0</v>
      </c>
      <c r="S94" s="1">
        <v>0</v>
      </c>
      <c r="T94" s="1">
        <v>0</v>
      </c>
      <c r="U94" s="1">
        <v>0</v>
      </c>
      <c r="V94" s="1">
        <v>0</v>
      </c>
    </row>
    <row r="95" spans="1:22">
      <c r="A95" s="1" t="s">
        <v>471</v>
      </c>
      <c r="B95" s="1" t="s">
        <v>472</v>
      </c>
      <c r="C95" s="1">
        <v>0</v>
      </c>
      <c r="D95" s="1">
        <v>0</v>
      </c>
      <c r="E95" s="1">
        <v>0</v>
      </c>
      <c r="F95" s="1">
        <v>0</v>
      </c>
      <c r="G95" s="1">
        <v>0</v>
      </c>
      <c r="H95" s="1">
        <v>0</v>
      </c>
      <c r="I95" s="1">
        <v>0</v>
      </c>
      <c r="J95" s="1">
        <v>0</v>
      </c>
      <c r="K95" s="1">
        <v>0</v>
      </c>
      <c r="L95" s="1">
        <v>0</v>
      </c>
      <c r="M95" s="1">
        <v>0</v>
      </c>
      <c r="N95" s="1">
        <v>0</v>
      </c>
      <c r="O95" s="1">
        <v>0</v>
      </c>
      <c r="P95" s="1">
        <v>0</v>
      </c>
      <c r="Q95" s="1">
        <v>0</v>
      </c>
      <c r="R95" s="1">
        <v>0</v>
      </c>
      <c r="S95" s="1">
        <v>0</v>
      </c>
      <c r="T95" s="1">
        <v>0</v>
      </c>
      <c r="U95" s="1">
        <v>0</v>
      </c>
      <c r="V95" s="1">
        <v>0</v>
      </c>
    </row>
    <row r="96" spans="1:22">
      <c r="A96" s="1" t="s">
        <v>2761</v>
      </c>
      <c r="B96" s="1" t="s">
        <v>474</v>
      </c>
      <c r="C96" s="1">
        <v>0</v>
      </c>
      <c r="D96" s="1">
        <v>0</v>
      </c>
      <c r="E96" s="1">
        <v>0</v>
      </c>
      <c r="F96" s="1">
        <v>0</v>
      </c>
      <c r="G96" s="1">
        <v>0</v>
      </c>
      <c r="H96" s="1">
        <v>0</v>
      </c>
      <c r="I96" s="1">
        <v>0</v>
      </c>
      <c r="J96" s="1">
        <v>0</v>
      </c>
      <c r="K96" s="1">
        <v>0</v>
      </c>
      <c r="L96" s="1">
        <v>0</v>
      </c>
      <c r="M96" s="1">
        <v>0</v>
      </c>
      <c r="N96" s="1">
        <v>0</v>
      </c>
      <c r="O96" s="1">
        <v>0</v>
      </c>
      <c r="P96" s="1">
        <v>0</v>
      </c>
      <c r="Q96" s="1">
        <v>0</v>
      </c>
      <c r="R96" s="1">
        <v>0</v>
      </c>
      <c r="S96" s="1">
        <v>0</v>
      </c>
      <c r="T96" s="1">
        <v>0</v>
      </c>
      <c r="U96" s="1">
        <v>0</v>
      </c>
      <c r="V96" s="1">
        <v>0</v>
      </c>
    </row>
    <row r="97" spans="1:22">
      <c r="A97" s="1" t="s">
        <v>475</v>
      </c>
      <c r="B97" s="1" t="s">
        <v>476</v>
      </c>
      <c r="C97" s="1">
        <v>0</v>
      </c>
      <c r="D97" s="1">
        <v>0</v>
      </c>
      <c r="E97" s="1">
        <v>0</v>
      </c>
      <c r="F97" s="1">
        <v>0</v>
      </c>
      <c r="G97" s="1">
        <v>0</v>
      </c>
      <c r="H97" s="1">
        <v>0</v>
      </c>
      <c r="I97" s="1">
        <v>0</v>
      </c>
      <c r="J97" s="1">
        <v>0</v>
      </c>
      <c r="K97" s="1">
        <v>0</v>
      </c>
      <c r="L97" s="1">
        <v>0</v>
      </c>
      <c r="M97" s="1">
        <v>0</v>
      </c>
      <c r="N97" s="1">
        <v>0</v>
      </c>
      <c r="O97" s="1">
        <v>0</v>
      </c>
      <c r="P97" s="1">
        <v>0</v>
      </c>
      <c r="Q97" s="1">
        <v>0</v>
      </c>
      <c r="R97" s="1">
        <v>0</v>
      </c>
      <c r="S97" s="1">
        <v>0</v>
      </c>
      <c r="T97" s="1">
        <v>0</v>
      </c>
      <c r="U97" s="1">
        <v>0</v>
      </c>
      <c r="V97" s="1">
        <v>0</v>
      </c>
    </row>
    <row r="98" spans="1:22">
      <c r="A98" s="1" t="s">
        <v>477</v>
      </c>
      <c r="B98" s="1" t="s">
        <v>478</v>
      </c>
      <c r="C98" s="1">
        <v>0</v>
      </c>
      <c r="D98" s="1">
        <v>0</v>
      </c>
      <c r="E98" s="1">
        <v>0</v>
      </c>
      <c r="F98" s="1">
        <v>0</v>
      </c>
      <c r="G98" s="1">
        <v>0</v>
      </c>
      <c r="H98" s="1">
        <v>0</v>
      </c>
      <c r="I98" s="1">
        <v>0</v>
      </c>
      <c r="J98" s="1">
        <v>0</v>
      </c>
      <c r="K98" s="1">
        <v>0</v>
      </c>
      <c r="L98" s="1">
        <v>0</v>
      </c>
      <c r="M98" s="1">
        <v>0</v>
      </c>
      <c r="N98" s="1">
        <v>0</v>
      </c>
      <c r="O98" s="1">
        <v>0</v>
      </c>
      <c r="P98" s="1">
        <v>0</v>
      </c>
      <c r="Q98" s="1">
        <v>0</v>
      </c>
      <c r="R98" s="1">
        <v>0</v>
      </c>
      <c r="S98" s="1">
        <v>0</v>
      </c>
      <c r="T98" s="1">
        <v>0</v>
      </c>
      <c r="U98" s="1">
        <v>0</v>
      </c>
      <c r="V98" s="1">
        <v>0</v>
      </c>
    </row>
    <row r="99" spans="1:22">
      <c r="A99" s="1" t="s">
        <v>479</v>
      </c>
      <c r="B99" s="1" t="s">
        <v>480</v>
      </c>
      <c r="C99" s="1">
        <v>0</v>
      </c>
      <c r="D99" s="1">
        <v>0</v>
      </c>
      <c r="E99" s="1">
        <v>0</v>
      </c>
      <c r="F99" s="1">
        <v>0</v>
      </c>
      <c r="G99" s="1">
        <v>0</v>
      </c>
      <c r="H99" s="1">
        <v>0</v>
      </c>
      <c r="I99" s="1">
        <v>0</v>
      </c>
      <c r="J99" s="1">
        <v>0</v>
      </c>
      <c r="K99" s="1">
        <v>0</v>
      </c>
      <c r="L99" s="1">
        <v>0</v>
      </c>
      <c r="M99" s="1">
        <v>0</v>
      </c>
      <c r="N99" s="1">
        <v>0</v>
      </c>
      <c r="O99" s="1">
        <v>0</v>
      </c>
      <c r="P99" s="1">
        <v>0</v>
      </c>
      <c r="Q99" s="1">
        <v>0</v>
      </c>
      <c r="R99" s="1">
        <v>0</v>
      </c>
      <c r="S99" s="1">
        <v>0</v>
      </c>
      <c r="T99" s="1">
        <v>0</v>
      </c>
      <c r="U99" s="1">
        <v>0</v>
      </c>
      <c r="V99" s="1">
        <v>0</v>
      </c>
    </row>
    <row r="100" spans="1:22">
      <c r="A100" s="1" t="s">
        <v>481</v>
      </c>
      <c r="B100" s="1" t="s">
        <v>482</v>
      </c>
      <c r="C100" s="1">
        <v>0</v>
      </c>
      <c r="D100" s="1">
        <v>0</v>
      </c>
      <c r="E100" s="1">
        <v>0</v>
      </c>
      <c r="F100" s="1">
        <v>0</v>
      </c>
      <c r="G100" s="1">
        <v>0</v>
      </c>
      <c r="H100" s="1">
        <v>0</v>
      </c>
      <c r="I100" s="1">
        <v>0</v>
      </c>
      <c r="J100" s="1">
        <v>0</v>
      </c>
      <c r="K100" s="1">
        <v>0</v>
      </c>
      <c r="L100" s="1">
        <v>0</v>
      </c>
      <c r="M100" s="1">
        <v>0</v>
      </c>
      <c r="N100" s="1">
        <v>0</v>
      </c>
      <c r="O100" s="1">
        <v>0</v>
      </c>
      <c r="P100" s="1">
        <v>0</v>
      </c>
      <c r="Q100" s="1">
        <v>0</v>
      </c>
      <c r="R100" s="1">
        <v>0</v>
      </c>
      <c r="S100" s="1">
        <v>0</v>
      </c>
      <c r="T100" s="1">
        <v>0</v>
      </c>
      <c r="U100" s="1">
        <v>0</v>
      </c>
      <c r="V100" s="1">
        <v>0</v>
      </c>
    </row>
    <row r="101" spans="1:22">
      <c r="A101" s="1" t="s">
        <v>483</v>
      </c>
      <c r="B101" s="1" t="s">
        <v>484</v>
      </c>
      <c r="C101" s="1">
        <v>0</v>
      </c>
      <c r="D101" s="1">
        <v>0</v>
      </c>
      <c r="E101" s="1">
        <v>0</v>
      </c>
      <c r="F101" s="1">
        <v>0</v>
      </c>
      <c r="G101" s="1">
        <v>0</v>
      </c>
      <c r="H101" s="1">
        <v>0</v>
      </c>
      <c r="I101" s="1">
        <v>0</v>
      </c>
      <c r="J101" s="1">
        <v>0</v>
      </c>
      <c r="K101" s="1">
        <v>0</v>
      </c>
      <c r="L101" s="1">
        <v>0</v>
      </c>
      <c r="M101" s="1">
        <v>0</v>
      </c>
      <c r="N101" s="1">
        <v>0</v>
      </c>
      <c r="O101" s="1">
        <v>0</v>
      </c>
      <c r="P101" s="1">
        <v>0</v>
      </c>
      <c r="Q101" s="1">
        <v>0</v>
      </c>
      <c r="R101" s="1">
        <v>0</v>
      </c>
      <c r="S101" s="1">
        <v>0</v>
      </c>
      <c r="T101" s="1">
        <v>0</v>
      </c>
      <c r="U101" s="1">
        <v>0</v>
      </c>
      <c r="V101" s="1">
        <v>0</v>
      </c>
    </row>
    <row r="102" spans="1:22">
      <c r="A102" s="1" t="s">
        <v>2762</v>
      </c>
      <c r="B102" s="1" t="s">
        <v>486</v>
      </c>
      <c r="C102" s="1">
        <v>0</v>
      </c>
      <c r="D102" s="1">
        <v>0</v>
      </c>
      <c r="E102" s="1">
        <v>0</v>
      </c>
      <c r="F102" s="1">
        <v>0</v>
      </c>
      <c r="G102" s="1">
        <v>0</v>
      </c>
      <c r="H102" s="1">
        <v>0</v>
      </c>
      <c r="I102" s="1">
        <v>0</v>
      </c>
      <c r="J102" s="1">
        <v>0</v>
      </c>
      <c r="K102" s="1">
        <v>0</v>
      </c>
      <c r="L102" s="1">
        <v>0</v>
      </c>
      <c r="M102" s="1">
        <v>0</v>
      </c>
      <c r="N102" s="1">
        <v>0</v>
      </c>
      <c r="O102" s="1">
        <v>0</v>
      </c>
      <c r="P102" s="1">
        <v>0</v>
      </c>
      <c r="Q102" s="1">
        <v>0</v>
      </c>
      <c r="R102" s="1">
        <v>0</v>
      </c>
      <c r="S102" s="1">
        <v>0</v>
      </c>
      <c r="T102" s="1">
        <v>0</v>
      </c>
      <c r="U102" s="1">
        <v>0</v>
      </c>
      <c r="V102" s="1">
        <v>0</v>
      </c>
    </row>
    <row r="103" spans="1:22">
      <c r="A103" s="1" t="s">
        <v>487</v>
      </c>
      <c r="B103" s="1" t="s">
        <v>488</v>
      </c>
      <c r="C103" s="1">
        <v>0</v>
      </c>
      <c r="D103" s="1">
        <v>0</v>
      </c>
      <c r="E103" s="1">
        <v>0</v>
      </c>
      <c r="F103" s="1">
        <v>0</v>
      </c>
      <c r="G103" s="1">
        <v>0</v>
      </c>
      <c r="H103" s="1">
        <v>0</v>
      </c>
      <c r="I103" s="1">
        <v>0</v>
      </c>
      <c r="J103" s="1">
        <v>0</v>
      </c>
      <c r="K103" s="1">
        <v>0</v>
      </c>
      <c r="L103" s="1">
        <v>0</v>
      </c>
      <c r="M103" s="1">
        <v>0</v>
      </c>
      <c r="N103" s="1">
        <v>0</v>
      </c>
      <c r="O103" s="1">
        <v>0</v>
      </c>
      <c r="P103" s="1">
        <v>0</v>
      </c>
      <c r="Q103" s="1">
        <v>0</v>
      </c>
      <c r="R103" s="1">
        <v>0</v>
      </c>
      <c r="S103" s="1">
        <v>0</v>
      </c>
      <c r="T103" s="1">
        <v>0</v>
      </c>
      <c r="U103" s="1">
        <v>0</v>
      </c>
      <c r="V103" s="1">
        <v>0</v>
      </c>
    </row>
    <row r="104" spans="1:22">
      <c r="A104" s="1" t="s">
        <v>489</v>
      </c>
      <c r="B104" s="1" t="s">
        <v>490</v>
      </c>
      <c r="C104" s="1">
        <v>0</v>
      </c>
      <c r="D104" s="1">
        <v>0</v>
      </c>
      <c r="E104" s="1">
        <v>0</v>
      </c>
      <c r="F104" s="1">
        <v>0</v>
      </c>
      <c r="G104" s="1">
        <v>0</v>
      </c>
      <c r="H104" s="1">
        <v>0</v>
      </c>
      <c r="I104" s="1">
        <v>0</v>
      </c>
      <c r="J104" s="1">
        <v>0</v>
      </c>
      <c r="K104" s="1">
        <v>0</v>
      </c>
      <c r="L104" s="1">
        <v>0</v>
      </c>
      <c r="M104" s="1">
        <v>0</v>
      </c>
      <c r="N104" s="1">
        <v>0</v>
      </c>
      <c r="O104" s="1">
        <v>0</v>
      </c>
      <c r="P104" s="1">
        <v>0</v>
      </c>
      <c r="Q104" s="1">
        <v>0</v>
      </c>
      <c r="R104" s="1">
        <v>0</v>
      </c>
      <c r="S104" s="1">
        <v>0</v>
      </c>
      <c r="T104" s="1">
        <v>0</v>
      </c>
      <c r="U104" s="1">
        <v>0</v>
      </c>
      <c r="V104" s="1">
        <v>0</v>
      </c>
    </row>
    <row r="105" spans="1:22">
      <c r="A105" s="1" t="s">
        <v>491</v>
      </c>
      <c r="B105" s="1" t="s">
        <v>492</v>
      </c>
      <c r="C105" s="1">
        <v>0</v>
      </c>
      <c r="D105" s="1">
        <v>0</v>
      </c>
      <c r="E105" s="1">
        <v>0</v>
      </c>
      <c r="F105" s="1">
        <v>0</v>
      </c>
      <c r="G105" s="1">
        <v>0</v>
      </c>
      <c r="H105" s="1">
        <v>0</v>
      </c>
      <c r="I105" s="1">
        <v>0</v>
      </c>
      <c r="J105" s="1">
        <v>0</v>
      </c>
      <c r="K105" s="1">
        <v>0</v>
      </c>
      <c r="L105" s="1">
        <v>0</v>
      </c>
      <c r="M105" s="1">
        <v>0</v>
      </c>
      <c r="N105" s="1">
        <v>0</v>
      </c>
      <c r="O105" s="1">
        <v>0</v>
      </c>
      <c r="P105" s="1">
        <v>0</v>
      </c>
      <c r="Q105" s="1">
        <v>0</v>
      </c>
      <c r="R105" s="1">
        <v>0</v>
      </c>
      <c r="S105" s="1">
        <v>0</v>
      </c>
      <c r="T105" s="1">
        <v>0</v>
      </c>
      <c r="U105" s="1">
        <v>0</v>
      </c>
      <c r="V105" s="1">
        <v>0</v>
      </c>
    </row>
    <row r="106" spans="1:22">
      <c r="A106" s="1" t="s">
        <v>2763</v>
      </c>
      <c r="B106" s="1" t="s">
        <v>494</v>
      </c>
      <c r="C106" s="1">
        <v>0</v>
      </c>
      <c r="D106" s="1">
        <v>0</v>
      </c>
      <c r="E106" s="1">
        <v>0</v>
      </c>
      <c r="F106" s="1">
        <v>0</v>
      </c>
      <c r="G106" s="1">
        <v>0</v>
      </c>
      <c r="H106" s="1">
        <v>0</v>
      </c>
      <c r="I106" s="1">
        <v>0</v>
      </c>
      <c r="J106" s="1">
        <v>0</v>
      </c>
      <c r="K106" s="1">
        <v>0</v>
      </c>
      <c r="L106" s="1">
        <v>0</v>
      </c>
      <c r="M106" s="1">
        <v>0</v>
      </c>
      <c r="N106" s="1">
        <v>0</v>
      </c>
      <c r="O106" s="1">
        <v>0</v>
      </c>
      <c r="P106" s="1">
        <v>0</v>
      </c>
      <c r="Q106" s="1">
        <v>0</v>
      </c>
      <c r="R106" s="1">
        <v>0</v>
      </c>
      <c r="S106" s="1">
        <v>0</v>
      </c>
      <c r="T106" s="1">
        <v>0</v>
      </c>
      <c r="U106" s="1">
        <v>0</v>
      </c>
      <c r="V106" s="1">
        <v>0</v>
      </c>
    </row>
    <row r="107" spans="1:22">
      <c r="A107" s="1" t="s">
        <v>495</v>
      </c>
      <c r="B107" s="1" t="s">
        <v>496</v>
      </c>
      <c r="C107" s="1">
        <v>0</v>
      </c>
      <c r="D107" s="1">
        <v>0</v>
      </c>
      <c r="E107" s="1">
        <v>0</v>
      </c>
      <c r="F107" s="1">
        <v>0</v>
      </c>
      <c r="G107" s="1">
        <v>0</v>
      </c>
      <c r="H107" s="1">
        <v>0</v>
      </c>
      <c r="I107" s="1">
        <v>0</v>
      </c>
      <c r="J107" s="1">
        <v>0</v>
      </c>
      <c r="K107" s="1">
        <v>0</v>
      </c>
      <c r="L107" s="1">
        <v>0</v>
      </c>
      <c r="M107" s="1">
        <v>0</v>
      </c>
      <c r="N107" s="1">
        <v>0</v>
      </c>
      <c r="O107" s="1">
        <v>0</v>
      </c>
      <c r="P107" s="1">
        <v>0</v>
      </c>
      <c r="Q107" s="1">
        <v>0</v>
      </c>
      <c r="R107" s="1">
        <v>0</v>
      </c>
      <c r="S107" s="1">
        <v>0</v>
      </c>
      <c r="T107" s="1">
        <v>0</v>
      </c>
      <c r="U107" s="1">
        <v>0</v>
      </c>
      <c r="V107" s="1">
        <v>0</v>
      </c>
    </row>
    <row r="108" spans="1:22">
      <c r="A108" s="1" t="s">
        <v>497</v>
      </c>
      <c r="B108" s="1" t="s">
        <v>498</v>
      </c>
      <c r="C108" s="1">
        <v>0</v>
      </c>
      <c r="D108" s="1">
        <v>0</v>
      </c>
      <c r="E108" s="1">
        <v>0</v>
      </c>
      <c r="F108" s="1">
        <v>0</v>
      </c>
      <c r="G108" s="1">
        <v>0</v>
      </c>
      <c r="H108" s="1">
        <v>0</v>
      </c>
      <c r="I108" s="1">
        <v>0</v>
      </c>
      <c r="J108" s="1">
        <v>0</v>
      </c>
      <c r="K108" s="1">
        <v>0</v>
      </c>
      <c r="L108" s="1">
        <v>0</v>
      </c>
      <c r="M108" s="1">
        <v>0</v>
      </c>
      <c r="N108" s="1">
        <v>0</v>
      </c>
      <c r="O108" s="1">
        <v>0</v>
      </c>
      <c r="P108" s="1">
        <v>0</v>
      </c>
      <c r="Q108" s="1">
        <v>0</v>
      </c>
      <c r="R108" s="1">
        <v>0</v>
      </c>
      <c r="S108" s="1">
        <v>0</v>
      </c>
      <c r="T108" s="1">
        <v>0</v>
      </c>
      <c r="U108" s="1">
        <v>0</v>
      </c>
      <c r="V108" s="1">
        <v>0</v>
      </c>
    </row>
    <row r="109" spans="1:22">
      <c r="A109" s="1" t="s">
        <v>499</v>
      </c>
      <c r="B109" s="1" t="s">
        <v>500</v>
      </c>
      <c r="C109" s="1">
        <v>0</v>
      </c>
      <c r="D109" s="1">
        <v>0</v>
      </c>
      <c r="E109" s="1">
        <v>0</v>
      </c>
      <c r="F109" s="1">
        <v>0</v>
      </c>
      <c r="G109" s="1">
        <v>0</v>
      </c>
      <c r="H109" s="1">
        <v>0</v>
      </c>
      <c r="I109" s="1">
        <v>0</v>
      </c>
      <c r="J109" s="1">
        <v>0</v>
      </c>
      <c r="K109" s="1">
        <v>0</v>
      </c>
      <c r="L109" s="1">
        <v>0</v>
      </c>
      <c r="M109" s="1">
        <v>0</v>
      </c>
      <c r="N109" s="1">
        <v>0</v>
      </c>
      <c r="O109" s="1">
        <v>0</v>
      </c>
      <c r="P109" s="1">
        <v>0</v>
      </c>
      <c r="Q109" s="1">
        <v>0</v>
      </c>
      <c r="R109" s="1">
        <v>0</v>
      </c>
      <c r="S109" s="1">
        <v>0</v>
      </c>
      <c r="T109" s="1">
        <v>0</v>
      </c>
      <c r="U109" s="1">
        <v>0</v>
      </c>
      <c r="V109" s="1">
        <v>0</v>
      </c>
    </row>
    <row r="110" spans="1:22">
      <c r="A110" s="1" t="s">
        <v>2764</v>
      </c>
      <c r="B110" s="1" t="s">
        <v>502</v>
      </c>
      <c r="C110" s="1">
        <v>0</v>
      </c>
      <c r="D110" s="1">
        <v>0</v>
      </c>
      <c r="E110" s="1">
        <v>0</v>
      </c>
      <c r="F110" s="1">
        <v>0</v>
      </c>
      <c r="G110" s="1">
        <v>0</v>
      </c>
      <c r="H110" s="1">
        <v>0</v>
      </c>
      <c r="I110" s="1">
        <v>0</v>
      </c>
      <c r="J110" s="1">
        <v>0</v>
      </c>
      <c r="K110" s="1">
        <v>0</v>
      </c>
      <c r="L110" s="1">
        <v>0</v>
      </c>
      <c r="M110" s="1">
        <v>0</v>
      </c>
      <c r="N110" s="1">
        <v>0</v>
      </c>
      <c r="O110" s="1">
        <v>0</v>
      </c>
      <c r="P110" s="1">
        <v>0</v>
      </c>
      <c r="Q110" s="1">
        <v>0</v>
      </c>
      <c r="R110" s="1">
        <v>0</v>
      </c>
      <c r="S110" s="1">
        <v>0</v>
      </c>
      <c r="T110" s="1">
        <v>0</v>
      </c>
      <c r="U110" s="1">
        <v>0</v>
      </c>
      <c r="V110" s="1">
        <v>0</v>
      </c>
    </row>
    <row r="111" spans="1:22">
      <c r="A111" s="1" t="s">
        <v>503</v>
      </c>
      <c r="B111" s="1" t="s">
        <v>504</v>
      </c>
      <c r="C111" s="1">
        <v>0</v>
      </c>
      <c r="D111" s="1">
        <v>0</v>
      </c>
      <c r="E111" s="1">
        <v>0</v>
      </c>
      <c r="F111" s="1">
        <v>0</v>
      </c>
      <c r="G111" s="1">
        <v>0</v>
      </c>
      <c r="H111" s="1">
        <v>0</v>
      </c>
      <c r="I111" s="1">
        <v>0</v>
      </c>
      <c r="J111" s="1">
        <v>0</v>
      </c>
      <c r="K111" s="1">
        <v>0</v>
      </c>
      <c r="L111" s="1">
        <v>0</v>
      </c>
      <c r="M111" s="1">
        <v>0</v>
      </c>
      <c r="N111" s="1">
        <v>0</v>
      </c>
      <c r="O111" s="1">
        <v>0</v>
      </c>
      <c r="P111" s="1">
        <v>0</v>
      </c>
      <c r="Q111" s="1">
        <v>0</v>
      </c>
      <c r="R111" s="1">
        <v>0</v>
      </c>
      <c r="S111" s="1">
        <v>0</v>
      </c>
      <c r="T111" s="1">
        <v>0</v>
      </c>
      <c r="U111" s="1">
        <v>0</v>
      </c>
      <c r="V111" s="1">
        <v>0</v>
      </c>
    </row>
    <row r="112" spans="1:22">
      <c r="A112" s="1" t="s">
        <v>505</v>
      </c>
      <c r="B112" s="1" t="s">
        <v>506</v>
      </c>
      <c r="C112" s="1">
        <v>0</v>
      </c>
      <c r="D112" s="1">
        <v>0</v>
      </c>
      <c r="E112" s="1">
        <v>0</v>
      </c>
      <c r="F112" s="1">
        <v>0</v>
      </c>
      <c r="G112" s="1">
        <v>0</v>
      </c>
      <c r="H112" s="1">
        <v>0</v>
      </c>
      <c r="I112" s="1">
        <v>0</v>
      </c>
      <c r="J112" s="1">
        <v>0</v>
      </c>
      <c r="K112" s="1">
        <v>0</v>
      </c>
      <c r="L112" s="1">
        <v>0</v>
      </c>
      <c r="M112" s="1">
        <v>0</v>
      </c>
      <c r="N112" s="1">
        <v>0</v>
      </c>
      <c r="O112" s="1">
        <v>0</v>
      </c>
      <c r="P112" s="1">
        <v>0</v>
      </c>
      <c r="Q112" s="1">
        <v>0</v>
      </c>
      <c r="R112" s="1">
        <v>0</v>
      </c>
      <c r="S112" s="1">
        <v>0</v>
      </c>
      <c r="T112" s="1">
        <v>0</v>
      </c>
      <c r="U112" s="1">
        <v>0</v>
      </c>
      <c r="V112" s="1">
        <v>0</v>
      </c>
    </row>
    <row r="113" spans="1:22">
      <c r="A113" s="1" t="s">
        <v>507</v>
      </c>
      <c r="B113" s="1" t="s">
        <v>508</v>
      </c>
      <c r="C113" s="1">
        <v>0</v>
      </c>
      <c r="D113" s="1">
        <v>0</v>
      </c>
      <c r="E113" s="1">
        <v>0</v>
      </c>
      <c r="F113" s="1">
        <v>0</v>
      </c>
      <c r="G113" s="1">
        <v>0</v>
      </c>
      <c r="H113" s="1">
        <v>0</v>
      </c>
      <c r="I113" s="1">
        <v>0</v>
      </c>
      <c r="J113" s="1">
        <v>0</v>
      </c>
      <c r="K113" s="1">
        <v>0</v>
      </c>
      <c r="L113" s="1">
        <v>0</v>
      </c>
      <c r="M113" s="1">
        <v>0</v>
      </c>
      <c r="N113" s="1">
        <v>0</v>
      </c>
      <c r="O113" s="1">
        <v>0</v>
      </c>
      <c r="P113" s="1">
        <v>0</v>
      </c>
      <c r="Q113" s="1">
        <v>0</v>
      </c>
      <c r="R113" s="1">
        <v>0</v>
      </c>
      <c r="S113" s="1">
        <v>0</v>
      </c>
      <c r="T113" s="1">
        <v>0</v>
      </c>
      <c r="U113" s="1">
        <v>0</v>
      </c>
      <c r="V113" s="1">
        <v>0</v>
      </c>
    </row>
    <row r="114" spans="1:22">
      <c r="A114" s="1" t="s">
        <v>509</v>
      </c>
      <c r="B114" s="1" t="s">
        <v>510</v>
      </c>
      <c r="C114" s="1">
        <v>0</v>
      </c>
      <c r="D114" s="1">
        <v>0</v>
      </c>
      <c r="E114" s="1">
        <v>0</v>
      </c>
      <c r="F114" s="1">
        <v>0</v>
      </c>
      <c r="G114" s="1">
        <v>0</v>
      </c>
      <c r="H114" s="1">
        <v>0</v>
      </c>
      <c r="I114" s="1">
        <v>0</v>
      </c>
      <c r="J114" s="1">
        <v>0</v>
      </c>
      <c r="K114" s="1">
        <v>0</v>
      </c>
      <c r="L114" s="1">
        <v>0</v>
      </c>
      <c r="M114" s="1">
        <v>0</v>
      </c>
      <c r="N114" s="1">
        <v>0</v>
      </c>
      <c r="O114" s="1">
        <v>0</v>
      </c>
      <c r="P114" s="1">
        <v>0</v>
      </c>
      <c r="Q114" s="1">
        <v>0</v>
      </c>
      <c r="R114" s="1">
        <v>0</v>
      </c>
      <c r="S114" s="1">
        <v>0</v>
      </c>
      <c r="T114" s="1">
        <v>0</v>
      </c>
      <c r="U114" s="1">
        <v>0</v>
      </c>
      <c r="V114" s="1">
        <v>0</v>
      </c>
    </row>
    <row r="115" spans="1:22">
      <c r="A115" s="1" t="s">
        <v>511</v>
      </c>
      <c r="B115" s="1" t="s">
        <v>512</v>
      </c>
      <c r="C115" s="1">
        <v>0</v>
      </c>
      <c r="D115" s="1">
        <v>0</v>
      </c>
      <c r="E115" s="1">
        <v>0</v>
      </c>
      <c r="F115" s="1">
        <v>0</v>
      </c>
      <c r="G115" s="1">
        <v>0</v>
      </c>
      <c r="H115" s="1">
        <v>0</v>
      </c>
      <c r="I115" s="1">
        <v>0</v>
      </c>
      <c r="J115" s="1">
        <v>0</v>
      </c>
      <c r="K115" s="1">
        <v>0</v>
      </c>
      <c r="L115" s="1">
        <v>0</v>
      </c>
      <c r="M115" s="1">
        <v>0</v>
      </c>
      <c r="N115" s="1">
        <v>0</v>
      </c>
      <c r="O115" s="1">
        <v>0</v>
      </c>
      <c r="P115" s="1">
        <v>0</v>
      </c>
      <c r="Q115" s="1">
        <v>0</v>
      </c>
      <c r="R115" s="1">
        <v>0</v>
      </c>
      <c r="S115" s="1">
        <v>0</v>
      </c>
      <c r="T115" s="1">
        <v>0</v>
      </c>
      <c r="U115" s="1">
        <v>0</v>
      </c>
      <c r="V115" s="1">
        <v>0</v>
      </c>
    </row>
    <row r="116" spans="1:22">
      <c r="A116" s="1" t="s">
        <v>513</v>
      </c>
      <c r="B116" s="1" t="s">
        <v>514</v>
      </c>
      <c r="C116" s="1">
        <v>0</v>
      </c>
      <c r="D116" s="1">
        <v>0</v>
      </c>
      <c r="E116" s="1">
        <v>0</v>
      </c>
      <c r="F116" s="1">
        <v>0</v>
      </c>
      <c r="G116" s="1">
        <v>0</v>
      </c>
      <c r="H116" s="1">
        <v>0</v>
      </c>
      <c r="I116" s="1">
        <v>0</v>
      </c>
      <c r="J116" s="1">
        <v>0</v>
      </c>
      <c r="K116" s="1">
        <v>0</v>
      </c>
      <c r="L116" s="1">
        <v>0</v>
      </c>
      <c r="M116" s="1">
        <v>0</v>
      </c>
      <c r="N116" s="1">
        <v>0</v>
      </c>
      <c r="O116" s="1">
        <v>0</v>
      </c>
      <c r="P116" s="1">
        <v>0</v>
      </c>
      <c r="Q116" s="1">
        <v>0</v>
      </c>
      <c r="R116" s="1">
        <v>0</v>
      </c>
      <c r="S116" s="1">
        <v>0</v>
      </c>
      <c r="T116" s="1">
        <v>0</v>
      </c>
      <c r="U116" s="1">
        <v>0</v>
      </c>
      <c r="V116" s="1">
        <v>0</v>
      </c>
    </row>
    <row r="117" spans="1:22">
      <c r="A117" s="1" t="s">
        <v>515</v>
      </c>
      <c r="B117" s="1" t="s">
        <v>516</v>
      </c>
      <c r="C117" s="1">
        <v>0</v>
      </c>
      <c r="D117" s="1">
        <v>0</v>
      </c>
      <c r="E117" s="1">
        <v>0</v>
      </c>
      <c r="F117" s="1">
        <v>0</v>
      </c>
      <c r="G117" s="1">
        <v>0</v>
      </c>
      <c r="H117" s="1">
        <v>0</v>
      </c>
      <c r="I117" s="1">
        <v>0</v>
      </c>
      <c r="J117" s="1">
        <v>0</v>
      </c>
      <c r="K117" s="1">
        <v>0</v>
      </c>
      <c r="L117" s="1">
        <v>0</v>
      </c>
      <c r="M117" s="1">
        <v>0</v>
      </c>
      <c r="N117" s="1">
        <v>0</v>
      </c>
      <c r="O117" s="1">
        <v>0</v>
      </c>
      <c r="P117" s="1">
        <v>0</v>
      </c>
      <c r="Q117" s="1">
        <v>0</v>
      </c>
      <c r="R117" s="1">
        <v>0</v>
      </c>
      <c r="S117" s="1">
        <v>0</v>
      </c>
      <c r="T117" s="1">
        <v>0</v>
      </c>
      <c r="U117" s="1">
        <v>0</v>
      </c>
      <c r="V117" s="1">
        <v>0</v>
      </c>
    </row>
    <row r="118" spans="1:22">
      <c r="A118" s="1" t="s">
        <v>517</v>
      </c>
      <c r="B118" s="1" t="s">
        <v>518</v>
      </c>
      <c r="C118" s="1">
        <v>0</v>
      </c>
      <c r="D118" s="1">
        <v>0</v>
      </c>
      <c r="E118" s="1">
        <v>0</v>
      </c>
      <c r="F118" s="1">
        <v>0</v>
      </c>
      <c r="G118" s="1">
        <v>0</v>
      </c>
      <c r="H118" s="1">
        <v>0</v>
      </c>
      <c r="I118" s="1">
        <v>0</v>
      </c>
      <c r="J118" s="1">
        <v>0</v>
      </c>
      <c r="K118" s="1">
        <v>0</v>
      </c>
      <c r="L118" s="1">
        <v>0</v>
      </c>
      <c r="M118" s="1">
        <v>0</v>
      </c>
      <c r="N118" s="1">
        <v>0</v>
      </c>
      <c r="O118" s="1">
        <v>0</v>
      </c>
      <c r="P118" s="1">
        <v>0</v>
      </c>
      <c r="Q118" s="1">
        <v>0</v>
      </c>
      <c r="R118" s="1">
        <v>0</v>
      </c>
      <c r="S118" s="1">
        <v>0</v>
      </c>
      <c r="T118" s="1">
        <v>0</v>
      </c>
      <c r="U118" s="1">
        <v>0</v>
      </c>
      <c r="V118" s="1">
        <v>0</v>
      </c>
    </row>
    <row r="119" spans="1:22">
      <c r="A119" s="1" t="s">
        <v>519</v>
      </c>
      <c r="B119" s="1" t="s">
        <v>520</v>
      </c>
      <c r="C119" s="1">
        <v>0</v>
      </c>
      <c r="D119" s="1">
        <v>0</v>
      </c>
      <c r="E119" s="1">
        <v>0</v>
      </c>
      <c r="F119" s="1">
        <v>0</v>
      </c>
      <c r="G119" s="1">
        <v>0</v>
      </c>
      <c r="H119" s="1">
        <v>0</v>
      </c>
      <c r="I119" s="1">
        <v>0</v>
      </c>
      <c r="J119" s="1">
        <v>0</v>
      </c>
      <c r="K119" s="1">
        <v>0</v>
      </c>
      <c r="L119" s="1">
        <v>0</v>
      </c>
      <c r="M119" s="1">
        <v>0</v>
      </c>
      <c r="N119" s="1">
        <v>0</v>
      </c>
      <c r="O119" s="1">
        <v>0</v>
      </c>
      <c r="P119" s="1">
        <v>0</v>
      </c>
      <c r="Q119" s="1">
        <v>0</v>
      </c>
      <c r="R119" s="1">
        <v>0</v>
      </c>
      <c r="S119" s="1">
        <v>0</v>
      </c>
      <c r="T119" s="1">
        <v>0</v>
      </c>
      <c r="U119" s="1">
        <v>0</v>
      </c>
      <c r="V119" s="1">
        <v>0</v>
      </c>
    </row>
    <row r="120" spans="1:22">
      <c r="A120" s="1" t="s">
        <v>521</v>
      </c>
      <c r="B120" s="1" t="s">
        <v>522</v>
      </c>
      <c r="C120" s="1">
        <v>0</v>
      </c>
      <c r="D120" s="1">
        <v>0</v>
      </c>
      <c r="E120" s="1">
        <v>0</v>
      </c>
      <c r="F120" s="1">
        <v>0</v>
      </c>
      <c r="G120" s="1">
        <v>0</v>
      </c>
      <c r="H120" s="1">
        <v>0</v>
      </c>
      <c r="I120" s="1">
        <v>0</v>
      </c>
      <c r="J120" s="1">
        <v>0</v>
      </c>
      <c r="K120" s="1">
        <v>0</v>
      </c>
      <c r="L120" s="1">
        <v>0</v>
      </c>
      <c r="M120" s="1">
        <v>0</v>
      </c>
      <c r="N120" s="1">
        <v>0</v>
      </c>
      <c r="O120" s="1">
        <v>0</v>
      </c>
      <c r="P120" s="1">
        <v>0</v>
      </c>
      <c r="Q120" s="1">
        <v>0</v>
      </c>
      <c r="R120" s="1">
        <v>0</v>
      </c>
      <c r="S120" s="1">
        <v>0</v>
      </c>
      <c r="T120" s="1">
        <v>0</v>
      </c>
      <c r="U120" s="1">
        <v>0</v>
      </c>
      <c r="V120" s="1">
        <v>0</v>
      </c>
    </row>
    <row r="121" spans="1:22">
      <c r="A121" s="1" t="s">
        <v>523</v>
      </c>
      <c r="B121" s="1" t="s">
        <v>524</v>
      </c>
      <c r="C121" s="1">
        <v>0</v>
      </c>
      <c r="D121" s="1">
        <v>0</v>
      </c>
      <c r="E121" s="1">
        <v>0</v>
      </c>
      <c r="F121" s="1">
        <v>0</v>
      </c>
      <c r="G121" s="1">
        <v>0</v>
      </c>
      <c r="H121" s="1">
        <v>0</v>
      </c>
      <c r="I121" s="1">
        <v>0</v>
      </c>
      <c r="J121" s="1">
        <v>0</v>
      </c>
      <c r="K121" s="1">
        <v>0</v>
      </c>
      <c r="L121" s="1">
        <v>0</v>
      </c>
      <c r="M121" s="1">
        <v>0</v>
      </c>
      <c r="N121" s="1">
        <v>0</v>
      </c>
      <c r="O121" s="1">
        <v>0</v>
      </c>
      <c r="P121" s="1">
        <v>0</v>
      </c>
      <c r="Q121" s="1">
        <v>0</v>
      </c>
      <c r="R121" s="1">
        <v>0</v>
      </c>
      <c r="S121" s="1">
        <v>0</v>
      </c>
      <c r="T121" s="1">
        <v>0</v>
      </c>
      <c r="U121" s="1">
        <v>0</v>
      </c>
      <c r="V121" s="1">
        <v>0</v>
      </c>
    </row>
    <row r="122" spans="1:22">
      <c r="A122" s="1" t="s">
        <v>525</v>
      </c>
      <c r="B122" s="1" t="s">
        <v>526</v>
      </c>
      <c r="C122" s="1">
        <v>0</v>
      </c>
      <c r="D122" s="1">
        <v>0</v>
      </c>
      <c r="E122" s="1">
        <v>0</v>
      </c>
      <c r="F122" s="1">
        <v>0</v>
      </c>
      <c r="G122" s="1">
        <v>0</v>
      </c>
      <c r="H122" s="1">
        <v>0</v>
      </c>
      <c r="I122" s="1">
        <v>0</v>
      </c>
      <c r="J122" s="1">
        <v>0</v>
      </c>
      <c r="K122" s="1">
        <v>0</v>
      </c>
      <c r="L122" s="1">
        <v>0</v>
      </c>
      <c r="M122" s="1">
        <v>0</v>
      </c>
      <c r="N122" s="1">
        <v>0</v>
      </c>
      <c r="O122" s="1">
        <v>0</v>
      </c>
      <c r="P122" s="1">
        <v>0</v>
      </c>
      <c r="Q122" s="1">
        <v>0</v>
      </c>
      <c r="R122" s="1">
        <v>0</v>
      </c>
      <c r="S122" s="1">
        <v>0</v>
      </c>
      <c r="T122" s="1">
        <v>0</v>
      </c>
      <c r="U122" s="1">
        <v>0</v>
      </c>
      <c r="V122" s="1">
        <v>0</v>
      </c>
    </row>
    <row r="123" spans="1:22">
      <c r="A123" s="1" t="s">
        <v>527</v>
      </c>
      <c r="B123" s="1" t="s">
        <v>528</v>
      </c>
      <c r="C123" s="1">
        <v>0</v>
      </c>
      <c r="D123" s="1">
        <v>0</v>
      </c>
      <c r="E123" s="1">
        <v>0</v>
      </c>
      <c r="F123" s="1">
        <v>0</v>
      </c>
      <c r="G123" s="1">
        <v>0</v>
      </c>
      <c r="H123" s="1">
        <v>0</v>
      </c>
      <c r="I123" s="1">
        <v>0</v>
      </c>
      <c r="J123" s="1">
        <v>0</v>
      </c>
      <c r="K123" s="1">
        <v>0</v>
      </c>
      <c r="L123" s="1">
        <v>0</v>
      </c>
      <c r="M123" s="1">
        <v>0</v>
      </c>
      <c r="N123" s="1">
        <v>0</v>
      </c>
      <c r="O123" s="1">
        <v>0</v>
      </c>
      <c r="P123" s="1">
        <v>0</v>
      </c>
      <c r="Q123" s="1">
        <v>0</v>
      </c>
      <c r="R123" s="1">
        <v>0</v>
      </c>
      <c r="S123" s="1">
        <v>0</v>
      </c>
      <c r="T123" s="1">
        <v>0</v>
      </c>
      <c r="U123" s="1">
        <v>0</v>
      </c>
      <c r="V123" s="1">
        <v>0</v>
      </c>
    </row>
    <row r="124" spans="1:22">
      <c r="A124" s="1" t="s">
        <v>529</v>
      </c>
      <c r="B124" s="1" t="s">
        <v>530</v>
      </c>
      <c r="C124" s="1">
        <v>0</v>
      </c>
      <c r="D124" s="1">
        <v>0</v>
      </c>
      <c r="E124" s="1">
        <v>0</v>
      </c>
      <c r="F124" s="1">
        <v>0</v>
      </c>
      <c r="G124" s="1">
        <v>0</v>
      </c>
      <c r="H124" s="1">
        <v>0</v>
      </c>
      <c r="I124" s="1">
        <v>0</v>
      </c>
      <c r="J124" s="1">
        <v>0</v>
      </c>
      <c r="K124" s="1">
        <v>0</v>
      </c>
      <c r="L124" s="1">
        <v>0</v>
      </c>
      <c r="M124" s="1">
        <v>0</v>
      </c>
      <c r="N124" s="1">
        <v>0</v>
      </c>
      <c r="O124" s="1">
        <v>0</v>
      </c>
      <c r="P124" s="1">
        <v>0</v>
      </c>
      <c r="Q124" s="1">
        <v>0</v>
      </c>
      <c r="R124" s="1">
        <v>0</v>
      </c>
      <c r="S124" s="1">
        <v>0</v>
      </c>
      <c r="T124" s="1">
        <v>0</v>
      </c>
      <c r="U124" s="1">
        <v>0</v>
      </c>
      <c r="V124" s="1">
        <v>0</v>
      </c>
    </row>
    <row r="125" spans="1:22">
      <c r="A125" s="1" t="s">
        <v>531</v>
      </c>
      <c r="B125" s="1" t="s">
        <v>532</v>
      </c>
      <c r="C125" s="1">
        <v>0</v>
      </c>
      <c r="D125" s="1">
        <v>0</v>
      </c>
      <c r="E125" s="1">
        <v>0</v>
      </c>
      <c r="F125" s="1">
        <v>0</v>
      </c>
      <c r="G125" s="1">
        <v>0</v>
      </c>
      <c r="H125" s="1">
        <v>0</v>
      </c>
      <c r="I125" s="1">
        <v>0</v>
      </c>
      <c r="J125" s="1">
        <v>0</v>
      </c>
      <c r="K125" s="1">
        <v>0</v>
      </c>
      <c r="L125" s="1">
        <v>0</v>
      </c>
      <c r="M125" s="1">
        <v>0</v>
      </c>
      <c r="N125" s="1">
        <v>0</v>
      </c>
      <c r="O125" s="1">
        <v>0</v>
      </c>
      <c r="P125" s="1">
        <v>0</v>
      </c>
      <c r="Q125" s="1">
        <v>0</v>
      </c>
      <c r="R125" s="1">
        <v>0</v>
      </c>
      <c r="S125" s="1">
        <v>0</v>
      </c>
      <c r="T125" s="1">
        <v>0</v>
      </c>
      <c r="U125" s="1">
        <v>0</v>
      </c>
      <c r="V125" s="1">
        <v>0</v>
      </c>
    </row>
    <row r="126" spans="1:22">
      <c r="A126" s="1" t="s">
        <v>533</v>
      </c>
      <c r="B126" s="1" t="s">
        <v>534</v>
      </c>
      <c r="C126" s="1">
        <v>0</v>
      </c>
      <c r="D126" s="1">
        <v>0</v>
      </c>
      <c r="E126" s="1">
        <v>0</v>
      </c>
      <c r="F126" s="1">
        <v>0</v>
      </c>
      <c r="G126" s="1">
        <v>0</v>
      </c>
      <c r="H126" s="1">
        <v>0</v>
      </c>
      <c r="I126" s="1">
        <v>0</v>
      </c>
      <c r="J126" s="1">
        <v>0</v>
      </c>
      <c r="K126" s="1">
        <v>0</v>
      </c>
      <c r="L126" s="1">
        <v>0</v>
      </c>
      <c r="M126" s="1">
        <v>0</v>
      </c>
      <c r="N126" s="1">
        <v>0</v>
      </c>
      <c r="O126" s="1">
        <v>0</v>
      </c>
      <c r="P126" s="1">
        <v>0</v>
      </c>
      <c r="Q126" s="1">
        <v>0</v>
      </c>
      <c r="R126" s="1">
        <v>0</v>
      </c>
      <c r="S126" s="1">
        <v>0</v>
      </c>
      <c r="T126" s="1">
        <v>0</v>
      </c>
      <c r="U126" s="1">
        <v>0</v>
      </c>
      <c r="V126" s="1">
        <v>0</v>
      </c>
    </row>
    <row r="127" spans="1:22">
      <c r="A127" s="1" t="s">
        <v>535</v>
      </c>
      <c r="B127" s="1" t="s">
        <v>536</v>
      </c>
      <c r="C127" s="1">
        <v>0</v>
      </c>
      <c r="D127" s="1">
        <v>0</v>
      </c>
      <c r="E127" s="1">
        <v>0</v>
      </c>
      <c r="F127" s="1">
        <v>0</v>
      </c>
      <c r="G127" s="1">
        <v>0</v>
      </c>
      <c r="H127" s="1">
        <v>0</v>
      </c>
      <c r="I127" s="1">
        <v>0</v>
      </c>
      <c r="J127" s="1">
        <v>0</v>
      </c>
      <c r="K127" s="1">
        <v>0</v>
      </c>
      <c r="L127" s="1">
        <v>0</v>
      </c>
      <c r="M127" s="1">
        <v>0</v>
      </c>
      <c r="N127" s="1">
        <v>0</v>
      </c>
      <c r="O127" s="1">
        <v>0</v>
      </c>
      <c r="P127" s="1">
        <v>0</v>
      </c>
      <c r="Q127" s="1">
        <v>0</v>
      </c>
      <c r="R127" s="1">
        <v>0</v>
      </c>
      <c r="S127" s="1">
        <v>0</v>
      </c>
      <c r="T127" s="1">
        <v>0</v>
      </c>
      <c r="U127" s="1">
        <v>0</v>
      </c>
      <c r="V127" s="1">
        <v>0</v>
      </c>
    </row>
    <row r="128" spans="1:22">
      <c r="A128" s="1" t="s">
        <v>2765</v>
      </c>
      <c r="B128" s="1" t="s">
        <v>538</v>
      </c>
      <c r="C128" s="1">
        <v>0</v>
      </c>
      <c r="D128" s="1">
        <v>0</v>
      </c>
      <c r="E128" s="1">
        <v>0</v>
      </c>
      <c r="F128" s="1">
        <v>0</v>
      </c>
      <c r="G128" s="1">
        <v>0</v>
      </c>
      <c r="H128" s="1">
        <v>0</v>
      </c>
      <c r="I128" s="1">
        <v>0</v>
      </c>
      <c r="J128" s="1">
        <v>0</v>
      </c>
      <c r="K128" s="1">
        <v>0</v>
      </c>
      <c r="L128" s="1">
        <v>0</v>
      </c>
      <c r="M128" s="1">
        <v>0</v>
      </c>
      <c r="N128" s="1">
        <v>0</v>
      </c>
      <c r="O128" s="1">
        <v>0</v>
      </c>
      <c r="P128" s="1">
        <v>0</v>
      </c>
      <c r="Q128" s="1">
        <v>0</v>
      </c>
      <c r="R128" s="1">
        <v>0</v>
      </c>
      <c r="S128" s="1">
        <v>0</v>
      </c>
      <c r="T128" s="1">
        <v>0</v>
      </c>
      <c r="U128" s="1">
        <v>0</v>
      </c>
      <c r="V128" s="1">
        <v>0</v>
      </c>
    </row>
    <row r="129" spans="1:22">
      <c r="A129" s="1" t="s">
        <v>539</v>
      </c>
      <c r="B129" s="1" t="s">
        <v>540</v>
      </c>
      <c r="C129" s="1">
        <v>0</v>
      </c>
      <c r="D129" s="1">
        <v>0</v>
      </c>
      <c r="E129" s="1">
        <v>0</v>
      </c>
      <c r="F129" s="1">
        <v>0</v>
      </c>
      <c r="G129" s="1">
        <v>0</v>
      </c>
      <c r="H129" s="1">
        <v>0</v>
      </c>
      <c r="I129" s="1">
        <v>0</v>
      </c>
      <c r="J129" s="1">
        <v>0</v>
      </c>
      <c r="K129" s="1">
        <v>0</v>
      </c>
      <c r="L129" s="1">
        <v>0</v>
      </c>
      <c r="M129" s="1">
        <v>0</v>
      </c>
      <c r="N129" s="1">
        <v>0</v>
      </c>
      <c r="O129" s="1">
        <v>0</v>
      </c>
      <c r="P129" s="1">
        <v>0</v>
      </c>
      <c r="Q129" s="1">
        <v>0</v>
      </c>
      <c r="R129" s="1">
        <v>0</v>
      </c>
      <c r="S129" s="1">
        <v>0</v>
      </c>
      <c r="T129" s="1">
        <v>0</v>
      </c>
      <c r="U129" s="1">
        <v>0</v>
      </c>
      <c r="V129" s="1">
        <v>0</v>
      </c>
    </row>
    <row r="130" spans="1:22">
      <c r="A130" s="1" t="s">
        <v>541</v>
      </c>
      <c r="B130" s="1" t="s">
        <v>542</v>
      </c>
      <c r="C130" s="1">
        <v>0</v>
      </c>
      <c r="D130" s="1">
        <v>0</v>
      </c>
      <c r="E130" s="1">
        <v>0</v>
      </c>
      <c r="F130" s="1">
        <v>0</v>
      </c>
      <c r="G130" s="1">
        <v>0</v>
      </c>
      <c r="H130" s="1">
        <v>0</v>
      </c>
      <c r="I130" s="1">
        <v>0</v>
      </c>
      <c r="J130" s="1">
        <v>0</v>
      </c>
      <c r="K130" s="1">
        <v>0</v>
      </c>
      <c r="L130" s="1">
        <v>0</v>
      </c>
      <c r="M130" s="1">
        <v>0</v>
      </c>
      <c r="N130" s="1">
        <v>0</v>
      </c>
      <c r="O130" s="1">
        <v>0</v>
      </c>
      <c r="P130" s="1">
        <v>0</v>
      </c>
      <c r="Q130" s="1">
        <v>0</v>
      </c>
      <c r="R130" s="1">
        <v>0</v>
      </c>
      <c r="S130" s="1">
        <v>0</v>
      </c>
      <c r="T130" s="1">
        <v>0</v>
      </c>
      <c r="U130" s="1">
        <v>0</v>
      </c>
      <c r="V130" s="1">
        <v>0</v>
      </c>
    </row>
    <row r="131" spans="1:22">
      <c r="A131" s="1" t="s">
        <v>543</v>
      </c>
      <c r="B131" s="1" t="s">
        <v>544</v>
      </c>
      <c r="C131" s="1">
        <v>0</v>
      </c>
      <c r="D131" s="1">
        <v>0</v>
      </c>
      <c r="E131" s="1">
        <v>0</v>
      </c>
      <c r="F131" s="1">
        <v>0</v>
      </c>
      <c r="G131" s="1">
        <v>0</v>
      </c>
      <c r="H131" s="1">
        <v>0</v>
      </c>
      <c r="I131" s="1">
        <v>0</v>
      </c>
      <c r="J131" s="1">
        <v>0</v>
      </c>
      <c r="K131" s="1">
        <v>0</v>
      </c>
      <c r="L131" s="1">
        <v>0</v>
      </c>
      <c r="M131" s="1">
        <v>0</v>
      </c>
      <c r="N131" s="1">
        <v>0</v>
      </c>
      <c r="O131" s="1">
        <v>0</v>
      </c>
      <c r="P131" s="1">
        <v>0</v>
      </c>
      <c r="Q131" s="1">
        <v>0</v>
      </c>
      <c r="R131" s="1">
        <v>0</v>
      </c>
      <c r="S131" s="1">
        <v>0</v>
      </c>
      <c r="T131" s="1">
        <v>0</v>
      </c>
      <c r="U131" s="1">
        <v>0</v>
      </c>
      <c r="V131" s="1">
        <v>0</v>
      </c>
    </row>
    <row r="132" spans="1:22">
      <c r="A132" s="1" t="s">
        <v>545</v>
      </c>
      <c r="B132" s="1" t="s">
        <v>546</v>
      </c>
      <c r="C132" s="1">
        <v>0</v>
      </c>
      <c r="D132" s="1">
        <v>0</v>
      </c>
      <c r="E132" s="1">
        <v>0</v>
      </c>
      <c r="F132" s="1">
        <v>0</v>
      </c>
      <c r="G132" s="1">
        <v>0</v>
      </c>
      <c r="H132" s="1">
        <v>0</v>
      </c>
      <c r="I132" s="1">
        <v>0</v>
      </c>
      <c r="J132" s="1">
        <v>0</v>
      </c>
      <c r="K132" s="1">
        <v>0</v>
      </c>
      <c r="L132" s="1">
        <v>0</v>
      </c>
      <c r="M132" s="1">
        <v>0</v>
      </c>
      <c r="N132" s="1">
        <v>0</v>
      </c>
      <c r="O132" s="1">
        <v>0</v>
      </c>
      <c r="P132" s="1">
        <v>0</v>
      </c>
      <c r="Q132" s="1">
        <v>0</v>
      </c>
      <c r="R132" s="1">
        <v>0</v>
      </c>
      <c r="S132" s="1">
        <v>0</v>
      </c>
      <c r="T132" s="1">
        <v>0</v>
      </c>
      <c r="U132" s="1">
        <v>0</v>
      </c>
      <c r="V132" s="1">
        <v>0</v>
      </c>
    </row>
    <row r="133" spans="1:22">
      <c r="A133" s="1" t="s">
        <v>547</v>
      </c>
      <c r="B133" s="1" t="s">
        <v>548</v>
      </c>
      <c r="C133" s="1">
        <v>0</v>
      </c>
      <c r="D133" s="1">
        <v>0</v>
      </c>
      <c r="E133" s="1">
        <v>0</v>
      </c>
      <c r="F133" s="1">
        <v>0</v>
      </c>
      <c r="G133" s="1">
        <v>0</v>
      </c>
      <c r="H133" s="1">
        <v>0</v>
      </c>
      <c r="I133" s="1">
        <v>0</v>
      </c>
      <c r="J133" s="1">
        <v>0</v>
      </c>
      <c r="K133" s="1">
        <v>0</v>
      </c>
      <c r="L133" s="1">
        <v>0</v>
      </c>
      <c r="M133" s="1">
        <v>0</v>
      </c>
      <c r="N133" s="1">
        <v>0</v>
      </c>
      <c r="O133" s="1">
        <v>0</v>
      </c>
      <c r="P133" s="1">
        <v>0</v>
      </c>
      <c r="Q133" s="1">
        <v>0</v>
      </c>
      <c r="R133" s="1">
        <v>0</v>
      </c>
      <c r="S133" s="1">
        <v>0</v>
      </c>
      <c r="T133" s="1">
        <v>0</v>
      </c>
      <c r="U133" s="1">
        <v>0</v>
      </c>
      <c r="V133" s="1">
        <v>0</v>
      </c>
    </row>
    <row r="134" spans="1:22">
      <c r="A134" s="1" t="s">
        <v>549</v>
      </c>
      <c r="B134" s="1" t="s">
        <v>550</v>
      </c>
      <c r="C134" s="1">
        <v>0</v>
      </c>
      <c r="D134" s="1">
        <v>0</v>
      </c>
      <c r="E134" s="1">
        <v>0</v>
      </c>
      <c r="F134" s="1">
        <v>0</v>
      </c>
      <c r="G134" s="1">
        <v>0</v>
      </c>
      <c r="H134" s="1">
        <v>0</v>
      </c>
      <c r="I134" s="1">
        <v>0</v>
      </c>
      <c r="J134" s="1">
        <v>0</v>
      </c>
      <c r="K134" s="1">
        <v>0</v>
      </c>
      <c r="L134" s="1">
        <v>0</v>
      </c>
      <c r="M134" s="1">
        <v>0</v>
      </c>
      <c r="N134" s="1">
        <v>0</v>
      </c>
      <c r="O134" s="1">
        <v>0</v>
      </c>
      <c r="P134" s="1">
        <v>0</v>
      </c>
      <c r="Q134" s="1">
        <v>0</v>
      </c>
      <c r="R134" s="1">
        <v>0</v>
      </c>
      <c r="S134" s="1">
        <v>0</v>
      </c>
      <c r="T134" s="1">
        <v>0</v>
      </c>
      <c r="U134" s="1">
        <v>0</v>
      </c>
      <c r="V134" s="1">
        <v>0</v>
      </c>
    </row>
    <row r="135" spans="1:22">
      <c r="A135" s="1" t="s">
        <v>551</v>
      </c>
      <c r="B135" s="1" t="s">
        <v>552</v>
      </c>
      <c r="C135" s="1">
        <v>0</v>
      </c>
      <c r="D135" s="1">
        <v>0</v>
      </c>
      <c r="E135" s="1">
        <v>0</v>
      </c>
      <c r="F135" s="1">
        <v>0</v>
      </c>
      <c r="G135" s="1">
        <v>0</v>
      </c>
      <c r="H135" s="1">
        <v>0</v>
      </c>
      <c r="I135" s="1">
        <v>0</v>
      </c>
      <c r="J135" s="1">
        <v>0</v>
      </c>
      <c r="K135" s="1">
        <v>0</v>
      </c>
      <c r="L135" s="1">
        <v>0</v>
      </c>
      <c r="M135" s="1">
        <v>0</v>
      </c>
      <c r="N135" s="1">
        <v>0</v>
      </c>
      <c r="O135" s="1">
        <v>0</v>
      </c>
      <c r="P135" s="1">
        <v>0</v>
      </c>
      <c r="Q135" s="1">
        <v>0</v>
      </c>
      <c r="R135" s="1">
        <v>0</v>
      </c>
      <c r="S135" s="1">
        <v>0</v>
      </c>
      <c r="T135" s="1">
        <v>0</v>
      </c>
      <c r="U135" s="1">
        <v>0</v>
      </c>
      <c r="V135" s="1">
        <v>0</v>
      </c>
    </row>
    <row r="136" spans="1:22">
      <c r="A136" s="1" t="s">
        <v>2766</v>
      </c>
      <c r="B136" s="1" t="s">
        <v>554</v>
      </c>
      <c r="C136" s="1">
        <v>0</v>
      </c>
      <c r="D136" s="1">
        <v>0</v>
      </c>
      <c r="E136" s="1">
        <v>0</v>
      </c>
      <c r="F136" s="1">
        <v>0</v>
      </c>
      <c r="G136" s="1">
        <v>0</v>
      </c>
      <c r="H136" s="1">
        <v>0</v>
      </c>
      <c r="I136" s="1">
        <v>0</v>
      </c>
      <c r="J136" s="1">
        <v>0</v>
      </c>
      <c r="K136" s="1">
        <v>0</v>
      </c>
      <c r="L136" s="1">
        <v>0</v>
      </c>
      <c r="M136" s="1">
        <v>0</v>
      </c>
      <c r="N136" s="1">
        <v>0</v>
      </c>
      <c r="O136" s="1">
        <v>0</v>
      </c>
      <c r="P136" s="1">
        <v>0</v>
      </c>
      <c r="Q136" s="1">
        <v>0</v>
      </c>
      <c r="R136" s="1">
        <v>0</v>
      </c>
      <c r="S136" s="1">
        <v>0</v>
      </c>
      <c r="T136" s="1">
        <v>0</v>
      </c>
      <c r="U136" s="1">
        <v>0</v>
      </c>
      <c r="V136" s="1">
        <v>0</v>
      </c>
    </row>
  </sheetData>
  <pageMargins left="0.75" right="0.75" top="1" bottom="1" header="0.5" footer="0.5"/>
  <headerFooter alignWithMargins="0">
    <oddHeader>&amp;A</oddHeader>
    <oddFooter>Page &amp;P</oddFooter>
  </headerFooter>
</worksheet>
</file>

<file path=xl/worksheets/sheet39.xml><?xml version="1.0" encoding="utf-8"?>
<worksheet xmlns="http://schemas.openxmlformats.org/spreadsheetml/2006/main" xmlns:r="http://schemas.openxmlformats.org/officeDocument/2006/relationships">
  <sheetPr codeName="Foglio14"/>
  <dimension ref="A1:Y146"/>
  <sheetViews>
    <sheetView showGridLines="0" zoomScaleNormal="100" workbookViewId="0">
      <pane xSplit="2" ySplit="5" topLeftCell="F111" activePane="bottomRight" state="frozen"/>
      <selection activeCell="C8" sqref="C8"/>
      <selection pane="topRight" activeCell="C8" sqref="C8"/>
      <selection pane="bottomLeft" activeCell="C8" sqref="C8"/>
      <selection pane="bottomRight" activeCell="J123" sqref="J123"/>
    </sheetView>
  </sheetViews>
  <sheetFormatPr defaultRowHeight="11.25"/>
  <cols>
    <col min="1" max="1" width="44.28515625" style="1249" customWidth="1"/>
    <col min="2" max="2" width="9" style="1248" customWidth="1"/>
    <col min="3" max="20" width="7.140625" style="1249" customWidth="1"/>
    <col min="21" max="22" width="7.140625" style="1287" customWidth="1"/>
    <col min="23" max="24" width="8.42578125" style="1287" customWidth="1"/>
    <col min="25" max="25" width="0" style="1249" hidden="1" customWidth="1"/>
    <col min="26" max="16384" width="9.140625" style="1249"/>
  </cols>
  <sheetData>
    <row r="1" spans="1:25" s="1070" customFormat="1" ht="87" customHeight="1">
      <c r="A1" s="2630" t="str">
        <f>'t1'!A1</f>
        <v>COMPARTO SERVIZIO SANITARIO NAZIONALE - anno 2017</v>
      </c>
      <c r="B1" s="2630"/>
      <c r="C1" s="2630"/>
      <c r="D1" s="2630"/>
      <c r="E1" s="2630"/>
      <c r="F1" s="2630"/>
      <c r="G1" s="2630"/>
      <c r="H1" s="2630"/>
      <c r="I1" s="2630"/>
      <c r="J1" s="2630"/>
      <c r="K1" s="2630"/>
      <c r="L1" s="1105"/>
      <c r="M1" s="1105"/>
      <c r="N1" s="1068"/>
      <c r="O1" s="1069"/>
      <c r="P1" s="1105"/>
      <c r="Q1" s="1105"/>
      <c r="R1" s="1105"/>
      <c r="S1" s="1105"/>
      <c r="T1" s="1105"/>
      <c r="U1" s="1244"/>
      <c r="V1" s="1244"/>
      <c r="W1" s="1245"/>
      <c r="X1" s="1246"/>
    </row>
    <row r="2" spans="1:25" ht="30" customHeight="1" thickBot="1">
      <c r="A2" s="1247"/>
      <c r="N2" s="1073"/>
      <c r="O2" s="1074"/>
      <c r="P2" s="2631"/>
      <c r="Q2" s="2631"/>
      <c r="R2" s="2631"/>
      <c r="S2" s="2631"/>
      <c r="T2" s="2631"/>
      <c r="U2" s="2631"/>
      <c r="V2" s="2631"/>
      <c r="W2" s="2631"/>
      <c r="X2" s="2631"/>
    </row>
    <row r="3" spans="1:25" ht="16.5" customHeight="1" thickBot="1">
      <c r="A3" s="1250"/>
      <c r="B3" s="1251"/>
      <c r="C3" s="1252" t="s">
        <v>2815</v>
      </c>
      <c r="D3" s="1253"/>
      <c r="E3" s="1253"/>
      <c r="F3" s="1253"/>
      <c r="G3" s="1254"/>
      <c r="H3" s="1254"/>
      <c r="I3" s="1254"/>
      <c r="J3" s="1254"/>
      <c r="K3" s="1254"/>
      <c r="L3" s="1254"/>
      <c r="M3" s="1254"/>
      <c r="N3" s="1254"/>
      <c r="O3" s="1254"/>
      <c r="P3" s="1254"/>
      <c r="Q3" s="1254"/>
      <c r="R3" s="1254"/>
      <c r="S3" s="1254"/>
      <c r="T3" s="1255"/>
      <c r="U3" s="1256"/>
      <c r="V3" s="1256"/>
      <c r="W3" s="1256"/>
      <c r="X3" s="1257"/>
    </row>
    <row r="4" spans="1:25" ht="16.5" customHeight="1" thickTop="1">
      <c r="A4" s="1258" t="s">
        <v>2847</v>
      </c>
      <c r="B4" s="1259" t="s">
        <v>273</v>
      </c>
      <c r="C4" s="2661" t="s">
        <v>2848</v>
      </c>
      <c r="D4" s="2662"/>
      <c r="E4" s="2661" t="s">
        <v>2849</v>
      </c>
      <c r="F4" s="2663"/>
      <c r="G4" s="2664" t="s">
        <v>2850</v>
      </c>
      <c r="H4" s="2660"/>
      <c r="I4" s="2659" t="s">
        <v>2851</v>
      </c>
      <c r="J4" s="2660"/>
      <c r="K4" s="2659" t="s">
        <v>2852</v>
      </c>
      <c r="L4" s="2660"/>
      <c r="M4" s="2659" t="s">
        <v>2853</v>
      </c>
      <c r="N4" s="2660"/>
      <c r="O4" s="2659" t="s">
        <v>2854</v>
      </c>
      <c r="P4" s="2660"/>
      <c r="Q4" s="2659" t="s">
        <v>2855</v>
      </c>
      <c r="R4" s="2660"/>
      <c r="S4" s="2659" t="s">
        <v>2856</v>
      </c>
      <c r="T4" s="2660"/>
      <c r="U4" s="2659" t="s">
        <v>2857</v>
      </c>
      <c r="V4" s="2660"/>
      <c r="W4" s="1260" t="s">
        <v>555</v>
      </c>
      <c r="X4" s="1261"/>
    </row>
    <row r="5" spans="1:25" ht="12" thickBot="1">
      <c r="A5" s="1777" t="s">
        <v>2728</v>
      </c>
      <c r="B5" s="1262"/>
      <c r="C5" s="1263" t="s">
        <v>2698</v>
      </c>
      <c r="D5" s="1264" t="s">
        <v>2699</v>
      </c>
      <c r="E5" s="1263" t="s">
        <v>2698</v>
      </c>
      <c r="F5" s="1265" t="s">
        <v>2699</v>
      </c>
      <c r="G5" s="1266" t="s">
        <v>2698</v>
      </c>
      <c r="H5" s="1267" t="s">
        <v>2699</v>
      </c>
      <c r="I5" s="1268" t="s">
        <v>2698</v>
      </c>
      <c r="J5" s="1267" t="s">
        <v>2699</v>
      </c>
      <c r="K5" s="1268" t="s">
        <v>2698</v>
      </c>
      <c r="L5" s="1267" t="s">
        <v>2699</v>
      </c>
      <c r="M5" s="1268" t="s">
        <v>2698</v>
      </c>
      <c r="N5" s="1267" t="s">
        <v>2699</v>
      </c>
      <c r="O5" s="1268" t="s">
        <v>2698</v>
      </c>
      <c r="P5" s="1267" t="s">
        <v>2699</v>
      </c>
      <c r="Q5" s="1268" t="s">
        <v>2698</v>
      </c>
      <c r="R5" s="1267" t="s">
        <v>2699</v>
      </c>
      <c r="S5" s="1268" t="s">
        <v>2698</v>
      </c>
      <c r="T5" s="1269" t="s">
        <v>2699</v>
      </c>
      <c r="U5" s="1270" t="s">
        <v>2698</v>
      </c>
      <c r="V5" s="1271" t="s">
        <v>2699</v>
      </c>
      <c r="W5" s="1272" t="s">
        <v>2698</v>
      </c>
      <c r="X5" s="1273" t="s">
        <v>2699</v>
      </c>
    </row>
    <row r="6" spans="1:25" ht="12.75" hidden="1" thickTop="1" thickBot="1">
      <c r="A6" s="1502"/>
      <c r="B6" s="1503"/>
      <c r="C6" s="1504">
        <v>0</v>
      </c>
      <c r="D6" s="1505">
        <v>0</v>
      </c>
      <c r="E6" s="1504">
        <v>0</v>
      </c>
      <c r="F6" s="1504">
        <v>0</v>
      </c>
      <c r="G6" s="1505">
        <v>0</v>
      </c>
      <c r="H6" s="1504">
        <v>0</v>
      </c>
      <c r="I6" s="1504">
        <v>0</v>
      </c>
      <c r="J6" s="1505">
        <v>0</v>
      </c>
      <c r="K6" s="1504">
        <v>0</v>
      </c>
      <c r="L6" s="1504">
        <v>0</v>
      </c>
      <c r="M6" s="1505">
        <v>0</v>
      </c>
      <c r="N6" s="1504">
        <v>0</v>
      </c>
      <c r="O6" s="1504">
        <v>0</v>
      </c>
      <c r="P6" s="1505">
        <v>0</v>
      </c>
      <c r="Q6" s="1504">
        <v>0</v>
      </c>
      <c r="R6" s="1504">
        <v>0</v>
      </c>
      <c r="S6" s="1505">
        <v>0</v>
      </c>
      <c r="T6" s="1504">
        <v>0</v>
      </c>
      <c r="U6" s="1504">
        <v>0</v>
      </c>
      <c r="V6" s="1505">
        <v>0</v>
      </c>
      <c r="W6" s="1504">
        <v>0</v>
      </c>
      <c r="X6" s="1504">
        <v>0</v>
      </c>
    </row>
    <row r="7" spans="1:25" ht="13.5" customHeight="1" thickTop="1">
      <c r="A7" s="1199" t="str">
        <f>'t1'!A7</f>
        <v>direttore generale</v>
      </c>
      <c r="B7" s="1200" t="str">
        <f>'t1'!B7</f>
        <v>0D0097</v>
      </c>
      <c r="C7" s="551">
        <v>1</v>
      </c>
      <c r="D7" s="550"/>
      <c r="E7" s="551"/>
      <c r="F7" s="550"/>
      <c r="G7" s="552"/>
      <c r="H7" s="550"/>
      <c r="I7" s="552"/>
      <c r="J7" s="550"/>
      <c r="K7" s="552"/>
      <c r="L7" s="550"/>
      <c r="M7" s="552"/>
      <c r="N7" s="550"/>
      <c r="O7" s="552"/>
      <c r="P7" s="550"/>
      <c r="Q7" s="552"/>
      <c r="R7" s="550"/>
      <c r="S7" s="552"/>
      <c r="T7" s="550"/>
      <c r="U7" s="558"/>
      <c r="V7" s="559"/>
      <c r="W7" s="1274">
        <f>SUM(C7,E7,G7,I7,K7,M7,O7,Q7,S7,U7)</f>
        <v>1</v>
      </c>
      <c r="X7" s="1275">
        <f>SUM(D7,F7,H7,J7,L7,N7,P7,R7,T7,V7)</f>
        <v>0</v>
      </c>
      <c r="Y7" s="1249">
        <f>'t1'!N7</f>
        <v>1</v>
      </c>
    </row>
    <row r="8" spans="1:25" ht="13.5" customHeight="1">
      <c r="A8" s="1173" t="str">
        <f>'t1'!A8</f>
        <v>direttore sanitario</v>
      </c>
      <c r="B8" s="1174" t="str">
        <f>'t1'!B8</f>
        <v>0D0482</v>
      </c>
      <c r="C8" s="552">
        <v>1</v>
      </c>
      <c r="D8" s="550">
        <v>1</v>
      </c>
      <c r="E8" s="552"/>
      <c r="F8" s="550"/>
      <c r="G8" s="552"/>
      <c r="H8" s="550"/>
      <c r="I8" s="552"/>
      <c r="J8" s="550"/>
      <c r="K8" s="552"/>
      <c r="L8" s="550"/>
      <c r="M8" s="552"/>
      <c r="N8" s="550"/>
      <c r="O8" s="552"/>
      <c r="P8" s="550"/>
      <c r="Q8" s="552"/>
      <c r="R8" s="550"/>
      <c r="S8" s="552"/>
      <c r="T8" s="550"/>
      <c r="U8" s="554"/>
      <c r="V8" s="555"/>
      <c r="W8" s="1276">
        <f t="shared" ref="W8:X71" si="0">SUM(C8,E8,G8,I8,K8,M8,O8,Q8,S8,U8)</f>
        <v>1</v>
      </c>
      <c r="X8" s="1277">
        <f t="shared" si="0"/>
        <v>1</v>
      </c>
      <c r="Y8" s="1249">
        <f>'t1'!N8</f>
        <v>1</v>
      </c>
    </row>
    <row r="9" spans="1:25" ht="13.5" customHeight="1">
      <c r="A9" s="1173" t="str">
        <f>'t1'!A9</f>
        <v>direttore amministrativo</v>
      </c>
      <c r="B9" s="1174" t="str">
        <f>'t1'!B9</f>
        <v>0D0163</v>
      </c>
      <c r="C9" s="552"/>
      <c r="D9" s="550">
        <v>1</v>
      </c>
      <c r="E9" s="552"/>
      <c r="F9" s="550"/>
      <c r="G9" s="552"/>
      <c r="H9" s="550"/>
      <c r="I9" s="552"/>
      <c r="J9" s="550"/>
      <c r="K9" s="552"/>
      <c r="L9" s="550"/>
      <c r="M9" s="552"/>
      <c r="N9" s="550"/>
      <c r="O9" s="552"/>
      <c r="P9" s="550"/>
      <c r="Q9" s="552"/>
      <c r="R9" s="550"/>
      <c r="S9" s="552"/>
      <c r="T9" s="550"/>
      <c r="U9" s="554"/>
      <c r="V9" s="555"/>
      <c r="W9" s="1276">
        <f t="shared" si="0"/>
        <v>0</v>
      </c>
      <c r="X9" s="1277">
        <f t="shared" si="0"/>
        <v>1</v>
      </c>
      <c r="Y9" s="1249">
        <f>'t1'!N9</f>
        <v>1</v>
      </c>
    </row>
    <row r="10" spans="1:25" ht="13.5" customHeight="1">
      <c r="A10" s="1173" t="str">
        <f>'t1'!A10</f>
        <v>direttore dei servizi sociali</v>
      </c>
      <c r="B10" s="1174" t="str">
        <f>'t1'!B10</f>
        <v>0D0484</v>
      </c>
      <c r="C10" s="552"/>
      <c r="D10" s="550"/>
      <c r="E10" s="552"/>
      <c r="F10" s="550"/>
      <c r="G10" s="552"/>
      <c r="H10" s="550"/>
      <c r="I10" s="552"/>
      <c r="J10" s="550"/>
      <c r="K10" s="552"/>
      <c r="L10" s="550"/>
      <c r="M10" s="552"/>
      <c r="N10" s="550"/>
      <c r="O10" s="552"/>
      <c r="P10" s="550"/>
      <c r="Q10" s="552"/>
      <c r="R10" s="550"/>
      <c r="S10" s="552"/>
      <c r="T10" s="550"/>
      <c r="U10" s="554"/>
      <c r="V10" s="555"/>
      <c r="W10" s="1276">
        <f t="shared" si="0"/>
        <v>0</v>
      </c>
      <c r="X10" s="1277">
        <f t="shared" si="0"/>
        <v>0</v>
      </c>
      <c r="Y10" s="1249">
        <f>'t1'!N10</f>
        <v>0</v>
      </c>
    </row>
    <row r="11" spans="1:25" ht="13.5" customHeight="1">
      <c r="A11" s="1173" t="str">
        <f>'t1'!A11</f>
        <v>dir. medico con inc. di struttura complessa (rapp. esclusivo)</v>
      </c>
      <c r="B11" s="1174" t="str">
        <f>'t1'!B11</f>
        <v>SD0E33</v>
      </c>
      <c r="C11" s="552">
        <v>2</v>
      </c>
      <c r="D11" s="550"/>
      <c r="E11" s="552"/>
      <c r="F11" s="550"/>
      <c r="G11" s="552"/>
      <c r="H11" s="550"/>
      <c r="I11" s="552">
        <v>2</v>
      </c>
      <c r="J11" s="550"/>
      <c r="K11" s="552"/>
      <c r="L11" s="550"/>
      <c r="M11" s="552">
        <v>1</v>
      </c>
      <c r="N11" s="550">
        <v>1</v>
      </c>
      <c r="O11" s="552">
        <v>2</v>
      </c>
      <c r="P11" s="550"/>
      <c r="Q11" s="552">
        <v>2</v>
      </c>
      <c r="R11" s="550"/>
      <c r="S11" s="552"/>
      <c r="T11" s="550"/>
      <c r="U11" s="554"/>
      <c r="V11" s="555"/>
      <c r="W11" s="1276">
        <f t="shared" si="0"/>
        <v>9</v>
      </c>
      <c r="X11" s="1277">
        <f t="shared" si="0"/>
        <v>1</v>
      </c>
      <c r="Y11" s="1249">
        <f>'t1'!N11</f>
        <v>1</v>
      </c>
    </row>
    <row r="12" spans="1:25" ht="13.5" customHeight="1">
      <c r="A12" s="1173" t="str">
        <f>'t1'!A12</f>
        <v>dir. medico con inc. di struttura complessa (rapp. non escl.)</v>
      </c>
      <c r="B12" s="1174" t="str">
        <f>'t1'!B12</f>
        <v>SD0N33</v>
      </c>
      <c r="C12" s="552"/>
      <c r="D12" s="550"/>
      <c r="E12" s="552"/>
      <c r="F12" s="550"/>
      <c r="G12" s="552">
        <v>1</v>
      </c>
      <c r="H12" s="550"/>
      <c r="I12" s="552"/>
      <c r="J12" s="550"/>
      <c r="K12" s="552"/>
      <c r="L12" s="550"/>
      <c r="M12" s="552">
        <v>2</v>
      </c>
      <c r="N12" s="550"/>
      <c r="O12" s="552">
        <v>1</v>
      </c>
      <c r="P12" s="550"/>
      <c r="Q12" s="552">
        <v>1</v>
      </c>
      <c r="R12" s="550"/>
      <c r="S12" s="552"/>
      <c r="T12" s="550"/>
      <c r="U12" s="554"/>
      <c r="V12" s="555"/>
      <c r="W12" s="1276">
        <f t="shared" si="0"/>
        <v>5</v>
      </c>
      <c r="X12" s="1277">
        <f t="shared" si="0"/>
        <v>0</v>
      </c>
      <c r="Y12" s="1249">
        <f>'t1'!N12</f>
        <v>1</v>
      </c>
    </row>
    <row r="13" spans="1:25" ht="13.5" customHeight="1">
      <c r="A13" s="1173" t="str">
        <f>'t1'!A13</f>
        <v>dir. medico con incarico di struttura semplice (rapp. esclusivo)</v>
      </c>
      <c r="B13" s="1174" t="str">
        <f>'t1'!B13</f>
        <v>SD0E34</v>
      </c>
      <c r="C13" s="552"/>
      <c r="D13" s="550">
        <v>1</v>
      </c>
      <c r="E13" s="552"/>
      <c r="F13" s="550">
        <v>2</v>
      </c>
      <c r="G13" s="552">
        <v>3</v>
      </c>
      <c r="H13" s="550">
        <v>2</v>
      </c>
      <c r="I13" s="552">
        <v>8</v>
      </c>
      <c r="J13" s="550">
        <v>1</v>
      </c>
      <c r="K13" s="552">
        <v>4</v>
      </c>
      <c r="L13" s="550">
        <v>2</v>
      </c>
      <c r="M13" s="552">
        <v>4</v>
      </c>
      <c r="N13" s="550">
        <v>5</v>
      </c>
      <c r="O13" s="552">
        <v>3</v>
      </c>
      <c r="P13" s="550">
        <v>3</v>
      </c>
      <c r="Q13" s="552"/>
      <c r="R13" s="550"/>
      <c r="S13" s="552"/>
      <c r="T13" s="550"/>
      <c r="U13" s="554"/>
      <c r="V13" s="555"/>
      <c r="W13" s="1276">
        <f t="shared" si="0"/>
        <v>22</v>
      </c>
      <c r="X13" s="1277">
        <f t="shared" si="0"/>
        <v>16</v>
      </c>
      <c r="Y13" s="1249">
        <f>'t1'!N13</f>
        <v>1</v>
      </c>
    </row>
    <row r="14" spans="1:25" ht="13.5" customHeight="1">
      <c r="A14" s="1173" t="str">
        <f>'t1'!A14</f>
        <v>dir. medico con incarico di struttura semplice (rapp. non escl.)</v>
      </c>
      <c r="B14" s="1174" t="str">
        <f>'t1'!B14</f>
        <v>SD0N34</v>
      </c>
      <c r="C14" s="552"/>
      <c r="D14" s="550"/>
      <c r="E14" s="552"/>
      <c r="F14" s="550"/>
      <c r="G14" s="552"/>
      <c r="H14" s="550"/>
      <c r="I14" s="552">
        <v>2</v>
      </c>
      <c r="J14" s="550"/>
      <c r="K14" s="552"/>
      <c r="L14" s="550"/>
      <c r="M14" s="552"/>
      <c r="N14" s="550"/>
      <c r="O14" s="552"/>
      <c r="P14" s="550"/>
      <c r="Q14" s="552"/>
      <c r="R14" s="550"/>
      <c r="S14" s="552"/>
      <c r="T14" s="550"/>
      <c r="U14" s="554"/>
      <c r="V14" s="555"/>
      <c r="W14" s="1276">
        <f t="shared" si="0"/>
        <v>2</v>
      </c>
      <c r="X14" s="1277">
        <f t="shared" si="0"/>
        <v>0</v>
      </c>
      <c r="Y14" s="1249">
        <f>'t1'!N14</f>
        <v>1</v>
      </c>
    </row>
    <row r="15" spans="1:25" ht="13.5" customHeight="1">
      <c r="A15" s="1173" t="str">
        <f>'t1'!A15</f>
        <v>dir. medici con altri incar. prof.li (rapp. esclusivo)</v>
      </c>
      <c r="B15" s="1174" t="str">
        <f>'t1'!B15</f>
        <v>SD0035</v>
      </c>
      <c r="C15" s="552">
        <v>19</v>
      </c>
      <c r="D15" s="550">
        <v>24</v>
      </c>
      <c r="E15" s="552">
        <v>12</v>
      </c>
      <c r="F15" s="550">
        <v>20</v>
      </c>
      <c r="G15" s="552">
        <v>8</v>
      </c>
      <c r="H15" s="550">
        <v>9</v>
      </c>
      <c r="I15" s="552">
        <v>10</v>
      </c>
      <c r="J15" s="550">
        <v>12</v>
      </c>
      <c r="K15" s="552">
        <v>8</v>
      </c>
      <c r="L15" s="550">
        <v>9</v>
      </c>
      <c r="M15" s="552">
        <v>12</v>
      </c>
      <c r="N15" s="550">
        <v>10</v>
      </c>
      <c r="O15" s="552">
        <v>5</v>
      </c>
      <c r="P15" s="550">
        <v>2</v>
      </c>
      <c r="Q15" s="552"/>
      <c r="R15" s="550">
        <v>1</v>
      </c>
      <c r="S15" s="552"/>
      <c r="T15" s="550"/>
      <c r="U15" s="554"/>
      <c r="V15" s="555"/>
      <c r="W15" s="1276">
        <f t="shared" si="0"/>
        <v>74</v>
      </c>
      <c r="X15" s="1277">
        <f t="shared" si="0"/>
        <v>87</v>
      </c>
      <c r="Y15" s="1249">
        <f>'t1'!N15</f>
        <v>1</v>
      </c>
    </row>
    <row r="16" spans="1:25" ht="13.5" customHeight="1">
      <c r="A16" s="1173" t="str">
        <f>'t1'!A16</f>
        <v>dir. medici con altri incar. prof.li (rapp. non escl.)</v>
      </c>
      <c r="B16" s="1174" t="str">
        <f>'t1'!B16</f>
        <v>SD0036</v>
      </c>
      <c r="C16" s="552">
        <v>3</v>
      </c>
      <c r="D16" s="550"/>
      <c r="E16" s="552">
        <v>2</v>
      </c>
      <c r="F16" s="550"/>
      <c r="G16" s="552">
        <v>2</v>
      </c>
      <c r="H16" s="550"/>
      <c r="I16" s="552">
        <v>6</v>
      </c>
      <c r="J16" s="550">
        <v>1</v>
      </c>
      <c r="K16" s="552"/>
      <c r="L16" s="550"/>
      <c r="M16" s="552">
        <v>1</v>
      </c>
      <c r="N16" s="550">
        <v>1</v>
      </c>
      <c r="O16" s="552"/>
      <c r="P16" s="550">
        <v>1</v>
      </c>
      <c r="Q16" s="552"/>
      <c r="R16" s="550"/>
      <c r="S16" s="552"/>
      <c r="T16" s="550"/>
      <c r="U16" s="554"/>
      <c r="V16" s="555"/>
      <c r="W16" s="1276">
        <f t="shared" si="0"/>
        <v>14</v>
      </c>
      <c r="X16" s="1277">
        <f t="shared" si="0"/>
        <v>3</v>
      </c>
      <c r="Y16" s="1249">
        <f>'t1'!N16</f>
        <v>1</v>
      </c>
    </row>
    <row r="17" spans="1:25" ht="13.5" customHeight="1">
      <c r="A17" s="1173" t="str">
        <f>'t1'!A17</f>
        <v>dir. medici a t.  determinato(art. 15-septies d.lgs. 502/92)</v>
      </c>
      <c r="B17" s="1174" t="str">
        <f>'t1'!B17</f>
        <v>SD0597</v>
      </c>
      <c r="C17" s="552"/>
      <c r="D17" s="550"/>
      <c r="E17" s="552"/>
      <c r="F17" s="550"/>
      <c r="G17" s="552"/>
      <c r="H17" s="550"/>
      <c r="I17" s="552"/>
      <c r="J17" s="550"/>
      <c r="K17" s="552"/>
      <c r="L17" s="550"/>
      <c r="M17" s="552"/>
      <c r="N17" s="550"/>
      <c r="O17" s="552"/>
      <c r="P17" s="550"/>
      <c r="Q17" s="552"/>
      <c r="R17" s="550"/>
      <c r="S17" s="552"/>
      <c r="T17" s="550"/>
      <c r="U17" s="554"/>
      <c r="V17" s="555"/>
      <c r="W17" s="1276">
        <f t="shared" si="0"/>
        <v>0</v>
      </c>
      <c r="X17" s="1277">
        <f t="shared" si="0"/>
        <v>0</v>
      </c>
      <c r="Y17" s="1249">
        <f>'t1'!N17</f>
        <v>0</v>
      </c>
    </row>
    <row r="18" spans="1:25" ht="13.5" customHeight="1">
      <c r="A18" s="1173" t="str">
        <f>'t1'!A18</f>
        <v>veterinari con inc. di struttura complessa (rapp.esclusivo)</v>
      </c>
      <c r="B18" s="1174" t="str">
        <f>'t1'!B18</f>
        <v>SD0E74</v>
      </c>
      <c r="C18" s="552"/>
      <c r="D18" s="550"/>
      <c r="E18" s="552"/>
      <c r="F18" s="550"/>
      <c r="G18" s="552"/>
      <c r="H18" s="550"/>
      <c r="I18" s="552"/>
      <c r="J18" s="550"/>
      <c r="K18" s="552"/>
      <c r="L18" s="550"/>
      <c r="M18" s="552"/>
      <c r="N18" s="550"/>
      <c r="O18" s="552"/>
      <c r="P18" s="550"/>
      <c r="Q18" s="552"/>
      <c r="R18" s="550"/>
      <c r="S18" s="552"/>
      <c r="T18" s="550"/>
      <c r="U18" s="554"/>
      <c r="V18" s="555"/>
      <c r="W18" s="1276">
        <f t="shared" si="0"/>
        <v>0</v>
      </c>
      <c r="X18" s="1277">
        <f t="shared" si="0"/>
        <v>0</v>
      </c>
      <c r="Y18" s="1249">
        <f>'t1'!N18</f>
        <v>0</v>
      </c>
    </row>
    <row r="19" spans="1:25" ht="13.5" customHeight="1">
      <c r="A19" s="1173" t="str">
        <f>'t1'!A19</f>
        <v>veterinari con inc. di struttura complessa (rapp. non escl.)</v>
      </c>
      <c r="B19" s="1174" t="str">
        <f>'t1'!B19</f>
        <v>SD0N74</v>
      </c>
      <c r="C19" s="552"/>
      <c r="D19" s="550"/>
      <c r="E19" s="552"/>
      <c r="F19" s="550"/>
      <c r="G19" s="552"/>
      <c r="H19" s="550"/>
      <c r="I19" s="552"/>
      <c r="J19" s="550"/>
      <c r="K19" s="552"/>
      <c r="L19" s="550"/>
      <c r="M19" s="552"/>
      <c r="N19" s="550"/>
      <c r="O19" s="552"/>
      <c r="P19" s="550"/>
      <c r="Q19" s="552"/>
      <c r="R19" s="550"/>
      <c r="S19" s="552"/>
      <c r="T19" s="550"/>
      <c r="U19" s="554"/>
      <c r="V19" s="555"/>
      <c r="W19" s="1276">
        <f t="shared" si="0"/>
        <v>0</v>
      </c>
      <c r="X19" s="1277">
        <f t="shared" si="0"/>
        <v>0</v>
      </c>
      <c r="Y19" s="1249">
        <f>'t1'!N19</f>
        <v>0</v>
      </c>
    </row>
    <row r="20" spans="1:25" ht="13.5" customHeight="1">
      <c r="A20" s="1173" t="str">
        <f>'t1'!A20</f>
        <v>veterinari con inc. di struttura semplice (rapp. esclusivo)</v>
      </c>
      <c r="B20" s="1174" t="str">
        <f>'t1'!B20</f>
        <v>SD0E73</v>
      </c>
      <c r="C20" s="552"/>
      <c r="D20" s="550"/>
      <c r="E20" s="552"/>
      <c r="F20" s="550"/>
      <c r="G20" s="552"/>
      <c r="H20" s="550"/>
      <c r="I20" s="552"/>
      <c r="J20" s="550"/>
      <c r="K20" s="552"/>
      <c r="L20" s="550"/>
      <c r="M20" s="552"/>
      <c r="N20" s="550"/>
      <c r="O20" s="552"/>
      <c r="P20" s="550"/>
      <c r="Q20" s="552"/>
      <c r="R20" s="550"/>
      <c r="S20" s="552"/>
      <c r="T20" s="550"/>
      <c r="U20" s="554"/>
      <c r="V20" s="555"/>
      <c r="W20" s="1276">
        <f t="shared" si="0"/>
        <v>0</v>
      </c>
      <c r="X20" s="1277">
        <f t="shared" si="0"/>
        <v>0</v>
      </c>
      <c r="Y20" s="1249">
        <f>'t1'!N20</f>
        <v>0</v>
      </c>
    </row>
    <row r="21" spans="1:25" ht="13.5" customHeight="1">
      <c r="A21" s="1173" t="str">
        <f>'t1'!A21</f>
        <v>veterinari con inc. di struttura semplice (rapp. non escl.)</v>
      </c>
      <c r="B21" s="1174" t="str">
        <f>'t1'!B21</f>
        <v>SD0N73</v>
      </c>
      <c r="C21" s="552"/>
      <c r="D21" s="550"/>
      <c r="E21" s="552"/>
      <c r="F21" s="550"/>
      <c r="G21" s="552"/>
      <c r="H21" s="550"/>
      <c r="I21" s="552"/>
      <c r="J21" s="550"/>
      <c r="K21" s="552"/>
      <c r="L21" s="550"/>
      <c r="M21" s="552"/>
      <c r="N21" s="550"/>
      <c r="O21" s="552"/>
      <c r="P21" s="550"/>
      <c r="Q21" s="552"/>
      <c r="R21" s="550"/>
      <c r="S21" s="552"/>
      <c r="T21" s="550"/>
      <c r="U21" s="554"/>
      <c r="V21" s="555"/>
      <c r="W21" s="1276">
        <f t="shared" si="0"/>
        <v>0</v>
      </c>
      <c r="X21" s="1277">
        <f t="shared" si="0"/>
        <v>0</v>
      </c>
      <c r="Y21" s="1249">
        <f>'t1'!N21</f>
        <v>0</v>
      </c>
    </row>
    <row r="22" spans="1:25" ht="13.5" customHeight="1">
      <c r="A22" s="1173" t="str">
        <f>'t1'!A22</f>
        <v>veterinari con altri incar. prof.li (rapp. esclusivo)</v>
      </c>
      <c r="B22" s="1174" t="str">
        <f>'t1'!B22</f>
        <v>SD0A73</v>
      </c>
      <c r="C22" s="552"/>
      <c r="D22" s="550"/>
      <c r="E22" s="552"/>
      <c r="F22" s="550"/>
      <c r="G22" s="552"/>
      <c r="H22" s="550"/>
      <c r="I22" s="552"/>
      <c r="J22" s="550"/>
      <c r="K22" s="552"/>
      <c r="L22" s="550"/>
      <c r="M22" s="552"/>
      <c r="N22" s="550"/>
      <c r="O22" s="552"/>
      <c r="P22" s="550"/>
      <c r="Q22" s="552"/>
      <c r="R22" s="550"/>
      <c r="S22" s="552"/>
      <c r="T22" s="550"/>
      <c r="U22" s="554"/>
      <c r="V22" s="555"/>
      <c r="W22" s="1276">
        <f t="shared" si="0"/>
        <v>0</v>
      </c>
      <c r="X22" s="1277">
        <f t="shared" si="0"/>
        <v>0</v>
      </c>
      <c r="Y22" s="1249">
        <f>'t1'!N22</f>
        <v>0</v>
      </c>
    </row>
    <row r="23" spans="1:25" ht="13.5" customHeight="1">
      <c r="A23" s="1173" t="str">
        <f>'t1'!A23</f>
        <v>veterinari con altri incar. prof.li (rapp. non escl.)</v>
      </c>
      <c r="B23" s="1174" t="str">
        <f>'t1'!B23</f>
        <v>SD0072</v>
      </c>
      <c r="C23" s="552"/>
      <c r="D23" s="550"/>
      <c r="E23" s="552"/>
      <c r="F23" s="550"/>
      <c r="G23" s="552"/>
      <c r="H23" s="550"/>
      <c r="I23" s="552"/>
      <c r="J23" s="550"/>
      <c r="K23" s="552"/>
      <c r="L23" s="550"/>
      <c r="M23" s="552"/>
      <c r="N23" s="550"/>
      <c r="O23" s="552"/>
      <c r="P23" s="550"/>
      <c r="Q23" s="552"/>
      <c r="R23" s="550"/>
      <c r="S23" s="552"/>
      <c r="T23" s="550"/>
      <c r="U23" s="554"/>
      <c r="V23" s="555"/>
      <c r="W23" s="1276">
        <f t="shared" si="0"/>
        <v>0</v>
      </c>
      <c r="X23" s="1277">
        <f t="shared" si="0"/>
        <v>0</v>
      </c>
      <c r="Y23" s="1249">
        <f>'t1'!N23</f>
        <v>0</v>
      </c>
    </row>
    <row r="24" spans="1:25" ht="13.5" customHeight="1">
      <c r="A24" s="1173" t="str">
        <f>'t1'!A24</f>
        <v>veterinari a t. determinato (art. 15-septies d.lgs. 502/92)</v>
      </c>
      <c r="B24" s="1174" t="str">
        <f>'t1'!B24</f>
        <v>SD0598</v>
      </c>
      <c r="C24" s="552"/>
      <c r="D24" s="550"/>
      <c r="E24" s="552"/>
      <c r="F24" s="550"/>
      <c r="G24" s="552"/>
      <c r="H24" s="550"/>
      <c r="I24" s="552"/>
      <c r="J24" s="550"/>
      <c r="K24" s="552"/>
      <c r="L24" s="550"/>
      <c r="M24" s="552"/>
      <c r="N24" s="550"/>
      <c r="O24" s="552"/>
      <c r="P24" s="550"/>
      <c r="Q24" s="552"/>
      <c r="R24" s="550"/>
      <c r="S24" s="552"/>
      <c r="T24" s="550"/>
      <c r="U24" s="554"/>
      <c r="V24" s="555"/>
      <c r="W24" s="1276">
        <f t="shared" si="0"/>
        <v>0</v>
      </c>
      <c r="X24" s="1277">
        <f t="shared" si="0"/>
        <v>0</v>
      </c>
      <c r="Y24" s="1249">
        <f>'t1'!N24</f>
        <v>0</v>
      </c>
    </row>
    <row r="25" spans="1:25" ht="13.5" customHeight="1">
      <c r="A25" s="1173" t="str">
        <f>'t1'!A25</f>
        <v>odontoiatri con inc. di struttura complessa (rapp. esclusivo)</v>
      </c>
      <c r="B25" s="1174" t="str">
        <f>'t1'!B25</f>
        <v>SD0E49</v>
      </c>
      <c r="C25" s="552"/>
      <c r="D25" s="550"/>
      <c r="E25" s="552"/>
      <c r="F25" s="550"/>
      <c r="G25" s="552"/>
      <c r="H25" s="550"/>
      <c r="I25" s="552"/>
      <c r="J25" s="550"/>
      <c r="K25" s="552"/>
      <c r="L25" s="550"/>
      <c r="M25" s="552"/>
      <c r="N25" s="550"/>
      <c r="O25" s="552"/>
      <c r="P25" s="550"/>
      <c r="Q25" s="552"/>
      <c r="R25" s="550"/>
      <c r="S25" s="552"/>
      <c r="T25" s="550"/>
      <c r="U25" s="554"/>
      <c r="V25" s="555"/>
      <c r="W25" s="1276">
        <f t="shared" si="0"/>
        <v>0</v>
      </c>
      <c r="X25" s="1277">
        <f t="shared" si="0"/>
        <v>0</v>
      </c>
      <c r="Y25" s="1249">
        <f>'t1'!N25</f>
        <v>0</v>
      </c>
    </row>
    <row r="26" spans="1:25" ht="13.5" customHeight="1">
      <c r="A26" s="1173" t="str">
        <f>'t1'!A26</f>
        <v>odontoiatri con inc. di struttura complessa (rapp. non escl.)</v>
      </c>
      <c r="B26" s="1174" t="str">
        <f>'t1'!B26</f>
        <v>SD0N49</v>
      </c>
      <c r="C26" s="552"/>
      <c r="D26" s="550"/>
      <c r="E26" s="552"/>
      <c r="F26" s="550"/>
      <c r="G26" s="552"/>
      <c r="H26" s="550"/>
      <c r="I26" s="552"/>
      <c r="J26" s="550"/>
      <c r="K26" s="552"/>
      <c r="L26" s="550"/>
      <c r="M26" s="552"/>
      <c r="N26" s="550"/>
      <c r="O26" s="552"/>
      <c r="P26" s="550"/>
      <c r="Q26" s="552"/>
      <c r="R26" s="550"/>
      <c r="S26" s="552"/>
      <c r="T26" s="550"/>
      <c r="U26" s="554"/>
      <c r="V26" s="555"/>
      <c r="W26" s="1276">
        <f t="shared" si="0"/>
        <v>0</v>
      </c>
      <c r="X26" s="1277">
        <f t="shared" si="0"/>
        <v>0</v>
      </c>
      <c r="Y26" s="1249">
        <f>'t1'!N26</f>
        <v>0</v>
      </c>
    </row>
    <row r="27" spans="1:25" ht="13.5" customHeight="1">
      <c r="A27" s="1173" t="str">
        <f>'t1'!A27</f>
        <v>odontoiatri con inc. di struttura semplice (rapp. esclusivo)</v>
      </c>
      <c r="B27" s="1174" t="str">
        <f>'t1'!B27</f>
        <v>SD0E48</v>
      </c>
      <c r="C27" s="552"/>
      <c r="D27" s="550"/>
      <c r="E27" s="552"/>
      <c r="F27" s="550"/>
      <c r="G27" s="552"/>
      <c r="H27" s="550"/>
      <c r="I27" s="552"/>
      <c r="J27" s="550"/>
      <c r="K27" s="552"/>
      <c r="L27" s="550"/>
      <c r="M27" s="552"/>
      <c r="N27" s="550"/>
      <c r="O27" s="552"/>
      <c r="P27" s="550"/>
      <c r="Q27" s="552"/>
      <c r="R27" s="550"/>
      <c r="S27" s="552"/>
      <c r="T27" s="550"/>
      <c r="U27" s="554"/>
      <c r="V27" s="555"/>
      <c r="W27" s="1276">
        <f t="shared" si="0"/>
        <v>0</v>
      </c>
      <c r="X27" s="1277">
        <f t="shared" si="0"/>
        <v>0</v>
      </c>
      <c r="Y27" s="1249">
        <f>'t1'!N27</f>
        <v>0</v>
      </c>
    </row>
    <row r="28" spans="1:25" ht="13.5" customHeight="1">
      <c r="A28" s="1173" t="str">
        <f>'t1'!A28</f>
        <v>odontoiatri con inc. di struttura semplice (rapp. non escl.)</v>
      </c>
      <c r="B28" s="1174" t="str">
        <f>'t1'!B28</f>
        <v>SD0N48</v>
      </c>
      <c r="C28" s="552"/>
      <c r="D28" s="550"/>
      <c r="E28" s="552"/>
      <c r="F28" s="550"/>
      <c r="G28" s="552"/>
      <c r="H28" s="550"/>
      <c r="I28" s="552"/>
      <c r="J28" s="550"/>
      <c r="K28" s="552"/>
      <c r="L28" s="550"/>
      <c r="M28" s="552"/>
      <c r="N28" s="550"/>
      <c r="O28" s="552"/>
      <c r="P28" s="550"/>
      <c r="Q28" s="552"/>
      <c r="R28" s="550"/>
      <c r="S28" s="552"/>
      <c r="T28" s="550"/>
      <c r="U28" s="554"/>
      <c r="V28" s="555"/>
      <c r="W28" s="1276">
        <f t="shared" si="0"/>
        <v>0</v>
      </c>
      <c r="X28" s="1277">
        <f t="shared" si="0"/>
        <v>0</v>
      </c>
      <c r="Y28" s="1249">
        <f>'t1'!N28</f>
        <v>0</v>
      </c>
    </row>
    <row r="29" spans="1:25" ht="13.5" customHeight="1">
      <c r="A29" s="1173" t="str">
        <f>'t1'!A29</f>
        <v>odontoiatri con altri incar. prof.li (rapp. esclusivo)</v>
      </c>
      <c r="B29" s="1174" t="str">
        <f>'t1'!B29</f>
        <v>SD0A48</v>
      </c>
      <c r="C29" s="552"/>
      <c r="D29" s="550"/>
      <c r="E29" s="552"/>
      <c r="F29" s="550"/>
      <c r="G29" s="552"/>
      <c r="H29" s="550"/>
      <c r="I29" s="552"/>
      <c r="J29" s="550"/>
      <c r="K29" s="552"/>
      <c r="L29" s="550"/>
      <c r="M29" s="552"/>
      <c r="N29" s="550"/>
      <c r="O29" s="552"/>
      <c r="P29" s="550"/>
      <c r="Q29" s="552"/>
      <c r="R29" s="550"/>
      <c r="S29" s="552"/>
      <c r="T29" s="550"/>
      <c r="U29" s="554"/>
      <c r="V29" s="555"/>
      <c r="W29" s="1276">
        <f t="shared" si="0"/>
        <v>0</v>
      </c>
      <c r="X29" s="1277">
        <f t="shared" si="0"/>
        <v>0</v>
      </c>
      <c r="Y29" s="1249">
        <f>'t1'!N29</f>
        <v>0</v>
      </c>
    </row>
    <row r="30" spans="1:25" ht="13.5" customHeight="1">
      <c r="A30" s="1173" t="str">
        <f>'t1'!A30</f>
        <v>odontoiatri con altri incar. prof.li (rapp. non escl.)</v>
      </c>
      <c r="B30" s="1174" t="str">
        <f>'t1'!B30</f>
        <v>SD0047</v>
      </c>
      <c r="C30" s="552"/>
      <c r="D30" s="550"/>
      <c r="E30" s="552"/>
      <c r="F30" s="550"/>
      <c r="G30" s="552"/>
      <c r="H30" s="550"/>
      <c r="I30" s="552"/>
      <c r="J30" s="550"/>
      <c r="K30" s="552"/>
      <c r="L30" s="550"/>
      <c r="M30" s="552"/>
      <c r="N30" s="550"/>
      <c r="O30" s="552"/>
      <c r="P30" s="550"/>
      <c r="Q30" s="552"/>
      <c r="R30" s="550"/>
      <c r="S30" s="552"/>
      <c r="T30" s="550"/>
      <c r="U30" s="554"/>
      <c r="V30" s="555"/>
      <c r="W30" s="1276">
        <f t="shared" si="0"/>
        <v>0</v>
      </c>
      <c r="X30" s="1277">
        <f t="shared" si="0"/>
        <v>0</v>
      </c>
      <c r="Y30" s="1249">
        <f>'t1'!N30</f>
        <v>0</v>
      </c>
    </row>
    <row r="31" spans="1:25" ht="13.5" customHeight="1">
      <c r="A31" s="1173" t="str">
        <f>'t1'!A31</f>
        <v>odontoiatri a t. determinato (art. 15-septies d.lgs. 502/92)</v>
      </c>
      <c r="B31" s="1174" t="str">
        <f>'t1'!B31</f>
        <v>SD0599</v>
      </c>
      <c r="C31" s="552"/>
      <c r="D31" s="550"/>
      <c r="E31" s="552"/>
      <c r="F31" s="550"/>
      <c r="G31" s="552"/>
      <c r="H31" s="550"/>
      <c r="I31" s="552"/>
      <c r="J31" s="550"/>
      <c r="K31" s="552"/>
      <c r="L31" s="550"/>
      <c r="M31" s="552"/>
      <c r="N31" s="550"/>
      <c r="O31" s="552"/>
      <c r="P31" s="550"/>
      <c r="Q31" s="552"/>
      <c r="R31" s="550"/>
      <c r="S31" s="552"/>
      <c r="T31" s="550"/>
      <c r="U31" s="554"/>
      <c r="V31" s="555"/>
      <c r="W31" s="1276">
        <f t="shared" si="0"/>
        <v>0</v>
      </c>
      <c r="X31" s="1277">
        <f t="shared" si="0"/>
        <v>0</v>
      </c>
      <c r="Y31" s="1249">
        <f>'t1'!N31</f>
        <v>0</v>
      </c>
    </row>
    <row r="32" spans="1:25" ht="13.5" customHeight="1">
      <c r="A32" s="1173" t="str">
        <f>'t1'!A32</f>
        <v>farmacisti con incarico di struttura complessa (rapp. esclusivo)</v>
      </c>
      <c r="B32" s="1174" t="str">
        <f>'t1'!B32</f>
        <v>SD0E39</v>
      </c>
      <c r="C32" s="552">
        <v>1</v>
      </c>
      <c r="D32" s="550"/>
      <c r="E32" s="552"/>
      <c r="F32" s="550"/>
      <c r="G32" s="552"/>
      <c r="H32" s="550"/>
      <c r="I32" s="552"/>
      <c r="J32" s="550"/>
      <c r="K32" s="552"/>
      <c r="L32" s="550"/>
      <c r="M32" s="552"/>
      <c r="N32" s="550"/>
      <c r="O32" s="552"/>
      <c r="P32" s="550"/>
      <c r="Q32" s="552"/>
      <c r="R32" s="550"/>
      <c r="S32" s="552"/>
      <c r="T32" s="550"/>
      <c r="U32" s="554"/>
      <c r="V32" s="555"/>
      <c r="W32" s="1276">
        <f t="shared" si="0"/>
        <v>1</v>
      </c>
      <c r="X32" s="1277">
        <f t="shared" si="0"/>
        <v>0</v>
      </c>
      <c r="Y32" s="1249">
        <f>'t1'!N32</f>
        <v>1</v>
      </c>
    </row>
    <row r="33" spans="1:25" ht="13.5" customHeight="1">
      <c r="A33" s="1173" t="str">
        <f>'t1'!A33</f>
        <v>farmacisti con incarico di struttura complessa (rapp. non escl.)</v>
      </c>
      <c r="B33" s="1174" t="str">
        <f>'t1'!B33</f>
        <v>SD0N39</v>
      </c>
      <c r="C33" s="552"/>
      <c r="D33" s="550"/>
      <c r="E33" s="552"/>
      <c r="F33" s="550"/>
      <c r="G33" s="552"/>
      <c r="H33" s="550"/>
      <c r="I33" s="552"/>
      <c r="J33" s="550"/>
      <c r="K33" s="552"/>
      <c r="L33" s="550"/>
      <c r="M33" s="552"/>
      <c r="N33" s="550"/>
      <c r="O33" s="552"/>
      <c r="P33" s="550"/>
      <c r="Q33" s="552"/>
      <c r="R33" s="550"/>
      <c r="S33" s="552"/>
      <c r="T33" s="550"/>
      <c r="U33" s="554"/>
      <c r="V33" s="555"/>
      <c r="W33" s="1276">
        <f t="shared" si="0"/>
        <v>0</v>
      </c>
      <c r="X33" s="1277">
        <f t="shared" si="0"/>
        <v>0</v>
      </c>
      <c r="Y33" s="1249">
        <f>'t1'!N33</f>
        <v>0</v>
      </c>
    </row>
    <row r="34" spans="1:25" ht="13.5" customHeight="1">
      <c r="A34" s="1173" t="str">
        <f>'t1'!A34</f>
        <v>farmacisti con incarico di struttura semplice (rapp. esclusivo)</v>
      </c>
      <c r="B34" s="1174" t="str">
        <f>'t1'!B34</f>
        <v>SD0E38</v>
      </c>
      <c r="C34" s="552"/>
      <c r="D34" s="550"/>
      <c r="E34" s="552"/>
      <c r="F34" s="550"/>
      <c r="G34" s="552"/>
      <c r="H34" s="550">
        <v>1</v>
      </c>
      <c r="I34" s="552"/>
      <c r="J34" s="550">
        <v>1</v>
      </c>
      <c r="K34" s="552"/>
      <c r="L34" s="550"/>
      <c r="M34" s="552"/>
      <c r="N34" s="550"/>
      <c r="O34" s="552"/>
      <c r="P34" s="550"/>
      <c r="Q34" s="552">
        <v>1</v>
      </c>
      <c r="R34" s="550"/>
      <c r="S34" s="552"/>
      <c r="T34" s="550"/>
      <c r="U34" s="554"/>
      <c r="V34" s="555"/>
      <c r="W34" s="1276">
        <f t="shared" si="0"/>
        <v>1</v>
      </c>
      <c r="X34" s="1277">
        <f t="shared" si="0"/>
        <v>2</v>
      </c>
      <c r="Y34" s="1249">
        <f>'t1'!N34</f>
        <v>1</v>
      </c>
    </row>
    <row r="35" spans="1:25" ht="13.5" customHeight="1">
      <c r="A35" s="1173" t="str">
        <f>'t1'!A35</f>
        <v>farmacisti con incarico di struttura semplice (rapp. non escl.)</v>
      </c>
      <c r="B35" s="1174" t="str">
        <f>'t1'!B35</f>
        <v>SD0N38</v>
      </c>
      <c r="C35" s="552"/>
      <c r="D35" s="550"/>
      <c r="E35" s="552"/>
      <c r="F35" s="550"/>
      <c r="G35" s="552"/>
      <c r="H35" s="550"/>
      <c r="I35" s="552"/>
      <c r="J35" s="550"/>
      <c r="K35" s="552"/>
      <c r="L35" s="550"/>
      <c r="M35" s="552"/>
      <c r="N35" s="550"/>
      <c r="O35" s="552"/>
      <c r="P35" s="550"/>
      <c r="Q35" s="552"/>
      <c r="R35" s="550"/>
      <c r="S35" s="552"/>
      <c r="T35" s="550"/>
      <c r="U35" s="554"/>
      <c r="V35" s="555"/>
      <c r="W35" s="1276">
        <f t="shared" si="0"/>
        <v>0</v>
      </c>
      <c r="X35" s="1277">
        <f t="shared" si="0"/>
        <v>0</v>
      </c>
      <c r="Y35" s="1249">
        <f>'t1'!N35</f>
        <v>0</v>
      </c>
    </row>
    <row r="36" spans="1:25" ht="13.5" customHeight="1">
      <c r="A36" s="1173" t="str">
        <f>'t1'!A36</f>
        <v>farmacisti con altri incar. prof.li (rapp. esclusivo)</v>
      </c>
      <c r="B36" s="1174" t="str">
        <f>'t1'!B36</f>
        <v>SD0A38</v>
      </c>
      <c r="C36" s="552"/>
      <c r="D36" s="550">
        <v>2</v>
      </c>
      <c r="E36" s="552">
        <v>1</v>
      </c>
      <c r="F36" s="550"/>
      <c r="G36" s="552"/>
      <c r="H36" s="550"/>
      <c r="I36" s="552"/>
      <c r="J36" s="550">
        <v>1</v>
      </c>
      <c r="K36" s="552"/>
      <c r="L36" s="550"/>
      <c r="M36" s="552"/>
      <c r="N36" s="550">
        <v>1</v>
      </c>
      <c r="O36" s="552"/>
      <c r="P36" s="550"/>
      <c r="Q36" s="552"/>
      <c r="R36" s="550"/>
      <c r="S36" s="552"/>
      <c r="T36" s="550"/>
      <c r="U36" s="554"/>
      <c r="V36" s="555"/>
      <c r="W36" s="1276">
        <f t="shared" si="0"/>
        <v>1</v>
      </c>
      <c r="X36" s="1277">
        <f t="shared" si="0"/>
        <v>4</v>
      </c>
      <c r="Y36" s="1249">
        <f>'t1'!N36</f>
        <v>1</v>
      </c>
    </row>
    <row r="37" spans="1:25" ht="13.5" customHeight="1">
      <c r="A37" s="1173" t="str">
        <f>'t1'!A37</f>
        <v>farmacisti con altri incar. prof.li (rapp. non escl.)</v>
      </c>
      <c r="B37" s="1174" t="str">
        <f>'t1'!B37</f>
        <v>SD0037</v>
      </c>
      <c r="C37" s="552"/>
      <c r="D37" s="550"/>
      <c r="E37" s="552"/>
      <c r="F37" s="550"/>
      <c r="G37" s="552"/>
      <c r="H37" s="550"/>
      <c r="I37" s="552"/>
      <c r="J37" s="550"/>
      <c r="K37" s="552"/>
      <c r="L37" s="550"/>
      <c r="M37" s="552"/>
      <c r="N37" s="550"/>
      <c r="O37" s="552"/>
      <c r="P37" s="550"/>
      <c r="Q37" s="552"/>
      <c r="R37" s="550"/>
      <c r="S37" s="552"/>
      <c r="T37" s="550"/>
      <c r="U37" s="554"/>
      <c r="V37" s="555"/>
      <c r="W37" s="1276">
        <f t="shared" si="0"/>
        <v>0</v>
      </c>
      <c r="X37" s="1277">
        <f t="shared" si="0"/>
        <v>0</v>
      </c>
      <c r="Y37" s="1249">
        <f>'t1'!N37</f>
        <v>0</v>
      </c>
    </row>
    <row r="38" spans="1:25" ht="13.5" customHeight="1">
      <c r="A38" s="1173" t="str">
        <f>'t1'!A38</f>
        <v>farmacisti a t. determinato (art. 15-septies d.lgs. 502/92)</v>
      </c>
      <c r="B38" s="1174" t="str">
        <f>'t1'!B38</f>
        <v>SD0600</v>
      </c>
      <c r="C38" s="552"/>
      <c r="D38" s="550"/>
      <c r="E38" s="552"/>
      <c r="F38" s="550"/>
      <c r="G38" s="552"/>
      <c r="H38" s="550"/>
      <c r="I38" s="552"/>
      <c r="J38" s="550"/>
      <c r="K38" s="552"/>
      <c r="L38" s="550"/>
      <c r="M38" s="552"/>
      <c r="N38" s="550"/>
      <c r="O38" s="552"/>
      <c r="P38" s="550"/>
      <c r="Q38" s="552"/>
      <c r="R38" s="550"/>
      <c r="S38" s="552"/>
      <c r="T38" s="550"/>
      <c r="U38" s="554"/>
      <c r="V38" s="555"/>
      <c r="W38" s="1276">
        <f t="shared" si="0"/>
        <v>0</v>
      </c>
      <c r="X38" s="1277">
        <f t="shared" si="0"/>
        <v>0</v>
      </c>
      <c r="Y38" s="1249">
        <f>'t1'!N38</f>
        <v>0</v>
      </c>
    </row>
    <row r="39" spans="1:25" ht="13.5" customHeight="1">
      <c r="A39" s="1173" t="str">
        <f>'t1'!A39</f>
        <v>biologi con incarico di struttura complessa (rapp. esclusivo)</v>
      </c>
      <c r="B39" s="1174" t="str">
        <f>'t1'!B39</f>
        <v>SD0E13</v>
      </c>
      <c r="C39" s="552"/>
      <c r="D39" s="550"/>
      <c r="E39" s="552"/>
      <c r="F39" s="550"/>
      <c r="G39" s="552"/>
      <c r="H39" s="550"/>
      <c r="I39" s="552"/>
      <c r="J39" s="550"/>
      <c r="K39" s="552"/>
      <c r="L39" s="550"/>
      <c r="M39" s="552"/>
      <c r="N39" s="550"/>
      <c r="O39" s="552"/>
      <c r="P39" s="550"/>
      <c r="Q39" s="552"/>
      <c r="R39" s="550">
        <v>1</v>
      </c>
      <c r="S39" s="552"/>
      <c r="T39" s="550"/>
      <c r="U39" s="554"/>
      <c r="V39" s="555"/>
      <c r="W39" s="1276">
        <f t="shared" si="0"/>
        <v>0</v>
      </c>
      <c r="X39" s="1277">
        <f t="shared" si="0"/>
        <v>1</v>
      </c>
      <c r="Y39" s="1249">
        <f>'t1'!N39</f>
        <v>1</v>
      </c>
    </row>
    <row r="40" spans="1:25" ht="13.5" customHeight="1">
      <c r="A40" s="1173" t="str">
        <f>'t1'!A40</f>
        <v>biologi con incarico di struttura complessa (rapp. non escl.)</v>
      </c>
      <c r="B40" s="1174" t="str">
        <f>'t1'!B40</f>
        <v>SD0N13</v>
      </c>
      <c r="C40" s="552"/>
      <c r="D40" s="550"/>
      <c r="E40" s="552"/>
      <c r="F40" s="550"/>
      <c r="G40" s="552"/>
      <c r="H40" s="550"/>
      <c r="I40" s="552"/>
      <c r="J40" s="550"/>
      <c r="K40" s="552"/>
      <c r="L40" s="550"/>
      <c r="M40" s="552"/>
      <c r="N40" s="550"/>
      <c r="O40" s="552"/>
      <c r="P40" s="550"/>
      <c r="Q40" s="552"/>
      <c r="R40" s="550"/>
      <c r="S40" s="552"/>
      <c r="T40" s="550"/>
      <c r="U40" s="554"/>
      <c r="V40" s="555"/>
      <c r="W40" s="1276">
        <f t="shared" si="0"/>
        <v>0</v>
      </c>
      <c r="X40" s="1277">
        <f t="shared" si="0"/>
        <v>0</v>
      </c>
      <c r="Y40" s="1249">
        <f>'t1'!N40</f>
        <v>0</v>
      </c>
    </row>
    <row r="41" spans="1:25" ht="13.5" customHeight="1">
      <c r="A41" s="1173" t="str">
        <f>'t1'!A41</f>
        <v>biologi con incarico di struttura semplice (rapp. esclusivo)</v>
      </c>
      <c r="B41" s="1174" t="str">
        <f>'t1'!B41</f>
        <v>SD0E12</v>
      </c>
      <c r="C41" s="552"/>
      <c r="D41" s="550"/>
      <c r="E41" s="552"/>
      <c r="F41" s="550"/>
      <c r="G41" s="552"/>
      <c r="H41" s="550"/>
      <c r="I41" s="552">
        <v>1</v>
      </c>
      <c r="J41" s="550"/>
      <c r="K41" s="552">
        <v>1</v>
      </c>
      <c r="L41" s="550"/>
      <c r="M41" s="552"/>
      <c r="N41" s="550">
        <v>2</v>
      </c>
      <c r="O41" s="552">
        <v>3</v>
      </c>
      <c r="P41" s="550">
        <v>1</v>
      </c>
      <c r="Q41" s="552"/>
      <c r="R41" s="550">
        <v>2</v>
      </c>
      <c r="S41" s="552"/>
      <c r="T41" s="550"/>
      <c r="U41" s="554"/>
      <c r="V41" s="555"/>
      <c r="W41" s="1276">
        <f t="shared" si="0"/>
        <v>5</v>
      </c>
      <c r="X41" s="1277">
        <f t="shared" si="0"/>
        <v>5</v>
      </c>
      <c r="Y41" s="1249">
        <f>'t1'!N41</f>
        <v>1</v>
      </c>
    </row>
    <row r="42" spans="1:25" ht="13.5" customHeight="1">
      <c r="A42" s="1173" t="str">
        <f>'t1'!A42</f>
        <v>biologi con incarico di struttura semplice (rapp. non escl.)</v>
      </c>
      <c r="B42" s="1174" t="str">
        <f>'t1'!B42</f>
        <v>SD0N12</v>
      </c>
      <c r="C42" s="552"/>
      <c r="D42" s="550"/>
      <c r="E42" s="552"/>
      <c r="F42" s="550"/>
      <c r="G42" s="552"/>
      <c r="H42" s="550"/>
      <c r="I42" s="552"/>
      <c r="J42" s="550"/>
      <c r="K42" s="552"/>
      <c r="L42" s="550"/>
      <c r="M42" s="552"/>
      <c r="N42" s="550"/>
      <c r="O42" s="552"/>
      <c r="P42" s="550"/>
      <c r="Q42" s="552"/>
      <c r="R42" s="550"/>
      <c r="S42" s="552"/>
      <c r="T42" s="550"/>
      <c r="U42" s="554"/>
      <c r="V42" s="555"/>
      <c r="W42" s="1276">
        <f t="shared" si="0"/>
        <v>0</v>
      </c>
      <c r="X42" s="1277">
        <f t="shared" si="0"/>
        <v>0</v>
      </c>
      <c r="Y42" s="1249">
        <f>'t1'!N42</f>
        <v>0</v>
      </c>
    </row>
    <row r="43" spans="1:25" ht="13.5" customHeight="1">
      <c r="A43" s="1173" t="str">
        <f>'t1'!A43</f>
        <v>biologi con altri incar. prof.li (rapp. esclusivo)</v>
      </c>
      <c r="B43" s="1174" t="str">
        <f>'t1'!B43</f>
        <v>SD0A12</v>
      </c>
      <c r="C43" s="552"/>
      <c r="D43" s="550"/>
      <c r="E43" s="552">
        <v>1</v>
      </c>
      <c r="F43" s="550">
        <v>5</v>
      </c>
      <c r="G43" s="552"/>
      <c r="H43" s="550">
        <v>1</v>
      </c>
      <c r="I43" s="552"/>
      <c r="J43" s="550">
        <v>3</v>
      </c>
      <c r="K43" s="552"/>
      <c r="L43" s="550">
        <v>5</v>
      </c>
      <c r="M43" s="552">
        <v>1</v>
      </c>
      <c r="N43" s="550">
        <v>4</v>
      </c>
      <c r="O43" s="552"/>
      <c r="P43" s="550">
        <v>10</v>
      </c>
      <c r="Q43" s="552"/>
      <c r="R43" s="550"/>
      <c r="S43" s="552"/>
      <c r="T43" s="550"/>
      <c r="U43" s="554"/>
      <c r="V43" s="555"/>
      <c r="W43" s="1276">
        <f t="shared" si="0"/>
        <v>2</v>
      </c>
      <c r="X43" s="1277">
        <f t="shared" si="0"/>
        <v>28</v>
      </c>
      <c r="Y43" s="1249">
        <f>'t1'!N43</f>
        <v>1</v>
      </c>
    </row>
    <row r="44" spans="1:25" ht="13.5" customHeight="1">
      <c r="A44" s="1173" t="str">
        <f>'t1'!A44</f>
        <v>biologi con altri incar. prof.li (rapp. non escl.)</v>
      </c>
      <c r="B44" s="1174" t="str">
        <f>'t1'!B44</f>
        <v>SD0011</v>
      </c>
      <c r="C44" s="552"/>
      <c r="D44" s="550"/>
      <c r="E44" s="552"/>
      <c r="F44" s="550"/>
      <c r="G44" s="552"/>
      <c r="H44" s="550"/>
      <c r="I44" s="552"/>
      <c r="J44" s="550"/>
      <c r="K44" s="552"/>
      <c r="L44" s="550"/>
      <c r="M44" s="552"/>
      <c r="N44" s="550"/>
      <c r="O44" s="552"/>
      <c r="P44" s="550"/>
      <c r="Q44" s="552"/>
      <c r="R44" s="550"/>
      <c r="S44" s="552"/>
      <c r="T44" s="550"/>
      <c r="U44" s="554"/>
      <c r="V44" s="555"/>
      <c r="W44" s="1276">
        <f t="shared" si="0"/>
        <v>0</v>
      </c>
      <c r="X44" s="1277">
        <f t="shared" si="0"/>
        <v>0</v>
      </c>
      <c r="Y44" s="1249">
        <f>'t1'!N44</f>
        <v>0</v>
      </c>
    </row>
    <row r="45" spans="1:25" ht="13.5" customHeight="1">
      <c r="A45" s="1173" t="str">
        <f>'t1'!A45</f>
        <v>biologi a t. determinato (art. 15-septies d.lgs. 502/92)</v>
      </c>
      <c r="B45" s="1174" t="str">
        <f>'t1'!B45</f>
        <v>SD0601</v>
      </c>
      <c r="C45" s="552"/>
      <c r="D45" s="550"/>
      <c r="E45" s="552"/>
      <c r="F45" s="550"/>
      <c r="G45" s="552"/>
      <c r="H45" s="550"/>
      <c r="I45" s="552"/>
      <c r="J45" s="550"/>
      <c r="K45" s="552"/>
      <c r="L45" s="550"/>
      <c r="M45" s="552"/>
      <c r="N45" s="550"/>
      <c r="O45" s="552"/>
      <c r="P45" s="550"/>
      <c r="Q45" s="552"/>
      <c r="R45" s="550"/>
      <c r="S45" s="552"/>
      <c r="T45" s="550"/>
      <c r="U45" s="554"/>
      <c r="V45" s="555"/>
      <c r="W45" s="1276">
        <f t="shared" si="0"/>
        <v>0</v>
      </c>
      <c r="X45" s="1277">
        <f t="shared" si="0"/>
        <v>0</v>
      </c>
      <c r="Y45" s="1249">
        <f>'t1'!N45</f>
        <v>0</v>
      </c>
    </row>
    <row r="46" spans="1:25" ht="13.5" customHeight="1">
      <c r="A46" s="1173" t="str">
        <f>'t1'!A46</f>
        <v>chimici con incarico di struttura complessa (rapp. esclusivo)</v>
      </c>
      <c r="B46" s="1174" t="str">
        <f>'t1'!B46</f>
        <v>SD0E16</v>
      </c>
      <c r="C46" s="552"/>
      <c r="D46" s="550"/>
      <c r="E46" s="552"/>
      <c r="F46" s="550"/>
      <c r="G46" s="552"/>
      <c r="H46" s="550"/>
      <c r="I46" s="552"/>
      <c r="J46" s="550"/>
      <c r="K46" s="552"/>
      <c r="L46" s="550"/>
      <c r="M46" s="552"/>
      <c r="N46" s="550"/>
      <c r="O46" s="552"/>
      <c r="P46" s="550"/>
      <c r="Q46" s="552"/>
      <c r="R46" s="550"/>
      <c r="S46" s="552"/>
      <c r="T46" s="550"/>
      <c r="U46" s="554"/>
      <c r="V46" s="555"/>
      <c r="W46" s="1276">
        <f t="shared" si="0"/>
        <v>0</v>
      </c>
      <c r="X46" s="1277">
        <f t="shared" si="0"/>
        <v>0</v>
      </c>
      <c r="Y46" s="1249">
        <f>'t1'!N46</f>
        <v>0</v>
      </c>
    </row>
    <row r="47" spans="1:25" ht="13.5" customHeight="1">
      <c r="A47" s="1173" t="str">
        <f>'t1'!A47</f>
        <v>chimici con incarico di struttura complessa (rapp.non escl.)</v>
      </c>
      <c r="B47" s="1174" t="str">
        <f>'t1'!B47</f>
        <v>SD0N16</v>
      </c>
      <c r="C47" s="552"/>
      <c r="D47" s="550"/>
      <c r="E47" s="552"/>
      <c r="F47" s="550"/>
      <c r="G47" s="552"/>
      <c r="H47" s="550"/>
      <c r="I47" s="552"/>
      <c r="J47" s="550"/>
      <c r="K47" s="552"/>
      <c r="L47" s="550"/>
      <c r="M47" s="552"/>
      <c r="N47" s="550"/>
      <c r="O47" s="552"/>
      <c r="P47" s="550"/>
      <c r="Q47" s="552"/>
      <c r="R47" s="550"/>
      <c r="S47" s="552"/>
      <c r="T47" s="550"/>
      <c r="U47" s="554"/>
      <c r="V47" s="555"/>
      <c r="W47" s="1276">
        <f t="shared" si="0"/>
        <v>0</v>
      </c>
      <c r="X47" s="1277">
        <f t="shared" si="0"/>
        <v>0</v>
      </c>
      <c r="Y47" s="1249">
        <f>'t1'!N47</f>
        <v>0</v>
      </c>
    </row>
    <row r="48" spans="1:25" ht="13.5" customHeight="1">
      <c r="A48" s="1173" t="str">
        <f>'t1'!A48</f>
        <v>chimici con incarico di struttura semplice (rapp. esclusivo)</v>
      </c>
      <c r="B48" s="1174" t="str">
        <f>'t1'!B48</f>
        <v>SD0E15</v>
      </c>
      <c r="C48" s="552"/>
      <c r="D48" s="550"/>
      <c r="E48" s="552"/>
      <c r="F48" s="550"/>
      <c r="G48" s="552"/>
      <c r="H48" s="550"/>
      <c r="I48" s="552"/>
      <c r="J48" s="550"/>
      <c r="K48" s="552"/>
      <c r="L48" s="550"/>
      <c r="M48" s="552"/>
      <c r="N48" s="550"/>
      <c r="O48" s="552">
        <v>1</v>
      </c>
      <c r="P48" s="550"/>
      <c r="Q48" s="552"/>
      <c r="R48" s="550"/>
      <c r="S48" s="552"/>
      <c r="T48" s="550"/>
      <c r="U48" s="554"/>
      <c r="V48" s="555"/>
      <c r="W48" s="1276">
        <f t="shared" si="0"/>
        <v>1</v>
      </c>
      <c r="X48" s="1277">
        <f t="shared" si="0"/>
        <v>0</v>
      </c>
      <c r="Y48" s="1249">
        <f>'t1'!N48</f>
        <v>1</v>
      </c>
    </row>
    <row r="49" spans="1:25" ht="13.5" customHeight="1">
      <c r="A49" s="1173" t="str">
        <f>'t1'!A49</f>
        <v>chimici con incarico di struttura semplice (rapp. non escl.)</v>
      </c>
      <c r="B49" s="1174" t="str">
        <f>'t1'!B49</f>
        <v>SD0N15</v>
      </c>
      <c r="C49" s="552"/>
      <c r="D49" s="550"/>
      <c r="E49" s="552"/>
      <c r="F49" s="550"/>
      <c r="G49" s="552"/>
      <c r="H49" s="550"/>
      <c r="I49" s="552"/>
      <c r="J49" s="550"/>
      <c r="K49" s="552"/>
      <c r="L49" s="550"/>
      <c r="M49" s="552"/>
      <c r="N49" s="550"/>
      <c r="O49" s="552"/>
      <c r="P49" s="550"/>
      <c r="Q49" s="552"/>
      <c r="R49" s="550"/>
      <c r="S49" s="552"/>
      <c r="T49" s="550"/>
      <c r="U49" s="554"/>
      <c r="V49" s="555"/>
      <c r="W49" s="1276">
        <f t="shared" si="0"/>
        <v>0</v>
      </c>
      <c r="X49" s="1277">
        <f t="shared" si="0"/>
        <v>0</v>
      </c>
      <c r="Y49" s="1249">
        <f>'t1'!N49</f>
        <v>0</v>
      </c>
    </row>
    <row r="50" spans="1:25" ht="13.5" customHeight="1">
      <c r="A50" s="1173" t="str">
        <f>'t1'!A50</f>
        <v>chimici con altri incar. prof.li (rapp. esclusivo)</v>
      </c>
      <c r="B50" s="1174" t="str">
        <f>'t1'!B50</f>
        <v>SD0A15</v>
      </c>
      <c r="C50" s="552"/>
      <c r="D50" s="550"/>
      <c r="E50" s="552"/>
      <c r="F50" s="550"/>
      <c r="G50" s="552"/>
      <c r="H50" s="550"/>
      <c r="I50" s="552"/>
      <c r="J50" s="550"/>
      <c r="K50" s="552">
        <v>1</v>
      </c>
      <c r="L50" s="550"/>
      <c r="M50" s="552"/>
      <c r="N50" s="550"/>
      <c r="O50" s="552"/>
      <c r="P50" s="550"/>
      <c r="Q50" s="552"/>
      <c r="R50" s="550"/>
      <c r="S50" s="552"/>
      <c r="T50" s="550"/>
      <c r="U50" s="554"/>
      <c r="V50" s="555"/>
      <c r="W50" s="1276">
        <f t="shared" si="0"/>
        <v>1</v>
      </c>
      <c r="X50" s="1277">
        <f t="shared" si="0"/>
        <v>0</v>
      </c>
      <c r="Y50" s="1249">
        <f>'t1'!N50</f>
        <v>1</v>
      </c>
    </row>
    <row r="51" spans="1:25" ht="13.5" customHeight="1">
      <c r="A51" s="1173" t="str">
        <f>'t1'!A51</f>
        <v>chimici con altri incar. prof.li (rapp. non escl.)</v>
      </c>
      <c r="B51" s="1174" t="str">
        <f>'t1'!B51</f>
        <v>SD0014</v>
      </c>
      <c r="C51" s="552"/>
      <c r="D51" s="550"/>
      <c r="E51" s="552"/>
      <c r="F51" s="550"/>
      <c r="G51" s="552"/>
      <c r="H51" s="550"/>
      <c r="I51" s="552"/>
      <c r="J51" s="550"/>
      <c r="K51" s="552"/>
      <c r="L51" s="550"/>
      <c r="M51" s="552"/>
      <c r="N51" s="550"/>
      <c r="O51" s="552"/>
      <c r="P51" s="550"/>
      <c r="Q51" s="552"/>
      <c r="R51" s="550"/>
      <c r="S51" s="552"/>
      <c r="T51" s="550"/>
      <c r="U51" s="554"/>
      <c r="V51" s="555"/>
      <c r="W51" s="1276">
        <f t="shared" si="0"/>
        <v>0</v>
      </c>
      <c r="X51" s="1277">
        <f t="shared" si="0"/>
        <v>0</v>
      </c>
      <c r="Y51" s="1249">
        <f>'t1'!N51</f>
        <v>0</v>
      </c>
    </row>
    <row r="52" spans="1:25" ht="13.5" customHeight="1">
      <c r="A52" s="1173" t="str">
        <f>'t1'!A52</f>
        <v>chimici a t. determinato (art. 15-septies d.lgs. 502/92)</v>
      </c>
      <c r="B52" s="1174" t="str">
        <f>'t1'!B52</f>
        <v>SD0602</v>
      </c>
      <c r="C52" s="552"/>
      <c r="D52" s="550"/>
      <c r="E52" s="552"/>
      <c r="F52" s="550"/>
      <c r="G52" s="552"/>
      <c r="H52" s="550"/>
      <c r="I52" s="552"/>
      <c r="J52" s="550"/>
      <c r="K52" s="552"/>
      <c r="L52" s="550"/>
      <c r="M52" s="552"/>
      <c r="N52" s="550"/>
      <c r="O52" s="552"/>
      <c r="P52" s="550"/>
      <c r="Q52" s="552"/>
      <c r="R52" s="550"/>
      <c r="S52" s="552"/>
      <c r="T52" s="550"/>
      <c r="U52" s="554"/>
      <c r="V52" s="555"/>
      <c r="W52" s="1276">
        <f t="shared" si="0"/>
        <v>0</v>
      </c>
      <c r="X52" s="1277">
        <f t="shared" si="0"/>
        <v>0</v>
      </c>
      <c r="Y52" s="1249">
        <f>'t1'!N52</f>
        <v>0</v>
      </c>
    </row>
    <row r="53" spans="1:25" ht="13.5" customHeight="1">
      <c r="A53" s="1173" t="str">
        <f>'t1'!A53</f>
        <v>fisici con incarico di struttura complessa (rapp. esclusivo)</v>
      </c>
      <c r="B53" s="1174" t="str">
        <f>'t1'!B53</f>
        <v>SD0E42</v>
      </c>
      <c r="C53" s="552"/>
      <c r="D53" s="550"/>
      <c r="E53" s="552"/>
      <c r="F53" s="550"/>
      <c r="G53" s="552"/>
      <c r="H53" s="550"/>
      <c r="I53" s="552"/>
      <c r="J53" s="550"/>
      <c r="K53" s="552"/>
      <c r="L53" s="550"/>
      <c r="M53" s="552"/>
      <c r="N53" s="550"/>
      <c r="O53" s="552"/>
      <c r="P53" s="550"/>
      <c r="Q53" s="552"/>
      <c r="R53" s="550"/>
      <c r="S53" s="552"/>
      <c r="T53" s="550"/>
      <c r="U53" s="554"/>
      <c r="V53" s="555"/>
      <c r="W53" s="1276">
        <f t="shared" si="0"/>
        <v>0</v>
      </c>
      <c r="X53" s="1277">
        <f t="shared" si="0"/>
        <v>0</v>
      </c>
      <c r="Y53" s="1249">
        <f>'t1'!N53</f>
        <v>0</v>
      </c>
    </row>
    <row r="54" spans="1:25" ht="13.5" customHeight="1">
      <c r="A54" s="1173" t="str">
        <f>'t1'!A54</f>
        <v>fisici con incarico di struttura complessa (rapp. non escl.)</v>
      </c>
      <c r="B54" s="1174" t="str">
        <f>'t1'!B54</f>
        <v>SD0N42</v>
      </c>
      <c r="C54" s="552"/>
      <c r="D54" s="550"/>
      <c r="E54" s="552"/>
      <c r="F54" s="550"/>
      <c r="G54" s="552"/>
      <c r="H54" s="550"/>
      <c r="I54" s="552"/>
      <c r="J54" s="550"/>
      <c r="K54" s="552"/>
      <c r="L54" s="550"/>
      <c r="M54" s="552"/>
      <c r="N54" s="550"/>
      <c r="O54" s="552"/>
      <c r="P54" s="550"/>
      <c r="Q54" s="552"/>
      <c r="R54" s="550"/>
      <c r="S54" s="552"/>
      <c r="T54" s="550"/>
      <c r="U54" s="554"/>
      <c r="V54" s="555"/>
      <c r="W54" s="1276">
        <f t="shared" si="0"/>
        <v>0</v>
      </c>
      <c r="X54" s="1277">
        <f t="shared" si="0"/>
        <v>0</v>
      </c>
      <c r="Y54" s="1249">
        <f>'t1'!N54</f>
        <v>0</v>
      </c>
    </row>
    <row r="55" spans="1:25" ht="13.5" customHeight="1">
      <c r="A55" s="1173" t="str">
        <f>'t1'!A55</f>
        <v>fisici con incarico di struttura semplice (rapp. esclusivo)</v>
      </c>
      <c r="B55" s="1174" t="str">
        <f>'t1'!B55</f>
        <v>SD0E41</v>
      </c>
      <c r="C55" s="552"/>
      <c r="D55" s="550"/>
      <c r="E55" s="552"/>
      <c r="F55" s="550"/>
      <c r="G55" s="552"/>
      <c r="H55" s="550"/>
      <c r="I55" s="552"/>
      <c r="J55" s="550">
        <v>1</v>
      </c>
      <c r="K55" s="552">
        <v>1</v>
      </c>
      <c r="L55" s="550"/>
      <c r="M55" s="552"/>
      <c r="N55" s="550"/>
      <c r="O55" s="552"/>
      <c r="P55" s="550"/>
      <c r="Q55" s="552"/>
      <c r="R55" s="550"/>
      <c r="S55" s="552"/>
      <c r="T55" s="550"/>
      <c r="U55" s="554"/>
      <c r="V55" s="555"/>
      <c r="W55" s="1276">
        <f t="shared" si="0"/>
        <v>1</v>
      </c>
      <c r="X55" s="1277">
        <f t="shared" si="0"/>
        <v>1</v>
      </c>
      <c r="Y55" s="1249">
        <f>'t1'!N55</f>
        <v>1</v>
      </c>
    </row>
    <row r="56" spans="1:25" ht="13.5" customHeight="1">
      <c r="A56" s="1173" t="str">
        <f>'t1'!A56</f>
        <v>fisici con incarico di struttura semplice (rapp. non escl.)</v>
      </c>
      <c r="B56" s="1174" t="str">
        <f>'t1'!B56</f>
        <v>SD0N41</v>
      </c>
      <c r="C56" s="552"/>
      <c r="D56" s="550"/>
      <c r="E56" s="552"/>
      <c r="F56" s="550"/>
      <c r="G56" s="552"/>
      <c r="H56" s="550"/>
      <c r="I56" s="552"/>
      <c r="J56" s="550"/>
      <c r="K56" s="552"/>
      <c r="L56" s="550"/>
      <c r="M56" s="552"/>
      <c r="N56" s="550"/>
      <c r="O56" s="552"/>
      <c r="P56" s="550"/>
      <c r="Q56" s="552"/>
      <c r="R56" s="550"/>
      <c r="S56" s="552"/>
      <c r="T56" s="550"/>
      <c r="U56" s="554"/>
      <c r="V56" s="555"/>
      <c r="W56" s="1276">
        <f t="shared" si="0"/>
        <v>0</v>
      </c>
      <c r="X56" s="1277">
        <f t="shared" si="0"/>
        <v>0</v>
      </c>
      <c r="Y56" s="1249">
        <f>'t1'!N56</f>
        <v>0</v>
      </c>
    </row>
    <row r="57" spans="1:25" ht="13.5" customHeight="1">
      <c r="A57" s="1173" t="str">
        <f>'t1'!A57</f>
        <v>fisici con altri incar. prof.li (rapp. esclusivo)</v>
      </c>
      <c r="B57" s="1174" t="str">
        <f>'t1'!B57</f>
        <v>SD0A41</v>
      </c>
      <c r="C57" s="552"/>
      <c r="D57" s="550"/>
      <c r="E57" s="552">
        <v>1</v>
      </c>
      <c r="F57" s="550"/>
      <c r="G57" s="552"/>
      <c r="H57" s="550"/>
      <c r="I57" s="552"/>
      <c r="J57" s="550"/>
      <c r="K57" s="552">
        <v>1</v>
      </c>
      <c r="L57" s="550">
        <v>1</v>
      </c>
      <c r="M57" s="552"/>
      <c r="N57" s="550"/>
      <c r="O57" s="552"/>
      <c r="P57" s="550"/>
      <c r="Q57" s="552">
        <v>1</v>
      </c>
      <c r="R57" s="550"/>
      <c r="S57" s="552"/>
      <c r="T57" s="550"/>
      <c r="U57" s="554"/>
      <c r="V57" s="555"/>
      <c r="W57" s="1276">
        <f t="shared" si="0"/>
        <v>3</v>
      </c>
      <c r="X57" s="1277">
        <f t="shared" si="0"/>
        <v>1</v>
      </c>
      <c r="Y57" s="1249">
        <f>'t1'!N57</f>
        <v>1</v>
      </c>
    </row>
    <row r="58" spans="1:25" ht="13.5" customHeight="1">
      <c r="A58" s="1173" t="str">
        <f>'t1'!A58</f>
        <v>fisici con altri incar. prof.li (rapp. non escl.)</v>
      </c>
      <c r="B58" s="1174" t="str">
        <f>'t1'!B58</f>
        <v>SD0040</v>
      </c>
      <c r="C58" s="552"/>
      <c r="D58" s="550"/>
      <c r="E58" s="552"/>
      <c r="F58" s="550"/>
      <c r="G58" s="552"/>
      <c r="H58" s="550"/>
      <c r="I58" s="552"/>
      <c r="J58" s="550"/>
      <c r="K58" s="552"/>
      <c r="L58" s="550"/>
      <c r="M58" s="552"/>
      <c r="N58" s="550"/>
      <c r="O58" s="552"/>
      <c r="P58" s="550"/>
      <c r="Q58" s="552"/>
      <c r="R58" s="550"/>
      <c r="S58" s="552"/>
      <c r="T58" s="550"/>
      <c r="U58" s="554"/>
      <c r="V58" s="555"/>
      <c r="W58" s="1276">
        <f t="shared" si="0"/>
        <v>0</v>
      </c>
      <c r="X58" s="1277">
        <f t="shared" si="0"/>
        <v>0</v>
      </c>
      <c r="Y58" s="1249">
        <f>'t1'!N58</f>
        <v>0</v>
      </c>
    </row>
    <row r="59" spans="1:25" ht="13.5" customHeight="1">
      <c r="A59" s="1173" t="str">
        <f>'t1'!A59</f>
        <v>fisici a t. determinato (art. 15-septies d.lgs. 502/92)</v>
      </c>
      <c r="B59" s="1174" t="str">
        <f>'t1'!B59</f>
        <v>SD0603</v>
      </c>
      <c r="C59" s="552"/>
      <c r="D59" s="550"/>
      <c r="E59" s="552"/>
      <c r="F59" s="550"/>
      <c r="G59" s="552"/>
      <c r="H59" s="550"/>
      <c r="I59" s="552"/>
      <c r="J59" s="550"/>
      <c r="K59" s="552"/>
      <c r="L59" s="550"/>
      <c r="M59" s="552"/>
      <c r="N59" s="550"/>
      <c r="O59" s="552"/>
      <c r="P59" s="550"/>
      <c r="Q59" s="552"/>
      <c r="R59" s="550"/>
      <c r="S59" s="552"/>
      <c r="T59" s="550"/>
      <c r="U59" s="554"/>
      <c r="V59" s="555"/>
      <c r="W59" s="1276">
        <f t="shared" si="0"/>
        <v>0</v>
      </c>
      <c r="X59" s="1277">
        <f t="shared" si="0"/>
        <v>0</v>
      </c>
      <c r="Y59" s="1249">
        <f>'t1'!N59</f>
        <v>0</v>
      </c>
    </row>
    <row r="60" spans="1:25" ht="13.5" customHeight="1">
      <c r="A60" s="1173" t="str">
        <f>'t1'!A60</f>
        <v>psicologi con incarico di struttura complessa (rapp. esclusivo)</v>
      </c>
      <c r="B60" s="1174" t="str">
        <f>'t1'!B60</f>
        <v>SD0E66</v>
      </c>
      <c r="C60" s="552"/>
      <c r="D60" s="550"/>
      <c r="E60" s="552"/>
      <c r="F60" s="550"/>
      <c r="G60" s="552"/>
      <c r="H60" s="550"/>
      <c r="I60" s="552"/>
      <c r="J60" s="550"/>
      <c r="K60" s="552"/>
      <c r="L60" s="550"/>
      <c r="M60" s="552"/>
      <c r="N60" s="550"/>
      <c r="O60" s="552"/>
      <c r="P60" s="550"/>
      <c r="Q60" s="552"/>
      <c r="R60" s="550"/>
      <c r="S60" s="552"/>
      <c r="T60" s="550"/>
      <c r="U60" s="554"/>
      <c r="V60" s="555"/>
      <c r="W60" s="1276">
        <f t="shared" si="0"/>
        <v>0</v>
      </c>
      <c r="X60" s="1277">
        <f t="shared" si="0"/>
        <v>0</v>
      </c>
      <c r="Y60" s="1249">
        <f>'t1'!N60</f>
        <v>0</v>
      </c>
    </row>
    <row r="61" spans="1:25" ht="13.5" customHeight="1">
      <c r="A61" s="1173" t="str">
        <f>'t1'!A61</f>
        <v>psicologi con incarico di struttura complessa (rapp. non escl.)</v>
      </c>
      <c r="B61" s="1174" t="str">
        <f>'t1'!B61</f>
        <v>SD0N66</v>
      </c>
      <c r="C61" s="552"/>
      <c r="D61" s="550"/>
      <c r="E61" s="552"/>
      <c r="F61" s="550"/>
      <c r="G61" s="552"/>
      <c r="H61" s="550"/>
      <c r="I61" s="552"/>
      <c r="J61" s="550"/>
      <c r="K61" s="552"/>
      <c r="L61" s="550"/>
      <c r="M61" s="552"/>
      <c r="N61" s="550"/>
      <c r="O61" s="552"/>
      <c r="P61" s="550"/>
      <c r="Q61" s="552"/>
      <c r="R61" s="550"/>
      <c r="S61" s="552"/>
      <c r="T61" s="550"/>
      <c r="U61" s="554"/>
      <c r="V61" s="555"/>
      <c r="W61" s="1276">
        <f t="shared" si="0"/>
        <v>0</v>
      </c>
      <c r="X61" s="1277">
        <f t="shared" si="0"/>
        <v>0</v>
      </c>
      <c r="Y61" s="1249">
        <f>'t1'!N61</f>
        <v>0</v>
      </c>
    </row>
    <row r="62" spans="1:25" ht="13.5" customHeight="1">
      <c r="A62" s="1173" t="str">
        <f>'t1'!A62</f>
        <v>psicologi con incarico di struttura semplice (rapp. esclusivo)</v>
      </c>
      <c r="B62" s="1174" t="str">
        <f>'t1'!B62</f>
        <v>SD0E65</v>
      </c>
      <c r="C62" s="552"/>
      <c r="D62" s="550"/>
      <c r="E62" s="552"/>
      <c r="F62" s="550"/>
      <c r="G62" s="552"/>
      <c r="H62" s="550"/>
      <c r="I62" s="552"/>
      <c r="J62" s="550">
        <v>1</v>
      </c>
      <c r="K62" s="552"/>
      <c r="L62" s="550"/>
      <c r="M62" s="552"/>
      <c r="N62" s="550"/>
      <c r="O62" s="552"/>
      <c r="P62" s="550"/>
      <c r="Q62" s="552"/>
      <c r="R62" s="550"/>
      <c r="S62" s="552"/>
      <c r="T62" s="550"/>
      <c r="U62" s="554"/>
      <c r="V62" s="555"/>
      <c r="W62" s="1276">
        <f t="shared" si="0"/>
        <v>0</v>
      </c>
      <c r="X62" s="1277">
        <f t="shared" si="0"/>
        <v>1</v>
      </c>
      <c r="Y62" s="1249">
        <f>'t1'!N62</f>
        <v>1</v>
      </c>
    </row>
    <row r="63" spans="1:25" ht="13.5" customHeight="1">
      <c r="A63" s="1173" t="str">
        <f>'t1'!A63</f>
        <v>psicologi con incarico di struttura semplice (rapp. non escl.)</v>
      </c>
      <c r="B63" s="1174" t="str">
        <f>'t1'!B63</f>
        <v>SD0N65</v>
      </c>
      <c r="C63" s="552"/>
      <c r="D63" s="550"/>
      <c r="E63" s="552"/>
      <c r="F63" s="550"/>
      <c r="G63" s="552"/>
      <c r="H63" s="550"/>
      <c r="I63" s="552"/>
      <c r="J63" s="550"/>
      <c r="K63" s="552"/>
      <c r="L63" s="550"/>
      <c r="M63" s="552"/>
      <c r="N63" s="550"/>
      <c r="O63" s="552"/>
      <c r="P63" s="550"/>
      <c r="Q63" s="552"/>
      <c r="R63" s="550"/>
      <c r="S63" s="552"/>
      <c r="T63" s="550"/>
      <c r="U63" s="554"/>
      <c r="V63" s="555"/>
      <c r="W63" s="1276">
        <f t="shared" si="0"/>
        <v>0</v>
      </c>
      <c r="X63" s="1277">
        <f t="shared" si="0"/>
        <v>0</v>
      </c>
      <c r="Y63" s="1249">
        <f>'t1'!N63</f>
        <v>0</v>
      </c>
    </row>
    <row r="64" spans="1:25" ht="13.5" customHeight="1">
      <c r="A64" s="1173" t="str">
        <f>'t1'!A64</f>
        <v>psicologi con altri incar. prof.li (rapp. esclusivo)</v>
      </c>
      <c r="B64" s="1174" t="str">
        <f>'t1'!B64</f>
        <v>SD0A65</v>
      </c>
      <c r="C64" s="552"/>
      <c r="D64" s="550"/>
      <c r="E64" s="552">
        <v>1</v>
      </c>
      <c r="F64" s="550"/>
      <c r="G64" s="552"/>
      <c r="H64" s="550"/>
      <c r="I64" s="552"/>
      <c r="J64" s="550"/>
      <c r="K64" s="552"/>
      <c r="L64" s="550"/>
      <c r="M64" s="552"/>
      <c r="N64" s="550"/>
      <c r="O64" s="552"/>
      <c r="P64" s="550"/>
      <c r="Q64" s="552"/>
      <c r="R64" s="550"/>
      <c r="S64" s="552"/>
      <c r="T64" s="550"/>
      <c r="U64" s="554"/>
      <c r="V64" s="555"/>
      <c r="W64" s="1276">
        <f t="shared" si="0"/>
        <v>1</v>
      </c>
      <c r="X64" s="1277">
        <f t="shared" si="0"/>
        <v>0</v>
      </c>
      <c r="Y64" s="1249">
        <f>'t1'!N64</f>
        <v>1</v>
      </c>
    </row>
    <row r="65" spans="1:25" ht="13.5" customHeight="1">
      <c r="A65" s="1173" t="str">
        <f>'t1'!A65</f>
        <v>psicologi con altri incar. prof.li (rapp. non escl.)</v>
      </c>
      <c r="B65" s="1174" t="str">
        <f>'t1'!B65</f>
        <v>SD0064</v>
      </c>
      <c r="C65" s="552"/>
      <c r="D65" s="550"/>
      <c r="E65" s="552"/>
      <c r="F65" s="550"/>
      <c r="G65" s="552"/>
      <c r="H65" s="550"/>
      <c r="I65" s="552"/>
      <c r="J65" s="550"/>
      <c r="K65" s="552"/>
      <c r="L65" s="550"/>
      <c r="M65" s="552"/>
      <c r="N65" s="550"/>
      <c r="O65" s="552"/>
      <c r="P65" s="550"/>
      <c r="Q65" s="552"/>
      <c r="R65" s="550"/>
      <c r="S65" s="552"/>
      <c r="T65" s="550"/>
      <c r="U65" s="554"/>
      <c r="V65" s="555"/>
      <c r="W65" s="1276">
        <f t="shared" si="0"/>
        <v>0</v>
      </c>
      <c r="X65" s="1277">
        <f t="shared" si="0"/>
        <v>0</v>
      </c>
      <c r="Y65" s="1249">
        <f>'t1'!N65</f>
        <v>0</v>
      </c>
    </row>
    <row r="66" spans="1:25" ht="13.5" customHeight="1">
      <c r="A66" s="1173" t="str">
        <f>'t1'!A66</f>
        <v>psicologi a t. determinato (art. 15-septies d.lgs. 502/92)</v>
      </c>
      <c r="B66" s="1174" t="str">
        <f>'t1'!B66</f>
        <v>SD0604</v>
      </c>
      <c r="C66" s="552"/>
      <c r="D66" s="550"/>
      <c r="E66" s="552"/>
      <c r="F66" s="550"/>
      <c r="G66" s="552"/>
      <c r="H66" s="550"/>
      <c r="I66" s="552"/>
      <c r="J66" s="550"/>
      <c r="K66" s="552"/>
      <c r="L66" s="550"/>
      <c r="M66" s="552"/>
      <c r="N66" s="550"/>
      <c r="O66" s="552"/>
      <c r="P66" s="550"/>
      <c r="Q66" s="552"/>
      <c r="R66" s="550"/>
      <c r="S66" s="552"/>
      <c r="T66" s="550"/>
      <c r="U66" s="554"/>
      <c r="V66" s="555"/>
      <c r="W66" s="1276">
        <f t="shared" si="0"/>
        <v>0</v>
      </c>
      <c r="X66" s="1277">
        <f t="shared" si="0"/>
        <v>0</v>
      </c>
      <c r="Y66" s="1249">
        <f>'t1'!N66</f>
        <v>0</v>
      </c>
    </row>
    <row r="67" spans="1:25" ht="13.5" customHeight="1">
      <c r="A67" s="1173" t="str">
        <f>'t1'!A67</f>
        <v>dirigente delle professioni sanitarie (1)</v>
      </c>
      <c r="B67" s="1174" t="str">
        <f>'t1'!B67</f>
        <v>SD0483</v>
      </c>
      <c r="C67" s="552"/>
      <c r="D67" s="550"/>
      <c r="E67" s="552"/>
      <c r="F67" s="550">
        <v>1</v>
      </c>
      <c r="G67" s="552"/>
      <c r="H67" s="550">
        <v>1</v>
      </c>
      <c r="I67" s="552"/>
      <c r="J67" s="550"/>
      <c r="K67" s="552"/>
      <c r="L67" s="550"/>
      <c r="M67" s="552"/>
      <c r="N67" s="550"/>
      <c r="O67" s="552"/>
      <c r="P67" s="550"/>
      <c r="Q67" s="552"/>
      <c r="R67" s="550"/>
      <c r="S67" s="552"/>
      <c r="T67" s="550"/>
      <c r="U67" s="554"/>
      <c r="V67" s="555"/>
      <c r="W67" s="1276">
        <f t="shared" si="0"/>
        <v>0</v>
      </c>
      <c r="X67" s="1277">
        <f t="shared" si="0"/>
        <v>2</v>
      </c>
      <c r="Y67" s="1249">
        <f>'t1'!N67</f>
        <v>1</v>
      </c>
    </row>
    <row r="68" spans="1:25" ht="13.5" customHeight="1">
      <c r="A68" s="1173" t="str">
        <f>'t1'!A68</f>
        <v>dir. prof. sanitarie a t. det.(art. 15-septies dlgs 502/92)</v>
      </c>
      <c r="B68" s="1174" t="str">
        <f>'t1'!B68</f>
        <v>SD048A</v>
      </c>
      <c r="C68" s="552"/>
      <c r="D68" s="550"/>
      <c r="E68" s="552"/>
      <c r="F68" s="550"/>
      <c r="G68" s="552"/>
      <c r="H68" s="550"/>
      <c r="I68" s="552"/>
      <c r="J68" s="550"/>
      <c r="K68" s="552"/>
      <c r="L68" s="550"/>
      <c r="M68" s="552"/>
      <c r="N68" s="550"/>
      <c r="O68" s="552"/>
      <c r="P68" s="550"/>
      <c r="Q68" s="552"/>
      <c r="R68" s="550"/>
      <c r="S68" s="552"/>
      <c r="T68" s="550"/>
      <c r="U68" s="554"/>
      <c r="V68" s="555"/>
      <c r="W68" s="1276">
        <f t="shared" si="0"/>
        <v>0</v>
      </c>
      <c r="X68" s="1277">
        <f t="shared" si="0"/>
        <v>0</v>
      </c>
      <c r="Y68" s="1249">
        <f>'t1'!N68</f>
        <v>0</v>
      </c>
    </row>
    <row r="69" spans="1:25" ht="13.5" customHeight="1">
      <c r="A69" s="1173" t="str">
        <f>'t1'!A69</f>
        <v>coll.re prof.le sanitario - pers. infer. esperto - ds</v>
      </c>
      <c r="B69" s="1174" t="str">
        <f>'t1'!B69</f>
        <v>S18023</v>
      </c>
      <c r="C69" s="552"/>
      <c r="D69" s="550"/>
      <c r="E69" s="552"/>
      <c r="F69" s="550"/>
      <c r="G69" s="552"/>
      <c r="H69" s="550">
        <v>2</v>
      </c>
      <c r="I69" s="552"/>
      <c r="J69" s="550">
        <v>1</v>
      </c>
      <c r="K69" s="552">
        <v>1</v>
      </c>
      <c r="L69" s="550"/>
      <c r="M69" s="552">
        <v>1</v>
      </c>
      <c r="N69" s="550">
        <v>6</v>
      </c>
      <c r="O69" s="552">
        <v>1</v>
      </c>
      <c r="P69" s="550">
        <v>6</v>
      </c>
      <c r="Q69" s="552">
        <v>3</v>
      </c>
      <c r="R69" s="550">
        <v>3</v>
      </c>
      <c r="S69" s="552"/>
      <c r="T69" s="550"/>
      <c r="U69" s="554"/>
      <c r="V69" s="555"/>
      <c r="W69" s="1276">
        <f t="shared" si="0"/>
        <v>6</v>
      </c>
      <c r="X69" s="1277">
        <f t="shared" si="0"/>
        <v>18</v>
      </c>
      <c r="Y69" s="1249">
        <f>'t1'!N69</f>
        <v>1</v>
      </c>
    </row>
    <row r="70" spans="1:25" ht="13.5" customHeight="1">
      <c r="A70" s="1173" t="str">
        <f>'t1'!A70</f>
        <v>coll.re prof.le sanitario - pers. infer. - d</v>
      </c>
      <c r="B70" s="1174" t="str">
        <f>'t1'!B70</f>
        <v>S16020</v>
      </c>
      <c r="C70" s="552">
        <v>14</v>
      </c>
      <c r="D70" s="550">
        <v>53</v>
      </c>
      <c r="E70" s="552">
        <v>24</v>
      </c>
      <c r="F70" s="550">
        <v>51</v>
      </c>
      <c r="G70" s="552">
        <v>15</v>
      </c>
      <c r="H70" s="550">
        <v>39</v>
      </c>
      <c r="I70" s="552">
        <v>10</v>
      </c>
      <c r="J70" s="550">
        <v>35</v>
      </c>
      <c r="K70" s="552">
        <v>8</v>
      </c>
      <c r="L70" s="550">
        <v>42</v>
      </c>
      <c r="M70" s="552">
        <v>13</v>
      </c>
      <c r="N70" s="550">
        <v>45</v>
      </c>
      <c r="O70" s="552">
        <v>8</v>
      </c>
      <c r="P70" s="550">
        <v>28</v>
      </c>
      <c r="Q70" s="552">
        <v>2</v>
      </c>
      <c r="R70" s="550">
        <v>20</v>
      </c>
      <c r="S70" s="552"/>
      <c r="T70" s="550"/>
      <c r="U70" s="554"/>
      <c r="V70" s="555"/>
      <c r="W70" s="1276">
        <f t="shared" si="0"/>
        <v>94</v>
      </c>
      <c r="X70" s="1277">
        <f t="shared" si="0"/>
        <v>313</v>
      </c>
      <c r="Y70" s="1249">
        <f>'t1'!N70</f>
        <v>1</v>
      </c>
    </row>
    <row r="71" spans="1:25" ht="13.5" customHeight="1">
      <c r="A71" s="1173" t="str">
        <f>'t1'!A71</f>
        <v>oper.re prof.le sanitario pers. inferm. - c</v>
      </c>
      <c r="B71" s="1174" t="str">
        <f>'t1'!B71</f>
        <v>S14056</v>
      </c>
      <c r="C71" s="552"/>
      <c r="D71" s="550"/>
      <c r="E71" s="552"/>
      <c r="F71" s="550"/>
      <c r="G71" s="552"/>
      <c r="H71" s="550"/>
      <c r="I71" s="552"/>
      <c r="J71" s="550"/>
      <c r="K71" s="552"/>
      <c r="L71" s="550"/>
      <c r="M71" s="552"/>
      <c r="N71" s="550"/>
      <c r="O71" s="552"/>
      <c r="P71" s="550"/>
      <c r="Q71" s="552"/>
      <c r="R71" s="550"/>
      <c r="S71" s="552"/>
      <c r="T71" s="550"/>
      <c r="U71" s="554"/>
      <c r="V71" s="555"/>
      <c r="W71" s="1276">
        <f t="shared" si="0"/>
        <v>0</v>
      </c>
      <c r="X71" s="1277">
        <f t="shared" si="0"/>
        <v>0</v>
      </c>
      <c r="Y71" s="1249">
        <f>'t1'!N71</f>
        <v>0</v>
      </c>
    </row>
    <row r="72" spans="1:25" ht="13.5" customHeight="1">
      <c r="A72" s="1173" t="str">
        <f>'t1'!A72</f>
        <v>oper.re prof.le di II cat.pers. inferm. esperto - c (2)</v>
      </c>
      <c r="B72" s="1174" t="str">
        <f>'t1'!B72</f>
        <v>S14E52</v>
      </c>
      <c r="C72" s="552"/>
      <c r="D72" s="550"/>
      <c r="E72" s="552"/>
      <c r="F72" s="550"/>
      <c r="G72" s="552"/>
      <c r="H72" s="550"/>
      <c r="I72" s="552"/>
      <c r="J72" s="550"/>
      <c r="K72" s="552"/>
      <c r="L72" s="550"/>
      <c r="M72" s="552"/>
      <c r="N72" s="550"/>
      <c r="O72" s="552"/>
      <c r="P72" s="550"/>
      <c r="Q72" s="552">
        <v>3</v>
      </c>
      <c r="R72" s="550">
        <v>3</v>
      </c>
      <c r="S72" s="552"/>
      <c r="T72" s="550"/>
      <c r="U72" s="554"/>
      <c r="V72" s="555"/>
      <c r="W72" s="1276">
        <f t="shared" ref="W72:X135" si="1">SUM(C72,E72,G72,I72,K72,M72,O72,Q72,S72,U72)</f>
        <v>3</v>
      </c>
      <c r="X72" s="1277">
        <f t="shared" si="1"/>
        <v>3</v>
      </c>
      <c r="Y72" s="1249">
        <f>'t1'!N72</f>
        <v>1</v>
      </c>
    </row>
    <row r="73" spans="1:25" ht="13.5" customHeight="1">
      <c r="A73" s="1173" t="str">
        <f>'t1'!A73</f>
        <v>oper.re prof.le di II cat.pers. inferm. bs</v>
      </c>
      <c r="B73" s="1174" t="str">
        <f>'t1'!B73</f>
        <v>S13052</v>
      </c>
      <c r="C73" s="552"/>
      <c r="D73" s="550"/>
      <c r="E73" s="552"/>
      <c r="F73" s="550"/>
      <c r="G73" s="552"/>
      <c r="H73" s="550"/>
      <c r="I73" s="552"/>
      <c r="J73" s="550"/>
      <c r="K73" s="552"/>
      <c r="L73" s="550"/>
      <c r="M73" s="552"/>
      <c r="N73" s="550"/>
      <c r="O73" s="552"/>
      <c r="P73" s="550"/>
      <c r="Q73" s="552"/>
      <c r="R73" s="550"/>
      <c r="S73" s="552"/>
      <c r="T73" s="550"/>
      <c r="U73" s="554"/>
      <c r="V73" s="555"/>
      <c r="W73" s="1276">
        <f t="shared" si="1"/>
        <v>0</v>
      </c>
      <c r="X73" s="1277">
        <f t="shared" si="1"/>
        <v>0</v>
      </c>
      <c r="Y73" s="1249">
        <f>'t1'!N73</f>
        <v>0</v>
      </c>
    </row>
    <row r="74" spans="1:25" ht="13.5" customHeight="1">
      <c r="A74" s="1173" t="str">
        <f>'t1'!A74</f>
        <v>coll.re prof.le sanitario - pers. tec. esperto - ds</v>
      </c>
      <c r="B74" s="1174" t="str">
        <f>'t1'!B74</f>
        <v>S18920</v>
      </c>
      <c r="C74" s="552"/>
      <c r="D74" s="550"/>
      <c r="E74" s="552"/>
      <c r="F74" s="550"/>
      <c r="G74" s="552"/>
      <c r="H74" s="550"/>
      <c r="I74" s="552"/>
      <c r="J74" s="550">
        <v>1</v>
      </c>
      <c r="K74" s="552"/>
      <c r="L74" s="550">
        <v>2</v>
      </c>
      <c r="M74" s="552">
        <v>1</v>
      </c>
      <c r="N74" s="550">
        <v>1</v>
      </c>
      <c r="O74" s="552">
        <v>1</v>
      </c>
      <c r="P74" s="550">
        <v>3</v>
      </c>
      <c r="Q74" s="552"/>
      <c r="R74" s="550"/>
      <c r="S74" s="552"/>
      <c r="T74" s="550"/>
      <c r="U74" s="554"/>
      <c r="V74" s="555"/>
      <c r="W74" s="1276">
        <f t="shared" si="1"/>
        <v>2</v>
      </c>
      <c r="X74" s="1277">
        <f t="shared" si="1"/>
        <v>7</v>
      </c>
      <c r="Y74" s="1249">
        <f>'t1'!N74</f>
        <v>1</v>
      </c>
    </row>
    <row r="75" spans="1:25" ht="13.5" customHeight="1">
      <c r="A75" s="1173" t="str">
        <f>'t1'!A75</f>
        <v>coll.re prof.le sanitario - pers. tec.- d</v>
      </c>
      <c r="B75" s="1174" t="str">
        <f>'t1'!B75</f>
        <v>S16021</v>
      </c>
      <c r="C75" s="552">
        <v>4</v>
      </c>
      <c r="D75" s="550">
        <v>5</v>
      </c>
      <c r="E75" s="552">
        <v>6</v>
      </c>
      <c r="F75" s="550">
        <v>7</v>
      </c>
      <c r="G75" s="552">
        <v>9</v>
      </c>
      <c r="H75" s="550">
        <v>13</v>
      </c>
      <c r="I75" s="552">
        <v>4</v>
      </c>
      <c r="J75" s="550">
        <v>14</v>
      </c>
      <c r="K75" s="552">
        <v>10</v>
      </c>
      <c r="L75" s="550">
        <v>29</v>
      </c>
      <c r="M75" s="552">
        <v>4</v>
      </c>
      <c r="N75" s="550">
        <v>27</v>
      </c>
      <c r="O75" s="552">
        <v>6</v>
      </c>
      <c r="P75" s="550">
        <v>12</v>
      </c>
      <c r="Q75" s="552">
        <v>5</v>
      </c>
      <c r="R75" s="550">
        <v>9</v>
      </c>
      <c r="S75" s="552">
        <v>1</v>
      </c>
      <c r="T75" s="550"/>
      <c r="U75" s="554"/>
      <c r="V75" s="555"/>
      <c r="W75" s="1276">
        <f t="shared" si="1"/>
        <v>49</v>
      </c>
      <c r="X75" s="1277">
        <f t="shared" si="1"/>
        <v>116</v>
      </c>
      <c r="Y75" s="1249">
        <f>'t1'!N75</f>
        <v>1</v>
      </c>
    </row>
    <row r="76" spans="1:25" ht="13.5" customHeight="1">
      <c r="A76" s="1173" t="str">
        <f>'t1'!A76</f>
        <v>oper.re prof.le sanitario - pers. tec.- c</v>
      </c>
      <c r="B76" s="1174" t="str">
        <f>'t1'!B76</f>
        <v>S14054</v>
      </c>
      <c r="C76" s="552"/>
      <c r="D76" s="550"/>
      <c r="E76" s="552"/>
      <c r="F76" s="550"/>
      <c r="G76" s="552"/>
      <c r="H76" s="550"/>
      <c r="I76" s="552"/>
      <c r="J76" s="550"/>
      <c r="K76" s="552"/>
      <c r="L76" s="550"/>
      <c r="M76" s="552"/>
      <c r="N76" s="550"/>
      <c r="O76" s="552"/>
      <c r="P76" s="550"/>
      <c r="Q76" s="552"/>
      <c r="R76" s="550"/>
      <c r="S76" s="552"/>
      <c r="T76" s="550"/>
      <c r="U76" s="554"/>
      <c r="V76" s="555"/>
      <c r="W76" s="1276">
        <f t="shared" si="1"/>
        <v>0</v>
      </c>
      <c r="X76" s="1277">
        <f t="shared" si="1"/>
        <v>0</v>
      </c>
      <c r="Y76" s="1249">
        <f>'t1'!N76</f>
        <v>0</v>
      </c>
    </row>
    <row r="77" spans="1:25" ht="13.5" customHeight="1">
      <c r="A77" s="1173" t="str">
        <f>'t1'!A77</f>
        <v>coll.re prof.le sanitario - tecn. della prev. esperto - ds</v>
      </c>
      <c r="B77" s="1174" t="str">
        <f>'t1'!B77</f>
        <v>S18921</v>
      </c>
      <c r="C77" s="552"/>
      <c r="D77" s="550"/>
      <c r="E77" s="552"/>
      <c r="F77" s="550"/>
      <c r="G77" s="552"/>
      <c r="H77" s="550"/>
      <c r="I77" s="552"/>
      <c r="J77" s="550"/>
      <c r="K77" s="552"/>
      <c r="L77" s="550"/>
      <c r="M77" s="552"/>
      <c r="N77" s="550"/>
      <c r="O77" s="552"/>
      <c r="P77" s="550"/>
      <c r="Q77" s="552"/>
      <c r="R77" s="550"/>
      <c r="S77" s="552"/>
      <c r="T77" s="550"/>
      <c r="U77" s="554"/>
      <c r="V77" s="555"/>
      <c r="W77" s="1276">
        <f t="shared" si="1"/>
        <v>0</v>
      </c>
      <c r="X77" s="1277">
        <f t="shared" si="1"/>
        <v>0</v>
      </c>
      <c r="Y77" s="1249">
        <f>'t1'!N77</f>
        <v>0</v>
      </c>
    </row>
    <row r="78" spans="1:25" ht="13.5" customHeight="1">
      <c r="A78" s="1173" t="str">
        <f>'t1'!A78</f>
        <v>coll.re prof.le sanitario - tecn. della prev. - d</v>
      </c>
      <c r="B78" s="1174" t="str">
        <f>'t1'!B78</f>
        <v>S16022</v>
      </c>
      <c r="C78" s="552"/>
      <c r="D78" s="550"/>
      <c r="E78" s="552">
        <v>1</v>
      </c>
      <c r="F78" s="550"/>
      <c r="G78" s="552"/>
      <c r="H78" s="550"/>
      <c r="I78" s="552"/>
      <c r="J78" s="550">
        <v>1</v>
      </c>
      <c r="K78" s="552"/>
      <c r="L78" s="550"/>
      <c r="M78" s="552"/>
      <c r="N78" s="550"/>
      <c r="O78" s="552"/>
      <c r="P78" s="550"/>
      <c r="Q78" s="552"/>
      <c r="R78" s="550"/>
      <c r="S78" s="552"/>
      <c r="T78" s="550"/>
      <c r="U78" s="554"/>
      <c r="V78" s="555"/>
      <c r="W78" s="1276">
        <f t="shared" si="1"/>
        <v>1</v>
      </c>
      <c r="X78" s="1277">
        <f t="shared" si="1"/>
        <v>1</v>
      </c>
      <c r="Y78" s="1249">
        <f>'t1'!N78</f>
        <v>1</v>
      </c>
    </row>
    <row r="79" spans="1:25" ht="13.5" customHeight="1">
      <c r="A79" s="1173" t="str">
        <f>'t1'!A79</f>
        <v>oper.re prof.le sanitario - tecn. della prev. - c</v>
      </c>
      <c r="B79" s="1174" t="str">
        <f>'t1'!B79</f>
        <v>S14055</v>
      </c>
      <c r="C79" s="552"/>
      <c r="D79" s="550"/>
      <c r="E79" s="552"/>
      <c r="F79" s="550"/>
      <c r="G79" s="552"/>
      <c r="H79" s="550"/>
      <c r="I79" s="552"/>
      <c r="J79" s="550"/>
      <c r="K79" s="552"/>
      <c r="L79" s="550"/>
      <c r="M79" s="552"/>
      <c r="N79" s="550"/>
      <c r="O79" s="552"/>
      <c r="P79" s="550"/>
      <c r="Q79" s="552"/>
      <c r="R79" s="550"/>
      <c r="S79" s="552"/>
      <c r="T79" s="550"/>
      <c r="U79" s="554"/>
      <c r="V79" s="555"/>
      <c r="W79" s="1276">
        <f t="shared" si="1"/>
        <v>0</v>
      </c>
      <c r="X79" s="1277">
        <f t="shared" si="1"/>
        <v>0</v>
      </c>
      <c r="Y79" s="1249">
        <f>'t1'!N79</f>
        <v>0</v>
      </c>
    </row>
    <row r="80" spans="1:25" ht="13.5" customHeight="1">
      <c r="A80" s="1173" t="str">
        <f>'t1'!A80</f>
        <v>coll.re prof.le sanitario - pers. della riabil. esperto - ds</v>
      </c>
      <c r="B80" s="1174" t="str">
        <f>'t1'!B80</f>
        <v>S18922</v>
      </c>
      <c r="C80" s="552"/>
      <c r="D80" s="550"/>
      <c r="E80" s="552"/>
      <c r="F80" s="550"/>
      <c r="G80" s="552"/>
      <c r="H80" s="550"/>
      <c r="I80" s="552"/>
      <c r="J80" s="550"/>
      <c r="K80" s="552"/>
      <c r="L80" s="550"/>
      <c r="M80" s="552"/>
      <c r="N80" s="550"/>
      <c r="O80" s="552"/>
      <c r="P80" s="550"/>
      <c r="Q80" s="552"/>
      <c r="R80" s="550"/>
      <c r="S80" s="552"/>
      <c r="T80" s="550"/>
      <c r="U80" s="554"/>
      <c r="V80" s="555"/>
      <c r="W80" s="1276">
        <f t="shared" si="1"/>
        <v>0</v>
      </c>
      <c r="X80" s="1277">
        <f t="shared" si="1"/>
        <v>0</v>
      </c>
      <c r="Y80" s="1249">
        <f>'t1'!N80</f>
        <v>0</v>
      </c>
    </row>
    <row r="81" spans="1:25" ht="13.5" customHeight="1">
      <c r="A81" s="1173" t="str">
        <f>'t1'!A81</f>
        <v>coll.re prof.le sanitario - pers. della riabil. - d</v>
      </c>
      <c r="B81" s="1174" t="str">
        <f>'t1'!B81</f>
        <v>S16019</v>
      </c>
      <c r="C81" s="552"/>
      <c r="D81" s="550">
        <v>2</v>
      </c>
      <c r="E81" s="552"/>
      <c r="F81" s="550"/>
      <c r="G81" s="552"/>
      <c r="H81" s="550"/>
      <c r="I81" s="552"/>
      <c r="J81" s="550">
        <v>6</v>
      </c>
      <c r="K81" s="552">
        <v>1</v>
      </c>
      <c r="L81" s="550">
        <v>1</v>
      </c>
      <c r="M81" s="552"/>
      <c r="N81" s="550">
        <v>4</v>
      </c>
      <c r="O81" s="552"/>
      <c r="P81" s="550"/>
      <c r="Q81" s="552"/>
      <c r="R81" s="550">
        <v>2</v>
      </c>
      <c r="S81" s="552"/>
      <c r="T81" s="550"/>
      <c r="U81" s="554"/>
      <c r="V81" s="555"/>
      <c r="W81" s="1276">
        <f t="shared" si="1"/>
        <v>1</v>
      </c>
      <c r="X81" s="1277">
        <f t="shared" si="1"/>
        <v>15</v>
      </c>
      <c r="Y81" s="1249">
        <f>'t1'!N81</f>
        <v>1</v>
      </c>
    </row>
    <row r="82" spans="1:25" ht="13.5" customHeight="1">
      <c r="A82" s="1173" t="str">
        <f>'t1'!A82</f>
        <v>oper.re prof.le sanitario - pers. della riabil. - c</v>
      </c>
      <c r="B82" s="1174" t="str">
        <f>'t1'!B82</f>
        <v>S14053</v>
      </c>
      <c r="C82" s="552"/>
      <c r="D82" s="550"/>
      <c r="E82" s="552"/>
      <c r="F82" s="550"/>
      <c r="G82" s="552"/>
      <c r="H82" s="550"/>
      <c r="I82" s="552"/>
      <c r="J82" s="550"/>
      <c r="K82" s="552"/>
      <c r="L82" s="550"/>
      <c r="M82" s="552"/>
      <c r="N82" s="550"/>
      <c r="O82" s="552"/>
      <c r="P82" s="550"/>
      <c r="Q82" s="552"/>
      <c r="R82" s="550"/>
      <c r="S82" s="552"/>
      <c r="T82" s="550"/>
      <c r="U82" s="554"/>
      <c r="V82" s="555"/>
      <c r="W82" s="1276">
        <f t="shared" si="1"/>
        <v>0</v>
      </c>
      <c r="X82" s="1277">
        <f t="shared" si="1"/>
        <v>0</v>
      </c>
      <c r="Y82" s="1249">
        <f>'t1'!N82</f>
        <v>0</v>
      </c>
    </row>
    <row r="83" spans="1:25" ht="13.5" customHeight="1">
      <c r="A83" s="1173" t="str">
        <f>'t1'!A83</f>
        <v>oper.re prof.le di II cat. con funz. di riabil. esperto - c (2)</v>
      </c>
      <c r="B83" s="1174" t="str">
        <f>'t1'!B83</f>
        <v>S14E51</v>
      </c>
      <c r="C83" s="552"/>
      <c r="D83" s="550"/>
      <c r="E83" s="552"/>
      <c r="F83" s="550"/>
      <c r="G83" s="552"/>
      <c r="H83" s="550"/>
      <c r="I83" s="552"/>
      <c r="J83" s="550"/>
      <c r="K83" s="552"/>
      <c r="L83" s="550"/>
      <c r="M83" s="552"/>
      <c r="N83" s="550"/>
      <c r="O83" s="552"/>
      <c r="P83" s="550"/>
      <c r="Q83" s="552"/>
      <c r="R83" s="550"/>
      <c r="S83" s="552"/>
      <c r="T83" s="550"/>
      <c r="U83" s="554"/>
      <c r="V83" s="555"/>
      <c r="W83" s="1276">
        <f t="shared" si="1"/>
        <v>0</v>
      </c>
      <c r="X83" s="1277">
        <f t="shared" si="1"/>
        <v>0</v>
      </c>
      <c r="Y83" s="1249">
        <f>'t1'!N83</f>
        <v>0</v>
      </c>
    </row>
    <row r="84" spans="1:25" ht="13.5" customHeight="1">
      <c r="A84" s="1173" t="str">
        <f>'t1'!A84</f>
        <v>oper.re prof.le di II cat. con funz. di riabil. - bs</v>
      </c>
      <c r="B84" s="1174" t="str">
        <f>'t1'!B84</f>
        <v>S13051</v>
      </c>
      <c r="C84" s="552"/>
      <c r="D84" s="550"/>
      <c r="E84" s="552"/>
      <c r="F84" s="550"/>
      <c r="G84" s="552"/>
      <c r="H84" s="550"/>
      <c r="I84" s="552"/>
      <c r="J84" s="550"/>
      <c r="K84" s="552"/>
      <c r="L84" s="550"/>
      <c r="M84" s="552"/>
      <c r="N84" s="550"/>
      <c r="O84" s="552"/>
      <c r="P84" s="550"/>
      <c r="Q84" s="552"/>
      <c r="R84" s="550"/>
      <c r="S84" s="552"/>
      <c r="T84" s="550"/>
      <c r="U84" s="554"/>
      <c r="V84" s="555"/>
      <c r="W84" s="1276">
        <f t="shared" si="1"/>
        <v>0</v>
      </c>
      <c r="X84" s="1277">
        <f t="shared" si="1"/>
        <v>0</v>
      </c>
      <c r="Y84" s="1249">
        <f>'t1'!N84</f>
        <v>0</v>
      </c>
    </row>
    <row r="85" spans="1:25" ht="13.5" customHeight="1">
      <c r="A85" s="1173" t="str">
        <f>'t1'!A85</f>
        <v>profilo atipico ruolo sanitario</v>
      </c>
      <c r="B85" s="1174" t="str">
        <f>'t1'!B85</f>
        <v>S00062</v>
      </c>
      <c r="C85" s="552"/>
      <c r="D85" s="550"/>
      <c r="E85" s="552"/>
      <c r="F85" s="550"/>
      <c r="G85" s="552"/>
      <c r="H85" s="550"/>
      <c r="I85" s="552"/>
      <c r="J85" s="550"/>
      <c r="K85" s="552"/>
      <c r="L85" s="550"/>
      <c r="M85" s="552"/>
      <c r="N85" s="550"/>
      <c r="O85" s="552"/>
      <c r="P85" s="550"/>
      <c r="Q85" s="552"/>
      <c r="R85" s="550"/>
      <c r="S85" s="552"/>
      <c r="T85" s="550"/>
      <c r="U85" s="554"/>
      <c r="V85" s="555"/>
      <c r="W85" s="1276">
        <f t="shared" si="1"/>
        <v>0</v>
      </c>
      <c r="X85" s="1277">
        <f t="shared" si="1"/>
        <v>0</v>
      </c>
      <c r="Y85" s="1249">
        <f>'t1'!N85</f>
        <v>0</v>
      </c>
    </row>
    <row r="86" spans="1:25" ht="13.5" customHeight="1">
      <c r="A86" s="1173" t="str">
        <f>'t1'!A86</f>
        <v>avvocato dirig. con incarico di struttura complessa</v>
      </c>
      <c r="B86" s="1174" t="str">
        <f>'t1'!B86</f>
        <v>PD0010</v>
      </c>
      <c r="C86" s="552"/>
      <c r="D86" s="550"/>
      <c r="E86" s="552"/>
      <c r="F86" s="550"/>
      <c r="G86" s="552"/>
      <c r="H86" s="550"/>
      <c r="I86" s="552"/>
      <c r="J86" s="550"/>
      <c r="K86" s="552"/>
      <c r="L86" s="550"/>
      <c r="M86" s="552"/>
      <c r="N86" s="550"/>
      <c r="O86" s="552"/>
      <c r="P86" s="550"/>
      <c r="Q86" s="552"/>
      <c r="R86" s="550"/>
      <c r="S86" s="552"/>
      <c r="T86" s="550"/>
      <c r="U86" s="554"/>
      <c r="V86" s="555"/>
      <c r="W86" s="1276">
        <f t="shared" si="1"/>
        <v>0</v>
      </c>
      <c r="X86" s="1277">
        <f t="shared" si="1"/>
        <v>0</v>
      </c>
      <c r="Y86" s="1249">
        <f>'t1'!N86</f>
        <v>0</v>
      </c>
    </row>
    <row r="87" spans="1:25" ht="13.5" customHeight="1">
      <c r="A87" s="1173" t="str">
        <f>'t1'!A87</f>
        <v>avvocato dirig. con incarico di struttura semplice</v>
      </c>
      <c r="B87" s="1174" t="str">
        <f>'t1'!B87</f>
        <v>PD0S09</v>
      </c>
      <c r="C87" s="552"/>
      <c r="D87" s="550"/>
      <c r="E87" s="552"/>
      <c r="F87" s="550"/>
      <c r="G87" s="552"/>
      <c r="H87" s="550"/>
      <c r="I87" s="552"/>
      <c r="J87" s="550"/>
      <c r="K87" s="552"/>
      <c r="L87" s="550"/>
      <c r="M87" s="552"/>
      <c r="N87" s="550"/>
      <c r="O87" s="552"/>
      <c r="P87" s="550"/>
      <c r="Q87" s="552"/>
      <c r="R87" s="550"/>
      <c r="S87" s="552"/>
      <c r="T87" s="550"/>
      <c r="U87" s="554"/>
      <c r="V87" s="555"/>
      <c r="W87" s="1276">
        <f t="shared" si="1"/>
        <v>0</v>
      </c>
      <c r="X87" s="1277">
        <f t="shared" si="1"/>
        <v>0</v>
      </c>
      <c r="Y87" s="1249">
        <f>'t1'!N87</f>
        <v>0</v>
      </c>
    </row>
    <row r="88" spans="1:25" ht="13.5" customHeight="1">
      <c r="A88" s="1173" t="str">
        <f>'t1'!A88</f>
        <v>avvocato dirig. con altri incar.prof.li</v>
      </c>
      <c r="B88" s="1174" t="str">
        <f>'t1'!B88</f>
        <v>PD0A09</v>
      </c>
      <c r="C88" s="552"/>
      <c r="D88" s="550"/>
      <c r="E88" s="552"/>
      <c r="F88" s="550"/>
      <c r="G88" s="552"/>
      <c r="H88" s="550"/>
      <c r="I88" s="552"/>
      <c r="J88" s="550"/>
      <c r="K88" s="552"/>
      <c r="L88" s="550"/>
      <c r="M88" s="552"/>
      <c r="N88" s="550"/>
      <c r="O88" s="552"/>
      <c r="P88" s="550"/>
      <c r="Q88" s="552"/>
      <c r="R88" s="550"/>
      <c r="S88" s="552"/>
      <c r="T88" s="550"/>
      <c r="U88" s="554"/>
      <c r="V88" s="555"/>
      <c r="W88" s="1276">
        <f t="shared" si="1"/>
        <v>0</v>
      </c>
      <c r="X88" s="1277">
        <f t="shared" si="1"/>
        <v>0</v>
      </c>
      <c r="Y88" s="1249">
        <f>'t1'!N88</f>
        <v>0</v>
      </c>
    </row>
    <row r="89" spans="1:25" ht="13.5" customHeight="1">
      <c r="A89" s="1173" t="str">
        <f>'t1'!A89</f>
        <v>avvocato dir. a t. determinato(art. 15-septies dlgs. 502/92)</v>
      </c>
      <c r="B89" s="1174" t="str">
        <f>'t1'!B89</f>
        <v>PD0605</v>
      </c>
      <c r="C89" s="552"/>
      <c r="D89" s="550"/>
      <c r="E89" s="552"/>
      <c r="F89" s="550"/>
      <c r="G89" s="552"/>
      <c r="H89" s="550"/>
      <c r="I89" s="552"/>
      <c r="J89" s="550"/>
      <c r="K89" s="552"/>
      <c r="L89" s="550"/>
      <c r="M89" s="552"/>
      <c r="N89" s="550"/>
      <c r="O89" s="552"/>
      <c r="P89" s="550"/>
      <c r="Q89" s="552"/>
      <c r="R89" s="550"/>
      <c r="S89" s="552"/>
      <c r="T89" s="550"/>
      <c r="U89" s="554"/>
      <c r="V89" s="555"/>
      <c r="W89" s="1276">
        <f t="shared" si="1"/>
        <v>0</v>
      </c>
      <c r="X89" s="1277">
        <f t="shared" si="1"/>
        <v>0</v>
      </c>
      <c r="Y89" s="1249">
        <f>'t1'!N89</f>
        <v>0</v>
      </c>
    </row>
    <row r="90" spans="1:25" ht="13.5" customHeight="1">
      <c r="A90" s="1173" t="str">
        <f>'t1'!A90</f>
        <v>ingegnere dirig. con incarico di struttura complessa</v>
      </c>
      <c r="B90" s="1174" t="str">
        <f>'t1'!B90</f>
        <v>PD0046</v>
      </c>
      <c r="C90" s="552">
        <v>1</v>
      </c>
      <c r="D90" s="550"/>
      <c r="E90" s="552"/>
      <c r="F90" s="550"/>
      <c r="G90" s="552"/>
      <c r="H90" s="550"/>
      <c r="I90" s="552"/>
      <c r="J90" s="550"/>
      <c r="K90" s="552"/>
      <c r="L90" s="550"/>
      <c r="M90" s="552"/>
      <c r="N90" s="550"/>
      <c r="O90" s="552"/>
      <c r="P90" s="550"/>
      <c r="Q90" s="552"/>
      <c r="R90" s="550"/>
      <c r="S90" s="552"/>
      <c r="T90" s="550"/>
      <c r="U90" s="554"/>
      <c r="V90" s="555"/>
      <c r="W90" s="1276">
        <f t="shared" si="1"/>
        <v>1</v>
      </c>
      <c r="X90" s="1277">
        <f t="shared" si="1"/>
        <v>0</v>
      </c>
      <c r="Y90" s="1249">
        <f>'t1'!N90</f>
        <v>1</v>
      </c>
    </row>
    <row r="91" spans="1:25" ht="13.5" customHeight="1">
      <c r="A91" s="1173" t="str">
        <f>'t1'!A91</f>
        <v>ingegnere dirig. con incarico di struttura semplice</v>
      </c>
      <c r="B91" s="1174" t="str">
        <f>'t1'!B91</f>
        <v>PD0S45</v>
      </c>
      <c r="C91" s="552"/>
      <c r="D91" s="550"/>
      <c r="E91" s="552"/>
      <c r="F91" s="550"/>
      <c r="G91" s="552"/>
      <c r="H91" s="550"/>
      <c r="I91" s="552"/>
      <c r="J91" s="550"/>
      <c r="K91" s="552"/>
      <c r="L91" s="550"/>
      <c r="M91" s="552"/>
      <c r="N91" s="550"/>
      <c r="O91" s="552"/>
      <c r="P91" s="550"/>
      <c r="Q91" s="552"/>
      <c r="R91" s="550"/>
      <c r="S91" s="552"/>
      <c r="T91" s="550"/>
      <c r="U91" s="554"/>
      <c r="V91" s="555"/>
      <c r="W91" s="1276">
        <f t="shared" si="1"/>
        <v>0</v>
      </c>
      <c r="X91" s="1277">
        <f t="shared" si="1"/>
        <v>0</v>
      </c>
      <c r="Y91" s="1249">
        <f>'t1'!N91</f>
        <v>0</v>
      </c>
    </row>
    <row r="92" spans="1:25" ht="13.5" customHeight="1">
      <c r="A92" s="1173" t="str">
        <f>'t1'!A92</f>
        <v>ingegnere dirig. con altri incar.prof.li</v>
      </c>
      <c r="B92" s="1174" t="str">
        <f>'t1'!B92</f>
        <v>PD0A45</v>
      </c>
      <c r="C92" s="552"/>
      <c r="D92" s="550"/>
      <c r="E92" s="552"/>
      <c r="F92" s="550"/>
      <c r="G92" s="552"/>
      <c r="H92" s="550"/>
      <c r="I92" s="552">
        <v>1</v>
      </c>
      <c r="J92" s="550"/>
      <c r="K92" s="552"/>
      <c r="L92" s="550"/>
      <c r="M92" s="552"/>
      <c r="N92" s="550"/>
      <c r="O92" s="552"/>
      <c r="P92" s="550"/>
      <c r="Q92" s="552"/>
      <c r="R92" s="550"/>
      <c r="S92" s="552"/>
      <c r="T92" s="550"/>
      <c r="U92" s="554"/>
      <c r="V92" s="555"/>
      <c r="W92" s="1276">
        <f t="shared" si="1"/>
        <v>1</v>
      </c>
      <c r="X92" s="1277">
        <f t="shared" si="1"/>
        <v>0</v>
      </c>
      <c r="Y92" s="1249">
        <f>'t1'!N92</f>
        <v>1</v>
      </c>
    </row>
    <row r="93" spans="1:25" ht="13.5" customHeight="1">
      <c r="A93" s="1173" t="str">
        <f>'t1'!A93</f>
        <v>ingegnere dir. a t. determinato(art.15-septies dlgs. 502/92)</v>
      </c>
      <c r="B93" s="1174" t="str">
        <f>'t1'!B93</f>
        <v>PD0606</v>
      </c>
      <c r="C93" s="552"/>
      <c r="D93" s="550"/>
      <c r="E93" s="552"/>
      <c r="F93" s="550"/>
      <c r="G93" s="552"/>
      <c r="H93" s="550"/>
      <c r="I93" s="552"/>
      <c r="J93" s="550"/>
      <c r="K93" s="552"/>
      <c r="L93" s="550"/>
      <c r="M93" s="552"/>
      <c r="N93" s="550"/>
      <c r="O93" s="552"/>
      <c r="P93" s="550"/>
      <c r="Q93" s="552"/>
      <c r="R93" s="550"/>
      <c r="S93" s="552"/>
      <c r="T93" s="550"/>
      <c r="U93" s="554"/>
      <c r="V93" s="555"/>
      <c r="W93" s="1276">
        <f t="shared" si="1"/>
        <v>0</v>
      </c>
      <c r="X93" s="1277">
        <f t="shared" si="1"/>
        <v>0</v>
      </c>
      <c r="Y93" s="1249">
        <f>'t1'!N93</f>
        <v>0</v>
      </c>
    </row>
    <row r="94" spans="1:25" ht="13.5" customHeight="1">
      <c r="A94" s="1173" t="str">
        <f>'t1'!A94</f>
        <v>architetti dirig. con incarico di struttura complessa</v>
      </c>
      <c r="B94" s="1174" t="str">
        <f>'t1'!B94</f>
        <v>PD0004</v>
      </c>
      <c r="C94" s="552"/>
      <c r="D94" s="550"/>
      <c r="E94" s="552"/>
      <c r="F94" s="550"/>
      <c r="G94" s="552"/>
      <c r="H94" s="550"/>
      <c r="I94" s="552"/>
      <c r="J94" s="550"/>
      <c r="K94" s="552"/>
      <c r="L94" s="550"/>
      <c r="M94" s="552"/>
      <c r="N94" s="550"/>
      <c r="O94" s="552"/>
      <c r="P94" s="550"/>
      <c r="Q94" s="552"/>
      <c r="R94" s="550"/>
      <c r="S94" s="552"/>
      <c r="T94" s="550"/>
      <c r="U94" s="554"/>
      <c r="V94" s="555"/>
      <c r="W94" s="1276">
        <f t="shared" si="1"/>
        <v>0</v>
      </c>
      <c r="X94" s="1277">
        <f t="shared" si="1"/>
        <v>0</v>
      </c>
      <c r="Y94" s="1249">
        <f>'t1'!N94</f>
        <v>0</v>
      </c>
    </row>
    <row r="95" spans="1:25" ht="13.5" customHeight="1">
      <c r="A95" s="1173" t="str">
        <f>'t1'!A95</f>
        <v>architetti dirig. con incarico di struttura semplice</v>
      </c>
      <c r="B95" s="1174" t="str">
        <f>'t1'!B95</f>
        <v>PD0S03</v>
      </c>
      <c r="C95" s="552"/>
      <c r="D95" s="550"/>
      <c r="E95" s="552"/>
      <c r="F95" s="550"/>
      <c r="G95" s="552"/>
      <c r="H95" s="550"/>
      <c r="I95" s="552"/>
      <c r="J95" s="550"/>
      <c r="K95" s="552"/>
      <c r="L95" s="550"/>
      <c r="M95" s="552"/>
      <c r="N95" s="550"/>
      <c r="O95" s="552"/>
      <c r="P95" s="550"/>
      <c r="Q95" s="552"/>
      <c r="R95" s="550"/>
      <c r="S95" s="552"/>
      <c r="T95" s="550"/>
      <c r="U95" s="554"/>
      <c r="V95" s="555"/>
      <c r="W95" s="1276">
        <f t="shared" si="1"/>
        <v>0</v>
      </c>
      <c r="X95" s="1277">
        <f t="shared" si="1"/>
        <v>0</v>
      </c>
      <c r="Y95" s="1249">
        <f>'t1'!N95</f>
        <v>0</v>
      </c>
    </row>
    <row r="96" spans="1:25" ht="13.5" customHeight="1">
      <c r="A96" s="1173" t="str">
        <f>'t1'!A96</f>
        <v>architetti dirig. con altri incar.prof.li</v>
      </c>
      <c r="B96" s="1174" t="str">
        <f>'t1'!B96</f>
        <v>PD0A03</v>
      </c>
      <c r="C96" s="552"/>
      <c r="D96" s="550"/>
      <c r="E96" s="552"/>
      <c r="F96" s="550"/>
      <c r="G96" s="552"/>
      <c r="H96" s="550"/>
      <c r="I96" s="552"/>
      <c r="J96" s="550"/>
      <c r="K96" s="552"/>
      <c r="L96" s="550"/>
      <c r="M96" s="552"/>
      <c r="N96" s="550"/>
      <c r="O96" s="552"/>
      <c r="P96" s="550"/>
      <c r="Q96" s="552"/>
      <c r="R96" s="550"/>
      <c r="S96" s="552"/>
      <c r="T96" s="550"/>
      <c r="U96" s="554"/>
      <c r="V96" s="555"/>
      <c r="W96" s="1276">
        <f t="shared" si="1"/>
        <v>0</v>
      </c>
      <c r="X96" s="1277">
        <f t="shared" si="1"/>
        <v>0</v>
      </c>
      <c r="Y96" s="1249">
        <f>'t1'!N96</f>
        <v>0</v>
      </c>
    </row>
    <row r="97" spans="1:25" ht="13.5" customHeight="1">
      <c r="A97" s="1173" t="str">
        <f>'t1'!A97</f>
        <v>architetti dir. a t.determinato(art. 15-septies dlgs.502/92)</v>
      </c>
      <c r="B97" s="1174" t="str">
        <f>'t1'!B97</f>
        <v>PD0607</v>
      </c>
      <c r="C97" s="552"/>
      <c r="D97" s="550"/>
      <c r="E97" s="552"/>
      <c r="F97" s="550"/>
      <c r="G97" s="552"/>
      <c r="H97" s="550"/>
      <c r="I97" s="552"/>
      <c r="J97" s="550"/>
      <c r="K97" s="552"/>
      <c r="L97" s="550"/>
      <c r="M97" s="552"/>
      <c r="N97" s="550"/>
      <c r="O97" s="552"/>
      <c r="P97" s="550"/>
      <c r="Q97" s="552"/>
      <c r="R97" s="550"/>
      <c r="S97" s="552"/>
      <c r="T97" s="550"/>
      <c r="U97" s="554"/>
      <c r="V97" s="555"/>
      <c r="W97" s="1276">
        <f t="shared" si="1"/>
        <v>0</v>
      </c>
      <c r="X97" s="1277">
        <f t="shared" si="1"/>
        <v>0</v>
      </c>
      <c r="Y97" s="1249">
        <f>'t1'!N97</f>
        <v>0</v>
      </c>
    </row>
    <row r="98" spans="1:25" ht="13.5" customHeight="1">
      <c r="A98" s="1173" t="str">
        <f>'t1'!A98</f>
        <v>geologi dirig. con incarico di struttura complessa</v>
      </c>
      <c r="B98" s="1174" t="str">
        <f>'t1'!B98</f>
        <v>PD0044</v>
      </c>
      <c r="C98" s="552"/>
      <c r="D98" s="550"/>
      <c r="E98" s="552"/>
      <c r="F98" s="550"/>
      <c r="G98" s="552"/>
      <c r="H98" s="550"/>
      <c r="I98" s="552"/>
      <c r="J98" s="550"/>
      <c r="K98" s="552"/>
      <c r="L98" s="550"/>
      <c r="M98" s="552"/>
      <c r="N98" s="550"/>
      <c r="O98" s="552"/>
      <c r="P98" s="550"/>
      <c r="Q98" s="552"/>
      <c r="R98" s="550"/>
      <c r="S98" s="552"/>
      <c r="T98" s="550"/>
      <c r="U98" s="554"/>
      <c r="V98" s="555"/>
      <c r="W98" s="1276">
        <f t="shared" si="1"/>
        <v>0</v>
      </c>
      <c r="X98" s="1277">
        <f t="shared" si="1"/>
        <v>0</v>
      </c>
      <c r="Y98" s="1249">
        <f>'t1'!N98</f>
        <v>0</v>
      </c>
    </row>
    <row r="99" spans="1:25" ht="13.5" customHeight="1">
      <c r="A99" s="1173" t="str">
        <f>'t1'!A99</f>
        <v>geologi dirig. con incarico di struttura semplice</v>
      </c>
      <c r="B99" s="1174" t="str">
        <f>'t1'!B99</f>
        <v>PD0S43</v>
      </c>
      <c r="C99" s="552"/>
      <c r="D99" s="550"/>
      <c r="E99" s="552"/>
      <c r="F99" s="550"/>
      <c r="G99" s="552"/>
      <c r="H99" s="550"/>
      <c r="I99" s="552"/>
      <c r="J99" s="550"/>
      <c r="K99" s="552"/>
      <c r="L99" s="550"/>
      <c r="M99" s="552"/>
      <c r="N99" s="550"/>
      <c r="O99" s="552"/>
      <c r="P99" s="550"/>
      <c r="Q99" s="552"/>
      <c r="R99" s="550"/>
      <c r="S99" s="552"/>
      <c r="T99" s="550"/>
      <c r="U99" s="554"/>
      <c r="V99" s="555"/>
      <c r="W99" s="1276">
        <f t="shared" si="1"/>
        <v>0</v>
      </c>
      <c r="X99" s="1277">
        <f t="shared" si="1"/>
        <v>0</v>
      </c>
      <c r="Y99" s="1249">
        <f>'t1'!N99</f>
        <v>0</v>
      </c>
    </row>
    <row r="100" spans="1:25" ht="13.5" customHeight="1">
      <c r="A100" s="1173" t="str">
        <f>'t1'!A100</f>
        <v>geologi dirig. con altri incar.prof.li</v>
      </c>
      <c r="B100" s="1174" t="str">
        <f>'t1'!B100</f>
        <v>PD0A43</v>
      </c>
      <c r="C100" s="552"/>
      <c r="D100" s="550"/>
      <c r="E100" s="552"/>
      <c r="F100" s="550"/>
      <c r="G100" s="552"/>
      <c r="H100" s="550"/>
      <c r="I100" s="552"/>
      <c r="J100" s="550"/>
      <c r="K100" s="552"/>
      <c r="L100" s="550"/>
      <c r="M100" s="552"/>
      <c r="N100" s="550"/>
      <c r="O100" s="552"/>
      <c r="P100" s="550"/>
      <c r="Q100" s="552"/>
      <c r="R100" s="550"/>
      <c r="S100" s="552"/>
      <c r="T100" s="550"/>
      <c r="U100" s="554"/>
      <c r="V100" s="555"/>
      <c r="W100" s="1276">
        <f t="shared" si="1"/>
        <v>0</v>
      </c>
      <c r="X100" s="1277">
        <f t="shared" si="1"/>
        <v>0</v>
      </c>
      <c r="Y100" s="1249">
        <f>'t1'!N100</f>
        <v>0</v>
      </c>
    </row>
    <row r="101" spans="1:25" ht="13.5" customHeight="1">
      <c r="A101" s="1173" t="str">
        <f>'t1'!A101</f>
        <v>geologi  dir. a t. determinato(art. 15-septies dlgs. 502/92)</v>
      </c>
      <c r="B101" s="1174" t="str">
        <f>'t1'!B101</f>
        <v>PD0608</v>
      </c>
      <c r="C101" s="552"/>
      <c r="D101" s="550"/>
      <c r="E101" s="552"/>
      <c r="F101" s="550"/>
      <c r="G101" s="552"/>
      <c r="H101" s="550"/>
      <c r="I101" s="552"/>
      <c r="J101" s="550"/>
      <c r="K101" s="552"/>
      <c r="L101" s="550"/>
      <c r="M101" s="552"/>
      <c r="N101" s="550"/>
      <c r="O101" s="552"/>
      <c r="P101" s="550"/>
      <c r="Q101" s="552"/>
      <c r="R101" s="550"/>
      <c r="S101" s="552"/>
      <c r="T101" s="550"/>
      <c r="U101" s="554"/>
      <c r="V101" s="555"/>
      <c r="W101" s="1276">
        <f t="shared" si="1"/>
        <v>0</v>
      </c>
      <c r="X101" s="1277">
        <f t="shared" si="1"/>
        <v>0</v>
      </c>
      <c r="Y101" s="1249">
        <f>'t1'!N101</f>
        <v>0</v>
      </c>
    </row>
    <row r="102" spans="1:25" ht="13.5" customHeight="1">
      <c r="A102" s="1173" t="str">
        <f>'t1'!A102</f>
        <v>assistente religioso - d</v>
      </c>
      <c r="B102" s="1174" t="str">
        <f>'t1'!B102</f>
        <v>P16006</v>
      </c>
      <c r="C102" s="552"/>
      <c r="D102" s="550"/>
      <c r="E102" s="552"/>
      <c r="F102" s="550"/>
      <c r="G102" s="552"/>
      <c r="H102" s="550"/>
      <c r="I102" s="552"/>
      <c r="J102" s="550"/>
      <c r="K102" s="552"/>
      <c r="L102" s="550"/>
      <c r="M102" s="552"/>
      <c r="N102" s="550"/>
      <c r="O102" s="552"/>
      <c r="P102" s="550"/>
      <c r="Q102" s="552"/>
      <c r="R102" s="550"/>
      <c r="S102" s="552"/>
      <c r="T102" s="550"/>
      <c r="U102" s="554"/>
      <c r="V102" s="555"/>
      <c r="W102" s="1276">
        <f t="shared" si="1"/>
        <v>0</v>
      </c>
      <c r="X102" s="1277">
        <f t="shared" si="1"/>
        <v>0</v>
      </c>
      <c r="Y102" s="1249">
        <f>'t1'!N102</f>
        <v>0</v>
      </c>
    </row>
    <row r="103" spans="1:25" ht="13.5" customHeight="1">
      <c r="A103" s="1173" t="str">
        <f>'t1'!A103</f>
        <v>profilo atipico ruolo professionale</v>
      </c>
      <c r="B103" s="1174" t="str">
        <f>'t1'!B103</f>
        <v>P00062</v>
      </c>
      <c r="C103" s="552"/>
      <c r="D103" s="550"/>
      <c r="E103" s="552"/>
      <c r="F103" s="550"/>
      <c r="G103" s="552"/>
      <c r="H103" s="550"/>
      <c r="I103" s="552"/>
      <c r="J103" s="550"/>
      <c r="K103" s="552"/>
      <c r="L103" s="550"/>
      <c r="M103" s="552"/>
      <c r="N103" s="550"/>
      <c r="O103" s="552"/>
      <c r="P103" s="550"/>
      <c r="Q103" s="552"/>
      <c r="R103" s="550"/>
      <c r="S103" s="552"/>
      <c r="T103" s="550"/>
      <c r="U103" s="554"/>
      <c r="V103" s="555"/>
      <c r="W103" s="1276">
        <f t="shared" si="1"/>
        <v>0</v>
      </c>
      <c r="X103" s="1277">
        <f t="shared" si="1"/>
        <v>0</v>
      </c>
      <c r="Y103" s="1249">
        <f>'t1'!N103</f>
        <v>0</v>
      </c>
    </row>
    <row r="104" spans="1:25" ht="13.5" customHeight="1">
      <c r="A104" s="1173" t="str">
        <f>'t1'!A104</f>
        <v>analisti dirig. con incarico di struttura complessa</v>
      </c>
      <c r="B104" s="1174" t="str">
        <f>'t1'!B104</f>
        <v>TD0002</v>
      </c>
      <c r="C104" s="552"/>
      <c r="D104" s="550"/>
      <c r="E104" s="552"/>
      <c r="F104" s="550"/>
      <c r="G104" s="552">
        <v>1</v>
      </c>
      <c r="H104" s="550"/>
      <c r="I104" s="552"/>
      <c r="J104" s="550"/>
      <c r="K104" s="552"/>
      <c r="L104" s="550"/>
      <c r="M104" s="552"/>
      <c r="N104" s="550"/>
      <c r="O104" s="552"/>
      <c r="P104" s="550"/>
      <c r="Q104" s="552"/>
      <c r="R104" s="550"/>
      <c r="S104" s="552"/>
      <c r="T104" s="550"/>
      <c r="U104" s="554"/>
      <c r="V104" s="555"/>
      <c r="W104" s="1276">
        <f t="shared" si="1"/>
        <v>1</v>
      </c>
      <c r="X104" s="1277">
        <f t="shared" si="1"/>
        <v>0</v>
      </c>
      <c r="Y104" s="1249">
        <f>'t1'!N104</f>
        <v>1</v>
      </c>
    </row>
    <row r="105" spans="1:25" ht="13.5" customHeight="1">
      <c r="A105" s="1173" t="str">
        <f>'t1'!A105</f>
        <v>analisti dirig. con incarico di struttura semplice</v>
      </c>
      <c r="B105" s="1174" t="str">
        <f>'t1'!B105</f>
        <v>TD0S01</v>
      </c>
      <c r="C105" s="552"/>
      <c r="D105" s="550"/>
      <c r="E105" s="552"/>
      <c r="F105" s="550"/>
      <c r="G105" s="552"/>
      <c r="H105" s="550"/>
      <c r="I105" s="552"/>
      <c r="J105" s="550"/>
      <c r="K105" s="552"/>
      <c r="L105" s="550"/>
      <c r="M105" s="552"/>
      <c r="N105" s="550"/>
      <c r="O105" s="552"/>
      <c r="P105" s="550"/>
      <c r="Q105" s="552"/>
      <c r="R105" s="550"/>
      <c r="S105" s="552"/>
      <c r="T105" s="550"/>
      <c r="U105" s="554"/>
      <c r="V105" s="555"/>
      <c r="W105" s="1276">
        <f t="shared" si="1"/>
        <v>0</v>
      </c>
      <c r="X105" s="1277">
        <f t="shared" si="1"/>
        <v>0</v>
      </c>
      <c r="Y105" s="1249">
        <f>'t1'!N105</f>
        <v>0</v>
      </c>
    </row>
    <row r="106" spans="1:25" ht="13.5" customHeight="1">
      <c r="A106" s="1173" t="str">
        <f>'t1'!A106</f>
        <v>analisti dirig. con altri incar.prof.li</v>
      </c>
      <c r="B106" s="1174" t="str">
        <f>'t1'!B106</f>
        <v>TD0A01</v>
      </c>
      <c r="C106" s="552"/>
      <c r="D106" s="550"/>
      <c r="E106" s="552">
        <v>1</v>
      </c>
      <c r="F106" s="550"/>
      <c r="G106" s="552"/>
      <c r="H106" s="550"/>
      <c r="I106" s="552"/>
      <c r="J106" s="550"/>
      <c r="K106" s="552">
        <v>1</v>
      </c>
      <c r="L106" s="550"/>
      <c r="M106" s="552"/>
      <c r="N106" s="550"/>
      <c r="O106" s="552"/>
      <c r="P106" s="550"/>
      <c r="Q106" s="552"/>
      <c r="R106" s="550"/>
      <c r="S106" s="552"/>
      <c r="T106" s="550"/>
      <c r="U106" s="554"/>
      <c r="V106" s="555"/>
      <c r="W106" s="1276">
        <f t="shared" si="1"/>
        <v>2</v>
      </c>
      <c r="X106" s="1277">
        <f t="shared" si="1"/>
        <v>0</v>
      </c>
      <c r="Y106" s="1249">
        <f>'t1'!N106</f>
        <v>1</v>
      </c>
    </row>
    <row r="107" spans="1:25" ht="13.5" customHeight="1">
      <c r="A107" s="1173" t="str">
        <f>'t1'!A107</f>
        <v>analisti dir. a t. determinato(art. 15-septies dlgs. 502/92)</v>
      </c>
      <c r="B107" s="1174" t="str">
        <f>'t1'!B107</f>
        <v>TD0609</v>
      </c>
      <c r="C107" s="552"/>
      <c r="D107" s="550"/>
      <c r="E107" s="552"/>
      <c r="F107" s="550"/>
      <c r="G107" s="552"/>
      <c r="H107" s="550"/>
      <c r="I107" s="552"/>
      <c r="J107" s="550"/>
      <c r="K107" s="552"/>
      <c r="L107" s="550"/>
      <c r="M107" s="552"/>
      <c r="N107" s="550"/>
      <c r="O107" s="552"/>
      <c r="P107" s="550"/>
      <c r="Q107" s="552"/>
      <c r="R107" s="550"/>
      <c r="S107" s="552"/>
      <c r="T107" s="550"/>
      <c r="U107" s="554"/>
      <c r="V107" s="555"/>
      <c r="W107" s="1276">
        <f t="shared" si="1"/>
        <v>0</v>
      </c>
      <c r="X107" s="1277">
        <f t="shared" si="1"/>
        <v>0</v>
      </c>
      <c r="Y107" s="1249">
        <f>'t1'!N107</f>
        <v>0</v>
      </c>
    </row>
    <row r="108" spans="1:25" ht="13.5" customHeight="1">
      <c r="A108" s="1173" t="str">
        <f>'t1'!A108</f>
        <v>statistico dirig. con incarico di struttura complessa</v>
      </c>
      <c r="B108" s="1174" t="str">
        <f>'t1'!B108</f>
        <v>TD0071</v>
      </c>
      <c r="C108" s="552"/>
      <c r="D108" s="550"/>
      <c r="E108" s="552"/>
      <c r="F108" s="550"/>
      <c r="G108" s="552"/>
      <c r="H108" s="550"/>
      <c r="I108" s="552"/>
      <c r="J108" s="550"/>
      <c r="K108" s="552"/>
      <c r="L108" s="550"/>
      <c r="M108" s="552"/>
      <c r="N108" s="550"/>
      <c r="O108" s="552"/>
      <c r="P108" s="550"/>
      <c r="Q108" s="552"/>
      <c r="R108" s="550"/>
      <c r="S108" s="552"/>
      <c r="T108" s="550"/>
      <c r="U108" s="554"/>
      <c r="V108" s="555"/>
      <c r="W108" s="1276">
        <f t="shared" si="1"/>
        <v>0</v>
      </c>
      <c r="X108" s="1277">
        <f t="shared" si="1"/>
        <v>0</v>
      </c>
      <c r="Y108" s="1249">
        <f>'t1'!N108</f>
        <v>0</v>
      </c>
    </row>
    <row r="109" spans="1:25" ht="13.5" customHeight="1">
      <c r="A109" s="1173" t="str">
        <f>'t1'!A109</f>
        <v>statistico dirig. con incarico di struttura semplice</v>
      </c>
      <c r="B109" s="1174" t="str">
        <f>'t1'!B109</f>
        <v>TD0S70</v>
      </c>
      <c r="C109" s="552"/>
      <c r="D109" s="550"/>
      <c r="E109" s="552"/>
      <c r="F109" s="550"/>
      <c r="G109" s="552"/>
      <c r="H109" s="550"/>
      <c r="I109" s="552"/>
      <c r="J109" s="550"/>
      <c r="K109" s="552">
        <v>1</v>
      </c>
      <c r="L109" s="550"/>
      <c r="M109" s="552"/>
      <c r="N109" s="550"/>
      <c r="O109" s="552"/>
      <c r="P109" s="550"/>
      <c r="Q109" s="552"/>
      <c r="R109" s="550"/>
      <c r="S109" s="552"/>
      <c r="T109" s="550"/>
      <c r="U109" s="554"/>
      <c r="V109" s="555"/>
      <c r="W109" s="1276">
        <f t="shared" si="1"/>
        <v>1</v>
      </c>
      <c r="X109" s="1277">
        <f t="shared" si="1"/>
        <v>0</v>
      </c>
      <c r="Y109" s="1249">
        <f>'t1'!N109</f>
        <v>1</v>
      </c>
    </row>
    <row r="110" spans="1:25" ht="13.5" customHeight="1">
      <c r="A110" s="1173" t="str">
        <f>'t1'!A110</f>
        <v>statistico dirig. con altri incar.prof.li</v>
      </c>
      <c r="B110" s="1174" t="str">
        <f>'t1'!B110</f>
        <v>TD0A70</v>
      </c>
      <c r="C110" s="552"/>
      <c r="D110" s="550"/>
      <c r="E110" s="552"/>
      <c r="F110" s="550"/>
      <c r="G110" s="552"/>
      <c r="H110" s="550"/>
      <c r="I110" s="552"/>
      <c r="J110" s="550"/>
      <c r="K110" s="552"/>
      <c r="L110" s="550">
        <v>1</v>
      </c>
      <c r="M110" s="552"/>
      <c r="N110" s="550"/>
      <c r="O110" s="552"/>
      <c r="P110" s="550"/>
      <c r="Q110" s="552"/>
      <c r="R110" s="550"/>
      <c r="S110" s="552"/>
      <c r="T110" s="550"/>
      <c r="U110" s="554"/>
      <c r="V110" s="555"/>
      <c r="W110" s="1276">
        <f t="shared" si="1"/>
        <v>0</v>
      </c>
      <c r="X110" s="1277">
        <f t="shared" si="1"/>
        <v>1</v>
      </c>
      <c r="Y110" s="1249">
        <f>'t1'!N110</f>
        <v>1</v>
      </c>
    </row>
    <row r="111" spans="1:25" ht="13.5" customHeight="1">
      <c r="A111" s="1173" t="str">
        <f>'t1'!A111</f>
        <v>statistico dir. a t.determinato(art. 15-septies dlgs.502/92)</v>
      </c>
      <c r="B111" s="1174" t="str">
        <f>'t1'!B111</f>
        <v>TD0610</v>
      </c>
      <c r="C111" s="552"/>
      <c r="D111" s="550"/>
      <c r="E111" s="552"/>
      <c r="F111" s="550"/>
      <c r="G111" s="552"/>
      <c r="H111" s="550"/>
      <c r="I111" s="552"/>
      <c r="J111" s="550"/>
      <c r="K111" s="552"/>
      <c r="L111" s="550"/>
      <c r="M111" s="552"/>
      <c r="N111" s="550"/>
      <c r="O111" s="552"/>
      <c r="P111" s="550"/>
      <c r="Q111" s="552"/>
      <c r="R111" s="550"/>
      <c r="S111" s="552"/>
      <c r="T111" s="550"/>
      <c r="U111" s="554"/>
      <c r="V111" s="555"/>
      <c r="W111" s="1276">
        <f t="shared" si="1"/>
        <v>0</v>
      </c>
      <c r="X111" s="1277">
        <f t="shared" si="1"/>
        <v>0</v>
      </c>
      <c r="Y111" s="1249">
        <f>'t1'!N111</f>
        <v>0</v>
      </c>
    </row>
    <row r="112" spans="1:25" ht="13.5" customHeight="1">
      <c r="A112" s="1173" t="str">
        <f>'t1'!A112</f>
        <v>sociologo dirig. con incarico di struttura complessa</v>
      </c>
      <c r="B112" s="1174" t="str">
        <f>'t1'!B112</f>
        <v>TD0068</v>
      </c>
      <c r="C112" s="552"/>
      <c r="D112" s="550"/>
      <c r="E112" s="552"/>
      <c r="F112" s="550"/>
      <c r="G112" s="552"/>
      <c r="H112" s="550"/>
      <c r="I112" s="552"/>
      <c r="J112" s="550"/>
      <c r="K112" s="552"/>
      <c r="L112" s="550"/>
      <c r="M112" s="552"/>
      <c r="N112" s="550"/>
      <c r="O112" s="552"/>
      <c r="P112" s="550"/>
      <c r="Q112" s="552"/>
      <c r="R112" s="550"/>
      <c r="S112" s="552"/>
      <c r="T112" s="550"/>
      <c r="U112" s="554"/>
      <c r="V112" s="555"/>
      <c r="W112" s="1276">
        <f t="shared" si="1"/>
        <v>0</v>
      </c>
      <c r="X112" s="1277">
        <f t="shared" si="1"/>
        <v>0</v>
      </c>
      <c r="Y112" s="1249">
        <f>'t1'!N112</f>
        <v>0</v>
      </c>
    </row>
    <row r="113" spans="1:25" ht="13.5" customHeight="1">
      <c r="A113" s="1173" t="str">
        <f>'t1'!A113</f>
        <v>sociologo dirig. con incarico di struttura semplice</v>
      </c>
      <c r="B113" s="1174" t="str">
        <f>'t1'!B113</f>
        <v>TD0S67</v>
      </c>
      <c r="C113" s="552"/>
      <c r="D113" s="550"/>
      <c r="E113" s="552"/>
      <c r="F113" s="550"/>
      <c r="G113" s="552"/>
      <c r="H113" s="550"/>
      <c r="I113" s="552"/>
      <c r="J113" s="550"/>
      <c r="K113" s="552"/>
      <c r="L113" s="550"/>
      <c r="M113" s="552"/>
      <c r="N113" s="550"/>
      <c r="O113" s="552"/>
      <c r="P113" s="550"/>
      <c r="Q113" s="552"/>
      <c r="R113" s="550"/>
      <c r="S113" s="552"/>
      <c r="T113" s="550"/>
      <c r="U113" s="554"/>
      <c r="V113" s="555"/>
      <c r="W113" s="1276">
        <f t="shared" si="1"/>
        <v>0</v>
      </c>
      <c r="X113" s="1277">
        <f t="shared" si="1"/>
        <v>0</v>
      </c>
      <c r="Y113" s="1249">
        <f>'t1'!N113</f>
        <v>0</v>
      </c>
    </row>
    <row r="114" spans="1:25" ht="13.5" customHeight="1">
      <c r="A114" s="1173" t="str">
        <f>'t1'!A114</f>
        <v>sociologo dirig. con altri incar.prof.li</v>
      </c>
      <c r="B114" s="1174" t="str">
        <f>'t1'!B114</f>
        <v>TD0A67</v>
      </c>
      <c r="C114" s="552"/>
      <c r="D114" s="550"/>
      <c r="E114" s="552"/>
      <c r="F114" s="550"/>
      <c r="G114" s="552"/>
      <c r="H114" s="550"/>
      <c r="I114" s="552"/>
      <c r="J114" s="550"/>
      <c r="K114" s="552"/>
      <c r="L114" s="550"/>
      <c r="M114" s="552"/>
      <c r="N114" s="550"/>
      <c r="O114" s="552"/>
      <c r="P114" s="550"/>
      <c r="Q114" s="552"/>
      <c r="R114" s="550"/>
      <c r="S114" s="552"/>
      <c r="T114" s="550"/>
      <c r="U114" s="554"/>
      <c r="V114" s="555"/>
      <c r="W114" s="1276">
        <f t="shared" si="1"/>
        <v>0</v>
      </c>
      <c r="X114" s="1277">
        <f t="shared" si="1"/>
        <v>0</v>
      </c>
      <c r="Y114" s="1249">
        <f>'t1'!N114</f>
        <v>0</v>
      </c>
    </row>
    <row r="115" spans="1:25" ht="13.5" customHeight="1">
      <c r="A115" s="1173" t="str">
        <f>'t1'!A115</f>
        <v>sociologo dir. a t. determinato(art.15-septies dlgs. 502/92)</v>
      </c>
      <c r="B115" s="1174" t="str">
        <f>'t1'!B115</f>
        <v>TD0611</v>
      </c>
      <c r="C115" s="552"/>
      <c r="D115" s="550"/>
      <c r="E115" s="552"/>
      <c r="F115" s="550"/>
      <c r="G115" s="552"/>
      <c r="H115" s="550"/>
      <c r="I115" s="552"/>
      <c r="J115" s="550"/>
      <c r="K115" s="552"/>
      <c r="L115" s="550"/>
      <c r="M115" s="552"/>
      <c r="N115" s="550"/>
      <c r="O115" s="552"/>
      <c r="P115" s="550"/>
      <c r="Q115" s="552"/>
      <c r="R115" s="550"/>
      <c r="S115" s="552"/>
      <c r="T115" s="550"/>
      <c r="U115" s="554"/>
      <c r="V115" s="555"/>
      <c r="W115" s="1276">
        <f t="shared" si="1"/>
        <v>0</v>
      </c>
      <c r="X115" s="1277">
        <f t="shared" si="1"/>
        <v>0</v>
      </c>
      <c r="Y115" s="1249">
        <f>'t1'!N115</f>
        <v>0</v>
      </c>
    </row>
    <row r="116" spans="1:25" ht="13.5" customHeight="1">
      <c r="A116" s="1173" t="str">
        <f>'t1'!A116</f>
        <v>collab.re prof.le assistente sociale esperto - ds</v>
      </c>
      <c r="B116" s="1174" t="str">
        <f>'t1'!B116</f>
        <v>T18025</v>
      </c>
      <c r="C116" s="552"/>
      <c r="D116" s="550"/>
      <c r="E116" s="552"/>
      <c r="F116" s="550"/>
      <c r="G116" s="552"/>
      <c r="H116" s="550"/>
      <c r="I116" s="552"/>
      <c r="J116" s="550"/>
      <c r="K116" s="552"/>
      <c r="L116" s="550"/>
      <c r="M116" s="552"/>
      <c r="N116" s="550"/>
      <c r="O116" s="552"/>
      <c r="P116" s="550"/>
      <c r="Q116" s="552"/>
      <c r="R116" s="550"/>
      <c r="S116" s="552"/>
      <c r="T116" s="550"/>
      <c r="U116" s="554"/>
      <c r="V116" s="555"/>
      <c r="W116" s="1276">
        <f t="shared" si="1"/>
        <v>0</v>
      </c>
      <c r="X116" s="1277">
        <f t="shared" si="1"/>
        <v>0</v>
      </c>
      <c r="Y116" s="1249">
        <f>'t1'!N116</f>
        <v>0</v>
      </c>
    </row>
    <row r="117" spans="1:25" ht="13.5" customHeight="1">
      <c r="A117" s="1173" t="str">
        <f>'t1'!A117</f>
        <v>collab.re prof.le assistente sociale - d</v>
      </c>
      <c r="B117" s="1174" t="str">
        <f>'t1'!B117</f>
        <v>T16024</v>
      </c>
      <c r="C117" s="552"/>
      <c r="D117" s="550"/>
      <c r="E117" s="552"/>
      <c r="F117" s="550"/>
      <c r="G117" s="552"/>
      <c r="H117" s="550">
        <v>1</v>
      </c>
      <c r="I117" s="552"/>
      <c r="J117" s="550"/>
      <c r="K117" s="552"/>
      <c r="L117" s="550"/>
      <c r="M117" s="552"/>
      <c r="N117" s="550">
        <v>1</v>
      </c>
      <c r="O117" s="552"/>
      <c r="P117" s="550"/>
      <c r="Q117" s="552"/>
      <c r="R117" s="550"/>
      <c r="S117" s="552"/>
      <c r="T117" s="550"/>
      <c r="U117" s="554"/>
      <c r="V117" s="555"/>
      <c r="W117" s="1276">
        <f t="shared" si="1"/>
        <v>0</v>
      </c>
      <c r="X117" s="1277">
        <f t="shared" si="1"/>
        <v>2</v>
      </c>
      <c r="Y117" s="1249">
        <f>'t1'!N117</f>
        <v>1</v>
      </c>
    </row>
    <row r="118" spans="1:25" ht="13.5" customHeight="1">
      <c r="A118" s="1173" t="str">
        <f>'t1'!A118</f>
        <v>collab.re tec. - prof.le esperto - ds</v>
      </c>
      <c r="B118" s="1174" t="str">
        <f>'t1'!B118</f>
        <v>T18027</v>
      </c>
      <c r="C118" s="552"/>
      <c r="D118" s="550"/>
      <c r="E118" s="552"/>
      <c r="F118" s="550"/>
      <c r="G118" s="552"/>
      <c r="H118" s="550"/>
      <c r="I118" s="552"/>
      <c r="J118" s="550"/>
      <c r="K118" s="552"/>
      <c r="L118" s="550"/>
      <c r="M118" s="552"/>
      <c r="N118" s="550"/>
      <c r="O118" s="552"/>
      <c r="P118" s="550"/>
      <c r="Q118" s="552"/>
      <c r="R118" s="550"/>
      <c r="S118" s="552"/>
      <c r="T118" s="550"/>
      <c r="U118" s="554"/>
      <c r="V118" s="555"/>
      <c r="W118" s="1276">
        <f t="shared" si="1"/>
        <v>0</v>
      </c>
      <c r="X118" s="1277">
        <f t="shared" si="1"/>
        <v>0</v>
      </c>
      <c r="Y118" s="1249">
        <f>'t1'!N118</f>
        <v>0</v>
      </c>
    </row>
    <row r="119" spans="1:25" ht="13.5" customHeight="1">
      <c r="A119" s="1173" t="str">
        <f>'t1'!A119</f>
        <v>collab.re tec. - prof.le - d</v>
      </c>
      <c r="B119" s="1174" t="str">
        <f>'t1'!B119</f>
        <v>T16026</v>
      </c>
      <c r="C119" s="552"/>
      <c r="D119" s="550">
        <v>1</v>
      </c>
      <c r="E119" s="552">
        <v>2</v>
      </c>
      <c r="F119" s="550"/>
      <c r="G119" s="552"/>
      <c r="H119" s="550"/>
      <c r="I119" s="552">
        <v>1</v>
      </c>
      <c r="J119" s="550"/>
      <c r="K119" s="552">
        <v>5</v>
      </c>
      <c r="L119" s="550"/>
      <c r="M119" s="552">
        <v>1</v>
      </c>
      <c r="N119" s="550"/>
      <c r="O119" s="552"/>
      <c r="P119" s="550"/>
      <c r="Q119" s="552">
        <v>1</v>
      </c>
      <c r="R119" s="550"/>
      <c r="S119" s="552"/>
      <c r="T119" s="550"/>
      <c r="U119" s="554"/>
      <c r="V119" s="555"/>
      <c r="W119" s="1276">
        <f t="shared" si="1"/>
        <v>10</v>
      </c>
      <c r="X119" s="1277">
        <f t="shared" si="1"/>
        <v>1</v>
      </c>
      <c r="Y119" s="1249">
        <f>'t1'!N119</f>
        <v>1</v>
      </c>
    </row>
    <row r="120" spans="1:25" ht="13.5" customHeight="1">
      <c r="A120" s="1173" t="str">
        <f>'t1'!A120</f>
        <v>oper.re prof.le assistente soc. - c</v>
      </c>
      <c r="B120" s="1174" t="str">
        <f>'t1'!B120</f>
        <v>T14050</v>
      </c>
      <c r="C120" s="552"/>
      <c r="D120" s="550"/>
      <c r="E120" s="552"/>
      <c r="F120" s="550"/>
      <c r="G120" s="552"/>
      <c r="H120" s="550"/>
      <c r="I120" s="552"/>
      <c r="J120" s="550"/>
      <c r="K120" s="552"/>
      <c r="L120" s="550"/>
      <c r="M120" s="552"/>
      <c r="N120" s="550"/>
      <c r="O120" s="552"/>
      <c r="P120" s="550"/>
      <c r="Q120" s="552"/>
      <c r="R120" s="550"/>
      <c r="S120" s="552"/>
      <c r="T120" s="550"/>
      <c r="U120" s="554"/>
      <c r="V120" s="555"/>
      <c r="W120" s="1276">
        <f t="shared" si="1"/>
        <v>0</v>
      </c>
      <c r="X120" s="1277">
        <f t="shared" si="1"/>
        <v>0</v>
      </c>
      <c r="Y120" s="1249">
        <f>'t1'!N120</f>
        <v>0</v>
      </c>
    </row>
    <row r="121" spans="1:25" ht="13.5" customHeight="1">
      <c r="A121" s="1173" t="str">
        <f>'t1'!A121</f>
        <v>assistente tecnico - c</v>
      </c>
      <c r="B121" s="1174" t="str">
        <f>'t1'!B121</f>
        <v>T14007</v>
      </c>
      <c r="C121" s="552"/>
      <c r="D121" s="550"/>
      <c r="E121" s="552"/>
      <c r="F121" s="550"/>
      <c r="G121" s="552">
        <v>3</v>
      </c>
      <c r="H121" s="550">
        <v>2</v>
      </c>
      <c r="I121" s="552">
        <v>3</v>
      </c>
      <c r="J121" s="550"/>
      <c r="K121" s="552">
        <v>3</v>
      </c>
      <c r="L121" s="550">
        <v>1</v>
      </c>
      <c r="M121" s="552">
        <v>3</v>
      </c>
      <c r="N121" s="550"/>
      <c r="O121" s="552">
        <v>1</v>
      </c>
      <c r="P121" s="550"/>
      <c r="Q121" s="552">
        <v>1</v>
      </c>
      <c r="R121" s="550"/>
      <c r="S121" s="552"/>
      <c r="T121" s="550"/>
      <c r="U121" s="554"/>
      <c r="V121" s="555"/>
      <c r="W121" s="1276">
        <f t="shared" si="1"/>
        <v>14</v>
      </c>
      <c r="X121" s="1277">
        <f t="shared" si="1"/>
        <v>3</v>
      </c>
      <c r="Y121" s="1249">
        <f>'t1'!N121</f>
        <v>1</v>
      </c>
    </row>
    <row r="122" spans="1:25" ht="13.5" customHeight="1">
      <c r="A122" s="1173" t="str">
        <f>'t1'!A122</f>
        <v>program.re - c</v>
      </c>
      <c r="B122" s="1174" t="str">
        <f>'t1'!B122</f>
        <v>T14063</v>
      </c>
      <c r="C122" s="552"/>
      <c r="D122" s="550"/>
      <c r="E122" s="552"/>
      <c r="F122" s="550">
        <v>1</v>
      </c>
      <c r="G122" s="552">
        <v>1</v>
      </c>
      <c r="H122" s="550"/>
      <c r="I122" s="552"/>
      <c r="J122" s="550"/>
      <c r="K122" s="552"/>
      <c r="L122" s="550">
        <v>1</v>
      </c>
      <c r="M122" s="552">
        <v>2</v>
      </c>
      <c r="N122" s="550"/>
      <c r="O122" s="552"/>
      <c r="P122" s="550"/>
      <c r="Q122" s="552"/>
      <c r="R122" s="550"/>
      <c r="S122" s="552"/>
      <c r="T122" s="550"/>
      <c r="U122" s="554"/>
      <c r="V122" s="555"/>
      <c r="W122" s="1276">
        <f t="shared" si="1"/>
        <v>3</v>
      </c>
      <c r="X122" s="1277">
        <f t="shared" si="1"/>
        <v>2</v>
      </c>
      <c r="Y122" s="1249">
        <f>'t1'!N122</f>
        <v>1</v>
      </c>
    </row>
    <row r="123" spans="1:25" ht="13.5" customHeight="1">
      <c r="A123" s="1173" t="str">
        <f>'t1'!A123</f>
        <v>operatore tecnico special.to esperto - c (2)</v>
      </c>
      <c r="B123" s="1174" t="str">
        <f>'t1'!B123</f>
        <v>T14E59</v>
      </c>
      <c r="C123" s="552"/>
      <c r="D123" s="550"/>
      <c r="E123" s="552"/>
      <c r="F123" s="550"/>
      <c r="G123" s="552"/>
      <c r="H123" s="550"/>
      <c r="I123" s="552">
        <v>1</v>
      </c>
      <c r="J123" s="550"/>
      <c r="K123" s="552">
        <v>1</v>
      </c>
      <c r="L123" s="550"/>
      <c r="M123" s="552">
        <v>4</v>
      </c>
      <c r="N123" s="550"/>
      <c r="O123" s="552"/>
      <c r="P123" s="550"/>
      <c r="Q123" s="552">
        <v>2</v>
      </c>
      <c r="R123" s="550"/>
      <c r="S123" s="552"/>
      <c r="T123" s="550"/>
      <c r="U123" s="554"/>
      <c r="V123" s="555"/>
      <c r="W123" s="1276">
        <f t="shared" si="1"/>
        <v>8</v>
      </c>
      <c r="X123" s="1277">
        <f t="shared" si="1"/>
        <v>0</v>
      </c>
      <c r="Y123" s="1249">
        <f>'t1'!N123</f>
        <v>1</v>
      </c>
    </row>
    <row r="124" spans="1:25" ht="13.5" customHeight="1">
      <c r="A124" s="1173" t="str">
        <f>'t1'!A124</f>
        <v>operatore tecnico special.to - bs</v>
      </c>
      <c r="B124" s="1174" t="str">
        <f>'t1'!B124</f>
        <v>T13059</v>
      </c>
      <c r="C124" s="552"/>
      <c r="D124" s="550"/>
      <c r="E124" s="552">
        <v>1</v>
      </c>
      <c r="F124" s="550"/>
      <c r="G124" s="552">
        <v>3</v>
      </c>
      <c r="H124" s="550"/>
      <c r="I124" s="552">
        <v>9</v>
      </c>
      <c r="J124" s="550">
        <v>4</v>
      </c>
      <c r="K124" s="552">
        <v>4</v>
      </c>
      <c r="L124" s="550"/>
      <c r="M124" s="552"/>
      <c r="N124" s="550">
        <v>2</v>
      </c>
      <c r="O124" s="552"/>
      <c r="P124" s="550">
        <v>1</v>
      </c>
      <c r="Q124" s="552">
        <v>4</v>
      </c>
      <c r="R124" s="550">
        <v>5</v>
      </c>
      <c r="S124" s="552">
        <v>2</v>
      </c>
      <c r="T124" s="550">
        <v>1</v>
      </c>
      <c r="U124" s="554"/>
      <c r="V124" s="555"/>
      <c r="W124" s="1276">
        <f t="shared" si="1"/>
        <v>23</v>
      </c>
      <c r="X124" s="1277">
        <f t="shared" si="1"/>
        <v>13</v>
      </c>
      <c r="Y124" s="1249">
        <f>'t1'!N124</f>
        <v>1</v>
      </c>
    </row>
    <row r="125" spans="1:25" ht="13.5" customHeight="1">
      <c r="A125" s="1173" t="str">
        <f>'t1'!A125</f>
        <v>operatore socio-sanitario - bs</v>
      </c>
      <c r="B125" s="1174" t="str">
        <f>'t1'!B125</f>
        <v>T13660</v>
      </c>
      <c r="C125" s="552">
        <v>12</v>
      </c>
      <c r="D125" s="550">
        <v>31</v>
      </c>
      <c r="E125" s="552">
        <v>9</v>
      </c>
      <c r="F125" s="550">
        <v>21</v>
      </c>
      <c r="G125" s="552">
        <v>3</v>
      </c>
      <c r="H125" s="550">
        <v>6</v>
      </c>
      <c r="I125" s="552">
        <v>2</v>
      </c>
      <c r="J125" s="550">
        <v>8</v>
      </c>
      <c r="K125" s="552"/>
      <c r="L125" s="550">
        <v>4</v>
      </c>
      <c r="M125" s="552"/>
      <c r="N125" s="550">
        <v>12</v>
      </c>
      <c r="O125" s="552"/>
      <c r="P125" s="550">
        <v>7</v>
      </c>
      <c r="Q125" s="552">
        <v>1</v>
      </c>
      <c r="R125" s="550">
        <v>5</v>
      </c>
      <c r="S125" s="552"/>
      <c r="T125" s="550">
        <v>1</v>
      </c>
      <c r="U125" s="554"/>
      <c r="V125" s="555"/>
      <c r="W125" s="1276">
        <f t="shared" si="1"/>
        <v>27</v>
      </c>
      <c r="X125" s="1277">
        <f t="shared" si="1"/>
        <v>95</v>
      </c>
      <c r="Y125" s="1249">
        <f>'t1'!N125</f>
        <v>1</v>
      </c>
    </row>
    <row r="126" spans="1:25" ht="13.5" customHeight="1">
      <c r="A126" s="1173" t="str">
        <f>'t1'!A126</f>
        <v>operatore tecnico - b</v>
      </c>
      <c r="B126" s="1174" t="str">
        <f>'t1'!B126</f>
        <v>T12057</v>
      </c>
      <c r="C126" s="552">
        <v>4</v>
      </c>
      <c r="D126" s="550">
        <v>3</v>
      </c>
      <c r="E126" s="552">
        <v>7</v>
      </c>
      <c r="F126" s="550">
        <v>1</v>
      </c>
      <c r="G126" s="552">
        <v>3</v>
      </c>
      <c r="H126" s="550">
        <v>3</v>
      </c>
      <c r="I126" s="552">
        <v>2</v>
      </c>
      <c r="J126" s="550">
        <v>11</v>
      </c>
      <c r="K126" s="552">
        <v>1</v>
      </c>
      <c r="L126" s="550">
        <v>6</v>
      </c>
      <c r="M126" s="552">
        <v>6</v>
      </c>
      <c r="N126" s="550">
        <v>18</v>
      </c>
      <c r="O126" s="552">
        <v>2</v>
      </c>
      <c r="P126" s="550">
        <v>11</v>
      </c>
      <c r="Q126" s="552"/>
      <c r="R126" s="550">
        <v>6</v>
      </c>
      <c r="S126" s="552">
        <v>1</v>
      </c>
      <c r="T126" s="550">
        <v>1</v>
      </c>
      <c r="U126" s="554"/>
      <c r="V126" s="555"/>
      <c r="W126" s="1276">
        <f t="shared" si="1"/>
        <v>26</v>
      </c>
      <c r="X126" s="1277">
        <f t="shared" si="1"/>
        <v>60</v>
      </c>
      <c r="Y126" s="1249">
        <f>'t1'!N126</f>
        <v>1</v>
      </c>
    </row>
    <row r="127" spans="1:25" ht="13.5" customHeight="1">
      <c r="A127" s="1173" t="str">
        <f>'t1'!A127</f>
        <v>operatore tecnico addetto all'assistenza - b</v>
      </c>
      <c r="B127" s="1174" t="str">
        <f>'t1'!B127</f>
        <v>T12058</v>
      </c>
      <c r="C127" s="552"/>
      <c r="D127" s="550"/>
      <c r="E127" s="552"/>
      <c r="F127" s="550"/>
      <c r="G127" s="552"/>
      <c r="H127" s="550"/>
      <c r="I127" s="552"/>
      <c r="J127" s="550">
        <v>1</v>
      </c>
      <c r="K127" s="552">
        <v>1</v>
      </c>
      <c r="L127" s="550"/>
      <c r="M127" s="552"/>
      <c r="N127" s="550"/>
      <c r="O127" s="552"/>
      <c r="P127" s="550">
        <v>5</v>
      </c>
      <c r="Q127" s="552">
        <v>2</v>
      </c>
      <c r="R127" s="550">
        <v>5</v>
      </c>
      <c r="S127" s="552"/>
      <c r="T127" s="550"/>
      <c r="U127" s="554"/>
      <c r="V127" s="555"/>
      <c r="W127" s="1276">
        <f t="shared" si="1"/>
        <v>3</v>
      </c>
      <c r="X127" s="1277">
        <f t="shared" si="1"/>
        <v>11</v>
      </c>
      <c r="Y127" s="1249">
        <f>'t1'!N127</f>
        <v>1</v>
      </c>
    </row>
    <row r="128" spans="1:25" ht="13.5" customHeight="1">
      <c r="A128" s="1173" t="str">
        <f>'t1'!A128</f>
        <v>ausiliario specializzato - a</v>
      </c>
      <c r="B128" s="1174" t="str">
        <f>'t1'!B128</f>
        <v>T11008</v>
      </c>
      <c r="C128" s="552"/>
      <c r="D128" s="550"/>
      <c r="E128" s="552"/>
      <c r="F128" s="550"/>
      <c r="G128" s="552"/>
      <c r="H128" s="550"/>
      <c r="I128" s="552"/>
      <c r="J128" s="550"/>
      <c r="K128" s="552"/>
      <c r="L128" s="550"/>
      <c r="M128" s="552"/>
      <c r="N128" s="550"/>
      <c r="O128" s="552"/>
      <c r="P128" s="550"/>
      <c r="Q128" s="552"/>
      <c r="R128" s="550"/>
      <c r="S128" s="552"/>
      <c r="T128" s="550"/>
      <c r="U128" s="554"/>
      <c r="V128" s="555"/>
      <c r="W128" s="1276">
        <f t="shared" si="1"/>
        <v>0</v>
      </c>
      <c r="X128" s="1277">
        <f t="shared" si="1"/>
        <v>0</v>
      </c>
      <c r="Y128" s="1249">
        <f>'t1'!N128</f>
        <v>0</v>
      </c>
    </row>
    <row r="129" spans="1:25" ht="13.5" customHeight="1">
      <c r="A129" s="1173" t="str">
        <f>'t1'!A129</f>
        <v>profilo atipico ruolo tecnico</v>
      </c>
      <c r="B129" s="1174" t="str">
        <f>'t1'!B129</f>
        <v>T00062</v>
      </c>
      <c r="C129" s="552"/>
      <c r="D129" s="550"/>
      <c r="E129" s="552"/>
      <c r="F129" s="550"/>
      <c r="G129" s="552"/>
      <c r="H129" s="550"/>
      <c r="I129" s="552"/>
      <c r="J129" s="550"/>
      <c r="K129" s="552"/>
      <c r="L129" s="550"/>
      <c r="M129" s="552"/>
      <c r="N129" s="550"/>
      <c r="O129" s="552"/>
      <c r="P129" s="550"/>
      <c r="Q129" s="552"/>
      <c r="R129" s="550"/>
      <c r="S129" s="552"/>
      <c r="T129" s="550"/>
      <c r="U129" s="554"/>
      <c r="V129" s="555"/>
      <c r="W129" s="1276">
        <f t="shared" si="1"/>
        <v>0</v>
      </c>
      <c r="X129" s="1277">
        <f t="shared" si="1"/>
        <v>0</v>
      </c>
      <c r="Y129" s="1249">
        <f>'t1'!N129</f>
        <v>0</v>
      </c>
    </row>
    <row r="130" spans="1:25" ht="13.5" customHeight="1">
      <c r="A130" s="1173" t="str">
        <f>'t1'!A130</f>
        <v>dirigente amm.vo con incarico di struttura complessa</v>
      </c>
      <c r="B130" s="1174" t="str">
        <f>'t1'!B130</f>
        <v>AD0032</v>
      </c>
      <c r="C130" s="552"/>
      <c r="D130" s="550"/>
      <c r="E130" s="552">
        <v>1</v>
      </c>
      <c r="F130" s="550"/>
      <c r="G130" s="552"/>
      <c r="H130" s="550"/>
      <c r="I130" s="552"/>
      <c r="J130" s="550">
        <v>3</v>
      </c>
      <c r="K130" s="552"/>
      <c r="L130" s="550"/>
      <c r="M130" s="552"/>
      <c r="N130" s="550"/>
      <c r="O130" s="552"/>
      <c r="P130" s="550"/>
      <c r="Q130" s="552"/>
      <c r="R130" s="550"/>
      <c r="S130" s="552"/>
      <c r="T130" s="550"/>
      <c r="U130" s="554"/>
      <c r="V130" s="555"/>
      <c r="W130" s="1276">
        <f t="shared" si="1"/>
        <v>1</v>
      </c>
      <c r="X130" s="1277">
        <f t="shared" si="1"/>
        <v>3</v>
      </c>
      <c r="Y130" s="1249">
        <f>'t1'!N130</f>
        <v>1</v>
      </c>
    </row>
    <row r="131" spans="1:25" ht="13.5" customHeight="1">
      <c r="A131" s="1173" t="str">
        <f>'t1'!A131</f>
        <v>dirigente amm.vo con incarico di struttura semplice</v>
      </c>
      <c r="B131" s="1174" t="str">
        <f>'t1'!B131</f>
        <v>AD0S31</v>
      </c>
      <c r="C131" s="552"/>
      <c r="D131" s="550"/>
      <c r="E131" s="552"/>
      <c r="F131" s="550"/>
      <c r="G131" s="552"/>
      <c r="H131" s="550"/>
      <c r="I131" s="552"/>
      <c r="J131" s="550"/>
      <c r="K131" s="552"/>
      <c r="L131" s="550"/>
      <c r="M131" s="552"/>
      <c r="N131" s="550"/>
      <c r="O131" s="552"/>
      <c r="P131" s="550"/>
      <c r="Q131" s="552"/>
      <c r="R131" s="550"/>
      <c r="S131" s="552"/>
      <c r="T131" s="550"/>
      <c r="U131" s="554"/>
      <c r="V131" s="555"/>
      <c r="W131" s="1276">
        <f t="shared" si="1"/>
        <v>0</v>
      </c>
      <c r="X131" s="1277">
        <f t="shared" si="1"/>
        <v>0</v>
      </c>
      <c r="Y131" s="1249">
        <f>'t1'!N131</f>
        <v>0</v>
      </c>
    </row>
    <row r="132" spans="1:25" ht="13.5" customHeight="1">
      <c r="A132" s="1173" t="str">
        <f>'t1'!A132</f>
        <v>dirigente amm.vo con altri incar.prof.li</v>
      </c>
      <c r="B132" s="1174" t="str">
        <f>'t1'!B132</f>
        <v>AD0A31</v>
      </c>
      <c r="C132" s="552"/>
      <c r="D132" s="550"/>
      <c r="E132" s="552">
        <v>1</v>
      </c>
      <c r="F132" s="550"/>
      <c r="G132" s="552"/>
      <c r="H132" s="550"/>
      <c r="I132" s="552"/>
      <c r="J132" s="550"/>
      <c r="K132" s="552"/>
      <c r="L132" s="550"/>
      <c r="M132" s="552"/>
      <c r="N132" s="550"/>
      <c r="O132" s="552"/>
      <c r="P132" s="550"/>
      <c r="Q132" s="552"/>
      <c r="R132" s="550"/>
      <c r="S132" s="552"/>
      <c r="T132" s="550"/>
      <c r="U132" s="554"/>
      <c r="V132" s="555"/>
      <c r="W132" s="1276">
        <f t="shared" si="1"/>
        <v>1</v>
      </c>
      <c r="X132" s="1277">
        <f t="shared" si="1"/>
        <v>0</v>
      </c>
      <c r="Y132" s="1249">
        <f>'t1'!N132</f>
        <v>1</v>
      </c>
    </row>
    <row r="133" spans="1:25" ht="13.5" customHeight="1">
      <c r="A133" s="1173" t="str">
        <f>'t1'!A133</f>
        <v>dirig. amm.vo a t. determinato (art. 15-septies dlgs.502/92)</v>
      </c>
      <c r="B133" s="1174" t="str">
        <f>'t1'!B133</f>
        <v>AD0612</v>
      </c>
      <c r="C133" s="552"/>
      <c r="D133" s="550"/>
      <c r="E133" s="552"/>
      <c r="F133" s="550"/>
      <c r="G133" s="552"/>
      <c r="H133" s="550"/>
      <c r="I133" s="552"/>
      <c r="J133" s="550"/>
      <c r="K133" s="552"/>
      <c r="L133" s="550"/>
      <c r="M133" s="552"/>
      <c r="N133" s="550"/>
      <c r="O133" s="552"/>
      <c r="P133" s="550"/>
      <c r="Q133" s="552"/>
      <c r="R133" s="550"/>
      <c r="S133" s="552"/>
      <c r="T133" s="550"/>
      <c r="U133" s="554"/>
      <c r="V133" s="555"/>
      <c r="W133" s="1276">
        <f t="shared" si="1"/>
        <v>0</v>
      </c>
      <c r="X133" s="1277">
        <f t="shared" si="1"/>
        <v>0</v>
      </c>
      <c r="Y133" s="1249">
        <f>'t1'!N133</f>
        <v>0</v>
      </c>
    </row>
    <row r="134" spans="1:25" ht="13.5" customHeight="1">
      <c r="A134" s="1173" t="str">
        <f>'t1'!A134</f>
        <v>collaboratore amministrativo prof.le esperto - ds</v>
      </c>
      <c r="B134" s="1174" t="str">
        <f>'t1'!B134</f>
        <v>A18029</v>
      </c>
      <c r="C134" s="552"/>
      <c r="D134" s="550"/>
      <c r="E134" s="552">
        <v>1</v>
      </c>
      <c r="F134" s="550">
        <v>1</v>
      </c>
      <c r="G134" s="552">
        <v>1</v>
      </c>
      <c r="H134" s="550"/>
      <c r="I134" s="552"/>
      <c r="J134" s="550">
        <v>1</v>
      </c>
      <c r="K134" s="552">
        <v>1</v>
      </c>
      <c r="L134" s="550">
        <v>1</v>
      </c>
      <c r="M134" s="552"/>
      <c r="N134" s="550">
        <v>2</v>
      </c>
      <c r="O134" s="552">
        <v>1</v>
      </c>
      <c r="P134" s="550">
        <v>3</v>
      </c>
      <c r="Q134" s="552"/>
      <c r="R134" s="550">
        <v>4</v>
      </c>
      <c r="S134" s="552"/>
      <c r="T134" s="550"/>
      <c r="U134" s="554"/>
      <c r="V134" s="555"/>
      <c r="W134" s="1276">
        <f t="shared" si="1"/>
        <v>4</v>
      </c>
      <c r="X134" s="1277">
        <f t="shared" si="1"/>
        <v>12</v>
      </c>
      <c r="Y134" s="1249">
        <f>'t1'!N134</f>
        <v>1</v>
      </c>
    </row>
    <row r="135" spans="1:25" ht="13.5" customHeight="1">
      <c r="A135" s="1173" t="str">
        <f>'t1'!A135</f>
        <v>collaboratore amministrativo prof.le - d</v>
      </c>
      <c r="B135" s="1174" t="str">
        <f>'t1'!B135</f>
        <v>A16028</v>
      </c>
      <c r="C135" s="552">
        <v>1</v>
      </c>
      <c r="D135" s="550"/>
      <c r="E135" s="552">
        <v>2</v>
      </c>
      <c r="F135" s="550">
        <v>2</v>
      </c>
      <c r="G135" s="552">
        <v>1</v>
      </c>
      <c r="H135" s="550">
        <v>3</v>
      </c>
      <c r="I135" s="552"/>
      <c r="J135" s="550">
        <v>5</v>
      </c>
      <c r="K135" s="552"/>
      <c r="L135" s="550">
        <v>8</v>
      </c>
      <c r="M135" s="552"/>
      <c r="N135" s="550">
        <v>6</v>
      </c>
      <c r="O135" s="552"/>
      <c r="P135" s="550">
        <v>1</v>
      </c>
      <c r="Q135" s="552"/>
      <c r="R135" s="550">
        <v>5</v>
      </c>
      <c r="S135" s="552"/>
      <c r="T135" s="550">
        <v>1</v>
      </c>
      <c r="U135" s="554"/>
      <c r="V135" s="555"/>
      <c r="W135" s="1276">
        <f t="shared" si="1"/>
        <v>4</v>
      </c>
      <c r="X135" s="1277">
        <f t="shared" si="1"/>
        <v>31</v>
      </c>
      <c r="Y135" s="1249">
        <f>'t1'!N135</f>
        <v>1</v>
      </c>
    </row>
    <row r="136" spans="1:25" ht="13.5" customHeight="1">
      <c r="A136" s="1173" t="str">
        <f>'t1'!A136</f>
        <v>assistente amministrativo - c</v>
      </c>
      <c r="B136" s="1174" t="str">
        <f>'t1'!B136</f>
        <v>A14005</v>
      </c>
      <c r="C136" s="552"/>
      <c r="D136" s="550"/>
      <c r="E136" s="552">
        <v>1</v>
      </c>
      <c r="F136" s="550">
        <v>2</v>
      </c>
      <c r="G136" s="552">
        <v>2</v>
      </c>
      <c r="H136" s="550">
        <v>3</v>
      </c>
      <c r="I136" s="552">
        <v>4</v>
      </c>
      <c r="J136" s="550">
        <v>27</v>
      </c>
      <c r="K136" s="552">
        <v>4</v>
      </c>
      <c r="L136" s="550">
        <v>19</v>
      </c>
      <c r="M136" s="552">
        <v>1</v>
      </c>
      <c r="N136" s="550">
        <v>17</v>
      </c>
      <c r="O136" s="552"/>
      <c r="P136" s="550">
        <v>8</v>
      </c>
      <c r="Q136" s="552">
        <v>1</v>
      </c>
      <c r="R136" s="550">
        <v>16</v>
      </c>
      <c r="S136" s="552"/>
      <c r="T136" s="550">
        <v>2</v>
      </c>
      <c r="U136" s="554"/>
      <c r="V136" s="555"/>
      <c r="W136" s="1276">
        <f t="shared" ref="W136:X141" si="2">SUM(C136,E136,G136,I136,K136,M136,O136,Q136,S136,U136)</f>
        <v>13</v>
      </c>
      <c r="X136" s="1277">
        <f t="shared" si="2"/>
        <v>94</v>
      </c>
      <c r="Y136" s="1249">
        <f>'t1'!N136</f>
        <v>1</v>
      </c>
    </row>
    <row r="137" spans="1:25" ht="13.5" customHeight="1">
      <c r="A137" s="1173" t="str">
        <f>'t1'!A137</f>
        <v>coadiutore amm.vo esperto - bs</v>
      </c>
      <c r="B137" s="1174" t="str">
        <f>'t1'!B137</f>
        <v>A13018</v>
      </c>
      <c r="C137" s="552"/>
      <c r="D137" s="550"/>
      <c r="E137" s="552"/>
      <c r="F137" s="550">
        <v>2</v>
      </c>
      <c r="G137" s="552">
        <v>3</v>
      </c>
      <c r="H137" s="550">
        <v>13</v>
      </c>
      <c r="I137" s="552">
        <v>1</v>
      </c>
      <c r="J137" s="550">
        <v>3</v>
      </c>
      <c r="K137" s="552"/>
      <c r="L137" s="550">
        <v>7</v>
      </c>
      <c r="M137" s="552"/>
      <c r="N137" s="550">
        <v>7</v>
      </c>
      <c r="O137" s="552"/>
      <c r="P137" s="550">
        <v>3</v>
      </c>
      <c r="Q137" s="552"/>
      <c r="R137" s="550">
        <v>3</v>
      </c>
      <c r="S137" s="552"/>
      <c r="T137" s="550">
        <v>2</v>
      </c>
      <c r="U137" s="554"/>
      <c r="V137" s="555"/>
      <c r="W137" s="1276">
        <f t="shared" si="2"/>
        <v>4</v>
      </c>
      <c r="X137" s="1277">
        <f t="shared" si="2"/>
        <v>40</v>
      </c>
      <c r="Y137" s="1249">
        <f>'t1'!N137</f>
        <v>1</v>
      </c>
    </row>
    <row r="138" spans="1:25" ht="13.5" customHeight="1">
      <c r="A138" s="1173" t="str">
        <f>'t1'!A138</f>
        <v>coadiutore amm.vo - b</v>
      </c>
      <c r="B138" s="1174" t="str">
        <f>'t1'!B138</f>
        <v>A12017</v>
      </c>
      <c r="C138" s="552"/>
      <c r="D138" s="550">
        <v>1</v>
      </c>
      <c r="E138" s="552">
        <v>2</v>
      </c>
      <c r="F138" s="550">
        <v>7</v>
      </c>
      <c r="G138" s="552">
        <v>4</v>
      </c>
      <c r="H138" s="550">
        <v>4</v>
      </c>
      <c r="I138" s="552"/>
      <c r="J138" s="550">
        <v>3</v>
      </c>
      <c r="K138" s="552"/>
      <c r="L138" s="550">
        <v>2</v>
      </c>
      <c r="M138" s="552">
        <v>1</v>
      </c>
      <c r="N138" s="550">
        <v>2</v>
      </c>
      <c r="O138" s="552"/>
      <c r="P138" s="550">
        <v>2</v>
      </c>
      <c r="Q138" s="552"/>
      <c r="R138" s="550">
        <v>2</v>
      </c>
      <c r="S138" s="552"/>
      <c r="T138" s="550"/>
      <c r="U138" s="554"/>
      <c r="V138" s="555"/>
      <c r="W138" s="1276">
        <f t="shared" si="2"/>
        <v>7</v>
      </c>
      <c r="X138" s="1277">
        <f t="shared" si="2"/>
        <v>23</v>
      </c>
      <c r="Y138" s="1249">
        <f>'t1'!N138</f>
        <v>1</v>
      </c>
    </row>
    <row r="139" spans="1:25" ht="13.5" customHeight="1">
      <c r="A139" s="1173" t="str">
        <f>'t1'!A139</f>
        <v>commesso - a</v>
      </c>
      <c r="B139" s="1174" t="str">
        <f>'t1'!B139</f>
        <v>A11030</v>
      </c>
      <c r="C139" s="552"/>
      <c r="D139" s="550"/>
      <c r="E139" s="552"/>
      <c r="F139" s="550"/>
      <c r="G139" s="552"/>
      <c r="H139" s="550"/>
      <c r="I139" s="552"/>
      <c r="J139" s="550"/>
      <c r="K139" s="552"/>
      <c r="L139" s="550"/>
      <c r="M139" s="552"/>
      <c r="N139" s="550"/>
      <c r="O139" s="552"/>
      <c r="P139" s="550"/>
      <c r="Q139" s="552"/>
      <c r="R139" s="550"/>
      <c r="S139" s="552"/>
      <c r="T139" s="550"/>
      <c r="U139" s="554"/>
      <c r="V139" s="555"/>
      <c r="W139" s="1276">
        <f t="shared" si="2"/>
        <v>0</v>
      </c>
      <c r="X139" s="1277">
        <f t="shared" si="2"/>
        <v>0</v>
      </c>
      <c r="Y139" s="1249">
        <f>'t1'!N139</f>
        <v>0</v>
      </c>
    </row>
    <row r="140" spans="1:25" ht="13.5" customHeight="1">
      <c r="A140" s="1173" t="str">
        <f>'t1'!A140</f>
        <v>profilo atipico ruolo amministrativo</v>
      </c>
      <c r="B140" s="1174" t="str">
        <f>'t1'!B140</f>
        <v>A00062</v>
      </c>
      <c r="C140" s="552"/>
      <c r="D140" s="550"/>
      <c r="E140" s="552"/>
      <c r="F140" s="550"/>
      <c r="G140" s="552"/>
      <c r="H140" s="550"/>
      <c r="I140" s="552"/>
      <c r="J140" s="550"/>
      <c r="K140" s="552"/>
      <c r="L140" s="550"/>
      <c r="M140" s="552"/>
      <c r="N140" s="550"/>
      <c r="O140" s="552"/>
      <c r="P140" s="550"/>
      <c r="Q140" s="552"/>
      <c r="R140" s="550"/>
      <c r="S140" s="552"/>
      <c r="T140" s="550"/>
      <c r="U140" s="554"/>
      <c r="V140" s="555"/>
      <c r="W140" s="1276">
        <f t="shared" si="2"/>
        <v>0</v>
      </c>
      <c r="X140" s="1277">
        <f t="shared" si="2"/>
        <v>0</v>
      </c>
      <c r="Y140" s="1249">
        <f>'t1'!N140</f>
        <v>0</v>
      </c>
    </row>
    <row r="141" spans="1:25" ht="13.5" customHeight="1" thickBot="1">
      <c r="A141" s="1176" t="str">
        <f>'t1'!A141</f>
        <v>contrattisti (a)</v>
      </c>
      <c r="B141" s="1177" t="str">
        <f>'t1'!B141</f>
        <v>000061</v>
      </c>
      <c r="C141" s="553">
        <f>IF(ISERROR(VLOOKUP($B141,IN_T7!$B$2:$Y$3000,2,FALSE))=TRUE,"",VLOOKUP($B141,IN_T7!$B$2:$Y$3000,2,FALSE))</f>
        <v>0</v>
      </c>
      <c r="D141" s="550">
        <f>IF(ISERROR(VLOOKUP($B141,IN_T7!$B$2:$Y$3000,3,FALSE))=TRUE,"",VLOOKUP($B141,IN_T7!$B$2:$Y$3000,3,FALSE))</f>
        <v>0</v>
      </c>
      <c r="E141" s="553">
        <f>IF(ISERROR(VLOOKUP($B141,IN_T7!$B$2:$Y$3000,4,FALSE))=TRUE,"",VLOOKUP($B141,IN_T7!$B$2:$Y$3000,4,FALSE))</f>
        <v>0</v>
      </c>
      <c r="F141" s="550">
        <f>IF(ISERROR(VLOOKUP($B141,IN_T7!$B$2:$Y$3000,5,FALSE))=TRUE,"",VLOOKUP($B141,IN_T7!$B$2:$Y$3000,5,FALSE))</f>
        <v>0</v>
      </c>
      <c r="G141" s="553">
        <f>IF(ISERROR(VLOOKUP($B141,IN_T7!$B$2:$Y$3000,6,FALSE))=TRUE,"",VLOOKUP($B141,IN_T7!$B$2:$Y$3000,6,FALSE))</f>
        <v>0</v>
      </c>
      <c r="H141" s="550">
        <f>IF(ISERROR(VLOOKUP($B141,IN_T7!$B$2:$Y$3000,7,FALSE))=TRUE,"",VLOOKUP($B141,IN_T7!$B$2:$Y$3000,7,FALSE))</f>
        <v>0</v>
      </c>
      <c r="I141" s="553">
        <f>IF(ISERROR(VLOOKUP($B141,IN_T7!$B$2:$Y$3000,8,FALSE))=TRUE,"",VLOOKUP($B141,IN_T7!$B$2:$Y$3000,8,FALSE))</f>
        <v>0</v>
      </c>
      <c r="J141" s="550">
        <f>IF(ISERROR(VLOOKUP($B141,IN_T7!$B$2:$Y$3000,9,FALSE))=TRUE,"",VLOOKUP($B141,IN_T7!$B$2:$Y$3000,9,FALSE))</f>
        <v>0</v>
      </c>
      <c r="K141" s="553">
        <f>IF(ISERROR(VLOOKUP($B141,IN_T7!$B$2:$Y$3000,10,FALSE))=TRUE,"",VLOOKUP($B141,IN_T7!$B$2:$Y$3000,10,FALSE))</f>
        <v>0</v>
      </c>
      <c r="L141" s="550">
        <f>IF(ISERROR(VLOOKUP($B141,IN_T7!$B$2:$Y$3000,11,FALSE))=TRUE,"",VLOOKUP($B141,IN_T7!$B$2:$Y$3000,11,FALSE))</f>
        <v>0</v>
      </c>
      <c r="M141" s="553">
        <f>IF(ISERROR(VLOOKUP($B141,IN_T7!$B$2:$Y$3000,12,FALSE))=TRUE,"",VLOOKUP($B141,IN_T7!$B$2:$Y$3000,12,FALSE))</f>
        <v>0</v>
      </c>
      <c r="N141" s="550">
        <f>IF(ISERROR(VLOOKUP($B141,IN_T7!$B$2:$Y$3000,13,FALSE))=TRUE,"",VLOOKUP($B141,IN_T7!$B$2:$Y$3000,13,FALSE))</f>
        <v>0</v>
      </c>
      <c r="O141" s="553">
        <f>IF(ISERROR(VLOOKUP($B141,IN_T7!$B$2:$Y$3000,14,FALSE))=TRUE,"",VLOOKUP($B141,IN_T7!$B$2:$Y$3000,14,FALSE))</f>
        <v>0</v>
      </c>
      <c r="P141" s="550">
        <f>IF(ISERROR(VLOOKUP($B141,IN_T7!$B$2:$Y$3000,15,FALSE))=TRUE,"",VLOOKUP($B141,IN_T7!$B$2:$Y$3000,15,FALSE))</f>
        <v>0</v>
      </c>
      <c r="Q141" s="553">
        <f>IF(ISERROR(VLOOKUP($B141,IN_T7!$B$2:$Y$3000,16,FALSE))=TRUE,"",VLOOKUP($B141,IN_T7!$B$2:$Y$3000,16,FALSE))</f>
        <v>0</v>
      </c>
      <c r="R141" s="550">
        <f>IF(ISERROR(VLOOKUP($B141,IN_T7!$B$2:$Y$3000,17,FALSE))=TRUE,"",VLOOKUP($B141,IN_T7!$B$2:$Y$3000,17,FALSE))</f>
        <v>0</v>
      </c>
      <c r="S141" s="553">
        <f>IF(ISERROR(VLOOKUP($B141,IN_T7!$B$2:$Y$3000,18,FALSE))=TRUE,"",VLOOKUP($B141,IN_T7!$B$2:$Y$3000,18,FALSE))</f>
        <v>0</v>
      </c>
      <c r="T141" s="550">
        <f>IF(ISERROR(VLOOKUP($B141,IN_T7!$B$2:$Y$3000,19,FALSE))=TRUE,"",VLOOKUP($B141,IN_T7!$B$2:$Y$3000,19,FALSE))</f>
        <v>0</v>
      </c>
      <c r="U141" s="556">
        <f>IF(ISERROR(VLOOKUP($B141,IN_T7!$B$2:$Y$3000,20,FALSE))=TRUE,"",VLOOKUP($B141,IN_T7!$B$2:$Y$3000,20,FALSE))</f>
        <v>0</v>
      </c>
      <c r="V141" s="557">
        <f>IF(ISERROR(VLOOKUP($B141,IN_T7!$B$2:$Y$3000,21,FALSE))=TRUE,"",VLOOKUP($B141,IN_T7!$B$2:$Y$3000,21,FALSE))</f>
        <v>0</v>
      </c>
      <c r="W141" s="1276">
        <f t="shared" si="2"/>
        <v>0</v>
      </c>
      <c r="X141" s="1277">
        <f t="shared" si="2"/>
        <v>0</v>
      </c>
      <c r="Y141" s="1249">
        <f>'t1'!N141</f>
        <v>0</v>
      </c>
    </row>
    <row r="142" spans="1:25" ht="17.25" customHeight="1" thickTop="1" thickBot="1">
      <c r="A142" s="1278" t="s">
        <v>555</v>
      </c>
      <c r="B142" s="1279"/>
      <c r="C142" s="1280">
        <f>SUM(C7:C141)</f>
        <v>63</v>
      </c>
      <c r="D142" s="1281">
        <f t="shared" ref="D142:X142" si="3">SUM(D7:D141)</f>
        <v>125</v>
      </c>
      <c r="E142" s="1280">
        <f t="shared" si="3"/>
        <v>77</v>
      </c>
      <c r="F142" s="1281">
        <f t="shared" si="3"/>
        <v>123</v>
      </c>
      <c r="G142" s="1280">
        <f t="shared" si="3"/>
        <v>63</v>
      </c>
      <c r="H142" s="1281">
        <f t="shared" si="3"/>
        <v>103</v>
      </c>
      <c r="I142" s="1280">
        <f t="shared" si="3"/>
        <v>67</v>
      </c>
      <c r="J142" s="1281">
        <f t="shared" si="3"/>
        <v>145</v>
      </c>
      <c r="K142" s="1280">
        <f t="shared" si="3"/>
        <v>58</v>
      </c>
      <c r="L142" s="1281">
        <f t="shared" si="3"/>
        <v>141</v>
      </c>
      <c r="M142" s="1280">
        <f t="shared" si="3"/>
        <v>58</v>
      </c>
      <c r="N142" s="1281">
        <f t="shared" si="3"/>
        <v>174</v>
      </c>
      <c r="O142" s="1280">
        <f t="shared" si="3"/>
        <v>35</v>
      </c>
      <c r="P142" s="1281">
        <f t="shared" si="3"/>
        <v>107</v>
      </c>
      <c r="Q142" s="1280">
        <f t="shared" si="3"/>
        <v>30</v>
      </c>
      <c r="R142" s="1281">
        <f t="shared" si="3"/>
        <v>92</v>
      </c>
      <c r="S142" s="1280">
        <f t="shared" si="3"/>
        <v>4</v>
      </c>
      <c r="T142" s="1282">
        <f t="shared" si="3"/>
        <v>8</v>
      </c>
      <c r="U142" s="1283">
        <f t="shared" si="3"/>
        <v>0</v>
      </c>
      <c r="V142" s="1283">
        <f t="shared" si="3"/>
        <v>0</v>
      </c>
      <c r="W142" s="1284">
        <f t="shared" si="3"/>
        <v>455</v>
      </c>
      <c r="X142" s="1285">
        <f t="shared" si="3"/>
        <v>1018</v>
      </c>
    </row>
    <row r="143" spans="1:25" s="1286" customFormat="1" ht="19.5" customHeight="1">
      <c r="A143" s="2633" t="s">
        <v>557</v>
      </c>
      <c r="B143" s="2633"/>
      <c r="C143" s="2633"/>
      <c r="D143" s="2633"/>
      <c r="E143" s="2633"/>
      <c r="F143" s="2633"/>
      <c r="G143" s="2633"/>
      <c r="H143" s="2633"/>
      <c r="I143" s="2633"/>
      <c r="J143" s="2633"/>
      <c r="K143" s="2633"/>
      <c r="L143" s="2633"/>
      <c r="M143" s="2633"/>
      <c r="N143" s="2633"/>
      <c r="O143" s="2633"/>
      <c r="P143" s="2633"/>
      <c r="Q143" s="2633"/>
      <c r="R143" s="2633"/>
      <c r="S143" s="2633"/>
      <c r="T143" s="2633"/>
      <c r="U143" s="2633"/>
      <c r="V143" s="2633"/>
      <c r="W143" s="2633"/>
      <c r="X143" s="2633"/>
    </row>
    <row r="144" spans="1:25">
      <c r="A144" s="1070" t="s">
        <v>558</v>
      </c>
      <c r="B144" s="1104"/>
      <c r="C144" s="1070"/>
      <c r="D144" s="1070"/>
      <c r="E144" s="1070"/>
      <c r="F144" s="1070"/>
      <c r="G144" s="1070"/>
      <c r="H144" s="1070"/>
      <c r="I144" s="1070"/>
      <c r="J144" s="1070"/>
      <c r="K144" s="1070"/>
      <c r="L144" s="1070"/>
    </row>
    <row r="145" spans="1:24">
      <c r="A145" s="2632" t="s">
        <v>2732</v>
      </c>
      <c r="B145" s="2632"/>
      <c r="C145" s="2632"/>
      <c r="D145" s="2632"/>
      <c r="E145" s="2632"/>
      <c r="F145" s="2632"/>
      <c r="G145" s="2632"/>
      <c r="H145" s="2632"/>
      <c r="I145" s="2632"/>
      <c r="J145" s="2632"/>
      <c r="K145" s="2632"/>
      <c r="L145" s="2632"/>
      <c r="M145" s="2632"/>
      <c r="N145" s="2632"/>
      <c r="O145" s="2632"/>
      <c r="P145" s="2632"/>
      <c r="Q145" s="2632"/>
      <c r="R145" s="2632"/>
      <c r="S145" s="2632"/>
      <c r="T145" s="2632"/>
      <c r="U145" s="2632"/>
      <c r="V145" s="2632"/>
      <c r="W145" s="2632"/>
      <c r="X145" s="2632"/>
    </row>
    <row r="146" spans="1:24">
      <c r="A146" s="1070" t="s">
        <v>561</v>
      </c>
      <c r="B146" s="1104"/>
      <c r="C146" s="1070"/>
      <c r="D146" s="1070"/>
      <c r="E146" s="1070"/>
      <c r="F146" s="1070"/>
      <c r="G146" s="1070"/>
      <c r="H146" s="1070"/>
      <c r="I146" s="1070"/>
      <c r="J146" s="1070"/>
      <c r="K146" s="1070"/>
      <c r="L146" s="1070"/>
    </row>
  </sheetData>
  <sheetProtection password="EA98" sheet="1" selectLockedCells="1"/>
  <mergeCells count="14">
    <mergeCell ref="S4:T4"/>
    <mergeCell ref="U4:V4"/>
    <mergeCell ref="A143:X143"/>
    <mergeCell ref="A145:X145"/>
    <mergeCell ref="A1:K1"/>
    <mergeCell ref="P2:X2"/>
    <mergeCell ref="C4:D4"/>
    <mergeCell ref="E4:F4"/>
    <mergeCell ref="G4:H4"/>
    <mergeCell ref="I4:J4"/>
    <mergeCell ref="K4:L4"/>
    <mergeCell ref="M4:N4"/>
    <mergeCell ref="O4:P4"/>
    <mergeCell ref="Q4:R4"/>
  </mergeCells>
  <conditionalFormatting sqref="A7:X141">
    <cfRule type="expression" dxfId="12" priority="2" stopIfTrue="1">
      <formula>$Y7&gt;0</formula>
    </cfRule>
  </conditionalFormatting>
  <conditionalFormatting sqref="C7:V140">
    <cfRule type="expression" dxfId="11" priority="1" stopIfTrue="1">
      <formula>$Y7&gt;0</formula>
    </cfRule>
  </conditionalFormatting>
  <printOptions horizontalCentered="1" verticalCentered="1"/>
  <pageMargins left="0" right="0" top="0.27" bottom="0.28000000000000003" header="0.17" footer="0.17"/>
  <pageSetup paperSize="9" scale="68"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sheetPr codeName="Foglio18">
    <pageSetUpPr fitToPage="1"/>
  </sheetPr>
  <dimension ref="A1:I37"/>
  <sheetViews>
    <sheetView zoomScaleNormal="100" workbookViewId="0">
      <selection activeCell="G24" sqref="G24"/>
    </sheetView>
  </sheetViews>
  <sheetFormatPr defaultColWidth="11" defaultRowHeight="12.75"/>
  <cols>
    <col min="1" max="1" width="5.85546875" style="93" customWidth="1"/>
    <col min="2" max="2" width="19.140625" style="94" customWidth="1"/>
    <col min="3" max="3" width="4.7109375" style="94" customWidth="1"/>
    <col min="4" max="4" width="39.5703125" style="94" customWidth="1"/>
    <col min="5" max="5" width="19.28515625" style="94" customWidth="1"/>
    <col min="6" max="6" width="19.85546875" style="94" customWidth="1"/>
    <col min="7" max="7" width="15" style="94" customWidth="1"/>
    <col min="8" max="8" width="25.140625" style="97" customWidth="1"/>
    <col min="9" max="9" width="0" style="97" hidden="1" customWidth="1"/>
    <col min="10" max="16384" width="11" style="97"/>
  </cols>
  <sheetData>
    <row r="1" spans="1:9" ht="121.5" customHeight="1">
      <c r="G1" s="95"/>
      <c r="H1" s="96"/>
      <c r="I1" s="11"/>
    </row>
    <row r="2" spans="1:9" ht="18">
      <c r="D2" s="2464" t="str">
        <f xml:space="preserve"> IF(SI_1!G56&gt;0,"LA COMPILAZIONE DI QUESTA APPENDICE E' OBBLIGATORIA","")</f>
        <v>LA COMPILAZIONE DI QUESTA APPENDICE E' OBBLIGATORIA</v>
      </c>
      <c r="E2" s="2464"/>
      <c r="F2" s="2464"/>
      <c r="G2" s="2464"/>
      <c r="H2" s="2464"/>
      <c r="I2" s="11"/>
    </row>
    <row r="3" spans="1:9" ht="26.25" customHeight="1" thickBot="1">
      <c r="A3" s="98"/>
      <c r="B3" s="99"/>
      <c r="C3" s="99"/>
      <c r="D3" s="100" t="str">
        <f>'t1'!A1</f>
        <v>COMPARTO SERVIZIO SANITARIO NAZIONALE - anno 2017</v>
      </c>
      <c r="E3" s="99"/>
      <c r="F3" s="99"/>
      <c r="G3" s="99"/>
      <c r="H3" s="101"/>
      <c r="I3" s="11"/>
    </row>
    <row r="4" spans="1:9" ht="12">
      <c r="B4" s="102"/>
      <c r="C4" s="102"/>
      <c r="D4" s="102"/>
      <c r="E4" s="102"/>
      <c r="F4" s="102"/>
      <c r="G4" s="102"/>
      <c r="H4" s="103"/>
      <c r="I4" s="11"/>
    </row>
    <row r="5" spans="1:9" ht="15">
      <c r="A5" s="77"/>
      <c r="B5" s="104"/>
      <c r="C5" s="105"/>
      <c r="D5" s="104"/>
      <c r="E5" s="104"/>
      <c r="G5" s="106" t="s">
        <v>218</v>
      </c>
      <c r="H5" s="103"/>
      <c r="I5" s="11"/>
    </row>
    <row r="6" spans="1:9" ht="17.25" customHeight="1">
      <c r="A6" s="77" t="s">
        <v>219</v>
      </c>
      <c r="B6" s="107" t="s">
        <v>220</v>
      </c>
      <c r="C6" s="108"/>
      <c r="G6" s="80"/>
      <c r="H6" s="103"/>
      <c r="I6" s="11"/>
    </row>
    <row r="7" spans="1:9" ht="20.25" customHeight="1">
      <c r="A7" s="77"/>
      <c r="C7" s="108"/>
      <c r="D7" s="104" t="s">
        <v>221</v>
      </c>
      <c r="G7" s="109">
        <v>44</v>
      </c>
      <c r="H7" s="2465" t="str">
        <f xml:space="preserve"> IF(SUM(G7:G9) &lt;&gt; SI_1!G56,"LA SOMMA DEI VALORI DEVE ESSERE UGUALE A "&amp; SI_1!G56,"")</f>
        <v/>
      </c>
      <c r="I7" s="11"/>
    </row>
    <row r="8" spans="1:9" ht="20.25" customHeight="1">
      <c r="A8" s="77"/>
      <c r="C8" s="108"/>
      <c r="D8" s="104" t="s">
        <v>222</v>
      </c>
      <c r="G8" s="109">
        <v>144</v>
      </c>
      <c r="H8" s="2465"/>
      <c r="I8" s="11"/>
    </row>
    <row r="9" spans="1:9" ht="20.25" customHeight="1">
      <c r="A9" s="77"/>
      <c r="C9" s="108"/>
      <c r="D9" s="104" t="s">
        <v>223</v>
      </c>
      <c r="G9" s="109">
        <v>117</v>
      </c>
      <c r="H9" s="2465"/>
      <c r="I9" s="110"/>
    </row>
    <row r="10" spans="1:9" ht="17.25" customHeight="1">
      <c r="A10" s="77"/>
      <c r="B10" s="104"/>
      <c r="C10" s="105"/>
      <c r="D10" s="104"/>
      <c r="E10" s="104"/>
      <c r="G10" s="84"/>
      <c r="H10" s="103"/>
      <c r="I10" s="11"/>
    </row>
    <row r="11" spans="1:9" ht="20.25" customHeight="1">
      <c r="A11" s="77" t="s">
        <v>224</v>
      </c>
      <c r="B11" s="111" t="s">
        <v>225</v>
      </c>
      <c r="C11" s="105"/>
      <c r="D11" s="104"/>
      <c r="E11" s="104"/>
      <c r="G11" s="109">
        <v>221</v>
      </c>
      <c r="H11" s="2466" t="str">
        <f xml:space="preserve"> IF(SI_1!G56=0,"",IF(AND(G11 &lt;= SI_1!G56,G11 &gt;= 0),"","IL VALORE INSERITO DEVE ESSERE &lt;= " &amp; SI_1!G56))</f>
        <v/>
      </c>
      <c r="I11" s="11"/>
    </row>
    <row r="12" spans="1:9" ht="17.25" customHeight="1">
      <c r="A12" s="77"/>
      <c r="B12" s="104"/>
      <c r="C12" s="105"/>
      <c r="D12" s="104"/>
      <c r="E12" s="104"/>
      <c r="G12" s="84"/>
      <c r="H12" s="2467"/>
      <c r="I12" s="11"/>
    </row>
    <row r="13" spans="1:9" ht="15" customHeight="1">
      <c r="A13" s="77" t="s">
        <v>226</v>
      </c>
      <c r="B13" s="112" t="s">
        <v>227</v>
      </c>
      <c r="C13" s="105"/>
      <c r="D13" s="104"/>
      <c r="E13" s="104"/>
      <c r="G13" s="84"/>
      <c r="H13" s="103"/>
      <c r="I13" s="11"/>
    </row>
    <row r="14" spans="1:9" ht="20.25" customHeight="1">
      <c r="A14" s="113"/>
      <c r="C14" s="105"/>
      <c r="D14" s="104" t="s">
        <v>228</v>
      </c>
      <c r="E14" s="104"/>
      <c r="G14" s="109">
        <v>8</v>
      </c>
      <c r="H14" s="2463" t="str">
        <f xml:space="preserve"> IF(SUM(G14:G17) &lt;&gt; SI_1!G56,"LA SOMMA DEI VALORI DEVE ESSERE UGUALE A "&amp; SI_1!G56,"")</f>
        <v/>
      </c>
      <c r="I14" s="11"/>
    </row>
    <row r="15" spans="1:9" ht="20.25" customHeight="1">
      <c r="A15" s="113"/>
      <c r="C15" s="114"/>
      <c r="D15" s="84" t="s">
        <v>229</v>
      </c>
      <c r="E15" s="84"/>
      <c r="G15" s="109">
        <v>14</v>
      </c>
      <c r="H15" s="2463"/>
      <c r="I15" s="11"/>
    </row>
    <row r="16" spans="1:9" ht="20.25" customHeight="1">
      <c r="A16" s="115"/>
      <c r="C16" s="116"/>
      <c r="D16" s="116" t="s">
        <v>230</v>
      </c>
      <c r="E16" s="116"/>
      <c r="G16" s="117">
        <v>169</v>
      </c>
      <c r="H16" s="2463"/>
      <c r="I16" s="11"/>
    </row>
    <row r="17" spans="1:9" ht="20.25" customHeight="1">
      <c r="A17" s="115"/>
      <c r="C17" s="116"/>
      <c r="D17" s="116" t="s">
        <v>231</v>
      </c>
      <c r="E17" s="116"/>
      <c r="G17" s="117">
        <v>114</v>
      </c>
      <c r="H17" s="2463"/>
      <c r="I17" s="11"/>
    </row>
    <row r="18" spans="1:9" ht="15" customHeight="1">
      <c r="A18" s="113"/>
      <c r="B18" s="104"/>
      <c r="C18" s="104"/>
      <c r="D18" s="104"/>
      <c r="E18" s="104"/>
      <c r="G18" s="104"/>
      <c r="H18" s="118"/>
      <c r="I18" s="11"/>
    </row>
    <row r="19" spans="1:9" ht="20.25" customHeight="1">
      <c r="A19" s="113" t="s">
        <v>232</v>
      </c>
      <c r="B19" s="2468" t="s">
        <v>233</v>
      </c>
      <c r="C19" s="2469"/>
      <c r="D19" s="2469"/>
      <c r="E19" s="2469"/>
      <c r="F19" s="2469"/>
      <c r="G19" s="109">
        <v>252</v>
      </c>
      <c r="H19" s="2466" t="str">
        <f xml:space="preserve"> IF(SI_1!G56=0,"",IF(AND(G19 &lt;= SI_1!G56,G19 &gt; 0),"","IL VALORE INSERITO DEVE ESSERE &lt;= " &amp; SI_1!G56 &amp; " E MAGGIORE DI 0"))</f>
        <v/>
      </c>
      <c r="I19" s="11"/>
    </row>
    <row r="20" spans="1:9" ht="33.75" customHeight="1">
      <c r="A20" s="113"/>
      <c r="B20" s="2469"/>
      <c r="C20" s="2469"/>
      <c r="D20" s="2469"/>
      <c r="E20" s="2469"/>
      <c r="F20" s="2469"/>
      <c r="G20" s="104"/>
      <c r="H20" s="2467"/>
      <c r="I20" s="11"/>
    </row>
    <row r="21" spans="1:9" ht="15" customHeight="1">
      <c r="A21" s="113"/>
      <c r="B21" s="112" t="s">
        <v>234</v>
      </c>
      <c r="C21" s="104"/>
      <c r="D21" s="104"/>
      <c r="E21" s="104"/>
      <c r="G21" s="104"/>
      <c r="H21" s="118"/>
      <c r="I21" s="11"/>
    </row>
    <row r="22" spans="1:9" ht="20.25" customHeight="1">
      <c r="A22" s="113"/>
      <c r="B22" s="104"/>
      <c r="C22" s="104"/>
      <c r="D22" s="104" t="s">
        <v>235</v>
      </c>
      <c r="E22" s="104"/>
      <c r="G22" s="109">
        <v>207</v>
      </c>
      <c r="H22" s="2463" t="str">
        <f xml:space="preserve"> IF(SUM(G22:G24)&lt;&gt;G19,"LA SOMMA DEI VALORI DEVE ESSERE UGUALE A " &amp; IF(G19&lt;&gt;0,G19,0),"")</f>
        <v/>
      </c>
      <c r="I22" s="11"/>
    </row>
    <row r="23" spans="1:9" ht="20.25" customHeight="1">
      <c r="A23" s="113"/>
      <c r="B23" s="104"/>
      <c r="C23" s="104"/>
      <c r="D23" s="104" t="s">
        <v>236</v>
      </c>
      <c r="E23" s="104"/>
      <c r="G23" s="109">
        <v>43</v>
      </c>
      <c r="H23" s="2463"/>
      <c r="I23" s="11"/>
    </row>
    <row r="24" spans="1:9" ht="20.25" customHeight="1">
      <c r="A24" s="113"/>
      <c r="B24" s="104"/>
      <c r="C24" s="104"/>
      <c r="D24" s="104" t="s">
        <v>237</v>
      </c>
      <c r="E24" s="104"/>
      <c r="G24" s="109">
        <v>2</v>
      </c>
      <c r="H24" s="2463"/>
      <c r="I24" s="11">
        <f>SUM(G22:G24,G19,G14:G17,G11,G7:G9)</f>
        <v>1335</v>
      </c>
    </row>
    <row r="25" spans="1:9" ht="15" customHeight="1">
      <c r="A25" s="113"/>
      <c r="B25" s="104"/>
      <c r="C25" s="104"/>
      <c r="D25" s="104"/>
      <c r="E25" s="104"/>
      <c r="F25" s="104"/>
      <c r="G25" s="104"/>
      <c r="H25" s="118"/>
      <c r="I25" s="11"/>
    </row>
    <row r="26" spans="1:9" s="121" customFormat="1" ht="15" customHeight="1">
      <c r="A26" s="113"/>
      <c r="B26" s="104"/>
      <c r="C26" s="104"/>
      <c r="D26" s="104"/>
      <c r="E26" s="104"/>
      <c r="F26" s="104"/>
      <c r="G26" s="104"/>
      <c r="H26" s="119"/>
      <c r="I26" s="120"/>
    </row>
    <row r="27" spans="1:9" ht="14.25">
      <c r="A27" s="122"/>
      <c r="B27" s="123"/>
      <c r="C27" s="123"/>
      <c r="D27" s="123"/>
      <c r="E27" s="123"/>
      <c r="F27" s="123"/>
      <c r="G27" s="123"/>
      <c r="H27" s="124"/>
      <c r="I27" s="11"/>
    </row>
    <row r="28" spans="1:9" ht="14.25">
      <c r="A28" s="113"/>
      <c r="B28" s="104"/>
      <c r="C28" s="104"/>
      <c r="D28" s="104"/>
      <c r="E28" s="104"/>
      <c r="F28" s="104"/>
      <c r="G28" s="104"/>
      <c r="H28" s="104"/>
    </row>
    <row r="29" spans="1:9" ht="14.25">
      <c r="A29" s="113"/>
      <c r="B29" s="104"/>
      <c r="C29" s="104"/>
      <c r="D29" s="104"/>
      <c r="E29" s="104"/>
      <c r="F29" s="104"/>
      <c r="G29" s="104"/>
      <c r="H29" s="104"/>
    </row>
    <row r="30" spans="1:9" ht="14.25">
      <c r="A30" s="113"/>
      <c r="B30" s="104"/>
      <c r="C30" s="104"/>
      <c r="D30" s="104"/>
      <c r="E30" s="104"/>
      <c r="F30" s="104"/>
      <c r="G30" s="104"/>
      <c r="H30" s="104"/>
    </row>
    <row r="31" spans="1:9" ht="14.25">
      <c r="A31" s="113"/>
      <c r="B31" s="104"/>
      <c r="C31" s="104"/>
      <c r="D31" s="104"/>
      <c r="E31" s="104"/>
      <c r="F31" s="104"/>
      <c r="G31" s="104"/>
      <c r="H31" s="104"/>
    </row>
    <row r="32" spans="1:9" ht="14.25">
      <c r="A32" s="113"/>
      <c r="B32" s="104"/>
      <c r="C32" s="104"/>
      <c r="D32" s="104"/>
      <c r="E32" s="104"/>
      <c r="F32" s="104"/>
      <c r="G32" s="104"/>
      <c r="H32" s="104"/>
    </row>
    <row r="33" spans="1:8" ht="14.25">
      <c r="A33" s="113"/>
      <c r="B33" s="104"/>
      <c r="C33" s="104"/>
      <c r="D33" s="104"/>
      <c r="E33" s="104"/>
      <c r="F33" s="104"/>
      <c r="G33" s="104"/>
      <c r="H33" s="104"/>
    </row>
    <row r="34" spans="1:8" ht="23.25" customHeight="1">
      <c r="A34" s="113"/>
      <c r="B34" s="104"/>
      <c r="C34" s="104"/>
      <c r="D34" s="104"/>
      <c r="E34" s="104"/>
      <c r="F34" s="104"/>
      <c r="G34" s="104"/>
      <c r="H34" s="104"/>
    </row>
    <row r="35" spans="1:8" ht="23.25" customHeight="1">
      <c r="A35" s="113"/>
      <c r="B35" s="104"/>
      <c r="C35" s="104"/>
      <c r="D35" s="104"/>
      <c r="E35" s="104"/>
      <c r="F35" s="104"/>
      <c r="G35" s="104"/>
      <c r="H35" s="104"/>
    </row>
    <row r="36" spans="1:8" ht="23.25" customHeight="1">
      <c r="A36" s="113"/>
      <c r="B36" s="104"/>
      <c r="C36" s="104"/>
      <c r="D36" s="104"/>
      <c r="E36" s="104"/>
      <c r="F36" s="104"/>
      <c r="G36" s="104"/>
      <c r="H36" s="104"/>
    </row>
    <row r="37" spans="1:8" ht="23.25" customHeight="1">
      <c r="A37" s="113"/>
      <c r="B37" s="104"/>
      <c r="C37" s="104"/>
      <c r="D37" s="104"/>
      <c r="E37" s="104"/>
      <c r="F37" s="104"/>
      <c r="G37" s="104"/>
      <c r="H37" s="104"/>
    </row>
  </sheetData>
  <sheetProtection password="EA98" sheet="1" selectLockedCells="1"/>
  <mergeCells count="7">
    <mergeCell ref="H22:H24"/>
    <mergeCell ref="D2:H2"/>
    <mergeCell ref="H7:H9"/>
    <mergeCell ref="H11:H12"/>
    <mergeCell ref="H14:H17"/>
    <mergeCell ref="B19:F20"/>
    <mergeCell ref="H19:H20"/>
  </mergeCells>
  <printOptions horizontalCentered="1"/>
  <pageMargins left="0.23622047244094491" right="0.23622047244094491" top="0.39370078740157483" bottom="0.19685039370078741" header="0.15748031496062992" footer="0.15748031496062992"/>
  <pageSetup paperSize="9" scale="93" orientation="landscape" r:id="rId1"/>
  <headerFooter alignWithMargins="0"/>
  <drawing r:id="rId2"/>
</worksheet>
</file>

<file path=xl/worksheets/sheet40.xml><?xml version="1.0" encoding="utf-8"?>
<worksheet xmlns="http://schemas.openxmlformats.org/spreadsheetml/2006/main" xmlns:r="http://schemas.openxmlformats.org/officeDocument/2006/relationships">
  <sheetPr codeName="Foglio30">
    <tabColor rgb="FF92D050"/>
  </sheetPr>
  <dimension ref="A1:X136"/>
  <sheetViews>
    <sheetView workbookViewId="0">
      <selection activeCell="C2" sqref="C2"/>
    </sheetView>
  </sheetViews>
  <sheetFormatPr defaultRowHeight="12.75"/>
  <sheetData>
    <row r="1" spans="1:24">
      <c r="A1" s="1" t="s">
        <v>1704</v>
      </c>
      <c r="B1" s="1" t="s">
        <v>1705</v>
      </c>
      <c r="C1" s="1" t="s">
        <v>2858</v>
      </c>
      <c r="D1" s="1" t="s">
        <v>2859</v>
      </c>
      <c r="E1" s="1" t="s">
        <v>2860</v>
      </c>
      <c r="F1" s="1" t="s">
        <v>2861</v>
      </c>
      <c r="G1" s="1" t="s">
        <v>2862</v>
      </c>
      <c r="H1" s="1" t="s">
        <v>2863</v>
      </c>
      <c r="I1" s="1" t="s">
        <v>2864</v>
      </c>
      <c r="J1" s="1" t="s">
        <v>2865</v>
      </c>
      <c r="K1" s="1" t="s">
        <v>2866</v>
      </c>
      <c r="L1" s="1" t="s">
        <v>2867</v>
      </c>
      <c r="M1" s="1" t="s">
        <v>2868</v>
      </c>
      <c r="N1" s="1" t="s">
        <v>2869</v>
      </c>
      <c r="O1" s="1" t="s">
        <v>2870</v>
      </c>
      <c r="P1" s="1" t="s">
        <v>2871</v>
      </c>
      <c r="Q1" s="1" t="s">
        <v>2872</v>
      </c>
      <c r="R1" s="1" t="s">
        <v>2873</v>
      </c>
      <c r="S1" s="1" t="s">
        <v>2874</v>
      </c>
      <c r="T1" s="1" t="s">
        <v>2875</v>
      </c>
      <c r="U1" s="1" t="s">
        <v>2876</v>
      </c>
      <c r="V1" s="1" t="s">
        <v>2877</v>
      </c>
      <c r="W1" s="1" t="s">
        <v>2813</v>
      </c>
      <c r="X1" s="1" t="s">
        <v>2814</v>
      </c>
    </row>
    <row r="2" spans="1:24">
      <c r="A2" s="1" t="s">
        <v>281</v>
      </c>
      <c r="B2" s="1" t="s">
        <v>282</v>
      </c>
      <c r="C2" s="1">
        <v>0</v>
      </c>
      <c r="D2" s="1">
        <v>0</v>
      </c>
      <c r="E2" s="1">
        <v>0</v>
      </c>
      <c r="F2" s="1">
        <v>0</v>
      </c>
      <c r="G2" s="1">
        <v>0</v>
      </c>
      <c r="H2" s="1">
        <v>0</v>
      </c>
      <c r="I2" s="1">
        <v>0</v>
      </c>
      <c r="J2" s="1">
        <v>0</v>
      </c>
      <c r="K2" s="1">
        <v>0</v>
      </c>
      <c r="L2" s="1">
        <v>0</v>
      </c>
      <c r="M2" s="1">
        <v>0</v>
      </c>
      <c r="N2" s="1">
        <v>0</v>
      </c>
      <c r="O2" s="1">
        <v>0</v>
      </c>
      <c r="P2" s="1">
        <v>0</v>
      </c>
      <c r="Q2" s="1">
        <v>0</v>
      </c>
      <c r="R2" s="1">
        <v>0</v>
      </c>
      <c r="S2" s="1">
        <v>0</v>
      </c>
      <c r="T2" s="1">
        <v>0</v>
      </c>
      <c r="U2" s="1">
        <v>0</v>
      </c>
      <c r="V2" s="1">
        <v>0</v>
      </c>
      <c r="W2" s="1">
        <v>0</v>
      </c>
      <c r="X2" s="1">
        <v>0</v>
      </c>
    </row>
    <row r="3" spans="1:24">
      <c r="A3" s="1" t="s">
        <v>284</v>
      </c>
      <c r="B3" s="1" t="s">
        <v>285</v>
      </c>
      <c r="C3" s="1">
        <v>0</v>
      </c>
      <c r="D3" s="1">
        <v>0</v>
      </c>
      <c r="E3" s="1">
        <v>0</v>
      </c>
      <c r="F3" s="1">
        <v>0</v>
      </c>
      <c r="G3" s="1">
        <v>0</v>
      </c>
      <c r="H3" s="1">
        <v>0</v>
      </c>
      <c r="I3" s="1">
        <v>0</v>
      </c>
      <c r="J3" s="1">
        <v>0</v>
      </c>
      <c r="K3" s="1">
        <v>0</v>
      </c>
      <c r="L3" s="1">
        <v>0</v>
      </c>
      <c r="M3" s="1">
        <v>0</v>
      </c>
      <c r="N3" s="1">
        <v>0</v>
      </c>
      <c r="O3" s="1">
        <v>0</v>
      </c>
      <c r="P3" s="1">
        <v>0</v>
      </c>
      <c r="Q3" s="1">
        <v>0</v>
      </c>
      <c r="R3" s="1">
        <v>0</v>
      </c>
      <c r="S3" s="1">
        <v>0</v>
      </c>
      <c r="T3" s="1">
        <v>0</v>
      </c>
      <c r="U3" s="1">
        <v>0</v>
      </c>
      <c r="V3" s="1">
        <v>0</v>
      </c>
      <c r="W3" s="1">
        <v>0</v>
      </c>
      <c r="X3" s="1">
        <v>0</v>
      </c>
    </row>
    <row r="4" spans="1:24">
      <c r="A4" s="1" t="s">
        <v>286</v>
      </c>
      <c r="B4" s="1" t="s">
        <v>287</v>
      </c>
      <c r="C4" s="1">
        <v>0</v>
      </c>
      <c r="D4" s="1">
        <v>0</v>
      </c>
      <c r="E4" s="1">
        <v>0</v>
      </c>
      <c r="F4" s="1">
        <v>0</v>
      </c>
      <c r="G4" s="1">
        <v>0</v>
      </c>
      <c r="H4" s="1">
        <v>0</v>
      </c>
      <c r="I4" s="1">
        <v>0</v>
      </c>
      <c r="J4" s="1">
        <v>0</v>
      </c>
      <c r="K4" s="1">
        <v>0</v>
      </c>
      <c r="L4" s="1">
        <v>0</v>
      </c>
      <c r="M4" s="1">
        <v>0</v>
      </c>
      <c r="N4" s="1">
        <v>0</v>
      </c>
      <c r="O4" s="1">
        <v>0</v>
      </c>
      <c r="P4" s="1">
        <v>0</v>
      </c>
      <c r="Q4" s="1">
        <v>0</v>
      </c>
      <c r="R4" s="1">
        <v>0</v>
      </c>
      <c r="S4" s="1">
        <v>0</v>
      </c>
      <c r="T4" s="1">
        <v>0</v>
      </c>
      <c r="U4" s="1">
        <v>0</v>
      </c>
      <c r="V4" s="1">
        <v>0</v>
      </c>
      <c r="W4" s="1">
        <v>0</v>
      </c>
      <c r="X4" s="1">
        <v>0</v>
      </c>
    </row>
    <row r="5" spans="1:24">
      <c r="A5" s="1" t="s">
        <v>288</v>
      </c>
      <c r="B5" s="1" t="s">
        <v>289</v>
      </c>
      <c r="C5" s="1">
        <v>0</v>
      </c>
      <c r="D5" s="1">
        <v>0</v>
      </c>
      <c r="E5" s="1">
        <v>0</v>
      </c>
      <c r="F5" s="1">
        <v>0</v>
      </c>
      <c r="G5" s="1">
        <v>0</v>
      </c>
      <c r="H5" s="1">
        <v>0</v>
      </c>
      <c r="I5" s="1">
        <v>0</v>
      </c>
      <c r="J5" s="1">
        <v>0</v>
      </c>
      <c r="K5" s="1">
        <v>0</v>
      </c>
      <c r="L5" s="1">
        <v>0</v>
      </c>
      <c r="M5" s="1">
        <v>0</v>
      </c>
      <c r="N5" s="1">
        <v>0</v>
      </c>
      <c r="O5" s="1">
        <v>0</v>
      </c>
      <c r="P5" s="1">
        <v>0</v>
      </c>
      <c r="Q5" s="1">
        <v>0</v>
      </c>
      <c r="R5" s="1">
        <v>0</v>
      </c>
      <c r="S5" s="1">
        <v>0</v>
      </c>
      <c r="T5" s="1">
        <v>0</v>
      </c>
      <c r="U5" s="1">
        <v>0</v>
      </c>
      <c r="V5" s="1">
        <v>0</v>
      </c>
      <c r="W5" s="1">
        <v>0</v>
      </c>
      <c r="X5" s="1">
        <v>0</v>
      </c>
    </row>
    <row r="6" spans="1:24">
      <c r="A6" s="1" t="s">
        <v>575</v>
      </c>
      <c r="B6" s="1" t="s">
        <v>291</v>
      </c>
      <c r="C6" s="1">
        <v>0</v>
      </c>
      <c r="D6" s="1">
        <v>0</v>
      </c>
      <c r="E6" s="1">
        <v>0</v>
      </c>
      <c r="F6" s="1">
        <v>0</v>
      </c>
      <c r="G6" s="1">
        <v>0</v>
      </c>
      <c r="H6" s="1">
        <v>0</v>
      </c>
      <c r="I6" s="1">
        <v>0</v>
      </c>
      <c r="J6" s="1">
        <v>0</v>
      </c>
      <c r="K6" s="1">
        <v>0</v>
      </c>
      <c r="L6" s="1">
        <v>0</v>
      </c>
      <c r="M6" s="1">
        <v>0</v>
      </c>
      <c r="N6" s="1">
        <v>0</v>
      </c>
      <c r="O6" s="1">
        <v>0</v>
      </c>
      <c r="P6" s="1">
        <v>0</v>
      </c>
      <c r="Q6" s="1">
        <v>0</v>
      </c>
      <c r="R6" s="1">
        <v>0</v>
      </c>
      <c r="S6" s="1">
        <v>0</v>
      </c>
      <c r="T6" s="1">
        <v>0</v>
      </c>
      <c r="U6" s="1">
        <v>0</v>
      </c>
      <c r="V6" s="1">
        <v>0</v>
      </c>
      <c r="W6" s="1">
        <v>0</v>
      </c>
      <c r="X6" s="1">
        <v>0</v>
      </c>
    </row>
    <row r="7" spans="1:24">
      <c r="A7" s="1" t="s">
        <v>293</v>
      </c>
      <c r="B7" s="1" t="s">
        <v>294</v>
      </c>
      <c r="C7" s="1">
        <v>0</v>
      </c>
      <c r="D7" s="1">
        <v>0</v>
      </c>
      <c r="E7" s="1">
        <v>0</v>
      </c>
      <c r="F7" s="1">
        <v>0</v>
      </c>
      <c r="G7" s="1">
        <v>0</v>
      </c>
      <c r="H7" s="1">
        <v>0</v>
      </c>
      <c r="I7" s="1">
        <v>0</v>
      </c>
      <c r="J7" s="1">
        <v>0</v>
      </c>
      <c r="K7" s="1">
        <v>0</v>
      </c>
      <c r="L7" s="1">
        <v>0</v>
      </c>
      <c r="M7" s="1">
        <v>0</v>
      </c>
      <c r="N7" s="1">
        <v>0</v>
      </c>
      <c r="O7" s="1">
        <v>0</v>
      </c>
      <c r="P7" s="1">
        <v>0</v>
      </c>
      <c r="Q7" s="1">
        <v>0</v>
      </c>
      <c r="R7" s="1">
        <v>0</v>
      </c>
      <c r="S7" s="1">
        <v>0</v>
      </c>
      <c r="T7" s="1">
        <v>0</v>
      </c>
      <c r="U7" s="1">
        <v>0</v>
      </c>
      <c r="V7" s="1">
        <v>0</v>
      </c>
      <c r="W7" s="1">
        <v>0</v>
      </c>
      <c r="X7" s="1">
        <v>0</v>
      </c>
    </row>
    <row r="8" spans="1:24">
      <c r="A8" s="1" t="s">
        <v>295</v>
      </c>
      <c r="B8" s="1" t="s">
        <v>296</v>
      </c>
      <c r="C8" s="1">
        <v>0</v>
      </c>
      <c r="D8" s="1">
        <v>0</v>
      </c>
      <c r="E8" s="1">
        <v>0</v>
      </c>
      <c r="F8" s="1">
        <v>0</v>
      </c>
      <c r="G8" s="1">
        <v>0</v>
      </c>
      <c r="H8" s="1">
        <v>0</v>
      </c>
      <c r="I8" s="1">
        <v>0</v>
      </c>
      <c r="J8" s="1">
        <v>0</v>
      </c>
      <c r="K8" s="1">
        <v>0</v>
      </c>
      <c r="L8" s="1">
        <v>0</v>
      </c>
      <c r="M8" s="1">
        <v>0</v>
      </c>
      <c r="N8" s="1">
        <v>0</v>
      </c>
      <c r="O8" s="1">
        <v>0</v>
      </c>
      <c r="P8" s="1">
        <v>0</v>
      </c>
      <c r="Q8" s="1">
        <v>0</v>
      </c>
      <c r="R8" s="1">
        <v>0</v>
      </c>
      <c r="S8" s="1">
        <v>0</v>
      </c>
      <c r="T8" s="1">
        <v>0</v>
      </c>
      <c r="U8" s="1">
        <v>0</v>
      </c>
      <c r="V8" s="1">
        <v>0</v>
      </c>
      <c r="W8" s="1">
        <v>0</v>
      </c>
      <c r="X8" s="1">
        <v>0</v>
      </c>
    </row>
    <row r="9" spans="1:24">
      <c r="A9" s="1" t="s">
        <v>297</v>
      </c>
      <c r="B9" s="1" t="s">
        <v>298</v>
      </c>
      <c r="C9" s="1">
        <v>0</v>
      </c>
      <c r="D9" s="1">
        <v>0</v>
      </c>
      <c r="E9" s="1">
        <v>0</v>
      </c>
      <c r="F9" s="1">
        <v>0</v>
      </c>
      <c r="G9" s="1">
        <v>0</v>
      </c>
      <c r="H9" s="1">
        <v>0</v>
      </c>
      <c r="I9" s="1">
        <v>0</v>
      </c>
      <c r="J9" s="1">
        <v>0</v>
      </c>
      <c r="K9" s="1">
        <v>0</v>
      </c>
      <c r="L9" s="1">
        <v>0</v>
      </c>
      <c r="M9" s="1">
        <v>0</v>
      </c>
      <c r="N9" s="1">
        <v>0</v>
      </c>
      <c r="O9" s="1">
        <v>0</v>
      </c>
      <c r="P9" s="1">
        <v>0</v>
      </c>
      <c r="Q9" s="1">
        <v>0</v>
      </c>
      <c r="R9" s="1">
        <v>0</v>
      </c>
      <c r="S9" s="1">
        <v>0</v>
      </c>
      <c r="T9" s="1">
        <v>0</v>
      </c>
      <c r="U9" s="1">
        <v>0</v>
      </c>
      <c r="V9" s="1">
        <v>0</v>
      </c>
      <c r="W9" s="1">
        <v>0</v>
      </c>
      <c r="X9" s="1">
        <v>0</v>
      </c>
    </row>
    <row r="10" spans="1:24">
      <c r="A10" s="1" t="s">
        <v>299</v>
      </c>
      <c r="B10" s="1" t="s">
        <v>300</v>
      </c>
      <c r="C10" s="1">
        <v>0</v>
      </c>
      <c r="D10" s="1">
        <v>0</v>
      </c>
      <c r="E10" s="1">
        <v>0</v>
      </c>
      <c r="F10" s="1">
        <v>0</v>
      </c>
      <c r="G10" s="1">
        <v>0</v>
      </c>
      <c r="H10" s="1">
        <v>0</v>
      </c>
      <c r="I10" s="1">
        <v>0</v>
      </c>
      <c r="J10" s="1">
        <v>0</v>
      </c>
      <c r="K10" s="1">
        <v>0</v>
      </c>
      <c r="L10" s="1">
        <v>0</v>
      </c>
      <c r="M10" s="1">
        <v>0</v>
      </c>
      <c r="N10" s="1">
        <v>0</v>
      </c>
      <c r="O10" s="1">
        <v>0</v>
      </c>
      <c r="P10" s="1">
        <v>0</v>
      </c>
      <c r="Q10" s="1">
        <v>0</v>
      </c>
      <c r="R10" s="1">
        <v>0</v>
      </c>
      <c r="S10" s="1">
        <v>0</v>
      </c>
      <c r="T10" s="1">
        <v>0</v>
      </c>
      <c r="U10" s="1">
        <v>0</v>
      </c>
      <c r="V10" s="1">
        <v>0</v>
      </c>
      <c r="W10" s="1">
        <v>0</v>
      </c>
      <c r="X10" s="1">
        <v>0</v>
      </c>
    </row>
    <row r="11" spans="1:24">
      <c r="A11" s="1" t="s">
        <v>301</v>
      </c>
      <c r="B11" s="1" t="s">
        <v>302</v>
      </c>
      <c r="C11" s="1">
        <v>0</v>
      </c>
      <c r="D11" s="1">
        <v>0</v>
      </c>
      <c r="E11" s="1">
        <v>0</v>
      </c>
      <c r="F11" s="1">
        <v>0</v>
      </c>
      <c r="G11" s="1">
        <v>0</v>
      </c>
      <c r="H11" s="1">
        <v>0</v>
      </c>
      <c r="I11" s="1">
        <v>0</v>
      </c>
      <c r="J11" s="1">
        <v>0</v>
      </c>
      <c r="K11" s="1">
        <v>0</v>
      </c>
      <c r="L11" s="1">
        <v>0</v>
      </c>
      <c r="M11" s="1">
        <v>0</v>
      </c>
      <c r="N11" s="1">
        <v>0</v>
      </c>
      <c r="O11" s="1">
        <v>0</v>
      </c>
      <c r="P11" s="1">
        <v>0</v>
      </c>
      <c r="Q11" s="1">
        <v>0</v>
      </c>
      <c r="R11" s="1">
        <v>0</v>
      </c>
      <c r="S11" s="1">
        <v>0</v>
      </c>
      <c r="T11" s="1">
        <v>0</v>
      </c>
      <c r="U11" s="1">
        <v>0</v>
      </c>
      <c r="V11" s="1">
        <v>0</v>
      </c>
      <c r="W11" s="1">
        <v>0</v>
      </c>
      <c r="X11" s="1">
        <v>0</v>
      </c>
    </row>
    <row r="12" spans="1:24">
      <c r="A12" s="1" t="s">
        <v>2749</v>
      </c>
      <c r="B12" s="1" t="s">
        <v>304</v>
      </c>
      <c r="C12" s="1">
        <v>0</v>
      </c>
      <c r="D12" s="1">
        <v>0</v>
      </c>
      <c r="E12" s="1">
        <v>0</v>
      </c>
      <c r="F12" s="1">
        <v>0</v>
      </c>
      <c r="G12" s="1">
        <v>0</v>
      </c>
      <c r="H12" s="1">
        <v>0</v>
      </c>
      <c r="I12" s="1">
        <v>0</v>
      </c>
      <c r="J12" s="1">
        <v>0</v>
      </c>
      <c r="K12" s="1">
        <v>0</v>
      </c>
      <c r="L12" s="1">
        <v>0</v>
      </c>
      <c r="M12" s="1">
        <v>0</v>
      </c>
      <c r="N12" s="1">
        <v>0</v>
      </c>
      <c r="O12" s="1">
        <v>0</v>
      </c>
      <c r="P12" s="1">
        <v>0</v>
      </c>
      <c r="Q12" s="1">
        <v>0</v>
      </c>
      <c r="R12" s="1">
        <v>0</v>
      </c>
      <c r="S12" s="1">
        <v>0</v>
      </c>
      <c r="T12" s="1">
        <v>0</v>
      </c>
      <c r="U12" s="1">
        <v>0</v>
      </c>
      <c r="V12" s="1">
        <v>0</v>
      </c>
      <c r="W12" s="1">
        <v>0</v>
      </c>
      <c r="X12" s="1">
        <v>0</v>
      </c>
    </row>
    <row r="13" spans="1:24">
      <c r="A13" s="1" t="s">
        <v>305</v>
      </c>
      <c r="B13" s="1" t="s">
        <v>306</v>
      </c>
      <c r="C13" s="1">
        <v>0</v>
      </c>
      <c r="D13" s="1">
        <v>0</v>
      </c>
      <c r="E13" s="1">
        <v>0</v>
      </c>
      <c r="F13" s="1">
        <v>0</v>
      </c>
      <c r="G13" s="1">
        <v>0</v>
      </c>
      <c r="H13" s="1">
        <v>0</v>
      </c>
      <c r="I13" s="1">
        <v>0</v>
      </c>
      <c r="J13" s="1">
        <v>0</v>
      </c>
      <c r="K13" s="1">
        <v>0</v>
      </c>
      <c r="L13" s="1">
        <v>0</v>
      </c>
      <c r="M13" s="1">
        <v>0</v>
      </c>
      <c r="N13" s="1">
        <v>0</v>
      </c>
      <c r="O13" s="1">
        <v>0</v>
      </c>
      <c r="P13" s="1">
        <v>0</v>
      </c>
      <c r="Q13" s="1">
        <v>0</v>
      </c>
      <c r="R13" s="1">
        <v>0</v>
      </c>
      <c r="S13" s="1">
        <v>0</v>
      </c>
      <c r="T13" s="1">
        <v>0</v>
      </c>
      <c r="U13" s="1">
        <v>0</v>
      </c>
      <c r="V13" s="1">
        <v>0</v>
      </c>
      <c r="W13" s="1">
        <v>0</v>
      </c>
      <c r="X13" s="1">
        <v>0</v>
      </c>
    </row>
    <row r="14" spans="1:24">
      <c r="A14" s="1" t="s">
        <v>307</v>
      </c>
      <c r="B14" s="1" t="s">
        <v>308</v>
      </c>
      <c r="C14" s="1">
        <v>0</v>
      </c>
      <c r="D14" s="1">
        <v>0</v>
      </c>
      <c r="E14" s="1">
        <v>0</v>
      </c>
      <c r="F14" s="1">
        <v>0</v>
      </c>
      <c r="G14" s="1">
        <v>0</v>
      </c>
      <c r="H14" s="1">
        <v>0</v>
      </c>
      <c r="I14" s="1">
        <v>0</v>
      </c>
      <c r="J14" s="1">
        <v>0</v>
      </c>
      <c r="K14" s="1">
        <v>0</v>
      </c>
      <c r="L14" s="1">
        <v>0</v>
      </c>
      <c r="M14" s="1">
        <v>0</v>
      </c>
      <c r="N14" s="1">
        <v>0</v>
      </c>
      <c r="O14" s="1">
        <v>0</v>
      </c>
      <c r="P14" s="1">
        <v>0</v>
      </c>
      <c r="Q14" s="1">
        <v>0</v>
      </c>
      <c r="R14" s="1">
        <v>0</v>
      </c>
      <c r="S14" s="1">
        <v>0</v>
      </c>
      <c r="T14" s="1">
        <v>0</v>
      </c>
      <c r="U14" s="1">
        <v>0</v>
      </c>
      <c r="V14" s="1">
        <v>0</v>
      </c>
      <c r="W14" s="1">
        <v>0</v>
      </c>
      <c r="X14" s="1">
        <v>0</v>
      </c>
    </row>
    <row r="15" spans="1:24">
      <c r="A15" s="1" t="s">
        <v>309</v>
      </c>
      <c r="B15" s="1" t="s">
        <v>310</v>
      </c>
      <c r="C15" s="1">
        <v>0</v>
      </c>
      <c r="D15" s="1">
        <v>0</v>
      </c>
      <c r="E15" s="1">
        <v>0</v>
      </c>
      <c r="F15" s="1">
        <v>0</v>
      </c>
      <c r="G15" s="1">
        <v>0</v>
      </c>
      <c r="H15" s="1">
        <v>0</v>
      </c>
      <c r="I15" s="1">
        <v>0</v>
      </c>
      <c r="J15" s="1">
        <v>0</v>
      </c>
      <c r="K15" s="1">
        <v>0</v>
      </c>
      <c r="L15" s="1">
        <v>0</v>
      </c>
      <c r="M15" s="1">
        <v>0</v>
      </c>
      <c r="N15" s="1">
        <v>0</v>
      </c>
      <c r="O15" s="1">
        <v>0</v>
      </c>
      <c r="P15" s="1">
        <v>0</v>
      </c>
      <c r="Q15" s="1">
        <v>0</v>
      </c>
      <c r="R15" s="1">
        <v>0</v>
      </c>
      <c r="S15" s="1">
        <v>0</v>
      </c>
      <c r="T15" s="1">
        <v>0</v>
      </c>
      <c r="U15" s="1">
        <v>0</v>
      </c>
      <c r="V15" s="1">
        <v>0</v>
      </c>
      <c r="W15" s="1">
        <v>0</v>
      </c>
      <c r="X15" s="1">
        <v>0</v>
      </c>
    </row>
    <row r="16" spans="1:24">
      <c r="A16" s="1" t="s">
        <v>311</v>
      </c>
      <c r="B16" s="1" t="s">
        <v>312</v>
      </c>
      <c r="C16" s="1">
        <v>0</v>
      </c>
      <c r="D16" s="1">
        <v>0</v>
      </c>
      <c r="E16" s="1">
        <v>0</v>
      </c>
      <c r="F16" s="1">
        <v>0</v>
      </c>
      <c r="G16" s="1">
        <v>0</v>
      </c>
      <c r="H16" s="1">
        <v>0</v>
      </c>
      <c r="I16" s="1">
        <v>0</v>
      </c>
      <c r="J16" s="1">
        <v>0</v>
      </c>
      <c r="K16" s="1">
        <v>0</v>
      </c>
      <c r="L16" s="1">
        <v>0</v>
      </c>
      <c r="M16" s="1">
        <v>0</v>
      </c>
      <c r="N16" s="1">
        <v>0</v>
      </c>
      <c r="O16" s="1">
        <v>0</v>
      </c>
      <c r="P16" s="1">
        <v>0</v>
      </c>
      <c r="Q16" s="1">
        <v>0</v>
      </c>
      <c r="R16" s="1">
        <v>0</v>
      </c>
      <c r="S16" s="1">
        <v>0</v>
      </c>
      <c r="T16" s="1">
        <v>0</v>
      </c>
      <c r="U16" s="1">
        <v>0</v>
      </c>
      <c r="V16" s="1">
        <v>0</v>
      </c>
      <c r="W16" s="1">
        <v>0</v>
      </c>
      <c r="X16" s="1">
        <v>0</v>
      </c>
    </row>
    <row r="17" spans="1:24">
      <c r="A17" s="1" t="s">
        <v>313</v>
      </c>
      <c r="B17" s="1" t="s">
        <v>314</v>
      </c>
      <c r="C17" s="1">
        <v>0</v>
      </c>
      <c r="D17" s="1">
        <v>0</v>
      </c>
      <c r="E17" s="1">
        <v>0</v>
      </c>
      <c r="F17" s="1">
        <v>0</v>
      </c>
      <c r="G17" s="1">
        <v>0</v>
      </c>
      <c r="H17" s="1">
        <v>0</v>
      </c>
      <c r="I17" s="1">
        <v>0</v>
      </c>
      <c r="J17" s="1">
        <v>0</v>
      </c>
      <c r="K17" s="1">
        <v>0</v>
      </c>
      <c r="L17" s="1">
        <v>0</v>
      </c>
      <c r="M17" s="1">
        <v>0</v>
      </c>
      <c r="N17" s="1">
        <v>0</v>
      </c>
      <c r="O17" s="1">
        <v>0</v>
      </c>
      <c r="P17" s="1">
        <v>0</v>
      </c>
      <c r="Q17" s="1">
        <v>0</v>
      </c>
      <c r="R17" s="1">
        <v>0</v>
      </c>
      <c r="S17" s="1">
        <v>0</v>
      </c>
      <c r="T17" s="1">
        <v>0</v>
      </c>
      <c r="U17" s="1">
        <v>0</v>
      </c>
      <c r="V17" s="1">
        <v>0</v>
      </c>
      <c r="W17" s="1">
        <v>0</v>
      </c>
      <c r="X17" s="1">
        <v>0</v>
      </c>
    </row>
    <row r="18" spans="1:24">
      <c r="A18" s="1" t="s">
        <v>315</v>
      </c>
      <c r="B18" s="1" t="s">
        <v>316</v>
      </c>
      <c r="C18" s="1">
        <v>0</v>
      </c>
      <c r="D18" s="1">
        <v>0</v>
      </c>
      <c r="E18" s="1">
        <v>0</v>
      </c>
      <c r="F18" s="1">
        <v>0</v>
      </c>
      <c r="G18" s="1">
        <v>0</v>
      </c>
      <c r="H18" s="1">
        <v>0</v>
      </c>
      <c r="I18" s="1">
        <v>0</v>
      </c>
      <c r="J18" s="1">
        <v>0</v>
      </c>
      <c r="K18" s="1">
        <v>0</v>
      </c>
      <c r="L18" s="1">
        <v>0</v>
      </c>
      <c r="M18" s="1">
        <v>0</v>
      </c>
      <c r="N18" s="1">
        <v>0</v>
      </c>
      <c r="O18" s="1">
        <v>0</v>
      </c>
      <c r="P18" s="1">
        <v>0</v>
      </c>
      <c r="Q18" s="1">
        <v>0</v>
      </c>
      <c r="R18" s="1">
        <v>0</v>
      </c>
      <c r="S18" s="1">
        <v>0</v>
      </c>
      <c r="T18" s="1">
        <v>0</v>
      </c>
      <c r="U18" s="1">
        <v>0</v>
      </c>
      <c r="V18" s="1">
        <v>0</v>
      </c>
      <c r="W18" s="1">
        <v>0</v>
      </c>
      <c r="X18" s="1">
        <v>0</v>
      </c>
    </row>
    <row r="19" spans="1:24">
      <c r="A19" s="1" t="s">
        <v>2750</v>
      </c>
      <c r="B19" s="1" t="s">
        <v>318</v>
      </c>
      <c r="C19" s="1">
        <v>0</v>
      </c>
      <c r="D19" s="1">
        <v>0</v>
      </c>
      <c r="E19" s="1">
        <v>0</v>
      </c>
      <c r="F19" s="1">
        <v>0</v>
      </c>
      <c r="G19" s="1">
        <v>0</v>
      </c>
      <c r="H19" s="1">
        <v>0</v>
      </c>
      <c r="I19" s="1">
        <v>0</v>
      </c>
      <c r="J19" s="1">
        <v>0</v>
      </c>
      <c r="K19" s="1">
        <v>0</v>
      </c>
      <c r="L19" s="1">
        <v>0</v>
      </c>
      <c r="M19" s="1">
        <v>0</v>
      </c>
      <c r="N19" s="1">
        <v>0</v>
      </c>
      <c r="O19" s="1">
        <v>0</v>
      </c>
      <c r="P19" s="1">
        <v>0</v>
      </c>
      <c r="Q19" s="1">
        <v>0</v>
      </c>
      <c r="R19" s="1">
        <v>0</v>
      </c>
      <c r="S19" s="1">
        <v>0</v>
      </c>
      <c r="T19" s="1">
        <v>0</v>
      </c>
      <c r="U19" s="1">
        <v>0</v>
      </c>
      <c r="V19" s="1">
        <v>0</v>
      </c>
      <c r="W19" s="1">
        <v>0</v>
      </c>
      <c r="X19" s="1">
        <v>0</v>
      </c>
    </row>
    <row r="20" spans="1:24">
      <c r="A20" s="1" t="s">
        <v>576</v>
      </c>
      <c r="B20" s="1" t="s">
        <v>320</v>
      </c>
      <c r="C20" s="1">
        <v>0</v>
      </c>
      <c r="D20" s="1">
        <v>0</v>
      </c>
      <c r="E20" s="1">
        <v>0</v>
      </c>
      <c r="F20" s="1">
        <v>0</v>
      </c>
      <c r="G20" s="1">
        <v>0</v>
      </c>
      <c r="H20" s="1">
        <v>0</v>
      </c>
      <c r="I20" s="1">
        <v>0</v>
      </c>
      <c r="J20" s="1">
        <v>0</v>
      </c>
      <c r="K20" s="1">
        <v>0</v>
      </c>
      <c r="L20" s="1">
        <v>0</v>
      </c>
      <c r="M20" s="1">
        <v>0</v>
      </c>
      <c r="N20" s="1">
        <v>0</v>
      </c>
      <c r="O20" s="1">
        <v>0</v>
      </c>
      <c r="P20" s="1">
        <v>0</v>
      </c>
      <c r="Q20" s="1">
        <v>0</v>
      </c>
      <c r="R20" s="1">
        <v>0</v>
      </c>
      <c r="S20" s="1">
        <v>0</v>
      </c>
      <c r="T20" s="1">
        <v>0</v>
      </c>
      <c r="U20" s="1">
        <v>0</v>
      </c>
      <c r="V20" s="1">
        <v>0</v>
      </c>
      <c r="W20" s="1">
        <v>0</v>
      </c>
      <c r="X20" s="1">
        <v>0</v>
      </c>
    </row>
    <row r="21" spans="1:24">
      <c r="A21" s="1" t="s">
        <v>321</v>
      </c>
      <c r="B21" s="1" t="s">
        <v>322</v>
      </c>
      <c r="C21" s="1">
        <v>0</v>
      </c>
      <c r="D21" s="1">
        <v>0</v>
      </c>
      <c r="E21" s="1">
        <v>0</v>
      </c>
      <c r="F21" s="1">
        <v>0</v>
      </c>
      <c r="G21" s="1">
        <v>0</v>
      </c>
      <c r="H21" s="1">
        <v>0</v>
      </c>
      <c r="I21" s="1">
        <v>0</v>
      </c>
      <c r="J21" s="1">
        <v>0</v>
      </c>
      <c r="K21" s="1">
        <v>0</v>
      </c>
      <c r="L21" s="1">
        <v>0</v>
      </c>
      <c r="M21" s="1">
        <v>0</v>
      </c>
      <c r="N21" s="1">
        <v>0</v>
      </c>
      <c r="O21" s="1">
        <v>0</v>
      </c>
      <c r="P21" s="1">
        <v>0</v>
      </c>
      <c r="Q21" s="1">
        <v>0</v>
      </c>
      <c r="R21" s="1">
        <v>0</v>
      </c>
      <c r="S21" s="1">
        <v>0</v>
      </c>
      <c r="T21" s="1">
        <v>0</v>
      </c>
      <c r="U21" s="1">
        <v>0</v>
      </c>
      <c r="V21" s="1">
        <v>0</v>
      </c>
      <c r="W21" s="1">
        <v>0</v>
      </c>
      <c r="X21" s="1">
        <v>0</v>
      </c>
    </row>
    <row r="22" spans="1:24">
      <c r="A22" s="1" t="s">
        <v>323</v>
      </c>
      <c r="B22" s="1" t="s">
        <v>324</v>
      </c>
      <c r="C22" s="1">
        <v>0</v>
      </c>
      <c r="D22" s="1">
        <v>0</v>
      </c>
      <c r="E22" s="1">
        <v>0</v>
      </c>
      <c r="F22" s="1">
        <v>0</v>
      </c>
      <c r="G22" s="1">
        <v>0</v>
      </c>
      <c r="H22" s="1">
        <v>0</v>
      </c>
      <c r="I22" s="1">
        <v>0</v>
      </c>
      <c r="J22" s="1">
        <v>0</v>
      </c>
      <c r="K22" s="1">
        <v>0</v>
      </c>
      <c r="L22" s="1">
        <v>0</v>
      </c>
      <c r="M22" s="1">
        <v>0</v>
      </c>
      <c r="N22" s="1">
        <v>0</v>
      </c>
      <c r="O22" s="1">
        <v>0</v>
      </c>
      <c r="P22" s="1">
        <v>0</v>
      </c>
      <c r="Q22" s="1">
        <v>0</v>
      </c>
      <c r="R22" s="1">
        <v>0</v>
      </c>
      <c r="S22" s="1">
        <v>0</v>
      </c>
      <c r="T22" s="1">
        <v>0</v>
      </c>
      <c r="U22" s="1">
        <v>0</v>
      </c>
      <c r="V22" s="1">
        <v>0</v>
      </c>
      <c r="W22" s="1">
        <v>0</v>
      </c>
      <c r="X22" s="1">
        <v>0</v>
      </c>
    </row>
    <row r="23" spans="1:24">
      <c r="A23" s="1" t="s">
        <v>325</v>
      </c>
      <c r="B23" s="1" t="s">
        <v>326</v>
      </c>
      <c r="C23" s="1">
        <v>0</v>
      </c>
      <c r="D23" s="1">
        <v>0</v>
      </c>
      <c r="E23" s="1">
        <v>0</v>
      </c>
      <c r="F23" s="1">
        <v>0</v>
      </c>
      <c r="G23" s="1">
        <v>0</v>
      </c>
      <c r="H23" s="1">
        <v>0</v>
      </c>
      <c r="I23" s="1">
        <v>0</v>
      </c>
      <c r="J23" s="1">
        <v>0</v>
      </c>
      <c r="K23" s="1">
        <v>0</v>
      </c>
      <c r="L23" s="1">
        <v>0</v>
      </c>
      <c r="M23" s="1">
        <v>0</v>
      </c>
      <c r="N23" s="1">
        <v>0</v>
      </c>
      <c r="O23" s="1">
        <v>0</v>
      </c>
      <c r="P23" s="1">
        <v>0</v>
      </c>
      <c r="Q23" s="1">
        <v>0</v>
      </c>
      <c r="R23" s="1">
        <v>0</v>
      </c>
      <c r="S23" s="1">
        <v>0</v>
      </c>
      <c r="T23" s="1">
        <v>0</v>
      </c>
      <c r="U23" s="1">
        <v>0</v>
      </c>
      <c r="V23" s="1">
        <v>0</v>
      </c>
      <c r="W23" s="1">
        <v>0</v>
      </c>
      <c r="X23" s="1">
        <v>0</v>
      </c>
    </row>
    <row r="24" spans="1:24">
      <c r="A24" s="1" t="s">
        <v>327</v>
      </c>
      <c r="B24" s="1" t="s">
        <v>328</v>
      </c>
      <c r="C24" s="1">
        <v>0</v>
      </c>
      <c r="D24" s="1">
        <v>0</v>
      </c>
      <c r="E24" s="1">
        <v>0</v>
      </c>
      <c r="F24" s="1">
        <v>0</v>
      </c>
      <c r="G24" s="1">
        <v>0</v>
      </c>
      <c r="H24" s="1">
        <v>0</v>
      </c>
      <c r="I24" s="1">
        <v>0</v>
      </c>
      <c r="J24" s="1">
        <v>0</v>
      </c>
      <c r="K24" s="1">
        <v>0</v>
      </c>
      <c r="L24" s="1">
        <v>0</v>
      </c>
      <c r="M24" s="1">
        <v>0</v>
      </c>
      <c r="N24" s="1">
        <v>0</v>
      </c>
      <c r="O24" s="1">
        <v>0</v>
      </c>
      <c r="P24" s="1">
        <v>0</v>
      </c>
      <c r="Q24" s="1">
        <v>0</v>
      </c>
      <c r="R24" s="1">
        <v>0</v>
      </c>
      <c r="S24" s="1">
        <v>0</v>
      </c>
      <c r="T24" s="1">
        <v>0</v>
      </c>
      <c r="U24" s="1">
        <v>0</v>
      </c>
      <c r="V24" s="1">
        <v>0</v>
      </c>
      <c r="W24" s="1">
        <v>0</v>
      </c>
      <c r="X24" s="1">
        <v>0</v>
      </c>
    </row>
    <row r="25" spans="1:24">
      <c r="A25" s="1" t="s">
        <v>329</v>
      </c>
      <c r="B25" s="1" t="s">
        <v>330</v>
      </c>
      <c r="C25" s="1">
        <v>0</v>
      </c>
      <c r="D25" s="1">
        <v>0</v>
      </c>
      <c r="E25" s="1">
        <v>0</v>
      </c>
      <c r="F25" s="1">
        <v>0</v>
      </c>
      <c r="G25" s="1">
        <v>0</v>
      </c>
      <c r="H25" s="1">
        <v>0</v>
      </c>
      <c r="I25" s="1">
        <v>0</v>
      </c>
      <c r="J25" s="1">
        <v>0</v>
      </c>
      <c r="K25" s="1">
        <v>0</v>
      </c>
      <c r="L25" s="1">
        <v>0</v>
      </c>
      <c r="M25" s="1">
        <v>0</v>
      </c>
      <c r="N25" s="1">
        <v>0</v>
      </c>
      <c r="O25" s="1">
        <v>0</v>
      </c>
      <c r="P25" s="1">
        <v>0</v>
      </c>
      <c r="Q25" s="1">
        <v>0</v>
      </c>
      <c r="R25" s="1">
        <v>0</v>
      </c>
      <c r="S25" s="1">
        <v>0</v>
      </c>
      <c r="T25" s="1">
        <v>0</v>
      </c>
      <c r="U25" s="1">
        <v>0</v>
      </c>
      <c r="V25" s="1">
        <v>0</v>
      </c>
      <c r="W25" s="1">
        <v>0</v>
      </c>
      <c r="X25" s="1">
        <v>0</v>
      </c>
    </row>
    <row r="26" spans="1:24">
      <c r="A26" s="1" t="s">
        <v>2751</v>
      </c>
      <c r="B26" s="1" t="s">
        <v>332</v>
      </c>
      <c r="C26" s="1">
        <v>0</v>
      </c>
      <c r="D26" s="1">
        <v>0</v>
      </c>
      <c r="E26" s="1">
        <v>0</v>
      </c>
      <c r="F26" s="1">
        <v>0</v>
      </c>
      <c r="G26" s="1">
        <v>0</v>
      </c>
      <c r="H26" s="1">
        <v>0</v>
      </c>
      <c r="I26" s="1">
        <v>0</v>
      </c>
      <c r="J26" s="1">
        <v>0</v>
      </c>
      <c r="K26" s="1">
        <v>0</v>
      </c>
      <c r="L26" s="1">
        <v>0</v>
      </c>
      <c r="M26" s="1">
        <v>0</v>
      </c>
      <c r="N26" s="1">
        <v>0</v>
      </c>
      <c r="O26" s="1">
        <v>0</v>
      </c>
      <c r="P26" s="1">
        <v>0</v>
      </c>
      <c r="Q26" s="1">
        <v>0</v>
      </c>
      <c r="R26" s="1">
        <v>0</v>
      </c>
      <c r="S26" s="1">
        <v>0</v>
      </c>
      <c r="T26" s="1">
        <v>0</v>
      </c>
      <c r="U26" s="1">
        <v>0</v>
      </c>
      <c r="V26" s="1">
        <v>0</v>
      </c>
      <c r="W26" s="1">
        <v>0</v>
      </c>
      <c r="X26" s="1">
        <v>0</v>
      </c>
    </row>
    <row r="27" spans="1:24">
      <c r="A27" s="1" t="s">
        <v>333</v>
      </c>
      <c r="B27" s="1" t="s">
        <v>334</v>
      </c>
      <c r="C27" s="1">
        <v>0</v>
      </c>
      <c r="D27" s="1">
        <v>0</v>
      </c>
      <c r="E27" s="1">
        <v>0</v>
      </c>
      <c r="F27" s="1">
        <v>0</v>
      </c>
      <c r="G27" s="1">
        <v>0</v>
      </c>
      <c r="H27" s="1">
        <v>0</v>
      </c>
      <c r="I27" s="1">
        <v>0</v>
      </c>
      <c r="J27" s="1">
        <v>0</v>
      </c>
      <c r="K27" s="1">
        <v>0</v>
      </c>
      <c r="L27" s="1">
        <v>0</v>
      </c>
      <c r="M27" s="1">
        <v>0</v>
      </c>
      <c r="N27" s="1">
        <v>0</v>
      </c>
      <c r="O27" s="1">
        <v>0</v>
      </c>
      <c r="P27" s="1">
        <v>0</v>
      </c>
      <c r="Q27" s="1">
        <v>0</v>
      </c>
      <c r="R27" s="1">
        <v>0</v>
      </c>
      <c r="S27" s="1">
        <v>0</v>
      </c>
      <c r="T27" s="1">
        <v>0</v>
      </c>
      <c r="U27" s="1">
        <v>0</v>
      </c>
      <c r="V27" s="1">
        <v>0</v>
      </c>
      <c r="W27" s="1">
        <v>0</v>
      </c>
      <c r="X27" s="1">
        <v>0</v>
      </c>
    </row>
    <row r="28" spans="1:24">
      <c r="A28" s="1" t="s">
        <v>336</v>
      </c>
      <c r="B28" s="1" t="s">
        <v>337</v>
      </c>
      <c r="C28" s="1">
        <v>0</v>
      </c>
      <c r="D28" s="1">
        <v>0</v>
      </c>
      <c r="E28" s="1">
        <v>0</v>
      </c>
      <c r="F28" s="1">
        <v>0</v>
      </c>
      <c r="G28" s="1">
        <v>0</v>
      </c>
      <c r="H28" s="1">
        <v>0</v>
      </c>
      <c r="I28" s="1">
        <v>0</v>
      </c>
      <c r="J28" s="1">
        <v>0</v>
      </c>
      <c r="K28" s="1">
        <v>0</v>
      </c>
      <c r="L28" s="1">
        <v>0</v>
      </c>
      <c r="M28" s="1">
        <v>0</v>
      </c>
      <c r="N28" s="1">
        <v>0</v>
      </c>
      <c r="O28" s="1">
        <v>0</v>
      </c>
      <c r="P28" s="1">
        <v>0</v>
      </c>
      <c r="Q28" s="1">
        <v>0</v>
      </c>
      <c r="R28" s="1">
        <v>0</v>
      </c>
      <c r="S28" s="1">
        <v>0</v>
      </c>
      <c r="T28" s="1">
        <v>0</v>
      </c>
      <c r="U28" s="1">
        <v>0</v>
      </c>
      <c r="V28" s="1">
        <v>0</v>
      </c>
      <c r="W28" s="1">
        <v>0</v>
      </c>
      <c r="X28" s="1">
        <v>0</v>
      </c>
    </row>
    <row r="29" spans="1:24">
      <c r="A29" s="1" t="s">
        <v>338</v>
      </c>
      <c r="B29" s="1" t="s">
        <v>339</v>
      </c>
      <c r="C29" s="1">
        <v>0</v>
      </c>
      <c r="D29" s="1">
        <v>0</v>
      </c>
      <c r="E29" s="1">
        <v>0</v>
      </c>
      <c r="F29" s="1">
        <v>0</v>
      </c>
      <c r="G29" s="1">
        <v>0</v>
      </c>
      <c r="H29" s="1">
        <v>0</v>
      </c>
      <c r="I29" s="1">
        <v>0</v>
      </c>
      <c r="J29" s="1">
        <v>0</v>
      </c>
      <c r="K29" s="1">
        <v>0</v>
      </c>
      <c r="L29" s="1">
        <v>0</v>
      </c>
      <c r="M29" s="1">
        <v>0</v>
      </c>
      <c r="N29" s="1">
        <v>0</v>
      </c>
      <c r="O29" s="1">
        <v>0</v>
      </c>
      <c r="P29" s="1">
        <v>0</v>
      </c>
      <c r="Q29" s="1">
        <v>0</v>
      </c>
      <c r="R29" s="1">
        <v>0</v>
      </c>
      <c r="S29" s="1">
        <v>0</v>
      </c>
      <c r="T29" s="1">
        <v>0</v>
      </c>
      <c r="U29" s="1">
        <v>0</v>
      </c>
      <c r="V29" s="1">
        <v>0</v>
      </c>
      <c r="W29" s="1">
        <v>0</v>
      </c>
      <c r="X29" s="1">
        <v>0</v>
      </c>
    </row>
    <row r="30" spans="1:24">
      <c r="A30" s="1" t="s">
        <v>340</v>
      </c>
      <c r="B30" s="1" t="s">
        <v>341</v>
      </c>
      <c r="C30" s="1">
        <v>0</v>
      </c>
      <c r="D30" s="1">
        <v>0</v>
      </c>
      <c r="E30" s="1">
        <v>0</v>
      </c>
      <c r="F30" s="1">
        <v>0</v>
      </c>
      <c r="G30" s="1">
        <v>0</v>
      </c>
      <c r="H30" s="1">
        <v>0</v>
      </c>
      <c r="I30" s="1">
        <v>0</v>
      </c>
      <c r="J30" s="1">
        <v>0</v>
      </c>
      <c r="K30" s="1">
        <v>0</v>
      </c>
      <c r="L30" s="1">
        <v>0</v>
      </c>
      <c r="M30" s="1">
        <v>0</v>
      </c>
      <c r="N30" s="1">
        <v>0</v>
      </c>
      <c r="O30" s="1">
        <v>0</v>
      </c>
      <c r="P30" s="1">
        <v>0</v>
      </c>
      <c r="Q30" s="1">
        <v>0</v>
      </c>
      <c r="R30" s="1">
        <v>0</v>
      </c>
      <c r="S30" s="1">
        <v>0</v>
      </c>
      <c r="T30" s="1">
        <v>0</v>
      </c>
      <c r="U30" s="1">
        <v>0</v>
      </c>
      <c r="V30" s="1">
        <v>0</v>
      </c>
      <c r="W30" s="1">
        <v>0</v>
      </c>
      <c r="X30" s="1">
        <v>0</v>
      </c>
    </row>
    <row r="31" spans="1:24">
      <c r="A31" s="1" t="s">
        <v>342</v>
      </c>
      <c r="B31" s="1" t="s">
        <v>343</v>
      </c>
      <c r="C31" s="1">
        <v>0</v>
      </c>
      <c r="D31" s="1">
        <v>0</v>
      </c>
      <c r="E31" s="1">
        <v>0</v>
      </c>
      <c r="F31" s="1">
        <v>0</v>
      </c>
      <c r="G31" s="1">
        <v>0</v>
      </c>
      <c r="H31" s="1">
        <v>0</v>
      </c>
      <c r="I31" s="1">
        <v>0</v>
      </c>
      <c r="J31" s="1">
        <v>0</v>
      </c>
      <c r="K31" s="1">
        <v>0</v>
      </c>
      <c r="L31" s="1">
        <v>0</v>
      </c>
      <c r="M31" s="1">
        <v>0</v>
      </c>
      <c r="N31" s="1">
        <v>0</v>
      </c>
      <c r="O31" s="1">
        <v>0</v>
      </c>
      <c r="P31" s="1">
        <v>0</v>
      </c>
      <c r="Q31" s="1">
        <v>0</v>
      </c>
      <c r="R31" s="1">
        <v>0</v>
      </c>
      <c r="S31" s="1">
        <v>0</v>
      </c>
      <c r="T31" s="1">
        <v>0</v>
      </c>
      <c r="U31" s="1">
        <v>0</v>
      </c>
      <c r="V31" s="1">
        <v>0</v>
      </c>
      <c r="W31" s="1">
        <v>0</v>
      </c>
      <c r="X31" s="1">
        <v>0</v>
      </c>
    </row>
    <row r="32" spans="1:24">
      <c r="A32" s="1" t="s">
        <v>344</v>
      </c>
      <c r="B32" s="1" t="s">
        <v>345</v>
      </c>
      <c r="C32" s="1">
        <v>0</v>
      </c>
      <c r="D32" s="1">
        <v>0</v>
      </c>
      <c r="E32" s="1">
        <v>0</v>
      </c>
      <c r="F32" s="1">
        <v>0</v>
      </c>
      <c r="G32" s="1">
        <v>0</v>
      </c>
      <c r="H32" s="1">
        <v>0</v>
      </c>
      <c r="I32" s="1">
        <v>0</v>
      </c>
      <c r="J32" s="1">
        <v>0</v>
      </c>
      <c r="K32" s="1">
        <v>0</v>
      </c>
      <c r="L32" s="1">
        <v>0</v>
      </c>
      <c r="M32" s="1">
        <v>0</v>
      </c>
      <c r="N32" s="1">
        <v>0</v>
      </c>
      <c r="O32" s="1">
        <v>0</v>
      </c>
      <c r="P32" s="1">
        <v>0</v>
      </c>
      <c r="Q32" s="1">
        <v>0</v>
      </c>
      <c r="R32" s="1">
        <v>0</v>
      </c>
      <c r="S32" s="1">
        <v>0</v>
      </c>
      <c r="T32" s="1">
        <v>0</v>
      </c>
      <c r="U32" s="1">
        <v>0</v>
      </c>
      <c r="V32" s="1">
        <v>0</v>
      </c>
      <c r="W32" s="1">
        <v>0</v>
      </c>
      <c r="X32" s="1">
        <v>0</v>
      </c>
    </row>
    <row r="33" spans="1:24">
      <c r="A33" s="1" t="s">
        <v>2752</v>
      </c>
      <c r="B33" s="1" t="s">
        <v>347</v>
      </c>
      <c r="C33" s="1">
        <v>0</v>
      </c>
      <c r="D33" s="1">
        <v>0</v>
      </c>
      <c r="E33" s="1">
        <v>0</v>
      </c>
      <c r="F33" s="1">
        <v>0</v>
      </c>
      <c r="G33" s="1">
        <v>0</v>
      </c>
      <c r="H33" s="1">
        <v>0</v>
      </c>
      <c r="I33" s="1">
        <v>0</v>
      </c>
      <c r="J33" s="1">
        <v>0</v>
      </c>
      <c r="K33" s="1">
        <v>0</v>
      </c>
      <c r="L33" s="1">
        <v>0</v>
      </c>
      <c r="M33" s="1">
        <v>0</v>
      </c>
      <c r="N33" s="1">
        <v>0</v>
      </c>
      <c r="O33" s="1">
        <v>0</v>
      </c>
      <c r="P33" s="1">
        <v>0</v>
      </c>
      <c r="Q33" s="1">
        <v>0</v>
      </c>
      <c r="R33" s="1">
        <v>0</v>
      </c>
      <c r="S33" s="1">
        <v>0</v>
      </c>
      <c r="T33" s="1">
        <v>0</v>
      </c>
      <c r="U33" s="1">
        <v>0</v>
      </c>
      <c r="V33" s="1">
        <v>0</v>
      </c>
      <c r="W33" s="1">
        <v>0</v>
      </c>
      <c r="X33" s="1">
        <v>0</v>
      </c>
    </row>
    <row r="34" spans="1:24">
      <c r="A34" s="1" t="s">
        <v>348</v>
      </c>
      <c r="B34" s="1" t="s">
        <v>349</v>
      </c>
      <c r="C34" s="1">
        <v>0</v>
      </c>
      <c r="D34" s="1">
        <v>0</v>
      </c>
      <c r="E34" s="1">
        <v>0</v>
      </c>
      <c r="F34" s="1">
        <v>0</v>
      </c>
      <c r="G34" s="1">
        <v>0</v>
      </c>
      <c r="H34" s="1">
        <v>0</v>
      </c>
      <c r="I34" s="1">
        <v>0</v>
      </c>
      <c r="J34" s="1">
        <v>0</v>
      </c>
      <c r="K34" s="1">
        <v>0</v>
      </c>
      <c r="L34" s="1">
        <v>0</v>
      </c>
      <c r="M34" s="1">
        <v>0</v>
      </c>
      <c r="N34" s="1">
        <v>0</v>
      </c>
      <c r="O34" s="1">
        <v>0</v>
      </c>
      <c r="P34" s="1">
        <v>0</v>
      </c>
      <c r="Q34" s="1">
        <v>0</v>
      </c>
      <c r="R34" s="1">
        <v>0</v>
      </c>
      <c r="S34" s="1">
        <v>0</v>
      </c>
      <c r="T34" s="1">
        <v>0</v>
      </c>
      <c r="U34" s="1">
        <v>0</v>
      </c>
      <c r="V34" s="1">
        <v>0</v>
      </c>
      <c r="W34" s="1">
        <v>0</v>
      </c>
      <c r="X34" s="1">
        <v>0</v>
      </c>
    </row>
    <row r="35" spans="1:24">
      <c r="A35" s="1" t="s">
        <v>350</v>
      </c>
      <c r="B35" s="1" t="s">
        <v>351</v>
      </c>
      <c r="C35" s="1">
        <v>0</v>
      </c>
      <c r="D35" s="1">
        <v>0</v>
      </c>
      <c r="E35" s="1">
        <v>0</v>
      </c>
      <c r="F35" s="1">
        <v>0</v>
      </c>
      <c r="G35" s="1">
        <v>0</v>
      </c>
      <c r="H35" s="1">
        <v>0</v>
      </c>
      <c r="I35" s="1">
        <v>0</v>
      </c>
      <c r="J35" s="1">
        <v>0</v>
      </c>
      <c r="K35" s="1">
        <v>0</v>
      </c>
      <c r="L35" s="1">
        <v>0</v>
      </c>
      <c r="M35" s="1">
        <v>0</v>
      </c>
      <c r="N35" s="1">
        <v>0</v>
      </c>
      <c r="O35" s="1">
        <v>0</v>
      </c>
      <c r="P35" s="1">
        <v>0</v>
      </c>
      <c r="Q35" s="1">
        <v>0</v>
      </c>
      <c r="R35" s="1">
        <v>0</v>
      </c>
      <c r="S35" s="1">
        <v>0</v>
      </c>
      <c r="T35" s="1">
        <v>0</v>
      </c>
      <c r="U35" s="1">
        <v>0</v>
      </c>
      <c r="V35" s="1">
        <v>0</v>
      </c>
      <c r="W35" s="1">
        <v>0</v>
      </c>
      <c r="X35" s="1">
        <v>0</v>
      </c>
    </row>
    <row r="36" spans="1:24">
      <c r="A36" s="1" t="s">
        <v>352</v>
      </c>
      <c r="B36" s="1" t="s">
        <v>353</v>
      </c>
      <c r="C36" s="1">
        <v>0</v>
      </c>
      <c r="D36" s="1">
        <v>0</v>
      </c>
      <c r="E36" s="1">
        <v>0</v>
      </c>
      <c r="F36" s="1">
        <v>0</v>
      </c>
      <c r="G36" s="1">
        <v>0</v>
      </c>
      <c r="H36" s="1">
        <v>0</v>
      </c>
      <c r="I36" s="1">
        <v>0</v>
      </c>
      <c r="J36" s="1">
        <v>0</v>
      </c>
      <c r="K36" s="1">
        <v>0</v>
      </c>
      <c r="L36" s="1">
        <v>0</v>
      </c>
      <c r="M36" s="1">
        <v>0</v>
      </c>
      <c r="N36" s="1">
        <v>0</v>
      </c>
      <c r="O36" s="1">
        <v>0</v>
      </c>
      <c r="P36" s="1">
        <v>0</v>
      </c>
      <c r="Q36" s="1">
        <v>0</v>
      </c>
      <c r="R36" s="1">
        <v>0</v>
      </c>
      <c r="S36" s="1">
        <v>0</v>
      </c>
      <c r="T36" s="1">
        <v>0</v>
      </c>
      <c r="U36" s="1">
        <v>0</v>
      </c>
      <c r="V36" s="1">
        <v>0</v>
      </c>
      <c r="W36" s="1">
        <v>0</v>
      </c>
      <c r="X36" s="1">
        <v>0</v>
      </c>
    </row>
    <row r="37" spans="1:24">
      <c r="A37" s="1" t="s">
        <v>354</v>
      </c>
      <c r="B37" s="1" t="s">
        <v>355</v>
      </c>
      <c r="C37" s="1">
        <v>0</v>
      </c>
      <c r="D37" s="1">
        <v>0</v>
      </c>
      <c r="E37" s="1">
        <v>0</v>
      </c>
      <c r="F37" s="1">
        <v>0</v>
      </c>
      <c r="G37" s="1">
        <v>0</v>
      </c>
      <c r="H37" s="1">
        <v>0</v>
      </c>
      <c r="I37" s="1">
        <v>0</v>
      </c>
      <c r="J37" s="1">
        <v>0</v>
      </c>
      <c r="K37" s="1">
        <v>0</v>
      </c>
      <c r="L37" s="1">
        <v>0</v>
      </c>
      <c r="M37" s="1">
        <v>0</v>
      </c>
      <c r="N37" s="1">
        <v>0</v>
      </c>
      <c r="O37" s="1">
        <v>0</v>
      </c>
      <c r="P37" s="1">
        <v>0</v>
      </c>
      <c r="Q37" s="1">
        <v>0</v>
      </c>
      <c r="R37" s="1">
        <v>0</v>
      </c>
      <c r="S37" s="1">
        <v>0</v>
      </c>
      <c r="T37" s="1">
        <v>0</v>
      </c>
      <c r="U37" s="1">
        <v>0</v>
      </c>
      <c r="V37" s="1">
        <v>0</v>
      </c>
      <c r="W37" s="1">
        <v>0</v>
      </c>
      <c r="X37" s="1">
        <v>0</v>
      </c>
    </row>
    <row r="38" spans="1:24">
      <c r="A38" s="1" t="s">
        <v>356</v>
      </c>
      <c r="B38" s="1" t="s">
        <v>357</v>
      </c>
      <c r="C38" s="1">
        <v>0</v>
      </c>
      <c r="D38" s="1">
        <v>0</v>
      </c>
      <c r="E38" s="1">
        <v>0</v>
      </c>
      <c r="F38" s="1">
        <v>0</v>
      </c>
      <c r="G38" s="1">
        <v>0</v>
      </c>
      <c r="H38" s="1">
        <v>0</v>
      </c>
      <c r="I38" s="1">
        <v>0</v>
      </c>
      <c r="J38" s="1">
        <v>0</v>
      </c>
      <c r="K38" s="1">
        <v>0</v>
      </c>
      <c r="L38" s="1">
        <v>0</v>
      </c>
      <c r="M38" s="1">
        <v>0</v>
      </c>
      <c r="N38" s="1">
        <v>0</v>
      </c>
      <c r="O38" s="1">
        <v>0</v>
      </c>
      <c r="P38" s="1">
        <v>0</v>
      </c>
      <c r="Q38" s="1">
        <v>0</v>
      </c>
      <c r="R38" s="1">
        <v>0</v>
      </c>
      <c r="S38" s="1">
        <v>0</v>
      </c>
      <c r="T38" s="1">
        <v>0</v>
      </c>
      <c r="U38" s="1">
        <v>0</v>
      </c>
      <c r="V38" s="1">
        <v>0</v>
      </c>
      <c r="W38" s="1">
        <v>0</v>
      </c>
      <c r="X38" s="1">
        <v>0</v>
      </c>
    </row>
    <row r="39" spans="1:24">
      <c r="A39" s="1" t="s">
        <v>358</v>
      </c>
      <c r="B39" s="1" t="s">
        <v>359</v>
      </c>
      <c r="C39" s="1">
        <v>0</v>
      </c>
      <c r="D39" s="1">
        <v>0</v>
      </c>
      <c r="E39" s="1">
        <v>0</v>
      </c>
      <c r="F39" s="1">
        <v>0</v>
      </c>
      <c r="G39" s="1">
        <v>0</v>
      </c>
      <c r="H39" s="1">
        <v>0</v>
      </c>
      <c r="I39" s="1">
        <v>0</v>
      </c>
      <c r="J39" s="1">
        <v>0</v>
      </c>
      <c r="K39" s="1">
        <v>0</v>
      </c>
      <c r="L39" s="1">
        <v>0</v>
      </c>
      <c r="M39" s="1">
        <v>0</v>
      </c>
      <c r="N39" s="1">
        <v>0</v>
      </c>
      <c r="O39" s="1">
        <v>0</v>
      </c>
      <c r="P39" s="1">
        <v>0</v>
      </c>
      <c r="Q39" s="1">
        <v>0</v>
      </c>
      <c r="R39" s="1">
        <v>0</v>
      </c>
      <c r="S39" s="1">
        <v>0</v>
      </c>
      <c r="T39" s="1">
        <v>0</v>
      </c>
      <c r="U39" s="1">
        <v>0</v>
      </c>
      <c r="V39" s="1">
        <v>0</v>
      </c>
      <c r="W39" s="1">
        <v>0</v>
      </c>
      <c r="X39" s="1">
        <v>0</v>
      </c>
    </row>
    <row r="40" spans="1:24">
      <c r="A40" s="1" t="s">
        <v>2753</v>
      </c>
      <c r="B40" s="1" t="s">
        <v>361</v>
      </c>
      <c r="C40" s="1">
        <v>0</v>
      </c>
      <c r="D40" s="1">
        <v>0</v>
      </c>
      <c r="E40" s="1">
        <v>0</v>
      </c>
      <c r="F40" s="1">
        <v>0</v>
      </c>
      <c r="G40" s="1">
        <v>0</v>
      </c>
      <c r="H40" s="1">
        <v>0</v>
      </c>
      <c r="I40" s="1">
        <v>0</v>
      </c>
      <c r="J40" s="1">
        <v>0</v>
      </c>
      <c r="K40" s="1">
        <v>0</v>
      </c>
      <c r="L40" s="1">
        <v>0</v>
      </c>
      <c r="M40" s="1">
        <v>0</v>
      </c>
      <c r="N40" s="1">
        <v>0</v>
      </c>
      <c r="O40" s="1">
        <v>0</v>
      </c>
      <c r="P40" s="1">
        <v>0</v>
      </c>
      <c r="Q40" s="1">
        <v>0</v>
      </c>
      <c r="R40" s="1">
        <v>0</v>
      </c>
      <c r="S40" s="1">
        <v>0</v>
      </c>
      <c r="T40" s="1">
        <v>0</v>
      </c>
      <c r="U40" s="1">
        <v>0</v>
      </c>
      <c r="V40" s="1">
        <v>0</v>
      </c>
      <c r="W40" s="1">
        <v>0</v>
      </c>
      <c r="X40" s="1">
        <v>0</v>
      </c>
    </row>
    <row r="41" spans="1:24">
      <c r="A41" s="1" t="s">
        <v>362</v>
      </c>
      <c r="B41" s="1" t="s">
        <v>363</v>
      </c>
      <c r="C41" s="1">
        <v>0</v>
      </c>
      <c r="D41" s="1">
        <v>0</v>
      </c>
      <c r="E41" s="1">
        <v>0</v>
      </c>
      <c r="F41" s="1">
        <v>0</v>
      </c>
      <c r="G41" s="1">
        <v>0</v>
      </c>
      <c r="H41" s="1">
        <v>0</v>
      </c>
      <c r="I41" s="1">
        <v>0</v>
      </c>
      <c r="J41" s="1">
        <v>0</v>
      </c>
      <c r="K41" s="1">
        <v>0</v>
      </c>
      <c r="L41" s="1">
        <v>0</v>
      </c>
      <c r="M41" s="1">
        <v>0</v>
      </c>
      <c r="N41" s="1">
        <v>0</v>
      </c>
      <c r="O41" s="1">
        <v>0</v>
      </c>
      <c r="P41" s="1">
        <v>0</v>
      </c>
      <c r="Q41" s="1">
        <v>0</v>
      </c>
      <c r="R41" s="1">
        <v>0</v>
      </c>
      <c r="S41" s="1">
        <v>0</v>
      </c>
      <c r="T41" s="1">
        <v>0</v>
      </c>
      <c r="U41" s="1">
        <v>0</v>
      </c>
      <c r="V41" s="1">
        <v>0</v>
      </c>
      <c r="W41" s="1">
        <v>0</v>
      </c>
      <c r="X41" s="1">
        <v>0</v>
      </c>
    </row>
    <row r="42" spans="1:24">
      <c r="A42" s="1" t="s">
        <v>364</v>
      </c>
      <c r="B42" s="1" t="s">
        <v>365</v>
      </c>
      <c r="C42" s="1">
        <v>0</v>
      </c>
      <c r="D42" s="1">
        <v>0</v>
      </c>
      <c r="E42" s="1">
        <v>0</v>
      </c>
      <c r="F42" s="1">
        <v>0</v>
      </c>
      <c r="G42" s="1">
        <v>0</v>
      </c>
      <c r="H42" s="1">
        <v>0</v>
      </c>
      <c r="I42" s="1">
        <v>0</v>
      </c>
      <c r="J42" s="1">
        <v>0</v>
      </c>
      <c r="K42" s="1">
        <v>0</v>
      </c>
      <c r="L42" s="1">
        <v>0</v>
      </c>
      <c r="M42" s="1">
        <v>0</v>
      </c>
      <c r="N42" s="1">
        <v>0</v>
      </c>
      <c r="O42" s="1">
        <v>0</v>
      </c>
      <c r="P42" s="1">
        <v>0</v>
      </c>
      <c r="Q42" s="1">
        <v>0</v>
      </c>
      <c r="R42" s="1">
        <v>0</v>
      </c>
      <c r="S42" s="1">
        <v>0</v>
      </c>
      <c r="T42" s="1">
        <v>0</v>
      </c>
      <c r="U42" s="1">
        <v>0</v>
      </c>
      <c r="V42" s="1">
        <v>0</v>
      </c>
      <c r="W42" s="1">
        <v>0</v>
      </c>
      <c r="X42" s="1">
        <v>0</v>
      </c>
    </row>
    <row r="43" spans="1:24">
      <c r="A43" s="1" t="s">
        <v>366</v>
      </c>
      <c r="B43" s="1" t="s">
        <v>367</v>
      </c>
      <c r="C43" s="1">
        <v>0</v>
      </c>
      <c r="D43" s="1">
        <v>0</v>
      </c>
      <c r="E43" s="1">
        <v>0</v>
      </c>
      <c r="F43" s="1">
        <v>0</v>
      </c>
      <c r="G43" s="1">
        <v>0</v>
      </c>
      <c r="H43" s="1">
        <v>0</v>
      </c>
      <c r="I43" s="1">
        <v>0</v>
      </c>
      <c r="J43" s="1">
        <v>0</v>
      </c>
      <c r="K43" s="1">
        <v>0</v>
      </c>
      <c r="L43" s="1">
        <v>0</v>
      </c>
      <c r="M43" s="1">
        <v>0</v>
      </c>
      <c r="N43" s="1">
        <v>0</v>
      </c>
      <c r="O43" s="1">
        <v>0</v>
      </c>
      <c r="P43" s="1">
        <v>0</v>
      </c>
      <c r="Q43" s="1">
        <v>0</v>
      </c>
      <c r="R43" s="1">
        <v>0</v>
      </c>
      <c r="S43" s="1">
        <v>0</v>
      </c>
      <c r="T43" s="1">
        <v>0</v>
      </c>
      <c r="U43" s="1">
        <v>0</v>
      </c>
      <c r="V43" s="1">
        <v>0</v>
      </c>
      <c r="W43" s="1">
        <v>0</v>
      </c>
      <c r="X43" s="1">
        <v>0</v>
      </c>
    </row>
    <row r="44" spans="1:24">
      <c r="A44" s="1" t="s">
        <v>368</v>
      </c>
      <c r="B44" s="1" t="s">
        <v>369</v>
      </c>
      <c r="C44" s="1">
        <v>0</v>
      </c>
      <c r="D44" s="1">
        <v>0</v>
      </c>
      <c r="E44" s="1">
        <v>0</v>
      </c>
      <c r="F44" s="1">
        <v>0</v>
      </c>
      <c r="G44" s="1">
        <v>0</v>
      </c>
      <c r="H44" s="1">
        <v>0</v>
      </c>
      <c r="I44" s="1">
        <v>0</v>
      </c>
      <c r="J44" s="1">
        <v>0</v>
      </c>
      <c r="K44" s="1">
        <v>0</v>
      </c>
      <c r="L44" s="1">
        <v>0</v>
      </c>
      <c r="M44" s="1">
        <v>0</v>
      </c>
      <c r="N44" s="1">
        <v>0</v>
      </c>
      <c r="O44" s="1">
        <v>0</v>
      </c>
      <c r="P44" s="1">
        <v>0</v>
      </c>
      <c r="Q44" s="1">
        <v>0</v>
      </c>
      <c r="R44" s="1">
        <v>0</v>
      </c>
      <c r="S44" s="1">
        <v>0</v>
      </c>
      <c r="T44" s="1">
        <v>0</v>
      </c>
      <c r="U44" s="1">
        <v>0</v>
      </c>
      <c r="V44" s="1">
        <v>0</v>
      </c>
      <c r="W44" s="1">
        <v>0</v>
      </c>
      <c r="X44" s="1">
        <v>0</v>
      </c>
    </row>
    <row r="45" spans="1:24">
      <c r="A45" s="1" t="s">
        <v>370</v>
      </c>
      <c r="B45" s="1" t="s">
        <v>371</v>
      </c>
      <c r="C45" s="1">
        <v>0</v>
      </c>
      <c r="D45" s="1">
        <v>0</v>
      </c>
      <c r="E45" s="1">
        <v>0</v>
      </c>
      <c r="F45" s="1">
        <v>0</v>
      </c>
      <c r="G45" s="1">
        <v>0</v>
      </c>
      <c r="H45" s="1">
        <v>0</v>
      </c>
      <c r="I45" s="1">
        <v>0</v>
      </c>
      <c r="J45" s="1">
        <v>0</v>
      </c>
      <c r="K45" s="1">
        <v>0</v>
      </c>
      <c r="L45" s="1">
        <v>0</v>
      </c>
      <c r="M45" s="1">
        <v>0</v>
      </c>
      <c r="N45" s="1">
        <v>0</v>
      </c>
      <c r="O45" s="1">
        <v>0</v>
      </c>
      <c r="P45" s="1">
        <v>0</v>
      </c>
      <c r="Q45" s="1">
        <v>0</v>
      </c>
      <c r="R45" s="1">
        <v>0</v>
      </c>
      <c r="S45" s="1">
        <v>0</v>
      </c>
      <c r="T45" s="1">
        <v>0</v>
      </c>
      <c r="U45" s="1">
        <v>0</v>
      </c>
      <c r="V45" s="1">
        <v>0</v>
      </c>
      <c r="W45" s="1">
        <v>0</v>
      </c>
      <c r="X45" s="1">
        <v>0</v>
      </c>
    </row>
    <row r="46" spans="1:24">
      <c r="A46" s="1" t="s">
        <v>372</v>
      </c>
      <c r="B46" s="1" t="s">
        <v>373</v>
      </c>
      <c r="C46" s="1">
        <v>0</v>
      </c>
      <c r="D46" s="1">
        <v>0</v>
      </c>
      <c r="E46" s="1">
        <v>0</v>
      </c>
      <c r="F46" s="1">
        <v>0</v>
      </c>
      <c r="G46" s="1">
        <v>0</v>
      </c>
      <c r="H46" s="1">
        <v>0</v>
      </c>
      <c r="I46" s="1">
        <v>0</v>
      </c>
      <c r="J46" s="1">
        <v>0</v>
      </c>
      <c r="K46" s="1">
        <v>0</v>
      </c>
      <c r="L46" s="1">
        <v>0</v>
      </c>
      <c r="M46" s="1">
        <v>0</v>
      </c>
      <c r="N46" s="1">
        <v>0</v>
      </c>
      <c r="O46" s="1">
        <v>0</v>
      </c>
      <c r="P46" s="1">
        <v>0</v>
      </c>
      <c r="Q46" s="1">
        <v>0</v>
      </c>
      <c r="R46" s="1">
        <v>0</v>
      </c>
      <c r="S46" s="1">
        <v>0</v>
      </c>
      <c r="T46" s="1">
        <v>0</v>
      </c>
      <c r="U46" s="1">
        <v>0</v>
      </c>
      <c r="V46" s="1">
        <v>0</v>
      </c>
      <c r="W46" s="1">
        <v>0</v>
      </c>
      <c r="X46" s="1">
        <v>0</v>
      </c>
    </row>
    <row r="47" spans="1:24">
      <c r="A47" s="1" t="s">
        <v>2754</v>
      </c>
      <c r="B47" s="1" t="s">
        <v>375</v>
      </c>
      <c r="C47" s="1">
        <v>0</v>
      </c>
      <c r="D47" s="1">
        <v>0</v>
      </c>
      <c r="E47" s="1">
        <v>0</v>
      </c>
      <c r="F47" s="1">
        <v>0</v>
      </c>
      <c r="G47" s="1">
        <v>0</v>
      </c>
      <c r="H47" s="1">
        <v>0</v>
      </c>
      <c r="I47" s="1">
        <v>0</v>
      </c>
      <c r="J47" s="1">
        <v>0</v>
      </c>
      <c r="K47" s="1">
        <v>0</v>
      </c>
      <c r="L47" s="1">
        <v>0</v>
      </c>
      <c r="M47" s="1">
        <v>0</v>
      </c>
      <c r="N47" s="1">
        <v>0</v>
      </c>
      <c r="O47" s="1">
        <v>0</v>
      </c>
      <c r="P47" s="1">
        <v>0</v>
      </c>
      <c r="Q47" s="1">
        <v>0</v>
      </c>
      <c r="R47" s="1">
        <v>0</v>
      </c>
      <c r="S47" s="1">
        <v>0</v>
      </c>
      <c r="T47" s="1">
        <v>0</v>
      </c>
      <c r="U47" s="1">
        <v>0</v>
      </c>
      <c r="V47" s="1">
        <v>0</v>
      </c>
      <c r="W47" s="1">
        <v>0</v>
      </c>
      <c r="X47" s="1">
        <v>0</v>
      </c>
    </row>
    <row r="48" spans="1:24">
      <c r="A48" s="1" t="s">
        <v>376</v>
      </c>
      <c r="B48" s="1" t="s">
        <v>377</v>
      </c>
      <c r="C48" s="1">
        <v>0</v>
      </c>
      <c r="D48" s="1">
        <v>0</v>
      </c>
      <c r="E48" s="1">
        <v>0</v>
      </c>
      <c r="F48" s="1">
        <v>0</v>
      </c>
      <c r="G48" s="1">
        <v>0</v>
      </c>
      <c r="H48" s="1">
        <v>0</v>
      </c>
      <c r="I48" s="1">
        <v>0</v>
      </c>
      <c r="J48" s="1">
        <v>0</v>
      </c>
      <c r="K48" s="1">
        <v>0</v>
      </c>
      <c r="L48" s="1">
        <v>0</v>
      </c>
      <c r="M48" s="1">
        <v>0</v>
      </c>
      <c r="N48" s="1">
        <v>0</v>
      </c>
      <c r="O48" s="1">
        <v>0</v>
      </c>
      <c r="P48" s="1">
        <v>0</v>
      </c>
      <c r="Q48" s="1">
        <v>0</v>
      </c>
      <c r="R48" s="1">
        <v>0</v>
      </c>
      <c r="S48" s="1">
        <v>0</v>
      </c>
      <c r="T48" s="1">
        <v>0</v>
      </c>
      <c r="U48" s="1">
        <v>0</v>
      </c>
      <c r="V48" s="1">
        <v>0</v>
      </c>
      <c r="W48" s="1">
        <v>0</v>
      </c>
      <c r="X48" s="1">
        <v>0</v>
      </c>
    </row>
    <row r="49" spans="1:24">
      <c r="A49" s="1" t="s">
        <v>378</v>
      </c>
      <c r="B49" s="1" t="s">
        <v>379</v>
      </c>
      <c r="C49" s="1">
        <v>0</v>
      </c>
      <c r="D49" s="1">
        <v>0</v>
      </c>
      <c r="E49" s="1">
        <v>0</v>
      </c>
      <c r="F49" s="1">
        <v>0</v>
      </c>
      <c r="G49" s="1">
        <v>0</v>
      </c>
      <c r="H49" s="1">
        <v>0</v>
      </c>
      <c r="I49" s="1">
        <v>0</v>
      </c>
      <c r="J49" s="1">
        <v>0</v>
      </c>
      <c r="K49" s="1">
        <v>0</v>
      </c>
      <c r="L49" s="1">
        <v>0</v>
      </c>
      <c r="M49" s="1">
        <v>0</v>
      </c>
      <c r="N49" s="1">
        <v>0</v>
      </c>
      <c r="O49" s="1">
        <v>0</v>
      </c>
      <c r="P49" s="1">
        <v>0</v>
      </c>
      <c r="Q49" s="1">
        <v>0</v>
      </c>
      <c r="R49" s="1">
        <v>0</v>
      </c>
      <c r="S49" s="1">
        <v>0</v>
      </c>
      <c r="T49" s="1">
        <v>0</v>
      </c>
      <c r="U49" s="1">
        <v>0</v>
      </c>
      <c r="V49" s="1">
        <v>0</v>
      </c>
      <c r="W49" s="1">
        <v>0</v>
      </c>
      <c r="X49" s="1">
        <v>0</v>
      </c>
    </row>
    <row r="50" spans="1:24">
      <c r="A50" s="1" t="s">
        <v>380</v>
      </c>
      <c r="B50" s="1" t="s">
        <v>381</v>
      </c>
      <c r="C50" s="1">
        <v>0</v>
      </c>
      <c r="D50" s="1">
        <v>0</v>
      </c>
      <c r="E50" s="1">
        <v>0</v>
      </c>
      <c r="F50" s="1">
        <v>0</v>
      </c>
      <c r="G50" s="1">
        <v>0</v>
      </c>
      <c r="H50" s="1">
        <v>0</v>
      </c>
      <c r="I50" s="1">
        <v>0</v>
      </c>
      <c r="J50" s="1">
        <v>0</v>
      </c>
      <c r="K50" s="1">
        <v>0</v>
      </c>
      <c r="L50" s="1">
        <v>0</v>
      </c>
      <c r="M50" s="1">
        <v>0</v>
      </c>
      <c r="N50" s="1">
        <v>0</v>
      </c>
      <c r="O50" s="1">
        <v>0</v>
      </c>
      <c r="P50" s="1">
        <v>0</v>
      </c>
      <c r="Q50" s="1">
        <v>0</v>
      </c>
      <c r="R50" s="1">
        <v>0</v>
      </c>
      <c r="S50" s="1">
        <v>0</v>
      </c>
      <c r="T50" s="1">
        <v>0</v>
      </c>
      <c r="U50" s="1">
        <v>0</v>
      </c>
      <c r="V50" s="1">
        <v>0</v>
      </c>
      <c r="W50" s="1">
        <v>0</v>
      </c>
      <c r="X50" s="1">
        <v>0</v>
      </c>
    </row>
    <row r="51" spans="1:24">
      <c r="A51" s="1" t="s">
        <v>382</v>
      </c>
      <c r="B51" s="1" t="s">
        <v>383</v>
      </c>
      <c r="C51" s="1">
        <v>0</v>
      </c>
      <c r="D51" s="1">
        <v>0</v>
      </c>
      <c r="E51" s="1">
        <v>0</v>
      </c>
      <c r="F51" s="1">
        <v>0</v>
      </c>
      <c r="G51" s="1">
        <v>0</v>
      </c>
      <c r="H51" s="1">
        <v>0</v>
      </c>
      <c r="I51" s="1">
        <v>0</v>
      </c>
      <c r="J51" s="1">
        <v>0</v>
      </c>
      <c r="K51" s="1">
        <v>0</v>
      </c>
      <c r="L51" s="1">
        <v>0</v>
      </c>
      <c r="M51" s="1">
        <v>0</v>
      </c>
      <c r="N51" s="1">
        <v>0</v>
      </c>
      <c r="O51" s="1">
        <v>0</v>
      </c>
      <c r="P51" s="1">
        <v>0</v>
      </c>
      <c r="Q51" s="1">
        <v>0</v>
      </c>
      <c r="R51" s="1">
        <v>0</v>
      </c>
      <c r="S51" s="1">
        <v>0</v>
      </c>
      <c r="T51" s="1">
        <v>0</v>
      </c>
      <c r="U51" s="1">
        <v>0</v>
      </c>
      <c r="V51" s="1">
        <v>0</v>
      </c>
      <c r="W51" s="1">
        <v>0</v>
      </c>
      <c r="X51" s="1">
        <v>0</v>
      </c>
    </row>
    <row r="52" spans="1:24">
      <c r="A52" s="1" t="s">
        <v>384</v>
      </c>
      <c r="B52" s="1" t="s">
        <v>385</v>
      </c>
      <c r="C52" s="1">
        <v>0</v>
      </c>
      <c r="D52" s="1">
        <v>0</v>
      </c>
      <c r="E52" s="1">
        <v>0</v>
      </c>
      <c r="F52" s="1">
        <v>0</v>
      </c>
      <c r="G52" s="1">
        <v>0</v>
      </c>
      <c r="H52" s="1">
        <v>0</v>
      </c>
      <c r="I52" s="1">
        <v>0</v>
      </c>
      <c r="J52" s="1">
        <v>0</v>
      </c>
      <c r="K52" s="1">
        <v>0</v>
      </c>
      <c r="L52" s="1">
        <v>0</v>
      </c>
      <c r="M52" s="1">
        <v>0</v>
      </c>
      <c r="N52" s="1">
        <v>0</v>
      </c>
      <c r="O52" s="1">
        <v>0</v>
      </c>
      <c r="P52" s="1">
        <v>0</v>
      </c>
      <c r="Q52" s="1">
        <v>0</v>
      </c>
      <c r="R52" s="1">
        <v>0</v>
      </c>
      <c r="S52" s="1">
        <v>0</v>
      </c>
      <c r="T52" s="1">
        <v>0</v>
      </c>
      <c r="U52" s="1">
        <v>0</v>
      </c>
      <c r="V52" s="1">
        <v>0</v>
      </c>
      <c r="W52" s="1">
        <v>0</v>
      </c>
      <c r="X52" s="1">
        <v>0</v>
      </c>
    </row>
    <row r="53" spans="1:24">
      <c r="A53" s="1" t="s">
        <v>386</v>
      </c>
      <c r="B53" s="1" t="s">
        <v>387</v>
      </c>
      <c r="C53" s="1">
        <v>0</v>
      </c>
      <c r="D53" s="1">
        <v>0</v>
      </c>
      <c r="E53" s="1">
        <v>0</v>
      </c>
      <c r="F53" s="1">
        <v>0</v>
      </c>
      <c r="G53" s="1">
        <v>0</v>
      </c>
      <c r="H53" s="1">
        <v>0</v>
      </c>
      <c r="I53" s="1">
        <v>0</v>
      </c>
      <c r="J53" s="1">
        <v>0</v>
      </c>
      <c r="K53" s="1">
        <v>0</v>
      </c>
      <c r="L53" s="1">
        <v>0</v>
      </c>
      <c r="M53" s="1">
        <v>0</v>
      </c>
      <c r="N53" s="1">
        <v>0</v>
      </c>
      <c r="O53" s="1">
        <v>0</v>
      </c>
      <c r="P53" s="1">
        <v>0</v>
      </c>
      <c r="Q53" s="1">
        <v>0</v>
      </c>
      <c r="R53" s="1">
        <v>0</v>
      </c>
      <c r="S53" s="1">
        <v>0</v>
      </c>
      <c r="T53" s="1">
        <v>0</v>
      </c>
      <c r="U53" s="1">
        <v>0</v>
      </c>
      <c r="V53" s="1">
        <v>0</v>
      </c>
      <c r="W53" s="1">
        <v>0</v>
      </c>
      <c r="X53" s="1">
        <v>0</v>
      </c>
    </row>
    <row r="54" spans="1:24">
      <c r="A54" s="1" t="s">
        <v>2755</v>
      </c>
      <c r="B54" s="1" t="s">
        <v>389</v>
      </c>
      <c r="C54" s="1">
        <v>0</v>
      </c>
      <c r="D54" s="1">
        <v>0</v>
      </c>
      <c r="E54" s="1">
        <v>0</v>
      </c>
      <c r="F54" s="1">
        <v>0</v>
      </c>
      <c r="G54" s="1">
        <v>0</v>
      </c>
      <c r="H54" s="1">
        <v>0</v>
      </c>
      <c r="I54" s="1">
        <v>0</v>
      </c>
      <c r="J54" s="1">
        <v>0</v>
      </c>
      <c r="K54" s="1">
        <v>0</v>
      </c>
      <c r="L54" s="1">
        <v>0</v>
      </c>
      <c r="M54" s="1">
        <v>0</v>
      </c>
      <c r="N54" s="1">
        <v>0</v>
      </c>
      <c r="O54" s="1">
        <v>0</v>
      </c>
      <c r="P54" s="1">
        <v>0</v>
      </c>
      <c r="Q54" s="1">
        <v>0</v>
      </c>
      <c r="R54" s="1">
        <v>0</v>
      </c>
      <c r="S54" s="1">
        <v>0</v>
      </c>
      <c r="T54" s="1">
        <v>0</v>
      </c>
      <c r="U54" s="1">
        <v>0</v>
      </c>
      <c r="V54" s="1">
        <v>0</v>
      </c>
      <c r="W54" s="1">
        <v>0</v>
      </c>
      <c r="X54" s="1">
        <v>0</v>
      </c>
    </row>
    <row r="55" spans="1:24">
      <c r="A55" s="1" t="s">
        <v>390</v>
      </c>
      <c r="B55" s="1" t="s">
        <v>391</v>
      </c>
      <c r="C55" s="1">
        <v>0</v>
      </c>
      <c r="D55" s="1">
        <v>0</v>
      </c>
      <c r="E55" s="1">
        <v>0</v>
      </c>
      <c r="F55" s="1">
        <v>0</v>
      </c>
      <c r="G55" s="1">
        <v>0</v>
      </c>
      <c r="H55" s="1">
        <v>0</v>
      </c>
      <c r="I55" s="1">
        <v>0</v>
      </c>
      <c r="J55" s="1">
        <v>0</v>
      </c>
      <c r="K55" s="1">
        <v>0</v>
      </c>
      <c r="L55" s="1">
        <v>0</v>
      </c>
      <c r="M55" s="1">
        <v>0</v>
      </c>
      <c r="N55" s="1">
        <v>0</v>
      </c>
      <c r="O55" s="1">
        <v>0</v>
      </c>
      <c r="P55" s="1">
        <v>0</v>
      </c>
      <c r="Q55" s="1">
        <v>0</v>
      </c>
      <c r="R55" s="1">
        <v>0</v>
      </c>
      <c r="S55" s="1">
        <v>0</v>
      </c>
      <c r="T55" s="1">
        <v>0</v>
      </c>
      <c r="U55" s="1">
        <v>0</v>
      </c>
      <c r="V55" s="1">
        <v>0</v>
      </c>
      <c r="W55" s="1">
        <v>0</v>
      </c>
      <c r="X55" s="1">
        <v>0</v>
      </c>
    </row>
    <row r="56" spans="1:24">
      <c r="A56" s="1" t="s">
        <v>392</v>
      </c>
      <c r="B56" s="1" t="s">
        <v>393</v>
      </c>
      <c r="C56" s="1">
        <v>0</v>
      </c>
      <c r="D56" s="1">
        <v>0</v>
      </c>
      <c r="E56" s="1">
        <v>0</v>
      </c>
      <c r="F56" s="1">
        <v>0</v>
      </c>
      <c r="G56" s="1">
        <v>0</v>
      </c>
      <c r="H56" s="1">
        <v>0</v>
      </c>
      <c r="I56" s="1">
        <v>0</v>
      </c>
      <c r="J56" s="1">
        <v>0</v>
      </c>
      <c r="K56" s="1">
        <v>0</v>
      </c>
      <c r="L56" s="1">
        <v>0</v>
      </c>
      <c r="M56" s="1">
        <v>0</v>
      </c>
      <c r="N56" s="1">
        <v>0</v>
      </c>
      <c r="O56" s="1">
        <v>0</v>
      </c>
      <c r="P56" s="1">
        <v>0</v>
      </c>
      <c r="Q56" s="1">
        <v>0</v>
      </c>
      <c r="R56" s="1">
        <v>0</v>
      </c>
      <c r="S56" s="1">
        <v>0</v>
      </c>
      <c r="T56" s="1">
        <v>0</v>
      </c>
      <c r="U56" s="1">
        <v>0</v>
      </c>
      <c r="V56" s="1">
        <v>0</v>
      </c>
      <c r="W56" s="1">
        <v>0</v>
      </c>
      <c r="X56" s="1">
        <v>0</v>
      </c>
    </row>
    <row r="57" spans="1:24">
      <c r="A57" s="1" t="s">
        <v>394</v>
      </c>
      <c r="B57" s="1" t="s">
        <v>395</v>
      </c>
      <c r="C57" s="1">
        <v>0</v>
      </c>
      <c r="D57" s="1">
        <v>0</v>
      </c>
      <c r="E57" s="1">
        <v>0</v>
      </c>
      <c r="F57" s="1">
        <v>0</v>
      </c>
      <c r="G57" s="1">
        <v>0</v>
      </c>
      <c r="H57" s="1">
        <v>0</v>
      </c>
      <c r="I57" s="1">
        <v>0</v>
      </c>
      <c r="J57" s="1">
        <v>0</v>
      </c>
      <c r="K57" s="1">
        <v>0</v>
      </c>
      <c r="L57" s="1">
        <v>0</v>
      </c>
      <c r="M57" s="1">
        <v>0</v>
      </c>
      <c r="N57" s="1">
        <v>0</v>
      </c>
      <c r="O57" s="1">
        <v>0</v>
      </c>
      <c r="P57" s="1">
        <v>0</v>
      </c>
      <c r="Q57" s="1">
        <v>0</v>
      </c>
      <c r="R57" s="1">
        <v>0</v>
      </c>
      <c r="S57" s="1">
        <v>0</v>
      </c>
      <c r="T57" s="1">
        <v>0</v>
      </c>
      <c r="U57" s="1">
        <v>0</v>
      </c>
      <c r="V57" s="1">
        <v>0</v>
      </c>
      <c r="W57" s="1">
        <v>0</v>
      </c>
      <c r="X57" s="1">
        <v>0</v>
      </c>
    </row>
    <row r="58" spans="1:24">
      <c r="A58" s="1" t="s">
        <v>396</v>
      </c>
      <c r="B58" s="1" t="s">
        <v>397</v>
      </c>
      <c r="C58" s="1">
        <v>0</v>
      </c>
      <c r="D58" s="1">
        <v>0</v>
      </c>
      <c r="E58" s="1">
        <v>0</v>
      </c>
      <c r="F58" s="1">
        <v>0</v>
      </c>
      <c r="G58" s="1">
        <v>0</v>
      </c>
      <c r="H58" s="1">
        <v>0</v>
      </c>
      <c r="I58" s="1">
        <v>0</v>
      </c>
      <c r="J58" s="1">
        <v>0</v>
      </c>
      <c r="K58" s="1">
        <v>0</v>
      </c>
      <c r="L58" s="1">
        <v>0</v>
      </c>
      <c r="M58" s="1">
        <v>0</v>
      </c>
      <c r="N58" s="1">
        <v>0</v>
      </c>
      <c r="O58" s="1">
        <v>0</v>
      </c>
      <c r="P58" s="1">
        <v>0</v>
      </c>
      <c r="Q58" s="1">
        <v>0</v>
      </c>
      <c r="R58" s="1">
        <v>0</v>
      </c>
      <c r="S58" s="1">
        <v>0</v>
      </c>
      <c r="T58" s="1">
        <v>0</v>
      </c>
      <c r="U58" s="1">
        <v>0</v>
      </c>
      <c r="V58" s="1">
        <v>0</v>
      </c>
      <c r="W58" s="1">
        <v>0</v>
      </c>
      <c r="X58" s="1">
        <v>0</v>
      </c>
    </row>
    <row r="59" spans="1:24">
      <c r="A59" s="1" t="s">
        <v>398</v>
      </c>
      <c r="B59" s="1" t="s">
        <v>399</v>
      </c>
      <c r="C59" s="1">
        <v>0</v>
      </c>
      <c r="D59" s="1">
        <v>0</v>
      </c>
      <c r="E59" s="1">
        <v>0</v>
      </c>
      <c r="F59" s="1">
        <v>0</v>
      </c>
      <c r="G59" s="1">
        <v>0</v>
      </c>
      <c r="H59" s="1">
        <v>0</v>
      </c>
      <c r="I59" s="1">
        <v>0</v>
      </c>
      <c r="J59" s="1">
        <v>0</v>
      </c>
      <c r="K59" s="1">
        <v>0</v>
      </c>
      <c r="L59" s="1">
        <v>0</v>
      </c>
      <c r="M59" s="1">
        <v>0</v>
      </c>
      <c r="N59" s="1">
        <v>0</v>
      </c>
      <c r="O59" s="1">
        <v>0</v>
      </c>
      <c r="P59" s="1">
        <v>0</v>
      </c>
      <c r="Q59" s="1">
        <v>0</v>
      </c>
      <c r="R59" s="1">
        <v>0</v>
      </c>
      <c r="S59" s="1">
        <v>0</v>
      </c>
      <c r="T59" s="1">
        <v>0</v>
      </c>
      <c r="U59" s="1">
        <v>0</v>
      </c>
      <c r="V59" s="1">
        <v>0</v>
      </c>
      <c r="W59" s="1">
        <v>0</v>
      </c>
      <c r="X59" s="1">
        <v>0</v>
      </c>
    </row>
    <row r="60" spans="1:24">
      <c r="A60" s="1" t="s">
        <v>400</v>
      </c>
      <c r="B60" s="1" t="s">
        <v>401</v>
      </c>
      <c r="C60" s="1">
        <v>0</v>
      </c>
      <c r="D60" s="1">
        <v>0</v>
      </c>
      <c r="E60" s="1">
        <v>0</v>
      </c>
      <c r="F60" s="1">
        <v>0</v>
      </c>
      <c r="G60" s="1">
        <v>0</v>
      </c>
      <c r="H60" s="1">
        <v>0</v>
      </c>
      <c r="I60" s="1">
        <v>0</v>
      </c>
      <c r="J60" s="1">
        <v>0</v>
      </c>
      <c r="K60" s="1">
        <v>0</v>
      </c>
      <c r="L60" s="1">
        <v>0</v>
      </c>
      <c r="M60" s="1">
        <v>0</v>
      </c>
      <c r="N60" s="1">
        <v>0</v>
      </c>
      <c r="O60" s="1">
        <v>0</v>
      </c>
      <c r="P60" s="1">
        <v>0</v>
      </c>
      <c r="Q60" s="1">
        <v>0</v>
      </c>
      <c r="R60" s="1">
        <v>0</v>
      </c>
      <c r="S60" s="1">
        <v>0</v>
      </c>
      <c r="T60" s="1">
        <v>0</v>
      </c>
      <c r="U60" s="1">
        <v>0</v>
      </c>
      <c r="V60" s="1">
        <v>0</v>
      </c>
      <c r="W60" s="1">
        <v>0</v>
      </c>
      <c r="X60" s="1">
        <v>0</v>
      </c>
    </row>
    <row r="61" spans="1:24">
      <c r="A61" s="1" t="s">
        <v>2756</v>
      </c>
      <c r="B61" s="1" t="s">
        <v>403</v>
      </c>
      <c r="C61" s="1">
        <v>0</v>
      </c>
      <c r="D61" s="1">
        <v>0</v>
      </c>
      <c r="E61" s="1">
        <v>0</v>
      </c>
      <c r="F61" s="1">
        <v>0</v>
      </c>
      <c r="G61" s="1">
        <v>0</v>
      </c>
      <c r="H61" s="1">
        <v>0</v>
      </c>
      <c r="I61" s="1">
        <v>0</v>
      </c>
      <c r="J61" s="1">
        <v>0</v>
      </c>
      <c r="K61" s="1">
        <v>0</v>
      </c>
      <c r="L61" s="1">
        <v>0</v>
      </c>
      <c r="M61" s="1">
        <v>0</v>
      </c>
      <c r="N61" s="1">
        <v>0</v>
      </c>
      <c r="O61" s="1">
        <v>0</v>
      </c>
      <c r="P61" s="1">
        <v>0</v>
      </c>
      <c r="Q61" s="1">
        <v>0</v>
      </c>
      <c r="R61" s="1">
        <v>0</v>
      </c>
      <c r="S61" s="1">
        <v>0</v>
      </c>
      <c r="T61" s="1">
        <v>0</v>
      </c>
      <c r="U61" s="1">
        <v>0</v>
      </c>
      <c r="V61" s="1">
        <v>0</v>
      </c>
      <c r="W61" s="1">
        <v>0</v>
      </c>
      <c r="X61" s="1">
        <v>0</v>
      </c>
    </row>
    <row r="62" spans="1:24">
      <c r="A62" s="1" t="s">
        <v>404</v>
      </c>
      <c r="B62" s="1" t="s">
        <v>405</v>
      </c>
      <c r="C62" s="1">
        <v>0</v>
      </c>
      <c r="D62" s="1">
        <v>0</v>
      </c>
      <c r="E62" s="1">
        <v>0</v>
      </c>
      <c r="F62" s="1">
        <v>0</v>
      </c>
      <c r="G62" s="1">
        <v>0</v>
      </c>
      <c r="H62" s="1">
        <v>0</v>
      </c>
      <c r="I62" s="1">
        <v>0</v>
      </c>
      <c r="J62" s="1">
        <v>0</v>
      </c>
      <c r="K62" s="1">
        <v>0</v>
      </c>
      <c r="L62" s="1">
        <v>0</v>
      </c>
      <c r="M62" s="1">
        <v>0</v>
      </c>
      <c r="N62" s="1">
        <v>0</v>
      </c>
      <c r="O62" s="1">
        <v>0</v>
      </c>
      <c r="P62" s="1">
        <v>0</v>
      </c>
      <c r="Q62" s="1">
        <v>0</v>
      </c>
      <c r="R62" s="1">
        <v>0</v>
      </c>
      <c r="S62" s="1">
        <v>0</v>
      </c>
      <c r="T62" s="1">
        <v>0</v>
      </c>
      <c r="U62" s="1">
        <v>0</v>
      </c>
      <c r="V62" s="1">
        <v>0</v>
      </c>
      <c r="W62" s="1">
        <v>0</v>
      </c>
      <c r="X62" s="1">
        <v>0</v>
      </c>
    </row>
    <row r="63" spans="1:24">
      <c r="A63" s="1" t="s">
        <v>2757</v>
      </c>
      <c r="B63" s="1" t="s">
        <v>407</v>
      </c>
      <c r="C63" s="1">
        <v>0</v>
      </c>
      <c r="D63" s="1">
        <v>0</v>
      </c>
      <c r="E63" s="1">
        <v>0</v>
      </c>
      <c r="F63" s="1">
        <v>0</v>
      </c>
      <c r="G63" s="1">
        <v>0</v>
      </c>
      <c r="H63" s="1">
        <v>0</v>
      </c>
      <c r="I63" s="1">
        <v>0</v>
      </c>
      <c r="J63" s="1">
        <v>0</v>
      </c>
      <c r="K63" s="1">
        <v>0</v>
      </c>
      <c r="L63" s="1">
        <v>0</v>
      </c>
      <c r="M63" s="1">
        <v>0</v>
      </c>
      <c r="N63" s="1">
        <v>0</v>
      </c>
      <c r="O63" s="1">
        <v>0</v>
      </c>
      <c r="P63" s="1">
        <v>0</v>
      </c>
      <c r="Q63" s="1">
        <v>0</v>
      </c>
      <c r="R63" s="1">
        <v>0</v>
      </c>
      <c r="S63" s="1">
        <v>0</v>
      </c>
      <c r="T63" s="1">
        <v>0</v>
      </c>
      <c r="U63" s="1">
        <v>0</v>
      </c>
      <c r="V63" s="1">
        <v>0</v>
      </c>
      <c r="W63" s="1">
        <v>0</v>
      </c>
      <c r="X63" s="1">
        <v>0</v>
      </c>
    </row>
    <row r="64" spans="1:24">
      <c r="A64" s="1" t="s">
        <v>408</v>
      </c>
      <c r="B64" s="1" t="s">
        <v>409</v>
      </c>
      <c r="C64" s="1">
        <v>0</v>
      </c>
      <c r="D64" s="1">
        <v>0</v>
      </c>
      <c r="E64" s="1">
        <v>0</v>
      </c>
      <c r="F64" s="1">
        <v>0</v>
      </c>
      <c r="G64" s="1">
        <v>0</v>
      </c>
      <c r="H64" s="1">
        <v>0</v>
      </c>
      <c r="I64" s="1">
        <v>0</v>
      </c>
      <c r="J64" s="1">
        <v>0</v>
      </c>
      <c r="K64" s="1">
        <v>0</v>
      </c>
      <c r="L64" s="1">
        <v>0</v>
      </c>
      <c r="M64" s="1">
        <v>0</v>
      </c>
      <c r="N64" s="1">
        <v>0</v>
      </c>
      <c r="O64" s="1">
        <v>0</v>
      </c>
      <c r="P64" s="1">
        <v>0</v>
      </c>
      <c r="Q64" s="1">
        <v>0</v>
      </c>
      <c r="R64" s="1">
        <v>0</v>
      </c>
      <c r="S64" s="1">
        <v>0</v>
      </c>
      <c r="T64" s="1">
        <v>0</v>
      </c>
      <c r="U64" s="1">
        <v>0</v>
      </c>
      <c r="V64" s="1">
        <v>0</v>
      </c>
      <c r="W64" s="1">
        <v>0</v>
      </c>
      <c r="X64" s="1">
        <v>0</v>
      </c>
    </row>
    <row r="65" spans="1:24">
      <c r="A65" s="1" t="s">
        <v>411</v>
      </c>
      <c r="B65" s="1" t="s">
        <v>412</v>
      </c>
      <c r="C65" s="1">
        <v>0</v>
      </c>
      <c r="D65" s="1">
        <v>0</v>
      </c>
      <c r="E65" s="1">
        <v>0</v>
      </c>
      <c r="F65" s="1">
        <v>0</v>
      </c>
      <c r="G65" s="1">
        <v>0</v>
      </c>
      <c r="H65" s="1">
        <v>0</v>
      </c>
      <c r="I65" s="1">
        <v>0</v>
      </c>
      <c r="J65" s="1">
        <v>0</v>
      </c>
      <c r="K65" s="1">
        <v>0</v>
      </c>
      <c r="L65" s="1">
        <v>0</v>
      </c>
      <c r="M65" s="1">
        <v>0</v>
      </c>
      <c r="N65" s="1">
        <v>0</v>
      </c>
      <c r="O65" s="1">
        <v>0</v>
      </c>
      <c r="P65" s="1">
        <v>0</v>
      </c>
      <c r="Q65" s="1">
        <v>0</v>
      </c>
      <c r="R65" s="1">
        <v>0</v>
      </c>
      <c r="S65" s="1">
        <v>0</v>
      </c>
      <c r="T65" s="1">
        <v>0</v>
      </c>
      <c r="U65" s="1">
        <v>0</v>
      </c>
      <c r="V65" s="1">
        <v>0</v>
      </c>
      <c r="W65" s="1">
        <v>0</v>
      </c>
      <c r="X65" s="1">
        <v>0</v>
      </c>
    </row>
    <row r="66" spans="1:24">
      <c r="A66" s="1" t="s">
        <v>413</v>
      </c>
      <c r="B66" s="1" t="s">
        <v>414</v>
      </c>
      <c r="C66" s="1">
        <v>0</v>
      </c>
      <c r="D66" s="1">
        <v>0</v>
      </c>
      <c r="E66" s="1">
        <v>0</v>
      </c>
      <c r="F66" s="1">
        <v>0</v>
      </c>
      <c r="G66" s="1">
        <v>0</v>
      </c>
      <c r="H66" s="1">
        <v>0</v>
      </c>
      <c r="I66" s="1">
        <v>0</v>
      </c>
      <c r="J66" s="1">
        <v>0</v>
      </c>
      <c r="K66" s="1">
        <v>0</v>
      </c>
      <c r="L66" s="1">
        <v>0</v>
      </c>
      <c r="M66" s="1">
        <v>0</v>
      </c>
      <c r="N66" s="1">
        <v>0</v>
      </c>
      <c r="O66" s="1">
        <v>0</v>
      </c>
      <c r="P66" s="1">
        <v>0</v>
      </c>
      <c r="Q66" s="1">
        <v>0</v>
      </c>
      <c r="R66" s="1">
        <v>0</v>
      </c>
      <c r="S66" s="1">
        <v>0</v>
      </c>
      <c r="T66" s="1">
        <v>0</v>
      </c>
      <c r="U66" s="1">
        <v>0</v>
      </c>
      <c r="V66" s="1">
        <v>0</v>
      </c>
      <c r="W66" s="1">
        <v>0</v>
      </c>
      <c r="X66" s="1">
        <v>0</v>
      </c>
    </row>
    <row r="67" spans="1:24">
      <c r="A67" s="1" t="s">
        <v>577</v>
      </c>
      <c r="B67" s="1" t="s">
        <v>416</v>
      </c>
      <c r="C67" s="1">
        <v>0</v>
      </c>
      <c r="D67" s="1">
        <v>0</v>
      </c>
      <c r="E67" s="1">
        <v>0</v>
      </c>
      <c r="F67" s="1">
        <v>0</v>
      </c>
      <c r="G67" s="1">
        <v>0</v>
      </c>
      <c r="H67" s="1">
        <v>0</v>
      </c>
      <c r="I67" s="1">
        <v>0</v>
      </c>
      <c r="J67" s="1">
        <v>0</v>
      </c>
      <c r="K67" s="1">
        <v>0</v>
      </c>
      <c r="L67" s="1">
        <v>0</v>
      </c>
      <c r="M67" s="1">
        <v>0</v>
      </c>
      <c r="N67" s="1">
        <v>0</v>
      </c>
      <c r="O67" s="1">
        <v>0</v>
      </c>
      <c r="P67" s="1">
        <v>0</v>
      </c>
      <c r="Q67" s="1">
        <v>0</v>
      </c>
      <c r="R67" s="1">
        <v>0</v>
      </c>
      <c r="S67" s="1">
        <v>0</v>
      </c>
      <c r="T67" s="1">
        <v>0</v>
      </c>
      <c r="U67" s="1">
        <v>0</v>
      </c>
      <c r="V67" s="1">
        <v>0</v>
      </c>
      <c r="W67" s="1">
        <v>0</v>
      </c>
      <c r="X67" s="1">
        <v>0</v>
      </c>
    </row>
    <row r="68" spans="1:24">
      <c r="A68" s="1" t="s">
        <v>578</v>
      </c>
      <c r="B68" s="1" t="s">
        <v>418</v>
      </c>
      <c r="C68" s="1">
        <v>0</v>
      </c>
      <c r="D68" s="1">
        <v>0</v>
      </c>
      <c r="E68" s="1">
        <v>0</v>
      </c>
      <c r="F68" s="1">
        <v>0</v>
      </c>
      <c r="G68" s="1">
        <v>0</v>
      </c>
      <c r="H68" s="1">
        <v>0</v>
      </c>
      <c r="I68" s="1">
        <v>0</v>
      </c>
      <c r="J68" s="1">
        <v>0</v>
      </c>
      <c r="K68" s="1">
        <v>0</v>
      </c>
      <c r="L68" s="1">
        <v>0</v>
      </c>
      <c r="M68" s="1">
        <v>0</v>
      </c>
      <c r="N68" s="1">
        <v>0</v>
      </c>
      <c r="O68" s="1">
        <v>0</v>
      </c>
      <c r="P68" s="1">
        <v>0</v>
      </c>
      <c r="Q68" s="1">
        <v>0</v>
      </c>
      <c r="R68" s="1">
        <v>0</v>
      </c>
      <c r="S68" s="1">
        <v>0</v>
      </c>
      <c r="T68" s="1">
        <v>0</v>
      </c>
      <c r="U68" s="1">
        <v>0</v>
      </c>
      <c r="V68" s="1">
        <v>0</v>
      </c>
      <c r="W68" s="1">
        <v>0</v>
      </c>
      <c r="X68" s="1">
        <v>0</v>
      </c>
    </row>
    <row r="69" spans="1:24">
      <c r="A69" s="1" t="s">
        <v>419</v>
      </c>
      <c r="B69" s="1" t="s">
        <v>420</v>
      </c>
      <c r="C69" s="1">
        <v>0</v>
      </c>
      <c r="D69" s="1">
        <v>0</v>
      </c>
      <c r="E69" s="1">
        <v>0</v>
      </c>
      <c r="F69" s="1">
        <v>0</v>
      </c>
      <c r="G69" s="1">
        <v>0</v>
      </c>
      <c r="H69" s="1">
        <v>0</v>
      </c>
      <c r="I69" s="1">
        <v>0</v>
      </c>
      <c r="J69" s="1">
        <v>0</v>
      </c>
      <c r="K69" s="1">
        <v>0</v>
      </c>
      <c r="L69" s="1">
        <v>0</v>
      </c>
      <c r="M69" s="1">
        <v>0</v>
      </c>
      <c r="N69" s="1">
        <v>0</v>
      </c>
      <c r="O69" s="1">
        <v>0</v>
      </c>
      <c r="P69" s="1">
        <v>0</v>
      </c>
      <c r="Q69" s="1">
        <v>0</v>
      </c>
      <c r="R69" s="1">
        <v>0</v>
      </c>
      <c r="S69" s="1">
        <v>0</v>
      </c>
      <c r="T69" s="1">
        <v>0</v>
      </c>
      <c r="U69" s="1">
        <v>0</v>
      </c>
      <c r="V69" s="1">
        <v>0</v>
      </c>
      <c r="W69" s="1">
        <v>0</v>
      </c>
      <c r="X69" s="1">
        <v>0</v>
      </c>
    </row>
    <row r="70" spans="1:24">
      <c r="A70" s="1" t="s">
        <v>421</v>
      </c>
      <c r="B70" s="1" t="s">
        <v>422</v>
      </c>
      <c r="C70" s="1">
        <v>0</v>
      </c>
      <c r="D70" s="1">
        <v>0</v>
      </c>
      <c r="E70" s="1">
        <v>0</v>
      </c>
      <c r="F70" s="1">
        <v>0</v>
      </c>
      <c r="G70" s="1">
        <v>0</v>
      </c>
      <c r="H70" s="1">
        <v>0</v>
      </c>
      <c r="I70" s="1">
        <v>0</v>
      </c>
      <c r="J70" s="1">
        <v>0</v>
      </c>
      <c r="K70" s="1">
        <v>0</v>
      </c>
      <c r="L70" s="1">
        <v>0</v>
      </c>
      <c r="M70" s="1">
        <v>0</v>
      </c>
      <c r="N70" s="1">
        <v>0</v>
      </c>
      <c r="O70" s="1">
        <v>0</v>
      </c>
      <c r="P70" s="1">
        <v>0</v>
      </c>
      <c r="Q70" s="1">
        <v>0</v>
      </c>
      <c r="R70" s="1">
        <v>0</v>
      </c>
      <c r="S70" s="1">
        <v>0</v>
      </c>
      <c r="T70" s="1">
        <v>0</v>
      </c>
      <c r="U70" s="1">
        <v>0</v>
      </c>
      <c r="V70" s="1">
        <v>0</v>
      </c>
      <c r="W70" s="1">
        <v>0</v>
      </c>
      <c r="X70" s="1">
        <v>0</v>
      </c>
    </row>
    <row r="71" spans="1:24">
      <c r="A71" s="1" t="s">
        <v>423</v>
      </c>
      <c r="B71" s="1" t="s">
        <v>424</v>
      </c>
      <c r="C71" s="1">
        <v>0</v>
      </c>
      <c r="D71" s="1">
        <v>0</v>
      </c>
      <c r="E71" s="1">
        <v>0</v>
      </c>
      <c r="F71" s="1">
        <v>0</v>
      </c>
      <c r="G71" s="1">
        <v>0</v>
      </c>
      <c r="H71" s="1">
        <v>0</v>
      </c>
      <c r="I71" s="1">
        <v>0</v>
      </c>
      <c r="J71" s="1">
        <v>0</v>
      </c>
      <c r="K71" s="1">
        <v>0</v>
      </c>
      <c r="L71" s="1">
        <v>0</v>
      </c>
      <c r="M71" s="1">
        <v>0</v>
      </c>
      <c r="N71" s="1">
        <v>0</v>
      </c>
      <c r="O71" s="1">
        <v>0</v>
      </c>
      <c r="P71" s="1">
        <v>0</v>
      </c>
      <c r="Q71" s="1">
        <v>0</v>
      </c>
      <c r="R71" s="1">
        <v>0</v>
      </c>
      <c r="S71" s="1">
        <v>0</v>
      </c>
      <c r="T71" s="1">
        <v>0</v>
      </c>
      <c r="U71" s="1">
        <v>0</v>
      </c>
      <c r="V71" s="1">
        <v>0</v>
      </c>
      <c r="W71" s="1">
        <v>0</v>
      </c>
      <c r="X71" s="1">
        <v>0</v>
      </c>
    </row>
    <row r="72" spans="1:24">
      <c r="A72" s="1" t="s">
        <v>425</v>
      </c>
      <c r="B72" s="1" t="s">
        <v>426</v>
      </c>
      <c r="C72" s="1">
        <v>0</v>
      </c>
      <c r="D72" s="1">
        <v>0</v>
      </c>
      <c r="E72" s="1">
        <v>0</v>
      </c>
      <c r="F72" s="1">
        <v>0</v>
      </c>
      <c r="G72" s="1">
        <v>0</v>
      </c>
      <c r="H72" s="1">
        <v>0</v>
      </c>
      <c r="I72" s="1">
        <v>0</v>
      </c>
      <c r="J72" s="1">
        <v>0</v>
      </c>
      <c r="K72" s="1">
        <v>0</v>
      </c>
      <c r="L72" s="1">
        <v>0</v>
      </c>
      <c r="M72" s="1">
        <v>0</v>
      </c>
      <c r="N72" s="1">
        <v>0</v>
      </c>
      <c r="O72" s="1">
        <v>0</v>
      </c>
      <c r="P72" s="1">
        <v>0</v>
      </c>
      <c r="Q72" s="1">
        <v>0</v>
      </c>
      <c r="R72" s="1">
        <v>0</v>
      </c>
      <c r="S72" s="1">
        <v>0</v>
      </c>
      <c r="T72" s="1">
        <v>0</v>
      </c>
      <c r="U72" s="1">
        <v>0</v>
      </c>
      <c r="V72" s="1">
        <v>0</v>
      </c>
      <c r="W72" s="1">
        <v>0</v>
      </c>
      <c r="X72" s="1">
        <v>0</v>
      </c>
    </row>
    <row r="73" spans="1:24">
      <c r="A73" s="1" t="s">
        <v>427</v>
      </c>
      <c r="B73" s="1" t="s">
        <v>428</v>
      </c>
      <c r="C73" s="1">
        <v>0</v>
      </c>
      <c r="D73" s="1">
        <v>0</v>
      </c>
      <c r="E73" s="1">
        <v>0</v>
      </c>
      <c r="F73" s="1">
        <v>0</v>
      </c>
      <c r="G73" s="1">
        <v>0</v>
      </c>
      <c r="H73" s="1">
        <v>0</v>
      </c>
      <c r="I73" s="1">
        <v>0</v>
      </c>
      <c r="J73" s="1">
        <v>0</v>
      </c>
      <c r="K73" s="1">
        <v>0</v>
      </c>
      <c r="L73" s="1">
        <v>0</v>
      </c>
      <c r="M73" s="1">
        <v>0</v>
      </c>
      <c r="N73" s="1">
        <v>0</v>
      </c>
      <c r="O73" s="1">
        <v>0</v>
      </c>
      <c r="P73" s="1">
        <v>0</v>
      </c>
      <c r="Q73" s="1">
        <v>0</v>
      </c>
      <c r="R73" s="1">
        <v>0</v>
      </c>
      <c r="S73" s="1">
        <v>0</v>
      </c>
      <c r="T73" s="1">
        <v>0</v>
      </c>
      <c r="U73" s="1">
        <v>0</v>
      </c>
      <c r="V73" s="1">
        <v>0</v>
      </c>
      <c r="W73" s="1">
        <v>0</v>
      </c>
      <c r="X73" s="1">
        <v>0</v>
      </c>
    </row>
    <row r="74" spans="1:24">
      <c r="A74" s="1" t="s">
        <v>429</v>
      </c>
      <c r="B74" s="1" t="s">
        <v>430</v>
      </c>
      <c r="C74" s="1">
        <v>0</v>
      </c>
      <c r="D74" s="1">
        <v>0</v>
      </c>
      <c r="E74" s="1">
        <v>0</v>
      </c>
      <c r="F74" s="1">
        <v>0</v>
      </c>
      <c r="G74" s="1">
        <v>0</v>
      </c>
      <c r="H74" s="1">
        <v>0</v>
      </c>
      <c r="I74" s="1">
        <v>0</v>
      </c>
      <c r="J74" s="1">
        <v>0</v>
      </c>
      <c r="K74" s="1">
        <v>0</v>
      </c>
      <c r="L74" s="1">
        <v>0</v>
      </c>
      <c r="M74" s="1">
        <v>0</v>
      </c>
      <c r="N74" s="1">
        <v>0</v>
      </c>
      <c r="O74" s="1">
        <v>0</v>
      </c>
      <c r="P74" s="1">
        <v>0</v>
      </c>
      <c r="Q74" s="1">
        <v>0</v>
      </c>
      <c r="R74" s="1">
        <v>0</v>
      </c>
      <c r="S74" s="1">
        <v>0</v>
      </c>
      <c r="T74" s="1">
        <v>0</v>
      </c>
      <c r="U74" s="1">
        <v>0</v>
      </c>
      <c r="V74" s="1">
        <v>0</v>
      </c>
      <c r="W74" s="1">
        <v>0</v>
      </c>
      <c r="X74" s="1">
        <v>0</v>
      </c>
    </row>
    <row r="75" spans="1:24">
      <c r="A75" s="1" t="s">
        <v>431</v>
      </c>
      <c r="B75" s="1" t="s">
        <v>432</v>
      </c>
      <c r="C75" s="1">
        <v>0</v>
      </c>
      <c r="D75" s="1">
        <v>0</v>
      </c>
      <c r="E75" s="1">
        <v>0</v>
      </c>
      <c r="F75" s="1">
        <v>0</v>
      </c>
      <c r="G75" s="1">
        <v>0</v>
      </c>
      <c r="H75" s="1">
        <v>0</v>
      </c>
      <c r="I75" s="1">
        <v>0</v>
      </c>
      <c r="J75" s="1">
        <v>0</v>
      </c>
      <c r="K75" s="1">
        <v>0</v>
      </c>
      <c r="L75" s="1">
        <v>0</v>
      </c>
      <c r="M75" s="1">
        <v>0</v>
      </c>
      <c r="N75" s="1">
        <v>0</v>
      </c>
      <c r="O75" s="1">
        <v>0</v>
      </c>
      <c r="P75" s="1">
        <v>0</v>
      </c>
      <c r="Q75" s="1">
        <v>0</v>
      </c>
      <c r="R75" s="1">
        <v>0</v>
      </c>
      <c r="S75" s="1">
        <v>0</v>
      </c>
      <c r="T75" s="1">
        <v>0</v>
      </c>
      <c r="U75" s="1">
        <v>0</v>
      </c>
      <c r="V75" s="1">
        <v>0</v>
      </c>
      <c r="W75" s="1">
        <v>0</v>
      </c>
      <c r="X75" s="1">
        <v>0</v>
      </c>
    </row>
    <row r="76" spans="1:24">
      <c r="A76" s="1" t="s">
        <v>433</v>
      </c>
      <c r="B76" s="1" t="s">
        <v>434</v>
      </c>
      <c r="C76" s="1">
        <v>0</v>
      </c>
      <c r="D76" s="1">
        <v>0</v>
      </c>
      <c r="E76" s="1">
        <v>0</v>
      </c>
      <c r="F76" s="1">
        <v>0</v>
      </c>
      <c r="G76" s="1">
        <v>0</v>
      </c>
      <c r="H76" s="1">
        <v>0</v>
      </c>
      <c r="I76" s="1">
        <v>0</v>
      </c>
      <c r="J76" s="1">
        <v>0</v>
      </c>
      <c r="K76" s="1">
        <v>0</v>
      </c>
      <c r="L76" s="1">
        <v>0</v>
      </c>
      <c r="M76" s="1">
        <v>0</v>
      </c>
      <c r="N76" s="1">
        <v>0</v>
      </c>
      <c r="O76" s="1">
        <v>0</v>
      </c>
      <c r="P76" s="1">
        <v>0</v>
      </c>
      <c r="Q76" s="1">
        <v>0</v>
      </c>
      <c r="R76" s="1">
        <v>0</v>
      </c>
      <c r="S76" s="1">
        <v>0</v>
      </c>
      <c r="T76" s="1">
        <v>0</v>
      </c>
      <c r="U76" s="1">
        <v>0</v>
      </c>
      <c r="V76" s="1">
        <v>0</v>
      </c>
      <c r="W76" s="1">
        <v>0</v>
      </c>
      <c r="X76" s="1">
        <v>0</v>
      </c>
    </row>
    <row r="77" spans="1:24">
      <c r="A77" s="1" t="s">
        <v>435</v>
      </c>
      <c r="B77" s="1" t="s">
        <v>436</v>
      </c>
      <c r="C77" s="1">
        <v>0</v>
      </c>
      <c r="D77" s="1">
        <v>0</v>
      </c>
      <c r="E77" s="1">
        <v>0</v>
      </c>
      <c r="F77" s="1">
        <v>0</v>
      </c>
      <c r="G77" s="1">
        <v>0</v>
      </c>
      <c r="H77" s="1">
        <v>0</v>
      </c>
      <c r="I77" s="1">
        <v>0</v>
      </c>
      <c r="J77" s="1">
        <v>0</v>
      </c>
      <c r="K77" s="1">
        <v>0</v>
      </c>
      <c r="L77" s="1">
        <v>0</v>
      </c>
      <c r="M77" s="1">
        <v>0</v>
      </c>
      <c r="N77" s="1">
        <v>0</v>
      </c>
      <c r="O77" s="1">
        <v>0</v>
      </c>
      <c r="P77" s="1">
        <v>0</v>
      </c>
      <c r="Q77" s="1">
        <v>0</v>
      </c>
      <c r="R77" s="1">
        <v>0</v>
      </c>
      <c r="S77" s="1">
        <v>0</v>
      </c>
      <c r="T77" s="1">
        <v>0</v>
      </c>
      <c r="U77" s="1">
        <v>0</v>
      </c>
      <c r="V77" s="1">
        <v>0</v>
      </c>
      <c r="W77" s="1">
        <v>0</v>
      </c>
      <c r="X77" s="1">
        <v>0</v>
      </c>
    </row>
    <row r="78" spans="1:24">
      <c r="A78" s="1" t="s">
        <v>579</v>
      </c>
      <c r="B78" s="1" t="s">
        <v>438</v>
      </c>
      <c r="C78" s="1">
        <v>0</v>
      </c>
      <c r="D78" s="1">
        <v>0</v>
      </c>
      <c r="E78" s="1">
        <v>0</v>
      </c>
      <c r="F78" s="1">
        <v>0</v>
      </c>
      <c r="G78" s="1">
        <v>0</v>
      </c>
      <c r="H78" s="1">
        <v>0</v>
      </c>
      <c r="I78" s="1">
        <v>0</v>
      </c>
      <c r="J78" s="1">
        <v>0</v>
      </c>
      <c r="K78" s="1">
        <v>0</v>
      </c>
      <c r="L78" s="1">
        <v>0</v>
      </c>
      <c r="M78" s="1">
        <v>0</v>
      </c>
      <c r="N78" s="1">
        <v>0</v>
      </c>
      <c r="O78" s="1">
        <v>0</v>
      </c>
      <c r="P78" s="1">
        <v>0</v>
      </c>
      <c r="Q78" s="1">
        <v>0</v>
      </c>
      <c r="R78" s="1">
        <v>0</v>
      </c>
      <c r="S78" s="1">
        <v>0</v>
      </c>
      <c r="T78" s="1">
        <v>0</v>
      </c>
      <c r="U78" s="1">
        <v>0</v>
      </c>
      <c r="V78" s="1">
        <v>0</v>
      </c>
      <c r="W78" s="1">
        <v>0</v>
      </c>
      <c r="X78" s="1">
        <v>0</v>
      </c>
    </row>
    <row r="79" spans="1:24">
      <c r="A79" s="1" t="s">
        <v>580</v>
      </c>
      <c r="B79" s="1" t="s">
        <v>440</v>
      </c>
      <c r="C79" s="1">
        <v>0</v>
      </c>
      <c r="D79" s="1">
        <v>0</v>
      </c>
      <c r="E79" s="1">
        <v>0</v>
      </c>
      <c r="F79" s="1">
        <v>0</v>
      </c>
      <c r="G79" s="1">
        <v>0</v>
      </c>
      <c r="H79" s="1">
        <v>0</v>
      </c>
      <c r="I79" s="1">
        <v>0</v>
      </c>
      <c r="J79" s="1">
        <v>0</v>
      </c>
      <c r="K79" s="1">
        <v>0</v>
      </c>
      <c r="L79" s="1">
        <v>0</v>
      </c>
      <c r="M79" s="1">
        <v>0</v>
      </c>
      <c r="N79" s="1">
        <v>0</v>
      </c>
      <c r="O79" s="1">
        <v>0</v>
      </c>
      <c r="P79" s="1">
        <v>0</v>
      </c>
      <c r="Q79" s="1">
        <v>0</v>
      </c>
      <c r="R79" s="1">
        <v>0</v>
      </c>
      <c r="S79" s="1">
        <v>0</v>
      </c>
      <c r="T79" s="1">
        <v>0</v>
      </c>
      <c r="U79" s="1">
        <v>0</v>
      </c>
      <c r="V79" s="1">
        <v>0</v>
      </c>
      <c r="W79" s="1">
        <v>0</v>
      </c>
      <c r="X79" s="1">
        <v>0</v>
      </c>
    </row>
    <row r="80" spans="1:24">
      <c r="A80" s="1" t="s">
        <v>441</v>
      </c>
      <c r="B80" s="1" t="s">
        <v>442</v>
      </c>
      <c r="C80" s="1">
        <v>0</v>
      </c>
      <c r="D80" s="1">
        <v>0</v>
      </c>
      <c r="E80" s="1">
        <v>0</v>
      </c>
      <c r="F80" s="1">
        <v>0</v>
      </c>
      <c r="G80" s="1">
        <v>0</v>
      </c>
      <c r="H80" s="1">
        <v>0</v>
      </c>
      <c r="I80" s="1">
        <v>0</v>
      </c>
      <c r="J80" s="1">
        <v>0</v>
      </c>
      <c r="K80" s="1">
        <v>0</v>
      </c>
      <c r="L80" s="1">
        <v>0</v>
      </c>
      <c r="M80" s="1">
        <v>0</v>
      </c>
      <c r="N80" s="1">
        <v>0</v>
      </c>
      <c r="O80" s="1">
        <v>0</v>
      </c>
      <c r="P80" s="1">
        <v>0</v>
      </c>
      <c r="Q80" s="1">
        <v>0</v>
      </c>
      <c r="R80" s="1">
        <v>0</v>
      </c>
      <c r="S80" s="1">
        <v>0</v>
      </c>
      <c r="T80" s="1">
        <v>0</v>
      </c>
      <c r="U80" s="1">
        <v>0</v>
      </c>
      <c r="V80" s="1">
        <v>0</v>
      </c>
      <c r="W80" s="1">
        <v>0</v>
      </c>
      <c r="X80" s="1">
        <v>0</v>
      </c>
    </row>
    <row r="81" spans="1:24">
      <c r="A81" s="1" t="s">
        <v>443</v>
      </c>
      <c r="B81" s="1" t="s">
        <v>444</v>
      </c>
      <c r="C81" s="1">
        <v>0</v>
      </c>
      <c r="D81" s="1">
        <v>0</v>
      </c>
      <c r="E81" s="1">
        <v>0</v>
      </c>
      <c r="F81" s="1">
        <v>0</v>
      </c>
      <c r="G81" s="1">
        <v>0</v>
      </c>
      <c r="H81" s="1">
        <v>0</v>
      </c>
      <c r="I81" s="1">
        <v>0</v>
      </c>
      <c r="J81" s="1">
        <v>0</v>
      </c>
      <c r="K81" s="1">
        <v>0</v>
      </c>
      <c r="L81" s="1">
        <v>0</v>
      </c>
      <c r="M81" s="1">
        <v>0</v>
      </c>
      <c r="N81" s="1">
        <v>0</v>
      </c>
      <c r="O81" s="1">
        <v>0</v>
      </c>
      <c r="P81" s="1">
        <v>0</v>
      </c>
      <c r="Q81" s="1">
        <v>0</v>
      </c>
      <c r="R81" s="1">
        <v>0</v>
      </c>
      <c r="S81" s="1">
        <v>0</v>
      </c>
      <c r="T81" s="1">
        <v>0</v>
      </c>
      <c r="U81" s="1">
        <v>0</v>
      </c>
      <c r="V81" s="1">
        <v>0</v>
      </c>
      <c r="W81" s="1">
        <v>0</v>
      </c>
      <c r="X81" s="1">
        <v>0</v>
      </c>
    </row>
    <row r="82" spans="1:24">
      <c r="A82" s="1" t="s">
        <v>445</v>
      </c>
      <c r="B82" s="1" t="s">
        <v>446</v>
      </c>
      <c r="C82" s="1">
        <v>0</v>
      </c>
      <c r="D82" s="1">
        <v>0</v>
      </c>
      <c r="E82" s="1">
        <v>0</v>
      </c>
      <c r="F82" s="1">
        <v>0</v>
      </c>
      <c r="G82" s="1">
        <v>0</v>
      </c>
      <c r="H82" s="1">
        <v>0</v>
      </c>
      <c r="I82" s="1">
        <v>0</v>
      </c>
      <c r="J82" s="1">
        <v>0</v>
      </c>
      <c r="K82" s="1">
        <v>0</v>
      </c>
      <c r="L82" s="1">
        <v>0</v>
      </c>
      <c r="M82" s="1">
        <v>0</v>
      </c>
      <c r="N82" s="1">
        <v>0</v>
      </c>
      <c r="O82" s="1">
        <v>0</v>
      </c>
      <c r="P82" s="1">
        <v>0</v>
      </c>
      <c r="Q82" s="1">
        <v>0</v>
      </c>
      <c r="R82" s="1">
        <v>0</v>
      </c>
      <c r="S82" s="1">
        <v>0</v>
      </c>
      <c r="T82" s="1">
        <v>0</v>
      </c>
      <c r="U82" s="1">
        <v>0</v>
      </c>
      <c r="V82" s="1">
        <v>0</v>
      </c>
      <c r="W82" s="1">
        <v>0</v>
      </c>
      <c r="X82" s="1">
        <v>0</v>
      </c>
    </row>
    <row r="83" spans="1:24">
      <c r="A83" s="1" t="s">
        <v>447</v>
      </c>
      <c r="B83" s="1" t="s">
        <v>448</v>
      </c>
      <c r="C83" s="1">
        <v>0</v>
      </c>
      <c r="D83" s="1">
        <v>0</v>
      </c>
      <c r="E83" s="1">
        <v>0</v>
      </c>
      <c r="F83" s="1">
        <v>0</v>
      </c>
      <c r="G83" s="1">
        <v>0</v>
      </c>
      <c r="H83" s="1">
        <v>0</v>
      </c>
      <c r="I83" s="1">
        <v>0</v>
      </c>
      <c r="J83" s="1">
        <v>0</v>
      </c>
      <c r="K83" s="1">
        <v>0</v>
      </c>
      <c r="L83" s="1">
        <v>0</v>
      </c>
      <c r="M83" s="1">
        <v>0</v>
      </c>
      <c r="N83" s="1">
        <v>0</v>
      </c>
      <c r="O83" s="1">
        <v>0</v>
      </c>
      <c r="P83" s="1">
        <v>0</v>
      </c>
      <c r="Q83" s="1">
        <v>0</v>
      </c>
      <c r="R83" s="1">
        <v>0</v>
      </c>
      <c r="S83" s="1">
        <v>0</v>
      </c>
      <c r="T83" s="1">
        <v>0</v>
      </c>
      <c r="U83" s="1">
        <v>0</v>
      </c>
      <c r="V83" s="1">
        <v>0</v>
      </c>
      <c r="W83" s="1">
        <v>0</v>
      </c>
      <c r="X83" s="1">
        <v>0</v>
      </c>
    </row>
    <row r="84" spans="1:24">
      <c r="A84" s="1" t="s">
        <v>2758</v>
      </c>
      <c r="B84" s="1" t="s">
        <v>450</v>
      </c>
      <c r="C84" s="1">
        <v>0</v>
      </c>
      <c r="D84" s="1">
        <v>0</v>
      </c>
      <c r="E84" s="1">
        <v>0</v>
      </c>
      <c r="F84" s="1">
        <v>0</v>
      </c>
      <c r="G84" s="1">
        <v>0</v>
      </c>
      <c r="H84" s="1">
        <v>0</v>
      </c>
      <c r="I84" s="1">
        <v>0</v>
      </c>
      <c r="J84" s="1">
        <v>0</v>
      </c>
      <c r="K84" s="1">
        <v>0</v>
      </c>
      <c r="L84" s="1">
        <v>0</v>
      </c>
      <c r="M84" s="1">
        <v>0</v>
      </c>
      <c r="N84" s="1">
        <v>0</v>
      </c>
      <c r="O84" s="1">
        <v>0</v>
      </c>
      <c r="P84" s="1">
        <v>0</v>
      </c>
      <c r="Q84" s="1">
        <v>0</v>
      </c>
      <c r="R84" s="1">
        <v>0</v>
      </c>
      <c r="S84" s="1">
        <v>0</v>
      </c>
      <c r="T84" s="1">
        <v>0</v>
      </c>
      <c r="U84" s="1">
        <v>0</v>
      </c>
      <c r="V84" s="1">
        <v>0</v>
      </c>
      <c r="W84" s="1">
        <v>0</v>
      </c>
      <c r="X84" s="1">
        <v>0</v>
      </c>
    </row>
    <row r="85" spans="1:24">
      <c r="A85" s="1" t="s">
        <v>451</v>
      </c>
      <c r="B85" s="1" t="s">
        <v>452</v>
      </c>
      <c r="C85" s="1">
        <v>0</v>
      </c>
      <c r="D85" s="1">
        <v>0</v>
      </c>
      <c r="E85" s="1">
        <v>0</v>
      </c>
      <c r="F85" s="1">
        <v>0</v>
      </c>
      <c r="G85" s="1">
        <v>0</v>
      </c>
      <c r="H85" s="1">
        <v>0</v>
      </c>
      <c r="I85" s="1">
        <v>0</v>
      </c>
      <c r="J85" s="1">
        <v>0</v>
      </c>
      <c r="K85" s="1">
        <v>0</v>
      </c>
      <c r="L85" s="1">
        <v>0</v>
      </c>
      <c r="M85" s="1">
        <v>0</v>
      </c>
      <c r="N85" s="1">
        <v>0</v>
      </c>
      <c r="O85" s="1">
        <v>0</v>
      </c>
      <c r="P85" s="1">
        <v>0</v>
      </c>
      <c r="Q85" s="1">
        <v>0</v>
      </c>
      <c r="R85" s="1">
        <v>0</v>
      </c>
      <c r="S85" s="1">
        <v>0</v>
      </c>
      <c r="T85" s="1">
        <v>0</v>
      </c>
      <c r="U85" s="1">
        <v>0</v>
      </c>
      <c r="V85" s="1">
        <v>0</v>
      </c>
      <c r="W85" s="1">
        <v>0</v>
      </c>
      <c r="X85" s="1">
        <v>0</v>
      </c>
    </row>
    <row r="86" spans="1:24">
      <c r="A86" s="1" t="s">
        <v>453</v>
      </c>
      <c r="B86" s="1" t="s">
        <v>454</v>
      </c>
      <c r="C86" s="1">
        <v>0</v>
      </c>
      <c r="D86" s="1">
        <v>0</v>
      </c>
      <c r="E86" s="1">
        <v>0</v>
      </c>
      <c r="F86" s="1">
        <v>0</v>
      </c>
      <c r="G86" s="1">
        <v>0</v>
      </c>
      <c r="H86" s="1">
        <v>0</v>
      </c>
      <c r="I86" s="1">
        <v>0</v>
      </c>
      <c r="J86" s="1">
        <v>0</v>
      </c>
      <c r="K86" s="1">
        <v>0</v>
      </c>
      <c r="L86" s="1">
        <v>0</v>
      </c>
      <c r="M86" s="1">
        <v>0</v>
      </c>
      <c r="N86" s="1">
        <v>0</v>
      </c>
      <c r="O86" s="1">
        <v>0</v>
      </c>
      <c r="P86" s="1">
        <v>0</v>
      </c>
      <c r="Q86" s="1">
        <v>0</v>
      </c>
      <c r="R86" s="1">
        <v>0</v>
      </c>
      <c r="S86" s="1">
        <v>0</v>
      </c>
      <c r="T86" s="1">
        <v>0</v>
      </c>
      <c r="U86" s="1">
        <v>0</v>
      </c>
      <c r="V86" s="1">
        <v>0</v>
      </c>
      <c r="W86" s="1">
        <v>0</v>
      </c>
      <c r="X86" s="1">
        <v>0</v>
      </c>
    </row>
    <row r="87" spans="1:24">
      <c r="A87" s="1" t="s">
        <v>455</v>
      </c>
      <c r="B87" s="1" t="s">
        <v>456</v>
      </c>
      <c r="C87" s="1">
        <v>0</v>
      </c>
      <c r="D87" s="1">
        <v>0</v>
      </c>
      <c r="E87" s="1">
        <v>0</v>
      </c>
      <c r="F87" s="1">
        <v>0</v>
      </c>
      <c r="G87" s="1">
        <v>0</v>
      </c>
      <c r="H87" s="1">
        <v>0</v>
      </c>
      <c r="I87" s="1">
        <v>0</v>
      </c>
      <c r="J87" s="1">
        <v>0</v>
      </c>
      <c r="K87" s="1">
        <v>0</v>
      </c>
      <c r="L87" s="1">
        <v>0</v>
      </c>
      <c r="M87" s="1">
        <v>0</v>
      </c>
      <c r="N87" s="1">
        <v>0</v>
      </c>
      <c r="O87" s="1">
        <v>0</v>
      </c>
      <c r="P87" s="1">
        <v>0</v>
      </c>
      <c r="Q87" s="1">
        <v>0</v>
      </c>
      <c r="R87" s="1">
        <v>0</v>
      </c>
      <c r="S87" s="1">
        <v>0</v>
      </c>
      <c r="T87" s="1">
        <v>0</v>
      </c>
      <c r="U87" s="1">
        <v>0</v>
      </c>
      <c r="V87" s="1">
        <v>0</v>
      </c>
      <c r="W87" s="1">
        <v>0</v>
      </c>
      <c r="X87" s="1">
        <v>0</v>
      </c>
    </row>
    <row r="88" spans="1:24">
      <c r="A88" s="1" t="s">
        <v>2759</v>
      </c>
      <c r="B88" s="1" t="s">
        <v>458</v>
      </c>
      <c r="C88" s="1">
        <v>0</v>
      </c>
      <c r="D88" s="1">
        <v>0</v>
      </c>
      <c r="E88" s="1">
        <v>0</v>
      </c>
      <c r="F88" s="1">
        <v>0</v>
      </c>
      <c r="G88" s="1">
        <v>0</v>
      </c>
      <c r="H88" s="1">
        <v>0</v>
      </c>
      <c r="I88" s="1">
        <v>0</v>
      </c>
      <c r="J88" s="1">
        <v>0</v>
      </c>
      <c r="K88" s="1">
        <v>0</v>
      </c>
      <c r="L88" s="1">
        <v>0</v>
      </c>
      <c r="M88" s="1">
        <v>0</v>
      </c>
      <c r="N88" s="1">
        <v>0</v>
      </c>
      <c r="O88" s="1">
        <v>0</v>
      </c>
      <c r="P88" s="1">
        <v>0</v>
      </c>
      <c r="Q88" s="1">
        <v>0</v>
      </c>
      <c r="R88" s="1">
        <v>0</v>
      </c>
      <c r="S88" s="1">
        <v>0</v>
      </c>
      <c r="T88" s="1">
        <v>0</v>
      </c>
      <c r="U88" s="1">
        <v>0</v>
      </c>
      <c r="V88" s="1">
        <v>0</v>
      </c>
      <c r="W88" s="1">
        <v>0</v>
      </c>
      <c r="X88" s="1">
        <v>0</v>
      </c>
    </row>
    <row r="89" spans="1:24">
      <c r="A89" s="1" t="s">
        <v>459</v>
      </c>
      <c r="B89" s="1" t="s">
        <v>460</v>
      </c>
      <c r="C89" s="1">
        <v>0</v>
      </c>
      <c r="D89" s="1">
        <v>0</v>
      </c>
      <c r="E89" s="1">
        <v>0</v>
      </c>
      <c r="F89" s="1">
        <v>0</v>
      </c>
      <c r="G89" s="1">
        <v>0</v>
      </c>
      <c r="H89" s="1">
        <v>0</v>
      </c>
      <c r="I89" s="1">
        <v>0</v>
      </c>
      <c r="J89" s="1">
        <v>0</v>
      </c>
      <c r="K89" s="1">
        <v>0</v>
      </c>
      <c r="L89" s="1">
        <v>0</v>
      </c>
      <c r="M89" s="1">
        <v>0</v>
      </c>
      <c r="N89" s="1">
        <v>0</v>
      </c>
      <c r="O89" s="1">
        <v>0</v>
      </c>
      <c r="P89" s="1">
        <v>0</v>
      </c>
      <c r="Q89" s="1">
        <v>0</v>
      </c>
      <c r="R89" s="1">
        <v>0</v>
      </c>
      <c r="S89" s="1">
        <v>0</v>
      </c>
      <c r="T89" s="1">
        <v>0</v>
      </c>
      <c r="U89" s="1">
        <v>0</v>
      </c>
      <c r="V89" s="1">
        <v>0</v>
      </c>
      <c r="W89" s="1">
        <v>0</v>
      </c>
      <c r="X89" s="1">
        <v>0</v>
      </c>
    </row>
    <row r="90" spans="1:24">
      <c r="A90" s="1" t="s">
        <v>461</v>
      </c>
      <c r="B90" s="1" t="s">
        <v>462</v>
      </c>
      <c r="C90" s="1">
        <v>0</v>
      </c>
      <c r="D90" s="1">
        <v>0</v>
      </c>
      <c r="E90" s="1">
        <v>0</v>
      </c>
      <c r="F90" s="1">
        <v>0</v>
      </c>
      <c r="G90" s="1">
        <v>0</v>
      </c>
      <c r="H90" s="1">
        <v>0</v>
      </c>
      <c r="I90" s="1">
        <v>0</v>
      </c>
      <c r="J90" s="1">
        <v>0</v>
      </c>
      <c r="K90" s="1">
        <v>0</v>
      </c>
      <c r="L90" s="1">
        <v>0</v>
      </c>
      <c r="M90" s="1">
        <v>0</v>
      </c>
      <c r="N90" s="1">
        <v>0</v>
      </c>
      <c r="O90" s="1">
        <v>0</v>
      </c>
      <c r="P90" s="1">
        <v>0</v>
      </c>
      <c r="Q90" s="1">
        <v>0</v>
      </c>
      <c r="R90" s="1">
        <v>0</v>
      </c>
      <c r="S90" s="1">
        <v>0</v>
      </c>
      <c r="T90" s="1">
        <v>0</v>
      </c>
      <c r="U90" s="1">
        <v>0</v>
      </c>
      <c r="V90" s="1">
        <v>0</v>
      </c>
      <c r="W90" s="1">
        <v>0</v>
      </c>
      <c r="X90" s="1">
        <v>0</v>
      </c>
    </row>
    <row r="91" spans="1:24">
      <c r="A91" s="1" t="s">
        <v>463</v>
      </c>
      <c r="B91" s="1" t="s">
        <v>464</v>
      </c>
      <c r="C91" s="1">
        <v>0</v>
      </c>
      <c r="D91" s="1">
        <v>0</v>
      </c>
      <c r="E91" s="1">
        <v>0</v>
      </c>
      <c r="F91" s="1">
        <v>0</v>
      </c>
      <c r="G91" s="1">
        <v>0</v>
      </c>
      <c r="H91" s="1">
        <v>0</v>
      </c>
      <c r="I91" s="1">
        <v>0</v>
      </c>
      <c r="J91" s="1">
        <v>0</v>
      </c>
      <c r="K91" s="1">
        <v>0</v>
      </c>
      <c r="L91" s="1">
        <v>0</v>
      </c>
      <c r="M91" s="1">
        <v>0</v>
      </c>
      <c r="N91" s="1">
        <v>0</v>
      </c>
      <c r="O91" s="1">
        <v>0</v>
      </c>
      <c r="P91" s="1">
        <v>0</v>
      </c>
      <c r="Q91" s="1">
        <v>0</v>
      </c>
      <c r="R91" s="1">
        <v>0</v>
      </c>
      <c r="S91" s="1">
        <v>0</v>
      </c>
      <c r="T91" s="1">
        <v>0</v>
      </c>
      <c r="U91" s="1">
        <v>0</v>
      </c>
      <c r="V91" s="1">
        <v>0</v>
      </c>
      <c r="W91" s="1">
        <v>0</v>
      </c>
      <c r="X91" s="1">
        <v>0</v>
      </c>
    </row>
    <row r="92" spans="1:24">
      <c r="A92" s="1" t="s">
        <v>2760</v>
      </c>
      <c r="B92" s="1" t="s">
        <v>466</v>
      </c>
      <c r="C92" s="1">
        <v>0</v>
      </c>
      <c r="D92" s="1">
        <v>0</v>
      </c>
      <c r="E92" s="1">
        <v>0</v>
      </c>
      <c r="F92" s="1">
        <v>0</v>
      </c>
      <c r="G92" s="1">
        <v>0</v>
      </c>
      <c r="H92" s="1">
        <v>0</v>
      </c>
      <c r="I92" s="1">
        <v>0</v>
      </c>
      <c r="J92" s="1">
        <v>0</v>
      </c>
      <c r="K92" s="1">
        <v>0</v>
      </c>
      <c r="L92" s="1">
        <v>0</v>
      </c>
      <c r="M92" s="1">
        <v>0</v>
      </c>
      <c r="N92" s="1">
        <v>0</v>
      </c>
      <c r="O92" s="1">
        <v>0</v>
      </c>
      <c r="P92" s="1">
        <v>0</v>
      </c>
      <c r="Q92" s="1">
        <v>0</v>
      </c>
      <c r="R92" s="1">
        <v>0</v>
      </c>
      <c r="S92" s="1">
        <v>0</v>
      </c>
      <c r="T92" s="1">
        <v>0</v>
      </c>
      <c r="U92" s="1">
        <v>0</v>
      </c>
      <c r="V92" s="1">
        <v>0</v>
      </c>
      <c r="W92" s="1">
        <v>0</v>
      </c>
      <c r="X92" s="1">
        <v>0</v>
      </c>
    </row>
    <row r="93" spans="1:24">
      <c r="A93" s="1" t="s">
        <v>467</v>
      </c>
      <c r="B93" s="1" t="s">
        <v>468</v>
      </c>
      <c r="C93" s="1">
        <v>0</v>
      </c>
      <c r="D93" s="1">
        <v>0</v>
      </c>
      <c r="E93" s="1">
        <v>0</v>
      </c>
      <c r="F93" s="1">
        <v>0</v>
      </c>
      <c r="G93" s="1">
        <v>0</v>
      </c>
      <c r="H93" s="1">
        <v>0</v>
      </c>
      <c r="I93" s="1">
        <v>0</v>
      </c>
      <c r="J93" s="1">
        <v>0</v>
      </c>
      <c r="K93" s="1">
        <v>0</v>
      </c>
      <c r="L93" s="1">
        <v>0</v>
      </c>
      <c r="M93" s="1">
        <v>0</v>
      </c>
      <c r="N93" s="1">
        <v>0</v>
      </c>
      <c r="O93" s="1">
        <v>0</v>
      </c>
      <c r="P93" s="1">
        <v>0</v>
      </c>
      <c r="Q93" s="1">
        <v>0</v>
      </c>
      <c r="R93" s="1">
        <v>0</v>
      </c>
      <c r="S93" s="1">
        <v>0</v>
      </c>
      <c r="T93" s="1">
        <v>0</v>
      </c>
      <c r="U93" s="1">
        <v>0</v>
      </c>
      <c r="V93" s="1">
        <v>0</v>
      </c>
      <c r="W93" s="1">
        <v>0</v>
      </c>
      <c r="X93" s="1">
        <v>0</v>
      </c>
    </row>
    <row r="94" spans="1:24">
      <c r="A94" s="1" t="s">
        <v>469</v>
      </c>
      <c r="B94" s="1" t="s">
        <v>470</v>
      </c>
      <c r="C94" s="1">
        <v>0</v>
      </c>
      <c r="D94" s="1">
        <v>0</v>
      </c>
      <c r="E94" s="1">
        <v>0</v>
      </c>
      <c r="F94" s="1">
        <v>0</v>
      </c>
      <c r="G94" s="1">
        <v>0</v>
      </c>
      <c r="H94" s="1">
        <v>0</v>
      </c>
      <c r="I94" s="1">
        <v>0</v>
      </c>
      <c r="J94" s="1">
        <v>0</v>
      </c>
      <c r="K94" s="1">
        <v>0</v>
      </c>
      <c r="L94" s="1">
        <v>0</v>
      </c>
      <c r="M94" s="1">
        <v>0</v>
      </c>
      <c r="N94" s="1">
        <v>0</v>
      </c>
      <c r="O94" s="1">
        <v>0</v>
      </c>
      <c r="P94" s="1">
        <v>0</v>
      </c>
      <c r="Q94" s="1">
        <v>0</v>
      </c>
      <c r="R94" s="1">
        <v>0</v>
      </c>
      <c r="S94" s="1">
        <v>0</v>
      </c>
      <c r="T94" s="1">
        <v>0</v>
      </c>
      <c r="U94" s="1">
        <v>0</v>
      </c>
      <c r="V94" s="1">
        <v>0</v>
      </c>
      <c r="W94" s="1">
        <v>0</v>
      </c>
      <c r="X94" s="1">
        <v>0</v>
      </c>
    </row>
    <row r="95" spans="1:24">
      <c r="A95" s="1" t="s">
        <v>471</v>
      </c>
      <c r="B95" s="1" t="s">
        <v>472</v>
      </c>
      <c r="C95" s="1">
        <v>0</v>
      </c>
      <c r="D95" s="1">
        <v>0</v>
      </c>
      <c r="E95" s="1">
        <v>0</v>
      </c>
      <c r="F95" s="1">
        <v>0</v>
      </c>
      <c r="G95" s="1">
        <v>0</v>
      </c>
      <c r="H95" s="1">
        <v>0</v>
      </c>
      <c r="I95" s="1">
        <v>0</v>
      </c>
      <c r="J95" s="1">
        <v>0</v>
      </c>
      <c r="K95" s="1">
        <v>0</v>
      </c>
      <c r="L95" s="1">
        <v>0</v>
      </c>
      <c r="M95" s="1">
        <v>0</v>
      </c>
      <c r="N95" s="1">
        <v>0</v>
      </c>
      <c r="O95" s="1">
        <v>0</v>
      </c>
      <c r="P95" s="1">
        <v>0</v>
      </c>
      <c r="Q95" s="1">
        <v>0</v>
      </c>
      <c r="R95" s="1">
        <v>0</v>
      </c>
      <c r="S95" s="1">
        <v>0</v>
      </c>
      <c r="T95" s="1">
        <v>0</v>
      </c>
      <c r="U95" s="1">
        <v>0</v>
      </c>
      <c r="V95" s="1">
        <v>0</v>
      </c>
      <c r="W95" s="1">
        <v>0</v>
      </c>
      <c r="X95" s="1">
        <v>0</v>
      </c>
    </row>
    <row r="96" spans="1:24">
      <c r="A96" s="1" t="s">
        <v>2761</v>
      </c>
      <c r="B96" s="1" t="s">
        <v>474</v>
      </c>
      <c r="C96" s="1">
        <v>0</v>
      </c>
      <c r="D96" s="1">
        <v>0</v>
      </c>
      <c r="E96" s="1">
        <v>0</v>
      </c>
      <c r="F96" s="1">
        <v>0</v>
      </c>
      <c r="G96" s="1">
        <v>0</v>
      </c>
      <c r="H96" s="1">
        <v>0</v>
      </c>
      <c r="I96" s="1">
        <v>0</v>
      </c>
      <c r="J96" s="1">
        <v>0</v>
      </c>
      <c r="K96" s="1">
        <v>0</v>
      </c>
      <c r="L96" s="1">
        <v>0</v>
      </c>
      <c r="M96" s="1">
        <v>0</v>
      </c>
      <c r="N96" s="1">
        <v>0</v>
      </c>
      <c r="O96" s="1">
        <v>0</v>
      </c>
      <c r="P96" s="1">
        <v>0</v>
      </c>
      <c r="Q96" s="1">
        <v>0</v>
      </c>
      <c r="R96" s="1">
        <v>0</v>
      </c>
      <c r="S96" s="1">
        <v>0</v>
      </c>
      <c r="T96" s="1">
        <v>0</v>
      </c>
      <c r="U96" s="1">
        <v>0</v>
      </c>
      <c r="V96" s="1">
        <v>0</v>
      </c>
      <c r="W96" s="1">
        <v>0</v>
      </c>
      <c r="X96" s="1">
        <v>0</v>
      </c>
    </row>
    <row r="97" spans="1:24">
      <c r="A97" s="1" t="s">
        <v>475</v>
      </c>
      <c r="B97" s="1" t="s">
        <v>476</v>
      </c>
      <c r="C97" s="1">
        <v>0</v>
      </c>
      <c r="D97" s="1">
        <v>0</v>
      </c>
      <c r="E97" s="1">
        <v>0</v>
      </c>
      <c r="F97" s="1">
        <v>0</v>
      </c>
      <c r="G97" s="1">
        <v>0</v>
      </c>
      <c r="H97" s="1">
        <v>0</v>
      </c>
      <c r="I97" s="1">
        <v>0</v>
      </c>
      <c r="J97" s="1">
        <v>0</v>
      </c>
      <c r="K97" s="1">
        <v>0</v>
      </c>
      <c r="L97" s="1">
        <v>0</v>
      </c>
      <c r="M97" s="1">
        <v>0</v>
      </c>
      <c r="N97" s="1">
        <v>0</v>
      </c>
      <c r="O97" s="1">
        <v>0</v>
      </c>
      <c r="P97" s="1">
        <v>0</v>
      </c>
      <c r="Q97" s="1">
        <v>0</v>
      </c>
      <c r="R97" s="1">
        <v>0</v>
      </c>
      <c r="S97" s="1">
        <v>0</v>
      </c>
      <c r="T97" s="1">
        <v>0</v>
      </c>
      <c r="U97" s="1">
        <v>0</v>
      </c>
      <c r="V97" s="1">
        <v>0</v>
      </c>
      <c r="W97" s="1">
        <v>0</v>
      </c>
      <c r="X97" s="1">
        <v>0</v>
      </c>
    </row>
    <row r="98" spans="1:24">
      <c r="A98" s="1" t="s">
        <v>477</v>
      </c>
      <c r="B98" s="1" t="s">
        <v>478</v>
      </c>
      <c r="C98" s="1">
        <v>0</v>
      </c>
      <c r="D98" s="1">
        <v>0</v>
      </c>
      <c r="E98" s="1">
        <v>0</v>
      </c>
      <c r="F98" s="1">
        <v>0</v>
      </c>
      <c r="G98" s="1">
        <v>0</v>
      </c>
      <c r="H98" s="1">
        <v>0</v>
      </c>
      <c r="I98" s="1">
        <v>0</v>
      </c>
      <c r="J98" s="1">
        <v>0</v>
      </c>
      <c r="K98" s="1">
        <v>0</v>
      </c>
      <c r="L98" s="1">
        <v>0</v>
      </c>
      <c r="M98" s="1">
        <v>0</v>
      </c>
      <c r="N98" s="1">
        <v>0</v>
      </c>
      <c r="O98" s="1">
        <v>0</v>
      </c>
      <c r="P98" s="1">
        <v>0</v>
      </c>
      <c r="Q98" s="1">
        <v>0</v>
      </c>
      <c r="R98" s="1">
        <v>0</v>
      </c>
      <c r="S98" s="1">
        <v>0</v>
      </c>
      <c r="T98" s="1">
        <v>0</v>
      </c>
      <c r="U98" s="1">
        <v>0</v>
      </c>
      <c r="V98" s="1">
        <v>0</v>
      </c>
      <c r="W98" s="1">
        <v>0</v>
      </c>
      <c r="X98" s="1">
        <v>0</v>
      </c>
    </row>
    <row r="99" spans="1:24">
      <c r="A99" s="1" t="s">
        <v>479</v>
      </c>
      <c r="B99" s="1" t="s">
        <v>480</v>
      </c>
      <c r="C99" s="1">
        <v>0</v>
      </c>
      <c r="D99" s="1">
        <v>0</v>
      </c>
      <c r="E99" s="1">
        <v>0</v>
      </c>
      <c r="F99" s="1">
        <v>0</v>
      </c>
      <c r="G99" s="1">
        <v>0</v>
      </c>
      <c r="H99" s="1">
        <v>0</v>
      </c>
      <c r="I99" s="1">
        <v>0</v>
      </c>
      <c r="J99" s="1">
        <v>0</v>
      </c>
      <c r="K99" s="1">
        <v>0</v>
      </c>
      <c r="L99" s="1">
        <v>0</v>
      </c>
      <c r="M99" s="1">
        <v>0</v>
      </c>
      <c r="N99" s="1">
        <v>0</v>
      </c>
      <c r="O99" s="1">
        <v>0</v>
      </c>
      <c r="P99" s="1">
        <v>0</v>
      </c>
      <c r="Q99" s="1">
        <v>0</v>
      </c>
      <c r="R99" s="1">
        <v>0</v>
      </c>
      <c r="S99" s="1">
        <v>0</v>
      </c>
      <c r="T99" s="1">
        <v>0</v>
      </c>
      <c r="U99" s="1">
        <v>0</v>
      </c>
      <c r="V99" s="1">
        <v>0</v>
      </c>
      <c r="W99" s="1">
        <v>0</v>
      </c>
      <c r="X99" s="1">
        <v>0</v>
      </c>
    </row>
    <row r="100" spans="1:24">
      <c r="A100" s="1" t="s">
        <v>481</v>
      </c>
      <c r="B100" s="1" t="s">
        <v>482</v>
      </c>
      <c r="C100" s="1">
        <v>0</v>
      </c>
      <c r="D100" s="1">
        <v>0</v>
      </c>
      <c r="E100" s="1">
        <v>0</v>
      </c>
      <c r="F100" s="1">
        <v>0</v>
      </c>
      <c r="G100" s="1">
        <v>0</v>
      </c>
      <c r="H100" s="1">
        <v>0</v>
      </c>
      <c r="I100" s="1">
        <v>0</v>
      </c>
      <c r="J100" s="1">
        <v>0</v>
      </c>
      <c r="K100" s="1">
        <v>0</v>
      </c>
      <c r="L100" s="1">
        <v>0</v>
      </c>
      <c r="M100" s="1">
        <v>0</v>
      </c>
      <c r="N100" s="1">
        <v>0</v>
      </c>
      <c r="O100" s="1">
        <v>0</v>
      </c>
      <c r="P100" s="1">
        <v>0</v>
      </c>
      <c r="Q100" s="1">
        <v>0</v>
      </c>
      <c r="R100" s="1">
        <v>0</v>
      </c>
      <c r="S100" s="1">
        <v>0</v>
      </c>
      <c r="T100" s="1">
        <v>0</v>
      </c>
      <c r="U100" s="1">
        <v>0</v>
      </c>
      <c r="V100" s="1">
        <v>0</v>
      </c>
      <c r="W100" s="1">
        <v>0</v>
      </c>
      <c r="X100" s="1">
        <v>0</v>
      </c>
    </row>
    <row r="101" spans="1:24">
      <c r="A101" s="1" t="s">
        <v>483</v>
      </c>
      <c r="B101" s="1" t="s">
        <v>484</v>
      </c>
      <c r="C101" s="1">
        <v>0</v>
      </c>
      <c r="D101" s="1">
        <v>0</v>
      </c>
      <c r="E101" s="1">
        <v>0</v>
      </c>
      <c r="F101" s="1">
        <v>0</v>
      </c>
      <c r="G101" s="1">
        <v>0</v>
      </c>
      <c r="H101" s="1">
        <v>0</v>
      </c>
      <c r="I101" s="1">
        <v>0</v>
      </c>
      <c r="J101" s="1">
        <v>0</v>
      </c>
      <c r="K101" s="1">
        <v>0</v>
      </c>
      <c r="L101" s="1">
        <v>0</v>
      </c>
      <c r="M101" s="1">
        <v>0</v>
      </c>
      <c r="N101" s="1">
        <v>0</v>
      </c>
      <c r="O101" s="1">
        <v>0</v>
      </c>
      <c r="P101" s="1">
        <v>0</v>
      </c>
      <c r="Q101" s="1">
        <v>0</v>
      </c>
      <c r="R101" s="1">
        <v>0</v>
      </c>
      <c r="S101" s="1">
        <v>0</v>
      </c>
      <c r="T101" s="1">
        <v>0</v>
      </c>
      <c r="U101" s="1">
        <v>0</v>
      </c>
      <c r="V101" s="1">
        <v>0</v>
      </c>
      <c r="W101" s="1">
        <v>0</v>
      </c>
      <c r="X101" s="1">
        <v>0</v>
      </c>
    </row>
    <row r="102" spans="1:24">
      <c r="A102" s="1" t="s">
        <v>2762</v>
      </c>
      <c r="B102" s="1" t="s">
        <v>486</v>
      </c>
      <c r="C102" s="1">
        <v>0</v>
      </c>
      <c r="D102" s="1">
        <v>0</v>
      </c>
      <c r="E102" s="1">
        <v>0</v>
      </c>
      <c r="F102" s="1">
        <v>0</v>
      </c>
      <c r="G102" s="1">
        <v>0</v>
      </c>
      <c r="H102" s="1">
        <v>0</v>
      </c>
      <c r="I102" s="1">
        <v>0</v>
      </c>
      <c r="J102" s="1">
        <v>0</v>
      </c>
      <c r="K102" s="1">
        <v>0</v>
      </c>
      <c r="L102" s="1">
        <v>0</v>
      </c>
      <c r="M102" s="1">
        <v>0</v>
      </c>
      <c r="N102" s="1">
        <v>0</v>
      </c>
      <c r="O102" s="1">
        <v>0</v>
      </c>
      <c r="P102" s="1">
        <v>0</v>
      </c>
      <c r="Q102" s="1">
        <v>0</v>
      </c>
      <c r="R102" s="1">
        <v>0</v>
      </c>
      <c r="S102" s="1">
        <v>0</v>
      </c>
      <c r="T102" s="1">
        <v>0</v>
      </c>
      <c r="U102" s="1">
        <v>0</v>
      </c>
      <c r="V102" s="1">
        <v>0</v>
      </c>
      <c r="W102" s="1">
        <v>0</v>
      </c>
      <c r="X102" s="1">
        <v>0</v>
      </c>
    </row>
    <row r="103" spans="1:24">
      <c r="A103" s="1" t="s">
        <v>487</v>
      </c>
      <c r="B103" s="1" t="s">
        <v>488</v>
      </c>
      <c r="C103" s="1">
        <v>0</v>
      </c>
      <c r="D103" s="1">
        <v>0</v>
      </c>
      <c r="E103" s="1">
        <v>0</v>
      </c>
      <c r="F103" s="1">
        <v>0</v>
      </c>
      <c r="G103" s="1">
        <v>0</v>
      </c>
      <c r="H103" s="1">
        <v>0</v>
      </c>
      <c r="I103" s="1">
        <v>0</v>
      </c>
      <c r="J103" s="1">
        <v>0</v>
      </c>
      <c r="K103" s="1">
        <v>0</v>
      </c>
      <c r="L103" s="1">
        <v>0</v>
      </c>
      <c r="M103" s="1">
        <v>0</v>
      </c>
      <c r="N103" s="1">
        <v>0</v>
      </c>
      <c r="O103" s="1">
        <v>0</v>
      </c>
      <c r="P103" s="1">
        <v>0</v>
      </c>
      <c r="Q103" s="1">
        <v>0</v>
      </c>
      <c r="R103" s="1">
        <v>0</v>
      </c>
      <c r="S103" s="1">
        <v>0</v>
      </c>
      <c r="T103" s="1">
        <v>0</v>
      </c>
      <c r="U103" s="1">
        <v>0</v>
      </c>
      <c r="V103" s="1">
        <v>0</v>
      </c>
      <c r="W103" s="1">
        <v>0</v>
      </c>
      <c r="X103" s="1">
        <v>0</v>
      </c>
    </row>
    <row r="104" spans="1:24">
      <c r="A104" s="1" t="s">
        <v>489</v>
      </c>
      <c r="B104" s="1" t="s">
        <v>490</v>
      </c>
      <c r="C104" s="1">
        <v>0</v>
      </c>
      <c r="D104" s="1">
        <v>0</v>
      </c>
      <c r="E104" s="1">
        <v>0</v>
      </c>
      <c r="F104" s="1">
        <v>0</v>
      </c>
      <c r="G104" s="1">
        <v>0</v>
      </c>
      <c r="H104" s="1">
        <v>0</v>
      </c>
      <c r="I104" s="1">
        <v>0</v>
      </c>
      <c r="J104" s="1">
        <v>0</v>
      </c>
      <c r="K104" s="1">
        <v>0</v>
      </c>
      <c r="L104" s="1">
        <v>0</v>
      </c>
      <c r="M104" s="1">
        <v>0</v>
      </c>
      <c r="N104" s="1">
        <v>0</v>
      </c>
      <c r="O104" s="1">
        <v>0</v>
      </c>
      <c r="P104" s="1">
        <v>0</v>
      </c>
      <c r="Q104" s="1">
        <v>0</v>
      </c>
      <c r="R104" s="1">
        <v>0</v>
      </c>
      <c r="S104" s="1">
        <v>0</v>
      </c>
      <c r="T104" s="1">
        <v>0</v>
      </c>
      <c r="U104" s="1">
        <v>0</v>
      </c>
      <c r="V104" s="1">
        <v>0</v>
      </c>
      <c r="W104" s="1">
        <v>0</v>
      </c>
      <c r="X104" s="1">
        <v>0</v>
      </c>
    </row>
    <row r="105" spans="1:24">
      <c r="A105" s="1" t="s">
        <v>491</v>
      </c>
      <c r="B105" s="1" t="s">
        <v>492</v>
      </c>
      <c r="C105" s="1">
        <v>0</v>
      </c>
      <c r="D105" s="1">
        <v>0</v>
      </c>
      <c r="E105" s="1">
        <v>0</v>
      </c>
      <c r="F105" s="1">
        <v>0</v>
      </c>
      <c r="G105" s="1">
        <v>0</v>
      </c>
      <c r="H105" s="1">
        <v>0</v>
      </c>
      <c r="I105" s="1">
        <v>0</v>
      </c>
      <c r="J105" s="1">
        <v>0</v>
      </c>
      <c r="K105" s="1">
        <v>0</v>
      </c>
      <c r="L105" s="1">
        <v>0</v>
      </c>
      <c r="M105" s="1">
        <v>0</v>
      </c>
      <c r="N105" s="1">
        <v>0</v>
      </c>
      <c r="O105" s="1">
        <v>0</v>
      </c>
      <c r="P105" s="1">
        <v>0</v>
      </c>
      <c r="Q105" s="1">
        <v>0</v>
      </c>
      <c r="R105" s="1">
        <v>0</v>
      </c>
      <c r="S105" s="1">
        <v>0</v>
      </c>
      <c r="T105" s="1">
        <v>0</v>
      </c>
      <c r="U105" s="1">
        <v>0</v>
      </c>
      <c r="V105" s="1">
        <v>0</v>
      </c>
      <c r="W105" s="1">
        <v>0</v>
      </c>
      <c r="X105" s="1">
        <v>0</v>
      </c>
    </row>
    <row r="106" spans="1:24">
      <c r="A106" s="1" t="s">
        <v>2763</v>
      </c>
      <c r="B106" s="1" t="s">
        <v>494</v>
      </c>
      <c r="C106" s="1">
        <v>0</v>
      </c>
      <c r="D106" s="1">
        <v>0</v>
      </c>
      <c r="E106" s="1">
        <v>0</v>
      </c>
      <c r="F106" s="1">
        <v>0</v>
      </c>
      <c r="G106" s="1">
        <v>0</v>
      </c>
      <c r="H106" s="1">
        <v>0</v>
      </c>
      <c r="I106" s="1">
        <v>0</v>
      </c>
      <c r="J106" s="1">
        <v>0</v>
      </c>
      <c r="K106" s="1">
        <v>0</v>
      </c>
      <c r="L106" s="1">
        <v>0</v>
      </c>
      <c r="M106" s="1">
        <v>0</v>
      </c>
      <c r="N106" s="1">
        <v>0</v>
      </c>
      <c r="O106" s="1">
        <v>0</v>
      </c>
      <c r="P106" s="1">
        <v>0</v>
      </c>
      <c r="Q106" s="1">
        <v>0</v>
      </c>
      <c r="R106" s="1">
        <v>0</v>
      </c>
      <c r="S106" s="1">
        <v>0</v>
      </c>
      <c r="T106" s="1">
        <v>0</v>
      </c>
      <c r="U106" s="1">
        <v>0</v>
      </c>
      <c r="V106" s="1">
        <v>0</v>
      </c>
      <c r="W106" s="1">
        <v>0</v>
      </c>
      <c r="X106" s="1">
        <v>0</v>
      </c>
    </row>
    <row r="107" spans="1:24">
      <c r="A107" s="1" t="s">
        <v>495</v>
      </c>
      <c r="B107" s="1" t="s">
        <v>496</v>
      </c>
      <c r="C107" s="1">
        <v>0</v>
      </c>
      <c r="D107" s="1">
        <v>0</v>
      </c>
      <c r="E107" s="1">
        <v>0</v>
      </c>
      <c r="F107" s="1">
        <v>0</v>
      </c>
      <c r="G107" s="1">
        <v>0</v>
      </c>
      <c r="H107" s="1">
        <v>0</v>
      </c>
      <c r="I107" s="1">
        <v>0</v>
      </c>
      <c r="J107" s="1">
        <v>0</v>
      </c>
      <c r="K107" s="1">
        <v>0</v>
      </c>
      <c r="L107" s="1">
        <v>0</v>
      </c>
      <c r="M107" s="1">
        <v>0</v>
      </c>
      <c r="N107" s="1">
        <v>0</v>
      </c>
      <c r="O107" s="1">
        <v>0</v>
      </c>
      <c r="P107" s="1">
        <v>0</v>
      </c>
      <c r="Q107" s="1">
        <v>0</v>
      </c>
      <c r="R107" s="1">
        <v>0</v>
      </c>
      <c r="S107" s="1">
        <v>0</v>
      </c>
      <c r="T107" s="1">
        <v>0</v>
      </c>
      <c r="U107" s="1">
        <v>0</v>
      </c>
      <c r="V107" s="1">
        <v>0</v>
      </c>
      <c r="W107" s="1">
        <v>0</v>
      </c>
      <c r="X107" s="1">
        <v>0</v>
      </c>
    </row>
    <row r="108" spans="1:24">
      <c r="A108" s="1" t="s">
        <v>497</v>
      </c>
      <c r="B108" s="1" t="s">
        <v>498</v>
      </c>
      <c r="C108" s="1">
        <v>0</v>
      </c>
      <c r="D108" s="1">
        <v>0</v>
      </c>
      <c r="E108" s="1">
        <v>0</v>
      </c>
      <c r="F108" s="1">
        <v>0</v>
      </c>
      <c r="G108" s="1">
        <v>0</v>
      </c>
      <c r="H108" s="1">
        <v>0</v>
      </c>
      <c r="I108" s="1">
        <v>0</v>
      </c>
      <c r="J108" s="1">
        <v>0</v>
      </c>
      <c r="K108" s="1">
        <v>0</v>
      </c>
      <c r="L108" s="1">
        <v>0</v>
      </c>
      <c r="M108" s="1">
        <v>0</v>
      </c>
      <c r="N108" s="1">
        <v>0</v>
      </c>
      <c r="O108" s="1">
        <v>0</v>
      </c>
      <c r="P108" s="1">
        <v>0</v>
      </c>
      <c r="Q108" s="1">
        <v>0</v>
      </c>
      <c r="R108" s="1">
        <v>0</v>
      </c>
      <c r="S108" s="1">
        <v>0</v>
      </c>
      <c r="T108" s="1">
        <v>0</v>
      </c>
      <c r="U108" s="1">
        <v>0</v>
      </c>
      <c r="V108" s="1">
        <v>0</v>
      </c>
      <c r="W108" s="1">
        <v>0</v>
      </c>
      <c r="X108" s="1">
        <v>0</v>
      </c>
    </row>
    <row r="109" spans="1:24">
      <c r="A109" s="1" t="s">
        <v>499</v>
      </c>
      <c r="B109" s="1" t="s">
        <v>500</v>
      </c>
      <c r="C109" s="1">
        <v>0</v>
      </c>
      <c r="D109" s="1">
        <v>0</v>
      </c>
      <c r="E109" s="1">
        <v>0</v>
      </c>
      <c r="F109" s="1">
        <v>0</v>
      </c>
      <c r="G109" s="1">
        <v>0</v>
      </c>
      <c r="H109" s="1">
        <v>0</v>
      </c>
      <c r="I109" s="1">
        <v>0</v>
      </c>
      <c r="J109" s="1">
        <v>0</v>
      </c>
      <c r="K109" s="1">
        <v>0</v>
      </c>
      <c r="L109" s="1">
        <v>0</v>
      </c>
      <c r="M109" s="1">
        <v>0</v>
      </c>
      <c r="N109" s="1">
        <v>0</v>
      </c>
      <c r="O109" s="1">
        <v>0</v>
      </c>
      <c r="P109" s="1">
        <v>0</v>
      </c>
      <c r="Q109" s="1">
        <v>0</v>
      </c>
      <c r="R109" s="1">
        <v>0</v>
      </c>
      <c r="S109" s="1">
        <v>0</v>
      </c>
      <c r="T109" s="1">
        <v>0</v>
      </c>
      <c r="U109" s="1">
        <v>0</v>
      </c>
      <c r="V109" s="1">
        <v>0</v>
      </c>
      <c r="W109" s="1">
        <v>0</v>
      </c>
      <c r="X109" s="1">
        <v>0</v>
      </c>
    </row>
    <row r="110" spans="1:24">
      <c r="A110" s="1" t="s">
        <v>2764</v>
      </c>
      <c r="B110" s="1" t="s">
        <v>502</v>
      </c>
      <c r="C110" s="1">
        <v>0</v>
      </c>
      <c r="D110" s="1">
        <v>0</v>
      </c>
      <c r="E110" s="1">
        <v>0</v>
      </c>
      <c r="F110" s="1">
        <v>0</v>
      </c>
      <c r="G110" s="1">
        <v>0</v>
      </c>
      <c r="H110" s="1">
        <v>0</v>
      </c>
      <c r="I110" s="1">
        <v>0</v>
      </c>
      <c r="J110" s="1">
        <v>0</v>
      </c>
      <c r="K110" s="1">
        <v>0</v>
      </c>
      <c r="L110" s="1">
        <v>0</v>
      </c>
      <c r="M110" s="1">
        <v>0</v>
      </c>
      <c r="N110" s="1">
        <v>0</v>
      </c>
      <c r="O110" s="1">
        <v>0</v>
      </c>
      <c r="P110" s="1">
        <v>0</v>
      </c>
      <c r="Q110" s="1">
        <v>0</v>
      </c>
      <c r="R110" s="1">
        <v>0</v>
      </c>
      <c r="S110" s="1">
        <v>0</v>
      </c>
      <c r="T110" s="1">
        <v>0</v>
      </c>
      <c r="U110" s="1">
        <v>0</v>
      </c>
      <c r="V110" s="1">
        <v>0</v>
      </c>
      <c r="W110" s="1">
        <v>0</v>
      </c>
      <c r="X110" s="1">
        <v>0</v>
      </c>
    </row>
    <row r="111" spans="1:24">
      <c r="A111" s="1" t="s">
        <v>503</v>
      </c>
      <c r="B111" s="1" t="s">
        <v>504</v>
      </c>
      <c r="C111" s="1">
        <v>0</v>
      </c>
      <c r="D111" s="1">
        <v>0</v>
      </c>
      <c r="E111" s="1">
        <v>0</v>
      </c>
      <c r="F111" s="1">
        <v>0</v>
      </c>
      <c r="G111" s="1">
        <v>0</v>
      </c>
      <c r="H111" s="1">
        <v>0</v>
      </c>
      <c r="I111" s="1">
        <v>0</v>
      </c>
      <c r="J111" s="1">
        <v>0</v>
      </c>
      <c r="K111" s="1">
        <v>0</v>
      </c>
      <c r="L111" s="1">
        <v>0</v>
      </c>
      <c r="M111" s="1">
        <v>0</v>
      </c>
      <c r="N111" s="1">
        <v>0</v>
      </c>
      <c r="O111" s="1">
        <v>0</v>
      </c>
      <c r="P111" s="1">
        <v>0</v>
      </c>
      <c r="Q111" s="1">
        <v>0</v>
      </c>
      <c r="R111" s="1">
        <v>0</v>
      </c>
      <c r="S111" s="1">
        <v>0</v>
      </c>
      <c r="T111" s="1">
        <v>0</v>
      </c>
      <c r="U111" s="1">
        <v>0</v>
      </c>
      <c r="V111" s="1">
        <v>0</v>
      </c>
      <c r="W111" s="1">
        <v>0</v>
      </c>
      <c r="X111" s="1">
        <v>0</v>
      </c>
    </row>
    <row r="112" spans="1:24">
      <c r="A112" s="1" t="s">
        <v>505</v>
      </c>
      <c r="B112" s="1" t="s">
        <v>506</v>
      </c>
      <c r="C112" s="1">
        <v>0</v>
      </c>
      <c r="D112" s="1">
        <v>0</v>
      </c>
      <c r="E112" s="1">
        <v>0</v>
      </c>
      <c r="F112" s="1">
        <v>0</v>
      </c>
      <c r="G112" s="1">
        <v>0</v>
      </c>
      <c r="H112" s="1">
        <v>0</v>
      </c>
      <c r="I112" s="1">
        <v>0</v>
      </c>
      <c r="J112" s="1">
        <v>0</v>
      </c>
      <c r="K112" s="1">
        <v>0</v>
      </c>
      <c r="L112" s="1">
        <v>0</v>
      </c>
      <c r="M112" s="1">
        <v>0</v>
      </c>
      <c r="N112" s="1">
        <v>0</v>
      </c>
      <c r="O112" s="1">
        <v>0</v>
      </c>
      <c r="P112" s="1">
        <v>0</v>
      </c>
      <c r="Q112" s="1">
        <v>0</v>
      </c>
      <c r="R112" s="1">
        <v>0</v>
      </c>
      <c r="S112" s="1">
        <v>0</v>
      </c>
      <c r="T112" s="1">
        <v>0</v>
      </c>
      <c r="U112" s="1">
        <v>0</v>
      </c>
      <c r="V112" s="1">
        <v>0</v>
      </c>
      <c r="W112" s="1">
        <v>0</v>
      </c>
      <c r="X112" s="1">
        <v>0</v>
      </c>
    </row>
    <row r="113" spans="1:24">
      <c r="A113" s="1" t="s">
        <v>507</v>
      </c>
      <c r="B113" s="1" t="s">
        <v>508</v>
      </c>
      <c r="C113" s="1">
        <v>0</v>
      </c>
      <c r="D113" s="1">
        <v>0</v>
      </c>
      <c r="E113" s="1">
        <v>0</v>
      </c>
      <c r="F113" s="1">
        <v>0</v>
      </c>
      <c r="G113" s="1">
        <v>0</v>
      </c>
      <c r="H113" s="1">
        <v>0</v>
      </c>
      <c r="I113" s="1">
        <v>0</v>
      </c>
      <c r="J113" s="1">
        <v>0</v>
      </c>
      <c r="K113" s="1">
        <v>0</v>
      </c>
      <c r="L113" s="1">
        <v>0</v>
      </c>
      <c r="M113" s="1">
        <v>0</v>
      </c>
      <c r="N113" s="1">
        <v>0</v>
      </c>
      <c r="O113" s="1">
        <v>0</v>
      </c>
      <c r="P113" s="1">
        <v>0</v>
      </c>
      <c r="Q113" s="1">
        <v>0</v>
      </c>
      <c r="R113" s="1">
        <v>0</v>
      </c>
      <c r="S113" s="1">
        <v>0</v>
      </c>
      <c r="T113" s="1">
        <v>0</v>
      </c>
      <c r="U113" s="1">
        <v>0</v>
      </c>
      <c r="V113" s="1">
        <v>0</v>
      </c>
      <c r="W113" s="1">
        <v>0</v>
      </c>
      <c r="X113" s="1">
        <v>0</v>
      </c>
    </row>
    <row r="114" spans="1:24">
      <c r="A114" s="1" t="s">
        <v>509</v>
      </c>
      <c r="B114" s="1" t="s">
        <v>510</v>
      </c>
      <c r="C114" s="1">
        <v>0</v>
      </c>
      <c r="D114" s="1">
        <v>0</v>
      </c>
      <c r="E114" s="1">
        <v>0</v>
      </c>
      <c r="F114" s="1">
        <v>0</v>
      </c>
      <c r="G114" s="1">
        <v>0</v>
      </c>
      <c r="H114" s="1">
        <v>0</v>
      </c>
      <c r="I114" s="1">
        <v>0</v>
      </c>
      <c r="J114" s="1">
        <v>0</v>
      </c>
      <c r="K114" s="1">
        <v>0</v>
      </c>
      <c r="L114" s="1">
        <v>0</v>
      </c>
      <c r="M114" s="1">
        <v>0</v>
      </c>
      <c r="N114" s="1">
        <v>0</v>
      </c>
      <c r="O114" s="1">
        <v>0</v>
      </c>
      <c r="P114" s="1">
        <v>0</v>
      </c>
      <c r="Q114" s="1">
        <v>0</v>
      </c>
      <c r="R114" s="1">
        <v>0</v>
      </c>
      <c r="S114" s="1">
        <v>0</v>
      </c>
      <c r="T114" s="1">
        <v>0</v>
      </c>
      <c r="U114" s="1">
        <v>0</v>
      </c>
      <c r="V114" s="1">
        <v>0</v>
      </c>
      <c r="W114" s="1">
        <v>0</v>
      </c>
      <c r="X114" s="1">
        <v>0</v>
      </c>
    </row>
    <row r="115" spans="1:24">
      <c r="A115" s="1" t="s">
        <v>511</v>
      </c>
      <c r="B115" s="1" t="s">
        <v>512</v>
      </c>
      <c r="C115" s="1">
        <v>0</v>
      </c>
      <c r="D115" s="1">
        <v>0</v>
      </c>
      <c r="E115" s="1">
        <v>0</v>
      </c>
      <c r="F115" s="1">
        <v>0</v>
      </c>
      <c r="G115" s="1">
        <v>0</v>
      </c>
      <c r="H115" s="1">
        <v>0</v>
      </c>
      <c r="I115" s="1">
        <v>0</v>
      </c>
      <c r="J115" s="1">
        <v>0</v>
      </c>
      <c r="K115" s="1">
        <v>0</v>
      </c>
      <c r="L115" s="1">
        <v>0</v>
      </c>
      <c r="M115" s="1">
        <v>0</v>
      </c>
      <c r="N115" s="1">
        <v>0</v>
      </c>
      <c r="O115" s="1">
        <v>0</v>
      </c>
      <c r="P115" s="1">
        <v>0</v>
      </c>
      <c r="Q115" s="1">
        <v>0</v>
      </c>
      <c r="R115" s="1">
        <v>0</v>
      </c>
      <c r="S115" s="1">
        <v>0</v>
      </c>
      <c r="T115" s="1">
        <v>0</v>
      </c>
      <c r="U115" s="1">
        <v>0</v>
      </c>
      <c r="V115" s="1">
        <v>0</v>
      </c>
      <c r="W115" s="1">
        <v>0</v>
      </c>
      <c r="X115" s="1">
        <v>0</v>
      </c>
    </row>
    <row r="116" spans="1:24">
      <c r="A116" s="1" t="s">
        <v>513</v>
      </c>
      <c r="B116" s="1" t="s">
        <v>514</v>
      </c>
      <c r="C116" s="1">
        <v>0</v>
      </c>
      <c r="D116" s="1">
        <v>0</v>
      </c>
      <c r="E116" s="1">
        <v>0</v>
      </c>
      <c r="F116" s="1">
        <v>0</v>
      </c>
      <c r="G116" s="1">
        <v>0</v>
      </c>
      <c r="H116" s="1">
        <v>0</v>
      </c>
      <c r="I116" s="1">
        <v>0</v>
      </c>
      <c r="J116" s="1">
        <v>0</v>
      </c>
      <c r="K116" s="1">
        <v>0</v>
      </c>
      <c r="L116" s="1">
        <v>0</v>
      </c>
      <c r="M116" s="1">
        <v>0</v>
      </c>
      <c r="N116" s="1">
        <v>0</v>
      </c>
      <c r="O116" s="1">
        <v>0</v>
      </c>
      <c r="P116" s="1">
        <v>0</v>
      </c>
      <c r="Q116" s="1">
        <v>0</v>
      </c>
      <c r="R116" s="1">
        <v>0</v>
      </c>
      <c r="S116" s="1">
        <v>0</v>
      </c>
      <c r="T116" s="1">
        <v>0</v>
      </c>
      <c r="U116" s="1">
        <v>0</v>
      </c>
      <c r="V116" s="1">
        <v>0</v>
      </c>
      <c r="W116" s="1">
        <v>0</v>
      </c>
      <c r="X116" s="1">
        <v>0</v>
      </c>
    </row>
    <row r="117" spans="1:24">
      <c r="A117" s="1" t="s">
        <v>515</v>
      </c>
      <c r="B117" s="1" t="s">
        <v>516</v>
      </c>
      <c r="C117" s="1">
        <v>0</v>
      </c>
      <c r="D117" s="1">
        <v>0</v>
      </c>
      <c r="E117" s="1">
        <v>0</v>
      </c>
      <c r="F117" s="1">
        <v>0</v>
      </c>
      <c r="G117" s="1">
        <v>0</v>
      </c>
      <c r="H117" s="1">
        <v>0</v>
      </c>
      <c r="I117" s="1">
        <v>0</v>
      </c>
      <c r="J117" s="1">
        <v>0</v>
      </c>
      <c r="K117" s="1">
        <v>0</v>
      </c>
      <c r="L117" s="1">
        <v>0</v>
      </c>
      <c r="M117" s="1">
        <v>0</v>
      </c>
      <c r="N117" s="1">
        <v>0</v>
      </c>
      <c r="O117" s="1">
        <v>0</v>
      </c>
      <c r="P117" s="1">
        <v>0</v>
      </c>
      <c r="Q117" s="1">
        <v>0</v>
      </c>
      <c r="R117" s="1">
        <v>0</v>
      </c>
      <c r="S117" s="1">
        <v>0</v>
      </c>
      <c r="T117" s="1">
        <v>0</v>
      </c>
      <c r="U117" s="1">
        <v>0</v>
      </c>
      <c r="V117" s="1">
        <v>0</v>
      </c>
      <c r="W117" s="1">
        <v>0</v>
      </c>
      <c r="X117" s="1">
        <v>0</v>
      </c>
    </row>
    <row r="118" spans="1:24">
      <c r="A118" s="1" t="s">
        <v>517</v>
      </c>
      <c r="B118" s="1" t="s">
        <v>518</v>
      </c>
      <c r="C118" s="1">
        <v>0</v>
      </c>
      <c r="D118" s="1">
        <v>0</v>
      </c>
      <c r="E118" s="1">
        <v>0</v>
      </c>
      <c r="F118" s="1">
        <v>0</v>
      </c>
      <c r="G118" s="1">
        <v>0</v>
      </c>
      <c r="H118" s="1">
        <v>0</v>
      </c>
      <c r="I118" s="1">
        <v>0</v>
      </c>
      <c r="J118" s="1">
        <v>0</v>
      </c>
      <c r="K118" s="1">
        <v>0</v>
      </c>
      <c r="L118" s="1">
        <v>0</v>
      </c>
      <c r="M118" s="1">
        <v>0</v>
      </c>
      <c r="N118" s="1">
        <v>0</v>
      </c>
      <c r="O118" s="1">
        <v>0</v>
      </c>
      <c r="P118" s="1">
        <v>0</v>
      </c>
      <c r="Q118" s="1">
        <v>0</v>
      </c>
      <c r="R118" s="1">
        <v>0</v>
      </c>
      <c r="S118" s="1">
        <v>0</v>
      </c>
      <c r="T118" s="1">
        <v>0</v>
      </c>
      <c r="U118" s="1">
        <v>0</v>
      </c>
      <c r="V118" s="1">
        <v>0</v>
      </c>
      <c r="W118" s="1">
        <v>0</v>
      </c>
      <c r="X118" s="1">
        <v>0</v>
      </c>
    </row>
    <row r="119" spans="1:24">
      <c r="A119" s="1" t="s">
        <v>519</v>
      </c>
      <c r="B119" s="1" t="s">
        <v>520</v>
      </c>
      <c r="C119" s="1">
        <v>0</v>
      </c>
      <c r="D119" s="1">
        <v>0</v>
      </c>
      <c r="E119" s="1">
        <v>0</v>
      </c>
      <c r="F119" s="1">
        <v>0</v>
      </c>
      <c r="G119" s="1">
        <v>0</v>
      </c>
      <c r="H119" s="1">
        <v>0</v>
      </c>
      <c r="I119" s="1">
        <v>0</v>
      </c>
      <c r="J119" s="1">
        <v>0</v>
      </c>
      <c r="K119" s="1">
        <v>0</v>
      </c>
      <c r="L119" s="1">
        <v>0</v>
      </c>
      <c r="M119" s="1">
        <v>0</v>
      </c>
      <c r="N119" s="1">
        <v>0</v>
      </c>
      <c r="O119" s="1">
        <v>0</v>
      </c>
      <c r="P119" s="1">
        <v>0</v>
      </c>
      <c r="Q119" s="1">
        <v>0</v>
      </c>
      <c r="R119" s="1">
        <v>0</v>
      </c>
      <c r="S119" s="1">
        <v>0</v>
      </c>
      <c r="T119" s="1">
        <v>0</v>
      </c>
      <c r="U119" s="1">
        <v>0</v>
      </c>
      <c r="V119" s="1">
        <v>0</v>
      </c>
      <c r="W119" s="1">
        <v>0</v>
      </c>
      <c r="X119" s="1">
        <v>0</v>
      </c>
    </row>
    <row r="120" spans="1:24">
      <c r="A120" s="1" t="s">
        <v>521</v>
      </c>
      <c r="B120" s="1" t="s">
        <v>522</v>
      </c>
      <c r="C120" s="1">
        <v>0</v>
      </c>
      <c r="D120" s="1">
        <v>0</v>
      </c>
      <c r="E120" s="1">
        <v>0</v>
      </c>
      <c r="F120" s="1">
        <v>0</v>
      </c>
      <c r="G120" s="1">
        <v>0</v>
      </c>
      <c r="H120" s="1">
        <v>0</v>
      </c>
      <c r="I120" s="1">
        <v>0</v>
      </c>
      <c r="J120" s="1">
        <v>0</v>
      </c>
      <c r="K120" s="1">
        <v>0</v>
      </c>
      <c r="L120" s="1">
        <v>0</v>
      </c>
      <c r="M120" s="1">
        <v>0</v>
      </c>
      <c r="N120" s="1">
        <v>0</v>
      </c>
      <c r="O120" s="1">
        <v>0</v>
      </c>
      <c r="P120" s="1">
        <v>0</v>
      </c>
      <c r="Q120" s="1">
        <v>0</v>
      </c>
      <c r="R120" s="1">
        <v>0</v>
      </c>
      <c r="S120" s="1">
        <v>0</v>
      </c>
      <c r="T120" s="1">
        <v>0</v>
      </c>
      <c r="U120" s="1">
        <v>0</v>
      </c>
      <c r="V120" s="1">
        <v>0</v>
      </c>
      <c r="W120" s="1">
        <v>0</v>
      </c>
      <c r="X120" s="1">
        <v>0</v>
      </c>
    </row>
    <row r="121" spans="1:24">
      <c r="A121" s="1" t="s">
        <v>523</v>
      </c>
      <c r="B121" s="1" t="s">
        <v>524</v>
      </c>
      <c r="C121" s="1">
        <v>0</v>
      </c>
      <c r="D121" s="1">
        <v>0</v>
      </c>
      <c r="E121" s="1">
        <v>0</v>
      </c>
      <c r="F121" s="1">
        <v>0</v>
      </c>
      <c r="G121" s="1">
        <v>0</v>
      </c>
      <c r="H121" s="1">
        <v>0</v>
      </c>
      <c r="I121" s="1">
        <v>0</v>
      </c>
      <c r="J121" s="1">
        <v>0</v>
      </c>
      <c r="K121" s="1">
        <v>0</v>
      </c>
      <c r="L121" s="1">
        <v>0</v>
      </c>
      <c r="M121" s="1">
        <v>0</v>
      </c>
      <c r="N121" s="1">
        <v>0</v>
      </c>
      <c r="O121" s="1">
        <v>0</v>
      </c>
      <c r="P121" s="1">
        <v>0</v>
      </c>
      <c r="Q121" s="1">
        <v>0</v>
      </c>
      <c r="R121" s="1">
        <v>0</v>
      </c>
      <c r="S121" s="1">
        <v>0</v>
      </c>
      <c r="T121" s="1">
        <v>0</v>
      </c>
      <c r="U121" s="1">
        <v>0</v>
      </c>
      <c r="V121" s="1">
        <v>0</v>
      </c>
      <c r="W121" s="1">
        <v>0</v>
      </c>
      <c r="X121" s="1">
        <v>0</v>
      </c>
    </row>
    <row r="122" spans="1:24">
      <c r="A122" s="1" t="s">
        <v>525</v>
      </c>
      <c r="B122" s="1" t="s">
        <v>526</v>
      </c>
      <c r="C122" s="1">
        <v>0</v>
      </c>
      <c r="D122" s="1">
        <v>0</v>
      </c>
      <c r="E122" s="1">
        <v>0</v>
      </c>
      <c r="F122" s="1">
        <v>0</v>
      </c>
      <c r="G122" s="1">
        <v>0</v>
      </c>
      <c r="H122" s="1">
        <v>0</v>
      </c>
      <c r="I122" s="1">
        <v>0</v>
      </c>
      <c r="J122" s="1">
        <v>0</v>
      </c>
      <c r="K122" s="1">
        <v>0</v>
      </c>
      <c r="L122" s="1">
        <v>0</v>
      </c>
      <c r="M122" s="1">
        <v>0</v>
      </c>
      <c r="N122" s="1">
        <v>0</v>
      </c>
      <c r="O122" s="1">
        <v>0</v>
      </c>
      <c r="P122" s="1">
        <v>0</v>
      </c>
      <c r="Q122" s="1">
        <v>0</v>
      </c>
      <c r="R122" s="1">
        <v>0</v>
      </c>
      <c r="S122" s="1">
        <v>0</v>
      </c>
      <c r="T122" s="1">
        <v>0</v>
      </c>
      <c r="U122" s="1">
        <v>0</v>
      </c>
      <c r="V122" s="1">
        <v>0</v>
      </c>
      <c r="W122" s="1">
        <v>0</v>
      </c>
      <c r="X122" s="1">
        <v>0</v>
      </c>
    </row>
    <row r="123" spans="1:24">
      <c r="A123" s="1" t="s">
        <v>527</v>
      </c>
      <c r="B123" s="1" t="s">
        <v>528</v>
      </c>
      <c r="C123" s="1">
        <v>0</v>
      </c>
      <c r="D123" s="1">
        <v>0</v>
      </c>
      <c r="E123" s="1">
        <v>0</v>
      </c>
      <c r="F123" s="1">
        <v>0</v>
      </c>
      <c r="G123" s="1">
        <v>0</v>
      </c>
      <c r="H123" s="1">
        <v>0</v>
      </c>
      <c r="I123" s="1">
        <v>0</v>
      </c>
      <c r="J123" s="1">
        <v>0</v>
      </c>
      <c r="K123" s="1">
        <v>0</v>
      </c>
      <c r="L123" s="1">
        <v>0</v>
      </c>
      <c r="M123" s="1">
        <v>0</v>
      </c>
      <c r="N123" s="1">
        <v>0</v>
      </c>
      <c r="O123" s="1">
        <v>0</v>
      </c>
      <c r="P123" s="1">
        <v>0</v>
      </c>
      <c r="Q123" s="1">
        <v>0</v>
      </c>
      <c r="R123" s="1">
        <v>0</v>
      </c>
      <c r="S123" s="1">
        <v>0</v>
      </c>
      <c r="T123" s="1">
        <v>0</v>
      </c>
      <c r="U123" s="1">
        <v>0</v>
      </c>
      <c r="V123" s="1">
        <v>0</v>
      </c>
      <c r="W123" s="1">
        <v>0</v>
      </c>
      <c r="X123" s="1">
        <v>0</v>
      </c>
    </row>
    <row r="124" spans="1:24">
      <c r="A124" s="1" t="s">
        <v>529</v>
      </c>
      <c r="B124" s="1" t="s">
        <v>530</v>
      </c>
      <c r="C124" s="1">
        <v>0</v>
      </c>
      <c r="D124" s="1">
        <v>0</v>
      </c>
      <c r="E124" s="1">
        <v>0</v>
      </c>
      <c r="F124" s="1">
        <v>0</v>
      </c>
      <c r="G124" s="1">
        <v>0</v>
      </c>
      <c r="H124" s="1">
        <v>0</v>
      </c>
      <c r="I124" s="1">
        <v>0</v>
      </c>
      <c r="J124" s="1">
        <v>0</v>
      </c>
      <c r="K124" s="1">
        <v>0</v>
      </c>
      <c r="L124" s="1">
        <v>0</v>
      </c>
      <c r="M124" s="1">
        <v>0</v>
      </c>
      <c r="N124" s="1">
        <v>0</v>
      </c>
      <c r="O124" s="1">
        <v>0</v>
      </c>
      <c r="P124" s="1">
        <v>0</v>
      </c>
      <c r="Q124" s="1">
        <v>0</v>
      </c>
      <c r="R124" s="1">
        <v>0</v>
      </c>
      <c r="S124" s="1">
        <v>0</v>
      </c>
      <c r="T124" s="1">
        <v>0</v>
      </c>
      <c r="U124" s="1">
        <v>0</v>
      </c>
      <c r="V124" s="1">
        <v>0</v>
      </c>
      <c r="W124" s="1">
        <v>0</v>
      </c>
      <c r="X124" s="1">
        <v>0</v>
      </c>
    </row>
    <row r="125" spans="1:24">
      <c r="A125" s="1" t="s">
        <v>531</v>
      </c>
      <c r="B125" s="1" t="s">
        <v>532</v>
      </c>
      <c r="C125" s="1">
        <v>0</v>
      </c>
      <c r="D125" s="1">
        <v>0</v>
      </c>
      <c r="E125" s="1">
        <v>0</v>
      </c>
      <c r="F125" s="1">
        <v>0</v>
      </c>
      <c r="G125" s="1">
        <v>0</v>
      </c>
      <c r="H125" s="1">
        <v>0</v>
      </c>
      <c r="I125" s="1">
        <v>0</v>
      </c>
      <c r="J125" s="1">
        <v>0</v>
      </c>
      <c r="K125" s="1">
        <v>0</v>
      </c>
      <c r="L125" s="1">
        <v>0</v>
      </c>
      <c r="M125" s="1">
        <v>0</v>
      </c>
      <c r="N125" s="1">
        <v>0</v>
      </c>
      <c r="O125" s="1">
        <v>0</v>
      </c>
      <c r="P125" s="1">
        <v>0</v>
      </c>
      <c r="Q125" s="1">
        <v>0</v>
      </c>
      <c r="R125" s="1">
        <v>0</v>
      </c>
      <c r="S125" s="1">
        <v>0</v>
      </c>
      <c r="T125" s="1">
        <v>0</v>
      </c>
      <c r="U125" s="1">
        <v>0</v>
      </c>
      <c r="V125" s="1">
        <v>0</v>
      </c>
      <c r="W125" s="1">
        <v>0</v>
      </c>
      <c r="X125" s="1">
        <v>0</v>
      </c>
    </row>
    <row r="126" spans="1:24">
      <c r="A126" s="1" t="s">
        <v>533</v>
      </c>
      <c r="B126" s="1" t="s">
        <v>534</v>
      </c>
      <c r="C126" s="1">
        <v>0</v>
      </c>
      <c r="D126" s="1">
        <v>0</v>
      </c>
      <c r="E126" s="1">
        <v>0</v>
      </c>
      <c r="F126" s="1">
        <v>0</v>
      </c>
      <c r="G126" s="1">
        <v>0</v>
      </c>
      <c r="H126" s="1">
        <v>0</v>
      </c>
      <c r="I126" s="1">
        <v>0</v>
      </c>
      <c r="J126" s="1">
        <v>0</v>
      </c>
      <c r="K126" s="1">
        <v>0</v>
      </c>
      <c r="L126" s="1">
        <v>0</v>
      </c>
      <c r="M126" s="1">
        <v>0</v>
      </c>
      <c r="N126" s="1">
        <v>0</v>
      </c>
      <c r="O126" s="1">
        <v>0</v>
      </c>
      <c r="P126" s="1">
        <v>0</v>
      </c>
      <c r="Q126" s="1">
        <v>0</v>
      </c>
      <c r="R126" s="1">
        <v>0</v>
      </c>
      <c r="S126" s="1">
        <v>0</v>
      </c>
      <c r="T126" s="1">
        <v>0</v>
      </c>
      <c r="U126" s="1">
        <v>0</v>
      </c>
      <c r="V126" s="1">
        <v>0</v>
      </c>
      <c r="W126" s="1">
        <v>0</v>
      </c>
      <c r="X126" s="1">
        <v>0</v>
      </c>
    </row>
    <row r="127" spans="1:24">
      <c r="A127" s="1" t="s">
        <v>535</v>
      </c>
      <c r="B127" s="1" t="s">
        <v>536</v>
      </c>
      <c r="C127" s="1">
        <v>0</v>
      </c>
      <c r="D127" s="1">
        <v>0</v>
      </c>
      <c r="E127" s="1">
        <v>0</v>
      </c>
      <c r="F127" s="1">
        <v>0</v>
      </c>
      <c r="G127" s="1">
        <v>0</v>
      </c>
      <c r="H127" s="1">
        <v>0</v>
      </c>
      <c r="I127" s="1">
        <v>0</v>
      </c>
      <c r="J127" s="1">
        <v>0</v>
      </c>
      <c r="K127" s="1">
        <v>0</v>
      </c>
      <c r="L127" s="1">
        <v>0</v>
      </c>
      <c r="M127" s="1">
        <v>0</v>
      </c>
      <c r="N127" s="1">
        <v>0</v>
      </c>
      <c r="O127" s="1">
        <v>0</v>
      </c>
      <c r="P127" s="1">
        <v>0</v>
      </c>
      <c r="Q127" s="1">
        <v>0</v>
      </c>
      <c r="R127" s="1">
        <v>0</v>
      </c>
      <c r="S127" s="1">
        <v>0</v>
      </c>
      <c r="T127" s="1">
        <v>0</v>
      </c>
      <c r="U127" s="1">
        <v>0</v>
      </c>
      <c r="V127" s="1">
        <v>0</v>
      </c>
      <c r="W127" s="1">
        <v>0</v>
      </c>
      <c r="X127" s="1">
        <v>0</v>
      </c>
    </row>
    <row r="128" spans="1:24">
      <c r="A128" s="1" t="s">
        <v>2765</v>
      </c>
      <c r="B128" s="1" t="s">
        <v>538</v>
      </c>
      <c r="C128" s="1">
        <v>0</v>
      </c>
      <c r="D128" s="1">
        <v>0</v>
      </c>
      <c r="E128" s="1">
        <v>0</v>
      </c>
      <c r="F128" s="1">
        <v>0</v>
      </c>
      <c r="G128" s="1">
        <v>0</v>
      </c>
      <c r="H128" s="1">
        <v>0</v>
      </c>
      <c r="I128" s="1">
        <v>0</v>
      </c>
      <c r="J128" s="1">
        <v>0</v>
      </c>
      <c r="K128" s="1">
        <v>0</v>
      </c>
      <c r="L128" s="1">
        <v>0</v>
      </c>
      <c r="M128" s="1">
        <v>0</v>
      </c>
      <c r="N128" s="1">
        <v>0</v>
      </c>
      <c r="O128" s="1">
        <v>0</v>
      </c>
      <c r="P128" s="1">
        <v>0</v>
      </c>
      <c r="Q128" s="1">
        <v>0</v>
      </c>
      <c r="R128" s="1">
        <v>0</v>
      </c>
      <c r="S128" s="1">
        <v>0</v>
      </c>
      <c r="T128" s="1">
        <v>0</v>
      </c>
      <c r="U128" s="1">
        <v>0</v>
      </c>
      <c r="V128" s="1">
        <v>0</v>
      </c>
      <c r="W128" s="1">
        <v>0</v>
      </c>
      <c r="X128" s="1">
        <v>0</v>
      </c>
    </row>
    <row r="129" spans="1:24">
      <c r="A129" s="1" t="s">
        <v>539</v>
      </c>
      <c r="B129" s="1" t="s">
        <v>540</v>
      </c>
      <c r="C129" s="1">
        <v>0</v>
      </c>
      <c r="D129" s="1">
        <v>0</v>
      </c>
      <c r="E129" s="1">
        <v>0</v>
      </c>
      <c r="F129" s="1">
        <v>0</v>
      </c>
      <c r="G129" s="1">
        <v>0</v>
      </c>
      <c r="H129" s="1">
        <v>0</v>
      </c>
      <c r="I129" s="1">
        <v>0</v>
      </c>
      <c r="J129" s="1">
        <v>0</v>
      </c>
      <c r="K129" s="1">
        <v>0</v>
      </c>
      <c r="L129" s="1">
        <v>0</v>
      </c>
      <c r="M129" s="1">
        <v>0</v>
      </c>
      <c r="N129" s="1">
        <v>0</v>
      </c>
      <c r="O129" s="1">
        <v>0</v>
      </c>
      <c r="P129" s="1">
        <v>0</v>
      </c>
      <c r="Q129" s="1">
        <v>0</v>
      </c>
      <c r="R129" s="1">
        <v>0</v>
      </c>
      <c r="S129" s="1">
        <v>0</v>
      </c>
      <c r="T129" s="1">
        <v>0</v>
      </c>
      <c r="U129" s="1">
        <v>0</v>
      </c>
      <c r="V129" s="1">
        <v>0</v>
      </c>
      <c r="W129" s="1">
        <v>0</v>
      </c>
      <c r="X129" s="1">
        <v>0</v>
      </c>
    </row>
    <row r="130" spans="1:24">
      <c r="A130" s="1" t="s">
        <v>541</v>
      </c>
      <c r="B130" s="1" t="s">
        <v>542</v>
      </c>
      <c r="C130" s="1">
        <v>0</v>
      </c>
      <c r="D130" s="1">
        <v>0</v>
      </c>
      <c r="E130" s="1">
        <v>0</v>
      </c>
      <c r="F130" s="1">
        <v>0</v>
      </c>
      <c r="G130" s="1">
        <v>0</v>
      </c>
      <c r="H130" s="1">
        <v>0</v>
      </c>
      <c r="I130" s="1">
        <v>0</v>
      </c>
      <c r="J130" s="1">
        <v>0</v>
      </c>
      <c r="K130" s="1">
        <v>0</v>
      </c>
      <c r="L130" s="1">
        <v>0</v>
      </c>
      <c r="M130" s="1">
        <v>0</v>
      </c>
      <c r="N130" s="1">
        <v>0</v>
      </c>
      <c r="O130" s="1">
        <v>0</v>
      </c>
      <c r="P130" s="1">
        <v>0</v>
      </c>
      <c r="Q130" s="1">
        <v>0</v>
      </c>
      <c r="R130" s="1">
        <v>0</v>
      </c>
      <c r="S130" s="1">
        <v>0</v>
      </c>
      <c r="T130" s="1">
        <v>0</v>
      </c>
      <c r="U130" s="1">
        <v>0</v>
      </c>
      <c r="V130" s="1">
        <v>0</v>
      </c>
      <c r="W130" s="1">
        <v>0</v>
      </c>
      <c r="X130" s="1">
        <v>0</v>
      </c>
    </row>
    <row r="131" spans="1:24">
      <c r="A131" s="1" t="s">
        <v>543</v>
      </c>
      <c r="B131" s="1" t="s">
        <v>544</v>
      </c>
      <c r="C131" s="1">
        <v>0</v>
      </c>
      <c r="D131" s="1">
        <v>0</v>
      </c>
      <c r="E131" s="1">
        <v>0</v>
      </c>
      <c r="F131" s="1">
        <v>0</v>
      </c>
      <c r="G131" s="1">
        <v>0</v>
      </c>
      <c r="H131" s="1">
        <v>0</v>
      </c>
      <c r="I131" s="1">
        <v>0</v>
      </c>
      <c r="J131" s="1">
        <v>0</v>
      </c>
      <c r="K131" s="1">
        <v>0</v>
      </c>
      <c r="L131" s="1">
        <v>0</v>
      </c>
      <c r="M131" s="1">
        <v>0</v>
      </c>
      <c r="N131" s="1">
        <v>0</v>
      </c>
      <c r="O131" s="1">
        <v>0</v>
      </c>
      <c r="P131" s="1">
        <v>0</v>
      </c>
      <c r="Q131" s="1">
        <v>0</v>
      </c>
      <c r="R131" s="1">
        <v>0</v>
      </c>
      <c r="S131" s="1">
        <v>0</v>
      </c>
      <c r="T131" s="1">
        <v>0</v>
      </c>
      <c r="U131" s="1">
        <v>0</v>
      </c>
      <c r="V131" s="1">
        <v>0</v>
      </c>
      <c r="W131" s="1">
        <v>0</v>
      </c>
      <c r="X131" s="1">
        <v>0</v>
      </c>
    </row>
    <row r="132" spans="1:24">
      <c r="A132" s="1" t="s">
        <v>545</v>
      </c>
      <c r="B132" s="1" t="s">
        <v>546</v>
      </c>
      <c r="C132" s="1">
        <v>0</v>
      </c>
      <c r="D132" s="1">
        <v>0</v>
      </c>
      <c r="E132" s="1">
        <v>0</v>
      </c>
      <c r="F132" s="1">
        <v>0</v>
      </c>
      <c r="G132" s="1">
        <v>0</v>
      </c>
      <c r="H132" s="1">
        <v>0</v>
      </c>
      <c r="I132" s="1">
        <v>0</v>
      </c>
      <c r="J132" s="1">
        <v>0</v>
      </c>
      <c r="K132" s="1">
        <v>0</v>
      </c>
      <c r="L132" s="1">
        <v>0</v>
      </c>
      <c r="M132" s="1">
        <v>0</v>
      </c>
      <c r="N132" s="1">
        <v>0</v>
      </c>
      <c r="O132" s="1">
        <v>0</v>
      </c>
      <c r="P132" s="1">
        <v>0</v>
      </c>
      <c r="Q132" s="1">
        <v>0</v>
      </c>
      <c r="R132" s="1">
        <v>0</v>
      </c>
      <c r="S132" s="1">
        <v>0</v>
      </c>
      <c r="T132" s="1">
        <v>0</v>
      </c>
      <c r="U132" s="1">
        <v>0</v>
      </c>
      <c r="V132" s="1">
        <v>0</v>
      </c>
      <c r="W132" s="1">
        <v>0</v>
      </c>
      <c r="X132" s="1">
        <v>0</v>
      </c>
    </row>
    <row r="133" spans="1:24">
      <c r="A133" s="1" t="s">
        <v>547</v>
      </c>
      <c r="B133" s="1" t="s">
        <v>548</v>
      </c>
      <c r="C133" s="1">
        <v>0</v>
      </c>
      <c r="D133" s="1">
        <v>0</v>
      </c>
      <c r="E133" s="1">
        <v>0</v>
      </c>
      <c r="F133" s="1">
        <v>0</v>
      </c>
      <c r="G133" s="1">
        <v>0</v>
      </c>
      <c r="H133" s="1">
        <v>0</v>
      </c>
      <c r="I133" s="1">
        <v>0</v>
      </c>
      <c r="J133" s="1">
        <v>0</v>
      </c>
      <c r="K133" s="1">
        <v>0</v>
      </c>
      <c r="L133" s="1">
        <v>0</v>
      </c>
      <c r="M133" s="1">
        <v>0</v>
      </c>
      <c r="N133" s="1">
        <v>0</v>
      </c>
      <c r="O133" s="1">
        <v>0</v>
      </c>
      <c r="P133" s="1">
        <v>0</v>
      </c>
      <c r="Q133" s="1">
        <v>0</v>
      </c>
      <c r="R133" s="1">
        <v>0</v>
      </c>
      <c r="S133" s="1">
        <v>0</v>
      </c>
      <c r="T133" s="1">
        <v>0</v>
      </c>
      <c r="U133" s="1">
        <v>0</v>
      </c>
      <c r="V133" s="1">
        <v>0</v>
      </c>
      <c r="W133" s="1">
        <v>0</v>
      </c>
      <c r="X133" s="1">
        <v>0</v>
      </c>
    </row>
    <row r="134" spans="1:24">
      <c r="A134" s="1" t="s">
        <v>549</v>
      </c>
      <c r="B134" s="1" t="s">
        <v>550</v>
      </c>
      <c r="C134" s="1">
        <v>0</v>
      </c>
      <c r="D134" s="1">
        <v>0</v>
      </c>
      <c r="E134" s="1">
        <v>0</v>
      </c>
      <c r="F134" s="1">
        <v>0</v>
      </c>
      <c r="G134" s="1">
        <v>0</v>
      </c>
      <c r="H134" s="1">
        <v>0</v>
      </c>
      <c r="I134" s="1">
        <v>0</v>
      </c>
      <c r="J134" s="1">
        <v>0</v>
      </c>
      <c r="K134" s="1">
        <v>0</v>
      </c>
      <c r="L134" s="1">
        <v>0</v>
      </c>
      <c r="M134" s="1">
        <v>0</v>
      </c>
      <c r="N134" s="1">
        <v>0</v>
      </c>
      <c r="O134" s="1">
        <v>0</v>
      </c>
      <c r="P134" s="1">
        <v>0</v>
      </c>
      <c r="Q134" s="1">
        <v>0</v>
      </c>
      <c r="R134" s="1">
        <v>0</v>
      </c>
      <c r="S134" s="1">
        <v>0</v>
      </c>
      <c r="T134" s="1">
        <v>0</v>
      </c>
      <c r="U134" s="1">
        <v>0</v>
      </c>
      <c r="V134" s="1">
        <v>0</v>
      </c>
      <c r="W134" s="1">
        <v>0</v>
      </c>
      <c r="X134" s="1">
        <v>0</v>
      </c>
    </row>
    <row r="135" spans="1:24">
      <c r="A135" s="1" t="s">
        <v>551</v>
      </c>
      <c r="B135" s="1" t="s">
        <v>552</v>
      </c>
      <c r="C135" s="1">
        <v>0</v>
      </c>
      <c r="D135" s="1">
        <v>0</v>
      </c>
      <c r="E135" s="1">
        <v>0</v>
      </c>
      <c r="F135" s="1">
        <v>0</v>
      </c>
      <c r="G135" s="1">
        <v>0</v>
      </c>
      <c r="H135" s="1">
        <v>0</v>
      </c>
      <c r="I135" s="1">
        <v>0</v>
      </c>
      <c r="J135" s="1">
        <v>0</v>
      </c>
      <c r="K135" s="1">
        <v>0</v>
      </c>
      <c r="L135" s="1">
        <v>0</v>
      </c>
      <c r="M135" s="1">
        <v>0</v>
      </c>
      <c r="N135" s="1">
        <v>0</v>
      </c>
      <c r="O135" s="1">
        <v>0</v>
      </c>
      <c r="P135" s="1">
        <v>0</v>
      </c>
      <c r="Q135" s="1">
        <v>0</v>
      </c>
      <c r="R135" s="1">
        <v>0</v>
      </c>
      <c r="S135" s="1">
        <v>0</v>
      </c>
      <c r="T135" s="1">
        <v>0</v>
      </c>
      <c r="U135" s="1">
        <v>0</v>
      </c>
      <c r="V135" s="1">
        <v>0</v>
      </c>
      <c r="W135" s="1">
        <v>0</v>
      </c>
      <c r="X135" s="1">
        <v>0</v>
      </c>
    </row>
    <row r="136" spans="1:24">
      <c r="A136" s="1" t="s">
        <v>2766</v>
      </c>
      <c r="B136" s="1" t="s">
        <v>554</v>
      </c>
      <c r="C136" s="1">
        <v>0</v>
      </c>
      <c r="D136" s="1">
        <v>0</v>
      </c>
      <c r="E136" s="1">
        <v>0</v>
      </c>
      <c r="F136" s="1">
        <v>0</v>
      </c>
      <c r="G136" s="1">
        <v>0</v>
      </c>
      <c r="H136" s="1">
        <v>0</v>
      </c>
      <c r="I136" s="1">
        <v>0</v>
      </c>
      <c r="J136" s="1">
        <v>0</v>
      </c>
      <c r="K136" s="1">
        <v>0</v>
      </c>
      <c r="L136" s="1">
        <v>0</v>
      </c>
      <c r="M136" s="1">
        <v>0</v>
      </c>
      <c r="N136" s="1">
        <v>0</v>
      </c>
      <c r="O136" s="1">
        <v>0</v>
      </c>
      <c r="P136" s="1">
        <v>0</v>
      </c>
      <c r="Q136" s="1">
        <v>0</v>
      </c>
      <c r="R136" s="1">
        <v>0</v>
      </c>
      <c r="S136" s="1">
        <v>0</v>
      </c>
      <c r="T136" s="1">
        <v>0</v>
      </c>
      <c r="U136" s="1">
        <v>0</v>
      </c>
      <c r="V136" s="1">
        <v>0</v>
      </c>
      <c r="W136" s="1">
        <v>0</v>
      </c>
      <c r="X136" s="1">
        <v>0</v>
      </c>
    </row>
  </sheetData>
  <pageMargins left="0.75" right="0.75" top="1" bottom="1" header="0.5" footer="0.5"/>
  <headerFooter alignWithMargins="0">
    <oddHeader>&amp;A</oddHeader>
    <oddFooter>Page &amp;P</oddFooter>
  </headerFooter>
</worksheet>
</file>

<file path=xl/worksheets/sheet41.xml><?xml version="1.0" encoding="utf-8"?>
<worksheet xmlns="http://schemas.openxmlformats.org/spreadsheetml/2006/main" xmlns:r="http://schemas.openxmlformats.org/officeDocument/2006/relationships">
  <sheetPr codeName="Foglio15"/>
  <dimension ref="A1:AC147"/>
  <sheetViews>
    <sheetView showGridLines="0" zoomScaleNormal="100" workbookViewId="0">
      <pane xSplit="2" ySplit="5" topLeftCell="G127" activePane="bottomRight" state="frozen"/>
      <selection activeCell="C8" sqref="C8"/>
      <selection pane="topRight" activeCell="C8" sqref="C8"/>
      <selection pane="bottomLeft" activeCell="C8" sqref="C8"/>
      <selection pane="bottomRight" activeCell="U132" sqref="U132"/>
    </sheetView>
  </sheetViews>
  <sheetFormatPr defaultRowHeight="11.25"/>
  <cols>
    <col min="1" max="1" width="43.7109375" style="1286" customWidth="1"/>
    <col min="2" max="2" width="7.42578125" style="1289" bestFit="1" customWidth="1"/>
    <col min="3" max="15" width="6.28515625" style="1286" customWidth="1"/>
    <col min="16" max="16" width="6.42578125" style="1286" customWidth="1"/>
    <col min="17" max="22" width="6.28515625" style="1286" customWidth="1"/>
    <col min="23" max="24" width="6.28515625" style="1330" customWidth="1"/>
    <col min="25" max="25" width="6.28515625" style="1286" customWidth="1"/>
    <col min="26" max="26" width="6.28515625" style="1330" customWidth="1"/>
    <col min="27" max="28" width="8" style="1286" customWidth="1"/>
    <col min="29" max="29" width="0" style="1286" hidden="1" customWidth="1"/>
    <col min="30" max="16384" width="9.140625" style="1286"/>
  </cols>
  <sheetData>
    <row r="1" spans="1:29" s="1070" customFormat="1" ht="86.25" customHeight="1">
      <c r="A1" s="2630" t="str">
        <f>'t1'!A1</f>
        <v>COMPARTO SERVIZIO SANITARIO NAZIONALE - anno 2017</v>
      </c>
      <c r="B1" s="2630"/>
      <c r="C1" s="2630"/>
      <c r="D1" s="2630"/>
      <c r="E1" s="2630"/>
      <c r="F1" s="2630"/>
      <c r="G1" s="2630"/>
      <c r="H1" s="2630"/>
      <c r="I1" s="2630"/>
      <c r="J1" s="2630"/>
      <c r="K1" s="2630"/>
      <c r="L1" s="2630"/>
      <c r="M1" s="1105"/>
      <c r="N1" s="1105"/>
      <c r="O1" s="1068"/>
      <c r="P1" s="2673"/>
      <c r="Q1" s="2674"/>
      <c r="R1" s="1105"/>
      <c r="S1" s="1105"/>
      <c r="T1" s="1105"/>
      <c r="U1" s="1105"/>
      <c r="V1" s="1105"/>
      <c r="W1" s="1244"/>
      <c r="X1" s="1244"/>
      <c r="Y1" s="1105"/>
      <c r="Z1" s="1245"/>
      <c r="AB1" s="1107"/>
    </row>
    <row r="2" spans="1:29" ht="30" customHeight="1" thickBot="1">
      <c r="A2" s="1288"/>
      <c r="O2" s="1073"/>
      <c r="P2" s="2675"/>
      <c r="Q2" s="2676"/>
      <c r="S2" s="2631"/>
      <c r="T2" s="2631"/>
      <c r="U2" s="2631"/>
      <c r="V2" s="2631"/>
      <c r="W2" s="2677"/>
      <c r="X2" s="2677"/>
      <c r="Y2" s="2631"/>
      <c r="Z2" s="2631"/>
      <c r="AA2" s="2631"/>
      <c r="AB2" s="2631"/>
    </row>
    <row r="3" spans="1:29" ht="16.5" customHeight="1" thickBot="1">
      <c r="A3" s="1290"/>
      <c r="B3" s="1291"/>
      <c r="C3" s="1292" t="s">
        <v>2878</v>
      </c>
      <c r="D3" s="1293"/>
      <c r="E3" s="1293"/>
      <c r="F3" s="1293"/>
      <c r="G3" s="1293"/>
      <c r="H3" s="1293"/>
      <c r="I3" s="1293"/>
      <c r="J3" s="1293"/>
      <c r="K3" s="1293"/>
      <c r="L3" s="1293"/>
      <c r="M3" s="1293"/>
      <c r="N3" s="1293"/>
      <c r="O3" s="1293"/>
      <c r="P3" s="1293"/>
      <c r="Q3" s="1293"/>
      <c r="R3" s="1293"/>
      <c r="S3" s="1293"/>
      <c r="T3" s="1293"/>
      <c r="U3" s="1293"/>
      <c r="V3" s="1293"/>
      <c r="W3" s="1294"/>
      <c r="X3" s="1294"/>
      <c r="Y3" s="1293"/>
      <c r="Z3" s="1295"/>
      <c r="AA3" s="1293"/>
      <c r="AB3" s="1296"/>
    </row>
    <row r="4" spans="1:29" ht="16.5" customHeight="1" thickTop="1">
      <c r="A4" s="1297" t="s">
        <v>2879</v>
      </c>
      <c r="B4" s="1298" t="s">
        <v>273</v>
      </c>
      <c r="C4" s="2667" t="s">
        <v>2880</v>
      </c>
      <c r="D4" s="2668"/>
      <c r="E4" s="1299" t="s">
        <v>2881</v>
      </c>
      <c r="F4" s="1300"/>
      <c r="G4" s="2667" t="s">
        <v>2882</v>
      </c>
      <c r="H4" s="2668"/>
      <c r="I4" s="2667" t="s">
        <v>2883</v>
      </c>
      <c r="J4" s="2668"/>
      <c r="K4" s="2667" t="s">
        <v>2884</v>
      </c>
      <c r="L4" s="2668"/>
      <c r="M4" s="2667" t="s">
        <v>2885</v>
      </c>
      <c r="N4" s="2668"/>
      <c r="O4" s="2667" t="s">
        <v>2886</v>
      </c>
      <c r="P4" s="2668"/>
      <c r="Q4" s="2667" t="s">
        <v>2887</v>
      </c>
      <c r="R4" s="2668"/>
      <c r="S4" s="2667" t="s">
        <v>2888</v>
      </c>
      <c r="T4" s="2668"/>
      <c r="U4" s="2667" t="s">
        <v>2889</v>
      </c>
      <c r="V4" s="2668"/>
      <c r="W4" s="2669" t="s">
        <v>2890</v>
      </c>
      <c r="X4" s="2670"/>
      <c r="Y4" s="2667" t="s">
        <v>2891</v>
      </c>
      <c r="Z4" s="2668"/>
      <c r="AA4" s="2671" t="s">
        <v>555</v>
      </c>
      <c r="AB4" s="2672"/>
    </row>
    <row r="5" spans="1:29" ht="12" thickBot="1">
      <c r="A5" s="1777" t="s">
        <v>2728</v>
      </c>
      <c r="B5" s="1301"/>
      <c r="C5" s="1302" t="s">
        <v>2698</v>
      </c>
      <c r="D5" s="1303" t="s">
        <v>2699</v>
      </c>
      <c r="E5" s="1302" t="s">
        <v>2698</v>
      </c>
      <c r="F5" s="1303" t="s">
        <v>2699</v>
      </c>
      <c r="G5" s="1302" t="s">
        <v>2698</v>
      </c>
      <c r="H5" s="1303" t="s">
        <v>2699</v>
      </c>
      <c r="I5" s="1302" t="s">
        <v>2698</v>
      </c>
      <c r="J5" s="1303" t="s">
        <v>2699</v>
      </c>
      <c r="K5" s="1302" t="s">
        <v>2698</v>
      </c>
      <c r="L5" s="1303" t="s">
        <v>2699</v>
      </c>
      <c r="M5" s="1302" t="s">
        <v>2698</v>
      </c>
      <c r="N5" s="1303" t="s">
        <v>2699</v>
      </c>
      <c r="O5" s="1302" t="s">
        <v>2698</v>
      </c>
      <c r="P5" s="1303" t="s">
        <v>2699</v>
      </c>
      <c r="Q5" s="1302" t="s">
        <v>2698</v>
      </c>
      <c r="R5" s="1303" t="s">
        <v>2699</v>
      </c>
      <c r="S5" s="1302" t="s">
        <v>2698</v>
      </c>
      <c r="T5" s="1303" t="s">
        <v>2699</v>
      </c>
      <c r="U5" s="1302" t="s">
        <v>2698</v>
      </c>
      <c r="V5" s="1303" t="s">
        <v>2699</v>
      </c>
      <c r="W5" s="1304" t="s">
        <v>2698</v>
      </c>
      <c r="X5" s="1305" t="s">
        <v>2699</v>
      </c>
      <c r="Y5" s="1306" t="s">
        <v>2698</v>
      </c>
      <c r="Z5" s="1307" t="s">
        <v>2699</v>
      </c>
      <c r="AA5" s="1308" t="s">
        <v>2698</v>
      </c>
      <c r="AB5" s="1309" t="s">
        <v>2699</v>
      </c>
    </row>
    <row r="6" spans="1:29" ht="12.75" hidden="1" thickTop="1" thickBot="1">
      <c r="A6" s="1506"/>
      <c r="B6" s="1507"/>
      <c r="C6" s="1508">
        <v>0</v>
      </c>
      <c r="D6" s="1509">
        <v>0</v>
      </c>
      <c r="E6" s="1508">
        <v>0</v>
      </c>
      <c r="F6" s="1508">
        <v>0</v>
      </c>
      <c r="G6" s="1509">
        <v>0</v>
      </c>
      <c r="H6" s="1508">
        <v>0</v>
      </c>
      <c r="I6" s="1508">
        <v>0</v>
      </c>
      <c r="J6" s="1509">
        <v>0</v>
      </c>
      <c r="K6" s="1508">
        <v>0</v>
      </c>
      <c r="L6" s="1508">
        <v>0</v>
      </c>
      <c r="M6" s="1509">
        <v>0</v>
      </c>
      <c r="N6" s="1508">
        <v>0</v>
      </c>
      <c r="O6" s="1508">
        <v>0</v>
      </c>
      <c r="P6" s="1509">
        <v>0</v>
      </c>
      <c r="Q6" s="1508">
        <v>0</v>
      </c>
      <c r="R6" s="1508">
        <v>0</v>
      </c>
      <c r="S6" s="1509">
        <v>0</v>
      </c>
      <c r="T6" s="1508">
        <v>0</v>
      </c>
      <c r="U6" s="1508">
        <v>0</v>
      </c>
      <c r="V6" s="1509">
        <v>0</v>
      </c>
      <c r="W6" s="1508">
        <v>0</v>
      </c>
      <c r="X6" s="1508">
        <v>0</v>
      </c>
      <c r="Y6" s="1509">
        <v>0</v>
      </c>
      <c r="Z6" s="1508">
        <v>0</v>
      </c>
      <c r="AA6" s="1508">
        <v>0</v>
      </c>
      <c r="AB6" s="1509">
        <v>0</v>
      </c>
    </row>
    <row r="7" spans="1:29" ht="13.5" customHeight="1" thickTop="1" thickBot="1">
      <c r="A7" s="1199" t="str">
        <f>'t1'!A7</f>
        <v>direttore generale</v>
      </c>
      <c r="B7" s="1200" t="str">
        <f>'t1'!B7</f>
        <v>0D0097</v>
      </c>
      <c r="C7" s="560"/>
      <c r="D7" s="560"/>
      <c r="E7" s="560"/>
      <c r="F7" s="560"/>
      <c r="G7" s="560"/>
      <c r="H7" s="560"/>
      <c r="I7" s="560"/>
      <c r="J7" s="560"/>
      <c r="K7" s="560"/>
      <c r="L7" s="560"/>
      <c r="M7" s="560"/>
      <c r="N7" s="560"/>
      <c r="O7" s="560">
        <v>1</v>
      </c>
      <c r="P7" s="560"/>
      <c r="Q7" s="560"/>
      <c r="R7" s="560"/>
      <c r="S7" s="560"/>
      <c r="T7" s="560"/>
      <c r="U7" s="560"/>
      <c r="V7" s="560"/>
      <c r="W7" s="560"/>
      <c r="X7" s="560"/>
      <c r="Y7" s="560"/>
      <c r="Z7" s="560"/>
      <c r="AA7" s="1310">
        <f>SUM(C7,E7,G7,I7,K7,M7,O7,Q7,S7,U7,W7,Y7)</f>
        <v>1</v>
      </c>
      <c r="AB7" s="1311">
        <f>SUM(D7,F7,H7,J7,L7,N7,P7,R7,T7,V7,X7,Z7)</f>
        <v>0</v>
      </c>
      <c r="AC7" s="1286">
        <f>'t1'!N7</f>
        <v>1</v>
      </c>
    </row>
    <row r="8" spans="1:29" ht="14.1" customHeight="1" thickTop="1" thickBot="1">
      <c r="A8" s="1173" t="str">
        <f>'t1'!A8</f>
        <v>direttore sanitario</v>
      </c>
      <c r="B8" s="1174" t="str">
        <f>'t1'!B8</f>
        <v>0D0482</v>
      </c>
      <c r="C8" s="560"/>
      <c r="D8" s="560"/>
      <c r="E8" s="560"/>
      <c r="F8" s="560"/>
      <c r="G8" s="560"/>
      <c r="H8" s="560"/>
      <c r="I8" s="560"/>
      <c r="J8" s="560"/>
      <c r="K8" s="560"/>
      <c r="L8" s="560"/>
      <c r="M8" s="560"/>
      <c r="N8" s="560"/>
      <c r="O8" s="560"/>
      <c r="P8" s="560"/>
      <c r="Q8" s="560"/>
      <c r="R8" s="560"/>
      <c r="S8" s="560"/>
      <c r="T8" s="560"/>
      <c r="U8" s="560">
        <v>1</v>
      </c>
      <c r="V8" s="560">
        <v>1</v>
      </c>
      <c r="W8" s="560"/>
      <c r="X8" s="560"/>
      <c r="Y8" s="560"/>
      <c r="Z8" s="560"/>
      <c r="AA8" s="1312">
        <f t="shared" ref="AA8:AB72" si="0">SUM(C8,E8,G8,I8,K8,M8,O8,Q8,S8,U8,W8,Y8)</f>
        <v>1</v>
      </c>
      <c r="AB8" s="1313">
        <f t="shared" si="0"/>
        <v>1</v>
      </c>
      <c r="AC8" s="1286">
        <f>'t1'!N8</f>
        <v>1</v>
      </c>
    </row>
    <row r="9" spans="1:29" ht="14.1" customHeight="1" thickTop="1" thickBot="1">
      <c r="A9" s="1173" t="str">
        <f>'t1'!A9</f>
        <v>direttore amministrativo</v>
      </c>
      <c r="B9" s="1174" t="str">
        <f>'t1'!B9</f>
        <v>0D0163</v>
      </c>
      <c r="C9" s="560"/>
      <c r="D9" s="560"/>
      <c r="E9" s="560"/>
      <c r="F9" s="560"/>
      <c r="G9" s="560"/>
      <c r="H9" s="560"/>
      <c r="I9" s="560"/>
      <c r="J9" s="560"/>
      <c r="K9" s="560"/>
      <c r="L9" s="560"/>
      <c r="M9" s="560"/>
      <c r="N9" s="560"/>
      <c r="O9" s="560"/>
      <c r="P9" s="560"/>
      <c r="Q9" s="560"/>
      <c r="R9" s="560"/>
      <c r="S9" s="560"/>
      <c r="T9" s="560">
        <v>1</v>
      </c>
      <c r="U9" s="560"/>
      <c r="V9" s="560"/>
      <c r="W9" s="560"/>
      <c r="X9" s="560"/>
      <c r="Y9" s="560"/>
      <c r="Z9" s="560"/>
      <c r="AA9" s="1312">
        <f t="shared" si="0"/>
        <v>0</v>
      </c>
      <c r="AB9" s="1313">
        <f t="shared" si="0"/>
        <v>1</v>
      </c>
      <c r="AC9" s="1286">
        <f>'t1'!N9</f>
        <v>1</v>
      </c>
    </row>
    <row r="10" spans="1:29" ht="14.1" customHeight="1" thickTop="1" thickBot="1">
      <c r="A10" s="1173" t="str">
        <f>'t1'!A10</f>
        <v>direttore dei servizi sociali</v>
      </c>
      <c r="B10" s="1174" t="str">
        <f>'t1'!B10</f>
        <v>0D0484</v>
      </c>
      <c r="C10" s="560"/>
      <c r="D10" s="560"/>
      <c r="E10" s="560"/>
      <c r="F10" s="560"/>
      <c r="G10" s="560"/>
      <c r="H10" s="560"/>
      <c r="I10" s="560"/>
      <c r="J10" s="560"/>
      <c r="K10" s="560"/>
      <c r="L10" s="560"/>
      <c r="M10" s="560"/>
      <c r="N10" s="560"/>
      <c r="O10" s="560"/>
      <c r="P10" s="560"/>
      <c r="Q10" s="560"/>
      <c r="R10" s="560"/>
      <c r="S10" s="560"/>
      <c r="T10" s="560"/>
      <c r="U10" s="560"/>
      <c r="V10" s="560"/>
      <c r="W10" s="560"/>
      <c r="X10" s="560"/>
      <c r="Y10" s="560"/>
      <c r="Z10" s="560"/>
      <c r="AA10" s="1312">
        <f t="shared" si="0"/>
        <v>0</v>
      </c>
      <c r="AB10" s="1313">
        <f t="shared" si="0"/>
        <v>0</v>
      </c>
      <c r="AC10" s="1286">
        <f>'t1'!N10</f>
        <v>0</v>
      </c>
    </row>
    <row r="11" spans="1:29" ht="14.1" customHeight="1" thickTop="1" thickBot="1">
      <c r="A11" s="1173" t="str">
        <f>'t1'!A11</f>
        <v>dir. medico con inc. di struttura complessa (rapp. esclusivo)</v>
      </c>
      <c r="B11" s="1174" t="str">
        <f>'t1'!B11</f>
        <v>SD0E33</v>
      </c>
      <c r="C11" s="560"/>
      <c r="D11" s="560"/>
      <c r="E11" s="560"/>
      <c r="F11" s="560"/>
      <c r="G11" s="560"/>
      <c r="H11" s="560"/>
      <c r="I11" s="560"/>
      <c r="J11" s="560"/>
      <c r="K11" s="560"/>
      <c r="L11" s="560"/>
      <c r="M11" s="560"/>
      <c r="N11" s="560"/>
      <c r="O11" s="560"/>
      <c r="P11" s="560"/>
      <c r="Q11" s="560"/>
      <c r="R11" s="560"/>
      <c r="S11" s="560">
        <v>2</v>
      </c>
      <c r="T11" s="560">
        <v>1</v>
      </c>
      <c r="U11" s="560">
        <v>5</v>
      </c>
      <c r="V11" s="560"/>
      <c r="W11" s="560">
        <v>2</v>
      </c>
      <c r="X11" s="560"/>
      <c r="Y11" s="560"/>
      <c r="Z11" s="560"/>
      <c r="AA11" s="1312">
        <f t="shared" si="0"/>
        <v>9</v>
      </c>
      <c r="AB11" s="1313">
        <f t="shared" si="0"/>
        <v>1</v>
      </c>
      <c r="AC11" s="1286">
        <f>'t1'!N11</f>
        <v>1</v>
      </c>
    </row>
    <row r="12" spans="1:29" ht="14.1" customHeight="1" thickTop="1" thickBot="1">
      <c r="A12" s="1173" t="str">
        <f>'t1'!A12</f>
        <v>dir. medico con inc. di struttura complessa (rapp. non escl.)</v>
      </c>
      <c r="B12" s="1174" t="str">
        <f>'t1'!B12</f>
        <v>SD0N33</v>
      </c>
      <c r="C12" s="560"/>
      <c r="D12" s="560"/>
      <c r="E12" s="560"/>
      <c r="F12" s="560"/>
      <c r="G12" s="560"/>
      <c r="H12" s="560"/>
      <c r="I12" s="560"/>
      <c r="J12" s="560"/>
      <c r="K12" s="560"/>
      <c r="L12" s="560"/>
      <c r="M12" s="560"/>
      <c r="N12" s="560"/>
      <c r="O12" s="560"/>
      <c r="P12" s="560"/>
      <c r="Q12" s="560"/>
      <c r="R12" s="560"/>
      <c r="S12" s="560"/>
      <c r="T12" s="560"/>
      <c r="U12" s="560">
        <v>3</v>
      </c>
      <c r="V12" s="560"/>
      <c r="W12" s="560">
        <v>1</v>
      </c>
      <c r="X12" s="560"/>
      <c r="Y12" s="560">
        <v>1</v>
      </c>
      <c r="Z12" s="560"/>
      <c r="AA12" s="1312">
        <f t="shared" si="0"/>
        <v>5</v>
      </c>
      <c r="AB12" s="1313">
        <f t="shared" si="0"/>
        <v>0</v>
      </c>
      <c r="AC12" s="1286">
        <f>'t1'!N12</f>
        <v>1</v>
      </c>
    </row>
    <row r="13" spans="1:29" ht="14.1" customHeight="1" thickTop="1" thickBot="1">
      <c r="A13" s="1173" t="str">
        <f>'t1'!A13</f>
        <v>dir. medico con incarico di struttura semplice (rapp. esclusivo)</v>
      </c>
      <c r="B13" s="1174" t="str">
        <f>'t1'!B13</f>
        <v>SD0E34</v>
      </c>
      <c r="C13" s="560"/>
      <c r="D13" s="560"/>
      <c r="E13" s="560"/>
      <c r="F13" s="560"/>
      <c r="G13" s="560"/>
      <c r="H13" s="560"/>
      <c r="I13" s="560"/>
      <c r="J13" s="560"/>
      <c r="K13" s="560"/>
      <c r="L13" s="560"/>
      <c r="M13" s="560"/>
      <c r="N13" s="560">
        <v>1</v>
      </c>
      <c r="O13" s="560">
        <v>3</v>
      </c>
      <c r="P13" s="560">
        <v>2</v>
      </c>
      <c r="Q13" s="560">
        <v>3</v>
      </c>
      <c r="R13" s="560">
        <v>2</v>
      </c>
      <c r="S13" s="560">
        <v>11</v>
      </c>
      <c r="T13" s="560">
        <v>6</v>
      </c>
      <c r="U13" s="560">
        <v>2</v>
      </c>
      <c r="V13" s="560">
        <v>5</v>
      </c>
      <c r="W13" s="560">
        <v>2</v>
      </c>
      <c r="X13" s="560"/>
      <c r="Y13" s="560">
        <v>1</v>
      </c>
      <c r="Z13" s="560"/>
      <c r="AA13" s="1312">
        <f t="shared" si="0"/>
        <v>22</v>
      </c>
      <c r="AB13" s="1313">
        <f t="shared" si="0"/>
        <v>16</v>
      </c>
      <c r="AC13" s="1286">
        <f>'t1'!N13</f>
        <v>1</v>
      </c>
    </row>
    <row r="14" spans="1:29" ht="14.1" customHeight="1" thickTop="1" thickBot="1">
      <c r="A14" s="1173" t="str">
        <f>'t1'!A14</f>
        <v>dir. medico con incarico di struttura semplice (rapp. non escl.)</v>
      </c>
      <c r="B14" s="1174" t="str">
        <f>'t1'!B14</f>
        <v>SD0N34</v>
      </c>
      <c r="C14" s="560"/>
      <c r="D14" s="560"/>
      <c r="E14" s="560"/>
      <c r="F14" s="560"/>
      <c r="G14" s="560"/>
      <c r="H14" s="560"/>
      <c r="I14" s="560"/>
      <c r="J14" s="560"/>
      <c r="K14" s="560"/>
      <c r="L14" s="560"/>
      <c r="M14" s="560"/>
      <c r="N14" s="560"/>
      <c r="O14" s="560"/>
      <c r="P14" s="560"/>
      <c r="Q14" s="560">
        <v>1</v>
      </c>
      <c r="R14" s="560"/>
      <c r="S14" s="560">
        <v>1</v>
      </c>
      <c r="T14" s="560"/>
      <c r="U14" s="560"/>
      <c r="V14" s="560"/>
      <c r="W14" s="560"/>
      <c r="X14" s="560"/>
      <c r="Y14" s="560"/>
      <c r="Z14" s="560"/>
      <c r="AA14" s="1312">
        <f t="shared" si="0"/>
        <v>2</v>
      </c>
      <c r="AB14" s="1313">
        <f t="shared" si="0"/>
        <v>0</v>
      </c>
      <c r="AC14" s="1286">
        <f>'t1'!N14</f>
        <v>1</v>
      </c>
    </row>
    <row r="15" spans="1:29" ht="14.1" customHeight="1" thickTop="1" thickBot="1">
      <c r="A15" s="1173" t="str">
        <f>'t1'!A15</f>
        <v>dir. medici con altri incar. prof.li (rapp. esclusivo)</v>
      </c>
      <c r="B15" s="1174" t="str">
        <f>'t1'!B15</f>
        <v>SD0035</v>
      </c>
      <c r="C15" s="560"/>
      <c r="D15" s="560"/>
      <c r="E15" s="560"/>
      <c r="F15" s="560"/>
      <c r="G15" s="560"/>
      <c r="H15" s="560"/>
      <c r="I15" s="560">
        <v>3</v>
      </c>
      <c r="J15" s="560">
        <v>5</v>
      </c>
      <c r="K15" s="560">
        <v>12</v>
      </c>
      <c r="L15" s="560">
        <v>15</v>
      </c>
      <c r="M15" s="560">
        <v>14</v>
      </c>
      <c r="N15" s="560">
        <v>16</v>
      </c>
      <c r="O15" s="560">
        <v>8</v>
      </c>
      <c r="P15" s="560">
        <v>15</v>
      </c>
      <c r="Q15" s="560">
        <v>7</v>
      </c>
      <c r="R15" s="560">
        <v>18</v>
      </c>
      <c r="S15" s="560">
        <v>16</v>
      </c>
      <c r="T15" s="560">
        <v>10</v>
      </c>
      <c r="U15" s="560">
        <v>13</v>
      </c>
      <c r="V15" s="560">
        <v>7</v>
      </c>
      <c r="W15" s="560">
        <v>1</v>
      </c>
      <c r="X15" s="560">
        <v>1</v>
      </c>
      <c r="Y15" s="560"/>
      <c r="Z15" s="560"/>
      <c r="AA15" s="1312">
        <f t="shared" si="0"/>
        <v>74</v>
      </c>
      <c r="AB15" s="1313">
        <f t="shared" si="0"/>
        <v>87</v>
      </c>
      <c r="AC15" s="1286">
        <f>'t1'!N15</f>
        <v>1</v>
      </c>
    </row>
    <row r="16" spans="1:29" ht="14.1" customHeight="1" thickTop="1" thickBot="1">
      <c r="A16" s="1173" t="str">
        <f>'t1'!A16</f>
        <v>dir. medici con altri incar. prof.li (rapp. non escl.)</v>
      </c>
      <c r="B16" s="1174" t="str">
        <f>'t1'!B16</f>
        <v>SD0036</v>
      </c>
      <c r="C16" s="560"/>
      <c r="D16" s="560"/>
      <c r="E16" s="560"/>
      <c r="F16" s="560"/>
      <c r="G16" s="560"/>
      <c r="H16" s="560"/>
      <c r="I16" s="560">
        <v>1</v>
      </c>
      <c r="J16" s="560"/>
      <c r="K16" s="560">
        <v>2</v>
      </c>
      <c r="L16" s="560"/>
      <c r="M16" s="560">
        <v>1</v>
      </c>
      <c r="N16" s="560"/>
      <c r="O16" s="560">
        <v>3</v>
      </c>
      <c r="P16" s="560"/>
      <c r="Q16" s="560">
        <v>4</v>
      </c>
      <c r="R16" s="560">
        <v>1</v>
      </c>
      <c r="S16" s="560">
        <v>2</v>
      </c>
      <c r="T16" s="560">
        <v>1</v>
      </c>
      <c r="U16" s="560">
        <v>1</v>
      </c>
      <c r="V16" s="560"/>
      <c r="W16" s="560"/>
      <c r="X16" s="560">
        <v>1</v>
      </c>
      <c r="Y16" s="560"/>
      <c r="Z16" s="560"/>
      <c r="AA16" s="1312">
        <f t="shared" si="0"/>
        <v>14</v>
      </c>
      <c r="AB16" s="1313">
        <f t="shared" si="0"/>
        <v>3</v>
      </c>
      <c r="AC16" s="1286">
        <f>'t1'!N16</f>
        <v>1</v>
      </c>
    </row>
    <row r="17" spans="1:29" ht="14.1" customHeight="1" thickTop="1" thickBot="1">
      <c r="A17" s="1173" t="str">
        <f>'t1'!A17</f>
        <v>dir. medici a t.  determinato(art. 15-septies d.lgs. 502/92)</v>
      </c>
      <c r="B17" s="1174" t="str">
        <f>'t1'!B17</f>
        <v>SD0597</v>
      </c>
      <c r="C17" s="560"/>
      <c r="D17" s="560"/>
      <c r="E17" s="560"/>
      <c r="F17" s="560"/>
      <c r="G17" s="560"/>
      <c r="H17" s="560"/>
      <c r="I17" s="560"/>
      <c r="J17" s="560"/>
      <c r="K17" s="560"/>
      <c r="L17" s="560"/>
      <c r="M17" s="560"/>
      <c r="N17" s="560"/>
      <c r="O17" s="560"/>
      <c r="P17" s="560"/>
      <c r="Q17" s="560"/>
      <c r="R17" s="560"/>
      <c r="S17" s="560"/>
      <c r="T17" s="560"/>
      <c r="U17" s="560"/>
      <c r="V17" s="560"/>
      <c r="W17" s="560"/>
      <c r="X17" s="560"/>
      <c r="Y17" s="560"/>
      <c r="Z17" s="560"/>
      <c r="AA17" s="1312">
        <f t="shared" si="0"/>
        <v>0</v>
      </c>
      <c r="AB17" s="1313">
        <f t="shared" si="0"/>
        <v>0</v>
      </c>
      <c r="AC17" s="1286">
        <f>'t1'!N17</f>
        <v>0</v>
      </c>
    </row>
    <row r="18" spans="1:29" ht="14.1" customHeight="1" thickTop="1" thickBot="1">
      <c r="A18" s="1173" t="str">
        <f>'t1'!A18</f>
        <v>veterinari con inc. di struttura complessa (rapp.esclusivo)</v>
      </c>
      <c r="B18" s="1174" t="str">
        <f>'t1'!B18</f>
        <v>SD0E74</v>
      </c>
      <c r="C18" s="560"/>
      <c r="D18" s="560"/>
      <c r="E18" s="560"/>
      <c r="F18" s="560"/>
      <c r="G18" s="560"/>
      <c r="H18" s="560"/>
      <c r="I18" s="560"/>
      <c r="J18" s="560"/>
      <c r="K18" s="560"/>
      <c r="L18" s="560"/>
      <c r="M18" s="560"/>
      <c r="N18" s="560"/>
      <c r="O18" s="560"/>
      <c r="P18" s="560"/>
      <c r="Q18" s="560"/>
      <c r="R18" s="560"/>
      <c r="S18" s="560"/>
      <c r="T18" s="560"/>
      <c r="U18" s="560"/>
      <c r="V18" s="560"/>
      <c r="W18" s="560"/>
      <c r="X18" s="560"/>
      <c r="Y18" s="560"/>
      <c r="Z18" s="560"/>
      <c r="AA18" s="1312">
        <f t="shared" si="0"/>
        <v>0</v>
      </c>
      <c r="AB18" s="1313">
        <f t="shared" si="0"/>
        <v>0</v>
      </c>
      <c r="AC18" s="1286">
        <f>'t1'!N18</f>
        <v>0</v>
      </c>
    </row>
    <row r="19" spans="1:29" ht="14.1" customHeight="1" thickTop="1" thickBot="1">
      <c r="A19" s="1173" t="str">
        <f>'t1'!A19</f>
        <v>veterinari con inc. di struttura complessa (rapp. non escl.)</v>
      </c>
      <c r="B19" s="1174" t="str">
        <f>'t1'!B19</f>
        <v>SD0N74</v>
      </c>
      <c r="C19" s="560"/>
      <c r="D19" s="560"/>
      <c r="E19" s="560"/>
      <c r="F19" s="560"/>
      <c r="G19" s="560"/>
      <c r="H19" s="560"/>
      <c r="I19" s="560"/>
      <c r="J19" s="560"/>
      <c r="K19" s="560"/>
      <c r="L19" s="560"/>
      <c r="M19" s="560"/>
      <c r="N19" s="560"/>
      <c r="O19" s="560"/>
      <c r="P19" s="560"/>
      <c r="Q19" s="560"/>
      <c r="R19" s="560"/>
      <c r="S19" s="560"/>
      <c r="T19" s="560"/>
      <c r="U19" s="560"/>
      <c r="V19" s="560"/>
      <c r="W19" s="560"/>
      <c r="X19" s="560"/>
      <c r="Y19" s="560"/>
      <c r="Z19" s="560"/>
      <c r="AA19" s="1312">
        <f t="shared" si="0"/>
        <v>0</v>
      </c>
      <c r="AB19" s="1313">
        <f t="shared" si="0"/>
        <v>0</v>
      </c>
      <c r="AC19" s="1286">
        <f>'t1'!N19</f>
        <v>0</v>
      </c>
    </row>
    <row r="20" spans="1:29" ht="14.1" customHeight="1" thickTop="1" thickBot="1">
      <c r="A20" s="1173" t="str">
        <f>'t1'!A20</f>
        <v>veterinari con inc. di struttura semplice (rapp. esclusivo)</v>
      </c>
      <c r="B20" s="1174" t="str">
        <f>'t1'!B20</f>
        <v>SD0E73</v>
      </c>
      <c r="C20" s="560"/>
      <c r="D20" s="560"/>
      <c r="E20" s="560"/>
      <c r="F20" s="560"/>
      <c r="G20" s="560"/>
      <c r="H20" s="560"/>
      <c r="I20" s="560"/>
      <c r="J20" s="560"/>
      <c r="K20" s="560"/>
      <c r="L20" s="560"/>
      <c r="M20" s="560"/>
      <c r="N20" s="560"/>
      <c r="O20" s="560"/>
      <c r="P20" s="560"/>
      <c r="Q20" s="560"/>
      <c r="R20" s="560"/>
      <c r="S20" s="560"/>
      <c r="T20" s="560"/>
      <c r="U20" s="560"/>
      <c r="V20" s="560"/>
      <c r="W20" s="560"/>
      <c r="X20" s="560"/>
      <c r="Y20" s="560"/>
      <c r="Z20" s="560"/>
      <c r="AA20" s="1312">
        <f t="shared" si="0"/>
        <v>0</v>
      </c>
      <c r="AB20" s="1313">
        <f t="shared" si="0"/>
        <v>0</v>
      </c>
      <c r="AC20" s="1286">
        <f>'t1'!N20</f>
        <v>0</v>
      </c>
    </row>
    <row r="21" spans="1:29" ht="14.1" customHeight="1" thickTop="1" thickBot="1">
      <c r="A21" s="1173" t="str">
        <f>'t1'!A21</f>
        <v>veterinari con inc. di struttura semplice (rapp. non escl.)</v>
      </c>
      <c r="B21" s="1174" t="str">
        <f>'t1'!B21</f>
        <v>SD0N73</v>
      </c>
      <c r="C21" s="560"/>
      <c r="D21" s="560"/>
      <c r="E21" s="560"/>
      <c r="F21" s="560"/>
      <c r="G21" s="560"/>
      <c r="H21" s="560"/>
      <c r="I21" s="560"/>
      <c r="J21" s="560"/>
      <c r="K21" s="560"/>
      <c r="L21" s="560"/>
      <c r="M21" s="560"/>
      <c r="N21" s="560"/>
      <c r="O21" s="560"/>
      <c r="P21" s="560"/>
      <c r="Q21" s="560"/>
      <c r="R21" s="560"/>
      <c r="S21" s="560"/>
      <c r="T21" s="560"/>
      <c r="U21" s="560"/>
      <c r="V21" s="560"/>
      <c r="W21" s="560"/>
      <c r="X21" s="560"/>
      <c r="Y21" s="560"/>
      <c r="Z21" s="560"/>
      <c r="AA21" s="1312">
        <f t="shared" si="0"/>
        <v>0</v>
      </c>
      <c r="AB21" s="1313">
        <f t="shared" si="0"/>
        <v>0</v>
      </c>
      <c r="AC21" s="1286">
        <f>'t1'!N21</f>
        <v>0</v>
      </c>
    </row>
    <row r="22" spans="1:29" ht="14.1" customHeight="1" thickTop="1" thickBot="1">
      <c r="A22" s="1173" t="str">
        <f>'t1'!A22</f>
        <v>veterinari con altri incar. prof.li (rapp. esclusivo)</v>
      </c>
      <c r="B22" s="1174" t="str">
        <f>'t1'!B22</f>
        <v>SD0A73</v>
      </c>
      <c r="C22" s="560"/>
      <c r="D22" s="560"/>
      <c r="E22" s="560"/>
      <c r="F22" s="560"/>
      <c r="G22" s="560"/>
      <c r="H22" s="560"/>
      <c r="I22" s="560"/>
      <c r="J22" s="560"/>
      <c r="K22" s="560"/>
      <c r="L22" s="560"/>
      <c r="M22" s="560"/>
      <c r="N22" s="560"/>
      <c r="O22" s="560"/>
      <c r="P22" s="560"/>
      <c r="Q22" s="560"/>
      <c r="R22" s="560"/>
      <c r="S22" s="560"/>
      <c r="T22" s="560"/>
      <c r="U22" s="560"/>
      <c r="V22" s="560"/>
      <c r="W22" s="560"/>
      <c r="X22" s="560"/>
      <c r="Y22" s="560"/>
      <c r="Z22" s="560"/>
      <c r="AA22" s="1312">
        <f t="shared" si="0"/>
        <v>0</v>
      </c>
      <c r="AB22" s="1313">
        <f t="shared" si="0"/>
        <v>0</v>
      </c>
      <c r="AC22" s="1286">
        <f>'t1'!N22</f>
        <v>0</v>
      </c>
    </row>
    <row r="23" spans="1:29" ht="14.1" customHeight="1" thickTop="1" thickBot="1">
      <c r="A23" s="1173" t="str">
        <f>'t1'!A23</f>
        <v>veterinari con altri incar. prof.li (rapp. non escl.)</v>
      </c>
      <c r="B23" s="1174" t="str">
        <f>'t1'!B23</f>
        <v>SD0072</v>
      </c>
      <c r="C23" s="560"/>
      <c r="D23" s="560"/>
      <c r="E23" s="560"/>
      <c r="F23" s="560"/>
      <c r="G23" s="560"/>
      <c r="H23" s="560"/>
      <c r="I23" s="560"/>
      <c r="J23" s="560"/>
      <c r="K23" s="560"/>
      <c r="L23" s="560"/>
      <c r="M23" s="560"/>
      <c r="N23" s="560"/>
      <c r="O23" s="560"/>
      <c r="P23" s="560"/>
      <c r="Q23" s="560"/>
      <c r="R23" s="560"/>
      <c r="S23" s="560"/>
      <c r="T23" s="560"/>
      <c r="U23" s="560"/>
      <c r="V23" s="560"/>
      <c r="W23" s="560"/>
      <c r="X23" s="560"/>
      <c r="Y23" s="560"/>
      <c r="Z23" s="560"/>
      <c r="AA23" s="1312">
        <f t="shared" si="0"/>
        <v>0</v>
      </c>
      <c r="AB23" s="1313">
        <f t="shared" si="0"/>
        <v>0</v>
      </c>
      <c r="AC23" s="1286">
        <f>'t1'!N23</f>
        <v>0</v>
      </c>
    </row>
    <row r="24" spans="1:29" ht="14.1" customHeight="1" thickTop="1" thickBot="1">
      <c r="A24" s="1173" t="str">
        <f>'t1'!A24</f>
        <v>veterinari a t. determinato (art. 15-septies d.lgs. 502/92)</v>
      </c>
      <c r="B24" s="1174" t="str">
        <f>'t1'!B24</f>
        <v>SD0598</v>
      </c>
      <c r="C24" s="560"/>
      <c r="D24" s="560"/>
      <c r="E24" s="560"/>
      <c r="F24" s="560"/>
      <c r="G24" s="560"/>
      <c r="H24" s="560"/>
      <c r="I24" s="560"/>
      <c r="J24" s="560"/>
      <c r="K24" s="560"/>
      <c r="L24" s="560"/>
      <c r="M24" s="560"/>
      <c r="N24" s="560"/>
      <c r="O24" s="560"/>
      <c r="P24" s="560"/>
      <c r="Q24" s="560"/>
      <c r="R24" s="560"/>
      <c r="S24" s="560"/>
      <c r="T24" s="560"/>
      <c r="U24" s="560"/>
      <c r="V24" s="560"/>
      <c r="W24" s="560"/>
      <c r="X24" s="560"/>
      <c r="Y24" s="560"/>
      <c r="Z24" s="560"/>
      <c r="AA24" s="1312">
        <f t="shared" si="0"/>
        <v>0</v>
      </c>
      <c r="AB24" s="1313">
        <f t="shared" si="0"/>
        <v>0</v>
      </c>
      <c r="AC24" s="1286">
        <f>'t1'!N24</f>
        <v>0</v>
      </c>
    </row>
    <row r="25" spans="1:29" ht="14.1" customHeight="1" thickTop="1" thickBot="1">
      <c r="A25" s="1173" t="str">
        <f>'t1'!A25</f>
        <v>odontoiatri con inc. di struttura complessa (rapp. esclusivo)</v>
      </c>
      <c r="B25" s="1174" t="str">
        <f>'t1'!B25</f>
        <v>SD0E49</v>
      </c>
      <c r="C25" s="560"/>
      <c r="D25" s="560"/>
      <c r="E25" s="560"/>
      <c r="F25" s="560"/>
      <c r="G25" s="560"/>
      <c r="H25" s="560"/>
      <c r="I25" s="560"/>
      <c r="J25" s="560"/>
      <c r="K25" s="560"/>
      <c r="L25" s="560"/>
      <c r="M25" s="560"/>
      <c r="N25" s="560"/>
      <c r="O25" s="560"/>
      <c r="P25" s="560"/>
      <c r="Q25" s="560"/>
      <c r="R25" s="560"/>
      <c r="S25" s="560"/>
      <c r="T25" s="560"/>
      <c r="U25" s="560"/>
      <c r="V25" s="560"/>
      <c r="W25" s="560"/>
      <c r="X25" s="560"/>
      <c r="Y25" s="560"/>
      <c r="Z25" s="560"/>
      <c r="AA25" s="1312">
        <f t="shared" si="0"/>
        <v>0</v>
      </c>
      <c r="AB25" s="1313">
        <f t="shared" si="0"/>
        <v>0</v>
      </c>
      <c r="AC25" s="1286">
        <f>'t1'!N25</f>
        <v>0</v>
      </c>
    </row>
    <row r="26" spans="1:29" ht="14.1" customHeight="1" thickTop="1" thickBot="1">
      <c r="A26" s="1173" t="str">
        <f>'t1'!A26</f>
        <v>odontoiatri con inc. di struttura complessa (rapp. non escl.)</v>
      </c>
      <c r="B26" s="1174" t="str">
        <f>'t1'!B26</f>
        <v>SD0N49</v>
      </c>
      <c r="C26" s="560"/>
      <c r="D26" s="560"/>
      <c r="E26" s="560"/>
      <c r="F26" s="560"/>
      <c r="G26" s="560"/>
      <c r="H26" s="560"/>
      <c r="I26" s="560"/>
      <c r="J26" s="560"/>
      <c r="K26" s="560"/>
      <c r="L26" s="560"/>
      <c r="M26" s="560"/>
      <c r="N26" s="560"/>
      <c r="O26" s="560"/>
      <c r="P26" s="560"/>
      <c r="Q26" s="560"/>
      <c r="R26" s="560"/>
      <c r="S26" s="560"/>
      <c r="T26" s="560"/>
      <c r="U26" s="560"/>
      <c r="V26" s="560"/>
      <c r="W26" s="560"/>
      <c r="X26" s="560"/>
      <c r="Y26" s="560"/>
      <c r="Z26" s="560"/>
      <c r="AA26" s="1312">
        <f t="shared" si="0"/>
        <v>0</v>
      </c>
      <c r="AB26" s="1313">
        <f t="shared" si="0"/>
        <v>0</v>
      </c>
      <c r="AC26" s="1286">
        <f>'t1'!N26</f>
        <v>0</v>
      </c>
    </row>
    <row r="27" spans="1:29" ht="14.1" customHeight="1" thickTop="1" thickBot="1">
      <c r="A27" s="1173" t="str">
        <f>'t1'!A27</f>
        <v>odontoiatri con inc. di struttura semplice (rapp. esclusivo)</v>
      </c>
      <c r="B27" s="1174" t="str">
        <f>'t1'!B27</f>
        <v>SD0E48</v>
      </c>
      <c r="C27" s="560"/>
      <c r="D27" s="560"/>
      <c r="E27" s="560"/>
      <c r="F27" s="560"/>
      <c r="G27" s="560"/>
      <c r="H27" s="560"/>
      <c r="I27" s="560"/>
      <c r="J27" s="560"/>
      <c r="K27" s="560"/>
      <c r="L27" s="560"/>
      <c r="M27" s="560"/>
      <c r="N27" s="560"/>
      <c r="O27" s="560"/>
      <c r="P27" s="560"/>
      <c r="Q27" s="560"/>
      <c r="R27" s="560"/>
      <c r="S27" s="560"/>
      <c r="T27" s="560"/>
      <c r="U27" s="560"/>
      <c r="V27" s="560"/>
      <c r="W27" s="560"/>
      <c r="X27" s="560"/>
      <c r="Y27" s="560"/>
      <c r="Z27" s="560"/>
      <c r="AA27" s="1312">
        <f t="shared" si="0"/>
        <v>0</v>
      </c>
      <c r="AB27" s="1313">
        <f t="shared" si="0"/>
        <v>0</v>
      </c>
      <c r="AC27" s="1286">
        <f>'t1'!N27</f>
        <v>0</v>
      </c>
    </row>
    <row r="28" spans="1:29" ht="14.1" customHeight="1" thickTop="1" thickBot="1">
      <c r="A28" s="1173" t="str">
        <f>'t1'!A28</f>
        <v>odontoiatri con inc. di struttura semplice (rapp. non escl.)</v>
      </c>
      <c r="B28" s="1174" t="str">
        <f>'t1'!B28</f>
        <v>SD0N48</v>
      </c>
      <c r="C28" s="560"/>
      <c r="D28" s="560"/>
      <c r="E28" s="560"/>
      <c r="F28" s="560"/>
      <c r="G28" s="560"/>
      <c r="H28" s="560"/>
      <c r="I28" s="560"/>
      <c r="J28" s="560"/>
      <c r="K28" s="560"/>
      <c r="L28" s="560"/>
      <c r="M28" s="560"/>
      <c r="N28" s="560"/>
      <c r="O28" s="560"/>
      <c r="P28" s="560"/>
      <c r="Q28" s="560"/>
      <c r="R28" s="560"/>
      <c r="S28" s="560"/>
      <c r="T28" s="560"/>
      <c r="U28" s="560"/>
      <c r="V28" s="560"/>
      <c r="W28" s="560"/>
      <c r="X28" s="560"/>
      <c r="Y28" s="560"/>
      <c r="Z28" s="560"/>
      <c r="AA28" s="1312">
        <f t="shared" si="0"/>
        <v>0</v>
      </c>
      <c r="AB28" s="1313">
        <f t="shared" si="0"/>
        <v>0</v>
      </c>
      <c r="AC28" s="1286">
        <f>'t1'!N28</f>
        <v>0</v>
      </c>
    </row>
    <row r="29" spans="1:29" ht="14.1" customHeight="1" thickTop="1" thickBot="1">
      <c r="A29" s="1173" t="str">
        <f>'t1'!A29</f>
        <v>odontoiatri con altri incar. prof.li (rapp. esclusivo)</v>
      </c>
      <c r="B29" s="1174" t="str">
        <f>'t1'!B29</f>
        <v>SD0A48</v>
      </c>
      <c r="C29" s="560"/>
      <c r="D29" s="560"/>
      <c r="E29" s="560"/>
      <c r="F29" s="560"/>
      <c r="G29" s="560"/>
      <c r="H29" s="560"/>
      <c r="I29" s="560"/>
      <c r="J29" s="560"/>
      <c r="K29" s="560"/>
      <c r="L29" s="560"/>
      <c r="M29" s="560"/>
      <c r="N29" s="560"/>
      <c r="O29" s="560"/>
      <c r="P29" s="560"/>
      <c r="Q29" s="560"/>
      <c r="R29" s="560"/>
      <c r="S29" s="560"/>
      <c r="T29" s="560"/>
      <c r="U29" s="560"/>
      <c r="V29" s="560"/>
      <c r="W29" s="560"/>
      <c r="X29" s="560"/>
      <c r="Y29" s="560"/>
      <c r="Z29" s="560"/>
      <c r="AA29" s="1312">
        <f t="shared" si="0"/>
        <v>0</v>
      </c>
      <c r="AB29" s="1313">
        <f t="shared" si="0"/>
        <v>0</v>
      </c>
      <c r="AC29" s="1286">
        <f>'t1'!N29</f>
        <v>0</v>
      </c>
    </row>
    <row r="30" spans="1:29" ht="14.1" customHeight="1" thickTop="1" thickBot="1">
      <c r="A30" s="1173" t="str">
        <f>'t1'!A30</f>
        <v>odontoiatri con altri incar. prof.li (rapp. non escl.)</v>
      </c>
      <c r="B30" s="1174" t="str">
        <f>'t1'!B30</f>
        <v>SD0047</v>
      </c>
      <c r="C30" s="560"/>
      <c r="D30" s="560"/>
      <c r="E30" s="560"/>
      <c r="F30" s="560"/>
      <c r="G30" s="560"/>
      <c r="H30" s="560"/>
      <c r="I30" s="560"/>
      <c r="J30" s="560"/>
      <c r="K30" s="560"/>
      <c r="L30" s="560"/>
      <c r="M30" s="560"/>
      <c r="N30" s="560"/>
      <c r="O30" s="560"/>
      <c r="P30" s="560"/>
      <c r="Q30" s="560"/>
      <c r="R30" s="560"/>
      <c r="S30" s="560"/>
      <c r="T30" s="560"/>
      <c r="U30" s="560"/>
      <c r="V30" s="560"/>
      <c r="W30" s="560"/>
      <c r="X30" s="560"/>
      <c r="Y30" s="560"/>
      <c r="Z30" s="560"/>
      <c r="AA30" s="1312">
        <f t="shared" si="0"/>
        <v>0</v>
      </c>
      <c r="AB30" s="1313">
        <f t="shared" si="0"/>
        <v>0</v>
      </c>
      <c r="AC30" s="1286">
        <f>'t1'!N30</f>
        <v>0</v>
      </c>
    </row>
    <row r="31" spans="1:29" ht="14.1" customHeight="1" thickTop="1" thickBot="1">
      <c r="A31" s="1173" t="str">
        <f>'t1'!A31</f>
        <v>odontoiatri a t. determinato (art. 15-septies d.lgs. 502/92)</v>
      </c>
      <c r="B31" s="1174" t="str">
        <f>'t1'!B31</f>
        <v>SD0599</v>
      </c>
      <c r="C31" s="560"/>
      <c r="D31" s="560"/>
      <c r="E31" s="560"/>
      <c r="F31" s="560"/>
      <c r="G31" s="560"/>
      <c r="H31" s="560"/>
      <c r="I31" s="560"/>
      <c r="J31" s="560"/>
      <c r="K31" s="560"/>
      <c r="L31" s="560"/>
      <c r="M31" s="560"/>
      <c r="N31" s="560"/>
      <c r="O31" s="560"/>
      <c r="P31" s="560"/>
      <c r="Q31" s="560"/>
      <c r="R31" s="560"/>
      <c r="S31" s="560"/>
      <c r="T31" s="560"/>
      <c r="U31" s="560"/>
      <c r="V31" s="560"/>
      <c r="W31" s="560"/>
      <c r="X31" s="560"/>
      <c r="Y31" s="560"/>
      <c r="Z31" s="560"/>
      <c r="AA31" s="1312">
        <f t="shared" si="0"/>
        <v>0</v>
      </c>
      <c r="AB31" s="1313">
        <f t="shared" si="0"/>
        <v>0</v>
      </c>
      <c r="AC31" s="1286">
        <f>'t1'!N31</f>
        <v>0</v>
      </c>
    </row>
    <row r="32" spans="1:29" ht="14.1" customHeight="1" thickTop="1" thickBot="1">
      <c r="A32" s="1173" t="str">
        <f>'t1'!A32</f>
        <v>farmacisti con incarico di struttura complessa (rapp. esclusivo)</v>
      </c>
      <c r="B32" s="1174" t="str">
        <f>'t1'!B32</f>
        <v>SD0E39</v>
      </c>
      <c r="C32" s="560"/>
      <c r="D32" s="560"/>
      <c r="E32" s="560"/>
      <c r="F32" s="560"/>
      <c r="G32" s="560"/>
      <c r="H32" s="560"/>
      <c r="I32" s="560"/>
      <c r="J32" s="560"/>
      <c r="K32" s="560"/>
      <c r="L32" s="560"/>
      <c r="M32" s="560"/>
      <c r="N32" s="560"/>
      <c r="O32" s="560"/>
      <c r="P32" s="560"/>
      <c r="Q32" s="560">
        <v>1</v>
      </c>
      <c r="R32" s="560"/>
      <c r="S32" s="560"/>
      <c r="T32" s="560"/>
      <c r="U32" s="560"/>
      <c r="V32" s="560"/>
      <c r="W32" s="560"/>
      <c r="X32" s="560"/>
      <c r="Y32" s="560"/>
      <c r="Z32" s="560"/>
      <c r="AA32" s="1312">
        <f t="shared" si="0"/>
        <v>1</v>
      </c>
      <c r="AB32" s="1313">
        <f t="shared" si="0"/>
        <v>0</v>
      </c>
      <c r="AC32" s="1286">
        <f>'t1'!N32</f>
        <v>1</v>
      </c>
    </row>
    <row r="33" spans="1:29" ht="14.1" customHeight="1" thickTop="1" thickBot="1">
      <c r="A33" s="1173" t="str">
        <f>'t1'!A33</f>
        <v>farmacisti con incarico di struttura complessa (rapp. non escl.)</v>
      </c>
      <c r="B33" s="1174" t="str">
        <f>'t1'!B33</f>
        <v>SD0N39</v>
      </c>
      <c r="C33" s="560"/>
      <c r="D33" s="560"/>
      <c r="E33" s="560"/>
      <c r="F33" s="560"/>
      <c r="G33" s="560"/>
      <c r="H33" s="560"/>
      <c r="I33" s="560"/>
      <c r="J33" s="560"/>
      <c r="K33" s="560"/>
      <c r="L33" s="560"/>
      <c r="M33" s="560"/>
      <c r="N33" s="560"/>
      <c r="O33" s="560"/>
      <c r="P33" s="560"/>
      <c r="Q33" s="560"/>
      <c r="R33" s="560"/>
      <c r="S33" s="560"/>
      <c r="T33" s="560"/>
      <c r="U33" s="560"/>
      <c r="V33" s="560"/>
      <c r="W33" s="560"/>
      <c r="X33" s="560"/>
      <c r="Y33" s="560"/>
      <c r="Z33" s="560"/>
      <c r="AA33" s="1312">
        <f t="shared" si="0"/>
        <v>0</v>
      </c>
      <c r="AB33" s="1313">
        <f t="shared" si="0"/>
        <v>0</v>
      </c>
      <c r="AC33" s="1286">
        <f>'t1'!N33</f>
        <v>0</v>
      </c>
    </row>
    <row r="34" spans="1:29" ht="14.1" customHeight="1" thickTop="1" thickBot="1">
      <c r="A34" s="1173" t="str">
        <f>'t1'!A34</f>
        <v>farmacisti con incarico di struttura semplice (rapp. esclusivo)</v>
      </c>
      <c r="B34" s="1174" t="str">
        <f>'t1'!B34</f>
        <v>SD0E38</v>
      </c>
      <c r="C34" s="560"/>
      <c r="D34" s="560"/>
      <c r="E34" s="560"/>
      <c r="F34" s="560"/>
      <c r="G34" s="560"/>
      <c r="H34" s="560"/>
      <c r="I34" s="560"/>
      <c r="J34" s="560"/>
      <c r="K34" s="560"/>
      <c r="L34" s="560"/>
      <c r="M34" s="560"/>
      <c r="N34" s="560"/>
      <c r="O34" s="560"/>
      <c r="P34" s="560"/>
      <c r="Q34" s="560"/>
      <c r="R34" s="560"/>
      <c r="S34" s="560"/>
      <c r="T34" s="560">
        <v>2</v>
      </c>
      <c r="U34" s="560">
        <v>1</v>
      </c>
      <c r="V34" s="560"/>
      <c r="W34" s="560"/>
      <c r="X34" s="560"/>
      <c r="Y34" s="560"/>
      <c r="Z34" s="560"/>
      <c r="AA34" s="1312">
        <f t="shared" si="0"/>
        <v>1</v>
      </c>
      <c r="AB34" s="1313">
        <f t="shared" si="0"/>
        <v>2</v>
      </c>
      <c r="AC34" s="1286">
        <f>'t1'!N34</f>
        <v>1</v>
      </c>
    </row>
    <row r="35" spans="1:29" ht="14.1" customHeight="1" thickTop="1" thickBot="1">
      <c r="A35" s="1173" t="str">
        <f>'t1'!A35</f>
        <v>farmacisti con incarico di struttura semplice (rapp. non escl.)</v>
      </c>
      <c r="B35" s="1174" t="str">
        <f>'t1'!B35</f>
        <v>SD0N38</v>
      </c>
      <c r="C35" s="560"/>
      <c r="D35" s="560"/>
      <c r="E35" s="560"/>
      <c r="F35" s="560"/>
      <c r="G35" s="560"/>
      <c r="H35" s="560"/>
      <c r="I35" s="560"/>
      <c r="J35" s="560"/>
      <c r="K35" s="560"/>
      <c r="L35" s="560"/>
      <c r="M35" s="560"/>
      <c r="N35" s="560"/>
      <c r="O35" s="560"/>
      <c r="P35" s="560"/>
      <c r="Q35" s="560"/>
      <c r="R35" s="560"/>
      <c r="S35" s="560"/>
      <c r="T35" s="560"/>
      <c r="U35" s="560"/>
      <c r="V35" s="560"/>
      <c r="W35" s="560"/>
      <c r="X35" s="560"/>
      <c r="Y35" s="560"/>
      <c r="Z35" s="560"/>
      <c r="AA35" s="1312">
        <f t="shared" si="0"/>
        <v>0</v>
      </c>
      <c r="AB35" s="1313">
        <f t="shared" si="0"/>
        <v>0</v>
      </c>
      <c r="AC35" s="1286">
        <f>'t1'!N35</f>
        <v>0</v>
      </c>
    </row>
    <row r="36" spans="1:29" ht="14.1" customHeight="1" thickTop="1" thickBot="1">
      <c r="A36" s="1173" t="str">
        <f>'t1'!A36</f>
        <v>farmacisti con altri incar. prof.li (rapp. esclusivo)</v>
      </c>
      <c r="B36" s="1174" t="str">
        <f>'t1'!B36</f>
        <v>SD0A38</v>
      </c>
      <c r="C36" s="560"/>
      <c r="D36" s="560"/>
      <c r="E36" s="560"/>
      <c r="F36" s="560"/>
      <c r="G36" s="560"/>
      <c r="H36" s="560"/>
      <c r="I36" s="560"/>
      <c r="J36" s="560"/>
      <c r="K36" s="560"/>
      <c r="L36" s="560">
        <v>1</v>
      </c>
      <c r="M36" s="560"/>
      <c r="N36" s="560"/>
      <c r="O36" s="560">
        <v>1</v>
      </c>
      <c r="P36" s="560">
        <v>2</v>
      </c>
      <c r="Q36" s="560"/>
      <c r="R36" s="560"/>
      <c r="S36" s="560"/>
      <c r="T36" s="560">
        <v>1</v>
      </c>
      <c r="U36" s="560"/>
      <c r="V36" s="560"/>
      <c r="W36" s="560"/>
      <c r="X36" s="560"/>
      <c r="Y36" s="560"/>
      <c r="Z36" s="560"/>
      <c r="AA36" s="1312">
        <f t="shared" si="0"/>
        <v>1</v>
      </c>
      <c r="AB36" s="1313">
        <f t="shared" si="0"/>
        <v>4</v>
      </c>
      <c r="AC36" s="1286">
        <f>'t1'!N36</f>
        <v>1</v>
      </c>
    </row>
    <row r="37" spans="1:29" ht="14.1" customHeight="1" thickTop="1" thickBot="1">
      <c r="A37" s="1173" t="str">
        <f>'t1'!A37</f>
        <v>farmacisti con altri incar. prof.li (rapp. non escl.)</v>
      </c>
      <c r="B37" s="1174" t="str">
        <f>'t1'!B37</f>
        <v>SD0037</v>
      </c>
      <c r="C37" s="560"/>
      <c r="D37" s="560"/>
      <c r="E37" s="560"/>
      <c r="F37" s="560"/>
      <c r="G37" s="560"/>
      <c r="H37" s="560"/>
      <c r="I37" s="560"/>
      <c r="J37" s="560"/>
      <c r="K37" s="560"/>
      <c r="L37" s="560"/>
      <c r="M37" s="560"/>
      <c r="N37" s="560"/>
      <c r="O37" s="560"/>
      <c r="P37" s="560"/>
      <c r="Q37" s="560"/>
      <c r="R37" s="560"/>
      <c r="S37" s="560"/>
      <c r="T37" s="560"/>
      <c r="U37" s="560"/>
      <c r="V37" s="560"/>
      <c r="W37" s="560"/>
      <c r="X37" s="560"/>
      <c r="Y37" s="560"/>
      <c r="Z37" s="560"/>
      <c r="AA37" s="1312">
        <f t="shared" si="0"/>
        <v>0</v>
      </c>
      <c r="AB37" s="1313">
        <f t="shared" si="0"/>
        <v>0</v>
      </c>
      <c r="AC37" s="1286">
        <f>'t1'!N37</f>
        <v>0</v>
      </c>
    </row>
    <row r="38" spans="1:29" ht="14.1" customHeight="1" thickTop="1" thickBot="1">
      <c r="A38" s="1173" t="str">
        <f>'t1'!A38</f>
        <v>farmacisti a t. determinato (art. 15-septies d.lgs. 502/92)</v>
      </c>
      <c r="B38" s="1174" t="str">
        <f>'t1'!B38</f>
        <v>SD0600</v>
      </c>
      <c r="C38" s="560"/>
      <c r="D38" s="560"/>
      <c r="E38" s="560"/>
      <c r="F38" s="560"/>
      <c r="G38" s="560"/>
      <c r="H38" s="560"/>
      <c r="I38" s="560"/>
      <c r="J38" s="560"/>
      <c r="K38" s="560"/>
      <c r="L38" s="560"/>
      <c r="M38" s="560"/>
      <c r="N38" s="560"/>
      <c r="O38" s="560"/>
      <c r="P38" s="560"/>
      <c r="Q38" s="560"/>
      <c r="R38" s="560"/>
      <c r="S38" s="560"/>
      <c r="T38" s="560"/>
      <c r="U38" s="560"/>
      <c r="V38" s="560"/>
      <c r="W38" s="560"/>
      <c r="X38" s="560"/>
      <c r="Y38" s="560"/>
      <c r="Z38" s="560"/>
      <c r="AA38" s="1312">
        <f t="shared" si="0"/>
        <v>0</v>
      </c>
      <c r="AB38" s="1313">
        <f t="shared" si="0"/>
        <v>0</v>
      </c>
      <c r="AC38" s="1286">
        <f>'t1'!N38</f>
        <v>0</v>
      </c>
    </row>
    <row r="39" spans="1:29" ht="14.1" customHeight="1" thickTop="1" thickBot="1">
      <c r="A39" s="1173" t="str">
        <f>'t1'!A39</f>
        <v>biologi con incarico di struttura complessa (rapp. esclusivo)</v>
      </c>
      <c r="B39" s="1174" t="str">
        <f>'t1'!B39</f>
        <v>SD0E13</v>
      </c>
      <c r="C39" s="560"/>
      <c r="D39" s="560"/>
      <c r="E39" s="560"/>
      <c r="F39" s="560"/>
      <c r="G39" s="560"/>
      <c r="H39" s="560"/>
      <c r="I39" s="560"/>
      <c r="J39" s="560"/>
      <c r="K39" s="560"/>
      <c r="L39" s="560"/>
      <c r="M39" s="560"/>
      <c r="N39" s="560"/>
      <c r="O39" s="560"/>
      <c r="P39" s="560"/>
      <c r="Q39" s="560"/>
      <c r="R39" s="560"/>
      <c r="S39" s="560"/>
      <c r="T39" s="560"/>
      <c r="U39" s="560"/>
      <c r="V39" s="560">
        <v>1</v>
      </c>
      <c r="W39" s="560"/>
      <c r="X39" s="560"/>
      <c r="Y39" s="560"/>
      <c r="Z39" s="560"/>
      <c r="AA39" s="1312">
        <f t="shared" si="0"/>
        <v>0</v>
      </c>
      <c r="AB39" s="1313">
        <f t="shared" si="0"/>
        <v>1</v>
      </c>
      <c r="AC39" s="1286">
        <f>'t1'!N39</f>
        <v>1</v>
      </c>
    </row>
    <row r="40" spans="1:29" ht="14.1" customHeight="1" thickTop="1" thickBot="1">
      <c r="A40" s="1173" t="str">
        <f>'t1'!A40</f>
        <v>biologi con incarico di struttura complessa (rapp. non escl.)</v>
      </c>
      <c r="B40" s="1174" t="str">
        <f>'t1'!B40</f>
        <v>SD0N13</v>
      </c>
      <c r="C40" s="560"/>
      <c r="D40" s="560"/>
      <c r="E40" s="560"/>
      <c r="F40" s="560"/>
      <c r="G40" s="560"/>
      <c r="H40" s="560"/>
      <c r="I40" s="560"/>
      <c r="J40" s="560"/>
      <c r="K40" s="560"/>
      <c r="L40" s="560"/>
      <c r="M40" s="560"/>
      <c r="N40" s="560"/>
      <c r="O40" s="560"/>
      <c r="P40" s="560"/>
      <c r="Q40" s="560"/>
      <c r="R40" s="560"/>
      <c r="S40" s="560"/>
      <c r="T40" s="560"/>
      <c r="U40" s="560"/>
      <c r="V40" s="560"/>
      <c r="W40" s="560"/>
      <c r="X40" s="560"/>
      <c r="Y40" s="560"/>
      <c r="Z40" s="560"/>
      <c r="AA40" s="1312">
        <f t="shared" si="0"/>
        <v>0</v>
      </c>
      <c r="AB40" s="1313">
        <f t="shared" si="0"/>
        <v>0</v>
      </c>
      <c r="AC40" s="1286">
        <f>'t1'!N40</f>
        <v>0</v>
      </c>
    </row>
    <row r="41" spans="1:29" ht="14.1" customHeight="1" thickTop="1" thickBot="1">
      <c r="A41" s="1173" t="str">
        <f>'t1'!A41</f>
        <v>biologi con incarico di struttura semplice (rapp. esclusivo)</v>
      </c>
      <c r="B41" s="1174" t="str">
        <f>'t1'!B41</f>
        <v>SD0E12</v>
      </c>
      <c r="C41" s="560"/>
      <c r="D41" s="560"/>
      <c r="E41" s="560"/>
      <c r="F41" s="560"/>
      <c r="G41" s="560"/>
      <c r="H41" s="560"/>
      <c r="I41" s="560"/>
      <c r="J41" s="560"/>
      <c r="K41" s="560"/>
      <c r="L41" s="560"/>
      <c r="M41" s="560"/>
      <c r="N41" s="560"/>
      <c r="O41" s="560"/>
      <c r="P41" s="560"/>
      <c r="Q41" s="560">
        <v>1</v>
      </c>
      <c r="R41" s="560"/>
      <c r="S41" s="560">
        <v>1</v>
      </c>
      <c r="T41" s="560">
        <v>2</v>
      </c>
      <c r="U41" s="560">
        <v>2</v>
      </c>
      <c r="V41" s="560">
        <v>2</v>
      </c>
      <c r="W41" s="560">
        <v>1</v>
      </c>
      <c r="X41" s="560">
        <v>1</v>
      </c>
      <c r="Y41" s="560"/>
      <c r="Z41" s="560"/>
      <c r="AA41" s="1312">
        <f t="shared" si="0"/>
        <v>5</v>
      </c>
      <c r="AB41" s="1313">
        <f t="shared" si="0"/>
        <v>5</v>
      </c>
      <c r="AC41" s="1286">
        <f>'t1'!N41</f>
        <v>1</v>
      </c>
    </row>
    <row r="42" spans="1:29" ht="14.1" customHeight="1" thickTop="1" thickBot="1">
      <c r="A42" s="1173" t="str">
        <f>'t1'!A42</f>
        <v>biologi con incarico di struttura semplice (rapp. non escl.)</v>
      </c>
      <c r="B42" s="1174" t="str">
        <f>'t1'!B42</f>
        <v>SD0N12</v>
      </c>
      <c r="C42" s="560"/>
      <c r="D42" s="560"/>
      <c r="E42" s="560"/>
      <c r="F42" s="560"/>
      <c r="G42" s="560"/>
      <c r="H42" s="560"/>
      <c r="I42" s="560"/>
      <c r="J42" s="560"/>
      <c r="K42" s="560"/>
      <c r="L42" s="560"/>
      <c r="M42" s="560"/>
      <c r="N42" s="560"/>
      <c r="O42" s="560"/>
      <c r="P42" s="560"/>
      <c r="Q42" s="560"/>
      <c r="R42" s="560"/>
      <c r="S42" s="560"/>
      <c r="T42" s="560"/>
      <c r="U42" s="560"/>
      <c r="V42" s="560"/>
      <c r="W42" s="560"/>
      <c r="X42" s="560"/>
      <c r="Y42" s="560"/>
      <c r="Z42" s="560"/>
      <c r="AA42" s="1312">
        <f t="shared" si="0"/>
        <v>0</v>
      </c>
      <c r="AB42" s="1313">
        <f t="shared" si="0"/>
        <v>0</v>
      </c>
      <c r="AC42" s="1286">
        <f>'t1'!N42</f>
        <v>0</v>
      </c>
    </row>
    <row r="43" spans="1:29" ht="13.5" customHeight="1" thickTop="1" thickBot="1">
      <c r="A43" s="1173" t="str">
        <f>'t1'!A43</f>
        <v>biologi con altri incar. prof.li (rapp. esclusivo)</v>
      </c>
      <c r="B43" s="1174" t="str">
        <f>'t1'!B43</f>
        <v>SD0A12</v>
      </c>
      <c r="C43" s="560"/>
      <c r="D43" s="560"/>
      <c r="E43" s="560"/>
      <c r="F43" s="560"/>
      <c r="G43" s="560"/>
      <c r="H43" s="560"/>
      <c r="I43" s="560"/>
      <c r="J43" s="560"/>
      <c r="K43" s="560"/>
      <c r="L43" s="560"/>
      <c r="M43" s="560"/>
      <c r="N43" s="560"/>
      <c r="O43" s="560">
        <v>1</v>
      </c>
      <c r="P43" s="560">
        <v>4</v>
      </c>
      <c r="Q43" s="560"/>
      <c r="R43" s="560">
        <v>9</v>
      </c>
      <c r="S43" s="560">
        <v>1</v>
      </c>
      <c r="T43" s="560">
        <v>11</v>
      </c>
      <c r="U43" s="560"/>
      <c r="V43" s="560">
        <v>4</v>
      </c>
      <c r="W43" s="560"/>
      <c r="X43" s="560"/>
      <c r="Y43" s="560"/>
      <c r="Z43" s="560"/>
      <c r="AA43" s="1312">
        <f t="shared" si="0"/>
        <v>2</v>
      </c>
      <c r="AB43" s="1313">
        <f t="shared" si="0"/>
        <v>28</v>
      </c>
      <c r="AC43" s="1286">
        <f>'t1'!N43</f>
        <v>1</v>
      </c>
    </row>
    <row r="44" spans="1:29" ht="14.1" customHeight="1" thickTop="1" thickBot="1">
      <c r="A44" s="1173" t="str">
        <f>'t1'!A44</f>
        <v>biologi con altri incar. prof.li (rapp. non escl.)</v>
      </c>
      <c r="B44" s="1174" t="str">
        <f>'t1'!B44</f>
        <v>SD0011</v>
      </c>
      <c r="C44" s="560"/>
      <c r="D44" s="560"/>
      <c r="E44" s="560"/>
      <c r="F44" s="560"/>
      <c r="G44" s="560"/>
      <c r="H44" s="560"/>
      <c r="I44" s="560"/>
      <c r="J44" s="560"/>
      <c r="K44" s="560"/>
      <c r="L44" s="560"/>
      <c r="M44" s="560"/>
      <c r="N44" s="560"/>
      <c r="O44" s="560"/>
      <c r="P44" s="560"/>
      <c r="Q44" s="560"/>
      <c r="R44" s="560"/>
      <c r="S44" s="560"/>
      <c r="T44" s="560"/>
      <c r="U44" s="560"/>
      <c r="V44" s="560"/>
      <c r="W44" s="560"/>
      <c r="X44" s="560"/>
      <c r="Y44" s="560"/>
      <c r="Z44" s="560"/>
      <c r="AA44" s="1312">
        <f t="shared" si="0"/>
        <v>0</v>
      </c>
      <c r="AB44" s="1313">
        <f t="shared" si="0"/>
        <v>0</v>
      </c>
      <c r="AC44" s="1286">
        <f>'t1'!N44</f>
        <v>0</v>
      </c>
    </row>
    <row r="45" spans="1:29" ht="14.1" customHeight="1" thickTop="1" thickBot="1">
      <c r="A45" s="1173" t="str">
        <f>'t1'!A45</f>
        <v>biologi a t. determinato (art. 15-septies d.lgs. 502/92)</v>
      </c>
      <c r="B45" s="1174" t="str">
        <f>'t1'!B45</f>
        <v>SD0601</v>
      </c>
      <c r="C45" s="560"/>
      <c r="D45" s="560"/>
      <c r="E45" s="560"/>
      <c r="F45" s="560"/>
      <c r="G45" s="560"/>
      <c r="H45" s="560"/>
      <c r="I45" s="560"/>
      <c r="J45" s="560"/>
      <c r="K45" s="560"/>
      <c r="L45" s="560"/>
      <c r="M45" s="560"/>
      <c r="N45" s="560"/>
      <c r="O45" s="560"/>
      <c r="P45" s="560"/>
      <c r="Q45" s="560"/>
      <c r="R45" s="560"/>
      <c r="S45" s="560"/>
      <c r="T45" s="560"/>
      <c r="U45" s="560"/>
      <c r="V45" s="560"/>
      <c r="W45" s="560"/>
      <c r="X45" s="560"/>
      <c r="Y45" s="560"/>
      <c r="Z45" s="560"/>
      <c r="AA45" s="1312">
        <f t="shared" si="0"/>
        <v>0</v>
      </c>
      <c r="AB45" s="1313">
        <f t="shared" si="0"/>
        <v>0</v>
      </c>
      <c r="AC45" s="1286">
        <f>'t1'!N45</f>
        <v>0</v>
      </c>
    </row>
    <row r="46" spans="1:29" ht="14.1" customHeight="1" thickTop="1" thickBot="1">
      <c r="A46" s="1173" t="str">
        <f>'t1'!A46</f>
        <v>chimici con incarico di struttura complessa (rapp. esclusivo)</v>
      </c>
      <c r="B46" s="1174" t="str">
        <f>'t1'!B46</f>
        <v>SD0E16</v>
      </c>
      <c r="C46" s="560"/>
      <c r="D46" s="560"/>
      <c r="E46" s="560"/>
      <c r="F46" s="560"/>
      <c r="G46" s="560"/>
      <c r="H46" s="560"/>
      <c r="I46" s="560"/>
      <c r="J46" s="560"/>
      <c r="K46" s="560"/>
      <c r="L46" s="560"/>
      <c r="M46" s="560"/>
      <c r="N46" s="560"/>
      <c r="O46" s="560"/>
      <c r="P46" s="560"/>
      <c r="Q46" s="560"/>
      <c r="R46" s="560"/>
      <c r="S46" s="560"/>
      <c r="T46" s="560"/>
      <c r="U46" s="560"/>
      <c r="V46" s="560"/>
      <c r="W46" s="560"/>
      <c r="X46" s="560"/>
      <c r="Y46" s="560"/>
      <c r="Z46" s="560"/>
      <c r="AA46" s="1312">
        <f t="shared" si="0"/>
        <v>0</v>
      </c>
      <c r="AB46" s="1313">
        <f t="shared" si="0"/>
        <v>0</v>
      </c>
      <c r="AC46" s="1286">
        <f>'t1'!N46</f>
        <v>0</v>
      </c>
    </row>
    <row r="47" spans="1:29" ht="14.1" customHeight="1" thickTop="1" thickBot="1">
      <c r="A47" s="1173" t="str">
        <f>'t1'!A47</f>
        <v>chimici con incarico di struttura complessa (rapp.non escl.)</v>
      </c>
      <c r="B47" s="1174" t="str">
        <f>'t1'!B47</f>
        <v>SD0N16</v>
      </c>
      <c r="C47" s="560"/>
      <c r="D47" s="560"/>
      <c r="E47" s="560"/>
      <c r="F47" s="560"/>
      <c r="G47" s="560"/>
      <c r="H47" s="560"/>
      <c r="I47" s="560"/>
      <c r="J47" s="560"/>
      <c r="K47" s="560"/>
      <c r="L47" s="560"/>
      <c r="M47" s="560"/>
      <c r="N47" s="560"/>
      <c r="O47" s="560"/>
      <c r="P47" s="560"/>
      <c r="Q47" s="560"/>
      <c r="R47" s="560"/>
      <c r="S47" s="560"/>
      <c r="T47" s="560"/>
      <c r="U47" s="560"/>
      <c r="V47" s="560"/>
      <c r="W47" s="560"/>
      <c r="X47" s="560"/>
      <c r="Y47" s="560"/>
      <c r="Z47" s="560"/>
      <c r="AA47" s="1312">
        <f t="shared" si="0"/>
        <v>0</v>
      </c>
      <c r="AB47" s="1313">
        <f t="shared" si="0"/>
        <v>0</v>
      </c>
      <c r="AC47" s="1286">
        <f>'t1'!N47</f>
        <v>0</v>
      </c>
    </row>
    <row r="48" spans="1:29" ht="14.1" customHeight="1" thickTop="1" thickBot="1">
      <c r="A48" s="1173" t="str">
        <f>'t1'!A48</f>
        <v>chimici con incarico di struttura semplice (rapp. esclusivo)</v>
      </c>
      <c r="B48" s="1174" t="str">
        <f>'t1'!B48</f>
        <v>SD0E15</v>
      </c>
      <c r="C48" s="560"/>
      <c r="D48" s="560"/>
      <c r="E48" s="560"/>
      <c r="F48" s="560"/>
      <c r="G48" s="560"/>
      <c r="H48" s="560"/>
      <c r="I48" s="560"/>
      <c r="J48" s="560"/>
      <c r="K48" s="560"/>
      <c r="L48" s="560"/>
      <c r="M48" s="560"/>
      <c r="N48" s="560"/>
      <c r="O48" s="560"/>
      <c r="P48" s="560"/>
      <c r="Q48" s="560"/>
      <c r="R48" s="560"/>
      <c r="S48" s="560">
        <v>1</v>
      </c>
      <c r="T48" s="560"/>
      <c r="U48" s="560"/>
      <c r="V48" s="560"/>
      <c r="W48" s="560"/>
      <c r="X48" s="560"/>
      <c r="Y48" s="560"/>
      <c r="Z48" s="560"/>
      <c r="AA48" s="1312">
        <f t="shared" si="0"/>
        <v>1</v>
      </c>
      <c r="AB48" s="1313">
        <f t="shared" si="0"/>
        <v>0</v>
      </c>
      <c r="AC48" s="1286">
        <f>'t1'!N48</f>
        <v>1</v>
      </c>
    </row>
    <row r="49" spans="1:29" ht="14.1" customHeight="1" thickTop="1" thickBot="1">
      <c r="A49" s="1173" t="str">
        <f>'t1'!A49</f>
        <v>chimici con incarico di struttura semplice (rapp. non escl.)</v>
      </c>
      <c r="B49" s="1174" t="str">
        <f>'t1'!B49</f>
        <v>SD0N15</v>
      </c>
      <c r="C49" s="560"/>
      <c r="D49" s="560"/>
      <c r="E49" s="560"/>
      <c r="F49" s="560"/>
      <c r="G49" s="560"/>
      <c r="H49" s="560"/>
      <c r="I49" s="560"/>
      <c r="J49" s="560"/>
      <c r="K49" s="560"/>
      <c r="L49" s="560"/>
      <c r="M49" s="560"/>
      <c r="N49" s="560"/>
      <c r="O49" s="560"/>
      <c r="P49" s="560"/>
      <c r="Q49" s="560"/>
      <c r="R49" s="560"/>
      <c r="S49" s="560"/>
      <c r="T49" s="560"/>
      <c r="U49" s="560"/>
      <c r="V49" s="560"/>
      <c r="W49" s="560"/>
      <c r="X49" s="560"/>
      <c r="Y49" s="560"/>
      <c r="Z49" s="560"/>
      <c r="AA49" s="1312">
        <f t="shared" si="0"/>
        <v>0</v>
      </c>
      <c r="AB49" s="1313">
        <f t="shared" si="0"/>
        <v>0</v>
      </c>
      <c r="AC49" s="1286">
        <f>'t1'!N49</f>
        <v>0</v>
      </c>
    </row>
    <row r="50" spans="1:29" ht="14.1" customHeight="1" thickTop="1" thickBot="1">
      <c r="A50" s="1173" t="str">
        <f>'t1'!A50</f>
        <v>chimici con altri incar. prof.li (rapp. esclusivo)</v>
      </c>
      <c r="B50" s="1174" t="str">
        <f>'t1'!B50</f>
        <v>SD0A15</v>
      </c>
      <c r="C50" s="560"/>
      <c r="D50" s="560"/>
      <c r="E50" s="560"/>
      <c r="F50" s="560"/>
      <c r="G50" s="560"/>
      <c r="H50" s="560"/>
      <c r="I50" s="560"/>
      <c r="J50" s="560"/>
      <c r="K50" s="560"/>
      <c r="L50" s="560"/>
      <c r="M50" s="560"/>
      <c r="N50" s="560"/>
      <c r="O50" s="560"/>
      <c r="P50" s="560"/>
      <c r="Q50" s="560"/>
      <c r="R50" s="560"/>
      <c r="S50" s="560">
        <v>1</v>
      </c>
      <c r="T50" s="560"/>
      <c r="U50" s="560"/>
      <c r="V50" s="560"/>
      <c r="W50" s="560"/>
      <c r="X50" s="560"/>
      <c r="Y50" s="560"/>
      <c r="Z50" s="560"/>
      <c r="AA50" s="1312">
        <f t="shared" si="0"/>
        <v>1</v>
      </c>
      <c r="AB50" s="1313">
        <f t="shared" si="0"/>
        <v>0</v>
      </c>
      <c r="AC50" s="1286">
        <f>'t1'!N50</f>
        <v>1</v>
      </c>
    </row>
    <row r="51" spans="1:29" ht="14.1" customHeight="1" thickTop="1" thickBot="1">
      <c r="A51" s="1173" t="str">
        <f>'t1'!A51</f>
        <v>chimici con altri incar. prof.li (rapp. non escl.)</v>
      </c>
      <c r="B51" s="1174" t="str">
        <f>'t1'!B51</f>
        <v>SD0014</v>
      </c>
      <c r="C51" s="560"/>
      <c r="D51" s="560"/>
      <c r="E51" s="560"/>
      <c r="F51" s="560"/>
      <c r="G51" s="560"/>
      <c r="H51" s="560"/>
      <c r="I51" s="560"/>
      <c r="J51" s="560"/>
      <c r="K51" s="560"/>
      <c r="L51" s="560"/>
      <c r="M51" s="560"/>
      <c r="N51" s="560"/>
      <c r="O51" s="560"/>
      <c r="P51" s="560"/>
      <c r="Q51" s="560"/>
      <c r="R51" s="560"/>
      <c r="S51" s="560"/>
      <c r="T51" s="560"/>
      <c r="U51" s="560"/>
      <c r="V51" s="560"/>
      <c r="W51" s="560"/>
      <c r="X51" s="560"/>
      <c r="Y51" s="560"/>
      <c r="Z51" s="560"/>
      <c r="AA51" s="1312">
        <f t="shared" si="0"/>
        <v>0</v>
      </c>
      <c r="AB51" s="1313">
        <f t="shared" si="0"/>
        <v>0</v>
      </c>
      <c r="AC51" s="1286">
        <f>'t1'!N51</f>
        <v>0</v>
      </c>
    </row>
    <row r="52" spans="1:29" ht="14.25" customHeight="1" thickTop="1" thickBot="1">
      <c r="A52" s="1173" t="str">
        <f>'t1'!A52</f>
        <v>chimici a t. determinato (art. 15-septies d.lgs. 502/92)</v>
      </c>
      <c r="B52" s="1174" t="str">
        <f>'t1'!B52</f>
        <v>SD0602</v>
      </c>
      <c r="C52" s="560"/>
      <c r="D52" s="560"/>
      <c r="E52" s="560"/>
      <c r="F52" s="560"/>
      <c r="G52" s="560"/>
      <c r="H52" s="560"/>
      <c r="I52" s="560"/>
      <c r="J52" s="560"/>
      <c r="K52" s="560"/>
      <c r="L52" s="560"/>
      <c r="M52" s="560"/>
      <c r="N52" s="560"/>
      <c r="O52" s="560"/>
      <c r="P52" s="560"/>
      <c r="Q52" s="560"/>
      <c r="R52" s="560"/>
      <c r="S52" s="560"/>
      <c r="T52" s="560"/>
      <c r="U52" s="560"/>
      <c r="V52" s="560"/>
      <c r="W52" s="560"/>
      <c r="X52" s="560"/>
      <c r="Y52" s="560"/>
      <c r="Z52" s="560"/>
      <c r="AA52" s="1312">
        <f t="shared" si="0"/>
        <v>0</v>
      </c>
      <c r="AB52" s="1313">
        <f t="shared" si="0"/>
        <v>0</v>
      </c>
      <c r="AC52" s="1286">
        <f>'t1'!N52</f>
        <v>0</v>
      </c>
    </row>
    <row r="53" spans="1:29" ht="14.25" customHeight="1" thickTop="1" thickBot="1">
      <c r="A53" s="1173" t="str">
        <f>'t1'!A53</f>
        <v>fisici con incarico di struttura complessa (rapp. esclusivo)</v>
      </c>
      <c r="B53" s="1174" t="str">
        <f>'t1'!B53</f>
        <v>SD0E42</v>
      </c>
      <c r="C53" s="560"/>
      <c r="D53" s="560"/>
      <c r="E53" s="560"/>
      <c r="F53" s="560"/>
      <c r="G53" s="560"/>
      <c r="H53" s="560"/>
      <c r="I53" s="560"/>
      <c r="J53" s="560"/>
      <c r="K53" s="560"/>
      <c r="L53" s="560"/>
      <c r="M53" s="560"/>
      <c r="N53" s="560"/>
      <c r="O53" s="560"/>
      <c r="P53" s="560"/>
      <c r="Q53" s="560"/>
      <c r="R53" s="560"/>
      <c r="S53" s="560"/>
      <c r="T53" s="560"/>
      <c r="U53" s="560"/>
      <c r="V53" s="560"/>
      <c r="W53" s="560"/>
      <c r="X53" s="560"/>
      <c r="Y53" s="560"/>
      <c r="Z53" s="560"/>
      <c r="AA53" s="1312">
        <f t="shared" si="0"/>
        <v>0</v>
      </c>
      <c r="AB53" s="1313">
        <f t="shared" si="0"/>
        <v>0</v>
      </c>
      <c r="AC53" s="1286">
        <f>'t1'!N53</f>
        <v>0</v>
      </c>
    </row>
    <row r="54" spans="1:29" ht="14.25" customHeight="1" thickTop="1" thickBot="1">
      <c r="A54" s="1173" t="str">
        <f>'t1'!A54</f>
        <v>fisici con incarico di struttura complessa (rapp. non escl.)</v>
      </c>
      <c r="B54" s="1174" t="str">
        <f>'t1'!B54</f>
        <v>SD0N42</v>
      </c>
      <c r="C54" s="560"/>
      <c r="D54" s="560"/>
      <c r="E54" s="560"/>
      <c r="F54" s="560"/>
      <c r="G54" s="560"/>
      <c r="H54" s="560"/>
      <c r="I54" s="560"/>
      <c r="J54" s="560"/>
      <c r="K54" s="560"/>
      <c r="L54" s="560"/>
      <c r="M54" s="560"/>
      <c r="N54" s="560"/>
      <c r="O54" s="560"/>
      <c r="P54" s="560"/>
      <c r="Q54" s="560"/>
      <c r="R54" s="560"/>
      <c r="S54" s="560"/>
      <c r="T54" s="560"/>
      <c r="U54" s="560"/>
      <c r="V54" s="560"/>
      <c r="W54" s="560"/>
      <c r="X54" s="560"/>
      <c r="Y54" s="560"/>
      <c r="Z54" s="560"/>
      <c r="AA54" s="1312">
        <f t="shared" si="0"/>
        <v>0</v>
      </c>
      <c r="AB54" s="1313">
        <f t="shared" si="0"/>
        <v>0</v>
      </c>
      <c r="AC54" s="1286">
        <f>'t1'!N54</f>
        <v>0</v>
      </c>
    </row>
    <row r="55" spans="1:29" ht="14.25" customHeight="1" thickTop="1" thickBot="1">
      <c r="A55" s="1173" t="str">
        <f>'t1'!A55</f>
        <v>fisici con incarico di struttura semplice (rapp. esclusivo)</v>
      </c>
      <c r="B55" s="1174" t="str">
        <f>'t1'!B55</f>
        <v>SD0E41</v>
      </c>
      <c r="C55" s="560"/>
      <c r="D55" s="560"/>
      <c r="E55" s="560"/>
      <c r="F55" s="560"/>
      <c r="G55" s="560"/>
      <c r="H55" s="560"/>
      <c r="I55" s="560"/>
      <c r="J55" s="560"/>
      <c r="K55" s="560"/>
      <c r="L55" s="560"/>
      <c r="M55" s="560"/>
      <c r="N55" s="560"/>
      <c r="O55" s="560"/>
      <c r="P55" s="560">
        <v>1</v>
      </c>
      <c r="Q55" s="560">
        <v>1</v>
      </c>
      <c r="R55" s="560"/>
      <c r="S55" s="560"/>
      <c r="T55" s="560"/>
      <c r="U55" s="560"/>
      <c r="V55" s="560"/>
      <c r="W55" s="560"/>
      <c r="X55" s="560"/>
      <c r="Y55" s="560"/>
      <c r="Z55" s="560"/>
      <c r="AA55" s="1312">
        <f t="shared" si="0"/>
        <v>1</v>
      </c>
      <c r="AB55" s="1313">
        <f t="shared" si="0"/>
        <v>1</v>
      </c>
      <c r="AC55" s="1286">
        <f>'t1'!N55</f>
        <v>1</v>
      </c>
    </row>
    <row r="56" spans="1:29" ht="14.25" customHeight="1" thickTop="1" thickBot="1">
      <c r="A56" s="1173" t="str">
        <f>'t1'!A56</f>
        <v>fisici con incarico di struttura semplice (rapp. non escl.)</v>
      </c>
      <c r="B56" s="1174" t="str">
        <f>'t1'!B56</f>
        <v>SD0N41</v>
      </c>
      <c r="C56" s="560"/>
      <c r="D56" s="560"/>
      <c r="E56" s="560"/>
      <c r="F56" s="560"/>
      <c r="G56" s="560"/>
      <c r="H56" s="560"/>
      <c r="I56" s="560"/>
      <c r="J56" s="560"/>
      <c r="K56" s="560"/>
      <c r="L56" s="560"/>
      <c r="M56" s="560"/>
      <c r="N56" s="560"/>
      <c r="O56" s="560"/>
      <c r="P56" s="560"/>
      <c r="Q56" s="560"/>
      <c r="R56" s="560"/>
      <c r="S56" s="560"/>
      <c r="T56" s="560"/>
      <c r="U56" s="560"/>
      <c r="V56" s="560"/>
      <c r="W56" s="560"/>
      <c r="X56" s="560"/>
      <c r="Y56" s="560"/>
      <c r="Z56" s="560"/>
      <c r="AA56" s="1312">
        <f t="shared" si="0"/>
        <v>0</v>
      </c>
      <c r="AB56" s="1313">
        <f t="shared" si="0"/>
        <v>0</v>
      </c>
      <c r="AC56" s="1286">
        <f>'t1'!N56</f>
        <v>0</v>
      </c>
    </row>
    <row r="57" spans="1:29" ht="14.25" customHeight="1" thickTop="1" thickBot="1">
      <c r="A57" s="1173" t="str">
        <f>'t1'!A57</f>
        <v>fisici con altri incar. prof.li (rapp. esclusivo)</v>
      </c>
      <c r="B57" s="1174" t="str">
        <f>'t1'!B57</f>
        <v>SD0A41</v>
      </c>
      <c r="C57" s="560"/>
      <c r="D57" s="560"/>
      <c r="E57" s="560"/>
      <c r="F57" s="560"/>
      <c r="G57" s="560"/>
      <c r="H57" s="560"/>
      <c r="I57" s="560"/>
      <c r="J57" s="560"/>
      <c r="K57" s="560"/>
      <c r="L57" s="560"/>
      <c r="M57" s="560">
        <v>1</v>
      </c>
      <c r="N57" s="560"/>
      <c r="O57" s="560"/>
      <c r="P57" s="560"/>
      <c r="Q57" s="560"/>
      <c r="R57" s="560"/>
      <c r="S57" s="560">
        <v>1</v>
      </c>
      <c r="T57" s="560">
        <v>1</v>
      </c>
      <c r="U57" s="560">
        <v>1</v>
      </c>
      <c r="V57" s="560"/>
      <c r="W57" s="560"/>
      <c r="X57" s="560"/>
      <c r="Y57" s="560"/>
      <c r="Z57" s="560"/>
      <c r="AA57" s="1312">
        <f t="shared" si="0"/>
        <v>3</v>
      </c>
      <c r="AB57" s="1313">
        <f t="shared" si="0"/>
        <v>1</v>
      </c>
      <c r="AC57" s="1286">
        <f>'t1'!N57</f>
        <v>1</v>
      </c>
    </row>
    <row r="58" spans="1:29" ht="14.25" customHeight="1" thickTop="1" thickBot="1">
      <c r="A58" s="1173" t="str">
        <f>'t1'!A58</f>
        <v>fisici con altri incar. prof.li (rapp. non escl.)</v>
      </c>
      <c r="B58" s="1174" t="str">
        <f>'t1'!B58</f>
        <v>SD0040</v>
      </c>
      <c r="C58" s="560"/>
      <c r="D58" s="560"/>
      <c r="E58" s="560"/>
      <c r="F58" s="560"/>
      <c r="G58" s="560"/>
      <c r="H58" s="560"/>
      <c r="I58" s="560"/>
      <c r="J58" s="560"/>
      <c r="K58" s="560"/>
      <c r="L58" s="560"/>
      <c r="M58" s="560"/>
      <c r="N58" s="560"/>
      <c r="O58" s="560"/>
      <c r="P58" s="560"/>
      <c r="Q58" s="560"/>
      <c r="R58" s="560"/>
      <c r="S58" s="560"/>
      <c r="T58" s="560"/>
      <c r="U58" s="560"/>
      <c r="V58" s="560"/>
      <c r="W58" s="560"/>
      <c r="X58" s="560"/>
      <c r="Y58" s="560"/>
      <c r="Z58" s="560"/>
      <c r="AA58" s="1312">
        <f t="shared" si="0"/>
        <v>0</v>
      </c>
      <c r="AB58" s="1313">
        <f t="shared" si="0"/>
        <v>0</v>
      </c>
      <c r="AC58" s="1286">
        <f>'t1'!N58</f>
        <v>0</v>
      </c>
    </row>
    <row r="59" spans="1:29" ht="14.25" customHeight="1" thickTop="1" thickBot="1">
      <c r="A59" s="1173" t="str">
        <f>'t1'!A59</f>
        <v>fisici a t. determinato (art. 15-septies d.lgs. 502/92)</v>
      </c>
      <c r="B59" s="1174" t="str">
        <f>'t1'!B59</f>
        <v>SD0603</v>
      </c>
      <c r="C59" s="560"/>
      <c r="D59" s="560"/>
      <c r="E59" s="560"/>
      <c r="F59" s="560"/>
      <c r="G59" s="560"/>
      <c r="H59" s="560"/>
      <c r="I59" s="560"/>
      <c r="J59" s="560"/>
      <c r="K59" s="560"/>
      <c r="L59" s="560"/>
      <c r="M59" s="560"/>
      <c r="N59" s="560"/>
      <c r="O59" s="560"/>
      <c r="P59" s="560"/>
      <c r="Q59" s="560"/>
      <c r="R59" s="560"/>
      <c r="S59" s="560"/>
      <c r="T59" s="560"/>
      <c r="U59" s="560"/>
      <c r="V59" s="560"/>
      <c r="W59" s="560"/>
      <c r="X59" s="560"/>
      <c r="Y59" s="560"/>
      <c r="Z59" s="560"/>
      <c r="AA59" s="1312">
        <f t="shared" si="0"/>
        <v>0</v>
      </c>
      <c r="AB59" s="1313">
        <f t="shared" si="0"/>
        <v>0</v>
      </c>
      <c r="AC59" s="1286">
        <f>'t1'!N59</f>
        <v>0</v>
      </c>
    </row>
    <row r="60" spans="1:29" ht="14.25" customHeight="1" thickTop="1" thickBot="1">
      <c r="A60" s="1173" t="str">
        <f>'t1'!A60</f>
        <v>psicologi con incarico di struttura complessa (rapp. esclusivo)</v>
      </c>
      <c r="B60" s="1174" t="str">
        <f>'t1'!B60</f>
        <v>SD0E66</v>
      </c>
      <c r="C60" s="560"/>
      <c r="D60" s="560"/>
      <c r="E60" s="560"/>
      <c r="F60" s="560"/>
      <c r="G60" s="560"/>
      <c r="H60" s="560"/>
      <c r="I60" s="560"/>
      <c r="J60" s="560"/>
      <c r="K60" s="560"/>
      <c r="L60" s="560"/>
      <c r="M60" s="560"/>
      <c r="N60" s="560"/>
      <c r="O60" s="560"/>
      <c r="P60" s="560"/>
      <c r="Q60" s="560"/>
      <c r="R60" s="560"/>
      <c r="S60" s="560"/>
      <c r="T60" s="560"/>
      <c r="U60" s="560"/>
      <c r="V60" s="560"/>
      <c r="W60" s="560"/>
      <c r="X60" s="560"/>
      <c r="Y60" s="560"/>
      <c r="Z60" s="560"/>
      <c r="AA60" s="1312">
        <f t="shared" si="0"/>
        <v>0</v>
      </c>
      <c r="AB60" s="1313">
        <f t="shared" si="0"/>
        <v>0</v>
      </c>
      <c r="AC60" s="1286">
        <f>'t1'!N60</f>
        <v>0</v>
      </c>
    </row>
    <row r="61" spans="1:29" ht="14.25" customHeight="1" thickTop="1" thickBot="1">
      <c r="A61" s="1173" t="str">
        <f>'t1'!A61</f>
        <v>psicologi con incarico di struttura complessa (rapp. non escl.)</v>
      </c>
      <c r="B61" s="1174" t="str">
        <f>'t1'!B61</f>
        <v>SD0N66</v>
      </c>
      <c r="C61" s="560"/>
      <c r="D61" s="560"/>
      <c r="E61" s="560"/>
      <c r="F61" s="560"/>
      <c r="G61" s="560"/>
      <c r="H61" s="560"/>
      <c r="I61" s="560"/>
      <c r="J61" s="560"/>
      <c r="K61" s="560"/>
      <c r="L61" s="560"/>
      <c r="M61" s="560"/>
      <c r="N61" s="560"/>
      <c r="O61" s="560"/>
      <c r="P61" s="560"/>
      <c r="Q61" s="560"/>
      <c r="R61" s="560"/>
      <c r="S61" s="560"/>
      <c r="T61" s="560"/>
      <c r="U61" s="560"/>
      <c r="V61" s="560"/>
      <c r="W61" s="560"/>
      <c r="X61" s="560"/>
      <c r="Y61" s="560"/>
      <c r="Z61" s="560"/>
      <c r="AA61" s="1312">
        <f t="shared" si="0"/>
        <v>0</v>
      </c>
      <c r="AB61" s="1313">
        <f t="shared" si="0"/>
        <v>0</v>
      </c>
      <c r="AC61" s="1286">
        <f>'t1'!N61</f>
        <v>0</v>
      </c>
    </row>
    <row r="62" spans="1:29" ht="14.25" customHeight="1" thickTop="1" thickBot="1">
      <c r="A62" s="1173" t="str">
        <f>'t1'!A62</f>
        <v>psicologi con incarico di struttura semplice (rapp. esclusivo)</v>
      </c>
      <c r="B62" s="1174" t="str">
        <f>'t1'!B62</f>
        <v>SD0E65</v>
      </c>
      <c r="C62" s="560"/>
      <c r="D62" s="560"/>
      <c r="E62" s="560"/>
      <c r="F62" s="560"/>
      <c r="G62" s="560"/>
      <c r="H62" s="560"/>
      <c r="I62" s="560"/>
      <c r="J62" s="560"/>
      <c r="K62" s="560"/>
      <c r="L62" s="560"/>
      <c r="M62" s="560"/>
      <c r="N62" s="560"/>
      <c r="O62" s="560"/>
      <c r="P62" s="560"/>
      <c r="Q62" s="560"/>
      <c r="R62" s="560">
        <v>1</v>
      </c>
      <c r="S62" s="560"/>
      <c r="T62" s="560"/>
      <c r="U62" s="560"/>
      <c r="V62" s="560"/>
      <c r="W62" s="560"/>
      <c r="X62" s="560"/>
      <c r="Y62" s="560"/>
      <c r="Z62" s="560"/>
      <c r="AA62" s="1312">
        <f t="shared" si="0"/>
        <v>0</v>
      </c>
      <c r="AB62" s="1313">
        <f t="shared" si="0"/>
        <v>1</v>
      </c>
      <c r="AC62" s="1286">
        <f>'t1'!N62</f>
        <v>1</v>
      </c>
    </row>
    <row r="63" spans="1:29" ht="14.25" customHeight="1" thickTop="1" thickBot="1">
      <c r="A63" s="1173" t="str">
        <f>'t1'!A63</f>
        <v>psicologi con incarico di struttura semplice (rapp. non escl.)</v>
      </c>
      <c r="B63" s="1174" t="str">
        <f>'t1'!B63</f>
        <v>SD0N65</v>
      </c>
      <c r="C63" s="560"/>
      <c r="D63" s="560"/>
      <c r="E63" s="560"/>
      <c r="F63" s="560"/>
      <c r="G63" s="560"/>
      <c r="H63" s="560"/>
      <c r="I63" s="560"/>
      <c r="J63" s="560"/>
      <c r="K63" s="560"/>
      <c r="L63" s="560"/>
      <c r="M63" s="560"/>
      <c r="N63" s="560"/>
      <c r="O63" s="560"/>
      <c r="P63" s="560"/>
      <c r="Q63" s="560"/>
      <c r="R63" s="560"/>
      <c r="S63" s="560"/>
      <c r="T63" s="560"/>
      <c r="U63" s="560"/>
      <c r="V63" s="560"/>
      <c r="W63" s="560"/>
      <c r="X63" s="560"/>
      <c r="Y63" s="560"/>
      <c r="Z63" s="560"/>
      <c r="AA63" s="1312">
        <f t="shared" si="0"/>
        <v>0</v>
      </c>
      <c r="AB63" s="1313">
        <f t="shared" si="0"/>
        <v>0</v>
      </c>
      <c r="AC63" s="1286">
        <f>'t1'!N63</f>
        <v>0</v>
      </c>
    </row>
    <row r="64" spans="1:29" ht="14.25" customHeight="1" thickTop="1" thickBot="1">
      <c r="A64" s="1173" t="str">
        <f>'t1'!A64</f>
        <v>psicologi con altri incar. prof.li (rapp. esclusivo)</v>
      </c>
      <c r="B64" s="1174" t="str">
        <f>'t1'!B64</f>
        <v>SD0A65</v>
      </c>
      <c r="C64" s="560"/>
      <c r="D64" s="560"/>
      <c r="E64" s="560"/>
      <c r="F64" s="560"/>
      <c r="G64" s="560"/>
      <c r="H64" s="560"/>
      <c r="I64" s="560"/>
      <c r="J64" s="560"/>
      <c r="K64" s="560"/>
      <c r="L64" s="560"/>
      <c r="M64" s="560"/>
      <c r="N64" s="560"/>
      <c r="O64" s="560">
        <v>1</v>
      </c>
      <c r="P64" s="560"/>
      <c r="Q64" s="560"/>
      <c r="R64" s="560"/>
      <c r="S64" s="560"/>
      <c r="T64" s="560"/>
      <c r="U64" s="560"/>
      <c r="V64" s="560"/>
      <c r="W64" s="560"/>
      <c r="X64" s="560"/>
      <c r="Y64" s="560"/>
      <c r="Z64" s="560"/>
      <c r="AA64" s="1312">
        <f t="shared" si="0"/>
        <v>1</v>
      </c>
      <c r="AB64" s="1313">
        <f t="shared" si="0"/>
        <v>0</v>
      </c>
      <c r="AC64" s="1286">
        <f>'t1'!N64</f>
        <v>1</v>
      </c>
    </row>
    <row r="65" spans="1:29" ht="14.25" customHeight="1" thickTop="1" thickBot="1">
      <c r="A65" s="1173" t="str">
        <f>'t1'!A65</f>
        <v>psicologi con altri incar. prof.li (rapp. non escl.)</v>
      </c>
      <c r="B65" s="1174" t="str">
        <f>'t1'!B65</f>
        <v>SD0064</v>
      </c>
      <c r="C65" s="560"/>
      <c r="D65" s="560"/>
      <c r="E65" s="560"/>
      <c r="F65" s="560"/>
      <c r="G65" s="560"/>
      <c r="H65" s="560"/>
      <c r="I65" s="560"/>
      <c r="J65" s="560"/>
      <c r="K65" s="560"/>
      <c r="L65" s="560"/>
      <c r="M65" s="560"/>
      <c r="N65" s="560"/>
      <c r="O65" s="560"/>
      <c r="P65" s="560"/>
      <c r="Q65" s="560"/>
      <c r="R65" s="560"/>
      <c r="S65" s="560"/>
      <c r="T65" s="560"/>
      <c r="U65" s="560"/>
      <c r="V65" s="560"/>
      <c r="W65" s="560"/>
      <c r="X65" s="560"/>
      <c r="Y65" s="560"/>
      <c r="Z65" s="560"/>
      <c r="AA65" s="1312">
        <f t="shared" si="0"/>
        <v>0</v>
      </c>
      <c r="AB65" s="1313">
        <f t="shared" si="0"/>
        <v>0</v>
      </c>
      <c r="AC65" s="1286">
        <f>'t1'!N65</f>
        <v>0</v>
      </c>
    </row>
    <row r="66" spans="1:29" ht="14.25" customHeight="1" thickTop="1" thickBot="1">
      <c r="A66" s="1173" t="str">
        <f>'t1'!A66</f>
        <v>psicologi a t. determinato (art. 15-septies d.lgs. 502/92)</v>
      </c>
      <c r="B66" s="1174" t="str">
        <f>'t1'!B66</f>
        <v>SD0604</v>
      </c>
      <c r="C66" s="560"/>
      <c r="D66" s="560"/>
      <c r="E66" s="560"/>
      <c r="F66" s="560"/>
      <c r="G66" s="560"/>
      <c r="H66" s="560"/>
      <c r="I66" s="560"/>
      <c r="J66" s="560"/>
      <c r="K66" s="560"/>
      <c r="L66" s="560"/>
      <c r="M66" s="560"/>
      <c r="N66" s="560"/>
      <c r="O66" s="560"/>
      <c r="P66" s="560"/>
      <c r="Q66" s="560"/>
      <c r="R66" s="560"/>
      <c r="S66" s="560"/>
      <c r="T66" s="560"/>
      <c r="U66" s="560"/>
      <c r="V66" s="560"/>
      <c r="W66" s="560"/>
      <c r="X66" s="560"/>
      <c r="Y66" s="560"/>
      <c r="Z66" s="560"/>
      <c r="AA66" s="1312">
        <f t="shared" si="0"/>
        <v>0</v>
      </c>
      <c r="AB66" s="1313">
        <f t="shared" si="0"/>
        <v>0</v>
      </c>
      <c r="AC66" s="1286">
        <f>'t1'!N66</f>
        <v>0</v>
      </c>
    </row>
    <row r="67" spans="1:29" ht="14.25" customHeight="1" thickTop="1" thickBot="1">
      <c r="A67" s="1173" t="str">
        <f>'t1'!A67</f>
        <v>dirigente delle professioni sanitarie (1)</v>
      </c>
      <c r="B67" s="1174" t="str">
        <f>'t1'!B67</f>
        <v>SD0483</v>
      </c>
      <c r="C67" s="560"/>
      <c r="D67" s="560"/>
      <c r="E67" s="560"/>
      <c r="F67" s="560"/>
      <c r="G67" s="560"/>
      <c r="H67" s="560"/>
      <c r="I67" s="560"/>
      <c r="J67" s="560"/>
      <c r="K67" s="560"/>
      <c r="L67" s="560"/>
      <c r="M67" s="560"/>
      <c r="N67" s="560"/>
      <c r="O67" s="560"/>
      <c r="P67" s="560"/>
      <c r="Q67" s="560"/>
      <c r="R67" s="560"/>
      <c r="S67" s="560"/>
      <c r="T67" s="560">
        <v>1</v>
      </c>
      <c r="U67" s="560"/>
      <c r="V67" s="560">
        <v>1</v>
      </c>
      <c r="W67" s="560"/>
      <c r="X67" s="560"/>
      <c r="Y67" s="560"/>
      <c r="Z67" s="560"/>
      <c r="AA67" s="1312">
        <f t="shared" si="0"/>
        <v>0</v>
      </c>
      <c r="AB67" s="1313">
        <f t="shared" si="0"/>
        <v>2</v>
      </c>
      <c r="AC67" s="1286">
        <f>'t1'!N67</f>
        <v>1</v>
      </c>
    </row>
    <row r="68" spans="1:29" ht="14.25" customHeight="1" thickTop="1" thickBot="1">
      <c r="A68" s="1173" t="str">
        <f>'t1'!A68</f>
        <v>dir. prof. sanitarie a t. det.(art. 15-septies dlgs 502/92)</v>
      </c>
      <c r="B68" s="1174" t="str">
        <f>'t1'!B68</f>
        <v>SD048A</v>
      </c>
      <c r="C68" s="560"/>
      <c r="D68" s="560"/>
      <c r="E68" s="560"/>
      <c r="F68" s="560"/>
      <c r="G68" s="560"/>
      <c r="H68" s="560"/>
      <c r="I68" s="560"/>
      <c r="J68" s="560"/>
      <c r="K68" s="560"/>
      <c r="L68" s="560"/>
      <c r="M68" s="560"/>
      <c r="N68" s="560"/>
      <c r="O68" s="560"/>
      <c r="P68" s="560"/>
      <c r="Q68" s="560"/>
      <c r="R68" s="560"/>
      <c r="S68" s="560"/>
      <c r="T68" s="560"/>
      <c r="U68" s="560"/>
      <c r="V68" s="560"/>
      <c r="W68" s="560"/>
      <c r="X68" s="560"/>
      <c r="Y68" s="560"/>
      <c r="Z68" s="560"/>
      <c r="AA68" s="1312">
        <f>SUM(C68,E68,G68,I68,K68,M68,O68,Q68,S68,U68,W68,Y68)</f>
        <v>0</v>
      </c>
      <c r="AB68" s="1313">
        <f>SUM(D68,F68,H68,J68,L68,N68,P68,R68,T68,V68,X68,Z68)</f>
        <v>0</v>
      </c>
      <c r="AC68" s="1286">
        <f>'t1'!N68</f>
        <v>0</v>
      </c>
    </row>
    <row r="69" spans="1:29" ht="14.25" customHeight="1" thickTop="1" thickBot="1">
      <c r="A69" s="1173" t="str">
        <f>'t1'!A69</f>
        <v>coll.re prof.le sanitario - pers. infer. esperto - ds</v>
      </c>
      <c r="B69" s="1174" t="str">
        <f>'t1'!B69</f>
        <v>S18023</v>
      </c>
      <c r="C69" s="560"/>
      <c r="D69" s="560"/>
      <c r="E69" s="560"/>
      <c r="F69" s="560"/>
      <c r="G69" s="560"/>
      <c r="H69" s="560"/>
      <c r="I69" s="560"/>
      <c r="J69" s="560"/>
      <c r="K69" s="560"/>
      <c r="L69" s="560"/>
      <c r="M69" s="560"/>
      <c r="N69" s="560">
        <v>3</v>
      </c>
      <c r="O69" s="560"/>
      <c r="P69" s="560">
        <v>2</v>
      </c>
      <c r="Q69" s="560">
        <v>2</v>
      </c>
      <c r="R69" s="560">
        <v>6</v>
      </c>
      <c r="S69" s="560">
        <v>1</v>
      </c>
      <c r="T69" s="560">
        <v>7</v>
      </c>
      <c r="U69" s="560">
        <v>2</v>
      </c>
      <c r="V69" s="560"/>
      <c r="W69" s="560">
        <v>1</v>
      </c>
      <c r="X69" s="560"/>
      <c r="Y69" s="560"/>
      <c r="Z69" s="560"/>
      <c r="AA69" s="1312">
        <f t="shared" si="0"/>
        <v>6</v>
      </c>
      <c r="AB69" s="1313">
        <f t="shared" si="0"/>
        <v>18</v>
      </c>
      <c r="AC69" s="1286">
        <f>'t1'!N69</f>
        <v>1</v>
      </c>
    </row>
    <row r="70" spans="1:29" ht="14.25" customHeight="1" thickTop="1" thickBot="1">
      <c r="A70" s="1173" t="str">
        <f>'t1'!A70</f>
        <v>coll.re prof.le sanitario - pers. infer. - d</v>
      </c>
      <c r="B70" s="1174" t="str">
        <f>'t1'!B70</f>
        <v>S16020</v>
      </c>
      <c r="C70" s="560"/>
      <c r="D70" s="560"/>
      <c r="E70" s="560"/>
      <c r="F70" s="560">
        <v>4</v>
      </c>
      <c r="G70" s="560">
        <v>8</v>
      </c>
      <c r="H70" s="560">
        <v>33</v>
      </c>
      <c r="I70" s="560">
        <v>12</v>
      </c>
      <c r="J70" s="560">
        <v>31</v>
      </c>
      <c r="K70" s="560">
        <v>16</v>
      </c>
      <c r="L70" s="560">
        <v>31</v>
      </c>
      <c r="M70" s="560">
        <v>7</v>
      </c>
      <c r="N70" s="560">
        <v>29</v>
      </c>
      <c r="O70" s="560">
        <v>13</v>
      </c>
      <c r="P70" s="560">
        <v>65</v>
      </c>
      <c r="Q70" s="560">
        <v>17</v>
      </c>
      <c r="R70" s="560">
        <v>64</v>
      </c>
      <c r="S70" s="560">
        <v>18</v>
      </c>
      <c r="T70" s="560">
        <v>44</v>
      </c>
      <c r="U70" s="560">
        <v>3</v>
      </c>
      <c r="V70" s="560">
        <v>12</v>
      </c>
      <c r="W70" s="560"/>
      <c r="X70" s="560"/>
      <c r="Y70" s="560"/>
      <c r="Z70" s="560"/>
      <c r="AA70" s="1312">
        <f t="shared" si="0"/>
        <v>94</v>
      </c>
      <c r="AB70" s="1313">
        <f t="shared" si="0"/>
        <v>313</v>
      </c>
      <c r="AC70" s="1286">
        <f>'t1'!N70</f>
        <v>1</v>
      </c>
    </row>
    <row r="71" spans="1:29" ht="14.25" customHeight="1" thickTop="1" thickBot="1">
      <c r="A71" s="1173" t="str">
        <f>'t1'!A71</f>
        <v>oper.re prof.le sanitario pers. inferm. - c</v>
      </c>
      <c r="B71" s="1174" t="str">
        <f>'t1'!B71</f>
        <v>S14056</v>
      </c>
      <c r="C71" s="560"/>
      <c r="D71" s="560"/>
      <c r="E71" s="560"/>
      <c r="F71" s="560"/>
      <c r="G71" s="560"/>
      <c r="H71" s="560"/>
      <c r="I71" s="560"/>
      <c r="J71" s="560"/>
      <c r="K71" s="560"/>
      <c r="L71" s="560"/>
      <c r="M71" s="560"/>
      <c r="N71" s="560"/>
      <c r="O71" s="560"/>
      <c r="P71" s="560"/>
      <c r="Q71" s="560"/>
      <c r="R71" s="560"/>
      <c r="S71" s="560"/>
      <c r="T71" s="560"/>
      <c r="U71" s="560"/>
      <c r="V71" s="560"/>
      <c r="W71" s="560"/>
      <c r="X71" s="560"/>
      <c r="Y71" s="560"/>
      <c r="Z71" s="560"/>
      <c r="AA71" s="1312">
        <f t="shared" si="0"/>
        <v>0</v>
      </c>
      <c r="AB71" s="1313">
        <f t="shared" si="0"/>
        <v>0</v>
      </c>
      <c r="AC71" s="1286">
        <f>'t1'!N71</f>
        <v>0</v>
      </c>
    </row>
    <row r="72" spans="1:29" ht="14.25" customHeight="1" thickTop="1" thickBot="1">
      <c r="A72" s="1173" t="str">
        <f>'t1'!A72</f>
        <v>oper.re prof.le di II cat.pers. inferm. esperto - c (2)</v>
      </c>
      <c r="B72" s="1174" t="str">
        <f>'t1'!B72</f>
        <v>S14E52</v>
      </c>
      <c r="C72" s="560"/>
      <c r="D72" s="560"/>
      <c r="E72" s="560"/>
      <c r="F72" s="560"/>
      <c r="G72" s="560"/>
      <c r="H72" s="560"/>
      <c r="I72" s="560"/>
      <c r="J72" s="560"/>
      <c r="K72" s="560"/>
      <c r="L72" s="560"/>
      <c r="M72" s="560"/>
      <c r="N72" s="560"/>
      <c r="O72" s="560"/>
      <c r="P72" s="560"/>
      <c r="Q72" s="560"/>
      <c r="R72" s="560"/>
      <c r="S72" s="560"/>
      <c r="T72" s="560">
        <v>1</v>
      </c>
      <c r="U72" s="560">
        <v>3</v>
      </c>
      <c r="V72" s="560">
        <v>2</v>
      </c>
      <c r="W72" s="560"/>
      <c r="X72" s="560"/>
      <c r="Y72" s="560"/>
      <c r="Z72" s="560"/>
      <c r="AA72" s="1312">
        <f t="shared" si="0"/>
        <v>3</v>
      </c>
      <c r="AB72" s="1313">
        <f t="shared" si="0"/>
        <v>3</v>
      </c>
      <c r="AC72" s="1286">
        <f>'t1'!N72</f>
        <v>1</v>
      </c>
    </row>
    <row r="73" spans="1:29" ht="14.25" customHeight="1" thickTop="1" thickBot="1">
      <c r="A73" s="1173" t="str">
        <f>'t1'!A73</f>
        <v>oper.re prof.le di II cat.pers. inferm. bs</v>
      </c>
      <c r="B73" s="1174" t="str">
        <f>'t1'!B73</f>
        <v>S13052</v>
      </c>
      <c r="C73" s="560"/>
      <c r="D73" s="560"/>
      <c r="E73" s="560"/>
      <c r="F73" s="560"/>
      <c r="G73" s="560"/>
      <c r="H73" s="560"/>
      <c r="I73" s="560"/>
      <c r="J73" s="560"/>
      <c r="K73" s="560"/>
      <c r="L73" s="560"/>
      <c r="M73" s="560"/>
      <c r="N73" s="560"/>
      <c r="O73" s="560"/>
      <c r="P73" s="560"/>
      <c r="Q73" s="560"/>
      <c r="R73" s="560"/>
      <c r="S73" s="560"/>
      <c r="T73" s="560"/>
      <c r="U73" s="560"/>
      <c r="V73" s="560"/>
      <c r="W73" s="560"/>
      <c r="X73" s="560"/>
      <c r="Y73" s="560"/>
      <c r="Z73" s="560"/>
      <c r="AA73" s="1312">
        <f t="shared" ref="AA73:AB136" si="1">SUM(C73,E73,G73,I73,K73,M73,O73,Q73,S73,U73,W73,Y73)</f>
        <v>0</v>
      </c>
      <c r="AB73" s="1313">
        <f t="shared" si="1"/>
        <v>0</v>
      </c>
      <c r="AC73" s="1286">
        <f>'t1'!N73</f>
        <v>0</v>
      </c>
    </row>
    <row r="74" spans="1:29" ht="14.25" customHeight="1" thickTop="1" thickBot="1">
      <c r="A74" s="1173" t="str">
        <f>'t1'!A74</f>
        <v>coll.re prof.le sanitario - pers. tec. esperto - ds</v>
      </c>
      <c r="B74" s="1174" t="str">
        <f>'t1'!B74</f>
        <v>S18920</v>
      </c>
      <c r="C74" s="560"/>
      <c r="D74" s="560"/>
      <c r="E74" s="560"/>
      <c r="F74" s="560"/>
      <c r="G74" s="560"/>
      <c r="H74" s="560"/>
      <c r="I74" s="560"/>
      <c r="J74" s="560"/>
      <c r="K74" s="560"/>
      <c r="L74" s="560"/>
      <c r="M74" s="560"/>
      <c r="N74" s="560"/>
      <c r="O74" s="560"/>
      <c r="P74" s="560"/>
      <c r="Q74" s="560">
        <v>1</v>
      </c>
      <c r="R74" s="560">
        <v>5</v>
      </c>
      <c r="S74" s="560"/>
      <c r="T74" s="560">
        <v>1</v>
      </c>
      <c r="U74" s="560">
        <v>1</v>
      </c>
      <c r="V74" s="560">
        <v>1</v>
      </c>
      <c r="W74" s="560"/>
      <c r="X74" s="560"/>
      <c r="Y74" s="560"/>
      <c r="Z74" s="560"/>
      <c r="AA74" s="1312">
        <f t="shared" si="1"/>
        <v>2</v>
      </c>
      <c r="AB74" s="1313">
        <f t="shared" si="1"/>
        <v>7</v>
      </c>
      <c r="AC74" s="1286">
        <f>'t1'!N74</f>
        <v>1</v>
      </c>
    </row>
    <row r="75" spans="1:29" ht="14.25" customHeight="1" thickTop="1" thickBot="1">
      <c r="A75" s="1173" t="str">
        <f>'t1'!A75</f>
        <v>coll.re prof.le sanitario - pers. tec.- d</v>
      </c>
      <c r="B75" s="1174" t="str">
        <f>'t1'!B75</f>
        <v>S16021</v>
      </c>
      <c r="C75" s="560"/>
      <c r="D75" s="560"/>
      <c r="E75" s="560"/>
      <c r="F75" s="560"/>
      <c r="G75" s="560">
        <v>2</v>
      </c>
      <c r="H75" s="560">
        <v>4</v>
      </c>
      <c r="I75" s="560">
        <v>7</v>
      </c>
      <c r="J75" s="560">
        <v>5</v>
      </c>
      <c r="K75" s="560">
        <v>3</v>
      </c>
      <c r="L75" s="560">
        <v>6</v>
      </c>
      <c r="M75" s="560">
        <v>3</v>
      </c>
      <c r="N75" s="560">
        <v>14</v>
      </c>
      <c r="O75" s="560">
        <v>6</v>
      </c>
      <c r="P75" s="560">
        <v>30</v>
      </c>
      <c r="Q75" s="560">
        <v>13</v>
      </c>
      <c r="R75" s="560">
        <v>28</v>
      </c>
      <c r="S75" s="560">
        <v>7</v>
      </c>
      <c r="T75" s="560">
        <v>26</v>
      </c>
      <c r="U75" s="560">
        <v>8</v>
      </c>
      <c r="V75" s="560">
        <v>3</v>
      </c>
      <c r="W75" s="560"/>
      <c r="X75" s="560"/>
      <c r="Y75" s="560"/>
      <c r="Z75" s="560"/>
      <c r="AA75" s="1312">
        <f t="shared" si="1"/>
        <v>49</v>
      </c>
      <c r="AB75" s="1313">
        <f t="shared" si="1"/>
        <v>116</v>
      </c>
      <c r="AC75" s="1286">
        <f>'t1'!N75</f>
        <v>1</v>
      </c>
    </row>
    <row r="76" spans="1:29" ht="14.25" customHeight="1" thickTop="1" thickBot="1">
      <c r="A76" s="1173" t="str">
        <f>'t1'!A76</f>
        <v>oper.re prof.le sanitario - pers. tec.- c</v>
      </c>
      <c r="B76" s="1174" t="str">
        <f>'t1'!B76</f>
        <v>S14054</v>
      </c>
      <c r="C76" s="560"/>
      <c r="D76" s="560"/>
      <c r="E76" s="560"/>
      <c r="F76" s="560"/>
      <c r="G76" s="560"/>
      <c r="H76" s="560"/>
      <c r="I76" s="560"/>
      <c r="J76" s="560"/>
      <c r="K76" s="560"/>
      <c r="L76" s="560"/>
      <c r="M76" s="560"/>
      <c r="N76" s="560"/>
      <c r="O76" s="560"/>
      <c r="P76" s="560"/>
      <c r="Q76" s="560"/>
      <c r="R76" s="560"/>
      <c r="S76" s="560"/>
      <c r="T76" s="560"/>
      <c r="U76" s="560"/>
      <c r="V76" s="560"/>
      <c r="W76" s="560"/>
      <c r="X76" s="560"/>
      <c r="Y76" s="560"/>
      <c r="Z76" s="560"/>
      <c r="AA76" s="1312">
        <f t="shared" si="1"/>
        <v>0</v>
      </c>
      <c r="AB76" s="1313">
        <f t="shared" si="1"/>
        <v>0</v>
      </c>
      <c r="AC76" s="1286">
        <f>'t1'!N76</f>
        <v>0</v>
      </c>
    </row>
    <row r="77" spans="1:29" ht="14.25" customHeight="1" thickTop="1" thickBot="1">
      <c r="A77" s="1173" t="str">
        <f>'t1'!A77</f>
        <v>coll.re prof.le sanitario - tecn. della prev. esperto - ds</v>
      </c>
      <c r="B77" s="1174" t="str">
        <f>'t1'!B77</f>
        <v>S18921</v>
      </c>
      <c r="C77" s="560"/>
      <c r="D77" s="560"/>
      <c r="E77" s="560"/>
      <c r="F77" s="560"/>
      <c r="G77" s="560"/>
      <c r="H77" s="560"/>
      <c r="I77" s="560"/>
      <c r="J77" s="560"/>
      <c r="K77" s="560"/>
      <c r="L77" s="560"/>
      <c r="M77" s="560"/>
      <c r="N77" s="560"/>
      <c r="O77" s="560"/>
      <c r="P77" s="560"/>
      <c r="Q77" s="560"/>
      <c r="R77" s="560"/>
      <c r="S77" s="560"/>
      <c r="T77" s="560"/>
      <c r="U77" s="560"/>
      <c r="V77" s="560"/>
      <c r="W77" s="560"/>
      <c r="X77" s="560"/>
      <c r="Y77" s="560"/>
      <c r="Z77" s="560"/>
      <c r="AA77" s="1312">
        <f t="shared" si="1"/>
        <v>0</v>
      </c>
      <c r="AB77" s="1313">
        <f t="shared" si="1"/>
        <v>0</v>
      </c>
      <c r="AC77" s="1286">
        <f>'t1'!N77</f>
        <v>0</v>
      </c>
    </row>
    <row r="78" spans="1:29" ht="14.25" customHeight="1" thickTop="1" thickBot="1">
      <c r="A78" s="1173" t="str">
        <f>'t1'!A78</f>
        <v>coll.re prof.le sanitario - tecn. della prev. - d</v>
      </c>
      <c r="B78" s="1174" t="str">
        <f>'t1'!B78</f>
        <v>S16022</v>
      </c>
      <c r="C78" s="560"/>
      <c r="D78" s="560"/>
      <c r="E78" s="560"/>
      <c r="F78" s="560"/>
      <c r="G78" s="560"/>
      <c r="H78" s="560"/>
      <c r="I78" s="560"/>
      <c r="J78" s="560"/>
      <c r="K78" s="560">
        <v>1</v>
      </c>
      <c r="L78" s="560"/>
      <c r="M78" s="560"/>
      <c r="N78" s="560"/>
      <c r="O78" s="560"/>
      <c r="P78" s="560"/>
      <c r="Q78" s="560"/>
      <c r="R78" s="560">
        <v>1</v>
      </c>
      <c r="S78" s="560"/>
      <c r="T78" s="560"/>
      <c r="U78" s="560"/>
      <c r="V78" s="560"/>
      <c r="W78" s="560"/>
      <c r="X78" s="560"/>
      <c r="Y78" s="560"/>
      <c r="Z78" s="560"/>
      <c r="AA78" s="1312">
        <f t="shared" si="1"/>
        <v>1</v>
      </c>
      <c r="AB78" s="1313">
        <f t="shared" si="1"/>
        <v>1</v>
      </c>
      <c r="AC78" s="1286">
        <f>'t1'!N78</f>
        <v>1</v>
      </c>
    </row>
    <row r="79" spans="1:29" ht="14.25" customHeight="1" thickTop="1" thickBot="1">
      <c r="A79" s="1173" t="str">
        <f>'t1'!A79</f>
        <v>oper.re prof.le sanitario - tecn. della prev. - c</v>
      </c>
      <c r="B79" s="1174" t="str">
        <f>'t1'!B79</f>
        <v>S14055</v>
      </c>
      <c r="C79" s="560"/>
      <c r="D79" s="560"/>
      <c r="E79" s="560"/>
      <c r="F79" s="560"/>
      <c r="G79" s="560"/>
      <c r="H79" s="560"/>
      <c r="I79" s="560"/>
      <c r="J79" s="560"/>
      <c r="K79" s="560"/>
      <c r="L79" s="560"/>
      <c r="M79" s="560"/>
      <c r="N79" s="560"/>
      <c r="O79" s="560"/>
      <c r="P79" s="560"/>
      <c r="Q79" s="560"/>
      <c r="R79" s="560"/>
      <c r="S79" s="560"/>
      <c r="T79" s="560"/>
      <c r="U79" s="560"/>
      <c r="V79" s="560"/>
      <c r="W79" s="560"/>
      <c r="X79" s="560"/>
      <c r="Y79" s="560"/>
      <c r="Z79" s="560"/>
      <c r="AA79" s="1312">
        <f t="shared" si="1"/>
        <v>0</v>
      </c>
      <c r="AB79" s="1313">
        <f t="shared" si="1"/>
        <v>0</v>
      </c>
      <c r="AC79" s="1286">
        <f>'t1'!N79</f>
        <v>0</v>
      </c>
    </row>
    <row r="80" spans="1:29" ht="14.25" customHeight="1" thickTop="1" thickBot="1">
      <c r="A80" s="1173" t="str">
        <f>'t1'!A80</f>
        <v>coll.re prof.le sanitario - pers. della riabil. esperto - ds</v>
      </c>
      <c r="B80" s="1174" t="str">
        <f>'t1'!B80</f>
        <v>S18922</v>
      </c>
      <c r="C80" s="560"/>
      <c r="D80" s="560"/>
      <c r="E80" s="560"/>
      <c r="F80" s="560"/>
      <c r="G80" s="560"/>
      <c r="H80" s="560"/>
      <c r="I80" s="560"/>
      <c r="J80" s="560"/>
      <c r="K80" s="560"/>
      <c r="L80" s="560"/>
      <c r="M80" s="560"/>
      <c r="N80" s="560"/>
      <c r="O80" s="560"/>
      <c r="P80" s="560"/>
      <c r="Q80" s="560"/>
      <c r="R80" s="560"/>
      <c r="S80" s="560"/>
      <c r="T80" s="560"/>
      <c r="U80" s="560"/>
      <c r="V80" s="560"/>
      <c r="W80" s="560"/>
      <c r="X80" s="560"/>
      <c r="Y80" s="560"/>
      <c r="Z80" s="560"/>
      <c r="AA80" s="1312">
        <f t="shared" si="1"/>
        <v>0</v>
      </c>
      <c r="AB80" s="1313">
        <f t="shared" si="1"/>
        <v>0</v>
      </c>
      <c r="AC80" s="1286">
        <f>'t1'!N80</f>
        <v>0</v>
      </c>
    </row>
    <row r="81" spans="1:29" ht="14.25" customHeight="1" thickTop="1" thickBot="1">
      <c r="A81" s="1173" t="str">
        <f>'t1'!A81</f>
        <v>coll.re prof.le sanitario - pers. della riabil. - d</v>
      </c>
      <c r="B81" s="1174" t="str">
        <f>'t1'!B81</f>
        <v>S16019</v>
      </c>
      <c r="C81" s="560"/>
      <c r="D81" s="560"/>
      <c r="E81" s="560"/>
      <c r="F81" s="560"/>
      <c r="G81" s="560"/>
      <c r="H81" s="560"/>
      <c r="I81" s="560"/>
      <c r="J81" s="560"/>
      <c r="K81" s="560"/>
      <c r="L81" s="560">
        <v>1</v>
      </c>
      <c r="M81" s="560"/>
      <c r="N81" s="560">
        <v>4</v>
      </c>
      <c r="O81" s="560"/>
      <c r="P81" s="560">
        <v>1</v>
      </c>
      <c r="Q81" s="560"/>
      <c r="R81" s="560">
        <v>5</v>
      </c>
      <c r="S81" s="560">
        <v>1</v>
      </c>
      <c r="T81" s="560">
        <v>2</v>
      </c>
      <c r="U81" s="560"/>
      <c r="V81" s="560">
        <v>2</v>
      </c>
      <c r="W81" s="560"/>
      <c r="X81" s="560"/>
      <c r="Y81" s="560"/>
      <c r="Z81" s="560"/>
      <c r="AA81" s="1312">
        <f t="shared" si="1"/>
        <v>1</v>
      </c>
      <c r="AB81" s="1313">
        <f t="shared" si="1"/>
        <v>15</v>
      </c>
      <c r="AC81" s="1286">
        <f>'t1'!N81</f>
        <v>1</v>
      </c>
    </row>
    <row r="82" spans="1:29" ht="14.25" customHeight="1" thickTop="1" thickBot="1">
      <c r="A82" s="1173" t="str">
        <f>'t1'!A82</f>
        <v>oper.re prof.le sanitario - pers. della riabil. - c</v>
      </c>
      <c r="B82" s="1174" t="str">
        <f>'t1'!B82</f>
        <v>S14053</v>
      </c>
      <c r="C82" s="560"/>
      <c r="D82" s="560"/>
      <c r="E82" s="560"/>
      <c r="F82" s="560"/>
      <c r="G82" s="560"/>
      <c r="H82" s="560"/>
      <c r="I82" s="560"/>
      <c r="J82" s="560"/>
      <c r="K82" s="560"/>
      <c r="L82" s="560"/>
      <c r="M82" s="560"/>
      <c r="N82" s="560"/>
      <c r="O82" s="560"/>
      <c r="P82" s="560"/>
      <c r="Q82" s="560"/>
      <c r="R82" s="560"/>
      <c r="S82" s="560"/>
      <c r="T82" s="560"/>
      <c r="U82" s="560"/>
      <c r="V82" s="560"/>
      <c r="W82" s="560"/>
      <c r="X82" s="560"/>
      <c r="Y82" s="560"/>
      <c r="Z82" s="560"/>
      <c r="AA82" s="1312">
        <f t="shared" si="1"/>
        <v>0</v>
      </c>
      <c r="AB82" s="1313">
        <f t="shared" si="1"/>
        <v>0</v>
      </c>
      <c r="AC82" s="1286">
        <f>'t1'!N82</f>
        <v>0</v>
      </c>
    </row>
    <row r="83" spans="1:29" ht="14.25" customHeight="1" thickTop="1" thickBot="1">
      <c r="A83" s="1173" t="str">
        <f>'t1'!A83</f>
        <v>oper.re prof.le di II cat. con funz. di riabil. esperto - c (2)</v>
      </c>
      <c r="B83" s="1174" t="str">
        <f>'t1'!B83</f>
        <v>S14E51</v>
      </c>
      <c r="C83" s="560"/>
      <c r="D83" s="560"/>
      <c r="E83" s="560"/>
      <c r="F83" s="560"/>
      <c r="G83" s="560"/>
      <c r="H83" s="560"/>
      <c r="I83" s="560"/>
      <c r="J83" s="560"/>
      <c r="K83" s="560"/>
      <c r="L83" s="560"/>
      <c r="M83" s="560"/>
      <c r="N83" s="560"/>
      <c r="O83" s="560"/>
      <c r="P83" s="560"/>
      <c r="Q83" s="560"/>
      <c r="R83" s="560"/>
      <c r="S83" s="560"/>
      <c r="T83" s="560"/>
      <c r="U83" s="560"/>
      <c r="V83" s="560"/>
      <c r="W83" s="560"/>
      <c r="X83" s="560"/>
      <c r="Y83" s="560"/>
      <c r="Z83" s="560"/>
      <c r="AA83" s="1312">
        <f t="shared" si="1"/>
        <v>0</v>
      </c>
      <c r="AB83" s="1313">
        <f t="shared" si="1"/>
        <v>0</v>
      </c>
      <c r="AC83" s="1286">
        <f>'t1'!N83</f>
        <v>0</v>
      </c>
    </row>
    <row r="84" spans="1:29" ht="14.25" customHeight="1" thickTop="1" thickBot="1">
      <c r="A84" s="1173" t="str">
        <f>'t1'!A84</f>
        <v>oper.re prof.le di II cat. con funz. di riabil. - bs</v>
      </c>
      <c r="B84" s="1174" t="str">
        <f>'t1'!B84</f>
        <v>S13051</v>
      </c>
      <c r="C84" s="560"/>
      <c r="D84" s="560"/>
      <c r="E84" s="560"/>
      <c r="F84" s="560"/>
      <c r="G84" s="560"/>
      <c r="H84" s="560"/>
      <c r="I84" s="560"/>
      <c r="J84" s="560"/>
      <c r="K84" s="560"/>
      <c r="L84" s="560"/>
      <c r="M84" s="560"/>
      <c r="N84" s="560"/>
      <c r="O84" s="560"/>
      <c r="P84" s="560"/>
      <c r="Q84" s="560"/>
      <c r="R84" s="560"/>
      <c r="S84" s="560"/>
      <c r="T84" s="560"/>
      <c r="U84" s="560"/>
      <c r="V84" s="560"/>
      <c r="W84" s="560"/>
      <c r="X84" s="560"/>
      <c r="Y84" s="560"/>
      <c r="Z84" s="560"/>
      <c r="AA84" s="1312">
        <f t="shared" si="1"/>
        <v>0</v>
      </c>
      <c r="AB84" s="1313">
        <f t="shared" si="1"/>
        <v>0</v>
      </c>
      <c r="AC84" s="1286">
        <f>'t1'!N84</f>
        <v>0</v>
      </c>
    </row>
    <row r="85" spans="1:29" ht="14.25" customHeight="1" thickTop="1" thickBot="1">
      <c r="A85" s="1173" t="str">
        <f>'t1'!A85</f>
        <v>profilo atipico ruolo sanitario</v>
      </c>
      <c r="B85" s="1174" t="str">
        <f>'t1'!B85</f>
        <v>S00062</v>
      </c>
      <c r="C85" s="560"/>
      <c r="D85" s="560"/>
      <c r="E85" s="560"/>
      <c r="F85" s="560"/>
      <c r="G85" s="560"/>
      <c r="H85" s="560"/>
      <c r="I85" s="560"/>
      <c r="J85" s="560"/>
      <c r="K85" s="560"/>
      <c r="L85" s="560"/>
      <c r="M85" s="560"/>
      <c r="N85" s="560"/>
      <c r="O85" s="560"/>
      <c r="P85" s="560"/>
      <c r="Q85" s="560"/>
      <c r="R85" s="560"/>
      <c r="S85" s="560"/>
      <c r="T85" s="560"/>
      <c r="U85" s="560"/>
      <c r="V85" s="560"/>
      <c r="W85" s="560"/>
      <c r="X85" s="560"/>
      <c r="Y85" s="560"/>
      <c r="Z85" s="560"/>
      <c r="AA85" s="1312">
        <f t="shared" si="1"/>
        <v>0</v>
      </c>
      <c r="AB85" s="1313">
        <f t="shared" si="1"/>
        <v>0</v>
      </c>
      <c r="AC85" s="1286">
        <f>'t1'!N85</f>
        <v>0</v>
      </c>
    </row>
    <row r="86" spans="1:29" ht="14.25" customHeight="1" thickTop="1" thickBot="1">
      <c r="A86" s="1173" t="str">
        <f>'t1'!A86</f>
        <v>avvocato dirig. con incarico di struttura complessa</v>
      </c>
      <c r="B86" s="1174" t="str">
        <f>'t1'!B86</f>
        <v>PD0010</v>
      </c>
      <c r="C86" s="560"/>
      <c r="D86" s="560"/>
      <c r="E86" s="560"/>
      <c r="F86" s="560"/>
      <c r="G86" s="560"/>
      <c r="H86" s="560"/>
      <c r="I86" s="560"/>
      <c r="J86" s="560"/>
      <c r="K86" s="560"/>
      <c r="L86" s="560"/>
      <c r="M86" s="560"/>
      <c r="N86" s="560"/>
      <c r="O86" s="560"/>
      <c r="P86" s="560"/>
      <c r="Q86" s="560"/>
      <c r="R86" s="560"/>
      <c r="S86" s="560"/>
      <c r="T86" s="560"/>
      <c r="U86" s="560"/>
      <c r="V86" s="560"/>
      <c r="W86" s="560"/>
      <c r="X86" s="560"/>
      <c r="Y86" s="560"/>
      <c r="Z86" s="560"/>
      <c r="AA86" s="1312">
        <f t="shared" si="1"/>
        <v>0</v>
      </c>
      <c r="AB86" s="1313">
        <f t="shared" si="1"/>
        <v>0</v>
      </c>
      <c r="AC86" s="1286">
        <f>'t1'!N86</f>
        <v>0</v>
      </c>
    </row>
    <row r="87" spans="1:29" ht="14.25" customHeight="1" thickTop="1" thickBot="1">
      <c r="A87" s="1173" t="str">
        <f>'t1'!A87</f>
        <v>avvocato dirig. con incarico di struttura semplice</v>
      </c>
      <c r="B87" s="1174" t="str">
        <f>'t1'!B87</f>
        <v>PD0S09</v>
      </c>
      <c r="C87" s="560"/>
      <c r="D87" s="560"/>
      <c r="E87" s="560"/>
      <c r="F87" s="560"/>
      <c r="G87" s="560"/>
      <c r="H87" s="560"/>
      <c r="I87" s="560"/>
      <c r="J87" s="560"/>
      <c r="K87" s="560"/>
      <c r="L87" s="560"/>
      <c r="M87" s="560"/>
      <c r="N87" s="560"/>
      <c r="O87" s="560"/>
      <c r="P87" s="560"/>
      <c r="Q87" s="560"/>
      <c r="R87" s="560"/>
      <c r="S87" s="560"/>
      <c r="T87" s="560"/>
      <c r="U87" s="560"/>
      <c r="V87" s="560"/>
      <c r="W87" s="560"/>
      <c r="X87" s="560"/>
      <c r="Y87" s="560"/>
      <c r="Z87" s="560"/>
      <c r="AA87" s="1312">
        <f t="shared" si="1"/>
        <v>0</v>
      </c>
      <c r="AB87" s="1313">
        <f t="shared" si="1"/>
        <v>0</v>
      </c>
      <c r="AC87" s="1286">
        <f>'t1'!N87</f>
        <v>0</v>
      </c>
    </row>
    <row r="88" spans="1:29" ht="14.25" customHeight="1" thickTop="1" thickBot="1">
      <c r="A88" s="1173" t="str">
        <f>'t1'!A88</f>
        <v>avvocato dirig. con altri incar.prof.li</v>
      </c>
      <c r="B88" s="1174" t="str">
        <f>'t1'!B88</f>
        <v>PD0A09</v>
      </c>
      <c r="C88" s="560"/>
      <c r="D88" s="560"/>
      <c r="E88" s="560"/>
      <c r="F88" s="560"/>
      <c r="G88" s="560"/>
      <c r="H88" s="560"/>
      <c r="I88" s="560"/>
      <c r="J88" s="560"/>
      <c r="K88" s="560"/>
      <c r="L88" s="560"/>
      <c r="M88" s="560"/>
      <c r="N88" s="560"/>
      <c r="O88" s="560"/>
      <c r="P88" s="560"/>
      <c r="Q88" s="560"/>
      <c r="R88" s="560"/>
      <c r="S88" s="560"/>
      <c r="T88" s="560"/>
      <c r="U88" s="560"/>
      <c r="V88" s="560"/>
      <c r="W88" s="560"/>
      <c r="X88" s="560"/>
      <c r="Y88" s="560"/>
      <c r="Z88" s="560"/>
      <c r="AA88" s="1312">
        <f t="shared" si="1"/>
        <v>0</v>
      </c>
      <c r="AB88" s="1313">
        <f t="shared" si="1"/>
        <v>0</v>
      </c>
      <c r="AC88" s="1286">
        <f>'t1'!N88</f>
        <v>0</v>
      </c>
    </row>
    <row r="89" spans="1:29" ht="14.25" customHeight="1" thickTop="1" thickBot="1">
      <c r="A89" s="1173" t="str">
        <f>'t1'!A89</f>
        <v>avvocato dir. a t. determinato(art. 15-septies dlgs. 502/92)</v>
      </c>
      <c r="B89" s="1174" t="str">
        <f>'t1'!B89</f>
        <v>PD0605</v>
      </c>
      <c r="C89" s="560"/>
      <c r="D89" s="560"/>
      <c r="E89" s="560"/>
      <c r="F89" s="560"/>
      <c r="G89" s="560"/>
      <c r="H89" s="560"/>
      <c r="I89" s="560"/>
      <c r="J89" s="560"/>
      <c r="K89" s="560"/>
      <c r="L89" s="560"/>
      <c r="M89" s="560"/>
      <c r="N89" s="560"/>
      <c r="O89" s="560"/>
      <c r="P89" s="560"/>
      <c r="Q89" s="560"/>
      <c r="R89" s="560"/>
      <c r="S89" s="560"/>
      <c r="T89" s="560"/>
      <c r="U89" s="560"/>
      <c r="V89" s="560"/>
      <c r="W89" s="560"/>
      <c r="X89" s="560"/>
      <c r="Y89" s="560"/>
      <c r="Z89" s="560"/>
      <c r="AA89" s="1312">
        <f t="shared" si="1"/>
        <v>0</v>
      </c>
      <c r="AB89" s="1313">
        <f t="shared" si="1"/>
        <v>0</v>
      </c>
      <c r="AC89" s="1286">
        <f>'t1'!N89</f>
        <v>0</v>
      </c>
    </row>
    <row r="90" spans="1:29" ht="14.25" customHeight="1" thickTop="1" thickBot="1">
      <c r="A90" s="1173" t="str">
        <f>'t1'!A90</f>
        <v>ingegnere dirig. con incarico di struttura complessa</v>
      </c>
      <c r="B90" s="1174" t="str">
        <f>'t1'!B90</f>
        <v>PD0046</v>
      </c>
      <c r="C90" s="560"/>
      <c r="D90" s="560"/>
      <c r="E90" s="560"/>
      <c r="F90" s="560"/>
      <c r="G90" s="560"/>
      <c r="H90" s="560"/>
      <c r="I90" s="560"/>
      <c r="J90" s="560"/>
      <c r="K90" s="560"/>
      <c r="L90" s="560"/>
      <c r="M90" s="560">
        <v>1</v>
      </c>
      <c r="N90" s="560"/>
      <c r="O90" s="560"/>
      <c r="P90" s="560"/>
      <c r="Q90" s="560"/>
      <c r="R90" s="560"/>
      <c r="S90" s="560"/>
      <c r="T90" s="560"/>
      <c r="U90" s="560"/>
      <c r="V90" s="560"/>
      <c r="W90" s="560"/>
      <c r="X90" s="560"/>
      <c r="Y90" s="560"/>
      <c r="Z90" s="560"/>
      <c r="AA90" s="1312">
        <f t="shared" si="1"/>
        <v>1</v>
      </c>
      <c r="AB90" s="1313">
        <f t="shared" si="1"/>
        <v>0</v>
      </c>
      <c r="AC90" s="1286">
        <f>'t1'!N90</f>
        <v>1</v>
      </c>
    </row>
    <row r="91" spans="1:29" ht="14.25" customHeight="1" thickTop="1" thickBot="1">
      <c r="A91" s="1173" t="str">
        <f>'t1'!A91</f>
        <v>ingegnere dirig. con incarico di struttura semplice</v>
      </c>
      <c r="B91" s="1174" t="str">
        <f>'t1'!B91</f>
        <v>PD0S45</v>
      </c>
      <c r="C91" s="560"/>
      <c r="D91" s="560"/>
      <c r="E91" s="560"/>
      <c r="F91" s="560"/>
      <c r="G91" s="560"/>
      <c r="H91" s="560"/>
      <c r="I91" s="560"/>
      <c r="J91" s="560"/>
      <c r="K91" s="560"/>
      <c r="L91" s="560"/>
      <c r="M91" s="560"/>
      <c r="N91" s="560"/>
      <c r="O91" s="560"/>
      <c r="P91" s="560"/>
      <c r="Q91" s="560"/>
      <c r="R91" s="560"/>
      <c r="S91" s="560"/>
      <c r="T91" s="560"/>
      <c r="U91" s="560"/>
      <c r="V91" s="560"/>
      <c r="W91" s="560"/>
      <c r="X91" s="560"/>
      <c r="Y91" s="560"/>
      <c r="Z91" s="560"/>
      <c r="AA91" s="1312">
        <f t="shared" si="1"/>
        <v>0</v>
      </c>
      <c r="AB91" s="1313">
        <f t="shared" si="1"/>
        <v>0</v>
      </c>
      <c r="AC91" s="1286">
        <f>'t1'!N91</f>
        <v>0</v>
      </c>
    </row>
    <row r="92" spans="1:29" ht="14.25" customHeight="1" thickTop="1" thickBot="1">
      <c r="A92" s="1173" t="str">
        <f>'t1'!A92</f>
        <v>ingegnere dirig. con altri incar.prof.li</v>
      </c>
      <c r="B92" s="1174" t="str">
        <f>'t1'!B92</f>
        <v>PD0A45</v>
      </c>
      <c r="C92" s="560"/>
      <c r="D92" s="560"/>
      <c r="E92" s="560"/>
      <c r="F92" s="560"/>
      <c r="G92" s="560"/>
      <c r="H92" s="560"/>
      <c r="I92" s="560"/>
      <c r="J92" s="560"/>
      <c r="K92" s="560"/>
      <c r="L92" s="560"/>
      <c r="M92" s="560"/>
      <c r="N92" s="560"/>
      <c r="O92" s="560"/>
      <c r="P92" s="560"/>
      <c r="Q92" s="560"/>
      <c r="R92" s="560"/>
      <c r="S92" s="560"/>
      <c r="T92" s="560"/>
      <c r="U92" s="560"/>
      <c r="V92" s="560"/>
      <c r="W92" s="560">
        <v>1</v>
      </c>
      <c r="X92" s="560"/>
      <c r="Y92" s="560"/>
      <c r="Z92" s="560"/>
      <c r="AA92" s="1312">
        <f t="shared" si="1"/>
        <v>1</v>
      </c>
      <c r="AB92" s="1313">
        <f t="shared" si="1"/>
        <v>0</v>
      </c>
      <c r="AC92" s="1286">
        <f>'t1'!N92</f>
        <v>1</v>
      </c>
    </row>
    <row r="93" spans="1:29" ht="14.25" customHeight="1" thickTop="1" thickBot="1">
      <c r="A93" s="1173" t="str">
        <f>'t1'!A93</f>
        <v>ingegnere dir. a t. determinato(art.15-septies dlgs. 502/92)</v>
      </c>
      <c r="B93" s="1174" t="str">
        <f>'t1'!B93</f>
        <v>PD0606</v>
      </c>
      <c r="C93" s="560"/>
      <c r="D93" s="560"/>
      <c r="E93" s="560"/>
      <c r="F93" s="560"/>
      <c r="G93" s="560"/>
      <c r="H93" s="560"/>
      <c r="I93" s="560"/>
      <c r="J93" s="560"/>
      <c r="K93" s="560"/>
      <c r="L93" s="560"/>
      <c r="M93" s="560"/>
      <c r="N93" s="560"/>
      <c r="O93" s="560"/>
      <c r="P93" s="560"/>
      <c r="Q93" s="560"/>
      <c r="R93" s="560"/>
      <c r="S93" s="560"/>
      <c r="T93" s="560"/>
      <c r="U93" s="560"/>
      <c r="V93" s="560"/>
      <c r="W93" s="560"/>
      <c r="X93" s="560"/>
      <c r="Y93" s="560"/>
      <c r="Z93" s="560"/>
      <c r="AA93" s="1312">
        <f t="shared" si="1"/>
        <v>0</v>
      </c>
      <c r="AB93" s="1313">
        <f t="shared" si="1"/>
        <v>0</v>
      </c>
      <c r="AC93" s="1286">
        <f>'t1'!N93</f>
        <v>0</v>
      </c>
    </row>
    <row r="94" spans="1:29" ht="14.25" customHeight="1" thickTop="1" thickBot="1">
      <c r="A94" s="1173" t="str">
        <f>'t1'!A94</f>
        <v>architetti dirig. con incarico di struttura complessa</v>
      </c>
      <c r="B94" s="1174" t="str">
        <f>'t1'!B94</f>
        <v>PD0004</v>
      </c>
      <c r="C94" s="560"/>
      <c r="D94" s="560"/>
      <c r="E94" s="560"/>
      <c r="F94" s="560"/>
      <c r="G94" s="560"/>
      <c r="H94" s="560"/>
      <c r="I94" s="560"/>
      <c r="J94" s="560"/>
      <c r="K94" s="560"/>
      <c r="L94" s="560"/>
      <c r="M94" s="560"/>
      <c r="N94" s="560"/>
      <c r="O94" s="560"/>
      <c r="P94" s="560"/>
      <c r="Q94" s="560"/>
      <c r="R94" s="560"/>
      <c r="S94" s="560"/>
      <c r="T94" s="560"/>
      <c r="U94" s="560"/>
      <c r="V94" s="560"/>
      <c r="W94" s="560"/>
      <c r="X94" s="560"/>
      <c r="Y94" s="560"/>
      <c r="Z94" s="560"/>
      <c r="AA94" s="1312">
        <f t="shared" si="1"/>
        <v>0</v>
      </c>
      <c r="AB94" s="1313">
        <f t="shared" si="1"/>
        <v>0</v>
      </c>
      <c r="AC94" s="1286">
        <f>'t1'!N94</f>
        <v>0</v>
      </c>
    </row>
    <row r="95" spans="1:29" ht="14.25" customHeight="1" thickTop="1" thickBot="1">
      <c r="A95" s="1173" t="str">
        <f>'t1'!A95</f>
        <v>architetti dirig. con incarico di struttura semplice</v>
      </c>
      <c r="B95" s="1174" t="str">
        <f>'t1'!B95</f>
        <v>PD0S03</v>
      </c>
      <c r="C95" s="560"/>
      <c r="D95" s="560"/>
      <c r="E95" s="560"/>
      <c r="F95" s="560"/>
      <c r="G95" s="560"/>
      <c r="H95" s="560"/>
      <c r="I95" s="560"/>
      <c r="J95" s="560"/>
      <c r="K95" s="560"/>
      <c r="L95" s="560"/>
      <c r="M95" s="560"/>
      <c r="N95" s="560"/>
      <c r="O95" s="560"/>
      <c r="P95" s="560"/>
      <c r="Q95" s="560"/>
      <c r="R95" s="560"/>
      <c r="S95" s="560"/>
      <c r="T95" s="560"/>
      <c r="U95" s="560"/>
      <c r="V95" s="560"/>
      <c r="W95" s="560"/>
      <c r="X95" s="560"/>
      <c r="Y95" s="560"/>
      <c r="Z95" s="560"/>
      <c r="AA95" s="1312">
        <f t="shared" si="1"/>
        <v>0</v>
      </c>
      <c r="AB95" s="1313">
        <f t="shared" si="1"/>
        <v>0</v>
      </c>
      <c r="AC95" s="1286">
        <f>'t1'!N95</f>
        <v>0</v>
      </c>
    </row>
    <row r="96" spans="1:29" ht="14.25" customHeight="1" thickTop="1" thickBot="1">
      <c r="A96" s="1173" t="str">
        <f>'t1'!A96</f>
        <v>architetti dirig. con altri incar.prof.li</v>
      </c>
      <c r="B96" s="1174" t="str">
        <f>'t1'!B96</f>
        <v>PD0A03</v>
      </c>
      <c r="C96" s="560"/>
      <c r="D96" s="560"/>
      <c r="E96" s="560"/>
      <c r="F96" s="560"/>
      <c r="G96" s="560"/>
      <c r="H96" s="560"/>
      <c r="I96" s="560"/>
      <c r="J96" s="560"/>
      <c r="K96" s="560"/>
      <c r="L96" s="560"/>
      <c r="M96" s="560"/>
      <c r="N96" s="560"/>
      <c r="O96" s="560"/>
      <c r="P96" s="560"/>
      <c r="Q96" s="560"/>
      <c r="R96" s="560"/>
      <c r="S96" s="560"/>
      <c r="T96" s="560"/>
      <c r="U96" s="560"/>
      <c r="V96" s="560"/>
      <c r="W96" s="560"/>
      <c r="X96" s="560"/>
      <c r="Y96" s="560"/>
      <c r="Z96" s="560"/>
      <c r="AA96" s="1312">
        <f t="shared" si="1"/>
        <v>0</v>
      </c>
      <c r="AB96" s="1313">
        <f t="shared" si="1"/>
        <v>0</v>
      </c>
      <c r="AC96" s="1286">
        <f>'t1'!N96</f>
        <v>0</v>
      </c>
    </row>
    <row r="97" spans="1:29" ht="14.25" customHeight="1" thickTop="1" thickBot="1">
      <c r="A97" s="1173" t="str">
        <f>'t1'!A97</f>
        <v>architetti dir. a t.determinato(art. 15-septies dlgs.502/92)</v>
      </c>
      <c r="B97" s="1174" t="str">
        <f>'t1'!B97</f>
        <v>PD0607</v>
      </c>
      <c r="C97" s="560"/>
      <c r="D97" s="560"/>
      <c r="E97" s="560"/>
      <c r="F97" s="560"/>
      <c r="G97" s="560"/>
      <c r="H97" s="560"/>
      <c r="I97" s="560"/>
      <c r="J97" s="560"/>
      <c r="K97" s="560"/>
      <c r="L97" s="560"/>
      <c r="M97" s="560"/>
      <c r="N97" s="560"/>
      <c r="O97" s="560"/>
      <c r="P97" s="560"/>
      <c r="Q97" s="560"/>
      <c r="R97" s="560"/>
      <c r="S97" s="560"/>
      <c r="T97" s="560"/>
      <c r="U97" s="560"/>
      <c r="V97" s="560"/>
      <c r="W97" s="560"/>
      <c r="X97" s="560"/>
      <c r="Y97" s="560"/>
      <c r="Z97" s="560"/>
      <c r="AA97" s="1312">
        <f t="shared" si="1"/>
        <v>0</v>
      </c>
      <c r="AB97" s="1313">
        <f t="shared" si="1"/>
        <v>0</v>
      </c>
      <c r="AC97" s="1286">
        <f>'t1'!N97</f>
        <v>0</v>
      </c>
    </row>
    <row r="98" spans="1:29" ht="14.25" customHeight="1" thickTop="1" thickBot="1">
      <c r="A98" s="1173" t="str">
        <f>'t1'!A98</f>
        <v>geologi dirig. con incarico di struttura complessa</v>
      </c>
      <c r="B98" s="1174" t="str">
        <f>'t1'!B98</f>
        <v>PD0044</v>
      </c>
      <c r="C98" s="560"/>
      <c r="D98" s="560"/>
      <c r="E98" s="560"/>
      <c r="F98" s="560"/>
      <c r="G98" s="560"/>
      <c r="H98" s="560"/>
      <c r="I98" s="560"/>
      <c r="J98" s="560"/>
      <c r="K98" s="560"/>
      <c r="L98" s="560"/>
      <c r="M98" s="560"/>
      <c r="N98" s="560"/>
      <c r="O98" s="560"/>
      <c r="P98" s="560"/>
      <c r="Q98" s="560"/>
      <c r="R98" s="560"/>
      <c r="S98" s="560"/>
      <c r="T98" s="560"/>
      <c r="U98" s="560"/>
      <c r="V98" s="560"/>
      <c r="W98" s="560"/>
      <c r="X98" s="560"/>
      <c r="Y98" s="560"/>
      <c r="Z98" s="560"/>
      <c r="AA98" s="1312">
        <f t="shared" si="1"/>
        <v>0</v>
      </c>
      <c r="AB98" s="1313">
        <f t="shared" si="1"/>
        <v>0</v>
      </c>
      <c r="AC98" s="1286">
        <f>'t1'!N98</f>
        <v>0</v>
      </c>
    </row>
    <row r="99" spans="1:29" ht="14.25" customHeight="1" thickTop="1" thickBot="1">
      <c r="A99" s="1173" t="str">
        <f>'t1'!A99</f>
        <v>geologi dirig. con incarico di struttura semplice</v>
      </c>
      <c r="B99" s="1174" t="str">
        <f>'t1'!B99</f>
        <v>PD0S43</v>
      </c>
      <c r="C99" s="560"/>
      <c r="D99" s="560"/>
      <c r="E99" s="560"/>
      <c r="F99" s="560"/>
      <c r="G99" s="560"/>
      <c r="H99" s="560"/>
      <c r="I99" s="560"/>
      <c r="J99" s="560"/>
      <c r="K99" s="560"/>
      <c r="L99" s="560"/>
      <c r="M99" s="560"/>
      <c r="N99" s="560"/>
      <c r="O99" s="560"/>
      <c r="P99" s="560"/>
      <c r="Q99" s="560"/>
      <c r="R99" s="560"/>
      <c r="S99" s="560"/>
      <c r="T99" s="560"/>
      <c r="U99" s="560"/>
      <c r="V99" s="560"/>
      <c r="W99" s="560"/>
      <c r="X99" s="560"/>
      <c r="Y99" s="560"/>
      <c r="Z99" s="560"/>
      <c r="AA99" s="1312">
        <f t="shared" si="1"/>
        <v>0</v>
      </c>
      <c r="AB99" s="1313">
        <f t="shared" si="1"/>
        <v>0</v>
      </c>
      <c r="AC99" s="1286">
        <f>'t1'!N99</f>
        <v>0</v>
      </c>
    </row>
    <row r="100" spans="1:29" ht="14.25" customHeight="1" thickTop="1" thickBot="1">
      <c r="A100" s="1173" t="str">
        <f>'t1'!A100</f>
        <v>geologi dirig. con altri incar.prof.li</v>
      </c>
      <c r="B100" s="1174" t="str">
        <f>'t1'!B100</f>
        <v>PD0A43</v>
      </c>
      <c r="C100" s="560"/>
      <c r="D100" s="560"/>
      <c r="E100" s="560"/>
      <c r="F100" s="560"/>
      <c r="G100" s="560"/>
      <c r="H100" s="560"/>
      <c r="I100" s="560"/>
      <c r="J100" s="560"/>
      <c r="K100" s="560"/>
      <c r="L100" s="560"/>
      <c r="M100" s="560"/>
      <c r="N100" s="560"/>
      <c r="O100" s="560"/>
      <c r="P100" s="560"/>
      <c r="Q100" s="560"/>
      <c r="R100" s="560"/>
      <c r="S100" s="560"/>
      <c r="T100" s="560"/>
      <c r="U100" s="560"/>
      <c r="V100" s="560"/>
      <c r="W100" s="560"/>
      <c r="X100" s="560"/>
      <c r="Y100" s="560"/>
      <c r="Z100" s="560"/>
      <c r="AA100" s="1312">
        <f t="shared" si="1"/>
        <v>0</v>
      </c>
      <c r="AB100" s="1313">
        <f t="shared" si="1"/>
        <v>0</v>
      </c>
      <c r="AC100" s="1286">
        <f>'t1'!N100</f>
        <v>0</v>
      </c>
    </row>
    <row r="101" spans="1:29" ht="14.25" customHeight="1" thickTop="1" thickBot="1">
      <c r="A101" s="1173" t="str">
        <f>'t1'!A101</f>
        <v>geologi  dir. a t. determinato(art. 15-septies dlgs. 502/92)</v>
      </c>
      <c r="B101" s="1174" t="str">
        <f>'t1'!B101</f>
        <v>PD0608</v>
      </c>
      <c r="C101" s="560"/>
      <c r="D101" s="560"/>
      <c r="E101" s="560"/>
      <c r="F101" s="560"/>
      <c r="G101" s="560"/>
      <c r="H101" s="560"/>
      <c r="I101" s="560"/>
      <c r="J101" s="560"/>
      <c r="K101" s="560"/>
      <c r="L101" s="560"/>
      <c r="M101" s="560"/>
      <c r="N101" s="560"/>
      <c r="O101" s="560"/>
      <c r="P101" s="560"/>
      <c r="Q101" s="560"/>
      <c r="R101" s="560"/>
      <c r="S101" s="560"/>
      <c r="T101" s="560"/>
      <c r="U101" s="560"/>
      <c r="V101" s="560"/>
      <c r="W101" s="560"/>
      <c r="X101" s="560"/>
      <c r="Y101" s="560"/>
      <c r="Z101" s="560"/>
      <c r="AA101" s="1312">
        <f t="shared" si="1"/>
        <v>0</v>
      </c>
      <c r="AB101" s="1313">
        <f t="shared" si="1"/>
        <v>0</v>
      </c>
      <c r="AC101" s="1286">
        <f>'t1'!N101</f>
        <v>0</v>
      </c>
    </row>
    <row r="102" spans="1:29" ht="14.25" customHeight="1" thickTop="1" thickBot="1">
      <c r="A102" s="1173" t="str">
        <f>'t1'!A102</f>
        <v>assistente religioso - d</v>
      </c>
      <c r="B102" s="1174" t="str">
        <f>'t1'!B102</f>
        <v>P16006</v>
      </c>
      <c r="C102" s="560"/>
      <c r="D102" s="560"/>
      <c r="E102" s="560"/>
      <c r="F102" s="560"/>
      <c r="G102" s="560"/>
      <c r="H102" s="560"/>
      <c r="I102" s="560"/>
      <c r="J102" s="560"/>
      <c r="K102" s="560"/>
      <c r="L102" s="560"/>
      <c r="M102" s="560"/>
      <c r="N102" s="560"/>
      <c r="O102" s="560"/>
      <c r="P102" s="560"/>
      <c r="Q102" s="560"/>
      <c r="R102" s="560"/>
      <c r="S102" s="560"/>
      <c r="T102" s="560"/>
      <c r="U102" s="560"/>
      <c r="V102" s="560"/>
      <c r="W102" s="560"/>
      <c r="X102" s="560"/>
      <c r="Y102" s="560"/>
      <c r="Z102" s="560"/>
      <c r="AA102" s="1312">
        <f t="shared" si="1"/>
        <v>0</v>
      </c>
      <c r="AB102" s="1313">
        <f t="shared" si="1"/>
        <v>0</v>
      </c>
      <c r="AC102" s="1286">
        <f>'t1'!N102</f>
        <v>0</v>
      </c>
    </row>
    <row r="103" spans="1:29" ht="14.25" customHeight="1" thickTop="1" thickBot="1">
      <c r="A103" s="1173" t="str">
        <f>'t1'!A103</f>
        <v>profilo atipico ruolo professionale</v>
      </c>
      <c r="B103" s="1174" t="str">
        <f>'t1'!B103</f>
        <v>P00062</v>
      </c>
      <c r="C103" s="560"/>
      <c r="D103" s="560"/>
      <c r="E103" s="560"/>
      <c r="F103" s="560"/>
      <c r="G103" s="560"/>
      <c r="H103" s="560"/>
      <c r="I103" s="560"/>
      <c r="J103" s="560"/>
      <c r="K103" s="560"/>
      <c r="L103" s="560"/>
      <c r="M103" s="560"/>
      <c r="N103" s="560"/>
      <c r="O103" s="560"/>
      <c r="P103" s="560"/>
      <c r="Q103" s="560"/>
      <c r="R103" s="560"/>
      <c r="S103" s="560"/>
      <c r="T103" s="560"/>
      <c r="U103" s="560"/>
      <c r="V103" s="560"/>
      <c r="W103" s="560"/>
      <c r="X103" s="560"/>
      <c r="Y103" s="560"/>
      <c r="Z103" s="560"/>
      <c r="AA103" s="1312">
        <f t="shared" si="1"/>
        <v>0</v>
      </c>
      <c r="AB103" s="1313">
        <f t="shared" si="1"/>
        <v>0</v>
      </c>
      <c r="AC103" s="1286">
        <f>'t1'!N103</f>
        <v>0</v>
      </c>
    </row>
    <row r="104" spans="1:29" ht="14.25" customHeight="1" thickTop="1" thickBot="1">
      <c r="A104" s="1173" t="str">
        <f>'t1'!A104</f>
        <v>analisti dirig. con incarico di struttura complessa</v>
      </c>
      <c r="B104" s="1174" t="str">
        <f>'t1'!B104</f>
        <v>TD0002</v>
      </c>
      <c r="C104" s="560"/>
      <c r="D104" s="560"/>
      <c r="E104" s="560"/>
      <c r="F104" s="560"/>
      <c r="G104" s="560"/>
      <c r="H104" s="560"/>
      <c r="I104" s="560"/>
      <c r="J104" s="560"/>
      <c r="K104" s="560"/>
      <c r="L104" s="560"/>
      <c r="M104" s="560"/>
      <c r="N104" s="560"/>
      <c r="O104" s="560"/>
      <c r="P104" s="560"/>
      <c r="Q104" s="560">
        <v>1</v>
      </c>
      <c r="R104" s="560"/>
      <c r="S104" s="560"/>
      <c r="T104" s="560"/>
      <c r="U104" s="560"/>
      <c r="V104" s="560"/>
      <c r="W104" s="560"/>
      <c r="X104" s="560"/>
      <c r="Y104" s="560"/>
      <c r="Z104" s="560"/>
      <c r="AA104" s="1312">
        <f t="shared" si="1"/>
        <v>1</v>
      </c>
      <c r="AB104" s="1313">
        <f t="shared" si="1"/>
        <v>0</v>
      </c>
      <c r="AC104" s="1286">
        <f>'t1'!N104</f>
        <v>1</v>
      </c>
    </row>
    <row r="105" spans="1:29" ht="14.25" customHeight="1" thickTop="1" thickBot="1">
      <c r="A105" s="1173" t="str">
        <f>'t1'!A105</f>
        <v>analisti dirig. con incarico di struttura semplice</v>
      </c>
      <c r="B105" s="1174" t="str">
        <f>'t1'!B105</f>
        <v>TD0S01</v>
      </c>
      <c r="C105" s="560"/>
      <c r="D105" s="560"/>
      <c r="E105" s="560"/>
      <c r="F105" s="560"/>
      <c r="G105" s="560"/>
      <c r="H105" s="560"/>
      <c r="I105" s="560"/>
      <c r="J105" s="560"/>
      <c r="K105" s="560"/>
      <c r="L105" s="560"/>
      <c r="M105" s="560"/>
      <c r="N105" s="560"/>
      <c r="O105" s="560"/>
      <c r="P105" s="560"/>
      <c r="Q105" s="560"/>
      <c r="R105" s="560"/>
      <c r="S105" s="560"/>
      <c r="T105" s="560"/>
      <c r="U105" s="560"/>
      <c r="V105" s="560"/>
      <c r="W105" s="560"/>
      <c r="X105" s="560"/>
      <c r="Y105" s="560"/>
      <c r="Z105" s="560"/>
      <c r="AA105" s="1312">
        <f t="shared" si="1"/>
        <v>0</v>
      </c>
      <c r="AB105" s="1313">
        <f t="shared" si="1"/>
        <v>0</v>
      </c>
      <c r="AC105" s="1286">
        <f>'t1'!N105</f>
        <v>0</v>
      </c>
    </row>
    <row r="106" spans="1:29" ht="14.25" customHeight="1" thickTop="1" thickBot="1">
      <c r="A106" s="1173" t="str">
        <f>'t1'!A106</f>
        <v>analisti dirig. con altri incar.prof.li</v>
      </c>
      <c r="B106" s="1174" t="str">
        <f>'t1'!B106</f>
        <v>TD0A01</v>
      </c>
      <c r="C106" s="560"/>
      <c r="D106" s="560"/>
      <c r="E106" s="560"/>
      <c r="F106" s="560"/>
      <c r="G106" s="560"/>
      <c r="H106" s="560"/>
      <c r="I106" s="560"/>
      <c r="J106" s="560"/>
      <c r="K106" s="560"/>
      <c r="L106" s="560"/>
      <c r="M106" s="560"/>
      <c r="N106" s="560"/>
      <c r="O106" s="560">
        <v>1</v>
      </c>
      <c r="P106" s="560"/>
      <c r="Q106" s="560">
        <v>1</v>
      </c>
      <c r="R106" s="560"/>
      <c r="S106" s="560"/>
      <c r="T106" s="560"/>
      <c r="U106" s="560"/>
      <c r="V106" s="560"/>
      <c r="W106" s="560"/>
      <c r="X106" s="560"/>
      <c r="Y106" s="560"/>
      <c r="Z106" s="560"/>
      <c r="AA106" s="1312">
        <f t="shared" si="1"/>
        <v>2</v>
      </c>
      <c r="AB106" s="1313">
        <f t="shared" si="1"/>
        <v>0</v>
      </c>
      <c r="AC106" s="1286">
        <f>'t1'!N106</f>
        <v>1</v>
      </c>
    </row>
    <row r="107" spans="1:29" ht="14.25" customHeight="1" thickTop="1" thickBot="1">
      <c r="A107" s="1173" t="str">
        <f>'t1'!A107</f>
        <v>analisti dir. a t. determinato(art. 15-septies dlgs. 502/92)</v>
      </c>
      <c r="B107" s="1174" t="str">
        <f>'t1'!B107</f>
        <v>TD0609</v>
      </c>
      <c r="C107" s="560"/>
      <c r="D107" s="560"/>
      <c r="E107" s="560"/>
      <c r="F107" s="560"/>
      <c r="G107" s="560"/>
      <c r="H107" s="560"/>
      <c r="I107" s="560"/>
      <c r="J107" s="560"/>
      <c r="K107" s="560"/>
      <c r="L107" s="560"/>
      <c r="M107" s="560"/>
      <c r="N107" s="560"/>
      <c r="O107" s="560"/>
      <c r="P107" s="560"/>
      <c r="Q107" s="560"/>
      <c r="R107" s="560"/>
      <c r="S107" s="560"/>
      <c r="T107" s="560"/>
      <c r="U107" s="560"/>
      <c r="V107" s="560"/>
      <c r="W107" s="560"/>
      <c r="X107" s="560"/>
      <c r="Y107" s="560"/>
      <c r="Z107" s="560"/>
      <c r="AA107" s="1312">
        <f t="shared" si="1"/>
        <v>0</v>
      </c>
      <c r="AB107" s="1313">
        <f t="shared" si="1"/>
        <v>0</v>
      </c>
      <c r="AC107" s="1286">
        <f>'t1'!N107</f>
        <v>0</v>
      </c>
    </row>
    <row r="108" spans="1:29" ht="14.25" customHeight="1" thickTop="1" thickBot="1">
      <c r="A108" s="1173" t="str">
        <f>'t1'!A108</f>
        <v>statistico dirig. con incarico di struttura complessa</v>
      </c>
      <c r="B108" s="1174" t="str">
        <f>'t1'!B108</f>
        <v>TD0071</v>
      </c>
      <c r="C108" s="560"/>
      <c r="D108" s="560"/>
      <c r="E108" s="560"/>
      <c r="F108" s="560"/>
      <c r="G108" s="560"/>
      <c r="H108" s="560"/>
      <c r="I108" s="560"/>
      <c r="J108" s="560"/>
      <c r="K108" s="560"/>
      <c r="L108" s="560"/>
      <c r="M108" s="560"/>
      <c r="N108" s="560"/>
      <c r="O108" s="560"/>
      <c r="P108" s="560"/>
      <c r="Q108" s="560"/>
      <c r="R108" s="560"/>
      <c r="S108" s="560"/>
      <c r="T108" s="560"/>
      <c r="U108" s="560"/>
      <c r="V108" s="560"/>
      <c r="W108" s="560"/>
      <c r="X108" s="560"/>
      <c r="Y108" s="560"/>
      <c r="Z108" s="560"/>
      <c r="AA108" s="1312">
        <f t="shared" si="1"/>
        <v>0</v>
      </c>
      <c r="AB108" s="1313">
        <f t="shared" si="1"/>
        <v>0</v>
      </c>
      <c r="AC108" s="1286">
        <f>'t1'!N108</f>
        <v>0</v>
      </c>
    </row>
    <row r="109" spans="1:29" ht="14.25" customHeight="1" thickTop="1" thickBot="1">
      <c r="A109" s="1173" t="str">
        <f>'t1'!A109</f>
        <v>statistico dirig. con incarico di struttura semplice</v>
      </c>
      <c r="B109" s="1174" t="str">
        <f>'t1'!B109</f>
        <v>TD0S70</v>
      </c>
      <c r="C109" s="560"/>
      <c r="D109" s="560"/>
      <c r="E109" s="560"/>
      <c r="F109" s="560"/>
      <c r="G109" s="560"/>
      <c r="H109" s="560"/>
      <c r="I109" s="560"/>
      <c r="J109" s="560"/>
      <c r="K109" s="560"/>
      <c r="L109" s="560"/>
      <c r="M109" s="560"/>
      <c r="N109" s="560"/>
      <c r="O109" s="560"/>
      <c r="P109" s="560"/>
      <c r="Q109" s="560">
        <v>1</v>
      </c>
      <c r="R109" s="560"/>
      <c r="S109" s="560"/>
      <c r="T109" s="560"/>
      <c r="U109" s="560"/>
      <c r="V109" s="560"/>
      <c r="W109" s="560"/>
      <c r="X109" s="560"/>
      <c r="Y109" s="560"/>
      <c r="Z109" s="560"/>
      <c r="AA109" s="1312">
        <f t="shared" si="1"/>
        <v>1</v>
      </c>
      <c r="AB109" s="1313">
        <f t="shared" si="1"/>
        <v>0</v>
      </c>
      <c r="AC109" s="1286">
        <f>'t1'!N109</f>
        <v>1</v>
      </c>
    </row>
    <row r="110" spans="1:29" ht="14.25" customHeight="1" thickTop="1" thickBot="1">
      <c r="A110" s="1173" t="str">
        <f>'t1'!A110</f>
        <v>statistico dirig. con altri incar.prof.li</v>
      </c>
      <c r="B110" s="1174" t="str">
        <f>'t1'!B110</f>
        <v>TD0A70</v>
      </c>
      <c r="C110" s="560"/>
      <c r="D110" s="560"/>
      <c r="E110" s="560"/>
      <c r="F110" s="560"/>
      <c r="G110" s="560"/>
      <c r="H110" s="560"/>
      <c r="I110" s="560"/>
      <c r="J110" s="560"/>
      <c r="K110" s="560"/>
      <c r="L110" s="560"/>
      <c r="M110" s="560"/>
      <c r="N110" s="560"/>
      <c r="O110" s="560"/>
      <c r="P110" s="560"/>
      <c r="Q110" s="560"/>
      <c r="R110" s="560">
        <v>1</v>
      </c>
      <c r="S110" s="560"/>
      <c r="T110" s="560"/>
      <c r="U110" s="560"/>
      <c r="V110" s="560"/>
      <c r="W110" s="560"/>
      <c r="X110" s="560"/>
      <c r="Y110" s="560"/>
      <c r="Z110" s="560"/>
      <c r="AA110" s="1312">
        <f t="shared" si="1"/>
        <v>0</v>
      </c>
      <c r="AB110" s="1313">
        <f t="shared" si="1"/>
        <v>1</v>
      </c>
      <c r="AC110" s="1286">
        <f>'t1'!N110</f>
        <v>1</v>
      </c>
    </row>
    <row r="111" spans="1:29" ht="14.25" customHeight="1" thickTop="1" thickBot="1">
      <c r="A111" s="1173" t="str">
        <f>'t1'!A111</f>
        <v>statistico dir. a t.determinato(art. 15-septies dlgs.502/92)</v>
      </c>
      <c r="B111" s="1174" t="str">
        <f>'t1'!B111</f>
        <v>TD0610</v>
      </c>
      <c r="C111" s="560"/>
      <c r="D111" s="560"/>
      <c r="E111" s="560"/>
      <c r="F111" s="560"/>
      <c r="G111" s="560"/>
      <c r="H111" s="560"/>
      <c r="I111" s="560"/>
      <c r="J111" s="560"/>
      <c r="K111" s="560"/>
      <c r="L111" s="560"/>
      <c r="M111" s="560"/>
      <c r="N111" s="560"/>
      <c r="O111" s="560"/>
      <c r="P111" s="560"/>
      <c r="Q111" s="560"/>
      <c r="R111" s="560"/>
      <c r="S111" s="560"/>
      <c r="T111" s="560"/>
      <c r="U111" s="560"/>
      <c r="V111" s="560"/>
      <c r="W111" s="560"/>
      <c r="X111" s="560"/>
      <c r="Y111" s="560"/>
      <c r="Z111" s="560"/>
      <c r="AA111" s="1312">
        <f t="shared" si="1"/>
        <v>0</v>
      </c>
      <c r="AB111" s="1313">
        <f t="shared" si="1"/>
        <v>0</v>
      </c>
      <c r="AC111" s="1286">
        <f>'t1'!N111</f>
        <v>0</v>
      </c>
    </row>
    <row r="112" spans="1:29" ht="14.25" customHeight="1" thickTop="1" thickBot="1">
      <c r="A112" s="1173" t="str">
        <f>'t1'!A112</f>
        <v>sociologo dirig. con incarico di struttura complessa</v>
      </c>
      <c r="B112" s="1174" t="str">
        <f>'t1'!B112</f>
        <v>TD0068</v>
      </c>
      <c r="C112" s="560"/>
      <c r="D112" s="560"/>
      <c r="E112" s="560"/>
      <c r="F112" s="560"/>
      <c r="G112" s="560"/>
      <c r="H112" s="560"/>
      <c r="I112" s="560"/>
      <c r="J112" s="560"/>
      <c r="K112" s="560"/>
      <c r="L112" s="560"/>
      <c r="M112" s="560"/>
      <c r="N112" s="560"/>
      <c r="O112" s="560"/>
      <c r="P112" s="560"/>
      <c r="Q112" s="560"/>
      <c r="R112" s="560"/>
      <c r="S112" s="560"/>
      <c r="T112" s="560"/>
      <c r="U112" s="560"/>
      <c r="V112" s="560"/>
      <c r="W112" s="560"/>
      <c r="X112" s="560"/>
      <c r="Y112" s="560"/>
      <c r="Z112" s="560"/>
      <c r="AA112" s="1312">
        <f t="shared" si="1"/>
        <v>0</v>
      </c>
      <c r="AB112" s="1313">
        <f t="shared" si="1"/>
        <v>0</v>
      </c>
      <c r="AC112" s="1286">
        <f>'t1'!N112</f>
        <v>0</v>
      </c>
    </row>
    <row r="113" spans="1:29" ht="14.25" customHeight="1" thickTop="1" thickBot="1">
      <c r="A113" s="1173" t="str">
        <f>'t1'!A113</f>
        <v>sociologo dirig. con incarico di struttura semplice</v>
      </c>
      <c r="B113" s="1174" t="str">
        <f>'t1'!B113</f>
        <v>TD0S67</v>
      </c>
      <c r="C113" s="560"/>
      <c r="D113" s="560"/>
      <c r="E113" s="560"/>
      <c r="F113" s="560"/>
      <c r="G113" s="560"/>
      <c r="H113" s="560"/>
      <c r="I113" s="560"/>
      <c r="J113" s="560"/>
      <c r="K113" s="560"/>
      <c r="L113" s="560"/>
      <c r="M113" s="560"/>
      <c r="N113" s="560"/>
      <c r="O113" s="560"/>
      <c r="P113" s="560"/>
      <c r="Q113" s="560"/>
      <c r="R113" s="560"/>
      <c r="S113" s="560"/>
      <c r="T113" s="560"/>
      <c r="U113" s="560"/>
      <c r="V113" s="560"/>
      <c r="W113" s="560"/>
      <c r="X113" s="560"/>
      <c r="Y113" s="560"/>
      <c r="Z113" s="560"/>
      <c r="AA113" s="1312">
        <f t="shared" si="1"/>
        <v>0</v>
      </c>
      <c r="AB113" s="1313">
        <f t="shared" si="1"/>
        <v>0</v>
      </c>
      <c r="AC113" s="1286">
        <f>'t1'!N113</f>
        <v>0</v>
      </c>
    </row>
    <row r="114" spans="1:29" ht="14.25" customHeight="1" thickTop="1" thickBot="1">
      <c r="A114" s="1173" t="str">
        <f>'t1'!A114</f>
        <v>sociologo dirig. con altri incar.prof.li</v>
      </c>
      <c r="B114" s="1174" t="str">
        <f>'t1'!B114</f>
        <v>TD0A67</v>
      </c>
      <c r="C114" s="560"/>
      <c r="D114" s="560"/>
      <c r="E114" s="560"/>
      <c r="F114" s="560"/>
      <c r="G114" s="560"/>
      <c r="H114" s="560"/>
      <c r="I114" s="560"/>
      <c r="J114" s="560"/>
      <c r="K114" s="560"/>
      <c r="L114" s="560"/>
      <c r="M114" s="560"/>
      <c r="N114" s="560"/>
      <c r="O114" s="560"/>
      <c r="P114" s="560"/>
      <c r="Q114" s="560"/>
      <c r="R114" s="560"/>
      <c r="S114" s="560"/>
      <c r="T114" s="560"/>
      <c r="U114" s="560"/>
      <c r="V114" s="560"/>
      <c r="W114" s="560"/>
      <c r="X114" s="560"/>
      <c r="Y114" s="560"/>
      <c r="Z114" s="560"/>
      <c r="AA114" s="1312">
        <f t="shared" si="1"/>
        <v>0</v>
      </c>
      <c r="AB114" s="1313">
        <f t="shared" si="1"/>
        <v>0</v>
      </c>
      <c r="AC114" s="1286">
        <f>'t1'!N114</f>
        <v>0</v>
      </c>
    </row>
    <row r="115" spans="1:29" ht="14.25" customHeight="1" thickTop="1" thickBot="1">
      <c r="A115" s="1173" t="str">
        <f>'t1'!A115</f>
        <v>sociologo dir. a t. determinato(art.15-septies dlgs. 502/92)</v>
      </c>
      <c r="B115" s="1174" t="str">
        <f>'t1'!B115</f>
        <v>TD0611</v>
      </c>
      <c r="C115" s="560"/>
      <c r="D115" s="560"/>
      <c r="E115" s="560"/>
      <c r="F115" s="560"/>
      <c r="G115" s="560"/>
      <c r="H115" s="560"/>
      <c r="I115" s="560"/>
      <c r="J115" s="560"/>
      <c r="K115" s="560"/>
      <c r="L115" s="560"/>
      <c r="M115" s="560"/>
      <c r="N115" s="560"/>
      <c r="O115" s="560"/>
      <c r="P115" s="560"/>
      <c r="Q115" s="560"/>
      <c r="R115" s="560"/>
      <c r="S115" s="560"/>
      <c r="T115" s="560"/>
      <c r="U115" s="560"/>
      <c r="V115" s="560"/>
      <c r="W115" s="560"/>
      <c r="X115" s="560"/>
      <c r="Y115" s="560"/>
      <c r="Z115" s="560"/>
      <c r="AA115" s="1312">
        <f t="shared" si="1"/>
        <v>0</v>
      </c>
      <c r="AB115" s="1313">
        <f t="shared" si="1"/>
        <v>0</v>
      </c>
      <c r="AC115" s="1286">
        <f>'t1'!N115</f>
        <v>0</v>
      </c>
    </row>
    <row r="116" spans="1:29" ht="14.25" customHeight="1" thickTop="1" thickBot="1">
      <c r="A116" s="1173" t="str">
        <f>'t1'!A116</f>
        <v>collab.re prof.le assistente sociale esperto - ds</v>
      </c>
      <c r="B116" s="1174" t="str">
        <f>'t1'!B116</f>
        <v>T18025</v>
      </c>
      <c r="C116" s="560"/>
      <c r="D116" s="560"/>
      <c r="E116" s="560"/>
      <c r="F116" s="560"/>
      <c r="G116" s="560"/>
      <c r="H116" s="560"/>
      <c r="I116" s="560"/>
      <c r="J116" s="560"/>
      <c r="K116" s="560"/>
      <c r="L116" s="560"/>
      <c r="M116" s="560"/>
      <c r="N116" s="560"/>
      <c r="O116" s="560"/>
      <c r="P116" s="560"/>
      <c r="Q116" s="560"/>
      <c r="R116" s="560"/>
      <c r="S116" s="560"/>
      <c r="T116" s="560"/>
      <c r="U116" s="560"/>
      <c r="V116" s="560"/>
      <c r="W116" s="560"/>
      <c r="X116" s="560"/>
      <c r="Y116" s="560"/>
      <c r="Z116" s="560"/>
      <c r="AA116" s="1312">
        <f t="shared" si="1"/>
        <v>0</v>
      </c>
      <c r="AB116" s="1313">
        <f t="shared" si="1"/>
        <v>0</v>
      </c>
      <c r="AC116" s="1286">
        <f>'t1'!N116</f>
        <v>0</v>
      </c>
    </row>
    <row r="117" spans="1:29" ht="14.25" customHeight="1" thickTop="1" thickBot="1">
      <c r="A117" s="1173" t="str">
        <f>'t1'!A117</f>
        <v>collab.re prof.le assistente sociale - d</v>
      </c>
      <c r="B117" s="1174" t="str">
        <f>'t1'!B117</f>
        <v>T16024</v>
      </c>
      <c r="C117" s="560"/>
      <c r="D117" s="560"/>
      <c r="E117" s="560"/>
      <c r="F117" s="560"/>
      <c r="G117" s="560"/>
      <c r="H117" s="560"/>
      <c r="I117" s="560"/>
      <c r="J117" s="560"/>
      <c r="K117" s="560"/>
      <c r="L117" s="560"/>
      <c r="M117" s="560"/>
      <c r="N117" s="560">
        <v>1</v>
      </c>
      <c r="O117" s="560"/>
      <c r="P117" s="560"/>
      <c r="Q117" s="560"/>
      <c r="R117" s="560"/>
      <c r="S117" s="560"/>
      <c r="T117" s="560">
        <v>1</v>
      </c>
      <c r="U117" s="560"/>
      <c r="V117" s="560"/>
      <c r="W117" s="560"/>
      <c r="X117" s="560"/>
      <c r="Y117" s="560"/>
      <c r="Z117" s="560"/>
      <c r="AA117" s="1312">
        <f t="shared" si="1"/>
        <v>0</v>
      </c>
      <c r="AB117" s="1313">
        <f t="shared" si="1"/>
        <v>2</v>
      </c>
      <c r="AC117" s="1286">
        <f>'t1'!N117</f>
        <v>1</v>
      </c>
    </row>
    <row r="118" spans="1:29" ht="14.25" customHeight="1" thickTop="1" thickBot="1">
      <c r="A118" s="1173" t="str">
        <f>'t1'!A118</f>
        <v>collab.re tec. - prof.le esperto - ds</v>
      </c>
      <c r="B118" s="1174" t="str">
        <f>'t1'!B118</f>
        <v>T18027</v>
      </c>
      <c r="C118" s="560"/>
      <c r="D118" s="560"/>
      <c r="E118" s="560"/>
      <c r="F118" s="560"/>
      <c r="G118" s="560"/>
      <c r="H118" s="560"/>
      <c r="I118" s="560"/>
      <c r="J118" s="560"/>
      <c r="K118" s="560"/>
      <c r="L118" s="560"/>
      <c r="M118" s="560"/>
      <c r="N118" s="560"/>
      <c r="O118" s="560"/>
      <c r="P118" s="560"/>
      <c r="Q118" s="560"/>
      <c r="R118" s="560"/>
      <c r="S118" s="560"/>
      <c r="T118" s="560"/>
      <c r="U118" s="560"/>
      <c r="V118" s="560"/>
      <c r="W118" s="560"/>
      <c r="X118" s="560"/>
      <c r="Y118" s="560"/>
      <c r="Z118" s="560"/>
      <c r="AA118" s="1312">
        <f t="shared" si="1"/>
        <v>0</v>
      </c>
      <c r="AB118" s="1313">
        <f t="shared" si="1"/>
        <v>0</v>
      </c>
      <c r="AC118" s="1286">
        <f>'t1'!N118</f>
        <v>0</v>
      </c>
    </row>
    <row r="119" spans="1:29" ht="14.25" customHeight="1" thickTop="1" thickBot="1">
      <c r="A119" s="1173" t="str">
        <f>'t1'!A119</f>
        <v>collab.re tec. - prof.le - d</v>
      </c>
      <c r="B119" s="1174" t="str">
        <f>'t1'!B119</f>
        <v>T16026</v>
      </c>
      <c r="C119" s="560"/>
      <c r="D119" s="560"/>
      <c r="E119" s="560"/>
      <c r="F119" s="560"/>
      <c r="G119" s="560"/>
      <c r="H119" s="560"/>
      <c r="I119" s="560">
        <v>1</v>
      </c>
      <c r="J119" s="560"/>
      <c r="K119" s="560">
        <v>1</v>
      </c>
      <c r="L119" s="560"/>
      <c r="M119" s="560">
        <v>3</v>
      </c>
      <c r="N119" s="560"/>
      <c r="O119" s="560"/>
      <c r="P119" s="560">
        <v>1</v>
      </c>
      <c r="Q119" s="560">
        <v>2</v>
      </c>
      <c r="R119" s="560"/>
      <c r="S119" s="560">
        <v>1</v>
      </c>
      <c r="T119" s="560"/>
      <c r="U119" s="560">
        <v>2</v>
      </c>
      <c r="V119" s="560"/>
      <c r="W119" s="560"/>
      <c r="X119" s="560"/>
      <c r="Y119" s="560"/>
      <c r="Z119" s="560"/>
      <c r="AA119" s="1312">
        <f t="shared" si="1"/>
        <v>10</v>
      </c>
      <c r="AB119" s="1313">
        <f t="shared" si="1"/>
        <v>1</v>
      </c>
      <c r="AC119" s="1286">
        <f>'t1'!N119</f>
        <v>1</v>
      </c>
    </row>
    <row r="120" spans="1:29" ht="14.25" customHeight="1" thickTop="1" thickBot="1">
      <c r="A120" s="1173" t="str">
        <f>'t1'!A120</f>
        <v>oper.re prof.le assistente soc. - c</v>
      </c>
      <c r="B120" s="1174" t="str">
        <f>'t1'!B120</f>
        <v>T14050</v>
      </c>
      <c r="C120" s="560"/>
      <c r="D120" s="560"/>
      <c r="E120" s="560"/>
      <c r="F120" s="560"/>
      <c r="G120" s="560"/>
      <c r="H120" s="560"/>
      <c r="I120" s="560"/>
      <c r="J120" s="560"/>
      <c r="K120" s="560"/>
      <c r="L120" s="560"/>
      <c r="M120" s="560"/>
      <c r="N120" s="560"/>
      <c r="O120" s="560"/>
      <c r="P120" s="560"/>
      <c r="Q120" s="560"/>
      <c r="R120" s="560"/>
      <c r="S120" s="560"/>
      <c r="T120" s="560"/>
      <c r="U120" s="560"/>
      <c r="V120" s="560"/>
      <c r="W120" s="560"/>
      <c r="X120" s="560"/>
      <c r="Y120" s="560"/>
      <c r="Z120" s="560"/>
      <c r="AA120" s="1312">
        <f t="shared" si="1"/>
        <v>0</v>
      </c>
      <c r="AB120" s="1313">
        <f t="shared" si="1"/>
        <v>0</v>
      </c>
      <c r="AC120" s="1286">
        <f>'t1'!N120</f>
        <v>0</v>
      </c>
    </row>
    <row r="121" spans="1:29" ht="14.25" customHeight="1" thickTop="1" thickBot="1">
      <c r="A121" s="1173" t="str">
        <f>'t1'!A121</f>
        <v>assistente tecnico - c</v>
      </c>
      <c r="B121" s="1174" t="str">
        <f>'t1'!B121</f>
        <v>T14007</v>
      </c>
      <c r="C121" s="560"/>
      <c r="D121" s="560"/>
      <c r="E121" s="560"/>
      <c r="F121" s="560"/>
      <c r="G121" s="560"/>
      <c r="H121" s="560"/>
      <c r="I121" s="560"/>
      <c r="J121" s="560"/>
      <c r="K121" s="560">
        <v>2</v>
      </c>
      <c r="L121" s="560">
        <v>1</v>
      </c>
      <c r="M121" s="560"/>
      <c r="N121" s="560">
        <v>1</v>
      </c>
      <c r="O121" s="560">
        <v>4</v>
      </c>
      <c r="P121" s="560"/>
      <c r="Q121" s="560">
        <v>2</v>
      </c>
      <c r="R121" s="560"/>
      <c r="S121" s="560">
        <v>4</v>
      </c>
      <c r="T121" s="560"/>
      <c r="U121" s="560">
        <v>2</v>
      </c>
      <c r="V121" s="560">
        <v>1</v>
      </c>
      <c r="W121" s="560"/>
      <c r="X121" s="560"/>
      <c r="Y121" s="560"/>
      <c r="Z121" s="560"/>
      <c r="AA121" s="1314">
        <f t="shared" si="1"/>
        <v>14</v>
      </c>
      <c r="AB121" s="1315">
        <f t="shared" si="1"/>
        <v>3</v>
      </c>
      <c r="AC121" s="1286">
        <f>'t1'!N121</f>
        <v>1</v>
      </c>
    </row>
    <row r="122" spans="1:29" ht="14.25" customHeight="1" thickTop="1" thickBot="1">
      <c r="A122" s="1173" t="str">
        <f>'t1'!A122</f>
        <v>program.re - c</v>
      </c>
      <c r="B122" s="1174" t="str">
        <f>'t1'!B122</f>
        <v>T14063</v>
      </c>
      <c r="C122" s="560"/>
      <c r="D122" s="560"/>
      <c r="E122" s="560"/>
      <c r="F122" s="560"/>
      <c r="G122" s="560"/>
      <c r="H122" s="560"/>
      <c r="I122" s="560"/>
      <c r="J122" s="560"/>
      <c r="K122" s="560"/>
      <c r="L122" s="560"/>
      <c r="M122" s="560"/>
      <c r="N122" s="560">
        <v>1</v>
      </c>
      <c r="O122" s="560">
        <v>1</v>
      </c>
      <c r="P122" s="560">
        <v>1</v>
      </c>
      <c r="Q122" s="560">
        <v>1</v>
      </c>
      <c r="R122" s="560"/>
      <c r="S122" s="560">
        <v>1</v>
      </c>
      <c r="T122" s="560"/>
      <c r="U122" s="560"/>
      <c r="V122" s="560"/>
      <c r="W122" s="560"/>
      <c r="X122" s="560"/>
      <c r="Y122" s="560"/>
      <c r="Z122" s="560"/>
      <c r="AA122" s="1312">
        <f t="shared" si="1"/>
        <v>3</v>
      </c>
      <c r="AB122" s="1313">
        <f t="shared" si="1"/>
        <v>2</v>
      </c>
      <c r="AC122" s="1286">
        <f>'t1'!N122</f>
        <v>1</v>
      </c>
    </row>
    <row r="123" spans="1:29" ht="14.25" customHeight="1" thickTop="1" thickBot="1">
      <c r="A123" s="1173" t="str">
        <f>'t1'!A123</f>
        <v>operatore tecnico special.to esperto - c (2)</v>
      </c>
      <c r="B123" s="1174" t="str">
        <f>'t1'!B123</f>
        <v>T14E59</v>
      </c>
      <c r="C123" s="560"/>
      <c r="D123" s="560"/>
      <c r="E123" s="560"/>
      <c r="F123" s="560"/>
      <c r="G123" s="560"/>
      <c r="H123" s="560"/>
      <c r="I123" s="560"/>
      <c r="J123" s="560"/>
      <c r="K123" s="560"/>
      <c r="L123" s="560"/>
      <c r="M123" s="560">
        <v>1</v>
      </c>
      <c r="N123" s="560"/>
      <c r="O123" s="560"/>
      <c r="P123" s="560"/>
      <c r="Q123" s="560">
        <v>1</v>
      </c>
      <c r="R123" s="560"/>
      <c r="S123" s="560">
        <v>5</v>
      </c>
      <c r="T123" s="560"/>
      <c r="U123" s="560"/>
      <c r="V123" s="560"/>
      <c r="W123" s="560">
        <v>1</v>
      </c>
      <c r="X123" s="560"/>
      <c r="Y123" s="560"/>
      <c r="Z123" s="560"/>
      <c r="AA123" s="1314">
        <f t="shared" si="1"/>
        <v>8</v>
      </c>
      <c r="AB123" s="1315">
        <f t="shared" si="1"/>
        <v>0</v>
      </c>
      <c r="AC123" s="1286">
        <f>'t1'!N123</f>
        <v>1</v>
      </c>
    </row>
    <row r="124" spans="1:29" ht="14.25" customHeight="1" thickTop="1" thickBot="1">
      <c r="A124" s="1173" t="str">
        <f>'t1'!A124</f>
        <v>operatore tecnico special.to - bs</v>
      </c>
      <c r="B124" s="1174" t="str">
        <f>'t1'!B124</f>
        <v>T13059</v>
      </c>
      <c r="C124" s="560"/>
      <c r="D124" s="560"/>
      <c r="E124" s="560"/>
      <c r="F124" s="560"/>
      <c r="G124" s="560"/>
      <c r="H124" s="560"/>
      <c r="I124" s="560"/>
      <c r="J124" s="560"/>
      <c r="K124" s="560"/>
      <c r="L124" s="560"/>
      <c r="M124" s="560">
        <v>1</v>
      </c>
      <c r="N124" s="560">
        <v>1</v>
      </c>
      <c r="O124" s="560">
        <v>6</v>
      </c>
      <c r="P124" s="560">
        <v>2</v>
      </c>
      <c r="Q124" s="560">
        <v>3</v>
      </c>
      <c r="R124" s="560">
        <v>2</v>
      </c>
      <c r="S124" s="560">
        <v>7</v>
      </c>
      <c r="T124" s="560">
        <v>6</v>
      </c>
      <c r="U124" s="560">
        <v>6</v>
      </c>
      <c r="V124" s="560">
        <v>2</v>
      </c>
      <c r="W124" s="560"/>
      <c r="X124" s="560"/>
      <c r="Y124" s="560"/>
      <c r="Z124" s="560"/>
      <c r="AA124" s="1312">
        <f t="shared" si="1"/>
        <v>23</v>
      </c>
      <c r="AB124" s="1313">
        <f t="shared" si="1"/>
        <v>13</v>
      </c>
      <c r="AC124" s="1286">
        <f>'t1'!N124</f>
        <v>1</v>
      </c>
    </row>
    <row r="125" spans="1:29" ht="14.25" customHeight="1" thickTop="1" thickBot="1">
      <c r="A125" s="1173" t="str">
        <f>'t1'!A125</f>
        <v>operatore socio-sanitario - bs</v>
      </c>
      <c r="B125" s="1174" t="str">
        <f>'t1'!B125</f>
        <v>T13660</v>
      </c>
      <c r="C125" s="560"/>
      <c r="D125" s="560"/>
      <c r="E125" s="560"/>
      <c r="F125" s="560"/>
      <c r="G125" s="560">
        <v>3</v>
      </c>
      <c r="H125" s="560">
        <v>1</v>
      </c>
      <c r="I125" s="560">
        <v>2</v>
      </c>
      <c r="J125" s="560">
        <v>4</v>
      </c>
      <c r="K125" s="560">
        <v>5</v>
      </c>
      <c r="L125" s="560">
        <v>8</v>
      </c>
      <c r="M125" s="560">
        <v>4</v>
      </c>
      <c r="N125" s="560">
        <v>13</v>
      </c>
      <c r="O125" s="560">
        <v>5</v>
      </c>
      <c r="P125" s="560">
        <v>17</v>
      </c>
      <c r="Q125" s="560">
        <v>2</v>
      </c>
      <c r="R125" s="560">
        <v>15</v>
      </c>
      <c r="S125" s="560">
        <v>2</v>
      </c>
      <c r="T125" s="560">
        <v>25</v>
      </c>
      <c r="U125" s="560">
        <v>4</v>
      </c>
      <c r="V125" s="560">
        <v>10</v>
      </c>
      <c r="W125" s="560"/>
      <c r="X125" s="560">
        <v>2</v>
      </c>
      <c r="Y125" s="560"/>
      <c r="Z125" s="560"/>
      <c r="AA125" s="1314">
        <f t="shared" si="1"/>
        <v>27</v>
      </c>
      <c r="AB125" s="1315">
        <f t="shared" si="1"/>
        <v>95</v>
      </c>
      <c r="AC125" s="1286">
        <f>'t1'!N125</f>
        <v>1</v>
      </c>
    </row>
    <row r="126" spans="1:29" ht="14.25" customHeight="1" thickTop="1" thickBot="1">
      <c r="A126" s="1173" t="str">
        <f>'t1'!A126</f>
        <v>operatore tecnico - b</v>
      </c>
      <c r="B126" s="1174" t="str">
        <f>'t1'!B126</f>
        <v>T12057</v>
      </c>
      <c r="C126" s="560"/>
      <c r="D126" s="560"/>
      <c r="E126" s="560"/>
      <c r="F126" s="560"/>
      <c r="G126" s="560">
        <v>1</v>
      </c>
      <c r="H126" s="560"/>
      <c r="I126" s="560"/>
      <c r="J126" s="560">
        <v>1</v>
      </c>
      <c r="K126" s="560"/>
      <c r="L126" s="560"/>
      <c r="M126" s="560">
        <v>3</v>
      </c>
      <c r="N126" s="560">
        <v>2</v>
      </c>
      <c r="O126" s="560">
        <v>5</v>
      </c>
      <c r="P126" s="560">
        <v>6</v>
      </c>
      <c r="Q126" s="560">
        <v>10</v>
      </c>
      <c r="R126" s="560">
        <v>19</v>
      </c>
      <c r="S126" s="560">
        <v>4</v>
      </c>
      <c r="T126" s="560">
        <v>20</v>
      </c>
      <c r="U126" s="560">
        <v>3</v>
      </c>
      <c r="V126" s="560">
        <v>12</v>
      </c>
      <c r="W126" s="560"/>
      <c r="X126" s="560"/>
      <c r="Y126" s="560"/>
      <c r="Z126" s="560"/>
      <c r="AA126" s="1314">
        <f t="shared" si="1"/>
        <v>26</v>
      </c>
      <c r="AB126" s="1315">
        <f t="shared" si="1"/>
        <v>60</v>
      </c>
      <c r="AC126" s="1286">
        <f>'t1'!N126</f>
        <v>1</v>
      </c>
    </row>
    <row r="127" spans="1:29" ht="14.25" customHeight="1" thickTop="1" thickBot="1">
      <c r="A127" s="1173" t="str">
        <f>'t1'!A127</f>
        <v>operatore tecnico addetto all'assistenza - b</v>
      </c>
      <c r="B127" s="1174" t="str">
        <f>'t1'!B127</f>
        <v>T12058</v>
      </c>
      <c r="C127" s="560"/>
      <c r="D127" s="560"/>
      <c r="E127" s="560"/>
      <c r="F127" s="560"/>
      <c r="G127" s="560"/>
      <c r="H127" s="560"/>
      <c r="I127" s="560"/>
      <c r="J127" s="560"/>
      <c r="K127" s="560"/>
      <c r="L127" s="560"/>
      <c r="M127" s="560"/>
      <c r="N127" s="560"/>
      <c r="O127" s="560"/>
      <c r="P127" s="560"/>
      <c r="Q127" s="560">
        <v>1</v>
      </c>
      <c r="R127" s="560"/>
      <c r="S127" s="560">
        <v>1</v>
      </c>
      <c r="T127" s="560">
        <v>10</v>
      </c>
      <c r="U127" s="560">
        <v>1</v>
      </c>
      <c r="V127" s="560">
        <v>1</v>
      </c>
      <c r="W127" s="560"/>
      <c r="X127" s="560"/>
      <c r="Y127" s="560"/>
      <c r="Z127" s="560"/>
      <c r="AA127" s="1314">
        <f t="shared" si="1"/>
        <v>3</v>
      </c>
      <c r="AB127" s="1315">
        <f t="shared" si="1"/>
        <v>11</v>
      </c>
      <c r="AC127" s="1286">
        <f>'t1'!N127</f>
        <v>1</v>
      </c>
    </row>
    <row r="128" spans="1:29" ht="14.25" customHeight="1" thickTop="1" thickBot="1">
      <c r="A128" s="1173" t="str">
        <f>'t1'!A128</f>
        <v>ausiliario specializzato - a</v>
      </c>
      <c r="B128" s="1174" t="str">
        <f>'t1'!B128</f>
        <v>T11008</v>
      </c>
      <c r="C128" s="560"/>
      <c r="D128" s="560"/>
      <c r="E128" s="560"/>
      <c r="F128" s="560"/>
      <c r="G128" s="560"/>
      <c r="H128" s="560"/>
      <c r="I128" s="560"/>
      <c r="J128" s="560"/>
      <c r="K128" s="560"/>
      <c r="L128" s="560"/>
      <c r="M128" s="560"/>
      <c r="N128" s="560"/>
      <c r="O128" s="560"/>
      <c r="P128" s="560"/>
      <c r="Q128" s="560"/>
      <c r="R128" s="560"/>
      <c r="S128" s="560"/>
      <c r="T128" s="560"/>
      <c r="U128" s="560"/>
      <c r="V128" s="560"/>
      <c r="W128" s="560"/>
      <c r="X128" s="560"/>
      <c r="Y128" s="560"/>
      <c r="Z128" s="560"/>
      <c r="AA128" s="1314">
        <f t="shared" si="1"/>
        <v>0</v>
      </c>
      <c r="AB128" s="1315">
        <f t="shared" si="1"/>
        <v>0</v>
      </c>
      <c r="AC128" s="1286">
        <f>'t1'!N128</f>
        <v>0</v>
      </c>
    </row>
    <row r="129" spans="1:29" ht="14.25" customHeight="1" thickTop="1" thickBot="1">
      <c r="A129" s="1173" t="str">
        <f>'t1'!A129</f>
        <v>profilo atipico ruolo tecnico</v>
      </c>
      <c r="B129" s="1174" t="str">
        <f>'t1'!B129</f>
        <v>T00062</v>
      </c>
      <c r="C129" s="560"/>
      <c r="D129" s="560"/>
      <c r="E129" s="560"/>
      <c r="F129" s="560"/>
      <c r="G129" s="560"/>
      <c r="H129" s="560"/>
      <c r="I129" s="560"/>
      <c r="J129" s="560"/>
      <c r="K129" s="560"/>
      <c r="L129" s="560"/>
      <c r="M129" s="560"/>
      <c r="N129" s="560"/>
      <c r="O129" s="560"/>
      <c r="P129" s="560"/>
      <c r="Q129" s="560"/>
      <c r="R129" s="560"/>
      <c r="S129" s="560"/>
      <c r="T129" s="560"/>
      <c r="U129" s="560"/>
      <c r="V129" s="560"/>
      <c r="W129" s="560"/>
      <c r="X129" s="560"/>
      <c r="Y129" s="560"/>
      <c r="Z129" s="560"/>
      <c r="AA129" s="1314">
        <f t="shared" si="1"/>
        <v>0</v>
      </c>
      <c r="AB129" s="1315">
        <f t="shared" si="1"/>
        <v>0</v>
      </c>
      <c r="AC129" s="1286">
        <f>'t1'!N129</f>
        <v>0</v>
      </c>
    </row>
    <row r="130" spans="1:29" ht="14.25" customHeight="1" thickTop="1" thickBot="1">
      <c r="A130" s="1173" t="str">
        <f>'t1'!A130</f>
        <v>dirigente amm.vo con incarico di struttura complessa</v>
      </c>
      <c r="B130" s="1174" t="str">
        <f>'t1'!B130</f>
        <v>AD0032</v>
      </c>
      <c r="C130" s="560"/>
      <c r="D130" s="560"/>
      <c r="E130" s="560"/>
      <c r="F130" s="560"/>
      <c r="G130" s="560"/>
      <c r="H130" s="560"/>
      <c r="I130" s="560"/>
      <c r="J130" s="560"/>
      <c r="K130" s="560"/>
      <c r="L130" s="560"/>
      <c r="M130" s="560"/>
      <c r="N130" s="560"/>
      <c r="O130" s="560"/>
      <c r="P130" s="560">
        <v>1</v>
      </c>
      <c r="Q130" s="560"/>
      <c r="R130" s="560">
        <v>1</v>
      </c>
      <c r="S130" s="560">
        <v>1</v>
      </c>
      <c r="T130" s="560"/>
      <c r="U130" s="560"/>
      <c r="V130" s="560"/>
      <c r="W130" s="560"/>
      <c r="X130" s="560">
        <v>1</v>
      </c>
      <c r="Y130" s="560"/>
      <c r="Z130" s="560"/>
      <c r="AA130" s="1312">
        <f t="shared" si="1"/>
        <v>1</v>
      </c>
      <c r="AB130" s="1313">
        <f t="shared" si="1"/>
        <v>3</v>
      </c>
      <c r="AC130" s="1286">
        <f>'t1'!N130</f>
        <v>1</v>
      </c>
    </row>
    <row r="131" spans="1:29" ht="14.25" customHeight="1" thickTop="1" thickBot="1">
      <c r="A131" s="1173" t="str">
        <f>'t1'!A131</f>
        <v>dirigente amm.vo con incarico di struttura semplice</v>
      </c>
      <c r="B131" s="1174" t="str">
        <f>'t1'!B131</f>
        <v>AD0S31</v>
      </c>
      <c r="C131" s="560"/>
      <c r="D131" s="560"/>
      <c r="E131" s="560"/>
      <c r="F131" s="560"/>
      <c r="G131" s="560"/>
      <c r="H131" s="560"/>
      <c r="I131" s="560"/>
      <c r="J131" s="560"/>
      <c r="K131" s="560"/>
      <c r="L131" s="560"/>
      <c r="M131" s="560"/>
      <c r="N131" s="560"/>
      <c r="O131" s="560"/>
      <c r="P131" s="560"/>
      <c r="Q131" s="560"/>
      <c r="R131" s="560"/>
      <c r="S131" s="560"/>
      <c r="T131" s="560"/>
      <c r="U131" s="560"/>
      <c r="V131" s="560"/>
      <c r="W131" s="560"/>
      <c r="X131" s="560"/>
      <c r="Y131" s="560"/>
      <c r="Z131" s="560"/>
      <c r="AA131" s="1312">
        <f t="shared" si="1"/>
        <v>0</v>
      </c>
      <c r="AB131" s="1313">
        <f t="shared" si="1"/>
        <v>0</v>
      </c>
      <c r="AC131" s="1286">
        <f>'t1'!N131</f>
        <v>0</v>
      </c>
    </row>
    <row r="132" spans="1:29" ht="14.25" customHeight="1" thickTop="1" thickBot="1">
      <c r="A132" s="1173" t="str">
        <f>'t1'!A132</f>
        <v>dirigente amm.vo con altri incar.prof.li</v>
      </c>
      <c r="B132" s="1174" t="str">
        <f>'t1'!B132</f>
        <v>AD0A31</v>
      </c>
      <c r="C132" s="560"/>
      <c r="D132" s="560"/>
      <c r="E132" s="560"/>
      <c r="F132" s="560"/>
      <c r="G132" s="560"/>
      <c r="H132" s="560"/>
      <c r="I132" s="560"/>
      <c r="J132" s="560"/>
      <c r="K132" s="560"/>
      <c r="L132" s="560"/>
      <c r="M132" s="560"/>
      <c r="N132" s="560"/>
      <c r="O132" s="560"/>
      <c r="P132" s="560"/>
      <c r="Q132" s="560"/>
      <c r="R132" s="560"/>
      <c r="S132" s="560"/>
      <c r="T132" s="560"/>
      <c r="U132" s="560">
        <v>1</v>
      </c>
      <c r="V132" s="560"/>
      <c r="W132" s="560"/>
      <c r="X132" s="560"/>
      <c r="Y132" s="560"/>
      <c r="Z132" s="560"/>
      <c r="AA132" s="1314">
        <f t="shared" si="1"/>
        <v>1</v>
      </c>
      <c r="AB132" s="1315">
        <f t="shared" si="1"/>
        <v>0</v>
      </c>
      <c r="AC132" s="1286">
        <f>'t1'!N132</f>
        <v>1</v>
      </c>
    </row>
    <row r="133" spans="1:29" ht="14.25" customHeight="1" thickTop="1" thickBot="1">
      <c r="A133" s="1173" t="str">
        <f>'t1'!A133</f>
        <v>dirig. amm.vo a t. determinato (art. 15-septies dlgs.502/92)</v>
      </c>
      <c r="B133" s="1174" t="str">
        <f>'t1'!B133</f>
        <v>AD0612</v>
      </c>
      <c r="C133" s="560"/>
      <c r="D133" s="560"/>
      <c r="E133" s="560"/>
      <c r="F133" s="560"/>
      <c r="G133" s="560"/>
      <c r="H133" s="560"/>
      <c r="I133" s="560"/>
      <c r="J133" s="560"/>
      <c r="K133" s="560"/>
      <c r="L133" s="560"/>
      <c r="M133" s="560"/>
      <c r="N133" s="560"/>
      <c r="O133" s="560"/>
      <c r="P133" s="560"/>
      <c r="Q133" s="560"/>
      <c r="R133" s="560"/>
      <c r="S133" s="560"/>
      <c r="T133" s="560"/>
      <c r="U133" s="560"/>
      <c r="V133" s="560"/>
      <c r="W133" s="560"/>
      <c r="X133" s="560"/>
      <c r="Y133" s="560"/>
      <c r="Z133" s="560"/>
      <c r="AA133" s="1314">
        <f t="shared" si="1"/>
        <v>0</v>
      </c>
      <c r="AB133" s="1315">
        <f t="shared" si="1"/>
        <v>0</v>
      </c>
      <c r="AC133" s="1286">
        <f>'t1'!N133</f>
        <v>0</v>
      </c>
    </row>
    <row r="134" spans="1:29" ht="14.25" customHeight="1" thickTop="1" thickBot="1">
      <c r="A134" s="1173" t="str">
        <f>'t1'!A134</f>
        <v>collaboratore amministrativo prof.le esperto - ds</v>
      </c>
      <c r="B134" s="1174" t="str">
        <f>'t1'!B134</f>
        <v>A18029</v>
      </c>
      <c r="C134" s="560"/>
      <c r="D134" s="560"/>
      <c r="E134" s="560"/>
      <c r="F134" s="560"/>
      <c r="G134" s="560"/>
      <c r="H134" s="560"/>
      <c r="I134" s="560"/>
      <c r="J134" s="560"/>
      <c r="K134" s="560"/>
      <c r="L134" s="560"/>
      <c r="M134" s="560"/>
      <c r="N134" s="560"/>
      <c r="O134" s="560"/>
      <c r="P134" s="560">
        <v>2</v>
      </c>
      <c r="Q134" s="560">
        <v>2</v>
      </c>
      <c r="R134" s="560">
        <v>3</v>
      </c>
      <c r="S134" s="560">
        <v>2</v>
      </c>
      <c r="T134" s="560">
        <v>5</v>
      </c>
      <c r="U134" s="560"/>
      <c r="V134" s="560">
        <v>2</v>
      </c>
      <c r="W134" s="560"/>
      <c r="X134" s="560"/>
      <c r="Y134" s="560"/>
      <c r="Z134" s="560"/>
      <c r="AA134" s="1312">
        <f t="shared" si="1"/>
        <v>4</v>
      </c>
      <c r="AB134" s="1313">
        <f t="shared" si="1"/>
        <v>12</v>
      </c>
      <c r="AC134" s="1286">
        <f>'t1'!N134</f>
        <v>1</v>
      </c>
    </row>
    <row r="135" spans="1:29" ht="14.25" customHeight="1" thickTop="1" thickBot="1">
      <c r="A135" s="1173" t="str">
        <f>'t1'!A135</f>
        <v>collaboratore amministrativo prof.le - d</v>
      </c>
      <c r="B135" s="1174" t="str">
        <f>'t1'!B135</f>
        <v>A16028</v>
      </c>
      <c r="C135" s="560"/>
      <c r="D135" s="560"/>
      <c r="E135" s="560"/>
      <c r="F135" s="560"/>
      <c r="G135" s="560"/>
      <c r="H135" s="560"/>
      <c r="I135" s="560"/>
      <c r="J135" s="560"/>
      <c r="K135" s="560"/>
      <c r="L135" s="560">
        <v>1</v>
      </c>
      <c r="M135" s="560">
        <v>3</v>
      </c>
      <c r="N135" s="560">
        <v>7</v>
      </c>
      <c r="O135" s="560">
        <v>1</v>
      </c>
      <c r="P135" s="560">
        <v>9</v>
      </c>
      <c r="Q135" s="560"/>
      <c r="R135" s="560">
        <v>6</v>
      </c>
      <c r="S135" s="560"/>
      <c r="T135" s="560">
        <v>5</v>
      </c>
      <c r="U135" s="560"/>
      <c r="V135" s="560">
        <v>3</v>
      </c>
      <c r="W135" s="560"/>
      <c r="X135" s="560"/>
      <c r="Y135" s="560"/>
      <c r="Z135" s="560"/>
      <c r="AA135" s="1314">
        <f t="shared" si="1"/>
        <v>4</v>
      </c>
      <c r="AB135" s="1315">
        <f t="shared" si="1"/>
        <v>31</v>
      </c>
      <c r="AC135" s="1286">
        <f>'t1'!N135</f>
        <v>1</v>
      </c>
    </row>
    <row r="136" spans="1:29" ht="14.25" customHeight="1" thickTop="1" thickBot="1">
      <c r="A136" s="1173" t="str">
        <f>'t1'!A136</f>
        <v>assistente amministrativo - c</v>
      </c>
      <c r="B136" s="1174" t="str">
        <f>'t1'!B136</f>
        <v>A14005</v>
      </c>
      <c r="C136" s="560"/>
      <c r="D136" s="560"/>
      <c r="E136" s="560"/>
      <c r="F136" s="560"/>
      <c r="G136" s="560"/>
      <c r="H136" s="560"/>
      <c r="I136" s="560"/>
      <c r="J136" s="560"/>
      <c r="K136" s="560"/>
      <c r="L136" s="560">
        <v>4</v>
      </c>
      <c r="M136" s="560">
        <v>2</v>
      </c>
      <c r="N136" s="560">
        <v>7</v>
      </c>
      <c r="O136" s="560">
        <v>6</v>
      </c>
      <c r="P136" s="560">
        <v>23</v>
      </c>
      <c r="Q136" s="560">
        <v>1</v>
      </c>
      <c r="R136" s="560">
        <v>23</v>
      </c>
      <c r="S136" s="560">
        <v>3</v>
      </c>
      <c r="T136" s="560">
        <v>28</v>
      </c>
      <c r="U136" s="560">
        <v>1</v>
      </c>
      <c r="V136" s="560">
        <v>9</v>
      </c>
      <c r="W136" s="560"/>
      <c r="X136" s="560"/>
      <c r="Y136" s="560"/>
      <c r="Z136" s="560"/>
      <c r="AA136" s="1312">
        <f t="shared" si="1"/>
        <v>13</v>
      </c>
      <c r="AB136" s="1313">
        <f t="shared" si="1"/>
        <v>94</v>
      </c>
      <c r="AC136" s="1286">
        <f>'t1'!N136</f>
        <v>1</v>
      </c>
    </row>
    <row r="137" spans="1:29" ht="14.25" customHeight="1" thickTop="1" thickBot="1">
      <c r="A137" s="1173" t="str">
        <f>'t1'!A137</f>
        <v>coadiutore amm.vo esperto - bs</v>
      </c>
      <c r="B137" s="1174" t="str">
        <f>'t1'!B137</f>
        <v>A13018</v>
      </c>
      <c r="C137" s="560"/>
      <c r="D137" s="560"/>
      <c r="E137" s="560"/>
      <c r="F137" s="560"/>
      <c r="G137" s="560"/>
      <c r="H137" s="560"/>
      <c r="I137" s="560"/>
      <c r="J137" s="560">
        <v>2</v>
      </c>
      <c r="K137" s="560"/>
      <c r="L137" s="560">
        <v>4</v>
      </c>
      <c r="M137" s="560">
        <v>2</v>
      </c>
      <c r="N137" s="560">
        <v>4</v>
      </c>
      <c r="O137" s="560">
        <v>2</v>
      </c>
      <c r="P137" s="560">
        <v>5</v>
      </c>
      <c r="Q137" s="560"/>
      <c r="R137" s="560">
        <v>9</v>
      </c>
      <c r="S137" s="560"/>
      <c r="T137" s="560">
        <v>13</v>
      </c>
      <c r="U137" s="560"/>
      <c r="V137" s="560">
        <v>3</v>
      </c>
      <c r="W137" s="560"/>
      <c r="X137" s="560"/>
      <c r="Y137" s="560"/>
      <c r="Z137" s="560"/>
      <c r="AA137" s="1312">
        <f t="shared" ref="AA137:AB140" si="2">SUM(C137,E137,G137,I137,K137,M137,O137,Q137,S137,U137,W137,Y137)</f>
        <v>4</v>
      </c>
      <c r="AB137" s="1313">
        <f t="shared" si="2"/>
        <v>40</v>
      </c>
      <c r="AC137" s="1286">
        <f>'t1'!N137</f>
        <v>1</v>
      </c>
    </row>
    <row r="138" spans="1:29" ht="14.25" customHeight="1" thickTop="1" thickBot="1">
      <c r="A138" s="1173" t="str">
        <f>'t1'!A138</f>
        <v>coadiutore amm.vo - b</v>
      </c>
      <c r="B138" s="1174" t="str">
        <f>'t1'!B138</f>
        <v>A12017</v>
      </c>
      <c r="C138" s="560"/>
      <c r="D138" s="560"/>
      <c r="E138" s="560"/>
      <c r="F138" s="560"/>
      <c r="G138" s="560"/>
      <c r="H138" s="560">
        <v>1</v>
      </c>
      <c r="I138" s="560">
        <v>3</v>
      </c>
      <c r="J138" s="560">
        <v>1</v>
      </c>
      <c r="K138" s="560">
        <v>2</v>
      </c>
      <c r="L138" s="560">
        <v>1</v>
      </c>
      <c r="M138" s="560"/>
      <c r="N138" s="560">
        <v>4</v>
      </c>
      <c r="O138" s="560"/>
      <c r="P138" s="560">
        <v>5</v>
      </c>
      <c r="Q138" s="560">
        <v>2</v>
      </c>
      <c r="R138" s="560">
        <v>6</v>
      </c>
      <c r="S138" s="560"/>
      <c r="T138" s="560">
        <v>4</v>
      </c>
      <c r="U138" s="560"/>
      <c r="V138" s="560"/>
      <c r="W138" s="560"/>
      <c r="X138" s="560">
        <v>1</v>
      </c>
      <c r="Y138" s="560"/>
      <c r="Z138" s="560"/>
      <c r="AA138" s="1316">
        <f t="shared" si="2"/>
        <v>7</v>
      </c>
      <c r="AB138" s="1317">
        <f t="shared" si="2"/>
        <v>23</v>
      </c>
      <c r="AC138" s="1286">
        <f>'t1'!N138</f>
        <v>1</v>
      </c>
    </row>
    <row r="139" spans="1:29" ht="14.25" customHeight="1" thickTop="1" thickBot="1">
      <c r="A139" s="1173" t="str">
        <f>'t1'!A139</f>
        <v>commesso - a</v>
      </c>
      <c r="B139" s="1174" t="str">
        <f>'t1'!B139</f>
        <v>A11030</v>
      </c>
      <c r="C139" s="560"/>
      <c r="D139" s="560"/>
      <c r="E139" s="560"/>
      <c r="F139" s="560"/>
      <c r="G139" s="560"/>
      <c r="H139" s="560"/>
      <c r="I139" s="560"/>
      <c r="J139" s="560"/>
      <c r="K139" s="560"/>
      <c r="L139" s="560"/>
      <c r="M139" s="560"/>
      <c r="N139" s="560"/>
      <c r="O139" s="560"/>
      <c r="P139" s="560"/>
      <c r="Q139" s="560"/>
      <c r="R139" s="560"/>
      <c r="S139" s="560"/>
      <c r="T139" s="560"/>
      <c r="U139" s="560"/>
      <c r="V139" s="560"/>
      <c r="W139" s="560"/>
      <c r="X139" s="560"/>
      <c r="Y139" s="560"/>
      <c r="Z139" s="560"/>
      <c r="AA139" s="1314">
        <f t="shared" si="2"/>
        <v>0</v>
      </c>
      <c r="AB139" s="1315">
        <f t="shared" si="2"/>
        <v>0</v>
      </c>
      <c r="AC139" s="1286">
        <f>'t1'!N139</f>
        <v>0</v>
      </c>
    </row>
    <row r="140" spans="1:29" ht="14.25" customHeight="1" thickTop="1" thickBot="1">
      <c r="A140" s="1173" t="str">
        <f>'t1'!A140</f>
        <v>profilo atipico ruolo amministrativo</v>
      </c>
      <c r="B140" s="1174" t="str">
        <f>'t1'!B140</f>
        <v>A00062</v>
      </c>
      <c r="C140" s="560"/>
      <c r="D140" s="560"/>
      <c r="E140" s="560"/>
      <c r="F140" s="560"/>
      <c r="G140" s="560"/>
      <c r="H140" s="560"/>
      <c r="I140" s="560"/>
      <c r="J140" s="560"/>
      <c r="K140" s="560"/>
      <c r="L140" s="560"/>
      <c r="M140" s="560"/>
      <c r="N140" s="560"/>
      <c r="O140" s="560"/>
      <c r="P140" s="560"/>
      <c r="Q140" s="560"/>
      <c r="R140" s="560"/>
      <c r="S140" s="560"/>
      <c r="T140" s="560"/>
      <c r="U140" s="560"/>
      <c r="V140" s="560"/>
      <c r="W140" s="560"/>
      <c r="X140" s="560"/>
      <c r="Y140" s="560"/>
      <c r="Z140" s="560"/>
      <c r="AA140" s="1318">
        <f t="shared" si="2"/>
        <v>0</v>
      </c>
      <c r="AB140" s="1313">
        <f t="shared" si="2"/>
        <v>0</v>
      </c>
      <c r="AC140" s="1286">
        <f>'t1'!N140</f>
        <v>0</v>
      </c>
    </row>
    <row r="141" spans="1:29" ht="14.25" customHeight="1" thickTop="1" thickBot="1">
      <c r="A141" s="1176" t="str">
        <f>'t1'!A141</f>
        <v>contrattisti (a)</v>
      </c>
      <c r="B141" s="1177" t="str">
        <f>'t1'!B141</f>
        <v>000061</v>
      </c>
      <c r="C141" s="560"/>
      <c r="D141" s="560"/>
      <c r="E141" s="560"/>
      <c r="F141" s="560"/>
      <c r="G141" s="560"/>
      <c r="H141" s="560"/>
      <c r="I141" s="560"/>
      <c r="J141" s="560"/>
      <c r="K141" s="560"/>
      <c r="L141" s="560"/>
      <c r="M141" s="560"/>
      <c r="N141" s="560"/>
      <c r="O141" s="560"/>
      <c r="P141" s="560"/>
      <c r="Q141" s="560"/>
      <c r="R141" s="560"/>
      <c r="S141" s="560"/>
      <c r="T141" s="560"/>
      <c r="U141" s="560"/>
      <c r="V141" s="560"/>
      <c r="W141" s="560"/>
      <c r="X141" s="560"/>
      <c r="Y141" s="560"/>
      <c r="Z141" s="560"/>
      <c r="AA141" s="1318">
        <f>SUM(C141,E141,G141,I141,K141,M141,O141,Q141,S141,U141,W141,Y141)</f>
        <v>0</v>
      </c>
      <c r="AB141" s="1313">
        <f>SUM(D141,F141,H141,J141,L141,N141,P141,R141,T141,V141,X141,Z141)</f>
        <v>0</v>
      </c>
      <c r="AC141" s="1286">
        <f>'t1'!N141</f>
        <v>0</v>
      </c>
    </row>
    <row r="142" spans="1:29" ht="16.5" customHeight="1" thickTop="1" thickBot="1">
      <c r="A142" s="1319" t="s">
        <v>555</v>
      </c>
      <c r="B142" s="1320"/>
      <c r="C142" s="1321">
        <f>SUM(C7:C141)</f>
        <v>0</v>
      </c>
      <c r="D142" s="1322">
        <f t="shared" ref="D142:AB142" si="3">SUM(D7:D141)</f>
        <v>0</v>
      </c>
      <c r="E142" s="1321">
        <f t="shared" si="3"/>
        <v>0</v>
      </c>
      <c r="F142" s="1322">
        <f t="shared" si="3"/>
        <v>4</v>
      </c>
      <c r="G142" s="1321">
        <f t="shared" si="3"/>
        <v>14</v>
      </c>
      <c r="H142" s="1322">
        <f t="shared" si="3"/>
        <v>39</v>
      </c>
      <c r="I142" s="1321">
        <f t="shared" si="3"/>
        <v>29</v>
      </c>
      <c r="J142" s="1322">
        <f t="shared" si="3"/>
        <v>49</v>
      </c>
      <c r="K142" s="1321">
        <f t="shared" si="3"/>
        <v>44</v>
      </c>
      <c r="L142" s="1322">
        <f t="shared" si="3"/>
        <v>73</v>
      </c>
      <c r="M142" s="1321">
        <f t="shared" si="3"/>
        <v>46</v>
      </c>
      <c r="N142" s="1322">
        <f t="shared" si="3"/>
        <v>108</v>
      </c>
      <c r="O142" s="1321">
        <f t="shared" si="3"/>
        <v>68</v>
      </c>
      <c r="P142" s="1322">
        <f t="shared" si="3"/>
        <v>194</v>
      </c>
      <c r="Q142" s="1321">
        <f t="shared" si="3"/>
        <v>81</v>
      </c>
      <c r="R142" s="1322">
        <f t="shared" si="3"/>
        <v>225</v>
      </c>
      <c r="S142" s="1321">
        <f t="shared" si="3"/>
        <v>95</v>
      </c>
      <c r="T142" s="1322">
        <f t="shared" si="3"/>
        <v>235</v>
      </c>
      <c r="U142" s="1321">
        <f t="shared" si="3"/>
        <v>66</v>
      </c>
      <c r="V142" s="1323">
        <f t="shared" si="3"/>
        <v>84</v>
      </c>
      <c r="W142" s="1321">
        <f t="shared" si="3"/>
        <v>10</v>
      </c>
      <c r="X142" s="1324">
        <f t="shared" si="3"/>
        <v>7</v>
      </c>
      <c r="Y142" s="1321">
        <f t="shared" si="3"/>
        <v>2</v>
      </c>
      <c r="Z142" s="1325">
        <f t="shared" si="3"/>
        <v>0</v>
      </c>
      <c r="AA142" s="1321">
        <f t="shared" si="3"/>
        <v>455</v>
      </c>
      <c r="AB142" s="1322">
        <f t="shared" si="3"/>
        <v>1018</v>
      </c>
    </row>
    <row r="143" spans="1:29" ht="8.25" customHeight="1">
      <c r="A143" s="1326"/>
      <c r="B143" s="1327"/>
      <c r="C143" s="1328"/>
      <c r="D143" s="1328"/>
      <c r="E143" s="1328"/>
      <c r="F143" s="1328"/>
      <c r="G143" s="1328"/>
      <c r="H143" s="1328"/>
      <c r="I143" s="1328"/>
      <c r="J143" s="1328"/>
      <c r="K143" s="1328"/>
      <c r="L143" s="1328"/>
      <c r="M143" s="1328"/>
      <c r="N143" s="1328"/>
      <c r="O143" s="1328"/>
      <c r="P143" s="1328"/>
      <c r="Q143" s="1328"/>
      <c r="R143" s="1328"/>
      <c r="S143" s="1328"/>
      <c r="T143" s="1328"/>
      <c r="U143" s="1328"/>
      <c r="V143" s="1328"/>
      <c r="W143" s="1329"/>
      <c r="X143" s="1329"/>
      <c r="Y143" s="1328"/>
      <c r="Z143" s="1329"/>
      <c r="AA143" s="1328"/>
      <c r="AB143" s="1328"/>
    </row>
    <row r="144" spans="1:29">
      <c r="A144" s="2633" t="s">
        <v>557</v>
      </c>
      <c r="B144" s="2633"/>
      <c r="C144" s="2633"/>
      <c r="D144" s="2633"/>
      <c r="E144" s="2633"/>
      <c r="F144" s="2633"/>
      <c r="G144" s="2633"/>
      <c r="H144" s="2633"/>
      <c r="I144" s="2633"/>
      <c r="J144" s="2633"/>
      <c r="K144" s="2633"/>
      <c r="L144" s="2633"/>
      <c r="M144" s="2633"/>
      <c r="N144" s="2633"/>
      <c r="O144" s="2633"/>
      <c r="P144" s="2633"/>
      <c r="Q144" s="2633"/>
      <c r="R144" s="2633"/>
      <c r="S144" s="2633"/>
      <c r="T144" s="2633"/>
      <c r="U144" s="2633"/>
      <c r="V144" s="2633"/>
      <c r="W144" s="2665"/>
      <c r="X144" s="2665"/>
      <c r="Y144" s="2633"/>
      <c r="Z144" s="2633"/>
      <c r="AA144" s="2633"/>
      <c r="AB144" s="2633"/>
    </row>
    <row r="145" spans="1:28">
      <c r="A145" s="1070" t="s">
        <v>558</v>
      </c>
      <c r="B145" s="1104"/>
      <c r="C145" s="1070"/>
      <c r="D145" s="1070"/>
      <c r="E145" s="1070"/>
      <c r="F145" s="1070"/>
      <c r="G145" s="1070"/>
      <c r="H145" s="1070"/>
      <c r="I145" s="1070"/>
      <c r="J145" s="1070"/>
      <c r="K145" s="1070"/>
      <c r="L145" s="1070"/>
    </row>
    <row r="146" spans="1:28">
      <c r="A146" s="2632" t="s">
        <v>2732</v>
      </c>
      <c r="B146" s="2632"/>
      <c r="C146" s="2632"/>
      <c r="D146" s="2632"/>
      <c r="E146" s="2632"/>
      <c r="F146" s="2632"/>
      <c r="G146" s="2632"/>
      <c r="H146" s="2632"/>
      <c r="I146" s="2632"/>
      <c r="J146" s="2632"/>
      <c r="K146" s="2632"/>
      <c r="L146" s="2632"/>
      <c r="M146" s="2632"/>
      <c r="N146" s="2632"/>
      <c r="O146" s="2632"/>
      <c r="P146" s="2632"/>
      <c r="Q146" s="2632"/>
      <c r="R146" s="2632"/>
      <c r="S146" s="2632"/>
      <c r="T146" s="2632"/>
      <c r="U146" s="2632"/>
      <c r="V146" s="2632"/>
      <c r="W146" s="2666"/>
      <c r="X146" s="2666"/>
      <c r="Y146" s="2632"/>
      <c r="Z146" s="2632"/>
      <c r="AA146" s="2632"/>
      <c r="AB146" s="2632"/>
    </row>
    <row r="147" spans="1:28">
      <c r="A147" s="1070" t="s">
        <v>561</v>
      </c>
      <c r="B147" s="1104"/>
      <c r="C147" s="1070"/>
      <c r="D147" s="1070"/>
      <c r="E147" s="1070"/>
      <c r="F147" s="1070"/>
      <c r="G147" s="1070"/>
      <c r="H147" s="1070"/>
      <c r="I147" s="1070"/>
      <c r="J147" s="1070"/>
      <c r="K147" s="1070"/>
      <c r="L147" s="1070"/>
    </row>
  </sheetData>
  <sheetProtection password="EA98" sheet="1" objects="1" scenarios="1" selectLockedCells="1"/>
  <mergeCells count="18">
    <mergeCell ref="A1:L1"/>
    <mergeCell ref="P1:Q1"/>
    <mergeCell ref="P2:Q2"/>
    <mergeCell ref="S2:AB2"/>
    <mergeCell ref="C4:D4"/>
    <mergeCell ref="G4:H4"/>
    <mergeCell ref="I4:J4"/>
    <mergeCell ref="K4:L4"/>
    <mergeCell ref="M4:N4"/>
    <mergeCell ref="O4:P4"/>
    <mergeCell ref="A144:AB144"/>
    <mergeCell ref="A146:AB146"/>
    <mergeCell ref="Q4:R4"/>
    <mergeCell ref="S4:T4"/>
    <mergeCell ref="U4:V4"/>
    <mergeCell ref="W4:X4"/>
    <mergeCell ref="Y4:Z4"/>
    <mergeCell ref="AA4:AB4"/>
  </mergeCells>
  <conditionalFormatting sqref="A7:AB141">
    <cfRule type="expression" dxfId="10" priority="2" stopIfTrue="1">
      <formula>$AC7&gt;0</formula>
    </cfRule>
  </conditionalFormatting>
  <conditionalFormatting sqref="C7:Z141">
    <cfRule type="expression" dxfId="9" priority="1" stopIfTrue="1">
      <formula>$AC7&gt;0</formula>
    </cfRule>
  </conditionalFormatting>
  <printOptions horizontalCentered="1" verticalCentered="1"/>
  <pageMargins left="0.2" right="0" top="0.28999999999999998" bottom="0.28000000000000003" header="0.17" footer="0.16"/>
  <pageSetup paperSize="9" scale="67" orientation="landscape" r:id="rId1"/>
  <headerFooter alignWithMargins="0"/>
  <drawing r:id="rId2"/>
</worksheet>
</file>

<file path=xl/worksheets/sheet42.xml><?xml version="1.0" encoding="utf-8"?>
<worksheet xmlns="http://schemas.openxmlformats.org/spreadsheetml/2006/main" xmlns:r="http://schemas.openxmlformats.org/officeDocument/2006/relationships">
  <sheetPr codeName="Foglio31">
    <tabColor rgb="FF92D050"/>
  </sheetPr>
  <dimension ref="A1:AB136"/>
  <sheetViews>
    <sheetView workbookViewId="0">
      <selection activeCell="C2" sqref="C2"/>
    </sheetView>
  </sheetViews>
  <sheetFormatPr defaultRowHeight="12.75"/>
  <sheetData>
    <row r="1" spans="1:28">
      <c r="A1" s="1" t="s">
        <v>1704</v>
      </c>
      <c r="B1" s="1" t="s">
        <v>1705</v>
      </c>
      <c r="C1" s="1" t="s">
        <v>2892</v>
      </c>
      <c r="D1" s="1" t="s">
        <v>2893</v>
      </c>
      <c r="E1" s="1" t="s">
        <v>2894</v>
      </c>
      <c r="F1" s="1" t="s">
        <v>2895</v>
      </c>
      <c r="G1" s="1" t="s">
        <v>2896</v>
      </c>
      <c r="H1" s="1" t="s">
        <v>2897</v>
      </c>
      <c r="I1" s="1" t="s">
        <v>2898</v>
      </c>
      <c r="J1" s="1" t="s">
        <v>2899</v>
      </c>
      <c r="K1" s="1" t="s">
        <v>2900</v>
      </c>
      <c r="L1" s="1" t="s">
        <v>2901</v>
      </c>
      <c r="M1" s="1" t="s">
        <v>2902</v>
      </c>
      <c r="N1" s="1" t="s">
        <v>2903</v>
      </c>
      <c r="O1" s="1" t="s">
        <v>2904</v>
      </c>
      <c r="P1" s="1" t="s">
        <v>2905</v>
      </c>
      <c r="Q1" s="1" t="s">
        <v>2906</v>
      </c>
      <c r="R1" s="1" t="s">
        <v>2907</v>
      </c>
      <c r="S1" s="1" t="s">
        <v>2908</v>
      </c>
      <c r="T1" s="1" t="s">
        <v>2909</v>
      </c>
      <c r="U1" s="1" t="s">
        <v>2910</v>
      </c>
      <c r="V1" s="1" t="s">
        <v>2911</v>
      </c>
      <c r="W1" s="1" t="s">
        <v>2912</v>
      </c>
      <c r="X1" s="1" t="s">
        <v>2913</v>
      </c>
      <c r="Y1" s="1" t="s">
        <v>2914</v>
      </c>
      <c r="Z1" s="1" t="s">
        <v>2915</v>
      </c>
      <c r="AA1" s="1" t="s">
        <v>2813</v>
      </c>
      <c r="AB1" s="1" t="s">
        <v>2814</v>
      </c>
    </row>
    <row r="2" spans="1:28">
      <c r="A2" s="1" t="s">
        <v>281</v>
      </c>
      <c r="B2" s="1" t="s">
        <v>282</v>
      </c>
      <c r="C2" s="1">
        <v>0</v>
      </c>
      <c r="D2" s="1">
        <v>0</v>
      </c>
      <c r="E2" s="1">
        <v>0</v>
      </c>
      <c r="F2" s="1">
        <v>0</v>
      </c>
      <c r="G2" s="1">
        <v>0</v>
      </c>
      <c r="H2" s="1">
        <v>0</v>
      </c>
      <c r="I2" s="1">
        <v>0</v>
      </c>
      <c r="J2" s="1">
        <v>0</v>
      </c>
      <c r="K2" s="1">
        <v>0</v>
      </c>
      <c r="L2" s="1">
        <v>0</v>
      </c>
      <c r="M2" s="1">
        <v>0</v>
      </c>
      <c r="N2" s="1">
        <v>0</v>
      </c>
      <c r="O2" s="1">
        <v>0</v>
      </c>
      <c r="P2" s="1">
        <v>0</v>
      </c>
      <c r="Q2" s="1">
        <v>0</v>
      </c>
      <c r="R2" s="1">
        <v>0</v>
      </c>
      <c r="S2" s="1">
        <v>0</v>
      </c>
      <c r="T2" s="1">
        <v>0</v>
      </c>
      <c r="U2" s="1">
        <v>0</v>
      </c>
      <c r="V2" s="1">
        <v>0</v>
      </c>
      <c r="W2" s="1">
        <v>0</v>
      </c>
      <c r="X2" s="1">
        <v>0</v>
      </c>
      <c r="Y2" s="1">
        <v>0</v>
      </c>
      <c r="Z2" s="1">
        <v>0</v>
      </c>
      <c r="AA2" s="1">
        <v>0</v>
      </c>
      <c r="AB2" s="1">
        <v>0</v>
      </c>
    </row>
    <row r="3" spans="1:28">
      <c r="A3" s="1" t="s">
        <v>284</v>
      </c>
      <c r="B3" s="1" t="s">
        <v>285</v>
      </c>
      <c r="C3" s="1">
        <v>0</v>
      </c>
      <c r="D3" s="1">
        <v>0</v>
      </c>
      <c r="E3" s="1">
        <v>0</v>
      </c>
      <c r="F3" s="1">
        <v>0</v>
      </c>
      <c r="G3" s="1">
        <v>0</v>
      </c>
      <c r="H3" s="1">
        <v>0</v>
      </c>
      <c r="I3" s="1">
        <v>0</v>
      </c>
      <c r="J3" s="1">
        <v>0</v>
      </c>
      <c r="K3" s="1">
        <v>0</v>
      </c>
      <c r="L3" s="1">
        <v>0</v>
      </c>
      <c r="M3" s="1">
        <v>0</v>
      </c>
      <c r="N3" s="1">
        <v>0</v>
      </c>
      <c r="O3" s="1">
        <v>0</v>
      </c>
      <c r="P3" s="1">
        <v>0</v>
      </c>
      <c r="Q3" s="1">
        <v>0</v>
      </c>
      <c r="R3" s="1">
        <v>0</v>
      </c>
      <c r="S3" s="1">
        <v>0</v>
      </c>
      <c r="T3" s="1">
        <v>0</v>
      </c>
      <c r="U3" s="1">
        <v>0</v>
      </c>
      <c r="V3" s="1">
        <v>0</v>
      </c>
      <c r="W3" s="1">
        <v>0</v>
      </c>
      <c r="X3" s="1">
        <v>0</v>
      </c>
      <c r="Y3" s="1">
        <v>0</v>
      </c>
      <c r="Z3" s="1">
        <v>0</v>
      </c>
      <c r="AA3" s="1">
        <v>0</v>
      </c>
      <c r="AB3" s="1">
        <v>0</v>
      </c>
    </row>
    <row r="4" spans="1:28">
      <c r="A4" s="1" t="s">
        <v>286</v>
      </c>
      <c r="B4" s="1" t="s">
        <v>287</v>
      </c>
      <c r="C4" s="1">
        <v>0</v>
      </c>
      <c r="D4" s="1">
        <v>0</v>
      </c>
      <c r="E4" s="1">
        <v>0</v>
      </c>
      <c r="F4" s="1">
        <v>0</v>
      </c>
      <c r="G4" s="1">
        <v>0</v>
      </c>
      <c r="H4" s="1">
        <v>0</v>
      </c>
      <c r="I4" s="1">
        <v>0</v>
      </c>
      <c r="J4" s="1">
        <v>0</v>
      </c>
      <c r="K4" s="1">
        <v>0</v>
      </c>
      <c r="L4" s="1">
        <v>0</v>
      </c>
      <c r="M4" s="1">
        <v>0</v>
      </c>
      <c r="N4" s="1">
        <v>0</v>
      </c>
      <c r="O4" s="1">
        <v>0</v>
      </c>
      <c r="P4" s="1">
        <v>0</v>
      </c>
      <c r="Q4" s="1">
        <v>0</v>
      </c>
      <c r="R4" s="1">
        <v>0</v>
      </c>
      <c r="S4" s="1">
        <v>0</v>
      </c>
      <c r="T4" s="1">
        <v>0</v>
      </c>
      <c r="U4" s="1">
        <v>0</v>
      </c>
      <c r="V4" s="1">
        <v>0</v>
      </c>
      <c r="W4" s="1">
        <v>0</v>
      </c>
      <c r="X4" s="1">
        <v>0</v>
      </c>
      <c r="Y4" s="1">
        <v>0</v>
      </c>
      <c r="Z4" s="1">
        <v>0</v>
      </c>
      <c r="AA4" s="1">
        <v>0</v>
      </c>
      <c r="AB4" s="1">
        <v>0</v>
      </c>
    </row>
    <row r="5" spans="1:28">
      <c r="A5" s="1" t="s">
        <v>288</v>
      </c>
      <c r="B5" s="1" t="s">
        <v>289</v>
      </c>
      <c r="C5" s="1">
        <v>0</v>
      </c>
      <c r="D5" s="1">
        <v>0</v>
      </c>
      <c r="E5" s="1">
        <v>0</v>
      </c>
      <c r="F5" s="1">
        <v>0</v>
      </c>
      <c r="G5" s="1">
        <v>0</v>
      </c>
      <c r="H5" s="1">
        <v>0</v>
      </c>
      <c r="I5" s="1">
        <v>0</v>
      </c>
      <c r="J5" s="1">
        <v>0</v>
      </c>
      <c r="K5" s="1">
        <v>0</v>
      </c>
      <c r="L5" s="1">
        <v>0</v>
      </c>
      <c r="M5" s="1">
        <v>0</v>
      </c>
      <c r="N5" s="1">
        <v>0</v>
      </c>
      <c r="O5" s="1">
        <v>0</v>
      </c>
      <c r="P5" s="1">
        <v>0</v>
      </c>
      <c r="Q5" s="1">
        <v>0</v>
      </c>
      <c r="R5" s="1">
        <v>0</v>
      </c>
      <c r="S5" s="1">
        <v>0</v>
      </c>
      <c r="T5" s="1">
        <v>0</v>
      </c>
      <c r="U5" s="1">
        <v>0</v>
      </c>
      <c r="V5" s="1">
        <v>0</v>
      </c>
      <c r="W5" s="1">
        <v>0</v>
      </c>
      <c r="X5" s="1">
        <v>0</v>
      </c>
      <c r="Y5" s="1">
        <v>0</v>
      </c>
      <c r="Z5" s="1">
        <v>0</v>
      </c>
      <c r="AA5" s="1">
        <v>0</v>
      </c>
      <c r="AB5" s="1">
        <v>0</v>
      </c>
    </row>
    <row r="6" spans="1:28">
      <c r="A6" s="1" t="s">
        <v>575</v>
      </c>
      <c r="B6" s="1" t="s">
        <v>291</v>
      </c>
      <c r="C6" s="1">
        <v>0</v>
      </c>
      <c r="D6" s="1">
        <v>0</v>
      </c>
      <c r="E6" s="1">
        <v>0</v>
      </c>
      <c r="F6" s="1">
        <v>0</v>
      </c>
      <c r="G6" s="1">
        <v>0</v>
      </c>
      <c r="H6" s="1">
        <v>0</v>
      </c>
      <c r="I6" s="1">
        <v>0</v>
      </c>
      <c r="J6" s="1">
        <v>0</v>
      </c>
      <c r="K6" s="1">
        <v>0</v>
      </c>
      <c r="L6" s="1">
        <v>0</v>
      </c>
      <c r="M6" s="1">
        <v>0</v>
      </c>
      <c r="N6" s="1">
        <v>0</v>
      </c>
      <c r="O6" s="1">
        <v>0</v>
      </c>
      <c r="P6" s="1">
        <v>0</v>
      </c>
      <c r="Q6" s="1">
        <v>0</v>
      </c>
      <c r="R6" s="1">
        <v>0</v>
      </c>
      <c r="S6" s="1">
        <v>0</v>
      </c>
      <c r="T6" s="1">
        <v>0</v>
      </c>
      <c r="U6" s="1">
        <v>0</v>
      </c>
      <c r="V6" s="1">
        <v>0</v>
      </c>
      <c r="W6" s="1">
        <v>0</v>
      </c>
      <c r="X6" s="1">
        <v>0</v>
      </c>
      <c r="Y6" s="1">
        <v>0</v>
      </c>
      <c r="Z6" s="1">
        <v>0</v>
      </c>
      <c r="AA6" s="1">
        <v>0</v>
      </c>
      <c r="AB6" s="1">
        <v>0</v>
      </c>
    </row>
    <row r="7" spans="1:28">
      <c r="A7" s="1" t="s">
        <v>293</v>
      </c>
      <c r="B7" s="1" t="s">
        <v>294</v>
      </c>
      <c r="C7" s="1">
        <v>0</v>
      </c>
      <c r="D7" s="1">
        <v>0</v>
      </c>
      <c r="E7" s="1">
        <v>0</v>
      </c>
      <c r="F7" s="1">
        <v>0</v>
      </c>
      <c r="G7" s="1">
        <v>0</v>
      </c>
      <c r="H7" s="1">
        <v>0</v>
      </c>
      <c r="I7" s="1">
        <v>0</v>
      </c>
      <c r="J7" s="1">
        <v>0</v>
      </c>
      <c r="K7" s="1">
        <v>0</v>
      </c>
      <c r="L7" s="1">
        <v>0</v>
      </c>
      <c r="M7" s="1">
        <v>0</v>
      </c>
      <c r="N7" s="1">
        <v>0</v>
      </c>
      <c r="O7" s="1">
        <v>0</v>
      </c>
      <c r="P7" s="1">
        <v>0</v>
      </c>
      <c r="Q7" s="1">
        <v>0</v>
      </c>
      <c r="R7" s="1">
        <v>0</v>
      </c>
      <c r="S7" s="1">
        <v>0</v>
      </c>
      <c r="T7" s="1">
        <v>0</v>
      </c>
      <c r="U7" s="1">
        <v>0</v>
      </c>
      <c r="V7" s="1">
        <v>0</v>
      </c>
      <c r="W7" s="1">
        <v>0</v>
      </c>
      <c r="X7" s="1">
        <v>0</v>
      </c>
      <c r="Y7" s="1">
        <v>0</v>
      </c>
      <c r="Z7" s="1">
        <v>0</v>
      </c>
      <c r="AA7" s="1">
        <v>0</v>
      </c>
      <c r="AB7" s="1">
        <v>0</v>
      </c>
    </row>
    <row r="8" spans="1:28">
      <c r="A8" s="1" t="s">
        <v>295</v>
      </c>
      <c r="B8" s="1" t="s">
        <v>296</v>
      </c>
      <c r="C8" s="1">
        <v>0</v>
      </c>
      <c r="D8" s="1">
        <v>0</v>
      </c>
      <c r="E8" s="1">
        <v>0</v>
      </c>
      <c r="F8" s="1">
        <v>0</v>
      </c>
      <c r="G8" s="1">
        <v>0</v>
      </c>
      <c r="H8" s="1">
        <v>0</v>
      </c>
      <c r="I8" s="1">
        <v>0</v>
      </c>
      <c r="J8" s="1">
        <v>0</v>
      </c>
      <c r="K8" s="1">
        <v>0</v>
      </c>
      <c r="L8" s="1">
        <v>0</v>
      </c>
      <c r="M8" s="1">
        <v>0</v>
      </c>
      <c r="N8" s="1">
        <v>0</v>
      </c>
      <c r="O8" s="1">
        <v>0</v>
      </c>
      <c r="P8" s="1">
        <v>0</v>
      </c>
      <c r="Q8" s="1">
        <v>0</v>
      </c>
      <c r="R8" s="1">
        <v>0</v>
      </c>
      <c r="S8" s="1">
        <v>0</v>
      </c>
      <c r="T8" s="1">
        <v>0</v>
      </c>
      <c r="U8" s="1">
        <v>0</v>
      </c>
      <c r="V8" s="1">
        <v>0</v>
      </c>
      <c r="W8" s="1">
        <v>0</v>
      </c>
      <c r="X8" s="1">
        <v>0</v>
      </c>
      <c r="Y8" s="1">
        <v>0</v>
      </c>
      <c r="Z8" s="1">
        <v>0</v>
      </c>
      <c r="AA8" s="1">
        <v>0</v>
      </c>
      <c r="AB8" s="1">
        <v>0</v>
      </c>
    </row>
    <row r="9" spans="1:28">
      <c r="A9" s="1" t="s">
        <v>297</v>
      </c>
      <c r="B9" s="1" t="s">
        <v>298</v>
      </c>
      <c r="C9" s="1">
        <v>0</v>
      </c>
      <c r="D9" s="1">
        <v>0</v>
      </c>
      <c r="E9" s="1">
        <v>0</v>
      </c>
      <c r="F9" s="1">
        <v>0</v>
      </c>
      <c r="G9" s="1">
        <v>0</v>
      </c>
      <c r="H9" s="1">
        <v>0</v>
      </c>
      <c r="I9" s="1">
        <v>0</v>
      </c>
      <c r="J9" s="1">
        <v>0</v>
      </c>
      <c r="K9" s="1">
        <v>0</v>
      </c>
      <c r="L9" s="1">
        <v>0</v>
      </c>
      <c r="M9" s="1">
        <v>0</v>
      </c>
      <c r="N9" s="1">
        <v>0</v>
      </c>
      <c r="O9" s="1">
        <v>0</v>
      </c>
      <c r="P9" s="1">
        <v>0</v>
      </c>
      <c r="Q9" s="1">
        <v>0</v>
      </c>
      <c r="R9" s="1">
        <v>0</v>
      </c>
      <c r="S9" s="1">
        <v>0</v>
      </c>
      <c r="T9" s="1">
        <v>0</v>
      </c>
      <c r="U9" s="1">
        <v>0</v>
      </c>
      <c r="V9" s="1">
        <v>0</v>
      </c>
      <c r="W9" s="1">
        <v>0</v>
      </c>
      <c r="X9" s="1">
        <v>0</v>
      </c>
      <c r="Y9" s="1">
        <v>0</v>
      </c>
      <c r="Z9" s="1">
        <v>0</v>
      </c>
      <c r="AA9" s="1">
        <v>0</v>
      </c>
      <c r="AB9" s="1">
        <v>0</v>
      </c>
    </row>
    <row r="10" spans="1:28">
      <c r="A10" s="1" t="s">
        <v>299</v>
      </c>
      <c r="B10" s="1" t="s">
        <v>300</v>
      </c>
      <c r="C10" s="1">
        <v>0</v>
      </c>
      <c r="D10" s="1">
        <v>0</v>
      </c>
      <c r="E10" s="1">
        <v>0</v>
      </c>
      <c r="F10" s="1">
        <v>0</v>
      </c>
      <c r="G10" s="1">
        <v>0</v>
      </c>
      <c r="H10" s="1">
        <v>0</v>
      </c>
      <c r="I10" s="1">
        <v>0</v>
      </c>
      <c r="J10" s="1">
        <v>0</v>
      </c>
      <c r="K10" s="1">
        <v>0</v>
      </c>
      <c r="L10" s="1">
        <v>0</v>
      </c>
      <c r="M10" s="1">
        <v>0</v>
      </c>
      <c r="N10" s="1">
        <v>0</v>
      </c>
      <c r="O10" s="1">
        <v>0</v>
      </c>
      <c r="P10" s="1">
        <v>0</v>
      </c>
      <c r="Q10" s="1">
        <v>0</v>
      </c>
      <c r="R10" s="1">
        <v>0</v>
      </c>
      <c r="S10" s="1">
        <v>0</v>
      </c>
      <c r="T10" s="1">
        <v>0</v>
      </c>
      <c r="U10" s="1">
        <v>0</v>
      </c>
      <c r="V10" s="1">
        <v>0</v>
      </c>
      <c r="W10" s="1">
        <v>0</v>
      </c>
      <c r="X10" s="1">
        <v>0</v>
      </c>
      <c r="Y10" s="1">
        <v>0</v>
      </c>
      <c r="Z10" s="1">
        <v>0</v>
      </c>
      <c r="AA10" s="1">
        <v>0</v>
      </c>
      <c r="AB10" s="1">
        <v>0</v>
      </c>
    </row>
    <row r="11" spans="1:28">
      <c r="A11" s="1" t="s">
        <v>301</v>
      </c>
      <c r="B11" s="1" t="s">
        <v>302</v>
      </c>
      <c r="C11" s="1">
        <v>0</v>
      </c>
      <c r="D11" s="1">
        <v>0</v>
      </c>
      <c r="E11" s="1">
        <v>0</v>
      </c>
      <c r="F11" s="1">
        <v>0</v>
      </c>
      <c r="G11" s="1">
        <v>0</v>
      </c>
      <c r="H11" s="1">
        <v>0</v>
      </c>
      <c r="I11" s="1">
        <v>0</v>
      </c>
      <c r="J11" s="1">
        <v>0</v>
      </c>
      <c r="K11" s="1">
        <v>0</v>
      </c>
      <c r="L11" s="1">
        <v>0</v>
      </c>
      <c r="M11" s="1">
        <v>0</v>
      </c>
      <c r="N11" s="1">
        <v>0</v>
      </c>
      <c r="O11" s="1">
        <v>0</v>
      </c>
      <c r="P11" s="1">
        <v>0</v>
      </c>
      <c r="Q11" s="1">
        <v>0</v>
      </c>
      <c r="R11" s="1">
        <v>0</v>
      </c>
      <c r="S11" s="1">
        <v>0</v>
      </c>
      <c r="T11" s="1">
        <v>0</v>
      </c>
      <c r="U11" s="1">
        <v>0</v>
      </c>
      <c r="V11" s="1">
        <v>0</v>
      </c>
      <c r="W11" s="1">
        <v>0</v>
      </c>
      <c r="X11" s="1">
        <v>0</v>
      </c>
      <c r="Y11" s="1">
        <v>0</v>
      </c>
      <c r="Z11" s="1">
        <v>0</v>
      </c>
      <c r="AA11" s="1">
        <v>0</v>
      </c>
      <c r="AB11" s="1">
        <v>0</v>
      </c>
    </row>
    <row r="12" spans="1:28">
      <c r="A12" s="1" t="s">
        <v>2749</v>
      </c>
      <c r="B12" s="1" t="s">
        <v>304</v>
      </c>
      <c r="C12" s="1">
        <v>0</v>
      </c>
      <c r="D12" s="1">
        <v>0</v>
      </c>
      <c r="E12" s="1">
        <v>0</v>
      </c>
      <c r="F12" s="1">
        <v>0</v>
      </c>
      <c r="G12" s="1">
        <v>0</v>
      </c>
      <c r="H12" s="1">
        <v>0</v>
      </c>
      <c r="I12" s="1">
        <v>0</v>
      </c>
      <c r="J12" s="1">
        <v>0</v>
      </c>
      <c r="K12" s="1">
        <v>0</v>
      </c>
      <c r="L12" s="1">
        <v>0</v>
      </c>
      <c r="M12" s="1">
        <v>0</v>
      </c>
      <c r="N12" s="1">
        <v>0</v>
      </c>
      <c r="O12" s="1">
        <v>0</v>
      </c>
      <c r="P12" s="1">
        <v>0</v>
      </c>
      <c r="Q12" s="1">
        <v>0</v>
      </c>
      <c r="R12" s="1">
        <v>0</v>
      </c>
      <c r="S12" s="1">
        <v>0</v>
      </c>
      <c r="T12" s="1">
        <v>0</v>
      </c>
      <c r="U12" s="1">
        <v>0</v>
      </c>
      <c r="V12" s="1">
        <v>0</v>
      </c>
      <c r="W12" s="1">
        <v>0</v>
      </c>
      <c r="X12" s="1">
        <v>0</v>
      </c>
      <c r="Y12" s="1">
        <v>0</v>
      </c>
      <c r="Z12" s="1">
        <v>0</v>
      </c>
      <c r="AA12" s="1">
        <v>0</v>
      </c>
      <c r="AB12" s="1">
        <v>0</v>
      </c>
    </row>
    <row r="13" spans="1:28">
      <c r="A13" s="1" t="s">
        <v>305</v>
      </c>
      <c r="B13" s="1" t="s">
        <v>306</v>
      </c>
      <c r="C13" s="1">
        <v>0</v>
      </c>
      <c r="D13" s="1">
        <v>0</v>
      </c>
      <c r="E13" s="1">
        <v>0</v>
      </c>
      <c r="F13" s="1">
        <v>0</v>
      </c>
      <c r="G13" s="1">
        <v>0</v>
      </c>
      <c r="H13" s="1">
        <v>0</v>
      </c>
      <c r="I13" s="1">
        <v>0</v>
      </c>
      <c r="J13" s="1">
        <v>0</v>
      </c>
      <c r="K13" s="1">
        <v>0</v>
      </c>
      <c r="L13" s="1">
        <v>0</v>
      </c>
      <c r="M13" s="1">
        <v>0</v>
      </c>
      <c r="N13" s="1">
        <v>0</v>
      </c>
      <c r="O13" s="1">
        <v>0</v>
      </c>
      <c r="P13" s="1">
        <v>0</v>
      </c>
      <c r="Q13" s="1">
        <v>0</v>
      </c>
      <c r="R13" s="1">
        <v>0</v>
      </c>
      <c r="S13" s="1">
        <v>0</v>
      </c>
      <c r="T13" s="1">
        <v>0</v>
      </c>
      <c r="U13" s="1">
        <v>0</v>
      </c>
      <c r="V13" s="1">
        <v>0</v>
      </c>
      <c r="W13" s="1">
        <v>0</v>
      </c>
      <c r="X13" s="1">
        <v>0</v>
      </c>
      <c r="Y13" s="1">
        <v>0</v>
      </c>
      <c r="Z13" s="1">
        <v>0</v>
      </c>
      <c r="AA13" s="1">
        <v>0</v>
      </c>
      <c r="AB13" s="1">
        <v>0</v>
      </c>
    </row>
    <row r="14" spans="1:28">
      <c r="A14" s="1" t="s">
        <v>307</v>
      </c>
      <c r="B14" s="1" t="s">
        <v>308</v>
      </c>
      <c r="C14" s="1">
        <v>0</v>
      </c>
      <c r="D14" s="1">
        <v>0</v>
      </c>
      <c r="E14" s="1">
        <v>0</v>
      </c>
      <c r="F14" s="1">
        <v>0</v>
      </c>
      <c r="G14" s="1">
        <v>0</v>
      </c>
      <c r="H14" s="1">
        <v>0</v>
      </c>
      <c r="I14" s="1">
        <v>0</v>
      </c>
      <c r="J14" s="1">
        <v>0</v>
      </c>
      <c r="K14" s="1">
        <v>0</v>
      </c>
      <c r="L14" s="1">
        <v>0</v>
      </c>
      <c r="M14" s="1">
        <v>0</v>
      </c>
      <c r="N14" s="1">
        <v>0</v>
      </c>
      <c r="O14" s="1">
        <v>0</v>
      </c>
      <c r="P14" s="1">
        <v>0</v>
      </c>
      <c r="Q14" s="1">
        <v>0</v>
      </c>
      <c r="R14" s="1">
        <v>0</v>
      </c>
      <c r="S14" s="1">
        <v>0</v>
      </c>
      <c r="T14" s="1">
        <v>0</v>
      </c>
      <c r="U14" s="1">
        <v>0</v>
      </c>
      <c r="V14" s="1">
        <v>0</v>
      </c>
      <c r="W14" s="1">
        <v>0</v>
      </c>
      <c r="X14" s="1">
        <v>0</v>
      </c>
      <c r="Y14" s="1">
        <v>0</v>
      </c>
      <c r="Z14" s="1">
        <v>0</v>
      </c>
      <c r="AA14" s="1">
        <v>0</v>
      </c>
      <c r="AB14" s="1">
        <v>0</v>
      </c>
    </row>
    <row r="15" spans="1:28">
      <c r="A15" s="1" t="s">
        <v>309</v>
      </c>
      <c r="B15" s="1" t="s">
        <v>310</v>
      </c>
      <c r="C15" s="1">
        <v>0</v>
      </c>
      <c r="D15" s="1">
        <v>0</v>
      </c>
      <c r="E15" s="1">
        <v>0</v>
      </c>
      <c r="F15" s="1">
        <v>0</v>
      </c>
      <c r="G15" s="1">
        <v>0</v>
      </c>
      <c r="H15" s="1">
        <v>0</v>
      </c>
      <c r="I15" s="1">
        <v>0</v>
      </c>
      <c r="J15" s="1">
        <v>0</v>
      </c>
      <c r="K15" s="1">
        <v>0</v>
      </c>
      <c r="L15" s="1">
        <v>0</v>
      </c>
      <c r="M15" s="1">
        <v>0</v>
      </c>
      <c r="N15" s="1">
        <v>0</v>
      </c>
      <c r="O15" s="1">
        <v>0</v>
      </c>
      <c r="P15" s="1">
        <v>0</v>
      </c>
      <c r="Q15" s="1">
        <v>0</v>
      </c>
      <c r="R15" s="1">
        <v>0</v>
      </c>
      <c r="S15" s="1">
        <v>0</v>
      </c>
      <c r="T15" s="1">
        <v>0</v>
      </c>
      <c r="U15" s="1">
        <v>0</v>
      </c>
      <c r="V15" s="1">
        <v>0</v>
      </c>
      <c r="W15" s="1">
        <v>0</v>
      </c>
      <c r="X15" s="1">
        <v>0</v>
      </c>
      <c r="Y15" s="1">
        <v>0</v>
      </c>
      <c r="Z15" s="1">
        <v>0</v>
      </c>
      <c r="AA15" s="1">
        <v>0</v>
      </c>
      <c r="AB15" s="1">
        <v>0</v>
      </c>
    </row>
    <row r="16" spans="1:28">
      <c r="A16" s="1" t="s">
        <v>311</v>
      </c>
      <c r="B16" s="1" t="s">
        <v>312</v>
      </c>
      <c r="C16" s="1">
        <v>0</v>
      </c>
      <c r="D16" s="1">
        <v>0</v>
      </c>
      <c r="E16" s="1">
        <v>0</v>
      </c>
      <c r="F16" s="1">
        <v>0</v>
      </c>
      <c r="G16" s="1">
        <v>0</v>
      </c>
      <c r="H16" s="1">
        <v>0</v>
      </c>
      <c r="I16" s="1">
        <v>0</v>
      </c>
      <c r="J16" s="1">
        <v>0</v>
      </c>
      <c r="K16" s="1">
        <v>0</v>
      </c>
      <c r="L16" s="1">
        <v>0</v>
      </c>
      <c r="M16" s="1">
        <v>0</v>
      </c>
      <c r="N16" s="1">
        <v>0</v>
      </c>
      <c r="O16" s="1">
        <v>0</v>
      </c>
      <c r="P16" s="1">
        <v>0</v>
      </c>
      <c r="Q16" s="1">
        <v>0</v>
      </c>
      <c r="R16" s="1">
        <v>0</v>
      </c>
      <c r="S16" s="1">
        <v>0</v>
      </c>
      <c r="T16" s="1">
        <v>0</v>
      </c>
      <c r="U16" s="1">
        <v>0</v>
      </c>
      <c r="V16" s="1">
        <v>0</v>
      </c>
      <c r="W16" s="1">
        <v>0</v>
      </c>
      <c r="X16" s="1">
        <v>0</v>
      </c>
      <c r="Y16" s="1">
        <v>0</v>
      </c>
      <c r="Z16" s="1">
        <v>0</v>
      </c>
      <c r="AA16" s="1">
        <v>0</v>
      </c>
      <c r="AB16" s="1">
        <v>0</v>
      </c>
    </row>
    <row r="17" spans="1:28">
      <c r="A17" s="1" t="s">
        <v>313</v>
      </c>
      <c r="B17" s="1" t="s">
        <v>314</v>
      </c>
      <c r="C17" s="1">
        <v>0</v>
      </c>
      <c r="D17" s="1">
        <v>0</v>
      </c>
      <c r="E17" s="1">
        <v>0</v>
      </c>
      <c r="F17" s="1">
        <v>0</v>
      </c>
      <c r="G17" s="1">
        <v>0</v>
      </c>
      <c r="H17" s="1">
        <v>0</v>
      </c>
      <c r="I17" s="1">
        <v>0</v>
      </c>
      <c r="J17" s="1">
        <v>0</v>
      </c>
      <c r="K17" s="1">
        <v>0</v>
      </c>
      <c r="L17" s="1">
        <v>0</v>
      </c>
      <c r="M17" s="1">
        <v>0</v>
      </c>
      <c r="N17" s="1">
        <v>0</v>
      </c>
      <c r="O17" s="1">
        <v>0</v>
      </c>
      <c r="P17" s="1">
        <v>0</v>
      </c>
      <c r="Q17" s="1">
        <v>0</v>
      </c>
      <c r="R17" s="1">
        <v>0</v>
      </c>
      <c r="S17" s="1">
        <v>0</v>
      </c>
      <c r="T17" s="1">
        <v>0</v>
      </c>
      <c r="U17" s="1">
        <v>0</v>
      </c>
      <c r="V17" s="1">
        <v>0</v>
      </c>
      <c r="W17" s="1">
        <v>0</v>
      </c>
      <c r="X17" s="1">
        <v>0</v>
      </c>
      <c r="Y17" s="1">
        <v>0</v>
      </c>
      <c r="Z17" s="1">
        <v>0</v>
      </c>
      <c r="AA17" s="1">
        <v>0</v>
      </c>
      <c r="AB17" s="1">
        <v>0</v>
      </c>
    </row>
    <row r="18" spans="1:28">
      <c r="A18" s="1" t="s">
        <v>315</v>
      </c>
      <c r="B18" s="1" t="s">
        <v>316</v>
      </c>
      <c r="C18" s="1">
        <v>0</v>
      </c>
      <c r="D18" s="1">
        <v>0</v>
      </c>
      <c r="E18" s="1">
        <v>0</v>
      </c>
      <c r="F18" s="1">
        <v>0</v>
      </c>
      <c r="G18" s="1">
        <v>0</v>
      </c>
      <c r="H18" s="1">
        <v>0</v>
      </c>
      <c r="I18" s="1">
        <v>0</v>
      </c>
      <c r="J18" s="1">
        <v>0</v>
      </c>
      <c r="K18" s="1">
        <v>0</v>
      </c>
      <c r="L18" s="1">
        <v>0</v>
      </c>
      <c r="M18" s="1">
        <v>0</v>
      </c>
      <c r="N18" s="1">
        <v>0</v>
      </c>
      <c r="O18" s="1">
        <v>0</v>
      </c>
      <c r="P18" s="1">
        <v>0</v>
      </c>
      <c r="Q18" s="1">
        <v>0</v>
      </c>
      <c r="R18" s="1">
        <v>0</v>
      </c>
      <c r="S18" s="1">
        <v>0</v>
      </c>
      <c r="T18" s="1">
        <v>0</v>
      </c>
      <c r="U18" s="1">
        <v>0</v>
      </c>
      <c r="V18" s="1">
        <v>0</v>
      </c>
      <c r="W18" s="1">
        <v>0</v>
      </c>
      <c r="X18" s="1">
        <v>0</v>
      </c>
      <c r="Y18" s="1">
        <v>0</v>
      </c>
      <c r="Z18" s="1">
        <v>0</v>
      </c>
      <c r="AA18" s="1">
        <v>0</v>
      </c>
      <c r="AB18" s="1">
        <v>0</v>
      </c>
    </row>
    <row r="19" spans="1:28">
      <c r="A19" s="1" t="s">
        <v>2750</v>
      </c>
      <c r="B19" s="1" t="s">
        <v>318</v>
      </c>
      <c r="C19" s="1">
        <v>0</v>
      </c>
      <c r="D19" s="1">
        <v>0</v>
      </c>
      <c r="E19" s="1">
        <v>0</v>
      </c>
      <c r="F19" s="1">
        <v>0</v>
      </c>
      <c r="G19" s="1">
        <v>0</v>
      </c>
      <c r="H19" s="1">
        <v>0</v>
      </c>
      <c r="I19" s="1">
        <v>0</v>
      </c>
      <c r="J19" s="1">
        <v>0</v>
      </c>
      <c r="K19" s="1">
        <v>0</v>
      </c>
      <c r="L19" s="1">
        <v>0</v>
      </c>
      <c r="M19" s="1">
        <v>0</v>
      </c>
      <c r="N19" s="1">
        <v>0</v>
      </c>
      <c r="O19" s="1">
        <v>0</v>
      </c>
      <c r="P19" s="1">
        <v>0</v>
      </c>
      <c r="Q19" s="1">
        <v>0</v>
      </c>
      <c r="R19" s="1">
        <v>0</v>
      </c>
      <c r="S19" s="1">
        <v>0</v>
      </c>
      <c r="T19" s="1">
        <v>0</v>
      </c>
      <c r="U19" s="1">
        <v>0</v>
      </c>
      <c r="V19" s="1">
        <v>0</v>
      </c>
      <c r="W19" s="1">
        <v>0</v>
      </c>
      <c r="X19" s="1">
        <v>0</v>
      </c>
      <c r="Y19" s="1">
        <v>0</v>
      </c>
      <c r="Z19" s="1">
        <v>0</v>
      </c>
      <c r="AA19" s="1">
        <v>0</v>
      </c>
      <c r="AB19" s="1">
        <v>0</v>
      </c>
    </row>
    <row r="20" spans="1:28">
      <c r="A20" s="1" t="s">
        <v>576</v>
      </c>
      <c r="B20" s="1" t="s">
        <v>320</v>
      </c>
      <c r="C20" s="1">
        <v>0</v>
      </c>
      <c r="D20" s="1">
        <v>0</v>
      </c>
      <c r="E20" s="1">
        <v>0</v>
      </c>
      <c r="F20" s="1">
        <v>0</v>
      </c>
      <c r="G20" s="1">
        <v>0</v>
      </c>
      <c r="H20" s="1">
        <v>0</v>
      </c>
      <c r="I20" s="1">
        <v>0</v>
      </c>
      <c r="J20" s="1">
        <v>0</v>
      </c>
      <c r="K20" s="1">
        <v>0</v>
      </c>
      <c r="L20" s="1">
        <v>0</v>
      </c>
      <c r="M20" s="1">
        <v>0</v>
      </c>
      <c r="N20" s="1">
        <v>0</v>
      </c>
      <c r="O20" s="1">
        <v>0</v>
      </c>
      <c r="P20" s="1">
        <v>0</v>
      </c>
      <c r="Q20" s="1">
        <v>0</v>
      </c>
      <c r="R20" s="1">
        <v>0</v>
      </c>
      <c r="S20" s="1">
        <v>0</v>
      </c>
      <c r="T20" s="1">
        <v>0</v>
      </c>
      <c r="U20" s="1">
        <v>0</v>
      </c>
      <c r="V20" s="1">
        <v>0</v>
      </c>
      <c r="W20" s="1">
        <v>0</v>
      </c>
      <c r="X20" s="1">
        <v>0</v>
      </c>
      <c r="Y20" s="1">
        <v>0</v>
      </c>
      <c r="Z20" s="1">
        <v>0</v>
      </c>
      <c r="AA20" s="1">
        <v>0</v>
      </c>
      <c r="AB20" s="1">
        <v>0</v>
      </c>
    </row>
    <row r="21" spans="1:28">
      <c r="A21" s="1" t="s">
        <v>321</v>
      </c>
      <c r="B21" s="1" t="s">
        <v>322</v>
      </c>
      <c r="C21" s="1">
        <v>0</v>
      </c>
      <c r="D21" s="1">
        <v>0</v>
      </c>
      <c r="E21" s="1">
        <v>0</v>
      </c>
      <c r="F21" s="1">
        <v>0</v>
      </c>
      <c r="G21" s="1">
        <v>0</v>
      </c>
      <c r="H21" s="1">
        <v>0</v>
      </c>
      <c r="I21" s="1">
        <v>0</v>
      </c>
      <c r="J21" s="1">
        <v>0</v>
      </c>
      <c r="K21" s="1">
        <v>0</v>
      </c>
      <c r="L21" s="1">
        <v>0</v>
      </c>
      <c r="M21" s="1">
        <v>0</v>
      </c>
      <c r="N21" s="1">
        <v>0</v>
      </c>
      <c r="O21" s="1">
        <v>0</v>
      </c>
      <c r="P21" s="1">
        <v>0</v>
      </c>
      <c r="Q21" s="1">
        <v>0</v>
      </c>
      <c r="R21" s="1">
        <v>0</v>
      </c>
      <c r="S21" s="1">
        <v>0</v>
      </c>
      <c r="T21" s="1">
        <v>0</v>
      </c>
      <c r="U21" s="1">
        <v>0</v>
      </c>
      <c r="V21" s="1">
        <v>0</v>
      </c>
      <c r="W21" s="1">
        <v>0</v>
      </c>
      <c r="X21" s="1">
        <v>0</v>
      </c>
      <c r="Y21" s="1">
        <v>0</v>
      </c>
      <c r="Z21" s="1">
        <v>0</v>
      </c>
      <c r="AA21" s="1">
        <v>0</v>
      </c>
      <c r="AB21" s="1">
        <v>0</v>
      </c>
    </row>
    <row r="22" spans="1:28">
      <c r="A22" s="1" t="s">
        <v>323</v>
      </c>
      <c r="B22" s="1" t="s">
        <v>324</v>
      </c>
      <c r="C22" s="1">
        <v>0</v>
      </c>
      <c r="D22" s="1">
        <v>0</v>
      </c>
      <c r="E22" s="1">
        <v>0</v>
      </c>
      <c r="F22" s="1">
        <v>0</v>
      </c>
      <c r="G22" s="1">
        <v>0</v>
      </c>
      <c r="H22" s="1">
        <v>0</v>
      </c>
      <c r="I22" s="1">
        <v>0</v>
      </c>
      <c r="J22" s="1">
        <v>0</v>
      </c>
      <c r="K22" s="1">
        <v>0</v>
      </c>
      <c r="L22" s="1">
        <v>0</v>
      </c>
      <c r="M22" s="1">
        <v>0</v>
      </c>
      <c r="N22" s="1">
        <v>0</v>
      </c>
      <c r="O22" s="1">
        <v>0</v>
      </c>
      <c r="P22" s="1">
        <v>0</v>
      </c>
      <c r="Q22" s="1">
        <v>0</v>
      </c>
      <c r="R22" s="1">
        <v>0</v>
      </c>
      <c r="S22" s="1">
        <v>0</v>
      </c>
      <c r="T22" s="1">
        <v>0</v>
      </c>
      <c r="U22" s="1">
        <v>0</v>
      </c>
      <c r="V22" s="1">
        <v>0</v>
      </c>
      <c r="W22" s="1">
        <v>0</v>
      </c>
      <c r="X22" s="1">
        <v>0</v>
      </c>
      <c r="Y22" s="1">
        <v>0</v>
      </c>
      <c r="Z22" s="1">
        <v>0</v>
      </c>
      <c r="AA22" s="1">
        <v>0</v>
      </c>
      <c r="AB22" s="1">
        <v>0</v>
      </c>
    </row>
    <row r="23" spans="1:28">
      <c r="A23" s="1" t="s">
        <v>325</v>
      </c>
      <c r="B23" s="1" t="s">
        <v>326</v>
      </c>
      <c r="C23" s="1">
        <v>0</v>
      </c>
      <c r="D23" s="1">
        <v>0</v>
      </c>
      <c r="E23" s="1">
        <v>0</v>
      </c>
      <c r="F23" s="1">
        <v>0</v>
      </c>
      <c r="G23" s="1">
        <v>0</v>
      </c>
      <c r="H23" s="1">
        <v>0</v>
      </c>
      <c r="I23" s="1">
        <v>0</v>
      </c>
      <c r="J23" s="1">
        <v>0</v>
      </c>
      <c r="K23" s="1">
        <v>0</v>
      </c>
      <c r="L23" s="1">
        <v>0</v>
      </c>
      <c r="M23" s="1">
        <v>0</v>
      </c>
      <c r="N23" s="1">
        <v>0</v>
      </c>
      <c r="O23" s="1">
        <v>0</v>
      </c>
      <c r="P23" s="1">
        <v>0</v>
      </c>
      <c r="Q23" s="1">
        <v>0</v>
      </c>
      <c r="R23" s="1">
        <v>0</v>
      </c>
      <c r="S23" s="1">
        <v>0</v>
      </c>
      <c r="T23" s="1">
        <v>0</v>
      </c>
      <c r="U23" s="1">
        <v>0</v>
      </c>
      <c r="V23" s="1">
        <v>0</v>
      </c>
      <c r="W23" s="1">
        <v>0</v>
      </c>
      <c r="X23" s="1">
        <v>0</v>
      </c>
      <c r="Y23" s="1">
        <v>0</v>
      </c>
      <c r="Z23" s="1">
        <v>0</v>
      </c>
      <c r="AA23" s="1">
        <v>0</v>
      </c>
      <c r="AB23" s="1">
        <v>0</v>
      </c>
    </row>
    <row r="24" spans="1:28">
      <c r="A24" s="1" t="s">
        <v>327</v>
      </c>
      <c r="B24" s="1" t="s">
        <v>328</v>
      </c>
      <c r="C24" s="1">
        <v>0</v>
      </c>
      <c r="D24" s="1">
        <v>0</v>
      </c>
      <c r="E24" s="1">
        <v>0</v>
      </c>
      <c r="F24" s="1">
        <v>0</v>
      </c>
      <c r="G24" s="1">
        <v>0</v>
      </c>
      <c r="H24" s="1">
        <v>0</v>
      </c>
      <c r="I24" s="1">
        <v>0</v>
      </c>
      <c r="J24" s="1">
        <v>0</v>
      </c>
      <c r="K24" s="1">
        <v>0</v>
      </c>
      <c r="L24" s="1">
        <v>0</v>
      </c>
      <c r="M24" s="1">
        <v>0</v>
      </c>
      <c r="N24" s="1">
        <v>0</v>
      </c>
      <c r="O24" s="1">
        <v>0</v>
      </c>
      <c r="P24" s="1">
        <v>0</v>
      </c>
      <c r="Q24" s="1">
        <v>0</v>
      </c>
      <c r="R24" s="1">
        <v>0</v>
      </c>
      <c r="S24" s="1">
        <v>0</v>
      </c>
      <c r="T24" s="1">
        <v>0</v>
      </c>
      <c r="U24" s="1">
        <v>0</v>
      </c>
      <c r="V24" s="1">
        <v>0</v>
      </c>
      <c r="W24" s="1">
        <v>0</v>
      </c>
      <c r="X24" s="1">
        <v>0</v>
      </c>
      <c r="Y24" s="1">
        <v>0</v>
      </c>
      <c r="Z24" s="1">
        <v>0</v>
      </c>
      <c r="AA24" s="1">
        <v>0</v>
      </c>
      <c r="AB24" s="1">
        <v>0</v>
      </c>
    </row>
    <row r="25" spans="1:28">
      <c r="A25" s="1" t="s">
        <v>329</v>
      </c>
      <c r="B25" s="1" t="s">
        <v>330</v>
      </c>
      <c r="C25" s="1">
        <v>0</v>
      </c>
      <c r="D25" s="1">
        <v>0</v>
      </c>
      <c r="E25" s="1">
        <v>0</v>
      </c>
      <c r="F25" s="1">
        <v>0</v>
      </c>
      <c r="G25" s="1">
        <v>0</v>
      </c>
      <c r="H25" s="1">
        <v>0</v>
      </c>
      <c r="I25" s="1">
        <v>0</v>
      </c>
      <c r="J25" s="1">
        <v>0</v>
      </c>
      <c r="K25" s="1">
        <v>0</v>
      </c>
      <c r="L25" s="1">
        <v>0</v>
      </c>
      <c r="M25" s="1">
        <v>0</v>
      </c>
      <c r="N25" s="1">
        <v>0</v>
      </c>
      <c r="O25" s="1">
        <v>0</v>
      </c>
      <c r="P25" s="1">
        <v>0</v>
      </c>
      <c r="Q25" s="1">
        <v>0</v>
      </c>
      <c r="R25" s="1">
        <v>0</v>
      </c>
      <c r="S25" s="1">
        <v>0</v>
      </c>
      <c r="T25" s="1">
        <v>0</v>
      </c>
      <c r="U25" s="1">
        <v>0</v>
      </c>
      <c r="V25" s="1">
        <v>0</v>
      </c>
      <c r="W25" s="1">
        <v>0</v>
      </c>
      <c r="X25" s="1">
        <v>0</v>
      </c>
      <c r="Y25" s="1">
        <v>0</v>
      </c>
      <c r="Z25" s="1">
        <v>0</v>
      </c>
      <c r="AA25" s="1">
        <v>0</v>
      </c>
      <c r="AB25" s="1">
        <v>0</v>
      </c>
    </row>
    <row r="26" spans="1:28">
      <c r="A26" s="1" t="s">
        <v>2751</v>
      </c>
      <c r="B26" s="1" t="s">
        <v>332</v>
      </c>
      <c r="C26" s="1">
        <v>0</v>
      </c>
      <c r="D26" s="1">
        <v>0</v>
      </c>
      <c r="E26" s="1">
        <v>0</v>
      </c>
      <c r="F26" s="1">
        <v>0</v>
      </c>
      <c r="G26" s="1">
        <v>0</v>
      </c>
      <c r="H26" s="1">
        <v>0</v>
      </c>
      <c r="I26" s="1">
        <v>0</v>
      </c>
      <c r="J26" s="1">
        <v>0</v>
      </c>
      <c r="K26" s="1">
        <v>0</v>
      </c>
      <c r="L26" s="1">
        <v>0</v>
      </c>
      <c r="M26" s="1">
        <v>0</v>
      </c>
      <c r="N26" s="1">
        <v>0</v>
      </c>
      <c r="O26" s="1">
        <v>0</v>
      </c>
      <c r="P26" s="1">
        <v>0</v>
      </c>
      <c r="Q26" s="1">
        <v>0</v>
      </c>
      <c r="R26" s="1">
        <v>0</v>
      </c>
      <c r="S26" s="1">
        <v>0</v>
      </c>
      <c r="T26" s="1">
        <v>0</v>
      </c>
      <c r="U26" s="1">
        <v>0</v>
      </c>
      <c r="V26" s="1">
        <v>0</v>
      </c>
      <c r="W26" s="1">
        <v>0</v>
      </c>
      <c r="X26" s="1">
        <v>0</v>
      </c>
      <c r="Y26" s="1">
        <v>0</v>
      </c>
      <c r="Z26" s="1">
        <v>0</v>
      </c>
      <c r="AA26" s="1">
        <v>0</v>
      </c>
      <c r="AB26" s="1">
        <v>0</v>
      </c>
    </row>
    <row r="27" spans="1:28">
      <c r="A27" s="1" t="s">
        <v>333</v>
      </c>
      <c r="B27" s="1" t="s">
        <v>334</v>
      </c>
      <c r="C27" s="1">
        <v>0</v>
      </c>
      <c r="D27" s="1">
        <v>0</v>
      </c>
      <c r="E27" s="1">
        <v>0</v>
      </c>
      <c r="F27" s="1">
        <v>0</v>
      </c>
      <c r="G27" s="1">
        <v>0</v>
      </c>
      <c r="H27" s="1">
        <v>0</v>
      </c>
      <c r="I27" s="1">
        <v>0</v>
      </c>
      <c r="J27" s="1">
        <v>0</v>
      </c>
      <c r="K27" s="1">
        <v>0</v>
      </c>
      <c r="L27" s="1">
        <v>0</v>
      </c>
      <c r="M27" s="1">
        <v>0</v>
      </c>
      <c r="N27" s="1">
        <v>0</v>
      </c>
      <c r="O27" s="1">
        <v>0</v>
      </c>
      <c r="P27" s="1">
        <v>0</v>
      </c>
      <c r="Q27" s="1">
        <v>0</v>
      </c>
      <c r="R27" s="1">
        <v>0</v>
      </c>
      <c r="S27" s="1">
        <v>0</v>
      </c>
      <c r="T27" s="1">
        <v>0</v>
      </c>
      <c r="U27" s="1">
        <v>0</v>
      </c>
      <c r="V27" s="1">
        <v>0</v>
      </c>
      <c r="W27" s="1">
        <v>0</v>
      </c>
      <c r="X27" s="1">
        <v>0</v>
      </c>
      <c r="Y27" s="1">
        <v>0</v>
      </c>
      <c r="Z27" s="1">
        <v>0</v>
      </c>
      <c r="AA27" s="1">
        <v>0</v>
      </c>
      <c r="AB27" s="1">
        <v>0</v>
      </c>
    </row>
    <row r="28" spans="1:28">
      <c r="A28" s="1" t="s">
        <v>336</v>
      </c>
      <c r="B28" s="1" t="s">
        <v>337</v>
      </c>
      <c r="C28" s="1">
        <v>0</v>
      </c>
      <c r="D28" s="1">
        <v>0</v>
      </c>
      <c r="E28" s="1">
        <v>0</v>
      </c>
      <c r="F28" s="1">
        <v>0</v>
      </c>
      <c r="G28" s="1">
        <v>0</v>
      </c>
      <c r="H28" s="1">
        <v>0</v>
      </c>
      <c r="I28" s="1">
        <v>0</v>
      </c>
      <c r="J28" s="1">
        <v>0</v>
      </c>
      <c r="K28" s="1">
        <v>0</v>
      </c>
      <c r="L28" s="1">
        <v>0</v>
      </c>
      <c r="M28" s="1">
        <v>0</v>
      </c>
      <c r="N28" s="1">
        <v>0</v>
      </c>
      <c r="O28" s="1">
        <v>0</v>
      </c>
      <c r="P28" s="1">
        <v>0</v>
      </c>
      <c r="Q28" s="1">
        <v>0</v>
      </c>
      <c r="R28" s="1">
        <v>0</v>
      </c>
      <c r="S28" s="1">
        <v>0</v>
      </c>
      <c r="T28" s="1">
        <v>0</v>
      </c>
      <c r="U28" s="1">
        <v>0</v>
      </c>
      <c r="V28" s="1">
        <v>0</v>
      </c>
      <c r="W28" s="1">
        <v>0</v>
      </c>
      <c r="X28" s="1">
        <v>0</v>
      </c>
      <c r="Y28" s="1">
        <v>0</v>
      </c>
      <c r="Z28" s="1">
        <v>0</v>
      </c>
      <c r="AA28" s="1">
        <v>0</v>
      </c>
      <c r="AB28" s="1">
        <v>0</v>
      </c>
    </row>
    <row r="29" spans="1:28">
      <c r="A29" s="1" t="s">
        <v>338</v>
      </c>
      <c r="B29" s="1" t="s">
        <v>339</v>
      </c>
      <c r="C29" s="1">
        <v>0</v>
      </c>
      <c r="D29" s="1">
        <v>0</v>
      </c>
      <c r="E29" s="1">
        <v>0</v>
      </c>
      <c r="F29" s="1">
        <v>0</v>
      </c>
      <c r="G29" s="1">
        <v>0</v>
      </c>
      <c r="H29" s="1">
        <v>0</v>
      </c>
      <c r="I29" s="1">
        <v>0</v>
      </c>
      <c r="J29" s="1">
        <v>0</v>
      </c>
      <c r="K29" s="1">
        <v>0</v>
      </c>
      <c r="L29" s="1">
        <v>0</v>
      </c>
      <c r="M29" s="1">
        <v>0</v>
      </c>
      <c r="N29" s="1">
        <v>0</v>
      </c>
      <c r="O29" s="1">
        <v>0</v>
      </c>
      <c r="P29" s="1">
        <v>0</v>
      </c>
      <c r="Q29" s="1">
        <v>0</v>
      </c>
      <c r="R29" s="1">
        <v>0</v>
      </c>
      <c r="S29" s="1">
        <v>0</v>
      </c>
      <c r="T29" s="1">
        <v>0</v>
      </c>
      <c r="U29" s="1">
        <v>0</v>
      </c>
      <c r="V29" s="1">
        <v>0</v>
      </c>
      <c r="W29" s="1">
        <v>0</v>
      </c>
      <c r="X29" s="1">
        <v>0</v>
      </c>
      <c r="Y29" s="1">
        <v>0</v>
      </c>
      <c r="Z29" s="1">
        <v>0</v>
      </c>
      <c r="AA29" s="1">
        <v>0</v>
      </c>
      <c r="AB29" s="1">
        <v>0</v>
      </c>
    </row>
    <row r="30" spans="1:28">
      <c r="A30" s="1" t="s">
        <v>340</v>
      </c>
      <c r="B30" s="1" t="s">
        <v>341</v>
      </c>
      <c r="C30" s="1">
        <v>0</v>
      </c>
      <c r="D30" s="1">
        <v>0</v>
      </c>
      <c r="E30" s="1">
        <v>0</v>
      </c>
      <c r="F30" s="1">
        <v>0</v>
      </c>
      <c r="G30" s="1">
        <v>0</v>
      </c>
      <c r="H30" s="1">
        <v>0</v>
      </c>
      <c r="I30" s="1">
        <v>0</v>
      </c>
      <c r="J30" s="1">
        <v>0</v>
      </c>
      <c r="K30" s="1">
        <v>0</v>
      </c>
      <c r="L30" s="1">
        <v>0</v>
      </c>
      <c r="M30" s="1">
        <v>0</v>
      </c>
      <c r="N30" s="1">
        <v>0</v>
      </c>
      <c r="O30" s="1">
        <v>0</v>
      </c>
      <c r="P30" s="1">
        <v>0</v>
      </c>
      <c r="Q30" s="1">
        <v>0</v>
      </c>
      <c r="R30" s="1">
        <v>0</v>
      </c>
      <c r="S30" s="1">
        <v>0</v>
      </c>
      <c r="T30" s="1">
        <v>0</v>
      </c>
      <c r="U30" s="1">
        <v>0</v>
      </c>
      <c r="V30" s="1">
        <v>0</v>
      </c>
      <c r="W30" s="1">
        <v>0</v>
      </c>
      <c r="X30" s="1">
        <v>0</v>
      </c>
      <c r="Y30" s="1">
        <v>0</v>
      </c>
      <c r="Z30" s="1">
        <v>0</v>
      </c>
      <c r="AA30" s="1">
        <v>0</v>
      </c>
      <c r="AB30" s="1">
        <v>0</v>
      </c>
    </row>
    <row r="31" spans="1:28">
      <c r="A31" s="1" t="s">
        <v>342</v>
      </c>
      <c r="B31" s="1" t="s">
        <v>343</v>
      </c>
      <c r="C31" s="1">
        <v>0</v>
      </c>
      <c r="D31" s="1">
        <v>0</v>
      </c>
      <c r="E31" s="1">
        <v>0</v>
      </c>
      <c r="F31" s="1">
        <v>0</v>
      </c>
      <c r="G31" s="1">
        <v>0</v>
      </c>
      <c r="H31" s="1">
        <v>0</v>
      </c>
      <c r="I31" s="1">
        <v>0</v>
      </c>
      <c r="J31" s="1">
        <v>0</v>
      </c>
      <c r="K31" s="1">
        <v>0</v>
      </c>
      <c r="L31" s="1">
        <v>0</v>
      </c>
      <c r="M31" s="1">
        <v>0</v>
      </c>
      <c r="N31" s="1">
        <v>0</v>
      </c>
      <c r="O31" s="1">
        <v>0</v>
      </c>
      <c r="P31" s="1">
        <v>0</v>
      </c>
      <c r="Q31" s="1">
        <v>0</v>
      </c>
      <c r="R31" s="1">
        <v>0</v>
      </c>
      <c r="S31" s="1">
        <v>0</v>
      </c>
      <c r="T31" s="1">
        <v>0</v>
      </c>
      <c r="U31" s="1">
        <v>0</v>
      </c>
      <c r="V31" s="1">
        <v>0</v>
      </c>
      <c r="W31" s="1">
        <v>0</v>
      </c>
      <c r="X31" s="1">
        <v>0</v>
      </c>
      <c r="Y31" s="1">
        <v>0</v>
      </c>
      <c r="Z31" s="1">
        <v>0</v>
      </c>
      <c r="AA31" s="1">
        <v>0</v>
      </c>
      <c r="AB31" s="1">
        <v>0</v>
      </c>
    </row>
    <row r="32" spans="1:28">
      <c r="A32" s="1" t="s">
        <v>344</v>
      </c>
      <c r="B32" s="1" t="s">
        <v>345</v>
      </c>
      <c r="C32" s="1">
        <v>0</v>
      </c>
      <c r="D32" s="1">
        <v>0</v>
      </c>
      <c r="E32" s="1">
        <v>0</v>
      </c>
      <c r="F32" s="1">
        <v>0</v>
      </c>
      <c r="G32" s="1">
        <v>0</v>
      </c>
      <c r="H32" s="1">
        <v>0</v>
      </c>
      <c r="I32" s="1">
        <v>0</v>
      </c>
      <c r="J32" s="1">
        <v>0</v>
      </c>
      <c r="K32" s="1">
        <v>0</v>
      </c>
      <c r="L32" s="1">
        <v>0</v>
      </c>
      <c r="M32" s="1">
        <v>0</v>
      </c>
      <c r="N32" s="1">
        <v>0</v>
      </c>
      <c r="O32" s="1">
        <v>0</v>
      </c>
      <c r="P32" s="1">
        <v>0</v>
      </c>
      <c r="Q32" s="1">
        <v>0</v>
      </c>
      <c r="R32" s="1">
        <v>0</v>
      </c>
      <c r="S32" s="1">
        <v>0</v>
      </c>
      <c r="T32" s="1">
        <v>0</v>
      </c>
      <c r="U32" s="1">
        <v>0</v>
      </c>
      <c r="V32" s="1">
        <v>0</v>
      </c>
      <c r="W32" s="1">
        <v>0</v>
      </c>
      <c r="X32" s="1">
        <v>0</v>
      </c>
      <c r="Y32" s="1">
        <v>0</v>
      </c>
      <c r="Z32" s="1">
        <v>0</v>
      </c>
      <c r="AA32" s="1">
        <v>0</v>
      </c>
      <c r="AB32" s="1">
        <v>0</v>
      </c>
    </row>
    <row r="33" spans="1:28">
      <c r="A33" s="1" t="s">
        <v>2752</v>
      </c>
      <c r="B33" s="1" t="s">
        <v>347</v>
      </c>
      <c r="C33" s="1">
        <v>0</v>
      </c>
      <c r="D33" s="1">
        <v>0</v>
      </c>
      <c r="E33" s="1">
        <v>0</v>
      </c>
      <c r="F33" s="1">
        <v>0</v>
      </c>
      <c r="G33" s="1">
        <v>0</v>
      </c>
      <c r="H33" s="1">
        <v>0</v>
      </c>
      <c r="I33" s="1">
        <v>0</v>
      </c>
      <c r="J33" s="1">
        <v>0</v>
      </c>
      <c r="K33" s="1">
        <v>0</v>
      </c>
      <c r="L33" s="1">
        <v>0</v>
      </c>
      <c r="M33" s="1">
        <v>0</v>
      </c>
      <c r="N33" s="1">
        <v>0</v>
      </c>
      <c r="O33" s="1">
        <v>0</v>
      </c>
      <c r="P33" s="1">
        <v>0</v>
      </c>
      <c r="Q33" s="1">
        <v>0</v>
      </c>
      <c r="R33" s="1">
        <v>0</v>
      </c>
      <c r="S33" s="1">
        <v>0</v>
      </c>
      <c r="T33" s="1">
        <v>0</v>
      </c>
      <c r="U33" s="1">
        <v>0</v>
      </c>
      <c r="V33" s="1">
        <v>0</v>
      </c>
      <c r="W33" s="1">
        <v>0</v>
      </c>
      <c r="X33" s="1">
        <v>0</v>
      </c>
      <c r="Y33" s="1">
        <v>0</v>
      </c>
      <c r="Z33" s="1">
        <v>0</v>
      </c>
      <c r="AA33" s="1">
        <v>0</v>
      </c>
      <c r="AB33" s="1">
        <v>0</v>
      </c>
    </row>
    <row r="34" spans="1:28">
      <c r="A34" s="1" t="s">
        <v>348</v>
      </c>
      <c r="B34" s="1" t="s">
        <v>349</v>
      </c>
      <c r="C34" s="1">
        <v>0</v>
      </c>
      <c r="D34" s="1">
        <v>0</v>
      </c>
      <c r="E34" s="1">
        <v>0</v>
      </c>
      <c r="F34" s="1">
        <v>0</v>
      </c>
      <c r="G34" s="1">
        <v>0</v>
      </c>
      <c r="H34" s="1">
        <v>0</v>
      </c>
      <c r="I34" s="1">
        <v>0</v>
      </c>
      <c r="J34" s="1">
        <v>0</v>
      </c>
      <c r="K34" s="1">
        <v>0</v>
      </c>
      <c r="L34" s="1">
        <v>0</v>
      </c>
      <c r="M34" s="1">
        <v>0</v>
      </c>
      <c r="N34" s="1">
        <v>0</v>
      </c>
      <c r="O34" s="1">
        <v>0</v>
      </c>
      <c r="P34" s="1">
        <v>0</v>
      </c>
      <c r="Q34" s="1">
        <v>0</v>
      </c>
      <c r="R34" s="1">
        <v>0</v>
      </c>
      <c r="S34" s="1">
        <v>0</v>
      </c>
      <c r="T34" s="1">
        <v>0</v>
      </c>
      <c r="U34" s="1">
        <v>0</v>
      </c>
      <c r="V34" s="1">
        <v>0</v>
      </c>
      <c r="W34" s="1">
        <v>0</v>
      </c>
      <c r="X34" s="1">
        <v>0</v>
      </c>
      <c r="Y34" s="1">
        <v>0</v>
      </c>
      <c r="Z34" s="1">
        <v>0</v>
      </c>
      <c r="AA34" s="1">
        <v>0</v>
      </c>
      <c r="AB34" s="1">
        <v>0</v>
      </c>
    </row>
    <row r="35" spans="1:28">
      <c r="A35" s="1" t="s">
        <v>350</v>
      </c>
      <c r="B35" s="1" t="s">
        <v>351</v>
      </c>
      <c r="C35" s="1">
        <v>0</v>
      </c>
      <c r="D35" s="1">
        <v>0</v>
      </c>
      <c r="E35" s="1">
        <v>0</v>
      </c>
      <c r="F35" s="1">
        <v>0</v>
      </c>
      <c r="G35" s="1">
        <v>0</v>
      </c>
      <c r="H35" s="1">
        <v>0</v>
      </c>
      <c r="I35" s="1">
        <v>0</v>
      </c>
      <c r="J35" s="1">
        <v>0</v>
      </c>
      <c r="K35" s="1">
        <v>0</v>
      </c>
      <c r="L35" s="1">
        <v>0</v>
      </c>
      <c r="M35" s="1">
        <v>0</v>
      </c>
      <c r="N35" s="1">
        <v>0</v>
      </c>
      <c r="O35" s="1">
        <v>0</v>
      </c>
      <c r="P35" s="1">
        <v>0</v>
      </c>
      <c r="Q35" s="1">
        <v>0</v>
      </c>
      <c r="R35" s="1">
        <v>0</v>
      </c>
      <c r="S35" s="1">
        <v>0</v>
      </c>
      <c r="T35" s="1">
        <v>0</v>
      </c>
      <c r="U35" s="1">
        <v>0</v>
      </c>
      <c r="V35" s="1">
        <v>0</v>
      </c>
      <c r="W35" s="1">
        <v>0</v>
      </c>
      <c r="X35" s="1">
        <v>0</v>
      </c>
      <c r="Y35" s="1">
        <v>0</v>
      </c>
      <c r="Z35" s="1">
        <v>0</v>
      </c>
      <c r="AA35" s="1">
        <v>0</v>
      </c>
      <c r="AB35" s="1">
        <v>0</v>
      </c>
    </row>
    <row r="36" spans="1:28">
      <c r="A36" s="1" t="s">
        <v>352</v>
      </c>
      <c r="B36" s="1" t="s">
        <v>353</v>
      </c>
      <c r="C36" s="1">
        <v>0</v>
      </c>
      <c r="D36" s="1">
        <v>0</v>
      </c>
      <c r="E36" s="1">
        <v>0</v>
      </c>
      <c r="F36" s="1">
        <v>0</v>
      </c>
      <c r="G36" s="1">
        <v>0</v>
      </c>
      <c r="H36" s="1">
        <v>0</v>
      </c>
      <c r="I36" s="1">
        <v>0</v>
      </c>
      <c r="J36" s="1">
        <v>0</v>
      </c>
      <c r="K36" s="1">
        <v>0</v>
      </c>
      <c r="L36" s="1">
        <v>0</v>
      </c>
      <c r="M36" s="1">
        <v>0</v>
      </c>
      <c r="N36" s="1">
        <v>0</v>
      </c>
      <c r="O36" s="1">
        <v>0</v>
      </c>
      <c r="P36" s="1">
        <v>0</v>
      </c>
      <c r="Q36" s="1">
        <v>0</v>
      </c>
      <c r="R36" s="1">
        <v>0</v>
      </c>
      <c r="S36" s="1">
        <v>0</v>
      </c>
      <c r="T36" s="1">
        <v>0</v>
      </c>
      <c r="U36" s="1">
        <v>0</v>
      </c>
      <c r="V36" s="1">
        <v>0</v>
      </c>
      <c r="W36" s="1">
        <v>0</v>
      </c>
      <c r="X36" s="1">
        <v>0</v>
      </c>
      <c r="Y36" s="1">
        <v>0</v>
      </c>
      <c r="Z36" s="1">
        <v>0</v>
      </c>
      <c r="AA36" s="1">
        <v>0</v>
      </c>
      <c r="AB36" s="1">
        <v>0</v>
      </c>
    </row>
    <row r="37" spans="1:28">
      <c r="A37" s="1" t="s">
        <v>354</v>
      </c>
      <c r="B37" s="1" t="s">
        <v>355</v>
      </c>
      <c r="C37" s="1">
        <v>0</v>
      </c>
      <c r="D37" s="1">
        <v>0</v>
      </c>
      <c r="E37" s="1">
        <v>0</v>
      </c>
      <c r="F37" s="1">
        <v>0</v>
      </c>
      <c r="G37" s="1">
        <v>0</v>
      </c>
      <c r="H37" s="1">
        <v>0</v>
      </c>
      <c r="I37" s="1">
        <v>0</v>
      </c>
      <c r="J37" s="1">
        <v>0</v>
      </c>
      <c r="K37" s="1">
        <v>0</v>
      </c>
      <c r="L37" s="1">
        <v>0</v>
      </c>
      <c r="M37" s="1">
        <v>0</v>
      </c>
      <c r="N37" s="1">
        <v>0</v>
      </c>
      <c r="O37" s="1">
        <v>0</v>
      </c>
      <c r="P37" s="1">
        <v>0</v>
      </c>
      <c r="Q37" s="1">
        <v>0</v>
      </c>
      <c r="R37" s="1">
        <v>0</v>
      </c>
      <c r="S37" s="1">
        <v>0</v>
      </c>
      <c r="T37" s="1">
        <v>0</v>
      </c>
      <c r="U37" s="1">
        <v>0</v>
      </c>
      <c r="V37" s="1">
        <v>0</v>
      </c>
      <c r="W37" s="1">
        <v>0</v>
      </c>
      <c r="X37" s="1">
        <v>0</v>
      </c>
      <c r="Y37" s="1">
        <v>0</v>
      </c>
      <c r="Z37" s="1">
        <v>0</v>
      </c>
      <c r="AA37" s="1">
        <v>0</v>
      </c>
      <c r="AB37" s="1">
        <v>0</v>
      </c>
    </row>
    <row r="38" spans="1:28">
      <c r="A38" s="1" t="s">
        <v>356</v>
      </c>
      <c r="B38" s="1" t="s">
        <v>357</v>
      </c>
      <c r="C38" s="1">
        <v>0</v>
      </c>
      <c r="D38" s="1">
        <v>0</v>
      </c>
      <c r="E38" s="1">
        <v>0</v>
      </c>
      <c r="F38" s="1">
        <v>0</v>
      </c>
      <c r="G38" s="1">
        <v>0</v>
      </c>
      <c r="H38" s="1">
        <v>0</v>
      </c>
      <c r="I38" s="1">
        <v>0</v>
      </c>
      <c r="J38" s="1">
        <v>0</v>
      </c>
      <c r="K38" s="1">
        <v>0</v>
      </c>
      <c r="L38" s="1">
        <v>0</v>
      </c>
      <c r="M38" s="1">
        <v>0</v>
      </c>
      <c r="N38" s="1">
        <v>0</v>
      </c>
      <c r="O38" s="1">
        <v>0</v>
      </c>
      <c r="P38" s="1">
        <v>0</v>
      </c>
      <c r="Q38" s="1">
        <v>0</v>
      </c>
      <c r="R38" s="1">
        <v>0</v>
      </c>
      <c r="S38" s="1">
        <v>0</v>
      </c>
      <c r="T38" s="1">
        <v>0</v>
      </c>
      <c r="U38" s="1">
        <v>0</v>
      </c>
      <c r="V38" s="1">
        <v>0</v>
      </c>
      <c r="W38" s="1">
        <v>0</v>
      </c>
      <c r="X38" s="1">
        <v>0</v>
      </c>
      <c r="Y38" s="1">
        <v>0</v>
      </c>
      <c r="Z38" s="1">
        <v>0</v>
      </c>
      <c r="AA38" s="1">
        <v>0</v>
      </c>
      <c r="AB38" s="1">
        <v>0</v>
      </c>
    </row>
    <row r="39" spans="1:28">
      <c r="A39" s="1" t="s">
        <v>358</v>
      </c>
      <c r="B39" s="1" t="s">
        <v>359</v>
      </c>
      <c r="C39" s="1">
        <v>0</v>
      </c>
      <c r="D39" s="1">
        <v>0</v>
      </c>
      <c r="E39" s="1">
        <v>0</v>
      </c>
      <c r="F39" s="1">
        <v>0</v>
      </c>
      <c r="G39" s="1">
        <v>0</v>
      </c>
      <c r="H39" s="1">
        <v>0</v>
      </c>
      <c r="I39" s="1">
        <v>0</v>
      </c>
      <c r="J39" s="1">
        <v>0</v>
      </c>
      <c r="K39" s="1">
        <v>0</v>
      </c>
      <c r="L39" s="1">
        <v>0</v>
      </c>
      <c r="M39" s="1">
        <v>0</v>
      </c>
      <c r="N39" s="1">
        <v>0</v>
      </c>
      <c r="O39" s="1">
        <v>0</v>
      </c>
      <c r="P39" s="1">
        <v>0</v>
      </c>
      <c r="Q39" s="1">
        <v>0</v>
      </c>
      <c r="R39" s="1">
        <v>0</v>
      </c>
      <c r="S39" s="1">
        <v>0</v>
      </c>
      <c r="T39" s="1">
        <v>0</v>
      </c>
      <c r="U39" s="1">
        <v>0</v>
      </c>
      <c r="V39" s="1">
        <v>0</v>
      </c>
      <c r="W39" s="1">
        <v>0</v>
      </c>
      <c r="X39" s="1">
        <v>0</v>
      </c>
      <c r="Y39" s="1">
        <v>0</v>
      </c>
      <c r="Z39" s="1">
        <v>0</v>
      </c>
      <c r="AA39" s="1">
        <v>0</v>
      </c>
      <c r="AB39" s="1">
        <v>0</v>
      </c>
    </row>
    <row r="40" spans="1:28">
      <c r="A40" s="1" t="s">
        <v>2753</v>
      </c>
      <c r="B40" s="1" t="s">
        <v>361</v>
      </c>
      <c r="C40" s="1">
        <v>0</v>
      </c>
      <c r="D40" s="1">
        <v>0</v>
      </c>
      <c r="E40" s="1">
        <v>0</v>
      </c>
      <c r="F40" s="1">
        <v>0</v>
      </c>
      <c r="G40" s="1">
        <v>0</v>
      </c>
      <c r="H40" s="1">
        <v>0</v>
      </c>
      <c r="I40" s="1">
        <v>0</v>
      </c>
      <c r="J40" s="1">
        <v>0</v>
      </c>
      <c r="K40" s="1">
        <v>0</v>
      </c>
      <c r="L40" s="1">
        <v>0</v>
      </c>
      <c r="M40" s="1">
        <v>0</v>
      </c>
      <c r="N40" s="1">
        <v>0</v>
      </c>
      <c r="O40" s="1">
        <v>0</v>
      </c>
      <c r="P40" s="1">
        <v>0</v>
      </c>
      <c r="Q40" s="1">
        <v>0</v>
      </c>
      <c r="R40" s="1">
        <v>0</v>
      </c>
      <c r="S40" s="1">
        <v>0</v>
      </c>
      <c r="T40" s="1">
        <v>0</v>
      </c>
      <c r="U40" s="1">
        <v>0</v>
      </c>
      <c r="V40" s="1">
        <v>0</v>
      </c>
      <c r="W40" s="1">
        <v>0</v>
      </c>
      <c r="X40" s="1">
        <v>0</v>
      </c>
      <c r="Y40" s="1">
        <v>0</v>
      </c>
      <c r="Z40" s="1">
        <v>0</v>
      </c>
      <c r="AA40" s="1">
        <v>0</v>
      </c>
      <c r="AB40" s="1">
        <v>0</v>
      </c>
    </row>
    <row r="41" spans="1:28">
      <c r="A41" s="1" t="s">
        <v>362</v>
      </c>
      <c r="B41" s="1" t="s">
        <v>363</v>
      </c>
      <c r="C41" s="1">
        <v>0</v>
      </c>
      <c r="D41" s="1">
        <v>0</v>
      </c>
      <c r="E41" s="1">
        <v>0</v>
      </c>
      <c r="F41" s="1">
        <v>0</v>
      </c>
      <c r="G41" s="1">
        <v>0</v>
      </c>
      <c r="H41" s="1">
        <v>0</v>
      </c>
      <c r="I41" s="1">
        <v>0</v>
      </c>
      <c r="J41" s="1">
        <v>0</v>
      </c>
      <c r="K41" s="1">
        <v>0</v>
      </c>
      <c r="L41" s="1">
        <v>0</v>
      </c>
      <c r="M41" s="1">
        <v>0</v>
      </c>
      <c r="N41" s="1">
        <v>0</v>
      </c>
      <c r="O41" s="1">
        <v>0</v>
      </c>
      <c r="P41" s="1">
        <v>0</v>
      </c>
      <c r="Q41" s="1">
        <v>0</v>
      </c>
      <c r="R41" s="1">
        <v>0</v>
      </c>
      <c r="S41" s="1">
        <v>0</v>
      </c>
      <c r="T41" s="1">
        <v>0</v>
      </c>
      <c r="U41" s="1">
        <v>0</v>
      </c>
      <c r="V41" s="1">
        <v>0</v>
      </c>
      <c r="W41" s="1">
        <v>0</v>
      </c>
      <c r="X41" s="1">
        <v>0</v>
      </c>
      <c r="Y41" s="1">
        <v>0</v>
      </c>
      <c r="Z41" s="1">
        <v>0</v>
      </c>
      <c r="AA41" s="1">
        <v>0</v>
      </c>
      <c r="AB41" s="1">
        <v>0</v>
      </c>
    </row>
    <row r="42" spans="1:28">
      <c r="A42" s="1" t="s">
        <v>364</v>
      </c>
      <c r="B42" s="1" t="s">
        <v>365</v>
      </c>
      <c r="C42" s="1">
        <v>0</v>
      </c>
      <c r="D42" s="1">
        <v>0</v>
      </c>
      <c r="E42" s="1">
        <v>0</v>
      </c>
      <c r="F42" s="1">
        <v>0</v>
      </c>
      <c r="G42" s="1">
        <v>0</v>
      </c>
      <c r="H42" s="1">
        <v>0</v>
      </c>
      <c r="I42" s="1">
        <v>0</v>
      </c>
      <c r="J42" s="1">
        <v>0</v>
      </c>
      <c r="K42" s="1">
        <v>0</v>
      </c>
      <c r="L42" s="1">
        <v>0</v>
      </c>
      <c r="M42" s="1">
        <v>0</v>
      </c>
      <c r="N42" s="1">
        <v>0</v>
      </c>
      <c r="O42" s="1">
        <v>0</v>
      </c>
      <c r="P42" s="1">
        <v>0</v>
      </c>
      <c r="Q42" s="1">
        <v>0</v>
      </c>
      <c r="R42" s="1">
        <v>0</v>
      </c>
      <c r="S42" s="1">
        <v>0</v>
      </c>
      <c r="T42" s="1">
        <v>0</v>
      </c>
      <c r="U42" s="1">
        <v>0</v>
      </c>
      <c r="V42" s="1">
        <v>0</v>
      </c>
      <c r="W42" s="1">
        <v>0</v>
      </c>
      <c r="X42" s="1">
        <v>0</v>
      </c>
      <c r="Y42" s="1">
        <v>0</v>
      </c>
      <c r="Z42" s="1">
        <v>0</v>
      </c>
      <c r="AA42" s="1">
        <v>0</v>
      </c>
      <c r="AB42" s="1">
        <v>0</v>
      </c>
    </row>
    <row r="43" spans="1:28">
      <c r="A43" s="1" t="s">
        <v>366</v>
      </c>
      <c r="B43" s="1" t="s">
        <v>367</v>
      </c>
      <c r="C43" s="1">
        <v>0</v>
      </c>
      <c r="D43" s="1">
        <v>0</v>
      </c>
      <c r="E43" s="1">
        <v>0</v>
      </c>
      <c r="F43" s="1">
        <v>0</v>
      </c>
      <c r="G43" s="1">
        <v>0</v>
      </c>
      <c r="H43" s="1">
        <v>0</v>
      </c>
      <c r="I43" s="1">
        <v>0</v>
      </c>
      <c r="J43" s="1">
        <v>0</v>
      </c>
      <c r="K43" s="1">
        <v>0</v>
      </c>
      <c r="L43" s="1">
        <v>0</v>
      </c>
      <c r="M43" s="1">
        <v>0</v>
      </c>
      <c r="N43" s="1">
        <v>0</v>
      </c>
      <c r="O43" s="1">
        <v>0</v>
      </c>
      <c r="P43" s="1">
        <v>0</v>
      </c>
      <c r="Q43" s="1">
        <v>0</v>
      </c>
      <c r="R43" s="1">
        <v>0</v>
      </c>
      <c r="S43" s="1">
        <v>0</v>
      </c>
      <c r="T43" s="1">
        <v>0</v>
      </c>
      <c r="U43" s="1">
        <v>0</v>
      </c>
      <c r="V43" s="1">
        <v>0</v>
      </c>
      <c r="W43" s="1">
        <v>0</v>
      </c>
      <c r="X43" s="1">
        <v>0</v>
      </c>
      <c r="Y43" s="1">
        <v>0</v>
      </c>
      <c r="Z43" s="1">
        <v>0</v>
      </c>
      <c r="AA43" s="1">
        <v>0</v>
      </c>
      <c r="AB43" s="1">
        <v>0</v>
      </c>
    </row>
    <row r="44" spans="1:28">
      <c r="A44" s="1" t="s">
        <v>368</v>
      </c>
      <c r="B44" s="1" t="s">
        <v>369</v>
      </c>
      <c r="C44" s="1">
        <v>0</v>
      </c>
      <c r="D44" s="1">
        <v>0</v>
      </c>
      <c r="E44" s="1">
        <v>0</v>
      </c>
      <c r="F44" s="1">
        <v>0</v>
      </c>
      <c r="G44" s="1">
        <v>0</v>
      </c>
      <c r="H44" s="1">
        <v>0</v>
      </c>
      <c r="I44" s="1">
        <v>0</v>
      </c>
      <c r="J44" s="1">
        <v>0</v>
      </c>
      <c r="K44" s="1">
        <v>0</v>
      </c>
      <c r="L44" s="1">
        <v>0</v>
      </c>
      <c r="M44" s="1">
        <v>0</v>
      </c>
      <c r="N44" s="1">
        <v>0</v>
      </c>
      <c r="O44" s="1">
        <v>0</v>
      </c>
      <c r="P44" s="1">
        <v>0</v>
      </c>
      <c r="Q44" s="1">
        <v>0</v>
      </c>
      <c r="R44" s="1">
        <v>0</v>
      </c>
      <c r="S44" s="1">
        <v>0</v>
      </c>
      <c r="T44" s="1">
        <v>0</v>
      </c>
      <c r="U44" s="1">
        <v>0</v>
      </c>
      <c r="V44" s="1">
        <v>0</v>
      </c>
      <c r="W44" s="1">
        <v>0</v>
      </c>
      <c r="X44" s="1">
        <v>0</v>
      </c>
      <c r="Y44" s="1">
        <v>0</v>
      </c>
      <c r="Z44" s="1">
        <v>0</v>
      </c>
      <c r="AA44" s="1">
        <v>0</v>
      </c>
      <c r="AB44" s="1">
        <v>0</v>
      </c>
    </row>
    <row r="45" spans="1:28">
      <c r="A45" s="1" t="s">
        <v>370</v>
      </c>
      <c r="B45" s="1" t="s">
        <v>371</v>
      </c>
      <c r="C45" s="1">
        <v>0</v>
      </c>
      <c r="D45" s="1">
        <v>0</v>
      </c>
      <c r="E45" s="1">
        <v>0</v>
      </c>
      <c r="F45" s="1">
        <v>0</v>
      </c>
      <c r="G45" s="1">
        <v>0</v>
      </c>
      <c r="H45" s="1">
        <v>0</v>
      </c>
      <c r="I45" s="1">
        <v>0</v>
      </c>
      <c r="J45" s="1">
        <v>0</v>
      </c>
      <c r="K45" s="1">
        <v>0</v>
      </c>
      <c r="L45" s="1">
        <v>0</v>
      </c>
      <c r="M45" s="1">
        <v>0</v>
      </c>
      <c r="N45" s="1">
        <v>0</v>
      </c>
      <c r="O45" s="1">
        <v>0</v>
      </c>
      <c r="P45" s="1">
        <v>0</v>
      </c>
      <c r="Q45" s="1">
        <v>0</v>
      </c>
      <c r="R45" s="1">
        <v>0</v>
      </c>
      <c r="S45" s="1">
        <v>0</v>
      </c>
      <c r="T45" s="1">
        <v>0</v>
      </c>
      <c r="U45" s="1">
        <v>0</v>
      </c>
      <c r="V45" s="1">
        <v>0</v>
      </c>
      <c r="W45" s="1">
        <v>0</v>
      </c>
      <c r="X45" s="1">
        <v>0</v>
      </c>
      <c r="Y45" s="1">
        <v>0</v>
      </c>
      <c r="Z45" s="1">
        <v>0</v>
      </c>
      <c r="AA45" s="1">
        <v>0</v>
      </c>
      <c r="AB45" s="1">
        <v>0</v>
      </c>
    </row>
    <row r="46" spans="1:28">
      <c r="A46" s="1" t="s">
        <v>372</v>
      </c>
      <c r="B46" s="1" t="s">
        <v>373</v>
      </c>
      <c r="C46" s="1">
        <v>0</v>
      </c>
      <c r="D46" s="1">
        <v>0</v>
      </c>
      <c r="E46" s="1">
        <v>0</v>
      </c>
      <c r="F46" s="1">
        <v>0</v>
      </c>
      <c r="G46" s="1">
        <v>0</v>
      </c>
      <c r="H46" s="1">
        <v>0</v>
      </c>
      <c r="I46" s="1">
        <v>0</v>
      </c>
      <c r="J46" s="1">
        <v>0</v>
      </c>
      <c r="K46" s="1">
        <v>0</v>
      </c>
      <c r="L46" s="1">
        <v>0</v>
      </c>
      <c r="M46" s="1">
        <v>0</v>
      </c>
      <c r="N46" s="1">
        <v>0</v>
      </c>
      <c r="O46" s="1">
        <v>0</v>
      </c>
      <c r="P46" s="1">
        <v>0</v>
      </c>
      <c r="Q46" s="1">
        <v>0</v>
      </c>
      <c r="R46" s="1">
        <v>0</v>
      </c>
      <c r="S46" s="1">
        <v>0</v>
      </c>
      <c r="T46" s="1">
        <v>0</v>
      </c>
      <c r="U46" s="1">
        <v>0</v>
      </c>
      <c r="V46" s="1">
        <v>0</v>
      </c>
      <c r="W46" s="1">
        <v>0</v>
      </c>
      <c r="X46" s="1">
        <v>0</v>
      </c>
      <c r="Y46" s="1">
        <v>0</v>
      </c>
      <c r="Z46" s="1">
        <v>0</v>
      </c>
      <c r="AA46" s="1">
        <v>0</v>
      </c>
      <c r="AB46" s="1">
        <v>0</v>
      </c>
    </row>
    <row r="47" spans="1:28">
      <c r="A47" s="1" t="s">
        <v>2754</v>
      </c>
      <c r="B47" s="1" t="s">
        <v>375</v>
      </c>
      <c r="C47" s="1">
        <v>0</v>
      </c>
      <c r="D47" s="1">
        <v>0</v>
      </c>
      <c r="E47" s="1">
        <v>0</v>
      </c>
      <c r="F47" s="1">
        <v>0</v>
      </c>
      <c r="G47" s="1">
        <v>0</v>
      </c>
      <c r="H47" s="1">
        <v>0</v>
      </c>
      <c r="I47" s="1">
        <v>0</v>
      </c>
      <c r="J47" s="1">
        <v>0</v>
      </c>
      <c r="K47" s="1">
        <v>0</v>
      </c>
      <c r="L47" s="1">
        <v>0</v>
      </c>
      <c r="M47" s="1">
        <v>0</v>
      </c>
      <c r="N47" s="1">
        <v>0</v>
      </c>
      <c r="O47" s="1">
        <v>0</v>
      </c>
      <c r="P47" s="1">
        <v>0</v>
      </c>
      <c r="Q47" s="1">
        <v>0</v>
      </c>
      <c r="R47" s="1">
        <v>0</v>
      </c>
      <c r="S47" s="1">
        <v>0</v>
      </c>
      <c r="T47" s="1">
        <v>0</v>
      </c>
      <c r="U47" s="1">
        <v>0</v>
      </c>
      <c r="V47" s="1">
        <v>0</v>
      </c>
      <c r="W47" s="1">
        <v>0</v>
      </c>
      <c r="X47" s="1">
        <v>0</v>
      </c>
      <c r="Y47" s="1">
        <v>0</v>
      </c>
      <c r="Z47" s="1">
        <v>0</v>
      </c>
      <c r="AA47" s="1">
        <v>0</v>
      </c>
      <c r="AB47" s="1">
        <v>0</v>
      </c>
    </row>
    <row r="48" spans="1:28">
      <c r="A48" s="1" t="s">
        <v>376</v>
      </c>
      <c r="B48" s="1" t="s">
        <v>377</v>
      </c>
      <c r="C48" s="1">
        <v>0</v>
      </c>
      <c r="D48" s="1">
        <v>0</v>
      </c>
      <c r="E48" s="1">
        <v>0</v>
      </c>
      <c r="F48" s="1">
        <v>0</v>
      </c>
      <c r="G48" s="1">
        <v>0</v>
      </c>
      <c r="H48" s="1">
        <v>0</v>
      </c>
      <c r="I48" s="1">
        <v>0</v>
      </c>
      <c r="J48" s="1">
        <v>0</v>
      </c>
      <c r="K48" s="1">
        <v>0</v>
      </c>
      <c r="L48" s="1">
        <v>0</v>
      </c>
      <c r="M48" s="1">
        <v>0</v>
      </c>
      <c r="N48" s="1">
        <v>0</v>
      </c>
      <c r="O48" s="1">
        <v>0</v>
      </c>
      <c r="P48" s="1">
        <v>0</v>
      </c>
      <c r="Q48" s="1">
        <v>0</v>
      </c>
      <c r="R48" s="1">
        <v>0</v>
      </c>
      <c r="S48" s="1">
        <v>0</v>
      </c>
      <c r="T48" s="1">
        <v>0</v>
      </c>
      <c r="U48" s="1">
        <v>0</v>
      </c>
      <c r="V48" s="1">
        <v>0</v>
      </c>
      <c r="W48" s="1">
        <v>0</v>
      </c>
      <c r="X48" s="1">
        <v>0</v>
      </c>
      <c r="Y48" s="1">
        <v>0</v>
      </c>
      <c r="Z48" s="1">
        <v>0</v>
      </c>
      <c r="AA48" s="1">
        <v>0</v>
      </c>
      <c r="AB48" s="1">
        <v>0</v>
      </c>
    </row>
    <row r="49" spans="1:28">
      <c r="A49" s="1" t="s">
        <v>378</v>
      </c>
      <c r="B49" s="1" t="s">
        <v>379</v>
      </c>
      <c r="C49" s="1">
        <v>0</v>
      </c>
      <c r="D49" s="1">
        <v>0</v>
      </c>
      <c r="E49" s="1">
        <v>0</v>
      </c>
      <c r="F49" s="1">
        <v>0</v>
      </c>
      <c r="G49" s="1">
        <v>0</v>
      </c>
      <c r="H49" s="1">
        <v>0</v>
      </c>
      <c r="I49" s="1">
        <v>0</v>
      </c>
      <c r="J49" s="1">
        <v>0</v>
      </c>
      <c r="K49" s="1">
        <v>0</v>
      </c>
      <c r="L49" s="1">
        <v>0</v>
      </c>
      <c r="M49" s="1">
        <v>0</v>
      </c>
      <c r="N49" s="1">
        <v>0</v>
      </c>
      <c r="O49" s="1">
        <v>0</v>
      </c>
      <c r="P49" s="1">
        <v>0</v>
      </c>
      <c r="Q49" s="1">
        <v>0</v>
      </c>
      <c r="R49" s="1">
        <v>0</v>
      </c>
      <c r="S49" s="1">
        <v>0</v>
      </c>
      <c r="T49" s="1">
        <v>0</v>
      </c>
      <c r="U49" s="1">
        <v>0</v>
      </c>
      <c r="V49" s="1">
        <v>0</v>
      </c>
      <c r="W49" s="1">
        <v>0</v>
      </c>
      <c r="X49" s="1">
        <v>0</v>
      </c>
      <c r="Y49" s="1">
        <v>0</v>
      </c>
      <c r="Z49" s="1">
        <v>0</v>
      </c>
      <c r="AA49" s="1">
        <v>0</v>
      </c>
      <c r="AB49" s="1">
        <v>0</v>
      </c>
    </row>
    <row r="50" spans="1:28">
      <c r="A50" s="1" t="s">
        <v>380</v>
      </c>
      <c r="B50" s="1" t="s">
        <v>381</v>
      </c>
      <c r="C50" s="1">
        <v>0</v>
      </c>
      <c r="D50" s="1">
        <v>0</v>
      </c>
      <c r="E50" s="1">
        <v>0</v>
      </c>
      <c r="F50" s="1">
        <v>0</v>
      </c>
      <c r="G50" s="1">
        <v>0</v>
      </c>
      <c r="H50" s="1">
        <v>0</v>
      </c>
      <c r="I50" s="1">
        <v>0</v>
      </c>
      <c r="J50" s="1">
        <v>0</v>
      </c>
      <c r="K50" s="1">
        <v>0</v>
      </c>
      <c r="L50" s="1">
        <v>0</v>
      </c>
      <c r="M50" s="1">
        <v>0</v>
      </c>
      <c r="N50" s="1">
        <v>0</v>
      </c>
      <c r="O50" s="1">
        <v>0</v>
      </c>
      <c r="P50" s="1">
        <v>0</v>
      </c>
      <c r="Q50" s="1">
        <v>0</v>
      </c>
      <c r="R50" s="1">
        <v>0</v>
      </c>
      <c r="S50" s="1">
        <v>0</v>
      </c>
      <c r="T50" s="1">
        <v>0</v>
      </c>
      <c r="U50" s="1">
        <v>0</v>
      </c>
      <c r="V50" s="1">
        <v>0</v>
      </c>
      <c r="W50" s="1">
        <v>0</v>
      </c>
      <c r="X50" s="1">
        <v>0</v>
      </c>
      <c r="Y50" s="1">
        <v>0</v>
      </c>
      <c r="Z50" s="1">
        <v>0</v>
      </c>
      <c r="AA50" s="1">
        <v>0</v>
      </c>
      <c r="AB50" s="1">
        <v>0</v>
      </c>
    </row>
    <row r="51" spans="1:28">
      <c r="A51" s="1" t="s">
        <v>382</v>
      </c>
      <c r="B51" s="1" t="s">
        <v>383</v>
      </c>
      <c r="C51" s="1">
        <v>0</v>
      </c>
      <c r="D51" s="1">
        <v>0</v>
      </c>
      <c r="E51" s="1">
        <v>0</v>
      </c>
      <c r="F51" s="1">
        <v>0</v>
      </c>
      <c r="G51" s="1">
        <v>0</v>
      </c>
      <c r="H51" s="1">
        <v>0</v>
      </c>
      <c r="I51" s="1">
        <v>0</v>
      </c>
      <c r="J51" s="1">
        <v>0</v>
      </c>
      <c r="K51" s="1">
        <v>0</v>
      </c>
      <c r="L51" s="1">
        <v>0</v>
      </c>
      <c r="M51" s="1">
        <v>0</v>
      </c>
      <c r="N51" s="1">
        <v>0</v>
      </c>
      <c r="O51" s="1">
        <v>0</v>
      </c>
      <c r="P51" s="1">
        <v>0</v>
      </c>
      <c r="Q51" s="1">
        <v>0</v>
      </c>
      <c r="R51" s="1">
        <v>0</v>
      </c>
      <c r="S51" s="1">
        <v>0</v>
      </c>
      <c r="T51" s="1">
        <v>0</v>
      </c>
      <c r="U51" s="1">
        <v>0</v>
      </c>
      <c r="V51" s="1">
        <v>0</v>
      </c>
      <c r="W51" s="1">
        <v>0</v>
      </c>
      <c r="X51" s="1">
        <v>0</v>
      </c>
      <c r="Y51" s="1">
        <v>0</v>
      </c>
      <c r="Z51" s="1">
        <v>0</v>
      </c>
      <c r="AA51" s="1">
        <v>0</v>
      </c>
      <c r="AB51" s="1">
        <v>0</v>
      </c>
    </row>
    <row r="52" spans="1:28">
      <c r="A52" s="1" t="s">
        <v>384</v>
      </c>
      <c r="B52" s="1" t="s">
        <v>385</v>
      </c>
      <c r="C52" s="1">
        <v>0</v>
      </c>
      <c r="D52" s="1">
        <v>0</v>
      </c>
      <c r="E52" s="1">
        <v>0</v>
      </c>
      <c r="F52" s="1">
        <v>0</v>
      </c>
      <c r="G52" s="1">
        <v>0</v>
      </c>
      <c r="H52" s="1">
        <v>0</v>
      </c>
      <c r="I52" s="1">
        <v>0</v>
      </c>
      <c r="J52" s="1">
        <v>0</v>
      </c>
      <c r="K52" s="1">
        <v>0</v>
      </c>
      <c r="L52" s="1">
        <v>0</v>
      </c>
      <c r="M52" s="1">
        <v>0</v>
      </c>
      <c r="N52" s="1">
        <v>0</v>
      </c>
      <c r="O52" s="1">
        <v>0</v>
      </c>
      <c r="P52" s="1">
        <v>0</v>
      </c>
      <c r="Q52" s="1">
        <v>0</v>
      </c>
      <c r="R52" s="1">
        <v>0</v>
      </c>
      <c r="S52" s="1">
        <v>0</v>
      </c>
      <c r="T52" s="1">
        <v>0</v>
      </c>
      <c r="U52" s="1">
        <v>0</v>
      </c>
      <c r="V52" s="1">
        <v>0</v>
      </c>
      <c r="W52" s="1">
        <v>0</v>
      </c>
      <c r="X52" s="1">
        <v>0</v>
      </c>
      <c r="Y52" s="1">
        <v>0</v>
      </c>
      <c r="Z52" s="1">
        <v>0</v>
      </c>
      <c r="AA52" s="1">
        <v>0</v>
      </c>
      <c r="AB52" s="1">
        <v>0</v>
      </c>
    </row>
    <row r="53" spans="1:28">
      <c r="A53" s="1" t="s">
        <v>386</v>
      </c>
      <c r="B53" s="1" t="s">
        <v>387</v>
      </c>
      <c r="C53" s="1">
        <v>0</v>
      </c>
      <c r="D53" s="1">
        <v>0</v>
      </c>
      <c r="E53" s="1">
        <v>0</v>
      </c>
      <c r="F53" s="1">
        <v>0</v>
      </c>
      <c r="G53" s="1">
        <v>0</v>
      </c>
      <c r="H53" s="1">
        <v>0</v>
      </c>
      <c r="I53" s="1">
        <v>0</v>
      </c>
      <c r="J53" s="1">
        <v>0</v>
      </c>
      <c r="K53" s="1">
        <v>0</v>
      </c>
      <c r="L53" s="1">
        <v>0</v>
      </c>
      <c r="M53" s="1">
        <v>0</v>
      </c>
      <c r="N53" s="1">
        <v>0</v>
      </c>
      <c r="O53" s="1">
        <v>0</v>
      </c>
      <c r="P53" s="1">
        <v>0</v>
      </c>
      <c r="Q53" s="1">
        <v>0</v>
      </c>
      <c r="R53" s="1">
        <v>0</v>
      </c>
      <c r="S53" s="1">
        <v>0</v>
      </c>
      <c r="T53" s="1">
        <v>0</v>
      </c>
      <c r="U53" s="1">
        <v>0</v>
      </c>
      <c r="V53" s="1">
        <v>0</v>
      </c>
      <c r="W53" s="1">
        <v>0</v>
      </c>
      <c r="X53" s="1">
        <v>0</v>
      </c>
      <c r="Y53" s="1">
        <v>0</v>
      </c>
      <c r="Z53" s="1">
        <v>0</v>
      </c>
      <c r="AA53" s="1">
        <v>0</v>
      </c>
      <c r="AB53" s="1">
        <v>0</v>
      </c>
    </row>
    <row r="54" spans="1:28">
      <c r="A54" s="1" t="s">
        <v>2755</v>
      </c>
      <c r="B54" s="1" t="s">
        <v>389</v>
      </c>
      <c r="C54" s="1">
        <v>0</v>
      </c>
      <c r="D54" s="1">
        <v>0</v>
      </c>
      <c r="E54" s="1">
        <v>0</v>
      </c>
      <c r="F54" s="1">
        <v>0</v>
      </c>
      <c r="G54" s="1">
        <v>0</v>
      </c>
      <c r="H54" s="1">
        <v>0</v>
      </c>
      <c r="I54" s="1">
        <v>0</v>
      </c>
      <c r="J54" s="1">
        <v>0</v>
      </c>
      <c r="K54" s="1">
        <v>0</v>
      </c>
      <c r="L54" s="1">
        <v>0</v>
      </c>
      <c r="M54" s="1">
        <v>0</v>
      </c>
      <c r="N54" s="1">
        <v>0</v>
      </c>
      <c r="O54" s="1">
        <v>0</v>
      </c>
      <c r="P54" s="1">
        <v>0</v>
      </c>
      <c r="Q54" s="1">
        <v>0</v>
      </c>
      <c r="R54" s="1">
        <v>0</v>
      </c>
      <c r="S54" s="1">
        <v>0</v>
      </c>
      <c r="T54" s="1">
        <v>0</v>
      </c>
      <c r="U54" s="1">
        <v>0</v>
      </c>
      <c r="V54" s="1">
        <v>0</v>
      </c>
      <c r="W54" s="1">
        <v>0</v>
      </c>
      <c r="X54" s="1">
        <v>0</v>
      </c>
      <c r="Y54" s="1">
        <v>0</v>
      </c>
      <c r="Z54" s="1">
        <v>0</v>
      </c>
      <c r="AA54" s="1">
        <v>0</v>
      </c>
      <c r="AB54" s="1">
        <v>0</v>
      </c>
    </row>
    <row r="55" spans="1:28">
      <c r="A55" s="1" t="s">
        <v>390</v>
      </c>
      <c r="B55" s="1" t="s">
        <v>391</v>
      </c>
      <c r="C55" s="1">
        <v>0</v>
      </c>
      <c r="D55" s="1">
        <v>0</v>
      </c>
      <c r="E55" s="1">
        <v>0</v>
      </c>
      <c r="F55" s="1">
        <v>0</v>
      </c>
      <c r="G55" s="1">
        <v>0</v>
      </c>
      <c r="H55" s="1">
        <v>0</v>
      </c>
      <c r="I55" s="1">
        <v>0</v>
      </c>
      <c r="J55" s="1">
        <v>0</v>
      </c>
      <c r="K55" s="1">
        <v>0</v>
      </c>
      <c r="L55" s="1">
        <v>0</v>
      </c>
      <c r="M55" s="1">
        <v>0</v>
      </c>
      <c r="N55" s="1">
        <v>0</v>
      </c>
      <c r="O55" s="1">
        <v>0</v>
      </c>
      <c r="P55" s="1">
        <v>0</v>
      </c>
      <c r="Q55" s="1">
        <v>0</v>
      </c>
      <c r="R55" s="1">
        <v>0</v>
      </c>
      <c r="S55" s="1">
        <v>0</v>
      </c>
      <c r="T55" s="1">
        <v>0</v>
      </c>
      <c r="U55" s="1">
        <v>0</v>
      </c>
      <c r="V55" s="1">
        <v>0</v>
      </c>
      <c r="W55" s="1">
        <v>0</v>
      </c>
      <c r="X55" s="1">
        <v>0</v>
      </c>
      <c r="Y55" s="1">
        <v>0</v>
      </c>
      <c r="Z55" s="1">
        <v>0</v>
      </c>
      <c r="AA55" s="1">
        <v>0</v>
      </c>
      <c r="AB55" s="1">
        <v>0</v>
      </c>
    </row>
    <row r="56" spans="1:28">
      <c r="A56" s="1" t="s">
        <v>392</v>
      </c>
      <c r="B56" s="1" t="s">
        <v>393</v>
      </c>
      <c r="C56" s="1">
        <v>0</v>
      </c>
      <c r="D56" s="1">
        <v>0</v>
      </c>
      <c r="E56" s="1">
        <v>0</v>
      </c>
      <c r="F56" s="1">
        <v>0</v>
      </c>
      <c r="G56" s="1">
        <v>0</v>
      </c>
      <c r="H56" s="1">
        <v>0</v>
      </c>
      <c r="I56" s="1">
        <v>0</v>
      </c>
      <c r="J56" s="1">
        <v>0</v>
      </c>
      <c r="K56" s="1">
        <v>0</v>
      </c>
      <c r="L56" s="1">
        <v>0</v>
      </c>
      <c r="M56" s="1">
        <v>0</v>
      </c>
      <c r="N56" s="1">
        <v>0</v>
      </c>
      <c r="O56" s="1">
        <v>0</v>
      </c>
      <c r="P56" s="1">
        <v>0</v>
      </c>
      <c r="Q56" s="1">
        <v>0</v>
      </c>
      <c r="R56" s="1">
        <v>0</v>
      </c>
      <c r="S56" s="1">
        <v>0</v>
      </c>
      <c r="T56" s="1">
        <v>0</v>
      </c>
      <c r="U56" s="1">
        <v>0</v>
      </c>
      <c r="V56" s="1">
        <v>0</v>
      </c>
      <c r="W56" s="1">
        <v>0</v>
      </c>
      <c r="X56" s="1">
        <v>0</v>
      </c>
      <c r="Y56" s="1">
        <v>0</v>
      </c>
      <c r="Z56" s="1">
        <v>0</v>
      </c>
      <c r="AA56" s="1">
        <v>0</v>
      </c>
      <c r="AB56" s="1">
        <v>0</v>
      </c>
    </row>
    <row r="57" spans="1:28">
      <c r="A57" s="1" t="s">
        <v>394</v>
      </c>
      <c r="B57" s="1" t="s">
        <v>395</v>
      </c>
      <c r="C57" s="1">
        <v>0</v>
      </c>
      <c r="D57" s="1">
        <v>0</v>
      </c>
      <c r="E57" s="1">
        <v>0</v>
      </c>
      <c r="F57" s="1">
        <v>0</v>
      </c>
      <c r="G57" s="1">
        <v>0</v>
      </c>
      <c r="H57" s="1">
        <v>0</v>
      </c>
      <c r="I57" s="1">
        <v>0</v>
      </c>
      <c r="J57" s="1">
        <v>0</v>
      </c>
      <c r="K57" s="1">
        <v>0</v>
      </c>
      <c r="L57" s="1">
        <v>0</v>
      </c>
      <c r="M57" s="1">
        <v>0</v>
      </c>
      <c r="N57" s="1">
        <v>0</v>
      </c>
      <c r="O57" s="1">
        <v>0</v>
      </c>
      <c r="P57" s="1">
        <v>0</v>
      </c>
      <c r="Q57" s="1">
        <v>0</v>
      </c>
      <c r="R57" s="1">
        <v>0</v>
      </c>
      <c r="S57" s="1">
        <v>0</v>
      </c>
      <c r="T57" s="1">
        <v>0</v>
      </c>
      <c r="U57" s="1">
        <v>0</v>
      </c>
      <c r="V57" s="1">
        <v>0</v>
      </c>
      <c r="W57" s="1">
        <v>0</v>
      </c>
      <c r="X57" s="1">
        <v>0</v>
      </c>
      <c r="Y57" s="1">
        <v>0</v>
      </c>
      <c r="Z57" s="1">
        <v>0</v>
      </c>
      <c r="AA57" s="1">
        <v>0</v>
      </c>
      <c r="AB57" s="1">
        <v>0</v>
      </c>
    </row>
    <row r="58" spans="1:28">
      <c r="A58" s="1" t="s">
        <v>396</v>
      </c>
      <c r="B58" s="1" t="s">
        <v>397</v>
      </c>
      <c r="C58" s="1">
        <v>0</v>
      </c>
      <c r="D58" s="1">
        <v>0</v>
      </c>
      <c r="E58" s="1">
        <v>0</v>
      </c>
      <c r="F58" s="1">
        <v>0</v>
      </c>
      <c r="G58" s="1">
        <v>0</v>
      </c>
      <c r="H58" s="1">
        <v>0</v>
      </c>
      <c r="I58" s="1">
        <v>0</v>
      </c>
      <c r="J58" s="1">
        <v>0</v>
      </c>
      <c r="K58" s="1">
        <v>0</v>
      </c>
      <c r="L58" s="1">
        <v>0</v>
      </c>
      <c r="M58" s="1">
        <v>0</v>
      </c>
      <c r="N58" s="1">
        <v>0</v>
      </c>
      <c r="O58" s="1">
        <v>0</v>
      </c>
      <c r="P58" s="1">
        <v>0</v>
      </c>
      <c r="Q58" s="1">
        <v>0</v>
      </c>
      <c r="R58" s="1">
        <v>0</v>
      </c>
      <c r="S58" s="1">
        <v>0</v>
      </c>
      <c r="T58" s="1">
        <v>0</v>
      </c>
      <c r="U58" s="1">
        <v>0</v>
      </c>
      <c r="V58" s="1">
        <v>0</v>
      </c>
      <c r="W58" s="1">
        <v>0</v>
      </c>
      <c r="X58" s="1">
        <v>0</v>
      </c>
      <c r="Y58" s="1">
        <v>0</v>
      </c>
      <c r="Z58" s="1">
        <v>0</v>
      </c>
      <c r="AA58" s="1">
        <v>0</v>
      </c>
      <c r="AB58" s="1">
        <v>0</v>
      </c>
    </row>
    <row r="59" spans="1:28">
      <c r="A59" s="1" t="s">
        <v>398</v>
      </c>
      <c r="B59" s="1" t="s">
        <v>399</v>
      </c>
      <c r="C59" s="1">
        <v>0</v>
      </c>
      <c r="D59" s="1">
        <v>0</v>
      </c>
      <c r="E59" s="1">
        <v>0</v>
      </c>
      <c r="F59" s="1">
        <v>0</v>
      </c>
      <c r="G59" s="1">
        <v>0</v>
      </c>
      <c r="H59" s="1">
        <v>0</v>
      </c>
      <c r="I59" s="1">
        <v>0</v>
      </c>
      <c r="J59" s="1">
        <v>0</v>
      </c>
      <c r="K59" s="1">
        <v>0</v>
      </c>
      <c r="L59" s="1">
        <v>0</v>
      </c>
      <c r="M59" s="1">
        <v>0</v>
      </c>
      <c r="N59" s="1">
        <v>0</v>
      </c>
      <c r="O59" s="1">
        <v>0</v>
      </c>
      <c r="P59" s="1">
        <v>0</v>
      </c>
      <c r="Q59" s="1">
        <v>0</v>
      </c>
      <c r="R59" s="1">
        <v>0</v>
      </c>
      <c r="S59" s="1">
        <v>0</v>
      </c>
      <c r="T59" s="1">
        <v>0</v>
      </c>
      <c r="U59" s="1">
        <v>0</v>
      </c>
      <c r="V59" s="1">
        <v>0</v>
      </c>
      <c r="W59" s="1">
        <v>0</v>
      </c>
      <c r="X59" s="1">
        <v>0</v>
      </c>
      <c r="Y59" s="1">
        <v>0</v>
      </c>
      <c r="Z59" s="1">
        <v>0</v>
      </c>
      <c r="AA59" s="1">
        <v>0</v>
      </c>
      <c r="AB59" s="1">
        <v>0</v>
      </c>
    </row>
    <row r="60" spans="1:28">
      <c r="A60" s="1" t="s">
        <v>400</v>
      </c>
      <c r="B60" s="1" t="s">
        <v>401</v>
      </c>
      <c r="C60" s="1">
        <v>0</v>
      </c>
      <c r="D60" s="1">
        <v>0</v>
      </c>
      <c r="E60" s="1">
        <v>0</v>
      </c>
      <c r="F60" s="1">
        <v>0</v>
      </c>
      <c r="G60" s="1">
        <v>0</v>
      </c>
      <c r="H60" s="1">
        <v>0</v>
      </c>
      <c r="I60" s="1">
        <v>0</v>
      </c>
      <c r="J60" s="1">
        <v>0</v>
      </c>
      <c r="K60" s="1">
        <v>0</v>
      </c>
      <c r="L60" s="1">
        <v>0</v>
      </c>
      <c r="M60" s="1">
        <v>0</v>
      </c>
      <c r="N60" s="1">
        <v>0</v>
      </c>
      <c r="O60" s="1">
        <v>0</v>
      </c>
      <c r="P60" s="1">
        <v>0</v>
      </c>
      <c r="Q60" s="1">
        <v>0</v>
      </c>
      <c r="R60" s="1">
        <v>0</v>
      </c>
      <c r="S60" s="1">
        <v>0</v>
      </c>
      <c r="T60" s="1">
        <v>0</v>
      </c>
      <c r="U60" s="1">
        <v>0</v>
      </c>
      <c r="V60" s="1">
        <v>0</v>
      </c>
      <c r="W60" s="1">
        <v>0</v>
      </c>
      <c r="X60" s="1">
        <v>0</v>
      </c>
      <c r="Y60" s="1">
        <v>0</v>
      </c>
      <c r="Z60" s="1">
        <v>0</v>
      </c>
      <c r="AA60" s="1">
        <v>0</v>
      </c>
      <c r="AB60" s="1">
        <v>0</v>
      </c>
    </row>
    <row r="61" spans="1:28">
      <c r="A61" s="1" t="s">
        <v>2756</v>
      </c>
      <c r="B61" s="1" t="s">
        <v>403</v>
      </c>
      <c r="C61" s="1">
        <v>0</v>
      </c>
      <c r="D61" s="1">
        <v>0</v>
      </c>
      <c r="E61" s="1">
        <v>0</v>
      </c>
      <c r="F61" s="1">
        <v>0</v>
      </c>
      <c r="G61" s="1">
        <v>0</v>
      </c>
      <c r="H61" s="1">
        <v>0</v>
      </c>
      <c r="I61" s="1">
        <v>0</v>
      </c>
      <c r="J61" s="1">
        <v>0</v>
      </c>
      <c r="K61" s="1">
        <v>0</v>
      </c>
      <c r="L61" s="1">
        <v>0</v>
      </c>
      <c r="M61" s="1">
        <v>0</v>
      </c>
      <c r="N61" s="1">
        <v>0</v>
      </c>
      <c r="O61" s="1">
        <v>0</v>
      </c>
      <c r="P61" s="1">
        <v>0</v>
      </c>
      <c r="Q61" s="1">
        <v>0</v>
      </c>
      <c r="R61" s="1">
        <v>0</v>
      </c>
      <c r="S61" s="1">
        <v>0</v>
      </c>
      <c r="T61" s="1">
        <v>0</v>
      </c>
      <c r="U61" s="1">
        <v>0</v>
      </c>
      <c r="V61" s="1">
        <v>0</v>
      </c>
      <c r="W61" s="1">
        <v>0</v>
      </c>
      <c r="X61" s="1">
        <v>0</v>
      </c>
      <c r="Y61" s="1">
        <v>0</v>
      </c>
      <c r="Z61" s="1">
        <v>0</v>
      </c>
      <c r="AA61" s="1">
        <v>0</v>
      </c>
      <c r="AB61" s="1">
        <v>0</v>
      </c>
    </row>
    <row r="62" spans="1:28">
      <c r="A62" s="1" t="s">
        <v>404</v>
      </c>
      <c r="B62" s="1" t="s">
        <v>405</v>
      </c>
      <c r="C62" s="1">
        <v>0</v>
      </c>
      <c r="D62" s="1">
        <v>0</v>
      </c>
      <c r="E62" s="1">
        <v>0</v>
      </c>
      <c r="F62" s="1">
        <v>0</v>
      </c>
      <c r="G62" s="1">
        <v>0</v>
      </c>
      <c r="H62" s="1">
        <v>0</v>
      </c>
      <c r="I62" s="1">
        <v>0</v>
      </c>
      <c r="J62" s="1">
        <v>0</v>
      </c>
      <c r="K62" s="1">
        <v>0</v>
      </c>
      <c r="L62" s="1">
        <v>0</v>
      </c>
      <c r="M62" s="1">
        <v>0</v>
      </c>
      <c r="N62" s="1">
        <v>0</v>
      </c>
      <c r="O62" s="1">
        <v>0</v>
      </c>
      <c r="P62" s="1">
        <v>0</v>
      </c>
      <c r="Q62" s="1">
        <v>0</v>
      </c>
      <c r="R62" s="1">
        <v>0</v>
      </c>
      <c r="S62" s="1">
        <v>0</v>
      </c>
      <c r="T62" s="1">
        <v>0</v>
      </c>
      <c r="U62" s="1">
        <v>0</v>
      </c>
      <c r="V62" s="1">
        <v>0</v>
      </c>
      <c r="W62" s="1">
        <v>0</v>
      </c>
      <c r="X62" s="1">
        <v>0</v>
      </c>
      <c r="Y62" s="1">
        <v>0</v>
      </c>
      <c r="Z62" s="1">
        <v>0</v>
      </c>
      <c r="AA62" s="1">
        <v>0</v>
      </c>
      <c r="AB62" s="1">
        <v>0</v>
      </c>
    </row>
    <row r="63" spans="1:28">
      <c r="A63" s="1" t="s">
        <v>2757</v>
      </c>
      <c r="B63" s="1" t="s">
        <v>407</v>
      </c>
      <c r="C63" s="1">
        <v>0</v>
      </c>
      <c r="D63" s="1">
        <v>0</v>
      </c>
      <c r="E63" s="1">
        <v>0</v>
      </c>
      <c r="F63" s="1">
        <v>0</v>
      </c>
      <c r="G63" s="1">
        <v>0</v>
      </c>
      <c r="H63" s="1">
        <v>0</v>
      </c>
      <c r="I63" s="1">
        <v>0</v>
      </c>
      <c r="J63" s="1">
        <v>0</v>
      </c>
      <c r="K63" s="1">
        <v>0</v>
      </c>
      <c r="L63" s="1">
        <v>0</v>
      </c>
      <c r="M63" s="1">
        <v>0</v>
      </c>
      <c r="N63" s="1">
        <v>0</v>
      </c>
      <c r="O63" s="1">
        <v>0</v>
      </c>
      <c r="P63" s="1">
        <v>0</v>
      </c>
      <c r="Q63" s="1">
        <v>0</v>
      </c>
      <c r="R63" s="1">
        <v>0</v>
      </c>
      <c r="S63" s="1">
        <v>0</v>
      </c>
      <c r="T63" s="1">
        <v>0</v>
      </c>
      <c r="U63" s="1">
        <v>0</v>
      </c>
      <c r="V63" s="1">
        <v>0</v>
      </c>
      <c r="W63" s="1">
        <v>0</v>
      </c>
      <c r="X63" s="1">
        <v>0</v>
      </c>
      <c r="Y63" s="1">
        <v>0</v>
      </c>
      <c r="Z63" s="1">
        <v>0</v>
      </c>
      <c r="AA63" s="1">
        <v>0</v>
      </c>
      <c r="AB63" s="1">
        <v>0</v>
      </c>
    </row>
    <row r="64" spans="1:28">
      <c r="A64" s="1" t="s">
        <v>408</v>
      </c>
      <c r="B64" s="1" t="s">
        <v>409</v>
      </c>
      <c r="C64" s="1">
        <v>0</v>
      </c>
      <c r="D64" s="1">
        <v>0</v>
      </c>
      <c r="E64" s="1">
        <v>0</v>
      </c>
      <c r="F64" s="1">
        <v>0</v>
      </c>
      <c r="G64" s="1">
        <v>0</v>
      </c>
      <c r="H64" s="1">
        <v>0</v>
      </c>
      <c r="I64" s="1">
        <v>0</v>
      </c>
      <c r="J64" s="1">
        <v>0</v>
      </c>
      <c r="K64" s="1">
        <v>0</v>
      </c>
      <c r="L64" s="1">
        <v>0</v>
      </c>
      <c r="M64" s="1">
        <v>0</v>
      </c>
      <c r="N64" s="1">
        <v>0</v>
      </c>
      <c r="O64" s="1">
        <v>0</v>
      </c>
      <c r="P64" s="1">
        <v>0</v>
      </c>
      <c r="Q64" s="1">
        <v>0</v>
      </c>
      <c r="R64" s="1">
        <v>0</v>
      </c>
      <c r="S64" s="1">
        <v>0</v>
      </c>
      <c r="T64" s="1">
        <v>0</v>
      </c>
      <c r="U64" s="1">
        <v>0</v>
      </c>
      <c r="V64" s="1">
        <v>0</v>
      </c>
      <c r="W64" s="1">
        <v>0</v>
      </c>
      <c r="X64" s="1">
        <v>0</v>
      </c>
      <c r="Y64" s="1">
        <v>0</v>
      </c>
      <c r="Z64" s="1">
        <v>0</v>
      </c>
      <c r="AA64" s="1">
        <v>0</v>
      </c>
      <c r="AB64" s="1">
        <v>0</v>
      </c>
    </row>
    <row r="65" spans="1:28">
      <c r="A65" s="1" t="s">
        <v>411</v>
      </c>
      <c r="B65" s="1" t="s">
        <v>412</v>
      </c>
      <c r="C65" s="1">
        <v>0</v>
      </c>
      <c r="D65" s="1">
        <v>0</v>
      </c>
      <c r="E65" s="1">
        <v>0</v>
      </c>
      <c r="F65" s="1">
        <v>0</v>
      </c>
      <c r="G65" s="1">
        <v>0</v>
      </c>
      <c r="H65" s="1">
        <v>0</v>
      </c>
      <c r="I65" s="1">
        <v>0</v>
      </c>
      <c r="J65" s="1">
        <v>0</v>
      </c>
      <c r="K65" s="1">
        <v>0</v>
      </c>
      <c r="L65" s="1">
        <v>0</v>
      </c>
      <c r="M65" s="1">
        <v>0</v>
      </c>
      <c r="N65" s="1">
        <v>0</v>
      </c>
      <c r="O65" s="1">
        <v>0</v>
      </c>
      <c r="P65" s="1">
        <v>0</v>
      </c>
      <c r="Q65" s="1">
        <v>0</v>
      </c>
      <c r="R65" s="1">
        <v>0</v>
      </c>
      <c r="S65" s="1">
        <v>0</v>
      </c>
      <c r="T65" s="1">
        <v>0</v>
      </c>
      <c r="U65" s="1">
        <v>0</v>
      </c>
      <c r="V65" s="1">
        <v>0</v>
      </c>
      <c r="W65" s="1">
        <v>0</v>
      </c>
      <c r="X65" s="1">
        <v>0</v>
      </c>
      <c r="Y65" s="1">
        <v>0</v>
      </c>
      <c r="Z65" s="1">
        <v>0</v>
      </c>
      <c r="AA65" s="1">
        <v>0</v>
      </c>
      <c r="AB65" s="1">
        <v>0</v>
      </c>
    </row>
    <row r="66" spans="1:28">
      <c r="A66" s="1" t="s">
        <v>413</v>
      </c>
      <c r="B66" s="1" t="s">
        <v>414</v>
      </c>
      <c r="C66" s="1">
        <v>0</v>
      </c>
      <c r="D66" s="1">
        <v>0</v>
      </c>
      <c r="E66" s="1">
        <v>0</v>
      </c>
      <c r="F66" s="1">
        <v>0</v>
      </c>
      <c r="G66" s="1">
        <v>0</v>
      </c>
      <c r="H66" s="1">
        <v>0</v>
      </c>
      <c r="I66" s="1">
        <v>0</v>
      </c>
      <c r="J66" s="1">
        <v>0</v>
      </c>
      <c r="K66" s="1">
        <v>0</v>
      </c>
      <c r="L66" s="1">
        <v>0</v>
      </c>
      <c r="M66" s="1">
        <v>0</v>
      </c>
      <c r="N66" s="1">
        <v>0</v>
      </c>
      <c r="O66" s="1">
        <v>0</v>
      </c>
      <c r="P66" s="1">
        <v>0</v>
      </c>
      <c r="Q66" s="1">
        <v>0</v>
      </c>
      <c r="R66" s="1">
        <v>0</v>
      </c>
      <c r="S66" s="1">
        <v>0</v>
      </c>
      <c r="T66" s="1">
        <v>0</v>
      </c>
      <c r="U66" s="1">
        <v>0</v>
      </c>
      <c r="V66" s="1">
        <v>0</v>
      </c>
      <c r="W66" s="1">
        <v>0</v>
      </c>
      <c r="X66" s="1">
        <v>0</v>
      </c>
      <c r="Y66" s="1">
        <v>0</v>
      </c>
      <c r="Z66" s="1">
        <v>0</v>
      </c>
      <c r="AA66" s="1">
        <v>0</v>
      </c>
      <c r="AB66" s="1">
        <v>0</v>
      </c>
    </row>
    <row r="67" spans="1:28">
      <c r="A67" s="1" t="s">
        <v>577</v>
      </c>
      <c r="B67" s="1" t="s">
        <v>416</v>
      </c>
      <c r="C67" s="1">
        <v>0</v>
      </c>
      <c r="D67" s="1">
        <v>0</v>
      </c>
      <c r="E67" s="1">
        <v>0</v>
      </c>
      <c r="F67" s="1">
        <v>0</v>
      </c>
      <c r="G67" s="1">
        <v>0</v>
      </c>
      <c r="H67" s="1">
        <v>0</v>
      </c>
      <c r="I67" s="1">
        <v>0</v>
      </c>
      <c r="J67" s="1">
        <v>0</v>
      </c>
      <c r="K67" s="1">
        <v>0</v>
      </c>
      <c r="L67" s="1">
        <v>0</v>
      </c>
      <c r="M67" s="1">
        <v>0</v>
      </c>
      <c r="N67" s="1">
        <v>0</v>
      </c>
      <c r="O67" s="1">
        <v>0</v>
      </c>
      <c r="P67" s="1">
        <v>0</v>
      </c>
      <c r="Q67" s="1">
        <v>0</v>
      </c>
      <c r="R67" s="1">
        <v>0</v>
      </c>
      <c r="S67" s="1">
        <v>0</v>
      </c>
      <c r="T67" s="1">
        <v>0</v>
      </c>
      <c r="U67" s="1">
        <v>0</v>
      </c>
      <c r="V67" s="1">
        <v>0</v>
      </c>
      <c r="W67" s="1">
        <v>0</v>
      </c>
      <c r="X67" s="1">
        <v>0</v>
      </c>
      <c r="Y67" s="1">
        <v>0</v>
      </c>
      <c r="Z67" s="1">
        <v>0</v>
      </c>
      <c r="AA67" s="1">
        <v>0</v>
      </c>
      <c r="AB67" s="1">
        <v>0</v>
      </c>
    </row>
    <row r="68" spans="1:28">
      <c r="A68" s="1" t="s">
        <v>578</v>
      </c>
      <c r="B68" s="1" t="s">
        <v>418</v>
      </c>
      <c r="C68" s="1">
        <v>0</v>
      </c>
      <c r="D68" s="1">
        <v>0</v>
      </c>
      <c r="E68" s="1">
        <v>0</v>
      </c>
      <c r="F68" s="1">
        <v>0</v>
      </c>
      <c r="G68" s="1">
        <v>0</v>
      </c>
      <c r="H68" s="1">
        <v>0</v>
      </c>
      <c r="I68" s="1">
        <v>0</v>
      </c>
      <c r="J68" s="1">
        <v>0</v>
      </c>
      <c r="K68" s="1">
        <v>0</v>
      </c>
      <c r="L68" s="1">
        <v>0</v>
      </c>
      <c r="M68" s="1">
        <v>0</v>
      </c>
      <c r="N68" s="1">
        <v>0</v>
      </c>
      <c r="O68" s="1">
        <v>0</v>
      </c>
      <c r="P68" s="1">
        <v>0</v>
      </c>
      <c r="Q68" s="1">
        <v>0</v>
      </c>
      <c r="R68" s="1">
        <v>0</v>
      </c>
      <c r="S68" s="1">
        <v>0</v>
      </c>
      <c r="T68" s="1">
        <v>0</v>
      </c>
      <c r="U68" s="1">
        <v>0</v>
      </c>
      <c r="V68" s="1">
        <v>0</v>
      </c>
      <c r="W68" s="1">
        <v>0</v>
      </c>
      <c r="X68" s="1">
        <v>0</v>
      </c>
      <c r="Y68" s="1">
        <v>0</v>
      </c>
      <c r="Z68" s="1">
        <v>0</v>
      </c>
      <c r="AA68" s="1">
        <v>0</v>
      </c>
      <c r="AB68" s="1">
        <v>0</v>
      </c>
    </row>
    <row r="69" spans="1:28">
      <c r="A69" s="1" t="s">
        <v>419</v>
      </c>
      <c r="B69" s="1" t="s">
        <v>420</v>
      </c>
      <c r="C69" s="1">
        <v>0</v>
      </c>
      <c r="D69" s="1">
        <v>0</v>
      </c>
      <c r="E69" s="1">
        <v>0</v>
      </c>
      <c r="F69" s="1">
        <v>0</v>
      </c>
      <c r="G69" s="1">
        <v>0</v>
      </c>
      <c r="H69" s="1">
        <v>0</v>
      </c>
      <c r="I69" s="1">
        <v>0</v>
      </c>
      <c r="J69" s="1">
        <v>0</v>
      </c>
      <c r="K69" s="1">
        <v>0</v>
      </c>
      <c r="L69" s="1">
        <v>0</v>
      </c>
      <c r="M69" s="1">
        <v>0</v>
      </c>
      <c r="N69" s="1">
        <v>0</v>
      </c>
      <c r="O69" s="1">
        <v>0</v>
      </c>
      <c r="P69" s="1">
        <v>0</v>
      </c>
      <c r="Q69" s="1">
        <v>0</v>
      </c>
      <c r="R69" s="1">
        <v>0</v>
      </c>
      <c r="S69" s="1">
        <v>0</v>
      </c>
      <c r="T69" s="1">
        <v>0</v>
      </c>
      <c r="U69" s="1">
        <v>0</v>
      </c>
      <c r="V69" s="1">
        <v>0</v>
      </c>
      <c r="W69" s="1">
        <v>0</v>
      </c>
      <c r="X69" s="1">
        <v>0</v>
      </c>
      <c r="Y69" s="1">
        <v>0</v>
      </c>
      <c r="Z69" s="1">
        <v>0</v>
      </c>
      <c r="AA69" s="1">
        <v>0</v>
      </c>
      <c r="AB69" s="1">
        <v>0</v>
      </c>
    </row>
    <row r="70" spans="1:28">
      <c r="A70" s="1" t="s">
        <v>421</v>
      </c>
      <c r="B70" s="1" t="s">
        <v>422</v>
      </c>
      <c r="C70" s="1">
        <v>0</v>
      </c>
      <c r="D70" s="1">
        <v>0</v>
      </c>
      <c r="E70" s="1">
        <v>0</v>
      </c>
      <c r="F70" s="1">
        <v>0</v>
      </c>
      <c r="G70" s="1">
        <v>0</v>
      </c>
      <c r="H70" s="1">
        <v>0</v>
      </c>
      <c r="I70" s="1">
        <v>0</v>
      </c>
      <c r="J70" s="1">
        <v>0</v>
      </c>
      <c r="K70" s="1">
        <v>0</v>
      </c>
      <c r="L70" s="1">
        <v>0</v>
      </c>
      <c r="M70" s="1">
        <v>0</v>
      </c>
      <c r="N70" s="1">
        <v>0</v>
      </c>
      <c r="O70" s="1">
        <v>0</v>
      </c>
      <c r="P70" s="1">
        <v>0</v>
      </c>
      <c r="Q70" s="1">
        <v>0</v>
      </c>
      <c r="R70" s="1">
        <v>0</v>
      </c>
      <c r="S70" s="1">
        <v>0</v>
      </c>
      <c r="T70" s="1">
        <v>0</v>
      </c>
      <c r="U70" s="1">
        <v>0</v>
      </c>
      <c r="V70" s="1">
        <v>0</v>
      </c>
      <c r="W70" s="1">
        <v>0</v>
      </c>
      <c r="X70" s="1">
        <v>0</v>
      </c>
      <c r="Y70" s="1">
        <v>0</v>
      </c>
      <c r="Z70" s="1">
        <v>0</v>
      </c>
      <c r="AA70" s="1">
        <v>0</v>
      </c>
      <c r="AB70" s="1">
        <v>0</v>
      </c>
    </row>
    <row r="71" spans="1:28">
      <c r="A71" s="1" t="s">
        <v>423</v>
      </c>
      <c r="B71" s="1" t="s">
        <v>424</v>
      </c>
      <c r="C71" s="1">
        <v>0</v>
      </c>
      <c r="D71" s="1">
        <v>0</v>
      </c>
      <c r="E71" s="1">
        <v>0</v>
      </c>
      <c r="F71" s="1">
        <v>0</v>
      </c>
      <c r="G71" s="1">
        <v>0</v>
      </c>
      <c r="H71" s="1">
        <v>0</v>
      </c>
      <c r="I71" s="1">
        <v>0</v>
      </c>
      <c r="J71" s="1">
        <v>0</v>
      </c>
      <c r="K71" s="1">
        <v>0</v>
      </c>
      <c r="L71" s="1">
        <v>0</v>
      </c>
      <c r="M71" s="1">
        <v>0</v>
      </c>
      <c r="N71" s="1">
        <v>0</v>
      </c>
      <c r="O71" s="1">
        <v>0</v>
      </c>
      <c r="P71" s="1">
        <v>0</v>
      </c>
      <c r="Q71" s="1">
        <v>0</v>
      </c>
      <c r="R71" s="1">
        <v>0</v>
      </c>
      <c r="S71" s="1">
        <v>0</v>
      </c>
      <c r="T71" s="1">
        <v>0</v>
      </c>
      <c r="U71" s="1">
        <v>0</v>
      </c>
      <c r="V71" s="1">
        <v>0</v>
      </c>
      <c r="W71" s="1">
        <v>0</v>
      </c>
      <c r="X71" s="1">
        <v>0</v>
      </c>
      <c r="Y71" s="1">
        <v>0</v>
      </c>
      <c r="Z71" s="1">
        <v>0</v>
      </c>
      <c r="AA71" s="1">
        <v>0</v>
      </c>
      <c r="AB71" s="1">
        <v>0</v>
      </c>
    </row>
    <row r="72" spans="1:28">
      <c r="A72" s="1" t="s">
        <v>425</v>
      </c>
      <c r="B72" s="1" t="s">
        <v>426</v>
      </c>
      <c r="C72" s="1">
        <v>0</v>
      </c>
      <c r="D72" s="1">
        <v>0</v>
      </c>
      <c r="E72" s="1">
        <v>0</v>
      </c>
      <c r="F72" s="1">
        <v>0</v>
      </c>
      <c r="G72" s="1">
        <v>0</v>
      </c>
      <c r="H72" s="1">
        <v>0</v>
      </c>
      <c r="I72" s="1">
        <v>0</v>
      </c>
      <c r="J72" s="1">
        <v>0</v>
      </c>
      <c r="K72" s="1">
        <v>0</v>
      </c>
      <c r="L72" s="1">
        <v>0</v>
      </c>
      <c r="M72" s="1">
        <v>0</v>
      </c>
      <c r="N72" s="1">
        <v>0</v>
      </c>
      <c r="O72" s="1">
        <v>0</v>
      </c>
      <c r="P72" s="1">
        <v>0</v>
      </c>
      <c r="Q72" s="1">
        <v>0</v>
      </c>
      <c r="R72" s="1">
        <v>0</v>
      </c>
      <c r="S72" s="1">
        <v>0</v>
      </c>
      <c r="T72" s="1">
        <v>0</v>
      </c>
      <c r="U72" s="1">
        <v>0</v>
      </c>
      <c r="V72" s="1">
        <v>0</v>
      </c>
      <c r="W72" s="1">
        <v>0</v>
      </c>
      <c r="X72" s="1">
        <v>0</v>
      </c>
      <c r="Y72" s="1">
        <v>0</v>
      </c>
      <c r="Z72" s="1">
        <v>0</v>
      </c>
      <c r="AA72" s="1">
        <v>0</v>
      </c>
      <c r="AB72" s="1">
        <v>0</v>
      </c>
    </row>
    <row r="73" spans="1:28">
      <c r="A73" s="1" t="s">
        <v>427</v>
      </c>
      <c r="B73" s="1" t="s">
        <v>428</v>
      </c>
      <c r="C73" s="1">
        <v>0</v>
      </c>
      <c r="D73" s="1">
        <v>0</v>
      </c>
      <c r="E73" s="1">
        <v>0</v>
      </c>
      <c r="F73" s="1">
        <v>0</v>
      </c>
      <c r="G73" s="1">
        <v>0</v>
      </c>
      <c r="H73" s="1">
        <v>0</v>
      </c>
      <c r="I73" s="1">
        <v>0</v>
      </c>
      <c r="J73" s="1">
        <v>0</v>
      </c>
      <c r="K73" s="1">
        <v>0</v>
      </c>
      <c r="L73" s="1">
        <v>0</v>
      </c>
      <c r="M73" s="1">
        <v>0</v>
      </c>
      <c r="N73" s="1">
        <v>0</v>
      </c>
      <c r="O73" s="1">
        <v>0</v>
      </c>
      <c r="P73" s="1">
        <v>0</v>
      </c>
      <c r="Q73" s="1">
        <v>0</v>
      </c>
      <c r="R73" s="1">
        <v>0</v>
      </c>
      <c r="S73" s="1">
        <v>0</v>
      </c>
      <c r="T73" s="1">
        <v>0</v>
      </c>
      <c r="U73" s="1">
        <v>0</v>
      </c>
      <c r="V73" s="1">
        <v>0</v>
      </c>
      <c r="W73" s="1">
        <v>0</v>
      </c>
      <c r="X73" s="1">
        <v>0</v>
      </c>
      <c r="Y73" s="1">
        <v>0</v>
      </c>
      <c r="Z73" s="1">
        <v>0</v>
      </c>
      <c r="AA73" s="1">
        <v>0</v>
      </c>
      <c r="AB73" s="1">
        <v>0</v>
      </c>
    </row>
    <row r="74" spans="1:28">
      <c r="A74" s="1" t="s">
        <v>429</v>
      </c>
      <c r="B74" s="1" t="s">
        <v>430</v>
      </c>
      <c r="C74" s="1">
        <v>0</v>
      </c>
      <c r="D74" s="1">
        <v>0</v>
      </c>
      <c r="E74" s="1">
        <v>0</v>
      </c>
      <c r="F74" s="1">
        <v>0</v>
      </c>
      <c r="G74" s="1">
        <v>0</v>
      </c>
      <c r="H74" s="1">
        <v>0</v>
      </c>
      <c r="I74" s="1">
        <v>0</v>
      </c>
      <c r="J74" s="1">
        <v>0</v>
      </c>
      <c r="K74" s="1">
        <v>0</v>
      </c>
      <c r="L74" s="1">
        <v>0</v>
      </c>
      <c r="M74" s="1">
        <v>0</v>
      </c>
      <c r="N74" s="1">
        <v>0</v>
      </c>
      <c r="O74" s="1">
        <v>0</v>
      </c>
      <c r="P74" s="1">
        <v>0</v>
      </c>
      <c r="Q74" s="1">
        <v>0</v>
      </c>
      <c r="R74" s="1">
        <v>0</v>
      </c>
      <c r="S74" s="1">
        <v>0</v>
      </c>
      <c r="T74" s="1">
        <v>0</v>
      </c>
      <c r="U74" s="1">
        <v>0</v>
      </c>
      <c r="V74" s="1">
        <v>0</v>
      </c>
      <c r="W74" s="1">
        <v>0</v>
      </c>
      <c r="X74" s="1">
        <v>0</v>
      </c>
      <c r="Y74" s="1">
        <v>0</v>
      </c>
      <c r="Z74" s="1">
        <v>0</v>
      </c>
      <c r="AA74" s="1">
        <v>0</v>
      </c>
      <c r="AB74" s="1">
        <v>0</v>
      </c>
    </row>
    <row r="75" spans="1:28">
      <c r="A75" s="1" t="s">
        <v>431</v>
      </c>
      <c r="B75" s="1" t="s">
        <v>432</v>
      </c>
      <c r="C75" s="1">
        <v>0</v>
      </c>
      <c r="D75" s="1">
        <v>0</v>
      </c>
      <c r="E75" s="1">
        <v>0</v>
      </c>
      <c r="F75" s="1">
        <v>0</v>
      </c>
      <c r="G75" s="1">
        <v>0</v>
      </c>
      <c r="H75" s="1">
        <v>0</v>
      </c>
      <c r="I75" s="1">
        <v>0</v>
      </c>
      <c r="J75" s="1">
        <v>0</v>
      </c>
      <c r="K75" s="1">
        <v>0</v>
      </c>
      <c r="L75" s="1">
        <v>0</v>
      </c>
      <c r="M75" s="1">
        <v>0</v>
      </c>
      <c r="N75" s="1">
        <v>0</v>
      </c>
      <c r="O75" s="1">
        <v>0</v>
      </c>
      <c r="P75" s="1">
        <v>0</v>
      </c>
      <c r="Q75" s="1">
        <v>0</v>
      </c>
      <c r="R75" s="1">
        <v>0</v>
      </c>
      <c r="S75" s="1">
        <v>0</v>
      </c>
      <c r="T75" s="1">
        <v>0</v>
      </c>
      <c r="U75" s="1">
        <v>0</v>
      </c>
      <c r="V75" s="1">
        <v>0</v>
      </c>
      <c r="W75" s="1">
        <v>0</v>
      </c>
      <c r="X75" s="1">
        <v>0</v>
      </c>
      <c r="Y75" s="1">
        <v>0</v>
      </c>
      <c r="Z75" s="1">
        <v>0</v>
      </c>
      <c r="AA75" s="1">
        <v>0</v>
      </c>
      <c r="AB75" s="1">
        <v>0</v>
      </c>
    </row>
    <row r="76" spans="1:28">
      <c r="A76" s="1" t="s">
        <v>433</v>
      </c>
      <c r="B76" s="1" t="s">
        <v>434</v>
      </c>
      <c r="C76" s="1">
        <v>0</v>
      </c>
      <c r="D76" s="1">
        <v>0</v>
      </c>
      <c r="E76" s="1">
        <v>0</v>
      </c>
      <c r="F76" s="1">
        <v>0</v>
      </c>
      <c r="G76" s="1">
        <v>0</v>
      </c>
      <c r="H76" s="1">
        <v>0</v>
      </c>
      <c r="I76" s="1">
        <v>0</v>
      </c>
      <c r="J76" s="1">
        <v>0</v>
      </c>
      <c r="K76" s="1">
        <v>0</v>
      </c>
      <c r="L76" s="1">
        <v>0</v>
      </c>
      <c r="M76" s="1">
        <v>0</v>
      </c>
      <c r="N76" s="1">
        <v>0</v>
      </c>
      <c r="O76" s="1">
        <v>0</v>
      </c>
      <c r="P76" s="1">
        <v>0</v>
      </c>
      <c r="Q76" s="1">
        <v>0</v>
      </c>
      <c r="R76" s="1">
        <v>0</v>
      </c>
      <c r="S76" s="1">
        <v>0</v>
      </c>
      <c r="T76" s="1">
        <v>0</v>
      </c>
      <c r="U76" s="1">
        <v>0</v>
      </c>
      <c r="V76" s="1">
        <v>0</v>
      </c>
      <c r="W76" s="1">
        <v>0</v>
      </c>
      <c r="X76" s="1">
        <v>0</v>
      </c>
      <c r="Y76" s="1">
        <v>0</v>
      </c>
      <c r="Z76" s="1">
        <v>0</v>
      </c>
      <c r="AA76" s="1">
        <v>0</v>
      </c>
      <c r="AB76" s="1">
        <v>0</v>
      </c>
    </row>
    <row r="77" spans="1:28">
      <c r="A77" s="1" t="s">
        <v>435</v>
      </c>
      <c r="B77" s="1" t="s">
        <v>436</v>
      </c>
      <c r="C77" s="1">
        <v>0</v>
      </c>
      <c r="D77" s="1">
        <v>0</v>
      </c>
      <c r="E77" s="1">
        <v>0</v>
      </c>
      <c r="F77" s="1">
        <v>0</v>
      </c>
      <c r="G77" s="1">
        <v>0</v>
      </c>
      <c r="H77" s="1">
        <v>0</v>
      </c>
      <c r="I77" s="1">
        <v>0</v>
      </c>
      <c r="J77" s="1">
        <v>0</v>
      </c>
      <c r="K77" s="1">
        <v>0</v>
      </c>
      <c r="L77" s="1">
        <v>0</v>
      </c>
      <c r="M77" s="1">
        <v>0</v>
      </c>
      <c r="N77" s="1">
        <v>0</v>
      </c>
      <c r="O77" s="1">
        <v>0</v>
      </c>
      <c r="P77" s="1">
        <v>0</v>
      </c>
      <c r="Q77" s="1">
        <v>0</v>
      </c>
      <c r="R77" s="1">
        <v>0</v>
      </c>
      <c r="S77" s="1">
        <v>0</v>
      </c>
      <c r="T77" s="1">
        <v>0</v>
      </c>
      <c r="U77" s="1">
        <v>0</v>
      </c>
      <c r="V77" s="1">
        <v>0</v>
      </c>
      <c r="W77" s="1">
        <v>0</v>
      </c>
      <c r="X77" s="1">
        <v>0</v>
      </c>
      <c r="Y77" s="1">
        <v>0</v>
      </c>
      <c r="Z77" s="1">
        <v>0</v>
      </c>
      <c r="AA77" s="1">
        <v>0</v>
      </c>
      <c r="AB77" s="1">
        <v>0</v>
      </c>
    </row>
    <row r="78" spans="1:28">
      <c r="A78" s="1" t="s">
        <v>579</v>
      </c>
      <c r="B78" s="1" t="s">
        <v>438</v>
      </c>
      <c r="C78" s="1">
        <v>0</v>
      </c>
      <c r="D78" s="1">
        <v>0</v>
      </c>
      <c r="E78" s="1">
        <v>0</v>
      </c>
      <c r="F78" s="1">
        <v>0</v>
      </c>
      <c r="G78" s="1">
        <v>0</v>
      </c>
      <c r="H78" s="1">
        <v>0</v>
      </c>
      <c r="I78" s="1">
        <v>0</v>
      </c>
      <c r="J78" s="1">
        <v>0</v>
      </c>
      <c r="K78" s="1">
        <v>0</v>
      </c>
      <c r="L78" s="1">
        <v>0</v>
      </c>
      <c r="M78" s="1">
        <v>0</v>
      </c>
      <c r="N78" s="1">
        <v>0</v>
      </c>
      <c r="O78" s="1">
        <v>0</v>
      </c>
      <c r="P78" s="1">
        <v>0</v>
      </c>
      <c r="Q78" s="1">
        <v>0</v>
      </c>
      <c r="R78" s="1">
        <v>0</v>
      </c>
      <c r="S78" s="1">
        <v>0</v>
      </c>
      <c r="T78" s="1">
        <v>0</v>
      </c>
      <c r="U78" s="1">
        <v>0</v>
      </c>
      <c r="V78" s="1">
        <v>0</v>
      </c>
      <c r="W78" s="1">
        <v>0</v>
      </c>
      <c r="X78" s="1">
        <v>0</v>
      </c>
      <c r="Y78" s="1">
        <v>0</v>
      </c>
      <c r="Z78" s="1">
        <v>0</v>
      </c>
      <c r="AA78" s="1">
        <v>0</v>
      </c>
      <c r="AB78" s="1">
        <v>0</v>
      </c>
    </row>
    <row r="79" spans="1:28">
      <c r="A79" s="1" t="s">
        <v>580</v>
      </c>
      <c r="B79" s="1" t="s">
        <v>440</v>
      </c>
      <c r="C79" s="1">
        <v>0</v>
      </c>
      <c r="D79" s="1">
        <v>0</v>
      </c>
      <c r="E79" s="1">
        <v>0</v>
      </c>
      <c r="F79" s="1">
        <v>0</v>
      </c>
      <c r="G79" s="1">
        <v>0</v>
      </c>
      <c r="H79" s="1">
        <v>0</v>
      </c>
      <c r="I79" s="1">
        <v>0</v>
      </c>
      <c r="J79" s="1">
        <v>0</v>
      </c>
      <c r="K79" s="1">
        <v>0</v>
      </c>
      <c r="L79" s="1">
        <v>0</v>
      </c>
      <c r="M79" s="1">
        <v>0</v>
      </c>
      <c r="N79" s="1">
        <v>0</v>
      </c>
      <c r="O79" s="1">
        <v>0</v>
      </c>
      <c r="P79" s="1">
        <v>0</v>
      </c>
      <c r="Q79" s="1">
        <v>0</v>
      </c>
      <c r="R79" s="1">
        <v>0</v>
      </c>
      <c r="S79" s="1">
        <v>0</v>
      </c>
      <c r="T79" s="1">
        <v>0</v>
      </c>
      <c r="U79" s="1">
        <v>0</v>
      </c>
      <c r="V79" s="1">
        <v>0</v>
      </c>
      <c r="W79" s="1">
        <v>0</v>
      </c>
      <c r="X79" s="1">
        <v>0</v>
      </c>
      <c r="Y79" s="1">
        <v>0</v>
      </c>
      <c r="Z79" s="1">
        <v>0</v>
      </c>
      <c r="AA79" s="1">
        <v>0</v>
      </c>
      <c r="AB79" s="1">
        <v>0</v>
      </c>
    </row>
    <row r="80" spans="1:28">
      <c r="A80" s="1" t="s">
        <v>441</v>
      </c>
      <c r="B80" s="1" t="s">
        <v>442</v>
      </c>
      <c r="C80" s="1">
        <v>0</v>
      </c>
      <c r="D80" s="1">
        <v>0</v>
      </c>
      <c r="E80" s="1">
        <v>0</v>
      </c>
      <c r="F80" s="1">
        <v>0</v>
      </c>
      <c r="G80" s="1">
        <v>0</v>
      </c>
      <c r="H80" s="1">
        <v>0</v>
      </c>
      <c r="I80" s="1">
        <v>0</v>
      </c>
      <c r="J80" s="1">
        <v>0</v>
      </c>
      <c r="K80" s="1">
        <v>0</v>
      </c>
      <c r="L80" s="1">
        <v>0</v>
      </c>
      <c r="M80" s="1">
        <v>0</v>
      </c>
      <c r="N80" s="1">
        <v>0</v>
      </c>
      <c r="O80" s="1">
        <v>0</v>
      </c>
      <c r="P80" s="1">
        <v>0</v>
      </c>
      <c r="Q80" s="1">
        <v>0</v>
      </c>
      <c r="R80" s="1">
        <v>0</v>
      </c>
      <c r="S80" s="1">
        <v>0</v>
      </c>
      <c r="T80" s="1">
        <v>0</v>
      </c>
      <c r="U80" s="1">
        <v>0</v>
      </c>
      <c r="V80" s="1">
        <v>0</v>
      </c>
      <c r="W80" s="1">
        <v>0</v>
      </c>
      <c r="X80" s="1">
        <v>0</v>
      </c>
      <c r="Y80" s="1">
        <v>0</v>
      </c>
      <c r="Z80" s="1">
        <v>0</v>
      </c>
      <c r="AA80" s="1">
        <v>0</v>
      </c>
      <c r="AB80" s="1">
        <v>0</v>
      </c>
    </row>
    <row r="81" spans="1:28">
      <c r="A81" s="1" t="s">
        <v>443</v>
      </c>
      <c r="B81" s="1" t="s">
        <v>444</v>
      </c>
      <c r="C81" s="1">
        <v>0</v>
      </c>
      <c r="D81" s="1">
        <v>0</v>
      </c>
      <c r="E81" s="1">
        <v>0</v>
      </c>
      <c r="F81" s="1">
        <v>0</v>
      </c>
      <c r="G81" s="1">
        <v>0</v>
      </c>
      <c r="H81" s="1">
        <v>0</v>
      </c>
      <c r="I81" s="1">
        <v>0</v>
      </c>
      <c r="J81" s="1">
        <v>0</v>
      </c>
      <c r="K81" s="1">
        <v>0</v>
      </c>
      <c r="L81" s="1">
        <v>0</v>
      </c>
      <c r="M81" s="1">
        <v>0</v>
      </c>
      <c r="N81" s="1">
        <v>0</v>
      </c>
      <c r="O81" s="1">
        <v>0</v>
      </c>
      <c r="P81" s="1">
        <v>0</v>
      </c>
      <c r="Q81" s="1">
        <v>0</v>
      </c>
      <c r="R81" s="1">
        <v>0</v>
      </c>
      <c r="S81" s="1">
        <v>0</v>
      </c>
      <c r="T81" s="1">
        <v>0</v>
      </c>
      <c r="U81" s="1">
        <v>0</v>
      </c>
      <c r="V81" s="1">
        <v>0</v>
      </c>
      <c r="W81" s="1">
        <v>0</v>
      </c>
      <c r="X81" s="1">
        <v>0</v>
      </c>
      <c r="Y81" s="1">
        <v>0</v>
      </c>
      <c r="Z81" s="1">
        <v>0</v>
      </c>
      <c r="AA81" s="1">
        <v>0</v>
      </c>
      <c r="AB81" s="1">
        <v>0</v>
      </c>
    </row>
    <row r="82" spans="1:28">
      <c r="A82" s="1" t="s">
        <v>445</v>
      </c>
      <c r="B82" s="1" t="s">
        <v>446</v>
      </c>
      <c r="C82" s="1">
        <v>0</v>
      </c>
      <c r="D82" s="1">
        <v>0</v>
      </c>
      <c r="E82" s="1">
        <v>0</v>
      </c>
      <c r="F82" s="1">
        <v>0</v>
      </c>
      <c r="G82" s="1">
        <v>0</v>
      </c>
      <c r="H82" s="1">
        <v>0</v>
      </c>
      <c r="I82" s="1">
        <v>0</v>
      </c>
      <c r="J82" s="1">
        <v>0</v>
      </c>
      <c r="K82" s="1">
        <v>0</v>
      </c>
      <c r="L82" s="1">
        <v>0</v>
      </c>
      <c r="M82" s="1">
        <v>0</v>
      </c>
      <c r="N82" s="1">
        <v>0</v>
      </c>
      <c r="O82" s="1">
        <v>0</v>
      </c>
      <c r="P82" s="1">
        <v>0</v>
      </c>
      <c r="Q82" s="1">
        <v>0</v>
      </c>
      <c r="R82" s="1">
        <v>0</v>
      </c>
      <c r="S82" s="1">
        <v>0</v>
      </c>
      <c r="T82" s="1">
        <v>0</v>
      </c>
      <c r="U82" s="1">
        <v>0</v>
      </c>
      <c r="V82" s="1">
        <v>0</v>
      </c>
      <c r="W82" s="1">
        <v>0</v>
      </c>
      <c r="X82" s="1">
        <v>0</v>
      </c>
      <c r="Y82" s="1">
        <v>0</v>
      </c>
      <c r="Z82" s="1">
        <v>0</v>
      </c>
      <c r="AA82" s="1">
        <v>0</v>
      </c>
      <c r="AB82" s="1">
        <v>0</v>
      </c>
    </row>
    <row r="83" spans="1:28">
      <c r="A83" s="1" t="s">
        <v>447</v>
      </c>
      <c r="B83" s="1" t="s">
        <v>448</v>
      </c>
      <c r="C83" s="1">
        <v>0</v>
      </c>
      <c r="D83" s="1">
        <v>0</v>
      </c>
      <c r="E83" s="1">
        <v>0</v>
      </c>
      <c r="F83" s="1">
        <v>0</v>
      </c>
      <c r="G83" s="1">
        <v>0</v>
      </c>
      <c r="H83" s="1">
        <v>0</v>
      </c>
      <c r="I83" s="1">
        <v>0</v>
      </c>
      <c r="J83" s="1">
        <v>0</v>
      </c>
      <c r="K83" s="1">
        <v>0</v>
      </c>
      <c r="L83" s="1">
        <v>0</v>
      </c>
      <c r="M83" s="1">
        <v>0</v>
      </c>
      <c r="N83" s="1">
        <v>0</v>
      </c>
      <c r="O83" s="1">
        <v>0</v>
      </c>
      <c r="P83" s="1">
        <v>0</v>
      </c>
      <c r="Q83" s="1">
        <v>0</v>
      </c>
      <c r="R83" s="1">
        <v>0</v>
      </c>
      <c r="S83" s="1">
        <v>0</v>
      </c>
      <c r="T83" s="1">
        <v>0</v>
      </c>
      <c r="U83" s="1">
        <v>0</v>
      </c>
      <c r="V83" s="1">
        <v>0</v>
      </c>
      <c r="W83" s="1">
        <v>0</v>
      </c>
      <c r="X83" s="1">
        <v>0</v>
      </c>
      <c r="Y83" s="1">
        <v>0</v>
      </c>
      <c r="Z83" s="1">
        <v>0</v>
      </c>
      <c r="AA83" s="1">
        <v>0</v>
      </c>
      <c r="AB83" s="1">
        <v>0</v>
      </c>
    </row>
    <row r="84" spans="1:28">
      <c r="A84" s="1" t="s">
        <v>2758</v>
      </c>
      <c r="B84" s="1" t="s">
        <v>450</v>
      </c>
      <c r="C84" s="1">
        <v>0</v>
      </c>
      <c r="D84" s="1">
        <v>0</v>
      </c>
      <c r="E84" s="1">
        <v>0</v>
      </c>
      <c r="F84" s="1">
        <v>0</v>
      </c>
      <c r="G84" s="1">
        <v>0</v>
      </c>
      <c r="H84" s="1">
        <v>0</v>
      </c>
      <c r="I84" s="1">
        <v>0</v>
      </c>
      <c r="J84" s="1">
        <v>0</v>
      </c>
      <c r="K84" s="1">
        <v>0</v>
      </c>
      <c r="L84" s="1">
        <v>0</v>
      </c>
      <c r="M84" s="1">
        <v>0</v>
      </c>
      <c r="N84" s="1">
        <v>0</v>
      </c>
      <c r="O84" s="1">
        <v>0</v>
      </c>
      <c r="P84" s="1">
        <v>0</v>
      </c>
      <c r="Q84" s="1">
        <v>0</v>
      </c>
      <c r="R84" s="1">
        <v>0</v>
      </c>
      <c r="S84" s="1">
        <v>0</v>
      </c>
      <c r="T84" s="1">
        <v>0</v>
      </c>
      <c r="U84" s="1">
        <v>0</v>
      </c>
      <c r="V84" s="1">
        <v>0</v>
      </c>
      <c r="W84" s="1">
        <v>0</v>
      </c>
      <c r="X84" s="1">
        <v>0</v>
      </c>
      <c r="Y84" s="1">
        <v>0</v>
      </c>
      <c r="Z84" s="1">
        <v>0</v>
      </c>
      <c r="AA84" s="1">
        <v>0</v>
      </c>
      <c r="AB84" s="1">
        <v>0</v>
      </c>
    </row>
    <row r="85" spans="1:28">
      <c r="A85" s="1" t="s">
        <v>451</v>
      </c>
      <c r="B85" s="1" t="s">
        <v>452</v>
      </c>
      <c r="C85" s="1">
        <v>0</v>
      </c>
      <c r="D85" s="1">
        <v>0</v>
      </c>
      <c r="E85" s="1">
        <v>0</v>
      </c>
      <c r="F85" s="1">
        <v>0</v>
      </c>
      <c r="G85" s="1">
        <v>0</v>
      </c>
      <c r="H85" s="1">
        <v>0</v>
      </c>
      <c r="I85" s="1">
        <v>0</v>
      </c>
      <c r="J85" s="1">
        <v>0</v>
      </c>
      <c r="K85" s="1">
        <v>0</v>
      </c>
      <c r="L85" s="1">
        <v>0</v>
      </c>
      <c r="M85" s="1">
        <v>0</v>
      </c>
      <c r="N85" s="1">
        <v>0</v>
      </c>
      <c r="O85" s="1">
        <v>0</v>
      </c>
      <c r="P85" s="1">
        <v>0</v>
      </c>
      <c r="Q85" s="1">
        <v>0</v>
      </c>
      <c r="R85" s="1">
        <v>0</v>
      </c>
      <c r="S85" s="1">
        <v>0</v>
      </c>
      <c r="T85" s="1">
        <v>0</v>
      </c>
      <c r="U85" s="1">
        <v>0</v>
      </c>
      <c r="V85" s="1">
        <v>0</v>
      </c>
      <c r="W85" s="1">
        <v>0</v>
      </c>
      <c r="X85" s="1">
        <v>0</v>
      </c>
      <c r="Y85" s="1">
        <v>0</v>
      </c>
      <c r="Z85" s="1">
        <v>0</v>
      </c>
      <c r="AA85" s="1">
        <v>0</v>
      </c>
      <c r="AB85" s="1">
        <v>0</v>
      </c>
    </row>
    <row r="86" spans="1:28">
      <c r="A86" s="1" t="s">
        <v>453</v>
      </c>
      <c r="B86" s="1" t="s">
        <v>454</v>
      </c>
      <c r="C86" s="1">
        <v>0</v>
      </c>
      <c r="D86" s="1">
        <v>0</v>
      </c>
      <c r="E86" s="1">
        <v>0</v>
      </c>
      <c r="F86" s="1">
        <v>0</v>
      </c>
      <c r="G86" s="1">
        <v>0</v>
      </c>
      <c r="H86" s="1">
        <v>0</v>
      </c>
      <c r="I86" s="1">
        <v>0</v>
      </c>
      <c r="J86" s="1">
        <v>0</v>
      </c>
      <c r="K86" s="1">
        <v>0</v>
      </c>
      <c r="L86" s="1">
        <v>0</v>
      </c>
      <c r="M86" s="1">
        <v>0</v>
      </c>
      <c r="N86" s="1">
        <v>0</v>
      </c>
      <c r="O86" s="1">
        <v>0</v>
      </c>
      <c r="P86" s="1">
        <v>0</v>
      </c>
      <c r="Q86" s="1">
        <v>0</v>
      </c>
      <c r="R86" s="1">
        <v>0</v>
      </c>
      <c r="S86" s="1">
        <v>0</v>
      </c>
      <c r="T86" s="1">
        <v>0</v>
      </c>
      <c r="U86" s="1">
        <v>0</v>
      </c>
      <c r="V86" s="1">
        <v>0</v>
      </c>
      <c r="W86" s="1">
        <v>0</v>
      </c>
      <c r="X86" s="1">
        <v>0</v>
      </c>
      <c r="Y86" s="1">
        <v>0</v>
      </c>
      <c r="Z86" s="1">
        <v>0</v>
      </c>
      <c r="AA86" s="1">
        <v>0</v>
      </c>
      <c r="AB86" s="1">
        <v>0</v>
      </c>
    </row>
    <row r="87" spans="1:28">
      <c r="A87" s="1" t="s">
        <v>455</v>
      </c>
      <c r="B87" s="1" t="s">
        <v>456</v>
      </c>
      <c r="C87" s="1">
        <v>0</v>
      </c>
      <c r="D87" s="1">
        <v>0</v>
      </c>
      <c r="E87" s="1">
        <v>0</v>
      </c>
      <c r="F87" s="1">
        <v>0</v>
      </c>
      <c r="G87" s="1">
        <v>0</v>
      </c>
      <c r="H87" s="1">
        <v>0</v>
      </c>
      <c r="I87" s="1">
        <v>0</v>
      </c>
      <c r="J87" s="1">
        <v>0</v>
      </c>
      <c r="K87" s="1">
        <v>0</v>
      </c>
      <c r="L87" s="1">
        <v>0</v>
      </c>
      <c r="M87" s="1">
        <v>0</v>
      </c>
      <c r="N87" s="1">
        <v>0</v>
      </c>
      <c r="O87" s="1">
        <v>0</v>
      </c>
      <c r="P87" s="1">
        <v>0</v>
      </c>
      <c r="Q87" s="1">
        <v>0</v>
      </c>
      <c r="R87" s="1">
        <v>0</v>
      </c>
      <c r="S87" s="1">
        <v>0</v>
      </c>
      <c r="T87" s="1">
        <v>0</v>
      </c>
      <c r="U87" s="1">
        <v>0</v>
      </c>
      <c r="V87" s="1">
        <v>0</v>
      </c>
      <c r="W87" s="1">
        <v>0</v>
      </c>
      <c r="X87" s="1">
        <v>0</v>
      </c>
      <c r="Y87" s="1">
        <v>0</v>
      </c>
      <c r="Z87" s="1">
        <v>0</v>
      </c>
      <c r="AA87" s="1">
        <v>0</v>
      </c>
      <c r="AB87" s="1">
        <v>0</v>
      </c>
    </row>
    <row r="88" spans="1:28">
      <c r="A88" s="1" t="s">
        <v>2759</v>
      </c>
      <c r="B88" s="1" t="s">
        <v>458</v>
      </c>
      <c r="C88" s="1">
        <v>0</v>
      </c>
      <c r="D88" s="1">
        <v>0</v>
      </c>
      <c r="E88" s="1">
        <v>0</v>
      </c>
      <c r="F88" s="1">
        <v>0</v>
      </c>
      <c r="G88" s="1">
        <v>0</v>
      </c>
      <c r="H88" s="1">
        <v>0</v>
      </c>
      <c r="I88" s="1">
        <v>0</v>
      </c>
      <c r="J88" s="1">
        <v>0</v>
      </c>
      <c r="K88" s="1">
        <v>0</v>
      </c>
      <c r="L88" s="1">
        <v>0</v>
      </c>
      <c r="M88" s="1">
        <v>0</v>
      </c>
      <c r="N88" s="1">
        <v>0</v>
      </c>
      <c r="O88" s="1">
        <v>0</v>
      </c>
      <c r="P88" s="1">
        <v>0</v>
      </c>
      <c r="Q88" s="1">
        <v>0</v>
      </c>
      <c r="R88" s="1">
        <v>0</v>
      </c>
      <c r="S88" s="1">
        <v>0</v>
      </c>
      <c r="T88" s="1">
        <v>0</v>
      </c>
      <c r="U88" s="1">
        <v>0</v>
      </c>
      <c r="V88" s="1">
        <v>0</v>
      </c>
      <c r="W88" s="1">
        <v>0</v>
      </c>
      <c r="X88" s="1">
        <v>0</v>
      </c>
      <c r="Y88" s="1">
        <v>0</v>
      </c>
      <c r="Z88" s="1">
        <v>0</v>
      </c>
      <c r="AA88" s="1">
        <v>0</v>
      </c>
      <c r="AB88" s="1">
        <v>0</v>
      </c>
    </row>
    <row r="89" spans="1:28">
      <c r="A89" s="1" t="s">
        <v>459</v>
      </c>
      <c r="B89" s="1" t="s">
        <v>460</v>
      </c>
      <c r="C89" s="1">
        <v>0</v>
      </c>
      <c r="D89" s="1">
        <v>0</v>
      </c>
      <c r="E89" s="1">
        <v>0</v>
      </c>
      <c r="F89" s="1">
        <v>0</v>
      </c>
      <c r="G89" s="1">
        <v>0</v>
      </c>
      <c r="H89" s="1">
        <v>0</v>
      </c>
      <c r="I89" s="1">
        <v>0</v>
      </c>
      <c r="J89" s="1">
        <v>0</v>
      </c>
      <c r="K89" s="1">
        <v>0</v>
      </c>
      <c r="L89" s="1">
        <v>0</v>
      </c>
      <c r="M89" s="1">
        <v>0</v>
      </c>
      <c r="N89" s="1">
        <v>0</v>
      </c>
      <c r="O89" s="1">
        <v>0</v>
      </c>
      <c r="P89" s="1">
        <v>0</v>
      </c>
      <c r="Q89" s="1">
        <v>0</v>
      </c>
      <c r="R89" s="1">
        <v>0</v>
      </c>
      <c r="S89" s="1">
        <v>0</v>
      </c>
      <c r="T89" s="1">
        <v>0</v>
      </c>
      <c r="U89" s="1">
        <v>0</v>
      </c>
      <c r="V89" s="1">
        <v>0</v>
      </c>
      <c r="W89" s="1">
        <v>0</v>
      </c>
      <c r="X89" s="1">
        <v>0</v>
      </c>
      <c r="Y89" s="1">
        <v>0</v>
      </c>
      <c r="Z89" s="1">
        <v>0</v>
      </c>
      <c r="AA89" s="1">
        <v>0</v>
      </c>
      <c r="AB89" s="1">
        <v>0</v>
      </c>
    </row>
    <row r="90" spans="1:28">
      <c r="A90" s="1" t="s">
        <v>461</v>
      </c>
      <c r="B90" s="1" t="s">
        <v>462</v>
      </c>
      <c r="C90" s="1">
        <v>0</v>
      </c>
      <c r="D90" s="1">
        <v>0</v>
      </c>
      <c r="E90" s="1">
        <v>0</v>
      </c>
      <c r="F90" s="1">
        <v>0</v>
      </c>
      <c r="G90" s="1">
        <v>0</v>
      </c>
      <c r="H90" s="1">
        <v>0</v>
      </c>
      <c r="I90" s="1">
        <v>0</v>
      </c>
      <c r="J90" s="1">
        <v>0</v>
      </c>
      <c r="K90" s="1">
        <v>0</v>
      </c>
      <c r="L90" s="1">
        <v>0</v>
      </c>
      <c r="M90" s="1">
        <v>0</v>
      </c>
      <c r="N90" s="1">
        <v>0</v>
      </c>
      <c r="O90" s="1">
        <v>0</v>
      </c>
      <c r="P90" s="1">
        <v>0</v>
      </c>
      <c r="Q90" s="1">
        <v>0</v>
      </c>
      <c r="R90" s="1">
        <v>0</v>
      </c>
      <c r="S90" s="1">
        <v>0</v>
      </c>
      <c r="T90" s="1">
        <v>0</v>
      </c>
      <c r="U90" s="1">
        <v>0</v>
      </c>
      <c r="V90" s="1">
        <v>0</v>
      </c>
      <c r="W90" s="1">
        <v>0</v>
      </c>
      <c r="X90" s="1">
        <v>0</v>
      </c>
      <c r="Y90" s="1">
        <v>0</v>
      </c>
      <c r="Z90" s="1">
        <v>0</v>
      </c>
      <c r="AA90" s="1">
        <v>0</v>
      </c>
      <c r="AB90" s="1">
        <v>0</v>
      </c>
    </row>
    <row r="91" spans="1:28">
      <c r="A91" s="1" t="s">
        <v>463</v>
      </c>
      <c r="B91" s="1" t="s">
        <v>464</v>
      </c>
      <c r="C91" s="1">
        <v>0</v>
      </c>
      <c r="D91" s="1">
        <v>0</v>
      </c>
      <c r="E91" s="1">
        <v>0</v>
      </c>
      <c r="F91" s="1">
        <v>0</v>
      </c>
      <c r="G91" s="1">
        <v>0</v>
      </c>
      <c r="H91" s="1">
        <v>0</v>
      </c>
      <c r="I91" s="1">
        <v>0</v>
      </c>
      <c r="J91" s="1">
        <v>0</v>
      </c>
      <c r="K91" s="1">
        <v>0</v>
      </c>
      <c r="L91" s="1">
        <v>0</v>
      </c>
      <c r="M91" s="1">
        <v>0</v>
      </c>
      <c r="N91" s="1">
        <v>0</v>
      </c>
      <c r="O91" s="1">
        <v>0</v>
      </c>
      <c r="P91" s="1">
        <v>0</v>
      </c>
      <c r="Q91" s="1">
        <v>0</v>
      </c>
      <c r="R91" s="1">
        <v>0</v>
      </c>
      <c r="S91" s="1">
        <v>0</v>
      </c>
      <c r="T91" s="1">
        <v>0</v>
      </c>
      <c r="U91" s="1">
        <v>0</v>
      </c>
      <c r="V91" s="1">
        <v>0</v>
      </c>
      <c r="W91" s="1">
        <v>0</v>
      </c>
      <c r="X91" s="1">
        <v>0</v>
      </c>
      <c r="Y91" s="1">
        <v>0</v>
      </c>
      <c r="Z91" s="1">
        <v>0</v>
      </c>
      <c r="AA91" s="1">
        <v>0</v>
      </c>
      <c r="AB91" s="1">
        <v>0</v>
      </c>
    </row>
    <row r="92" spans="1:28">
      <c r="A92" s="1" t="s">
        <v>2760</v>
      </c>
      <c r="B92" s="1" t="s">
        <v>466</v>
      </c>
      <c r="C92" s="1">
        <v>0</v>
      </c>
      <c r="D92" s="1">
        <v>0</v>
      </c>
      <c r="E92" s="1">
        <v>0</v>
      </c>
      <c r="F92" s="1">
        <v>0</v>
      </c>
      <c r="G92" s="1">
        <v>0</v>
      </c>
      <c r="H92" s="1">
        <v>0</v>
      </c>
      <c r="I92" s="1">
        <v>0</v>
      </c>
      <c r="J92" s="1">
        <v>0</v>
      </c>
      <c r="K92" s="1">
        <v>0</v>
      </c>
      <c r="L92" s="1">
        <v>0</v>
      </c>
      <c r="M92" s="1">
        <v>0</v>
      </c>
      <c r="N92" s="1">
        <v>0</v>
      </c>
      <c r="O92" s="1">
        <v>0</v>
      </c>
      <c r="P92" s="1">
        <v>0</v>
      </c>
      <c r="Q92" s="1">
        <v>0</v>
      </c>
      <c r="R92" s="1">
        <v>0</v>
      </c>
      <c r="S92" s="1">
        <v>0</v>
      </c>
      <c r="T92" s="1">
        <v>0</v>
      </c>
      <c r="U92" s="1">
        <v>0</v>
      </c>
      <c r="V92" s="1">
        <v>0</v>
      </c>
      <c r="W92" s="1">
        <v>0</v>
      </c>
      <c r="X92" s="1">
        <v>0</v>
      </c>
      <c r="Y92" s="1">
        <v>0</v>
      </c>
      <c r="Z92" s="1">
        <v>0</v>
      </c>
      <c r="AA92" s="1">
        <v>0</v>
      </c>
      <c r="AB92" s="1">
        <v>0</v>
      </c>
    </row>
    <row r="93" spans="1:28">
      <c r="A93" s="1" t="s">
        <v>467</v>
      </c>
      <c r="B93" s="1" t="s">
        <v>468</v>
      </c>
      <c r="C93" s="1">
        <v>0</v>
      </c>
      <c r="D93" s="1">
        <v>0</v>
      </c>
      <c r="E93" s="1">
        <v>0</v>
      </c>
      <c r="F93" s="1">
        <v>0</v>
      </c>
      <c r="G93" s="1">
        <v>0</v>
      </c>
      <c r="H93" s="1">
        <v>0</v>
      </c>
      <c r="I93" s="1">
        <v>0</v>
      </c>
      <c r="J93" s="1">
        <v>0</v>
      </c>
      <c r="K93" s="1">
        <v>0</v>
      </c>
      <c r="L93" s="1">
        <v>0</v>
      </c>
      <c r="M93" s="1">
        <v>0</v>
      </c>
      <c r="N93" s="1">
        <v>0</v>
      </c>
      <c r="O93" s="1">
        <v>0</v>
      </c>
      <c r="P93" s="1">
        <v>0</v>
      </c>
      <c r="Q93" s="1">
        <v>0</v>
      </c>
      <c r="R93" s="1">
        <v>0</v>
      </c>
      <c r="S93" s="1">
        <v>0</v>
      </c>
      <c r="T93" s="1">
        <v>0</v>
      </c>
      <c r="U93" s="1">
        <v>0</v>
      </c>
      <c r="V93" s="1">
        <v>0</v>
      </c>
      <c r="W93" s="1">
        <v>0</v>
      </c>
      <c r="X93" s="1">
        <v>0</v>
      </c>
      <c r="Y93" s="1">
        <v>0</v>
      </c>
      <c r="Z93" s="1">
        <v>0</v>
      </c>
      <c r="AA93" s="1">
        <v>0</v>
      </c>
      <c r="AB93" s="1">
        <v>0</v>
      </c>
    </row>
    <row r="94" spans="1:28">
      <c r="A94" s="1" t="s">
        <v>469</v>
      </c>
      <c r="B94" s="1" t="s">
        <v>470</v>
      </c>
      <c r="C94" s="1">
        <v>0</v>
      </c>
      <c r="D94" s="1">
        <v>0</v>
      </c>
      <c r="E94" s="1">
        <v>0</v>
      </c>
      <c r="F94" s="1">
        <v>0</v>
      </c>
      <c r="G94" s="1">
        <v>0</v>
      </c>
      <c r="H94" s="1">
        <v>0</v>
      </c>
      <c r="I94" s="1">
        <v>0</v>
      </c>
      <c r="J94" s="1">
        <v>0</v>
      </c>
      <c r="K94" s="1">
        <v>0</v>
      </c>
      <c r="L94" s="1">
        <v>0</v>
      </c>
      <c r="M94" s="1">
        <v>0</v>
      </c>
      <c r="N94" s="1">
        <v>0</v>
      </c>
      <c r="O94" s="1">
        <v>0</v>
      </c>
      <c r="P94" s="1">
        <v>0</v>
      </c>
      <c r="Q94" s="1">
        <v>0</v>
      </c>
      <c r="R94" s="1">
        <v>0</v>
      </c>
      <c r="S94" s="1">
        <v>0</v>
      </c>
      <c r="T94" s="1">
        <v>0</v>
      </c>
      <c r="U94" s="1">
        <v>0</v>
      </c>
      <c r="V94" s="1">
        <v>0</v>
      </c>
      <c r="W94" s="1">
        <v>0</v>
      </c>
      <c r="X94" s="1">
        <v>0</v>
      </c>
      <c r="Y94" s="1">
        <v>0</v>
      </c>
      <c r="Z94" s="1">
        <v>0</v>
      </c>
      <c r="AA94" s="1">
        <v>0</v>
      </c>
      <c r="AB94" s="1">
        <v>0</v>
      </c>
    </row>
    <row r="95" spans="1:28">
      <c r="A95" s="1" t="s">
        <v>471</v>
      </c>
      <c r="B95" s="1" t="s">
        <v>472</v>
      </c>
      <c r="C95" s="1">
        <v>0</v>
      </c>
      <c r="D95" s="1">
        <v>0</v>
      </c>
      <c r="E95" s="1">
        <v>0</v>
      </c>
      <c r="F95" s="1">
        <v>0</v>
      </c>
      <c r="G95" s="1">
        <v>0</v>
      </c>
      <c r="H95" s="1">
        <v>0</v>
      </c>
      <c r="I95" s="1">
        <v>0</v>
      </c>
      <c r="J95" s="1">
        <v>0</v>
      </c>
      <c r="K95" s="1">
        <v>0</v>
      </c>
      <c r="L95" s="1">
        <v>0</v>
      </c>
      <c r="M95" s="1">
        <v>0</v>
      </c>
      <c r="N95" s="1">
        <v>0</v>
      </c>
      <c r="O95" s="1">
        <v>0</v>
      </c>
      <c r="P95" s="1">
        <v>0</v>
      </c>
      <c r="Q95" s="1">
        <v>0</v>
      </c>
      <c r="R95" s="1">
        <v>0</v>
      </c>
      <c r="S95" s="1">
        <v>0</v>
      </c>
      <c r="T95" s="1">
        <v>0</v>
      </c>
      <c r="U95" s="1">
        <v>0</v>
      </c>
      <c r="V95" s="1">
        <v>0</v>
      </c>
      <c r="W95" s="1">
        <v>0</v>
      </c>
      <c r="X95" s="1">
        <v>0</v>
      </c>
      <c r="Y95" s="1">
        <v>0</v>
      </c>
      <c r="Z95" s="1">
        <v>0</v>
      </c>
      <c r="AA95" s="1">
        <v>0</v>
      </c>
      <c r="AB95" s="1">
        <v>0</v>
      </c>
    </row>
    <row r="96" spans="1:28">
      <c r="A96" s="1" t="s">
        <v>2761</v>
      </c>
      <c r="B96" s="1" t="s">
        <v>474</v>
      </c>
      <c r="C96" s="1">
        <v>0</v>
      </c>
      <c r="D96" s="1">
        <v>0</v>
      </c>
      <c r="E96" s="1">
        <v>0</v>
      </c>
      <c r="F96" s="1">
        <v>0</v>
      </c>
      <c r="G96" s="1">
        <v>0</v>
      </c>
      <c r="H96" s="1">
        <v>0</v>
      </c>
      <c r="I96" s="1">
        <v>0</v>
      </c>
      <c r="J96" s="1">
        <v>0</v>
      </c>
      <c r="K96" s="1">
        <v>0</v>
      </c>
      <c r="L96" s="1">
        <v>0</v>
      </c>
      <c r="M96" s="1">
        <v>0</v>
      </c>
      <c r="N96" s="1">
        <v>0</v>
      </c>
      <c r="O96" s="1">
        <v>0</v>
      </c>
      <c r="P96" s="1">
        <v>0</v>
      </c>
      <c r="Q96" s="1">
        <v>0</v>
      </c>
      <c r="R96" s="1">
        <v>0</v>
      </c>
      <c r="S96" s="1">
        <v>0</v>
      </c>
      <c r="T96" s="1">
        <v>0</v>
      </c>
      <c r="U96" s="1">
        <v>0</v>
      </c>
      <c r="V96" s="1">
        <v>0</v>
      </c>
      <c r="W96" s="1">
        <v>0</v>
      </c>
      <c r="X96" s="1">
        <v>0</v>
      </c>
      <c r="Y96" s="1">
        <v>0</v>
      </c>
      <c r="Z96" s="1">
        <v>0</v>
      </c>
      <c r="AA96" s="1">
        <v>0</v>
      </c>
      <c r="AB96" s="1">
        <v>0</v>
      </c>
    </row>
    <row r="97" spans="1:28">
      <c r="A97" s="1" t="s">
        <v>475</v>
      </c>
      <c r="B97" s="1" t="s">
        <v>476</v>
      </c>
      <c r="C97" s="1">
        <v>0</v>
      </c>
      <c r="D97" s="1">
        <v>0</v>
      </c>
      <c r="E97" s="1">
        <v>0</v>
      </c>
      <c r="F97" s="1">
        <v>0</v>
      </c>
      <c r="G97" s="1">
        <v>0</v>
      </c>
      <c r="H97" s="1">
        <v>0</v>
      </c>
      <c r="I97" s="1">
        <v>0</v>
      </c>
      <c r="J97" s="1">
        <v>0</v>
      </c>
      <c r="K97" s="1">
        <v>0</v>
      </c>
      <c r="L97" s="1">
        <v>0</v>
      </c>
      <c r="M97" s="1">
        <v>0</v>
      </c>
      <c r="N97" s="1">
        <v>0</v>
      </c>
      <c r="O97" s="1">
        <v>0</v>
      </c>
      <c r="P97" s="1">
        <v>0</v>
      </c>
      <c r="Q97" s="1">
        <v>0</v>
      </c>
      <c r="R97" s="1">
        <v>0</v>
      </c>
      <c r="S97" s="1">
        <v>0</v>
      </c>
      <c r="T97" s="1">
        <v>0</v>
      </c>
      <c r="U97" s="1">
        <v>0</v>
      </c>
      <c r="V97" s="1">
        <v>0</v>
      </c>
      <c r="W97" s="1">
        <v>0</v>
      </c>
      <c r="X97" s="1">
        <v>0</v>
      </c>
      <c r="Y97" s="1">
        <v>0</v>
      </c>
      <c r="Z97" s="1">
        <v>0</v>
      </c>
      <c r="AA97" s="1">
        <v>0</v>
      </c>
      <c r="AB97" s="1">
        <v>0</v>
      </c>
    </row>
    <row r="98" spans="1:28">
      <c r="A98" s="1" t="s">
        <v>477</v>
      </c>
      <c r="B98" s="1" t="s">
        <v>478</v>
      </c>
      <c r="C98" s="1">
        <v>0</v>
      </c>
      <c r="D98" s="1">
        <v>0</v>
      </c>
      <c r="E98" s="1">
        <v>0</v>
      </c>
      <c r="F98" s="1">
        <v>0</v>
      </c>
      <c r="G98" s="1">
        <v>0</v>
      </c>
      <c r="H98" s="1">
        <v>0</v>
      </c>
      <c r="I98" s="1">
        <v>0</v>
      </c>
      <c r="J98" s="1">
        <v>0</v>
      </c>
      <c r="K98" s="1">
        <v>0</v>
      </c>
      <c r="L98" s="1">
        <v>0</v>
      </c>
      <c r="M98" s="1">
        <v>0</v>
      </c>
      <c r="N98" s="1">
        <v>0</v>
      </c>
      <c r="O98" s="1">
        <v>0</v>
      </c>
      <c r="P98" s="1">
        <v>0</v>
      </c>
      <c r="Q98" s="1">
        <v>0</v>
      </c>
      <c r="R98" s="1">
        <v>0</v>
      </c>
      <c r="S98" s="1">
        <v>0</v>
      </c>
      <c r="T98" s="1">
        <v>0</v>
      </c>
      <c r="U98" s="1">
        <v>0</v>
      </c>
      <c r="V98" s="1">
        <v>0</v>
      </c>
      <c r="W98" s="1">
        <v>0</v>
      </c>
      <c r="X98" s="1">
        <v>0</v>
      </c>
      <c r="Y98" s="1">
        <v>0</v>
      </c>
      <c r="Z98" s="1">
        <v>0</v>
      </c>
      <c r="AA98" s="1">
        <v>0</v>
      </c>
      <c r="AB98" s="1">
        <v>0</v>
      </c>
    </row>
    <row r="99" spans="1:28">
      <c r="A99" s="1" t="s">
        <v>479</v>
      </c>
      <c r="B99" s="1" t="s">
        <v>480</v>
      </c>
      <c r="C99" s="1">
        <v>0</v>
      </c>
      <c r="D99" s="1">
        <v>0</v>
      </c>
      <c r="E99" s="1">
        <v>0</v>
      </c>
      <c r="F99" s="1">
        <v>0</v>
      </c>
      <c r="G99" s="1">
        <v>0</v>
      </c>
      <c r="H99" s="1">
        <v>0</v>
      </c>
      <c r="I99" s="1">
        <v>0</v>
      </c>
      <c r="J99" s="1">
        <v>0</v>
      </c>
      <c r="K99" s="1">
        <v>0</v>
      </c>
      <c r="L99" s="1">
        <v>0</v>
      </c>
      <c r="M99" s="1">
        <v>0</v>
      </c>
      <c r="N99" s="1">
        <v>0</v>
      </c>
      <c r="O99" s="1">
        <v>0</v>
      </c>
      <c r="P99" s="1">
        <v>0</v>
      </c>
      <c r="Q99" s="1">
        <v>0</v>
      </c>
      <c r="R99" s="1">
        <v>0</v>
      </c>
      <c r="S99" s="1">
        <v>0</v>
      </c>
      <c r="T99" s="1">
        <v>0</v>
      </c>
      <c r="U99" s="1">
        <v>0</v>
      </c>
      <c r="V99" s="1">
        <v>0</v>
      </c>
      <c r="W99" s="1">
        <v>0</v>
      </c>
      <c r="X99" s="1">
        <v>0</v>
      </c>
      <c r="Y99" s="1">
        <v>0</v>
      </c>
      <c r="Z99" s="1">
        <v>0</v>
      </c>
      <c r="AA99" s="1">
        <v>0</v>
      </c>
      <c r="AB99" s="1">
        <v>0</v>
      </c>
    </row>
    <row r="100" spans="1:28">
      <c r="A100" s="1" t="s">
        <v>481</v>
      </c>
      <c r="B100" s="1" t="s">
        <v>482</v>
      </c>
      <c r="C100" s="1">
        <v>0</v>
      </c>
      <c r="D100" s="1">
        <v>0</v>
      </c>
      <c r="E100" s="1">
        <v>0</v>
      </c>
      <c r="F100" s="1">
        <v>0</v>
      </c>
      <c r="G100" s="1">
        <v>0</v>
      </c>
      <c r="H100" s="1">
        <v>0</v>
      </c>
      <c r="I100" s="1">
        <v>0</v>
      </c>
      <c r="J100" s="1">
        <v>0</v>
      </c>
      <c r="K100" s="1">
        <v>0</v>
      </c>
      <c r="L100" s="1">
        <v>0</v>
      </c>
      <c r="M100" s="1">
        <v>0</v>
      </c>
      <c r="N100" s="1">
        <v>0</v>
      </c>
      <c r="O100" s="1">
        <v>0</v>
      </c>
      <c r="P100" s="1">
        <v>0</v>
      </c>
      <c r="Q100" s="1">
        <v>0</v>
      </c>
      <c r="R100" s="1">
        <v>0</v>
      </c>
      <c r="S100" s="1">
        <v>0</v>
      </c>
      <c r="T100" s="1">
        <v>0</v>
      </c>
      <c r="U100" s="1">
        <v>0</v>
      </c>
      <c r="V100" s="1">
        <v>0</v>
      </c>
      <c r="W100" s="1">
        <v>0</v>
      </c>
      <c r="X100" s="1">
        <v>0</v>
      </c>
      <c r="Y100" s="1">
        <v>0</v>
      </c>
      <c r="Z100" s="1">
        <v>0</v>
      </c>
      <c r="AA100" s="1">
        <v>0</v>
      </c>
      <c r="AB100" s="1">
        <v>0</v>
      </c>
    </row>
    <row r="101" spans="1:28">
      <c r="A101" s="1" t="s">
        <v>483</v>
      </c>
      <c r="B101" s="1" t="s">
        <v>484</v>
      </c>
      <c r="C101" s="1">
        <v>0</v>
      </c>
      <c r="D101" s="1">
        <v>0</v>
      </c>
      <c r="E101" s="1">
        <v>0</v>
      </c>
      <c r="F101" s="1">
        <v>0</v>
      </c>
      <c r="G101" s="1">
        <v>0</v>
      </c>
      <c r="H101" s="1">
        <v>0</v>
      </c>
      <c r="I101" s="1">
        <v>0</v>
      </c>
      <c r="J101" s="1">
        <v>0</v>
      </c>
      <c r="K101" s="1">
        <v>0</v>
      </c>
      <c r="L101" s="1">
        <v>0</v>
      </c>
      <c r="M101" s="1">
        <v>0</v>
      </c>
      <c r="N101" s="1">
        <v>0</v>
      </c>
      <c r="O101" s="1">
        <v>0</v>
      </c>
      <c r="P101" s="1">
        <v>0</v>
      </c>
      <c r="Q101" s="1">
        <v>0</v>
      </c>
      <c r="R101" s="1">
        <v>0</v>
      </c>
      <c r="S101" s="1">
        <v>0</v>
      </c>
      <c r="T101" s="1">
        <v>0</v>
      </c>
      <c r="U101" s="1">
        <v>0</v>
      </c>
      <c r="V101" s="1">
        <v>0</v>
      </c>
      <c r="W101" s="1">
        <v>0</v>
      </c>
      <c r="X101" s="1">
        <v>0</v>
      </c>
      <c r="Y101" s="1">
        <v>0</v>
      </c>
      <c r="Z101" s="1">
        <v>0</v>
      </c>
      <c r="AA101" s="1">
        <v>0</v>
      </c>
      <c r="AB101" s="1">
        <v>0</v>
      </c>
    </row>
    <row r="102" spans="1:28">
      <c r="A102" s="1" t="s">
        <v>2762</v>
      </c>
      <c r="B102" s="1" t="s">
        <v>486</v>
      </c>
      <c r="C102" s="1">
        <v>0</v>
      </c>
      <c r="D102" s="1">
        <v>0</v>
      </c>
      <c r="E102" s="1">
        <v>0</v>
      </c>
      <c r="F102" s="1">
        <v>0</v>
      </c>
      <c r="G102" s="1">
        <v>0</v>
      </c>
      <c r="H102" s="1">
        <v>0</v>
      </c>
      <c r="I102" s="1">
        <v>0</v>
      </c>
      <c r="J102" s="1">
        <v>0</v>
      </c>
      <c r="K102" s="1">
        <v>0</v>
      </c>
      <c r="L102" s="1">
        <v>0</v>
      </c>
      <c r="M102" s="1">
        <v>0</v>
      </c>
      <c r="N102" s="1">
        <v>0</v>
      </c>
      <c r="O102" s="1">
        <v>0</v>
      </c>
      <c r="P102" s="1">
        <v>0</v>
      </c>
      <c r="Q102" s="1">
        <v>0</v>
      </c>
      <c r="R102" s="1">
        <v>0</v>
      </c>
      <c r="S102" s="1">
        <v>0</v>
      </c>
      <c r="T102" s="1">
        <v>0</v>
      </c>
      <c r="U102" s="1">
        <v>0</v>
      </c>
      <c r="V102" s="1">
        <v>0</v>
      </c>
      <c r="W102" s="1">
        <v>0</v>
      </c>
      <c r="X102" s="1">
        <v>0</v>
      </c>
      <c r="Y102" s="1">
        <v>0</v>
      </c>
      <c r="Z102" s="1">
        <v>0</v>
      </c>
      <c r="AA102" s="1">
        <v>0</v>
      </c>
      <c r="AB102" s="1">
        <v>0</v>
      </c>
    </row>
    <row r="103" spans="1:28">
      <c r="A103" s="1" t="s">
        <v>487</v>
      </c>
      <c r="B103" s="1" t="s">
        <v>488</v>
      </c>
      <c r="C103" s="1">
        <v>0</v>
      </c>
      <c r="D103" s="1">
        <v>0</v>
      </c>
      <c r="E103" s="1">
        <v>0</v>
      </c>
      <c r="F103" s="1">
        <v>0</v>
      </c>
      <c r="G103" s="1">
        <v>0</v>
      </c>
      <c r="H103" s="1">
        <v>0</v>
      </c>
      <c r="I103" s="1">
        <v>0</v>
      </c>
      <c r="J103" s="1">
        <v>0</v>
      </c>
      <c r="K103" s="1">
        <v>0</v>
      </c>
      <c r="L103" s="1">
        <v>0</v>
      </c>
      <c r="M103" s="1">
        <v>0</v>
      </c>
      <c r="N103" s="1">
        <v>0</v>
      </c>
      <c r="O103" s="1">
        <v>0</v>
      </c>
      <c r="P103" s="1">
        <v>0</v>
      </c>
      <c r="Q103" s="1">
        <v>0</v>
      </c>
      <c r="R103" s="1">
        <v>0</v>
      </c>
      <c r="S103" s="1">
        <v>0</v>
      </c>
      <c r="T103" s="1">
        <v>0</v>
      </c>
      <c r="U103" s="1">
        <v>0</v>
      </c>
      <c r="V103" s="1">
        <v>0</v>
      </c>
      <c r="W103" s="1">
        <v>0</v>
      </c>
      <c r="X103" s="1">
        <v>0</v>
      </c>
      <c r="Y103" s="1">
        <v>0</v>
      </c>
      <c r="Z103" s="1">
        <v>0</v>
      </c>
      <c r="AA103" s="1">
        <v>0</v>
      </c>
      <c r="AB103" s="1">
        <v>0</v>
      </c>
    </row>
    <row r="104" spans="1:28">
      <c r="A104" s="1" t="s">
        <v>489</v>
      </c>
      <c r="B104" s="1" t="s">
        <v>490</v>
      </c>
      <c r="C104" s="1">
        <v>0</v>
      </c>
      <c r="D104" s="1">
        <v>0</v>
      </c>
      <c r="E104" s="1">
        <v>0</v>
      </c>
      <c r="F104" s="1">
        <v>0</v>
      </c>
      <c r="G104" s="1">
        <v>0</v>
      </c>
      <c r="H104" s="1">
        <v>0</v>
      </c>
      <c r="I104" s="1">
        <v>0</v>
      </c>
      <c r="J104" s="1">
        <v>0</v>
      </c>
      <c r="K104" s="1">
        <v>0</v>
      </c>
      <c r="L104" s="1">
        <v>0</v>
      </c>
      <c r="M104" s="1">
        <v>0</v>
      </c>
      <c r="N104" s="1">
        <v>0</v>
      </c>
      <c r="O104" s="1">
        <v>0</v>
      </c>
      <c r="P104" s="1">
        <v>0</v>
      </c>
      <c r="Q104" s="1">
        <v>0</v>
      </c>
      <c r="R104" s="1">
        <v>0</v>
      </c>
      <c r="S104" s="1">
        <v>0</v>
      </c>
      <c r="T104" s="1">
        <v>0</v>
      </c>
      <c r="U104" s="1">
        <v>0</v>
      </c>
      <c r="V104" s="1">
        <v>0</v>
      </c>
      <c r="W104" s="1">
        <v>0</v>
      </c>
      <c r="X104" s="1">
        <v>0</v>
      </c>
      <c r="Y104" s="1">
        <v>0</v>
      </c>
      <c r="Z104" s="1">
        <v>0</v>
      </c>
      <c r="AA104" s="1">
        <v>0</v>
      </c>
      <c r="AB104" s="1">
        <v>0</v>
      </c>
    </row>
    <row r="105" spans="1:28">
      <c r="A105" s="1" t="s">
        <v>491</v>
      </c>
      <c r="B105" s="1" t="s">
        <v>492</v>
      </c>
      <c r="C105" s="1">
        <v>0</v>
      </c>
      <c r="D105" s="1">
        <v>0</v>
      </c>
      <c r="E105" s="1">
        <v>0</v>
      </c>
      <c r="F105" s="1">
        <v>0</v>
      </c>
      <c r="G105" s="1">
        <v>0</v>
      </c>
      <c r="H105" s="1">
        <v>0</v>
      </c>
      <c r="I105" s="1">
        <v>0</v>
      </c>
      <c r="J105" s="1">
        <v>0</v>
      </c>
      <c r="K105" s="1">
        <v>0</v>
      </c>
      <c r="L105" s="1">
        <v>0</v>
      </c>
      <c r="M105" s="1">
        <v>0</v>
      </c>
      <c r="N105" s="1">
        <v>0</v>
      </c>
      <c r="O105" s="1">
        <v>0</v>
      </c>
      <c r="P105" s="1">
        <v>0</v>
      </c>
      <c r="Q105" s="1">
        <v>0</v>
      </c>
      <c r="R105" s="1">
        <v>0</v>
      </c>
      <c r="S105" s="1">
        <v>0</v>
      </c>
      <c r="T105" s="1">
        <v>0</v>
      </c>
      <c r="U105" s="1">
        <v>0</v>
      </c>
      <c r="V105" s="1">
        <v>0</v>
      </c>
      <c r="W105" s="1">
        <v>0</v>
      </c>
      <c r="X105" s="1">
        <v>0</v>
      </c>
      <c r="Y105" s="1">
        <v>0</v>
      </c>
      <c r="Z105" s="1">
        <v>0</v>
      </c>
      <c r="AA105" s="1">
        <v>0</v>
      </c>
      <c r="AB105" s="1">
        <v>0</v>
      </c>
    </row>
    <row r="106" spans="1:28">
      <c r="A106" s="1" t="s">
        <v>2763</v>
      </c>
      <c r="B106" s="1" t="s">
        <v>494</v>
      </c>
      <c r="C106" s="1">
        <v>0</v>
      </c>
      <c r="D106" s="1">
        <v>0</v>
      </c>
      <c r="E106" s="1">
        <v>0</v>
      </c>
      <c r="F106" s="1">
        <v>0</v>
      </c>
      <c r="G106" s="1">
        <v>0</v>
      </c>
      <c r="H106" s="1">
        <v>0</v>
      </c>
      <c r="I106" s="1">
        <v>0</v>
      </c>
      <c r="J106" s="1">
        <v>0</v>
      </c>
      <c r="K106" s="1">
        <v>0</v>
      </c>
      <c r="L106" s="1">
        <v>0</v>
      </c>
      <c r="M106" s="1">
        <v>0</v>
      </c>
      <c r="N106" s="1">
        <v>0</v>
      </c>
      <c r="O106" s="1">
        <v>0</v>
      </c>
      <c r="P106" s="1">
        <v>0</v>
      </c>
      <c r="Q106" s="1">
        <v>0</v>
      </c>
      <c r="R106" s="1">
        <v>0</v>
      </c>
      <c r="S106" s="1">
        <v>0</v>
      </c>
      <c r="T106" s="1">
        <v>0</v>
      </c>
      <c r="U106" s="1">
        <v>0</v>
      </c>
      <c r="V106" s="1">
        <v>0</v>
      </c>
      <c r="W106" s="1">
        <v>0</v>
      </c>
      <c r="X106" s="1">
        <v>0</v>
      </c>
      <c r="Y106" s="1">
        <v>0</v>
      </c>
      <c r="Z106" s="1">
        <v>0</v>
      </c>
      <c r="AA106" s="1">
        <v>0</v>
      </c>
      <c r="AB106" s="1">
        <v>0</v>
      </c>
    </row>
    <row r="107" spans="1:28">
      <c r="A107" s="1" t="s">
        <v>495</v>
      </c>
      <c r="B107" s="1" t="s">
        <v>496</v>
      </c>
      <c r="C107" s="1">
        <v>0</v>
      </c>
      <c r="D107" s="1">
        <v>0</v>
      </c>
      <c r="E107" s="1">
        <v>0</v>
      </c>
      <c r="F107" s="1">
        <v>0</v>
      </c>
      <c r="G107" s="1">
        <v>0</v>
      </c>
      <c r="H107" s="1">
        <v>0</v>
      </c>
      <c r="I107" s="1">
        <v>0</v>
      </c>
      <c r="J107" s="1">
        <v>0</v>
      </c>
      <c r="K107" s="1">
        <v>0</v>
      </c>
      <c r="L107" s="1">
        <v>0</v>
      </c>
      <c r="M107" s="1">
        <v>0</v>
      </c>
      <c r="N107" s="1">
        <v>0</v>
      </c>
      <c r="O107" s="1">
        <v>0</v>
      </c>
      <c r="P107" s="1">
        <v>0</v>
      </c>
      <c r="Q107" s="1">
        <v>0</v>
      </c>
      <c r="R107" s="1">
        <v>0</v>
      </c>
      <c r="S107" s="1">
        <v>0</v>
      </c>
      <c r="T107" s="1">
        <v>0</v>
      </c>
      <c r="U107" s="1">
        <v>0</v>
      </c>
      <c r="V107" s="1">
        <v>0</v>
      </c>
      <c r="W107" s="1">
        <v>0</v>
      </c>
      <c r="X107" s="1">
        <v>0</v>
      </c>
      <c r="Y107" s="1">
        <v>0</v>
      </c>
      <c r="Z107" s="1">
        <v>0</v>
      </c>
      <c r="AA107" s="1">
        <v>0</v>
      </c>
      <c r="AB107" s="1">
        <v>0</v>
      </c>
    </row>
    <row r="108" spans="1:28">
      <c r="A108" s="1" t="s">
        <v>497</v>
      </c>
      <c r="B108" s="1" t="s">
        <v>498</v>
      </c>
      <c r="C108" s="1">
        <v>0</v>
      </c>
      <c r="D108" s="1">
        <v>0</v>
      </c>
      <c r="E108" s="1">
        <v>0</v>
      </c>
      <c r="F108" s="1">
        <v>0</v>
      </c>
      <c r="G108" s="1">
        <v>0</v>
      </c>
      <c r="H108" s="1">
        <v>0</v>
      </c>
      <c r="I108" s="1">
        <v>0</v>
      </c>
      <c r="J108" s="1">
        <v>0</v>
      </c>
      <c r="K108" s="1">
        <v>0</v>
      </c>
      <c r="L108" s="1">
        <v>0</v>
      </c>
      <c r="M108" s="1">
        <v>0</v>
      </c>
      <c r="N108" s="1">
        <v>0</v>
      </c>
      <c r="O108" s="1">
        <v>0</v>
      </c>
      <c r="P108" s="1">
        <v>0</v>
      </c>
      <c r="Q108" s="1">
        <v>0</v>
      </c>
      <c r="R108" s="1">
        <v>0</v>
      </c>
      <c r="S108" s="1">
        <v>0</v>
      </c>
      <c r="T108" s="1">
        <v>0</v>
      </c>
      <c r="U108" s="1">
        <v>0</v>
      </c>
      <c r="V108" s="1">
        <v>0</v>
      </c>
      <c r="W108" s="1">
        <v>0</v>
      </c>
      <c r="X108" s="1">
        <v>0</v>
      </c>
      <c r="Y108" s="1">
        <v>0</v>
      </c>
      <c r="Z108" s="1">
        <v>0</v>
      </c>
      <c r="AA108" s="1">
        <v>0</v>
      </c>
      <c r="AB108" s="1">
        <v>0</v>
      </c>
    </row>
    <row r="109" spans="1:28">
      <c r="A109" s="1" t="s">
        <v>499</v>
      </c>
      <c r="B109" s="1" t="s">
        <v>500</v>
      </c>
      <c r="C109" s="1">
        <v>0</v>
      </c>
      <c r="D109" s="1">
        <v>0</v>
      </c>
      <c r="E109" s="1">
        <v>0</v>
      </c>
      <c r="F109" s="1">
        <v>0</v>
      </c>
      <c r="G109" s="1">
        <v>0</v>
      </c>
      <c r="H109" s="1">
        <v>0</v>
      </c>
      <c r="I109" s="1">
        <v>0</v>
      </c>
      <c r="J109" s="1">
        <v>0</v>
      </c>
      <c r="K109" s="1">
        <v>0</v>
      </c>
      <c r="L109" s="1">
        <v>0</v>
      </c>
      <c r="M109" s="1">
        <v>0</v>
      </c>
      <c r="N109" s="1">
        <v>0</v>
      </c>
      <c r="O109" s="1">
        <v>0</v>
      </c>
      <c r="P109" s="1">
        <v>0</v>
      </c>
      <c r="Q109" s="1">
        <v>0</v>
      </c>
      <c r="R109" s="1">
        <v>0</v>
      </c>
      <c r="S109" s="1">
        <v>0</v>
      </c>
      <c r="T109" s="1">
        <v>0</v>
      </c>
      <c r="U109" s="1">
        <v>0</v>
      </c>
      <c r="V109" s="1">
        <v>0</v>
      </c>
      <c r="W109" s="1">
        <v>0</v>
      </c>
      <c r="X109" s="1">
        <v>0</v>
      </c>
      <c r="Y109" s="1">
        <v>0</v>
      </c>
      <c r="Z109" s="1">
        <v>0</v>
      </c>
      <c r="AA109" s="1">
        <v>0</v>
      </c>
      <c r="AB109" s="1">
        <v>0</v>
      </c>
    </row>
    <row r="110" spans="1:28">
      <c r="A110" s="1" t="s">
        <v>2764</v>
      </c>
      <c r="B110" s="1" t="s">
        <v>502</v>
      </c>
      <c r="C110" s="1">
        <v>0</v>
      </c>
      <c r="D110" s="1">
        <v>0</v>
      </c>
      <c r="E110" s="1">
        <v>0</v>
      </c>
      <c r="F110" s="1">
        <v>0</v>
      </c>
      <c r="G110" s="1">
        <v>0</v>
      </c>
      <c r="H110" s="1">
        <v>0</v>
      </c>
      <c r="I110" s="1">
        <v>0</v>
      </c>
      <c r="J110" s="1">
        <v>0</v>
      </c>
      <c r="K110" s="1">
        <v>0</v>
      </c>
      <c r="L110" s="1">
        <v>0</v>
      </c>
      <c r="M110" s="1">
        <v>0</v>
      </c>
      <c r="N110" s="1">
        <v>0</v>
      </c>
      <c r="O110" s="1">
        <v>0</v>
      </c>
      <c r="P110" s="1">
        <v>0</v>
      </c>
      <c r="Q110" s="1">
        <v>0</v>
      </c>
      <c r="R110" s="1">
        <v>0</v>
      </c>
      <c r="S110" s="1">
        <v>0</v>
      </c>
      <c r="T110" s="1">
        <v>0</v>
      </c>
      <c r="U110" s="1">
        <v>0</v>
      </c>
      <c r="V110" s="1">
        <v>0</v>
      </c>
      <c r="W110" s="1">
        <v>0</v>
      </c>
      <c r="X110" s="1">
        <v>0</v>
      </c>
      <c r="Y110" s="1">
        <v>0</v>
      </c>
      <c r="Z110" s="1">
        <v>0</v>
      </c>
      <c r="AA110" s="1">
        <v>0</v>
      </c>
      <c r="AB110" s="1">
        <v>0</v>
      </c>
    </row>
    <row r="111" spans="1:28">
      <c r="A111" s="1" t="s">
        <v>503</v>
      </c>
      <c r="B111" s="1" t="s">
        <v>504</v>
      </c>
      <c r="C111" s="1">
        <v>0</v>
      </c>
      <c r="D111" s="1">
        <v>0</v>
      </c>
      <c r="E111" s="1">
        <v>0</v>
      </c>
      <c r="F111" s="1">
        <v>0</v>
      </c>
      <c r="G111" s="1">
        <v>0</v>
      </c>
      <c r="H111" s="1">
        <v>0</v>
      </c>
      <c r="I111" s="1">
        <v>0</v>
      </c>
      <c r="J111" s="1">
        <v>0</v>
      </c>
      <c r="K111" s="1">
        <v>0</v>
      </c>
      <c r="L111" s="1">
        <v>0</v>
      </c>
      <c r="M111" s="1">
        <v>0</v>
      </c>
      <c r="N111" s="1">
        <v>0</v>
      </c>
      <c r="O111" s="1">
        <v>0</v>
      </c>
      <c r="P111" s="1">
        <v>0</v>
      </c>
      <c r="Q111" s="1">
        <v>0</v>
      </c>
      <c r="R111" s="1">
        <v>0</v>
      </c>
      <c r="S111" s="1">
        <v>0</v>
      </c>
      <c r="T111" s="1">
        <v>0</v>
      </c>
      <c r="U111" s="1">
        <v>0</v>
      </c>
      <c r="V111" s="1">
        <v>0</v>
      </c>
      <c r="W111" s="1">
        <v>0</v>
      </c>
      <c r="X111" s="1">
        <v>0</v>
      </c>
      <c r="Y111" s="1">
        <v>0</v>
      </c>
      <c r="Z111" s="1">
        <v>0</v>
      </c>
      <c r="AA111" s="1">
        <v>0</v>
      </c>
      <c r="AB111" s="1">
        <v>0</v>
      </c>
    </row>
    <row r="112" spans="1:28">
      <c r="A112" s="1" t="s">
        <v>505</v>
      </c>
      <c r="B112" s="1" t="s">
        <v>506</v>
      </c>
      <c r="C112" s="1">
        <v>0</v>
      </c>
      <c r="D112" s="1">
        <v>0</v>
      </c>
      <c r="E112" s="1">
        <v>0</v>
      </c>
      <c r="F112" s="1">
        <v>0</v>
      </c>
      <c r="G112" s="1">
        <v>0</v>
      </c>
      <c r="H112" s="1">
        <v>0</v>
      </c>
      <c r="I112" s="1">
        <v>0</v>
      </c>
      <c r="J112" s="1">
        <v>0</v>
      </c>
      <c r="K112" s="1">
        <v>0</v>
      </c>
      <c r="L112" s="1">
        <v>0</v>
      </c>
      <c r="M112" s="1">
        <v>0</v>
      </c>
      <c r="N112" s="1">
        <v>0</v>
      </c>
      <c r="O112" s="1">
        <v>0</v>
      </c>
      <c r="P112" s="1">
        <v>0</v>
      </c>
      <c r="Q112" s="1">
        <v>0</v>
      </c>
      <c r="R112" s="1">
        <v>0</v>
      </c>
      <c r="S112" s="1">
        <v>0</v>
      </c>
      <c r="T112" s="1">
        <v>0</v>
      </c>
      <c r="U112" s="1">
        <v>0</v>
      </c>
      <c r="V112" s="1">
        <v>0</v>
      </c>
      <c r="W112" s="1">
        <v>0</v>
      </c>
      <c r="X112" s="1">
        <v>0</v>
      </c>
      <c r="Y112" s="1">
        <v>0</v>
      </c>
      <c r="Z112" s="1">
        <v>0</v>
      </c>
      <c r="AA112" s="1">
        <v>0</v>
      </c>
      <c r="AB112" s="1">
        <v>0</v>
      </c>
    </row>
    <row r="113" spans="1:28">
      <c r="A113" s="1" t="s">
        <v>507</v>
      </c>
      <c r="B113" s="1" t="s">
        <v>508</v>
      </c>
      <c r="C113" s="1">
        <v>0</v>
      </c>
      <c r="D113" s="1">
        <v>0</v>
      </c>
      <c r="E113" s="1">
        <v>0</v>
      </c>
      <c r="F113" s="1">
        <v>0</v>
      </c>
      <c r="G113" s="1">
        <v>0</v>
      </c>
      <c r="H113" s="1">
        <v>0</v>
      </c>
      <c r="I113" s="1">
        <v>0</v>
      </c>
      <c r="J113" s="1">
        <v>0</v>
      </c>
      <c r="K113" s="1">
        <v>0</v>
      </c>
      <c r="L113" s="1">
        <v>0</v>
      </c>
      <c r="M113" s="1">
        <v>0</v>
      </c>
      <c r="N113" s="1">
        <v>0</v>
      </c>
      <c r="O113" s="1">
        <v>0</v>
      </c>
      <c r="P113" s="1">
        <v>0</v>
      </c>
      <c r="Q113" s="1">
        <v>0</v>
      </c>
      <c r="R113" s="1">
        <v>0</v>
      </c>
      <c r="S113" s="1">
        <v>0</v>
      </c>
      <c r="T113" s="1">
        <v>0</v>
      </c>
      <c r="U113" s="1">
        <v>0</v>
      </c>
      <c r="V113" s="1">
        <v>0</v>
      </c>
      <c r="W113" s="1">
        <v>0</v>
      </c>
      <c r="X113" s="1">
        <v>0</v>
      </c>
      <c r="Y113" s="1">
        <v>0</v>
      </c>
      <c r="Z113" s="1">
        <v>0</v>
      </c>
      <c r="AA113" s="1">
        <v>0</v>
      </c>
      <c r="AB113" s="1">
        <v>0</v>
      </c>
    </row>
    <row r="114" spans="1:28">
      <c r="A114" s="1" t="s">
        <v>509</v>
      </c>
      <c r="B114" s="1" t="s">
        <v>510</v>
      </c>
      <c r="C114" s="1">
        <v>0</v>
      </c>
      <c r="D114" s="1">
        <v>0</v>
      </c>
      <c r="E114" s="1">
        <v>0</v>
      </c>
      <c r="F114" s="1">
        <v>0</v>
      </c>
      <c r="G114" s="1">
        <v>0</v>
      </c>
      <c r="H114" s="1">
        <v>0</v>
      </c>
      <c r="I114" s="1">
        <v>0</v>
      </c>
      <c r="J114" s="1">
        <v>0</v>
      </c>
      <c r="K114" s="1">
        <v>0</v>
      </c>
      <c r="L114" s="1">
        <v>0</v>
      </c>
      <c r="M114" s="1">
        <v>0</v>
      </c>
      <c r="N114" s="1">
        <v>0</v>
      </c>
      <c r="O114" s="1">
        <v>0</v>
      </c>
      <c r="P114" s="1">
        <v>0</v>
      </c>
      <c r="Q114" s="1">
        <v>0</v>
      </c>
      <c r="R114" s="1">
        <v>0</v>
      </c>
      <c r="S114" s="1">
        <v>0</v>
      </c>
      <c r="T114" s="1">
        <v>0</v>
      </c>
      <c r="U114" s="1">
        <v>0</v>
      </c>
      <c r="V114" s="1">
        <v>0</v>
      </c>
      <c r="W114" s="1">
        <v>0</v>
      </c>
      <c r="X114" s="1">
        <v>0</v>
      </c>
      <c r="Y114" s="1">
        <v>0</v>
      </c>
      <c r="Z114" s="1">
        <v>0</v>
      </c>
      <c r="AA114" s="1">
        <v>0</v>
      </c>
      <c r="AB114" s="1">
        <v>0</v>
      </c>
    </row>
    <row r="115" spans="1:28">
      <c r="A115" s="1" t="s">
        <v>511</v>
      </c>
      <c r="B115" s="1" t="s">
        <v>512</v>
      </c>
      <c r="C115" s="1">
        <v>0</v>
      </c>
      <c r="D115" s="1">
        <v>0</v>
      </c>
      <c r="E115" s="1">
        <v>0</v>
      </c>
      <c r="F115" s="1">
        <v>0</v>
      </c>
      <c r="G115" s="1">
        <v>0</v>
      </c>
      <c r="H115" s="1">
        <v>0</v>
      </c>
      <c r="I115" s="1">
        <v>0</v>
      </c>
      <c r="J115" s="1">
        <v>0</v>
      </c>
      <c r="K115" s="1">
        <v>0</v>
      </c>
      <c r="L115" s="1">
        <v>0</v>
      </c>
      <c r="M115" s="1">
        <v>0</v>
      </c>
      <c r="N115" s="1">
        <v>0</v>
      </c>
      <c r="O115" s="1">
        <v>0</v>
      </c>
      <c r="P115" s="1">
        <v>0</v>
      </c>
      <c r="Q115" s="1">
        <v>0</v>
      </c>
      <c r="R115" s="1">
        <v>0</v>
      </c>
      <c r="S115" s="1">
        <v>0</v>
      </c>
      <c r="T115" s="1">
        <v>0</v>
      </c>
      <c r="U115" s="1">
        <v>0</v>
      </c>
      <c r="V115" s="1">
        <v>0</v>
      </c>
      <c r="W115" s="1">
        <v>0</v>
      </c>
      <c r="X115" s="1">
        <v>0</v>
      </c>
      <c r="Y115" s="1">
        <v>0</v>
      </c>
      <c r="Z115" s="1">
        <v>0</v>
      </c>
      <c r="AA115" s="1">
        <v>0</v>
      </c>
      <c r="AB115" s="1">
        <v>0</v>
      </c>
    </row>
    <row r="116" spans="1:28">
      <c r="A116" s="1" t="s">
        <v>513</v>
      </c>
      <c r="B116" s="1" t="s">
        <v>514</v>
      </c>
      <c r="C116" s="1">
        <v>0</v>
      </c>
      <c r="D116" s="1">
        <v>0</v>
      </c>
      <c r="E116" s="1">
        <v>0</v>
      </c>
      <c r="F116" s="1">
        <v>0</v>
      </c>
      <c r="G116" s="1">
        <v>0</v>
      </c>
      <c r="H116" s="1">
        <v>0</v>
      </c>
      <c r="I116" s="1">
        <v>0</v>
      </c>
      <c r="J116" s="1">
        <v>0</v>
      </c>
      <c r="K116" s="1">
        <v>0</v>
      </c>
      <c r="L116" s="1">
        <v>0</v>
      </c>
      <c r="M116" s="1">
        <v>0</v>
      </c>
      <c r="N116" s="1">
        <v>0</v>
      </c>
      <c r="O116" s="1">
        <v>0</v>
      </c>
      <c r="P116" s="1">
        <v>0</v>
      </c>
      <c r="Q116" s="1">
        <v>0</v>
      </c>
      <c r="R116" s="1">
        <v>0</v>
      </c>
      <c r="S116" s="1">
        <v>0</v>
      </c>
      <c r="T116" s="1">
        <v>0</v>
      </c>
      <c r="U116" s="1">
        <v>0</v>
      </c>
      <c r="V116" s="1">
        <v>0</v>
      </c>
      <c r="W116" s="1">
        <v>0</v>
      </c>
      <c r="X116" s="1">
        <v>0</v>
      </c>
      <c r="Y116" s="1">
        <v>0</v>
      </c>
      <c r="Z116" s="1">
        <v>0</v>
      </c>
      <c r="AA116" s="1">
        <v>0</v>
      </c>
      <c r="AB116" s="1">
        <v>0</v>
      </c>
    </row>
    <row r="117" spans="1:28">
      <c r="A117" s="1" t="s">
        <v>515</v>
      </c>
      <c r="B117" s="1" t="s">
        <v>516</v>
      </c>
      <c r="C117" s="1">
        <v>0</v>
      </c>
      <c r="D117" s="1">
        <v>0</v>
      </c>
      <c r="E117" s="1">
        <v>0</v>
      </c>
      <c r="F117" s="1">
        <v>0</v>
      </c>
      <c r="G117" s="1">
        <v>0</v>
      </c>
      <c r="H117" s="1">
        <v>0</v>
      </c>
      <c r="I117" s="1">
        <v>0</v>
      </c>
      <c r="J117" s="1">
        <v>0</v>
      </c>
      <c r="K117" s="1">
        <v>0</v>
      </c>
      <c r="L117" s="1">
        <v>0</v>
      </c>
      <c r="M117" s="1">
        <v>0</v>
      </c>
      <c r="N117" s="1">
        <v>0</v>
      </c>
      <c r="O117" s="1">
        <v>0</v>
      </c>
      <c r="P117" s="1">
        <v>0</v>
      </c>
      <c r="Q117" s="1">
        <v>0</v>
      </c>
      <c r="R117" s="1">
        <v>0</v>
      </c>
      <c r="S117" s="1">
        <v>0</v>
      </c>
      <c r="T117" s="1">
        <v>0</v>
      </c>
      <c r="U117" s="1">
        <v>0</v>
      </c>
      <c r="V117" s="1">
        <v>0</v>
      </c>
      <c r="W117" s="1">
        <v>0</v>
      </c>
      <c r="X117" s="1">
        <v>0</v>
      </c>
      <c r="Y117" s="1">
        <v>0</v>
      </c>
      <c r="Z117" s="1">
        <v>0</v>
      </c>
      <c r="AA117" s="1">
        <v>0</v>
      </c>
      <c r="AB117" s="1">
        <v>0</v>
      </c>
    </row>
    <row r="118" spans="1:28">
      <c r="A118" s="1" t="s">
        <v>517</v>
      </c>
      <c r="B118" s="1" t="s">
        <v>518</v>
      </c>
      <c r="C118" s="1">
        <v>0</v>
      </c>
      <c r="D118" s="1">
        <v>0</v>
      </c>
      <c r="E118" s="1">
        <v>0</v>
      </c>
      <c r="F118" s="1">
        <v>0</v>
      </c>
      <c r="G118" s="1">
        <v>0</v>
      </c>
      <c r="H118" s="1">
        <v>0</v>
      </c>
      <c r="I118" s="1">
        <v>0</v>
      </c>
      <c r="J118" s="1">
        <v>0</v>
      </c>
      <c r="K118" s="1">
        <v>0</v>
      </c>
      <c r="L118" s="1">
        <v>0</v>
      </c>
      <c r="M118" s="1">
        <v>0</v>
      </c>
      <c r="N118" s="1">
        <v>0</v>
      </c>
      <c r="O118" s="1">
        <v>0</v>
      </c>
      <c r="P118" s="1">
        <v>0</v>
      </c>
      <c r="Q118" s="1">
        <v>0</v>
      </c>
      <c r="R118" s="1">
        <v>0</v>
      </c>
      <c r="S118" s="1">
        <v>0</v>
      </c>
      <c r="T118" s="1">
        <v>0</v>
      </c>
      <c r="U118" s="1">
        <v>0</v>
      </c>
      <c r="V118" s="1">
        <v>0</v>
      </c>
      <c r="W118" s="1">
        <v>0</v>
      </c>
      <c r="X118" s="1">
        <v>0</v>
      </c>
      <c r="Y118" s="1">
        <v>0</v>
      </c>
      <c r="Z118" s="1">
        <v>0</v>
      </c>
      <c r="AA118" s="1">
        <v>0</v>
      </c>
      <c r="AB118" s="1">
        <v>0</v>
      </c>
    </row>
    <row r="119" spans="1:28">
      <c r="A119" s="1" t="s">
        <v>519</v>
      </c>
      <c r="B119" s="1" t="s">
        <v>520</v>
      </c>
      <c r="C119" s="1">
        <v>0</v>
      </c>
      <c r="D119" s="1">
        <v>0</v>
      </c>
      <c r="E119" s="1">
        <v>0</v>
      </c>
      <c r="F119" s="1">
        <v>0</v>
      </c>
      <c r="G119" s="1">
        <v>0</v>
      </c>
      <c r="H119" s="1">
        <v>0</v>
      </c>
      <c r="I119" s="1">
        <v>0</v>
      </c>
      <c r="J119" s="1">
        <v>0</v>
      </c>
      <c r="K119" s="1">
        <v>0</v>
      </c>
      <c r="L119" s="1">
        <v>0</v>
      </c>
      <c r="M119" s="1">
        <v>0</v>
      </c>
      <c r="N119" s="1">
        <v>0</v>
      </c>
      <c r="O119" s="1">
        <v>0</v>
      </c>
      <c r="P119" s="1">
        <v>0</v>
      </c>
      <c r="Q119" s="1">
        <v>0</v>
      </c>
      <c r="R119" s="1">
        <v>0</v>
      </c>
      <c r="S119" s="1">
        <v>0</v>
      </c>
      <c r="T119" s="1">
        <v>0</v>
      </c>
      <c r="U119" s="1">
        <v>0</v>
      </c>
      <c r="V119" s="1">
        <v>0</v>
      </c>
      <c r="W119" s="1">
        <v>0</v>
      </c>
      <c r="X119" s="1">
        <v>0</v>
      </c>
      <c r="Y119" s="1">
        <v>0</v>
      </c>
      <c r="Z119" s="1">
        <v>0</v>
      </c>
      <c r="AA119" s="1">
        <v>0</v>
      </c>
      <c r="AB119" s="1">
        <v>0</v>
      </c>
    </row>
    <row r="120" spans="1:28">
      <c r="A120" s="1" t="s">
        <v>521</v>
      </c>
      <c r="B120" s="1" t="s">
        <v>522</v>
      </c>
      <c r="C120" s="1">
        <v>0</v>
      </c>
      <c r="D120" s="1">
        <v>0</v>
      </c>
      <c r="E120" s="1">
        <v>0</v>
      </c>
      <c r="F120" s="1">
        <v>0</v>
      </c>
      <c r="G120" s="1">
        <v>0</v>
      </c>
      <c r="H120" s="1">
        <v>0</v>
      </c>
      <c r="I120" s="1">
        <v>0</v>
      </c>
      <c r="J120" s="1">
        <v>0</v>
      </c>
      <c r="K120" s="1">
        <v>0</v>
      </c>
      <c r="L120" s="1">
        <v>0</v>
      </c>
      <c r="M120" s="1">
        <v>0</v>
      </c>
      <c r="N120" s="1">
        <v>0</v>
      </c>
      <c r="O120" s="1">
        <v>0</v>
      </c>
      <c r="P120" s="1">
        <v>0</v>
      </c>
      <c r="Q120" s="1">
        <v>0</v>
      </c>
      <c r="R120" s="1">
        <v>0</v>
      </c>
      <c r="S120" s="1">
        <v>0</v>
      </c>
      <c r="T120" s="1">
        <v>0</v>
      </c>
      <c r="U120" s="1">
        <v>0</v>
      </c>
      <c r="V120" s="1">
        <v>0</v>
      </c>
      <c r="W120" s="1">
        <v>0</v>
      </c>
      <c r="X120" s="1">
        <v>0</v>
      </c>
      <c r="Y120" s="1">
        <v>0</v>
      </c>
      <c r="Z120" s="1">
        <v>0</v>
      </c>
      <c r="AA120" s="1">
        <v>0</v>
      </c>
      <c r="AB120" s="1">
        <v>0</v>
      </c>
    </row>
    <row r="121" spans="1:28">
      <c r="A121" s="1" t="s">
        <v>523</v>
      </c>
      <c r="B121" s="1" t="s">
        <v>524</v>
      </c>
      <c r="C121" s="1">
        <v>0</v>
      </c>
      <c r="D121" s="1">
        <v>0</v>
      </c>
      <c r="E121" s="1">
        <v>0</v>
      </c>
      <c r="F121" s="1">
        <v>0</v>
      </c>
      <c r="G121" s="1">
        <v>0</v>
      </c>
      <c r="H121" s="1">
        <v>0</v>
      </c>
      <c r="I121" s="1">
        <v>0</v>
      </c>
      <c r="J121" s="1">
        <v>0</v>
      </c>
      <c r="K121" s="1">
        <v>0</v>
      </c>
      <c r="L121" s="1">
        <v>0</v>
      </c>
      <c r="M121" s="1">
        <v>0</v>
      </c>
      <c r="N121" s="1">
        <v>0</v>
      </c>
      <c r="O121" s="1">
        <v>0</v>
      </c>
      <c r="P121" s="1">
        <v>0</v>
      </c>
      <c r="Q121" s="1">
        <v>0</v>
      </c>
      <c r="R121" s="1">
        <v>0</v>
      </c>
      <c r="S121" s="1">
        <v>0</v>
      </c>
      <c r="T121" s="1">
        <v>0</v>
      </c>
      <c r="U121" s="1">
        <v>0</v>
      </c>
      <c r="V121" s="1">
        <v>0</v>
      </c>
      <c r="W121" s="1">
        <v>0</v>
      </c>
      <c r="X121" s="1">
        <v>0</v>
      </c>
      <c r="Y121" s="1">
        <v>0</v>
      </c>
      <c r="Z121" s="1">
        <v>0</v>
      </c>
      <c r="AA121" s="1">
        <v>0</v>
      </c>
      <c r="AB121" s="1">
        <v>0</v>
      </c>
    </row>
    <row r="122" spans="1:28">
      <c r="A122" s="1" t="s">
        <v>525</v>
      </c>
      <c r="B122" s="1" t="s">
        <v>526</v>
      </c>
      <c r="C122" s="1">
        <v>0</v>
      </c>
      <c r="D122" s="1">
        <v>0</v>
      </c>
      <c r="E122" s="1">
        <v>0</v>
      </c>
      <c r="F122" s="1">
        <v>0</v>
      </c>
      <c r="G122" s="1">
        <v>0</v>
      </c>
      <c r="H122" s="1">
        <v>0</v>
      </c>
      <c r="I122" s="1">
        <v>0</v>
      </c>
      <c r="J122" s="1">
        <v>0</v>
      </c>
      <c r="K122" s="1">
        <v>0</v>
      </c>
      <c r="L122" s="1">
        <v>0</v>
      </c>
      <c r="M122" s="1">
        <v>0</v>
      </c>
      <c r="N122" s="1">
        <v>0</v>
      </c>
      <c r="O122" s="1">
        <v>0</v>
      </c>
      <c r="P122" s="1">
        <v>0</v>
      </c>
      <c r="Q122" s="1">
        <v>0</v>
      </c>
      <c r="R122" s="1">
        <v>0</v>
      </c>
      <c r="S122" s="1">
        <v>0</v>
      </c>
      <c r="T122" s="1">
        <v>0</v>
      </c>
      <c r="U122" s="1">
        <v>0</v>
      </c>
      <c r="V122" s="1">
        <v>0</v>
      </c>
      <c r="W122" s="1">
        <v>0</v>
      </c>
      <c r="X122" s="1">
        <v>0</v>
      </c>
      <c r="Y122" s="1">
        <v>0</v>
      </c>
      <c r="Z122" s="1">
        <v>0</v>
      </c>
      <c r="AA122" s="1">
        <v>0</v>
      </c>
      <c r="AB122" s="1">
        <v>0</v>
      </c>
    </row>
    <row r="123" spans="1:28">
      <c r="A123" s="1" t="s">
        <v>527</v>
      </c>
      <c r="B123" s="1" t="s">
        <v>528</v>
      </c>
      <c r="C123" s="1">
        <v>0</v>
      </c>
      <c r="D123" s="1">
        <v>0</v>
      </c>
      <c r="E123" s="1">
        <v>0</v>
      </c>
      <c r="F123" s="1">
        <v>0</v>
      </c>
      <c r="G123" s="1">
        <v>0</v>
      </c>
      <c r="H123" s="1">
        <v>0</v>
      </c>
      <c r="I123" s="1">
        <v>0</v>
      </c>
      <c r="J123" s="1">
        <v>0</v>
      </c>
      <c r="K123" s="1">
        <v>0</v>
      </c>
      <c r="L123" s="1">
        <v>0</v>
      </c>
      <c r="M123" s="1">
        <v>0</v>
      </c>
      <c r="N123" s="1">
        <v>0</v>
      </c>
      <c r="O123" s="1">
        <v>0</v>
      </c>
      <c r="P123" s="1">
        <v>0</v>
      </c>
      <c r="Q123" s="1">
        <v>0</v>
      </c>
      <c r="R123" s="1">
        <v>0</v>
      </c>
      <c r="S123" s="1">
        <v>0</v>
      </c>
      <c r="T123" s="1">
        <v>0</v>
      </c>
      <c r="U123" s="1">
        <v>0</v>
      </c>
      <c r="V123" s="1">
        <v>0</v>
      </c>
      <c r="W123" s="1">
        <v>0</v>
      </c>
      <c r="X123" s="1">
        <v>0</v>
      </c>
      <c r="Y123" s="1">
        <v>0</v>
      </c>
      <c r="Z123" s="1">
        <v>0</v>
      </c>
      <c r="AA123" s="1">
        <v>0</v>
      </c>
      <c r="AB123" s="1">
        <v>0</v>
      </c>
    </row>
    <row r="124" spans="1:28">
      <c r="A124" s="1" t="s">
        <v>529</v>
      </c>
      <c r="B124" s="1" t="s">
        <v>530</v>
      </c>
      <c r="C124" s="1">
        <v>0</v>
      </c>
      <c r="D124" s="1">
        <v>0</v>
      </c>
      <c r="E124" s="1">
        <v>0</v>
      </c>
      <c r="F124" s="1">
        <v>0</v>
      </c>
      <c r="G124" s="1">
        <v>0</v>
      </c>
      <c r="H124" s="1">
        <v>0</v>
      </c>
      <c r="I124" s="1">
        <v>0</v>
      </c>
      <c r="J124" s="1">
        <v>0</v>
      </c>
      <c r="K124" s="1">
        <v>0</v>
      </c>
      <c r="L124" s="1">
        <v>0</v>
      </c>
      <c r="M124" s="1">
        <v>0</v>
      </c>
      <c r="N124" s="1">
        <v>0</v>
      </c>
      <c r="O124" s="1">
        <v>0</v>
      </c>
      <c r="P124" s="1">
        <v>0</v>
      </c>
      <c r="Q124" s="1">
        <v>0</v>
      </c>
      <c r="R124" s="1">
        <v>0</v>
      </c>
      <c r="S124" s="1">
        <v>0</v>
      </c>
      <c r="T124" s="1">
        <v>0</v>
      </c>
      <c r="U124" s="1">
        <v>0</v>
      </c>
      <c r="V124" s="1">
        <v>0</v>
      </c>
      <c r="W124" s="1">
        <v>0</v>
      </c>
      <c r="X124" s="1">
        <v>0</v>
      </c>
      <c r="Y124" s="1">
        <v>0</v>
      </c>
      <c r="Z124" s="1">
        <v>0</v>
      </c>
      <c r="AA124" s="1">
        <v>0</v>
      </c>
      <c r="AB124" s="1">
        <v>0</v>
      </c>
    </row>
    <row r="125" spans="1:28">
      <c r="A125" s="1" t="s">
        <v>531</v>
      </c>
      <c r="B125" s="1" t="s">
        <v>532</v>
      </c>
      <c r="C125" s="1">
        <v>0</v>
      </c>
      <c r="D125" s="1">
        <v>0</v>
      </c>
      <c r="E125" s="1">
        <v>0</v>
      </c>
      <c r="F125" s="1">
        <v>0</v>
      </c>
      <c r="G125" s="1">
        <v>0</v>
      </c>
      <c r="H125" s="1">
        <v>0</v>
      </c>
      <c r="I125" s="1">
        <v>0</v>
      </c>
      <c r="J125" s="1">
        <v>0</v>
      </c>
      <c r="K125" s="1">
        <v>0</v>
      </c>
      <c r="L125" s="1">
        <v>0</v>
      </c>
      <c r="M125" s="1">
        <v>0</v>
      </c>
      <c r="N125" s="1">
        <v>0</v>
      </c>
      <c r="O125" s="1">
        <v>0</v>
      </c>
      <c r="P125" s="1">
        <v>0</v>
      </c>
      <c r="Q125" s="1">
        <v>0</v>
      </c>
      <c r="R125" s="1">
        <v>0</v>
      </c>
      <c r="S125" s="1">
        <v>0</v>
      </c>
      <c r="T125" s="1">
        <v>0</v>
      </c>
      <c r="U125" s="1">
        <v>0</v>
      </c>
      <c r="V125" s="1">
        <v>0</v>
      </c>
      <c r="W125" s="1">
        <v>0</v>
      </c>
      <c r="X125" s="1">
        <v>0</v>
      </c>
      <c r="Y125" s="1">
        <v>0</v>
      </c>
      <c r="Z125" s="1">
        <v>0</v>
      </c>
      <c r="AA125" s="1">
        <v>0</v>
      </c>
      <c r="AB125" s="1">
        <v>0</v>
      </c>
    </row>
    <row r="126" spans="1:28">
      <c r="A126" s="1" t="s">
        <v>533</v>
      </c>
      <c r="B126" s="1" t="s">
        <v>534</v>
      </c>
      <c r="C126" s="1">
        <v>0</v>
      </c>
      <c r="D126" s="1">
        <v>0</v>
      </c>
      <c r="E126" s="1">
        <v>0</v>
      </c>
      <c r="F126" s="1">
        <v>0</v>
      </c>
      <c r="G126" s="1">
        <v>0</v>
      </c>
      <c r="H126" s="1">
        <v>0</v>
      </c>
      <c r="I126" s="1">
        <v>0</v>
      </c>
      <c r="J126" s="1">
        <v>0</v>
      </c>
      <c r="K126" s="1">
        <v>0</v>
      </c>
      <c r="L126" s="1">
        <v>0</v>
      </c>
      <c r="M126" s="1">
        <v>0</v>
      </c>
      <c r="N126" s="1">
        <v>0</v>
      </c>
      <c r="O126" s="1">
        <v>0</v>
      </c>
      <c r="P126" s="1">
        <v>0</v>
      </c>
      <c r="Q126" s="1">
        <v>0</v>
      </c>
      <c r="R126" s="1">
        <v>0</v>
      </c>
      <c r="S126" s="1">
        <v>0</v>
      </c>
      <c r="T126" s="1">
        <v>0</v>
      </c>
      <c r="U126" s="1">
        <v>0</v>
      </c>
      <c r="V126" s="1">
        <v>0</v>
      </c>
      <c r="W126" s="1">
        <v>0</v>
      </c>
      <c r="X126" s="1">
        <v>0</v>
      </c>
      <c r="Y126" s="1">
        <v>0</v>
      </c>
      <c r="Z126" s="1">
        <v>0</v>
      </c>
      <c r="AA126" s="1">
        <v>0</v>
      </c>
      <c r="AB126" s="1">
        <v>0</v>
      </c>
    </row>
    <row r="127" spans="1:28">
      <c r="A127" s="1" t="s">
        <v>535</v>
      </c>
      <c r="B127" s="1" t="s">
        <v>536</v>
      </c>
      <c r="C127" s="1">
        <v>0</v>
      </c>
      <c r="D127" s="1">
        <v>0</v>
      </c>
      <c r="E127" s="1">
        <v>0</v>
      </c>
      <c r="F127" s="1">
        <v>0</v>
      </c>
      <c r="G127" s="1">
        <v>0</v>
      </c>
      <c r="H127" s="1">
        <v>0</v>
      </c>
      <c r="I127" s="1">
        <v>0</v>
      </c>
      <c r="J127" s="1">
        <v>0</v>
      </c>
      <c r="K127" s="1">
        <v>0</v>
      </c>
      <c r="L127" s="1">
        <v>0</v>
      </c>
      <c r="M127" s="1">
        <v>0</v>
      </c>
      <c r="N127" s="1">
        <v>0</v>
      </c>
      <c r="O127" s="1">
        <v>0</v>
      </c>
      <c r="P127" s="1">
        <v>0</v>
      </c>
      <c r="Q127" s="1">
        <v>0</v>
      </c>
      <c r="R127" s="1">
        <v>0</v>
      </c>
      <c r="S127" s="1">
        <v>0</v>
      </c>
      <c r="T127" s="1">
        <v>0</v>
      </c>
      <c r="U127" s="1">
        <v>0</v>
      </c>
      <c r="V127" s="1">
        <v>0</v>
      </c>
      <c r="W127" s="1">
        <v>0</v>
      </c>
      <c r="X127" s="1">
        <v>0</v>
      </c>
      <c r="Y127" s="1">
        <v>0</v>
      </c>
      <c r="Z127" s="1">
        <v>0</v>
      </c>
      <c r="AA127" s="1">
        <v>0</v>
      </c>
      <c r="AB127" s="1">
        <v>0</v>
      </c>
    </row>
    <row r="128" spans="1:28">
      <c r="A128" s="1" t="s">
        <v>2765</v>
      </c>
      <c r="B128" s="1" t="s">
        <v>538</v>
      </c>
      <c r="C128" s="1">
        <v>0</v>
      </c>
      <c r="D128" s="1">
        <v>0</v>
      </c>
      <c r="E128" s="1">
        <v>0</v>
      </c>
      <c r="F128" s="1">
        <v>0</v>
      </c>
      <c r="G128" s="1">
        <v>0</v>
      </c>
      <c r="H128" s="1">
        <v>0</v>
      </c>
      <c r="I128" s="1">
        <v>0</v>
      </c>
      <c r="J128" s="1">
        <v>0</v>
      </c>
      <c r="K128" s="1">
        <v>0</v>
      </c>
      <c r="L128" s="1">
        <v>0</v>
      </c>
      <c r="M128" s="1">
        <v>0</v>
      </c>
      <c r="N128" s="1">
        <v>0</v>
      </c>
      <c r="O128" s="1">
        <v>0</v>
      </c>
      <c r="P128" s="1">
        <v>0</v>
      </c>
      <c r="Q128" s="1">
        <v>0</v>
      </c>
      <c r="R128" s="1">
        <v>0</v>
      </c>
      <c r="S128" s="1">
        <v>0</v>
      </c>
      <c r="T128" s="1">
        <v>0</v>
      </c>
      <c r="U128" s="1">
        <v>0</v>
      </c>
      <c r="V128" s="1">
        <v>0</v>
      </c>
      <c r="W128" s="1">
        <v>0</v>
      </c>
      <c r="X128" s="1">
        <v>0</v>
      </c>
      <c r="Y128" s="1">
        <v>0</v>
      </c>
      <c r="Z128" s="1">
        <v>0</v>
      </c>
      <c r="AA128" s="1">
        <v>0</v>
      </c>
      <c r="AB128" s="1">
        <v>0</v>
      </c>
    </row>
    <row r="129" spans="1:28">
      <c r="A129" s="1" t="s">
        <v>539</v>
      </c>
      <c r="B129" s="1" t="s">
        <v>540</v>
      </c>
      <c r="C129" s="1">
        <v>0</v>
      </c>
      <c r="D129" s="1">
        <v>0</v>
      </c>
      <c r="E129" s="1">
        <v>0</v>
      </c>
      <c r="F129" s="1">
        <v>0</v>
      </c>
      <c r="G129" s="1">
        <v>0</v>
      </c>
      <c r="H129" s="1">
        <v>0</v>
      </c>
      <c r="I129" s="1">
        <v>0</v>
      </c>
      <c r="J129" s="1">
        <v>0</v>
      </c>
      <c r="K129" s="1">
        <v>0</v>
      </c>
      <c r="L129" s="1">
        <v>0</v>
      </c>
      <c r="M129" s="1">
        <v>0</v>
      </c>
      <c r="N129" s="1">
        <v>0</v>
      </c>
      <c r="O129" s="1">
        <v>0</v>
      </c>
      <c r="P129" s="1">
        <v>0</v>
      </c>
      <c r="Q129" s="1">
        <v>0</v>
      </c>
      <c r="R129" s="1">
        <v>0</v>
      </c>
      <c r="S129" s="1">
        <v>0</v>
      </c>
      <c r="T129" s="1">
        <v>0</v>
      </c>
      <c r="U129" s="1">
        <v>0</v>
      </c>
      <c r="V129" s="1">
        <v>0</v>
      </c>
      <c r="W129" s="1">
        <v>0</v>
      </c>
      <c r="X129" s="1">
        <v>0</v>
      </c>
      <c r="Y129" s="1">
        <v>0</v>
      </c>
      <c r="Z129" s="1">
        <v>0</v>
      </c>
      <c r="AA129" s="1">
        <v>0</v>
      </c>
      <c r="AB129" s="1">
        <v>0</v>
      </c>
    </row>
    <row r="130" spans="1:28">
      <c r="A130" s="1" t="s">
        <v>541</v>
      </c>
      <c r="B130" s="1" t="s">
        <v>542</v>
      </c>
      <c r="C130" s="1">
        <v>0</v>
      </c>
      <c r="D130" s="1">
        <v>0</v>
      </c>
      <c r="E130" s="1">
        <v>0</v>
      </c>
      <c r="F130" s="1">
        <v>0</v>
      </c>
      <c r="G130" s="1">
        <v>0</v>
      </c>
      <c r="H130" s="1">
        <v>0</v>
      </c>
      <c r="I130" s="1">
        <v>0</v>
      </c>
      <c r="J130" s="1">
        <v>0</v>
      </c>
      <c r="K130" s="1">
        <v>0</v>
      </c>
      <c r="L130" s="1">
        <v>0</v>
      </c>
      <c r="M130" s="1">
        <v>0</v>
      </c>
      <c r="N130" s="1">
        <v>0</v>
      </c>
      <c r="O130" s="1">
        <v>0</v>
      </c>
      <c r="P130" s="1">
        <v>0</v>
      </c>
      <c r="Q130" s="1">
        <v>0</v>
      </c>
      <c r="R130" s="1">
        <v>0</v>
      </c>
      <c r="S130" s="1">
        <v>0</v>
      </c>
      <c r="T130" s="1">
        <v>0</v>
      </c>
      <c r="U130" s="1">
        <v>0</v>
      </c>
      <c r="V130" s="1">
        <v>0</v>
      </c>
      <c r="W130" s="1">
        <v>0</v>
      </c>
      <c r="X130" s="1">
        <v>0</v>
      </c>
      <c r="Y130" s="1">
        <v>0</v>
      </c>
      <c r="Z130" s="1">
        <v>0</v>
      </c>
      <c r="AA130" s="1">
        <v>0</v>
      </c>
      <c r="AB130" s="1">
        <v>0</v>
      </c>
    </row>
    <row r="131" spans="1:28">
      <c r="A131" s="1" t="s">
        <v>543</v>
      </c>
      <c r="B131" s="1" t="s">
        <v>544</v>
      </c>
      <c r="C131" s="1">
        <v>0</v>
      </c>
      <c r="D131" s="1">
        <v>0</v>
      </c>
      <c r="E131" s="1">
        <v>0</v>
      </c>
      <c r="F131" s="1">
        <v>0</v>
      </c>
      <c r="G131" s="1">
        <v>0</v>
      </c>
      <c r="H131" s="1">
        <v>0</v>
      </c>
      <c r="I131" s="1">
        <v>0</v>
      </c>
      <c r="J131" s="1">
        <v>0</v>
      </c>
      <c r="K131" s="1">
        <v>0</v>
      </c>
      <c r="L131" s="1">
        <v>0</v>
      </c>
      <c r="M131" s="1">
        <v>0</v>
      </c>
      <c r="N131" s="1">
        <v>0</v>
      </c>
      <c r="O131" s="1">
        <v>0</v>
      </c>
      <c r="P131" s="1">
        <v>0</v>
      </c>
      <c r="Q131" s="1">
        <v>0</v>
      </c>
      <c r="R131" s="1">
        <v>0</v>
      </c>
      <c r="S131" s="1">
        <v>0</v>
      </c>
      <c r="T131" s="1">
        <v>0</v>
      </c>
      <c r="U131" s="1">
        <v>0</v>
      </c>
      <c r="V131" s="1">
        <v>0</v>
      </c>
      <c r="W131" s="1">
        <v>0</v>
      </c>
      <c r="X131" s="1">
        <v>0</v>
      </c>
      <c r="Y131" s="1">
        <v>0</v>
      </c>
      <c r="Z131" s="1">
        <v>0</v>
      </c>
      <c r="AA131" s="1">
        <v>0</v>
      </c>
      <c r="AB131" s="1">
        <v>0</v>
      </c>
    </row>
    <row r="132" spans="1:28">
      <c r="A132" s="1" t="s">
        <v>545</v>
      </c>
      <c r="B132" s="1" t="s">
        <v>546</v>
      </c>
      <c r="C132" s="1">
        <v>0</v>
      </c>
      <c r="D132" s="1">
        <v>0</v>
      </c>
      <c r="E132" s="1">
        <v>0</v>
      </c>
      <c r="F132" s="1">
        <v>0</v>
      </c>
      <c r="G132" s="1">
        <v>0</v>
      </c>
      <c r="H132" s="1">
        <v>0</v>
      </c>
      <c r="I132" s="1">
        <v>0</v>
      </c>
      <c r="J132" s="1">
        <v>0</v>
      </c>
      <c r="K132" s="1">
        <v>0</v>
      </c>
      <c r="L132" s="1">
        <v>0</v>
      </c>
      <c r="M132" s="1">
        <v>0</v>
      </c>
      <c r="N132" s="1">
        <v>0</v>
      </c>
      <c r="O132" s="1">
        <v>0</v>
      </c>
      <c r="P132" s="1">
        <v>0</v>
      </c>
      <c r="Q132" s="1">
        <v>0</v>
      </c>
      <c r="R132" s="1">
        <v>0</v>
      </c>
      <c r="S132" s="1">
        <v>0</v>
      </c>
      <c r="T132" s="1">
        <v>0</v>
      </c>
      <c r="U132" s="1">
        <v>0</v>
      </c>
      <c r="V132" s="1">
        <v>0</v>
      </c>
      <c r="W132" s="1">
        <v>0</v>
      </c>
      <c r="X132" s="1">
        <v>0</v>
      </c>
      <c r="Y132" s="1">
        <v>0</v>
      </c>
      <c r="Z132" s="1">
        <v>0</v>
      </c>
      <c r="AA132" s="1">
        <v>0</v>
      </c>
      <c r="AB132" s="1">
        <v>0</v>
      </c>
    </row>
    <row r="133" spans="1:28">
      <c r="A133" s="1" t="s">
        <v>547</v>
      </c>
      <c r="B133" s="1" t="s">
        <v>548</v>
      </c>
      <c r="C133" s="1">
        <v>0</v>
      </c>
      <c r="D133" s="1">
        <v>0</v>
      </c>
      <c r="E133" s="1">
        <v>0</v>
      </c>
      <c r="F133" s="1">
        <v>0</v>
      </c>
      <c r="G133" s="1">
        <v>0</v>
      </c>
      <c r="H133" s="1">
        <v>0</v>
      </c>
      <c r="I133" s="1">
        <v>0</v>
      </c>
      <c r="J133" s="1">
        <v>0</v>
      </c>
      <c r="K133" s="1">
        <v>0</v>
      </c>
      <c r="L133" s="1">
        <v>0</v>
      </c>
      <c r="M133" s="1">
        <v>0</v>
      </c>
      <c r="N133" s="1">
        <v>0</v>
      </c>
      <c r="O133" s="1">
        <v>0</v>
      </c>
      <c r="P133" s="1">
        <v>0</v>
      </c>
      <c r="Q133" s="1">
        <v>0</v>
      </c>
      <c r="R133" s="1">
        <v>0</v>
      </c>
      <c r="S133" s="1">
        <v>0</v>
      </c>
      <c r="T133" s="1">
        <v>0</v>
      </c>
      <c r="U133" s="1">
        <v>0</v>
      </c>
      <c r="V133" s="1">
        <v>0</v>
      </c>
      <c r="W133" s="1">
        <v>0</v>
      </c>
      <c r="X133" s="1">
        <v>0</v>
      </c>
      <c r="Y133" s="1">
        <v>0</v>
      </c>
      <c r="Z133" s="1">
        <v>0</v>
      </c>
      <c r="AA133" s="1">
        <v>0</v>
      </c>
      <c r="AB133" s="1">
        <v>0</v>
      </c>
    </row>
    <row r="134" spans="1:28">
      <c r="A134" s="1" t="s">
        <v>549</v>
      </c>
      <c r="B134" s="1" t="s">
        <v>550</v>
      </c>
      <c r="C134" s="1">
        <v>0</v>
      </c>
      <c r="D134" s="1">
        <v>0</v>
      </c>
      <c r="E134" s="1">
        <v>0</v>
      </c>
      <c r="F134" s="1">
        <v>0</v>
      </c>
      <c r="G134" s="1">
        <v>0</v>
      </c>
      <c r="H134" s="1">
        <v>0</v>
      </c>
      <c r="I134" s="1">
        <v>0</v>
      </c>
      <c r="J134" s="1">
        <v>0</v>
      </c>
      <c r="K134" s="1">
        <v>0</v>
      </c>
      <c r="L134" s="1">
        <v>0</v>
      </c>
      <c r="M134" s="1">
        <v>0</v>
      </c>
      <c r="N134" s="1">
        <v>0</v>
      </c>
      <c r="O134" s="1">
        <v>0</v>
      </c>
      <c r="P134" s="1">
        <v>0</v>
      </c>
      <c r="Q134" s="1">
        <v>0</v>
      </c>
      <c r="R134" s="1">
        <v>0</v>
      </c>
      <c r="S134" s="1">
        <v>0</v>
      </c>
      <c r="T134" s="1">
        <v>0</v>
      </c>
      <c r="U134" s="1">
        <v>0</v>
      </c>
      <c r="V134" s="1">
        <v>0</v>
      </c>
      <c r="W134" s="1">
        <v>0</v>
      </c>
      <c r="X134" s="1">
        <v>0</v>
      </c>
      <c r="Y134" s="1">
        <v>0</v>
      </c>
      <c r="Z134" s="1">
        <v>0</v>
      </c>
      <c r="AA134" s="1">
        <v>0</v>
      </c>
      <c r="AB134" s="1">
        <v>0</v>
      </c>
    </row>
    <row r="135" spans="1:28">
      <c r="A135" s="1" t="s">
        <v>551</v>
      </c>
      <c r="B135" s="1" t="s">
        <v>552</v>
      </c>
      <c r="C135" s="1">
        <v>0</v>
      </c>
      <c r="D135" s="1">
        <v>0</v>
      </c>
      <c r="E135" s="1">
        <v>0</v>
      </c>
      <c r="F135" s="1">
        <v>0</v>
      </c>
      <c r="G135" s="1">
        <v>0</v>
      </c>
      <c r="H135" s="1">
        <v>0</v>
      </c>
      <c r="I135" s="1">
        <v>0</v>
      </c>
      <c r="J135" s="1">
        <v>0</v>
      </c>
      <c r="K135" s="1">
        <v>0</v>
      </c>
      <c r="L135" s="1">
        <v>0</v>
      </c>
      <c r="M135" s="1">
        <v>0</v>
      </c>
      <c r="N135" s="1">
        <v>0</v>
      </c>
      <c r="O135" s="1">
        <v>0</v>
      </c>
      <c r="P135" s="1">
        <v>0</v>
      </c>
      <c r="Q135" s="1">
        <v>0</v>
      </c>
      <c r="R135" s="1">
        <v>0</v>
      </c>
      <c r="S135" s="1">
        <v>0</v>
      </c>
      <c r="T135" s="1">
        <v>0</v>
      </c>
      <c r="U135" s="1">
        <v>0</v>
      </c>
      <c r="V135" s="1">
        <v>0</v>
      </c>
      <c r="W135" s="1">
        <v>0</v>
      </c>
      <c r="X135" s="1">
        <v>0</v>
      </c>
      <c r="Y135" s="1">
        <v>0</v>
      </c>
      <c r="Z135" s="1">
        <v>0</v>
      </c>
      <c r="AA135" s="1">
        <v>0</v>
      </c>
      <c r="AB135" s="1">
        <v>0</v>
      </c>
    </row>
    <row r="136" spans="1:28">
      <c r="A136" s="1" t="s">
        <v>2766</v>
      </c>
      <c r="B136" s="1" t="s">
        <v>554</v>
      </c>
      <c r="C136" s="1">
        <v>0</v>
      </c>
      <c r="D136" s="1">
        <v>0</v>
      </c>
      <c r="E136" s="1">
        <v>0</v>
      </c>
      <c r="F136" s="1">
        <v>0</v>
      </c>
      <c r="G136" s="1">
        <v>0</v>
      </c>
      <c r="H136" s="1">
        <v>0</v>
      </c>
      <c r="I136" s="1">
        <v>0</v>
      </c>
      <c r="J136" s="1">
        <v>0</v>
      </c>
      <c r="K136" s="1">
        <v>0</v>
      </c>
      <c r="L136" s="1">
        <v>0</v>
      </c>
      <c r="M136" s="1">
        <v>0</v>
      </c>
      <c r="N136" s="1">
        <v>0</v>
      </c>
      <c r="O136" s="1">
        <v>0</v>
      </c>
      <c r="P136" s="1">
        <v>0</v>
      </c>
      <c r="Q136" s="1">
        <v>0</v>
      </c>
      <c r="R136" s="1">
        <v>0</v>
      </c>
      <c r="S136" s="1">
        <v>0</v>
      </c>
      <c r="T136" s="1">
        <v>0</v>
      </c>
      <c r="U136" s="1">
        <v>0</v>
      </c>
      <c r="V136" s="1">
        <v>0</v>
      </c>
      <c r="W136" s="1">
        <v>0</v>
      </c>
      <c r="X136" s="1">
        <v>0</v>
      </c>
      <c r="Y136" s="1">
        <v>0</v>
      </c>
      <c r="Z136" s="1">
        <v>0</v>
      </c>
      <c r="AA136" s="1">
        <v>0</v>
      </c>
      <c r="AB136" s="1">
        <v>0</v>
      </c>
    </row>
  </sheetData>
  <pageMargins left="0.75" right="0.75" top="1" bottom="1" header="0.5" footer="0.5"/>
  <headerFooter alignWithMargins="0">
    <oddHeader>&amp;A</oddHeader>
    <oddFooter>Page &amp;P</oddFooter>
  </headerFooter>
</worksheet>
</file>

<file path=xl/worksheets/sheet43.xml><?xml version="1.0" encoding="utf-8"?>
<worksheet xmlns="http://schemas.openxmlformats.org/spreadsheetml/2006/main" xmlns:r="http://schemas.openxmlformats.org/officeDocument/2006/relationships">
  <sheetPr codeName="Foglio16"/>
  <dimension ref="A1:T146"/>
  <sheetViews>
    <sheetView showGridLines="0" zoomScaleNormal="100" workbookViewId="0">
      <pane xSplit="2" ySplit="5" topLeftCell="C126" activePane="bottomRight" state="frozen"/>
      <selection activeCell="C8" sqref="C8"/>
      <selection pane="topRight" activeCell="C8" sqref="C8"/>
      <selection pane="bottomLeft" activeCell="C8" sqref="C8"/>
      <selection pane="bottomRight" activeCell="I140" sqref="I140"/>
    </sheetView>
  </sheetViews>
  <sheetFormatPr defaultRowHeight="12.75"/>
  <cols>
    <col min="1" max="1" width="45.140625" style="1332" customWidth="1"/>
    <col min="2" max="2" width="8.5703125" style="1332" customWidth="1"/>
    <col min="3" max="16" width="9.28515625" style="1332" customWidth="1"/>
    <col min="17" max="17" width="0" style="1332" hidden="1" customWidth="1"/>
    <col min="18" max="16384" width="9.140625" style="1332"/>
  </cols>
  <sheetData>
    <row r="1" spans="1:17" s="1070" customFormat="1" ht="87" customHeight="1">
      <c r="A1" s="2630" t="str">
        <f>'t1'!A1</f>
        <v>COMPARTO SERVIZIO SANITARIO NAZIONALE - anno 2017</v>
      </c>
      <c r="B1" s="2630"/>
      <c r="C1" s="2630"/>
      <c r="D1" s="2630"/>
      <c r="E1" s="2630"/>
      <c r="F1" s="2630"/>
      <c r="G1" s="2630"/>
      <c r="H1" s="2630"/>
      <c r="I1" s="1105"/>
      <c r="J1" s="1068"/>
      <c r="K1" s="1069"/>
      <c r="L1" s="1105"/>
      <c r="M1" s="1105"/>
      <c r="N1" s="1105"/>
      <c r="O1" s="1331"/>
      <c r="P1" s="1107"/>
      <c r="Q1" s="1071"/>
    </row>
    <row r="2" spans="1:17" s="1070" customFormat="1" ht="5.25" customHeight="1">
      <c r="A2" s="1105"/>
      <c r="B2" s="1105"/>
      <c r="C2" s="1105"/>
      <c r="D2" s="1105"/>
      <c r="E2" s="1105"/>
      <c r="F2" s="1105"/>
      <c r="G2" s="1105"/>
      <c r="H2" s="1105"/>
      <c r="I2" s="1105"/>
      <c r="J2" s="1068"/>
      <c r="K2" s="1069"/>
      <c r="L2" s="1105"/>
      <c r="M2" s="1105"/>
      <c r="N2" s="1105"/>
      <c r="O2" s="1331"/>
      <c r="P2" s="1107"/>
      <c r="Q2" s="1071"/>
    </row>
    <row r="3" spans="1:17" ht="30" customHeight="1" thickBot="1">
      <c r="J3" s="1073"/>
      <c r="K3" s="1074"/>
      <c r="L3" s="1108"/>
      <c r="M3" s="1108"/>
      <c r="N3" s="1108"/>
      <c r="O3" s="1108"/>
      <c r="P3" s="1108"/>
    </row>
    <row r="4" spans="1:17" ht="31.5" customHeight="1">
      <c r="A4" s="1333" t="s">
        <v>2879</v>
      </c>
      <c r="B4" s="1334" t="s">
        <v>273</v>
      </c>
      <c r="C4" s="1335" t="s">
        <v>2916</v>
      </c>
      <c r="D4" s="1336"/>
      <c r="E4" s="1335" t="s">
        <v>2917</v>
      </c>
      <c r="F4" s="1336"/>
      <c r="G4" s="2678" t="s">
        <v>2918</v>
      </c>
      <c r="H4" s="2679"/>
      <c r="I4" s="2678" t="s">
        <v>2919</v>
      </c>
      <c r="J4" s="2679"/>
      <c r="K4" s="2678" t="s">
        <v>2920</v>
      </c>
      <c r="L4" s="2679"/>
      <c r="M4" s="2678" t="s">
        <v>2921</v>
      </c>
      <c r="N4" s="2679"/>
      <c r="O4" s="1335" t="s">
        <v>555</v>
      </c>
      <c r="P4" s="1336"/>
    </row>
    <row r="5" spans="1:17" ht="14.25" customHeight="1" thickBot="1">
      <c r="A5" s="1777" t="s">
        <v>2728</v>
      </c>
      <c r="B5" s="1337"/>
      <c r="C5" s="1338" t="s">
        <v>279</v>
      </c>
      <c r="D5" s="1339" t="s">
        <v>280</v>
      </c>
      <c r="E5" s="1338" t="s">
        <v>279</v>
      </c>
      <c r="F5" s="1339" t="s">
        <v>280</v>
      </c>
      <c r="G5" s="1338" t="s">
        <v>279</v>
      </c>
      <c r="H5" s="1340" t="s">
        <v>280</v>
      </c>
      <c r="I5" s="1338" t="s">
        <v>279</v>
      </c>
      <c r="J5" s="1340" t="s">
        <v>280</v>
      </c>
      <c r="K5" s="1338" t="s">
        <v>279</v>
      </c>
      <c r="L5" s="1341" t="s">
        <v>280</v>
      </c>
      <c r="M5" s="1338" t="s">
        <v>279</v>
      </c>
      <c r="N5" s="1341" t="s">
        <v>280</v>
      </c>
      <c r="O5" s="1338" t="s">
        <v>279</v>
      </c>
      <c r="P5" s="1341" t="s">
        <v>280</v>
      </c>
    </row>
    <row r="6" spans="1:17" ht="14.25" hidden="1" customHeight="1" thickTop="1" thickBot="1">
      <c r="A6" s="1510"/>
      <c r="B6" s="1511"/>
      <c r="C6" s="1338">
        <v>0</v>
      </c>
      <c r="D6" s="1339">
        <v>0</v>
      </c>
      <c r="E6" s="1338">
        <v>0</v>
      </c>
      <c r="F6" s="1339">
        <v>0</v>
      </c>
      <c r="G6" s="1338">
        <v>0</v>
      </c>
      <c r="H6" s="1512">
        <v>0</v>
      </c>
      <c r="I6" s="1338">
        <v>0</v>
      </c>
      <c r="J6" s="1512">
        <v>0</v>
      </c>
      <c r="K6" s="1338">
        <v>0</v>
      </c>
      <c r="L6" s="1339">
        <v>0</v>
      </c>
      <c r="M6" s="1338">
        <v>0</v>
      </c>
      <c r="N6" s="1341">
        <v>0</v>
      </c>
      <c r="O6" s="1338">
        <v>0</v>
      </c>
      <c r="P6" s="1341">
        <v>0</v>
      </c>
    </row>
    <row r="7" spans="1:17" ht="14.1" customHeight="1" thickTop="1">
      <c r="A7" s="1199" t="str">
        <f>'t1'!A7</f>
        <v>direttore generale</v>
      </c>
      <c r="B7" s="1200" t="str">
        <f>'t1'!B7</f>
        <v>0D0097</v>
      </c>
      <c r="C7" s="564"/>
      <c r="D7" s="561"/>
      <c r="E7" s="564"/>
      <c r="F7" s="561"/>
      <c r="G7" s="564"/>
      <c r="H7" s="561"/>
      <c r="I7" s="564">
        <v>1</v>
      </c>
      <c r="J7" s="561"/>
      <c r="K7" s="564"/>
      <c r="L7" s="561"/>
      <c r="M7" s="564"/>
      <c r="N7" s="568"/>
      <c r="O7" s="1342">
        <f t="shared" ref="O7:P22" si="0">SUM(C7,E7,G7,I7,K7,M7)</f>
        <v>1</v>
      </c>
      <c r="P7" s="1343">
        <f t="shared" si="0"/>
        <v>0</v>
      </c>
      <c r="Q7" s="1332">
        <f>'t1'!N7</f>
        <v>1</v>
      </c>
    </row>
    <row r="8" spans="1:17" ht="14.1" customHeight="1">
      <c r="A8" s="1173" t="str">
        <f>'t1'!A8</f>
        <v>direttore sanitario</v>
      </c>
      <c r="B8" s="1174" t="str">
        <f>'t1'!B8</f>
        <v>0D0482</v>
      </c>
      <c r="C8" s="565"/>
      <c r="D8" s="562"/>
      <c r="E8" s="565"/>
      <c r="F8" s="562"/>
      <c r="G8" s="565"/>
      <c r="H8" s="562"/>
      <c r="I8" s="565">
        <v>1</v>
      </c>
      <c r="J8" s="562"/>
      <c r="K8" s="565"/>
      <c r="L8" s="562">
        <v>1</v>
      </c>
      <c r="M8" s="565"/>
      <c r="N8" s="569"/>
      <c r="O8" s="1344">
        <f t="shared" si="0"/>
        <v>1</v>
      </c>
      <c r="P8" s="1345">
        <f t="shared" si="0"/>
        <v>1</v>
      </c>
      <c r="Q8" s="1332">
        <f>'t1'!N8</f>
        <v>1</v>
      </c>
    </row>
    <row r="9" spans="1:17" ht="14.1" customHeight="1">
      <c r="A9" s="1173" t="str">
        <f>'t1'!A9</f>
        <v>direttore amministrativo</v>
      </c>
      <c r="B9" s="1174" t="str">
        <f>'t1'!B9</f>
        <v>0D0163</v>
      </c>
      <c r="C9" s="565"/>
      <c r="D9" s="562"/>
      <c r="E9" s="565"/>
      <c r="F9" s="562"/>
      <c r="G9" s="565"/>
      <c r="H9" s="562"/>
      <c r="I9" s="565"/>
      <c r="J9" s="562">
        <v>1</v>
      </c>
      <c r="K9" s="565"/>
      <c r="L9" s="562"/>
      <c r="M9" s="565"/>
      <c r="N9" s="569"/>
      <c r="O9" s="1344">
        <f t="shared" si="0"/>
        <v>0</v>
      </c>
      <c r="P9" s="1345">
        <f t="shared" si="0"/>
        <v>1</v>
      </c>
      <c r="Q9" s="1332">
        <f>'t1'!N9</f>
        <v>1</v>
      </c>
    </row>
    <row r="10" spans="1:17" ht="14.1" customHeight="1">
      <c r="A10" s="1173" t="str">
        <f>'t1'!A10</f>
        <v>direttore dei servizi sociali</v>
      </c>
      <c r="B10" s="1174" t="str">
        <f>'t1'!B10</f>
        <v>0D0484</v>
      </c>
      <c r="C10" s="565"/>
      <c r="D10" s="562"/>
      <c r="E10" s="565"/>
      <c r="F10" s="562"/>
      <c r="G10" s="565"/>
      <c r="H10" s="562"/>
      <c r="I10" s="565"/>
      <c r="J10" s="562"/>
      <c r="K10" s="565"/>
      <c r="L10" s="562"/>
      <c r="M10" s="565"/>
      <c r="N10" s="569"/>
      <c r="O10" s="1344">
        <f t="shared" si="0"/>
        <v>0</v>
      </c>
      <c r="P10" s="1345">
        <f t="shared" si="0"/>
        <v>0</v>
      </c>
      <c r="Q10" s="1332">
        <f>'t1'!N10</f>
        <v>0</v>
      </c>
    </row>
    <row r="11" spans="1:17" ht="14.1" customHeight="1">
      <c r="A11" s="1173" t="str">
        <f>'t1'!A11</f>
        <v>dir. medico con inc. di struttura complessa (rapp. esclusivo)</v>
      </c>
      <c r="B11" s="1174" t="str">
        <f>'t1'!B11</f>
        <v>SD0E33</v>
      </c>
      <c r="C11" s="565"/>
      <c r="D11" s="562"/>
      <c r="E11" s="565"/>
      <c r="F11" s="562"/>
      <c r="G11" s="565"/>
      <c r="H11" s="562"/>
      <c r="I11" s="565"/>
      <c r="J11" s="562"/>
      <c r="K11" s="565">
        <v>9</v>
      </c>
      <c r="L11" s="562">
        <v>1</v>
      </c>
      <c r="M11" s="565"/>
      <c r="N11" s="569"/>
      <c r="O11" s="1344">
        <f t="shared" si="0"/>
        <v>9</v>
      </c>
      <c r="P11" s="1345">
        <f t="shared" si="0"/>
        <v>1</v>
      </c>
      <c r="Q11" s="1332">
        <f>'t1'!N11</f>
        <v>1</v>
      </c>
    </row>
    <row r="12" spans="1:17" ht="14.1" customHeight="1">
      <c r="A12" s="1173" t="str">
        <f>'t1'!A12</f>
        <v>dir. medico con inc. di struttura complessa (rapp. non escl.)</v>
      </c>
      <c r="B12" s="1174" t="str">
        <f>'t1'!B12</f>
        <v>SD0N33</v>
      </c>
      <c r="C12" s="565"/>
      <c r="D12" s="562"/>
      <c r="E12" s="565"/>
      <c r="F12" s="562"/>
      <c r="G12" s="565"/>
      <c r="H12" s="562"/>
      <c r="I12" s="565"/>
      <c r="J12" s="562"/>
      <c r="K12" s="565">
        <v>5</v>
      </c>
      <c r="L12" s="562"/>
      <c r="M12" s="565"/>
      <c r="N12" s="569"/>
      <c r="O12" s="1344">
        <f t="shared" si="0"/>
        <v>5</v>
      </c>
      <c r="P12" s="1345">
        <f t="shared" si="0"/>
        <v>0</v>
      </c>
      <c r="Q12" s="1332">
        <f>'t1'!N12</f>
        <v>1</v>
      </c>
    </row>
    <row r="13" spans="1:17" ht="14.1" customHeight="1">
      <c r="A13" s="1173" t="str">
        <f>'t1'!A13</f>
        <v>dir. medico con incarico di struttura semplice (rapp. esclusivo)</v>
      </c>
      <c r="B13" s="1174" t="str">
        <f>'t1'!B13</f>
        <v>SD0E34</v>
      </c>
      <c r="C13" s="565"/>
      <c r="D13" s="562"/>
      <c r="E13" s="565"/>
      <c r="F13" s="562"/>
      <c r="G13" s="565"/>
      <c r="H13" s="562"/>
      <c r="I13" s="565"/>
      <c r="J13" s="562"/>
      <c r="K13" s="565">
        <v>22</v>
      </c>
      <c r="L13" s="562">
        <v>16</v>
      </c>
      <c r="M13" s="565"/>
      <c r="N13" s="569"/>
      <c r="O13" s="1344">
        <f t="shared" si="0"/>
        <v>22</v>
      </c>
      <c r="P13" s="1345">
        <f t="shared" si="0"/>
        <v>16</v>
      </c>
      <c r="Q13" s="1332">
        <f>'t1'!N13</f>
        <v>1</v>
      </c>
    </row>
    <row r="14" spans="1:17" ht="14.1" customHeight="1">
      <c r="A14" s="1173" t="str">
        <f>'t1'!A14</f>
        <v>dir. medico con incarico di struttura semplice (rapp. non escl.)</v>
      </c>
      <c r="B14" s="1174" t="str">
        <f>'t1'!B14</f>
        <v>SD0N34</v>
      </c>
      <c r="C14" s="565"/>
      <c r="D14" s="562"/>
      <c r="E14" s="565"/>
      <c r="F14" s="562"/>
      <c r="G14" s="565"/>
      <c r="H14" s="562"/>
      <c r="I14" s="565"/>
      <c r="J14" s="562"/>
      <c r="K14" s="565">
        <v>2</v>
      </c>
      <c r="L14" s="562"/>
      <c r="M14" s="565"/>
      <c r="N14" s="569"/>
      <c r="O14" s="1344">
        <f t="shared" si="0"/>
        <v>2</v>
      </c>
      <c r="P14" s="1345">
        <f t="shared" si="0"/>
        <v>0</v>
      </c>
      <c r="Q14" s="1332">
        <f>'t1'!N14</f>
        <v>1</v>
      </c>
    </row>
    <row r="15" spans="1:17" ht="14.1" customHeight="1">
      <c r="A15" s="1173" t="str">
        <f>'t1'!A15</f>
        <v>dir. medici con altri incar. prof.li (rapp. esclusivo)</v>
      </c>
      <c r="B15" s="1174" t="str">
        <f>'t1'!B15</f>
        <v>SD0035</v>
      </c>
      <c r="C15" s="565"/>
      <c r="D15" s="562"/>
      <c r="E15" s="565"/>
      <c r="F15" s="562"/>
      <c r="G15" s="565"/>
      <c r="H15" s="562"/>
      <c r="I15" s="565">
        <v>1</v>
      </c>
      <c r="J15" s="562">
        <v>3</v>
      </c>
      <c r="K15" s="565">
        <v>73</v>
      </c>
      <c r="L15" s="562">
        <v>84</v>
      </c>
      <c r="M15" s="565"/>
      <c r="N15" s="569"/>
      <c r="O15" s="1344">
        <f t="shared" si="0"/>
        <v>74</v>
      </c>
      <c r="P15" s="1345">
        <f t="shared" si="0"/>
        <v>87</v>
      </c>
      <c r="Q15" s="1332">
        <f>'t1'!N15</f>
        <v>1</v>
      </c>
    </row>
    <row r="16" spans="1:17" ht="14.1" customHeight="1">
      <c r="A16" s="1173" t="str">
        <f>'t1'!A16</f>
        <v>dir. medici con altri incar. prof.li (rapp. non escl.)</v>
      </c>
      <c r="B16" s="1174" t="str">
        <f>'t1'!B16</f>
        <v>SD0036</v>
      </c>
      <c r="C16" s="565"/>
      <c r="D16" s="562"/>
      <c r="E16" s="565"/>
      <c r="F16" s="562"/>
      <c r="G16" s="565"/>
      <c r="H16" s="562"/>
      <c r="I16" s="565"/>
      <c r="J16" s="562"/>
      <c r="K16" s="565">
        <v>14</v>
      </c>
      <c r="L16" s="562">
        <v>3</v>
      </c>
      <c r="M16" s="565"/>
      <c r="N16" s="569"/>
      <c r="O16" s="1344">
        <f t="shared" si="0"/>
        <v>14</v>
      </c>
      <c r="P16" s="1345">
        <f t="shared" si="0"/>
        <v>3</v>
      </c>
      <c r="Q16" s="1332">
        <f>'t1'!N16</f>
        <v>1</v>
      </c>
    </row>
    <row r="17" spans="1:17" ht="14.1" customHeight="1">
      <c r="A17" s="1173" t="str">
        <f>'t1'!A17</f>
        <v>dir. medici a t.  determinato(art. 15-septies d.lgs. 502/92)</v>
      </c>
      <c r="B17" s="1174" t="str">
        <f>'t1'!B17</f>
        <v>SD0597</v>
      </c>
      <c r="C17" s="565"/>
      <c r="D17" s="562"/>
      <c r="E17" s="565"/>
      <c r="F17" s="562"/>
      <c r="G17" s="565"/>
      <c r="H17" s="562"/>
      <c r="I17" s="565"/>
      <c r="J17" s="562"/>
      <c r="K17" s="565"/>
      <c r="L17" s="562"/>
      <c r="M17" s="565"/>
      <c r="N17" s="569"/>
      <c r="O17" s="1344">
        <f t="shared" si="0"/>
        <v>0</v>
      </c>
      <c r="P17" s="1345">
        <f t="shared" si="0"/>
        <v>0</v>
      </c>
      <c r="Q17" s="1332">
        <f>'t1'!N17</f>
        <v>0</v>
      </c>
    </row>
    <row r="18" spans="1:17" ht="14.1" customHeight="1">
      <c r="A18" s="1173" t="str">
        <f>'t1'!A18</f>
        <v>veterinari con inc. di struttura complessa (rapp.esclusivo)</v>
      </c>
      <c r="B18" s="1174" t="str">
        <f>'t1'!B18</f>
        <v>SD0E74</v>
      </c>
      <c r="C18" s="565"/>
      <c r="D18" s="562"/>
      <c r="E18" s="565"/>
      <c r="F18" s="562"/>
      <c r="G18" s="565"/>
      <c r="H18" s="562"/>
      <c r="I18" s="565"/>
      <c r="J18" s="562"/>
      <c r="K18" s="565"/>
      <c r="L18" s="562"/>
      <c r="M18" s="565"/>
      <c r="N18" s="569"/>
      <c r="O18" s="1344">
        <f t="shared" si="0"/>
        <v>0</v>
      </c>
      <c r="P18" s="1345">
        <f t="shared" si="0"/>
        <v>0</v>
      </c>
      <c r="Q18" s="1332">
        <f>'t1'!N18</f>
        <v>0</v>
      </c>
    </row>
    <row r="19" spans="1:17" ht="14.1" customHeight="1">
      <c r="A19" s="1173" t="str">
        <f>'t1'!A19</f>
        <v>veterinari con inc. di struttura complessa (rapp. non escl.)</v>
      </c>
      <c r="B19" s="1174" t="str">
        <f>'t1'!B19</f>
        <v>SD0N74</v>
      </c>
      <c r="C19" s="565"/>
      <c r="D19" s="562"/>
      <c r="E19" s="565"/>
      <c r="F19" s="562"/>
      <c r="G19" s="565"/>
      <c r="H19" s="562"/>
      <c r="I19" s="565"/>
      <c r="J19" s="562"/>
      <c r="K19" s="565"/>
      <c r="L19" s="562"/>
      <c r="M19" s="565"/>
      <c r="N19" s="569"/>
      <c r="O19" s="1344">
        <f t="shared" si="0"/>
        <v>0</v>
      </c>
      <c r="P19" s="1345">
        <f t="shared" si="0"/>
        <v>0</v>
      </c>
      <c r="Q19" s="1332">
        <f>'t1'!N19</f>
        <v>0</v>
      </c>
    </row>
    <row r="20" spans="1:17" ht="14.1" customHeight="1">
      <c r="A20" s="1173" t="str">
        <f>'t1'!A20</f>
        <v>veterinari con inc. di struttura semplice (rapp. esclusivo)</v>
      </c>
      <c r="B20" s="1174" t="str">
        <f>'t1'!B20</f>
        <v>SD0E73</v>
      </c>
      <c r="C20" s="565"/>
      <c r="D20" s="562"/>
      <c r="E20" s="565"/>
      <c r="F20" s="562"/>
      <c r="G20" s="565"/>
      <c r="H20" s="562"/>
      <c r="I20" s="565"/>
      <c r="J20" s="562"/>
      <c r="K20" s="565"/>
      <c r="L20" s="562"/>
      <c r="M20" s="565"/>
      <c r="N20" s="569"/>
      <c r="O20" s="1344">
        <f t="shared" si="0"/>
        <v>0</v>
      </c>
      <c r="P20" s="1345">
        <f t="shared" si="0"/>
        <v>0</v>
      </c>
      <c r="Q20" s="1332">
        <f>'t1'!N20</f>
        <v>0</v>
      </c>
    </row>
    <row r="21" spans="1:17" ht="14.1" customHeight="1">
      <c r="A21" s="1173" t="str">
        <f>'t1'!A21</f>
        <v>veterinari con inc. di struttura semplice (rapp. non escl.)</v>
      </c>
      <c r="B21" s="1174" t="str">
        <f>'t1'!B21</f>
        <v>SD0N73</v>
      </c>
      <c r="C21" s="565"/>
      <c r="D21" s="562"/>
      <c r="E21" s="565"/>
      <c r="F21" s="562"/>
      <c r="G21" s="565"/>
      <c r="H21" s="562"/>
      <c r="I21" s="565"/>
      <c r="J21" s="562"/>
      <c r="K21" s="565"/>
      <c r="L21" s="562"/>
      <c r="M21" s="565"/>
      <c r="N21" s="569"/>
      <c r="O21" s="1344">
        <f t="shared" si="0"/>
        <v>0</v>
      </c>
      <c r="P21" s="1345">
        <f t="shared" si="0"/>
        <v>0</v>
      </c>
      <c r="Q21" s="1332">
        <f>'t1'!N21</f>
        <v>0</v>
      </c>
    </row>
    <row r="22" spans="1:17" ht="14.1" customHeight="1">
      <c r="A22" s="1173" t="str">
        <f>'t1'!A22</f>
        <v>veterinari con altri incar. prof.li (rapp. esclusivo)</v>
      </c>
      <c r="B22" s="1174" t="str">
        <f>'t1'!B22</f>
        <v>SD0A73</v>
      </c>
      <c r="C22" s="565"/>
      <c r="D22" s="562"/>
      <c r="E22" s="565"/>
      <c r="F22" s="562"/>
      <c r="G22" s="565"/>
      <c r="H22" s="562"/>
      <c r="I22" s="565"/>
      <c r="J22" s="562"/>
      <c r="K22" s="565"/>
      <c r="L22" s="562"/>
      <c r="M22" s="565"/>
      <c r="N22" s="569"/>
      <c r="O22" s="1344">
        <f t="shared" si="0"/>
        <v>0</v>
      </c>
      <c r="P22" s="1345">
        <f t="shared" si="0"/>
        <v>0</v>
      </c>
      <c r="Q22" s="1332">
        <f>'t1'!N22</f>
        <v>0</v>
      </c>
    </row>
    <row r="23" spans="1:17" ht="14.1" customHeight="1">
      <c r="A23" s="1173" t="str">
        <f>'t1'!A23</f>
        <v>veterinari con altri incar. prof.li (rapp. non escl.)</v>
      </c>
      <c r="B23" s="1174" t="str">
        <f>'t1'!B23</f>
        <v>SD0072</v>
      </c>
      <c r="C23" s="565"/>
      <c r="D23" s="562"/>
      <c r="E23" s="565"/>
      <c r="F23" s="562"/>
      <c r="G23" s="565"/>
      <c r="H23" s="562"/>
      <c r="I23" s="565"/>
      <c r="J23" s="562"/>
      <c r="K23" s="565"/>
      <c r="L23" s="562"/>
      <c r="M23" s="565"/>
      <c r="N23" s="569"/>
      <c r="O23" s="1344">
        <f t="shared" ref="O23:P87" si="1">SUM(C23,E23,G23,I23,K23,M23)</f>
        <v>0</v>
      </c>
      <c r="P23" s="1345">
        <f t="shared" si="1"/>
        <v>0</v>
      </c>
      <c r="Q23" s="1332">
        <f>'t1'!N23</f>
        <v>0</v>
      </c>
    </row>
    <row r="24" spans="1:17" ht="14.1" customHeight="1">
      <c r="A24" s="1173" t="str">
        <f>'t1'!A24</f>
        <v>veterinari a t. determinato (art. 15-septies d.lgs. 502/92)</v>
      </c>
      <c r="B24" s="1174" t="str">
        <f>'t1'!B24</f>
        <v>SD0598</v>
      </c>
      <c r="C24" s="565"/>
      <c r="D24" s="562"/>
      <c r="E24" s="565"/>
      <c r="F24" s="562"/>
      <c r="G24" s="565"/>
      <c r="H24" s="562"/>
      <c r="I24" s="565"/>
      <c r="J24" s="562"/>
      <c r="K24" s="565"/>
      <c r="L24" s="562"/>
      <c r="M24" s="565"/>
      <c r="N24" s="569"/>
      <c r="O24" s="1344">
        <f t="shared" si="1"/>
        <v>0</v>
      </c>
      <c r="P24" s="1345">
        <f t="shared" si="1"/>
        <v>0</v>
      </c>
      <c r="Q24" s="1332">
        <f>'t1'!N24</f>
        <v>0</v>
      </c>
    </row>
    <row r="25" spans="1:17" ht="14.1" customHeight="1">
      <c r="A25" s="1173" t="str">
        <f>'t1'!A25</f>
        <v>odontoiatri con inc. di struttura complessa (rapp. esclusivo)</v>
      </c>
      <c r="B25" s="1174" t="str">
        <f>'t1'!B25</f>
        <v>SD0E49</v>
      </c>
      <c r="C25" s="565"/>
      <c r="D25" s="562"/>
      <c r="E25" s="565"/>
      <c r="F25" s="562"/>
      <c r="G25" s="565"/>
      <c r="H25" s="562"/>
      <c r="I25" s="565"/>
      <c r="J25" s="562"/>
      <c r="K25" s="565"/>
      <c r="L25" s="562"/>
      <c r="M25" s="565"/>
      <c r="N25" s="569"/>
      <c r="O25" s="1344">
        <f t="shared" si="1"/>
        <v>0</v>
      </c>
      <c r="P25" s="1345">
        <f t="shared" si="1"/>
        <v>0</v>
      </c>
      <c r="Q25" s="1332">
        <f>'t1'!N25</f>
        <v>0</v>
      </c>
    </row>
    <row r="26" spans="1:17" ht="14.1" customHeight="1">
      <c r="A26" s="1173" t="str">
        <f>'t1'!A26</f>
        <v>odontoiatri con inc. di struttura complessa (rapp. non escl.)</v>
      </c>
      <c r="B26" s="1174" t="str">
        <f>'t1'!B26</f>
        <v>SD0N49</v>
      </c>
      <c r="C26" s="565"/>
      <c r="D26" s="562"/>
      <c r="E26" s="565"/>
      <c r="F26" s="562"/>
      <c r="G26" s="565"/>
      <c r="H26" s="562"/>
      <c r="I26" s="565"/>
      <c r="J26" s="562"/>
      <c r="K26" s="565"/>
      <c r="L26" s="562"/>
      <c r="M26" s="565"/>
      <c r="N26" s="569"/>
      <c r="O26" s="1344">
        <f t="shared" si="1"/>
        <v>0</v>
      </c>
      <c r="P26" s="1345">
        <f t="shared" si="1"/>
        <v>0</v>
      </c>
      <c r="Q26" s="1332">
        <f>'t1'!N26</f>
        <v>0</v>
      </c>
    </row>
    <row r="27" spans="1:17" ht="14.1" customHeight="1">
      <c r="A27" s="1173" t="str">
        <f>'t1'!A27</f>
        <v>odontoiatri con inc. di struttura semplice (rapp. esclusivo)</v>
      </c>
      <c r="B27" s="1174" t="str">
        <f>'t1'!B27</f>
        <v>SD0E48</v>
      </c>
      <c r="C27" s="565"/>
      <c r="D27" s="562"/>
      <c r="E27" s="565"/>
      <c r="F27" s="562"/>
      <c r="G27" s="565"/>
      <c r="H27" s="562"/>
      <c r="I27" s="565"/>
      <c r="J27" s="562"/>
      <c r="K27" s="565"/>
      <c r="L27" s="562"/>
      <c r="M27" s="565"/>
      <c r="N27" s="569"/>
      <c r="O27" s="1344">
        <f t="shared" si="1"/>
        <v>0</v>
      </c>
      <c r="P27" s="1345">
        <f t="shared" si="1"/>
        <v>0</v>
      </c>
      <c r="Q27" s="1332">
        <f>'t1'!N27</f>
        <v>0</v>
      </c>
    </row>
    <row r="28" spans="1:17" ht="14.1" customHeight="1">
      <c r="A28" s="1173" t="str">
        <f>'t1'!A28</f>
        <v>odontoiatri con inc. di struttura semplice (rapp. non escl.)</v>
      </c>
      <c r="B28" s="1174" t="str">
        <f>'t1'!B28</f>
        <v>SD0N48</v>
      </c>
      <c r="C28" s="565"/>
      <c r="D28" s="562"/>
      <c r="E28" s="565"/>
      <c r="F28" s="562"/>
      <c r="G28" s="565"/>
      <c r="H28" s="562"/>
      <c r="I28" s="565"/>
      <c r="J28" s="562"/>
      <c r="K28" s="565"/>
      <c r="L28" s="562"/>
      <c r="M28" s="565"/>
      <c r="N28" s="569"/>
      <c r="O28" s="1344">
        <f t="shared" si="1"/>
        <v>0</v>
      </c>
      <c r="P28" s="1345">
        <f t="shared" si="1"/>
        <v>0</v>
      </c>
      <c r="Q28" s="1332">
        <f>'t1'!N28</f>
        <v>0</v>
      </c>
    </row>
    <row r="29" spans="1:17" ht="14.1" customHeight="1">
      <c r="A29" s="1173" t="str">
        <f>'t1'!A29</f>
        <v>odontoiatri con altri incar. prof.li (rapp. esclusivo)</v>
      </c>
      <c r="B29" s="1174" t="str">
        <f>'t1'!B29</f>
        <v>SD0A48</v>
      </c>
      <c r="C29" s="565"/>
      <c r="D29" s="562"/>
      <c r="E29" s="565"/>
      <c r="F29" s="562"/>
      <c r="G29" s="565"/>
      <c r="H29" s="562"/>
      <c r="I29" s="565"/>
      <c r="J29" s="562"/>
      <c r="K29" s="565"/>
      <c r="L29" s="562"/>
      <c r="M29" s="565"/>
      <c r="N29" s="569"/>
      <c r="O29" s="1344">
        <f t="shared" si="1"/>
        <v>0</v>
      </c>
      <c r="P29" s="1345">
        <f t="shared" si="1"/>
        <v>0</v>
      </c>
      <c r="Q29" s="1332">
        <f>'t1'!N29</f>
        <v>0</v>
      </c>
    </row>
    <row r="30" spans="1:17" ht="14.1" customHeight="1">
      <c r="A30" s="1173" t="str">
        <f>'t1'!A30</f>
        <v>odontoiatri con altri incar. prof.li (rapp. non escl.)</v>
      </c>
      <c r="B30" s="1174" t="str">
        <f>'t1'!B30</f>
        <v>SD0047</v>
      </c>
      <c r="C30" s="565"/>
      <c r="D30" s="562"/>
      <c r="E30" s="565"/>
      <c r="F30" s="562"/>
      <c r="G30" s="565"/>
      <c r="H30" s="562"/>
      <c r="I30" s="565"/>
      <c r="J30" s="562"/>
      <c r="K30" s="565"/>
      <c r="L30" s="562"/>
      <c r="M30" s="565"/>
      <c r="N30" s="569"/>
      <c r="O30" s="1344">
        <f t="shared" si="1"/>
        <v>0</v>
      </c>
      <c r="P30" s="1345">
        <f t="shared" si="1"/>
        <v>0</v>
      </c>
      <c r="Q30" s="1332">
        <f>'t1'!N30</f>
        <v>0</v>
      </c>
    </row>
    <row r="31" spans="1:17" ht="14.1" customHeight="1">
      <c r="A31" s="1173" t="str">
        <f>'t1'!A31</f>
        <v>odontoiatri a t. determinato (art. 15-septies d.lgs. 502/92)</v>
      </c>
      <c r="B31" s="1174" t="str">
        <f>'t1'!B31</f>
        <v>SD0599</v>
      </c>
      <c r="C31" s="565"/>
      <c r="D31" s="562"/>
      <c r="E31" s="565"/>
      <c r="F31" s="562"/>
      <c r="G31" s="565"/>
      <c r="H31" s="562"/>
      <c r="I31" s="565"/>
      <c r="J31" s="562"/>
      <c r="K31" s="565"/>
      <c r="L31" s="562"/>
      <c r="M31" s="565"/>
      <c r="N31" s="569"/>
      <c r="O31" s="1344">
        <f t="shared" si="1"/>
        <v>0</v>
      </c>
      <c r="P31" s="1345">
        <f t="shared" si="1"/>
        <v>0</v>
      </c>
      <c r="Q31" s="1332">
        <f>'t1'!N31</f>
        <v>0</v>
      </c>
    </row>
    <row r="32" spans="1:17" ht="14.1" customHeight="1">
      <c r="A32" s="1173" t="str">
        <f>'t1'!A32</f>
        <v>farmacisti con incarico di struttura complessa (rapp. esclusivo)</v>
      </c>
      <c r="B32" s="1174" t="str">
        <f>'t1'!B32</f>
        <v>SD0E39</v>
      </c>
      <c r="C32" s="565"/>
      <c r="D32" s="562"/>
      <c r="E32" s="565"/>
      <c r="F32" s="562"/>
      <c r="G32" s="565"/>
      <c r="H32" s="562"/>
      <c r="I32" s="565">
        <v>1</v>
      </c>
      <c r="J32" s="562"/>
      <c r="K32" s="565"/>
      <c r="L32" s="562"/>
      <c r="M32" s="565"/>
      <c r="N32" s="569"/>
      <c r="O32" s="1344">
        <f t="shared" si="1"/>
        <v>1</v>
      </c>
      <c r="P32" s="1345">
        <f t="shared" si="1"/>
        <v>0</v>
      </c>
      <c r="Q32" s="1332">
        <f>'t1'!N32</f>
        <v>1</v>
      </c>
    </row>
    <row r="33" spans="1:17" ht="14.1" customHeight="1">
      <c r="A33" s="1173" t="str">
        <f>'t1'!A33</f>
        <v>farmacisti con incarico di struttura complessa (rapp. non escl.)</v>
      </c>
      <c r="B33" s="1174" t="str">
        <f>'t1'!B33</f>
        <v>SD0N39</v>
      </c>
      <c r="C33" s="565"/>
      <c r="D33" s="562"/>
      <c r="E33" s="565"/>
      <c r="F33" s="562"/>
      <c r="G33" s="565"/>
      <c r="H33" s="562"/>
      <c r="I33" s="565"/>
      <c r="J33" s="562"/>
      <c r="K33" s="565"/>
      <c r="L33" s="562"/>
      <c r="M33" s="565"/>
      <c r="N33" s="569"/>
      <c r="O33" s="1344">
        <f t="shared" si="1"/>
        <v>0</v>
      </c>
      <c r="P33" s="1345">
        <f t="shared" si="1"/>
        <v>0</v>
      </c>
      <c r="Q33" s="1332">
        <f>'t1'!N33</f>
        <v>0</v>
      </c>
    </row>
    <row r="34" spans="1:17" ht="14.1" customHeight="1">
      <c r="A34" s="1173" t="str">
        <f>'t1'!A34</f>
        <v>farmacisti con incarico di struttura semplice (rapp. esclusivo)</v>
      </c>
      <c r="B34" s="1174" t="str">
        <f>'t1'!B34</f>
        <v>SD0E38</v>
      </c>
      <c r="C34" s="565"/>
      <c r="D34" s="562"/>
      <c r="E34" s="565"/>
      <c r="F34" s="562"/>
      <c r="G34" s="565"/>
      <c r="H34" s="562"/>
      <c r="I34" s="565"/>
      <c r="J34" s="562"/>
      <c r="K34" s="565">
        <v>1</v>
      </c>
      <c r="L34" s="562">
        <v>2</v>
      </c>
      <c r="M34" s="565"/>
      <c r="N34" s="569"/>
      <c r="O34" s="1344">
        <f t="shared" si="1"/>
        <v>1</v>
      </c>
      <c r="P34" s="1345">
        <f t="shared" si="1"/>
        <v>2</v>
      </c>
      <c r="Q34" s="1332">
        <f>'t1'!N34</f>
        <v>1</v>
      </c>
    </row>
    <row r="35" spans="1:17" ht="14.1" customHeight="1">
      <c r="A35" s="1173" t="str">
        <f>'t1'!A35</f>
        <v>farmacisti con incarico di struttura semplice (rapp. non escl.)</v>
      </c>
      <c r="B35" s="1174" t="str">
        <f>'t1'!B35</f>
        <v>SD0N38</v>
      </c>
      <c r="C35" s="565"/>
      <c r="D35" s="562"/>
      <c r="E35" s="565"/>
      <c r="F35" s="562"/>
      <c r="G35" s="565"/>
      <c r="H35" s="562"/>
      <c r="I35" s="565"/>
      <c r="J35" s="562"/>
      <c r="K35" s="565"/>
      <c r="L35" s="562"/>
      <c r="M35" s="565"/>
      <c r="N35" s="569"/>
      <c r="O35" s="1344">
        <f t="shared" si="1"/>
        <v>0</v>
      </c>
      <c r="P35" s="1345">
        <f t="shared" si="1"/>
        <v>0</v>
      </c>
      <c r="Q35" s="1332">
        <f>'t1'!N35</f>
        <v>0</v>
      </c>
    </row>
    <row r="36" spans="1:17" ht="14.1" customHeight="1">
      <c r="A36" s="1173" t="str">
        <f>'t1'!A36</f>
        <v>farmacisti con altri incar. prof.li (rapp. esclusivo)</v>
      </c>
      <c r="B36" s="1174" t="str">
        <f>'t1'!B36</f>
        <v>SD0A38</v>
      </c>
      <c r="C36" s="565"/>
      <c r="D36" s="562"/>
      <c r="E36" s="565"/>
      <c r="F36" s="562"/>
      <c r="G36" s="565"/>
      <c r="H36" s="562"/>
      <c r="I36" s="565"/>
      <c r="J36" s="562">
        <v>1</v>
      </c>
      <c r="K36" s="565">
        <v>1</v>
      </c>
      <c r="L36" s="562">
        <v>3</v>
      </c>
      <c r="M36" s="565"/>
      <c r="N36" s="569"/>
      <c r="O36" s="1344">
        <f t="shared" si="1"/>
        <v>1</v>
      </c>
      <c r="P36" s="1345">
        <f t="shared" si="1"/>
        <v>4</v>
      </c>
      <c r="Q36" s="1332">
        <f>'t1'!N36</f>
        <v>1</v>
      </c>
    </row>
    <row r="37" spans="1:17" ht="14.1" customHeight="1">
      <c r="A37" s="1173" t="str">
        <f>'t1'!A37</f>
        <v>farmacisti con altri incar. prof.li (rapp. non escl.)</v>
      </c>
      <c r="B37" s="1174" t="str">
        <f>'t1'!B37</f>
        <v>SD0037</v>
      </c>
      <c r="C37" s="565"/>
      <c r="D37" s="562"/>
      <c r="E37" s="565"/>
      <c r="F37" s="562"/>
      <c r="G37" s="565"/>
      <c r="H37" s="562"/>
      <c r="I37" s="565"/>
      <c r="J37" s="562"/>
      <c r="K37" s="565"/>
      <c r="L37" s="562"/>
      <c r="M37" s="565"/>
      <c r="N37" s="569"/>
      <c r="O37" s="1344">
        <f t="shared" si="1"/>
        <v>0</v>
      </c>
      <c r="P37" s="1345">
        <f t="shared" si="1"/>
        <v>0</v>
      </c>
      <c r="Q37" s="1332">
        <f>'t1'!N37</f>
        <v>0</v>
      </c>
    </row>
    <row r="38" spans="1:17" ht="14.1" customHeight="1">
      <c r="A38" s="1173" t="str">
        <f>'t1'!A38</f>
        <v>farmacisti a t. determinato (art. 15-septies d.lgs. 502/92)</v>
      </c>
      <c r="B38" s="1174" t="str">
        <f>'t1'!B38</f>
        <v>SD0600</v>
      </c>
      <c r="C38" s="565"/>
      <c r="D38" s="562"/>
      <c r="E38" s="565"/>
      <c r="F38" s="562"/>
      <c r="G38" s="565"/>
      <c r="H38" s="562"/>
      <c r="I38" s="565"/>
      <c r="J38" s="562"/>
      <c r="K38" s="565"/>
      <c r="L38" s="562"/>
      <c r="M38" s="565"/>
      <c r="N38" s="569"/>
      <c r="O38" s="1344">
        <f t="shared" si="1"/>
        <v>0</v>
      </c>
      <c r="P38" s="1345">
        <f t="shared" si="1"/>
        <v>0</v>
      </c>
      <c r="Q38" s="1332">
        <f>'t1'!N38</f>
        <v>0</v>
      </c>
    </row>
    <row r="39" spans="1:17" ht="14.1" customHeight="1">
      <c r="A39" s="1173" t="str">
        <f>'t1'!A39</f>
        <v>biologi con incarico di struttura complessa (rapp. esclusivo)</v>
      </c>
      <c r="B39" s="1174" t="str">
        <f>'t1'!B39</f>
        <v>SD0E13</v>
      </c>
      <c r="C39" s="565"/>
      <c r="D39" s="562"/>
      <c r="E39" s="565"/>
      <c r="F39" s="562"/>
      <c r="G39" s="565"/>
      <c r="H39" s="562"/>
      <c r="I39" s="565"/>
      <c r="J39" s="562"/>
      <c r="K39" s="565"/>
      <c r="L39" s="562">
        <v>1</v>
      </c>
      <c r="M39" s="565"/>
      <c r="N39" s="569"/>
      <c r="O39" s="1344">
        <f t="shared" si="1"/>
        <v>0</v>
      </c>
      <c r="P39" s="1345">
        <f t="shared" si="1"/>
        <v>1</v>
      </c>
      <c r="Q39" s="1332">
        <f>'t1'!N39</f>
        <v>1</v>
      </c>
    </row>
    <row r="40" spans="1:17" ht="14.1" customHeight="1">
      <c r="A40" s="1173" t="str">
        <f>'t1'!A40</f>
        <v>biologi con incarico di struttura complessa (rapp. non escl.)</v>
      </c>
      <c r="B40" s="1174" t="str">
        <f>'t1'!B40</f>
        <v>SD0N13</v>
      </c>
      <c r="C40" s="565"/>
      <c r="D40" s="562"/>
      <c r="E40" s="565"/>
      <c r="F40" s="562"/>
      <c r="G40" s="565"/>
      <c r="H40" s="562"/>
      <c r="I40" s="565"/>
      <c r="J40" s="562"/>
      <c r="K40" s="565"/>
      <c r="L40" s="562"/>
      <c r="M40" s="565"/>
      <c r="N40" s="569"/>
      <c r="O40" s="1344">
        <f t="shared" si="1"/>
        <v>0</v>
      </c>
      <c r="P40" s="1345">
        <f t="shared" si="1"/>
        <v>0</v>
      </c>
      <c r="Q40" s="1332">
        <f>'t1'!N40</f>
        <v>0</v>
      </c>
    </row>
    <row r="41" spans="1:17" ht="14.1" customHeight="1">
      <c r="A41" s="1173" t="str">
        <f>'t1'!A41</f>
        <v>biologi con incarico di struttura semplice (rapp. esclusivo)</v>
      </c>
      <c r="B41" s="1174" t="str">
        <f>'t1'!B41</f>
        <v>SD0E12</v>
      </c>
      <c r="C41" s="565"/>
      <c r="D41" s="562"/>
      <c r="E41" s="565"/>
      <c r="F41" s="562"/>
      <c r="G41" s="565"/>
      <c r="H41" s="562"/>
      <c r="I41" s="565"/>
      <c r="J41" s="562"/>
      <c r="K41" s="565">
        <v>5</v>
      </c>
      <c r="L41" s="562">
        <v>5</v>
      </c>
      <c r="M41" s="565"/>
      <c r="N41" s="569"/>
      <c r="O41" s="1344">
        <f t="shared" si="1"/>
        <v>5</v>
      </c>
      <c r="P41" s="1345">
        <f t="shared" si="1"/>
        <v>5</v>
      </c>
      <c r="Q41" s="1332">
        <f>'t1'!N41</f>
        <v>1</v>
      </c>
    </row>
    <row r="42" spans="1:17" ht="14.1" customHeight="1">
      <c r="A42" s="1173" t="str">
        <f>'t1'!A42</f>
        <v>biologi con incarico di struttura semplice (rapp. non escl.)</v>
      </c>
      <c r="B42" s="1174" t="str">
        <f>'t1'!B42</f>
        <v>SD0N12</v>
      </c>
      <c r="C42" s="565"/>
      <c r="D42" s="562"/>
      <c r="E42" s="565"/>
      <c r="F42" s="562"/>
      <c r="G42" s="565"/>
      <c r="H42" s="562"/>
      <c r="I42" s="565"/>
      <c r="J42" s="562"/>
      <c r="K42" s="565"/>
      <c r="L42" s="562"/>
      <c r="M42" s="565"/>
      <c r="N42" s="569"/>
      <c r="O42" s="1344">
        <f t="shared" si="1"/>
        <v>0</v>
      </c>
      <c r="P42" s="1345">
        <f t="shared" si="1"/>
        <v>0</v>
      </c>
      <c r="Q42" s="1332">
        <f>'t1'!N42</f>
        <v>0</v>
      </c>
    </row>
    <row r="43" spans="1:17" ht="14.1" customHeight="1">
      <c r="A43" s="1173" t="str">
        <f>'t1'!A43</f>
        <v>biologi con altri incar. prof.li (rapp. esclusivo)</v>
      </c>
      <c r="B43" s="1174" t="str">
        <f>'t1'!B43</f>
        <v>SD0A12</v>
      </c>
      <c r="C43" s="565"/>
      <c r="D43" s="562"/>
      <c r="E43" s="565"/>
      <c r="F43" s="562"/>
      <c r="G43" s="565"/>
      <c r="H43" s="562"/>
      <c r="I43" s="565"/>
      <c r="J43" s="562"/>
      <c r="K43" s="565">
        <v>2</v>
      </c>
      <c r="L43" s="562">
        <v>28</v>
      </c>
      <c r="M43" s="565"/>
      <c r="N43" s="569"/>
      <c r="O43" s="1344">
        <f t="shared" si="1"/>
        <v>2</v>
      </c>
      <c r="P43" s="1345">
        <f t="shared" si="1"/>
        <v>28</v>
      </c>
      <c r="Q43" s="1332">
        <f>'t1'!N43</f>
        <v>1</v>
      </c>
    </row>
    <row r="44" spans="1:17" ht="14.1" customHeight="1">
      <c r="A44" s="1173" t="str">
        <f>'t1'!A44</f>
        <v>biologi con altri incar. prof.li (rapp. non escl.)</v>
      </c>
      <c r="B44" s="1174" t="str">
        <f>'t1'!B44</f>
        <v>SD0011</v>
      </c>
      <c r="C44" s="565"/>
      <c r="D44" s="562"/>
      <c r="E44" s="565"/>
      <c r="F44" s="562"/>
      <c r="G44" s="565"/>
      <c r="H44" s="562"/>
      <c r="I44" s="565"/>
      <c r="J44" s="562"/>
      <c r="K44" s="565"/>
      <c r="L44" s="562"/>
      <c r="M44" s="565"/>
      <c r="N44" s="569"/>
      <c r="O44" s="1344">
        <f t="shared" si="1"/>
        <v>0</v>
      </c>
      <c r="P44" s="1345">
        <f t="shared" si="1"/>
        <v>0</v>
      </c>
      <c r="Q44" s="1332">
        <f>'t1'!N44</f>
        <v>0</v>
      </c>
    </row>
    <row r="45" spans="1:17" ht="14.1" customHeight="1">
      <c r="A45" s="1173" t="str">
        <f>'t1'!A45</f>
        <v>biologi a t. determinato (art. 15-septies d.lgs. 502/92)</v>
      </c>
      <c r="B45" s="1174" t="str">
        <f>'t1'!B45</f>
        <v>SD0601</v>
      </c>
      <c r="C45" s="565"/>
      <c r="D45" s="562"/>
      <c r="E45" s="565"/>
      <c r="F45" s="562"/>
      <c r="G45" s="565"/>
      <c r="H45" s="562"/>
      <c r="I45" s="565"/>
      <c r="J45" s="562"/>
      <c r="K45" s="565"/>
      <c r="L45" s="562"/>
      <c r="M45" s="565"/>
      <c r="N45" s="569"/>
      <c r="O45" s="1344">
        <f t="shared" si="1"/>
        <v>0</v>
      </c>
      <c r="P45" s="1345">
        <f t="shared" si="1"/>
        <v>0</v>
      </c>
      <c r="Q45" s="1332">
        <f>'t1'!N45</f>
        <v>0</v>
      </c>
    </row>
    <row r="46" spans="1:17" ht="14.1" customHeight="1">
      <c r="A46" s="1173" t="str">
        <f>'t1'!A46</f>
        <v>chimici con incarico di struttura complessa (rapp. esclusivo)</v>
      </c>
      <c r="B46" s="1174" t="str">
        <f>'t1'!B46</f>
        <v>SD0E16</v>
      </c>
      <c r="C46" s="565"/>
      <c r="D46" s="562"/>
      <c r="E46" s="565"/>
      <c r="F46" s="562"/>
      <c r="G46" s="565"/>
      <c r="H46" s="562"/>
      <c r="I46" s="565"/>
      <c r="J46" s="562"/>
      <c r="K46" s="565"/>
      <c r="L46" s="562"/>
      <c r="M46" s="565"/>
      <c r="N46" s="569"/>
      <c r="O46" s="1344">
        <f t="shared" si="1"/>
        <v>0</v>
      </c>
      <c r="P46" s="1345">
        <f t="shared" si="1"/>
        <v>0</v>
      </c>
      <c r="Q46" s="1332">
        <f>'t1'!N46</f>
        <v>0</v>
      </c>
    </row>
    <row r="47" spans="1:17" ht="14.1" customHeight="1">
      <c r="A47" s="1173" t="str">
        <f>'t1'!A47</f>
        <v>chimici con incarico di struttura complessa (rapp.non escl.)</v>
      </c>
      <c r="B47" s="1174" t="str">
        <f>'t1'!B47</f>
        <v>SD0N16</v>
      </c>
      <c r="C47" s="565"/>
      <c r="D47" s="562"/>
      <c r="E47" s="565"/>
      <c r="F47" s="562"/>
      <c r="G47" s="565"/>
      <c r="H47" s="562"/>
      <c r="I47" s="565"/>
      <c r="J47" s="562"/>
      <c r="K47" s="565"/>
      <c r="L47" s="562"/>
      <c r="M47" s="565"/>
      <c r="N47" s="569"/>
      <c r="O47" s="1344">
        <f t="shared" si="1"/>
        <v>0</v>
      </c>
      <c r="P47" s="1345">
        <f t="shared" si="1"/>
        <v>0</v>
      </c>
      <c r="Q47" s="1332">
        <f>'t1'!N47</f>
        <v>0</v>
      </c>
    </row>
    <row r="48" spans="1:17" ht="14.1" customHeight="1">
      <c r="A48" s="1173" t="str">
        <f>'t1'!A48</f>
        <v>chimici con incarico di struttura semplice (rapp. esclusivo)</v>
      </c>
      <c r="B48" s="1174" t="str">
        <f>'t1'!B48</f>
        <v>SD0E15</v>
      </c>
      <c r="C48" s="565"/>
      <c r="D48" s="562"/>
      <c r="E48" s="565"/>
      <c r="F48" s="562"/>
      <c r="G48" s="565"/>
      <c r="H48" s="562"/>
      <c r="I48" s="565"/>
      <c r="J48" s="562"/>
      <c r="K48" s="565">
        <v>1</v>
      </c>
      <c r="L48" s="562"/>
      <c r="M48" s="565"/>
      <c r="N48" s="569"/>
      <c r="O48" s="1344">
        <f t="shared" si="1"/>
        <v>1</v>
      </c>
      <c r="P48" s="1345">
        <f t="shared" si="1"/>
        <v>0</v>
      </c>
      <c r="Q48" s="1332">
        <f>'t1'!N48</f>
        <v>1</v>
      </c>
    </row>
    <row r="49" spans="1:17" ht="14.1" customHeight="1">
      <c r="A49" s="1173" t="str">
        <f>'t1'!A49</f>
        <v>chimici con incarico di struttura semplice (rapp. non escl.)</v>
      </c>
      <c r="B49" s="1174" t="str">
        <f>'t1'!B49</f>
        <v>SD0N15</v>
      </c>
      <c r="C49" s="565"/>
      <c r="D49" s="562"/>
      <c r="E49" s="565"/>
      <c r="F49" s="562"/>
      <c r="G49" s="565"/>
      <c r="H49" s="562"/>
      <c r="I49" s="565"/>
      <c r="J49" s="562"/>
      <c r="K49" s="565"/>
      <c r="L49" s="562"/>
      <c r="M49" s="565"/>
      <c r="N49" s="569"/>
      <c r="O49" s="1344">
        <f t="shared" si="1"/>
        <v>0</v>
      </c>
      <c r="P49" s="1345">
        <f t="shared" si="1"/>
        <v>0</v>
      </c>
      <c r="Q49" s="1332">
        <f>'t1'!N49</f>
        <v>0</v>
      </c>
    </row>
    <row r="50" spans="1:17" ht="14.1" customHeight="1">
      <c r="A50" s="1173" t="str">
        <f>'t1'!A50</f>
        <v>chimici con altri incar. prof.li (rapp. esclusivo)</v>
      </c>
      <c r="B50" s="1174" t="str">
        <f>'t1'!B50</f>
        <v>SD0A15</v>
      </c>
      <c r="C50" s="565"/>
      <c r="D50" s="562"/>
      <c r="E50" s="565"/>
      <c r="F50" s="562"/>
      <c r="G50" s="565"/>
      <c r="H50" s="562"/>
      <c r="I50" s="565"/>
      <c r="J50" s="562"/>
      <c r="K50" s="565">
        <v>1</v>
      </c>
      <c r="L50" s="562"/>
      <c r="M50" s="565"/>
      <c r="N50" s="569"/>
      <c r="O50" s="1344">
        <f t="shared" si="1"/>
        <v>1</v>
      </c>
      <c r="P50" s="1345">
        <f t="shared" si="1"/>
        <v>0</v>
      </c>
      <c r="Q50" s="1332">
        <f>'t1'!N50</f>
        <v>1</v>
      </c>
    </row>
    <row r="51" spans="1:17" ht="14.1" customHeight="1">
      <c r="A51" s="1173" t="str">
        <f>'t1'!A51</f>
        <v>chimici con altri incar. prof.li (rapp. non escl.)</v>
      </c>
      <c r="B51" s="1174" t="str">
        <f>'t1'!B51</f>
        <v>SD0014</v>
      </c>
      <c r="C51" s="565"/>
      <c r="D51" s="562"/>
      <c r="E51" s="565"/>
      <c r="F51" s="562"/>
      <c r="G51" s="565"/>
      <c r="H51" s="562"/>
      <c r="I51" s="565"/>
      <c r="J51" s="562"/>
      <c r="K51" s="565"/>
      <c r="L51" s="562"/>
      <c r="M51" s="565"/>
      <c r="N51" s="569"/>
      <c r="O51" s="1344">
        <f t="shared" si="1"/>
        <v>0</v>
      </c>
      <c r="P51" s="1345">
        <f t="shared" si="1"/>
        <v>0</v>
      </c>
      <c r="Q51" s="1332">
        <f>'t1'!N51</f>
        <v>0</v>
      </c>
    </row>
    <row r="52" spans="1:17" ht="14.1" customHeight="1">
      <c r="A52" s="1173" t="str">
        <f>'t1'!A52</f>
        <v>chimici a t. determinato (art. 15-septies d.lgs. 502/92)</v>
      </c>
      <c r="B52" s="1174" t="str">
        <f>'t1'!B52</f>
        <v>SD0602</v>
      </c>
      <c r="C52" s="565"/>
      <c r="D52" s="562"/>
      <c r="E52" s="565"/>
      <c r="F52" s="562"/>
      <c r="G52" s="565"/>
      <c r="H52" s="562"/>
      <c r="I52" s="565"/>
      <c r="J52" s="562"/>
      <c r="K52" s="565"/>
      <c r="L52" s="562"/>
      <c r="M52" s="565"/>
      <c r="N52" s="569"/>
      <c r="O52" s="1344">
        <f t="shared" si="1"/>
        <v>0</v>
      </c>
      <c r="P52" s="1345">
        <f t="shared" si="1"/>
        <v>0</v>
      </c>
      <c r="Q52" s="1332">
        <f>'t1'!N52</f>
        <v>0</v>
      </c>
    </row>
    <row r="53" spans="1:17" ht="14.1" customHeight="1">
      <c r="A53" s="1173" t="str">
        <f>'t1'!A53</f>
        <v>fisici con incarico di struttura complessa (rapp. esclusivo)</v>
      </c>
      <c r="B53" s="1174" t="str">
        <f>'t1'!B53</f>
        <v>SD0E42</v>
      </c>
      <c r="C53" s="565"/>
      <c r="D53" s="562"/>
      <c r="E53" s="565"/>
      <c r="F53" s="562"/>
      <c r="G53" s="565"/>
      <c r="H53" s="562"/>
      <c r="I53" s="565"/>
      <c r="J53" s="562"/>
      <c r="K53" s="565"/>
      <c r="L53" s="562"/>
      <c r="M53" s="565"/>
      <c r="N53" s="569"/>
      <c r="O53" s="1344">
        <f t="shared" si="1"/>
        <v>0</v>
      </c>
      <c r="P53" s="1345">
        <f t="shared" si="1"/>
        <v>0</v>
      </c>
      <c r="Q53" s="1332">
        <f>'t1'!N53</f>
        <v>0</v>
      </c>
    </row>
    <row r="54" spans="1:17" ht="14.1" customHeight="1">
      <c r="A54" s="1173" t="str">
        <f>'t1'!A54</f>
        <v>fisici con incarico di struttura complessa (rapp. non escl.)</v>
      </c>
      <c r="B54" s="1174" t="str">
        <f>'t1'!B54</f>
        <v>SD0N42</v>
      </c>
      <c r="C54" s="565"/>
      <c r="D54" s="562"/>
      <c r="E54" s="565"/>
      <c r="F54" s="562"/>
      <c r="G54" s="565"/>
      <c r="H54" s="562"/>
      <c r="I54" s="565"/>
      <c r="J54" s="562"/>
      <c r="K54" s="565"/>
      <c r="L54" s="562"/>
      <c r="M54" s="565"/>
      <c r="N54" s="569"/>
      <c r="O54" s="1344">
        <f t="shared" si="1"/>
        <v>0</v>
      </c>
      <c r="P54" s="1345">
        <f t="shared" si="1"/>
        <v>0</v>
      </c>
      <c r="Q54" s="1332">
        <f>'t1'!N54</f>
        <v>0</v>
      </c>
    </row>
    <row r="55" spans="1:17" ht="14.1" customHeight="1">
      <c r="A55" s="1173" t="str">
        <f>'t1'!A55</f>
        <v>fisici con incarico di struttura semplice (rapp. esclusivo)</v>
      </c>
      <c r="B55" s="1174" t="str">
        <f>'t1'!B55</f>
        <v>SD0E41</v>
      </c>
      <c r="C55" s="565"/>
      <c r="D55" s="562"/>
      <c r="E55" s="565"/>
      <c r="F55" s="562"/>
      <c r="G55" s="565"/>
      <c r="H55" s="562"/>
      <c r="I55" s="565"/>
      <c r="J55" s="562"/>
      <c r="K55" s="565">
        <v>1</v>
      </c>
      <c r="L55" s="562">
        <v>1</v>
      </c>
      <c r="M55" s="565"/>
      <c r="N55" s="569"/>
      <c r="O55" s="1344">
        <f t="shared" si="1"/>
        <v>1</v>
      </c>
      <c r="P55" s="1345">
        <f t="shared" si="1"/>
        <v>1</v>
      </c>
      <c r="Q55" s="1332">
        <f>'t1'!N55</f>
        <v>1</v>
      </c>
    </row>
    <row r="56" spans="1:17">
      <c r="A56" s="1173" t="str">
        <f>'t1'!A56</f>
        <v>fisici con incarico di struttura semplice (rapp. non escl.)</v>
      </c>
      <c r="B56" s="1174" t="str">
        <f>'t1'!B56</f>
        <v>SD0N41</v>
      </c>
      <c r="C56" s="565"/>
      <c r="D56" s="562"/>
      <c r="E56" s="565"/>
      <c r="F56" s="562"/>
      <c r="G56" s="565"/>
      <c r="H56" s="562"/>
      <c r="I56" s="565"/>
      <c r="J56" s="562"/>
      <c r="K56" s="565"/>
      <c r="L56" s="562"/>
      <c r="M56" s="565"/>
      <c r="N56" s="569"/>
      <c r="O56" s="1344">
        <f t="shared" si="1"/>
        <v>0</v>
      </c>
      <c r="P56" s="1345">
        <f t="shared" si="1"/>
        <v>0</v>
      </c>
      <c r="Q56" s="1332">
        <f>'t1'!N56</f>
        <v>0</v>
      </c>
    </row>
    <row r="57" spans="1:17">
      <c r="A57" s="1173" t="str">
        <f>'t1'!A57</f>
        <v>fisici con altri incar. prof.li (rapp. esclusivo)</v>
      </c>
      <c r="B57" s="1174" t="str">
        <f>'t1'!B57</f>
        <v>SD0A41</v>
      </c>
      <c r="C57" s="565"/>
      <c r="D57" s="562"/>
      <c r="E57" s="565"/>
      <c r="F57" s="562"/>
      <c r="G57" s="565"/>
      <c r="H57" s="562"/>
      <c r="I57" s="565"/>
      <c r="J57" s="562"/>
      <c r="K57" s="565">
        <v>3</v>
      </c>
      <c r="L57" s="562">
        <v>1</v>
      </c>
      <c r="M57" s="565"/>
      <c r="N57" s="569"/>
      <c r="O57" s="1344">
        <f t="shared" si="1"/>
        <v>3</v>
      </c>
      <c r="P57" s="1345">
        <f t="shared" si="1"/>
        <v>1</v>
      </c>
      <c r="Q57" s="1332">
        <f>'t1'!N57</f>
        <v>1</v>
      </c>
    </row>
    <row r="58" spans="1:17">
      <c r="A58" s="1173" t="str">
        <f>'t1'!A58</f>
        <v>fisici con altri incar. prof.li (rapp. non escl.)</v>
      </c>
      <c r="B58" s="1174" t="str">
        <f>'t1'!B58</f>
        <v>SD0040</v>
      </c>
      <c r="C58" s="565"/>
      <c r="D58" s="562"/>
      <c r="E58" s="565"/>
      <c r="F58" s="562"/>
      <c r="G58" s="565"/>
      <c r="H58" s="562"/>
      <c r="I58" s="565"/>
      <c r="J58" s="562"/>
      <c r="K58" s="565"/>
      <c r="L58" s="562"/>
      <c r="M58" s="565"/>
      <c r="N58" s="569"/>
      <c r="O58" s="1344">
        <f t="shared" si="1"/>
        <v>0</v>
      </c>
      <c r="P58" s="1345">
        <f t="shared" si="1"/>
        <v>0</v>
      </c>
      <c r="Q58" s="1332">
        <f>'t1'!N58</f>
        <v>0</v>
      </c>
    </row>
    <row r="59" spans="1:17">
      <c r="A59" s="1173" t="str">
        <f>'t1'!A59</f>
        <v>fisici a t. determinato (art. 15-septies d.lgs. 502/92)</v>
      </c>
      <c r="B59" s="1174" t="str">
        <f>'t1'!B59</f>
        <v>SD0603</v>
      </c>
      <c r="C59" s="565"/>
      <c r="D59" s="562"/>
      <c r="E59" s="565"/>
      <c r="F59" s="562"/>
      <c r="G59" s="565"/>
      <c r="H59" s="562"/>
      <c r="I59" s="565"/>
      <c r="J59" s="562"/>
      <c r="K59" s="565"/>
      <c r="L59" s="562"/>
      <c r="M59" s="565"/>
      <c r="N59" s="569"/>
      <c r="O59" s="1344">
        <f t="shared" si="1"/>
        <v>0</v>
      </c>
      <c r="P59" s="1345">
        <f t="shared" si="1"/>
        <v>0</v>
      </c>
      <c r="Q59" s="1332">
        <f>'t1'!N59</f>
        <v>0</v>
      </c>
    </row>
    <row r="60" spans="1:17">
      <c r="A60" s="1173" t="str">
        <f>'t1'!A60</f>
        <v>psicologi con incarico di struttura complessa (rapp. esclusivo)</v>
      </c>
      <c r="B60" s="1174" t="str">
        <f>'t1'!B60</f>
        <v>SD0E66</v>
      </c>
      <c r="C60" s="565"/>
      <c r="D60" s="562"/>
      <c r="E60" s="565"/>
      <c r="F60" s="562"/>
      <c r="G60" s="565"/>
      <c r="H60" s="562"/>
      <c r="I60" s="565"/>
      <c r="J60" s="562"/>
      <c r="K60" s="565"/>
      <c r="L60" s="562"/>
      <c r="M60" s="565"/>
      <c r="N60" s="569"/>
      <c r="O60" s="1344">
        <f t="shared" si="1"/>
        <v>0</v>
      </c>
      <c r="P60" s="1345">
        <f t="shared" si="1"/>
        <v>0</v>
      </c>
      <c r="Q60" s="1332">
        <f>'t1'!N60</f>
        <v>0</v>
      </c>
    </row>
    <row r="61" spans="1:17">
      <c r="A61" s="1173" t="str">
        <f>'t1'!A61</f>
        <v>psicologi con incarico di struttura complessa (rapp. non escl.)</v>
      </c>
      <c r="B61" s="1174" t="str">
        <f>'t1'!B61</f>
        <v>SD0N66</v>
      </c>
      <c r="C61" s="565"/>
      <c r="D61" s="562"/>
      <c r="E61" s="565"/>
      <c r="F61" s="562"/>
      <c r="G61" s="565"/>
      <c r="H61" s="562"/>
      <c r="I61" s="565"/>
      <c r="J61" s="562"/>
      <c r="K61" s="565"/>
      <c r="L61" s="562"/>
      <c r="M61" s="565"/>
      <c r="N61" s="569"/>
      <c r="O61" s="1344">
        <f t="shared" si="1"/>
        <v>0</v>
      </c>
      <c r="P61" s="1345">
        <f t="shared" si="1"/>
        <v>0</v>
      </c>
      <c r="Q61" s="1332">
        <f>'t1'!N61</f>
        <v>0</v>
      </c>
    </row>
    <row r="62" spans="1:17">
      <c r="A62" s="1173" t="str">
        <f>'t1'!A62</f>
        <v>psicologi con incarico di struttura semplice (rapp. esclusivo)</v>
      </c>
      <c r="B62" s="1174" t="str">
        <f>'t1'!B62</f>
        <v>SD0E65</v>
      </c>
      <c r="C62" s="565"/>
      <c r="D62" s="562"/>
      <c r="E62" s="565"/>
      <c r="F62" s="562"/>
      <c r="G62" s="565"/>
      <c r="H62" s="562"/>
      <c r="I62" s="565"/>
      <c r="J62" s="562">
        <v>1</v>
      </c>
      <c r="K62" s="565"/>
      <c r="L62" s="562"/>
      <c r="M62" s="565"/>
      <c r="N62" s="569"/>
      <c r="O62" s="1344">
        <f t="shared" si="1"/>
        <v>0</v>
      </c>
      <c r="P62" s="1345">
        <f t="shared" si="1"/>
        <v>1</v>
      </c>
      <c r="Q62" s="1332">
        <f>'t1'!N62</f>
        <v>1</v>
      </c>
    </row>
    <row r="63" spans="1:17">
      <c r="A63" s="1173" t="str">
        <f>'t1'!A63</f>
        <v>psicologi con incarico di struttura semplice (rapp. non escl.)</v>
      </c>
      <c r="B63" s="1174" t="str">
        <f>'t1'!B63</f>
        <v>SD0N65</v>
      </c>
      <c r="C63" s="565"/>
      <c r="D63" s="562"/>
      <c r="E63" s="565"/>
      <c r="F63" s="562"/>
      <c r="G63" s="565"/>
      <c r="H63" s="562"/>
      <c r="I63" s="565"/>
      <c r="J63" s="562"/>
      <c r="K63" s="565"/>
      <c r="L63" s="562"/>
      <c r="M63" s="565"/>
      <c r="N63" s="569"/>
      <c r="O63" s="1344">
        <f t="shared" si="1"/>
        <v>0</v>
      </c>
      <c r="P63" s="1345">
        <f t="shared" si="1"/>
        <v>0</v>
      </c>
      <c r="Q63" s="1332">
        <f>'t1'!N63</f>
        <v>0</v>
      </c>
    </row>
    <row r="64" spans="1:17">
      <c r="A64" s="1173" t="str">
        <f>'t1'!A64</f>
        <v>psicologi con altri incar. prof.li (rapp. esclusivo)</v>
      </c>
      <c r="B64" s="1174" t="str">
        <f>'t1'!B64</f>
        <v>SD0A65</v>
      </c>
      <c r="C64" s="565"/>
      <c r="D64" s="562"/>
      <c r="E64" s="565"/>
      <c r="F64" s="562"/>
      <c r="G64" s="565"/>
      <c r="H64" s="562"/>
      <c r="I64" s="565"/>
      <c r="J64" s="562"/>
      <c r="K64" s="565">
        <v>1</v>
      </c>
      <c r="L64" s="562"/>
      <c r="M64" s="565"/>
      <c r="N64" s="569"/>
      <c r="O64" s="1344">
        <f t="shared" si="1"/>
        <v>1</v>
      </c>
      <c r="P64" s="1345">
        <f t="shared" si="1"/>
        <v>0</v>
      </c>
      <c r="Q64" s="1332">
        <f>'t1'!N64</f>
        <v>1</v>
      </c>
    </row>
    <row r="65" spans="1:17">
      <c r="A65" s="1173" t="str">
        <f>'t1'!A65</f>
        <v>psicologi con altri incar. prof.li (rapp. non escl.)</v>
      </c>
      <c r="B65" s="1174" t="str">
        <f>'t1'!B65</f>
        <v>SD0064</v>
      </c>
      <c r="C65" s="565"/>
      <c r="D65" s="562"/>
      <c r="E65" s="565"/>
      <c r="F65" s="562"/>
      <c r="G65" s="565"/>
      <c r="H65" s="562"/>
      <c r="I65" s="565"/>
      <c r="J65" s="562"/>
      <c r="K65" s="565"/>
      <c r="L65" s="562"/>
      <c r="M65" s="565"/>
      <c r="N65" s="569"/>
      <c r="O65" s="1344">
        <f t="shared" si="1"/>
        <v>0</v>
      </c>
      <c r="P65" s="1345">
        <f t="shared" si="1"/>
        <v>0</v>
      </c>
      <c r="Q65" s="1332">
        <f>'t1'!N65</f>
        <v>0</v>
      </c>
    </row>
    <row r="66" spans="1:17">
      <c r="A66" s="1173" t="str">
        <f>'t1'!A66</f>
        <v>psicologi a t. determinato (art. 15-septies d.lgs. 502/92)</v>
      </c>
      <c r="B66" s="1174" t="str">
        <f>'t1'!B66</f>
        <v>SD0604</v>
      </c>
      <c r="C66" s="565"/>
      <c r="D66" s="562"/>
      <c r="E66" s="565"/>
      <c r="F66" s="562"/>
      <c r="G66" s="565"/>
      <c r="H66" s="562"/>
      <c r="I66" s="565"/>
      <c r="J66" s="562"/>
      <c r="K66" s="565"/>
      <c r="L66" s="562"/>
      <c r="M66" s="565"/>
      <c r="N66" s="569"/>
      <c r="O66" s="1344">
        <f t="shared" si="1"/>
        <v>0</v>
      </c>
      <c r="P66" s="1345">
        <f t="shared" si="1"/>
        <v>0</v>
      </c>
      <c r="Q66" s="1332">
        <f>'t1'!N66</f>
        <v>0</v>
      </c>
    </row>
    <row r="67" spans="1:17">
      <c r="A67" s="1173" t="str">
        <f>'t1'!A67</f>
        <v>dirigente delle professioni sanitarie (1)</v>
      </c>
      <c r="B67" s="1174" t="str">
        <f>'t1'!B67</f>
        <v>SD0483</v>
      </c>
      <c r="C67" s="565"/>
      <c r="D67" s="562"/>
      <c r="E67" s="565"/>
      <c r="F67" s="562"/>
      <c r="G67" s="565"/>
      <c r="H67" s="562"/>
      <c r="I67" s="565"/>
      <c r="J67" s="562">
        <v>2</v>
      </c>
      <c r="K67" s="565"/>
      <c r="L67" s="562"/>
      <c r="M67" s="565"/>
      <c r="N67" s="569"/>
      <c r="O67" s="1344">
        <f t="shared" si="1"/>
        <v>0</v>
      </c>
      <c r="P67" s="1345">
        <f t="shared" si="1"/>
        <v>2</v>
      </c>
      <c r="Q67" s="1332">
        <f>'t1'!N67</f>
        <v>1</v>
      </c>
    </row>
    <row r="68" spans="1:17">
      <c r="A68" s="1173" t="str">
        <f>'t1'!A68</f>
        <v>dir. prof. sanitarie a t. det.(art. 15-septies dlgs 502/92)</v>
      </c>
      <c r="B68" s="1174" t="str">
        <f>'t1'!B68</f>
        <v>SD048A</v>
      </c>
      <c r="C68" s="565"/>
      <c r="D68" s="562"/>
      <c r="E68" s="565"/>
      <c r="F68" s="562"/>
      <c r="G68" s="565"/>
      <c r="H68" s="562"/>
      <c r="I68" s="565"/>
      <c r="J68" s="562"/>
      <c r="K68" s="565"/>
      <c r="L68" s="562"/>
      <c r="M68" s="565"/>
      <c r="N68" s="569"/>
      <c r="O68" s="1344">
        <f>SUM(C68,E68,G68,I68,K68,M68)</f>
        <v>0</v>
      </c>
      <c r="P68" s="1345">
        <f>SUM(D68,F68,H68,J68,L68,N68)</f>
        <v>0</v>
      </c>
      <c r="Q68" s="1332">
        <f>'t1'!N68</f>
        <v>0</v>
      </c>
    </row>
    <row r="69" spans="1:17">
      <c r="A69" s="1173" t="str">
        <f>'t1'!A69</f>
        <v>coll.re prof.le sanitario - pers. infer. esperto - ds</v>
      </c>
      <c r="B69" s="1174" t="str">
        <f>'t1'!B69</f>
        <v>S18023</v>
      </c>
      <c r="C69" s="565"/>
      <c r="D69" s="562"/>
      <c r="E69" s="565">
        <v>5</v>
      </c>
      <c r="F69" s="562">
        <v>17</v>
      </c>
      <c r="G69" s="565"/>
      <c r="H69" s="562">
        <v>1</v>
      </c>
      <c r="I69" s="565">
        <v>1</v>
      </c>
      <c r="J69" s="562"/>
      <c r="K69" s="565"/>
      <c r="L69" s="562"/>
      <c r="M69" s="565"/>
      <c r="N69" s="569"/>
      <c r="O69" s="1344">
        <f t="shared" si="1"/>
        <v>6</v>
      </c>
      <c r="P69" s="1345">
        <f t="shared" si="1"/>
        <v>18</v>
      </c>
      <c r="Q69" s="1332">
        <f>'t1'!N69</f>
        <v>1</v>
      </c>
    </row>
    <row r="70" spans="1:17">
      <c r="A70" s="1173" t="str">
        <f>'t1'!A70</f>
        <v>coll.re prof.le sanitario - pers. infer. - d</v>
      </c>
      <c r="B70" s="1174" t="str">
        <f>'t1'!B70</f>
        <v>S16020</v>
      </c>
      <c r="C70" s="565"/>
      <c r="D70" s="562"/>
      <c r="E70" s="565">
        <v>43</v>
      </c>
      <c r="F70" s="562">
        <v>191</v>
      </c>
      <c r="G70" s="565">
        <v>46</v>
      </c>
      <c r="H70" s="562">
        <v>114</v>
      </c>
      <c r="I70" s="565">
        <v>3</v>
      </c>
      <c r="J70" s="562">
        <v>8</v>
      </c>
      <c r="K70" s="565"/>
      <c r="L70" s="562"/>
      <c r="M70" s="565">
        <v>2</v>
      </c>
      <c r="N70" s="569"/>
      <c r="O70" s="1344">
        <f t="shared" si="1"/>
        <v>94</v>
      </c>
      <c r="P70" s="1345">
        <f t="shared" si="1"/>
        <v>313</v>
      </c>
      <c r="Q70" s="1332">
        <f>'t1'!N70</f>
        <v>1</v>
      </c>
    </row>
    <row r="71" spans="1:17">
      <c r="A71" s="1173" t="str">
        <f>'t1'!A71</f>
        <v>oper.re prof.le sanitario pers. inferm. - c</v>
      </c>
      <c r="B71" s="1174" t="str">
        <f>'t1'!B71</f>
        <v>S14056</v>
      </c>
      <c r="C71" s="565"/>
      <c r="D71" s="562"/>
      <c r="E71" s="565"/>
      <c r="F71" s="562"/>
      <c r="G71" s="565"/>
      <c r="H71" s="562"/>
      <c r="I71" s="565"/>
      <c r="J71" s="562"/>
      <c r="K71" s="565"/>
      <c r="L71" s="562"/>
      <c r="M71" s="565"/>
      <c r="N71" s="569"/>
      <c r="O71" s="1344">
        <f t="shared" si="1"/>
        <v>0</v>
      </c>
      <c r="P71" s="1345">
        <f t="shared" si="1"/>
        <v>0</v>
      </c>
      <c r="Q71" s="1332">
        <f>'t1'!N71</f>
        <v>0</v>
      </c>
    </row>
    <row r="72" spans="1:17">
      <c r="A72" s="1173" t="str">
        <f>'t1'!A72</f>
        <v>oper.re prof.le di II cat.pers. inferm. esperto - c (2)</v>
      </c>
      <c r="B72" s="1174" t="str">
        <f>'t1'!B72</f>
        <v>S14E52</v>
      </c>
      <c r="C72" s="565">
        <v>3</v>
      </c>
      <c r="D72" s="562">
        <v>3</v>
      </c>
      <c r="E72" s="565"/>
      <c r="F72" s="562"/>
      <c r="G72" s="565"/>
      <c r="H72" s="562"/>
      <c r="I72" s="565"/>
      <c r="J72" s="562"/>
      <c r="K72" s="565"/>
      <c r="L72" s="562"/>
      <c r="M72" s="565"/>
      <c r="N72" s="569"/>
      <c r="O72" s="1344">
        <f t="shared" si="1"/>
        <v>3</v>
      </c>
      <c r="P72" s="1345">
        <f t="shared" si="1"/>
        <v>3</v>
      </c>
      <c r="Q72" s="1332">
        <f>'t1'!N72</f>
        <v>1</v>
      </c>
    </row>
    <row r="73" spans="1:17">
      <c r="A73" s="1173" t="str">
        <f>'t1'!A73</f>
        <v>oper.re prof.le di II cat.pers. inferm. bs</v>
      </c>
      <c r="B73" s="1174" t="str">
        <f>'t1'!B73</f>
        <v>S13052</v>
      </c>
      <c r="C73" s="565"/>
      <c r="D73" s="562"/>
      <c r="E73" s="565"/>
      <c r="F73" s="562"/>
      <c r="G73" s="565"/>
      <c r="H73" s="562"/>
      <c r="I73" s="565"/>
      <c r="J73" s="562"/>
      <c r="K73" s="565"/>
      <c r="L73" s="562"/>
      <c r="M73" s="565"/>
      <c r="N73" s="569"/>
      <c r="O73" s="1344">
        <f t="shared" si="1"/>
        <v>0</v>
      </c>
      <c r="P73" s="1345">
        <f t="shared" si="1"/>
        <v>0</v>
      </c>
      <c r="Q73" s="1332">
        <f>'t1'!N73</f>
        <v>0</v>
      </c>
    </row>
    <row r="74" spans="1:17">
      <c r="A74" s="1173" t="str">
        <f>'t1'!A74</f>
        <v>coll.re prof.le sanitario - pers. tec. esperto - ds</v>
      </c>
      <c r="B74" s="1174" t="str">
        <f>'t1'!B74</f>
        <v>S18920</v>
      </c>
      <c r="C74" s="565"/>
      <c r="D74" s="562"/>
      <c r="E74" s="565"/>
      <c r="F74" s="562">
        <v>2</v>
      </c>
      <c r="G74" s="565">
        <v>2</v>
      </c>
      <c r="H74" s="562">
        <v>3</v>
      </c>
      <c r="I74" s="565"/>
      <c r="J74" s="562">
        <v>2</v>
      </c>
      <c r="K74" s="565"/>
      <c r="L74" s="562"/>
      <c r="M74" s="565"/>
      <c r="N74" s="569"/>
      <c r="O74" s="1344">
        <f t="shared" si="1"/>
        <v>2</v>
      </c>
      <c r="P74" s="1345">
        <f t="shared" si="1"/>
        <v>7</v>
      </c>
      <c r="Q74" s="1332">
        <f>'t1'!N74</f>
        <v>1</v>
      </c>
    </row>
    <row r="75" spans="1:17">
      <c r="A75" s="1173" t="str">
        <f>'t1'!A75</f>
        <v>coll.re prof.le sanitario - pers. tec.- d</v>
      </c>
      <c r="B75" s="1174" t="str">
        <f>'t1'!B75</f>
        <v>S16021</v>
      </c>
      <c r="C75" s="565"/>
      <c r="D75" s="562"/>
      <c r="E75" s="565">
        <v>26</v>
      </c>
      <c r="F75" s="562">
        <v>30</v>
      </c>
      <c r="G75" s="565">
        <v>16</v>
      </c>
      <c r="H75" s="562">
        <v>79</v>
      </c>
      <c r="I75" s="565">
        <v>7</v>
      </c>
      <c r="J75" s="562">
        <v>6</v>
      </c>
      <c r="K75" s="565"/>
      <c r="L75" s="562"/>
      <c r="M75" s="565"/>
      <c r="N75" s="569">
        <v>1</v>
      </c>
      <c r="O75" s="1344">
        <f t="shared" si="1"/>
        <v>49</v>
      </c>
      <c r="P75" s="1345">
        <f t="shared" si="1"/>
        <v>116</v>
      </c>
      <c r="Q75" s="1332">
        <f>'t1'!N75</f>
        <v>1</v>
      </c>
    </row>
    <row r="76" spans="1:17">
      <c r="A76" s="1173" t="str">
        <f>'t1'!A76</f>
        <v>oper.re prof.le sanitario - pers. tec.- c</v>
      </c>
      <c r="B76" s="1174" t="str">
        <f>'t1'!B76</f>
        <v>S14054</v>
      </c>
      <c r="C76" s="565"/>
      <c r="D76" s="562"/>
      <c r="E76" s="565"/>
      <c r="F76" s="562"/>
      <c r="G76" s="565"/>
      <c r="H76" s="562"/>
      <c r="I76" s="565"/>
      <c r="J76" s="562"/>
      <c r="K76" s="565"/>
      <c r="L76" s="562"/>
      <c r="M76" s="565"/>
      <c r="N76" s="569"/>
      <c r="O76" s="1344">
        <f t="shared" si="1"/>
        <v>0</v>
      </c>
      <c r="P76" s="1345">
        <f t="shared" si="1"/>
        <v>0</v>
      </c>
      <c r="Q76" s="1332">
        <f>'t1'!N76</f>
        <v>0</v>
      </c>
    </row>
    <row r="77" spans="1:17">
      <c r="A77" s="1173" t="str">
        <f>'t1'!A77</f>
        <v>coll.re prof.le sanitario - tecn. della prev. esperto - ds</v>
      </c>
      <c r="B77" s="1174" t="str">
        <f>'t1'!B77</f>
        <v>S18921</v>
      </c>
      <c r="C77" s="565"/>
      <c r="D77" s="562"/>
      <c r="E77" s="565"/>
      <c r="F77" s="562"/>
      <c r="G77" s="565"/>
      <c r="H77" s="562"/>
      <c r="I77" s="565"/>
      <c r="J77" s="562"/>
      <c r="K77" s="565"/>
      <c r="L77" s="562"/>
      <c r="M77" s="565"/>
      <c r="N77" s="569"/>
      <c r="O77" s="1344">
        <f t="shared" si="1"/>
        <v>0</v>
      </c>
      <c r="P77" s="1345">
        <f t="shared" si="1"/>
        <v>0</v>
      </c>
      <c r="Q77" s="1332">
        <f>'t1'!N77</f>
        <v>0</v>
      </c>
    </row>
    <row r="78" spans="1:17">
      <c r="A78" s="1173" t="str">
        <f>'t1'!A78</f>
        <v>coll.re prof.le sanitario - tecn. della prev. - d</v>
      </c>
      <c r="B78" s="1174" t="str">
        <f>'t1'!B78</f>
        <v>S16022</v>
      </c>
      <c r="C78" s="565"/>
      <c r="D78" s="562"/>
      <c r="E78" s="565">
        <v>1</v>
      </c>
      <c r="F78" s="562"/>
      <c r="G78" s="565"/>
      <c r="H78" s="562"/>
      <c r="I78" s="565"/>
      <c r="J78" s="562">
        <v>1</v>
      </c>
      <c r="K78" s="565"/>
      <c r="L78" s="562"/>
      <c r="M78" s="565"/>
      <c r="N78" s="569"/>
      <c r="O78" s="1344">
        <f t="shared" si="1"/>
        <v>1</v>
      </c>
      <c r="P78" s="1345">
        <f t="shared" si="1"/>
        <v>1</v>
      </c>
      <c r="Q78" s="1332">
        <f>'t1'!N78</f>
        <v>1</v>
      </c>
    </row>
    <row r="79" spans="1:17">
      <c r="A79" s="1173" t="str">
        <f>'t1'!A79</f>
        <v>oper.re prof.le sanitario - tecn. della prev. - c</v>
      </c>
      <c r="B79" s="1174" t="str">
        <f>'t1'!B79</f>
        <v>S14055</v>
      </c>
      <c r="C79" s="565"/>
      <c r="D79" s="562"/>
      <c r="E79" s="565"/>
      <c r="F79" s="562"/>
      <c r="G79" s="565"/>
      <c r="H79" s="562"/>
      <c r="I79" s="565"/>
      <c r="J79" s="562"/>
      <c r="K79" s="565"/>
      <c r="L79" s="562"/>
      <c r="M79" s="565"/>
      <c r="N79" s="569"/>
      <c r="O79" s="1344">
        <f t="shared" si="1"/>
        <v>0</v>
      </c>
      <c r="P79" s="1345">
        <f t="shared" si="1"/>
        <v>0</v>
      </c>
      <c r="Q79" s="1332">
        <f>'t1'!N79</f>
        <v>0</v>
      </c>
    </row>
    <row r="80" spans="1:17">
      <c r="A80" s="1173" t="str">
        <f>'t1'!A80</f>
        <v>coll.re prof.le sanitario - pers. della riabil. esperto - ds</v>
      </c>
      <c r="B80" s="1174" t="str">
        <f>'t1'!B80</f>
        <v>S18922</v>
      </c>
      <c r="C80" s="565"/>
      <c r="D80" s="562"/>
      <c r="E80" s="565"/>
      <c r="F80" s="562"/>
      <c r="G80" s="565"/>
      <c r="H80" s="562"/>
      <c r="I80" s="565"/>
      <c r="J80" s="562"/>
      <c r="K80" s="565"/>
      <c r="L80" s="562"/>
      <c r="M80" s="565"/>
      <c r="N80" s="569"/>
      <c r="O80" s="1344">
        <f t="shared" si="1"/>
        <v>0</v>
      </c>
      <c r="P80" s="1345">
        <f t="shared" si="1"/>
        <v>0</v>
      </c>
      <c r="Q80" s="1332">
        <f>'t1'!N80</f>
        <v>0</v>
      </c>
    </row>
    <row r="81" spans="1:17">
      <c r="A81" s="1173" t="str">
        <f>'t1'!A81</f>
        <v>coll.re prof.le sanitario - pers. della riabil. - d</v>
      </c>
      <c r="B81" s="1174" t="str">
        <f>'t1'!B81</f>
        <v>S16019</v>
      </c>
      <c r="C81" s="565"/>
      <c r="D81" s="562"/>
      <c r="E81" s="565">
        <v>1</v>
      </c>
      <c r="F81" s="562">
        <v>11</v>
      </c>
      <c r="G81" s="565"/>
      <c r="H81" s="562">
        <v>1</v>
      </c>
      <c r="I81" s="565"/>
      <c r="J81" s="562">
        <v>3</v>
      </c>
      <c r="K81" s="565"/>
      <c r="L81" s="562"/>
      <c r="M81" s="565"/>
      <c r="N81" s="569"/>
      <c r="O81" s="1344">
        <f t="shared" si="1"/>
        <v>1</v>
      </c>
      <c r="P81" s="1345">
        <f t="shared" si="1"/>
        <v>15</v>
      </c>
      <c r="Q81" s="1332">
        <f>'t1'!N81</f>
        <v>1</v>
      </c>
    </row>
    <row r="82" spans="1:17">
      <c r="A82" s="1173" t="str">
        <f>'t1'!A82</f>
        <v>oper.re prof.le sanitario - pers. della riabil. - c</v>
      </c>
      <c r="B82" s="1174" t="str">
        <f>'t1'!B82</f>
        <v>S14053</v>
      </c>
      <c r="C82" s="565"/>
      <c r="D82" s="562"/>
      <c r="E82" s="565"/>
      <c r="F82" s="562"/>
      <c r="G82" s="565"/>
      <c r="H82" s="562"/>
      <c r="I82" s="565"/>
      <c r="J82" s="562"/>
      <c r="K82" s="565"/>
      <c r="L82" s="562"/>
      <c r="M82" s="565"/>
      <c r="N82" s="569"/>
      <c r="O82" s="1344">
        <f t="shared" si="1"/>
        <v>0</v>
      </c>
      <c r="P82" s="1345">
        <f t="shared" si="1"/>
        <v>0</v>
      </c>
      <c r="Q82" s="1332">
        <f>'t1'!N82</f>
        <v>0</v>
      </c>
    </row>
    <row r="83" spans="1:17">
      <c r="A83" s="1173" t="str">
        <f>'t1'!A83</f>
        <v>oper.re prof.le di II cat. con funz. di riabil. esperto - c (2)</v>
      </c>
      <c r="B83" s="1174" t="str">
        <f>'t1'!B83</f>
        <v>S14E51</v>
      </c>
      <c r="C83" s="565"/>
      <c r="D83" s="562"/>
      <c r="E83" s="565"/>
      <c r="F83" s="562"/>
      <c r="G83" s="565"/>
      <c r="H83" s="562"/>
      <c r="I83" s="565"/>
      <c r="J83" s="562"/>
      <c r="K83" s="565"/>
      <c r="L83" s="562"/>
      <c r="M83" s="565"/>
      <c r="N83" s="569"/>
      <c r="O83" s="1344">
        <f t="shared" si="1"/>
        <v>0</v>
      </c>
      <c r="P83" s="1345">
        <f t="shared" si="1"/>
        <v>0</v>
      </c>
      <c r="Q83" s="1332">
        <f>'t1'!N83</f>
        <v>0</v>
      </c>
    </row>
    <row r="84" spans="1:17">
      <c r="A84" s="1173" t="str">
        <f>'t1'!A84</f>
        <v>oper.re prof.le di II cat. con funz. di riabil. - bs</v>
      </c>
      <c r="B84" s="1174" t="str">
        <f>'t1'!B84</f>
        <v>S13051</v>
      </c>
      <c r="C84" s="565"/>
      <c r="D84" s="562"/>
      <c r="E84" s="565"/>
      <c r="F84" s="562"/>
      <c r="G84" s="565"/>
      <c r="H84" s="562"/>
      <c r="I84" s="565"/>
      <c r="J84" s="562"/>
      <c r="K84" s="565"/>
      <c r="L84" s="562"/>
      <c r="M84" s="565"/>
      <c r="N84" s="569"/>
      <c r="O84" s="1344">
        <f t="shared" si="1"/>
        <v>0</v>
      </c>
      <c r="P84" s="1345">
        <f t="shared" si="1"/>
        <v>0</v>
      </c>
      <c r="Q84" s="1332">
        <f>'t1'!N84</f>
        <v>0</v>
      </c>
    </row>
    <row r="85" spans="1:17">
      <c r="A85" s="1173" t="str">
        <f>'t1'!A85</f>
        <v>profilo atipico ruolo sanitario</v>
      </c>
      <c r="B85" s="1174" t="str">
        <f>'t1'!B85</f>
        <v>S00062</v>
      </c>
      <c r="C85" s="565"/>
      <c r="D85" s="562"/>
      <c r="E85" s="565"/>
      <c r="F85" s="562"/>
      <c r="G85" s="565"/>
      <c r="H85" s="562"/>
      <c r="I85" s="565"/>
      <c r="J85" s="562"/>
      <c r="K85" s="565"/>
      <c r="L85" s="562"/>
      <c r="M85" s="565"/>
      <c r="N85" s="569"/>
      <c r="O85" s="1344">
        <f t="shared" si="1"/>
        <v>0</v>
      </c>
      <c r="P85" s="1345">
        <f t="shared" si="1"/>
        <v>0</v>
      </c>
      <c r="Q85" s="1332">
        <f>'t1'!N85</f>
        <v>0</v>
      </c>
    </row>
    <row r="86" spans="1:17">
      <c r="A86" s="1173" t="str">
        <f>'t1'!A86</f>
        <v>avvocato dirig. con incarico di struttura complessa</v>
      </c>
      <c r="B86" s="1174" t="str">
        <f>'t1'!B86</f>
        <v>PD0010</v>
      </c>
      <c r="C86" s="565"/>
      <c r="D86" s="562"/>
      <c r="E86" s="565"/>
      <c r="F86" s="562"/>
      <c r="G86" s="565"/>
      <c r="H86" s="562"/>
      <c r="I86" s="565"/>
      <c r="J86" s="562"/>
      <c r="K86" s="565"/>
      <c r="L86" s="562"/>
      <c r="M86" s="565"/>
      <c r="N86" s="569"/>
      <c r="O86" s="1344">
        <f t="shared" si="1"/>
        <v>0</v>
      </c>
      <c r="P86" s="1345">
        <f t="shared" si="1"/>
        <v>0</v>
      </c>
      <c r="Q86" s="1332">
        <f>'t1'!N86</f>
        <v>0</v>
      </c>
    </row>
    <row r="87" spans="1:17">
      <c r="A87" s="1173" t="str">
        <f>'t1'!A87</f>
        <v>avvocato dirig. con incarico di struttura semplice</v>
      </c>
      <c r="B87" s="1174" t="str">
        <f>'t1'!B87</f>
        <v>PD0S09</v>
      </c>
      <c r="C87" s="565"/>
      <c r="D87" s="562"/>
      <c r="E87" s="565"/>
      <c r="F87" s="562"/>
      <c r="G87" s="565"/>
      <c r="H87" s="562"/>
      <c r="I87" s="565"/>
      <c r="J87" s="562"/>
      <c r="K87" s="565"/>
      <c r="L87" s="562"/>
      <c r="M87" s="565"/>
      <c r="N87" s="569"/>
      <c r="O87" s="1344">
        <f t="shared" si="1"/>
        <v>0</v>
      </c>
      <c r="P87" s="1345">
        <f t="shared" si="1"/>
        <v>0</v>
      </c>
      <c r="Q87" s="1332">
        <f>'t1'!N87</f>
        <v>0</v>
      </c>
    </row>
    <row r="88" spans="1:17">
      <c r="A88" s="1173" t="str">
        <f>'t1'!A88</f>
        <v>avvocato dirig. con altri incar.prof.li</v>
      </c>
      <c r="B88" s="1174" t="str">
        <f>'t1'!B88</f>
        <v>PD0A09</v>
      </c>
      <c r="C88" s="565"/>
      <c r="D88" s="562"/>
      <c r="E88" s="565"/>
      <c r="F88" s="562"/>
      <c r="G88" s="565"/>
      <c r="H88" s="562"/>
      <c r="I88" s="565"/>
      <c r="J88" s="562"/>
      <c r="K88" s="565"/>
      <c r="L88" s="562"/>
      <c r="M88" s="565"/>
      <c r="N88" s="569"/>
      <c r="O88" s="1344">
        <f t="shared" ref="O88:P139" si="2">SUM(C88,E88,G88,I88,K88,M88)</f>
        <v>0</v>
      </c>
      <c r="P88" s="1345">
        <f t="shared" si="2"/>
        <v>0</v>
      </c>
      <c r="Q88" s="1332">
        <f>'t1'!N88</f>
        <v>0</v>
      </c>
    </row>
    <row r="89" spans="1:17">
      <c r="A89" s="1173" t="str">
        <f>'t1'!A89</f>
        <v>avvocato dir. a t. determinato(art. 15-septies dlgs. 502/92)</v>
      </c>
      <c r="B89" s="1174" t="str">
        <f>'t1'!B89</f>
        <v>PD0605</v>
      </c>
      <c r="C89" s="565"/>
      <c r="D89" s="562"/>
      <c r="E89" s="565"/>
      <c r="F89" s="562"/>
      <c r="G89" s="565"/>
      <c r="H89" s="562"/>
      <c r="I89" s="565"/>
      <c r="J89" s="562"/>
      <c r="K89" s="565"/>
      <c r="L89" s="562"/>
      <c r="M89" s="565"/>
      <c r="N89" s="569"/>
      <c r="O89" s="1344">
        <f t="shared" si="2"/>
        <v>0</v>
      </c>
      <c r="P89" s="1345">
        <f t="shared" si="2"/>
        <v>0</v>
      </c>
      <c r="Q89" s="1332">
        <f>'t1'!N89</f>
        <v>0</v>
      </c>
    </row>
    <row r="90" spans="1:17">
      <c r="A90" s="1173" t="str">
        <f>'t1'!A90</f>
        <v>ingegnere dirig. con incarico di struttura complessa</v>
      </c>
      <c r="B90" s="1174" t="str">
        <f>'t1'!B90</f>
        <v>PD0046</v>
      </c>
      <c r="C90" s="565"/>
      <c r="D90" s="562"/>
      <c r="E90" s="565"/>
      <c r="F90" s="562"/>
      <c r="G90" s="565"/>
      <c r="H90" s="562"/>
      <c r="I90" s="565">
        <v>1</v>
      </c>
      <c r="J90" s="562"/>
      <c r="K90" s="565"/>
      <c r="L90" s="562"/>
      <c r="M90" s="565"/>
      <c r="N90" s="569"/>
      <c r="O90" s="1344">
        <f t="shared" si="2"/>
        <v>1</v>
      </c>
      <c r="P90" s="1345">
        <f t="shared" si="2"/>
        <v>0</v>
      </c>
      <c r="Q90" s="1332">
        <f>'t1'!N90</f>
        <v>1</v>
      </c>
    </row>
    <row r="91" spans="1:17">
      <c r="A91" s="1173" t="str">
        <f>'t1'!A91</f>
        <v>ingegnere dirig. con incarico di struttura semplice</v>
      </c>
      <c r="B91" s="1174" t="str">
        <f>'t1'!B91</f>
        <v>PD0S45</v>
      </c>
      <c r="C91" s="565"/>
      <c r="D91" s="562"/>
      <c r="E91" s="565"/>
      <c r="F91" s="562"/>
      <c r="G91" s="565"/>
      <c r="H91" s="562"/>
      <c r="I91" s="565"/>
      <c r="J91" s="562"/>
      <c r="K91" s="565"/>
      <c r="L91" s="562"/>
      <c r="M91" s="565"/>
      <c r="N91" s="569"/>
      <c r="O91" s="1344">
        <f t="shared" si="2"/>
        <v>0</v>
      </c>
      <c r="P91" s="1345">
        <f t="shared" si="2"/>
        <v>0</v>
      </c>
      <c r="Q91" s="1332">
        <f>'t1'!N91</f>
        <v>0</v>
      </c>
    </row>
    <row r="92" spans="1:17">
      <c r="A92" s="1173" t="str">
        <f>'t1'!A92</f>
        <v>ingegnere dirig. con altri incar.prof.li</v>
      </c>
      <c r="B92" s="1174" t="str">
        <f>'t1'!B92</f>
        <v>PD0A45</v>
      </c>
      <c r="C92" s="565"/>
      <c r="D92" s="562"/>
      <c r="E92" s="565"/>
      <c r="F92" s="562"/>
      <c r="G92" s="565"/>
      <c r="H92" s="562"/>
      <c r="I92" s="565">
        <v>1</v>
      </c>
      <c r="J92" s="562"/>
      <c r="K92" s="565"/>
      <c r="L92" s="562"/>
      <c r="M92" s="565"/>
      <c r="N92" s="569"/>
      <c r="O92" s="1344">
        <f t="shared" si="2"/>
        <v>1</v>
      </c>
      <c r="P92" s="1345">
        <f t="shared" si="2"/>
        <v>0</v>
      </c>
      <c r="Q92" s="1332">
        <f>'t1'!N92</f>
        <v>1</v>
      </c>
    </row>
    <row r="93" spans="1:17">
      <c r="A93" s="1173" t="str">
        <f>'t1'!A93</f>
        <v>ingegnere dir. a t. determinato(art.15-septies dlgs. 502/92)</v>
      </c>
      <c r="B93" s="1174" t="str">
        <f>'t1'!B93</f>
        <v>PD0606</v>
      </c>
      <c r="C93" s="565"/>
      <c r="D93" s="562"/>
      <c r="E93" s="565"/>
      <c r="F93" s="562"/>
      <c r="G93" s="565"/>
      <c r="H93" s="562"/>
      <c r="I93" s="565"/>
      <c r="J93" s="562"/>
      <c r="K93" s="565"/>
      <c r="L93" s="562"/>
      <c r="M93" s="565"/>
      <c r="N93" s="569"/>
      <c r="O93" s="1344">
        <f t="shared" si="2"/>
        <v>0</v>
      </c>
      <c r="P93" s="1345">
        <f t="shared" si="2"/>
        <v>0</v>
      </c>
      <c r="Q93" s="1332">
        <f>'t1'!N93</f>
        <v>0</v>
      </c>
    </row>
    <row r="94" spans="1:17">
      <c r="A94" s="1173" t="str">
        <f>'t1'!A94</f>
        <v>architetti dirig. con incarico di struttura complessa</v>
      </c>
      <c r="B94" s="1174" t="str">
        <f>'t1'!B94</f>
        <v>PD0004</v>
      </c>
      <c r="C94" s="565"/>
      <c r="D94" s="562"/>
      <c r="E94" s="565"/>
      <c r="F94" s="562"/>
      <c r="G94" s="565"/>
      <c r="H94" s="562"/>
      <c r="I94" s="565"/>
      <c r="J94" s="562"/>
      <c r="K94" s="565"/>
      <c r="L94" s="562"/>
      <c r="M94" s="565"/>
      <c r="N94" s="569"/>
      <c r="O94" s="1344">
        <f t="shared" si="2"/>
        <v>0</v>
      </c>
      <c r="P94" s="1345">
        <f t="shared" si="2"/>
        <v>0</v>
      </c>
      <c r="Q94" s="1332">
        <f>'t1'!N94</f>
        <v>0</v>
      </c>
    </row>
    <row r="95" spans="1:17">
      <c r="A95" s="1173" t="str">
        <f>'t1'!A95</f>
        <v>architetti dirig. con incarico di struttura semplice</v>
      </c>
      <c r="B95" s="1174" t="str">
        <f>'t1'!B95</f>
        <v>PD0S03</v>
      </c>
      <c r="C95" s="565"/>
      <c r="D95" s="562"/>
      <c r="E95" s="565"/>
      <c r="F95" s="562"/>
      <c r="G95" s="565"/>
      <c r="H95" s="562"/>
      <c r="I95" s="565"/>
      <c r="J95" s="562"/>
      <c r="K95" s="565"/>
      <c r="L95" s="562"/>
      <c r="M95" s="565"/>
      <c r="N95" s="569"/>
      <c r="O95" s="1344">
        <f t="shared" si="2"/>
        <v>0</v>
      </c>
      <c r="P95" s="1345">
        <f t="shared" si="2"/>
        <v>0</v>
      </c>
      <c r="Q95" s="1332">
        <f>'t1'!N95</f>
        <v>0</v>
      </c>
    </row>
    <row r="96" spans="1:17">
      <c r="A96" s="1173" t="str">
        <f>'t1'!A96</f>
        <v>architetti dirig. con altri incar.prof.li</v>
      </c>
      <c r="B96" s="1174" t="str">
        <f>'t1'!B96</f>
        <v>PD0A03</v>
      </c>
      <c r="C96" s="565"/>
      <c r="D96" s="562"/>
      <c r="E96" s="565"/>
      <c r="F96" s="562"/>
      <c r="G96" s="565"/>
      <c r="H96" s="562"/>
      <c r="I96" s="565"/>
      <c r="J96" s="562"/>
      <c r="K96" s="565"/>
      <c r="L96" s="562"/>
      <c r="M96" s="565"/>
      <c r="N96" s="569"/>
      <c r="O96" s="1344">
        <f t="shared" si="2"/>
        <v>0</v>
      </c>
      <c r="P96" s="1345">
        <f t="shared" si="2"/>
        <v>0</v>
      </c>
      <c r="Q96" s="1332">
        <f>'t1'!N96</f>
        <v>0</v>
      </c>
    </row>
    <row r="97" spans="1:17">
      <c r="A97" s="1173" t="str">
        <f>'t1'!A97</f>
        <v>architetti dir. a t.determinato(art. 15-septies dlgs.502/92)</v>
      </c>
      <c r="B97" s="1174" t="str">
        <f>'t1'!B97</f>
        <v>PD0607</v>
      </c>
      <c r="C97" s="565"/>
      <c r="D97" s="562"/>
      <c r="E97" s="565"/>
      <c r="F97" s="562"/>
      <c r="G97" s="565"/>
      <c r="H97" s="562"/>
      <c r="I97" s="565"/>
      <c r="J97" s="562"/>
      <c r="K97" s="565"/>
      <c r="L97" s="562"/>
      <c r="M97" s="565"/>
      <c r="N97" s="569"/>
      <c r="O97" s="1344">
        <f t="shared" si="2"/>
        <v>0</v>
      </c>
      <c r="P97" s="1345">
        <f t="shared" si="2"/>
        <v>0</v>
      </c>
      <c r="Q97" s="1332">
        <f>'t1'!N97</f>
        <v>0</v>
      </c>
    </row>
    <row r="98" spans="1:17">
      <c r="A98" s="1173" t="str">
        <f>'t1'!A98</f>
        <v>geologi dirig. con incarico di struttura complessa</v>
      </c>
      <c r="B98" s="1174" t="str">
        <f>'t1'!B98</f>
        <v>PD0044</v>
      </c>
      <c r="C98" s="565"/>
      <c r="D98" s="562"/>
      <c r="E98" s="565"/>
      <c r="F98" s="562"/>
      <c r="G98" s="565"/>
      <c r="H98" s="562"/>
      <c r="I98" s="565"/>
      <c r="J98" s="562"/>
      <c r="K98" s="565"/>
      <c r="L98" s="562"/>
      <c r="M98" s="565"/>
      <c r="N98" s="569"/>
      <c r="O98" s="1344">
        <f t="shared" si="2"/>
        <v>0</v>
      </c>
      <c r="P98" s="1345">
        <f t="shared" si="2"/>
        <v>0</v>
      </c>
      <c r="Q98" s="1332">
        <f>'t1'!N98</f>
        <v>0</v>
      </c>
    </row>
    <row r="99" spans="1:17">
      <c r="A99" s="1173" t="str">
        <f>'t1'!A99</f>
        <v>geologi dirig. con incarico di struttura semplice</v>
      </c>
      <c r="B99" s="1174" t="str">
        <f>'t1'!B99</f>
        <v>PD0S43</v>
      </c>
      <c r="C99" s="565"/>
      <c r="D99" s="562"/>
      <c r="E99" s="565"/>
      <c r="F99" s="562"/>
      <c r="G99" s="565"/>
      <c r="H99" s="562"/>
      <c r="I99" s="565"/>
      <c r="J99" s="562"/>
      <c r="K99" s="565"/>
      <c r="L99" s="562"/>
      <c r="M99" s="565"/>
      <c r="N99" s="569"/>
      <c r="O99" s="1344">
        <f t="shared" si="2"/>
        <v>0</v>
      </c>
      <c r="P99" s="1345">
        <f t="shared" si="2"/>
        <v>0</v>
      </c>
      <c r="Q99" s="1332">
        <f>'t1'!N99</f>
        <v>0</v>
      </c>
    </row>
    <row r="100" spans="1:17">
      <c r="A100" s="1173" t="str">
        <f>'t1'!A100</f>
        <v>geologi dirig. con altri incar.prof.li</v>
      </c>
      <c r="B100" s="1174" t="str">
        <f>'t1'!B100</f>
        <v>PD0A43</v>
      </c>
      <c r="C100" s="565"/>
      <c r="D100" s="562"/>
      <c r="E100" s="565"/>
      <c r="F100" s="562"/>
      <c r="G100" s="565"/>
      <c r="H100" s="562"/>
      <c r="I100" s="565"/>
      <c r="J100" s="562"/>
      <c r="K100" s="565"/>
      <c r="L100" s="562"/>
      <c r="M100" s="565"/>
      <c r="N100" s="569"/>
      <c r="O100" s="1344">
        <f t="shared" si="2"/>
        <v>0</v>
      </c>
      <c r="P100" s="1345">
        <f t="shared" si="2"/>
        <v>0</v>
      </c>
      <c r="Q100" s="1332">
        <f>'t1'!N100</f>
        <v>0</v>
      </c>
    </row>
    <row r="101" spans="1:17">
      <c r="A101" s="1173" t="str">
        <f>'t1'!A101</f>
        <v>geologi  dir. a t. determinato(art. 15-septies dlgs. 502/92)</v>
      </c>
      <c r="B101" s="1174" t="str">
        <f>'t1'!B101</f>
        <v>PD0608</v>
      </c>
      <c r="C101" s="565"/>
      <c r="D101" s="562"/>
      <c r="E101" s="565"/>
      <c r="F101" s="562"/>
      <c r="G101" s="565"/>
      <c r="H101" s="562"/>
      <c r="I101" s="565"/>
      <c r="J101" s="562"/>
      <c r="K101" s="565"/>
      <c r="L101" s="562"/>
      <c r="M101" s="565"/>
      <c r="N101" s="569"/>
      <c r="O101" s="1344">
        <f t="shared" si="2"/>
        <v>0</v>
      </c>
      <c r="P101" s="1345">
        <f t="shared" si="2"/>
        <v>0</v>
      </c>
      <c r="Q101" s="1332">
        <f>'t1'!N101</f>
        <v>0</v>
      </c>
    </row>
    <row r="102" spans="1:17">
      <c r="A102" s="1173" t="str">
        <f>'t1'!A102</f>
        <v>assistente religioso - d</v>
      </c>
      <c r="B102" s="1174" t="str">
        <f>'t1'!B102</f>
        <v>P16006</v>
      </c>
      <c r="C102" s="565"/>
      <c r="D102" s="562"/>
      <c r="E102" s="565"/>
      <c r="F102" s="562"/>
      <c r="G102" s="565"/>
      <c r="H102" s="562"/>
      <c r="I102" s="565"/>
      <c r="J102" s="562"/>
      <c r="K102" s="565"/>
      <c r="L102" s="562"/>
      <c r="M102" s="565"/>
      <c r="N102" s="569"/>
      <c r="O102" s="1344">
        <f t="shared" si="2"/>
        <v>0</v>
      </c>
      <c r="P102" s="1345">
        <f t="shared" si="2"/>
        <v>0</v>
      </c>
      <c r="Q102" s="1332">
        <f>'t1'!N102</f>
        <v>0</v>
      </c>
    </row>
    <row r="103" spans="1:17">
      <c r="A103" s="1173" t="str">
        <f>'t1'!A103</f>
        <v>profilo atipico ruolo professionale</v>
      </c>
      <c r="B103" s="1174" t="str">
        <f>'t1'!B103</f>
        <v>P00062</v>
      </c>
      <c r="C103" s="565"/>
      <c r="D103" s="562"/>
      <c r="E103" s="565"/>
      <c r="F103" s="562"/>
      <c r="G103" s="565"/>
      <c r="H103" s="562"/>
      <c r="I103" s="565"/>
      <c r="J103" s="562"/>
      <c r="K103" s="565"/>
      <c r="L103" s="562"/>
      <c r="M103" s="565"/>
      <c r="N103" s="569"/>
      <c r="O103" s="1344">
        <f t="shared" si="2"/>
        <v>0</v>
      </c>
      <c r="P103" s="1345">
        <f t="shared" si="2"/>
        <v>0</v>
      </c>
      <c r="Q103" s="1332">
        <f>'t1'!N103</f>
        <v>0</v>
      </c>
    </row>
    <row r="104" spans="1:17">
      <c r="A104" s="1173" t="str">
        <f>'t1'!A104</f>
        <v>analisti dirig. con incarico di struttura complessa</v>
      </c>
      <c r="B104" s="1174" t="str">
        <f>'t1'!B104</f>
        <v>TD0002</v>
      </c>
      <c r="C104" s="565"/>
      <c r="D104" s="562"/>
      <c r="E104" s="565"/>
      <c r="F104" s="562"/>
      <c r="G104" s="565"/>
      <c r="H104" s="562"/>
      <c r="I104" s="565">
        <v>1</v>
      </c>
      <c r="J104" s="562"/>
      <c r="K104" s="565"/>
      <c r="L104" s="562"/>
      <c r="M104" s="565"/>
      <c r="N104" s="569"/>
      <c r="O104" s="1344">
        <f t="shared" si="2"/>
        <v>1</v>
      </c>
      <c r="P104" s="1345">
        <f t="shared" si="2"/>
        <v>0</v>
      </c>
      <c r="Q104" s="1332">
        <f>'t1'!N104</f>
        <v>1</v>
      </c>
    </row>
    <row r="105" spans="1:17">
      <c r="A105" s="1173" t="str">
        <f>'t1'!A105</f>
        <v>analisti dirig. con incarico di struttura semplice</v>
      </c>
      <c r="B105" s="1174" t="str">
        <f>'t1'!B105</f>
        <v>TD0S01</v>
      </c>
      <c r="C105" s="565"/>
      <c r="D105" s="562"/>
      <c r="E105" s="565"/>
      <c r="F105" s="562"/>
      <c r="G105" s="565"/>
      <c r="H105" s="562"/>
      <c r="I105" s="565"/>
      <c r="J105" s="562"/>
      <c r="K105" s="565"/>
      <c r="L105" s="562"/>
      <c r="M105" s="565"/>
      <c r="N105" s="569"/>
      <c r="O105" s="1344">
        <f t="shared" si="2"/>
        <v>0</v>
      </c>
      <c r="P105" s="1345">
        <f t="shared" si="2"/>
        <v>0</v>
      </c>
      <c r="Q105" s="1332">
        <f>'t1'!N105</f>
        <v>0</v>
      </c>
    </row>
    <row r="106" spans="1:17">
      <c r="A106" s="1173" t="str">
        <f>'t1'!A106</f>
        <v>analisti dirig. con altri incar.prof.li</v>
      </c>
      <c r="B106" s="1174" t="str">
        <f>'t1'!B106</f>
        <v>TD0A01</v>
      </c>
      <c r="C106" s="565"/>
      <c r="D106" s="562"/>
      <c r="E106" s="565"/>
      <c r="F106" s="562"/>
      <c r="G106" s="565"/>
      <c r="H106" s="562"/>
      <c r="I106" s="565">
        <v>2</v>
      </c>
      <c r="J106" s="562"/>
      <c r="K106" s="565"/>
      <c r="L106" s="562"/>
      <c r="M106" s="565"/>
      <c r="N106" s="569"/>
      <c r="O106" s="1344">
        <f t="shared" si="2"/>
        <v>2</v>
      </c>
      <c r="P106" s="1345">
        <f t="shared" si="2"/>
        <v>0</v>
      </c>
      <c r="Q106" s="1332">
        <f>'t1'!N106</f>
        <v>1</v>
      </c>
    </row>
    <row r="107" spans="1:17">
      <c r="A107" s="1173" t="str">
        <f>'t1'!A107</f>
        <v>analisti dir. a t. determinato(art. 15-septies dlgs. 502/92)</v>
      </c>
      <c r="B107" s="1174" t="str">
        <f>'t1'!B107</f>
        <v>TD0609</v>
      </c>
      <c r="C107" s="565"/>
      <c r="D107" s="562"/>
      <c r="E107" s="565"/>
      <c r="F107" s="562"/>
      <c r="G107" s="565"/>
      <c r="H107" s="562"/>
      <c r="I107" s="565"/>
      <c r="J107" s="562"/>
      <c r="K107" s="565"/>
      <c r="L107" s="562"/>
      <c r="M107" s="565"/>
      <c r="N107" s="569"/>
      <c r="O107" s="1344">
        <f t="shared" si="2"/>
        <v>0</v>
      </c>
      <c r="P107" s="1345">
        <f t="shared" si="2"/>
        <v>0</v>
      </c>
      <c r="Q107" s="1332">
        <f>'t1'!N107</f>
        <v>0</v>
      </c>
    </row>
    <row r="108" spans="1:17">
      <c r="A108" s="1173" t="str">
        <f>'t1'!A108</f>
        <v>statistico dirig. con incarico di struttura complessa</v>
      </c>
      <c r="B108" s="1174" t="str">
        <f>'t1'!B108</f>
        <v>TD0071</v>
      </c>
      <c r="C108" s="565"/>
      <c r="D108" s="562"/>
      <c r="E108" s="565"/>
      <c r="F108" s="562"/>
      <c r="G108" s="565"/>
      <c r="H108" s="562"/>
      <c r="I108" s="565"/>
      <c r="J108" s="562"/>
      <c r="K108" s="565"/>
      <c r="L108" s="562"/>
      <c r="M108" s="565"/>
      <c r="N108" s="569"/>
      <c r="O108" s="1344">
        <f t="shared" si="2"/>
        <v>0</v>
      </c>
      <c r="P108" s="1345">
        <f t="shared" si="2"/>
        <v>0</v>
      </c>
      <c r="Q108" s="1332">
        <f>'t1'!N108</f>
        <v>0</v>
      </c>
    </row>
    <row r="109" spans="1:17">
      <c r="A109" s="1173" t="str">
        <f>'t1'!A109</f>
        <v>statistico dirig. con incarico di struttura semplice</v>
      </c>
      <c r="B109" s="1174" t="str">
        <f>'t1'!B109</f>
        <v>TD0S70</v>
      </c>
      <c r="C109" s="565"/>
      <c r="D109" s="562"/>
      <c r="E109" s="565"/>
      <c r="F109" s="562"/>
      <c r="G109" s="565"/>
      <c r="H109" s="562"/>
      <c r="I109" s="565">
        <v>1</v>
      </c>
      <c r="J109" s="562"/>
      <c r="K109" s="565"/>
      <c r="L109" s="562"/>
      <c r="M109" s="565"/>
      <c r="N109" s="569"/>
      <c r="O109" s="1344">
        <f t="shared" si="2"/>
        <v>1</v>
      </c>
      <c r="P109" s="1345">
        <f t="shared" si="2"/>
        <v>0</v>
      </c>
      <c r="Q109" s="1332">
        <f>'t1'!N109</f>
        <v>1</v>
      </c>
    </row>
    <row r="110" spans="1:17">
      <c r="A110" s="1173" t="str">
        <f>'t1'!A110</f>
        <v>statistico dirig. con altri incar.prof.li</v>
      </c>
      <c r="B110" s="1174" t="str">
        <f>'t1'!B110</f>
        <v>TD0A70</v>
      </c>
      <c r="C110" s="565"/>
      <c r="D110" s="562"/>
      <c r="E110" s="565"/>
      <c r="F110" s="562"/>
      <c r="G110" s="565"/>
      <c r="H110" s="562"/>
      <c r="I110" s="565"/>
      <c r="J110" s="562">
        <v>1</v>
      </c>
      <c r="K110" s="565"/>
      <c r="L110" s="562"/>
      <c r="M110" s="565"/>
      <c r="N110" s="569"/>
      <c r="O110" s="1344">
        <f t="shared" si="2"/>
        <v>0</v>
      </c>
      <c r="P110" s="1345">
        <f t="shared" si="2"/>
        <v>1</v>
      </c>
      <c r="Q110" s="1332">
        <f>'t1'!N110</f>
        <v>1</v>
      </c>
    </row>
    <row r="111" spans="1:17">
      <c r="A111" s="1173" t="str">
        <f>'t1'!A111</f>
        <v>statistico dir. a t.determinato(art. 15-septies dlgs.502/92)</v>
      </c>
      <c r="B111" s="1174" t="str">
        <f>'t1'!B111</f>
        <v>TD0610</v>
      </c>
      <c r="C111" s="565"/>
      <c r="D111" s="562"/>
      <c r="E111" s="565"/>
      <c r="F111" s="562"/>
      <c r="G111" s="565"/>
      <c r="H111" s="562"/>
      <c r="I111" s="565"/>
      <c r="J111" s="562"/>
      <c r="K111" s="565"/>
      <c r="L111" s="562"/>
      <c r="M111" s="565"/>
      <c r="N111" s="569"/>
      <c r="O111" s="1344">
        <f t="shared" si="2"/>
        <v>0</v>
      </c>
      <c r="P111" s="1345">
        <f t="shared" si="2"/>
        <v>0</v>
      </c>
      <c r="Q111" s="1332">
        <f>'t1'!N111</f>
        <v>0</v>
      </c>
    </row>
    <row r="112" spans="1:17">
      <c r="A112" s="1173" t="str">
        <f>'t1'!A112</f>
        <v>sociologo dirig. con incarico di struttura complessa</v>
      </c>
      <c r="B112" s="1174" t="str">
        <f>'t1'!B112</f>
        <v>TD0068</v>
      </c>
      <c r="C112" s="565"/>
      <c r="D112" s="562"/>
      <c r="E112" s="565"/>
      <c r="F112" s="562"/>
      <c r="G112" s="565"/>
      <c r="H112" s="562"/>
      <c r="I112" s="565"/>
      <c r="J112" s="562"/>
      <c r="K112" s="565"/>
      <c r="L112" s="562"/>
      <c r="M112" s="565"/>
      <c r="N112" s="569"/>
      <c r="O112" s="1344">
        <f t="shared" si="2"/>
        <v>0</v>
      </c>
      <c r="P112" s="1345">
        <f t="shared" si="2"/>
        <v>0</v>
      </c>
      <c r="Q112" s="1332">
        <f>'t1'!N112</f>
        <v>0</v>
      </c>
    </row>
    <row r="113" spans="1:17">
      <c r="A113" s="1173" t="str">
        <f>'t1'!A113</f>
        <v>sociologo dirig. con incarico di struttura semplice</v>
      </c>
      <c r="B113" s="1174" t="str">
        <f>'t1'!B113</f>
        <v>TD0S67</v>
      </c>
      <c r="C113" s="565"/>
      <c r="D113" s="562"/>
      <c r="E113" s="565"/>
      <c r="F113" s="562"/>
      <c r="G113" s="565"/>
      <c r="H113" s="562"/>
      <c r="I113" s="565"/>
      <c r="J113" s="562"/>
      <c r="K113" s="565"/>
      <c r="L113" s="562"/>
      <c r="M113" s="565"/>
      <c r="N113" s="569"/>
      <c r="O113" s="1344">
        <f t="shared" si="2"/>
        <v>0</v>
      </c>
      <c r="P113" s="1345">
        <f t="shared" si="2"/>
        <v>0</v>
      </c>
      <c r="Q113" s="1332">
        <f>'t1'!N113</f>
        <v>0</v>
      </c>
    </row>
    <row r="114" spans="1:17">
      <c r="A114" s="1173" t="str">
        <f>'t1'!A114</f>
        <v>sociologo dirig. con altri incar.prof.li</v>
      </c>
      <c r="B114" s="1174" t="str">
        <f>'t1'!B114</f>
        <v>TD0A67</v>
      </c>
      <c r="C114" s="565"/>
      <c r="D114" s="562"/>
      <c r="E114" s="565"/>
      <c r="F114" s="562"/>
      <c r="G114" s="565"/>
      <c r="H114" s="562"/>
      <c r="I114" s="565"/>
      <c r="J114" s="562"/>
      <c r="K114" s="565"/>
      <c r="L114" s="562"/>
      <c r="M114" s="565"/>
      <c r="N114" s="569"/>
      <c r="O114" s="1344">
        <f t="shared" si="2"/>
        <v>0</v>
      </c>
      <c r="P114" s="1345">
        <f t="shared" si="2"/>
        <v>0</v>
      </c>
      <c r="Q114" s="1332">
        <f>'t1'!N114</f>
        <v>0</v>
      </c>
    </row>
    <row r="115" spans="1:17">
      <c r="A115" s="1173" t="str">
        <f>'t1'!A115</f>
        <v>sociologo dir. a t. determinato(art.15-septies dlgs. 502/92)</v>
      </c>
      <c r="B115" s="1174" t="str">
        <f>'t1'!B115</f>
        <v>TD0611</v>
      </c>
      <c r="C115" s="565"/>
      <c r="D115" s="562"/>
      <c r="E115" s="565"/>
      <c r="F115" s="562"/>
      <c r="G115" s="565"/>
      <c r="H115" s="562"/>
      <c r="I115" s="565"/>
      <c r="J115" s="562"/>
      <c r="K115" s="565"/>
      <c r="L115" s="562"/>
      <c r="M115" s="565"/>
      <c r="N115" s="569"/>
      <c r="O115" s="1344">
        <f t="shared" si="2"/>
        <v>0</v>
      </c>
      <c r="P115" s="1345">
        <f t="shared" si="2"/>
        <v>0</v>
      </c>
      <c r="Q115" s="1332">
        <f>'t1'!N115</f>
        <v>0</v>
      </c>
    </row>
    <row r="116" spans="1:17">
      <c r="A116" s="1173" t="str">
        <f>'t1'!A116</f>
        <v>collab.re prof.le assistente sociale esperto - ds</v>
      </c>
      <c r="B116" s="1174" t="str">
        <f>'t1'!B116</f>
        <v>T18025</v>
      </c>
      <c r="C116" s="565"/>
      <c r="D116" s="562"/>
      <c r="E116" s="565"/>
      <c r="F116" s="562"/>
      <c r="G116" s="565"/>
      <c r="H116" s="562"/>
      <c r="I116" s="565"/>
      <c r="J116" s="562"/>
      <c r="K116" s="565"/>
      <c r="L116" s="562"/>
      <c r="M116" s="565"/>
      <c r="N116" s="569"/>
      <c r="O116" s="1344">
        <f t="shared" si="2"/>
        <v>0</v>
      </c>
      <c r="P116" s="1345">
        <f t="shared" si="2"/>
        <v>0</v>
      </c>
      <c r="Q116" s="1332">
        <f>'t1'!N116</f>
        <v>0</v>
      </c>
    </row>
    <row r="117" spans="1:17">
      <c r="A117" s="1173" t="str">
        <f>'t1'!A117</f>
        <v>collab.re prof.le assistente sociale - d</v>
      </c>
      <c r="B117" s="1174" t="str">
        <f>'t1'!B117</f>
        <v>T16024</v>
      </c>
      <c r="C117" s="565"/>
      <c r="D117" s="562"/>
      <c r="E117" s="565"/>
      <c r="F117" s="562">
        <v>1</v>
      </c>
      <c r="G117" s="565"/>
      <c r="H117" s="562"/>
      <c r="I117" s="565"/>
      <c r="J117" s="562">
        <v>1</v>
      </c>
      <c r="K117" s="565"/>
      <c r="L117" s="562"/>
      <c r="M117" s="565"/>
      <c r="N117" s="569"/>
      <c r="O117" s="1344">
        <f t="shared" si="2"/>
        <v>0</v>
      </c>
      <c r="P117" s="1345">
        <f t="shared" si="2"/>
        <v>2</v>
      </c>
      <c r="Q117" s="1332">
        <f>'t1'!N117</f>
        <v>1</v>
      </c>
    </row>
    <row r="118" spans="1:17">
      <c r="A118" s="1173" t="str">
        <f>'t1'!A118</f>
        <v>collab.re tec. - prof.le esperto - ds</v>
      </c>
      <c r="B118" s="1174" t="str">
        <f>'t1'!B118</f>
        <v>T18027</v>
      </c>
      <c r="C118" s="565"/>
      <c r="D118" s="562"/>
      <c r="E118" s="565"/>
      <c r="F118" s="562"/>
      <c r="G118" s="565"/>
      <c r="H118" s="562"/>
      <c r="I118" s="565"/>
      <c r="J118" s="562"/>
      <c r="K118" s="565"/>
      <c r="L118" s="562"/>
      <c r="M118" s="565"/>
      <c r="N118" s="569"/>
      <c r="O118" s="1344">
        <f t="shared" si="2"/>
        <v>0</v>
      </c>
      <c r="P118" s="1345">
        <f t="shared" si="2"/>
        <v>0</v>
      </c>
      <c r="Q118" s="1332">
        <f>'t1'!N118</f>
        <v>0</v>
      </c>
    </row>
    <row r="119" spans="1:17">
      <c r="A119" s="1173" t="str">
        <f>'t1'!A119</f>
        <v>collab.re tec. - prof.le - d</v>
      </c>
      <c r="B119" s="1174" t="str">
        <f>'t1'!B119</f>
        <v>T16026</v>
      </c>
      <c r="C119" s="565"/>
      <c r="D119" s="562"/>
      <c r="E119" s="565">
        <v>7</v>
      </c>
      <c r="F119" s="562"/>
      <c r="G119" s="565"/>
      <c r="H119" s="562"/>
      <c r="I119" s="565">
        <v>3</v>
      </c>
      <c r="J119" s="562">
        <v>1</v>
      </c>
      <c r="K119" s="565"/>
      <c r="L119" s="562"/>
      <c r="M119" s="565"/>
      <c r="N119" s="569"/>
      <c r="O119" s="1344">
        <f t="shared" si="2"/>
        <v>10</v>
      </c>
      <c r="P119" s="1345">
        <f t="shared" si="2"/>
        <v>1</v>
      </c>
      <c r="Q119" s="1332">
        <f>'t1'!N119</f>
        <v>1</v>
      </c>
    </row>
    <row r="120" spans="1:17">
      <c r="A120" s="1173" t="str">
        <f>'t1'!A120</f>
        <v>oper.re prof.le assistente soc. - c</v>
      </c>
      <c r="B120" s="1174" t="str">
        <f>'t1'!B120</f>
        <v>T14050</v>
      </c>
      <c r="C120" s="565"/>
      <c r="D120" s="562"/>
      <c r="E120" s="565"/>
      <c r="F120" s="562"/>
      <c r="G120" s="565"/>
      <c r="H120" s="562"/>
      <c r="I120" s="565"/>
      <c r="J120" s="562"/>
      <c r="K120" s="565"/>
      <c r="L120" s="562"/>
      <c r="M120" s="565"/>
      <c r="N120" s="569"/>
      <c r="O120" s="1344">
        <f t="shared" si="2"/>
        <v>0</v>
      </c>
      <c r="P120" s="1345">
        <f t="shared" si="2"/>
        <v>0</v>
      </c>
      <c r="Q120" s="1332">
        <f>'t1'!N120</f>
        <v>0</v>
      </c>
    </row>
    <row r="121" spans="1:17">
      <c r="A121" s="1173" t="str">
        <f>'t1'!A121</f>
        <v>assistente tecnico - c</v>
      </c>
      <c r="B121" s="1174" t="str">
        <f>'t1'!B121</f>
        <v>T14007</v>
      </c>
      <c r="C121" s="565">
        <v>4</v>
      </c>
      <c r="D121" s="562"/>
      <c r="E121" s="565">
        <v>7</v>
      </c>
      <c r="F121" s="562">
        <v>2</v>
      </c>
      <c r="G121" s="565">
        <v>1</v>
      </c>
      <c r="H121" s="562"/>
      <c r="I121" s="565">
        <v>2</v>
      </c>
      <c r="J121" s="562">
        <v>1</v>
      </c>
      <c r="K121" s="565"/>
      <c r="L121" s="562"/>
      <c r="M121" s="565"/>
      <c r="N121" s="569"/>
      <c r="O121" s="1344">
        <f t="shared" si="2"/>
        <v>14</v>
      </c>
      <c r="P121" s="1345">
        <f t="shared" si="2"/>
        <v>3</v>
      </c>
      <c r="Q121" s="1332">
        <f>'t1'!N121</f>
        <v>1</v>
      </c>
    </row>
    <row r="122" spans="1:17">
      <c r="A122" s="1173" t="str">
        <f>'t1'!A122</f>
        <v>program.re - c</v>
      </c>
      <c r="B122" s="1174" t="str">
        <f>'t1'!B122</f>
        <v>T14063</v>
      </c>
      <c r="C122" s="565"/>
      <c r="D122" s="562"/>
      <c r="E122" s="565">
        <v>3</v>
      </c>
      <c r="F122" s="562">
        <v>2</v>
      </c>
      <c r="G122" s="565"/>
      <c r="H122" s="562"/>
      <c r="I122" s="565"/>
      <c r="J122" s="562"/>
      <c r="K122" s="565"/>
      <c r="L122" s="562"/>
      <c r="M122" s="565"/>
      <c r="N122" s="569"/>
      <c r="O122" s="1344">
        <f t="shared" si="2"/>
        <v>3</v>
      </c>
      <c r="P122" s="1345">
        <f t="shared" si="2"/>
        <v>2</v>
      </c>
      <c r="Q122" s="1332">
        <f>'t1'!N122</f>
        <v>1</v>
      </c>
    </row>
    <row r="123" spans="1:17">
      <c r="A123" s="1173" t="str">
        <f>'t1'!A123</f>
        <v>operatore tecnico special.to esperto - c (2)</v>
      </c>
      <c r="B123" s="1174" t="str">
        <f>'t1'!B123</f>
        <v>T14E59</v>
      </c>
      <c r="C123" s="565">
        <v>6</v>
      </c>
      <c r="D123" s="562"/>
      <c r="E123" s="565">
        <v>2</v>
      </c>
      <c r="F123" s="562"/>
      <c r="G123" s="565"/>
      <c r="H123" s="562"/>
      <c r="I123" s="565"/>
      <c r="J123" s="562"/>
      <c r="K123" s="565"/>
      <c r="L123" s="562"/>
      <c r="M123" s="565"/>
      <c r="N123" s="569"/>
      <c r="O123" s="1344">
        <f t="shared" si="2"/>
        <v>8</v>
      </c>
      <c r="P123" s="1345">
        <f t="shared" si="2"/>
        <v>0</v>
      </c>
      <c r="Q123" s="1332">
        <f>'t1'!N123</f>
        <v>1</v>
      </c>
    </row>
    <row r="124" spans="1:17">
      <c r="A124" s="1173" t="str">
        <f>'t1'!A124</f>
        <v>operatore tecnico special.to - bs</v>
      </c>
      <c r="B124" s="1174" t="str">
        <f>'t1'!B124</f>
        <v>T13059</v>
      </c>
      <c r="C124" s="565">
        <v>18</v>
      </c>
      <c r="D124" s="562">
        <v>9</v>
      </c>
      <c r="E124" s="565">
        <v>5</v>
      </c>
      <c r="F124" s="562">
        <v>4</v>
      </c>
      <c r="G124" s="565"/>
      <c r="H124" s="562"/>
      <c r="I124" s="565"/>
      <c r="J124" s="562"/>
      <c r="K124" s="565"/>
      <c r="L124" s="562"/>
      <c r="M124" s="565"/>
      <c r="N124" s="569"/>
      <c r="O124" s="1344">
        <f t="shared" si="2"/>
        <v>23</v>
      </c>
      <c r="P124" s="1345">
        <f t="shared" si="2"/>
        <v>13</v>
      </c>
      <c r="Q124" s="1332">
        <f>'t1'!N124</f>
        <v>1</v>
      </c>
    </row>
    <row r="125" spans="1:17">
      <c r="A125" s="1173" t="str">
        <f>'t1'!A125</f>
        <v>operatore socio-sanitario - bs</v>
      </c>
      <c r="B125" s="1174" t="str">
        <f>'t1'!B125</f>
        <v>T13660</v>
      </c>
      <c r="C125" s="565">
        <v>13</v>
      </c>
      <c r="D125" s="562">
        <v>64</v>
      </c>
      <c r="E125" s="565">
        <v>14</v>
      </c>
      <c r="F125" s="562">
        <v>26</v>
      </c>
      <c r="G125" s="565"/>
      <c r="H125" s="562">
        <v>4</v>
      </c>
      <c r="I125" s="565"/>
      <c r="J125" s="562">
        <v>1</v>
      </c>
      <c r="K125" s="565"/>
      <c r="L125" s="562"/>
      <c r="M125" s="565"/>
      <c r="N125" s="569"/>
      <c r="O125" s="1344">
        <f t="shared" si="2"/>
        <v>27</v>
      </c>
      <c r="P125" s="1345">
        <f t="shared" si="2"/>
        <v>95</v>
      </c>
      <c r="Q125" s="1332">
        <f>'t1'!N125</f>
        <v>1</v>
      </c>
    </row>
    <row r="126" spans="1:17">
      <c r="A126" s="1173" t="str">
        <f>'t1'!A126</f>
        <v>operatore tecnico - b</v>
      </c>
      <c r="B126" s="1174" t="str">
        <f>'t1'!B126</f>
        <v>T12057</v>
      </c>
      <c r="C126" s="565">
        <v>16</v>
      </c>
      <c r="D126" s="562">
        <v>51</v>
      </c>
      <c r="E126" s="565">
        <v>9</v>
      </c>
      <c r="F126" s="562">
        <v>8</v>
      </c>
      <c r="G126" s="565"/>
      <c r="H126" s="562">
        <v>1</v>
      </c>
      <c r="I126" s="565">
        <v>1</v>
      </c>
      <c r="J126" s="562"/>
      <c r="K126" s="565"/>
      <c r="L126" s="562"/>
      <c r="M126" s="565"/>
      <c r="N126" s="569"/>
      <c r="O126" s="1344">
        <f t="shared" si="2"/>
        <v>26</v>
      </c>
      <c r="P126" s="1345">
        <f t="shared" si="2"/>
        <v>60</v>
      </c>
      <c r="Q126" s="1332">
        <f>'t1'!N126</f>
        <v>1</v>
      </c>
    </row>
    <row r="127" spans="1:17">
      <c r="A127" s="1173" t="str">
        <f>'t1'!A127</f>
        <v>operatore tecnico addetto all'assistenza - b</v>
      </c>
      <c r="B127" s="1174" t="str">
        <f>'t1'!B127</f>
        <v>T12058</v>
      </c>
      <c r="C127" s="565">
        <v>2</v>
      </c>
      <c r="D127" s="562">
        <v>11</v>
      </c>
      <c r="E127" s="565">
        <v>1</v>
      </c>
      <c r="F127" s="562"/>
      <c r="G127" s="565"/>
      <c r="H127" s="562"/>
      <c r="I127" s="565"/>
      <c r="J127" s="562"/>
      <c r="K127" s="565"/>
      <c r="L127" s="562"/>
      <c r="M127" s="565"/>
      <c r="N127" s="569"/>
      <c r="O127" s="1344">
        <f t="shared" si="2"/>
        <v>3</v>
      </c>
      <c r="P127" s="1345">
        <f t="shared" si="2"/>
        <v>11</v>
      </c>
      <c r="Q127" s="1332">
        <f>'t1'!N127</f>
        <v>1</v>
      </c>
    </row>
    <row r="128" spans="1:17">
      <c r="A128" s="1173" t="str">
        <f>'t1'!A128</f>
        <v>ausiliario specializzato - a</v>
      </c>
      <c r="B128" s="1174" t="str">
        <f>'t1'!B128</f>
        <v>T11008</v>
      </c>
      <c r="C128" s="565"/>
      <c r="D128" s="562"/>
      <c r="E128" s="565"/>
      <c r="F128" s="562"/>
      <c r="G128" s="565"/>
      <c r="H128" s="562"/>
      <c r="I128" s="565"/>
      <c r="J128" s="562"/>
      <c r="K128" s="565"/>
      <c r="L128" s="562"/>
      <c r="M128" s="565"/>
      <c r="N128" s="569"/>
      <c r="O128" s="1344">
        <f t="shared" si="2"/>
        <v>0</v>
      </c>
      <c r="P128" s="1345">
        <f t="shared" si="2"/>
        <v>0</v>
      </c>
      <c r="Q128" s="1332">
        <f>'t1'!N128</f>
        <v>0</v>
      </c>
    </row>
    <row r="129" spans="1:20">
      <c r="A129" s="1173" t="str">
        <f>'t1'!A129</f>
        <v>profilo atipico ruolo tecnico</v>
      </c>
      <c r="B129" s="1174" t="str">
        <f>'t1'!B129</f>
        <v>T00062</v>
      </c>
      <c r="C129" s="565"/>
      <c r="D129" s="562"/>
      <c r="E129" s="565"/>
      <c r="F129" s="562"/>
      <c r="G129" s="565"/>
      <c r="H129" s="562"/>
      <c r="I129" s="565"/>
      <c r="J129" s="562"/>
      <c r="K129" s="565"/>
      <c r="L129" s="562"/>
      <c r="M129" s="565"/>
      <c r="N129" s="569"/>
      <c r="O129" s="1344">
        <f t="shared" si="2"/>
        <v>0</v>
      </c>
      <c r="P129" s="1345">
        <f t="shared" si="2"/>
        <v>0</v>
      </c>
      <c r="Q129" s="1332">
        <f>'t1'!N129</f>
        <v>0</v>
      </c>
    </row>
    <row r="130" spans="1:20">
      <c r="A130" s="1173" t="str">
        <f>'t1'!A130</f>
        <v>dirigente amm.vo con incarico di struttura complessa</v>
      </c>
      <c r="B130" s="1174" t="str">
        <f>'t1'!B130</f>
        <v>AD0032</v>
      </c>
      <c r="C130" s="565"/>
      <c r="D130" s="562"/>
      <c r="E130" s="565"/>
      <c r="F130" s="562"/>
      <c r="G130" s="565"/>
      <c r="H130" s="562"/>
      <c r="I130" s="565">
        <v>1</v>
      </c>
      <c r="J130" s="562">
        <v>1</v>
      </c>
      <c r="K130" s="565"/>
      <c r="L130" s="562">
        <v>2</v>
      </c>
      <c r="M130" s="565"/>
      <c r="N130" s="569"/>
      <c r="O130" s="1344">
        <f t="shared" si="2"/>
        <v>1</v>
      </c>
      <c r="P130" s="1345">
        <f t="shared" si="2"/>
        <v>3</v>
      </c>
      <c r="Q130" s="1332">
        <f>'t1'!N130</f>
        <v>1</v>
      </c>
    </row>
    <row r="131" spans="1:20">
      <c r="A131" s="1173" t="str">
        <f>'t1'!A131</f>
        <v>dirigente amm.vo con incarico di struttura semplice</v>
      </c>
      <c r="B131" s="1174" t="str">
        <f>'t1'!B131</f>
        <v>AD0S31</v>
      </c>
      <c r="C131" s="565"/>
      <c r="D131" s="562"/>
      <c r="E131" s="565"/>
      <c r="F131" s="562"/>
      <c r="G131" s="565"/>
      <c r="H131" s="562"/>
      <c r="I131" s="565"/>
      <c r="J131" s="562"/>
      <c r="K131" s="565"/>
      <c r="L131" s="562"/>
      <c r="M131" s="565"/>
      <c r="N131" s="569"/>
      <c r="O131" s="1344">
        <f t="shared" si="2"/>
        <v>0</v>
      </c>
      <c r="P131" s="1345">
        <f t="shared" si="2"/>
        <v>0</v>
      </c>
      <c r="Q131" s="1332">
        <f>'t1'!N131</f>
        <v>0</v>
      </c>
    </row>
    <row r="132" spans="1:20">
      <c r="A132" s="1173" t="str">
        <f>'t1'!A132</f>
        <v>dirigente amm.vo con altri incar.prof.li</v>
      </c>
      <c r="B132" s="1174" t="str">
        <f>'t1'!B132</f>
        <v>AD0A31</v>
      </c>
      <c r="C132" s="565"/>
      <c r="D132" s="562"/>
      <c r="E132" s="565"/>
      <c r="F132" s="562"/>
      <c r="G132" s="565"/>
      <c r="H132" s="562"/>
      <c r="I132" s="565">
        <v>1</v>
      </c>
      <c r="J132" s="562"/>
      <c r="K132" s="565"/>
      <c r="L132" s="562"/>
      <c r="M132" s="565"/>
      <c r="N132" s="569"/>
      <c r="O132" s="1344">
        <f t="shared" si="2"/>
        <v>1</v>
      </c>
      <c r="P132" s="1345">
        <f t="shared" si="2"/>
        <v>0</v>
      </c>
      <c r="Q132" s="1332">
        <f>'t1'!N132</f>
        <v>1</v>
      </c>
    </row>
    <row r="133" spans="1:20">
      <c r="A133" s="1173" t="str">
        <f>'t1'!A133</f>
        <v>dirig. amm.vo a t. determinato (art. 15-septies dlgs.502/92)</v>
      </c>
      <c r="B133" s="1174" t="str">
        <f>'t1'!B133</f>
        <v>AD0612</v>
      </c>
      <c r="C133" s="565"/>
      <c r="D133" s="562"/>
      <c r="E133" s="565"/>
      <c r="F133" s="562"/>
      <c r="G133" s="565"/>
      <c r="H133" s="562"/>
      <c r="I133" s="565"/>
      <c r="J133" s="562"/>
      <c r="K133" s="565"/>
      <c r="L133" s="562"/>
      <c r="M133" s="565"/>
      <c r="N133" s="569"/>
      <c r="O133" s="1344">
        <f t="shared" si="2"/>
        <v>0</v>
      </c>
      <c r="P133" s="1345">
        <f t="shared" si="2"/>
        <v>0</v>
      </c>
      <c r="Q133" s="1332">
        <f>'t1'!N133</f>
        <v>0</v>
      </c>
    </row>
    <row r="134" spans="1:20">
      <c r="A134" s="1173" t="str">
        <f>'t1'!A134</f>
        <v>collaboratore amministrativo prof.le esperto - ds</v>
      </c>
      <c r="B134" s="1174" t="str">
        <f>'t1'!B134</f>
        <v>A18029</v>
      </c>
      <c r="C134" s="565"/>
      <c r="D134" s="562"/>
      <c r="E134" s="565">
        <v>2</v>
      </c>
      <c r="F134" s="562">
        <v>10</v>
      </c>
      <c r="G134" s="565">
        <v>1</v>
      </c>
      <c r="H134" s="562"/>
      <c r="I134" s="565">
        <v>1</v>
      </c>
      <c r="J134" s="562">
        <v>2</v>
      </c>
      <c r="K134" s="565"/>
      <c r="L134" s="562"/>
      <c r="M134" s="565"/>
      <c r="N134" s="569"/>
      <c r="O134" s="1344">
        <f t="shared" si="2"/>
        <v>4</v>
      </c>
      <c r="P134" s="1345">
        <f t="shared" si="2"/>
        <v>12</v>
      </c>
      <c r="Q134" s="1332">
        <f>'t1'!N134</f>
        <v>1</v>
      </c>
    </row>
    <row r="135" spans="1:20">
      <c r="A135" s="1173" t="str">
        <f>'t1'!A135</f>
        <v>collaboratore amministrativo prof.le - d</v>
      </c>
      <c r="B135" s="1174" t="str">
        <f>'t1'!B135</f>
        <v>A16028</v>
      </c>
      <c r="C135" s="565"/>
      <c r="D135" s="562"/>
      <c r="E135" s="565"/>
      <c r="F135" s="562">
        <v>22</v>
      </c>
      <c r="G135" s="565"/>
      <c r="H135" s="562"/>
      <c r="I135" s="565">
        <v>4</v>
      </c>
      <c r="J135" s="562">
        <v>9</v>
      </c>
      <c r="K135" s="565"/>
      <c r="L135" s="562"/>
      <c r="M135" s="565"/>
      <c r="N135" s="569"/>
      <c r="O135" s="1344">
        <f t="shared" si="2"/>
        <v>4</v>
      </c>
      <c r="P135" s="1345">
        <f t="shared" si="2"/>
        <v>31</v>
      </c>
      <c r="Q135" s="1332">
        <f>'t1'!N135</f>
        <v>1</v>
      </c>
    </row>
    <row r="136" spans="1:20">
      <c r="A136" s="1173" t="str">
        <f>'t1'!A136</f>
        <v>assistente amministrativo - c</v>
      </c>
      <c r="B136" s="1174" t="str">
        <f>'t1'!B136</f>
        <v>A14005</v>
      </c>
      <c r="C136" s="565">
        <v>1</v>
      </c>
      <c r="D136" s="562">
        <v>29</v>
      </c>
      <c r="E136" s="565">
        <v>11</v>
      </c>
      <c r="F136" s="562">
        <v>59</v>
      </c>
      <c r="G136" s="565"/>
      <c r="H136" s="562"/>
      <c r="I136" s="565">
        <v>1</v>
      </c>
      <c r="J136" s="562">
        <v>6</v>
      </c>
      <c r="K136" s="565"/>
      <c r="L136" s="562"/>
      <c r="M136" s="565"/>
      <c r="N136" s="569"/>
      <c r="O136" s="1344">
        <f t="shared" si="2"/>
        <v>13</v>
      </c>
      <c r="P136" s="1345">
        <f t="shared" si="2"/>
        <v>94</v>
      </c>
      <c r="Q136" s="1332">
        <f>'t1'!N136</f>
        <v>1</v>
      </c>
    </row>
    <row r="137" spans="1:20">
      <c r="A137" s="1173" t="str">
        <f>'t1'!A137</f>
        <v>coadiutore amm.vo esperto - bs</v>
      </c>
      <c r="B137" s="1174" t="str">
        <f>'t1'!B137</f>
        <v>A13018</v>
      </c>
      <c r="C137" s="565">
        <v>1</v>
      </c>
      <c r="D137" s="562">
        <v>17</v>
      </c>
      <c r="E137" s="565">
        <v>2</v>
      </c>
      <c r="F137" s="562">
        <v>20</v>
      </c>
      <c r="G137" s="565"/>
      <c r="H137" s="562">
        <v>1</v>
      </c>
      <c r="I137" s="565">
        <v>1</v>
      </c>
      <c r="J137" s="562">
        <v>2</v>
      </c>
      <c r="K137" s="565"/>
      <c r="L137" s="562"/>
      <c r="M137" s="565"/>
      <c r="N137" s="569"/>
      <c r="O137" s="1344">
        <f t="shared" si="2"/>
        <v>4</v>
      </c>
      <c r="P137" s="1345">
        <f t="shared" si="2"/>
        <v>40</v>
      </c>
      <c r="Q137" s="1332">
        <f>'t1'!N137</f>
        <v>1</v>
      </c>
    </row>
    <row r="138" spans="1:20">
      <c r="A138" s="1173" t="str">
        <f>'t1'!A138</f>
        <v>coadiutore amm.vo - b</v>
      </c>
      <c r="B138" s="1174" t="str">
        <f>'t1'!B138</f>
        <v>A12017</v>
      </c>
      <c r="C138" s="565">
        <v>2</v>
      </c>
      <c r="D138" s="562">
        <v>10</v>
      </c>
      <c r="E138" s="565">
        <v>3</v>
      </c>
      <c r="F138" s="562">
        <v>10</v>
      </c>
      <c r="G138" s="565">
        <v>1</v>
      </c>
      <c r="H138" s="562">
        <v>1</v>
      </c>
      <c r="I138" s="565">
        <v>1</v>
      </c>
      <c r="J138" s="562">
        <v>2</v>
      </c>
      <c r="K138" s="565"/>
      <c r="L138" s="562"/>
      <c r="M138" s="565"/>
      <c r="N138" s="569"/>
      <c r="O138" s="1344">
        <f t="shared" si="2"/>
        <v>7</v>
      </c>
      <c r="P138" s="1345">
        <f t="shared" si="2"/>
        <v>23</v>
      </c>
      <c r="Q138" s="1332">
        <f>'t1'!N138</f>
        <v>1</v>
      </c>
    </row>
    <row r="139" spans="1:20">
      <c r="A139" s="1173" t="str">
        <f>'t1'!A139</f>
        <v>commesso - a</v>
      </c>
      <c r="B139" s="1174" t="str">
        <f>'t1'!B139</f>
        <v>A11030</v>
      </c>
      <c r="C139" s="565"/>
      <c r="D139" s="562"/>
      <c r="E139" s="565"/>
      <c r="F139" s="562"/>
      <c r="G139" s="565"/>
      <c r="H139" s="562"/>
      <c r="I139" s="565"/>
      <c r="J139" s="562"/>
      <c r="K139" s="565"/>
      <c r="L139" s="562"/>
      <c r="M139" s="565"/>
      <c r="N139" s="569"/>
      <c r="O139" s="1344">
        <f t="shared" si="2"/>
        <v>0</v>
      </c>
      <c r="P139" s="1345">
        <f t="shared" si="2"/>
        <v>0</v>
      </c>
      <c r="Q139" s="1332">
        <f>'t1'!N139</f>
        <v>0</v>
      </c>
    </row>
    <row r="140" spans="1:20">
      <c r="A140" s="1173" t="str">
        <f>'t1'!A140</f>
        <v>profilo atipico ruolo amministrativo</v>
      </c>
      <c r="B140" s="1174" t="str">
        <f>'t1'!B140</f>
        <v>A00062</v>
      </c>
      <c r="C140" s="565"/>
      <c r="D140" s="562"/>
      <c r="E140" s="565"/>
      <c r="F140" s="562"/>
      <c r="G140" s="565"/>
      <c r="H140" s="562"/>
      <c r="I140" s="565"/>
      <c r="J140" s="562"/>
      <c r="K140" s="565"/>
      <c r="L140" s="562"/>
      <c r="M140" s="565"/>
      <c r="N140" s="569"/>
      <c r="O140" s="1344">
        <f>SUM(C140,E140,G140,I140,K140,M140)</f>
        <v>0</v>
      </c>
      <c r="P140" s="1345">
        <f>SUM(D140,F140,H140,J140,L140,N140)</f>
        <v>0</v>
      </c>
      <c r="Q140" s="1332">
        <f>'t1'!N140</f>
        <v>0</v>
      </c>
    </row>
    <row r="141" spans="1:20" ht="14.1" customHeight="1" thickBot="1">
      <c r="A141" s="1176" t="str">
        <f>'t1'!A141</f>
        <v>contrattisti (a)</v>
      </c>
      <c r="B141" s="1177" t="str">
        <f>'t1'!B141</f>
        <v>000061</v>
      </c>
      <c r="C141" s="566"/>
      <c r="D141" s="563"/>
      <c r="E141" s="567"/>
      <c r="F141" s="563"/>
      <c r="G141" s="567"/>
      <c r="H141" s="563"/>
      <c r="I141" s="567"/>
      <c r="J141" s="563"/>
      <c r="K141" s="567"/>
      <c r="L141" s="563"/>
      <c r="M141" s="567"/>
      <c r="N141" s="563"/>
      <c r="O141" s="1346">
        <f>SUM(C141,E141,G141,I141,K141,M141)</f>
        <v>0</v>
      </c>
      <c r="P141" s="1347">
        <f>SUM(D141,F141,H141,J141,L141,N141)</f>
        <v>0</v>
      </c>
      <c r="Q141" s="1332">
        <f>'t1'!N141</f>
        <v>0</v>
      </c>
    </row>
    <row r="142" spans="1:20" ht="18.75" customHeight="1" thickTop="1" thickBot="1">
      <c r="A142" s="1348" t="s">
        <v>555</v>
      </c>
      <c r="B142" s="1349"/>
      <c r="C142" s="1350">
        <f>SUM(C7:C141)</f>
        <v>66</v>
      </c>
      <c r="D142" s="1351">
        <f t="shared" ref="D142:P142" si="3">SUM(D7:D141)</f>
        <v>194</v>
      </c>
      <c r="E142" s="1350">
        <f t="shared" si="3"/>
        <v>142</v>
      </c>
      <c r="F142" s="1352">
        <f t="shared" si="3"/>
        <v>415</v>
      </c>
      <c r="G142" s="1350">
        <f t="shared" si="3"/>
        <v>67</v>
      </c>
      <c r="H142" s="1352">
        <f t="shared" si="3"/>
        <v>205</v>
      </c>
      <c r="I142" s="1350">
        <f>SUM(I7:I141)</f>
        <v>37</v>
      </c>
      <c r="J142" s="1352">
        <f>SUM(J7:J141)</f>
        <v>55</v>
      </c>
      <c r="K142" s="1350">
        <f t="shared" si="3"/>
        <v>141</v>
      </c>
      <c r="L142" s="1352">
        <f t="shared" si="3"/>
        <v>148</v>
      </c>
      <c r="M142" s="1350">
        <f>SUM(M7:M141)</f>
        <v>2</v>
      </c>
      <c r="N142" s="1352">
        <f>SUM(N7:N141)</f>
        <v>1</v>
      </c>
      <c r="O142" s="1350">
        <f t="shared" si="3"/>
        <v>455</v>
      </c>
      <c r="P142" s="1351">
        <f t="shared" si="3"/>
        <v>1018</v>
      </c>
    </row>
    <row r="143" spans="1:20">
      <c r="A143" s="2633" t="s">
        <v>557</v>
      </c>
      <c r="B143" s="2633"/>
      <c r="C143" s="2633"/>
      <c r="D143" s="2633"/>
      <c r="E143" s="2633"/>
      <c r="F143" s="2633"/>
      <c r="G143" s="2633"/>
      <c r="H143" s="2633"/>
      <c r="I143" s="2633"/>
      <c r="J143" s="2633"/>
      <c r="K143" s="2633"/>
      <c r="L143" s="2633"/>
      <c r="M143" s="2633"/>
      <c r="N143" s="2633"/>
      <c r="O143" s="2633"/>
      <c r="P143" s="2633"/>
      <c r="Q143" s="1286"/>
      <c r="R143" s="1286"/>
      <c r="S143" s="1286"/>
      <c r="T143" s="1286"/>
    </row>
    <row r="144" spans="1:20">
      <c r="A144" s="1070" t="s">
        <v>558</v>
      </c>
      <c r="B144" s="1104"/>
      <c r="C144" s="1070"/>
      <c r="D144" s="1070"/>
      <c r="E144" s="1070"/>
      <c r="F144" s="1070"/>
      <c r="G144" s="1070"/>
      <c r="H144" s="1070"/>
      <c r="I144" s="1070"/>
      <c r="J144" s="1070"/>
      <c r="K144" s="1070"/>
      <c r="L144" s="1070"/>
      <c r="M144" s="1070"/>
      <c r="N144" s="1070"/>
      <c r="O144" s="1070"/>
      <c r="P144" s="1070"/>
    </row>
    <row r="145" spans="1:16">
      <c r="A145" s="2632" t="s">
        <v>2732</v>
      </c>
      <c r="B145" s="2632"/>
      <c r="C145" s="2632"/>
      <c r="D145" s="2632"/>
      <c r="E145" s="2632"/>
      <c r="F145" s="2632"/>
      <c r="G145" s="2632"/>
      <c r="H145" s="2632"/>
      <c r="I145" s="2632"/>
      <c r="J145" s="2632"/>
      <c r="K145" s="2632"/>
      <c r="L145" s="2632"/>
      <c r="M145" s="2632"/>
      <c r="N145" s="2632"/>
      <c r="O145" s="2632"/>
      <c r="P145" s="2632"/>
    </row>
    <row r="146" spans="1:16">
      <c r="A146" s="1070" t="s">
        <v>561</v>
      </c>
      <c r="B146" s="1104"/>
      <c r="C146" s="1070"/>
      <c r="D146" s="1070"/>
      <c r="E146" s="1070"/>
      <c r="F146" s="1070"/>
      <c r="G146" s="1070"/>
      <c r="H146" s="1070"/>
      <c r="I146" s="1070"/>
      <c r="J146" s="1070"/>
      <c r="K146" s="1070"/>
      <c r="L146" s="1070"/>
      <c r="M146" s="1070"/>
      <c r="N146" s="1070"/>
      <c r="O146" s="1070"/>
      <c r="P146" s="1070"/>
    </row>
  </sheetData>
  <sheetProtection password="EA98" sheet="1" objects="1" scenarios="1" selectLockedCells="1"/>
  <mergeCells count="7">
    <mergeCell ref="A145:P145"/>
    <mergeCell ref="A1:H1"/>
    <mergeCell ref="G4:H4"/>
    <mergeCell ref="I4:J4"/>
    <mergeCell ref="K4:L4"/>
    <mergeCell ref="M4:N4"/>
    <mergeCell ref="A143:P143"/>
  </mergeCells>
  <conditionalFormatting sqref="A7:P141">
    <cfRule type="expression" dxfId="8" priority="2" stopIfTrue="1">
      <formula>$Q7&gt;0</formula>
    </cfRule>
  </conditionalFormatting>
  <conditionalFormatting sqref="C7:N141">
    <cfRule type="expression" dxfId="7" priority="1" stopIfTrue="1">
      <formula>$Q7&gt;0</formula>
    </cfRule>
  </conditionalFormatting>
  <printOptions horizontalCentered="1" verticalCentered="1"/>
  <pageMargins left="0" right="0" top="0.17" bottom="0.16" header="0.17" footer="0.16"/>
  <pageSetup paperSize="9" scale="79" orientation="landscape" r:id="rId1"/>
  <headerFooter alignWithMargins="0"/>
  <drawing r:id="rId2"/>
</worksheet>
</file>

<file path=xl/worksheets/sheet44.xml><?xml version="1.0" encoding="utf-8"?>
<worksheet xmlns="http://schemas.openxmlformats.org/spreadsheetml/2006/main" xmlns:r="http://schemas.openxmlformats.org/officeDocument/2006/relationships">
  <sheetPr codeName="Foglio38">
    <tabColor rgb="FF92D050"/>
  </sheetPr>
  <dimension ref="A1:P136"/>
  <sheetViews>
    <sheetView workbookViewId="0">
      <selection activeCell="C2" sqref="C2"/>
    </sheetView>
  </sheetViews>
  <sheetFormatPr defaultRowHeight="12.75"/>
  <sheetData>
    <row r="1" spans="1:16">
      <c r="A1" s="1" t="s">
        <v>1704</v>
      </c>
      <c r="B1" s="1" t="s">
        <v>1705</v>
      </c>
      <c r="C1" s="1" t="s">
        <v>2922</v>
      </c>
      <c r="D1" s="1" t="s">
        <v>2923</v>
      </c>
      <c r="E1" s="1" t="s">
        <v>2924</v>
      </c>
      <c r="F1" s="1" t="s">
        <v>2925</v>
      </c>
      <c r="G1" s="1" t="s">
        <v>2926</v>
      </c>
      <c r="H1" s="1" t="s">
        <v>2927</v>
      </c>
      <c r="I1" s="1" t="s">
        <v>2928</v>
      </c>
      <c r="J1" s="1" t="s">
        <v>2929</v>
      </c>
      <c r="K1" s="1" t="s">
        <v>2930</v>
      </c>
      <c r="L1" s="1" t="s">
        <v>2931</v>
      </c>
      <c r="M1" s="1" t="s">
        <v>2932</v>
      </c>
      <c r="N1" s="1" t="s">
        <v>2933</v>
      </c>
      <c r="O1" s="1" t="s">
        <v>2813</v>
      </c>
      <c r="P1" s="1" t="s">
        <v>2814</v>
      </c>
    </row>
    <row r="2" spans="1:16">
      <c r="A2" s="1" t="s">
        <v>281</v>
      </c>
      <c r="B2" s="1" t="s">
        <v>282</v>
      </c>
      <c r="C2" s="1">
        <v>0</v>
      </c>
      <c r="D2" s="1">
        <v>0</v>
      </c>
      <c r="E2" s="1">
        <v>0</v>
      </c>
      <c r="F2" s="1">
        <v>0</v>
      </c>
      <c r="G2" s="1">
        <v>0</v>
      </c>
      <c r="H2" s="1">
        <v>0</v>
      </c>
      <c r="I2" s="1">
        <v>0</v>
      </c>
      <c r="J2" s="1">
        <v>0</v>
      </c>
      <c r="K2" s="1">
        <v>0</v>
      </c>
      <c r="L2" s="1">
        <v>0</v>
      </c>
      <c r="M2" s="1">
        <v>0</v>
      </c>
      <c r="N2" s="1">
        <v>0</v>
      </c>
      <c r="O2" s="1">
        <v>0</v>
      </c>
      <c r="P2" s="1">
        <v>0</v>
      </c>
    </row>
    <row r="3" spans="1:16">
      <c r="A3" s="1" t="s">
        <v>284</v>
      </c>
      <c r="B3" s="1" t="s">
        <v>285</v>
      </c>
      <c r="C3" s="1">
        <v>0</v>
      </c>
      <c r="D3" s="1">
        <v>0</v>
      </c>
      <c r="E3" s="1">
        <v>0</v>
      </c>
      <c r="F3" s="1">
        <v>0</v>
      </c>
      <c r="G3" s="1">
        <v>0</v>
      </c>
      <c r="H3" s="1">
        <v>0</v>
      </c>
      <c r="I3" s="1">
        <v>0</v>
      </c>
      <c r="J3" s="1">
        <v>0</v>
      </c>
      <c r="K3" s="1">
        <v>0</v>
      </c>
      <c r="L3" s="1">
        <v>0</v>
      </c>
      <c r="M3" s="1">
        <v>0</v>
      </c>
      <c r="N3" s="1">
        <v>0</v>
      </c>
      <c r="O3" s="1">
        <v>0</v>
      </c>
      <c r="P3" s="1">
        <v>0</v>
      </c>
    </row>
    <row r="4" spans="1:16">
      <c r="A4" s="1" t="s">
        <v>286</v>
      </c>
      <c r="B4" s="1" t="s">
        <v>287</v>
      </c>
      <c r="C4" s="1">
        <v>0</v>
      </c>
      <c r="D4" s="1">
        <v>0</v>
      </c>
      <c r="E4" s="1">
        <v>0</v>
      </c>
      <c r="F4" s="1">
        <v>0</v>
      </c>
      <c r="G4" s="1">
        <v>0</v>
      </c>
      <c r="H4" s="1">
        <v>0</v>
      </c>
      <c r="I4" s="1">
        <v>0</v>
      </c>
      <c r="J4" s="1">
        <v>0</v>
      </c>
      <c r="K4" s="1">
        <v>0</v>
      </c>
      <c r="L4" s="1">
        <v>0</v>
      </c>
      <c r="M4" s="1">
        <v>0</v>
      </c>
      <c r="N4" s="1">
        <v>0</v>
      </c>
      <c r="O4" s="1">
        <v>0</v>
      </c>
      <c r="P4" s="1">
        <v>0</v>
      </c>
    </row>
    <row r="5" spans="1:16">
      <c r="A5" s="1" t="s">
        <v>288</v>
      </c>
      <c r="B5" s="1" t="s">
        <v>289</v>
      </c>
      <c r="C5" s="1">
        <v>0</v>
      </c>
      <c r="D5" s="1">
        <v>0</v>
      </c>
      <c r="E5" s="1">
        <v>0</v>
      </c>
      <c r="F5" s="1">
        <v>0</v>
      </c>
      <c r="G5" s="1">
        <v>0</v>
      </c>
      <c r="H5" s="1">
        <v>0</v>
      </c>
      <c r="I5" s="1">
        <v>0</v>
      </c>
      <c r="J5" s="1">
        <v>0</v>
      </c>
      <c r="K5" s="1">
        <v>0</v>
      </c>
      <c r="L5" s="1">
        <v>0</v>
      </c>
      <c r="M5" s="1">
        <v>0</v>
      </c>
      <c r="N5" s="1">
        <v>0</v>
      </c>
      <c r="O5" s="1">
        <v>0</v>
      </c>
      <c r="P5" s="1">
        <v>0</v>
      </c>
    </row>
    <row r="6" spans="1:16">
      <c r="A6" s="1" t="s">
        <v>575</v>
      </c>
      <c r="B6" s="1" t="s">
        <v>291</v>
      </c>
      <c r="C6" s="1">
        <v>0</v>
      </c>
      <c r="D6" s="1">
        <v>0</v>
      </c>
      <c r="E6" s="1">
        <v>0</v>
      </c>
      <c r="F6" s="1">
        <v>0</v>
      </c>
      <c r="G6" s="1">
        <v>0</v>
      </c>
      <c r="H6" s="1">
        <v>0</v>
      </c>
      <c r="I6" s="1">
        <v>0</v>
      </c>
      <c r="J6" s="1">
        <v>0</v>
      </c>
      <c r="K6" s="1">
        <v>0</v>
      </c>
      <c r="L6" s="1">
        <v>0</v>
      </c>
      <c r="M6" s="1">
        <v>0</v>
      </c>
      <c r="N6" s="1">
        <v>0</v>
      </c>
      <c r="O6" s="1">
        <v>0</v>
      </c>
      <c r="P6" s="1">
        <v>0</v>
      </c>
    </row>
    <row r="7" spans="1:16">
      <c r="A7" s="1" t="s">
        <v>293</v>
      </c>
      <c r="B7" s="1" t="s">
        <v>294</v>
      </c>
      <c r="C7" s="1">
        <v>0</v>
      </c>
      <c r="D7" s="1">
        <v>0</v>
      </c>
      <c r="E7" s="1">
        <v>0</v>
      </c>
      <c r="F7" s="1">
        <v>0</v>
      </c>
      <c r="G7" s="1">
        <v>0</v>
      </c>
      <c r="H7" s="1">
        <v>0</v>
      </c>
      <c r="I7" s="1">
        <v>0</v>
      </c>
      <c r="J7" s="1">
        <v>0</v>
      </c>
      <c r="K7" s="1">
        <v>0</v>
      </c>
      <c r="L7" s="1">
        <v>0</v>
      </c>
      <c r="M7" s="1">
        <v>0</v>
      </c>
      <c r="N7" s="1">
        <v>0</v>
      </c>
      <c r="O7" s="1">
        <v>0</v>
      </c>
      <c r="P7" s="1">
        <v>0</v>
      </c>
    </row>
    <row r="8" spans="1:16">
      <c r="A8" s="1" t="s">
        <v>295</v>
      </c>
      <c r="B8" s="1" t="s">
        <v>296</v>
      </c>
      <c r="C8" s="1">
        <v>0</v>
      </c>
      <c r="D8" s="1">
        <v>0</v>
      </c>
      <c r="E8" s="1">
        <v>0</v>
      </c>
      <c r="F8" s="1">
        <v>0</v>
      </c>
      <c r="G8" s="1">
        <v>0</v>
      </c>
      <c r="H8" s="1">
        <v>0</v>
      </c>
      <c r="I8" s="1">
        <v>0</v>
      </c>
      <c r="J8" s="1">
        <v>0</v>
      </c>
      <c r="K8" s="1">
        <v>0</v>
      </c>
      <c r="L8" s="1">
        <v>0</v>
      </c>
      <c r="M8" s="1">
        <v>0</v>
      </c>
      <c r="N8" s="1">
        <v>0</v>
      </c>
      <c r="O8" s="1">
        <v>0</v>
      </c>
      <c r="P8" s="1">
        <v>0</v>
      </c>
    </row>
    <row r="9" spans="1:16">
      <c r="A9" s="1" t="s">
        <v>297</v>
      </c>
      <c r="B9" s="1" t="s">
        <v>298</v>
      </c>
      <c r="C9" s="1">
        <v>0</v>
      </c>
      <c r="D9" s="1">
        <v>0</v>
      </c>
      <c r="E9" s="1">
        <v>0</v>
      </c>
      <c r="F9" s="1">
        <v>0</v>
      </c>
      <c r="G9" s="1">
        <v>0</v>
      </c>
      <c r="H9" s="1">
        <v>0</v>
      </c>
      <c r="I9" s="1">
        <v>0</v>
      </c>
      <c r="J9" s="1">
        <v>0</v>
      </c>
      <c r="K9" s="1">
        <v>0</v>
      </c>
      <c r="L9" s="1">
        <v>0</v>
      </c>
      <c r="M9" s="1">
        <v>0</v>
      </c>
      <c r="N9" s="1">
        <v>0</v>
      </c>
      <c r="O9" s="1">
        <v>0</v>
      </c>
      <c r="P9" s="1">
        <v>0</v>
      </c>
    </row>
    <row r="10" spans="1:16">
      <c r="A10" s="1" t="s">
        <v>299</v>
      </c>
      <c r="B10" s="1" t="s">
        <v>300</v>
      </c>
      <c r="C10" s="1">
        <v>0</v>
      </c>
      <c r="D10" s="1">
        <v>0</v>
      </c>
      <c r="E10" s="1">
        <v>0</v>
      </c>
      <c r="F10" s="1">
        <v>0</v>
      </c>
      <c r="G10" s="1">
        <v>0</v>
      </c>
      <c r="H10" s="1">
        <v>0</v>
      </c>
      <c r="I10" s="1">
        <v>0</v>
      </c>
      <c r="J10" s="1">
        <v>0</v>
      </c>
      <c r="K10" s="1">
        <v>0</v>
      </c>
      <c r="L10" s="1">
        <v>0</v>
      </c>
      <c r="M10" s="1">
        <v>0</v>
      </c>
      <c r="N10" s="1">
        <v>0</v>
      </c>
      <c r="O10" s="1">
        <v>0</v>
      </c>
      <c r="P10" s="1">
        <v>0</v>
      </c>
    </row>
    <row r="11" spans="1:16">
      <c r="A11" s="1" t="s">
        <v>301</v>
      </c>
      <c r="B11" s="1" t="s">
        <v>302</v>
      </c>
      <c r="C11" s="1">
        <v>0</v>
      </c>
      <c r="D11" s="1">
        <v>0</v>
      </c>
      <c r="E11" s="1">
        <v>0</v>
      </c>
      <c r="F11" s="1">
        <v>0</v>
      </c>
      <c r="G11" s="1">
        <v>0</v>
      </c>
      <c r="H11" s="1">
        <v>0</v>
      </c>
      <c r="I11" s="1">
        <v>0</v>
      </c>
      <c r="J11" s="1">
        <v>0</v>
      </c>
      <c r="K11" s="1">
        <v>0</v>
      </c>
      <c r="L11" s="1">
        <v>0</v>
      </c>
      <c r="M11" s="1">
        <v>0</v>
      </c>
      <c r="N11" s="1">
        <v>0</v>
      </c>
      <c r="O11" s="1">
        <v>0</v>
      </c>
      <c r="P11" s="1">
        <v>0</v>
      </c>
    </row>
    <row r="12" spans="1:16">
      <c r="A12" s="1" t="s">
        <v>2749</v>
      </c>
      <c r="B12" s="1" t="s">
        <v>304</v>
      </c>
      <c r="C12" s="1">
        <v>0</v>
      </c>
      <c r="D12" s="1">
        <v>0</v>
      </c>
      <c r="E12" s="1">
        <v>0</v>
      </c>
      <c r="F12" s="1">
        <v>0</v>
      </c>
      <c r="G12" s="1">
        <v>0</v>
      </c>
      <c r="H12" s="1">
        <v>0</v>
      </c>
      <c r="I12" s="1">
        <v>0</v>
      </c>
      <c r="J12" s="1">
        <v>0</v>
      </c>
      <c r="K12" s="1">
        <v>0</v>
      </c>
      <c r="L12" s="1">
        <v>0</v>
      </c>
      <c r="M12" s="1">
        <v>0</v>
      </c>
      <c r="N12" s="1">
        <v>0</v>
      </c>
      <c r="O12" s="1">
        <v>0</v>
      </c>
      <c r="P12" s="1">
        <v>0</v>
      </c>
    </row>
    <row r="13" spans="1:16">
      <c r="A13" s="1" t="s">
        <v>305</v>
      </c>
      <c r="B13" s="1" t="s">
        <v>306</v>
      </c>
      <c r="C13" s="1">
        <v>0</v>
      </c>
      <c r="D13" s="1">
        <v>0</v>
      </c>
      <c r="E13" s="1">
        <v>0</v>
      </c>
      <c r="F13" s="1">
        <v>0</v>
      </c>
      <c r="G13" s="1">
        <v>0</v>
      </c>
      <c r="H13" s="1">
        <v>0</v>
      </c>
      <c r="I13" s="1">
        <v>0</v>
      </c>
      <c r="J13" s="1">
        <v>0</v>
      </c>
      <c r="K13" s="1">
        <v>0</v>
      </c>
      <c r="L13" s="1">
        <v>0</v>
      </c>
      <c r="M13" s="1">
        <v>0</v>
      </c>
      <c r="N13" s="1">
        <v>0</v>
      </c>
      <c r="O13" s="1">
        <v>0</v>
      </c>
      <c r="P13" s="1">
        <v>0</v>
      </c>
    </row>
    <row r="14" spans="1:16">
      <c r="A14" s="1" t="s">
        <v>307</v>
      </c>
      <c r="B14" s="1" t="s">
        <v>308</v>
      </c>
      <c r="C14" s="1">
        <v>0</v>
      </c>
      <c r="D14" s="1">
        <v>0</v>
      </c>
      <c r="E14" s="1">
        <v>0</v>
      </c>
      <c r="F14" s="1">
        <v>0</v>
      </c>
      <c r="G14" s="1">
        <v>0</v>
      </c>
      <c r="H14" s="1">
        <v>0</v>
      </c>
      <c r="I14" s="1">
        <v>0</v>
      </c>
      <c r="J14" s="1">
        <v>0</v>
      </c>
      <c r="K14" s="1">
        <v>0</v>
      </c>
      <c r="L14" s="1">
        <v>0</v>
      </c>
      <c r="M14" s="1">
        <v>0</v>
      </c>
      <c r="N14" s="1">
        <v>0</v>
      </c>
      <c r="O14" s="1">
        <v>0</v>
      </c>
      <c r="P14" s="1">
        <v>0</v>
      </c>
    </row>
    <row r="15" spans="1:16">
      <c r="A15" s="1" t="s">
        <v>309</v>
      </c>
      <c r="B15" s="1" t="s">
        <v>310</v>
      </c>
      <c r="C15" s="1">
        <v>0</v>
      </c>
      <c r="D15" s="1">
        <v>0</v>
      </c>
      <c r="E15" s="1">
        <v>0</v>
      </c>
      <c r="F15" s="1">
        <v>0</v>
      </c>
      <c r="G15" s="1">
        <v>0</v>
      </c>
      <c r="H15" s="1">
        <v>0</v>
      </c>
      <c r="I15" s="1">
        <v>0</v>
      </c>
      <c r="J15" s="1">
        <v>0</v>
      </c>
      <c r="K15" s="1">
        <v>0</v>
      </c>
      <c r="L15" s="1">
        <v>0</v>
      </c>
      <c r="M15" s="1">
        <v>0</v>
      </c>
      <c r="N15" s="1">
        <v>0</v>
      </c>
      <c r="O15" s="1">
        <v>0</v>
      </c>
      <c r="P15" s="1">
        <v>0</v>
      </c>
    </row>
    <row r="16" spans="1:16">
      <c r="A16" s="1" t="s">
        <v>311</v>
      </c>
      <c r="B16" s="1" t="s">
        <v>312</v>
      </c>
      <c r="C16" s="1">
        <v>0</v>
      </c>
      <c r="D16" s="1">
        <v>0</v>
      </c>
      <c r="E16" s="1">
        <v>0</v>
      </c>
      <c r="F16" s="1">
        <v>0</v>
      </c>
      <c r="G16" s="1">
        <v>0</v>
      </c>
      <c r="H16" s="1">
        <v>0</v>
      </c>
      <c r="I16" s="1">
        <v>0</v>
      </c>
      <c r="J16" s="1">
        <v>0</v>
      </c>
      <c r="K16" s="1">
        <v>0</v>
      </c>
      <c r="L16" s="1">
        <v>0</v>
      </c>
      <c r="M16" s="1">
        <v>0</v>
      </c>
      <c r="N16" s="1">
        <v>0</v>
      </c>
      <c r="O16" s="1">
        <v>0</v>
      </c>
      <c r="P16" s="1">
        <v>0</v>
      </c>
    </row>
    <row r="17" spans="1:16">
      <c r="A17" s="1" t="s">
        <v>313</v>
      </c>
      <c r="B17" s="1" t="s">
        <v>314</v>
      </c>
      <c r="C17" s="1">
        <v>0</v>
      </c>
      <c r="D17" s="1">
        <v>0</v>
      </c>
      <c r="E17" s="1">
        <v>0</v>
      </c>
      <c r="F17" s="1">
        <v>0</v>
      </c>
      <c r="G17" s="1">
        <v>0</v>
      </c>
      <c r="H17" s="1">
        <v>0</v>
      </c>
      <c r="I17" s="1">
        <v>0</v>
      </c>
      <c r="J17" s="1">
        <v>0</v>
      </c>
      <c r="K17" s="1">
        <v>0</v>
      </c>
      <c r="L17" s="1">
        <v>0</v>
      </c>
      <c r="M17" s="1">
        <v>0</v>
      </c>
      <c r="N17" s="1">
        <v>0</v>
      </c>
      <c r="O17" s="1">
        <v>0</v>
      </c>
      <c r="P17" s="1">
        <v>0</v>
      </c>
    </row>
    <row r="18" spans="1:16">
      <c r="A18" s="1" t="s">
        <v>315</v>
      </c>
      <c r="B18" s="1" t="s">
        <v>316</v>
      </c>
      <c r="C18" s="1">
        <v>0</v>
      </c>
      <c r="D18" s="1">
        <v>0</v>
      </c>
      <c r="E18" s="1">
        <v>0</v>
      </c>
      <c r="F18" s="1">
        <v>0</v>
      </c>
      <c r="G18" s="1">
        <v>0</v>
      </c>
      <c r="H18" s="1">
        <v>0</v>
      </c>
      <c r="I18" s="1">
        <v>0</v>
      </c>
      <c r="J18" s="1">
        <v>0</v>
      </c>
      <c r="K18" s="1">
        <v>0</v>
      </c>
      <c r="L18" s="1">
        <v>0</v>
      </c>
      <c r="M18" s="1">
        <v>0</v>
      </c>
      <c r="N18" s="1">
        <v>0</v>
      </c>
      <c r="O18" s="1">
        <v>0</v>
      </c>
      <c r="P18" s="1">
        <v>0</v>
      </c>
    </row>
    <row r="19" spans="1:16">
      <c r="A19" s="1" t="s">
        <v>2750</v>
      </c>
      <c r="B19" s="1" t="s">
        <v>318</v>
      </c>
      <c r="C19" s="1">
        <v>0</v>
      </c>
      <c r="D19" s="1">
        <v>0</v>
      </c>
      <c r="E19" s="1">
        <v>0</v>
      </c>
      <c r="F19" s="1">
        <v>0</v>
      </c>
      <c r="G19" s="1">
        <v>0</v>
      </c>
      <c r="H19" s="1">
        <v>0</v>
      </c>
      <c r="I19" s="1">
        <v>0</v>
      </c>
      <c r="J19" s="1">
        <v>0</v>
      </c>
      <c r="K19" s="1">
        <v>0</v>
      </c>
      <c r="L19" s="1">
        <v>0</v>
      </c>
      <c r="M19" s="1">
        <v>0</v>
      </c>
      <c r="N19" s="1">
        <v>0</v>
      </c>
      <c r="O19" s="1">
        <v>0</v>
      </c>
      <c r="P19" s="1">
        <v>0</v>
      </c>
    </row>
    <row r="20" spans="1:16">
      <c r="A20" s="1" t="s">
        <v>576</v>
      </c>
      <c r="B20" s="1" t="s">
        <v>320</v>
      </c>
      <c r="C20" s="1">
        <v>0</v>
      </c>
      <c r="D20" s="1">
        <v>0</v>
      </c>
      <c r="E20" s="1">
        <v>0</v>
      </c>
      <c r="F20" s="1">
        <v>0</v>
      </c>
      <c r="G20" s="1">
        <v>0</v>
      </c>
      <c r="H20" s="1">
        <v>0</v>
      </c>
      <c r="I20" s="1">
        <v>0</v>
      </c>
      <c r="J20" s="1">
        <v>0</v>
      </c>
      <c r="K20" s="1">
        <v>0</v>
      </c>
      <c r="L20" s="1">
        <v>0</v>
      </c>
      <c r="M20" s="1">
        <v>0</v>
      </c>
      <c r="N20" s="1">
        <v>0</v>
      </c>
      <c r="O20" s="1">
        <v>0</v>
      </c>
      <c r="P20" s="1">
        <v>0</v>
      </c>
    </row>
    <row r="21" spans="1:16">
      <c r="A21" s="1" t="s">
        <v>321</v>
      </c>
      <c r="B21" s="1" t="s">
        <v>322</v>
      </c>
      <c r="C21" s="1">
        <v>0</v>
      </c>
      <c r="D21" s="1">
        <v>0</v>
      </c>
      <c r="E21" s="1">
        <v>0</v>
      </c>
      <c r="F21" s="1">
        <v>0</v>
      </c>
      <c r="G21" s="1">
        <v>0</v>
      </c>
      <c r="H21" s="1">
        <v>0</v>
      </c>
      <c r="I21" s="1">
        <v>0</v>
      </c>
      <c r="J21" s="1">
        <v>0</v>
      </c>
      <c r="K21" s="1">
        <v>0</v>
      </c>
      <c r="L21" s="1">
        <v>0</v>
      </c>
      <c r="M21" s="1">
        <v>0</v>
      </c>
      <c r="N21" s="1">
        <v>0</v>
      </c>
      <c r="O21" s="1">
        <v>0</v>
      </c>
      <c r="P21" s="1">
        <v>0</v>
      </c>
    </row>
    <row r="22" spans="1:16">
      <c r="A22" s="1" t="s">
        <v>323</v>
      </c>
      <c r="B22" s="1" t="s">
        <v>324</v>
      </c>
      <c r="C22" s="1">
        <v>0</v>
      </c>
      <c r="D22" s="1">
        <v>0</v>
      </c>
      <c r="E22" s="1">
        <v>0</v>
      </c>
      <c r="F22" s="1">
        <v>0</v>
      </c>
      <c r="G22" s="1">
        <v>0</v>
      </c>
      <c r="H22" s="1">
        <v>0</v>
      </c>
      <c r="I22" s="1">
        <v>0</v>
      </c>
      <c r="J22" s="1">
        <v>0</v>
      </c>
      <c r="K22" s="1">
        <v>0</v>
      </c>
      <c r="L22" s="1">
        <v>0</v>
      </c>
      <c r="M22" s="1">
        <v>0</v>
      </c>
      <c r="N22" s="1">
        <v>0</v>
      </c>
      <c r="O22" s="1">
        <v>0</v>
      </c>
      <c r="P22" s="1">
        <v>0</v>
      </c>
    </row>
    <row r="23" spans="1:16">
      <c r="A23" s="1" t="s">
        <v>325</v>
      </c>
      <c r="B23" s="1" t="s">
        <v>326</v>
      </c>
      <c r="C23" s="1">
        <v>0</v>
      </c>
      <c r="D23" s="1">
        <v>0</v>
      </c>
      <c r="E23" s="1">
        <v>0</v>
      </c>
      <c r="F23" s="1">
        <v>0</v>
      </c>
      <c r="G23" s="1">
        <v>0</v>
      </c>
      <c r="H23" s="1">
        <v>0</v>
      </c>
      <c r="I23" s="1">
        <v>0</v>
      </c>
      <c r="J23" s="1">
        <v>0</v>
      </c>
      <c r="K23" s="1">
        <v>0</v>
      </c>
      <c r="L23" s="1">
        <v>0</v>
      </c>
      <c r="M23" s="1">
        <v>0</v>
      </c>
      <c r="N23" s="1">
        <v>0</v>
      </c>
      <c r="O23" s="1">
        <v>0</v>
      </c>
      <c r="P23" s="1">
        <v>0</v>
      </c>
    </row>
    <row r="24" spans="1:16">
      <c r="A24" s="1" t="s">
        <v>327</v>
      </c>
      <c r="B24" s="1" t="s">
        <v>328</v>
      </c>
      <c r="C24" s="1">
        <v>0</v>
      </c>
      <c r="D24" s="1">
        <v>0</v>
      </c>
      <c r="E24" s="1">
        <v>0</v>
      </c>
      <c r="F24" s="1">
        <v>0</v>
      </c>
      <c r="G24" s="1">
        <v>0</v>
      </c>
      <c r="H24" s="1">
        <v>0</v>
      </c>
      <c r="I24" s="1">
        <v>0</v>
      </c>
      <c r="J24" s="1">
        <v>0</v>
      </c>
      <c r="K24" s="1">
        <v>0</v>
      </c>
      <c r="L24" s="1">
        <v>0</v>
      </c>
      <c r="M24" s="1">
        <v>0</v>
      </c>
      <c r="N24" s="1">
        <v>0</v>
      </c>
      <c r="O24" s="1">
        <v>0</v>
      </c>
      <c r="P24" s="1">
        <v>0</v>
      </c>
    </row>
    <row r="25" spans="1:16">
      <c r="A25" s="1" t="s">
        <v>329</v>
      </c>
      <c r="B25" s="1" t="s">
        <v>330</v>
      </c>
      <c r="C25" s="1">
        <v>0</v>
      </c>
      <c r="D25" s="1">
        <v>0</v>
      </c>
      <c r="E25" s="1">
        <v>0</v>
      </c>
      <c r="F25" s="1">
        <v>0</v>
      </c>
      <c r="G25" s="1">
        <v>0</v>
      </c>
      <c r="H25" s="1">
        <v>0</v>
      </c>
      <c r="I25" s="1">
        <v>0</v>
      </c>
      <c r="J25" s="1">
        <v>0</v>
      </c>
      <c r="K25" s="1">
        <v>0</v>
      </c>
      <c r="L25" s="1">
        <v>0</v>
      </c>
      <c r="M25" s="1">
        <v>0</v>
      </c>
      <c r="N25" s="1">
        <v>0</v>
      </c>
      <c r="O25" s="1">
        <v>0</v>
      </c>
      <c r="P25" s="1">
        <v>0</v>
      </c>
    </row>
    <row r="26" spans="1:16">
      <c r="A26" s="1" t="s">
        <v>2751</v>
      </c>
      <c r="B26" s="1" t="s">
        <v>332</v>
      </c>
      <c r="C26" s="1">
        <v>0</v>
      </c>
      <c r="D26" s="1">
        <v>0</v>
      </c>
      <c r="E26" s="1">
        <v>0</v>
      </c>
      <c r="F26" s="1">
        <v>0</v>
      </c>
      <c r="G26" s="1">
        <v>0</v>
      </c>
      <c r="H26" s="1">
        <v>0</v>
      </c>
      <c r="I26" s="1">
        <v>0</v>
      </c>
      <c r="J26" s="1">
        <v>0</v>
      </c>
      <c r="K26" s="1">
        <v>0</v>
      </c>
      <c r="L26" s="1">
        <v>0</v>
      </c>
      <c r="M26" s="1">
        <v>0</v>
      </c>
      <c r="N26" s="1">
        <v>0</v>
      </c>
      <c r="O26" s="1">
        <v>0</v>
      </c>
      <c r="P26" s="1">
        <v>0</v>
      </c>
    </row>
    <row r="27" spans="1:16">
      <c r="A27" s="1" t="s">
        <v>333</v>
      </c>
      <c r="B27" s="1" t="s">
        <v>334</v>
      </c>
      <c r="C27" s="1">
        <v>0</v>
      </c>
      <c r="D27" s="1">
        <v>0</v>
      </c>
      <c r="E27" s="1">
        <v>0</v>
      </c>
      <c r="F27" s="1">
        <v>0</v>
      </c>
      <c r="G27" s="1">
        <v>0</v>
      </c>
      <c r="H27" s="1">
        <v>0</v>
      </c>
      <c r="I27" s="1">
        <v>0</v>
      </c>
      <c r="J27" s="1">
        <v>0</v>
      </c>
      <c r="K27" s="1">
        <v>0</v>
      </c>
      <c r="L27" s="1">
        <v>0</v>
      </c>
      <c r="M27" s="1">
        <v>0</v>
      </c>
      <c r="N27" s="1">
        <v>0</v>
      </c>
      <c r="O27" s="1">
        <v>0</v>
      </c>
      <c r="P27" s="1">
        <v>0</v>
      </c>
    </row>
    <row r="28" spans="1:16">
      <c r="A28" s="1" t="s">
        <v>336</v>
      </c>
      <c r="B28" s="1" t="s">
        <v>337</v>
      </c>
      <c r="C28" s="1">
        <v>0</v>
      </c>
      <c r="D28" s="1">
        <v>0</v>
      </c>
      <c r="E28" s="1">
        <v>0</v>
      </c>
      <c r="F28" s="1">
        <v>0</v>
      </c>
      <c r="G28" s="1">
        <v>0</v>
      </c>
      <c r="H28" s="1">
        <v>0</v>
      </c>
      <c r="I28" s="1">
        <v>0</v>
      </c>
      <c r="J28" s="1">
        <v>0</v>
      </c>
      <c r="K28" s="1">
        <v>0</v>
      </c>
      <c r="L28" s="1">
        <v>0</v>
      </c>
      <c r="M28" s="1">
        <v>0</v>
      </c>
      <c r="N28" s="1">
        <v>0</v>
      </c>
      <c r="O28" s="1">
        <v>0</v>
      </c>
      <c r="P28" s="1">
        <v>0</v>
      </c>
    </row>
    <row r="29" spans="1:16">
      <c r="A29" s="1" t="s">
        <v>338</v>
      </c>
      <c r="B29" s="1" t="s">
        <v>339</v>
      </c>
      <c r="C29" s="1">
        <v>0</v>
      </c>
      <c r="D29" s="1">
        <v>0</v>
      </c>
      <c r="E29" s="1">
        <v>0</v>
      </c>
      <c r="F29" s="1">
        <v>0</v>
      </c>
      <c r="G29" s="1">
        <v>0</v>
      </c>
      <c r="H29" s="1">
        <v>0</v>
      </c>
      <c r="I29" s="1">
        <v>0</v>
      </c>
      <c r="J29" s="1">
        <v>0</v>
      </c>
      <c r="K29" s="1">
        <v>0</v>
      </c>
      <c r="L29" s="1">
        <v>0</v>
      </c>
      <c r="M29" s="1">
        <v>0</v>
      </c>
      <c r="N29" s="1">
        <v>0</v>
      </c>
      <c r="O29" s="1">
        <v>0</v>
      </c>
      <c r="P29" s="1">
        <v>0</v>
      </c>
    </row>
    <row r="30" spans="1:16">
      <c r="A30" s="1" t="s">
        <v>340</v>
      </c>
      <c r="B30" s="1" t="s">
        <v>341</v>
      </c>
      <c r="C30" s="1">
        <v>0</v>
      </c>
      <c r="D30" s="1">
        <v>0</v>
      </c>
      <c r="E30" s="1">
        <v>0</v>
      </c>
      <c r="F30" s="1">
        <v>0</v>
      </c>
      <c r="G30" s="1">
        <v>0</v>
      </c>
      <c r="H30" s="1">
        <v>0</v>
      </c>
      <c r="I30" s="1">
        <v>0</v>
      </c>
      <c r="J30" s="1">
        <v>0</v>
      </c>
      <c r="K30" s="1">
        <v>0</v>
      </c>
      <c r="L30" s="1">
        <v>0</v>
      </c>
      <c r="M30" s="1">
        <v>0</v>
      </c>
      <c r="N30" s="1">
        <v>0</v>
      </c>
      <c r="O30" s="1">
        <v>0</v>
      </c>
      <c r="P30" s="1">
        <v>0</v>
      </c>
    </row>
    <row r="31" spans="1:16">
      <c r="A31" s="1" t="s">
        <v>342</v>
      </c>
      <c r="B31" s="1" t="s">
        <v>343</v>
      </c>
      <c r="C31" s="1">
        <v>0</v>
      </c>
      <c r="D31" s="1">
        <v>0</v>
      </c>
      <c r="E31" s="1">
        <v>0</v>
      </c>
      <c r="F31" s="1">
        <v>0</v>
      </c>
      <c r="G31" s="1">
        <v>0</v>
      </c>
      <c r="H31" s="1">
        <v>0</v>
      </c>
      <c r="I31" s="1">
        <v>0</v>
      </c>
      <c r="J31" s="1">
        <v>0</v>
      </c>
      <c r="K31" s="1">
        <v>0</v>
      </c>
      <c r="L31" s="1">
        <v>0</v>
      </c>
      <c r="M31" s="1">
        <v>0</v>
      </c>
      <c r="N31" s="1">
        <v>0</v>
      </c>
      <c r="O31" s="1">
        <v>0</v>
      </c>
      <c r="P31" s="1">
        <v>0</v>
      </c>
    </row>
    <row r="32" spans="1:16">
      <c r="A32" s="1" t="s">
        <v>344</v>
      </c>
      <c r="B32" s="1" t="s">
        <v>345</v>
      </c>
      <c r="C32" s="1">
        <v>0</v>
      </c>
      <c r="D32" s="1">
        <v>0</v>
      </c>
      <c r="E32" s="1">
        <v>0</v>
      </c>
      <c r="F32" s="1">
        <v>0</v>
      </c>
      <c r="G32" s="1">
        <v>0</v>
      </c>
      <c r="H32" s="1">
        <v>0</v>
      </c>
      <c r="I32" s="1">
        <v>0</v>
      </c>
      <c r="J32" s="1">
        <v>0</v>
      </c>
      <c r="K32" s="1">
        <v>0</v>
      </c>
      <c r="L32" s="1">
        <v>0</v>
      </c>
      <c r="M32" s="1">
        <v>0</v>
      </c>
      <c r="N32" s="1">
        <v>0</v>
      </c>
      <c r="O32" s="1">
        <v>0</v>
      </c>
      <c r="P32" s="1">
        <v>0</v>
      </c>
    </row>
    <row r="33" spans="1:16">
      <c r="A33" s="1" t="s">
        <v>2752</v>
      </c>
      <c r="B33" s="1" t="s">
        <v>347</v>
      </c>
      <c r="C33" s="1">
        <v>0</v>
      </c>
      <c r="D33" s="1">
        <v>0</v>
      </c>
      <c r="E33" s="1">
        <v>0</v>
      </c>
      <c r="F33" s="1">
        <v>0</v>
      </c>
      <c r="G33" s="1">
        <v>0</v>
      </c>
      <c r="H33" s="1">
        <v>0</v>
      </c>
      <c r="I33" s="1">
        <v>0</v>
      </c>
      <c r="J33" s="1">
        <v>0</v>
      </c>
      <c r="K33" s="1">
        <v>0</v>
      </c>
      <c r="L33" s="1">
        <v>0</v>
      </c>
      <c r="M33" s="1">
        <v>0</v>
      </c>
      <c r="N33" s="1">
        <v>0</v>
      </c>
      <c r="O33" s="1">
        <v>0</v>
      </c>
      <c r="P33" s="1">
        <v>0</v>
      </c>
    </row>
    <row r="34" spans="1:16">
      <c r="A34" s="1" t="s">
        <v>348</v>
      </c>
      <c r="B34" s="1" t="s">
        <v>349</v>
      </c>
      <c r="C34" s="1">
        <v>0</v>
      </c>
      <c r="D34" s="1">
        <v>0</v>
      </c>
      <c r="E34" s="1">
        <v>0</v>
      </c>
      <c r="F34" s="1">
        <v>0</v>
      </c>
      <c r="G34" s="1">
        <v>0</v>
      </c>
      <c r="H34" s="1">
        <v>0</v>
      </c>
      <c r="I34" s="1">
        <v>0</v>
      </c>
      <c r="J34" s="1">
        <v>0</v>
      </c>
      <c r="K34" s="1">
        <v>0</v>
      </c>
      <c r="L34" s="1">
        <v>0</v>
      </c>
      <c r="M34" s="1">
        <v>0</v>
      </c>
      <c r="N34" s="1">
        <v>0</v>
      </c>
      <c r="O34" s="1">
        <v>0</v>
      </c>
      <c r="P34" s="1">
        <v>0</v>
      </c>
    </row>
    <row r="35" spans="1:16">
      <c r="A35" s="1" t="s">
        <v>350</v>
      </c>
      <c r="B35" s="1" t="s">
        <v>351</v>
      </c>
      <c r="C35" s="1">
        <v>0</v>
      </c>
      <c r="D35" s="1">
        <v>0</v>
      </c>
      <c r="E35" s="1">
        <v>0</v>
      </c>
      <c r="F35" s="1">
        <v>0</v>
      </c>
      <c r="G35" s="1">
        <v>0</v>
      </c>
      <c r="H35" s="1">
        <v>0</v>
      </c>
      <c r="I35" s="1">
        <v>0</v>
      </c>
      <c r="J35" s="1">
        <v>0</v>
      </c>
      <c r="K35" s="1">
        <v>0</v>
      </c>
      <c r="L35" s="1">
        <v>0</v>
      </c>
      <c r="M35" s="1">
        <v>0</v>
      </c>
      <c r="N35" s="1">
        <v>0</v>
      </c>
      <c r="O35" s="1">
        <v>0</v>
      </c>
      <c r="P35" s="1">
        <v>0</v>
      </c>
    </row>
    <row r="36" spans="1:16">
      <c r="A36" s="1" t="s">
        <v>352</v>
      </c>
      <c r="B36" s="1" t="s">
        <v>353</v>
      </c>
      <c r="C36" s="1">
        <v>0</v>
      </c>
      <c r="D36" s="1">
        <v>0</v>
      </c>
      <c r="E36" s="1">
        <v>0</v>
      </c>
      <c r="F36" s="1">
        <v>0</v>
      </c>
      <c r="G36" s="1">
        <v>0</v>
      </c>
      <c r="H36" s="1">
        <v>0</v>
      </c>
      <c r="I36" s="1">
        <v>0</v>
      </c>
      <c r="J36" s="1">
        <v>0</v>
      </c>
      <c r="K36" s="1">
        <v>0</v>
      </c>
      <c r="L36" s="1">
        <v>0</v>
      </c>
      <c r="M36" s="1">
        <v>0</v>
      </c>
      <c r="N36" s="1">
        <v>0</v>
      </c>
      <c r="O36" s="1">
        <v>0</v>
      </c>
      <c r="P36" s="1">
        <v>0</v>
      </c>
    </row>
    <row r="37" spans="1:16">
      <c r="A37" s="1" t="s">
        <v>354</v>
      </c>
      <c r="B37" s="1" t="s">
        <v>355</v>
      </c>
      <c r="C37" s="1">
        <v>0</v>
      </c>
      <c r="D37" s="1">
        <v>0</v>
      </c>
      <c r="E37" s="1">
        <v>0</v>
      </c>
      <c r="F37" s="1">
        <v>0</v>
      </c>
      <c r="G37" s="1">
        <v>0</v>
      </c>
      <c r="H37" s="1">
        <v>0</v>
      </c>
      <c r="I37" s="1">
        <v>0</v>
      </c>
      <c r="J37" s="1">
        <v>0</v>
      </c>
      <c r="K37" s="1">
        <v>0</v>
      </c>
      <c r="L37" s="1">
        <v>0</v>
      </c>
      <c r="M37" s="1">
        <v>0</v>
      </c>
      <c r="N37" s="1">
        <v>0</v>
      </c>
      <c r="O37" s="1">
        <v>0</v>
      </c>
      <c r="P37" s="1">
        <v>0</v>
      </c>
    </row>
    <row r="38" spans="1:16">
      <c r="A38" s="1" t="s">
        <v>356</v>
      </c>
      <c r="B38" s="1" t="s">
        <v>357</v>
      </c>
      <c r="C38" s="1">
        <v>0</v>
      </c>
      <c r="D38" s="1">
        <v>0</v>
      </c>
      <c r="E38" s="1">
        <v>0</v>
      </c>
      <c r="F38" s="1">
        <v>0</v>
      </c>
      <c r="G38" s="1">
        <v>0</v>
      </c>
      <c r="H38" s="1">
        <v>0</v>
      </c>
      <c r="I38" s="1">
        <v>0</v>
      </c>
      <c r="J38" s="1">
        <v>0</v>
      </c>
      <c r="K38" s="1">
        <v>0</v>
      </c>
      <c r="L38" s="1">
        <v>0</v>
      </c>
      <c r="M38" s="1">
        <v>0</v>
      </c>
      <c r="N38" s="1">
        <v>0</v>
      </c>
      <c r="O38" s="1">
        <v>0</v>
      </c>
      <c r="P38" s="1">
        <v>0</v>
      </c>
    </row>
    <row r="39" spans="1:16">
      <c r="A39" s="1" t="s">
        <v>358</v>
      </c>
      <c r="B39" s="1" t="s">
        <v>359</v>
      </c>
      <c r="C39" s="1">
        <v>0</v>
      </c>
      <c r="D39" s="1">
        <v>0</v>
      </c>
      <c r="E39" s="1">
        <v>0</v>
      </c>
      <c r="F39" s="1">
        <v>0</v>
      </c>
      <c r="G39" s="1">
        <v>0</v>
      </c>
      <c r="H39" s="1">
        <v>0</v>
      </c>
      <c r="I39" s="1">
        <v>0</v>
      </c>
      <c r="J39" s="1">
        <v>0</v>
      </c>
      <c r="K39" s="1">
        <v>0</v>
      </c>
      <c r="L39" s="1">
        <v>0</v>
      </c>
      <c r="M39" s="1">
        <v>0</v>
      </c>
      <c r="N39" s="1">
        <v>0</v>
      </c>
      <c r="O39" s="1">
        <v>0</v>
      </c>
      <c r="P39" s="1">
        <v>0</v>
      </c>
    </row>
    <row r="40" spans="1:16">
      <c r="A40" s="1" t="s">
        <v>2753</v>
      </c>
      <c r="B40" s="1" t="s">
        <v>361</v>
      </c>
      <c r="C40" s="1">
        <v>0</v>
      </c>
      <c r="D40" s="1">
        <v>0</v>
      </c>
      <c r="E40" s="1">
        <v>0</v>
      </c>
      <c r="F40" s="1">
        <v>0</v>
      </c>
      <c r="G40" s="1">
        <v>0</v>
      </c>
      <c r="H40" s="1">
        <v>0</v>
      </c>
      <c r="I40" s="1">
        <v>0</v>
      </c>
      <c r="J40" s="1">
        <v>0</v>
      </c>
      <c r="K40" s="1">
        <v>0</v>
      </c>
      <c r="L40" s="1">
        <v>0</v>
      </c>
      <c r="M40" s="1">
        <v>0</v>
      </c>
      <c r="N40" s="1">
        <v>0</v>
      </c>
      <c r="O40" s="1">
        <v>0</v>
      </c>
      <c r="P40" s="1">
        <v>0</v>
      </c>
    </row>
    <row r="41" spans="1:16">
      <c r="A41" s="1" t="s">
        <v>362</v>
      </c>
      <c r="B41" s="1" t="s">
        <v>363</v>
      </c>
      <c r="C41" s="1">
        <v>0</v>
      </c>
      <c r="D41" s="1">
        <v>0</v>
      </c>
      <c r="E41" s="1">
        <v>0</v>
      </c>
      <c r="F41" s="1">
        <v>0</v>
      </c>
      <c r="G41" s="1">
        <v>0</v>
      </c>
      <c r="H41" s="1">
        <v>0</v>
      </c>
      <c r="I41" s="1">
        <v>0</v>
      </c>
      <c r="J41" s="1">
        <v>0</v>
      </c>
      <c r="K41" s="1">
        <v>0</v>
      </c>
      <c r="L41" s="1">
        <v>0</v>
      </c>
      <c r="M41" s="1">
        <v>0</v>
      </c>
      <c r="N41" s="1">
        <v>0</v>
      </c>
      <c r="O41" s="1">
        <v>0</v>
      </c>
      <c r="P41" s="1">
        <v>0</v>
      </c>
    </row>
    <row r="42" spans="1:16">
      <c r="A42" s="1" t="s">
        <v>364</v>
      </c>
      <c r="B42" s="1" t="s">
        <v>365</v>
      </c>
      <c r="C42" s="1">
        <v>0</v>
      </c>
      <c r="D42" s="1">
        <v>0</v>
      </c>
      <c r="E42" s="1">
        <v>0</v>
      </c>
      <c r="F42" s="1">
        <v>0</v>
      </c>
      <c r="G42" s="1">
        <v>0</v>
      </c>
      <c r="H42" s="1">
        <v>0</v>
      </c>
      <c r="I42" s="1">
        <v>0</v>
      </c>
      <c r="J42" s="1">
        <v>0</v>
      </c>
      <c r="K42" s="1">
        <v>0</v>
      </c>
      <c r="L42" s="1">
        <v>0</v>
      </c>
      <c r="M42" s="1">
        <v>0</v>
      </c>
      <c r="N42" s="1">
        <v>0</v>
      </c>
      <c r="O42" s="1">
        <v>0</v>
      </c>
      <c r="P42" s="1">
        <v>0</v>
      </c>
    </row>
    <row r="43" spans="1:16">
      <c r="A43" s="1" t="s">
        <v>366</v>
      </c>
      <c r="B43" s="1" t="s">
        <v>367</v>
      </c>
      <c r="C43" s="1">
        <v>0</v>
      </c>
      <c r="D43" s="1">
        <v>0</v>
      </c>
      <c r="E43" s="1">
        <v>0</v>
      </c>
      <c r="F43" s="1">
        <v>0</v>
      </c>
      <c r="G43" s="1">
        <v>0</v>
      </c>
      <c r="H43" s="1">
        <v>0</v>
      </c>
      <c r="I43" s="1">
        <v>0</v>
      </c>
      <c r="J43" s="1">
        <v>0</v>
      </c>
      <c r="K43" s="1">
        <v>0</v>
      </c>
      <c r="L43" s="1">
        <v>0</v>
      </c>
      <c r="M43" s="1">
        <v>0</v>
      </c>
      <c r="N43" s="1">
        <v>0</v>
      </c>
      <c r="O43" s="1">
        <v>0</v>
      </c>
      <c r="P43" s="1">
        <v>0</v>
      </c>
    </row>
    <row r="44" spans="1:16">
      <c r="A44" s="1" t="s">
        <v>368</v>
      </c>
      <c r="B44" s="1" t="s">
        <v>369</v>
      </c>
      <c r="C44" s="1">
        <v>0</v>
      </c>
      <c r="D44" s="1">
        <v>0</v>
      </c>
      <c r="E44" s="1">
        <v>0</v>
      </c>
      <c r="F44" s="1">
        <v>0</v>
      </c>
      <c r="G44" s="1">
        <v>0</v>
      </c>
      <c r="H44" s="1">
        <v>0</v>
      </c>
      <c r="I44" s="1">
        <v>0</v>
      </c>
      <c r="J44" s="1">
        <v>0</v>
      </c>
      <c r="K44" s="1">
        <v>0</v>
      </c>
      <c r="L44" s="1">
        <v>0</v>
      </c>
      <c r="M44" s="1">
        <v>0</v>
      </c>
      <c r="N44" s="1">
        <v>0</v>
      </c>
      <c r="O44" s="1">
        <v>0</v>
      </c>
      <c r="P44" s="1">
        <v>0</v>
      </c>
    </row>
    <row r="45" spans="1:16">
      <c r="A45" s="1" t="s">
        <v>370</v>
      </c>
      <c r="B45" s="1" t="s">
        <v>371</v>
      </c>
      <c r="C45" s="1">
        <v>0</v>
      </c>
      <c r="D45" s="1">
        <v>0</v>
      </c>
      <c r="E45" s="1">
        <v>0</v>
      </c>
      <c r="F45" s="1">
        <v>0</v>
      </c>
      <c r="G45" s="1">
        <v>0</v>
      </c>
      <c r="H45" s="1">
        <v>0</v>
      </c>
      <c r="I45" s="1">
        <v>0</v>
      </c>
      <c r="J45" s="1">
        <v>0</v>
      </c>
      <c r="K45" s="1">
        <v>0</v>
      </c>
      <c r="L45" s="1">
        <v>0</v>
      </c>
      <c r="M45" s="1">
        <v>0</v>
      </c>
      <c r="N45" s="1">
        <v>0</v>
      </c>
      <c r="O45" s="1">
        <v>0</v>
      </c>
      <c r="P45" s="1">
        <v>0</v>
      </c>
    </row>
    <row r="46" spans="1:16">
      <c r="A46" s="1" t="s">
        <v>372</v>
      </c>
      <c r="B46" s="1" t="s">
        <v>373</v>
      </c>
      <c r="C46" s="1">
        <v>0</v>
      </c>
      <c r="D46" s="1">
        <v>0</v>
      </c>
      <c r="E46" s="1">
        <v>0</v>
      </c>
      <c r="F46" s="1">
        <v>0</v>
      </c>
      <c r="G46" s="1">
        <v>0</v>
      </c>
      <c r="H46" s="1">
        <v>0</v>
      </c>
      <c r="I46" s="1">
        <v>0</v>
      </c>
      <c r="J46" s="1">
        <v>0</v>
      </c>
      <c r="K46" s="1">
        <v>0</v>
      </c>
      <c r="L46" s="1">
        <v>0</v>
      </c>
      <c r="M46" s="1">
        <v>0</v>
      </c>
      <c r="N46" s="1">
        <v>0</v>
      </c>
      <c r="O46" s="1">
        <v>0</v>
      </c>
      <c r="P46" s="1">
        <v>0</v>
      </c>
    </row>
    <row r="47" spans="1:16">
      <c r="A47" s="1" t="s">
        <v>2754</v>
      </c>
      <c r="B47" s="1" t="s">
        <v>375</v>
      </c>
      <c r="C47" s="1">
        <v>0</v>
      </c>
      <c r="D47" s="1">
        <v>0</v>
      </c>
      <c r="E47" s="1">
        <v>0</v>
      </c>
      <c r="F47" s="1">
        <v>0</v>
      </c>
      <c r="G47" s="1">
        <v>0</v>
      </c>
      <c r="H47" s="1">
        <v>0</v>
      </c>
      <c r="I47" s="1">
        <v>0</v>
      </c>
      <c r="J47" s="1">
        <v>0</v>
      </c>
      <c r="K47" s="1">
        <v>0</v>
      </c>
      <c r="L47" s="1">
        <v>0</v>
      </c>
      <c r="M47" s="1">
        <v>0</v>
      </c>
      <c r="N47" s="1">
        <v>0</v>
      </c>
      <c r="O47" s="1">
        <v>0</v>
      </c>
      <c r="P47" s="1">
        <v>0</v>
      </c>
    </row>
    <row r="48" spans="1:16">
      <c r="A48" s="1" t="s">
        <v>376</v>
      </c>
      <c r="B48" s="1" t="s">
        <v>377</v>
      </c>
      <c r="C48" s="1">
        <v>0</v>
      </c>
      <c r="D48" s="1">
        <v>0</v>
      </c>
      <c r="E48" s="1">
        <v>0</v>
      </c>
      <c r="F48" s="1">
        <v>0</v>
      </c>
      <c r="G48" s="1">
        <v>0</v>
      </c>
      <c r="H48" s="1">
        <v>0</v>
      </c>
      <c r="I48" s="1">
        <v>0</v>
      </c>
      <c r="J48" s="1">
        <v>0</v>
      </c>
      <c r="K48" s="1">
        <v>0</v>
      </c>
      <c r="L48" s="1">
        <v>0</v>
      </c>
      <c r="M48" s="1">
        <v>0</v>
      </c>
      <c r="N48" s="1">
        <v>0</v>
      </c>
      <c r="O48" s="1">
        <v>0</v>
      </c>
      <c r="P48" s="1">
        <v>0</v>
      </c>
    </row>
    <row r="49" spans="1:16">
      <c r="A49" s="1" t="s">
        <v>378</v>
      </c>
      <c r="B49" s="1" t="s">
        <v>379</v>
      </c>
      <c r="C49" s="1">
        <v>0</v>
      </c>
      <c r="D49" s="1">
        <v>0</v>
      </c>
      <c r="E49" s="1">
        <v>0</v>
      </c>
      <c r="F49" s="1">
        <v>0</v>
      </c>
      <c r="G49" s="1">
        <v>0</v>
      </c>
      <c r="H49" s="1">
        <v>0</v>
      </c>
      <c r="I49" s="1">
        <v>0</v>
      </c>
      <c r="J49" s="1">
        <v>0</v>
      </c>
      <c r="K49" s="1">
        <v>0</v>
      </c>
      <c r="L49" s="1">
        <v>0</v>
      </c>
      <c r="M49" s="1">
        <v>0</v>
      </c>
      <c r="N49" s="1">
        <v>0</v>
      </c>
      <c r="O49" s="1">
        <v>0</v>
      </c>
      <c r="P49" s="1">
        <v>0</v>
      </c>
    </row>
    <row r="50" spans="1:16">
      <c r="A50" s="1" t="s">
        <v>380</v>
      </c>
      <c r="B50" s="1" t="s">
        <v>381</v>
      </c>
      <c r="C50" s="1">
        <v>0</v>
      </c>
      <c r="D50" s="1">
        <v>0</v>
      </c>
      <c r="E50" s="1">
        <v>0</v>
      </c>
      <c r="F50" s="1">
        <v>0</v>
      </c>
      <c r="G50" s="1">
        <v>0</v>
      </c>
      <c r="H50" s="1">
        <v>0</v>
      </c>
      <c r="I50" s="1">
        <v>0</v>
      </c>
      <c r="J50" s="1">
        <v>0</v>
      </c>
      <c r="K50" s="1">
        <v>0</v>
      </c>
      <c r="L50" s="1">
        <v>0</v>
      </c>
      <c r="M50" s="1">
        <v>0</v>
      </c>
      <c r="N50" s="1">
        <v>0</v>
      </c>
      <c r="O50" s="1">
        <v>0</v>
      </c>
      <c r="P50" s="1">
        <v>0</v>
      </c>
    </row>
    <row r="51" spans="1:16">
      <c r="A51" s="1" t="s">
        <v>382</v>
      </c>
      <c r="B51" s="1" t="s">
        <v>383</v>
      </c>
      <c r="C51" s="1">
        <v>0</v>
      </c>
      <c r="D51" s="1">
        <v>0</v>
      </c>
      <c r="E51" s="1">
        <v>0</v>
      </c>
      <c r="F51" s="1">
        <v>0</v>
      </c>
      <c r="G51" s="1">
        <v>0</v>
      </c>
      <c r="H51" s="1">
        <v>0</v>
      </c>
      <c r="I51" s="1">
        <v>0</v>
      </c>
      <c r="J51" s="1">
        <v>0</v>
      </c>
      <c r="K51" s="1">
        <v>0</v>
      </c>
      <c r="L51" s="1">
        <v>0</v>
      </c>
      <c r="M51" s="1">
        <v>0</v>
      </c>
      <c r="N51" s="1">
        <v>0</v>
      </c>
      <c r="O51" s="1">
        <v>0</v>
      </c>
      <c r="P51" s="1">
        <v>0</v>
      </c>
    </row>
    <row r="52" spans="1:16">
      <c r="A52" s="1" t="s">
        <v>384</v>
      </c>
      <c r="B52" s="1" t="s">
        <v>385</v>
      </c>
      <c r="C52" s="1">
        <v>0</v>
      </c>
      <c r="D52" s="1">
        <v>0</v>
      </c>
      <c r="E52" s="1">
        <v>0</v>
      </c>
      <c r="F52" s="1">
        <v>0</v>
      </c>
      <c r="G52" s="1">
        <v>0</v>
      </c>
      <c r="H52" s="1">
        <v>0</v>
      </c>
      <c r="I52" s="1">
        <v>0</v>
      </c>
      <c r="J52" s="1">
        <v>0</v>
      </c>
      <c r="K52" s="1">
        <v>0</v>
      </c>
      <c r="L52" s="1">
        <v>0</v>
      </c>
      <c r="M52" s="1">
        <v>0</v>
      </c>
      <c r="N52" s="1">
        <v>0</v>
      </c>
      <c r="O52" s="1">
        <v>0</v>
      </c>
      <c r="P52" s="1">
        <v>0</v>
      </c>
    </row>
    <row r="53" spans="1:16">
      <c r="A53" s="1" t="s">
        <v>386</v>
      </c>
      <c r="B53" s="1" t="s">
        <v>387</v>
      </c>
      <c r="C53" s="1">
        <v>0</v>
      </c>
      <c r="D53" s="1">
        <v>0</v>
      </c>
      <c r="E53" s="1">
        <v>0</v>
      </c>
      <c r="F53" s="1">
        <v>0</v>
      </c>
      <c r="G53" s="1">
        <v>0</v>
      </c>
      <c r="H53" s="1">
        <v>0</v>
      </c>
      <c r="I53" s="1">
        <v>0</v>
      </c>
      <c r="J53" s="1">
        <v>0</v>
      </c>
      <c r="K53" s="1">
        <v>0</v>
      </c>
      <c r="L53" s="1">
        <v>0</v>
      </c>
      <c r="M53" s="1">
        <v>0</v>
      </c>
      <c r="N53" s="1">
        <v>0</v>
      </c>
      <c r="O53" s="1">
        <v>0</v>
      </c>
      <c r="P53" s="1">
        <v>0</v>
      </c>
    </row>
    <row r="54" spans="1:16">
      <c r="A54" s="1" t="s">
        <v>2755</v>
      </c>
      <c r="B54" s="1" t="s">
        <v>389</v>
      </c>
      <c r="C54" s="1">
        <v>0</v>
      </c>
      <c r="D54" s="1">
        <v>0</v>
      </c>
      <c r="E54" s="1">
        <v>0</v>
      </c>
      <c r="F54" s="1">
        <v>0</v>
      </c>
      <c r="G54" s="1">
        <v>0</v>
      </c>
      <c r="H54" s="1">
        <v>0</v>
      </c>
      <c r="I54" s="1">
        <v>0</v>
      </c>
      <c r="J54" s="1">
        <v>0</v>
      </c>
      <c r="K54" s="1">
        <v>0</v>
      </c>
      <c r="L54" s="1">
        <v>0</v>
      </c>
      <c r="M54" s="1">
        <v>0</v>
      </c>
      <c r="N54" s="1">
        <v>0</v>
      </c>
      <c r="O54" s="1">
        <v>0</v>
      </c>
      <c r="P54" s="1">
        <v>0</v>
      </c>
    </row>
    <row r="55" spans="1:16">
      <c r="A55" s="1" t="s">
        <v>390</v>
      </c>
      <c r="B55" s="1" t="s">
        <v>391</v>
      </c>
      <c r="C55" s="1">
        <v>0</v>
      </c>
      <c r="D55" s="1">
        <v>0</v>
      </c>
      <c r="E55" s="1">
        <v>0</v>
      </c>
      <c r="F55" s="1">
        <v>0</v>
      </c>
      <c r="G55" s="1">
        <v>0</v>
      </c>
      <c r="H55" s="1">
        <v>0</v>
      </c>
      <c r="I55" s="1">
        <v>0</v>
      </c>
      <c r="J55" s="1">
        <v>0</v>
      </c>
      <c r="K55" s="1">
        <v>0</v>
      </c>
      <c r="L55" s="1">
        <v>0</v>
      </c>
      <c r="M55" s="1">
        <v>0</v>
      </c>
      <c r="N55" s="1">
        <v>0</v>
      </c>
      <c r="O55" s="1">
        <v>0</v>
      </c>
      <c r="P55" s="1">
        <v>0</v>
      </c>
    </row>
    <row r="56" spans="1:16">
      <c r="A56" s="1" t="s">
        <v>392</v>
      </c>
      <c r="B56" s="1" t="s">
        <v>393</v>
      </c>
      <c r="C56" s="1">
        <v>0</v>
      </c>
      <c r="D56" s="1">
        <v>0</v>
      </c>
      <c r="E56" s="1">
        <v>0</v>
      </c>
      <c r="F56" s="1">
        <v>0</v>
      </c>
      <c r="G56" s="1">
        <v>0</v>
      </c>
      <c r="H56" s="1">
        <v>0</v>
      </c>
      <c r="I56" s="1">
        <v>0</v>
      </c>
      <c r="J56" s="1">
        <v>0</v>
      </c>
      <c r="K56" s="1">
        <v>0</v>
      </c>
      <c r="L56" s="1">
        <v>0</v>
      </c>
      <c r="M56" s="1">
        <v>0</v>
      </c>
      <c r="N56" s="1">
        <v>0</v>
      </c>
      <c r="O56" s="1">
        <v>0</v>
      </c>
      <c r="P56" s="1">
        <v>0</v>
      </c>
    </row>
    <row r="57" spans="1:16">
      <c r="A57" s="1" t="s">
        <v>394</v>
      </c>
      <c r="B57" s="1" t="s">
        <v>395</v>
      </c>
      <c r="C57" s="1">
        <v>0</v>
      </c>
      <c r="D57" s="1">
        <v>0</v>
      </c>
      <c r="E57" s="1">
        <v>0</v>
      </c>
      <c r="F57" s="1">
        <v>0</v>
      </c>
      <c r="G57" s="1">
        <v>0</v>
      </c>
      <c r="H57" s="1">
        <v>0</v>
      </c>
      <c r="I57" s="1">
        <v>0</v>
      </c>
      <c r="J57" s="1">
        <v>0</v>
      </c>
      <c r="K57" s="1">
        <v>0</v>
      </c>
      <c r="L57" s="1">
        <v>0</v>
      </c>
      <c r="M57" s="1">
        <v>0</v>
      </c>
      <c r="N57" s="1">
        <v>0</v>
      </c>
      <c r="O57" s="1">
        <v>0</v>
      </c>
      <c r="P57" s="1">
        <v>0</v>
      </c>
    </row>
    <row r="58" spans="1:16">
      <c r="A58" s="1" t="s">
        <v>396</v>
      </c>
      <c r="B58" s="1" t="s">
        <v>397</v>
      </c>
      <c r="C58" s="1">
        <v>0</v>
      </c>
      <c r="D58" s="1">
        <v>0</v>
      </c>
      <c r="E58" s="1">
        <v>0</v>
      </c>
      <c r="F58" s="1">
        <v>0</v>
      </c>
      <c r="G58" s="1">
        <v>0</v>
      </c>
      <c r="H58" s="1">
        <v>0</v>
      </c>
      <c r="I58" s="1">
        <v>0</v>
      </c>
      <c r="J58" s="1">
        <v>0</v>
      </c>
      <c r="K58" s="1">
        <v>0</v>
      </c>
      <c r="L58" s="1">
        <v>0</v>
      </c>
      <c r="M58" s="1">
        <v>0</v>
      </c>
      <c r="N58" s="1">
        <v>0</v>
      </c>
      <c r="O58" s="1">
        <v>0</v>
      </c>
      <c r="P58" s="1">
        <v>0</v>
      </c>
    </row>
    <row r="59" spans="1:16">
      <c r="A59" s="1" t="s">
        <v>398</v>
      </c>
      <c r="B59" s="1" t="s">
        <v>399</v>
      </c>
      <c r="C59" s="1">
        <v>0</v>
      </c>
      <c r="D59" s="1">
        <v>0</v>
      </c>
      <c r="E59" s="1">
        <v>0</v>
      </c>
      <c r="F59" s="1">
        <v>0</v>
      </c>
      <c r="G59" s="1">
        <v>0</v>
      </c>
      <c r="H59" s="1">
        <v>0</v>
      </c>
      <c r="I59" s="1">
        <v>0</v>
      </c>
      <c r="J59" s="1">
        <v>0</v>
      </c>
      <c r="K59" s="1">
        <v>0</v>
      </c>
      <c r="L59" s="1">
        <v>0</v>
      </c>
      <c r="M59" s="1">
        <v>0</v>
      </c>
      <c r="N59" s="1">
        <v>0</v>
      </c>
      <c r="O59" s="1">
        <v>0</v>
      </c>
      <c r="P59" s="1">
        <v>0</v>
      </c>
    </row>
    <row r="60" spans="1:16">
      <c r="A60" s="1" t="s">
        <v>400</v>
      </c>
      <c r="B60" s="1" t="s">
        <v>401</v>
      </c>
      <c r="C60" s="1">
        <v>0</v>
      </c>
      <c r="D60" s="1">
        <v>0</v>
      </c>
      <c r="E60" s="1">
        <v>0</v>
      </c>
      <c r="F60" s="1">
        <v>0</v>
      </c>
      <c r="G60" s="1">
        <v>0</v>
      </c>
      <c r="H60" s="1">
        <v>0</v>
      </c>
      <c r="I60" s="1">
        <v>0</v>
      </c>
      <c r="J60" s="1">
        <v>0</v>
      </c>
      <c r="K60" s="1">
        <v>0</v>
      </c>
      <c r="L60" s="1">
        <v>0</v>
      </c>
      <c r="M60" s="1">
        <v>0</v>
      </c>
      <c r="N60" s="1">
        <v>0</v>
      </c>
      <c r="O60" s="1">
        <v>0</v>
      </c>
      <c r="P60" s="1">
        <v>0</v>
      </c>
    </row>
    <row r="61" spans="1:16">
      <c r="A61" s="1" t="s">
        <v>2756</v>
      </c>
      <c r="B61" s="1" t="s">
        <v>403</v>
      </c>
      <c r="C61" s="1">
        <v>0</v>
      </c>
      <c r="D61" s="1">
        <v>0</v>
      </c>
      <c r="E61" s="1">
        <v>0</v>
      </c>
      <c r="F61" s="1">
        <v>0</v>
      </c>
      <c r="G61" s="1">
        <v>0</v>
      </c>
      <c r="H61" s="1">
        <v>0</v>
      </c>
      <c r="I61" s="1">
        <v>0</v>
      </c>
      <c r="J61" s="1">
        <v>0</v>
      </c>
      <c r="K61" s="1">
        <v>0</v>
      </c>
      <c r="L61" s="1">
        <v>0</v>
      </c>
      <c r="M61" s="1">
        <v>0</v>
      </c>
      <c r="N61" s="1">
        <v>0</v>
      </c>
      <c r="O61" s="1">
        <v>0</v>
      </c>
      <c r="P61" s="1">
        <v>0</v>
      </c>
    </row>
    <row r="62" spans="1:16">
      <c r="A62" s="1" t="s">
        <v>404</v>
      </c>
      <c r="B62" s="1" t="s">
        <v>405</v>
      </c>
      <c r="C62" s="1">
        <v>0</v>
      </c>
      <c r="D62" s="1">
        <v>0</v>
      </c>
      <c r="E62" s="1">
        <v>0</v>
      </c>
      <c r="F62" s="1">
        <v>0</v>
      </c>
      <c r="G62" s="1">
        <v>0</v>
      </c>
      <c r="H62" s="1">
        <v>0</v>
      </c>
      <c r="I62" s="1">
        <v>0</v>
      </c>
      <c r="J62" s="1">
        <v>0</v>
      </c>
      <c r="K62" s="1">
        <v>0</v>
      </c>
      <c r="L62" s="1">
        <v>0</v>
      </c>
      <c r="M62" s="1">
        <v>0</v>
      </c>
      <c r="N62" s="1">
        <v>0</v>
      </c>
      <c r="O62" s="1">
        <v>0</v>
      </c>
      <c r="P62" s="1">
        <v>0</v>
      </c>
    </row>
    <row r="63" spans="1:16">
      <c r="A63" s="1" t="s">
        <v>2757</v>
      </c>
      <c r="B63" s="1" t="s">
        <v>407</v>
      </c>
      <c r="C63" s="1">
        <v>0</v>
      </c>
      <c r="D63" s="1">
        <v>0</v>
      </c>
      <c r="E63" s="1">
        <v>0</v>
      </c>
      <c r="F63" s="1">
        <v>0</v>
      </c>
      <c r="G63" s="1">
        <v>0</v>
      </c>
      <c r="H63" s="1">
        <v>0</v>
      </c>
      <c r="I63" s="1">
        <v>0</v>
      </c>
      <c r="J63" s="1">
        <v>0</v>
      </c>
      <c r="K63" s="1">
        <v>0</v>
      </c>
      <c r="L63" s="1">
        <v>0</v>
      </c>
      <c r="M63" s="1">
        <v>0</v>
      </c>
      <c r="N63" s="1">
        <v>0</v>
      </c>
      <c r="P63" s="1">
        <v>0</v>
      </c>
    </row>
    <row r="64" spans="1:16">
      <c r="A64" s="1" t="s">
        <v>408</v>
      </c>
      <c r="B64" s="1" t="s">
        <v>409</v>
      </c>
      <c r="C64" s="1">
        <v>0</v>
      </c>
      <c r="D64" s="1">
        <v>0</v>
      </c>
      <c r="E64" s="1">
        <v>0</v>
      </c>
      <c r="F64" s="1">
        <v>0</v>
      </c>
      <c r="G64" s="1">
        <v>0</v>
      </c>
      <c r="H64" s="1">
        <v>0</v>
      </c>
      <c r="I64" s="1">
        <v>0</v>
      </c>
      <c r="J64" s="1">
        <v>0</v>
      </c>
      <c r="K64" s="1">
        <v>0</v>
      </c>
      <c r="L64" s="1">
        <v>0</v>
      </c>
      <c r="M64" s="1">
        <v>0</v>
      </c>
      <c r="N64" s="1">
        <v>0</v>
      </c>
      <c r="O64" s="1">
        <v>0</v>
      </c>
      <c r="P64" s="1">
        <v>0</v>
      </c>
    </row>
    <row r="65" spans="1:16">
      <c r="A65" s="1" t="s">
        <v>411</v>
      </c>
      <c r="B65" s="1" t="s">
        <v>412</v>
      </c>
      <c r="C65" s="1">
        <v>0</v>
      </c>
      <c r="D65" s="1">
        <v>0</v>
      </c>
      <c r="E65" s="1">
        <v>0</v>
      </c>
      <c r="F65" s="1">
        <v>0</v>
      </c>
      <c r="G65" s="1">
        <v>0</v>
      </c>
      <c r="H65" s="1">
        <v>0</v>
      </c>
      <c r="I65" s="1">
        <v>0</v>
      </c>
      <c r="J65" s="1">
        <v>0</v>
      </c>
      <c r="K65" s="1">
        <v>0</v>
      </c>
      <c r="L65" s="1">
        <v>0</v>
      </c>
      <c r="M65" s="1">
        <v>0</v>
      </c>
      <c r="N65" s="1">
        <v>0</v>
      </c>
      <c r="O65" s="1">
        <v>0</v>
      </c>
      <c r="P65" s="1">
        <v>0</v>
      </c>
    </row>
    <row r="66" spans="1:16">
      <c r="A66" s="1" t="s">
        <v>413</v>
      </c>
      <c r="B66" s="1" t="s">
        <v>414</v>
      </c>
      <c r="C66" s="1">
        <v>0</v>
      </c>
      <c r="D66" s="1">
        <v>0</v>
      </c>
      <c r="E66" s="1">
        <v>0</v>
      </c>
      <c r="F66" s="1">
        <v>0</v>
      </c>
      <c r="G66" s="1">
        <v>0</v>
      </c>
      <c r="H66" s="1">
        <v>0</v>
      </c>
      <c r="I66" s="1">
        <v>0</v>
      </c>
      <c r="J66" s="1">
        <v>0</v>
      </c>
      <c r="K66" s="1">
        <v>0</v>
      </c>
      <c r="L66" s="1">
        <v>0</v>
      </c>
      <c r="M66" s="1">
        <v>0</v>
      </c>
      <c r="N66" s="1">
        <v>0</v>
      </c>
      <c r="O66" s="1">
        <v>0</v>
      </c>
      <c r="P66" s="1">
        <v>0</v>
      </c>
    </row>
    <row r="67" spans="1:16">
      <c r="A67" s="1" t="s">
        <v>577</v>
      </c>
      <c r="B67" s="1" t="s">
        <v>416</v>
      </c>
      <c r="C67" s="1">
        <v>0</v>
      </c>
      <c r="D67" s="1">
        <v>0</v>
      </c>
      <c r="E67" s="1">
        <v>0</v>
      </c>
      <c r="F67" s="1">
        <v>0</v>
      </c>
      <c r="G67" s="1">
        <v>0</v>
      </c>
      <c r="H67" s="1">
        <v>0</v>
      </c>
      <c r="I67" s="1">
        <v>0</v>
      </c>
      <c r="J67" s="1">
        <v>0</v>
      </c>
      <c r="K67" s="1">
        <v>0</v>
      </c>
      <c r="L67" s="1">
        <v>0</v>
      </c>
      <c r="M67" s="1">
        <v>0</v>
      </c>
      <c r="N67" s="1">
        <v>0</v>
      </c>
      <c r="O67" s="1">
        <v>0</v>
      </c>
      <c r="P67" s="1">
        <v>0</v>
      </c>
    </row>
    <row r="68" spans="1:16">
      <c r="A68" s="1" t="s">
        <v>578</v>
      </c>
      <c r="B68" s="1" t="s">
        <v>418</v>
      </c>
      <c r="C68" s="1">
        <v>0</v>
      </c>
      <c r="D68" s="1">
        <v>0</v>
      </c>
      <c r="E68" s="1">
        <v>0</v>
      </c>
      <c r="F68" s="1">
        <v>0</v>
      </c>
      <c r="G68" s="1">
        <v>0</v>
      </c>
      <c r="H68" s="1">
        <v>0</v>
      </c>
      <c r="I68" s="1">
        <v>0</v>
      </c>
      <c r="J68" s="1">
        <v>0</v>
      </c>
      <c r="K68" s="1">
        <v>0</v>
      </c>
      <c r="L68" s="1">
        <v>0</v>
      </c>
      <c r="M68" s="1">
        <v>0</v>
      </c>
      <c r="N68" s="1">
        <v>0</v>
      </c>
      <c r="O68" s="1">
        <v>0</v>
      </c>
      <c r="P68" s="1">
        <v>0</v>
      </c>
    </row>
    <row r="69" spans="1:16">
      <c r="A69" s="1" t="s">
        <v>419</v>
      </c>
      <c r="B69" s="1" t="s">
        <v>420</v>
      </c>
      <c r="C69" s="1">
        <v>0</v>
      </c>
      <c r="D69" s="1">
        <v>0</v>
      </c>
      <c r="E69" s="1">
        <v>0</v>
      </c>
      <c r="F69" s="1">
        <v>0</v>
      </c>
      <c r="G69" s="1">
        <v>0</v>
      </c>
      <c r="H69" s="1">
        <v>0</v>
      </c>
      <c r="I69" s="1">
        <v>0</v>
      </c>
      <c r="J69" s="1">
        <v>0</v>
      </c>
      <c r="K69" s="1">
        <v>0</v>
      </c>
      <c r="L69" s="1">
        <v>0</v>
      </c>
      <c r="M69" s="1">
        <v>0</v>
      </c>
      <c r="N69" s="1">
        <v>0</v>
      </c>
      <c r="O69" s="1">
        <v>0</v>
      </c>
      <c r="P69" s="1">
        <v>0</v>
      </c>
    </row>
    <row r="70" spans="1:16">
      <c r="A70" s="1" t="s">
        <v>421</v>
      </c>
      <c r="B70" s="1" t="s">
        <v>422</v>
      </c>
      <c r="C70" s="1">
        <v>0</v>
      </c>
      <c r="D70" s="1">
        <v>0</v>
      </c>
      <c r="E70" s="1">
        <v>0</v>
      </c>
      <c r="F70" s="1">
        <v>0</v>
      </c>
      <c r="G70" s="1">
        <v>0</v>
      </c>
      <c r="H70" s="1">
        <v>0</v>
      </c>
      <c r="I70" s="1">
        <v>0</v>
      </c>
      <c r="J70" s="1">
        <v>0</v>
      </c>
      <c r="K70" s="1">
        <v>0</v>
      </c>
      <c r="L70" s="1">
        <v>0</v>
      </c>
      <c r="M70" s="1">
        <v>0</v>
      </c>
      <c r="N70" s="1">
        <v>0</v>
      </c>
      <c r="O70" s="1">
        <v>0</v>
      </c>
      <c r="P70" s="1">
        <v>0</v>
      </c>
    </row>
    <row r="71" spans="1:16">
      <c r="A71" s="1" t="s">
        <v>423</v>
      </c>
      <c r="B71" s="1" t="s">
        <v>424</v>
      </c>
      <c r="C71" s="1">
        <v>0</v>
      </c>
      <c r="D71" s="1">
        <v>0</v>
      </c>
      <c r="E71" s="1">
        <v>0</v>
      </c>
      <c r="F71" s="1">
        <v>0</v>
      </c>
      <c r="G71" s="1">
        <v>0</v>
      </c>
      <c r="H71" s="1">
        <v>0</v>
      </c>
      <c r="I71" s="1">
        <v>0</v>
      </c>
      <c r="J71" s="1">
        <v>0</v>
      </c>
      <c r="K71" s="1">
        <v>0</v>
      </c>
      <c r="L71" s="1">
        <v>0</v>
      </c>
      <c r="M71" s="1">
        <v>0</v>
      </c>
      <c r="N71" s="1">
        <v>0</v>
      </c>
      <c r="O71" s="1">
        <v>0</v>
      </c>
      <c r="P71" s="1">
        <v>0</v>
      </c>
    </row>
    <row r="72" spans="1:16">
      <c r="A72" s="1" t="s">
        <v>425</v>
      </c>
      <c r="B72" s="1" t="s">
        <v>426</v>
      </c>
      <c r="C72" s="1">
        <v>0</v>
      </c>
      <c r="D72" s="1">
        <v>0</v>
      </c>
      <c r="E72" s="1">
        <v>0</v>
      </c>
      <c r="F72" s="1">
        <v>0</v>
      </c>
      <c r="G72" s="1">
        <v>0</v>
      </c>
      <c r="H72" s="1">
        <v>0</v>
      </c>
      <c r="I72" s="1">
        <v>0</v>
      </c>
      <c r="J72" s="1">
        <v>0</v>
      </c>
      <c r="K72" s="1">
        <v>0</v>
      </c>
      <c r="L72" s="1">
        <v>0</v>
      </c>
      <c r="M72" s="1">
        <v>0</v>
      </c>
      <c r="N72" s="1">
        <v>0</v>
      </c>
      <c r="O72" s="1">
        <v>0</v>
      </c>
      <c r="P72" s="1">
        <v>0</v>
      </c>
    </row>
    <row r="73" spans="1:16">
      <c r="A73" s="1" t="s">
        <v>427</v>
      </c>
      <c r="B73" s="1" t="s">
        <v>428</v>
      </c>
      <c r="C73" s="1">
        <v>0</v>
      </c>
      <c r="D73" s="1">
        <v>0</v>
      </c>
      <c r="E73" s="1">
        <v>0</v>
      </c>
      <c r="F73" s="1">
        <v>0</v>
      </c>
      <c r="G73" s="1">
        <v>0</v>
      </c>
      <c r="H73" s="1">
        <v>0</v>
      </c>
      <c r="I73" s="1">
        <v>0</v>
      </c>
      <c r="J73" s="1">
        <v>0</v>
      </c>
      <c r="K73" s="1">
        <v>0</v>
      </c>
      <c r="L73" s="1">
        <v>0</v>
      </c>
      <c r="M73" s="1">
        <v>0</v>
      </c>
      <c r="N73" s="1">
        <v>0</v>
      </c>
      <c r="O73" s="1">
        <v>0</v>
      </c>
      <c r="P73" s="1">
        <v>0</v>
      </c>
    </row>
    <row r="74" spans="1:16">
      <c r="A74" s="1" t="s">
        <v>429</v>
      </c>
      <c r="B74" s="1" t="s">
        <v>430</v>
      </c>
      <c r="C74" s="1">
        <v>0</v>
      </c>
      <c r="D74" s="1">
        <v>0</v>
      </c>
      <c r="E74" s="1">
        <v>0</v>
      </c>
      <c r="F74" s="1">
        <v>0</v>
      </c>
      <c r="G74" s="1">
        <v>0</v>
      </c>
      <c r="H74" s="1">
        <v>0</v>
      </c>
      <c r="I74" s="1">
        <v>0</v>
      </c>
      <c r="J74" s="1">
        <v>0</v>
      </c>
      <c r="K74" s="1">
        <v>0</v>
      </c>
      <c r="L74" s="1">
        <v>0</v>
      </c>
      <c r="M74" s="1">
        <v>0</v>
      </c>
      <c r="N74" s="1">
        <v>0</v>
      </c>
      <c r="O74" s="1">
        <v>0</v>
      </c>
      <c r="P74" s="1">
        <v>0</v>
      </c>
    </row>
    <row r="75" spans="1:16">
      <c r="A75" s="1" t="s">
        <v>431</v>
      </c>
      <c r="B75" s="1" t="s">
        <v>432</v>
      </c>
      <c r="C75" s="1">
        <v>0</v>
      </c>
      <c r="D75" s="1">
        <v>0</v>
      </c>
      <c r="E75" s="1">
        <v>0</v>
      </c>
      <c r="F75" s="1">
        <v>0</v>
      </c>
      <c r="G75" s="1">
        <v>0</v>
      </c>
      <c r="H75" s="1">
        <v>0</v>
      </c>
      <c r="I75" s="1">
        <v>0</v>
      </c>
      <c r="J75" s="1">
        <v>0</v>
      </c>
      <c r="K75" s="1">
        <v>0</v>
      </c>
      <c r="L75" s="1">
        <v>0</v>
      </c>
      <c r="M75" s="1">
        <v>0</v>
      </c>
      <c r="N75" s="1">
        <v>0</v>
      </c>
      <c r="O75" s="1">
        <v>0</v>
      </c>
      <c r="P75" s="1">
        <v>0</v>
      </c>
    </row>
    <row r="76" spans="1:16">
      <c r="A76" s="1" t="s">
        <v>433</v>
      </c>
      <c r="B76" s="1" t="s">
        <v>434</v>
      </c>
      <c r="C76" s="1">
        <v>0</v>
      </c>
      <c r="D76" s="1">
        <v>0</v>
      </c>
      <c r="E76" s="1">
        <v>0</v>
      </c>
      <c r="F76" s="1">
        <v>0</v>
      </c>
      <c r="G76" s="1">
        <v>0</v>
      </c>
      <c r="H76" s="1">
        <v>0</v>
      </c>
      <c r="I76" s="1">
        <v>0</v>
      </c>
      <c r="J76" s="1">
        <v>0</v>
      </c>
      <c r="K76" s="1">
        <v>0</v>
      </c>
      <c r="L76" s="1">
        <v>0</v>
      </c>
      <c r="M76" s="1">
        <v>0</v>
      </c>
      <c r="N76" s="1">
        <v>0</v>
      </c>
      <c r="O76" s="1">
        <v>0</v>
      </c>
      <c r="P76" s="1">
        <v>0</v>
      </c>
    </row>
    <row r="77" spans="1:16">
      <c r="A77" s="1" t="s">
        <v>435</v>
      </c>
      <c r="B77" s="1" t="s">
        <v>436</v>
      </c>
      <c r="C77" s="1">
        <v>0</v>
      </c>
      <c r="D77" s="1">
        <v>0</v>
      </c>
      <c r="E77" s="1">
        <v>0</v>
      </c>
      <c r="F77" s="1">
        <v>0</v>
      </c>
      <c r="G77" s="1">
        <v>0</v>
      </c>
      <c r="H77" s="1">
        <v>0</v>
      </c>
      <c r="I77" s="1">
        <v>0</v>
      </c>
      <c r="J77" s="1">
        <v>0</v>
      </c>
      <c r="K77" s="1">
        <v>0</v>
      </c>
      <c r="L77" s="1">
        <v>0</v>
      </c>
      <c r="M77" s="1">
        <v>0</v>
      </c>
      <c r="N77" s="1">
        <v>0</v>
      </c>
      <c r="O77" s="1">
        <v>0</v>
      </c>
      <c r="P77" s="1">
        <v>0</v>
      </c>
    </row>
    <row r="78" spans="1:16">
      <c r="A78" s="1" t="s">
        <v>579</v>
      </c>
      <c r="B78" s="1" t="s">
        <v>438</v>
      </c>
      <c r="C78" s="1">
        <v>0</v>
      </c>
      <c r="D78" s="1">
        <v>0</v>
      </c>
      <c r="E78" s="1">
        <v>0</v>
      </c>
      <c r="F78" s="1">
        <v>0</v>
      </c>
      <c r="G78" s="1">
        <v>0</v>
      </c>
      <c r="H78" s="1">
        <v>0</v>
      </c>
      <c r="I78" s="1">
        <v>0</v>
      </c>
      <c r="J78" s="1">
        <v>0</v>
      </c>
      <c r="K78" s="1">
        <v>0</v>
      </c>
      <c r="L78" s="1">
        <v>0</v>
      </c>
      <c r="M78" s="1">
        <v>0</v>
      </c>
      <c r="N78" s="1">
        <v>0</v>
      </c>
      <c r="O78" s="1">
        <v>0</v>
      </c>
      <c r="P78" s="1">
        <v>0</v>
      </c>
    </row>
    <row r="79" spans="1:16">
      <c r="A79" s="1" t="s">
        <v>580</v>
      </c>
      <c r="B79" s="1" t="s">
        <v>440</v>
      </c>
      <c r="C79" s="1">
        <v>0</v>
      </c>
      <c r="D79" s="1">
        <v>0</v>
      </c>
      <c r="E79" s="1">
        <v>0</v>
      </c>
      <c r="F79" s="1">
        <v>0</v>
      </c>
      <c r="G79" s="1">
        <v>0</v>
      </c>
      <c r="H79" s="1">
        <v>0</v>
      </c>
      <c r="I79" s="1">
        <v>0</v>
      </c>
      <c r="J79" s="1">
        <v>0</v>
      </c>
      <c r="K79" s="1">
        <v>0</v>
      </c>
      <c r="L79" s="1">
        <v>0</v>
      </c>
      <c r="M79" s="1">
        <v>0</v>
      </c>
      <c r="N79" s="1">
        <v>0</v>
      </c>
      <c r="O79" s="1">
        <v>0</v>
      </c>
      <c r="P79" s="1">
        <v>0</v>
      </c>
    </row>
    <row r="80" spans="1:16">
      <c r="A80" s="1" t="s">
        <v>441</v>
      </c>
      <c r="B80" s="1" t="s">
        <v>442</v>
      </c>
      <c r="C80" s="1">
        <v>0</v>
      </c>
      <c r="D80" s="1">
        <v>0</v>
      </c>
      <c r="E80" s="1">
        <v>0</v>
      </c>
      <c r="F80" s="1">
        <v>0</v>
      </c>
      <c r="G80" s="1">
        <v>0</v>
      </c>
      <c r="H80" s="1">
        <v>0</v>
      </c>
      <c r="I80" s="1">
        <v>0</v>
      </c>
      <c r="J80" s="1">
        <v>0</v>
      </c>
      <c r="K80" s="1">
        <v>0</v>
      </c>
      <c r="L80" s="1">
        <v>0</v>
      </c>
      <c r="M80" s="1">
        <v>0</v>
      </c>
      <c r="N80" s="1">
        <v>0</v>
      </c>
      <c r="O80" s="1">
        <v>0</v>
      </c>
      <c r="P80" s="1">
        <v>0</v>
      </c>
    </row>
    <row r="81" spans="1:16">
      <c r="A81" s="1" t="s">
        <v>443</v>
      </c>
      <c r="B81" s="1" t="s">
        <v>444</v>
      </c>
      <c r="C81" s="1">
        <v>0</v>
      </c>
      <c r="D81" s="1">
        <v>0</v>
      </c>
      <c r="E81" s="1">
        <v>0</v>
      </c>
      <c r="F81" s="1">
        <v>0</v>
      </c>
      <c r="G81" s="1">
        <v>0</v>
      </c>
      <c r="H81" s="1">
        <v>0</v>
      </c>
      <c r="I81" s="1">
        <v>0</v>
      </c>
      <c r="J81" s="1">
        <v>0</v>
      </c>
      <c r="K81" s="1">
        <v>0</v>
      </c>
      <c r="L81" s="1">
        <v>0</v>
      </c>
      <c r="M81" s="1">
        <v>0</v>
      </c>
      <c r="N81" s="1">
        <v>0</v>
      </c>
      <c r="O81" s="1">
        <v>0</v>
      </c>
      <c r="P81" s="1">
        <v>0</v>
      </c>
    </row>
    <row r="82" spans="1:16">
      <c r="A82" s="1" t="s">
        <v>445</v>
      </c>
      <c r="B82" s="1" t="s">
        <v>446</v>
      </c>
      <c r="C82" s="1">
        <v>0</v>
      </c>
      <c r="D82" s="1">
        <v>0</v>
      </c>
      <c r="E82" s="1">
        <v>0</v>
      </c>
      <c r="F82" s="1">
        <v>0</v>
      </c>
      <c r="G82" s="1">
        <v>0</v>
      </c>
      <c r="H82" s="1">
        <v>0</v>
      </c>
      <c r="I82" s="1">
        <v>0</v>
      </c>
      <c r="J82" s="1">
        <v>0</v>
      </c>
      <c r="K82" s="1">
        <v>0</v>
      </c>
      <c r="L82" s="1">
        <v>0</v>
      </c>
      <c r="M82" s="1">
        <v>0</v>
      </c>
      <c r="N82" s="1">
        <v>0</v>
      </c>
      <c r="O82" s="1">
        <v>0</v>
      </c>
      <c r="P82" s="1">
        <v>0</v>
      </c>
    </row>
    <row r="83" spans="1:16">
      <c r="A83" s="1" t="s">
        <v>447</v>
      </c>
      <c r="B83" s="1" t="s">
        <v>448</v>
      </c>
      <c r="C83" s="1">
        <v>0</v>
      </c>
      <c r="D83" s="1">
        <v>0</v>
      </c>
      <c r="E83" s="1">
        <v>0</v>
      </c>
      <c r="F83" s="1">
        <v>0</v>
      </c>
      <c r="G83" s="1">
        <v>0</v>
      </c>
      <c r="H83" s="1">
        <v>0</v>
      </c>
      <c r="I83" s="1">
        <v>0</v>
      </c>
      <c r="J83" s="1">
        <v>0</v>
      </c>
      <c r="K83" s="1">
        <v>0</v>
      </c>
      <c r="L83" s="1">
        <v>0</v>
      </c>
      <c r="M83" s="1">
        <v>0</v>
      </c>
      <c r="N83" s="1">
        <v>0</v>
      </c>
      <c r="O83" s="1">
        <v>0</v>
      </c>
      <c r="P83" s="1">
        <v>0</v>
      </c>
    </row>
    <row r="84" spans="1:16">
      <c r="A84" s="1" t="s">
        <v>2758</v>
      </c>
      <c r="B84" s="1" t="s">
        <v>450</v>
      </c>
      <c r="C84" s="1">
        <v>0</v>
      </c>
      <c r="D84" s="1">
        <v>0</v>
      </c>
      <c r="E84" s="1">
        <v>0</v>
      </c>
      <c r="F84" s="1">
        <v>0</v>
      </c>
      <c r="G84" s="1">
        <v>0</v>
      </c>
      <c r="H84" s="1">
        <v>0</v>
      </c>
      <c r="I84" s="1">
        <v>0</v>
      </c>
      <c r="J84" s="1">
        <v>0</v>
      </c>
      <c r="K84" s="1">
        <v>0</v>
      </c>
      <c r="L84" s="1">
        <v>0</v>
      </c>
      <c r="M84" s="1">
        <v>0</v>
      </c>
      <c r="N84" s="1">
        <v>0</v>
      </c>
      <c r="O84" s="1">
        <v>0</v>
      </c>
      <c r="P84" s="1">
        <v>0</v>
      </c>
    </row>
    <row r="85" spans="1:16">
      <c r="A85" s="1" t="s">
        <v>451</v>
      </c>
      <c r="B85" s="1" t="s">
        <v>452</v>
      </c>
      <c r="C85" s="1">
        <v>0</v>
      </c>
      <c r="D85" s="1">
        <v>0</v>
      </c>
      <c r="E85" s="1">
        <v>0</v>
      </c>
      <c r="F85" s="1">
        <v>0</v>
      </c>
      <c r="G85" s="1">
        <v>0</v>
      </c>
      <c r="H85" s="1">
        <v>0</v>
      </c>
      <c r="I85" s="1">
        <v>0</v>
      </c>
      <c r="J85" s="1">
        <v>0</v>
      </c>
      <c r="K85" s="1">
        <v>0</v>
      </c>
      <c r="L85" s="1">
        <v>0</v>
      </c>
      <c r="M85" s="1">
        <v>0</v>
      </c>
      <c r="N85" s="1">
        <v>0</v>
      </c>
      <c r="O85" s="1">
        <v>0</v>
      </c>
      <c r="P85" s="1">
        <v>0</v>
      </c>
    </row>
    <row r="86" spans="1:16">
      <c r="A86" s="1" t="s">
        <v>453</v>
      </c>
      <c r="B86" s="1" t="s">
        <v>454</v>
      </c>
      <c r="C86" s="1">
        <v>0</v>
      </c>
      <c r="D86" s="1">
        <v>0</v>
      </c>
      <c r="E86" s="1">
        <v>0</v>
      </c>
      <c r="F86" s="1">
        <v>0</v>
      </c>
      <c r="G86" s="1">
        <v>0</v>
      </c>
      <c r="H86" s="1">
        <v>0</v>
      </c>
      <c r="I86" s="1">
        <v>0</v>
      </c>
      <c r="J86" s="1">
        <v>0</v>
      </c>
      <c r="K86" s="1">
        <v>0</v>
      </c>
      <c r="L86" s="1">
        <v>0</v>
      </c>
      <c r="M86" s="1">
        <v>0</v>
      </c>
      <c r="N86" s="1">
        <v>0</v>
      </c>
      <c r="O86" s="1">
        <v>0</v>
      </c>
      <c r="P86" s="1">
        <v>0</v>
      </c>
    </row>
    <row r="87" spans="1:16">
      <c r="A87" s="1" t="s">
        <v>455</v>
      </c>
      <c r="B87" s="1" t="s">
        <v>456</v>
      </c>
      <c r="C87" s="1">
        <v>0</v>
      </c>
      <c r="D87" s="1">
        <v>0</v>
      </c>
      <c r="E87" s="1">
        <v>0</v>
      </c>
      <c r="F87" s="1">
        <v>0</v>
      </c>
      <c r="G87" s="1">
        <v>0</v>
      </c>
      <c r="H87" s="1">
        <v>0</v>
      </c>
      <c r="I87" s="1">
        <v>0</v>
      </c>
      <c r="J87" s="1">
        <v>0</v>
      </c>
      <c r="K87" s="1">
        <v>0</v>
      </c>
      <c r="L87" s="1">
        <v>0</v>
      </c>
      <c r="M87" s="1">
        <v>0</v>
      </c>
      <c r="N87" s="1">
        <v>0</v>
      </c>
      <c r="O87" s="1">
        <v>0</v>
      </c>
      <c r="P87" s="1">
        <v>0</v>
      </c>
    </row>
    <row r="88" spans="1:16">
      <c r="A88" s="1" t="s">
        <v>2759</v>
      </c>
      <c r="B88" s="1" t="s">
        <v>458</v>
      </c>
      <c r="C88" s="1">
        <v>0</v>
      </c>
      <c r="D88" s="1">
        <v>0</v>
      </c>
      <c r="E88" s="1">
        <v>0</v>
      </c>
      <c r="F88" s="1">
        <v>0</v>
      </c>
      <c r="G88" s="1">
        <v>0</v>
      </c>
      <c r="H88" s="1">
        <v>0</v>
      </c>
      <c r="I88" s="1">
        <v>0</v>
      </c>
      <c r="J88" s="1">
        <v>0</v>
      </c>
      <c r="K88" s="1">
        <v>0</v>
      </c>
      <c r="L88" s="1">
        <v>0</v>
      </c>
      <c r="M88" s="1">
        <v>0</v>
      </c>
      <c r="N88" s="1">
        <v>0</v>
      </c>
      <c r="O88" s="1">
        <v>0</v>
      </c>
      <c r="P88" s="1">
        <v>0</v>
      </c>
    </row>
    <row r="89" spans="1:16">
      <c r="A89" s="1" t="s">
        <v>459</v>
      </c>
      <c r="B89" s="1" t="s">
        <v>460</v>
      </c>
      <c r="C89" s="1">
        <v>0</v>
      </c>
      <c r="D89" s="1">
        <v>0</v>
      </c>
      <c r="E89" s="1">
        <v>0</v>
      </c>
      <c r="F89" s="1">
        <v>0</v>
      </c>
      <c r="G89" s="1">
        <v>0</v>
      </c>
      <c r="H89" s="1">
        <v>0</v>
      </c>
      <c r="I89" s="1">
        <v>0</v>
      </c>
      <c r="J89" s="1">
        <v>0</v>
      </c>
      <c r="K89" s="1">
        <v>0</v>
      </c>
      <c r="L89" s="1">
        <v>0</v>
      </c>
      <c r="M89" s="1">
        <v>0</v>
      </c>
      <c r="N89" s="1">
        <v>0</v>
      </c>
      <c r="O89" s="1">
        <v>0</v>
      </c>
      <c r="P89" s="1">
        <v>0</v>
      </c>
    </row>
    <row r="90" spans="1:16">
      <c r="A90" s="1" t="s">
        <v>461</v>
      </c>
      <c r="B90" s="1" t="s">
        <v>462</v>
      </c>
      <c r="C90" s="1">
        <v>0</v>
      </c>
      <c r="D90" s="1">
        <v>0</v>
      </c>
      <c r="E90" s="1">
        <v>0</v>
      </c>
      <c r="F90" s="1">
        <v>0</v>
      </c>
      <c r="G90" s="1">
        <v>0</v>
      </c>
      <c r="H90" s="1">
        <v>0</v>
      </c>
      <c r="I90" s="1">
        <v>0</v>
      </c>
      <c r="J90" s="1">
        <v>0</v>
      </c>
      <c r="K90" s="1">
        <v>0</v>
      </c>
      <c r="L90" s="1">
        <v>0</v>
      </c>
      <c r="M90" s="1">
        <v>0</v>
      </c>
      <c r="N90" s="1">
        <v>0</v>
      </c>
      <c r="O90" s="1">
        <v>0</v>
      </c>
      <c r="P90" s="1">
        <v>0</v>
      </c>
    </row>
    <row r="91" spans="1:16">
      <c r="A91" s="1" t="s">
        <v>463</v>
      </c>
      <c r="B91" s="1" t="s">
        <v>464</v>
      </c>
      <c r="C91" s="1">
        <v>0</v>
      </c>
      <c r="D91" s="1">
        <v>0</v>
      </c>
      <c r="E91" s="1">
        <v>0</v>
      </c>
      <c r="F91" s="1">
        <v>0</v>
      </c>
      <c r="G91" s="1">
        <v>0</v>
      </c>
      <c r="H91" s="1">
        <v>0</v>
      </c>
      <c r="I91" s="1">
        <v>0</v>
      </c>
      <c r="J91" s="1">
        <v>0</v>
      </c>
      <c r="K91" s="1">
        <v>0</v>
      </c>
      <c r="L91" s="1">
        <v>0</v>
      </c>
      <c r="M91" s="1">
        <v>0</v>
      </c>
      <c r="N91" s="1">
        <v>0</v>
      </c>
      <c r="O91" s="1">
        <v>0</v>
      </c>
      <c r="P91" s="1">
        <v>0</v>
      </c>
    </row>
    <row r="92" spans="1:16">
      <c r="A92" s="1" t="s">
        <v>2760</v>
      </c>
      <c r="B92" s="1" t="s">
        <v>466</v>
      </c>
      <c r="C92" s="1">
        <v>0</v>
      </c>
      <c r="D92" s="1">
        <v>0</v>
      </c>
      <c r="E92" s="1">
        <v>0</v>
      </c>
      <c r="F92" s="1">
        <v>0</v>
      </c>
      <c r="G92" s="1">
        <v>0</v>
      </c>
      <c r="H92" s="1">
        <v>0</v>
      </c>
      <c r="I92" s="1">
        <v>0</v>
      </c>
      <c r="J92" s="1">
        <v>0</v>
      </c>
      <c r="K92" s="1">
        <v>0</v>
      </c>
      <c r="L92" s="1">
        <v>0</v>
      </c>
      <c r="M92" s="1">
        <v>0</v>
      </c>
      <c r="N92" s="1">
        <v>0</v>
      </c>
      <c r="O92" s="1">
        <v>0</v>
      </c>
      <c r="P92" s="1">
        <v>0</v>
      </c>
    </row>
    <row r="93" spans="1:16">
      <c r="A93" s="1" t="s">
        <v>467</v>
      </c>
      <c r="B93" s="1" t="s">
        <v>468</v>
      </c>
      <c r="C93" s="1">
        <v>0</v>
      </c>
      <c r="D93" s="1">
        <v>0</v>
      </c>
      <c r="E93" s="1">
        <v>0</v>
      </c>
      <c r="F93" s="1">
        <v>0</v>
      </c>
      <c r="G93" s="1">
        <v>0</v>
      </c>
      <c r="H93" s="1">
        <v>0</v>
      </c>
      <c r="I93" s="1">
        <v>0</v>
      </c>
      <c r="J93" s="1">
        <v>0</v>
      </c>
      <c r="K93" s="1">
        <v>0</v>
      </c>
      <c r="L93" s="1">
        <v>0</v>
      </c>
      <c r="M93" s="1">
        <v>0</v>
      </c>
      <c r="N93" s="1">
        <v>0</v>
      </c>
      <c r="O93" s="1">
        <v>0</v>
      </c>
      <c r="P93" s="1">
        <v>0</v>
      </c>
    </row>
    <row r="94" spans="1:16">
      <c r="A94" s="1" t="s">
        <v>469</v>
      </c>
      <c r="B94" s="1" t="s">
        <v>470</v>
      </c>
      <c r="C94" s="1">
        <v>0</v>
      </c>
      <c r="D94" s="1">
        <v>0</v>
      </c>
      <c r="E94" s="1">
        <v>0</v>
      </c>
      <c r="F94" s="1">
        <v>0</v>
      </c>
      <c r="G94" s="1">
        <v>0</v>
      </c>
      <c r="H94" s="1">
        <v>0</v>
      </c>
      <c r="I94" s="1">
        <v>0</v>
      </c>
      <c r="J94" s="1">
        <v>0</v>
      </c>
      <c r="K94" s="1">
        <v>0</v>
      </c>
      <c r="L94" s="1">
        <v>0</v>
      </c>
      <c r="M94" s="1">
        <v>0</v>
      </c>
      <c r="N94" s="1">
        <v>0</v>
      </c>
      <c r="O94" s="1">
        <v>0</v>
      </c>
      <c r="P94" s="1">
        <v>0</v>
      </c>
    </row>
    <row r="95" spans="1:16">
      <c r="A95" s="1" t="s">
        <v>471</v>
      </c>
      <c r="B95" s="1" t="s">
        <v>472</v>
      </c>
      <c r="C95" s="1">
        <v>0</v>
      </c>
      <c r="D95" s="1">
        <v>0</v>
      </c>
      <c r="E95" s="1">
        <v>0</v>
      </c>
      <c r="F95" s="1">
        <v>0</v>
      </c>
      <c r="G95" s="1">
        <v>0</v>
      </c>
      <c r="H95" s="1">
        <v>0</v>
      </c>
      <c r="I95" s="1">
        <v>0</v>
      </c>
      <c r="J95" s="1">
        <v>0</v>
      </c>
      <c r="K95" s="1">
        <v>0</v>
      </c>
      <c r="L95" s="1">
        <v>0</v>
      </c>
      <c r="M95" s="1">
        <v>0</v>
      </c>
      <c r="N95" s="1">
        <v>0</v>
      </c>
      <c r="O95" s="1">
        <v>0</v>
      </c>
      <c r="P95" s="1">
        <v>0</v>
      </c>
    </row>
    <row r="96" spans="1:16">
      <c r="A96" s="1" t="s">
        <v>2761</v>
      </c>
      <c r="B96" s="1" t="s">
        <v>474</v>
      </c>
      <c r="C96" s="1">
        <v>0</v>
      </c>
      <c r="D96" s="1">
        <v>0</v>
      </c>
      <c r="E96" s="1">
        <v>0</v>
      </c>
      <c r="F96" s="1">
        <v>0</v>
      </c>
      <c r="G96" s="1">
        <v>0</v>
      </c>
      <c r="H96" s="1">
        <v>0</v>
      </c>
      <c r="I96" s="1">
        <v>0</v>
      </c>
      <c r="J96" s="1">
        <v>0</v>
      </c>
      <c r="K96" s="1">
        <v>0</v>
      </c>
      <c r="L96" s="1">
        <v>0</v>
      </c>
      <c r="M96" s="1">
        <v>0</v>
      </c>
      <c r="N96" s="1">
        <v>0</v>
      </c>
      <c r="O96" s="1">
        <v>0</v>
      </c>
      <c r="P96" s="1">
        <v>0</v>
      </c>
    </row>
    <row r="97" spans="1:16">
      <c r="A97" s="1" t="s">
        <v>475</v>
      </c>
      <c r="B97" s="1" t="s">
        <v>476</v>
      </c>
      <c r="C97" s="1">
        <v>0</v>
      </c>
      <c r="D97" s="1">
        <v>0</v>
      </c>
      <c r="E97" s="1">
        <v>0</v>
      </c>
      <c r="F97" s="1">
        <v>0</v>
      </c>
      <c r="G97" s="1">
        <v>0</v>
      </c>
      <c r="H97" s="1">
        <v>0</v>
      </c>
      <c r="I97" s="1">
        <v>0</v>
      </c>
      <c r="J97" s="1">
        <v>0</v>
      </c>
      <c r="K97" s="1">
        <v>0</v>
      </c>
      <c r="L97" s="1">
        <v>0</v>
      </c>
      <c r="M97" s="1">
        <v>0</v>
      </c>
      <c r="N97" s="1">
        <v>0</v>
      </c>
      <c r="O97" s="1">
        <v>0</v>
      </c>
      <c r="P97" s="1">
        <v>0</v>
      </c>
    </row>
    <row r="98" spans="1:16">
      <c r="A98" s="1" t="s">
        <v>477</v>
      </c>
      <c r="B98" s="1" t="s">
        <v>478</v>
      </c>
      <c r="C98" s="1">
        <v>0</v>
      </c>
      <c r="D98" s="1">
        <v>0</v>
      </c>
      <c r="E98" s="1">
        <v>0</v>
      </c>
      <c r="F98" s="1">
        <v>0</v>
      </c>
      <c r="G98" s="1">
        <v>0</v>
      </c>
      <c r="H98" s="1">
        <v>0</v>
      </c>
      <c r="I98" s="1">
        <v>0</v>
      </c>
      <c r="J98" s="1">
        <v>0</v>
      </c>
      <c r="K98" s="1">
        <v>0</v>
      </c>
      <c r="L98" s="1">
        <v>0</v>
      </c>
      <c r="M98" s="1">
        <v>0</v>
      </c>
      <c r="N98" s="1">
        <v>0</v>
      </c>
      <c r="O98" s="1">
        <v>0</v>
      </c>
      <c r="P98" s="1">
        <v>0</v>
      </c>
    </row>
    <row r="99" spans="1:16">
      <c r="A99" s="1" t="s">
        <v>479</v>
      </c>
      <c r="B99" s="1" t="s">
        <v>480</v>
      </c>
      <c r="C99" s="1">
        <v>0</v>
      </c>
      <c r="D99" s="1">
        <v>0</v>
      </c>
      <c r="E99" s="1">
        <v>0</v>
      </c>
      <c r="F99" s="1">
        <v>0</v>
      </c>
      <c r="G99" s="1">
        <v>0</v>
      </c>
      <c r="H99" s="1">
        <v>0</v>
      </c>
      <c r="I99" s="1">
        <v>0</v>
      </c>
      <c r="J99" s="1">
        <v>0</v>
      </c>
      <c r="K99" s="1">
        <v>0</v>
      </c>
      <c r="L99" s="1">
        <v>0</v>
      </c>
      <c r="M99" s="1">
        <v>0</v>
      </c>
      <c r="N99" s="1">
        <v>0</v>
      </c>
      <c r="O99" s="1">
        <v>0</v>
      </c>
      <c r="P99" s="1">
        <v>0</v>
      </c>
    </row>
    <row r="100" spans="1:16">
      <c r="A100" s="1" t="s">
        <v>481</v>
      </c>
      <c r="B100" s="1" t="s">
        <v>482</v>
      </c>
      <c r="C100" s="1">
        <v>0</v>
      </c>
      <c r="D100" s="1">
        <v>0</v>
      </c>
      <c r="E100" s="1">
        <v>0</v>
      </c>
      <c r="F100" s="1">
        <v>0</v>
      </c>
      <c r="G100" s="1">
        <v>0</v>
      </c>
      <c r="H100" s="1">
        <v>0</v>
      </c>
      <c r="I100" s="1">
        <v>0</v>
      </c>
      <c r="J100" s="1">
        <v>0</v>
      </c>
      <c r="K100" s="1">
        <v>0</v>
      </c>
      <c r="L100" s="1">
        <v>0</v>
      </c>
      <c r="M100" s="1">
        <v>0</v>
      </c>
      <c r="N100" s="1">
        <v>0</v>
      </c>
      <c r="O100" s="1">
        <v>0</v>
      </c>
      <c r="P100" s="1">
        <v>0</v>
      </c>
    </row>
    <row r="101" spans="1:16">
      <c r="A101" s="1" t="s">
        <v>483</v>
      </c>
      <c r="B101" s="1" t="s">
        <v>484</v>
      </c>
      <c r="C101" s="1">
        <v>0</v>
      </c>
      <c r="D101" s="1">
        <v>0</v>
      </c>
      <c r="E101" s="1">
        <v>0</v>
      </c>
      <c r="F101" s="1">
        <v>0</v>
      </c>
      <c r="G101" s="1">
        <v>0</v>
      </c>
      <c r="H101" s="1">
        <v>0</v>
      </c>
      <c r="I101" s="1">
        <v>0</v>
      </c>
      <c r="J101" s="1">
        <v>0</v>
      </c>
      <c r="K101" s="1">
        <v>0</v>
      </c>
      <c r="L101" s="1">
        <v>0</v>
      </c>
      <c r="M101" s="1">
        <v>0</v>
      </c>
      <c r="N101" s="1">
        <v>0</v>
      </c>
      <c r="O101" s="1">
        <v>0</v>
      </c>
      <c r="P101" s="1">
        <v>0</v>
      </c>
    </row>
    <row r="102" spans="1:16">
      <c r="A102" s="1" t="s">
        <v>2762</v>
      </c>
      <c r="B102" s="1" t="s">
        <v>486</v>
      </c>
      <c r="C102" s="1">
        <v>0</v>
      </c>
      <c r="D102" s="1">
        <v>0</v>
      </c>
      <c r="E102" s="1">
        <v>0</v>
      </c>
      <c r="F102" s="1">
        <v>0</v>
      </c>
      <c r="G102" s="1">
        <v>0</v>
      </c>
      <c r="H102" s="1">
        <v>0</v>
      </c>
      <c r="I102" s="1">
        <v>0</v>
      </c>
      <c r="J102" s="1">
        <v>0</v>
      </c>
      <c r="K102" s="1">
        <v>0</v>
      </c>
      <c r="L102" s="1">
        <v>0</v>
      </c>
      <c r="M102" s="1">
        <v>0</v>
      </c>
      <c r="N102" s="1">
        <v>0</v>
      </c>
      <c r="O102" s="1">
        <v>0</v>
      </c>
      <c r="P102" s="1">
        <v>0</v>
      </c>
    </row>
    <row r="103" spans="1:16">
      <c r="A103" s="1" t="s">
        <v>487</v>
      </c>
      <c r="B103" s="1" t="s">
        <v>488</v>
      </c>
      <c r="C103" s="1">
        <v>0</v>
      </c>
      <c r="D103" s="1">
        <v>0</v>
      </c>
      <c r="E103" s="1">
        <v>0</v>
      </c>
      <c r="F103" s="1">
        <v>0</v>
      </c>
      <c r="G103" s="1">
        <v>0</v>
      </c>
      <c r="H103" s="1">
        <v>0</v>
      </c>
      <c r="I103" s="1">
        <v>0</v>
      </c>
      <c r="J103" s="1">
        <v>0</v>
      </c>
      <c r="K103" s="1">
        <v>0</v>
      </c>
      <c r="L103" s="1">
        <v>0</v>
      </c>
      <c r="M103" s="1">
        <v>0</v>
      </c>
      <c r="N103" s="1">
        <v>0</v>
      </c>
      <c r="O103" s="1">
        <v>0</v>
      </c>
      <c r="P103" s="1">
        <v>0</v>
      </c>
    </row>
    <row r="104" spans="1:16">
      <c r="A104" s="1" t="s">
        <v>489</v>
      </c>
      <c r="B104" s="1" t="s">
        <v>490</v>
      </c>
      <c r="C104" s="1">
        <v>0</v>
      </c>
      <c r="D104" s="1">
        <v>0</v>
      </c>
      <c r="E104" s="1">
        <v>0</v>
      </c>
      <c r="F104" s="1">
        <v>0</v>
      </c>
      <c r="G104" s="1">
        <v>0</v>
      </c>
      <c r="H104" s="1">
        <v>0</v>
      </c>
      <c r="I104" s="1">
        <v>0</v>
      </c>
      <c r="J104" s="1">
        <v>0</v>
      </c>
      <c r="K104" s="1">
        <v>0</v>
      </c>
      <c r="L104" s="1">
        <v>0</v>
      </c>
      <c r="M104" s="1">
        <v>0</v>
      </c>
      <c r="N104" s="1">
        <v>0</v>
      </c>
      <c r="O104" s="1">
        <v>0</v>
      </c>
      <c r="P104" s="1">
        <v>0</v>
      </c>
    </row>
    <row r="105" spans="1:16">
      <c r="A105" s="1" t="s">
        <v>491</v>
      </c>
      <c r="B105" s="1" t="s">
        <v>492</v>
      </c>
      <c r="C105" s="1">
        <v>0</v>
      </c>
      <c r="D105" s="1">
        <v>0</v>
      </c>
      <c r="E105" s="1">
        <v>0</v>
      </c>
      <c r="F105" s="1">
        <v>0</v>
      </c>
      <c r="G105" s="1">
        <v>0</v>
      </c>
      <c r="H105" s="1">
        <v>0</v>
      </c>
      <c r="I105" s="1">
        <v>0</v>
      </c>
      <c r="J105" s="1">
        <v>0</v>
      </c>
      <c r="K105" s="1">
        <v>0</v>
      </c>
      <c r="L105" s="1">
        <v>0</v>
      </c>
      <c r="M105" s="1">
        <v>0</v>
      </c>
      <c r="N105" s="1">
        <v>0</v>
      </c>
      <c r="O105" s="1">
        <v>0</v>
      </c>
      <c r="P105" s="1">
        <v>0</v>
      </c>
    </row>
    <row r="106" spans="1:16">
      <c r="A106" s="1" t="s">
        <v>2763</v>
      </c>
      <c r="B106" s="1" t="s">
        <v>494</v>
      </c>
      <c r="C106" s="1">
        <v>0</v>
      </c>
      <c r="D106" s="1">
        <v>0</v>
      </c>
      <c r="E106" s="1">
        <v>0</v>
      </c>
      <c r="F106" s="1">
        <v>0</v>
      </c>
      <c r="G106" s="1">
        <v>0</v>
      </c>
      <c r="H106" s="1">
        <v>0</v>
      </c>
      <c r="I106" s="1">
        <v>0</v>
      </c>
      <c r="J106" s="1">
        <v>0</v>
      </c>
      <c r="K106" s="1">
        <v>0</v>
      </c>
      <c r="L106" s="1">
        <v>0</v>
      </c>
      <c r="M106" s="1">
        <v>0</v>
      </c>
      <c r="N106" s="1">
        <v>0</v>
      </c>
      <c r="O106" s="1">
        <v>0</v>
      </c>
      <c r="P106" s="1">
        <v>0</v>
      </c>
    </row>
    <row r="107" spans="1:16">
      <c r="A107" s="1" t="s">
        <v>495</v>
      </c>
      <c r="B107" s="1" t="s">
        <v>496</v>
      </c>
      <c r="C107" s="1">
        <v>0</v>
      </c>
      <c r="D107" s="1">
        <v>0</v>
      </c>
      <c r="E107" s="1">
        <v>0</v>
      </c>
      <c r="F107" s="1">
        <v>0</v>
      </c>
      <c r="G107" s="1">
        <v>0</v>
      </c>
      <c r="H107" s="1">
        <v>0</v>
      </c>
      <c r="I107" s="1">
        <v>0</v>
      </c>
      <c r="J107" s="1">
        <v>0</v>
      </c>
      <c r="K107" s="1">
        <v>0</v>
      </c>
      <c r="L107" s="1">
        <v>0</v>
      </c>
      <c r="M107" s="1">
        <v>0</v>
      </c>
      <c r="N107" s="1">
        <v>0</v>
      </c>
      <c r="O107" s="1">
        <v>0</v>
      </c>
      <c r="P107" s="1">
        <v>0</v>
      </c>
    </row>
    <row r="108" spans="1:16">
      <c r="A108" s="1" t="s">
        <v>497</v>
      </c>
      <c r="B108" s="1" t="s">
        <v>498</v>
      </c>
      <c r="C108" s="1">
        <v>0</v>
      </c>
      <c r="D108" s="1">
        <v>0</v>
      </c>
      <c r="E108" s="1">
        <v>0</v>
      </c>
      <c r="F108" s="1">
        <v>0</v>
      </c>
      <c r="G108" s="1">
        <v>0</v>
      </c>
      <c r="H108" s="1">
        <v>0</v>
      </c>
      <c r="I108" s="1">
        <v>0</v>
      </c>
      <c r="J108" s="1">
        <v>0</v>
      </c>
      <c r="K108" s="1">
        <v>0</v>
      </c>
      <c r="L108" s="1">
        <v>0</v>
      </c>
      <c r="M108" s="1">
        <v>0</v>
      </c>
      <c r="N108" s="1">
        <v>0</v>
      </c>
      <c r="O108" s="1">
        <v>0</v>
      </c>
      <c r="P108" s="1">
        <v>0</v>
      </c>
    </row>
    <row r="109" spans="1:16">
      <c r="A109" s="1" t="s">
        <v>499</v>
      </c>
      <c r="B109" s="1" t="s">
        <v>500</v>
      </c>
      <c r="C109" s="1">
        <v>0</v>
      </c>
      <c r="D109" s="1">
        <v>0</v>
      </c>
      <c r="E109" s="1">
        <v>0</v>
      </c>
      <c r="F109" s="1">
        <v>0</v>
      </c>
      <c r="G109" s="1">
        <v>0</v>
      </c>
      <c r="H109" s="1">
        <v>0</v>
      </c>
      <c r="I109" s="1">
        <v>0</v>
      </c>
      <c r="J109" s="1">
        <v>0</v>
      </c>
      <c r="K109" s="1">
        <v>0</v>
      </c>
      <c r="L109" s="1">
        <v>0</v>
      </c>
      <c r="M109" s="1">
        <v>0</v>
      </c>
      <c r="N109" s="1">
        <v>0</v>
      </c>
      <c r="O109" s="1">
        <v>0</v>
      </c>
      <c r="P109" s="1">
        <v>0</v>
      </c>
    </row>
    <row r="110" spans="1:16">
      <c r="A110" s="1" t="s">
        <v>2764</v>
      </c>
      <c r="B110" s="1" t="s">
        <v>502</v>
      </c>
      <c r="C110" s="1">
        <v>0</v>
      </c>
      <c r="D110" s="1">
        <v>0</v>
      </c>
      <c r="E110" s="1">
        <v>0</v>
      </c>
      <c r="F110" s="1">
        <v>0</v>
      </c>
      <c r="G110" s="1">
        <v>0</v>
      </c>
      <c r="H110" s="1">
        <v>0</v>
      </c>
      <c r="I110" s="1">
        <v>0</v>
      </c>
      <c r="J110" s="1">
        <v>0</v>
      </c>
      <c r="K110" s="1">
        <v>0</v>
      </c>
      <c r="L110" s="1">
        <v>0</v>
      </c>
      <c r="M110" s="1">
        <v>0</v>
      </c>
      <c r="N110" s="1">
        <v>0</v>
      </c>
      <c r="O110" s="1">
        <v>0</v>
      </c>
      <c r="P110" s="1">
        <v>0</v>
      </c>
    </row>
    <row r="111" spans="1:16">
      <c r="A111" s="1" t="s">
        <v>503</v>
      </c>
      <c r="B111" s="1" t="s">
        <v>504</v>
      </c>
      <c r="C111" s="1">
        <v>0</v>
      </c>
      <c r="D111" s="1">
        <v>0</v>
      </c>
      <c r="E111" s="1">
        <v>0</v>
      </c>
      <c r="F111" s="1">
        <v>0</v>
      </c>
      <c r="G111" s="1">
        <v>0</v>
      </c>
      <c r="H111" s="1">
        <v>0</v>
      </c>
      <c r="I111" s="1">
        <v>0</v>
      </c>
      <c r="J111" s="1">
        <v>0</v>
      </c>
      <c r="K111" s="1">
        <v>0</v>
      </c>
      <c r="L111" s="1">
        <v>0</v>
      </c>
      <c r="M111" s="1">
        <v>0</v>
      </c>
      <c r="N111" s="1">
        <v>0</v>
      </c>
      <c r="O111" s="1">
        <v>0</v>
      </c>
      <c r="P111" s="1">
        <v>0</v>
      </c>
    </row>
    <row r="112" spans="1:16">
      <c r="A112" s="1" t="s">
        <v>505</v>
      </c>
      <c r="B112" s="1" t="s">
        <v>506</v>
      </c>
      <c r="C112" s="1">
        <v>0</v>
      </c>
      <c r="D112" s="1">
        <v>0</v>
      </c>
      <c r="E112" s="1">
        <v>0</v>
      </c>
      <c r="F112" s="1">
        <v>0</v>
      </c>
      <c r="G112" s="1">
        <v>0</v>
      </c>
      <c r="H112" s="1">
        <v>0</v>
      </c>
      <c r="I112" s="1">
        <v>0</v>
      </c>
      <c r="J112" s="1">
        <v>0</v>
      </c>
      <c r="K112" s="1">
        <v>0</v>
      </c>
      <c r="L112" s="1">
        <v>0</v>
      </c>
      <c r="M112" s="1">
        <v>0</v>
      </c>
      <c r="N112" s="1">
        <v>0</v>
      </c>
      <c r="O112" s="1">
        <v>0</v>
      </c>
      <c r="P112" s="1">
        <v>0</v>
      </c>
    </row>
    <row r="113" spans="1:16">
      <c r="A113" s="1" t="s">
        <v>507</v>
      </c>
      <c r="B113" s="1" t="s">
        <v>508</v>
      </c>
      <c r="C113" s="1">
        <v>0</v>
      </c>
      <c r="D113" s="1">
        <v>0</v>
      </c>
      <c r="E113" s="1">
        <v>0</v>
      </c>
      <c r="F113" s="1">
        <v>0</v>
      </c>
      <c r="G113" s="1">
        <v>0</v>
      </c>
      <c r="H113" s="1">
        <v>0</v>
      </c>
      <c r="I113" s="1">
        <v>0</v>
      </c>
      <c r="J113" s="1">
        <v>0</v>
      </c>
      <c r="K113" s="1">
        <v>0</v>
      </c>
      <c r="L113" s="1">
        <v>0</v>
      </c>
      <c r="M113" s="1">
        <v>0</v>
      </c>
      <c r="N113" s="1">
        <v>0</v>
      </c>
      <c r="O113" s="1">
        <v>0</v>
      </c>
      <c r="P113" s="1">
        <v>0</v>
      </c>
    </row>
    <row r="114" spans="1:16">
      <c r="A114" s="1" t="s">
        <v>509</v>
      </c>
      <c r="B114" s="1" t="s">
        <v>510</v>
      </c>
      <c r="C114" s="1">
        <v>0</v>
      </c>
      <c r="D114" s="1">
        <v>0</v>
      </c>
      <c r="E114" s="1">
        <v>0</v>
      </c>
      <c r="F114" s="1">
        <v>0</v>
      </c>
      <c r="G114" s="1">
        <v>0</v>
      </c>
      <c r="H114" s="1">
        <v>0</v>
      </c>
      <c r="I114" s="1">
        <v>0</v>
      </c>
      <c r="J114" s="1">
        <v>0</v>
      </c>
      <c r="K114" s="1">
        <v>0</v>
      </c>
      <c r="L114" s="1">
        <v>0</v>
      </c>
      <c r="M114" s="1">
        <v>0</v>
      </c>
      <c r="N114" s="1">
        <v>0</v>
      </c>
      <c r="O114" s="1">
        <v>0</v>
      </c>
      <c r="P114" s="1">
        <v>0</v>
      </c>
    </row>
    <row r="115" spans="1:16">
      <c r="A115" s="1" t="s">
        <v>511</v>
      </c>
      <c r="B115" s="1" t="s">
        <v>512</v>
      </c>
      <c r="C115" s="1">
        <v>0</v>
      </c>
      <c r="D115" s="1">
        <v>0</v>
      </c>
      <c r="E115" s="1">
        <v>0</v>
      </c>
      <c r="F115" s="1">
        <v>0</v>
      </c>
      <c r="G115" s="1">
        <v>0</v>
      </c>
      <c r="H115" s="1">
        <v>0</v>
      </c>
      <c r="I115" s="1">
        <v>0</v>
      </c>
      <c r="J115" s="1">
        <v>0</v>
      </c>
      <c r="K115" s="1">
        <v>0</v>
      </c>
      <c r="L115" s="1">
        <v>0</v>
      </c>
      <c r="M115" s="1">
        <v>0</v>
      </c>
      <c r="N115" s="1">
        <v>0</v>
      </c>
      <c r="O115" s="1">
        <v>0</v>
      </c>
      <c r="P115" s="1">
        <v>0</v>
      </c>
    </row>
    <row r="116" spans="1:16">
      <c r="A116" s="1" t="s">
        <v>513</v>
      </c>
      <c r="B116" s="1" t="s">
        <v>514</v>
      </c>
      <c r="C116" s="1">
        <v>0</v>
      </c>
      <c r="D116" s="1">
        <v>0</v>
      </c>
      <c r="E116" s="1">
        <v>0</v>
      </c>
      <c r="F116" s="1">
        <v>0</v>
      </c>
      <c r="G116" s="1">
        <v>0</v>
      </c>
      <c r="H116" s="1">
        <v>0</v>
      </c>
      <c r="I116" s="1">
        <v>0</v>
      </c>
      <c r="J116" s="1">
        <v>0</v>
      </c>
      <c r="K116" s="1">
        <v>0</v>
      </c>
      <c r="L116" s="1">
        <v>0</v>
      </c>
      <c r="M116" s="1">
        <v>0</v>
      </c>
      <c r="N116" s="1">
        <v>0</v>
      </c>
      <c r="O116" s="1">
        <v>0</v>
      </c>
      <c r="P116" s="1">
        <v>0</v>
      </c>
    </row>
    <row r="117" spans="1:16">
      <c r="A117" s="1" t="s">
        <v>515</v>
      </c>
      <c r="B117" s="1" t="s">
        <v>516</v>
      </c>
      <c r="C117" s="1">
        <v>0</v>
      </c>
      <c r="D117" s="1">
        <v>0</v>
      </c>
      <c r="E117" s="1">
        <v>0</v>
      </c>
      <c r="F117" s="1">
        <v>0</v>
      </c>
      <c r="G117" s="1">
        <v>0</v>
      </c>
      <c r="H117" s="1">
        <v>0</v>
      </c>
      <c r="I117" s="1">
        <v>0</v>
      </c>
      <c r="J117" s="1">
        <v>0</v>
      </c>
      <c r="K117" s="1">
        <v>0</v>
      </c>
      <c r="L117" s="1">
        <v>0</v>
      </c>
      <c r="M117" s="1">
        <v>0</v>
      </c>
      <c r="N117" s="1">
        <v>0</v>
      </c>
      <c r="O117" s="1">
        <v>0</v>
      </c>
      <c r="P117" s="1">
        <v>0</v>
      </c>
    </row>
    <row r="118" spans="1:16">
      <c r="A118" s="1" t="s">
        <v>517</v>
      </c>
      <c r="B118" s="1" t="s">
        <v>518</v>
      </c>
      <c r="C118" s="1">
        <v>0</v>
      </c>
      <c r="D118" s="1">
        <v>0</v>
      </c>
      <c r="E118" s="1">
        <v>0</v>
      </c>
      <c r="F118" s="1">
        <v>0</v>
      </c>
      <c r="G118" s="1">
        <v>0</v>
      </c>
      <c r="H118" s="1">
        <v>0</v>
      </c>
      <c r="I118" s="1">
        <v>0</v>
      </c>
      <c r="J118" s="1">
        <v>0</v>
      </c>
      <c r="K118" s="1">
        <v>0</v>
      </c>
      <c r="L118" s="1">
        <v>0</v>
      </c>
      <c r="M118" s="1">
        <v>0</v>
      </c>
      <c r="N118" s="1">
        <v>0</v>
      </c>
      <c r="O118" s="1">
        <v>0</v>
      </c>
      <c r="P118" s="1">
        <v>0</v>
      </c>
    </row>
    <row r="119" spans="1:16">
      <c r="A119" s="1" t="s">
        <v>519</v>
      </c>
      <c r="B119" s="1" t="s">
        <v>520</v>
      </c>
      <c r="C119" s="1">
        <v>0</v>
      </c>
      <c r="D119" s="1">
        <v>0</v>
      </c>
      <c r="E119" s="1">
        <v>0</v>
      </c>
      <c r="F119" s="1">
        <v>0</v>
      </c>
      <c r="G119" s="1">
        <v>0</v>
      </c>
      <c r="H119" s="1">
        <v>0</v>
      </c>
      <c r="I119" s="1">
        <v>0</v>
      </c>
      <c r="J119" s="1">
        <v>0</v>
      </c>
      <c r="K119" s="1">
        <v>0</v>
      </c>
      <c r="L119" s="1">
        <v>0</v>
      </c>
      <c r="M119" s="1">
        <v>0</v>
      </c>
      <c r="N119" s="1">
        <v>0</v>
      </c>
      <c r="O119" s="1">
        <v>0</v>
      </c>
      <c r="P119" s="1">
        <v>0</v>
      </c>
    </row>
    <row r="120" spans="1:16">
      <c r="A120" s="1" t="s">
        <v>521</v>
      </c>
      <c r="B120" s="1" t="s">
        <v>522</v>
      </c>
      <c r="C120" s="1">
        <v>0</v>
      </c>
      <c r="D120" s="1">
        <v>0</v>
      </c>
      <c r="E120" s="1">
        <v>0</v>
      </c>
      <c r="F120" s="1">
        <v>0</v>
      </c>
      <c r="G120" s="1">
        <v>0</v>
      </c>
      <c r="H120" s="1">
        <v>0</v>
      </c>
      <c r="I120" s="1">
        <v>0</v>
      </c>
      <c r="J120" s="1">
        <v>0</v>
      </c>
      <c r="K120" s="1">
        <v>0</v>
      </c>
      <c r="L120" s="1">
        <v>0</v>
      </c>
      <c r="M120" s="1">
        <v>0</v>
      </c>
      <c r="N120" s="1">
        <v>0</v>
      </c>
      <c r="O120" s="1">
        <v>0</v>
      </c>
      <c r="P120" s="1">
        <v>0</v>
      </c>
    </row>
    <row r="121" spans="1:16">
      <c r="A121" s="1" t="s">
        <v>523</v>
      </c>
      <c r="B121" s="1" t="s">
        <v>524</v>
      </c>
      <c r="C121" s="1">
        <v>0</v>
      </c>
      <c r="D121" s="1">
        <v>0</v>
      </c>
      <c r="E121" s="1">
        <v>0</v>
      </c>
      <c r="F121" s="1">
        <v>0</v>
      </c>
      <c r="G121" s="1">
        <v>0</v>
      </c>
      <c r="H121" s="1">
        <v>0</v>
      </c>
      <c r="I121" s="1">
        <v>0</v>
      </c>
      <c r="J121" s="1">
        <v>0</v>
      </c>
      <c r="K121" s="1">
        <v>0</v>
      </c>
      <c r="L121" s="1">
        <v>0</v>
      </c>
      <c r="M121" s="1">
        <v>0</v>
      </c>
      <c r="N121" s="1">
        <v>0</v>
      </c>
      <c r="O121" s="1">
        <v>0</v>
      </c>
      <c r="P121" s="1">
        <v>0</v>
      </c>
    </row>
    <row r="122" spans="1:16">
      <c r="A122" s="1" t="s">
        <v>525</v>
      </c>
      <c r="B122" s="1" t="s">
        <v>526</v>
      </c>
      <c r="C122" s="1">
        <v>0</v>
      </c>
      <c r="D122" s="1">
        <v>0</v>
      </c>
      <c r="E122" s="1">
        <v>0</v>
      </c>
      <c r="F122" s="1">
        <v>0</v>
      </c>
      <c r="G122" s="1">
        <v>0</v>
      </c>
      <c r="H122" s="1">
        <v>0</v>
      </c>
      <c r="I122" s="1">
        <v>0</v>
      </c>
      <c r="J122" s="1">
        <v>0</v>
      </c>
      <c r="K122" s="1">
        <v>0</v>
      </c>
      <c r="L122" s="1">
        <v>0</v>
      </c>
      <c r="M122" s="1">
        <v>0</v>
      </c>
      <c r="N122" s="1">
        <v>0</v>
      </c>
      <c r="O122" s="1">
        <v>0</v>
      </c>
      <c r="P122" s="1">
        <v>0</v>
      </c>
    </row>
    <row r="123" spans="1:16">
      <c r="A123" s="1" t="s">
        <v>527</v>
      </c>
      <c r="B123" s="1" t="s">
        <v>528</v>
      </c>
      <c r="C123" s="1">
        <v>0</v>
      </c>
      <c r="D123" s="1">
        <v>0</v>
      </c>
      <c r="E123" s="1">
        <v>0</v>
      </c>
      <c r="F123" s="1">
        <v>0</v>
      </c>
      <c r="G123" s="1">
        <v>0</v>
      </c>
      <c r="H123" s="1">
        <v>0</v>
      </c>
      <c r="I123" s="1">
        <v>0</v>
      </c>
      <c r="J123" s="1">
        <v>0</v>
      </c>
      <c r="K123" s="1">
        <v>0</v>
      </c>
      <c r="L123" s="1">
        <v>0</v>
      </c>
      <c r="M123" s="1">
        <v>0</v>
      </c>
      <c r="N123" s="1">
        <v>0</v>
      </c>
      <c r="O123" s="1">
        <v>0</v>
      </c>
      <c r="P123" s="1">
        <v>0</v>
      </c>
    </row>
    <row r="124" spans="1:16">
      <c r="A124" s="1" t="s">
        <v>529</v>
      </c>
      <c r="B124" s="1" t="s">
        <v>530</v>
      </c>
      <c r="C124" s="1">
        <v>0</v>
      </c>
      <c r="D124" s="1">
        <v>0</v>
      </c>
      <c r="E124" s="1">
        <v>0</v>
      </c>
      <c r="F124" s="1">
        <v>0</v>
      </c>
      <c r="G124" s="1">
        <v>0</v>
      </c>
      <c r="H124" s="1">
        <v>0</v>
      </c>
      <c r="I124" s="1">
        <v>0</v>
      </c>
      <c r="J124" s="1">
        <v>0</v>
      </c>
      <c r="K124" s="1">
        <v>0</v>
      </c>
      <c r="L124" s="1">
        <v>0</v>
      </c>
      <c r="M124" s="1">
        <v>0</v>
      </c>
      <c r="N124" s="1">
        <v>0</v>
      </c>
      <c r="O124" s="1">
        <v>0</v>
      </c>
      <c r="P124" s="1">
        <v>0</v>
      </c>
    </row>
    <row r="125" spans="1:16">
      <c r="A125" s="1" t="s">
        <v>531</v>
      </c>
      <c r="B125" s="1" t="s">
        <v>532</v>
      </c>
      <c r="C125" s="1">
        <v>0</v>
      </c>
      <c r="D125" s="1">
        <v>0</v>
      </c>
      <c r="E125" s="1">
        <v>0</v>
      </c>
      <c r="F125" s="1">
        <v>0</v>
      </c>
      <c r="G125" s="1">
        <v>0</v>
      </c>
      <c r="H125" s="1">
        <v>0</v>
      </c>
      <c r="I125" s="1">
        <v>0</v>
      </c>
      <c r="J125" s="1">
        <v>0</v>
      </c>
      <c r="K125" s="1">
        <v>0</v>
      </c>
      <c r="L125" s="1">
        <v>0</v>
      </c>
      <c r="M125" s="1">
        <v>0</v>
      </c>
      <c r="N125" s="1">
        <v>0</v>
      </c>
      <c r="O125" s="1">
        <v>0</v>
      </c>
      <c r="P125" s="1">
        <v>0</v>
      </c>
    </row>
    <row r="126" spans="1:16">
      <c r="A126" s="1" t="s">
        <v>533</v>
      </c>
      <c r="B126" s="1" t="s">
        <v>534</v>
      </c>
      <c r="C126" s="1">
        <v>0</v>
      </c>
      <c r="D126" s="1">
        <v>0</v>
      </c>
      <c r="E126" s="1">
        <v>0</v>
      </c>
      <c r="F126" s="1">
        <v>0</v>
      </c>
      <c r="G126" s="1">
        <v>0</v>
      </c>
      <c r="H126" s="1">
        <v>0</v>
      </c>
      <c r="I126" s="1">
        <v>0</v>
      </c>
      <c r="J126" s="1">
        <v>0</v>
      </c>
      <c r="K126" s="1">
        <v>0</v>
      </c>
      <c r="L126" s="1">
        <v>0</v>
      </c>
      <c r="M126" s="1">
        <v>0</v>
      </c>
      <c r="N126" s="1">
        <v>0</v>
      </c>
      <c r="O126" s="1">
        <v>0</v>
      </c>
      <c r="P126" s="1">
        <v>0</v>
      </c>
    </row>
    <row r="127" spans="1:16">
      <c r="A127" s="1" t="s">
        <v>535</v>
      </c>
      <c r="B127" s="1" t="s">
        <v>536</v>
      </c>
      <c r="C127" s="1">
        <v>0</v>
      </c>
      <c r="D127" s="1">
        <v>0</v>
      </c>
      <c r="E127" s="1">
        <v>0</v>
      </c>
      <c r="F127" s="1">
        <v>0</v>
      </c>
      <c r="G127" s="1">
        <v>0</v>
      </c>
      <c r="H127" s="1">
        <v>0</v>
      </c>
      <c r="I127" s="1">
        <v>0</v>
      </c>
      <c r="J127" s="1">
        <v>0</v>
      </c>
      <c r="K127" s="1">
        <v>0</v>
      </c>
      <c r="L127" s="1">
        <v>0</v>
      </c>
      <c r="M127" s="1">
        <v>0</v>
      </c>
      <c r="N127" s="1">
        <v>0</v>
      </c>
      <c r="O127" s="1">
        <v>0</v>
      </c>
      <c r="P127" s="1">
        <v>0</v>
      </c>
    </row>
    <row r="128" spans="1:16">
      <c r="A128" s="1" t="s">
        <v>2765</v>
      </c>
      <c r="B128" s="1" t="s">
        <v>538</v>
      </c>
      <c r="C128" s="1">
        <v>0</v>
      </c>
      <c r="D128" s="1">
        <v>0</v>
      </c>
      <c r="E128" s="1">
        <v>0</v>
      </c>
      <c r="F128" s="1">
        <v>0</v>
      </c>
      <c r="G128" s="1">
        <v>0</v>
      </c>
      <c r="H128" s="1">
        <v>0</v>
      </c>
      <c r="I128" s="1">
        <v>0</v>
      </c>
      <c r="J128" s="1">
        <v>0</v>
      </c>
      <c r="K128" s="1">
        <v>0</v>
      </c>
      <c r="L128" s="1">
        <v>0</v>
      </c>
      <c r="M128" s="1">
        <v>0</v>
      </c>
      <c r="N128" s="1">
        <v>0</v>
      </c>
      <c r="O128" s="1">
        <v>0</v>
      </c>
      <c r="P128" s="1">
        <v>0</v>
      </c>
    </row>
    <row r="129" spans="1:16">
      <c r="A129" s="1" t="s">
        <v>539</v>
      </c>
      <c r="B129" s="1" t="s">
        <v>540</v>
      </c>
      <c r="C129" s="1">
        <v>0</v>
      </c>
      <c r="D129" s="1">
        <v>0</v>
      </c>
      <c r="E129" s="1">
        <v>0</v>
      </c>
      <c r="F129" s="1">
        <v>0</v>
      </c>
      <c r="G129" s="1">
        <v>0</v>
      </c>
      <c r="H129" s="1">
        <v>0</v>
      </c>
      <c r="I129" s="1">
        <v>0</v>
      </c>
      <c r="J129" s="1">
        <v>0</v>
      </c>
      <c r="K129" s="1">
        <v>0</v>
      </c>
      <c r="L129" s="1">
        <v>0</v>
      </c>
      <c r="M129" s="1">
        <v>0</v>
      </c>
      <c r="N129" s="1">
        <v>0</v>
      </c>
      <c r="O129" s="1">
        <v>0</v>
      </c>
      <c r="P129" s="1">
        <v>0</v>
      </c>
    </row>
    <row r="130" spans="1:16">
      <c r="A130" s="1" t="s">
        <v>541</v>
      </c>
      <c r="B130" s="1" t="s">
        <v>542</v>
      </c>
      <c r="C130" s="1">
        <v>0</v>
      </c>
      <c r="D130" s="1">
        <v>0</v>
      </c>
      <c r="E130" s="1">
        <v>0</v>
      </c>
      <c r="F130" s="1">
        <v>0</v>
      </c>
      <c r="G130" s="1">
        <v>0</v>
      </c>
      <c r="H130" s="1">
        <v>0</v>
      </c>
      <c r="I130" s="1">
        <v>0</v>
      </c>
      <c r="J130" s="1">
        <v>0</v>
      </c>
      <c r="K130" s="1">
        <v>0</v>
      </c>
      <c r="L130" s="1">
        <v>0</v>
      </c>
      <c r="M130" s="1">
        <v>0</v>
      </c>
      <c r="N130" s="1">
        <v>0</v>
      </c>
      <c r="O130" s="1">
        <v>0</v>
      </c>
      <c r="P130" s="1">
        <v>0</v>
      </c>
    </row>
    <row r="131" spans="1:16">
      <c r="A131" s="1" t="s">
        <v>543</v>
      </c>
      <c r="B131" s="1" t="s">
        <v>544</v>
      </c>
      <c r="C131" s="1">
        <v>0</v>
      </c>
      <c r="D131" s="1">
        <v>0</v>
      </c>
      <c r="E131" s="1">
        <v>0</v>
      </c>
      <c r="F131" s="1">
        <v>0</v>
      </c>
      <c r="G131" s="1">
        <v>0</v>
      </c>
      <c r="H131" s="1">
        <v>0</v>
      </c>
      <c r="I131" s="1">
        <v>0</v>
      </c>
      <c r="J131" s="1">
        <v>0</v>
      </c>
      <c r="K131" s="1">
        <v>0</v>
      </c>
      <c r="L131" s="1">
        <v>0</v>
      </c>
      <c r="M131" s="1">
        <v>0</v>
      </c>
      <c r="N131" s="1">
        <v>0</v>
      </c>
      <c r="O131" s="1">
        <v>0</v>
      </c>
      <c r="P131" s="1">
        <v>0</v>
      </c>
    </row>
    <row r="132" spans="1:16">
      <c r="A132" s="1" t="s">
        <v>545</v>
      </c>
      <c r="B132" s="1" t="s">
        <v>546</v>
      </c>
      <c r="C132" s="1">
        <v>0</v>
      </c>
      <c r="D132" s="1">
        <v>0</v>
      </c>
      <c r="E132" s="1">
        <v>0</v>
      </c>
      <c r="F132" s="1">
        <v>0</v>
      </c>
      <c r="G132" s="1">
        <v>0</v>
      </c>
      <c r="H132" s="1">
        <v>0</v>
      </c>
      <c r="I132" s="1">
        <v>0</v>
      </c>
      <c r="J132" s="1">
        <v>0</v>
      </c>
      <c r="K132" s="1">
        <v>0</v>
      </c>
      <c r="L132" s="1">
        <v>0</v>
      </c>
      <c r="M132" s="1">
        <v>0</v>
      </c>
      <c r="N132" s="1">
        <v>0</v>
      </c>
      <c r="O132" s="1">
        <v>0</v>
      </c>
      <c r="P132" s="1">
        <v>0</v>
      </c>
    </row>
    <row r="133" spans="1:16">
      <c r="A133" s="1" t="s">
        <v>547</v>
      </c>
      <c r="B133" s="1" t="s">
        <v>548</v>
      </c>
      <c r="C133" s="1">
        <v>0</v>
      </c>
      <c r="D133" s="1">
        <v>0</v>
      </c>
      <c r="E133" s="1">
        <v>0</v>
      </c>
      <c r="F133" s="1">
        <v>0</v>
      </c>
      <c r="G133" s="1">
        <v>0</v>
      </c>
      <c r="H133" s="1">
        <v>0</v>
      </c>
      <c r="I133" s="1">
        <v>0</v>
      </c>
      <c r="J133" s="1">
        <v>0</v>
      </c>
      <c r="K133" s="1">
        <v>0</v>
      </c>
      <c r="L133" s="1">
        <v>0</v>
      </c>
      <c r="M133" s="1">
        <v>0</v>
      </c>
      <c r="N133" s="1">
        <v>0</v>
      </c>
      <c r="O133" s="1">
        <v>0</v>
      </c>
      <c r="P133" s="1">
        <v>0</v>
      </c>
    </row>
    <row r="134" spans="1:16">
      <c r="A134" s="1" t="s">
        <v>549</v>
      </c>
      <c r="B134" s="1" t="s">
        <v>550</v>
      </c>
      <c r="C134" s="1">
        <v>0</v>
      </c>
      <c r="D134" s="1">
        <v>0</v>
      </c>
      <c r="E134" s="1">
        <v>0</v>
      </c>
      <c r="F134" s="1">
        <v>0</v>
      </c>
      <c r="G134" s="1">
        <v>0</v>
      </c>
      <c r="H134" s="1">
        <v>0</v>
      </c>
      <c r="I134" s="1">
        <v>0</v>
      </c>
      <c r="J134" s="1">
        <v>0</v>
      </c>
      <c r="K134" s="1">
        <v>0</v>
      </c>
      <c r="L134" s="1">
        <v>0</v>
      </c>
      <c r="M134" s="1">
        <v>0</v>
      </c>
      <c r="N134" s="1">
        <v>0</v>
      </c>
      <c r="O134" s="1">
        <v>0</v>
      </c>
      <c r="P134" s="1">
        <v>0</v>
      </c>
    </row>
    <row r="135" spans="1:16">
      <c r="A135" s="1" t="s">
        <v>551</v>
      </c>
      <c r="B135" s="1" t="s">
        <v>552</v>
      </c>
      <c r="C135" s="1">
        <v>0</v>
      </c>
      <c r="D135" s="1">
        <v>0</v>
      </c>
      <c r="E135" s="1">
        <v>0</v>
      </c>
      <c r="F135" s="1">
        <v>0</v>
      </c>
      <c r="G135" s="1">
        <v>0</v>
      </c>
      <c r="H135" s="1">
        <v>0</v>
      </c>
      <c r="I135" s="1">
        <v>0</v>
      </c>
      <c r="J135" s="1">
        <v>0</v>
      </c>
      <c r="K135" s="1">
        <v>0</v>
      </c>
      <c r="L135" s="1">
        <v>0</v>
      </c>
      <c r="M135" s="1">
        <v>0</v>
      </c>
      <c r="N135" s="1">
        <v>0</v>
      </c>
      <c r="O135" s="1">
        <v>0</v>
      </c>
      <c r="P135" s="1">
        <v>0</v>
      </c>
    </row>
    <row r="136" spans="1:16">
      <c r="A136" s="1" t="s">
        <v>2766</v>
      </c>
      <c r="B136" s="1" t="s">
        <v>554</v>
      </c>
      <c r="C136" s="1">
        <v>0</v>
      </c>
      <c r="D136" s="1">
        <v>0</v>
      </c>
      <c r="E136" s="1">
        <v>0</v>
      </c>
      <c r="F136" s="1">
        <v>0</v>
      </c>
      <c r="G136" s="1">
        <v>0</v>
      </c>
      <c r="H136" s="1">
        <v>0</v>
      </c>
      <c r="I136" s="1">
        <v>0</v>
      </c>
      <c r="J136" s="1">
        <v>0</v>
      </c>
      <c r="K136" s="1">
        <v>0</v>
      </c>
      <c r="L136" s="1">
        <v>0</v>
      </c>
      <c r="M136" s="1">
        <v>0</v>
      </c>
      <c r="N136" s="1">
        <v>0</v>
      </c>
      <c r="O136" s="1">
        <v>0</v>
      </c>
      <c r="P136" s="1">
        <v>0</v>
      </c>
    </row>
  </sheetData>
  <pageMargins left="0.75" right="0.75" top="1" bottom="1" header="0.5" footer="0.5"/>
  <headerFooter alignWithMargins="0">
    <oddHeader>&amp;A</oddHeader>
    <oddFooter>Page &amp;P</oddFooter>
  </headerFooter>
</worksheet>
</file>

<file path=xl/worksheets/sheet45.xml><?xml version="1.0" encoding="utf-8"?>
<worksheet xmlns="http://schemas.openxmlformats.org/spreadsheetml/2006/main" xmlns:r="http://schemas.openxmlformats.org/officeDocument/2006/relationships">
  <sheetPr codeName="Foglio17"/>
  <dimension ref="A1:AZ146"/>
  <sheetViews>
    <sheetView showGridLines="0" zoomScaleNormal="100" workbookViewId="0">
      <pane xSplit="2" ySplit="5" topLeftCell="AG139" activePane="bottomRight" state="frozen"/>
      <selection activeCell="C8" sqref="C8"/>
      <selection pane="topRight" activeCell="C8" sqref="C8"/>
      <selection pane="bottomLeft" activeCell="C8" sqref="C8"/>
      <selection pane="bottomRight" activeCell="I131" sqref="I131"/>
    </sheetView>
  </sheetViews>
  <sheetFormatPr defaultRowHeight="17.25" customHeight="1"/>
  <cols>
    <col min="1" max="1" width="44.42578125" style="1070" customWidth="1"/>
    <col min="2" max="2" width="7.42578125" style="1104" bestFit="1" customWidth="1"/>
    <col min="3" max="26" width="6.28515625" style="1070" customWidth="1"/>
    <col min="27" max="46" width="6.85546875" style="1070" customWidth="1"/>
    <col min="47" max="48" width="7.28515625" style="1070" customWidth="1"/>
    <col min="49" max="49" width="15" style="1070" customWidth="1"/>
    <col min="50" max="51" width="8.5703125" style="1070" customWidth="1"/>
    <col min="52" max="52" width="0" style="1070" hidden="1" customWidth="1"/>
    <col min="53" max="16384" width="9.140625" style="1070"/>
  </cols>
  <sheetData>
    <row r="1" spans="1:52" ht="87" customHeight="1">
      <c r="A1" s="2685" t="s">
        <v>2934</v>
      </c>
      <c r="B1" s="1099"/>
      <c r="C1" s="2630" t="str">
        <f>'t1'!A1</f>
        <v>COMPARTO SERVIZIO SANITARIO NAZIONALE - anno 2017</v>
      </c>
      <c r="D1" s="2630"/>
      <c r="E1" s="2630"/>
      <c r="F1" s="2630"/>
      <c r="G1" s="2630"/>
      <c r="H1" s="2630"/>
      <c r="I1" s="2630"/>
      <c r="J1" s="2630"/>
      <c r="K1" s="2630"/>
      <c r="L1" s="2630"/>
      <c r="M1" s="2630"/>
      <c r="N1" s="2630"/>
      <c r="O1" s="2630"/>
      <c r="P1" s="1105"/>
      <c r="Q1" s="1105"/>
      <c r="R1" s="1068"/>
      <c r="S1" s="2673"/>
      <c r="T1" s="2674"/>
      <c r="U1" s="1105"/>
      <c r="V1" s="1105"/>
      <c r="W1" s="1105"/>
      <c r="X1" s="1353"/>
      <c r="Y1" s="1353"/>
      <c r="Z1" s="1107"/>
      <c r="AA1" s="2630" t="str">
        <f>C1</f>
        <v>COMPARTO SERVIZIO SANITARIO NAZIONALE - anno 2017</v>
      </c>
      <c r="AB1" s="2630"/>
      <c r="AC1" s="2630"/>
      <c r="AD1" s="2630"/>
      <c r="AE1" s="2630"/>
      <c r="AF1" s="2630"/>
      <c r="AG1" s="2630"/>
      <c r="AH1" s="2630"/>
      <c r="AI1" s="2630"/>
      <c r="AJ1" s="2630"/>
      <c r="AK1" s="2630"/>
      <c r="AL1" s="2630"/>
      <c r="AM1" s="2630"/>
      <c r="AN1" s="2630"/>
      <c r="AO1" s="2630"/>
      <c r="AP1" s="2630"/>
      <c r="AQ1" s="2630"/>
      <c r="AR1" s="2630"/>
      <c r="AS1" s="2630"/>
      <c r="AV1" s="1107"/>
    </row>
    <row r="2" spans="1:52" ht="30" customHeight="1" thickBot="1">
      <c r="A2" s="2686"/>
      <c r="R2" s="1073"/>
      <c r="S2" s="2675"/>
      <c r="T2" s="2687"/>
      <c r="U2" s="1108"/>
      <c r="V2" s="1108"/>
      <c r="W2" s="1108"/>
      <c r="X2" s="1108"/>
      <c r="Y2" s="1108"/>
      <c r="Z2" s="1108"/>
      <c r="AO2" s="2631"/>
      <c r="AP2" s="2631"/>
      <c r="AQ2" s="2631"/>
      <c r="AR2" s="2631"/>
      <c r="AS2" s="2631"/>
      <c r="AT2" s="2631"/>
      <c r="AU2" s="2631"/>
      <c r="AV2" s="2631"/>
    </row>
    <row r="3" spans="1:52" ht="12" thickBot="1">
      <c r="A3" s="1075"/>
      <c r="B3" s="1354"/>
      <c r="C3" s="2680" t="s">
        <v>2634</v>
      </c>
      <c r="D3" s="2680"/>
      <c r="E3" s="2680"/>
      <c r="F3" s="2680"/>
      <c r="G3" s="2680"/>
      <c r="H3" s="2680"/>
      <c r="I3" s="2680"/>
      <c r="J3" s="2680"/>
      <c r="K3" s="2680"/>
      <c r="L3" s="2680"/>
      <c r="M3" s="2680"/>
      <c r="N3" s="2680"/>
      <c r="O3" s="2680"/>
      <c r="P3" s="2680"/>
      <c r="Q3" s="2680"/>
      <c r="R3" s="2680"/>
      <c r="S3" s="2680"/>
      <c r="T3" s="2680"/>
      <c r="U3" s="2680"/>
      <c r="V3" s="2680"/>
      <c r="W3" s="2680"/>
      <c r="X3" s="2680"/>
      <c r="Y3" s="2680"/>
      <c r="Z3" s="2681"/>
      <c r="AA3" s="2682" t="s">
        <v>2634</v>
      </c>
      <c r="AB3" s="2680"/>
      <c r="AC3" s="2680"/>
      <c r="AD3" s="2680"/>
      <c r="AE3" s="2680"/>
      <c r="AF3" s="2680"/>
      <c r="AG3" s="2680"/>
      <c r="AH3" s="2680"/>
      <c r="AI3" s="2680"/>
      <c r="AJ3" s="2680"/>
      <c r="AK3" s="2680"/>
      <c r="AL3" s="2680"/>
      <c r="AM3" s="2680"/>
      <c r="AN3" s="2680"/>
      <c r="AO3" s="2680"/>
      <c r="AP3" s="2680"/>
      <c r="AQ3" s="2680"/>
      <c r="AR3" s="2680"/>
      <c r="AS3" s="2680"/>
      <c r="AT3" s="2680"/>
      <c r="AU3" s="2680"/>
      <c r="AV3" s="2681"/>
      <c r="AX3" s="1748"/>
      <c r="AY3" s="1749"/>
    </row>
    <row r="4" spans="1:52" ht="34.5" thickTop="1">
      <c r="A4" s="1356" t="s">
        <v>2879</v>
      </c>
      <c r="B4" s="1357" t="s">
        <v>1695</v>
      </c>
      <c r="C4" s="1358" t="s">
        <v>2935</v>
      </c>
      <c r="D4" s="1359"/>
      <c r="E4" s="1082" t="s">
        <v>2936</v>
      </c>
      <c r="F4" s="1359"/>
      <c r="G4" s="2683" t="s">
        <v>2937</v>
      </c>
      <c r="H4" s="2651"/>
      <c r="I4" s="1082" t="s">
        <v>2938</v>
      </c>
      <c r="J4" s="1082"/>
      <c r="K4" s="1082" t="s">
        <v>2939</v>
      </c>
      <c r="L4" s="1082"/>
      <c r="M4" s="1082" t="s">
        <v>2940</v>
      </c>
      <c r="N4" s="1360"/>
      <c r="O4" s="1082" t="s">
        <v>2941</v>
      </c>
      <c r="P4" s="1082"/>
      <c r="Q4" s="1082" t="s">
        <v>2942</v>
      </c>
      <c r="R4" s="1359"/>
      <c r="S4" s="1358" t="s">
        <v>2943</v>
      </c>
      <c r="T4" s="1082"/>
      <c r="U4" s="1082" t="s">
        <v>2944</v>
      </c>
      <c r="V4" s="1360"/>
      <c r="W4" s="1082" t="s">
        <v>2945</v>
      </c>
      <c r="X4" s="1359"/>
      <c r="Y4" s="1082" t="s">
        <v>2946</v>
      </c>
      <c r="Z4" s="1359"/>
      <c r="AA4" s="1082" t="s">
        <v>2947</v>
      </c>
      <c r="AB4" s="1359"/>
      <c r="AC4" s="1082" t="s">
        <v>2948</v>
      </c>
      <c r="AD4" s="1360"/>
      <c r="AE4" s="1082" t="s">
        <v>2949</v>
      </c>
      <c r="AF4" s="1082"/>
      <c r="AG4" s="1082" t="s">
        <v>2950</v>
      </c>
      <c r="AH4" s="1361"/>
      <c r="AI4" s="1082" t="s">
        <v>2951</v>
      </c>
      <c r="AJ4" s="1360"/>
      <c r="AK4" s="1082" t="s">
        <v>2952</v>
      </c>
      <c r="AL4" s="1082"/>
      <c r="AM4" s="1082" t="s">
        <v>2953</v>
      </c>
      <c r="AN4" s="1360"/>
      <c r="AO4" s="1082" t="s">
        <v>2954</v>
      </c>
      <c r="AP4" s="1359"/>
      <c r="AQ4" s="1082" t="s">
        <v>2955</v>
      </c>
      <c r="AR4" s="1359"/>
      <c r="AS4" s="1360" t="s">
        <v>2956</v>
      </c>
      <c r="AT4" s="1358"/>
      <c r="AU4" s="1360" t="s">
        <v>555</v>
      </c>
      <c r="AV4" s="1361"/>
      <c r="AX4" s="1750" t="s">
        <v>2957</v>
      </c>
      <c r="AY4" s="1751"/>
    </row>
    <row r="5" spans="1:52" s="1367" customFormat="1" ht="12" thickBot="1">
      <c r="A5" s="1778" t="s">
        <v>2728</v>
      </c>
      <c r="B5" s="1362"/>
      <c r="C5" s="1363" t="s">
        <v>279</v>
      </c>
      <c r="D5" s="1364" t="s">
        <v>280</v>
      </c>
      <c r="E5" s="1363" t="s">
        <v>279</v>
      </c>
      <c r="F5" s="1364" t="s">
        <v>280</v>
      </c>
      <c r="G5" s="1363" t="s">
        <v>279</v>
      </c>
      <c r="H5" s="1364" t="s">
        <v>280</v>
      </c>
      <c r="I5" s="1363" t="s">
        <v>279</v>
      </c>
      <c r="J5" s="1364" t="s">
        <v>280</v>
      </c>
      <c r="K5" s="1363" t="s">
        <v>279</v>
      </c>
      <c r="L5" s="1364" t="s">
        <v>280</v>
      </c>
      <c r="M5" s="1363" t="s">
        <v>279</v>
      </c>
      <c r="N5" s="1365" t="s">
        <v>280</v>
      </c>
      <c r="O5" s="1363" t="s">
        <v>279</v>
      </c>
      <c r="P5" s="1365" t="s">
        <v>280</v>
      </c>
      <c r="Q5" s="1363" t="s">
        <v>279</v>
      </c>
      <c r="R5" s="1365" t="s">
        <v>280</v>
      </c>
      <c r="S5" s="1363" t="s">
        <v>279</v>
      </c>
      <c r="T5" s="1365" t="s">
        <v>280</v>
      </c>
      <c r="U5" s="1363" t="s">
        <v>279</v>
      </c>
      <c r="V5" s="1365" t="s">
        <v>280</v>
      </c>
      <c r="W5" s="1363" t="s">
        <v>279</v>
      </c>
      <c r="X5" s="1364" t="s">
        <v>280</v>
      </c>
      <c r="Y5" s="1363" t="s">
        <v>279</v>
      </c>
      <c r="Z5" s="1364" t="s">
        <v>280</v>
      </c>
      <c r="AA5" s="1363" t="s">
        <v>279</v>
      </c>
      <c r="AB5" s="1364" t="s">
        <v>280</v>
      </c>
      <c r="AC5" s="1363" t="s">
        <v>279</v>
      </c>
      <c r="AD5" s="1365" t="s">
        <v>280</v>
      </c>
      <c r="AE5" s="1363" t="s">
        <v>279</v>
      </c>
      <c r="AF5" s="1365" t="s">
        <v>280</v>
      </c>
      <c r="AG5" s="1363" t="s">
        <v>279</v>
      </c>
      <c r="AH5" s="1365" t="s">
        <v>280</v>
      </c>
      <c r="AI5" s="1363" t="s">
        <v>279</v>
      </c>
      <c r="AJ5" s="1365" t="s">
        <v>280</v>
      </c>
      <c r="AK5" s="1363" t="s">
        <v>279</v>
      </c>
      <c r="AL5" s="1365" t="s">
        <v>280</v>
      </c>
      <c r="AM5" s="1363" t="s">
        <v>279</v>
      </c>
      <c r="AN5" s="1365" t="s">
        <v>280</v>
      </c>
      <c r="AO5" s="1363" t="s">
        <v>279</v>
      </c>
      <c r="AP5" s="1364" t="s">
        <v>280</v>
      </c>
      <c r="AQ5" s="1363" t="s">
        <v>279</v>
      </c>
      <c r="AR5" s="1364" t="s">
        <v>280</v>
      </c>
      <c r="AS5" s="1366" t="s">
        <v>279</v>
      </c>
      <c r="AT5" s="1364" t="s">
        <v>280</v>
      </c>
      <c r="AU5" s="1366" t="s">
        <v>279</v>
      </c>
      <c r="AV5" s="1365" t="s">
        <v>280</v>
      </c>
      <c r="AX5" s="1752" t="s">
        <v>279</v>
      </c>
      <c r="AY5" s="1753" t="s">
        <v>280</v>
      </c>
    </row>
    <row r="6" spans="1:52" s="1367" customFormat="1" ht="9.75" hidden="1" thickTop="1" thickBot="1">
      <c r="A6" s="1513"/>
      <c r="B6" s="1514"/>
      <c r="C6" s="1515">
        <v>0</v>
      </c>
      <c r="D6" s="1516">
        <v>0</v>
      </c>
      <c r="E6" s="1515">
        <v>0</v>
      </c>
      <c r="F6" s="1515">
        <v>0</v>
      </c>
      <c r="G6" s="1516">
        <v>0</v>
      </c>
      <c r="H6" s="1515">
        <v>0</v>
      </c>
      <c r="I6" s="1515">
        <v>0</v>
      </c>
      <c r="J6" s="1516">
        <v>0</v>
      </c>
      <c r="K6" s="1515">
        <v>0</v>
      </c>
      <c r="L6" s="1515">
        <v>0</v>
      </c>
      <c r="M6" s="1516">
        <v>0</v>
      </c>
      <c r="N6" s="1515">
        <v>0</v>
      </c>
      <c r="O6" s="1515">
        <v>0</v>
      </c>
      <c r="P6" s="1516">
        <v>0</v>
      </c>
      <c r="Q6" s="1515">
        <v>0</v>
      </c>
      <c r="R6" s="1515">
        <v>0</v>
      </c>
      <c r="S6" s="1516">
        <v>0</v>
      </c>
      <c r="T6" s="1515">
        <v>0</v>
      </c>
      <c r="U6" s="1515">
        <v>0</v>
      </c>
      <c r="V6" s="1516">
        <v>0</v>
      </c>
      <c r="W6" s="1515">
        <v>0</v>
      </c>
      <c r="X6" s="1515">
        <v>0</v>
      </c>
      <c r="Y6" s="1516">
        <v>0</v>
      </c>
      <c r="Z6" s="1515">
        <v>0</v>
      </c>
      <c r="AA6" s="1515">
        <v>0</v>
      </c>
      <c r="AB6" s="1516">
        <v>0</v>
      </c>
      <c r="AC6" s="1515">
        <v>0</v>
      </c>
      <c r="AD6" s="1515">
        <v>0</v>
      </c>
      <c r="AE6" s="1516">
        <v>0</v>
      </c>
      <c r="AF6" s="1515">
        <v>0</v>
      </c>
      <c r="AG6" s="1515">
        <v>0</v>
      </c>
      <c r="AH6" s="1516">
        <v>0</v>
      </c>
      <c r="AI6" s="1515">
        <v>0</v>
      </c>
      <c r="AJ6" s="1515">
        <v>0</v>
      </c>
      <c r="AK6" s="1516">
        <v>0</v>
      </c>
      <c r="AL6" s="1515">
        <v>0</v>
      </c>
      <c r="AM6" s="1515">
        <v>0</v>
      </c>
      <c r="AN6" s="1516">
        <v>0</v>
      </c>
      <c r="AO6" s="1515">
        <v>0</v>
      </c>
      <c r="AP6" s="1515">
        <v>0</v>
      </c>
      <c r="AQ6" s="1516">
        <v>0</v>
      </c>
      <c r="AR6" s="1515">
        <v>0</v>
      </c>
      <c r="AS6" s="1515">
        <v>0</v>
      </c>
      <c r="AT6" s="1516">
        <v>0</v>
      </c>
      <c r="AU6" s="1515">
        <v>0</v>
      </c>
      <c r="AV6" s="1515">
        <v>0</v>
      </c>
    </row>
    <row r="7" spans="1:52" ht="14.25" customHeight="1" thickTop="1">
      <c r="A7" s="1199" t="str">
        <f>'t1'!A7</f>
        <v>direttore generale</v>
      </c>
      <c r="B7" s="1200" t="str">
        <f>'t1'!B7</f>
        <v>0D0097</v>
      </c>
      <c r="C7" s="571">
        <v>0</v>
      </c>
      <c r="D7" s="572">
        <v>0</v>
      </c>
      <c r="E7" s="365">
        <v>0</v>
      </c>
      <c r="F7" s="572">
        <v>0</v>
      </c>
      <c r="G7" s="365">
        <v>0</v>
      </c>
      <c r="H7" s="572">
        <v>0</v>
      </c>
      <c r="I7" s="365">
        <v>0</v>
      </c>
      <c r="J7" s="572">
        <v>0</v>
      </c>
      <c r="K7" s="365">
        <v>0</v>
      </c>
      <c r="L7" s="572">
        <v>0</v>
      </c>
      <c r="M7" s="365">
        <v>0</v>
      </c>
      <c r="N7" s="572">
        <v>0</v>
      </c>
      <c r="O7" s="365">
        <v>0</v>
      </c>
      <c r="P7" s="572">
        <v>0</v>
      </c>
      <c r="Q7" s="365">
        <v>0</v>
      </c>
      <c r="R7" s="572">
        <v>0</v>
      </c>
      <c r="S7" s="365">
        <v>0</v>
      </c>
      <c r="T7" s="572">
        <v>0</v>
      </c>
      <c r="U7" s="365">
        <v>1</v>
      </c>
      <c r="V7" s="572">
        <v>0</v>
      </c>
      <c r="W7" s="365">
        <v>0</v>
      </c>
      <c r="X7" s="572">
        <v>0</v>
      </c>
      <c r="Y7" s="365">
        <v>0</v>
      </c>
      <c r="Z7" s="572">
        <v>0</v>
      </c>
      <c r="AA7" s="365">
        <v>0</v>
      </c>
      <c r="AB7" s="572">
        <v>0</v>
      </c>
      <c r="AC7" s="365">
        <v>0</v>
      </c>
      <c r="AD7" s="572">
        <v>0</v>
      </c>
      <c r="AE7" s="365">
        <v>0</v>
      </c>
      <c r="AF7" s="572">
        <v>0</v>
      </c>
      <c r="AG7" s="365">
        <v>0</v>
      </c>
      <c r="AH7" s="572">
        <v>0</v>
      </c>
      <c r="AI7" s="365">
        <v>0</v>
      </c>
      <c r="AJ7" s="572">
        <v>0</v>
      </c>
      <c r="AK7" s="365">
        <v>0</v>
      </c>
      <c r="AL7" s="572">
        <v>0</v>
      </c>
      <c r="AM7" s="365">
        <v>0</v>
      </c>
      <c r="AN7" s="572">
        <v>0</v>
      </c>
      <c r="AO7" s="365">
        <v>0</v>
      </c>
      <c r="AP7" s="572">
        <v>0</v>
      </c>
      <c r="AQ7" s="365">
        <v>0</v>
      </c>
      <c r="AR7" s="572">
        <v>0</v>
      </c>
      <c r="AS7" s="365">
        <v>0</v>
      </c>
      <c r="AT7" s="575">
        <v>0</v>
      </c>
      <c r="AU7" s="1368">
        <f t="shared" ref="AU7:AV41" si="0">SUM(S7,U7,W7,Y7,C7,E7,G7,I7,K7,M7,O7,Q7,AA7,AC7,AE7,AG7,AI7,AK7,AM7,AO7,AQ7,AS7)</f>
        <v>1</v>
      </c>
      <c r="AV7" s="1369">
        <f t="shared" si="0"/>
        <v>0</v>
      </c>
      <c r="AW7" s="1762" t="str">
        <f>IF((AU7+AV7)=(AX7+AY7),"OK","Controllare totale")</f>
        <v>OK</v>
      </c>
      <c r="AX7" s="1759">
        <f>'t1'!L7-'t3'!C7-'t3'!E7-'t3'!G7-'t3'!I7-'t3'!K7+'t3'!M7+'t3'!O7+'t3'!Q7</f>
        <v>1</v>
      </c>
      <c r="AY7" s="1761">
        <f>'t1'!M7-'t3'!D7-'t3'!F7-'t3'!H7-'t3'!J7-'t3'!L7+'t3'!N7+'t3'!P7+'t3'!R7</f>
        <v>0</v>
      </c>
      <c r="AZ7" s="1070">
        <f>'t1'!N7</f>
        <v>1</v>
      </c>
    </row>
    <row r="8" spans="1:52" ht="14.25" customHeight="1">
      <c r="A8" s="1136" t="str">
        <f>'t1'!A8</f>
        <v>direttore sanitario</v>
      </c>
      <c r="B8" s="1171" t="str">
        <f>'t1'!B8</f>
        <v>0D0482</v>
      </c>
      <c r="C8" s="571">
        <v>0</v>
      </c>
      <c r="D8" s="573">
        <v>0</v>
      </c>
      <c r="E8" s="571">
        <v>0</v>
      </c>
      <c r="F8" s="573">
        <v>0</v>
      </c>
      <c r="G8" s="571">
        <v>0</v>
      </c>
      <c r="H8" s="573">
        <v>0</v>
      </c>
      <c r="I8" s="571">
        <v>0</v>
      </c>
      <c r="J8" s="573">
        <v>0</v>
      </c>
      <c r="K8" s="571">
        <v>0</v>
      </c>
      <c r="L8" s="573">
        <v>0</v>
      </c>
      <c r="M8" s="571">
        <v>0</v>
      </c>
      <c r="N8" s="573">
        <v>0</v>
      </c>
      <c r="O8" s="571">
        <v>0</v>
      </c>
      <c r="P8" s="573">
        <v>0</v>
      </c>
      <c r="Q8" s="571">
        <v>0</v>
      </c>
      <c r="R8" s="573">
        <v>0</v>
      </c>
      <c r="S8" s="571">
        <v>0</v>
      </c>
      <c r="T8" s="573">
        <v>0</v>
      </c>
      <c r="U8" s="571">
        <v>1</v>
      </c>
      <c r="V8" s="573">
        <v>1</v>
      </c>
      <c r="W8" s="571">
        <v>0</v>
      </c>
      <c r="X8" s="573">
        <v>0</v>
      </c>
      <c r="Y8" s="571">
        <v>0</v>
      </c>
      <c r="Z8" s="573">
        <v>0</v>
      </c>
      <c r="AA8" s="571">
        <v>0</v>
      </c>
      <c r="AB8" s="573">
        <v>0</v>
      </c>
      <c r="AC8" s="571">
        <v>0</v>
      </c>
      <c r="AD8" s="573">
        <v>0</v>
      </c>
      <c r="AE8" s="571">
        <v>0</v>
      </c>
      <c r="AF8" s="573">
        <v>0</v>
      </c>
      <c r="AG8" s="571">
        <v>0</v>
      </c>
      <c r="AH8" s="573">
        <v>0</v>
      </c>
      <c r="AI8" s="571">
        <v>0</v>
      </c>
      <c r="AJ8" s="573">
        <v>0</v>
      </c>
      <c r="AK8" s="571">
        <v>0</v>
      </c>
      <c r="AL8" s="573">
        <v>0</v>
      </c>
      <c r="AM8" s="571">
        <v>0</v>
      </c>
      <c r="AN8" s="573">
        <v>0</v>
      </c>
      <c r="AO8" s="571">
        <v>0</v>
      </c>
      <c r="AP8" s="573">
        <v>0</v>
      </c>
      <c r="AQ8" s="571">
        <v>0</v>
      </c>
      <c r="AR8" s="573">
        <v>0</v>
      </c>
      <c r="AS8" s="571">
        <v>0</v>
      </c>
      <c r="AT8" s="576">
        <v>0</v>
      </c>
      <c r="AU8" s="1370">
        <f t="shared" si="0"/>
        <v>1</v>
      </c>
      <c r="AV8" s="1371">
        <f t="shared" si="0"/>
        <v>1</v>
      </c>
      <c r="AW8" s="1762" t="str">
        <f t="shared" ref="AW8:AW71" si="1">IF((AU8+AV8)=(AX8+AY8),"OK","Controllare totale")</f>
        <v>OK</v>
      </c>
      <c r="AX8" s="1754">
        <f>'t1'!L8-'t3'!C8-'t3'!E8-'t3'!G8-'t3'!I8-'t3'!K8+'t3'!M8+'t3'!O8+'t3'!Q8</f>
        <v>1</v>
      </c>
      <c r="AY8" s="1755">
        <f>'t1'!M8-'t3'!D8-'t3'!F8-'t3'!H8-'t3'!J8-'t3'!L8+'t3'!N8+'t3'!P8+'t3'!R8</f>
        <v>1</v>
      </c>
      <c r="AZ8" s="1070">
        <f>'t1'!N8</f>
        <v>1</v>
      </c>
    </row>
    <row r="9" spans="1:52" ht="14.25" customHeight="1">
      <c r="A9" s="1136" t="str">
        <f>'t1'!A9</f>
        <v>direttore amministrativo</v>
      </c>
      <c r="B9" s="1171" t="str">
        <f>'t1'!B9</f>
        <v>0D0163</v>
      </c>
      <c r="C9" s="571">
        <v>0</v>
      </c>
      <c r="D9" s="573">
        <v>0</v>
      </c>
      <c r="E9" s="571">
        <v>0</v>
      </c>
      <c r="F9" s="573">
        <v>0</v>
      </c>
      <c r="G9" s="571">
        <v>0</v>
      </c>
      <c r="H9" s="573">
        <v>0</v>
      </c>
      <c r="I9" s="571">
        <v>0</v>
      </c>
      <c r="J9" s="573">
        <v>0</v>
      </c>
      <c r="K9" s="571">
        <v>0</v>
      </c>
      <c r="L9" s="573">
        <v>0</v>
      </c>
      <c r="M9" s="571">
        <v>0</v>
      </c>
      <c r="N9" s="573">
        <v>0</v>
      </c>
      <c r="O9" s="571">
        <v>0</v>
      </c>
      <c r="P9" s="573">
        <v>0</v>
      </c>
      <c r="Q9" s="571">
        <v>0</v>
      </c>
      <c r="R9" s="573">
        <v>0</v>
      </c>
      <c r="S9" s="571">
        <v>0</v>
      </c>
      <c r="T9" s="573">
        <v>0</v>
      </c>
      <c r="U9" s="571">
        <v>0</v>
      </c>
      <c r="V9" s="573">
        <v>1</v>
      </c>
      <c r="W9" s="571">
        <v>0</v>
      </c>
      <c r="X9" s="573">
        <v>0</v>
      </c>
      <c r="Y9" s="571">
        <v>0</v>
      </c>
      <c r="Z9" s="573">
        <v>0</v>
      </c>
      <c r="AA9" s="571">
        <v>0</v>
      </c>
      <c r="AB9" s="573">
        <v>0</v>
      </c>
      <c r="AC9" s="571">
        <v>0</v>
      </c>
      <c r="AD9" s="573">
        <v>0</v>
      </c>
      <c r="AE9" s="571">
        <v>0</v>
      </c>
      <c r="AF9" s="573">
        <v>0</v>
      </c>
      <c r="AG9" s="571">
        <v>0</v>
      </c>
      <c r="AH9" s="573">
        <v>0</v>
      </c>
      <c r="AI9" s="571">
        <v>0</v>
      </c>
      <c r="AJ9" s="573">
        <v>0</v>
      </c>
      <c r="AK9" s="571">
        <v>0</v>
      </c>
      <c r="AL9" s="573">
        <v>0</v>
      </c>
      <c r="AM9" s="571">
        <v>0</v>
      </c>
      <c r="AN9" s="573">
        <v>0</v>
      </c>
      <c r="AO9" s="571">
        <v>0</v>
      </c>
      <c r="AP9" s="573">
        <v>0</v>
      </c>
      <c r="AQ9" s="571">
        <v>0</v>
      </c>
      <c r="AR9" s="573">
        <v>0</v>
      </c>
      <c r="AS9" s="571">
        <v>0</v>
      </c>
      <c r="AT9" s="576">
        <v>0</v>
      </c>
      <c r="AU9" s="1370">
        <f t="shared" si="0"/>
        <v>0</v>
      </c>
      <c r="AV9" s="1371">
        <f t="shared" si="0"/>
        <v>1</v>
      </c>
      <c r="AW9" s="1762" t="str">
        <f t="shared" si="1"/>
        <v>OK</v>
      </c>
      <c r="AX9" s="1754">
        <f>'t1'!L9-'t3'!C9-'t3'!E9-'t3'!G9-'t3'!I9-'t3'!K9+'t3'!M9+'t3'!O9+'t3'!Q9</f>
        <v>0</v>
      </c>
      <c r="AY9" s="1755">
        <f>'t1'!M9-'t3'!D9-'t3'!F9-'t3'!H9-'t3'!J9-'t3'!L9+'t3'!N9+'t3'!P9+'t3'!R9</f>
        <v>1</v>
      </c>
      <c r="AZ9" s="1070">
        <f>'t1'!N9</f>
        <v>1</v>
      </c>
    </row>
    <row r="10" spans="1:52" ht="14.25" customHeight="1">
      <c r="A10" s="1136" t="str">
        <f>'t1'!A10</f>
        <v>direttore dei servizi sociali</v>
      </c>
      <c r="B10" s="1171" t="str">
        <f>'t1'!B10</f>
        <v>0D0484</v>
      </c>
      <c r="C10" s="571">
        <v>0</v>
      </c>
      <c r="D10" s="573">
        <v>0</v>
      </c>
      <c r="E10" s="571">
        <v>0</v>
      </c>
      <c r="F10" s="573">
        <v>0</v>
      </c>
      <c r="G10" s="571">
        <v>0</v>
      </c>
      <c r="H10" s="573">
        <v>0</v>
      </c>
      <c r="I10" s="571">
        <v>0</v>
      </c>
      <c r="J10" s="573">
        <v>0</v>
      </c>
      <c r="K10" s="571">
        <v>0</v>
      </c>
      <c r="L10" s="573">
        <v>0</v>
      </c>
      <c r="M10" s="571">
        <v>0</v>
      </c>
      <c r="N10" s="573">
        <v>0</v>
      </c>
      <c r="O10" s="571">
        <v>0</v>
      </c>
      <c r="P10" s="573">
        <v>0</v>
      </c>
      <c r="Q10" s="571">
        <v>0</v>
      </c>
      <c r="R10" s="573">
        <v>0</v>
      </c>
      <c r="S10" s="571">
        <v>0</v>
      </c>
      <c r="T10" s="573">
        <v>0</v>
      </c>
      <c r="U10" s="571">
        <v>0</v>
      </c>
      <c r="V10" s="573">
        <v>0</v>
      </c>
      <c r="W10" s="571">
        <v>0</v>
      </c>
      <c r="X10" s="573">
        <v>0</v>
      </c>
      <c r="Y10" s="571">
        <v>0</v>
      </c>
      <c r="Z10" s="573">
        <v>0</v>
      </c>
      <c r="AA10" s="571">
        <v>0</v>
      </c>
      <c r="AB10" s="573">
        <v>0</v>
      </c>
      <c r="AC10" s="571">
        <v>0</v>
      </c>
      <c r="AD10" s="573">
        <v>0</v>
      </c>
      <c r="AE10" s="571">
        <v>0</v>
      </c>
      <c r="AF10" s="573">
        <v>0</v>
      </c>
      <c r="AG10" s="571">
        <v>0</v>
      </c>
      <c r="AH10" s="573">
        <v>0</v>
      </c>
      <c r="AI10" s="571">
        <v>0</v>
      </c>
      <c r="AJ10" s="573">
        <v>0</v>
      </c>
      <c r="AK10" s="571">
        <v>0</v>
      </c>
      <c r="AL10" s="573">
        <v>0</v>
      </c>
      <c r="AM10" s="571">
        <v>0</v>
      </c>
      <c r="AN10" s="573">
        <v>0</v>
      </c>
      <c r="AO10" s="571">
        <v>0</v>
      </c>
      <c r="AP10" s="573">
        <v>0</v>
      </c>
      <c r="AQ10" s="571">
        <v>0</v>
      </c>
      <c r="AR10" s="573">
        <v>0</v>
      </c>
      <c r="AS10" s="571">
        <v>0</v>
      </c>
      <c r="AT10" s="576">
        <v>0</v>
      </c>
      <c r="AU10" s="1370">
        <f t="shared" si="0"/>
        <v>0</v>
      </c>
      <c r="AV10" s="1371">
        <f t="shared" si="0"/>
        <v>0</v>
      </c>
      <c r="AW10" s="1762" t="str">
        <f t="shared" si="1"/>
        <v>OK</v>
      </c>
      <c r="AX10" s="1754">
        <f>'t1'!L10-'t3'!C10-'t3'!E10-'t3'!G10-'t3'!I10-'t3'!K10+'t3'!M10+'t3'!O10+'t3'!Q10</f>
        <v>0</v>
      </c>
      <c r="AY10" s="1755">
        <f>'t1'!M10-'t3'!D10-'t3'!F10-'t3'!H10-'t3'!J10-'t3'!L10+'t3'!N10+'t3'!P10+'t3'!R10</f>
        <v>0</v>
      </c>
      <c r="AZ10" s="1070">
        <f>'t1'!N10</f>
        <v>0</v>
      </c>
    </row>
    <row r="11" spans="1:52" ht="14.25" customHeight="1">
      <c r="A11" s="1136" t="str">
        <f>'t1'!A11</f>
        <v>dir. medico con inc. di struttura complessa (rapp. esclusivo)</v>
      </c>
      <c r="B11" s="1171" t="str">
        <f>'t1'!B11</f>
        <v>SD0E33</v>
      </c>
      <c r="C11" s="571">
        <v>0</v>
      </c>
      <c r="D11" s="573">
        <v>0</v>
      </c>
      <c r="E11" s="571">
        <v>0</v>
      </c>
      <c r="F11" s="573">
        <v>0</v>
      </c>
      <c r="G11" s="571">
        <v>0</v>
      </c>
      <c r="H11" s="573">
        <v>0</v>
      </c>
      <c r="I11" s="571">
        <v>0</v>
      </c>
      <c r="J11" s="573">
        <v>0</v>
      </c>
      <c r="K11" s="571">
        <v>0</v>
      </c>
      <c r="L11" s="573">
        <v>0</v>
      </c>
      <c r="M11" s="571">
        <v>0</v>
      </c>
      <c r="N11" s="573">
        <v>0</v>
      </c>
      <c r="O11" s="571">
        <v>0</v>
      </c>
      <c r="P11" s="573">
        <v>0</v>
      </c>
      <c r="Q11" s="571">
        <v>0</v>
      </c>
      <c r="R11" s="573">
        <v>0</v>
      </c>
      <c r="S11" s="571">
        <v>0</v>
      </c>
      <c r="T11" s="573">
        <v>0</v>
      </c>
      <c r="U11" s="571">
        <v>17</v>
      </c>
      <c r="V11" s="573">
        <v>2</v>
      </c>
      <c r="W11" s="571">
        <v>0</v>
      </c>
      <c r="X11" s="573">
        <v>0</v>
      </c>
      <c r="Y11" s="571">
        <v>0</v>
      </c>
      <c r="Z11" s="573">
        <v>0</v>
      </c>
      <c r="AA11" s="571">
        <v>0</v>
      </c>
      <c r="AB11" s="573">
        <v>0</v>
      </c>
      <c r="AC11" s="571">
        <v>0</v>
      </c>
      <c r="AD11" s="573">
        <v>0</v>
      </c>
      <c r="AE11" s="571">
        <v>0</v>
      </c>
      <c r="AF11" s="573">
        <v>0</v>
      </c>
      <c r="AG11" s="571">
        <v>0</v>
      </c>
      <c r="AH11" s="573">
        <v>0</v>
      </c>
      <c r="AI11" s="571">
        <v>0</v>
      </c>
      <c r="AJ11" s="573">
        <v>0</v>
      </c>
      <c r="AK11" s="571">
        <v>0</v>
      </c>
      <c r="AL11" s="573">
        <v>0</v>
      </c>
      <c r="AM11" s="571">
        <v>0</v>
      </c>
      <c r="AN11" s="573">
        <v>0</v>
      </c>
      <c r="AO11" s="571">
        <v>0</v>
      </c>
      <c r="AP11" s="573">
        <v>0</v>
      </c>
      <c r="AQ11" s="571">
        <v>0</v>
      </c>
      <c r="AR11" s="573">
        <v>0</v>
      </c>
      <c r="AS11" s="571">
        <v>0</v>
      </c>
      <c r="AT11" s="576">
        <v>0</v>
      </c>
      <c r="AU11" s="1370">
        <f t="shared" si="0"/>
        <v>17</v>
      </c>
      <c r="AV11" s="1371">
        <f t="shared" si="0"/>
        <v>2</v>
      </c>
      <c r="AW11" s="1762" t="str">
        <f t="shared" si="1"/>
        <v>OK</v>
      </c>
      <c r="AX11" s="1754">
        <f>'t1'!L11-'t3'!C11-'t3'!E11-'t3'!G11-'t3'!I11-'t3'!K11+'t3'!M11+'t3'!O11+'t3'!Q11</f>
        <v>17</v>
      </c>
      <c r="AY11" s="1755">
        <f>'t1'!M11-'t3'!D11-'t3'!F11-'t3'!H11-'t3'!J11-'t3'!L11+'t3'!N11+'t3'!P11+'t3'!R11</f>
        <v>2</v>
      </c>
      <c r="AZ11" s="1070">
        <f>'t1'!N11</f>
        <v>1</v>
      </c>
    </row>
    <row r="12" spans="1:52" ht="14.25" customHeight="1">
      <c r="A12" s="1136" t="str">
        <f>'t1'!A12</f>
        <v>dir. medico con inc. di struttura complessa (rapp. non escl.)</v>
      </c>
      <c r="B12" s="1171" t="str">
        <f>'t1'!B12</f>
        <v>SD0N33</v>
      </c>
      <c r="C12" s="571">
        <v>0</v>
      </c>
      <c r="D12" s="573">
        <v>0</v>
      </c>
      <c r="E12" s="571">
        <v>0</v>
      </c>
      <c r="F12" s="573">
        <v>0</v>
      </c>
      <c r="G12" s="571">
        <v>0</v>
      </c>
      <c r="H12" s="573">
        <v>0</v>
      </c>
      <c r="I12" s="571">
        <v>0</v>
      </c>
      <c r="J12" s="573">
        <v>0</v>
      </c>
      <c r="K12" s="571">
        <v>0</v>
      </c>
      <c r="L12" s="573">
        <v>0</v>
      </c>
      <c r="M12" s="571">
        <v>0</v>
      </c>
      <c r="N12" s="573">
        <v>0</v>
      </c>
      <c r="O12" s="571">
        <v>0</v>
      </c>
      <c r="P12" s="573">
        <v>0</v>
      </c>
      <c r="Q12" s="571">
        <v>0</v>
      </c>
      <c r="R12" s="573">
        <v>0</v>
      </c>
      <c r="S12" s="571">
        <v>0</v>
      </c>
      <c r="T12" s="573">
        <v>0</v>
      </c>
      <c r="U12" s="571">
        <v>5</v>
      </c>
      <c r="V12" s="573">
        <v>0</v>
      </c>
      <c r="W12" s="571">
        <v>0</v>
      </c>
      <c r="X12" s="573">
        <v>0</v>
      </c>
      <c r="Y12" s="571">
        <v>0</v>
      </c>
      <c r="Z12" s="573">
        <v>0</v>
      </c>
      <c r="AA12" s="571">
        <v>0</v>
      </c>
      <c r="AB12" s="573">
        <v>0</v>
      </c>
      <c r="AC12" s="571">
        <v>0</v>
      </c>
      <c r="AD12" s="573">
        <v>0</v>
      </c>
      <c r="AE12" s="571">
        <v>0</v>
      </c>
      <c r="AF12" s="573">
        <v>0</v>
      </c>
      <c r="AG12" s="571">
        <v>0</v>
      </c>
      <c r="AH12" s="573">
        <v>0</v>
      </c>
      <c r="AI12" s="571">
        <v>0</v>
      </c>
      <c r="AJ12" s="573">
        <v>0</v>
      </c>
      <c r="AK12" s="571">
        <v>0</v>
      </c>
      <c r="AL12" s="573">
        <v>0</v>
      </c>
      <c r="AM12" s="571">
        <v>0</v>
      </c>
      <c r="AN12" s="573">
        <v>0</v>
      </c>
      <c r="AO12" s="571">
        <v>0</v>
      </c>
      <c r="AP12" s="573">
        <v>0</v>
      </c>
      <c r="AQ12" s="571">
        <v>0</v>
      </c>
      <c r="AR12" s="573">
        <v>0</v>
      </c>
      <c r="AS12" s="571">
        <v>0</v>
      </c>
      <c r="AT12" s="576">
        <v>0</v>
      </c>
      <c r="AU12" s="1370">
        <f t="shared" si="0"/>
        <v>5</v>
      </c>
      <c r="AV12" s="1371">
        <f t="shared" si="0"/>
        <v>0</v>
      </c>
      <c r="AW12" s="1762" t="str">
        <f t="shared" si="1"/>
        <v>OK</v>
      </c>
      <c r="AX12" s="1754">
        <f>'t1'!L12-'t3'!C12-'t3'!E12-'t3'!G12-'t3'!I12-'t3'!K12+'t3'!M12+'t3'!O12+'t3'!Q12</f>
        <v>5</v>
      </c>
      <c r="AY12" s="1755">
        <f>'t1'!M12-'t3'!D12-'t3'!F12-'t3'!H12-'t3'!J12-'t3'!L12+'t3'!N12+'t3'!P12+'t3'!R12</f>
        <v>0</v>
      </c>
      <c r="AZ12" s="1070">
        <f>'t1'!N12</f>
        <v>1</v>
      </c>
    </row>
    <row r="13" spans="1:52" ht="14.25" customHeight="1">
      <c r="A13" s="1136" t="str">
        <f>'t1'!A13</f>
        <v>dir. medico con incarico di struttura semplice (rapp. esclusivo)</v>
      </c>
      <c r="B13" s="1171" t="str">
        <f>'t1'!B13</f>
        <v>SD0E34</v>
      </c>
      <c r="C13" s="571">
        <v>0</v>
      </c>
      <c r="D13" s="573">
        <v>0</v>
      </c>
      <c r="E13" s="571">
        <v>0</v>
      </c>
      <c r="F13" s="573">
        <v>0</v>
      </c>
      <c r="G13" s="571">
        <v>0</v>
      </c>
      <c r="H13" s="573">
        <v>0</v>
      </c>
      <c r="I13" s="571">
        <v>0</v>
      </c>
      <c r="J13" s="573">
        <v>0</v>
      </c>
      <c r="K13" s="571">
        <v>0</v>
      </c>
      <c r="L13" s="573">
        <v>0</v>
      </c>
      <c r="M13" s="571">
        <v>0</v>
      </c>
      <c r="N13" s="573">
        <v>0</v>
      </c>
      <c r="O13" s="571">
        <v>0</v>
      </c>
      <c r="P13" s="573">
        <v>0</v>
      </c>
      <c r="Q13" s="571">
        <v>0</v>
      </c>
      <c r="R13" s="573">
        <v>0</v>
      </c>
      <c r="S13" s="571">
        <v>0</v>
      </c>
      <c r="T13" s="573">
        <v>0</v>
      </c>
      <c r="U13" s="571">
        <v>22</v>
      </c>
      <c r="V13" s="573">
        <v>16</v>
      </c>
      <c r="W13" s="571">
        <v>0</v>
      </c>
      <c r="X13" s="573">
        <v>0</v>
      </c>
      <c r="Y13" s="571">
        <v>0</v>
      </c>
      <c r="Z13" s="573">
        <v>0</v>
      </c>
      <c r="AA13" s="571">
        <v>0</v>
      </c>
      <c r="AB13" s="573">
        <v>0</v>
      </c>
      <c r="AC13" s="571">
        <v>0</v>
      </c>
      <c r="AD13" s="573">
        <v>0</v>
      </c>
      <c r="AE13" s="571">
        <v>0</v>
      </c>
      <c r="AF13" s="573">
        <v>0</v>
      </c>
      <c r="AG13" s="571">
        <v>0</v>
      </c>
      <c r="AH13" s="573">
        <v>0</v>
      </c>
      <c r="AI13" s="571">
        <v>0</v>
      </c>
      <c r="AJ13" s="573">
        <v>0</v>
      </c>
      <c r="AK13" s="571">
        <v>0</v>
      </c>
      <c r="AL13" s="573">
        <v>0</v>
      </c>
      <c r="AM13" s="571">
        <v>0</v>
      </c>
      <c r="AN13" s="573">
        <v>0</v>
      </c>
      <c r="AO13" s="571">
        <v>0</v>
      </c>
      <c r="AP13" s="573">
        <v>0</v>
      </c>
      <c r="AQ13" s="571">
        <v>0</v>
      </c>
      <c r="AR13" s="573">
        <v>0</v>
      </c>
      <c r="AS13" s="571">
        <v>0</v>
      </c>
      <c r="AT13" s="576">
        <v>0</v>
      </c>
      <c r="AU13" s="1370">
        <f t="shared" si="0"/>
        <v>22</v>
      </c>
      <c r="AV13" s="1371">
        <f t="shared" si="0"/>
        <v>16</v>
      </c>
      <c r="AW13" s="1762" t="str">
        <f t="shared" si="1"/>
        <v>OK</v>
      </c>
      <c r="AX13" s="1754">
        <f>'t1'!L13-'t3'!C13-'t3'!E13-'t3'!G13-'t3'!I13-'t3'!K13+'t3'!M13+'t3'!O13+'t3'!Q13</f>
        <v>22</v>
      </c>
      <c r="AY13" s="1755">
        <f>'t1'!M13-'t3'!D13-'t3'!F13-'t3'!H13-'t3'!J13-'t3'!L13+'t3'!N13+'t3'!P13+'t3'!R13</f>
        <v>16</v>
      </c>
      <c r="AZ13" s="1070">
        <f>'t1'!N13</f>
        <v>1</v>
      </c>
    </row>
    <row r="14" spans="1:52" ht="14.25" customHeight="1">
      <c r="A14" s="1136" t="str">
        <f>'t1'!A14</f>
        <v>dir. medico con incarico di struttura semplice (rapp. non escl.)</v>
      </c>
      <c r="B14" s="1171" t="str">
        <f>'t1'!B14</f>
        <v>SD0N34</v>
      </c>
      <c r="C14" s="571">
        <v>0</v>
      </c>
      <c r="D14" s="573">
        <v>0</v>
      </c>
      <c r="E14" s="571">
        <v>0</v>
      </c>
      <c r="F14" s="573">
        <v>0</v>
      </c>
      <c r="G14" s="571">
        <v>0</v>
      </c>
      <c r="H14" s="573">
        <v>0</v>
      </c>
      <c r="I14" s="571">
        <v>0</v>
      </c>
      <c r="J14" s="573">
        <v>0</v>
      </c>
      <c r="K14" s="571">
        <v>0</v>
      </c>
      <c r="L14" s="573">
        <v>0</v>
      </c>
      <c r="M14" s="571">
        <v>0</v>
      </c>
      <c r="N14" s="573">
        <v>0</v>
      </c>
      <c r="O14" s="571">
        <v>0</v>
      </c>
      <c r="P14" s="573">
        <v>0</v>
      </c>
      <c r="Q14" s="571">
        <v>0</v>
      </c>
      <c r="R14" s="573">
        <v>0</v>
      </c>
      <c r="S14" s="571">
        <v>0</v>
      </c>
      <c r="T14" s="573">
        <v>0</v>
      </c>
      <c r="U14" s="571">
        <v>2</v>
      </c>
      <c r="V14" s="573">
        <v>0</v>
      </c>
      <c r="W14" s="571">
        <v>0</v>
      </c>
      <c r="X14" s="573">
        <v>0</v>
      </c>
      <c r="Y14" s="571">
        <v>0</v>
      </c>
      <c r="Z14" s="573">
        <v>0</v>
      </c>
      <c r="AA14" s="571">
        <v>0</v>
      </c>
      <c r="AB14" s="573">
        <v>0</v>
      </c>
      <c r="AC14" s="571">
        <v>0</v>
      </c>
      <c r="AD14" s="573">
        <v>0</v>
      </c>
      <c r="AE14" s="571">
        <v>0</v>
      </c>
      <c r="AF14" s="573">
        <v>0</v>
      </c>
      <c r="AG14" s="571">
        <v>0</v>
      </c>
      <c r="AH14" s="573">
        <v>0</v>
      </c>
      <c r="AI14" s="571">
        <v>0</v>
      </c>
      <c r="AJ14" s="573">
        <v>0</v>
      </c>
      <c r="AK14" s="571">
        <v>0</v>
      </c>
      <c r="AL14" s="573">
        <v>0</v>
      </c>
      <c r="AM14" s="571">
        <v>0</v>
      </c>
      <c r="AN14" s="573">
        <v>0</v>
      </c>
      <c r="AO14" s="571">
        <v>0</v>
      </c>
      <c r="AP14" s="573">
        <v>0</v>
      </c>
      <c r="AQ14" s="571">
        <v>0</v>
      </c>
      <c r="AR14" s="573">
        <v>0</v>
      </c>
      <c r="AS14" s="571">
        <v>0</v>
      </c>
      <c r="AT14" s="576">
        <v>0</v>
      </c>
      <c r="AU14" s="1370">
        <f t="shared" si="0"/>
        <v>2</v>
      </c>
      <c r="AV14" s="1371">
        <f t="shared" si="0"/>
        <v>0</v>
      </c>
      <c r="AW14" s="1762" t="str">
        <f t="shared" si="1"/>
        <v>OK</v>
      </c>
      <c r="AX14" s="1754">
        <f>'t1'!L14-'t3'!C14-'t3'!E14-'t3'!G14-'t3'!I14-'t3'!K14+'t3'!M14+'t3'!O14+'t3'!Q14</f>
        <v>2</v>
      </c>
      <c r="AY14" s="1755">
        <f>'t1'!M14-'t3'!D14-'t3'!F14-'t3'!H14-'t3'!J14-'t3'!L14+'t3'!N14+'t3'!P14+'t3'!R14</f>
        <v>0</v>
      </c>
      <c r="AZ14" s="1070">
        <f>'t1'!N14</f>
        <v>1</v>
      </c>
    </row>
    <row r="15" spans="1:52" ht="14.25" customHeight="1">
      <c r="A15" s="1136" t="str">
        <f>'t1'!A15</f>
        <v>dir. medici con altri incar. prof.li (rapp. esclusivo)</v>
      </c>
      <c r="B15" s="1171" t="str">
        <f>'t1'!B15</f>
        <v>SD0035</v>
      </c>
      <c r="C15" s="571">
        <v>0</v>
      </c>
      <c r="D15" s="573">
        <v>0</v>
      </c>
      <c r="E15" s="571">
        <v>0</v>
      </c>
      <c r="F15" s="573">
        <v>0</v>
      </c>
      <c r="G15" s="571">
        <v>0</v>
      </c>
      <c r="H15" s="573">
        <v>0</v>
      </c>
      <c r="I15" s="571">
        <v>0</v>
      </c>
      <c r="J15" s="573">
        <v>0</v>
      </c>
      <c r="K15" s="571">
        <v>0</v>
      </c>
      <c r="L15" s="573">
        <v>0</v>
      </c>
      <c r="M15" s="571">
        <v>0</v>
      </c>
      <c r="N15" s="573">
        <v>0</v>
      </c>
      <c r="O15" s="571">
        <v>0</v>
      </c>
      <c r="P15" s="573">
        <v>0</v>
      </c>
      <c r="Q15" s="571">
        <v>0</v>
      </c>
      <c r="R15" s="573">
        <v>0</v>
      </c>
      <c r="S15" s="571">
        <v>0</v>
      </c>
      <c r="T15" s="573">
        <v>0</v>
      </c>
      <c r="U15" s="571">
        <v>78</v>
      </c>
      <c r="V15" s="573">
        <v>88</v>
      </c>
      <c r="W15" s="571">
        <v>0</v>
      </c>
      <c r="X15" s="573">
        <v>0</v>
      </c>
      <c r="Y15" s="571">
        <v>0</v>
      </c>
      <c r="Z15" s="573">
        <v>0</v>
      </c>
      <c r="AA15" s="571">
        <v>0</v>
      </c>
      <c r="AB15" s="573">
        <v>0</v>
      </c>
      <c r="AC15" s="571">
        <v>0</v>
      </c>
      <c r="AD15" s="573">
        <v>0</v>
      </c>
      <c r="AE15" s="571">
        <v>0</v>
      </c>
      <c r="AF15" s="573">
        <v>0</v>
      </c>
      <c r="AG15" s="571">
        <v>0</v>
      </c>
      <c r="AH15" s="573">
        <v>0</v>
      </c>
      <c r="AI15" s="571">
        <v>0</v>
      </c>
      <c r="AJ15" s="573">
        <v>0</v>
      </c>
      <c r="AK15" s="571">
        <v>0</v>
      </c>
      <c r="AL15" s="573">
        <v>0</v>
      </c>
      <c r="AM15" s="571">
        <v>0</v>
      </c>
      <c r="AN15" s="573">
        <v>0</v>
      </c>
      <c r="AO15" s="571">
        <v>0</v>
      </c>
      <c r="AP15" s="573">
        <v>0</v>
      </c>
      <c r="AQ15" s="571">
        <v>0</v>
      </c>
      <c r="AR15" s="573">
        <v>0</v>
      </c>
      <c r="AS15" s="571">
        <v>0</v>
      </c>
      <c r="AT15" s="576">
        <v>0</v>
      </c>
      <c r="AU15" s="1370">
        <f t="shared" si="0"/>
        <v>78</v>
      </c>
      <c r="AV15" s="1371">
        <f t="shared" si="0"/>
        <v>88</v>
      </c>
      <c r="AW15" s="1762" t="str">
        <f t="shared" si="1"/>
        <v>OK</v>
      </c>
      <c r="AX15" s="1754">
        <f>'t1'!L15-'t3'!C15-'t3'!E15-'t3'!G15-'t3'!I15-'t3'!K15+'t3'!M15+'t3'!O15+'t3'!Q15</f>
        <v>78</v>
      </c>
      <c r="AY15" s="1755">
        <f>'t1'!M15-'t3'!D15-'t3'!F15-'t3'!H15-'t3'!J15-'t3'!L15+'t3'!N15+'t3'!P15+'t3'!R15</f>
        <v>88</v>
      </c>
      <c r="AZ15" s="1070">
        <f>'t1'!N15</f>
        <v>1</v>
      </c>
    </row>
    <row r="16" spans="1:52" ht="14.25" customHeight="1">
      <c r="A16" s="1136" t="str">
        <f>'t1'!A16</f>
        <v>dir. medici con altri incar. prof.li (rapp. non escl.)</v>
      </c>
      <c r="B16" s="1171" t="str">
        <f>'t1'!B16</f>
        <v>SD0036</v>
      </c>
      <c r="C16" s="571">
        <v>0</v>
      </c>
      <c r="D16" s="573">
        <v>0</v>
      </c>
      <c r="E16" s="571">
        <v>0</v>
      </c>
      <c r="F16" s="573">
        <v>0</v>
      </c>
      <c r="G16" s="571">
        <v>0</v>
      </c>
      <c r="H16" s="573">
        <v>0</v>
      </c>
      <c r="I16" s="571">
        <v>0</v>
      </c>
      <c r="J16" s="573">
        <v>0</v>
      </c>
      <c r="K16" s="571">
        <v>0</v>
      </c>
      <c r="L16" s="573">
        <v>0</v>
      </c>
      <c r="M16" s="571">
        <v>0</v>
      </c>
      <c r="N16" s="573">
        <v>0</v>
      </c>
      <c r="O16" s="571">
        <v>0</v>
      </c>
      <c r="P16" s="573">
        <v>0</v>
      </c>
      <c r="Q16" s="571">
        <v>0</v>
      </c>
      <c r="R16" s="573">
        <v>0</v>
      </c>
      <c r="S16" s="571">
        <v>0</v>
      </c>
      <c r="T16" s="573">
        <v>0</v>
      </c>
      <c r="U16" s="571">
        <v>14</v>
      </c>
      <c r="V16" s="573">
        <v>3</v>
      </c>
      <c r="W16" s="571">
        <v>0</v>
      </c>
      <c r="X16" s="573">
        <v>0</v>
      </c>
      <c r="Y16" s="571">
        <v>0</v>
      </c>
      <c r="Z16" s="573">
        <v>0</v>
      </c>
      <c r="AA16" s="571">
        <v>0</v>
      </c>
      <c r="AB16" s="573">
        <v>0</v>
      </c>
      <c r="AC16" s="571">
        <v>0</v>
      </c>
      <c r="AD16" s="573">
        <v>0</v>
      </c>
      <c r="AE16" s="571">
        <v>0</v>
      </c>
      <c r="AF16" s="573">
        <v>0</v>
      </c>
      <c r="AG16" s="571">
        <v>0</v>
      </c>
      <c r="AH16" s="573">
        <v>0</v>
      </c>
      <c r="AI16" s="571">
        <v>0</v>
      </c>
      <c r="AJ16" s="573">
        <v>0</v>
      </c>
      <c r="AK16" s="571">
        <v>0</v>
      </c>
      <c r="AL16" s="573">
        <v>0</v>
      </c>
      <c r="AM16" s="571">
        <v>0</v>
      </c>
      <c r="AN16" s="573">
        <v>0</v>
      </c>
      <c r="AO16" s="571">
        <v>0</v>
      </c>
      <c r="AP16" s="573">
        <v>0</v>
      </c>
      <c r="AQ16" s="571">
        <v>0</v>
      </c>
      <c r="AR16" s="573">
        <v>0</v>
      </c>
      <c r="AS16" s="571">
        <v>0</v>
      </c>
      <c r="AT16" s="576">
        <v>0</v>
      </c>
      <c r="AU16" s="1370">
        <f t="shared" si="0"/>
        <v>14</v>
      </c>
      <c r="AV16" s="1371">
        <f t="shared" si="0"/>
        <v>3</v>
      </c>
      <c r="AW16" s="1762" t="str">
        <f t="shared" si="1"/>
        <v>OK</v>
      </c>
      <c r="AX16" s="1754">
        <f>'t1'!L16-'t3'!C16-'t3'!E16-'t3'!G16-'t3'!I16-'t3'!K16+'t3'!M16+'t3'!O16+'t3'!Q16</f>
        <v>14</v>
      </c>
      <c r="AY16" s="1755">
        <f>'t1'!M16-'t3'!D16-'t3'!F16-'t3'!H16-'t3'!J16-'t3'!L16+'t3'!N16+'t3'!P16+'t3'!R16</f>
        <v>3</v>
      </c>
      <c r="AZ16" s="1070">
        <f>'t1'!N16</f>
        <v>1</v>
      </c>
    </row>
    <row r="17" spans="1:52" ht="14.25" customHeight="1">
      <c r="A17" s="1136" t="str">
        <f>'t1'!A17</f>
        <v>dir. medici a t.  determinato(art. 15-septies d.lgs. 502/92)</v>
      </c>
      <c r="B17" s="1171" t="str">
        <f>'t1'!B17</f>
        <v>SD0597</v>
      </c>
      <c r="C17" s="571">
        <v>0</v>
      </c>
      <c r="D17" s="573">
        <v>0</v>
      </c>
      <c r="E17" s="571">
        <v>0</v>
      </c>
      <c r="F17" s="573">
        <v>0</v>
      </c>
      <c r="G17" s="571">
        <v>0</v>
      </c>
      <c r="H17" s="573">
        <v>0</v>
      </c>
      <c r="I17" s="571">
        <v>0</v>
      </c>
      <c r="J17" s="573">
        <v>0</v>
      </c>
      <c r="K17" s="571">
        <v>0</v>
      </c>
      <c r="L17" s="573">
        <v>0</v>
      </c>
      <c r="M17" s="571">
        <v>0</v>
      </c>
      <c r="N17" s="573">
        <v>0</v>
      </c>
      <c r="O17" s="571">
        <v>0</v>
      </c>
      <c r="P17" s="573">
        <v>0</v>
      </c>
      <c r="Q17" s="571">
        <v>0</v>
      </c>
      <c r="R17" s="573">
        <v>0</v>
      </c>
      <c r="S17" s="571">
        <v>0</v>
      </c>
      <c r="T17" s="573">
        <v>0</v>
      </c>
      <c r="U17" s="571">
        <v>0</v>
      </c>
      <c r="V17" s="573">
        <v>0</v>
      </c>
      <c r="W17" s="571">
        <v>0</v>
      </c>
      <c r="X17" s="573">
        <v>0</v>
      </c>
      <c r="Y17" s="571">
        <v>0</v>
      </c>
      <c r="Z17" s="573">
        <v>0</v>
      </c>
      <c r="AA17" s="571">
        <v>0</v>
      </c>
      <c r="AB17" s="573">
        <v>0</v>
      </c>
      <c r="AC17" s="571">
        <v>0</v>
      </c>
      <c r="AD17" s="573">
        <v>0</v>
      </c>
      <c r="AE17" s="571">
        <v>0</v>
      </c>
      <c r="AF17" s="573">
        <v>0</v>
      </c>
      <c r="AG17" s="571">
        <v>0</v>
      </c>
      <c r="AH17" s="573">
        <v>0</v>
      </c>
      <c r="AI17" s="571">
        <v>0</v>
      </c>
      <c r="AJ17" s="573">
        <v>0</v>
      </c>
      <c r="AK17" s="571">
        <v>0</v>
      </c>
      <c r="AL17" s="573">
        <v>0</v>
      </c>
      <c r="AM17" s="571">
        <v>0</v>
      </c>
      <c r="AN17" s="573">
        <v>0</v>
      </c>
      <c r="AO17" s="571">
        <v>0</v>
      </c>
      <c r="AP17" s="573">
        <v>0</v>
      </c>
      <c r="AQ17" s="571">
        <v>0</v>
      </c>
      <c r="AR17" s="573">
        <v>0</v>
      </c>
      <c r="AS17" s="571">
        <v>0</v>
      </c>
      <c r="AT17" s="576">
        <v>0</v>
      </c>
      <c r="AU17" s="1370">
        <f t="shared" si="0"/>
        <v>0</v>
      </c>
      <c r="AV17" s="1371">
        <f t="shared" si="0"/>
        <v>0</v>
      </c>
      <c r="AW17" s="1762" t="str">
        <f t="shared" si="1"/>
        <v>OK</v>
      </c>
      <c r="AX17" s="1754">
        <f>'t1'!L17-'t3'!C17-'t3'!E17-'t3'!G17-'t3'!I17-'t3'!K17+'t3'!M17+'t3'!O17+'t3'!Q17</f>
        <v>0</v>
      </c>
      <c r="AY17" s="1755">
        <f>'t1'!M17-'t3'!D17-'t3'!F17-'t3'!H17-'t3'!J17-'t3'!L17+'t3'!N17+'t3'!P17+'t3'!R17</f>
        <v>0</v>
      </c>
      <c r="AZ17" s="1070">
        <f>'t1'!N17</f>
        <v>0</v>
      </c>
    </row>
    <row r="18" spans="1:52" ht="14.25" customHeight="1">
      <c r="A18" s="1136" t="str">
        <f>'t1'!A18</f>
        <v>veterinari con inc. di struttura complessa (rapp.esclusivo)</v>
      </c>
      <c r="B18" s="1171" t="str">
        <f>'t1'!B18</f>
        <v>SD0E74</v>
      </c>
      <c r="C18" s="571">
        <v>0</v>
      </c>
      <c r="D18" s="573">
        <v>0</v>
      </c>
      <c r="E18" s="571">
        <v>0</v>
      </c>
      <c r="F18" s="573">
        <v>0</v>
      </c>
      <c r="G18" s="571">
        <v>0</v>
      </c>
      <c r="H18" s="573">
        <v>0</v>
      </c>
      <c r="I18" s="571">
        <v>0</v>
      </c>
      <c r="J18" s="573">
        <v>0</v>
      </c>
      <c r="K18" s="571">
        <v>0</v>
      </c>
      <c r="L18" s="573">
        <v>0</v>
      </c>
      <c r="M18" s="571">
        <v>0</v>
      </c>
      <c r="N18" s="573">
        <v>0</v>
      </c>
      <c r="O18" s="571">
        <v>0</v>
      </c>
      <c r="P18" s="573">
        <v>0</v>
      </c>
      <c r="Q18" s="571">
        <v>0</v>
      </c>
      <c r="R18" s="573">
        <v>0</v>
      </c>
      <c r="S18" s="571">
        <v>0</v>
      </c>
      <c r="T18" s="573">
        <v>0</v>
      </c>
      <c r="U18" s="571">
        <v>0</v>
      </c>
      <c r="V18" s="573">
        <v>0</v>
      </c>
      <c r="W18" s="571">
        <v>0</v>
      </c>
      <c r="X18" s="573">
        <v>0</v>
      </c>
      <c r="Y18" s="571">
        <v>0</v>
      </c>
      <c r="Z18" s="573">
        <v>0</v>
      </c>
      <c r="AA18" s="571">
        <v>0</v>
      </c>
      <c r="AB18" s="573">
        <v>0</v>
      </c>
      <c r="AC18" s="571">
        <v>0</v>
      </c>
      <c r="AD18" s="573">
        <v>0</v>
      </c>
      <c r="AE18" s="571">
        <v>0</v>
      </c>
      <c r="AF18" s="573">
        <v>0</v>
      </c>
      <c r="AG18" s="571">
        <v>0</v>
      </c>
      <c r="AH18" s="573">
        <v>0</v>
      </c>
      <c r="AI18" s="571">
        <v>0</v>
      </c>
      <c r="AJ18" s="573">
        <v>0</v>
      </c>
      <c r="AK18" s="571">
        <v>0</v>
      </c>
      <c r="AL18" s="573">
        <v>0</v>
      </c>
      <c r="AM18" s="571">
        <v>0</v>
      </c>
      <c r="AN18" s="573">
        <v>0</v>
      </c>
      <c r="AO18" s="571">
        <v>0</v>
      </c>
      <c r="AP18" s="573">
        <v>0</v>
      </c>
      <c r="AQ18" s="571">
        <v>0</v>
      </c>
      <c r="AR18" s="573">
        <v>0</v>
      </c>
      <c r="AS18" s="571">
        <v>0</v>
      </c>
      <c r="AT18" s="576">
        <v>0</v>
      </c>
      <c r="AU18" s="1370">
        <f t="shared" si="0"/>
        <v>0</v>
      </c>
      <c r="AV18" s="1371">
        <f t="shared" si="0"/>
        <v>0</v>
      </c>
      <c r="AW18" s="1762" t="str">
        <f t="shared" si="1"/>
        <v>OK</v>
      </c>
      <c r="AX18" s="1754">
        <f>'t1'!L18-'t3'!C18-'t3'!E18-'t3'!G18-'t3'!I18-'t3'!K18+'t3'!M18+'t3'!O18+'t3'!Q18</f>
        <v>0</v>
      </c>
      <c r="AY18" s="1755">
        <f>'t1'!M18-'t3'!D18-'t3'!F18-'t3'!H18-'t3'!J18-'t3'!L18+'t3'!N18+'t3'!P18+'t3'!R18</f>
        <v>0</v>
      </c>
      <c r="AZ18" s="1070">
        <f>'t1'!N18</f>
        <v>0</v>
      </c>
    </row>
    <row r="19" spans="1:52" ht="14.25" customHeight="1">
      <c r="A19" s="1136" t="str">
        <f>'t1'!A19</f>
        <v>veterinari con inc. di struttura complessa (rapp. non escl.)</v>
      </c>
      <c r="B19" s="1171" t="str">
        <f>'t1'!B19</f>
        <v>SD0N74</v>
      </c>
      <c r="C19" s="571">
        <v>0</v>
      </c>
      <c r="D19" s="573">
        <v>0</v>
      </c>
      <c r="E19" s="571">
        <v>0</v>
      </c>
      <c r="F19" s="573">
        <v>0</v>
      </c>
      <c r="G19" s="571">
        <v>0</v>
      </c>
      <c r="H19" s="573">
        <v>0</v>
      </c>
      <c r="I19" s="571">
        <v>0</v>
      </c>
      <c r="J19" s="573">
        <v>0</v>
      </c>
      <c r="K19" s="571">
        <v>0</v>
      </c>
      <c r="L19" s="573">
        <v>0</v>
      </c>
      <c r="M19" s="571">
        <v>0</v>
      </c>
      <c r="N19" s="573">
        <v>0</v>
      </c>
      <c r="O19" s="571">
        <v>0</v>
      </c>
      <c r="P19" s="573">
        <v>0</v>
      </c>
      <c r="Q19" s="571">
        <v>0</v>
      </c>
      <c r="R19" s="573">
        <v>0</v>
      </c>
      <c r="S19" s="571">
        <v>0</v>
      </c>
      <c r="T19" s="573">
        <v>0</v>
      </c>
      <c r="U19" s="571">
        <v>0</v>
      </c>
      <c r="V19" s="573">
        <v>0</v>
      </c>
      <c r="W19" s="571">
        <v>0</v>
      </c>
      <c r="X19" s="573">
        <v>0</v>
      </c>
      <c r="Y19" s="571">
        <v>0</v>
      </c>
      <c r="Z19" s="573">
        <v>0</v>
      </c>
      <c r="AA19" s="571">
        <v>0</v>
      </c>
      <c r="AB19" s="573">
        <v>0</v>
      </c>
      <c r="AC19" s="571">
        <v>0</v>
      </c>
      <c r="AD19" s="573">
        <v>0</v>
      </c>
      <c r="AE19" s="571">
        <v>0</v>
      </c>
      <c r="AF19" s="573">
        <v>0</v>
      </c>
      <c r="AG19" s="571">
        <v>0</v>
      </c>
      <c r="AH19" s="573">
        <v>0</v>
      </c>
      <c r="AI19" s="571">
        <v>0</v>
      </c>
      <c r="AJ19" s="573">
        <v>0</v>
      </c>
      <c r="AK19" s="571">
        <v>0</v>
      </c>
      <c r="AL19" s="573">
        <v>0</v>
      </c>
      <c r="AM19" s="571">
        <v>0</v>
      </c>
      <c r="AN19" s="573">
        <v>0</v>
      </c>
      <c r="AO19" s="571">
        <v>0</v>
      </c>
      <c r="AP19" s="573">
        <v>0</v>
      </c>
      <c r="AQ19" s="571">
        <v>0</v>
      </c>
      <c r="AR19" s="573">
        <v>0</v>
      </c>
      <c r="AS19" s="571">
        <v>0</v>
      </c>
      <c r="AT19" s="576">
        <v>0</v>
      </c>
      <c r="AU19" s="1370">
        <f t="shared" si="0"/>
        <v>0</v>
      </c>
      <c r="AV19" s="1371">
        <f t="shared" si="0"/>
        <v>0</v>
      </c>
      <c r="AW19" s="1762" t="str">
        <f t="shared" si="1"/>
        <v>OK</v>
      </c>
      <c r="AX19" s="1754">
        <f>'t1'!L19-'t3'!C19-'t3'!E19-'t3'!G19-'t3'!I19-'t3'!K19+'t3'!M19+'t3'!O19+'t3'!Q19</f>
        <v>0</v>
      </c>
      <c r="AY19" s="1755">
        <f>'t1'!M19-'t3'!D19-'t3'!F19-'t3'!H19-'t3'!J19-'t3'!L19+'t3'!N19+'t3'!P19+'t3'!R19</f>
        <v>0</v>
      </c>
      <c r="AZ19" s="1070">
        <f>'t1'!N19</f>
        <v>0</v>
      </c>
    </row>
    <row r="20" spans="1:52" ht="14.25" customHeight="1">
      <c r="A20" s="1136" t="str">
        <f>'t1'!A20</f>
        <v>veterinari con inc. di struttura semplice (rapp. esclusivo)</v>
      </c>
      <c r="B20" s="1171" t="str">
        <f>'t1'!B20</f>
        <v>SD0E73</v>
      </c>
      <c r="C20" s="571">
        <v>0</v>
      </c>
      <c r="D20" s="573">
        <v>0</v>
      </c>
      <c r="E20" s="571">
        <v>0</v>
      </c>
      <c r="F20" s="573">
        <v>0</v>
      </c>
      <c r="G20" s="571">
        <v>0</v>
      </c>
      <c r="H20" s="573">
        <v>0</v>
      </c>
      <c r="I20" s="571">
        <v>0</v>
      </c>
      <c r="J20" s="573">
        <v>0</v>
      </c>
      <c r="K20" s="571">
        <v>0</v>
      </c>
      <c r="L20" s="573">
        <v>0</v>
      </c>
      <c r="M20" s="571">
        <v>0</v>
      </c>
      <c r="N20" s="573">
        <v>0</v>
      </c>
      <c r="O20" s="571">
        <v>0</v>
      </c>
      <c r="P20" s="573">
        <v>0</v>
      </c>
      <c r="Q20" s="571">
        <v>0</v>
      </c>
      <c r="R20" s="573">
        <v>0</v>
      </c>
      <c r="S20" s="571">
        <v>0</v>
      </c>
      <c r="T20" s="573">
        <v>0</v>
      </c>
      <c r="U20" s="571">
        <v>0</v>
      </c>
      <c r="V20" s="573">
        <v>0</v>
      </c>
      <c r="W20" s="571">
        <v>0</v>
      </c>
      <c r="X20" s="573">
        <v>0</v>
      </c>
      <c r="Y20" s="571">
        <v>0</v>
      </c>
      <c r="Z20" s="573">
        <v>0</v>
      </c>
      <c r="AA20" s="571">
        <v>0</v>
      </c>
      <c r="AB20" s="573">
        <v>0</v>
      </c>
      <c r="AC20" s="571">
        <v>0</v>
      </c>
      <c r="AD20" s="573">
        <v>0</v>
      </c>
      <c r="AE20" s="571">
        <v>0</v>
      </c>
      <c r="AF20" s="573">
        <v>0</v>
      </c>
      <c r="AG20" s="571">
        <v>0</v>
      </c>
      <c r="AH20" s="573">
        <v>0</v>
      </c>
      <c r="AI20" s="571">
        <v>0</v>
      </c>
      <c r="AJ20" s="573">
        <v>0</v>
      </c>
      <c r="AK20" s="571">
        <v>0</v>
      </c>
      <c r="AL20" s="573">
        <v>0</v>
      </c>
      <c r="AM20" s="571">
        <v>0</v>
      </c>
      <c r="AN20" s="573">
        <v>0</v>
      </c>
      <c r="AO20" s="571">
        <v>0</v>
      </c>
      <c r="AP20" s="573">
        <v>0</v>
      </c>
      <c r="AQ20" s="571">
        <v>0</v>
      </c>
      <c r="AR20" s="573">
        <v>0</v>
      </c>
      <c r="AS20" s="571">
        <v>0</v>
      </c>
      <c r="AT20" s="576">
        <v>0</v>
      </c>
      <c r="AU20" s="1370">
        <f t="shared" si="0"/>
        <v>0</v>
      </c>
      <c r="AV20" s="1371">
        <f t="shared" si="0"/>
        <v>0</v>
      </c>
      <c r="AW20" s="1762" t="str">
        <f t="shared" si="1"/>
        <v>OK</v>
      </c>
      <c r="AX20" s="1754">
        <f>'t1'!L20-'t3'!C20-'t3'!E20-'t3'!G20-'t3'!I20-'t3'!K20+'t3'!M20+'t3'!O20+'t3'!Q20</f>
        <v>0</v>
      </c>
      <c r="AY20" s="1755">
        <f>'t1'!M20-'t3'!D20-'t3'!F20-'t3'!H20-'t3'!J20-'t3'!L20+'t3'!N20+'t3'!P20+'t3'!R20</f>
        <v>0</v>
      </c>
      <c r="AZ20" s="1070">
        <f>'t1'!N20</f>
        <v>0</v>
      </c>
    </row>
    <row r="21" spans="1:52" ht="14.25" customHeight="1">
      <c r="A21" s="1136" t="str">
        <f>'t1'!A21</f>
        <v>veterinari con inc. di struttura semplice (rapp. non escl.)</v>
      </c>
      <c r="B21" s="1171" t="str">
        <f>'t1'!B21</f>
        <v>SD0N73</v>
      </c>
      <c r="C21" s="571">
        <v>0</v>
      </c>
      <c r="D21" s="573">
        <v>0</v>
      </c>
      <c r="E21" s="571">
        <v>0</v>
      </c>
      <c r="F21" s="573">
        <v>0</v>
      </c>
      <c r="G21" s="571">
        <v>0</v>
      </c>
      <c r="H21" s="573">
        <v>0</v>
      </c>
      <c r="I21" s="571">
        <v>0</v>
      </c>
      <c r="J21" s="573">
        <v>0</v>
      </c>
      <c r="K21" s="571">
        <v>0</v>
      </c>
      <c r="L21" s="573">
        <v>0</v>
      </c>
      <c r="M21" s="571">
        <v>0</v>
      </c>
      <c r="N21" s="573">
        <v>0</v>
      </c>
      <c r="O21" s="571">
        <v>0</v>
      </c>
      <c r="P21" s="573">
        <v>0</v>
      </c>
      <c r="Q21" s="571">
        <v>0</v>
      </c>
      <c r="R21" s="573">
        <v>0</v>
      </c>
      <c r="S21" s="571">
        <v>0</v>
      </c>
      <c r="T21" s="573">
        <v>0</v>
      </c>
      <c r="U21" s="571">
        <v>0</v>
      </c>
      <c r="V21" s="573">
        <v>0</v>
      </c>
      <c r="W21" s="571">
        <v>0</v>
      </c>
      <c r="X21" s="573">
        <v>0</v>
      </c>
      <c r="Y21" s="571">
        <v>0</v>
      </c>
      <c r="Z21" s="573">
        <v>0</v>
      </c>
      <c r="AA21" s="571">
        <v>0</v>
      </c>
      <c r="AB21" s="573">
        <v>0</v>
      </c>
      <c r="AC21" s="571">
        <v>0</v>
      </c>
      <c r="AD21" s="573">
        <v>0</v>
      </c>
      <c r="AE21" s="571">
        <v>0</v>
      </c>
      <c r="AF21" s="573">
        <v>0</v>
      </c>
      <c r="AG21" s="571">
        <v>0</v>
      </c>
      <c r="AH21" s="573">
        <v>0</v>
      </c>
      <c r="AI21" s="571">
        <v>0</v>
      </c>
      <c r="AJ21" s="573">
        <v>0</v>
      </c>
      <c r="AK21" s="571">
        <v>0</v>
      </c>
      <c r="AL21" s="573">
        <v>0</v>
      </c>
      <c r="AM21" s="571">
        <v>0</v>
      </c>
      <c r="AN21" s="573">
        <v>0</v>
      </c>
      <c r="AO21" s="571">
        <v>0</v>
      </c>
      <c r="AP21" s="573">
        <v>0</v>
      </c>
      <c r="AQ21" s="571">
        <v>0</v>
      </c>
      <c r="AR21" s="573">
        <v>0</v>
      </c>
      <c r="AS21" s="571">
        <v>0</v>
      </c>
      <c r="AT21" s="576">
        <v>0</v>
      </c>
      <c r="AU21" s="1370">
        <f t="shared" si="0"/>
        <v>0</v>
      </c>
      <c r="AV21" s="1371">
        <f t="shared" si="0"/>
        <v>0</v>
      </c>
      <c r="AW21" s="1762" t="str">
        <f t="shared" si="1"/>
        <v>OK</v>
      </c>
      <c r="AX21" s="1754">
        <f>'t1'!L21-'t3'!C21-'t3'!E21-'t3'!G21-'t3'!I21-'t3'!K21+'t3'!M21+'t3'!O21+'t3'!Q21</f>
        <v>0</v>
      </c>
      <c r="AY21" s="1755">
        <f>'t1'!M21-'t3'!D21-'t3'!F21-'t3'!H21-'t3'!J21-'t3'!L21+'t3'!N21+'t3'!P21+'t3'!R21</f>
        <v>0</v>
      </c>
      <c r="AZ21" s="1070">
        <f>'t1'!N21</f>
        <v>0</v>
      </c>
    </row>
    <row r="22" spans="1:52" ht="14.25" customHeight="1">
      <c r="A22" s="1136" t="str">
        <f>'t1'!A22</f>
        <v>veterinari con altri incar. prof.li (rapp. esclusivo)</v>
      </c>
      <c r="B22" s="1171" t="str">
        <f>'t1'!B22</f>
        <v>SD0A73</v>
      </c>
      <c r="C22" s="571">
        <v>0</v>
      </c>
      <c r="D22" s="573">
        <v>0</v>
      </c>
      <c r="E22" s="571">
        <v>0</v>
      </c>
      <c r="F22" s="573">
        <v>0</v>
      </c>
      <c r="G22" s="571">
        <v>0</v>
      </c>
      <c r="H22" s="573">
        <v>0</v>
      </c>
      <c r="I22" s="571">
        <v>0</v>
      </c>
      <c r="J22" s="573">
        <v>0</v>
      </c>
      <c r="K22" s="571">
        <v>0</v>
      </c>
      <c r="L22" s="573">
        <v>0</v>
      </c>
      <c r="M22" s="571">
        <v>0</v>
      </c>
      <c r="N22" s="573">
        <v>0</v>
      </c>
      <c r="O22" s="571">
        <v>0</v>
      </c>
      <c r="P22" s="573">
        <v>0</v>
      </c>
      <c r="Q22" s="571">
        <v>0</v>
      </c>
      <c r="R22" s="573">
        <v>0</v>
      </c>
      <c r="S22" s="571">
        <v>0</v>
      </c>
      <c r="T22" s="573">
        <v>0</v>
      </c>
      <c r="U22" s="571">
        <v>0</v>
      </c>
      <c r="V22" s="573">
        <v>0</v>
      </c>
      <c r="W22" s="571">
        <v>0</v>
      </c>
      <c r="X22" s="573">
        <v>0</v>
      </c>
      <c r="Y22" s="571">
        <v>0</v>
      </c>
      <c r="Z22" s="573">
        <v>0</v>
      </c>
      <c r="AA22" s="571">
        <v>0</v>
      </c>
      <c r="AB22" s="573">
        <v>0</v>
      </c>
      <c r="AC22" s="571">
        <v>0</v>
      </c>
      <c r="AD22" s="573">
        <v>0</v>
      </c>
      <c r="AE22" s="571">
        <v>0</v>
      </c>
      <c r="AF22" s="573">
        <v>0</v>
      </c>
      <c r="AG22" s="571">
        <v>0</v>
      </c>
      <c r="AH22" s="573">
        <v>0</v>
      </c>
      <c r="AI22" s="571">
        <v>0</v>
      </c>
      <c r="AJ22" s="573">
        <v>0</v>
      </c>
      <c r="AK22" s="571">
        <v>0</v>
      </c>
      <c r="AL22" s="573">
        <v>0</v>
      </c>
      <c r="AM22" s="571">
        <v>0</v>
      </c>
      <c r="AN22" s="573">
        <v>0</v>
      </c>
      <c r="AO22" s="571">
        <v>0</v>
      </c>
      <c r="AP22" s="573">
        <v>0</v>
      </c>
      <c r="AQ22" s="571">
        <v>0</v>
      </c>
      <c r="AR22" s="573">
        <v>0</v>
      </c>
      <c r="AS22" s="571">
        <v>0</v>
      </c>
      <c r="AT22" s="576">
        <v>0</v>
      </c>
      <c r="AU22" s="1370">
        <f t="shared" si="0"/>
        <v>0</v>
      </c>
      <c r="AV22" s="1371">
        <f t="shared" si="0"/>
        <v>0</v>
      </c>
      <c r="AW22" s="1762" t="str">
        <f t="shared" si="1"/>
        <v>OK</v>
      </c>
      <c r="AX22" s="1754">
        <f>'t1'!L22-'t3'!C22-'t3'!E22-'t3'!G22-'t3'!I22-'t3'!K22+'t3'!M22+'t3'!O22+'t3'!Q22</f>
        <v>0</v>
      </c>
      <c r="AY22" s="1755">
        <f>'t1'!M22-'t3'!D22-'t3'!F22-'t3'!H22-'t3'!J22-'t3'!L22+'t3'!N22+'t3'!P22+'t3'!R22</f>
        <v>0</v>
      </c>
      <c r="AZ22" s="1070">
        <f>'t1'!N22</f>
        <v>0</v>
      </c>
    </row>
    <row r="23" spans="1:52" ht="14.25" customHeight="1">
      <c r="A23" s="1136" t="str">
        <f>'t1'!A23</f>
        <v>veterinari con altri incar. prof.li (rapp. non escl.)</v>
      </c>
      <c r="B23" s="1171" t="str">
        <f>'t1'!B23</f>
        <v>SD0072</v>
      </c>
      <c r="C23" s="571">
        <v>0</v>
      </c>
      <c r="D23" s="573">
        <v>0</v>
      </c>
      <c r="E23" s="571">
        <v>0</v>
      </c>
      <c r="F23" s="573">
        <v>0</v>
      </c>
      <c r="G23" s="571">
        <v>0</v>
      </c>
      <c r="H23" s="573">
        <v>0</v>
      </c>
      <c r="I23" s="571">
        <v>0</v>
      </c>
      <c r="J23" s="573">
        <v>0</v>
      </c>
      <c r="K23" s="571">
        <v>0</v>
      </c>
      <c r="L23" s="573">
        <v>0</v>
      </c>
      <c r="M23" s="571">
        <v>0</v>
      </c>
      <c r="N23" s="573">
        <v>0</v>
      </c>
      <c r="O23" s="571">
        <v>0</v>
      </c>
      <c r="P23" s="573">
        <v>0</v>
      </c>
      <c r="Q23" s="571">
        <v>0</v>
      </c>
      <c r="R23" s="573">
        <v>0</v>
      </c>
      <c r="S23" s="571">
        <v>0</v>
      </c>
      <c r="T23" s="573">
        <v>0</v>
      </c>
      <c r="U23" s="571">
        <v>0</v>
      </c>
      <c r="V23" s="573">
        <v>0</v>
      </c>
      <c r="W23" s="571">
        <v>0</v>
      </c>
      <c r="X23" s="573">
        <v>0</v>
      </c>
      <c r="Y23" s="571">
        <v>0</v>
      </c>
      <c r="Z23" s="573">
        <v>0</v>
      </c>
      <c r="AA23" s="571">
        <v>0</v>
      </c>
      <c r="AB23" s="573">
        <v>0</v>
      </c>
      <c r="AC23" s="571">
        <v>0</v>
      </c>
      <c r="AD23" s="573">
        <v>0</v>
      </c>
      <c r="AE23" s="571">
        <v>0</v>
      </c>
      <c r="AF23" s="573">
        <v>0</v>
      </c>
      <c r="AG23" s="571">
        <v>0</v>
      </c>
      <c r="AH23" s="573">
        <v>0</v>
      </c>
      <c r="AI23" s="571">
        <v>0</v>
      </c>
      <c r="AJ23" s="573">
        <v>0</v>
      </c>
      <c r="AK23" s="571">
        <v>0</v>
      </c>
      <c r="AL23" s="573">
        <v>0</v>
      </c>
      <c r="AM23" s="571">
        <v>0</v>
      </c>
      <c r="AN23" s="573">
        <v>0</v>
      </c>
      <c r="AO23" s="571">
        <v>0</v>
      </c>
      <c r="AP23" s="573">
        <v>0</v>
      </c>
      <c r="AQ23" s="571">
        <v>0</v>
      </c>
      <c r="AR23" s="573">
        <v>0</v>
      </c>
      <c r="AS23" s="571">
        <v>0</v>
      </c>
      <c r="AT23" s="576">
        <v>0</v>
      </c>
      <c r="AU23" s="1370">
        <f t="shared" si="0"/>
        <v>0</v>
      </c>
      <c r="AV23" s="1371">
        <f t="shared" si="0"/>
        <v>0</v>
      </c>
      <c r="AW23" s="1762" t="str">
        <f t="shared" si="1"/>
        <v>OK</v>
      </c>
      <c r="AX23" s="1754">
        <f>'t1'!L23-'t3'!C23-'t3'!E23-'t3'!G23-'t3'!I23-'t3'!K23+'t3'!M23+'t3'!O23+'t3'!Q23</f>
        <v>0</v>
      </c>
      <c r="AY23" s="1755">
        <f>'t1'!M23-'t3'!D23-'t3'!F23-'t3'!H23-'t3'!J23-'t3'!L23+'t3'!N23+'t3'!P23+'t3'!R23</f>
        <v>0</v>
      </c>
      <c r="AZ23" s="1070">
        <f>'t1'!N23</f>
        <v>0</v>
      </c>
    </row>
    <row r="24" spans="1:52" ht="14.25" customHeight="1">
      <c r="A24" s="1136" t="str">
        <f>'t1'!A24</f>
        <v>veterinari a t. determinato (art. 15-septies d.lgs. 502/92)</v>
      </c>
      <c r="B24" s="1171" t="str">
        <f>'t1'!B24</f>
        <v>SD0598</v>
      </c>
      <c r="C24" s="571">
        <v>0</v>
      </c>
      <c r="D24" s="573">
        <v>0</v>
      </c>
      <c r="E24" s="571">
        <v>0</v>
      </c>
      <c r="F24" s="573">
        <v>0</v>
      </c>
      <c r="G24" s="571">
        <v>0</v>
      </c>
      <c r="H24" s="573">
        <v>0</v>
      </c>
      <c r="I24" s="571">
        <v>0</v>
      </c>
      <c r="J24" s="573">
        <v>0</v>
      </c>
      <c r="K24" s="571">
        <v>0</v>
      </c>
      <c r="L24" s="573">
        <v>0</v>
      </c>
      <c r="M24" s="571">
        <v>0</v>
      </c>
      <c r="N24" s="573">
        <v>0</v>
      </c>
      <c r="O24" s="571">
        <v>0</v>
      </c>
      <c r="P24" s="573">
        <v>0</v>
      </c>
      <c r="Q24" s="571">
        <v>0</v>
      </c>
      <c r="R24" s="573">
        <v>0</v>
      </c>
      <c r="S24" s="571">
        <v>0</v>
      </c>
      <c r="T24" s="573">
        <v>0</v>
      </c>
      <c r="U24" s="571">
        <v>0</v>
      </c>
      <c r="V24" s="573">
        <v>0</v>
      </c>
      <c r="W24" s="571">
        <v>0</v>
      </c>
      <c r="X24" s="573">
        <v>0</v>
      </c>
      <c r="Y24" s="571">
        <v>0</v>
      </c>
      <c r="Z24" s="573">
        <v>0</v>
      </c>
      <c r="AA24" s="571">
        <v>0</v>
      </c>
      <c r="AB24" s="573">
        <v>0</v>
      </c>
      <c r="AC24" s="571">
        <v>0</v>
      </c>
      <c r="AD24" s="573">
        <v>0</v>
      </c>
      <c r="AE24" s="571">
        <v>0</v>
      </c>
      <c r="AF24" s="573">
        <v>0</v>
      </c>
      <c r="AG24" s="571">
        <v>0</v>
      </c>
      <c r="AH24" s="573">
        <v>0</v>
      </c>
      <c r="AI24" s="571">
        <v>0</v>
      </c>
      <c r="AJ24" s="573">
        <v>0</v>
      </c>
      <c r="AK24" s="571">
        <v>0</v>
      </c>
      <c r="AL24" s="573">
        <v>0</v>
      </c>
      <c r="AM24" s="571">
        <v>0</v>
      </c>
      <c r="AN24" s="573">
        <v>0</v>
      </c>
      <c r="AO24" s="571">
        <v>0</v>
      </c>
      <c r="AP24" s="573">
        <v>0</v>
      </c>
      <c r="AQ24" s="571">
        <v>0</v>
      </c>
      <c r="AR24" s="573">
        <v>0</v>
      </c>
      <c r="AS24" s="571">
        <v>0</v>
      </c>
      <c r="AT24" s="576">
        <v>0</v>
      </c>
      <c r="AU24" s="1370">
        <f t="shared" si="0"/>
        <v>0</v>
      </c>
      <c r="AV24" s="1371">
        <f t="shared" si="0"/>
        <v>0</v>
      </c>
      <c r="AW24" s="1762" t="str">
        <f t="shared" si="1"/>
        <v>OK</v>
      </c>
      <c r="AX24" s="1754">
        <f>'t1'!L24-'t3'!C24-'t3'!E24-'t3'!G24-'t3'!I24-'t3'!K24+'t3'!M24+'t3'!O24+'t3'!Q24</f>
        <v>0</v>
      </c>
      <c r="AY24" s="1755">
        <f>'t1'!M24-'t3'!D24-'t3'!F24-'t3'!H24-'t3'!J24-'t3'!L24+'t3'!N24+'t3'!P24+'t3'!R24</f>
        <v>0</v>
      </c>
      <c r="AZ24" s="1070">
        <f>'t1'!N24</f>
        <v>0</v>
      </c>
    </row>
    <row r="25" spans="1:52" ht="14.25" customHeight="1">
      <c r="A25" s="1136" t="str">
        <f>'t1'!A25</f>
        <v>odontoiatri con inc. di struttura complessa (rapp. esclusivo)</v>
      </c>
      <c r="B25" s="1171" t="str">
        <f>'t1'!B25</f>
        <v>SD0E49</v>
      </c>
      <c r="C25" s="571">
        <v>0</v>
      </c>
      <c r="D25" s="573">
        <v>0</v>
      </c>
      <c r="E25" s="571">
        <v>0</v>
      </c>
      <c r="F25" s="573">
        <v>0</v>
      </c>
      <c r="G25" s="571">
        <v>0</v>
      </c>
      <c r="H25" s="573">
        <v>0</v>
      </c>
      <c r="I25" s="571">
        <v>0</v>
      </c>
      <c r="J25" s="573">
        <v>0</v>
      </c>
      <c r="K25" s="571">
        <v>0</v>
      </c>
      <c r="L25" s="573">
        <v>0</v>
      </c>
      <c r="M25" s="571">
        <v>0</v>
      </c>
      <c r="N25" s="573">
        <v>0</v>
      </c>
      <c r="O25" s="571">
        <v>0</v>
      </c>
      <c r="P25" s="573">
        <v>0</v>
      </c>
      <c r="Q25" s="571">
        <v>0</v>
      </c>
      <c r="R25" s="573">
        <v>0</v>
      </c>
      <c r="S25" s="571">
        <v>0</v>
      </c>
      <c r="T25" s="573">
        <v>0</v>
      </c>
      <c r="U25" s="571">
        <v>0</v>
      </c>
      <c r="V25" s="573">
        <v>0</v>
      </c>
      <c r="W25" s="571">
        <v>0</v>
      </c>
      <c r="X25" s="573">
        <v>0</v>
      </c>
      <c r="Y25" s="571">
        <v>0</v>
      </c>
      <c r="Z25" s="573">
        <v>0</v>
      </c>
      <c r="AA25" s="571">
        <v>0</v>
      </c>
      <c r="AB25" s="573">
        <v>0</v>
      </c>
      <c r="AC25" s="571">
        <v>0</v>
      </c>
      <c r="AD25" s="573">
        <v>0</v>
      </c>
      <c r="AE25" s="571">
        <v>0</v>
      </c>
      <c r="AF25" s="573">
        <v>0</v>
      </c>
      <c r="AG25" s="571">
        <v>0</v>
      </c>
      <c r="AH25" s="573">
        <v>0</v>
      </c>
      <c r="AI25" s="571">
        <v>0</v>
      </c>
      <c r="AJ25" s="573">
        <v>0</v>
      </c>
      <c r="AK25" s="571">
        <v>0</v>
      </c>
      <c r="AL25" s="573">
        <v>0</v>
      </c>
      <c r="AM25" s="571">
        <v>0</v>
      </c>
      <c r="AN25" s="573">
        <v>0</v>
      </c>
      <c r="AO25" s="571">
        <v>0</v>
      </c>
      <c r="AP25" s="573">
        <v>0</v>
      </c>
      <c r="AQ25" s="571">
        <v>0</v>
      </c>
      <c r="AR25" s="573">
        <v>0</v>
      </c>
      <c r="AS25" s="571">
        <v>0</v>
      </c>
      <c r="AT25" s="576">
        <v>0</v>
      </c>
      <c r="AU25" s="1370">
        <f t="shared" si="0"/>
        <v>0</v>
      </c>
      <c r="AV25" s="1371">
        <f t="shared" si="0"/>
        <v>0</v>
      </c>
      <c r="AW25" s="1762" t="str">
        <f t="shared" si="1"/>
        <v>OK</v>
      </c>
      <c r="AX25" s="1754">
        <f>'t1'!L25-'t3'!C25-'t3'!E25-'t3'!G25-'t3'!I25-'t3'!K25+'t3'!M25+'t3'!O25+'t3'!Q25</f>
        <v>0</v>
      </c>
      <c r="AY25" s="1755">
        <f>'t1'!M25-'t3'!D25-'t3'!F25-'t3'!H25-'t3'!J25-'t3'!L25+'t3'!N25+'t3'!P25+'t3'!R25</f>
        <v>0</v>
      </c>
      <c r="AZ25" s="1070">
        <f>'t1'!N25</f>
        <v>0</v>
      </c>
    </row>
    <row r="26" spans="1:52" ht="14.25" customHeight="1">
      <c r="A26" s="1136" t="str">
        <f>'t1'!A26</f>
        <v>odontoiatri con inc. di struttura complessa (rapp. non escl.)</v>
      </c>
      <c r="B26" s="1171" t="str">
        <f>'t1'!B26</f>
        <v>SD0N49</v>
      </c>
      <c r="C26" s="571">
        <v>0</v>
      </c>
      <c r="D26" s="573">
        <v>0</v>
      </c>
      <c r="E26" s="571">
        <v>0</v>
      </c>
      <c r="F26" s="573">
        <v>0</v>
      </c>
      <c r="G26" s="571">
        <v>0</v>
      </c>
      <c r="H26" s="573">
        <v>0</v>
      </c>
      <c r="I26" s="571">
        <v>0</v>
      </c>
      <c r="J26" s="573">
        <v>0</v>
      </c>
      <c r="K26" s="571">
        <v>0</v>
      </c>
      <c r="L26" s="573">
        <v>0</v>
      </c>
      <c r="M26" s="571">
        <v>0</v>
      </c>
      <c r="N26" s="573">
        <v>0</v>
      </c>
      <c r="O26" s="571">
        <v>0</v>
      </c>
      <c r="P26" s="573">
        <v>0</v>
      </c>
      <c r="Q26" s="571">
        <v>0</v>
      </c>
      <c r="R26" s="573">
        <v>0</v>
      </c>
      <c r="S26" s="571">
        <v>0</v>
      </c>
      <c r="T26" s="573">
        <v>0</v>
      </c>
      <c r="U26" s="571">
        <v>0</v>
      </c>
      <c r="V26" s="573">
        <v>0</v>
      </c>
      <c r="W26" s="571">
        <v>0</v>
      </c>
      <c r="X26" s="573">
        <v>0</v>
      </c>
      <c r="Y26" s="571">
        <v>0</v>
      </c>
      <c r="Z26" s="573">
        <v>0</v>
      </c>
      <c r="AA26" s="571">
        <v>0</v>
      </c>
      <c r="AB26" s="573">
        <v>0</v>
      </c>
      <c r="AC26" s="571">
        <v>0</v>
      </c>
      <c r="AD26" s="573">
        <v>0</v>
      </c>
      <c r="AE26" s="571">
        <v>0</v>
      </c>
      <c r="AF26" s="573">
        <v>0</v>
      </c>
      <c r="AG26" s="571">
        <v>0</v>
      </c>
      <c r="AH26" s="573">
        <v>0</v>
      </c>
      <c r="AI26" s="571">
        <v>0</v>
      </c>
      <c r="AJ26" s="573">
        <v>0</v>
      </c>
      <c r="AK26" s="571">
        <v>0</v>
      </c>
      <c r="AL26" s="573">
        <v>0</v>
      </c>
      <c r="AM26" s="571">
        <v>0</v>
      </c>
      <c r="AN26" s="573">
        <v>0</v>
      </c>
      <c r="AO26" s="571">
        <v>0</v>
      </c>
      <c r="AP26" s="573">
        <v>0</v>
      </c>
      <c r="AQ26" s="571">
        <v>0</v>
      </c>
      <c r="AR26" s="573">
        <v>0</v>
      </c>
      <c r="AS26" s="571">
        <v>0</v>
      </c>
      <c r="AT26" s="576">
        <v>0</v>
      </c>
      <c r="AU26" s="1370">
        <f t="shared" si="0"/>
        <v>0</v>
      </c>
      <c r="AV26" s="1371">
        <f t="shared" si="0"/>
        <v>0</v>
      </c>
      <c r="AW26" s="1762" t="str">
        <f t="shared" si="1"/>
        <v>OK</v>
      </c>
      <c r="AX26" s="1754">
        <f>'t1'!L26-'t3'!C26-'t3'!E26-'t3'!G26-'t3'!I26-'t3'!K26+'t3'!M26+'t3'!O26+'t3'!Q26</f>
        <v>0</v>
      </c>
      <c r="AY26" s="1755">
        <f>'t1'!M26-'t3'!D26-'t3'!F26-'t3'!H26-'t3'!J26-'t3'!L26+'t3'!N26+'t3'!P26+'t3'!R26</f>
        <v>0</v>
      </c>
      <c r="AZ26" s="1070">
        <f>'t1'!N26</f>
        <v>0</v>
      </c>
    </row>
    <row r="27" spans="1:52" ht="14.25" customHeight="1">
      <c r="A27" s="1136" t="str">
        <f>'t1'!A27</f>
        <v>odontoiatri con inc. di struttura semplice (rapp. esclusivo)</v>
      </c>
      <c r="B27" s="1171" t="str">
        <f>'t1'!B27</f>
        <v>SD0E48</v>
      </c>
      <c r="C27" s="571">
        <v>0</v>
      </c>
      <c r="D27" s="573">
        <v>0</v>
      </c>
      <c r="E27" s="571">
        <v>0</v>
      </c>
      <c r="F27" s="573">
        <v>0</v>
      </c>
      <c r="G27" s="571">
        <v>0</v>
      </c>
      <c r="H27" s="573">
        <v>0</v>
      </c>
      <c r="I27" s="571">
        <v>0</v>
      </c>
      <c r="J27" s="573">
        <v>0</v>
      </c>
      <c r="K27" s="571">
        <v>0</v>
      </c>
      <c r="L27" s="573">
        <v>0</v>
      </c>
      <c r="M27" s="571">
        <v>0</v>
      </c>
      <c r="N27" s="573">
        <v>0</v>
      </c>
      <c r="O27" s="571">
        <v>0</v>
      </c>
      <c r="P27" s="573">
        <v>0</v>
      </c>
      <c r="Q27" s="571">
        <v>0</v>
      </c>
      <c r="R27" s="573">
        <v>0</v>
      </c>
      <c r="S27" s="571">
        <v>0</v>
      </c>
      <c r="T27" s="573">
        <v>0</v>
      </c>
      <c r="U27" s="571">
        <v>0</v>
      </c>
      <c r="V27" s="573">
        <v>0</v>
      </c>
      <c r="W27" s="571">
        <v>0</v>
      </c>
      <c r="X27" s="573">
        <v>0</v>
      </c>
      <c r="Y27" s="571">
        <v>0</v>
      </c>
      <c r="Z27" s="573">
        <v>0</v>
      </c>
      <c r="AA27" s="571">
        <v>0</v>
      </c>
      <c r="AB27" s="573">
        <v>0</v>
      </c>
      <c r="AC27" s="571">
        <v>0</v>
      </c>
      <c r="AD27" s="573">
        <v>0</v>
      </c>
      <c r="AE27" s="571">
        <v>0</v>
      </c>
      <c r="AF27" s="573">
        <v>0</v>
      </c>
      <c r="AG27" s="571">
        <v>0</v>
      </c>
      <c r="AH27" s="573">
        <v>0</v>
      </c>
      <c r="AI27" s="571">
        <v>0</v>
      </c>
      <c r="AJ27" s="573">
        <v>0</v>
      </c>
      <c r="AK27" s="571">
        <v>0</v>
      </c>
      <c r="AL27" s="573">
        <v>0</v>
      </c>
      <c r="AM27" s="571">
        <v>0</v>
      </c>
      <c r="AN27" s="573">
        <v>0</v>
      </c>
      <c r="AO27" s="571">
        <v>0</v>
      </c>
      <c r="AP27" s="573">
        <v>0</v>
      </c>
      <c r="AQ27" s="571">
        <v>0</v>
      </c>
      <c r="AR27" s="573">
        <v>0</v>
      </c>
      <c r="AS27" s="571">
        <v>0</v>
      </c>
      <c r="AT27" s="576">
        <v>0</v>
      </c>
      <c r="AU27" s="1370">
        <f t="shared" si="0"/>
        <v>0</v>
      </c>
      <c r="AV27" s="1371">
        <f t="shared" si="0"/>
        <v>0</v>
      </c>
      <c r="AW27" s="1762" t="str">
        <f t="shared" si="1"/>
        <v>OK</v>
      </c>
      <c r="AX27" s="1754">
        <f>'t1'!L27-'t3'!C27-'t3'!E27-'t3'!G27-'t3'!I27-'t3'!K27+'t3'!M27+'t3'!O27+'t3'!Q27</f>
        <v>0</v>
      </c>
      <c r="AY27" s="1755">
        <f>'t1'!M27-'t3'!D27-'t3'!F27-'t3'!H27-'t3'!J27-'t3'!L27+'t3'!N27+'t3'!P27+'t3'!R27</f>
        <v>0</v>
      </c>
      <c r="AZ27" s="1070">
        <f>'t1'!N27</f>
        <v>0</v>
      </c>
    </row>
    <row r="28" spans="1:52" ht="14.25" customHeight="1">
      <c r="A28" s="1136" t="str">
        <f>'t1'!A28</f>
        <v>odontoiatri con inc. di struttura semplice (rapp. non escl.)</v>
      </c>
      <c r="B28" s="1171" t="str">
        <f>'t1'!B28</f>
        <v>SD0N48</v>
      </c>
      <c r="C28" s="571">
        <v>0</v>
      </c>
      <c r="D28" s="573">
        <v>0</v>
      </c>
      <c r="E28" s="571">
        <v>0</v>
      </c>
      <c r="F28" s="573">
        <v>0</v>
      </c>
      <c r="G28" s="571">
        <v>0</v>
      </c>
      <c r="H28" s="573">
        <v>0</v>
      </c>
      <c r="I28" s="571">
        <v>0</v>
      </c>
      <c r="J28" s="573">
        <v>0</v>
      </c>
      <c r="K28" s="571">
        <v>0</v>
      </c>
      <c r="L28" s="573">
        <v>0</v>
      </c>
      <c r="M28" s="571">
        <v>0</v>
      </c>
      <c r="N28" s="573">
        <v>0</v>
      </c>
      <c r="O28" s="571">
        <v>0</v>
      </c>
      <c r="P28" s="573">
        <v>0</v>
      </c>
      <c r="Q28" s="571">
        <v>0</v>
      </c>
      <c r="R28" s="573">
        <v>0</v>
      </c>
      <c r="S28" s="571">
        <v>0</v>
      </c>
      <c r="T28" s="573">
        <v>0</v>
      </c>
      <c r="U28" s="571">
        <v>0</v>
      </c>
      <c r="V28" s="573">
        <v>0</v>
      </c>
      <c r="W28" s="571">
        <v>0</v>
      </c>
      <c r="X28" s="573">
        <v>0</v>
      </c>
      <c r="Y28" s="571">
        <v>0</v>
      </c>
      <c r="Z28" s="573">
        <v>0</v>
      </c>
      <c r="AA28" s="571">
        <v>0</v>
      </c>
      <c r="AB28" s="573">
        <v>0</v>
      </c>
      <c r="AC28" s="571">
        <v>0</v>
      </c>
      <c r="AD28" s="573">
        <v>0</v>
      </c>
      <c r="AE28" s="571">
        <v>0</v>
      </c>
      <c r="AF28" s="573">
        <v>0</v>
      </c>
      <c r="AG28" s="571">
        <v>0</v>
      </c>
      <c r="AH28" s="573">
        <v>0</v>
      </c>
      <c r="AI28" s="571">
        <v>0</v>
      </c>
      <c r="AJ28" s="573">
        <v>0</v>
      </c>
      <c r="AK28" s="571">
        <v>0</v>
      </c>
      <c r="AL28" s="573">
        <v>0</v>
      </c>
      <c r="AM28" s="571">
        <v>0</v>
      </c>
      <c r="AN28" s="573">
        <v>0</v>
      </c>
      <c r="AO28" s="571">
        <v>0</v>
      </c>
      <c r="AP28" s="573">
        <v>0</v>
      </c>
      <c r="AQ28" s="571">
        <v>0</v>
      </c>
      <c r="AR28" s="573">
        <v>0</v>
      </c>
      <c r="AS28" s="571">
        <v>0</v>
      </c>
      <c r="AT28" s="576">
        <v>0</v>
      </c>
      <c r="AU28" s="1370">
        <f t="shared" si="0"/>
        <v>0</v>
      </c>
      <c r="AV28" s="1371">
        <f t="shared" si="0"/>
        <v>0</v>
      </c>
      <c r="AW28" s="1762" t="str">
        <f t="shared" si="1"/>
        <v>OK</v>
      </c>
      <c r="AX28" s="1754">
        <f>'t1'!L28-'t3'!C28-'t3'!E28-'t3'!G28-'t3'!I28-'t3'!K28+'t3'!M28+'t3'!O28+'t3'!Q28</f>
        <v>0</v>
      </c>
      <c r="AY28" s="1755">
        <f>'t1'!M28-'t3'!D28-'t3'!F28-'t3'!H28-'t3'!J28-'t3'!L28+'t3'!N28+'t3'!P28+'t3'!R28</f>
        <v>0</v>
      </c>
      <c r="AZ28" s="1070">
        <f>'t1'!N28</f>
        <v>0</v>
      </c>
    </row>
    <row r="29" spans="1:52" ht="14.25" customHeight="1">
      <c r="A29" s="1136" t="str">
        <f>'t1'!A29</f>
        <v>odontoiatri con altri incar. prof.li (rapp. esclusivo)</v>
      </c>
      <c r="B29" s="1171" t="str">
        <f>'t1'!B29</f>
        <v>SD0A48</v>
      </c>
      <c r="C29" s="571">
        <v>0</v>
      </c>
      <c r="D29" s="573">
        <v>0</v>
      </c>
      <c r="E29" s="571">
        <v>0</v>
      </c>
      <c r="F29" s="573">
        <v>0</v>
      </c>
      <c r="G29" s="571">
        <v>0</v>
      </c>
      <c r="H29" s="573">
        <v>0</v>
      </c>
      <c r="I29" s="571">
        <v>0</v>
      </c>
      <c r="J29" s="573">
        <v>0</v>
      </c>
      <c r="K29" s="571">
        <v>0</v>
      </c>
      <c r="L29" s="573">
        <v>0</v>
      </c>
      <c r="M29" s="571">
        <v>0</v>
      </c>
      <c r="N29" s="573">
        <v>0</v>
      </c>
      <c r="O29" s="571">
        <v>0</v>
      </c>
      <c r="P29" s="573">
        <v>0</v>
      </c>
      <c r="Q29" s="571">
        <v>0</v>
      </c>
      <c r="R29" s="573">
        <v>0</v>
      </c>
      <c r="S29" s="571">
        <v>0</v>
      </c>
      <c r="T29" s="573">
        <v>0</v>
      </c>
      <c r="U29" s="571">
        <v>0</v>
      </c>
      <c r="V29" s="573">
        <v>0</v>
      </c>
      <c r="W29" s="571">
        <v>0</v>
      </c>
      <c r="X29" s="573">
        <v>0</v>
      </c>
      <c r="Y29" s="571">
        <v>0</v>
      </c>
      <c r="Z29" s="573">
        <v>0</v>
      </c>
      <c r="AA29" s="571">
        <v>0</v>
      </c>
      <c r="AB29" s="573">
        <v>0</v>
      </c>
      <c r="AC29" s="571">
        <v>0</v>
      </c>
      <c r="AD29" s="573">
        <v>0</v>
      </c>
      <c r="AE29" s="571">
        <v>0</v>
      </c>
      <c r="AF29" s="573">
        <v>0</v>
      </c>
      <c r="AG29" s="571">
        <v>0</v>
      </c>
      <c r="AH29" s="573">
        <v>0</v>
      </c>
      <c r="AI29" s="571">
        <v>0</v>
      </c>
      <c r="AJ29" s="573">
        <v>0</v>
      </c>
      <c r="AK29" s="571">
        <v>0</v>
      </c>
      <c r="AL29" s="573">
        <v>0</v>
      </c>
      <c r="AM29" s="571">
        <v>0</v>
      </c>
      <c r="AN29" s="573">
        <v>0</v>
      </c>
      <c r="AO29" s="571">
        <v>0</v>
      </c>
      <c r="AP29" s="573">
        <v>0</v>
      </c>
      <c r="AQ29" s="571">
        <v>0</v>
      </c>
      <c r="AR29" s="573">
        <v>0</v>
      </c>
      <c r="AS29" s="571">
        <v>0</v>
      </c>
      <c r="AT29" s="576">
        <v>0</v>
      </c>
      <c r="AU29" s="1370">
        <f t="shared" si="0"/>
        <v>0</v>
      </c>
      <c r="AV29" s="1371">
        <f t="shared" si="0"/>
        <v>0</v>
      </c>
      <c r="AW29" s="1762" t="str">
        <f t="shared" si="1"/>
        <v>OK</v>
      </c>
      <c r="AX29" s="1754">
        <f>'t1'!L29-'t3'!C29-'t3'!E29-'t3'!G29-'t3'!I29-'t3'!K29+'t3'!M29+'t3'!O29+'t3'!Q29</f>
        <v>0</v>
      </c>
      <c r="AY29" s="1755">
        <f>'t1'!M29-'t3'!D29-'t3'!F29-'t3'!H29-'t3'!J29-'t3'!L29+'t3'!N29+'t3'!P29+'t3'!R29</f>
        <v>0</v>
      </c>
      <c r="AZ29" s="1070">
        <f>'t1'!N29</f>
        <v>0</v>
      </c>
    </row>
    <row r="30" spans="1:52" ht="14.25" customHeight="1">
      <c r="A30" s="1136" t="str">
        <f>'t1'!A30</f>
        <v>odontoiatri con altri incar. prof.li (rapp. non escl.)</v>
      </c>
      <c r="B30" s="1171" t="str">
        <f>'t1'!B30</f>
        <v>SD0047</v>
      </c>
      <c r="C30" s="571">
        <v>0</v>
      </c>
      <c r="D30" s="573">
        <v>0</v>
      </c>
      <c r="E30" s="571">
        <v>0</v>
      </c>
      <c r="F30" s="573">
        <v>0</v>
      </c>
      <c r="G30" s="571">
        <v>0</v>
      </c>
      <c r="H30" s="573">
        <v>0</v>
      </c>
      <c r="I30" s="571">
        <v>0</v>
      </c>
      <c r="J30" s="573">
        <v>0</v>
      </c>
      <c r="K30" s="571">
        <v>0</v>
      </c>
      <c r="L30" s="573">
        <v>0</v>
      </c>
      <c r="M30" s="571">
        <v>0</v>
      </c>
      <c r="N30" s="573">
        <v>0</v>
      </c>
      <c r="O30" s="571">
        <v>0</v>
      </c>
      <c r="P30" s="573">
        <v>0</v>
      </c>
      <c r="Q30" s="571">
        <v>0</v>
      </c>
      <c r="R30" s="573">
        <v>0</v>
      </c>
      <c r="S30" s="571">
        <v>0</v>
      </c>
      <c r="T30" s="573">
        <v>0</v>
      </c>
      <c r="U30" s="571">
        <v>0</v>
      </c>
      <c r="V30" s="573">
        <v>0</v>
      </c>
      <c r="W30" s="571">
        <v>0</v>
      </c>
      <c r="X30" s="573">
        <v>0</v>
      </c>
      <c r="Y30" s="571">
        <v>0</v>
      </c>
      <c r="Z30" s="573">
        <v>0</v>
      </c>
      <c r="AA30" s="571">
        <v>0</v>
      </c>
      <c r="AB30" s="573">
        <v>0</v>
      </c>
      <c r="AC30" s="571">
        <v>0</v>
      </c>
      <c r="AD30" s="573">
        <v>0</v>
      </c>
      <c r="AE30" s="571">
        <v>0</v>
      </c>
      <c r="AF30" s="573">
        <v>0</v>
      </c>
      <c r="AG30" s="571">
        <v>0</v>
      </c>
      <c r="AH30" s="573">
        <v>0</v>
      </c>
      <c r="AI30" s="571">
        <v>0</v>
      </c>
      <c r="AJ30" s="573">
        <v>0</v>
      </c>
      <c r="AK30" s="571">
        <v>0</v>
      </c>
      <c r="AL30" s="573">
        <v>0</v>
      </c>
      <c r="AM30" s="571">
        <v>0</v>
      </c>
      <c r="AN30" s="573">
        <v>0</v>
      </c>
      <c r="AO30" s="571">
        <v>0</v>
      </c>
      <c r="AP30" s="573">
        <v>0</v>
      </c>
      <c r="AQ30" s="571">
        <v>0</v>
      </c>
      <c r="AR30" s="573">
        <v>0</v>
      </c>
      <c r="AS30" s="571">
        <v>0</v>
      </c>
      <c r="AT30" s="576">
        <v>0</v>
      </c>
      <c r="AU30" s="1370">
        <f t="shared" si="0"/>
        <v>0</v>
      </c>
      <c r="AV30" s="1371">
        <f t="shared" si="0"/>
        <v>0</v>
      </c>
      <c r="AW30" s="1762" t="str">
        <f t="shared" si="1"/>
        <v>OK</v>
      </c>
      <c r="AX30" s="1754">
        <f>'t1'!L30-'t3'!C30-'t3'!E30-'t3'!G30-'t3'!I30-'t3'!K30+'t3'!M30+'t3'!O30+'t3'!Q30</f>
        <v>0</v>
      </c>
      <c r="AY30" s="1755">
        <f>'t1'!M30-'t3'!D30-'t3'!F30-'t3'!H30-'t3'!J30-'t3'!L30+'t3'!N30+'t3'!P30+'t3'!R30</f>
        <v>0</v>
      </c>
      <c r="AZ30" s="1070">
        <f>'t1'!N30</f>
        <v>0</v>
      </c>
    </row>
    <row r="31" spans="1:52" ht="14.25" customHeight="1">
      <c r="A31" s="1136" t="str">
        <f>'t1'!A31</f>
        <v>odontoiatri a t. determinato (art. 15-septies d.lgs. 502/92)</v>
      </c>
      <c r="B31" s="1171" t="str">
        <f>'t1'!B31</f>
        <v>SD0599</v>
      </c>
      <c r="C31" s="571">
        <v>0</v>
      </c>
      <c r="D31" s="573">
        <v>0</v>
      </c>
      <c r="E31" s="571">
        <v>0</v>
      </c>
      <c r="F31" s="573">
        <v>0</v>
      </c>
      <c r="G31" s="571">
        <v>0</v>
      </c>
      <c r="H31" s="573">
        <v>0</v>
      </c>
      <c r="I31" s="571">
        <v>0</v>
      </c>
      <c r="J31" s="573">
        <v>0</v>
      </c>
      <c r="K31" s="571">
        <v>0</v>
      </c>
      <c r="L31" s="573">
        <v>0</v>
      </c>
      <c r="M31" s="571">
        <v>0</v>
      </c>
      <c r="N31" s="573">
        <v>0</v>
      </c>
      <c r="O31" s="571">
        <v>0</v>
      </c>
      <c r="P31" s="573">
        <v>0</v>
      </c>
      <c r="Q31" s="571">
        <v>0</v>
      </c>
      <c r="R31" s="573">
        <v>0</v>
      </c>
      <c r="S31" s="571">
        <v>0</v>
      </c>
      <c r="T31" s="573">
        <v>0</v>
      </c>
      <c r="U31" s="571">
        <v>0</v>
      </c>
      <c r="V31" s="573">
        <v>0</v>
      </c>
      <c r="W31" s="571">
        <v>0</v>
      </c>
      <c r="X31" s="573">
        <v>0</v>
      </c>
      <c r="Y31" s="571">
        <v>0</v>
      </c>
      <c r="Z31" s="573">
        <v>0</v>
      </c>
      <c r="AA31" s="571">
        <v>0</v>
      </c>
      <c r="AB31" s="573">
        <v>0</v>
      </c>
      <c r="AC31" s="571">
        <v>0</v>
      </c>
      <c r="AD31" s="573">
        <v>0</v>
      </c>
      <c r="AE31" s="571">
        <v>0</v>
      </c>
      <c r="AF31" s="573">
        <v>0</v>
      </c>
      <c r="AG31" s="571">
        <v>0</v>
      </c>
      <c r="AH31" s="573">
        <v>0</v>
      </c>
      <c r="AI31" s="571">
        <v>0</v>
      </c>
      <c r="AJ31" s="573">
        <v>0</v>
      </c>
      <c r="AK31" s="571">
        <v>0</v>
      </c>
      <c r="AL31" s="573">
        <v>0</v>
      </c>
      <c r="AM31" s="571">
        <v>0</v>
      </c>
      <c r="AN31" s="573">
        <v>0</v>
      </c>
      <c r="AO31" s="571">
        <v>0</v>
      </c>
      <c r="AP31" s="573">
        <v>0</v>
      </c>
      <c r="AQ31" s="571">
        <v>0</v>
      </c>
      <c r="AR31" s="573">
        <v>0</v>
      </c>
      <c r="AS31" s="571">
        <v>0</v>
      </c>
      <c r="AT31" s="576">
        <v>0</v>
      </c>
      <c r="AU31" s="1370">
        <f t="shared" si="0"/>
        <v>0</v>
      </c>
      <c r="AV31" s="1371">
        <f t="shared" si="0"/>
        <v>0</v>
      </c>
      <c r="AW31" s="1762" t="str">
        <f t="shared" si="1"/>
        <v>OK</v>
      </c>
      <c r="AX31" s="1754">
        <f>'t1'!L31-'t3'!C31-'t3'!E31-'t3'!G31-'t3'!I31-'t3'!K31+'t3'!M31+'t3'!O31+'t3'!Q31</f>
        <v>0</v>
      </c>
      <c r="AY31" s="1755">
        <f>'t1'!M31-'t3'!D31-'t3'!F31-'t3'!H31-'t3'!J31-'t3'!L31+'t3'!N31+'t3'!P31+'t3'!R31</f>
        <v>0</v>
      </c>
      <c r="AZ31" s="1070">
        <f>'t1'!N31</f>
        <v>0</v>
      </c>
    </row>
    <row r="32" spans="1:52" ht="14.25" customHeight="1">
      <c r="A32" s="1136" t="str">
        <f>'t1'!A32</f>
        <v>farmacisti con incarico di struttura complessa (rapp. esclusivo)</v>
      </c>
      <c r="B32" s="1171" t="str">
        <f>'t1'!B32</f>
        <v>SD0E39</v>
      </c>
      <c r="C32" s="571">
        <v>0</v>
      </c>
      <c r="D32" s="573">
        <v>0</v>
      </c>
      <c r="E32" s="571">
        <v>0</v>
      </c>
      <c r="F32" s="573">
        <v>0</v>
      </c>
      <c r="G32" s="571">
        <v>0</v>
      </c>
      <c r="H32" s="573">
        <v>0</v>
      </c>
      <c r="I32" s="571">
        <v>0</v>
      </c>
      <c r="J32" s="573">
        <v>0</v>
      </c>
      <c r="K32" s="571">
        <v>0</v>
      </c>
      <c r="L32" s="573">
        <v>0</v>
      </c>
      <c r="M32" s="571">
        <v>0</v>
      </c>
      <c r="N32" s="573">
        <v>0</v>
      </c>
      <c r="O32" s="571">
        <v>0</v>
      </c>
      <c r="P32" s="573">
        <v>0</v>
      </c>
      <c r="Q32" s="571">
        <v>0</v>
      </c>
      <c r="R32" s="573">
        <v>0</v>
      </c>
      <c r="S32" s="571">
        <v>0</v>
      </c>
      <c r="T32" s="573">
        <v>0</v>
      </c>
      <c r="U32" s="571">
        <v>1</v>
      </c>
      <c r="V32" s="573">
        <v>0</v>
      </c>
      <c r="W32" s="571">
        <v>0</v>
      </c>
      <c r="X32" s="573">
        <v>0</v>
      </c>
      <c r="Y32" s="571">
        <v>0</v>
      </c>
      <c r="Z32" s="573">
        <v>0</v>
      </c>
      <c r="AA32" s="571">
        <v>0</v>
      </c>
      <c r="AB32" s="573">
        <v>0</v>
      </c>
      <c r="AC32" s="571">
        <v>0</v>
      </c>
      <c r="AD32" s="573">
        <v>0</v>
      </c>
      <c r="AE32" s="571">
        <v>0</v>
      </c>
      <c r="AF32" s="573">
        <v>0</v>
      </c>
      <c r="AG32" s="571">
        <v>0</v>
      </c>
      <c r="AH32" s="573">
        <v>0</v>
      </c>
      <c r="AI32" s="571">
        <v>0</v>
      </c>
      <c r="AJ32" s="573">
        <v>0</v>
      </c>
      <c r="AK32" s="571">
        <v>0</v>
      </c>
      <c r="AL32" s="573">
        <v>0</v>
      </c>
      <c r="AM32" s="571">
        <v>0</v>
      </c>
      <c r="AN32" s="573">
        <v>0</v>
      </c>
      <c r="AO32" s="571">
        <v>0</v>
      </c>
      <c r="AP32" s="573">
        <v>0</v>
      </c>
      <c r="AQ32" s="571">
        <v>0</v>
      </c>
      <c r="AR32" s="573">
        <v>0</v>
      </c>
      <c r="AS32" s="571">
        <v>0</v>
      </c>
      <c r="AT32" s="576">
        <v>0</v>
      </c>
      <c r="AU32" s="1370">
        <f t="shared" si="0"/>
        <v>1</v>
      </c>
      <c r="AV32" s="1371">
        <f t="shared" si="0"/>
        <v>0</v>
      </c>
      <c r="AW32" s="1762" t="str">
        <f t="shared" si="1"/>
        <v>OK</v>
      </c>
      <c r="AX32" s="1754">
        <f>'t1'!L32-'t3'!C32-'t3'!E32-'t3'!G32-'t3'!I32-'t3'!K32+'t3'!M32+'t3'!O32+'t3'!Q32</f>
        <v>1</v>
      </c>
      <c r="AY32" s="1755">
        <f>'t1'!M32-'t3'!D32-'t3'!F32-'t3'!H32-'t3'!J32-'t3'!L32+'t3'!N32+'t3'!P32+'t3'!R32</f>
        <v>0</v>
      </c>
      <c r="AZ32" s="1070">
        <f>'t1'!N32</f>
        <v>1</v>
      </c>
    </row>
    <row r="33" spans="1:52" ht="14.25" customHeight="1">
      <c r="A33" s="1136" t="str">
        <f>'t1'!A33</f>
        <v>farmacisti con incarico di struttura complessa (rapp. non escl.)</v>
      </c>
      <c r="B33" s="1171" t="str">
        <f>'t1'!B33</f>
        <v>SD0N39</v>
      </c>
      <c r="C33" s="571">
        <v>0</v>
      </c>
      <c r="D33" s="573">
        <v>0</v>
      </c>
      <c r="E33" s="571">
        <v>0</v>
      </c>
      <c r="F33" s="573">
        <v>0</v>
      </c>
      <c r="G33" s="571">
        <v>0</v>
      </c>
      <c r="H33" s="573">
        <v>0</v>
      </c>
      <c r="I33" s="571">
        <v>0</v>
      </c>
      <c r="J33" s="573">
        <v>0</v>
      </c>
      <c r="K33" s="571">
        <v>0</v>
      </c>
      <c r="L33" s="573">
        <v>0</v>
      </c>
      <c r="M33" s="571">
        <v>0</v>
      </c>
      <c r="N33" s="573">
        <v>0</v>
      </c>
      <c r="O33" s="571">
        <v>0</v>
      </c>
      <c r="P33" s="573">
        <v>0</v>
      </c>
      <c r="Q33" s="571">
        <v>0</v>
      </c>
      <c r="R33" s="573">
        <v>0</v>
      </c>
      <c r="S33" s="571">
        <v>0</v>
      </c>
      <c r="T33" s="573">
        <v>0</v>
      </c>
      <c r="U33" s="571">
        <v>0</v>
      </c>
      <c r="V33" s="573">
        <v>0</v>
      </c>
      <c r="W33" s="571">
        <v>0</v>
      </c>
      <c r="X33" s="573">
        <v>0</v>
      </c>
      <c r="Y33" s="571">
        <v>0</v>
      </c>
      <c r="Z33" s="573">
        <v>0</v>
      </c>
      <c r="AA33" s="571">
        <v>0</v>
      </c>
      <c r="AB33" s="573">
        <v>0</v>
      </c>
      <c r="AC33" s="571">
        <v>0</v>
      </c>
      <c r="AD33" s="573">
        <v>0</v>
      </c>
      <c r="AE33" s="571">
        <v>0</v>
      </c>
      <c r="AF33" s="573">
        <v>0</v>
      </c>
      <c r="AG33" s="571">
        <v>0</v>
      </c>
      <c r="AH33" s="573">
        <v>0</v>
      </c>
      <c r="AI33" s="571">
        <v>0</v>
      </c>
      <c r="AJ33" s="573">
        <v>0</v>
      </c>
      <c r="AK33" s="571">
        <v>0</v>
      </c>
      <c r="AL33" s="573">
        <v>0</v>
      </c>
      <c r="AM33" s="571">
        <v>0</v>
      </c>
      <c r="AN33" s="573">
        <v>0</v>
      </c>
      <c r="AO33" s="571">
        <v>0</v>
      </c>
      <c r="AP33" s="573">
        <v>0</v>
      </c>
      <c r="AQ33" s="571">
        <v>0</v>
      </c>
      <c r="AR33" s="573">
        <v>0</v>
      </c>
      <c r="AS33" s="571">
        <v>0</v>
      </c>
      <c r="AT33" s="576">
        <v>0</v>
      </c>
      <c r="AU33" s="1370">
        <f t="shared" si="0"/>
        <v>0</v>
      </c>
      <c r="AV33" s="1371">
        <f t="shared" si="0"/>
        <v>0</v>
      </c>
      <c r="AW33" s="1762" t="str">
        <f t="shared" si="1"/>
        <v>OK</v>
      </c>
      <c r="AX33" s="1754">
        <f>'t1'!L33-'t3'!C33-'t3'!E33-'t3'!G33-'t3'!I33-'t3'!K33+'t3'!M33+'t3'!O33+'t3'!Q33</f>
        <v>0</v>
      </c>
      <c r="AY33" s="1755">
        <f>'t1'!M33-'t3'!D33-'t3'!F33-'t3'!H33-'t3'!J33-'t3'!L33+'t3'!N33+'t3'!P33+'t3'!R33</f>
        <v>0</v>
      </c>
      <c r="AZ33" s="1070">
        <f>'t1'!N33</f>
        <v>0</v>
      </c>
    </row>
    <row r="34" spans="1:52" ht="14.25" customHeight="1">
      <c r="A34" s="1173" t="str">
        <f>'t1'!A34</f>
        <v>farmacisti con incarico di struttura semplice (rapp. esclusivo)</v>
      </c>
      <c r="B34" s="1174" t="str">
        <f>'t1'!B34</f>
        <v>SD0E38</v>
      </c>
      <c r="C34" s="571">
        <v>0</v>
      </c>
      <c r="D34" s="573">
        <v>0</v>
      </c>
      <c r="E34" s="571">
        <v>0</v>
      </c>
      <c r="F34" s="573">
        <v>0</v>
      </c>
      <c r="G34" s="571">
        <v>0</v>
      </c>
      <c r="H34" s="573">
        <v>0</v>
      </c>
      <c r="I34" s="571">
        <v>0</v>
      </c>
      <c r="J34" s="573">
        <v>0</v>
      </c>
      <c r="K34" s="571">
        <v>0</v>
      </c>
      <c r="L34" s="573">
        <v>0</v>
      </c>
      <c r="M34" s="571">
        <v>0</v>
      </c>
      <c r="N34" s="573">
        <v>0</v>
      </c>
      <c r="O34" s="571">
        <v>0</v>
      </c>
      <c r="P34" s="573">
        <v>0</v>
      </c>
      <c r="Q34" s="571">
        <v>0</v>
      </c>
      <c r="R34" s="573">
        <v>0</v>
      </c>
      <c r="S34" s="571">
        <v>0</v>
      </c>
      <c r="T34" s="573">
        <v>0</v>
      </c>
      <c r="U34" s="571">
        <v>1</v>
      </c>
      <c r="V34" s="573">
        <v>2</v>
      </c>
      <c r="W34" s="571">
        <v>0</v>
      </c>
      <c r="X34" s="573">
        <v>0</v>
      </c>
      <c r="Y34" s="571">
        <v>0</v>
      </c>
      <c r="Z34" s="573">
        <v>0</v>
      </c>
      <c r="AA34" s="571">
        <v>0</v>
      </c>
      <c r="AB34" s="573">
        <v>0</v>
      </c>
      <c r="AC34" s="571">
        <v>0</v>
      </c>
      <c r="AD34" s="573">
        <v>0</v>
      </c>
      <c r="AE34" s="571">
        <v>0</v>
      </c>
      <c r="AF34" s="573">
        <v>0</v>
      </c>
      <c r="AG34" s="571">
        <v>0</v>
      </c>
      <c r="AH34" s="573">
        <v>0</v>
      </c>
      <c r="AI34" s="571">
        <v>0</v>
      </c>
      <c r="AJ34" s="573">
        <v>0</v>
      </c>
      <c r="AK34" s="571">
        <v>0</v>
      </c>
      <c r="AL34" s="573">
        <v>0</v>
      </c>
      <c r="AM34" s="571">
        <v>0</v>
      </c>
      <c r="AN34" s="573">
        <v>0</v>
      </c>
      <c r="AO34" s="571">
        <v>0</v>
      </c>
      <c r="AP34" s="573">
        <v>0</v>
      </c>
      <c r="AQ34" s="571">
        <v>0</v>
      </c>
      <c r="AR34" s="573">
        <v>0</v>
      </c>
      <c r="AS34" s="571">
        <v>0</v>
      </c>
      <c r="AT34" s="576">
        <v>0</v>
      </c>
      <c r="AU34" s="1370">
        <f t="shared" si="0"/>
        <v>1</v>
      </c>
      <c r="AV34" s="1371">
        <f t="shared" si="0"/>
        <v>2</v>
      </c>
      <c r="AW34" s="1762" t="str">
        <f t="shared" si="1"/>
        <v>OK</v>
      </c>
      <c r="AX34" s="1754">
        <f>'t1'!L34-'t3'!C34-'t3'!E34-'t3'!G34-'t3'!I34-'t3'!K34+'t3'!M34+'t3'!O34+'t3'!Q34</f>
        <v>1</v>
      </c>
      <c r="AY34" s="1755">
        <f>'t1'!M34-'t3'!D34-'t3'!F34-'t3'!H34-'t3'!J34-'t3'!L34+'t3'!N34+'t3'!P34+'t3'!R34</f>
        <v>2</v>
      </c>
      <c r="AZ34" s="1070">
        <f>'t1'!N34</f>
        <v>1</v>
      </c>
    </row>
    <row r="35" spans="1:52" ht="14.25" customHeight="1">
      <c r="A35" s="1136" t="str">
        <f>'t1'!A35</f>
        <v>farmacisti con incarico di struttura semplice (rapp. non escl.)</v>
      </c>
      <c r="B35" s="1171" t="str">
        <f>'t1'!B35</f>
        <v>SD0N38</v>
      </c>
      <c r="C35" s="571">
        <v>0</v>
      </c>
      <c r="D35" s="573">
        <v>0</v>
      </c>
      <c r="E35" s="571">
        <v>0</v>
      </c>
      <c r="F35" s="573">
        <v>0</v>
      </c>
      <c r="G35" s="571">
        <v>0</v>
      </c>
      <c r="H35" s="573">
        <v>0</v>
      </c>
      <c r="I35" s="571">
        <v>0</v>
      </c>
      <c r="J35" s="573">
        <v>0</v>
      </c>
      <c r="K35" s="571">
        <v>0</v>
      </c>
      <c r="L35" s="573">
        <v>0</v>
      </c>
      <c r="M35" s="571">
        <v>0</v>
      </c>
      <c r="N35" s="573">
        <v>0</v>
      </c>
      <c r="O35" s="571">
        <v>0</v>
      </c>
      <c r="P35" s="573">
        <v>0</v>
      </c>
      <c r="Q35" s="571">
        <v>0</v>
      </c>
      <c r="R35" s="573">
        <v>0</v>
      </c>
      <c r="S35" s="571">
        <v>0</v>
      </c>
      <c r="T35" s="573">
        <v>0</v>
      </c>
      <c r="U35" s="571">
        <v>0</v>
      </c>
      <c r="V35" s="573">
        <v>0</v>
      </c>
      <c r="W35" s="571">
        <v>0</v>
      </c>
      <c r="X35" s="573">
        <v>0</v>
      </c>
      <c r="Y35" s="571">
        <v>0</v>
      </c>
      <c r="Z35" s="573">
        <v>0</v>
      </c>
      <c r="AA35" s="571">
        <v>0</v>
      </c>
      <c r="AB35" s="573">
        <v>0</v>
      </c>
      <c r="AC35" s="571">
        <v>0</v>
      </c>
      <c r="AD35" s="573">
        <v>0</v>
      </c>
      <c r="AE35" s="571">
        <v>0</v>
      </c>
      <c r="AF35" s="573">
        <v>0</v>
      </c>
      <c r="AG35" s="571">
        <v>0</v>
      </c>
      <c r="AH35" s="573">
        <v>0</v>
      </c>
      <c r="AI35" s="571">
        <v>0</v>
      </c>
      <c r="AJ35" s="573">
        <v>0</v>
      </c>
      <c r="AK35" s="571">
        <v>0</v>
      </c>
      <c r="AL35" s="573">
        <v>0</v>
      </c>
      <c r="AM35" s="571">
        <v>0</v>
      </c>
      <c r="AN35" s="573">
        <v>0</v>
      </c>
      <c r="AO35" s="571">
        <v>0</v>
      </c>
      <c r="AP35" s="573">
        <v>0</v>
      </c>
      <c r="AQ35" s="571">
        <v>0</v>
      </c>
      <c r="AR35" s="573">
        <v>0</v>
      </c>
      <c r="AS35" s="571">
        <v>0</v>
      </c>
      <c r="AT35" s="576">
        <v>0</v>
      </c>
      <c r="AU35" s="1370">
        <f t="shared" si="0"/>
        <v>0</v>
      </c>
      <c r="AV35" s="1371">
        <f t="shared" si="0"/>
        <v>0</v>
      </c>
      <c r="AW35" s="1762" t="str">
        <f t="shared" si="1"/>
        <v>OK</v>
      </c>
      <c r="AX35" s="1754">
        <f>'t1'!L35-'t3'!C35-'t3'!E35-'t3'!G35-'t3'!I35-'t3'!K35+'t3'!M35+'t3'!O35+'t3'!Q35</f>
        <v>0</v>
      </c>
      <c r="AY35" s="1755">
        <f>'t1'!M35-'t3'!D35-'t3'!F35-'t3'!H35-'t3'!J35-'t3'!L35+'t3'!N35+'t3'!P35+'t3'!R35</f>
        <v>0</v>
      </c>
      <c r="AZ35" s="1070">
        <f>'t1'!N35</f>
        <v>0</v>
      </c>
    </row>
    <row r="36" spans="1:52" ht="14.25" customHeight="1">
      <c r="A36" s="1136" t="str">
        <f>'t1'!A36</f>
        <v>farmacisti con altri incar. prof.li (rapp. esclusivo)</v>
      </c>
      <c r="B36" s="1171" t="str">
        <f>'t1'!B36</f>
        <v>SD0A38</v>
      </c>
      <c r="C36" s="571">
        <v>0</v>
      </c>
      <c r="D36" s="573">
        <v>0</v>
      </c>
      <c r="E36" s="571">
        <v>0</v>
      </c>
      <c r="F36" s="573">
        <v>0</v>
      </c>
      <c r="G36" s="571">
        <v>0</v>
      </c>
      <c r="H36" s="573">
        <v>0</v>
      </c>
      <c r="I36" s="571">
        <v>0</v>
      </c>
      <c r="J36" s="573">
        <v>0</v>
      </c>
      <c r="K36" s="571">
        <v>0</v>
      </c>
      <c r="L36" s="573">
        <v>0</v>
      </c>
      <c r="M36" s="571">
        <v>0</v>
      </c>
      <c r="N36" s="573">
        <v>0</v>
      </c>
      <c r="O36" s="571">
        <v>0</v>
      </c>
      <c r="P36" s="573">
        <v>0</v>
      </c>
      <c r="Q36" s="571">
        <v>0</v>
      </c>
      <c r="R36" s="573">
        <v>0</v>
      </c>
      <c r="S36" s="571">
        <v>0</v>
      </c>
      <c r="T36" s="573">
        <v>0</v>
      </c>
      <c r="U36" s="571">
        <v>1</v>
      </c>
      <c r="V36" s="573">
        <v>4</v>
      </c>
      <c r="W36" s="571">
        <v>0</v>
      </c>
      <c r="X36" s="573">
        <v>0</v>
      </c>
      <c r="Y36" s="571">
        <v>0</v>
      </c>
      <c r="Z36" s="573">
        <v>0</v>
      </c>
      <c r="AA36" s="571">
        <v>0</v>
      </c>
      <c r="AB36" s="573">
        <v>0</v>
      </c>
      <c r="AC36" s="571">
        <v>0</v>
      </c>
      <c r="AD36" s="573">
        <v>0</v>
      </c>
      <c r="AE36" s="571">
        <v>0</v>
      </c>
      <c r="AF36" s="573">
        <v>0</v>
      </c>
      <c r="AG36" s="571">
        <v>0</v>
      </c>
      <c r="AH36" s="573">
        <v>0</v>
      </c>
      <c r="AI36" s="571">
        <v>0</v>
      </c>
      <c r="AJ36" s="573">
        <v>0</v>
      </c>
      <c r="AK36" s="571">
        <v>0</v>
      </c>
      <c r="AL36" s="573">
        <v>0</v>
      </c>
      <c r="AM36" s="571">
        <v>0</v>
      </c>
      <c r="AN36" s="573">
        <v>0</v>
      </c>
      <c r="AO36" s="571">
        <v>0</v>
      </c>
      <c r="AP36" s="573">
        <v>0</v>
      </c>
      <c r="AQ36" s="571">
        <v>0</v>
      </c>
      <c r="AR36" s="573">
        <v>0</v>
      </c>
      <c r="AS36" s="571">
        <v>0</v>
      </c>
      <c r="AT36" s="576">
        <v>0</v>
      </c>
      <c r="AU36" s="1370">
        <f t="shared" si="0"/>
        <v>1</v>
      </c>
      <c r="AV36" s="1371">
        <f t="shared" si="0"/>
        <v>4</v>
      </c>
      <c r="AW36" s="1762" t="str">
        <f t="shared" si="1"/>
        <v>OK</v>
      </c>
      <c r="AX36" s="1754">
        <f>'t1'!L36-'t3'!C36-'t3'!E36-'t3'!G36-'t3'!I36-'t3'!K36+'t3'!M36+'t3'!O36+'t3'!Q36</f>
        <v>1</v>
      </c>
      <c r="AY36" s="1755">
        <f>'t1'!M36-'t3'!D36-'t3'!F36-'t3'!H36-'t3'!J36-'t3'!L36+'t3'!N36+'t3'!P36+'t3'!R36</f>
        <v>4</v>
      </c>
      <c r="AZ36" s="1070">
        <f>'t1'!N36</f>
        <v>1</v>
      </c>
    </row>
    <row r="37" spans="1:52" ht="14.25" customHeight="1">
      <c r="A37" s="1136" t="str">
        <f>'t1'!A37</f>
        <v>farmacisti con altri incar. prof.li (rapp. non escl.)</v>
      </c>
      <c r="B37" s="1171" t="str">
        <f>'t1'!B37</f>
        <v>SD0037</v>
      </c>
      <c r="C37" s="571">
        <v>0</v>
      </c>
      <c r="D37" s="573">
        <v>0</v>
      </c>
      <c r="E37" s="571">
        <v>0</v>
      </c>
      <c r="F37" s="573">
        <v>0</v>
      </c>
      <c r="G37" s="571">
        <v>0</v>
      </c>
      <c r="H37" s="573">
        <v>0</v>
      </c>
      <c r="I37" s="571">
        <v>0</v>
      </c>
      <c r="J37" s="573">
        <v>0</v>
      </c>
      <c r="K37" s="571">
        <v>0</v>
      </c>
      <c r="L37" s="573">
        <v>0</v>
      </c>
      <c r="M37" s="571">
        <v>0</v>
      </c>
      <c r="N37" s="573">
        <v>0</v>
      </c>
      <c r="O37" s="571">
        <v>0</v>
      </c>
      <c r="P37" s="573">
        <v>0</v>
      </c>
      <c r="Q37" s="571">
        <v>0</v>
      </c>
      <c r="R37" s="573">
        <v>0</v>
      </c>
      <c r="S37" s="571">
        <v>0</v>
      </c>
      <c r="T37" s="573">
        <v>0</v>
      </c>
      <c r="U37" s="571">
        <v>0</v>
      </c>
      <c r="V37" s="573">
        <v>0</v>
      </c>
      <c r="W37" s="571">
        <v>0</v>
      </c>
      <c r="X37" s="573">
        <v>0</v>
      </c>
      <c r="Y37" s="571">
        <v>0</v>
      </c>
      <c r="Z37" s="573">
        <v>0</v>
      </c>
      <c r="AA37" s="571">
        <v>0</v>
      </c>
      <c r="AB37" s="573">
        <v>0</v>
      </c>
      <c r="AC37" s="571">
        <v>0</v>
      </c>
      <c r="AD37" s="573">
        <v>0</v>
      </c>
      <c r="AE37" s="571">
        <v>0</v>
      </c>
      <c r="AF37" s="573">
        <v>0</v>
      </c>
      <c r="AG37" s="571">
        <v>0</v>
      </c>
      <c r="AH37" s="573">
        <v>0</v>
      </c>
      <c r="AI37" s="571">
        <v>0</v>
      </c>
      <c r="AJ37" s="573">
        <v>0</v>
      </c>
      <c r="AK37" s="571">
        <v>0</v>
      </c>
      <c r="AL37" s="573">
        <v>0</v>
      </c>
      <c r="AM37" s="571">
        <v>0</v>
      </c>
      <c r="AN37" s="573">
        <v>0</v>
      </c>
      <c r="AO37" s="571">
        <v>0</v>
      </c>
      <c r="AP37" s="573">
        <v>0</v>
      </c>
      <c r="AQ37" s="571">
        <v>0</v>
      </c>
      <c r="AR37" s="573">
        <v>0</v>
      </c>
      <c r="AS37" s="571">
        <v>0</v>
      </c>
      <c r="AT37" s="576">
        <v>0</v>
      </c>
      <c r="AU37" s="1370">
        <f t="shared" si="0"/>
        <v>0</v>
      </c>
      <c r="AV37" s="1371">
        <f t="shared" si="0"/>
        <v>0</v>
      </c>
      <c r="AW37" s="1762" t="str">
        <f t="shared" si="1"/>
        <v>OK</v>
      </c>
      <c r="AX37" s="1754">
        <f>'t1'!L37-'t3'!C37-'t3'!E37-'t3'!G37-'t3'!I37-'t3'!K37+'t3'!M37+'t3'!O37+'t3'!Q37</f>
        <v>0</v>
      </c>
      <c r="AY37" s="1755">
        <f>'t1'!M37-'t3'!D37-'t3'!F37-'t3'!H37-'t3'!J37-'t3'!L37+'t3'!N37+'t3'!P37+'t3'!R37</f>
        <v>0</v>
      </c>
      <c r="AZ37" s="1070">
        <f>'t1'!N37</f>
        <v>0</v>
      </c>
    </row>
    <row r="38" spans="1:52" ht="14.25" customHeight="1">
      <c r="A38" s="1136" t="str">
        <f>'t1'!A38</f>
        <v>farmacisti a t. determinato (art. 15-septies d.lgs. 502/92)</v>
      </c>
      <c r="B38" s="1171" t="str">
        <f>'t1'!B38</f>
        <v>SD0600</v>
      </c>
      <c r="C38" s="571">
        <v>0</v>
      </c>
      <c r="D38" s="573">
        <v>0</v>
      </c>
      <c r="E38" s="571">
        <v>0</v>
      </c>
      <c r="F38" s="573">
        <v>0</v>
      </c>
      <c r="G38" s="571">
        <v>0</v>
      </c>
      <c r="H38" s="573">
        <v>0</v>
      </c>
      <c r="I38" s="571">
        <v>0</v>
      </c>
      <c r="J38" s="573">
        <v>0</v>
      </c>
      <c r="K38" s="571">
        <v>0</v>
      </c>
      <c r="L38" s="573">
        <v>0</v>
      </c>
      <c r="M38" s="571">
        <v>0</v>
      </c>
      <c r="N38" s="573">
        <v>0</v>
      </c>
      <c r="O38" s="571">
        <v>0</v>
      </c>
      <c r="P38" s="573">
        <v>0</v>
      </c>
      <c r="Q38" s="571">
        <v>0</v>
      </c>
      <c r="R38" s="573">
        <v>0</v>
      </c>
      <c r="S38" s="571">
        <v>0</v>
      </c>
      <c r="T38" s="573">
        <v>0</v>
      </c>
      <c r="U38" s="571">
        <v>0</v>
      </c>
      <c r="V38" s="573">
        <v>0</v>
      </c>
      <c r="W38" s="571">
        <v>0</v>
      </c>
      <c r="X38" s="573">
        <v>0</v>
      </c>
      <c r="Y38" s="571">
        <v>0</v>
      </c>
      <c r="Z38" s="573">
        <v>0</v>
      </c>
      <c r="AA38" s="571">
        <v>0</v>
      </c>
      <c r="AB38" s="573">
        <v>0</v>
      </c>
      <c r="AC38" s="571">
        <v>0</v>
      </c>
      <c r="AD38" s="573">
        <v>0</v>
      </c>
      <c r="AE38" s="571">
        <v>0</v>
      </c>
      <c r="AF38" s="573">
        <v>0</v>
      </c>
      <c r="AG38" s="571">
        <v>0</v>
      </c>
      <c r="AH38" s="573">
        <v>0</v>
      </c>
      <c r="AI38" s="571">
        <v>0</v>
      </c>
      <c r="AJ38" s="573">
        <v>0</v>
      </c>
      <c r="AK38" s="571">
        <v>0</v>
      </c>
      <c r="AL38" s="573">
        <v>0</v>
      </c>
      <c r="AM38" s="571">
        <v>0</v>
      </c>
      <c r="AN38" s="573">
        <v>0</v>
      </c>
      <c r="AO38" s="571">
        <v>0</v>
      </c>
      <c r="AP38" s="573">
        <v>0</v>
      </c>
      <c r="AQ38" s="571">
        <v>0</v>
      </c>
      <c r="AR38" s="573">
        <v>0</v>
      </c>
      <c r="AS38" s="571">
        <v>0</v>
      </c>
      <c r="AT38" s="576">
        <v>0</v>
      </c>
      <c r="AU38" s="1370">
        <f t="shared" si="0"/>
        <v>0</v>
      </c>
      <c r="AV38" s="1371">
        <f t="shared" si="0"/>
        <v>0</v>
      </c>
      <c r="AW38" s="1762" t="str">
        <f t="shared" si="1"/>
        <v>OK</v>
      </c>
      <c r="AX38" s="1754">
        <f>'t1'!L38-'t3'!C38-'t3'!E38-'t3'!G38-'t3'!I38-'t3'!K38+'t3'!M38+'t3'!O38+'t3'!Q38</f>
        <v>0</v>
      </c>
      <c r="AY38" s="1755">
        <f>'t1'!M38-'t3'!D38-'t3'!F38-'t3'!H38-'t3'!J38-'t3'!L38+'t3'!N38+'t3'!P38+'t3'!R38</f>
        <v>0</v>
      </c>
      <c r="AZ38" s="1070">
        <f>'t1'!N38</f>
        <v>0</v>
      </c>
    </row>
    <row r="39" spans="1:52" ht="14.25" customHeight="1">
      <c r="A39" s="1136" t="str">
        <f>'t1'!A39</f>
        <v>biologi con incarico di struttura complessa (rapp. esclusivo)</v>
      </c>
      <c r="B39" s="1171" t="str">
        <f>'t1'!B39</f>
        <v>SD0E13</v>
      </c>
      <c r="C39" s="571">
        <v>0</v>
      </c>
      <c r="D39" s="573">
        <v>0</v>
      </c>
      <c r="E39" s="571">
        <v>0</v>
      </c>
      <c r="F39" s="573">
        <v>0</v>
      </c>
      <c r="G39" s="571">
        <v>0</v>
      </c>
      <c r="H39" s="573">
        <v>0</v>
      </c>
      <c r="I39" s="571">
        <v>0</v>
      </c>
      <c r="J39" s="573">
        <v>0</v>
      </c>
      <c r="K39" s="571">
        <v>0</v>
      </c>
      <c r="L39" s="573">
        <v>0</v>
      </c>
      <c r="M39" s="571">
        <v>0</v>
      </c>
      <c r="N39" s="573">
        <v>0</v>
      </c>
      <c r="O39" s="571">
        <v>0</v>
      </c>
      <c r="P39" s="573">
        <v>0</v>
      </c>
      <c r="Q39" s="571">
        <v>0</v>
      </c>
      <c r="R39" s="573">
        <v>0</v>
      </c>
      <c r="S39" s="571">
        <v>0</v>
      </c>
      <c r="T39" s="573">
        <v>0</v>
      </c>
      <c r="U39" s="571">
        <v>0</v>
      </c>
      <c r="V39" s="573">
        <v>1</v>
      </c>
      <c r="W39" s="571">
        <v>0</v>
      </c>
      <c r="X39" s="573">
        <v>0</v>
      </c>
      <c r="Y39" s="571">
        <v>0</v>
      </c>
      <c r="Z39" s="573">
        <v>0</v>
      </c>
      <c r="AA39" s="571">
        <v>0</v>
      </c>
      <c r="AB39" s="573">
        <v>0</v>
      </c>
      <c r="AC39" s="571">
        <v>0</v>
      </c>
      <c r="AD39" s="573">
        <v>0</v>
      </c>
      <c r="AE39" s="571">
        <v>0</v>
      </c>
      <c r="AF39" s="573">
        <v>0</v>
      </c>
      <c r="AG39" s="571">
        <v>0</v>
      </c>
      <c r="AH39" s="573">
        <v>0</v>
      </c>
      <c r="AI39" s="571">
        <v>0</v>
      </c>
      <c r="AJ39" s="573">
        <v>0</v>
      </c>
      <c r="AK39" s="571">
        <v>0</v>
      </c>
      <c r="AL39" s="573">
        <v>0</v>
      </c>
      <c r="AM39" s="571">
        <v>0</v>
      </c>
      <c r="AN39" s="573">
        <v>0</v>
      </c>
      <c r="AO39" s="571">
        <v>0</v>
      </c>
      <c r="AP39" s="573">
        <v>0</v>
      </c>
      <c r="AQ39" s="571">
        <v>0</v>
      </c>
      <c r="AR39" s="573">
        <v>0</v>
      </c>
      <c r="AS39" s="571">
        <v>0</v>
      </c>
      <c r="AT39" s="576">
        <v>0</v>
      </c>
      <c r="AU39" s="1370">
        <f t="shared" si="0"/>
        <v>0</v>
      </c>
      <c r="AV39" s="1371">
        <f t="shared" si="0"/>
        <v>1</v>
      </c>
      <c r="AW39" s="1762" t="str">
        <f t="shared" si="1"/>
        <v>OK</v>
      </c>
      <c r="AX39" s="1754">
        <f>'t1'!L39-'t3'!C39-'t3'!E39-'t3'!G39-'t3'!I39-'t3'!K39+'t3'!M39+'t3'!O39+'t3'!Q39</f>
        <v>0</v>
      </c>
      <c r="AY39" s="1755">
        <f>'t1'!M39-'t3'!D39-'t3'!F39-'t3'!H39-'t3'!J39-'t3'!L39+'t3'!N39+'t3'!P39+'t3'!R39</f>
        <v>1</v>
      </c>
      <c r="AZ39" s="1070">
        <f>'t1'!N39</f>
        <v>1</v>
      </c>
    </row>
    <row r="40" spans="1:52" ht="14.25" customHeight="1">
      <c r="A40" s="1136" t="str">
        <f>'t1'!A40</f>
        <v>biologi con incarico di struttura complessa (rapp. non escl.)</v>
      </c>
      <c r="B40" s="1171" t="str">
        <f>'t1'!B40</f>
        <v>SD0N13</v>
      </c>
      <c r="C40" s="571">
        <v>0</v>
      </c>
      <c r="D40" s="573">
        <v>0</v>
      </c>
      <c r="E40" s="571">
        <v>0</v>
      </c>
      <c r="F40" s="573">
        <v>0</v>
      </c>
      <c r="G40" s="571">
        <v>0</v>
      </c>
      <c r="H40" s="573">
        <v>0</v>
      </c>
      <c r="I40" s="571">
        <v>0</v>
      </c>
      <c r="J40" s="573">
        <v>0</v>
      </c>
      <c r="K40" s="571">
        <v>0</v>
      </c>
      <c r="L40" s="573">
        <v>0</v>
      </c>
      <c r="M40" s="571">
        <v>0</v>
      </c>
      <c r="N40" s="573">
        <v>0</v>
      </c>
      <c r="O40" s="571">
        <v>0</v>
      </c>
      <c r="P40" s="573">
        <v>0</v>
      </c>
      <c r="Q40" s="571">
        <v>0</v>
      </c>
      <c r="R40" s="573">
        <v>0</v>
      </c>
      <c r="S40" s="571">
        <v>0</v>
      </c>
      <c r="T40" s="573">
        <v>0</v>
      </c>
      <c r="U40" s="571">
        <v>0</v>
      </c>
      <c r="V40" s="573">
        <v>0</v>
      </c>
      <c r="W40" s="571">
        <v>0</v>
      </c>
      <c r="X40" s="573">
        <v>0</v>
      </c>
      <c r="Y40" s="571">
        <v>0</v>
      </c>
      <c r="Z40" s="573">
        <v>0</v>
      </c>
      <c r="AA40" s="571">
        <v>0</v>
      </c>
      <c r="AB40" s="573">
        <v>0</v>
      </c>
      <c r="AC40" s="571">
        <v>0</v>
      </c>
      <c r="AD40" s="573">
        <v>0</v>
      </c>
      <c r="AE40" s="571">
        <v>0</v>
      </c>
      <c r="AF40" s="573">
        <v>0</v>
      </c>
      <c r="AG40" s="571">
        <v>0</v>
      </c>
      <c r="AH40" s="573">
        <v>0</v>
      </c>
      <c r="AI40" s="571">
        <v>0</v>
      </c>
      <c r="AJ40" s="573">
        <v>0</v>
      </c>
      <c r="AK40" s="571">
        <v>0</v>
      </c>
      <c r="AL40" s="573">
        <v>0</v>
      </c>
      <c r="AM40" s="571">
        <v>0</v>
      </c>
      <c r="AN40" s="573">
        <v>0</v>
      </c>
      <c r="AO40" s="571">
        <v>0</v>
      </c>
      <c r="AP40" s="573">
        <v>0</v>
      </c>
      <c r="AQ40" s="571">
        <v>0</v>
      </c>
      <c r="AR40" s="573">
        <v>0</v>
      </c>
      <c r="AS40" s="571">
        <v>0</v>
      </c>
      <c r="AT40" s="576">
        <v>0</v>
      </c>
      <c r="AU40" s="1370">
        <f t="shared" si="0"/>
        <v>0</v>
      </c>
      <c r="AV40" s="1371">
        <f t="shared" si="0"/>
        <v>0</v>
      </c>
      <c r="AW40" s="1762" t="str">
        <f t="shared" si="1"/>
        <v>OK</v>
      </c>
      <c r="AX40" s="1754">
        <f>'t1'!L40-'t3'!C40-'t3'!E40-'t3'!G40-'t3'!I40-'t3'!K40+'t3'!M40+'t3'!O40+'t3'!Q40</f>
        <v>0</v>
      </c>
      <c r="AY40" s="1755">
        <f>'t1'!M40-'t3'!D40-'t3'!F40-'t3'!H40-'t3'!J40-'t3'!L40+'t3'!N40+'t3'!P40+'t3'!R40</f>
        <v>0</v>
      </c>
      <c r="AZ40" s="1070">
        <f>'t1'!N40</f>
        <v>0</v>
      </c>
    </row>
    <row r="41" spans="1:52" ht="14.25" customHeight="1">
      <c r="A41" s="1136" t="str">
        <f>'t1'!A41</f>
        <v>biologi con incarico di struttura semplice (rapp. esclusivo)</v>
      </c>
      <c r="B41" s="1171" t="str">
        <f>'t1'!B41</f>
        <v>SD0E12</v>
      </c>
      <c r="C41" s="571">
        <v>0</v>
      </c>
      <c r="D41" s="573">
        <v>0</v>
      </c>
      <c r="E41" s="571">
        <v>0</v>
      </c>
      <c r="F41" s="573">
        <v>0</v>
      </c>
      <c r="G41" s="571">
        <v>0</v>
      </c>
      <c r="H41" s="573">
        <v>0</v>
      </c>
      <c r="I41" s="571">
        <v>0</v>
      </c>
      <c r="J41" s="573">
        <v>0</v>
      </c>
      <c r="K41" s="571">
        <v>0</v>
      </c>
      <c r="L41" s="573">
        <v>0</v>
      </c>
      <c r="M41" s="571">
        <v>0</v>
      </c>
      <c r="N41" s="573">
        <v>0</v>
      </c>
      <c r="O41" s="571">
        <v>0</v>
      </c>
      <c r="P41" s="573">
        <v>0</v>
      </c>
      <c r="Q41" s="571">
        <v>0</v>
      </c>
      <c r="R41" s="573">
        <v>0</v>
      </c>
      <c r="S41" s="571">
        <v>0</v>
      </c>
      <c r="T41" s="573">
        <v>0</v>
      </c>
      <c r="U41" s="571">
        <v>5</v>
      </c>
      <c r="V41" s="573">
        <v>5</v>
      </c>
      <c r="W41" s="571">
        <v>0</v>
      </c>
      <c r="X41" s="573">
        <v>0</v>
      </c>
      <c r="Y41" s="571">
        <v>0</v>
      </c>
      <c r="Z41" s="573">
        <v>0</v>
      </c>
      <c r="AA41" s="571">
        <v>0</v>
      </c>
      <c r="AB41" s="573">
        <v>0</v>
      </c>
      <c r="AC41" s="571">
        <v>0</v>
      </c>
      <c r="AD41" s="573">
        <v>0</v>
      </c>
      <c r="AE41" s="571">
        <v>0</v>
      </c>
      <c r="AF41" s="573">
        <v>0</v>
      </c>
      <c r="AG41" s="571">
        <v>0</v>
      </c>
      <c r="AH41" s="573">
        <v>0</v>
      </c>
      <c r="AI41" s="571">
        <v>0</v>
      </c>
      <c r="AJ41" s="573">
        <v>0</v>
      </c>
      <c r="AK41" s="571">
        <v>0</v>
      </c>
      <c r="AL41" s="573">
        <v>0</v>
      </c>
      <c r="AM41" s="571">
        <v>0</v>
      </c>
      <c r="AN41" s="573">
        <v>0</v>
      </c>
      <c r="AO41" s="571">
        <v>0</v>
      </c>
      <c r="AP41" s="573">
        <v>0</v>
      </c>
      <c r="AQ41" s="571">
        <v>0</v>
      </c>
      <c r="AR41" s="573">
        <v>0</v>
      </c>
      <c r="AS41" s="571">
        <v>0</v>
      </c>
      <c r="AT41" s="576">
        <v>0</v>
      </c>
      <c r="AU41" s="1370">
        <f t="shared" si="0"/>
        <v>5</v>
      </c>
      <c r="AV41" s="1371">
        <f t="shared" si="0"/>
        <v>5</v>
      </c>
      <c r="AW41" s="1762" t="str">
        <f t="shared" si="1"/>
        <v>OK</v>
      </c>
      <c r="AX41" s="1754">
        <f>'t1'!L41-'t3'!C41-'t3'!E41-'t3'!G41-'t3'!I41-'t3'!K41+'t3'!M41+'t3'!O41+'t3'!Q41</f>
        <v>5</v>
      </c>
      <c r="AY41" s="1755">
        <f>'t1'!M41-'t3'!D41-'t3'!F41-'t3'!H41-'t3'!J41-'t3'!L41+'t3'!N41+'t3'!P41+'t3'!R41</f>
        <v>5</v>
      </c>
      <c r="AZ41" s="1070">
        <f>'t1'!N41</f>
        <v>1</v>
      </c>
    </row>
    <row r="42" spans="1:52" ht="14.25" customHeight="1">
      <c r="A42" s="1136" t="str">
        <f>'t1'!A42</f>
        <v>biologi con incarico di struttura semplice (rapp. non escl.)</v>
      </c>
      <c r="B42" s="1171" t="str">
        <f>'t1'!B42</f>
        <v>SD0N12</v>
      </c>
      <c r="C42" s="571">
        <v>0</v>
      </c>
      <c r="D42" s="573">
        <v>0</v>
      </c>
      <c r="E42" s="571">
        <v>0</v>
      </c>
      <c r="F42" s="573">
        <v>0</v>
      </c>
      <c r="G42" s="571">
        <v>0</v>
      </c>
      <c r="H42" s="573">
        <v>0</v>
      </c>
      <c r="I42" s="571">
        <v>0</v>
      </c>
      <c r="J42" s="573">
        <v>0</v>
      </c>
      <c r="K42" s="571">
        <v>0</v>
      </c>
      <c r="L42" s="573">
        <v>0</v>
      </c>
      <c r="M42" s="571">
        <v>0</v>
      </c>
      <c r="N42" s="573">
        <v>0</v>
      </c>
      <c r="O42" s="571">
        <v>0</v>
      </c>
      <c r="P42" s="573">
        <v>0</v>
      </c>
      <c r="Q42" s="571">
        <v>0</v>
      </c>
      <c r="R42" s="573">
        <v>0</v>
      </c>
      <c r="S42" s="571">
        <v>0</v>
      </c>
      <c r="T42" s="573">
        <v>0</v>
      </c>
      <c r="U42" s="571">
        <v>0</v>
      </c>
      <c r="V42" s="573">
        <v>0</v>
      </c>
      <c r="W42" s="571">
        <v>0</v>
      </c>
      <c r="X42" s="573">
        <v>0</v>
      </c>
      <c r="Y42" s="571">
        <v>0</v>
      </c>
      <c r="Z42" s="573">
        <v>0</v>
      </c>
      <c r="AA42" s="571">
        <v>0</v>
      </c>
      <c r="AB42" s="573">
        <v>0</v>
      </c>
      <c r="AC42" s="571">
        <v>0</v>
      </c>
      <c r="AD42" s="573">
        <v>0</v>
      </c>
      <c r="AE42" s="571">
        <v>0</v>
      </c>
      <c r="AF42" s="573">
        <v>0</v>
      </c>
      <c r="AG42" s="571">
        <v>0</v>
      </c>
      <c r="AH42" s="573">
        <v>0</v>
      </c>
      <c r="AI42" s="571">
        <v>0</v>
      </c>
      <c r="AJ42" s="573">
        <v>0</v>
      </c>
      <c r="AK42" s="571">
        <v>0</v>
      </c>
      <c r="AL42" s="573">
        <v>0</v>
      </c>
      <c r="AM42" s="571">
        <v>0</v>
      </c>
      <c r="AN42" s="573">
        <v>0</v>
      </c>
      <c r="AO42" s="571">
        <v>0</v>
      </c>
      <c r="AP42" s="573">
        <v>0</v>
      </c>
      <c r="AQ42" s="571">
        <v>0</v>
      </c>
      <c r="AR42" s="573">
        <v>0</v>
      </c>
      <c r="AS42" s="571">
        <v>0</v>
      </c>
      <c r="AT42" s="576">
        <v>0</v>
      </c>
      <c r="AU42" s="1370">
        <f t="shared" ref="AU42:AV57" si="2">SUM(S42,U42,W42,Y42,C42,E42,G42,I42,K42,M42,O42,Q42,AA42,AC42,AE42,AG42,AI42,AK42,AM42,AO42,AQ42,AS42)</f>
        <v>0</v>
      </c>
      <c r="AV42" s="1371">
        <f t="shared" si="2"/>
        <v>0</v>
      </c>
      <c r="AW42" s="1762" t="str">
        <f t="shared" si="1"/>
        <v>OK</v>
      </c>
      <c r="AX42" s="1754">
        <f>'t1'!L42-'t3'!C42-'t3'!E42-'t3'!G42-'t3'!I42-'t3'!K42+'t3'!M42+'t3'!O42+'t3'!Q42</f>
        <v>0</v>
      </c>
      <c r="AY42" s="1755">
        <f>'t1'!M42-'t3'!D42-'t3'!F42-'t3'!H42-'t3'!J42-'t3'!L42+'t3'!N42+'t3'!P42+'t3'!R42</f>
        <v>0</v>
      </c>
      <c r="AZ42" s="1070">
        <f>'t1'!N42</f>
        <v>0</v>
      </c>
    </row>
    <row r="43" spans="1:52" ht="14.25" customHeight="1">
      <c r="A43" s="1136" t="str">
        <f>'t1'!A43</f>
        <v>biologi con altri incar. prof.li (rapp. esclusivo)</v>
      </c>
      <c r="B43" s="1171" t="str">
        <f>'t1'!B43</f>
        <v>SD0A12</v>
      </c>
      <c r="C43" s="571">
        <v>0</v>
      </c>
      <c r="D43" s="573">
        <v>0</v>
      </c>
      <c r="E43" s="571">
        <v>0</v>
      </c>
      <c r="F43" s="573">
        <v>0</v>
      </c>
      <c r="G43" s="571">
        <v>0</v>
      </c>
      <c r="H43" s="573">
        <v>0</v>
      </c>
      <c r="I43" s="571">
        <v>0</v>
      </c>
      <c r="J43" s="573">
        <v>0</v>
      </c>
      <c r="K43" s="571">
        <v>0</v>
      </c>
      <c r="L43" s="573">
        <v>0</v>
      </c>
      <c r="M43" s="571">
        <v>0</v>
      </c>
      <c r="N43" s="573">
        <v>0</v>
      </c>
      <c r="O43" s="571">
        <v>0</v>
      </c>
      <c r="P43" s="573">
        <v>0</v>
      </c>
      <c r="Q43" s="571">
        <v>0</v>
      </c>
      <c r="R43" s="573">
        <v>0</v>
      </c>
      <c r="S43" s="571">
        <v>0</v>
      </c>
      <c r="T43" s="573">
        <v>0</v>
      </c>
      <c r="U43" s="571">
        <v>2</v>
      </c>
      <c r="V43" s="573">
        <v>28</v>
      </c>
      <c r="W43" s="571">
        <v>0</v>
      </c>
      <c r="X43" s="573">
        <v>0</v>
      </c>
      <c r="Y43" s="571">
        <v>0</v>
      </c>
      <c r="Z43" s="573">
        <v>0</v>
      </c>
      <c r="AA43" s="571">
        <v>0</v>
      </c>
      <c r="AB43" s="573">
        <v>0</v>
      </c>
      <c r="AC43" s="571">
        <v>0</v>
      </c>
      <c r="AD43" s="573">
        <v>0</v>
      </c>
      <c r="AE43" s="571">
        <v>0</v>
      </c>
      <c r="AF43" s="573">
        <v>0</v>
      </c>
      <c r="AG43" s="571">
        <v>0</v>
      </c>
      <c r="AH43" s="573">
        <v>0</v>
      </c>
      <c r="AI43" s="571">
        <v>0</v>
      </c>
      <c r="AJ43" s="573">
        <v>0</v>
      </c>
      <c r="AK43" s="571">
        <v>0</v>
      </c>
      <c r="AL43" s="573">
        <v>0</v>
      </c>
      <c r="AM43" s="571">
        <v>0</v>
      </c>
      <c r="AN43" s="573">
        <v>0</v>
      </c>
      <c r="AO43" s="571">
        <v>0</v>
      </c>
      <c r="AP43" s="573">
        <v>0</v>
      </c>
      <c r="AQ43" s="571">
        <v>0</v>
      </c>
      <c r="AR43" s="573">
        <v>0</v>
      </c>
      <c r="AS43" s="571">
        <v>0</v>
      </c>
      <c r="AT43" s="576">
        <v>0</v>
      </c>
      <c r="AU43" s="1370">
        <f t="shared" si="2"/>
        <v>2</v>
      </c>
      <c r="AV43" s="1371">
        <f t="shared" si="2"/>
        <v>28</v>
      </c>
      <c r="AW43" s="1762" t="str">
        <f t="shared" si="1"/>
        <v>OK</v>
      </c>
      <c r="AX43" s="1754">
        <f>'t1'!L43-'t3'!C43-'t3'!E43-'t3'!G43-'t3'!I43-'t3'!K43+'t3'!M43+'t3'!O43+'t3'!Q43</f>
        <v>2</v>
      </c>
      <c r="AY43" s="1755">
        <f>'t1'!M43-'t3'!D43-'t3'!F43-'t3'!H43-'t3'!J43-'t3'!L43+'t3'!N43+'t3'!P43+'t3'!R43</f>
        <v>28</v>
      </c>
      <c r="AZ43" s="1070">
        <f>'t1'!N43</f>
        <v>1</v>
      </c>
    </row>
    <row r="44" spans="1:52" ht="14.25" customHeight="1">
      <c r="A44" s="1136" t="str">
        <f>'t1'!A44</f>
        <v>biologi con altri incar. prof.li (rapp. non escl.)</v>
      </c>
      <c r="B44" s="1171" t="str">
        <f>'t1'!B44</f>
        <v>SD0011</v>
      </c>
      <c r="C44" s="571">
        <v>0</v>
      </c>
      <c r="D44" s="573">
        <v>0</v>
      </c>
      <c r="E44" s="571">
        <v>0</v>
      </c>
      <c r="F44" s="573">
        <v>0</v>
      </c>
      <c r="G44" s="571">
        <v>0</v>
      </c>
      <c r="H44" s="573">
        <v>0</v>
      </c>
      <c r="I44" s="571">
        <v>0</v>
      </c>
      <c r="J44" s="573">
        <v>0</v>
      </c>
      <c r="K44" s="571">
        <v>0</v>
      </c>
      <c r="L44" s="573">
        <v>0</v>
      </c>
      <c r="M44" s="571">
        <v>0</v>
      </c>
      <c r="N44" s="573">
        <v>0</v>
      </c>
      <c r="O44" s="571">
        <v>0</v>
      </c>
      <c r="P44" s="573">
        <v>0</v>
      </c>
      <c r="Q44" s="571">
        <v>0</v>
      </c>
      <c r="R44" s="573">
        <v>0</v>
      </c>
      <c r="S44" s="571">
        <v>0</v>
      </c>
      <c r="T44" s="573">
        <v>0</v>
      </c>
      <c r="U44" s="571">
        <v>0</v>
      </c>
      <c r="V44" s="573">
        <v>0</v>
      </c>
      <c r="W44" s="571">
        <v>0</v>
      </c>
      <c r="X44" s="573">
        <v>0</v>
      </c>
      <c r="Y44" s="571">
        <v>0</v>
      </c>
      <c r="Z44" s="573">
        <v>0</v>
      </c>
      <c r="AA44" s="571">
        <v>0</v>
      </c>
      <c r="AB44" s="573">
        <v>0</v>
      </c>
      <c r="AC44" s="571">
        <v>0</v>
      </c>
      <c r="AD44" s="573">
        <v>0</v>
      </c>
      <c r="AE44" s="571">
        <v>0</v>
      </c>
      <c r="AF44" s="573">
        <v>0</v>
      </c>
      <c r="AG44" s="571">
        <v>0</v>
      </c>
      <c r="AH44" s="573">
        <v>0</v>
      </c>
      <c r="AI44" s="571">
        <v>0</v>
      </c>
      <c r="AJ44" s="573">
        <v>0</v>
      </c>
      <c r="AK44" s="571">
        <v>0</v>
      </c>
      <c r="AL44" s="573">
        <v>0</v>
      </c>
      <c r="AM44" s="571">
        <v>0</v>
      </c>
      <c r="AN44" s="573">
        <v>0</v>
      </c>
      <c r="AO44" s="571">
        <v>0</v>
      </c>
      <c r="AP44" s="573">
        <v>0</v>
      </c>
      <c r="AQ44" s="571">
        <v>0</v>
      </c>
      <c r="AR44" s="573">
        <v>0</v>
      </c>
      <c r="AS44" s="571">
        <v>0</v>
      </c>
      <c r="AT44" s="576">
        <v>0</v>
      </c>
      <c r="AU44" s="1370">
        <f t="shared" si="2"/>
        <v>0</v>
      </c>
      <c r="AV44" s="1371">
        <f t="shared" si="2"/>
        <v>0</v>
      </c>
      <c r="AW44" s="1762" t="str">
        <f t="shared" si="1"/>
        <v>OK</v>
      </c>
      <c r="AX44" s="1754">
        <f>'t1'!L44-'t3'!C44-'t3'!E44-'t3'!G44-'t3'!I44-'t3'!K44+'t3'!M44+'t3'!O44+'t3'!Q44</f>
        <v>0</v>
      </c>
      <c r="AY44" s="1755">
        <f>'t1'!M44-'t3'!D44-'t3'!F44-'t3'!H44-'t3'!J44-'t3'!L44+'t3'!N44+'t3'!P44+'t3'!R44</f>
        <v>0</v>
      </c>
      <c r="AZ44" s="1070">
        <f>'t1'!N44</f>
        <v>0</v>
      </c>
    </row>
    <row r="45" spans="1:52" ht="14.25" customHeight="1">
      <c r="A45" s="1136" t="str">
        <f>'t1'!A45</f>
        <v>biologi a t. determinato (art. 15-septies d.lgs. 502/92)</v>
      </c>
      <c r="B45" s="1171" t="str">
        <f>'t1'!B45</f>
        <v>SD0601</v>
      </c>
      <c r="C45" s="571">
        <v>0</v>
      </c>
      <c r="D45" s="573">
        <v>0</v>
      </c>
      <c r="E45" s="571">
        <v>0</v>
      </c>
      <c r="F45" s="573">
        <v>0</v>
      </c>
      <c r="G45" s="571">
        <v>0</v>
      </c>
      <c r="H45" s="573">
        <v>0</v>
      </c>
      <c r="I45" s="571">
        <v>0</v>
      </c>
      <c r="J45" s="573">
        <v>0</v>
      </c>
      <c r="K45" s="571">
        <v>0</v>
      </c>
      <c r="L45" s="573">
        <v>0</v>
      </c>
      <c r="M45" s="571">
        <v>0</v>
      </c>
      <c r="N45" s="573">
        <v>0</v>
      </c>
      <c r="O45" s="571">
        <v>0</v>
      </c>
      <c r="P45" s="573">
        <v>0</v>
      </c>
      <c r="Q45" s="571">
        <v>0</v>
      </c>
      <c r="R45" s="573">
        <v>0</v>
      </c>
      <c r="S45" s="571">
        <v>0</v>
      </c>
      <c r="T45" s="573">
        <v>0</v>
      </c>
      <c r="U45" s="571">
        <v>0</v>
      </c>
      <c r="V45" s="573">
        <v>0</v>
      </c>
      <c r="W45" s="571">
        <v>0</v>
      </c>
      <c r="X45" s="573">
        <v>0</v>
      </c>
      <c r="Y45" s="571">
        <v>0</v>
      </c>
      <c r="Z45" s="573">
        <v>0</v>
      </c>
      <c r="AA45" s="571">
        <v>0</v>
      </c>
      <c r="AB45" s="573">
        <v>0</v>
      </c>
      <c r="AC45" s="571">
        <v>0</v>
      </c>
      <c r="AD45" s="573">
        <v>0</v>
      </c>
      <c r="AE45" s="571">
        <v>0</v>
      </c>
      <c r="AF45" s="573">
        <v>0</v>
      </c>
      <c r="AG45" s="571">
        <v>0</v>
      </c>
      <c r="AH45" s="573">
        <v>0</v>
      </c>
      <c r="AI45" s="571">
        <v>0</v>
      </c>
      <c r="AJ45" s="573">
        <v>0</v>
      </c>
      <c r="AK45" s="571">
        <v>0</v>
      </c>
      <c r="AL45" s="573">
        <v>0</v>
      </c>
      <c r="AM45" s="571">
        <v>0</v>
      </c>
      <c r="AN45" s="573">
        <v>0</v>
      </c>
      <c r="AO45" s="571">
        <v>0</v>
      </c>
      <c r="AP45" s="573">
        <v>0</v>
      </c>
      <c r="AQ45" s="571">
        <v>0</v>
      </c>
      <c r="AR45" s="573">
        <v>0</v>
      </c>
      <c r="AS45" s="571">
        <v>0</v>
      </c>
      <c r="AT45" s="576">
        <v>0</v>
      </c>
      <c r="AU45" s="1370">
        <f t="shared" si="2"/>
        <v>0</v>
      </c>
      <c r="AV45" s="1371">
        <f t="shared" si="2"/>
        <v>0</v>
      </c>
      <c r="AW45" s="1762" t="str">
        <f t="shared" si="1"/>
        <v>OK</v>
      </c>
      <c r="AX45" s="1754">
        <f>'t1'!L45-'t3'!C45-'t3'!E45-'t3'!G45-'t3'!I45-'t3'!K45+'t3'!M45+'t3'!O45+'t3'!Q45</f>
        <v>0</v>
      </c>
      <c r="AY45" s="1755">
        <f>'t1'!M45-'t3'!D45-'t3'!F45-'t3'!H45-'t3'!J45-'t3'!L45+'t3'!N45+'t3'!P45+'t3'!R45</f>
        <v>0</v>
      </c>
      <c r="AZ45" s="1070">
        <f>'t1'!N45</f>
        <v>0</v>
      </c>
    </row>
    <row r="46" spans="1:52" ht="14.25" customHeight="1">
      <c r="A46" s="1136" t="str">
        <f>'t1'!A46</f>
        <v>chimici con incarico di struttura complessa (rapp. esclusivo)</v>
      </c>
      <c r="B46" s="1171" t="str">
        <f>'t1'!B46</f>
        <v>SD0E16</v>
      </c>
      <c r="C46" s="571">
        <v>0</v>
      </c>
      <c r="D46" s="573">
        <v>0</v>
      </c>
      <c r="E46" s="571">
        <v>0</v>
      </c>
      <c r="F46" s="573">
        <v>0</v>
      </c>
      <c r="G46" s="571">
        <v>0</v>
      </c>
      <c r="H46" s="573">
        <v>0</v>
      </c>
      <c r="I46" s="571">
        <v>0</v>
      </c>
      <c r="J46" s="573">
        <v>0</v>
      </c>
      <c r="K46" s="571">
        <v>0</v>
      </c>
      <c r="L46" s="573">
        <v>0</v>
      </c>
      <c r="M46" s="571">
        <v>0</v>
      </c>
      <c r="N46" s="573">
        <v>0</v>
      </c>
      <c r="O46" s="571">
        <v>0</v>
      </c>
      <c r="P46" s="573">
        <v>0</v>
      </c>
      <c r="Q46" s="571">
        <v>0</v>
      </c>
      <c r="R46" s="573">
        <v>0</v>
      </c>
      <c r="S46" s="571">
        <v>0</v>
      </c>
      <c r="T46" s="573">
        <v>0</v>
      </c>
      <c r="U46" s="571">
        <v>0</v>
      </c>
      <c r="V46" s="573">
        <v>0</v>
      </c>
      <c r="W46" s="571">
        <v>0</v>
      </c>
      <c r="X46" s="573">
        <v>0</v>
      </c>
      <c r="Y46" s="571">
        <v>0</v>
      </c>
      <c r="Z46" s="573">
        <v>0</v>
      </c>
      <c r="AA46" s="571">
        <v>0</v>
      </c>
      <c r="AB46" s="573">
        <v>0</v>
      </c>
      <c r="AC46" s="571">
        <v>0</v>
      </c>
      <c r="AD46" s="573">
        <v>0</v>
      </c>
      <c r="AE46" s="571">
        <v>0</v>
      </c>
      <c r="AF46" s="573">
        <v>0</v>
      </c>
      <c r="AG46" s="571">
        <v>0</v>
      </c>
      <c r="AH46" s="573">
        <v>0</v>
      </c>
      <c r="AI46" s="571">
        <v>0</v>
      </c>
      <c r="AJ46" s="573">
        <v>0</v>
      </c>
      <c r="AK46" s="571">
        <v>0</v>
      </c>
      <c r="AL46" s="573">
        <v>0</v>
      </c>
      <c r="AM46" s="571">
        <v>0</v>
      </c>
      <c r="AN46" s="573">
        <v>0</v>
      </c>
      <c r="AO46" s="571">
        <v>0</v>
      </c>
      <c r="AP46" s="573">
        <v>0</v>
      </c>
      <c r="AQ46" s="571">
        <v>0</v>
      </c>
      <c r="AR46" s="573">
        <v>0</v>
      </c>
      <c r="AS46" s="571">
        <v>0</v>
      </c>
      <c r="AT46" s="576">
        <v>0</v>
      </c>
      <c r="AU46" s="1370">
        <f t="shared" si="2"/>
        <v>0</v>
      </c>
      <c r="AV46" s="1371">
        <f t="shared" si="2"/>
        <v>0</v>
      </c>
      <c r="AW46" s="1762" t="str">
        <f t="shared" si="1"/>
        <v>OK</v>
      </c>
      <c r="AX46" s="1754">
        <f>'t1'!L46-'t3'!C46-'t3'!E46-'t3'!G46-'t3'!I46-'t3'!K46+'t3'!M46+'t3'!O46+'t3'!Q46</f>
        <v>0</v>
      </c>
      <c r="AY46" s="1755">
        <f>'t1'!M46-'t3'!D46-'t3'!F46-'t3'!H46-'t3'!J46-'t3'!L46+'t3'!N46+'t3'!P46+'t3'!R46</f>
        <v>0</v>
      </c>
      <c r="AZ46" s="1070">
        <f>'t1'!N46</f>
        <v>0</v>
      </c>
    </row>
    <row r="47" spans="1:52" ht="14.25" customHeight="1">
      <c r="A47" s="1136" t="str">
        <f>'t1'!A47</f>
        <v>chimici con incarico di struttura complessa (rapp.non escl.)</v>
      </c>
      <c r="B47" s="1171" t="str">
        <f>'t1'!B47</f>
        <v>SD0N16</v>
      </c>
      <c r="C47" s="571">
        <v>0</v>
      </c>
      <c r="D47" s="573">
        <v>0</v>
      </c>
      <c r="E47" s="571">
        <v>0</v>
      </c>
      <c r="F47" s="573">
        <v>0</v>
      </c>
      <c r="G47" s="571">
        <v>0</v>
      </c>
      <c r="H47" s="573">
        <v>0</v>
      </c>
      <c r="I47" s="571">
        <v>0</v>
      </c>
      <c r="J47" s="573">
        <v>0</v>
      </c>
      <c r="K47" s="571">
        <v>0</v>
      </c>
      <c r="L47" s="573">
        <v>0</v>
      </c>
      <c r="M47" s="571">
        <v>0</v>
      </c>
      <c r="N47" s="573">
        <v>0</v>
      </c>
      <c r="O47" s="571">
        <v>0</v>
      </c>
      <c r="P47" s="573">
        <v>0</v>
      </c>
      <c r="Q47" s="571">
        <v>0</v>
      </c>
      <c r="R47" s="573">
        <v>0</v>
      </c>
      <c r="S47" s="571">
        <v>0</v>
      </c>
      <c r="T47" s="573">
        <v>0</v>
      </c>
      <c r="U47" s="571">
        <v>0</v>
      </c>
      <c r="V47" s="573">
        <v>0</v>
      </c>
      <c r="W47" s="571">
        <v>0</v>
      </c>
      <c r="X47" s="573">
        <v>0</v>
      </c>
      <c r="Y47" s="571">
        <v>0</v>
      </c>
      <c r="Z47" s="573">
        <v>0</v>
      </c>
      <c r="AA47" s="571">
        <v>0</v>
      </c>
      <c r="AB47" s="573">
        <v>0</v>
      </c>
      <c r="AC47" s="571">
        <v>0</v>
      </c>
      <c r="AD47" s="573">
        <v>0</v>
      </c>
      <c r="AE47" s="571">
        <v>0</v>
      </c>
      <c r="AF47" s="573">
        <v>0</v>
      </c>
      <c r="AG47" s="571">
        <v>0</v>
      </c>
      <c r="AH47" s="573">
        <v>0</v>
      </c>
      <c r="AI47" s="571">
        <v>0</v>
      </c>
      <c r="AJ47" s="573">
        <v>0</v>
      </c>
      <c r="AK47" s="571">
        <v>0</v>
      </c>
      <c r="AL47" s="573">
        <v>0</v>
      </c>
      <c r="AM47" s="571">
        <v>0</v>
      </c>
      <c r="AN47" s="573">
        <v>0</v>
      </c>
      <c r="AO47" s="571">
        <v>0</v>
      </c>
      <c r="AP47" s="573">
        <v>0</v>
      </c>
      <c r="AQ47" s="571">
        <v>0</v>
      </c>
      <c r="AR47" s="573">
        <v>0</v>
      </c>
      <c r="AS47" s="571">
        <v>0</v>
      </c>
      <c r="AT47" s="576">
        <v>0</v>
      </c>
      <c r="AU47" s="1370">
        <f t="shared" si="2"/>
        <v>0</v>
      </c>
      <c r="AV47" s="1371">
        <f t="shared" si="2"/>
        <v>0</v>
      </c>
      <c r="AW47" s="1762" t="str">
        <f t="shared" si="1"/>
        <v>OK</v>
      </c>
      <c r="AX47" s="1754">
        <f>'t1'!L47-'t3'!C47-'t3'!E47-'t3'!G47-'t3'!I47-'t3'!K47+'t3'!M47+'t3'!O47+'t3'!Q47</f>
        <v>0</v>
      </c>
      <c r="AY47" s="1755">
        <f>'t1'!M47-'t3'!D47-'t3'!F47-'t3'!H47-'t3'!J47-'t3'!L47+'t3'!N47+'t3'!P47+'t3'!R47</f>
        <v>0</v>
      </c>
      <c r="AZ47" s="1070">
        <f>'t1'!N47</f>
        <v>0</v>
      </c>
    </row>
    <row r="48" spans="1:52" ht="14.25" customHeight="1">
      <c r="A48" s="1136" t="str">
        <f>'t1'!A48</f>
        <v>chimici con incarico di struttura semplice (rapp. esclusivo)</v>
      </c>
      <c r="B48" s="1171" t="str">
        <f>'t1'!B48</f>
        <v>SD0E15</v>
      </c>
      <c r="C48" s="571">
        <v>0</v>
      </c>
      <c r="D48" s="573">
        <v>0</v>
      </c>
      <c r="E48" s="571">
        <v>0</v>
      </c>
      <c r="F48" s="573">
        <v>0</v>
      </c>
      <c r="G48" s="571">
        <v>0</v>
      </c>
      <c r="H48" s="573">
        <v>0</v>
      </c>
      <c r="I48" s="571">
        <v>0</v>
      </c>
      <c r="J48" s="573">
        <v>0</v>
      </c>
      <c r="K48" s="571">
        <v>0</v>
      </c>
      <c r="L48" s="573">
        <v>0</v>
      </c>
      <c r="M48" s="571">
        <v>0</v>
      </c>
      <c r="N48" s="573">
        <v>0</v>
      </c>
      <c r="O48" s="571">
        <v>0</v>
      </c>
      <c r="P48" s="573">
        <v>0</v>
      </c>
      <c r="Q48" s="571">
        <v>0</v>
      </c>
      <c r="R48" s="573">
        <v>0</v>
      </c>
      <c r="S48" s="571">
        <v>0</v>
      </c>
      <c r="T48" s="573">
        <v>0</v>
      </c>
      <c r="U48" s="571">
        <v>1</v>
      </c>
      <c r="V48" s="573">
        <v>0</v>
      </c>
      <c r="W48" s="571">
        <v>0</v>
      </c>
      <c r="X48" s="573">
        <v>0</v>
      </c>
      <c r="Y48" s="571">
        <v>0</v>
      </c>
      <c r="Z48" s="573">
        <v>0</v>
      </c>
      <c r="AA48" s="571">
        <v>0</v>
      </c>
      <c r="AB48" s="573">
        <v>0</v>
      </c>
      <c r="AC48" s="571">
        <v>0</v>
      </c>
      <c r="AD48" s="573">
        <v>0</v>
      </c>
      <c r="AE48" s="571">
        <v>0</v>
      </c>
      <c r="AF48" s="573">
        <v>0</v>
      </c>
      <c r="AG48" s="571">
        <v>0</v>
      </c>
      <c r="AH48" s="573">
        <v>0</v>
      </c>
      <c r="AI48" s="571">
        <v>0</v>
      </c>
      <c r="AJ48" s="573">
        <v>0</v>
      </c>
      <c r="AK48" s="571">
        <v>0</v>
      </c>
      <c r="AL48" s="573">
        <v>0</v>
      </c>
      <c r="AM48" s="571">
        <v>0</v>
      </c>
      <c r="AN48" s="573">
        <v>0</v>
      </c>
      <c r="AO48" s="571">
        <v>0</v>
      </c>
      <c r="AP48" s="573">
        <v>0</v>
      </c>
      <c r="AQ48" s="571">
        <v>0</v>
      </c>
      <c r="AR48" s="573">
        <v>0</v>
      </c>
      <c r="AS48" s="571">
        <v>0</v>
      </c>
      <c r="AT48" s="576">
        <v>0</v>
      </c>
      <c r="AU48" s="1370">
        <f t="shared" si="2"/>
        <v>1</v>
      </c>
      <c r="AV48" s="1371">
        <f t="shared" si="2"/>
        <v>0</v>
      </c>
      <c r="AW48" s="1762" t="str">
        <f t="shared" si="1"/>
        <v>OK</v>
      </c>
      <c r="AX48" s="1754">
        <f>'t1'!L48-'t3'!C48-'t3'!E48-'t3'!G48-'t3'!I48-'t3'!K48+'t3'!M48+'t3'!O48+'t3'!Q48</f>
        <v>1</v>
      </c>
      <c r="AY48" s="1755">
        <f>'t1'!M48-'t3'!D48-'t3'!F48-'t3'!H48-'t3'!J48-'t3'!L48+'t3'!N48+'t3'!P48+'t3'!R48</f>
        <v>0</v>
      </c>
      <c r="AZ48" s="1070">
        <f>'t1'!N48</f>
        <v>1</v>
      </c>
    </row>
    <row r="49" spans="1:52" ht="14.25" customHeight="1">
      <c r="A49" s="1136" t="str">
        <f>'t1'!A49</f>
        <v>chimici con incarico di struttura semplice (rapp. non escl.)</v>
      </c>
      <c r="B49" s="1171" t="str">
        <f>'t1'!B49</f>
        <v>SD0N15</v>
      </c>
      <c r="C49" s="571">
        <v>0</v>
      </c>
      <c r="D49" s="573">
        <v>0</v>
      </c>
      <c r="E49" s="571">
        <v>0</v>
      </c>
      <c r="F49" s="573">
        <v>0</v>
      </c>
      <c r="G49" s="571">
        <v>0</v>
      </c>
      <c r="H49" s="573">
        <v>0</v>
      </c>
      <c r="I49" s="571">
        <v>0</v>
      </c>
      <c r="J49" s="573">
        <v>0</v>
      </c>
      <c r="K49" s="571">
        <v>0</v>
      </c>
      <c r="L49" s="573">
        <v>0</v>
      </c>
      <c r="M49" s="571">
        <v>0</v>
      </c>
      <c r="N49" s="573">
        <v>0</v>
      </c>
      <c r="O49" s="571">
        <v>0</v>
      </c>
      <c r="P49" s="573">
        <v>0</v>
      </c>
      <c r="Q49" s="571">
        <v>0</v>
      </c>
      <c r="R49" s="573">
        <v>0</v>
      </c>
      <c r="S49" s="571">
        <v>0</v>
      </c>
      <c r="T49" s="573">
        <v>0</v>
      </c>
      <c r="U49" s="571">
        <v>0</v>
      </c>
      <c r="V49" s="573">
        <v>0</v>
      </c>
      <c r="W49" s="571">
        <v>0</v>
      </c>
      <c r="X49" s="573">
        <v>0</v>
      </c>
      <c r="Y49" s="571">
        <v>0</v>
      </c>
      <c r="Z49" s="573">
        <v>0</v>
      </c>
      <c r="AA49" s="571">
        <v>0</v>
      </c>
      <c r="AB49" s="573">
        <v>0</v>
      </c>
      <c r="AC49" s="571">
        <v>0</v>
      </c>
      <c r="AD49" s="573">
        <v>0</v>
      </c>
      <c r="AE49" s="571">
        <v>0</v>
      </c>
      <c r="AF49" s="573">
        <v>0</v>
      </c>
      <c r="AG49" s="571">
        <v>0</v>
      </c>
      <c r="AH49" s="573">
        <v>0</v>
      </c>
      <c r="AI49" s="571">
        <v>0</v>
      </c>
      <c r="AJ49" s="573">
        <v>0</v>
      </c>
      <c r="AK49" s="571">
        <v>0</v>
      </c>
      <c r="AL49" s="573">
        <v>0</v>
      </c>
      <c r="AM49" s="571">
        <v>0</v>
      </c>
      <c r="AN49" s="573">
        <v>0</v>
      </c>
      <c r="AO49" s="571">
        <v>0</v>
      </c>
      <c r="AP49" s="573">
        <v>0</v>
      </c>
      <c r="AQ49" s="571">
        <v>0</v>
      </c>
      <c r="AR49" s="573">
        <v>0</v>
      </c>
      <c r="AS49" s="571">
        <v>0</v>
      </c>
      <c r="AT49" s="576">
        <v>0</v>
      </c>
      <c r="AU49" s="1370">
        <f t="shared" si="2"/>
        <v>0</v>
      </c>
      <c r="AV49" s="1371">
        <f t="shared" si="2"/>
        <v>0</v>
      </c>
      <c r="AW49" s="1762" t="str">
        <f t="shared" si="1"/>
        <v>OK</v>
      </c>
      <c r="AX49" s="1754">
        <f>'t1'!L49-'t3'!C49-'t3'!E49-'t3'!G49-'t3'!I49-'t3'!K49+'t3'!M49+'t3'!O49+'t3'!Q49</f>
        <v>0</v>
      </c>
      <c r="AY49" s="1755">
        <f>'t1'!M49-'t3'!D49-'t3'!F49-'t3'!H49-'t3'!J49-'t3'!L49+'t3'!N49+'t3'!P49+'t3'!R49</f>
        <v>0</v>
      </c>
      <c r="AZ49" s="1070">
        <f>'t1'!N49</f>
        <v>0</v>
      </c>
    </row>
    <row r="50" spans="1:52" ht="14.25" customHeight="1">
      <c r="A50" s="1136" t="str">
        <f>'t1'!A50</f>
        <v>chimici con altri incar. prof.li (rapp. esclusivo)</v>
      </c>
      <c r="B50" s="1171" t="str">
        <f>'t1'!B50</f>
        <v>SD0A15</v>
      </c>
      <c r="C50" s="571">
        <v>0</v>
      </c>
      <c r="D50" s="573">
        <v>0</v>
      </c>
      <c r="E50" s="571">
        <v>0</v>
      </c>
      <c r="F50" s="573">
        <v>0</v>
      </c>
      <c r="G50" s="571">
        <v>0</v>
      </c>
      <c r="H50" s="573">
        <v>0</v>
      </c>
      <c r="I50" s="571">
        <v>0</v>
      </c>
      <c r="J50" s="573">
        <v>0</v>
      </c>
      <c r="K50" s="571">
        <v>0</v>
      </c>
      <c r="L50" s="573">
        <v>0</v>
      </c>
      <c r="M50" s="571">
        <v>0</v>
      </c>
      <c r="N50" s="573">
        <v>0</v>
      </c>
      <c r="O50" s="571">
        <v>0</v>
      </c>
      <c r="P50" s="573">
        <v>0</v>
      </c>
      <c r="Q50" s="571">
        <v>0</v>
      </c>
      <c r="R50" s="573">
        <v>0</v>
      </c>
      <c r="S50" s="571">
        <v>0</v>
      </c>
      <c r="T50" s="573">
        <v>0</v>
      </c>
      <c r="U50" s="571">
        <v>1</v>
      </c>
      <c r="V50" s="573">
        <v>0</v>
      </c>
      <c r="W50" s="571">
        <v>0</v>
      </c>
      <c r="X50" s="573">
        <v>0</v>
      </c>
      <c r="Y50" s="571">
        <v>0</v>
      </c>
      <c r="Z50" s="573">
        <v>0</v>
      </c>
      <c r="AA50" s="571">
        <v>0</v>
      </c>
      <c r="AB50" s="573">
        <v>0</v>
      </c>
      <c r="AC50" s="571">
        <v>0</v>
      </c>
      <c r="AD50" s="573">
        <v>0</v>
      </c>
      <c r="AE50" s="571">
        <v>0</v>
      </c>
      <c r="AF50" s="573">
        <v>0</v>
      </c>
      <c r="AG50" s="571">
        <v>0</v>
      </c>
      <c r="AH50" s="573">
        <v>0</v>
      </c>
      <c r="AI50" s="571">
        <v>0</v>
      </c>
      <c r="AJ50" s="573">
        <v>0</v>
      </c>
      <c r="AK50" s="571">
        <v>0</v>
      </c>
      <c r="AL50" s="573">
        <v>0</v>
      </c>
      <c r="AM50" s="571">
        <v>0</v>
      </c>
      <c r="AN50" s="573">
        <v>0</v>
      </c>
      <c r="AO50" s="571">
        <v>0</v>
      </c>
      <c r="AP50" s="573">
        <v>0</v>
      </c>
      <c r="AQ50" s="571">
        <v>0</v>
      </c>
      <c r="AR50" s="573">
        <v>0</v>
      </c>
      <c r="AS50" s="571">
        <v>0</v>
      </c>
      <c r="AT50" s="576">
        <v>0</v>
      </c>
      <c r="AU50" s="1370">
        <f t="shared" si="2"/>
        <v>1</v>
      </c>
      <c r="AV50" s="1371">
        <f t="shared" si="2"/>
        <v>0</v>
      </c>
      <c r="AW50" s="1762" t="str">
        <f t="shared" si="1"/>
        <v>OK</v>
      </c>
      <c r="AX50" s="1754">
        <f>'t1'!L50-'t3'!C50-'t3'!E50-'t3'!G50-'t3'!I50-'t3'!K50+'t3'!M50+'t3'!O50+'t3'!Q50</f>
        <v>1</v>
      </c>
      <c r="AY50" s="1755">
        <f>'t1'!M50-'t3'!D50-'t3'!F50-'t3'!H50-'t3'!J50-'t3'!L50+'t3'!N50+'t3'!P50+'t3'!R50</f>
        <v>0</v>
      </c>
      <c r="AZ50" s="1070">
        <f>'t1'!N50</f>
        <v>1</v>
      </c>
    </row>
    <row r="51" spans="1:52" ht="14.25" customHeight="1">
      <c r="A51" s="1136" t="str">
        <f>'t1'!A51</f>
        <v>chimici con altri incar. prof.li (rapp. non escl.)</v>
      </c>
      <c r="B51" s="1171" t="str">
        <f>'t1'!B51</f>
        <v>SD0014</v>
      </c>
      <c r="C51" s="571">
        <v>0</v>
      </c>
      <c r="D51" s="573">
        <v>0</v>
      </c>
      <c r="E51" s="571">
        <v>0</v>
      </c>
      <c r="F51" s="573">
        <v>0</v>
      </c>
      <c r="G51" s="571">
        <v>0</v>
      </c>
      <c r="H51" s="573">
        <v>0</v>
      </c>
      <c r="I51" s="571">
        <v>0</v>
      </c>
      <c r="J51" s="573">
        <v>0</v>
      </c>
      <c r="K51" s="571">
        <v>0</v>
      </c>
      <c r="L51" s="573">
        <v>0</v>
      </c>
      <c r="M51" s="571">
        <v>0</v>
      </c>
      <c r="N51" s="573">
        <v>0</v>
      </c>
      <c r="O51" s="571">
        <v>0</v>
      </c>
      <c r="P51" s="573">
        <v>0</v>
      </c>
      <c r="Q51" s="571">
        <v>0</v>
      </c>
      <c r="R51" s="573">
        <v>0</v>
      </c>
      <c r="S51" s="571">
        <v>0</v>
      </c>
      <c r="T51" s="573">
        <v>0</v>
      </c>
      <c r="U51" s="571">
        <v>0</v>
      </c>
      <c r="V51" s="573">
        <v>0</v>
      </c>
      <c r="W51" s="571">
        <v>0</v>
      </c>
      <c r="X51" s="573">
        <v>0</v>
      </c>
      <c r="Y51" s="571">
        <v>0</v>
      </c>
      <c r="Z51" s="573">
        <v>0</v>
      </c>
      <c r="AA51" s="571">
        <v>0</v>
      </c>
      <c r="AB51" s="573">
        <v>0</v>
      </c>
      <c r="AC51" s="571">
        <v>0</v>
      </c>
      <c r="AD51" s="573">
        <v>0</v>
      </c>
      <c r="AE51" s="571">
        <v>0</v>
      </c>
      <c r="AF51" s="573">
        <v>0</v>
      </c>
      <c r="AG51" s="571">
        <v>0</v>
      </c>
      <c r="AH51" s="573">
        <v>0</v>
      </c>
      <c r="AI51" s="571">
        <v>0</v>
      </c>
      <c r="AJ51" s="573">
        <v>0</v>
      </c>
      <c r="AK51" s="571">
        <v>0</v>
      </c>
      <c r="AL51" s="573">
        <v>0</v>
      </c>
      <c r="AM51" s="571">
        <v>0</v>
      </c>
      <c r="AN51" s="573">
        <v>0</v>
      </c>
      <c r="AO51" s="571">
        <v>0</v>
      </c>
      <c r="AP51" s="573">
        <v>0</v>
      </c>
      <c r="AQ51" s="571">
        <v>0</v>
      </c>
      <c r="AR51" s="573">
        <v>0</v>
      </c>
      <c r="AS51" s="571">
        <v>0</v>
      </c>
      <c r="AT51" s="576">
        <v>0</v>
      </c>
      <c r="AU51" s="1370">
        <f t="shared" si="2"/>
        <v>0</v>
      </c>
      <c r="AV51" s="1371">
        <f t="shared" si="2"/>
        <v>0</v>
      </c>
      <c r="AW51" s="1762" t="str">
        <f t="shared" si="1"/>
        <v>OK</v>
      </c>
      <c r="AX51" s="1754">
        <f>'t1'!L51-'t3'!C51-'t3'!E51-'t3'!G51-'t3'!I51-'t3'!K51+'t3'!M51+'t3'!O51+'t3'!Q51</f>
        <v>0</v>
      </c>
      <c r="AY51" s="1755">
        <f>'t1'!M51-'t3'!D51-'t3'!F51-'t3'!H51-'t3'!J51-'t3'!L51+'t3'!N51+'t3'!P51+'t3'!R51</f>
        <v>0</v>
      </c>
      <c r="AZ51" s="1070">
        <f>'t1'!N51</f>
        <v>0</v>
      </c>
    </row>
    <row r="52" spans="1:52" ht="14.25" customHeight="1">
      <c r="A52" s="1136" t="str">
        <f>'t1'!A52</f>
        <v>chimici a t. determinato (art. 15-septies d.lgs. 502/92)</v>
      </c>
      <c r="B52" s="1171" t="str">
        <f>'t1'!B52</f>
        <v>SD0602</v>
      </c>
      <c r="C52" s="571">
        <v>0</v>
      </c>
      <c r="D52" s="573">
        <v>0</v>
      </c>
      <c r="E52" s="571">
        <v>0</v>
      </c>
      <c r="F52" s="573">
        <v>0</v>
      </c>
      <c r="G52" s="571">
        <v>0</v>
      </c>
      <c r="H52" s="573">
        <v>0</v>
      </c>
      <c r="I52" s="571">
        <v>0</v>
      </c>
      <c r="J52" s="573">
        <v>0</v>
      </c>
      <c r="K52" s="571">
        <v>0</v>
      </c>
      <c r="L52" s="573">
        <v>0</v>
      </c>
      <c r="M52" s="571">
        <v>0</v>
      </c>
      <c r="N52" s="573">
        <v>0</v>
      </c>
      <c r="O52" s="571">
        <v>0</v>
      </c>
      <c r="P52" s="573">
        <v>0</v>
      </c>
      <c r="Q52" s="571">
        <v>0</v>
      </c>
      <c r="R52" s="573">
        <v>0</v>
      </c>
      <c r="S52" s="571">
        <v>0</v>
      </c>
      <c r="T52" s="573">
        <v>0</v>
      </c>
      <c r="U52" s="571">
        <v>0</v>
      </c>
      <c r="V52" s="573">
        <v>0</v>
      </c>
      <c r="W52" s="571">
        <v>0</v>
      </c>
      <c r="X52" s="573">
        <v>0</v>
      </c>
      <c r="Y52" s="571">
        <v>0</v>
      </c>
      <c r="Z52" s="573">
        <v>0</v>
      </c>
      <c r="AA52" s="571">
        <v>0</v>
      </c>
      <c r="AB52" s="573">
        <v>0</v>
      </c>
      <c r="AC52" s="571">
        <v>0</v>
      </c>
      <c r="AD52" s="573">
        <v>0</v>
      </c>
      <c r="AE52" s="571">
        <v>0</v>
      </c>
      <c r="AF52" s="573">
        <v>0</v>
      </c>
      <c r="AG52" s="571">
        <v>0</v>
      </c>
      <c r="AH52" s="573">
        <v>0</v>
      </c>
      <c r="AI52" s="571">
        <v>0</v>
      </c>
      <c r="AJ52" s="573">
        <v>0</v>
      </c>
      <c r="AK52" s="571">
        <v>0</v>
      </c>
      <c r="AL52" s="573">
        <v>0</v>
      </c>
      <c r="AM52" s="571">
        <v>0</v>
      </c>
      <c r="AN52" s="573">
        <v>0</v>
      </c>
      <c r="AO52" s="571">
        <v>0</v>
      </c>
      <c r="AP52" s="573">
        <v>0</v>
      </c>
      <c r="AQ52" s="571">
        <v>0</v>
      </c>
      <c r="AR52" s="573">
        <v>0</v>
      </c>
      <c r="AS52" s="571">
        <v>0</v>
      </c>
      <c r="AT52" s="576">
        <v>0</v>
      </c>
      <c r="AU52" s="1370">
        <f t="shared" si="2"/>
        <v>0</v>
      </c>
      <c r="AV52" s="1371">
        <f t="shared" si="2"/>
        <v>0</v>
      </c>
      <c r="AW52" s="1762" t="str">
        <f t="shared" si="1"/>
        <v>OK</v>
      </c>
      <c r="AX52" s="1754">
        <f>'t1'!L52-'t3'!C52-'t3'!E52-'t3'!G52-'t3'!I52-'t3'!K52+'t3'!M52+'t3'!O52+'t3'!Q52</f>
        <v>0</v>
      </c>
      <c r="AY52" s="1755">
        <f>'t1'!M52-'t3'!D52-'t3'!F52-'t3'!H52-'t3'!J52-'t3'!L52+'t3'!N52+'t3'!P52+'t3'!R52</f>
        <v>0</v>
      </c>
      <c r="AZ52" s="1070">
        <f>'t1'!N52</f>
        <v>0</v>
      </c>
    </row>
    <row r="53" spans="1:52" ht="14.25" customHeight="1">
      <c r="A53" s="1136" t="str">
        <f>'t1'!A53</f>
        <v>fisici con incarico di struttura complessa (rapp. esclusivo)</v>
      </c>
      <c r="B53" s="1171" t="str">
        <f>'t1'!B53</f>
        <v>SD0E42</v>
      </c>
      <c r="C53" s="571">
        <v>0</v>
      </c>
      <c r="D53" s="573">
        <v>0</v>
      </c>
      <c r="E53" s="571">
        <v>0</v>
      </c>
      <c r="F53" s="573">
        <v>0</v>
      </c>
      <c r="G53" s="571">
        <v>0</v>
      </c>
      <c r="H53" s="573">
        <v>0</v>
      </c>
      <c r="I53" s="571">
        <v>0</v>
      </c>
      <c r="J53" s="573">
        <v>0</v>
      </c>
      <c r="K53" s="571">
        <v>0</v>
      </c>
      <c r="L53" s="573">
        <v>0</v>
      </c>
      <c r="M53" s="571">
        <v>0</v>
      </c>
      <c r="N53" s="573">
        <v>0</v>
      </c>
      <c r="O53" s="571">
        <v>0</v>
      </c>
      <c r="P53" s="573">
        <v>0</v>
      </c>
      <c r="Q53" s="571">
        <v>0</v>
      </c>
      <c r="R53" s="573">
        <v>0</v>
      </c>
      <c r="S53" s="571">
        <v>0</v>
      </c>
      <c r="T53" s="573">
        <v>0</v>
      </c>
      <c r="U53" s="571">
        <v>0</v>
      </c>
      <c r="V53" s="573">
        <v>0</v>
      </c>
      <c r="W53" s="571">
        <v>0</v>
      </c>
      <c r="X53" s="573">
        <v>0</v>
      </c>
      <c r="Y53" s="571">
        <v>0</v>
      </c>
      <c r="Z53" s="573">
        <v>0</v>
      </c>
      <c r="AA53" s="571">
        <v>0</v>
      </c>
      <c r="AB53" s="573">
        <v>0</v>
      </c>
      <c r="AC53" s="571">
        <v>0</v>
      </c>
      <c r="AD53" s="573">
        <v>0</v>
      </c>
      <c r="AE53" s="571">
        <v>0</v>
      </c>
      <c r="AF53" s="573">
        <v>0</v>
      </c>
      <c r="AG53" s="571">
        <v>0</v>
      </c>
      <c r="AH53" s="573">
        <v>0</v>
      </c>
      <c r="AI53" s="571">
        <v>0</v>
      </c>
      <c r="AJ53" s="573">
        <v>0</v>
      </c>
      <c r="AK53" s="571">
        <v>0</v>
      </c>
      <c r="AL53" s="573">
        <v>0</v>
      </c>
      <c r="AM53" s="571">
        <v>0</v>
      </c>
      <c r="AN53" s="573">
        <v>0</v>
      </c>
      <c r="AO53" s="571">
        <v>0</v>
      </c>
      <c r="AP53" s="573">
        <v>0</v>
      </c>
      <c r="AQ53" s="571">
        <v>0</v>
      </c>
      <c r="AR53" s="573">
        <v>0</v>
      </c>
      <c r="AS53" s="571">
        <v>0</v>
      </c>
      <c r="AT53" s="576">
        <v>0</v>
      </c>
      <c r="AU53" s="1370">
        <f t="shared" si="2"/>
        <v>0</v>
      </c>
      <c r="AV53" s="1371">
        <f t="shared" si="2"/>
        <v>0</v>
      </c>
      <c r="AW53" s="1762" t="str">
        <f t="shared" si="1"/>
        <v>OK</v>
      </c>
      <c r="AX53" s="1754">
        <f>'t1'!L53-'t3'!C53-'t3'!E53-'t3'!G53-'t3'!I53-'t3'!K53+'t3'!M53+'t3'!O53+'t3'!Q53</f>
        <v>0</v>
      </c>
      <c r="AY53" s="1755">
        <f>'t1'!M53-'t3'!D53-'t3'!F53-'t3'!H53-'t3'!J53-'t3'!L53+'t3'!N53+'t3'!P53+'t3'!R53</f>
        <v>0</v>
      </c>
      <c r="AZ53" s="1070">
        <f>'t1'!N53</f>
        <v>0</v>
      </c>
    </row>
    <row r="54" spans="1:52" ht="14.25" customHeight="1">
      <c r="A54" s="1136" t="str">
        <f>'t1'!A54</f>
        <v>fisici con incarico di struttura complessa (rapp. non escl.)</v>
      </c>
      <c r="B54" s="1171" t="str">
        <f>'t1'!B54</f>
        <v>SD0N42</v>
      </c>
      <c r="C54" s="571">
        <v>0</v>
      </c>
      <c r="D54" s="573">
        <v>0</v>
      </c>
      <c r="E54" s="571">
        <v>0</v>
      </c>
      <c r="F54" s="573">
        <v>0</v>
      </c>
      <c r="G54" s="571">
        <v>0</v>
      </c>
      <c r="H54" s="573">
        <v>0</v>
      </c>
      <c r="I54" s="571">
        <v>0</v>
      </c>
      <c r="J54" s="573">
        <v>0</v>
      </c>
      <c r="K54" s="571">
        <v>0</v>
      </c>
      <c r="L54" s="573">
        <v>0</v>
      </c>
      <c r="M54" s="571">
        <v>0</v>
      </c>
      <c r="N54" s="573">
        <v>0</v>
      </c>
      <c r="O54" s="571">
        <v>0</v>
      </c>
      <c r="P54" s="573">
        <v>0</v>
      </c>
      <c r="Q54" s="571">
        <v>0</v>
      </c>
      <c r="R54" s="573">
        <v>0</v>
      </c>
      <c r="S54" s="571">
        <v>0</v>
      </c>
      <c r="T54" s="573">
        <v>0</v>
      </c>
      <c r="U54" s="571">
        <v>0</v>
      </c>
      <c r="V54" s="573">
        <v>0</v>
      </c>
      <c r="W54" s="571">
        <v>0</v>
      </c>
      <c r="X54" s="573">
        <v>0</v>
      </c>
      <c r="Y54" s="571">
        <v>0</v>
      </c>
      <c r="Z54" s="573">
        <v>0</v>
      </c>
      <c r="AA54" s="571">
        <v>0</v>
      </c>
      <c r="AB54" s="573">
        <v>0</v>
      </c>
      <c r="AC54" s="571">
        <v>0</v>
      </c>
      <c r="AD54" s="573">
        <v>0</v>
      </c>
      <c r="AE54" s="571">
        <v>0</v>
      </c>
      <c r="AF54" s="573">
        <v>0</v>
      </c>
      <c r="AG54" s="571">
        <v>0</v>
      </c>
      <c r="AH54" s="573">
        <v>0</v>
      </c>
      <c r="AI54" s="571">
        <v>0</v>
      </c>
      <c r="AJ54" s="573">
        <v>0</v>
      </c>
      <c r="AK54" s="571">
        <v>0</v>
      </c>
      <c r="AL54" s="573">
        <v>0</v>
      </c>
      <c r="AM54" s="571">
        <v>0</v>
      </c>
      <c r="AN54" s="573">
        <v>0</v>
      </c>
      <c r="AO54" s="571">
        <v>0</v>
      </c>
      <c r="AP54" s="573">
        <v>0</v>
      </c>
      <c r="AQ54" s="571">
        <v>0</v>
      </c>
      <c r="AR54" s="573">
        <v>0</v>
      </c>
      <c r="AS54" s="571">
        <v>0</v>
      </c>
      <c r="AT54" s="576">
        <v>0</v>
      </c>
      <c r="AU54" s="1370">
        <f t="shared" si="2"/>
        <v>0</v>
      </c>
      <c r="AV54" s="1371">
        <f t="shared" si="2"/>
        <v>0</v>
      </c>
      <c r="AW54" s="1762" t="str">
        <f t="shared" si="1"/>
        <v>OK</v>
      </c>
      <c r="AX54" s="1754">
        <f>'t1'!L54-'t3'!C54-'t3'!E54-'t3'!G54-'t3'!I54-'t3'!K54+'t3'!M54+'t3'!O54+'t3'!Q54</f>
        <v>0</v>
      </c>
      <c r="AY54" s="1755">
        <f>'t1'!M54-'t3'!D54-'t3'!F54-'t3'!H54-'t3'!J54-'t3'!L54+'t3'!N54+'t3'!P54+'t3'!R54</f>
        <v>0</v>
      </c>
      <c r="AZ54" s="1070">
        <f>'t1'!N54</f>
        <v>0</v>
      </c>
    </row>
    <row r="55" spans="1:52" ht="14.25" customHeight="1">
      <c r="A55" s="1136" t="str">
        <f>'t1'!A55</f>
        <v>fisici con incarico di struttura semplice (rapp. esclusivo)</v>
      </c>
      <c r="B55" s="1171" t="str">
        <f>'t1'!B55</f>
        <v>SD0E41</v>
      </c>
      <c r="C55" s="571">
        <v>0</v>
      </c>
      <c r="D55" s="573">
        <v>0</v>
      </c>
      <c r="E55" s="571">
        <v>0</v>
      </c>
      <c r="F55" s="573">
        <v>0</v>
      </c>
      <c r="G55" s="571">
        <v>0</v>
      </c>
      <c r="H55" s="573">
        <v>0</v>
      </c>
      <c r="I55" s="571">
        <v>0</v>
      </c>
      <c r="J55" s="573">
        <v>0</v>
      </c>
      <c r="K55" s="571">
        <v>0</v>
      </c>
      <c r="L55" s="573">
        <v>0</v>
      </c>
      <c r="M55" s="571">
        <v>0</v>
      </c>
      <c r="N55" s="573">
        <v>0</v>
      </c>
      <c r="O55" s="571">
        <v>0</v>
      </c>
      <c r="P55" s="573">
        <v>0</v>
      </c>
      <c r="Q55" s="571">
        <v>0</v>
      </c>
      <c r="R55" s="573">
        <v>0</v>
      </c>
      <c r="S55" s="571">
        <v>0</v>
      </c>
      <c r="T55" s="573">
        <v>0</v>
      </c>
      <c r="U55" s="571">
        <v>1</v>
      </c>
      <c r="V55" s="573">
        <v>1</v>
      </c>
      <c r="W55" s="571">
        <v>0</v>
      </c>
      <c r="X55" s="573">
        <v>0</v>
      </c>
      <c r="Y55" s="571">
        <v>0</v>
      </c>
      <c r="Z55" s="573">
        <v>0</v>
      </c>
      <c r="AA55" s="571">
        <v>0</v>
      </c>
      <c r="AB55" s="573">
        <v>0</v>
      </c>
      <c r="AC55" s="571">
        <v>0</v>
      </c>
      <c r="AD55" s="573">
        <v>0</v>
      </c>
      <c r="AE55" s="571">
        <v>0</v>
      </c>
      <c r="AF55" s="573">
        <v>0</v>
      </c>
      <c r="AG55" s="571">
        <v>0</v>
      </c>
      <c r="AH55" s="573">
        <v>0</v>
      </c>
      <c r="AI55" s="571">
        <v>0</v>
      </c>
      <c r="AJ55" s="573">
        <v>0</v>
      </c>
      <c r="AK55" s="571">
        <v>0</v>
      </c>
      <c r="AL55" s="573">
        <v>0</v>
      </c>
      <c r="AM55" s="571">
        <v>0</v>
      </c>
      <c r="AN55" s="573">
        <v>0</v>
      </c>
      <c r="AO55" s="571">
        <v>0</v>
      </c>
      <c r="AP55" s="573">
        <v>0</v>
      </c>
      <c r="AQ55" s="571">
        <v>0</v>
      </c>
      <c r="AR55" s="573">
        <v>0</v>
      </c>
      <c r="AS55" s="571">
        <v>0</v>
      </c>
      <c r="AT55" s="576">
        <v>0</v>
      </c>
      <c r="AU55" s="1370">
        <f t="shared" si="2"/>
        <v>1</v>
      </c>
      <c r="AV55" s="1371">
        <f t="shared" si="2"/>
        <v>1</v>
      </c>
      <c r="AW55" s="1762" t="str">
        <f t="shared" si="1"/>
        <v>OK</v>
      </c>
      <c r="AX55" s="1754">
        <f>'t1'!L55-'t3'!C55-'t3'!E55-'t3'!G55-'t3'!I55-'t3'!K55+'t3'!M55+'t3'!O55+'t3'!Q55</f>
        <v>1</v>
      </c>
      <c r="AY55" s="1755">
        <f>'t1'!M55-'t3'!D55-'t3'!F55-'t3'!H55-'t3'!J55-'t3'!L55+'t3'!N55+'t3'!P55+'t3'!R55</f>
        <v>1</v>
      </c>
      <c r="AZ55" s="1070">
        <f>'t1'!N55</f>
        <v>1</v>
      </c>
    </row>
    <row r="56" spans="1:52" ht="14.25" customHeight="1">
      <c r="A56" s="1136" t="str">
        <f>'t1'!A56</f>
        <v>fisici con incarico di struttura semplice (rapp. non escl.)</v>
      </c>
      <c r="B56" s="1171" t="str">
        <f>'t1'!B56</f>
        <v>SD0N41</v>
      </c>
      <c r="C56" s="571">
        <v>0</v>
      </c>
      <c r="D56" s="573">
        <v>0</v>
      </c>
      <c r="E56" s="571">
        <v>0</v>
      </c>
      <c r="F56" s="573">
        <v>0</v>
      </c>
      <c r="G56" s="571">
        <v>0</v>
      </c>
      <c r="H56" s="573">
        <v>0</v>
      </c>
      <c r="I56" s="571">
        <v>0</v>
      </c>
      <c r="J56" s="573">
        <v>0</v>
      </c>
      <c r="K56" s="571">
        <v>0</v>
      </c>
      <c r="L56" s="573">
        <v>0</v>
      </c>
      <c r="M56" s="571">
        <v>0</v>
      </c>
      <c r="N56" s="573">
        <v>0</v>
      </c>
      <c r="O56" s="571">
        <v>0</v>
      </c>
      <c r="P56" s="573">
        <v>0</v>
      </c>
      <c r="Q56" s="571">
        <v>0</v>
      </c>
      <c r="R56" s="573">
        <v>0</v>
      </c>
      <c r="S56" s="571">
        <v>0</v>
      </c>
      <c r="T56" s="573">
        <v>0</v>
      </c>
      <c r="U56" s="571">
        <v>0</v>
      </c>
      <c r="V56" s="573">
        <v>0</v>
      </c>
      <c r="W56" s="571">
        <v>0</v>
      </c>
      <c r="X56" s="573">
        <v>0</v>
      </c>
      <c r="Y56" s="571">
        <v>0</v>
      </c>
      <c r="Z56" s="573">
        <v>0</v>
      </c>
      <c r="AA56" s="571">
        <v>0</v>
      </c>
      <c r="AB56" s="573">
        <v>0</v>
      </c>
      <c r="AC56" s="571">
        <v>0</v>
      </c>
      <c r="AD56" s="573">
        <v>0</v>
      </c>
      <c r="AE56" s="571">
        <v>0</v>
      </c>
      <c r="AF56" s="573">
        <v>0</v>
      </c>
      <c r="AG56" s="571">
        <v>0</v>
      </c>
      <c r="AH56" s="573">
        <v>0</v>
      </c>
      <c r="AI56" s="571">
        <v>0</v>
      </c>
      <c r="AJ56" s="573">
        <v>0</v>
      </c>
      <c r="AK56" s="571">
        <v>0</v>
      </c>
      <c r="AL56" s="573">
        <v>0</v>
      </c>
      <c r="AM56" s="571">
        <v>0</v>
      </c>
      <c r="AN56" s="573">
        <v>0</v>
      </c>
      <c r="AO56" s="571">
        <v>0</v>
      </c>
      <c r="AP56" s="573">
        <v>0</v>
      </c>
      <c r="AQ56" s="571">
        <v>0</v>
      </c>
      <c r="AR56" s="573">
        <v>0</v>
      </c>
      <c r="AS56" s="571">
        <v>0</v>
      </c>
      <c r="AT56" s="576">
        <v>0</v>
      </c>
      <c r="AU56" s="1370">
        <f t="shared" si="2"/>
        <v>0</v>
      </c>
      <c r="AV56" s="1371">
        <f t="shared" si="2"/>
        <v>0</v>
      </c>
      <c r="AW56" s="1762" t="str">
        <f t="shared" si="1"/>
        <v>OK</v>
      </c>
      <c r="AX56" s="1754">
        <f>'t1'!L56-'t3'!C56-'t3'!E56-'t3'!G56-'t3'!I56-'t3'!K56+'t3'!M56+'t3'!O56+'t3'!Q56</f>
        <v>0</v>
      </c>
      <c r="AY56" s="1755">
        <f>'t1'!M56-'t3'!D56-'t3'!F56-'t3'!H56-'t3'!J56-'t3'!L56+'t3'!N56+'t3'!P56+'t3'!R56</f>
        <v>0</v>
      </c>
      <c r="AZ56" s="1070">
        <f>'t1'!N56</f>
        <v>0</v>
      </c>
    </row>
    <row r="57" spans="1:52" ht="14.25" customHeight="1">
      <c r="A57" s="1136" t="str">
        <f>'t1'!A57</f>
        <v>fisici con altri incar. prof.li (rapp. esclusivo)</v>
      </c>
      <c r="B57" s="1171" t="str">
        <f>'t1'!B57</f>
        <v>SD0A41</v>
      </c>
      <c r="C57" s="571">
        <v>0</v>
      </c>
      <c r="D57" s="573">
        <v>0</v>
      </c>
      <c r="E57" s="571">
        <v>0</v>
      </c>
      <c r="F57" s="573">
        <v>0</v>
      </c>
      <c r="G57" s="571">
        <v>0</v>
      </c>
      <c r="H57" s="573">
        <v>0</v>
      </c>
      <c r="I57" s="571">
        <v>0</v>
      </c>
      <c r="J57" s="573">
        <v>0</v>
      </c>
      <c r="K57" s="571">
        <v>0</v>
      </c>
      <c r="L57" s="573">
        <v>0</v>
      </c>
      <c r="M57" s="571">
        <v>0</v>
      </c>
      <c r="N57" s="573">
        <v>0</v>
      </c>
      <c r="O57" s="571">
        <v>0</v>
      </c>
      <c r="P57" s="573">
        <v>0</v>
      </c>
      <c r="Q57" s="571">
        <v>0</v>
      </c>
      <c r="R57" s="573">
        <v>0</v>
      </c>
      <c r="S57" s="571">
        <v>0</v>
      </c>
      <c r="T57" s="573">
        <v>0</v>
      </c>
      <c r="U57" s="571">
        <v>3</v>
      </c>
      <c r="V57" s="573">
        <v>1</v>
      </c>
      <c r="W57" s="571">
        <v>0</v>
      </c>
      <c r="X57" s="573">
        <v>0</v>
      </c>
      <c r="Y57" s="571">
        <v>0</v>
      </c>
      <c r="Z57" s="573">
        <v>0</v>
      </c>
      <c r="AA57" s="571">
        <v>0</v>
      </c>
      <c r="AB57" s="573">
        <v>0</v>
      </c>
      <c r="AC57" s="571">
        <v>0</v>
      </c>
      <c r="AD57" s="573">
        <v>0</v>
      </c>
      <c r="AE57" s="571">
        <v>0</v>
      </c>
      <c r="AF57" s="573">
        <v>0</v>
      </c>
      <c r="AG57" s="571">
        <v>0</v>
      </c>
      <c r="AH57" s="573">
        <v>0</v>
      </c>
      <c r="AI57" s="571">
        <v>0</v>
      </c>
      <c r="AJ57" s="573">
        <v>0</v>
      </c>
      <c r="AK57" s="571">
        <v>0</v>
      </c>
      <c r="AL57" s="573">
        <v>0</v>
      </c>
      <c r="AM57" s="571">
        <v>0</v>
      </c>
      <c r="AN57" s="573">
        <v>0</v>
      </c>
      <c r="AO57" s="571">
        <v>0</v>
      </c>
      <c r="AP57" s="573">
        <v>0</v>
      </c>
      <c r="AQ57" s="571">
        <v>0</v>
      </c>
      <c r="AR57" s="573">
        <v>0</v>
      </c>
      <c r="AS57" s="571">
        <v>0</v>
      </c>
      <c r="AT57" s="576">
        <v>0</v>
      </c>
      <c r="AU57" s="1370">
        <f t="shared" si="2"/>
        <v>3</v>
      </c>
      <c r="AV57" s="1371">
        <f t="shared" si="2"/>
        <v>1</v>
      </c>
      <c r="AW57" s="1762" t="str">
        <f t="shared" si="1"/>
        <v>OK</v>
      </c>
      <c r="AX57" s="1754">
        <f>'t1'!L57-'t3'!C57-'t3'!E57-'t3'!G57-'t3'!I57-'t3'!K57+'t3'!M57+'t3'!O57+'t3'!Q57</f>
        <v>3</v>
      </c>
      <c r="AY57" s="1755">
        <f>'t1'!M57-'t3'!D57-'t3'!F57-'t3'!H57-'t3'!J57-'t3'!L57+'t3'!N57+'t3'!P57+'t3'!R57</f>
        <v>1</v>
      </c>
      <c r="AZ57" s="1070">
        <f>'t1'!N57</f>
        <v>1</v>
      </c>
    </row>
    <row r="58" spans="1:52" ht="14.25" customHeight="1">
      <c r="A58" s="1136" t="str">
        <f>'t1'!A58</f>
        <v>fisici con altri incar. prof.li (rapp. non escl.)</v>
      </c>
      <c r="B58" s="1171" t="str">
        <f>'t1'!B58</f>
        <v>SD0040</v>
      </c>
      <c r="C58" s="571">
        <v>0</v>
      </c>
      <c r="D58" s="573">
        <v>0</v>
      </c>
      <c r="E58" s="571">
        <v>0</v>
      </c>
      <c r="F58" s="573">
        <v>0</v>
      </c>
      <c r="G58" s="571">
        <v>0</v>
      </c>
      <c r="H58" s="573">
        <v>0</v>
      </c>
      <c r="I58" s="571">
        <v>0</v>
      </c>
      <c r="J58" s="573">
        <v>0</v>
      </c>
      <c r="K58" s="571">
        <v>0</v>
      </c>
      <c r="L58" s="573">
        <v>0</v>
      </c>
      <c r="M58" s="571">
        <v>0</v>
      </c>
      <c r="N58" s="573">
        <v>0</v>
      </c>
      <c r="O58" s="571">
        <v>0</v>
      </c>
      <c r="P58" s="573">
        <v>0</v>
      </c>
      <c r="Q58" s="571">
        <v>0</v>
      </c>
      <c r="R58" s="573">
        <v>0</v>
      </c>
      <c r="S58" s="571">
        <v>0</v>
      </c>
      <c r="T58" s="573">
        <v>0</v>
      </c>
      <c r="U58" s="571">
        <v>0</v>
      </c>
      <c r="V58" s="573">
        <v>0</v>
      </c>
      <c r="W58" s="571">
        <v>0</v>
      </c>
      <c r="X58" s="573">
        <v>0</v>
      </c>
      <c r="Y58" s="571">
        <v>0</v>
      </c>
      <c r="Z58" s="573">
        <v>0</v>
      </c>
      <c r="AA58" s="571">
        <v>0</v>
      </c>
      <c r="AB58" s="573">
        <v>0</v>
      </c>
      <c r="AC58" s="571">
        <v>0</v>
      </c>
      <c r="AD58" s="573">
        <v>0</v>
      </c>
      <c r="AE58" s="571">
        <v>0</v>
      </c>
      <c r="AF58" s="573">
        <v>0</v>
      </c>
      <c r="AG58" s="571">
        <v>0</v>
      </c>
      <c r="AH58" s="573">
        <v>0</v>
      </c>
      <c r="AI58" s="571">
        <v>0</v>
      </c>
      <c r="AJ58" s="573">
        <v>0</v>
      </c>
      <c r="AK58" s="571">
        <v>0</v>
      </c>
      <c r="AL58" s="573">
        <v>0</v>
      </c>
      <c r="AM58" s="571">
        <v>0</v>
      </c>
      <c r="AN58" s="573">
        <v>0</v>
      </c>
      <c r="AO58" s="571">
        <v>0</v>
      </c>
      <c r="AP58" s="573">
        <v>0</v>
      </c>
      <c r="AQ58" s="571">
        <v>0</v>
      </c>
      <c r="AR58" s="573">
        <v>0</v>
      </c>
      <c r="AS58" s="571">
        <v>0</v>
      </c>
      <c r="AT58" s="576">
        <v>0</v>
      </c>
      <c r="AU58" s="1370">
        <f t="shared" ref="AU58:AV122" si="3">SUM(S58,U58,W58,Y58,C58,E58,G58,I58,K58,M58,O58,Q58,AA58,AC58,AE58,AG58,AI58,AK58,AM58,AO58,AQ58,AS58)</f>
        <v>0</v>
      </c>
      <c r="AV58" s="1371">
        <f t="shared" si="3"/>
        <v>0</v>
      </c>
      <c r="AW58" s="1762" t="str">
        <f t="shared" si="1"/>
        <v>OK</v>
      </c>
      <c r="AX58" s="1754">
        <f>'t1'!L58-'t3'!C58-'t3'!E58-'t3'!G58-'t3'!I58-'t3'!K58+'t3'!M58+'t3'!O58+'t3'!Q58</f>
        <v>0</v>
      </c>
      <c r="AY58" s="1755">
        <f>'t1'!M58-'t3'!D58-'t3'!F58-'t3'!H58-'t3'!J58-'t3'!L58+'t3'!N58+'t3'!P58+'t3'!R58</f>
        <v>0</v>
      </c>
      <c r="AZ58" s="1070">
        <f>'t1'!N58</f>
        <v>0</v>
      </c>
    </row>
    <row r="59" spans="1:52" ht="14.25" customHeight="1">
      <c r="A59" s="1136" t="str">
        <f>'t1'!A59</f>
        <v>fisici a t. determinato (art. 15-septies d.lgs. 502/92)</v>
      </c>
      <c r="B59" s="1171" t="str">
        <f>'t1'!B59</f>
        <v>SD0603</v>
      </c>
      <c r="C59" s="571">
        <v>0</v>
      </c>
      <c r="D59" s="573">
        <v>0</v>
      </c>
      <c r="E59" s="571">
        <v>0</v>
      </c>
      <c r="F59" s="573">
        <v>0</v>
      </c>
      <c r="G59" s="571">
        <v>0</v>
      </c>
      <c r="H59" s="573">
        <v>0</v>
      </c>
      <c r="I59" s="571">
        <v>0</v>
      </c>
      <c r="J59" s="573">
        <v>0</v>
      </c>
      <c r="K59" s="571">
        <v>0</v>
      </c>
      <c r="L59" s="573">
        <v>0</v>
      </c>
      <c r="M59" s="571">
        <v>0</v>
      </c>
      <c r="N59" s="573">
        <v>0</v>
      </c>
      <c r="O59" s="571">
        <v>0</v>
      </c>
      <c r="P59" s="573">
        <v>0</v>
      </c>
      <c r="Q59" s="571">
        <v>0</v>
      </c>
      <c r="R59" s="573">
        <v>0</v>
      </c>
      <c r="S59" s="571">
        <v>0</v>
      </c>
      <c r="T59" s="573">
        <v>0</v>
      </c>
      <c r="U59" s="571">
        <v>0</v>
      </c>
      <c r="V59" s="573">
        <v>0</v>
      </c>
      <c r="W59" s="571">
        <v>0</v>
      </c>
      <c r="X59" s="573">
        <v>0</v>
      </c>
      <c r="Y59" s="571">
        <v>0</v>
      </c>
      <c r="Z59" s="573">
        <v>0</v>
      </c>
      <c r="AA59" s="571">
        <v>0</v>
      </c>
      <c r="AB59" s="573">
        <v>0</v>
      </c>
      <c r="AC59" s="571">
        <v>0</v>
      </c>
      <c r="AD59" s="573">
        <v>0</v>
      </c>
      <c r="AE59" s="571">
        <v>0</v>
      </c>
      <c r="AF59" s="573">
        <v>0</v>
      </c>
      <c r="AG59" s="571">
        <v>0</v>
      </c>
      <c r="AH59" s="573">
        <v>0</v>
      </c>
      <c r="AI59" s="571">
        <v>0</v>
      </c>
      <c r="AJ59" s="573">
        <v>0</v>
      </c>
      <c r="AK59" s="571">
        <v>0</v>
      </c>
      <c r="AL59" s="573">
        <v>0</v>
      </c>
      <c r="AM59" s="571">
        <v>0</v>
      </c>
      <c r="AN59" s="573">
        <v>0</v>
      </c>
      <c r="AO59" s="571">
        <v>0</v>
      </c>
      <c r="AP59" s="573">
        <v>0</v>
      </c>
      <c r="AQ59" s="571">
        <v>0</v>
      </c>
      <c r="AR59" s="573">
        <v>0</v>
      </c>
      <c r="AS59" s="571">
        <v>0</v>
      </c>
      <c r="AT59" s="576">
        <v>0</v>
      </c>
      <c r="AU59" s="1370">
        <f t="shared" si="3"/>
        <v>0</v>
      </c>
      <c r="AV59" s="1371">
        <f t="shared" si="3"/>
        <v>0</v>
      </c>
      <c r="AW59" s="1762" t="str">
        <f t="shared" si="1"/>
        <v>OK</v>
      </c>
      <c r="AX59" s="1754">
        <f>'t1'!L59-'t3'!C59-'t3'!E59-'t3'!G59-'t3'!I59-'t3'!K59+'t3'!M59+'t3'!O59+'t3'!Q59</f>
        <v>0</v>
      </c>
      <c r="AY59" s="1755">
        <f>'t1'!M59-'t3'!D59-'t3'!F59-'t3'!H59-'t3'!J59-'t3'!L59+'t3'!N59+'t3'!P59+'t3'!R59</f>
        <v>0</v>
      </c>
      <c r="AZ59" s="1070">
        <f>'t1'!N59</f>
        <v>0</v>
      </c>
    </row>
    <row r="60" spans="1:52" ht="14.25" customHeight="1">
      <c r="A60" s="1136" t="str">
        <f>'t1'!A60</f>
        <v>psicologi con incarico di struttura complessa (rapp. esclusivo)</v>
      </c>
      <c r="B60" s="1171" t="str">
        <f>'t1'!B60</f>
        <v>SD0E66</v>
      </c>
      <c r="C60" s="571">
        <v>0</v>
      </c>
      <c r="D60" s="573">
        <v>0</v>
      </c>
      <c r="E60" s="571">
        <v>0</v>
      </c>
      <c r="F60" s="573">
        <v>0</v>
      </c>
      <c r="G60" s="571">
        <v>0</v>
      </c>
      <c r="H60" s="573">
        <v>0</v>
      </c>
      <c r="I60" s="571">
        <v>0</v>
      </c>
      <c r="J60" s="573">
        <v>0</v>
      </c>
      <c r="K60" s="571">
        <v>0</v>
      </c>
      <c r="L60" s="573">
        <v>0</v>
      </c>
      <c r="M60" s="571">
        <v>0</v>
      </c>
      <c r="N60" s="573">
        <v>0</v>
      </c>
      <c r="O60" s="571">
        <v>0</v>
      </c>
      <c r="P60" s="573">
        <v>0</v>
      </c>
      <c r="Q60" s="571">
        <v>0</v>
      </c>
      <c r="R60" s="573">
        <v>0</v>
      </c>
      <c r="S60" s="571">
        <v>0</v>
      </c>
      <c r="T60" s="573">
        <v>0</v>
      </c>
      <c r="U60" s="571">
        <v>0</v>
      </c>
      <c r="V60" s="573">
        <v>0</v>
      </c>
      <c r="W60" s="571">
        <v>0</v>
      </c>
      <c r="X60" s="573">
        <v>0</v>
      </c>
      <c r="Y60" s="571">
        <v>0</v>
      </c>
      <c r="Z60" s="573">
        <v>0</v>
      </c>
      <c r="AA60" s="571">
        <v>0</v>
      </c>
      <c r="AB60" s="573">
        <v>0</v>
      </c>
      <c r="AC60" s="571">
        <v>0</v>
      </c>
      <c r="AD60" s="573">
        <v>0</v>
      </c>
      <c r="AE60" s="571">
        <v>0</v>
      </c>
      <c r="AF60" s="573">
        <v>0</v>
      </c>
      <c r="AG60" s="571">
        <v>0</v>
      </c>
      <c r="AH60" s="573">
        <v>0</v>
      </c>
      <c r="AI60" s="571">
        <v>0</v>
      </c>
      <c r="AJ60" s="573">
        <v>0</v>
      </c>
      <c r="AK60" s="571">
        <v>0</v>
      </c>
      <c r="AL60" s="573">
        <v>0</v>
      </c>
      <c r="AM60" s="571">
        <v>0</v>
      </c>
      <c r="AN60" s="573">
        <v>0</v>
      </c>
      <c r="AO60" s="571">
        <v>0</v>
      </c>
      <c r="AP60" s="573">
        <v>0</v>
      </c>
      <c r="AQ60" s="571">
        <v>0</v>
      </c>
      <c r="AR60" s="573">
        <v>0</v>
      </c>
      <c r="AS60" s="571">
        <v>0</v>
      </c>
      <c r="AT60" s="576">
        <v>0</v>
      </c>
      <c r="AU60" s="1370">
        <f t="shared" si="3"/>
        <v>0</v>
      </c>
      <c r="AV60" s="1371">
        <f t="shared" si="3"/>
        <v>0</v>
      </c>
      <c r="AW60" s="1762" t="str">
        <f t="shared" si="1"/>
        <v>OK</v>
      </c>
      <c r="AX60" s="1754">
        <f>'t1'!L60-'t3'!C60-'t3'!E60-'t3'!G60-'t3'!I60-'t3'!K60+'t3'!M60+'t3'!O60+'t3'!Q60</f>
        <v>0</v>
      </c>
      <c r="AY60" s="1755">
        <f>'t1'!M60-'t3'!D60-'t3'!F60-'t3'!H60-'t3'!J60-'t3'!L60+'t3'!N60+'t3'!P60+'t3'!R60</f>
        <v>0</v>
      </c>
      <c r="AZ60" s="1070">
        <f>'t1'!N60</f>
        <v>0</v>
      </c>
    </row>
    <row r="61" spans="1:52" ht="14.25" customHeight="1">
      <c r="A61" s="1136" t="str">
        <f>'t1'!A61</f>
        <v>psicologi con incarico di struttura complessa (rapp. non escl.)</v>
      </c>
      <c r="B61" s="1171" t="str">
        <f>'t1'!B61</f>
        <v>SD0N66</v>
      </c>
      <c r="C61" s="571">
        <v>0</v>
      </c>
      <c r="D61" s="573">
        <v>0</v>
      </c>
      <c r="E61" s="571">
        <v>0</v>
      </c>
      <c r="F61" s="573">
        <v>0</v>
      </c>
      <c r="G61" s="571">
        <v>0</v>
      </c>
      <c r="H61" s="573">
        <v>0</v>
      </c>
      <c r="I61" s="571">
        <v>0</v>
      </c>
      <c r="J61" s="573">
        <v>0</v>
      </c>
      <c r="K61" s="571">
        <v>0</v>
      </c>
      <c r="L61" s="573">
        <v>0</v>
      </c>
      <c r="M61" s="571">
        <v>0</v>
      </c>
      <c r="N61" s="573">
        <v>0</v>
      </c>
      <c r="O61" s="571">
        <v>0</v>
      </c>
      <c r="P61" s="573">
        <v>0</v>
      </c>
      <c r="Q61" s="571">
        <v>0</v>
      </c>
      <c r="R61" s="573">
        <v>0</v>
      </c>
      <c r="S61" s="571">
        <v>0</v>
      </c>
      <c r="T61" s="573">
        <v>0</v>
      </c>
      <c r="U61" s="571">
        <v>0</v>
      </c>
      <c r="V61" s="573">
        <v>0</v>
      </c>
      <c r="W61" s="571">
        <v>0</v>
      </c>
      <c r="X61" s="573">
        <v>0</v>
      </c>
      <c r="Y61" s="571">
        <v>0</v>
      </c>
      <c r="Z61" s="573">
        <v>0</v>
      </c>
      <c r="AA61" s="571">
        <v>0</v>
      </c>
      <c r="AB61" s="573">
        <v>0</v>
      </c>
      <c r="AC61" s="571">
        <v>0</v>
      </c>
      <c r="AD61" s="573">
        <v>0</v>
      </c>
      <c r="AE61" s="571">
        <v>0</v>
      </c>
      <c r="AF61" s="573">
        <v>0</v>
      </c>
      <c r="AG61" s="571">
        <v>0</v>
      </c>
      <c r="AH61" s="573">
        <v>0</v>
      </c>
      <c r="AI61" s="571">
        <v>0</v>
      </c>
      <c r="AJ61" s="573">
        <v>0</v>
      </c>
      <c r="AK61" s="571">
        <v>0</v>
      </c>
      <c r="AL61" s="573">
        <v>0</v>
      </c>
      <c r="AM61" s="571">
        <v>0</v>
      </c>
      <c r="AN61" s="573">
        <v>0</v>
      </c>
      <c r="AO61" s="571">
        <v>0</v>
      </c>
      <c r="AP61" s="573">
        <v>0</v>
      </c>
      <c r="AQ61" s="571">
        <v>0</v>
      </c>
      <c r="AR61" s="573">
        <v>0</v>
      </c>
      <c r="AS61" s="571">
        <v>0</v>
      </c>
      <c r="AT61" s="576">
        <v>0</v>
      </c>
      <c r="AU61" s="1370">
        <f t="shared" si="3"/>
        <v>0</v>
      </c>
      <c r="AV61" s="1371">
        <f t="shared" si="3"/>
        <v>0</v>
      </c>
      <c r="AW61" s="1762" t="str">
        <f t="shared" si="1"/>
        <v>OK</v>
      </c>
      <c r="AX61" s="1754">
        <f>'t1'!L61-'t3'!C61-'t3'!E61-'t3'!G61-'t3'!I61-'t3'!K61+'t3'!M61+'t3'!O61+'t3'!Q61</f>
        <v>0</v>
      </c>
      <c r="AY61" s="1755">
        <f>'t1'!M61-'t3'!D61-'t3'!F61-'t3'!H61-'t3'!J61-'t3'!L61+'t3'!N61+'t3'!P61+'t3'!R61</f>
        <v>0</v>
      </c>
      <c r="AZ61" s="1070">
        <f>'t1'!N61</f>
        <v>0</v>
      </c>
    </row>
    <row r="62" spans="1:52" ht="14.25" customHeight="1">
      <c r="A62" s="1136" t="str">
        <f>'t1'!A62</f>
        <v>psicologi con incarico di struttura semplice (rapp. esclusivo)</v>
      </c>
      <c r="B62" s="1171" t="str">
        <f>'t1'!B62</f>
        <v>SD0E65</v>
      </c>
      <c r="C62" s="571">
        <v>0</v>
      </c>
      <c r="D62" s="573">
        <v>0</v>
      </c>
      <c r="E62" s="571">
        <v>0</v>
      </c>
      <c r="F62" s="573">
        <v>0</v>
      </c>
      <c r="G62" s="571">
        <v>0</v>
      </c>
      <c r="H62" s="573">
        <v>0</v>
      </c>
      <c r="I62" s="571">
        <v>0</v>
      </c>
      <c r="J62" s="573">
        <v>0</v>
      </c>
      <c r="K62" s="571">
        <v>0</v>
      </c>
      <c r="L62" s="573">
        <v>0</v>
      </c>
      <c r="M62" s="571">
        <v>0</v>
      </c>
      <c r="N62" s="573">
        <v>0</v>
      </c>
      <c r="O62" s="571">
        <v>0</v>
      </c>
      <c r="P62" s="573">
        <v>0</v>
      </c>
      <c r="Q62" s="571">
        <v>0</v>
      </c>
      <c r="R62" s="573">
        <v>0</v>
      </c>
      <c r="S62" s="571">
        <v>0</v>
      </c>
      <c r="T62" s="573">
        <v>0</v>
      </c>
      <c r="U62" s="571">
        <v>0</v>
      </c>
      <c r="V62" s="573">
        <v>1</v>
      </c>
      <c r="W62" s="571">
        <v>0</v>
      </c>
      <c r="X62" s="573">
        <v>0</v>
      </c>
      <c r="Y62" s="571">
        <v>0</v>
      </c>
      <c r="Z62" s="573">
        <v>0</v>
      </c>
      <c r="AA62" s="571">
        <v>0</v>
      </c>
      <c r="AB62" s="573">
        <v>0</v>
      </c>
      <c r="AC62" s="571">
        <v>0</v>
      </c>
      <c r="AD62" s="573">
        <v>0</v>
      </c>
      <c r="AE62" s="571">
        <v>0</v>
      </c>
      <c r="AF62" s="573">
        <v>0</v>
      </c>
      <c r="AG62" s="571">
        <v>0</v>
      </c>
      <c r="AH62" s="573">
        <v>0</v>
      </c>
      <c r="AI62" s="571">
        <v>0</v>
      </c>
      <c r="AJ62" s="573">
        <v>0</v>
      </c>
      <c r="AK62" s="571">
        <v>0</v>
      </c>
      <c r="AL62" s="573">
        <v>0</v>
      </c>
      <c r="AM62" s="571">
        <v>0</v>
      </c>
      <c r="AN62" s="573">
        <v>0</v>
      </c>
      <c r="AO62" s="571">
        <v>0</v>
      </c>
      <c r="AP62" s="573">
        <v>0</v>
      </c>
      <c r="AQ62" s="571">
        <v>0</v>
      </c>
      <c r="AR62" s="573">
        <v>0</v>
      </c>
      <c r="AS62" s="571">
        <v>0</v>
      </c>
      <c r="AT62" s="576">
        <v>0</v>
      </c>
      <c r="AU62" s="1370">
        <f t="shared" si="3"/>
        <v>0</v>
      </c>
      <c r="AV62" s="1371">
        <f t="shared" si="3"/>
        <v>1</v>
      </c>
      <c r="AW62" s="1762" t="str">
        <f t="shared" si="1"/>
        <v>OK</v>
      </c>
      <c r="AX62" s="1754">
        <f>'t1'!L62-'t3'!C62-'t3'!E62-'t3'!G62-'t3'!I62-'t3'!K62+'t3'!M62+'t3'!O62+'t3'!Q62</f>
        <v>0</v>
      </c>
      <c r="AY62" s="1755">
        <f>'t1'!M62-'t3'!D62-'t3'!F62-'t3'!H62-'t3'!J62-'t3'!L62+'t3'!N62+'t3'!P62+'t3'!R62</f>
        <v>1</v>
      </c>
      <c r="AZ62" s="1070">
        <f>'t1'!N62</f>
        <v>1</v>
      </c>
    </row>
    <row r="63" spans="1:52" ht="14.25" customHeight="1">
      <c r="A63" s="1136" t="str">
        <f>'t1'!A63</f>
        <v>psicologi con incarico di struttura semplice (rapp. non escl.)</v>
      </c>
      <c r="B63" s="1171" t="str">
        <f>'t1'!B63</f>
        <v>SD0N65</v>
      </c>
      <c r="C63" s="571">
        <v>0</v>
      </c>
      <c r="D63" s="573">
        <v>0</v>
      </c>
      <c r="E63" s="571">
        <v>0</v>
      </c>
      <c r="F63" s="573">
        <v>0</v>
      </c>
      <c r="G63" s="571">
        <v>0</v>
      </c>
      <c r="H63" s="573">
        <v>0</v>
      </c>
      <c r="I63" s="571">
        <v>0</v>
      </c>
      <c r="J63" s="573">
        <v>0</v>
      </c>
      <c r="K63" s="571">
        <v>0</v>
      </c>
      <c r="L63" s="573">
        <v>0</v>
      </c>
      <c r="M63" s="571">
        <v>0</v>
      </c>
      <c r="N63" s="573">
        <v>0</v>
      </c>
      <c r="O63" s="571">
        <v>0</v>
      </c>
      <c r="P63" s="573">
        <v>0</v>
      </c>
      <c r="Q63" s="571">
        <v>0</v>
      </c>
      <c r="R63" s="573">
        <v>0</v>
      </c>
      <c r="S63" s="571">
        <v>0</v>
      </c>
      <c r="T63" s="573">
        <v>0</v>
      </c>
      <c r="U63" s="571">
        <v>0</v>
      </c>
      <c r="V63" s="573">
        <v>0</v>
      </c>
      <c r="W63" s="571">
        <v>0</v>
      </c>
      <c r="X63" s="573">
        <v>0</v>
      </c>
      <c r="Y63" s="571">
        <v>0</v>
      </c>
      <c r="Z63" s="573">
        <v>0</v>
      </c>
      <c r="AA63" s="571">
        <v>0</v>
      </c>
      <c r="AB63" s="573">
        <v>0</v>
      </c>
      <c r="AC63" s="571">
        <v>0</v>
      </c>
      <c r="AD63" s="573">
        <v>0</v>
      </c>
      <c r="AE63" s="571">
        <v>0</v>
      </c>
      <c r="AF63" s="573">
        <v>0</v>
      </c>
      <c r="AG63" s="571">
        <v>0</v>
      </c>
      <c r="AH63" s="573">
        <v>0</v>
      </c>
      <c r="AI63" s="571">
        <v>0</v>
      </c>
      <c r="AJ63" s="573">
        <v>0</v>
      </c>
      <c r="AK63" s="571">
        <v>0</v>
      </c>
      <c r="AL63" s="573">
        <v>0</v>
      </c>
      <c r="AM63" s="571">
        <v>0</v>
      </c>
      <c r="AN63" s="573">
        <v>0</v>
      </c>
      <c r="AO63" s="571">
        <v>0</v>
      </c>
      <c r="AP63" s="573">
        <v>0</v>
      </c>
      <c r="AQ63" s="571">
        <v>0</v>
      </c>
      <c r="AR63" s="573">
        <v>0</v>
      </c>
      <c r="AS63" s="571">
        <v>0</v>
      </c>
      <c r="AT63" s="576">
        <v>0</v>
      </c>
      <c r="AU63" s="1370">
        <f t="shared" si="3"/>
        <v>0</v>
      </c>
      <c r="AV63" s="1371">
        <f t="shared" si="3"/>
        <v>0</v>
      </c>
      <c r="AW63" s="1762" t="str">
        <f t="shared" si="1"/>
        <v>OK</v>
      </c>
      <c r="AX63" s="1754">
        <f>'t1'!L63-'t3'!C63-'t3'!E63-'t3'!G63-'t3'!I63-'t3'!K63+'t3'!M63+'t3'!O63+'t3'!Q63</f>
        <v>0</v>
      </c>
      <c r="AY63" s="1755">
        <f>'t1'!M63-'t3'!D63-'t3'!F63-'t3'!H63-'t3'!J63-'t3'!L63+'t3'!N63+'t3'!P63+'t3'!R63</f>
        <v>0</v>
      </c>
      <c r="AZ63" s="1070">
        <f>'t1'!N63</f>
        <v>0</v>
      </c>
    </row>
    <row r="64" spans="1:52" ht="14.25" customHeight="1">
      <c r="A64" s="1136" t="str">
        <f>'t1'!A64</f>
        <v>psicologi con altri incar. prof.li (rapp. esclusivo)</v>
      </c>
      <c r="B64" s="1171" t="str">
        <f>'t1'!B64</f>
        <v>SD0A65</v>
      </c>
      <c r="C64" s="571">
        <v>0</v>
      </c>
      <c r="D64" s="573">
        <v>0</v>
      </c>
      <c r="E64" s="571">
        <v>0</v>
      </c>
      <c r="F64" s="573">
        <v>0</v>
      </c>
      <c r="G64" s="571">
        <v>0</v>
      </c>
      <c r="H64" s="573">
        <v>0</v>
      </c>
      <c r="I64" s="571">
        <v>0</v>
      </c>
      <c r="J64" s="573">
        <v>0</v>
      </c>
      <c r="K64" s="571">
        <v>0</v>
      </c>
      <c r="L64" s="573">
        <v>0</v>
      </c>
      <c r="M64" s="571">
        <v>0</v>
      </c>
      <c r="N64" s="573">
        <v>0</v>
      </c>
      <c r="O64" s="571">
        <v>0</v>
      </c>
      <c r="P64" s="573">
        <v>0</v>
      </c>
      <c r="Q64" s="571">
        <v>0</v>
      </c>
      <c r="R64" s="573">
        <v>0</v>
      </c>
      <c r="S64" s="571">
        <v>0</v>
      </c>
      <c r="T64" s="573">
        <v>0</v>
      </c>
      <c r="U64" s="571">
        <v>1</v>
      </c>
      <c r="V64" s="573">
        <v>0</v>
      </c>
      <c r="W64" s="571">
        <v>0</v>
      </c>
      <c r="X64" s="573">
        <v>0</v>
      </c>
      <c r="Y64" s="571">
        <v>0</v>
      </c>
      <c r="Z64" s="573">
        <v>0</v>
      </c>
      <c r="AA64" s="571">
        <v>0</v>
      </c>
      <c r="AB64" s="573">
        <v>0</v>
      </c>
      <c r="AC64" s="571">
        <v>0</v>
      </c>
      <c r="AD64" s="573">
        <v>0</v>
      </c>
      <c r="AE64" s="571">
        <v>0</v>
      </c>
      <c r="AF64" s="573">
        <v>0</v>
      </c>
      <c r="AG64" s="571">
        <v>0</v>
      </c>
      <c r="AH64" s="573">
        <v>0</v>
      </c>
      <c r="AI64" s="571">
        <v>0</v>
      </c>
      <c r="AJ64" s="573">
        <v>0</v>
      </c>
      <c r="AK64" s="571">
        <v>0</v>
      </c>
      <c r="AL64" s="573">
        <v>0</v>
      </c>
      <c r="AM64" s="571">
        <v>0</v>
      </c>
      <c r="AN64" s="573">
        <v>0</v>
      </c>
      <c r="AO64" s="571">
        <v>0</v>
      </c>
      <c r="AP64" s="573">
        <v>0</v>
      </c>
      <c r="AQ64" s="571">
        <v>0</v>
      </c>
      <c r="AR64" s="573">
        <v>0</v>
      </c>
      <c r="AS64" s="571">
        <v>0</v>
      </c>
      <c r="AT64" s="576">
        <v>0</v>
      </c>
      <c r="AU64" s="1370">
        <f t="shared" si="3"/>
        <v>1</v>
      </c>
      <c r="AV64" s="1371">
        <f t="shared" si="3"/>
        <v>0</v>
      </c>
      <c r="AW64" s="1762" t="str">
        <f t="shared" si="1"/>
        <v>OK</v>
      </c>
      <c r="AX64" s="1754">
        <f>'t1'!L64-'t3'!C64-'t3'!E64-'t3'!G64-'t3'!I64-'t3'!K64+'t3'!M64+'t3'!O64+'t3'!Q64</f>
        <v>1</v>
      </c>
      <c r="AY64" s="1755">
        <f>'t1'!M64-'t3'!D64-'t3'!F64-'t3'!H64-'t3'!J64-'t3'!L64+'t3'!N64+'t3'!P64+'t3'!R64</f>
        <v>0</v>
      </c>
      <c r="AZ64" s="1070">
        <f>'t1'!N64</f>
        <v>1</v>
      </c>
    </row>
    <row r="65" spans="1:52" ht="14.25" customHeight="1">
      <c r="A65" s="1136" t="str">
        <f>'t1'!A65</f>
        <v>psicologi con altri incar. prof.li (rapp. non escl.)</v>
      </c>
      <c r="B65" s="1171" t="str">
        <f>'t1'!B65</f>
        <v>SD0064</v>
      </c>
      <c r="C65" s="571">
        <v>0</v>
      </c>
      <c r="D65" s="573">
        <v>0</v>
      </c>
      <c r="E65" s="571">
        <v>0</v>
      </c>
      <c r="F65" s="573">
        <v>0</v>
      </c>
      <c r="G65" s="571">
        <v>0</v>
      </c>
      <c r="H65" s="573">
        <v>0</v>
      </c>
      <c r="I65" s="571">
        <v>0</v>
      </c>
      <c r="J65" s="573">
        <v>0</v>
      </c>
      <c r="K65" s="571">
        <v>0</v>
      </c>
      <c r="L65" s="573">
        <v>0</v>
      </c>
      <c r="M65" s="571">
        <v>0</v>
      </c>
      <c r="N65" s="573">
        <v>0</v>
      </c>
      <c r="O65" s="571">
        <v>0</v>
      </c>
      <c r="P65" s="573">
        <v>0</v>
      </c>
      <c r="Q65" s="571">
        <v>0</v>
      </c>
      <c r="R65" s="573">
        <v>0</v>
      </c>
      <c r="S65" s="571">
        <v>0</v>
      </c>
      <c r="T65" s="573">
        <v>0</v>
      </c>
      <c r="U65" s="571">
        <v>0</v>
      </c>
      <c r="V65" s="573">
        <v>0</v>
      </c>
      <c r="W65" s="571">
        <v>0</v>
      </c>
      <c r="X65" s="573">
        <v>0</v>
      </c>
      <c r="Y65" s="571">
        <v>0</v>
      </c>
      <c r="Z65" s="573">
        <v>0</v>
      </c>
      <c r="AA65" s="571">
        <v>0</v>
      </c>
      <c r="AB65" s="573">
        <v>0</v>
      </c>
      <c r="AC65" s="571">
        <v>0</v>
      </c>
      <c r="AD65" s="573">
        <v>0</v>
      </c>
      <c r="AE65" s="571">
        <v>0</v>
      </c>
      <c r="AF65" s="573">
        <v>0</v>
      </c>
      <c r="AG65" s="571">
        <v>0</v>
      </c>
      <c r="AH65" s="573">
        <v>0</v>
      </c>
      <c r="AI65" s="571">
        <v>0</v>
      </c>
      <c r="AJ65" s="573">
        <v>0</v>
      </c>
      <c r="AK65" s="571">
        <v>0</v>
      </c>
      <c r="AL65" s="573">
        <v>0</v>
      </c>
      <c r="AM65" s="571">
        <v>0</v>
      </c>
      <c r="AN65" s="573">
        <v>0</v>
      </c>
      <c r="AO65" s="571">
        <v>0</v>
      </c>
      <c r="AP65" s="573">
        <v>0</v>
      </c>
      <c r="AQ65" s="571">
        <v>0</v>
      </c>
      <c r="AR65" s="573">
        <v>0</v>
      </c>
      <c r="AS65" s="571">
        <v>0</v>
      </c>
      <c r="AT65" s="576">
        <v>0</v>
      </c>
      <c r="AU65" s="1370">
        <f t="shared" si="3"/>
        <v>0</v>
      </c>
      <c r="AV65" s="1371">
        <f t="shared" si="3"/>
        <v>0</v>
      </c>
      <c r="AW65" s="1762" t="str">
        <f t="shared" si="1"/>
        <v>OK</v>
      </c>
      <c r="AX65" s="1754">
        <f>'t1'!L65-'t3'!C65-'t3'!E65-'t3'!G65-'t3'!I65-'t3'!K65+'t3'!M65+'t3'!O65+'t3'!Q65</f>
        <v>0</v>
      </c>
      <c r="AY65" s="1755">
        <f>'t1'!M65-'t3'!D65-'t3'!F65-'t3'!H65-'t3'!J65-'t3'!L65+'t3'!N65+'t3'!P65+'t3'!R65</f>
        <v>0</v>
      </c>
      <c r="AZ65" s="1070">
        <f>'t1'!N65</f>
        <v>0</v>
      </c>
    </row>
    <row r="66" spans="1:52" ht="14.25" customHeight="1">
      <c r="A66" s="1136" t="str">
        <f>'t1'!A66</f>
        <v>psicologi a t. determinato (art. 15-septies d.lgs. 502/92)</v>
      </c>
      <c r="B66" s="1171" t="str">
        <f>'t1'!B66</f>
        <v>SD0604</v>
      </c>
      <c r="C66" s="571">
        <v>0</v>
      </c>
      <c r="D66" s="573">
        <v>0</v>
      </c>
      <c r="E66" s="571">
        <v>0</v>
      </c>
      <c r="F66" s="573">
        <v>0</v>
      </c>
      <c r="G66" s="571">
        <v>0</v>
      </c>
      <c r="H66" s="573">
        <v>0</v>
      </c>
      <c r="I66" s="571">
        <v>0</v>
      </c>
      <c r="J66" s="573">
        <v>0</v>
      </c>
      <c r="K66" s="571">
        <v>0</v>
      </c>
      <c r="L66" s="573">
        <v>0</v>
      </c>
      <c r="M66" s="571">
        <v>0</v>
      </c>
      <c r="N66" s="573">
        <v>0</v>
      </c>
      <c r="O66" s="571">
        <v>0</v>
      </c>
      <c r="P66" s="573">
        <v>0</v>
      </c>
      <c r="Q66" s="571">
        <v>0</v>
      </c>
      <c r="R66" s="573">
        <v>0</v>
      </c>
      <c r="S66" s="571">
        <v>0</v>
      </c>
      <c r="T66" s="573">
        <v>0</v>
      </c>
      <c r="U66" s="571">
        <v>0</v>
      </c>
      <c r="V66" s="573">
        <v>0</v>
      </c>
      <c r="W66" s="571">
        <v>0</v>
      </c>
      <c r="X66" s="573">
        <v>0</v>
      </c>
      <c r="Y66" s="571">
        <v>0</v>
      </c>
      <c r="Z66" s="573">
        <v>0</v>
      </c>
      <c r="AA66" s="571">
        <v>0</v>
      </c>
      <c r="AB66" s="573">
        <v>0</v>
      </c>
      <c r="AC66" s="571">
        <v>0</v>
      </c>
      <c r="AD66" s="573">
        <v>0</v>
      </c>
      <c r="AE66" s="571">
        <v>0</v>
      </c>
      <c r="AF66" s="573">
        <v>0</v>
      </c>
      <c r="AG66" s="571">
        <v>0</v>
      </c>
      <c r="AH66" s="573">
        <v>0</v>
      </c>
      <c r="AI66" s="571">
        <v>0</v>
      </c>
      <c r="AJ66" s="573">
        <v>0</v>
      </c>
      <c r="AK66" s="571">
        <v>0</v>
      </c>
      <c r="AL66" s="573">
        <v>0</v>
      </c>
      <c r="AM66" s="571">
        <v>0</v>
      </c>
      <c r="AN66" s="573">
        <v>0</v>
      </c>
      <c r="AO66" s="571">
        <v>0</v>
      </c>
      <c r="AP66" s="573">
        <v>0</v>
      </c>
      <c r="AQ66" s="571">
        <v>0</v>
      </c>
      <c r="AR66" s="573">
        <v>0</v>
      </c>
      <c r="AS66" s="571">
        <v>0</v>
      </c>
      <c r="AT66" s="576">
        <v>0</v>
      </c>
      <c r="AU66" s="1370">
        <f t="shared" si="3"/>
        <v>0</v>
      </c>
      <c r="AV66" s="1371">
        <f t="shared" si="3"/>
        <v>0</v>
      </c>
      <c r="AW66" s="1762" t="str">
        <f t="shared" si="1"/>
        <v>OK</v>
      </c>
      <c r="AX66" s="1754">
        <f>'t1'!L66-'t3'!C66-'t3'!E66-'t3'!G66-'t3'!I66-'t3'!K66+'t3'!M66+'t3'!O66+'t3'!Q66</f>
        <v>0</v>
      </c>
      <c r="AY66" s="1755">
        <f>'t1'!M66-'t3'!D66-'t3'!F66-'t3'!H66-'t3'!J66-'t3'!L66+'t3'!N66+'t3'!P66+'t3'!R66</f>
        <v>0</v>
      </c>
      <c r="AZ66" s="1070">
        <f>'t1'!N66</f>
        <v>0</v>
      </c>
    </row>
    <row r="67" spans="1:52" ht="14.25" customHeight="1">
      <c r="A67" s="1136" t="str">
        <f>'t1'!A67</f>
        <v>dirigente delle professioni sanitarie (1)</v>
      </c>
      <c r="B67" s="1171" t="str">
        <f>'t1'!B67</f>
        <v>SD0483</v>
      </c>
      <c r="C67" s="571">
        <v>0</v>
      </c>
      <c r="D67" s="573">
        <v>0</v>
      </c>
      <c r="E67" s="571">
        <v>0</v>
      </c>
      <c r="F67" s="573">
        <v>0</v>
      </c>
      <c r="G67" s="571">
        <v>0</v>
      </c>
      <c r="H67" s="573">
        <v>0</v>
      </c>
      <c r="I67" s="571">
        <v>0</v>
      </c>
      <c r="J67" s="573">
        <v>0</v>
      </c>
      <c r="K67" s="571">
        <v>0</v>
      </c>
      <c r="L67" s="573">
        <v>0</v>
      </c>
      <c r="M67" s="571">
        <v>0</v>
      </c>
      <c r="N67" s="573">
        <v>0</v>
      </c>
      <c r="O67" s="571">
        <v>0</v>
      </c>
      <c r="P67" s="573">
        <v>0</v>
      </c>
      <c r="Q67" s="571">
        <v>0</v>
      </c>
      <c r="R67" s="573">
        <v>0</v>
      </c>
      <c r="S67" s="571">
        <v>0</v>
      </c>
      <c r="T67" s="573">
        <v>0</v>
      </c>
      <c r="U67" s="571">
        <v>0</v>
      </c>
      <c r="V67" s="573">
        <v>2</v>
      </c>
      <c r="W67" s="571">
        <v>0</v>
      </c>
      <c r="X67" s="573">
        <v>0</v>
      </c>
      <c r="Y67" s="571">
        <v>0</v>
      </c>
      <c r="Z67" s="573">
        <v>0</v>
      </c>
      <c r="AA67" s="571">
        <v>0</v>
      </c>
      <c r="AB67" s="573">
        <v>0</v>
      </c>
      <c r="AC67" s="571">
        <v>0</v>
      </c>
      <c r="AD67" s="573">
        <v>0</v>
      </c>
      <c r="AE67" s="571">
        <v>0</v>
      </c>
      <c r="AF67" s="573">
        <v>0</v>
      </c>
      <c r="AG67" s="571">
        <v>0</v>
      </c>
      <c r="AH67" s="573">
        <v>0</v>
      </c>
      <c r="AI67" s="571">
        <v>0</v>
      </c>
      <c r="AJ67" s="573">
        <v>0</v>
      </c>
      <c r="AK67" s="571">
        <v>0</v>
      </c>
      <c r="AL67" s="573">
        <v>0</v>
      </c>
      <c r="AM67" s="571">
        <v>0</v>
      </c>
      <c r="AN67" s="573">
        <v>0</v>
      </c>
      <c r="AO67" s="571">
        <v>0</v>
      </c>
      <c r="AP67" s="573">
        <v>0</v>
      </c>
      <c r="AQ67" s="571">
        <v>0</v>
      </c>
      <c r="AR67" s="573">
        <v>0</v>
      </c>
      <c r="AS67" s="571">
        <v>0</v>
      </c>
      <c r="AT67" s="576">
        <v>0</v>
      </c>
      <c r="AU67" s="1370">
        <f t="shared" si="3"/>
        <v>0</v>
      </c>
      <c r="AV67" s="1371">
        <f t="shared" si="3"/>
        <v>2</v>
      </c>
      <c r="AW67" s="1762" t="str">
        <f t="shared" si="1"/>
        <v>OK</v>
      </c>
      <c r="AX67" s="1754">
        <f>'t1'!L67-'t3'!C67-'t3'!E67-'t3'!G67-'t3'!I67-'t3'!K67+'t3'!M67+'t3'!O67+'t3'!Q67</f>
        <v>0</v>
      </c>
      <c r="AY67" s="1755">
        <f>'t1'!M67-'t3'!D67-'t3'!F67-'t3'!H67-'t3'!J67-'t3'!L67+'t3'!N67+'t3'!P67+'t3'!R67</f>
        <v>2</v>
      </c>
      <c r="AZ67" s="1070">
        <f>'t1'!N67</f>
        <v>1</v>
      </c>
    </row>
    <row r="68" spans="1:52" ht="14.25" customHeight="1">
      <c r="A68" s="1136" t="str">
        <f>'t1'!A68</f>
        <v>dir. prof. sanitarie a t. det.(art. 15-septies dlgs 502/92)</v>
      </c>
      <c r="B68" s="1171" t="str">
        <f>'t1'!B68</f>
        <v>SD048A</v>
      </c>
      <c r="C68" s="571">
        <v>0</v>
      </c>
      <c r="D68" s="573">
        <v>0</v>
      </c>
      <c r="E68" s="571">
        <v>0</v>
      </c>
      <c r="F68" s="573">
        <v>0</v>
      </c>
      <c r="G68" s="571">
        <v>0</v>
      </c>
      <c r="H68" s="573">
        <v>0</v>
      </c>
      <c r="I68" s="571">
        <v>0</v>
      </c>
      <c r="J68" s="573">
        <v>0</v>
      </c>
      <c r="K68" s="571">
        <v>0</v>
      </c>
      <c r="L68" s="573">
        <v>0</v>
      </c>
      <c r="M68" s="571">
        <v>0</v>
      </c>
      <c r="N68" s="573">
        <v>0</v>
      </c>
      <c r="O68" s="571">
        <v>0</v>
      </c>
      <c r="P68" s="573">
        <v>0</v>
      </c>
      <c r="Q68" s="571">
        <v>0</v>
      </c>
      <c r="R68" s="573">
        <v>0</v>
      </c>
      <c r="S68" s="571">
        <v>0</v>
      </c>
      <c r="T68" s="573">
        <v>0</v>
      </c>
      <c r="U68" s="571">
        <v>0</v>
      </c>
      <c r="V68" s="573">
        <v>0</v>
      </c>
      <c r="W68" s="571">
        <v>0</v>
      </c>
      <c r="X68" s="573">
        <v>0</v>
      </c>
      <c r="Y68" s="571">
        <v>0</v>
      </c>
      <c r="Z68" s="573">
        <v>0</v>
      </c>
      <c r="AA68" s="571">
        <v>0</v>
      </c>
      <c r="AB68" s="573">
        <v>0</v>
      </c>
      <c r="AC68" s="571">
        <v>0</v>
      </c>
      <c r="AD68" s="573">
        <v>0</v>
      </c>
      <c r="AE68" s="571">
        <v>0</v>
      </c>
      <c r="AF68" s="573">
        <v>0</v>
      </c>
      <c r="AG68" s="571">
        <v>0</v>
      </c>
      <c r="AH68" s="573">
        <v>0</v>
      </c>
      <c r="AI68" s="571">
        <v>0</v>
      </c>
      <c r="AJ68" s="573">
        <v>0</v>
      </c>
      <c r="AK68" s="571">
        <v>0</v>
      </c>
      <c r="AL68" s="573">
        <v>0</v>
      </c>
      <c r="AM68" s="571">
        <v>0</v>
      </c>
      <c r="AN68" s="573">
        <v>0</v>
      </c>
      <c r="AO68" s="571">
        <v>0</v>
      </c>
      <c r="AP68" s="573">
        <v>0</v>
      </c>
      <c r="AQ68" s="571">
        <v>0</v>
      </c>
      <c r="AR68" s="573">
        <v>0</v>
      </c>
      <c r="AS68" s="571">
        <v>0</v>
      </c>
      <c r="AT68" s="576">
        <v>0</v>
      </c>
      <c r="AU68" s="1370">
        <f>SUM(S68,U68,W68,Y68,C68,E68,G68,I68,K68,M68,O68,Q68,AA68,AC68,AE68,AG68,AI68,AK68,AM68,AO68,AQ68,AS68)</f>
        <v>0</v>
      </c>
      <c r="AV68" s="1371">
        <f>SUM(T68,V68,X68,Z68,D68,F68,H68,J68,L68,N68,P68,R68,AB68,AD68,AF68,AH68,AJ68,AL68,AN68,AP68,AR68,AT68)</f>
        <v>0</v>
      </c>
      <c r="AW68" s="1762" t="str">
        <f t="shared" si="1"/>
        <v>OK</v>
      </c>
      <c r="AX68" s="1754">
        <f>'t1'!L68-'t3'!C68-'t3'!E68-'t3'!G68-'t3'!I68-'t3'!K68+'t3'!M68+'t3'!O68+'t3'!Q68</f>
        <v>0</v>
      </c>
      <c r="AY68" s="1755">
        <f>'t1'!M68-'t3'!D68-'t3'!F68-'t3'!H68-'t3'!J68-'t3'!L68+'t3'!N68+'t3'!P68+'t3'!R68</f>
        <v>0</v>
      </c>
      <c r="AZ68" s="1070">
        <f>'t1'!N68</f>
        <v>0</v>
      </c>
    </row>
    <row r="69" spans="1:52" ht="14.25" customHeight="1">
      <c r="A69" s="1136" t="str">
        <f>'t1'!A69</f>
        <v>coll.re prof.le sanitario - pers. infer. esperto - ds</v>
      </c>
      <c r="B69" s="1171" t="str">
        <f>'t1'!B69</f>
        <v>S18023</v>
      </c>
      <c r="C69" s="571">
        <v>0</v>
      </c>
      <c r="D69" s="573">
        <v>0</v>
      </c>
      <c r="E69" s="571">
        <v>0</v>
      </c>
      <c r="F69" s="573">
        <v>0</v>
      </c>
      <c r="G69" s="571">
        <v>0</v>
      </c>
      <c r="H69" s="573">
        <v>0</v>
      </c>
      <c r="I69" s="571">
        <v>0</v>
      </c>
      <c r="J69" s="573">
        <v>0</v>
      </c>
      <c r="K69" s="571">
        <v>0</v>
      </c>
      <c r="L69" s="573">
        <v>0</v>
      </c>
      <c r="M69" s="571">
        <v>0</v>
      </c>
      <c r="N69" s="573">
        <v>0</v>
      </c>
      <c r="O69" s="571">
        <v>0</v>
      </c>
      <c r="P69" s="573">
        <v>0</v>
      </c>
      <c r="Q69" s="571">
        <v>0</v>
      </c>
      <c r="R69" s="573">
        <v>0</v>
      </c>
      <c r="S69" s="571">
        <v>0</v>
      </c>
      <c r="T69" s="573">
        <v>0</v>
      </c>
      <c r="U69" s="571">
        <v>5</v>
      </c>
      <c r="V69" s="573">
        <v>18</v>
      </c>
      <c r="W69" s="571">
        <v>0</v>
      </c>
      <c r="X69" s="573">
        <v>0</v>
      </c>
      <c r="Y69" s="571">
        <v>0</v>
      </c>
      <c r="Z69" s="573">
        <v>0</v>
      </c>
      <c r="AA69" s="571">
        <v>0</v>
      </c>
      <c r="AB69" s="573">
        <v>0</v>
      </c>
      <c r="AC69" s="571">
        <v>0</v>
      </c>
      <c r="AD69" s="573">
        <v>0</v>
      </c>
      <c r="AE69" s="571">
        <v>0</v>
      </c>
      <c r="AF69" s="573">
        <v>0</v>
      </c>
      <c r="AG69" s="571">
        <v>0</v>
      </c>
      <c r="AH69" s="573">
        <v>0</v>
      </c>
      <c r="AI69" s="571">
        <v>0</v>
      </c>
      <c r="AJ69" s="573">
        <v>0</v>
      </c>
      <c r="AK69" s="571">
        <v>0</v>
      </c>
      <c r="AL69" s="573">
        <v>0</v>
      </c>
      <c r="AM69" s="571">
        <v>0</v>
      </c>
      <c r="AN69" s="573">
        <v>0</v>
      </c>
      <c r="AO69" s="571">
        <v>0</v>
      </c>
      <c r="AP69" s="573">
        <v>0</v>
      </c>
      <c r="AQ69" s="571">
        <v>0</v>
      </c>
      <c r="AR69" s="573">
        <v>0</v>
      </c>
      <c r="AS69" s="571">
        <v>0</v>
      </c>
      <c r="AT69" s="576">
        <v>0</v>
      </c>
      <c r="AU69" s="1370">
        <f t="shared" si="3"/>
        <v>5</v>
      </c>
      <c r="AV69" s="1371">
        <f t="shared" si="3"/>
        <v>18</v>
      </c>
      <c r="AW69" s="1762" t="str">
        <f t="shared" si="1"/>
        <v>OK</v>
      </c>
      <c r="AX69" s="1754">
        <f>'t1'!L69-'t3'!C69-'t3'!E69-'t3'!G69-'t3'!I69-'t3'!K69+'t3'!M69+'t3'!O69+'t3'!Q69</f>
        <v>5</v>
      </c>
      <c r="AY69" s="1755">
        <f>'t1'!M69-'t3'!D69-'t3'!F69-'t3'!H69-'t3'!J69-'t3'!L69+'t3'!N69+'t3'!P69+'t3'!R69</f>
        <v>18</v>
      </c>
      <c r="AZ69" s="1070">
        <f>'t1'!N69</f>
        <v>1</v>
      </c>
    </row>
    <row r="70" spans="1:52" ht="14.25" customHeight="1">
      <c r="A70" s="1136" t="str">
        <f>'t1'!A70</f>
        <v>coll.re prof.le sanitario - pers. infer. - d</v>
      </c>
      <c r="B70" s="1171" t="str">
        <f>'t1'!B70</f>
        <v>S16020</v>
      </c>
      <c r="C70" s="571">
        <v>0</v>
      </c>
      <c r="D70" s="573">
        <v>0</v>
      </c>
      <c r="E70" s="571">
        <v>0</v>
      </c>
      <c r="F70" s="573">
        <v>0</v>
      </c>
      <c r="G70" s="571">
        <v>0</v>
      </c>
      <c r="H70" s="573">
        <v>0</v>
      </c>
      <c r="I70" s="571">
        <v>0</v>
      </c>
      <c r="J70" s="573">
        <v>0</v>
      </c>
      <c r="K70" s="571">
        <v>0</v>
      </c>
      <c r="L70" s="573">
        <v>0</v>
      </c>
      <c r="M70" s="571">
        <v>0</v>
      </c>
      <c r="N70" s="573">
        <v>0</v>
      </c>
      <c r="O70" s="571">
        <v>0</v>
      </c>
      <c r="P70" s="573">
        <v>0</v>
      </c>
      <c r="Q70" s="571">
        <v>0</v>
      </c>
      <c r="R70" s="573">
        <v>0</v>
      </c>
      <c r="S70" s="571">
        <v>0</v>
      </c>
      <c r="T70" s="573">
        <v>0</v>
      </c>
      <c r="U70" s="571">
        <v>93</v>
      </c>
      <c r="V70" s="573">
        <v>309</v>
      </c>
      <c r="W70" s="571">
        <v>0</v>
      </c>
      <c r="X70" s="573">
        <v>0</v>
      </c>
      <c r="Y70" s="571">
        <v>0</v>
      </c>
      <c r="Z70" s="573">
        <v>0</v>
      </c>
      <c r="AA70" s="571">
        <v>0</v>
      </c>
      <c r="AB70" s="573">
        <v>0</v>
      </c>
      <c r="AC70" s="571">
        <v>0</v>
      </c>
      <c r="AD70" s="573">
        <v>0</v>
      </c>
      <c r="AE70" s="571">
        <v>0</v>
      </c>
      <c r="AF70" s="573">
        <v>0</v>
      </c>
      <c r="AG70" s="571">
        <v>0</v>
      </c>
      <c r="AH70" s="573">
        <v>0</v>
      </c>
      <c r="AI70" s="571">
        <v>0</v>
      </c>
      <c r="AJ70" s="573">
        <v>0</v>
      </c>
      <c r="AK70" s="571">
        <v>0</v>
      </c>
      <c r="AL70" s="573">
        <v>0</v>
      </c>
      <c r="AM70" s="571">
        <v>0</v>
      </c>
      <c r="AN70" s="573">
        <v>0</v>
      </c>
      <c r="AO70" s="571">
        <v>0</v>
      </c>
      <c r="AP70" s="573">
        <v>0</v>
      </c>
      <c r="AQ70" s="571">
        <v>0</v>
      </c>
      <c r="AR70" s="573">
        <v>0</v>
      </c>
      <c r="AS70" s="571">
        <v>0</v>
      </c>
      <c r="AT70" s="576">
        <v>0</v>
      </c>
      <c r="AU70" s="1370">
        <f t="shared" si="3"/>
        <v>93</v>
      </c>
      <c r="AV70" s="1371">
        <f t="shared" si="3"/>
        <v>309</v>
      </c>
      <c r="AW70" s="1762" t="str">
        <f t="shared" si="1"/>
        <v>OK</v>
      </c>
      <c r="AX70" s="1754">
        <f>'t1'!L70-'t3'!C70-'t3'!E70-'t3'!G70-'t3'!I70-'t3'!K70+'t3'!M70+'t3'!O70+'t3'!Q70</f>
        <v>93</v>
      </c>
      <c r="AY70" s="1755">
        <f>'t1'!M70-'t3'!D70-'t3'!F70-'t3'!H70-'t3'!J70-'t3'!L70+'t3'!N70+'t3'!P70+'t3'!R70</f>
        <v>309</v>
      </c>
      <c r="AZ70" s="1070">
        <f>'t1'!N70</f>
        <v>1</v>
      </c>
    </row>
    <row r="71" spans="1:52" ht="14.25" customHeight="1">
      <c r="A71" s="1136" t="str">
        <f>'t1'!A71</f>
        <v>oper.re prof.le sanitario pers. inferm. - c</v>
      </c>
      <c r="B71" s="1171" t="str">
        <f>'t1'!B71</f>
        <v>S14056</v>
      </c>
      <c r="C71" s="571">
        <v>0</v>
      </c>
      <c r="D71" s="573">
        <v>0</v>
      </c>
      <c r="E71" s="571">
        <v>0</v>
      </c>
      <c r="F71" s="573">
        <v>0</v>
      </c>
      <c r="G71" s="571">
        <v>0</v>
      </c>
      <c r="H71" s="573">
        <v>0</v>
      </c>
      <c r="I71" s="571">
        <v>0</v>
      </c>
      <c r="J71" s="573">
        <v>0</v>
      </c>
      <c r="K71" s="571">
        <v>0</v>
      </c>
      <c r="L71" s="573">
        <v>0</v>
      </c>
      <c r="M71" s="571">
        <v>0</v>
      </c>
      <c r="N71" s="573">
        <v>0</v>
      </c>
      <c r="O71" s="571">
        <v>0</v>
      </c>
      <c r="P71" s="573">
        <v>0</v>
      </c>
      <c r="Q71" s="571">
        <v>0</v>
      </c>
      <c r="R71" s="573">
        <v>0</v>
      </c>
      <c r="S71" s="571">
        <v>0</v>
      </c>
      <c r="T71" s="573">
        <v>0</v>
      </c>
      <c r="U71" s="571">
        <v>0</v>
      </c>
      <c r="V71" s="573">
        <v>0</v>
      </c>
      <c r="W71" s="571">
        <v>0</v>
      </c>
      <c r="X71" s="573">
        <v>0</v>
      </c>
      <c r="Y71" s="571">
        <v>0</v>
      </c>
      <c r="Z71" s="573">
        <v>0</v>
      </c>
      <c r="AA71" s="571">
        <v>0</v>
      </c>
      <c r="AB71" s="573">
        <v>0</v>
      </c>
      <c r="AC71" s="571">
        <v>0</v>
      </c>
      <c r="AD71" s="573">
        <v>0</v>
      </c>
      <c r="AE71" s="571">
        <v>0</v>
      </c>
      <c r="AF71" s="573">
        <v>0</v>
      </c>
      <c r="AG71" s="571">
        <v>0</v>
      </c>
      <c r="AH71" s="573">
        <v>0</v>
      </c>
      <c r="AI71" s="571">
        <v>0</v>
      </c>
      <c r="AJ71" s="573">
        <v>0</v>
      </c>
      <c r="AK71" s="571">
        <v>0</v>
      </c>
      <c r="AL71" s="573">
        <v>0</v>
      </c>
      <c r="AM71" s="571">
        <v>0</v>
      </c>
      <c r="AN71" s="573">
        <v>0</v>
      </c>
      <c r="AO71" s="571">
        <v>0</v>
      </c>
      <c r="AP71" s="573">
        <v>0</v>
      </c>
      <c r="AQ71" s="571">
        <v>0</v>
      </c>
      <c r="AR71" s="573">
        <v>0</v>
      </c>
      <c r="AS71" s="571">
        <v>0</v>
      </c>
      <c r="AT71" s="576">
        <v>0</v>
      </c>
      <c r="AU71" s="1370">
        <f t="shared" si="3"/>
        <v>0</v>
      </c>
      <c r="AV71" s="1371">
        <f t="shared" si="3"/>
        <v>0</v>
      </c>
      <c r="AW71" s="1762" t="str">
        <f t="shared" si="1"/>
        <v>OK</v>
      </c>
      <c r="AX71" s="1754">
        <f>'t1'!L71-'t3'!C71-'t3'!E71-'t3'!G71-'t3'!I71-'t3'!K71+'t3'!M71+'t3'!O71+'t3'!Q71</f>
        <v>0</v>
      </c>
      <c r="AY71" s="1755">
        <f>'t1'!M71-'t3'!D71-'t3'!F71-'t3'!H71-'t3'!J71-'t3'!L71+'t3'!N71+'t3'!P71+'t3'!R71</f>
        <v>0</v>
      </c>
      <c r="AZ71" s="1070">
        <f>'t1'!N71</f>
        <v>0</v>
      </c>
    </row>
    <row r="72" spans="1:52" ht="14.25" customHeight="1">
      <c r="A72" s="1136" t="str">
        <f>'t1'!A72</f>
        <v>oper.re prof.le di II cat.pers. inferm. esperto - c (2)</v>
      </c>
      <c r="B72" s="1171" t="str">
        <f>'t1'!B72</f>
        <v>S14E52</v>
      </c>
      <c r="C72" s="571">
        <v>0</v>
      </c>
      <c r="D72" s="573">
        <v>0</v>
      </c>
      <c r="E72" s="571">
        <v>0</v>
      </c>
      <c r="F72" s="573">
        <v>0</v>
      </c>
      <c r="G72" s="571">
        <v>0</v>
      </c>
      <c r="H72" s="573">
        <v>0</v>
      </c>
      <c r="I72" s="571">
        <v>0</v>
      </c>
      <c r="J72" s="573">
        <v>0</v>
      </c>
      <c r="K72" s="571">
        <v>0</v>
      </c>
      <c r="L72" s="573">
        <v>0</v>
      </c>
      <c r="M72" s="571">
        <v>0</v>
      </c>
      <c r="N72" s="573">
        <v>0</v>
      </c>
      <c r="O72" s="571">
        <v>0</v>
      </c>
      <c r="P72" s="573">
        <v>0</v>
      </c>
      <c r="Q72" s="571">
        <v>0</v>
      </c>
      <c r="R72" s="573">
        <v>0</v>
      </c>
      <c r="S72" s="571">
        <v>0</v>
      </c>
      <c r="T72" s="573">
        <v>0</v>
      </c>
      <c r="U72" s="571">
        <v>3</v>
      </c>
      <c r="V72" s="573">
        <v>3</v>
      </c>
      <c r="W72" s="571">
        <v>0</v>
      </c>
      <c r="X72" s="573">
        <v>0</v>
      </c>
      <c r="Y72" s="571">
        <v>0</v>
      </c>
      <c r="Z72" s="573">
        <v>0</v>
      </c>
      <c r="AA72" s="571">
        <v>0</v>
      </c>
      <c r="AB72" s="573">
        <v>0</v>
      </c>
      <c r="AC72" s="571">
        <v>0</v>
      </c>
      <c r="AD72" s="573">
        <v>0</v>
      </c>
      <c r="AE72" s="571">
        <v>0</v>
      </c>
      <c r="AF72" s="573">
        <v>0</v>
      </c>
      <c r="AG72" s="571">
        <v>0</v>
      </c>
      <c r="AH72" s="573">
        <v>0</v>
      </c>
      <c r="AI72" s="571">
        <v>0</v>
      </c>
      <c r="AJ72" s="573">
        <v>0</v>
      </c>
      <c r="AK72" s="571">
        <v>0</v>
      </c>
      <c r="AL72" s="573">
        <v>0</v>
      </c>
      <c r="AM72" s="571">
        <v>0</v>
      </c>
      <c r="AN72" s="573">
        <v>0</v>
      </c>
      <c r="AO72" s="571">
        <v>0</v>
      </c>
      <c r="AP72" s="573">
        <v>0</v>
      </c>
      <c r="AQ72" s="571">
        <v>0</v>
      </c>
      <c r="AR72" s="573">
        <v>0</v>
      </c>
      <c r="AS72" s="571">
        <v>0</v>
      </c>
      <c r="AT72" s="576">
        <v>0</v>
      </c>
      <c r="AU72" s="1370">
        <f t="shared" si="3"/>
        <v>3</v>
      </c>
      <c r="AV72" s="1371">
        <f t="shared" si="3"/>
        <v>3</v>
      </c>
      <c r="AW72" s="1762" t="str">
        <f t="shared" ref="AW72:AW135" si="4">IF((AU72+AV72)=(AX72+AY72),"OK","Controllare totale")</f>
        <v>OK</v>
      </c>
      <c r="AX72" s="1754">
        <f>'t1'!L72-'t3'!C72-'t3'!E72-'t3'!G72-'t3'!I72-'t3'!K72+'t3'!M72+'t3'!O72+'t3'!Q72</f>
        <v>3</v>
      </c>
      <c r="AY72" s="1755">
        <f>'t1'!M72-'t3'!D72-'t3'!F72-'t3'!H72-'t3'!J72-'t3'!L72+'t3'!N72+'t3'!P72+'t3'!R72</f>
        <v>3</v>
      </c>
      <c r="AZ72" s="1070">
        <f>'t1'!N72</f>
        <v>1</v>
      </c>
    </row>
    <row r="73" spans="1:52" ht="14.25" customHeight="1">
      <c r="A73" s="1136" t="str">
        <f>'t1'!A73</f>
        <v>oper.re prof.le di II cat.pers. inferm. bs</v>
      </c>
      <c r="B73" s="1171" t="str">
        <f>'t1'!B73</f>
        <v>S13052</v>
      </c>
      <c r="C73" s="571">
        <v>0</v>
      </c>
      <c r="D73" s="573">
        <v>0</v>
      </c>
      <c r="E73" s="571">
        <v>0</v>
      </c>
      <c r="F73" s="573">
        <v>0</v>
      </c>
      <c r="G73" s="571">
        <v>0</v>
      </c>
      <c r="H73" s="573">
        <v>0</v>
      </c>
      <c r="I73" s="571">
        <v>0</v>
      </c>
      <c r="J73" s="573">
        <v>0</v>
      </c>
      <c r="K73" s="571">
        <v>0</v>
      </c>
      <c r="L73" s="573">
        <v>0</v>
      </c>
      <c r="M73" s="571">
        <v>0</v>
      </c>
      <c r="N73" s="573">
        <v>0</v>
      </c>
      <c r="O73" s="571">
        <v>0</v>
      </c>
      <c r="P73" s="573">
        <v>0</v>
      </c>
      <c r="Q73" s="571">
        <v>0</v>
      </c>
      <c r="R73" s="573">
        <v>0</v>
      </c>
      <c r="S73" s="571">
        <v>0</v>
      </c>
      <c r="T73" s="573">
        <v>0</v>
      </c>
      <c r="U73" s="571">
        <v>0</v>
      </c>
      <c r="V73" s="573">
        <v>0</v>
      </c>
      <c r="W73" s="571">
        <v>0</v>
      </c>
      <c r="X73" s="573">
        <v>0</v>
      </c>
      <c r="Y73" s="571">
        <v>0</v>
      </c>
      <c r="Z73" s="573">
        <v>0</v>
      </c>
      <c r="AA73" s="571">
        <v>0</v>
      </c>
      <c r="AB73" s="573">
        <v>0</v>
      </c>
      <c r="AC73" s="571">
        <v>0</v>
      </c>
      <c r="AD73" s="573">
        <v>0</v>
      </c>
      <c r="AE73" s="571">
        <v>0</v>
      </c>
      <c r="AF73" s="573">
        <v>0</v>
      </c>
      <c r="AG73" s="571">
        <v>0</v>
      </c>
      <c r="AH73" s="573">
        <v>0</v>
      </c>
      <c r="AI73" s="571">
        <v>0</v>
      </c>
      <c r="AJ73" s="573">
        <v>0</v>
      </c>
      <c r="AK73" s="571">
        <v>0</v>
      </c>
      <c r="AL73" s="573">
        <v>0</v>
      </c>
      <c r="AM73" s="571">
        <v>0</v>
      </c>
      <c r="AN73" s="573">
        <v>0</v>
      </c>
      <c r="AO73" s="571">
        <v>0</v>
      </c>
      <c r="AP73" s="573">
        <v>0</v>
      </c>
      <c r="AQ73" s="571">
        <v>0</v>
      </c>
      <c r="AR73" s="573">
        <v>0</v>
      </c>
      <c r="AS73" s="571">
        <v>0</v>
      </c>
      <c r="AT73" s="576">
        <v>0</v>
      </c>
      <c r="AU73" s="1370">
        <f t="shared" si="3"/>
        <v>0</v>
      </c>
      <c r="AV73" s="1371">
        <f t="shared" si="3"/>
        <v>0</v>
      </c>
      <c r="AW73" s="1762" t="str">
        <f t="shared" si="4"/>
        <v>OK</v>
      </c>
      <c r="AX73" s="1754">
        <f>'t1'!L73-'t3'!C73-'t3'!E73-'t3'!G73-'t3'!I73-'t3'!K73+'t3'!M73+'t3'!O73+'t3'!Q73</f>
        <v>0</v>
      </c>
      <c r="AY73" s="1755">
        <f>'t1'!M73-'t3'!D73-'t3'!F73-'t3'!H73-'t3'!J73-'t3'!L73+'t3'!N73+'t3'!P73+'t3'!R73</f>
        <v>0</v>
      </c>
      <c r="AZ73" s="1070">
        <f>'t1'!N73</f>
        <v>0</v>
      </c>
    </row>
    <row r="74" spans="1:52" ht="14.25" customHeight="1">
      <c r="A74" s="1136" t="str">
        <f>'t1'!A74</f>
        <v>coll.re prof.le sanitario - pers. tec. esperto - ds</v>
      </c>
      <c r="B74" s="1171" t="str">
        <f>'t1'!B74</f>
        <v>S18920</v>
      </c>
      <c r="C74" s="571">
        <v>0</v>
      </c>
      <c r="D74" s="573">
        <v>0</v>
      </c>
      <c r="E74" s="571">
        <v>0</v>
      </c>
      <c r="F74" s="573">
        <v>0</v>
      </c>
      <c r="G74" s="571">
        <v>0</v>
      </c>
      <c r="H74" s="573">
        <v>0</v>
      </c>
      <c r="I74" s="571">
        <v>0</v>
      </c>
      <c r="J74" s="573">
        <v>0</v>
      </c>
      <c r="K74" s="571">
        <v>0</v>
      </c>
      <c r="L74" s="573">
        <v>0</v>
      </c>
      <c r="M74" s="571">
        <v>0</v>
      </c>
      <c r="N74" s="573">
        <v>0</v>
      </c>
      <c r="O74" s="571">
        <v>0</v>
      </c>
      <c r="P74" s="573">
        <v>0</v>
      </c>
      <c r="Q74" s="571">
        <v>0</v>
      </c>
      <c r="R74" s="573">
        <v>0</v>
      </c>
      <c r="S74" s="571">
        <v>0</v>
      </c>
      <c r="T74" s="573">
        <v>0</v>
      </c>
      <c r="U74" s="571">
        <v>2</v>
      </c>
      <c r="V74" s="573">
        <v>7</v>
      </c>
      <c r="W74" s="571">
        <v>0</v>
      </c>
      <c r="X74" s="573">
        <v>0</v>
      </c>
      <c r="Y74" s="571">
        <v>0</v>
      </c>
      <c r="Z74" s="573">
        <v>0</v>
      </c>
      <c r="AA74" s="571">
        <v>0</v>
      </c>
      <c r="AB74" s="573">
        <v>0</v>
      </c>
      <c r="AC74" s="571">
        <v>0</v>
      </c>
      <c r="AD74" s="573">
        <v>0</v>
      </c>
      <c r="AE74" s="571">
        <v>0</v>
      </c>
      <c r="AF74" s="573">
        <v>0</v>
      </c>
      <c r="AG74" s="571">
        <v>0</v>
      </c>
      <c r="AH74" s="573">
        <v>0</v>
      </c>
      <c r="AI74" s="571">
        <v>0</v>
      </c>
      <c r="AJ74" s="573">
        <v>0</v>
      </c>
      <c r="AK74" s="571">
        <v>0</v>
      </c>
      <c r="AL74" s="573">
        <v>0</v>
      </c>
      <c r="AM74" s="571">
        <v>0</v>
      </c>
      <c r="AN74" s="573">
        <v>0</v>
      </c>
      <c r="AO74" s="571">
        <v>0</v>
      </c>
      <c r="AP74" s="573">
        <v>0</v>
      </c>
      <c r="AQ74" s="571">
        <v>0</v>
      </c>
      <c r="AR74" s="573">
        <v>0</v>
      </c>
      <c r="AS74" s="571">
        <v>0</v>
      </c>
      <c r="AT74" s="576">
        <v>0</v>
      </c>
      <c r="AU74" s="1370">
        <f t="shared" si="3"/>
        <v>2</v>
      </c>
      <c r="AV74" s="1371">
        <f t="shared" si="3"/>
        <v>7</v>
      </c>
      <c r="AW74" s="1762" t="str">
        <f t="shared" si="4"/>
        <v>OK</v>
      </c>
      <c r="AX74" s="1754">
        <f>'t1'!L74-'t3'!C74-'t3'!E74-'t3'!G74-'t3'!I74-'t3'!K74+'t3'!M74+'t3'!O74+'t3'!Q74</f>
        <v>2</v>
      </c>
      <c r="AY74" s="1755">
        <f>'t1'!M74-'t3'!D74-'t3'!F74-'t3'!H74-'t3'!J74-'t3'!L74+'t3'!N74+'t3'!P74+'t3'!R74</f>
        <v>7</v>
      </c>
      <c r="AZ74" s="1070">
        <f>'t1'!N74</f>
        <v>1</v>
      </c>
    </row>
    <row r="75" spans="1:52" ht="14.25" customHeight="1">
      <c r="A75" s="1136" t="str">
        <f>'t1'!A75</f>
        <v>coll.re prof.le sanitario - pers. tec.- d</v>
      </c>
      <c r="B75" s="1171" t="str">
        <f>'t1'!B75</f>
        <v>S16021</v>
      </c>
      <c r="C75" s="571">
        <v>0</v>
      </c>
      <c r="D75" s="573">
        <v>0</v>
      </c>
      <c r="E75" s="571">
        <v>0</v>
      </c>
      <c r="F75" s="573">
        <v>0</v>
      </c>
      <c r="G75" s="571">
        <v>0</v>
      </c>
      <c r="H75" s="573">
        <v>0</v>
      </c>
      <c r="I75" s="571">
        <v>0</v>
      </c>
      <c r="J75" s="573">
        <v>0</v>
      </c>
      <c r="K75" s="571">
        <v>0</v>
      </c>
      <c r="L75" s="573">
        <v>0</v>
      </c>
      <c r="M75" s="571">
        <v>0</v>
      </c>
      <c r="N75" s="573">
        <v>0</v>
      </c>
      <c r="O75" s="571">
        <v>0</v>
      </c>
      <c r="P75" s="573">
        <v>0</v>
      </c>
      <c r="Q75" s="571">
        <v>0</v>
      </c>
      <c r="R75" s="573">
        <v>0</v>
      </c>
      <c r="S75" s="571">
        <v>0</v>
      </c>
      <c r="T75" s="573">
        <v>0</v>
      </c>
      <c r="U75" s="571">
        <v>49</v>
      </c>
      <c r="V75" s="573">
        <v>116</v>
      </c>
      <c r="W75" s="571">
        <v>0</v>
      </c>
      <c r="X75" s="573">
        <v>0</v>
      </c>
      <c r="Y75" s="571">
        <v>0</v>
      </c>
      <c r="Z75" s="573">
        <v>0</v>
      </c>
      <c r="AA75" s="571">
        <v>0</v>
      </c>
      <c r="AB75" s="573">
        <v>0</v>
      </c>
      <c r="AC75" s="571">
        <v>0</v>
      </c>
      <c r="AD75" s="573">
        <v>0</v>
      </c>
      <c r="AE75" s="571">
        <v>0</v>
      </c>
      <c r="AF75" s="573">
        <v>0</v>
      </c>
      <c r="AG75" s="571">
        <v>0</v>
      </c>
      <c r="AH75" s="573">
        <v>0</v>
      </c>
      <c r="AI75" s="571">
        <v>0</v>
      </c>
      <c r="AJ75" s="573">
        <v>0</v>
      </c>
      <c r="AK75" s="571">
        <v>0</v>
      </c>
      <c r="AL75" s="573">
        <v>0</v>
      </c>
      <c r="AM75" s="571">
        <v>0</v>
      </c>
      <c r="AN75" s="573">
        <v>0</v>
      </c>
      <c r="AO75" s="571">
        <v>0</v>
      </c>
      <c r="AP75" s="573">
        <v>0</v>
      </c>
      <c r="AQ75" s="571">
        <v>0</v>
      </c>
      <c r="AR75" s="573">
        <v>0</v>
      </c>
      <c r="AS75" s="571">
        <v>0</v>
      </c>
      <c r="AT75" s="576">
        <v>0</v>
      </c>
      <c r="AU75" s="1370">
        <f t="shared" si="3"/>
        <v>49</v>
      </c>
      <c r="AV75" s="1371">
        <f t="shared" si="3"/>
        <v>116</v>
      </c>
      <c r="AW75" s="1762" t="str">
        <f t="shared" si="4"/>
        <v>OK</v>
      </c>
      <c r="AX75" s="1754">
        <f>'t1'!L75-'t3'!C75-'t3'!E75-'t3'!G75-'t3'!I75-'t3'!K75+'t3'!M75+'t3'!O75+'t3'!Q75</f>
        <v>49</v>
      </c>
      <c r="AY75" s="1755">
        <f>'t1'!M75-'t3'!D75-'t3'!F75-'t3'!H75-'t3'!J75-'t3'!L75+'t3'!N75+'t3'!P75+'t3'!R75</f>
        <v>116</v>
      </c>
      <c r="AZ75" s="1070">
        <f>'t1'!N75</f>
        <v>1</v>
      </c>
    </row>
    <row r="76" spans="1:52" ht="14.25" customHeight="1">
      <c r="A76" s="1136" t="str">
        <f>'t1'!A76</f>
        <v>oper.re prof.le sanitario - pers. tec.- c</v>
      </c>
      <c r="B76" s="1171" t="str">
        <f>'t1'!B76</f>
        <v>S14054</v>
      </c>
      <c r="C76" s="571">
        <v>0</v>
      </c>
      <c r="D76" s="573">
        <v>0</v>
      </c>
      <c r="E76" s="571">
        <v>0</v>
      </c>
      <c r="F76" s="573">
        <v>0</v>
      </c>
      <c r="G76" s="571">
        <v>0</v>
      </c>
      <c r="H76" s="573">
        <v>0</v>
      </c>
      <c r="I76" s="571">
        <v>0</v>
      </c>
      <c r="J76" s="573">
        <v>0</v>
      </c>
      <c r="K76" s="571">
        <v>0</v>
      </c>
      <c r="L76" s="573">
        <v>0</v>
      </c>
      <c r="M76" s="571">
        <v>0</v>
      </c>
      <c r="N76" s="573">
        <v>0</v>
      </c>
      <c r="O76" s="571">
        <v>0</v>
      </c>
      <c r="P76" s="573">
        <v>0</v>
      </c>
      <c r="Q76" s="571">
        <v>0</v>
      </c>
      <c r="R76" s="573">
        <v>0</v>
      </c>
      <c r="S76" s="571">
        <v>0</v>
      </c>
      <c r="T76" s="573">
        <v>0</v>
      </c>
      <c r="U76" s="571">
        <v>0</v>
      </c>
      <c r="V76" s="573">
        <v>0</v>
      </c>
      <c r="W76" s="571">
        <v>0</v>
      </c>
      <c r="X76" s="573">
        <v>0</v>
      </c>
      <c r="Y76" s="571">
        <v>0</v>
      </c>
      <c r="Z76" s="573">
        <v>0</v>
      </c>
      <c r="AA76" s="571">
        <v>0</v>
      </c>
      <c r="AB76" s="573">
        <v>0</v>
      </c>
      <c r="AC76" s="571">
        <v>0</v>
      </c>
      <c r="AD76" s="573">
        <v>0</v>
      </c>
      <c r="AE76" s="571">
        <v>0</v>
      </c>
      <c r="AF76" s="573">
        <v>0</v>
      </c>
      <c r="AG76" s="571">
        <v>0</v>
      </c>
      <c r="AH76" s="573">
        <v>0</v>
      </c>
      <c r="AI76" s="571">
        <v>0</v>
      </c>
      <c r="AJ76" s="573">
        <v>0</v>
      </c>
      <c r="AK76" s="571">
        <v>0</v>
      </c>
      <c r="AL76" s="573">
        <v>0</v>
      </c>
      <c r="AM76" s="571">
        <v>0</v>
      </c>
      <c r="AN76" s="573">
        <v>0</v>
      </c>
      <c r="AO76" s="571">
        <v>0</v>
      </c>
      <c r="AP76" s="573">
        <v>0</v>
      </c>
      <c r="AQ76" s="571">
        <v>0</v>
      </c>
      <c r="AR76" s="573">
        <v>0</v>
      </c>
      <c r="AS76" s="571">
        <v>0</v>
      </c>
      <c r="AT76" s="576">
        <v>0</v>
      </c>
      <c r="AU76" s="1370">
        <f t="shared" si="3"/>
        <v>0</v>
      </c>
      <c r="AV76" s="1371">
        <f t="shared" si="3"/>
        <v>0</v>
      </c>
      <c r="AW76" s="1762" t="str">
        <f t="shared" si="4"/>
        <v>OK</v>
      </c>
      <c r="AX76" s="1754">
        <f>'t1'!L76-'t3'!C76-'t3'!E76-'t3'!G76-'t3'!I76-'t3'!K76+'t3'!M76+'t3'!O76+'t3'!Q76</f>
        <v>0</v>
      </c>
      <c r="AY76" s="1755">
        <f>'t1'!M76-'t3'!D76-'t3'!F76-'t3'!H76-'t3'!J76-'t3'!L76+'t3'!N76+'t3'!P76+'t3'!R76</f>
        <v>0</v>
      </c>
      <c r="AZ76" s="1070">
        <f>'t1'!N76</f>
        <v>0</v>
      </c>
    </row>
    <row r="77" spans="1:52" ht="14.25" customHeight="1">
      <c r="A77" s="1136" t="str">
        <f>'t1'!A77</f>
        <v>coll.re prof.le sanitario - tecn. della prev. esperto - ds</v>
      </c>
      <c r="B77" s="1171" t="str">
        <f>'t1'!B77</f>
        <v>S18921</v>
      </c>
      <c r="C77" s="571">
        <v>0</v>
      </c>
      <c r="D77" s="573">
        <v>0</v>
      </c>
      <c r="E77" s="571">
        <v>0</v>
      </c>
      <c r="F77" s="573">
        <v>0</v>
      </c>
      <c r="G77" s="571">
        <v>0</v>
      </c>
      <c r="H77" s="573">
        <v>0</v>
      </c>
      <c r="I77" s="571">
        <v>0</v>
      </c>
      <c r="J77" s="573">
        <v>0</v>
      </c>
      <c r="K77" s="571">
        <v>0</v>
      </c>
      <c r="L77" s="573">
        <v>0</v>
      </c>
      <c r="M77" s="571">
        <v>0</v>
      </c>
      <c r="N77" s="573">
        <v>0</v>
      </c>
      <c r="O77" s="571">
        <v>0</v>
      </c>
      <c r="P77" s="573">
        <v>0</v>
      </c>
      <c r="Q77" s="571">
        <v>0</v>
      </c>
      <c r="R77" s="573">
        <v>0</v>
      </c>
      <c r="S77" s="571">
        <v>0</v>
      </c>
      <c r="T77" s="573">
        <v>0</v>
      </c>
      <c r="U77" s="571">
        <v>0</v>
      </c>
      <c r="V77" s="573">
        <v>0</v>
      </c>
      <c r="W77" s="571">
        <v>0</v>
      </c>
      <c r="X77" s="573">
        <v>0</v>
      </c>
      <c r="Y77" s="571">
        <v>0</v>
      </c>
      <c r="Z77" s="573">
        <v>0</v>
      </c>
      <c r="AA77" s="571">
        <v>0</v>
      </c>
      <c r="AB77" s="573">
        <v>0</v>
      </c>
      <c r="AC77" s="571">
        <v>0</v>
      </c>
      <c r="AD77" s="573">
        <v>0</v>
      </c>
      <c r="AE77" s="571">
        <v>0</v>
      </c>
      <c r="AF77" s="573">
        <v>0</v>
      </c>
      <c r="AG77" s="571">
        <v>0</v>
      </c>
      <c r="AH77" s="573">
        <v>0</v>
      </c>
      <c r="AI77" s="571">
        <v>0</v>
      </c>
      <c r="AJ77" s="573">
        <v>0</v>
      </c>
      <c r="AK77" s="571">
        <v>0</v>
      </c>
      <c r="AL77" s="573">
        <v>0</v>
      </c>
      <c r="AM77" s="571">
        <v>0</v>
      </c>
      <c r="AN77" s="573">
        <v>0</v>
      </c>
      <c r="AO77" s="571">
        <v>0</v>
      </c>
      <c r="AP77" s="573">
        <v>0</v>
      </c>
      <c r="AQ77" s="571">
        <v>0</v>
      </c>
      <c r="AR77" s="573">
        <v>0</v>
      </c>
      <c r="AS77" s="571">
        <v>0</v>
      </c>
      <c r="AT77" s="576">
        <v>0</v>
      </c>
      <c r="AU77" s="1370">
        <f t="shared" si="3"/>
        <v>0</v>
      </c>
      <c r="AV77" s="1371">
        <f t="shared" si="3"/>
        <v>0</v>
      </c>
      <c r="AW77" s="1762" t="str">
        <f t="shared" si="4"/>
        <v>OK</v>
      </c>
      <c r="AX77" s="1754">
        <f>'t1'!L77-'t3'!C77-'t3'!E77-'t3'!G77-'t3'!I77-'t3'!K77+'t3'!M77+'t3'!O77+'t3'!Q77</f>
        <v>0</v>
      </c>
      <c r="AY77" s="1755">
        <f>'t1'!M77-'t3'!D77-'t3'!F77-'t3'!H77-'t3'!J77-'t3'!L77+'t3'!N77+'t3'!P77+'t3'!R77</f>
        <v>0</v>
      </c>
      <c r="AZ77" s="1070">
        <f>'t1'!N77</f>
        <v>0</v>
      </c>
    </row>
    <row r="78" spans="1:52" ht="14.25" customHeight="1">
      <c r="A78" s="1136" t="str">
        <f>'t1'!A78</f>
        <v>coll.re prof.le sanitario - tecn. della prev. - d</v>
      </c>
      <c r="B78" s="1171" t="str">
        <f>'t1'!B78</f>
        <v>S16022</v>
      </c>
      <c r="C78" s="571">
        <v>0</v>
      </c>
      <c r="D78" s="573">
        <v>0</v>
      </c>
      <c r="E78" s="571">
        <v>0</v>
      </c>
      <c r="F78" s="573">
        <v>0</v>
      </c>
      <c r="G78" s="571">
        <v>0</v>
      </c>
      <c r="H78" s="573">
        <v>0</v>
      </c>
      <c r="I78" s="571">
        <v>0</v>
      </c>
      <c r="J78" s="573">
        <v>0</v>
      </c>
      <c r="K78" s="571">
        <v>0</v>
      </c>
      <c r="L78" s="573">
        <v>0</v>
      </c>
      <c r="M78" s="571">
        <v>0</v>
      </c>
      <c r="N78" s="573">
        <v>0</v>
      </c>
      <c r="O78" s="571">
        <v>0</v>
      </c>
      <c r="P78" s="573">
        <v>0</v>
      </c>
      <c r="Q78" s="571">
        <v>0</v>
      </c>
      <c r="R78" s="573">
        <v>0</v>
      </c>
      <c r="S78" s="571">
        <v>0</v>
      </c>
      <c r="T78" s="573">
        <v>0</v>
      </c>
      <c r="U78" s="571">
        <v>1</v>
      </c>
      <c r="V78" s="573">
        <v>1</v>
      </c>
      <c r="W78" s="571">
        <v>0</v>
      </c>
      <c r="X78" s="573">
        <v>0</v>
      </c>
      <c r="Y78" s="571">
        <v>0</v>
      </c>
      <c r="Z78" s="573">
        <v>0</v>
      </c>
      <c r="AA78" s="571">
        <v>0</v>
      </c>
      <c r="AB78" s="573">
        <v>0</v>
      </c>
      <c r="AC78" s="571">
        <v>0</v>
      </c>
      <c r="AD78" s="573">
        <v>0</v>
      </c>
      <c r="AE78" s="571">
        <v>0</v>
      </c>
      <c r="AF78" s="573">
        <v>0</v>
      </c>
      <c r="AG78" s="571">
        <v>0</v>
      </c>
      <c r="AH78" s="573">
        <v>0</v>
      </c>
      <c r="AI78" s="571">
        <v>0</v>
      </c>
      <c r="AJ78" s="573">
        <v>0</v>
      </c>
      <c r="AK78" s="571">
        <v>0</v>
      </c>
      <c r="AL78" s="573">
        <v>0</v>
      </c>
      <c r="AM78" s="571">
        <v>0</v>
      </c>
      <c r="AN78" s="573">
        <v>0</v>
      </c>
      <c r="AO78" s="571">
        <v>0</v>
      </c>
      <c r="AP78" s="573">
        <v>0</v>
      </c>
      <c r="AQ78" s="571">
        <v>0</v>
      </c>
      <c r="AR78" s="573">
        <v>0</v>
      </c>
      <c r="AS78" s="571">
        <v>0</v>
      </c>
      <c r="AT78" s="576">
        <v>0</v>
      </c>
      <c r="AU78" s="1370">
        <f t="shared" si="3"/>
        <v>1</v>
      </c>
      <c r="AV78" s="1371">
        <f t="shared" si="3"/>
        <v>1</v>
      </c>
      <c r="AW78" s="1762" t="str">
        <f t="shared" si="4"/>
        <v>OK</v>
      </c>
      <c r="AX78" s="1754">
        <f>'t1'!L78-'t3'!C78-'t3'!E78-'t3'!G78-'t3'!I78-'t3'!K78+'t3'!M78+'t3'!O78+'t3'!Q78</f>
        <v>1</v>
      </c>
      <c r="AY78" s="1755">
        <f>'t1'!M78-'t3'!D78-'t3'!F78-'t3'!H78-'t3'!J78-'t3'!L78+'t3'!N78+'t3'!P78+'t3'!R78</f>
        <v>1</v>
      </c>
      <c r="AZ78" s="1070">
        <f>'t1'!N78</f>
        <v>1</v>
      </c>
    </row>
    <row r="79" spans="1:52" ht="14.25" customHeight="1">
      <c r="A79" s="1136" t="str">
        <f>'t1'!A79</f>
        <v>oper.re prof.le sanitario - tecn. della prev. - c</v>
      </c>
      <c r="B79" s="1171" t="str">
        <f>'t1'!B79</f>
        <v>S14055</v>
      </c>
      <c r="C79" s="571">
        <v>0</v>
      </c>
      <c r="D79" s="573">
        <v>0</v>
      </c>
      <c r="E79" s="571">
        <v>0</v>
      </c>
      <c r="F79" s="573">
        <v>0</v>
      </c>
      <c r="G79" s="571">
        <v>0</v>
      </c>
      <c r="H79" s="573">
        <v>0</v>
      </c>
      <c r="I79" s="571">
        <v>0</v>
      </c>
      <c r="J79" s="573">
        <v>0</v>
      </c>
      <c r="K79" s="571">
        <v>0</v>
      </c>
      <c r="L79" s="573">
        <v>0</v>
      </c>
      <c r="M79" s="571">
        <v>0</v>
      </c>
      <c r="N79" s="573">
        <v>0</v>
      </c>
      <c r="O79" s="571">
        <v>0</v>
      </c>
      <c r="P79" s="573">
        <v>0</v>
      </c>
      <c r="Q79" s="571">
        <v>0</v>
      </c>
      <c r="R79" s="573">
        <v>0</v>
      </c>
      <c r="S79" s="571">
        <v>0</v>
      </c>
      <c r="T79" s="573">
        <v>0</v>
      </c>
      <c r="U79" s="571">
        <v>0</v>
      </c>
      <c r="V79" s="573">
        <v>0</v>
      </c>
      <c r="W79" s="571">
        <v>0</v>
      </c>
      <c r="X79" s="573">
        <v>0</v>
      </c>
      <c r="Y79" s="571">
        <v>0</v>
      </c>
      <c r="Z79" s="573">
        <v>0</v>
      </c>
      <c r="AA79" s="571">
        <v>0</v>
      </c>
      <c r="AB79" s="573">
        <v>0</v>
      </c>
      <c r="AC79" s="571">
        <v>0</v>
      </c>
      <c r="AD79" s="573">
        <v>0</v>
      </c>
      <c r="AE79" s="571">
        <v>0</v>
      </c>
      <c r="AF79" s="573">
        <v>0</v>
      </c>
      <c r="AG79" s="571">
        <v>0</v>
      </c>
      <c r="AH79" s="573">
        <v>0</v>
      </c>
      <c r="AI79" s="571">
        <v>0</v>
      </c>
      <c r="AJ79" s="573">
        <v>0</v>
      </c>
      <c r="AK79" s="571">
        <v>0</v>
      </c>
      <c r="AL79" s="573">
        <v>0</v>
      </c>
      <c r="AM79" s="571">
        <v>0</v>
      </c>
      <c r="AN79" s="573">
        <v>0</v>
      </c>
      <c r="AO79" s="571">
        <v>0</v>
      </c>
      <c r="AP79" s="573">
        <v>0</v>
      </c>
      <c r="AQ79" s="571">
        <v>0</v>
      </c>
      <c r="AR79" s="573">
        <v>0</v>
      </c>
      <c r="AS79" s="571">
        <v>0</v>
      </c>
      <c r="AT79" s="576">
        <v>0</v>
      </c>
      <c r="AU79" s="1370">
        <f t="shared" si="3"/>
        <v>0</v>
      </c>
      <c r="AV79" s="1371">
        <f t="shared" si="3"/>
        <v>0</v>
      </c>
      <c r="AW79" s="1762" t="str">
        <f t="shared" si="4"/>
        <v>OK</v>
      </c>
      <c r="AX79" s="1754">
        <f>'t1'!L79-'t3'!C79-'t3'!E79-'t3'!G79-'t3'!I79-'t3'!K79+'t3'!M79+'t3'!O79+'t3'!Q79</f>
        <v>0</v>
      </c>
      <c r="AY79" s="1755">
        <f>'t1'!M79-'t3'!D79-'t3'!F79-'t3'!H79-'t3'!J79-'t3'!L79+'t3'!N79+'t3'!P79+'t3'!R79</f>
        <v>0</v>
      </c>
      <c r="AZ79" s="1070">
        <f>'t1'!N79</f>
        <v>0</v>
      </c>
    </row>
    <row r="80" spans="1:52" ht="14.25" customHeight="1">
      <c r="A80" s="1136" t="str">
        <f>'t1'!A80</f>
        <v>coll.re prof.le sanitario - pers. della riabil. esperto - ds</v>
      </c>
      <c r="B80" s="1171" t="str">
        <f>'t1'!B80</f>
        <v>S18922</v>
      </c>
      <c r="C80" s="571">
        <v>0</v>
      </c>
      <c r="D80" s="573">
        <v>0</v>
      </c>
      <c r="E80" s="571">
        <v>0</v>
      </c>
      <c r="F80" s="573">
        <v>0</v>
      </c>
      <c r="G80" s="571">
        <v>0</v>
      </c>
      <c r="H80" s="573">
        <v>0</v>
      </c>
      <c r="I80" s="571">
        <v>0</v>
      </c>
      <c r="J80" s="573">
        <v>0</v>
      </c>
      <c r="K80" s="571">
        <v>0</v>
      </c>
      <c r="L80" s="573">
        <v>0</v>
      </c>
      <c r="M80" s="571">
        <v>0</v>
      </c>
      <c r="N80" s="573">
        <v>0</v>
      </c>
      <c r="O80" s="571">
        <v>0</v>
      </c>
      <c r="P80" s="573">
        <v>0</v>
      </c>
      <c r="Q80" s="571">
        <v>0</v>
      </c>
      <c r="R80" s="573">
        <v>0</v>
      </c>
      <c r="S80" s="571">
        <v>0</v>
      </c>
      <c r="T80" s="573">
        <v>0</v>
      </c>
      <c r="U80" s="571">
        <v>0</v>
      </c>
      <c r="V80" s="573">
        <v>0</v>
      </c>
      <c r="W80" s="571">
        <v>0</v>
      </c>
      <c r="X80" s="573">
        <v>0</v>
      </c>
      <c r="Y80" s="571">
        <v>0</v>
      </c>
      <c r="Z80" s="573">
        <v>0</v>
      </c>
      <c r="AA80" s="571">
        <v>0</v>
      </c>
      <c r="AB80" s="573">
        <v>0</v>
      </c>
      <c r="AC80" s="571">
        <v>0</v>
      </c>
      <c r="AD80" s="573">
        <v>0</v>
      </c>
      <c r="AE80" s="571">
        <v>0</v>
      </c>
      <c r="AF80" s="573">
        <v>0</v>
      </c>
      <c r="AG80" s="571">
        <v>0</v>
      </c>
      <c r="AH80" s="573">
        <v>0</v>
      </c>
      <c r="AI80" s="571">
        <v>0</v>
      </c>
      <c r="AJ80" s="573">
        <v>0</v>
      </c>
      <c r="AK80" s="571">
        <v>0</v>
      </c>
      <c r="AL80" s="573">
        <v>0</v>
      </c>
      <c r="AM80" s="571">
        <v>0</v>
      </c>
      <c r="AN80" s="573">
        <v>0</v>
      </c>
      <c r="AO80" s="571">
        <v>0</v>
      </c>
      <c r="AP80" s="573">
        <v>0</v>
      </c>
      <c r="AQ80" s="571">
        <v>0</v>
      </c>
      <c r="AR80" s="573">
        <v>0</v>
      </c>
      <c r="AS80" s="571">
        <v>0</v>
      </c>
      <c r="AT80" s="576">
        <v>0</v>
      </c>
      <c r="AU80" s="1370">
        <f t="shared" si="3"/>
        <v>0</v>
      </c>
      <c r="AV80" s="1371">
        <f t="shared" si="3"/>
        <v>0</v>
      </c>
      <c r="AW80" s="1762" t="str">
        <f t="shared" si="4"/>
        <v>OK</v>
      </c>
      <c r="AX80" s="1754">
        <f>'t1'!L80-'t3'!C80-'t3'!E80-'t3'!G80-'t3'!I80-'t3'!K80+'t3'!M80+'t3'!O80+'t3'!Q80</f>
        <v>0</v>
      </c>
      <c r="AY80" s="1755">
        <f>'t1'!M80-'t3'!D80-'t3'!F80-'t3'!H80-'t3'!J80-'t3'!L80+'t3'!N80+'t3'!P80+'t3'!R80</f>
        <v>0</v>
      </c>
      <c r="AZ80" s="1070">
        <f>'t1'!N80</f>
        <v>0</v>
      </c>
    </row>
    <row r="81" spans="1:52" ht="14.25" customHeight="1">
      <c r="A81" s="1136" t="str">
        <f>'t1'!A81</f>
        <v>coll.re prof.le sanitario - pers. della riabil. - d</v>
      </c>
      <c r="B81" s="1171" t="str">
        <f>'t1'!B81</f>
        <v>S16019</v>
      </c>
      <c r="C81" s="571">
        <v>0</v>
      </c>
      <c r="D81" s="573">
        <v>0</v>
      </c>
      <c r="E81" s="571">
        <v>0</v>
      </c>
      <c r="F81" s="573">
        <v>0</v>
      </c>
      <c r="G81" s="571">
        <v>0</v>
      </c>
      <c r="H81" s="573">
        <v>0</v>
      </c>
      <c r="I81" s="571">
        <v>0</v>
      </c>
      <c r="J81" s="573">
        <v>0</v>
      </c>
      <c r="K81" s="571">
        <v>0</v>
      </c>
      <c r="L81" s="573">
        <v>0</v>
      </c>
      <c r="M81" s="571">
        <v>0</v>
      </c>
      <c r="N81" s="573">
        <v>0</v>
      </c>
      <c r="O81" s="571">
        <v>0</v>
      </c>
      <c r="P81" s="573">
        <v>0</v>
      </c>
      <c r="Q81" s="571">
        <v>0</v>
      </c>
      <c r="R81" s="573">
        <v>0</v>
      </c>
      <c r="S81" s="571">
        <v>0</v>
      </c>
      <c r="T81" s="573">
        <v>0</v>
      </c>
      <c r="U81" s="571">
        <v>1</v>
      </c>
      <c r="V81" s="573">
        <v>15</v>
      </c>
      <c r="W81" s="571">
        <v>0</v>
      </c>
      <c r="X81" s="573">
        <v>0</v>
      </c>
      <c r="Y81" s="571">
        <v>0</v>
      </c>
      <c r="Z81" s="573">
        <v>0</v>
      </c>
      <c r="AA81" s="571">
        <v>0</v>
      </c>
      <c r="AB81" s="573">
        <v>0</v>
      </c>
      <c r="AC81" s="571">
        <v>0</v>
      </c>
      <c r="AD81" s="573">
        <v>0</v>
      </c>
      <c r="AE81" s="571">
        <v>0</v>
      </c>
      <c r="AF81" s="573">
        <v>0</v>
      </c>
      <c r="AG81" s="571">
        <v>0</v>
      </c>
      <c r="AH81" s="573">
        <v>0</v>
      </c>
      <c r="AI81" s="571">
        <v>0</v>
      </c>
      <c r="AJ81" s="573">
        <v>0</v>
      </c>
      <c r="AK81" s="571">
        <v>0</v>
      </c>
      <c r="AL81" s="573">
        <v>0</v>
      </c>
      <c r="AM81" s="571">
        <v>0</v>
      </c>
      <c r="AN81" s="573">
        <v>0</v>
      </c>
      <c r="AO81" s="571">
        <v>0</v>
      </c>
      <c r="AP81" s="573">
        <v>0</v>
      </c>
      <c r="AQ81" s="571">
        <v>0</v>
      </c>
      <c r="AR81" s="573">
        <v>0</v>
      </c>
      <c r="AS81" s="571">
        <v>0</v>
      </c>
      <c r="AT81" s="576">
        <v>0</v>
      </c>
      <c r="AU81" s="1370">
        <f t="shared" si="3"/>
        <v>1</v>
      </c>
      <c r="AV81" s="1371">
        <f t="shared" si="3"/>
        <v>15</v>
      </c>
      <c r="AW81" s="1762" t="str">
        <f t="shared" si="4"/>
        <v>OK</v>
      </c>
      <c r="AX81" s="1754">
        <f>'t1'!L81-'t3'!C81-'t3'!E81-'t3'!G81-'t3'!I81-'t3'!K81+'t3'!M81+'t3'!O81+'t3'!Q81</f>
        <v>1</v>
      </c>
      <c r="AY81" s="1755">
        <f>'t1'!M81-'t3'!D81-'t3'!F81-'t3'!H81-'t3'!J81-'t3'!L81+'t3'!N81+'t3'!P81+'t3'!R81</f>
        <v>15</v>
      </c>
      <c r="AZ81" s="1070">
        <f>'t1'!N81</f>
        <v>1</v>
      </c>
    </row>
    <row r="82" spans="1:52" ht="14.25" customHeight="1">
      <c r="A82" s="1136" t="str">
        <f>'t1'!A82</f>
        <v>oper.re prof.le sanitario - pers. della riabil. - c</v>
      </c>
      <c r="B82" s="1171" t="str">
        <f>'t1'!B82</f>
        <v>S14053</v>
      </c>
      <c r="C82" s="571">
        <v>0</v>
      </c>
      <c r="D82" s="573">
        <v>0</v>
      </c>
      <c r="E82" s="571">
        <v>0</v>
      </c>
      <c r="F82" s="573">
        <v>0</v>
      </c>
      <c r="G82" s="571">
        <v>0</v>
      </c>
      <c r="H82" s="573">
        <v>0</v>
      </c>
      <c r="I82" s="571">
        <v>0</v>
      </c>
      <c r="J82" s="573">
        <v>0</v>
      </c>
      <c r="K82" s="571">
        <v>0</v>
      </c>
      <c r="L82" s="573">
        <v>0</v>
      </c>
      <c r="M82" s="571">
        <v>0</v>
      </c>
      <c r="N82" s="573">
        <v>0</v>
      </c>
      <c r="O82" s="571">
        <v>0</v>
      </c>
      <c r="P82" s="573">
        <v>0</v>
      </c>
      <c r="Q82" s="571">
        <v>0</v>
      </c>
      <c r="R82" s="573">
        <v>0</v>
      </c>
      <c r="S82" s="571">
        <v>0</v>
      </c>
      <c r="T82" s="573">
        <v>0</v>
      </c>
      <c r="U82" s="571">
        <v>0</v>
      </c>
      <c r="V82" s="573">
        <v>0</v>
      </c>
      <c r="W82" s="571">
        <v>0</v>
      </c>
      <c r="X82" s="573">
        <v>0</v>
      </c>
      <c r="Y82" s="571">
        <v>0</v>
      </c>
      <c r="Z82" s="573">
        <v>0</v>
      </c>
      <c r="AA82" s="571">
        <v>0</v>
      </c>
      <c r="AB82" s="573">
        <v>0</v>
      </c>
      <c r="AC82" s="571">
        <v>0</v>
      </c>
      <c r="AD82" s="573">
        <v>0</v>
      </c>
      <c r="AE82" s="571">
        <v>0</v>
      </c>
      <c r="AF82" s="573">
        <v>0</v>
      </c>
      <c r="AG82" s="571">
        <v>0</v>
      </c>
      <c r="AH82" s="573">
        <v>0</v>
      </c>
      <c r="AI82" s="571">
        <v>0</v>
      </c>
      <c r="AJ82" s="573">
        <v>0</v>
      </c>
      <c r="AK82" s="571">
        <v>0</v>
      </c>
      <c r="AL82" s="573">
        <v>0</v>
      </c>
      <c r="AM82" s="571">
        <v>0</v>
      </c>
      <c r="AN82" s="573">
        <v>0</v>
      </c>
      <c r="AO82" s="571">
        <v>0</v>
      </c>
      <c r="AP82" s="573">
        <v>0</v>
      </c>
      <c r="AQ82" s="571">
        <v>0</v>
      </c>
      <c r="AR82" s="573">
        <v>0</v>
      </c>
      <c r="AS82" s="571">
        <v>0</v>
      </c>
      <c r="AT82" s="576">
        <v>0</v>
      </c>
      <c r="AU82" s="1370">
        <f t="shared" si="3"/>
        <v>0</v>
      </c>
      <c r="AV82" s="1371">
        <f t="shared" si="3"/>
        <v>0</v>
      </c>
      <c r="AW82" s="1762" t="str">
        <f t="shared" si="4"/>
        <v>OK</v>
      </c>
      <c r="AX82" s="1754">
        <f>'t1'!L82-'t3'!C82-'t3'!E82-'t3'!G82-'t3'!I82-'t3'!K82+'t3'!M82+'t3'!O82+'t3'!Q82</f>
        <v>0</v>
      </c>
      <c r="AY82" s="1755">
        <f>'t1'!M82-'t3'!D82-'t3'!F82-'t3'!H82-'t3'!J82-'t3'!L82+'t3'!N82+'t3'!P82+'t3'!R82</f>
        <v>0</v>
      </c>
      <c r="AZ82" s="1070">
        <f>'t1'!N82</f>
        <v>0</v>
      </c>
    </row>
    <row r="83" spans="1:52" ht="14.25" customHeight="1">
      <c r="A83" s="1136" t="str">
        <f>'t1'!A83</f>
        <v>oper.re prof.le di II cat. con funz. di riabil. esperto - c (2)</v>
      </c>
      <c r="B83" s="1171" t="str">
        <f>'t1'!B83</f>
        <v>S14E51</v>
      </c>
      <c r="C83" s="571">
        <v>0</v>
      </c>
      <c r="D83" s="573">
        <v>0</v>
      </c>
      <c r="E83" s="571">
        <v>0</v>
      </c>
      <c r="F83" s="573">
        <v>0</v>
      </c>
      <c r="G83" s="571">
        <v>0</v>
      </c>
      <c r="H83" s="573">
        <v>0</v>
      </c>
      <c r="I83" s="571">
        <v>0</v>
      </c>
      <c r="J83" s="573">
        <v>0</v>
      </c>
      <c r="K83" s="571">
        <v>0</v>
      </c>
      <c r="L83" s="573">
        <v>0</v>
      </c>
      <c r="M83" s="571">
        <v>0</v>
      </c>
      <c r="N83" s="573">
        <v>0</v>
      </c>
      <c r="O83" s="571">
        <v>0</v>
      </c>
      <c r="P83" s="573">
        <v>0</v>
      </c>
      <c r="Q83" s="571">
        <v>0</v>
      </c>
      <c r="R83" s="573">
        <v>0</v>
      </c>
      <c r="S83" s="571">
        <v>0</v>
      </c>
      <c r="T83" s="573">
        <v>0</v>
      </c>
      <c r="U83" s="571">
        <v>0</v>
      </c>
      <c r="V83" s="573">
        <v>0</v>
      </c>
      <c r="W83" s="571">
        <v>0</v>
      </c>
      <c r="X83" s="573">
        <v>0</v>
      </c>
      <c r="Y83" s="571">
        <v>0</v>
      </c>
      <c r="Z83" s="573">
        <v>0</v>
      </c>
      <c r="AA83" s="571">
        <v>0</v>
      </c>
      <c r="AB83" s="573">
        <v>0</v>
      </c>
      <c r="AC83" s="571">
        <v>0</v>
      </c>
      <c r="AD83" s="573">
        <v>0</v>
      </c>
      <c r="AE83" s="571">
        <v>0</v>
      </c>
      <c r="AF83" s="573">
        <v>0</v>
      </c>
      <c r="AG83" s="571">
        <v>0</v>
      </c>
      <c r="AH83" s="573">
        <v>0</v>
      </c>
      <c r="AI83" s="571">
        <v>0</v>
      </c>
      <c r="AJ83" s="573">
        <v>0</v>
      </c>
      <c r="AK83" s="571">
        <v>0</v>
      </c>
      <c r="AL83" s="573">
        <v>0</v>
      </c>
      <c r="AM83" s="571">
        <v>0</v>
      </c>
      <c r="AN83" s="573">
        <v>0</v>
      </c>
      <c r="AO83" s="571">
        <v>0</v>
      </c>
      <c r="AP83" s="573">
        <v>0</v>
      </c>
      <c r="AQ83" s="571">
        <v>0</v>
      </c>
      <c r="AR83" s="573">
        <v>0</v>
      </c>
      <c r="AS83" s="571">
        <v>0</v>
      </c>
      <c r="AT83" s="576">
        <v>0</v>
      </c>
      <c r="AU83" s="1370">
        <f t="shared" si="3"/>
        <v>0</v>
      </c>
      <c r="AV83" s="1371">
        <f t="shared" si="3"/>
        <v>0</v>
      </c>
      <c r="AW83" s="1762" t="str">
        <f t="shared" si="4"/>
        <v>OK</v>
      </c>
      <c r="AX83" s="1754">
        <f>'t1'!L83-'t3'!C83-'t3'!E83-'t3'!G83-'t3'!I83-'t3'!K83+'t3'!M83+'t3'!O83+'t3'!Q83</f>
        <v>0</v>
      </c>
      <c r="AY83" s="1755">
        <f>'t1'!M83-'t3'!D83-'t3'!F83-'t3'!H83-'t3'!J83-'t3'!L83+'t3'!N83+'t3'!P83+'t3'!R83</f>
        <v>0</v>
      </c>
      <c r="AZ83" s="1070">
        <f>'t1'!N83</f>
        <v>0</v>
      </c>
    </row>
    <row r="84" spans="1:52" ht="14.25" customHeight="1">
      <c r="A84" s="1136" t="str">
        <f>'t1'!A84</f>
        <v>oper.re prof.le di II cat. con funz. di riabil. - bs</v>
      </c>
      <c r="B84" s="1171" t="str">
        <f>'t1'!B84</f>
        <v>S13051</v>
      </c>
      <c r="C84" s="571">
        <v>0</v>
      </c>
      <c r="D84" s="573">
        <v>0</v>
      </c>
      <c r="E84" s="571">
        <v>0</v>
      </c>
      <c r="F84" s="573">
        <v>0</v>
      </c>
      <c r="G84" s="571">
        <v>0</v>
      </c>
      <c r="H84" s="573">
        <v>0</v>
      </c>
      <c r="I84" s="571">
        <v>0</v>
      </c>
      <c r="J84" s="573">
        <v>0</v>
      </c>
      <c r="K84" s="571">
        <v>0</v>
      </c>
      <c r="L84" s="573">
        <v>0</v>
      </c>
      <c r="M84" s="571">
        <v>0</v>
      </c>
      <c r="N84" s="573">
        <v>0</v>
      </c>
      <c r="O84" s="571">
        <v>0</v>
      </c>
      <c r="P84" s="573">
        <v>0</v>
      </c>
      <c r="Q84" s="571">
        <v>0</v>
      </c>
      <c r="R84" s="573">
        <v>0</v>
      </c>
      <c r="S84" s="571">
        <v>0</v>
      </c>
      <c r="T84" s="573">
        <v>0</v>
      </c>
      <c r="U84" s="571">
        <v>0</v>
      </c>
      <c r="V84" s="573">
        <v>0</v>
      </c>
      <c r="W84" s="571">
        <v>0</v>
      </c>
      <c r="X84" s="573">
        <v>0</v>
      </c>
      <c r="Y84" s="571">
        <v>0</v>
      </c>
      <c r="Z84" s="573">
        <v>0</v>
      </c>
      <c r="AA84" s="571">
        <v>0</v>
      </c>
      <c r="AB84" s="573">
        <v>0</v>
      </c>
      <c r="AC84" s="571">
        <v>0</v>
      </c>
      <c r="AD84" s="573">
        <v>0</v>
      </c>
      <c r="AE84" s="571">
        <v>0</v>
      </c>
      <c r="AF84" s="573">
        <v>0</v>
      </c>
      <c r="AG84" s="571">
        <v>0</v>
      </c>
      <c r="AH84" s="573">
        <v>0</v>
      </c>
      <c r="AI84" s="571">
        <v>0</v>
      </c>
      <c r="AJ84" s="573">
        <v>0</v>
      </c>
      <c r="AK84" s="571">
        <v>0</v>
      </c>
      <c r="AL84" s="573">
        <v>0</v>
      </c>
      <c r="AM84" s="571">
        <v>0</v>
      </c>
      <c r="AN84" s="573">
        <v>0</v>
      </c>
      <c r="AO84" s="571">
        <v>0</v>
      </c>
      <c r="AP84" s="573">
        <v>0</v>
      </c>
      <c r="AQ84" s="571">
        <v>0</v>
      </c>
      <c r="AR84" s="573">
        <v>0</v>
      </c>
      <c r="AS84" s="571">
        <v>0</v>
      </c>
      <c r="AT84" s="576">
        <v>0</v>
      </c>
      <c r="AU84" s="1370">
        <f t="shared" si="3"/>
        <v>0</v>
      </c>
      <c r="AV84" s="1371">
        <f t="shared" si="3"/>
        <v>0</v>
      </c>
      <c r="AW84" s="1762" t="str">
        <f t="shared" si="4"/>
        <v>OK</v>
      </c>
      <c r="AX84" s="1754">
        <f>'t1'!L84-'t3'!C84-'t3'!E84-'t3'!G84-'t3'!I84-'t3'!K84+'t3'!M84+'t3'!O84+'t3'!Q84</f>
        <v>0</v>
      </c>
      <c r="AY84" s="1755">
        <f>'t1'!M84-'t3'!D84-'t3'!F84-'t3'!H84-'t3'!J84-'t3'!L84+'t3'!N84+'t3'!P84+'t3'!R84</f>
        <v>0</v>
      </c>
      <c r="AZ84" s="1070">
        <f>'t1'!N84</f>
        <v>0</v>
      </c>
    </row>
    <row r="85" spans="1:52" ht="14.25" customHeight="1">
      <c r="A85" s="1136" t="str">
        <f>'t1'!A85</f>
        <v>profilo atipico ruolo sanitario</v>
      </c>
      <c r="B85" s="1171" t="str">
        <f>'t1'!B85</f>
        <v>S00062</v>
      </c>
      <c r="C85" s="571">
        <v>0</v>
      </c>
      <c r="D85" s="573">
        <v>0</v>
      </c>
      <c r="E85" s="571">
        <v>0</v>
      </c>
      <c r="F85" s="573">
        <v>0</v>
      </c>
      <c r="G85" s="571">
        <v>0</v>
      </c>
      <c r="H85" s="573">
        <v>0</v>
      </c>
      <c r="I85" s="571">
        <v>0</v>
      </c>
      <c r="J85" s="573">
        <v>0</v>
      </c>
      <c r="K85" s="571">
        <v>0</v>
      </c>
      <c r="L85" s="573">
        <v>0</v>
      </c>
      <c r="M85" s="571">
        <v>0</v>
      </c>
      <c r="N85" s="573">
        <v>0</v>
      </c>
      <c r="O85" s="571">
        <v>0</v>
      </c>
      <c r="P85" s="573">
        <v>0</v>
      </c>
      <c r="Q85" s="571">
        <v>0</v>
      </c>
      <c r="R85" s="573">
        <v>0</v>
      </c>
      <c r="S85" s="571">
        <v>0</v>
      </c>
      <c r="T85" s="573">
        <v>0</v>
      </c>
      <c r="U85" s="571">
        <v>0</v>
      </c>
      <c r="V85" s="573">
        <v>0</v>
      </c>
      <c r="W85" s="571">
        <v>0</v>
      </c>
      <c r="X85" s="573">
        <v>0</v>
      </c>
      <c r="Y85" s="571">
        <v>0</v>
      </c>
      <c r="Z85" s="573">
        <v>0</v>
      </c>
      <c r="AA85" s="571">
        <v>0</v>
      </c>
      <c r="AB85" s="573">
        <v>0</v>
      </c>
      <c r="AC85" s="571">
        <v>0</v>
      </c>
      <c r="AD85" s="573">
        <v>0</v>
      </c>
      <c r="AE85" s="571">
        <v>0</v>
      </c>
      <c r="AF85" s="573">
        <v>0</v>
      </c>
      <c r="AG85" s="571">
        <v>0</v>
      </c>
      <c r="AH85" s="573">
        <v>0</v>
      </c>
      <c r="AI85" s="571">
        <v>0</v>
      </c>
      <c r="AJ85" s="573">
        <v>0</v>
      </c>
      <c r="AK85" s="571">
        <v>0</v>
      </c>
      <c r="AL85" s="573">
        <v>0</v>
      </c>
      <c r="AM85" s="571">
        <v>0</v>
      </c>
      <c r="AN85" s="573">
        <v>0</v>
      </c>
      <c r="AO85" s="571">
        <v>0</v>
      </c>
      <c r="AP85" s="573">
        <v>0</v>
      </c>
      <c r="AQ85" s="571">
        <v>0</v>
      </c>
      <c r="AR85" s="573">
        <v>0</v>
      </c>
      <c r="AS85" s="571">
        <v>0</v>
      </c>
      <c r="AT85" s="576">
        <v>0</v>
      </c>
      <c r="AU85" s="1370">
        <f t="shared" si="3"/>
        <v>0</v>
      </c>
      <c r="AV85" s="1371">
        <f t="shared" si="3"/>
        <v>0</v>
      </c>
      <c r="AW85" s="1762" t="str">
        <f t="shared" si="4"/>
        <v>OK</v>
      </c>
      <c r="AX85" s="1754">
        <f>'t1'!L85-'t3'!C85-'t3'!E85-'t3'!G85-'t3'!I85-'t3'!K85+'t3'!M85+'t3'!O85+'t3'!Q85</f>
        <v>0</v>
      </c>
      <c r="AY85" s="1755">
        <f>'t1'!M85-'t3'!D85-'t3'!F85-'t3'!H85-'t3'!J85-'t3'!L85+'t3'!N85+'t3'!P85+'t3'!R85</f>
        <v>0</v>
      </c>
      <c r="AZ85" s="1070">
        <f>'t1'!N85</f>
        <v>0</v>
      </c>
    </row>
    <row r="86" spans="1:52" ht="14.25" customHeight="1">
      <c r="A86" s="1136" t="str">
        <f>'t1'!A86</f>
        <v>avvocato dirig. con incarico di struttura complessa</v>
      </c>
      <c r="B86" s="1171" t="str">
        <f>'t1'!B86</f>
        <v>PD0010</v>
      </c>
      <c r="C86" s="571">
        <v>0</v>
      </c>
      <c r="D86" s="573">
        <v>0</v>
      </c>
      <c r="E86" s="571">
        <v>0</v>
      </c>
      <c r="F86" s="573">
        <v>0</v>
      </c>
      <c r="G86" s="571">
        <v>0</v>
      </c>
      <c r="H86" s="573">
        <v>0</v>
      </c>
      <c r="I86" s="571">
        <v>0</v>
      </c>
      <c r="J86" s="573">
        <v>0</v>
      </c>
      <c r="K86" s="571">
        <v>0</v>
      </c>
      <c r="L86" s="573">
        <v>0</v>
      </c>
      <c r="M86" s="571">
        <v>0</v>
      </c>
      <c r="N86" s="573">
        <v>0</v>
      </c>
      <c r="O86" s="571">
        <v>0</v>
      </c>
      <c r="P86" s="573">
        <v>0</v>
      </c>
      <c r="Q86" s="571">
        <v>0</v>
      </c>
      <c r="R86" s="573">
        <v>0</v>
      </c>
      <c r="S86" s="571">
        <v>0</v>
      </c>
      <c r="T86" s="573">
        <v>0</v>
      </c>
      <c r="U86" s="571">
        <v>0</v>
      </c>
      <c r="V86" s="573">
        <v>0</v>
      </c>
      <c r="W86" s="571">
        <v>0</v>
      </c>
      <c r="X86" s="573">
        <v>0</v>
      </c>
      <c r="Y86" s="571">
        <v>0</v>
      </c>
      <c r="Z86" s="573">
        <v>0</v>
      </c>
      <c r="AA86" s="571">
        <v>0</v>
      </c>
      <c r="AB86" s="573">
        <v>0</v>
      </c>
      <c r="AC86" s="571">
        <v>0</v>
      </c>
      <c r="AD86" s="573">
        <v>0</v>
      </c>
      <c r="AE86" s="571">
        <v>0</v>
      </c>
      <c r="AF86" s="573">
        <v>0</v>
      </c>
      <c r="AG86" s="571">
        <v>0</v>
      </c>
      <c r="AH86" s="573">
        <v>0</v>
      </c>
      <c r="AI86" s="571">
        <v>0</v>
      </c>
      <c r="AJ86" s="573">
        <v>0</v>
      </c>
      <c r="AK86" s="571">
        <v>0</v>
      </c>
      <c r="AL86" s="573">
        <v>0</v>
      </c>
      <c r="AM86" s="571">
        <v>0</v>
      </c>
      <c r="AN86" s="573">
        <v>0</v>
      </c>
      <c r="AO86" s="571">
        <v>0</v>
      </c>
      <c r="AP86" s="573">
        <v>0</v>
      </c>
      <c r="AQ86" s="571">
        <v>0</v>
      </c>
      <c r="AR86" s="573">
        <v>0</v>
      </c>
      <c r="AS86" s="571">
        <v>0</v>
      </c>
      <c r="AT86" s="576">
        <v>0</v>
      </c>
      <c r="AU86" s="1370">
        <f t="shared" si="3"/>
        <v>0</v>
      </c>
      <c r="AV86" s="1371">
        <f t="shared" si="3"/>
        <v>0</v>
      </c>
      <c r="AW86" s="1762" t="str">
        <f t="shared" si="4"/>
        <v>OK</v>
      </c>
      <c r="AX86" s="1754">
        <f>'t1'!L86-'t3'!C86-'t3'!E86-'t3'!G86-'t3'!I86-'t3'!K86+'t3'!M86+'t3'!O86+'t3'!Q86</f>
        <v>0</v>
      </c>
      <c r="AY86" s="1755">
        <f>'t1'!M86-'t3'!D86-'t3'!F86-'t3'!H86-'t3'!J86-'t3'!L86+'t3'!N86+'t3'!P86+'t3'!R86</f>
        <v>0</v>
      </c>
      <c r="AZ86" s="1070">
        <f>'t1'!N86</f>
        <v>0</v>
      </c>
    </row>
    <row r="87" spans="1:52" ht="14.25" customHeight="1">
      <c r="A87" s="1136" t="str">
        <f>'t1'!A87</f>
        <v>avvocato dirig. con incarico di struttura semplice</v>
      </c>
      <c r="B87" s="1171" t="str">
        <f>'t1'!B87</f>
        <v>PD0S09</v>
      </c>
      <c r="C87" s="571">
        <v>0</v>
      </c>
      <c r="D87" s="573">
        <v>0</v>
      </c>
      <c r="E87" s="571">
        <v>0</v>
      </c>
      <c r="F87" s="573">
        <v>0</v>
      </c>
      <c r="G87" s="571">
        <v>0</v>
      </c>
      <c r="H87" s="573">
        <v>0</v>
      </c>
      <c r="I87" s="571">
        <v>0</v>
      </c>
      <c r="J87" s="573">
        <v>0</v>
      </c>
      <c r="K87" s="571">
        <v>0</v>
      </c>
      <c r="L87" s="573">
        <v>0</v>
      </c>
      <c r="M87" s="571">
        <v>0</v>
      </c>
      <c r="N87" s="573">
        <v>0</v>
      </c>
      <c r="O87" s="571">
        <v>0</v>
      </c>
      <c r="P87" s="573">
        <v>0</v>
      </c>
      <c r="Q87" s="571">
        <v>0</v>
      </c>
      <c r="R87" s="573">
        <v>0</v>
      </c>
      <c r="S87" s="571">
        <v>0</v>
      </c>
      <c r="T87" s="573">
        <v>0</v>
      </c>
      <c r="U87" s="571">
        <v>0</v>
      </c>
      <c r="V87" s="573">
        <v>0</v>
      </c>
      <c r="W87" s="571">
        <v>0</v>
      </c>
      <c r="X87" s="573">
        <v>0</v>
      </c>
      <c r="Y87" s="571">
        <v>0</v>
      </c>
      <c r="Z87" s="573">
        <v>0</v>
      </c>
      <c r="AA87" s="571">
        <v>0</v>
      </c>
      <c r="AB87" s="573">
        <v>0</v>
      </c>
      <c r="AC87" s="571">
        <v>0</v>
      </c>
      <c r="AD87" s="573">
        <v>0</v>
      </c>
      <c r="AE87" s="571">
        <v>0</v>
      </c>
      <c r="AF87" s="573">
        <v>0</v>
      </c>
      <c r="AG87" s="571">
        <v>0</v>
      </c>
      <c r="AH87" s="573">
        <v>0</v>
      </c>
      <c r="AI87" s="571">
        <v>0</v>
      </c>
      <c r="AJ87" s="573">
        <v>0</v>
      </c>
      <c r="AK87" s="571">
        <v>0</v>
      </c>
      <c r="AL87" s="573">
        <v>0</v>
      </c>
      <c r="AM87" s="571">
        <v>0</v>
      </c>
      <c r="AN87" s="573">
        <v>0</v>
      </c>
      <c r="AO87" s="571">
        <v>0</v>
      </c>
      <c r="AP87" s="573">
        <v>0</v>
      </c>
      <c r="AQ87" s="571">
        <v>0</v>
      </c>
      <c r="AR87" s="573">
        <v>0</v>
      </c>
      <c r="AS87" s="571">
        <v>0</v>
      </c>
      <c r="AT87" s="576">
        <v>0</v>
      </c>
      <c r="AU87" s="1370">
        <f t="shared" si="3"/>
        <v>0</v>
      </c>
      <c r="AV87" s="1371">
        <f t="shared" si="3"/>
        <v>0</v>
      </c>
      <c r="AW87" s="1762" t="str">
        <f t="shared" si="4"/>
        <v>OK</v>
      </c>
      <c r="AX87" s="1754">
        <f>'t1'!L87-'t3'!C87-'t3'!E87-'t3'!G87-'t3'!I87-'t3'!K87+'t3'!M87+'t3'!O87+'t3'!Q87</f>
        <v>0</v>
      </c>
      <c r="AY87" s="1755">
        <f>'t1'!M87-'t3'!D87-'t3'!F87-'t3'!H87-'t3'!J87-'t3'!L87+'t3'!N87+'t3'!P87+'t3'!R87</f>
        <v>0</v>
      </c>
      <c r="AZ87" s="1070">
        <f>'t1'!N87</f>
        <v>0</v>
      </c>
    </row>
    <row r="88" spans="1:52" ht="14.25" customHeight="1">
      <c r="A88" s="1136" t="str">
        <f>'t1'!A88</f>
        <v>avvocato dirig. con altri incar.prof.li</v>
      </c>
      <c r="B88" s="1171" t="str">
        <f>'t1'!B88</f>
        <v>PD0A09</v>
      </c>
      <c r="C88" s="571">
        <v>0</v>
      </c>
      <c r="D88" s="573">
        <v>0</v>
      </c>
      <c r="E88" s="571">
        <v>0</v>
      </c>
      <c r="F88" s="573">
        <v>0</v>
      </c>
      <c r="G88" s="571">
        <v>0</v>
      </c>
      <c r="H88" s="573">
        <v>0</v>
      </c>
      <c r="I88" s="571">
        <v>0</v>
      </c>
      <c r="J88" s="573">
        <v>0</v>
      </c>
      <c r="K88" s="571">
        <v>0</v>
      </c>
      <c r="L88" s="573">
        <v>0</v>
      </c>
      <c r="M88" s="571">
        <v>0</v>
      </c>
      <c r="N88" s="573">
        <v>0</v>
      </c>
      <c r="O88" s="571">
        <v>0</v>
      </c>
      <c r="P88" s="573">
        <v>0</v>
      </c>
      <c r="Q88" s="571">
        <v>0</v>
      </c>
      <c r="R88" s="573">
        <v>0</v>
      </c>
      <c r="S88" s="571">
        <v>0</v>
      </c>
      <c r="T88" s="573">
        <v>0</v>
      </c>
      <c r="U88" s="571">
        <v>0</v>
      </c>
      <c r="V88" s="573">
        <v>0</v>
      </c>
      <c r="W88" s="571">
        <v>0</v>
      </c>
      <c r="X88" s="573">
        <v>0</v>
      </c>
      <c r="Y88" s="571">
        <v>0</v>
      </c>
      <c r="Z88" s="573">
        <v>0</v>
      </c>
      <c r="AA88" s="571">
        <v>0</v>
      </c>
      <c r="AB88" s="573">
        <v>0</v>
      </c>
      <c r="AC88" s="571">
        <v>0</v>
      </c>
      <c r="AD88" s="573">
        <v>0</v>
      </c>
      <c r="AE88" s="571">
        <v>0</v>
      </c>
      <c r="AF88" s="573">
        <v>0</v>
      </c>
      <c r="AG88" s="571">
        <v>0</v>
      </c>
      <c r="AH88" s="573">
        <v>0</v>
      </c>
      <c r="AI88" s="571">
        <v>0</v>
      </c>
      <c r="AJ88" s="573">
        <v>0</v>
      </c>
      <c r="AK88" s="571">
        <v>0</v>
      </c>
      <c r="AL88" s="573">
        <v>0</v>
      </c>
      <c r="AM88" s="571">
        <v>0</v>
      </c>
      <c r="AN88" s="573">
        <v>0</v>
      </c>
      <c r="AO88" s="571">
        <v>0</v>
      </c>
      <c r="AP88" s="573">
        <v>0</v>
      </c>
      <c r="AQ88" s="571">
        <v>0</v>
      </c>
      <c r="AR88" s="573">
        <v>0</v>
      </c>
      <c r="AS88" s="571">
        <v>0</v>
      </c>
      <c r="AT88" s="576">
        <v>0</v>
      </c>
      <c r="AU88" s="1370">
        <f t="shared" si="3"/>
        <v>0</v>
      </c>
      <c r="AV88" s="1371">
        <f t="shared" si="3"/>
        <v>0</v>
      </c>
      <c r="AW88" s="1762" t="str">
        <f t="shared" si="4"/>
        <v>OK</v>
      </c>
      <c r="AX88" s="1754">
        <f>'t1'!L88-'t3'!C88-'t3'!E88-'t3'!G88-'t3'!I88-'t3'!K88+'t3'!M88+'t3'!O88+'t3'!Q88</f>
        <v>0</v>
      </c>
      <c r="AY88" s="1755">
        <f>'t1'!M88-'t3'!D88-'t3'!F88-'t3'!H88-'t3'!J88-'t3'!L88+'t3'!N88+'t3'!P88+'t3'!R88</f>
        <v>0</v>
      </c>
      <c r="AZ88" s="1070">
        <f>'t1'!N88</f>
        <v>0</v>
      </c>
    </row>
    <row r="89" spans="1:52" ht="14.25" customHeight="1">
      <c r="A89" s="1136" t="str">
        <f>'t1'!A89</f>
        <v>avvocato dir. a t. determinato(art. 15-septies dlgs. 502/92)</v>
      </c>
      <c r="B89" s="1171" t="str">
        <f>'t1'!B89</f>
        <v>PD0605</v>
      </c>
      <c r="C89" s="571">
        <v>0</v>
      </c>
      <c r="D89" s="573">
        <v>0</v>
      </c>
      <c r="E89" s="571">
        <v>0</v>
      </c>
      <c r="F89" s="573">
        <v>0</v>
      </c>
      <c r="G89" s="571">
        <v>0</v>
      </c>
      <c r="H89" s="573">
        <v>0</v>
      </c>
      <c r="I89" s="571">
        <v>0</v>
      </c>
      <c r="J89" s="573">
        <v>0</v>
      </c>
      <c r="K89" s="571">
        <v>0</v>
      </c>
      <c r="L89" s="573">
        <v>0</v>
      </c>
      <c r="M89" s="571">
        <v>0</v>
      </c>
      <c r="N89" s="573">
        <v>0</v>
      </c>
      <c r="O89" s="571">
        <v>0</v>
      </c>
      <c r="P89" s="573">
        <v>0</v>
      </c>
      <c r="Q89" s="571">
        <v>0</v>
      </c>
      <c r="R89" s="573">
        <v>0</v>
      </c>
      <c r="S89" s="571">
        <v>0</v>
      </c>
      <c r="T89" s="573">
        <v>0</v>
      </c>
      <c r="U89" s="571">
        <v>0</v>
      </c>
      <c r="V89" s="573">
        <v>0</v>
      </c>
      <c r="W89" s="571">
        <v>0</v>
      </c>
      <c r="X89" s="573">
        <v>0</v>
      </c>
      <c r="Y89" s="571">
        <v>0</v>
      </c>
      <c r="Z89" s="573">
        <v>0</v>
      </c>
      <c r="AA89" s="571">
        <v>0</v>
      </c>
      <c r="AB89" s="573">
        <v>0</v>
      </c>
      <c r="AC89" s="571">
        <v>0</v>
      </c>
      <c r="AD89" s="573">
        <v>0</v>
      </c>
      <c r="AE89" s="571">
        <v>0</v>
      </c>
      <c r="AF89" s="573">
        <v>0</v>
      </c>
      <c r="AG89" s="571">
        <v>0</v>
      </c>
      <c r="AH89" s="573">
        <v>0</v>
      </c>
      <c r="AI89" s="571">
        <v>0</v>
      </c>
      <c r="AJ89" s="573">
        <v>0</v>
      </c>
      <c r="AK89" s="571">
        <v>0</v>
      </c>
      <c r="AL89" s="573">
        <v>0</v>
      </c>
      <c r="AM89" s="571">
        <v>0</v>
      </c>
      <c r="AN89" s="573">
        <v>0</v>
      </c>
      <c r="AO89" s="571">
        <v>0</v>
      </c>
      <c r="AP89" s="573">
        <v>0</v>
      </c>
      <c r="AQ89" s="571">
        <v>0</v>
      </c>
      <c r="AR89" s="573">
        <v>0</v>
      </c>
      <c r="AS89" s="571">
        <v>0</v>
      </c>
      <c r="AT89" s="576">
        <v>0</v>
      </c>
      <c r="AU89" s="1370">
        <f t="shared" si="3"/>
        <v>0</v>
      </c>
      <c r="AV89" s="1371">
        <f t="shared" si="3"/>
        <v>0</v>
      </c>
      <c r="AW89" s="1762" t="str">
        <f t="shared" si="4"/>
        <v>OK</v>
      </c>
      <c r="AX89" s="1754">
        <f>'t1'!L89-'t3'!C89-'t3'!E89-'t3'!G89-'t3'!I89-'t3'!K89+'t3'!M89+'t3'!O89+'t3'!Q89</f>
        <v>0</v>
      </c>
      <c r="AY89" s="1755">
        <f>'t1'!M89-'t3'!D89-'t3'!F89-'t3'!H89-'t3'!J89-'t3'!L89+'t3'!N89+'t3'!P89+'t3'!R89</f>
        <v>0</v>
      </c>
      <c r="AZ89" s="1070">
        <f>'t1'!N89</f>
        <v>0</v>
      </c>
    </row>
    <row r="90" spans="1:52" ht="14.25" customHeight="1">
      <c r="A90" s="1136" t="str">
        <f>'t1'!A90</f>
        <v>ingegnere dirig. con incarico di struttura complessa</v>
      </c>
      <c r="B90" s="1171" t="str">
        <f>'t1'!B90</f>
        <v>PD0046</v>
      </c>
      <c r="C90" s="571">
        <v>0</v>
      </c>
      <c r="D90" s="573">
        <v>0</v>
      </c>
      <c r="E90" s="571">
        <v>0</v>
      </c>
      <c r="F90" s="573">
        <v>0</v>
      </c>
      <c r="G90" s="571">
        <v>0</v>
      </c>
      <c r="H90" s="573">
        <v>0</v>
      </c>
      <c r="I90" s="571">
        <v>0</v>
      </c>
      <c r="J90" s="573">
        <v>0</v>
      </c>
      <c r="K90" s="571">
        <v>0</v>
      </c>
      <c r="L90" s="573">
        <v>0</v>
      </c>
      <c r="M90" s="571">
        <v>0</v>
      </c>
      <c r="N90" s="573">
        <v>0</v>
      </c>
      <c r="O90" s="571">
        <v>0</v>
      </c>
      <c r="P90" s="573">
        <v>0</v>
      </c>
      <c r="Q90" s="571">
        <v>0</v>
      </c>
      <c r="R90" s="573">
        <v>0</v>
      </c>
      <c r="S90" s="571">
        <v>0</v>
      </c>
      <c r="T90" s="573">
        <v>0</v>
      </c>
      <c r="U90" s="571">
        <v>1</v>
      </c>
      <c r="V90" s="573">
        <v>0</v>
      </c>
      <c r="W90" s="571">
        <v>0</v>
      </c>
      <c r="X90" s="573">
        <v>0</v>
      </c>
      <c r="Y90" s="571">
        <v>0</v>
      </c>
      <c r="Z90" s="573">
        <v>0</v>
      </c>
      <c r="AA90" s="571">
        <v>0</v>
      </c>
      <c r="AB90" s="573">
        <v>0</v>
      </c>
      <c r="AC90" s="571">
        <v>0</v>
      </c>
      <c r="AD90" s="573">
        <v>0</v>
      </c>
      <c r="AE90" s="571">
        <v>0</v>
      </c>
      <c r="AF90" s="573">
        <v>0</v>
      </c>
      <c r="AG90" s="571">
        <v>0</v>
      </c>
      <c r="AH90" s="573">
        <v>0</v>
      </c>
      <c r="AI90" s="571">
        <v>0</v>
      </c>
      <c r="AJ90" s="573">
        <v>0</v>
      </c>
      <c r="AK90" s="571">
        <v>0</v>
      </c>
      <c r="AL90" s="573">
        <v>0</v>
      </c>
      <c r="AM90" s="571">
        <v>0</v>
      </c>
      <c r="AN90" s="573">
        <v>0</v>
      </c>
      <c r="AO90" s="571">
        <v>0</v>
      </c>
      <c r="AP90" s="573">
        <v>0</v>
      </c>
      <c r="AQ90" s="571">
        <v>0</v>
      </c>
      <c r="AR90" s="573">
        <v>0</v>
      </c>
      <c r="AS90" s="571">
        <v>0</v>
      </c>
      <c r="AT90" s="576">
        <v>0</v>
      </c>
      <c r="AU90" s="1370">
        <f t="shared" si="3"/>
        <v>1</v>
      </c>
      <c r="AV90" s="1371">
        <f t="shared" si="3"/>
        <v>0</v>
      </c>
      <c r="AW90" s="1762" t="str">
        <f t="shared" si="4"/>
        <v>OK</v>
      </c>
      <c r="AX90" s="1754">
        <f>'t1'!L90-'t3'!C90-'t3'!E90-'t3'!G90-'t3'!I90-'t3'!K90+'t3'!M90+'t3'!O90+'t3'!Q90</f>
        <v>1</v>
      </c>
      <c r="AY90" s="1755">
        <f>'t1'!M90-'t3'!D90-'t3'!F90-'t3'!H90-'t3'!J90-'t3'!L90+'t3'!N90+'t3'!P90+'t3'!R90</f>
        <v>0</v>
      </c>
      <c r="AZ90" s="1070">
        <f>'t1'!N90</f>
        <v>1</v>
      </c>
    </row>
    <row r="91" spans="1:52" ht="14.25" customHeight="1">
      <c r="A91" s="1136" t="str">
        <f>'t1'!A91</f>
        <v>ingegnere dirig. con incarico di struttura semplice</v>
      </c>
      <c r="B91" s="1171" t="str">
        <f>'t1'!B91</f>
        <v>PD0S45</v>
      </c>
      <c r="C91" s="571">
        <v>0</v>
      </c>
      <c r="D91" s="573">
        <v>0</v>
      </c>
      <c r="E91" s="571">
        <v>0</v>
      </c>
      <c r="F91" s="573">
        <v>0</v>
      </c>
      <c r="G91" s="571">
        <v>0</v>
      </c>
      <c r="H91" s="573">
        <v>0</v>
      </c>
      <c r="I91" s="571">
        <v>0</v>
      </c>
      <c r="J91" s="573">
        <v>0</v>
      </c>
      <c r="K91" s="571">
        <v>0</v>
      </c>
      <c r="L91" s="573">
        <v>0</v>
      </c>
      <c r="M91" s="571">
        <v>0</v>
      </c>
      <c r="N91" s="573">
        <v>0</v>
      </c>
      <c r="O91" s="571">
        <v>0</v>
      </c>
      <c r="P91" s="573">
        <v>0</v>
      </c>
      <c r="Q91" s="571">
        <v>0</v>
      </c>
      <c r="R91" s="573">
        <v>0</v>
      </c>
      <c r="S91" s="571">
        <v>0</v>
      </c>
      <c r="T91" s="573">
        <v>0</v>
      </c>
      <c r="U91" s="571">
        <v>0</v>
      </c>
      <c r="V91" s="573">
        <v>0</v>
      </c>
      <c r="W91" s="571">
        <v>0</v>
      </c>
      <c r="X91" s="573">
        <v>0</v>
      </c>
      <c r="Y91" s="571">
        <v>0</v>
      </c>
      <c r="Z91" s="573">
        <v>0</v>
      </c>
      <c r="AA91" s="571">
        <v>0</v>
      </c>
      <c r="AB91" s="573">
        <v>0</v>
      </c>
      <c r="AC91" s="571">
        <v>0</v>
      </c>
      <c r="AD91" s="573">
        <v>0</v>
      </c>
      <c r="AE91" s="571">
        <v>0</v>
      </c>
      <c r="AF91" s="573">
        <v>0</v>
      </c>
      <c r="AG91" s="571">
        <v>0</v>
      </c>
      <c r="AH91" s="573">
        <v>0</v>
      </c>
      <c r="AI91" s="571">
        <v>0</v>
      </c>
      <c r="AJ91" s="573">
        <v>0</v>
      </c>
      <c r="AK91" s="571">
        <v>0</v>
      </c>
      <c r="AL91" s="573">
        <v>0</v>
      </c>
      <c r="AM91" s="571">
        <v>0</v>
      </c>
      <c r="AN91" s="573">
        <v>0</v>
      </c>
      <c r="AO91" s="571">
        <v>0</v>
      </c>
      <c r="AP91" s="573">
        <v>0</v>
      </c>
      <c r="AQ91" s="571">
        <v>0</v>
      </c>
      <c r="AR91" s="573">
        <v>0</v>
      </c>
      <c r="AS91" s="571">
        <v>0</v>
      </c>
      <c r="AT91" s="576">
        <v>0</v>
      </c>
      <c r="AU91" s="1370">
        <f t="shared" si="3"/>
        <v>0</v>
      </c>
      <c r="AV91" s="1371">
        <f t="shared" si="3"/>
        <v>0</v>
      </c>
      <c r="AW91" s="1762" t="str">
        <f t="shared" si="4"/>
        <v>OK</v>
      </c>
      <c r="AX91" s="1754">
        <f>'t1'!L91-'t3'!C91-'t3'!E91-'t3'!G91-'t3'!I91-'t3'!K91+'t3'!M91+'t3'!O91+'t3'!Q91</f>
        <v>0</v>
      </c>
      <c r="AY91" s="1755">
        <f>'t1'!M91-'t3'!D91-'t3'!F91-'t3'!H91-'t3'!J91-'t3'!L91+'t3'!N91+'t3'!P91+'t3'!R91</f>
        <v>0</v>
      </c>
      <c r="AZ91" s="1070">
        <f>'t1'!N91</f>
        <v>0</v>
      </c>
    </row>
    <row r="92" spans="1:52" ht="14.25" customHeight="1">
      <c r="A92" s="1136" t="str">
        <f>'t1'!A92</f>
        <v>ingegnere dirig. con altri incar.prof.li</v>
      </c>
      <c r="B92" s="1171" t="str">
        <f>'t1'!B92</f>
        <v>PD0A45</v>
      </c>
      <c r="C92" s="571">
        <v>0</v>
      </c>
      <c r="D92" s="573">
        <v>0</v>
      </c>
      <c r="E92" s="571">
        <v>0</v>
      </c>
      <c r="F92" s="573">
        <v>0</v>
      </c>
      <c r="G92" s="571">
        <v>0</v>
      </c>
      <c r="H92" s="573">
        <v>0</v>
      </c>
      <c r="I92" s="571">
        <v>0</v>
      </c>
      <c r="J92" s="573">
        <v>0</v>
      </c>
      <c r="K92" s="571">
        <v>0</v>
      </c>
      <c r="L92" s="573">
        <v>0</v>
      </c>
      <c r="M92" s="571">
        <v>0</v>
      </c>
      <c r="N92" s="573">
        <v>0</v>
      </c>
      <c r="O92" s="571">
        <v>0</v>
      </c>
      <c r="P92" s="573">
        <v>0</v>
      </c>
      <c r="Q92" s="571">
        <v>0</v>
      </c>
      <c r="R92" s="573">
        <v>0</v>
      </c>
      <c r="S92" s="571">
        <v>0</v>
      </c>
      <c r="T92" s="573">
        <v>0</v>
      </c>
      <c r="U92" s="571">
        <v>1</v>
      </c>
      <c r="V92" s="573">
        <v>0</v>
      </c>
      <c r="W92" s="571">
        <v>0</v>
      </c>
      <c r="X92" s="573">
        <v>0</v>
      </c>
      <c r="Y92" s="571">
        <v>0</v>
      </c>
      <c r="Z92" s="573">
        <v>0</v>
      </c>
      <c r="AA92" s="571">
        <v>0</v>
      </c>
      <c r="AB92" s="573">
        <v>0</v>
      </c>
      <c r="AC92" s="571">
        <v>0</v>
      </c>
      <c r="AD92" s="573">
        <v>0</v>
      </c>
      <c r="AE92" s="571">
        <v>0</v>
      </c>
      <c r="AF92" s="573">
        <v>0</v>
      </c>
      <c r="AG92" s="571">
        <v>0</v>
      </c>
      <c r="AH92" s="573">
        <v>0</v>
      </c>
      <c r="AI92" s="571">
        <v>0</v>
      </c>
      <c r="AJ92" s="573">
        <v>0</v>
      </c>
      <c r="AK92" s="571">
        <v>0</v>
      </c>
      <c r="AL92" s="573">
        <v>0</v>
      </c>
      <c r="AM92" s="571">
        <v>0</v>
      </c>
      <c r="AN92" s="573">
        <v>0</v>
      </c>
      <c r="AO92" s="571">
        <v>0</v>
      </c>
      <c r="AP92" s="573">
        <v>0</v>
      </c>
      <c r="AQ92" s="571">
        <v>0</v>
      </c>
      <c r="AR92" s="573">
        <v>0</v>
      </c>
      <c r="AS92" s="571">
        <v>0</v>
      </c>
      <c r="AT92" s="576">
        <v>0</v>
      </c>
      <c r="AU92" s="1370">
        <f t="shared" si="3"/>
        <v>1</v>
      </c>
      <c r="AV92" s="1371">
        <f t="shared" si="3"/>
        <v>0</v>
      </c>
      <c r="AW92" s="1762" t="str">
        <f t="shared" si="4"/>
        <v>OK</v>
      </c>
      <c r="AX92" s="1754">
        <f>'t1'!L92-'t3'!C92-'t3'!E92-'t3'!G92-'t3'!I92-'t3'!K92+'t3'!M92+'t3'!O92+'t3'!Q92</f>
        <v>1</v>
      </c>
      <c r="AY92" s="1755">
        <f>'t1'!M92-'t3'!D92-'t3'!F92-'t3'!H92-'t3'!J92-'t3'!L92+'t3'!N92+'t3'!P92+'t3'!R92</f>
        <v>0</v>
      </c>
      <c r="AZ92" s="1070">
        <f>'t1'!N92</f>
        <v>1</v>
      </c>
    </row>
    <row r="93" spans="1:52" ht="14.25" customHeight="1">
      <c r="A93" s="1136" t="str">
        <f>'t1'!A93</f>
        <v>ingegnere dir. a t. determinato(art.15-septies dlgs. 502/92)</v>
      </c>
      <c r="B93" s="1171" t="str">
        <f>'t1'!B93</f>
        <v>PD0606</v>
      </c>
      <c r="C93" s="571">
        <v>0</v>
      </c>
      <c r="D93" s="573">
        <v>0</v>
      </c>
      <c r="E93" s="571">
        <v>0</v>
      </c>
      <c r="F93" s="573">
        <v>0</v>
      </c>
      <c r="G93" s="571">
        <v>0</v>
      </c>
      <c r="H93" s="573">
        <v>0</v>
      </c>
      <c r="I93" s="571">
        <v>0</v>
      </c>
      <c r="J93" s="573">
        <v>0</v>
      </c>
      <c r="K93" s="571">
        <v>0</v>
      </c>
      <c r="L93" s="573">
        <v>0</v>
      </c>
      <c r="M93" s="571">
        <v>0</v>
      </c>
      <c r="N93" s="573">
        <v>0</v>
      </c>
      <c r="O93" s="571">
        <v>0</v>
      </c>
      <c r="P93" s="573">
        <v>0</v>
      </c>
      <c r="Q93" s="571">
        <v>0</v>
      </c>
      <c r="R93" s="573">
        <v>0</v>
      </c>
      <c r="S93" s="571">
        <v>0</v>
      </c>
      <c r="T93" s="573">
        <v>0</v>
      </c>
      <c r="U93" s="571">
        <v>0</v>
      </c>
      <c r="V93" s="573">
        <v>0</v>
      </c>
      <c r="W93" s="571">
        <v>0</v>
      </c>
      <c r="X93" s="573">
        <v>0</v>
      </c>
      <c r="Y93" s="571">
        <v>0</v>
      </c>
      <c r="Z93" s="573">
        <v>0</v>
      </c>
      <c r="AA93" s="571">
        <v>0</v>
      </c>
      <c r="AB93" s="573">
        <v>0</v>
      </c>
      <c r="AC93" s="571">
        <v>0</v>
      </c>
      <c r="AD93" s="573">
        <v>0</v>
      </c>
      <c r="AE93" s="571">
        <v>0</v>
      </c>
      <c r="AF93" s="573">
        <v>0</v>
      </c>
      <c r="AG93" s="571">
        <v>0</v>
      </c>
      <c r="AH93" s="573">
        <v>0</v>
      </c>
      <c r="AI93" s="571">
        <v>0</v>
      </c>
      <c r="AJ93" s="573">
        <v>0</v>
      </c>
      <c r="AK93" s="571">
        <v>0</v>
      </c>
      <c r="AL93" s="573">
        <v>0</v>
      </c>
      <c r="AM93" s="571">
        <v>0</v>
      </c>
      <c r="AN93" s="573">
        <v>0</v>
      </c>
      <c r="AO93" s="571">
        <v>0</v>
      </c>
      <c r="AP93" s="573">
        <v>0</v>
      </c>
      <c r="AQ93" s="571">
        <v>0</v>
      </c>
      <c r="AR93" s="573">
        <v>0</v>
      </c>
      <c r="AS93" s="571">
        <v>0</v>
      </c>
      <c r="AT93" s="576">
        <v>0</v>
      </c>
      <c r="AU93" s="1370">
        <f t="shared" si="3"/>
        <v>0</v>
      </c>
      <c r="AV93" s="1371">
        <f t="shared" si="3"/>
        <v>0</v>
      </c>
      <c r="AW93" s="1762" t="str">
        <f t="shared" si="4"/>
        <v>OK</v>
      </c>
      <c r="AX93" s="1754">
        <f>'t1'!L93-'t3'!C93-'t3'!E93-'t3'!G93-'t3'!I93-'t3'!K93+'t3'!M93+'t3'!O93+'t3'!Q93</f>
        <v>0</v>
      </c>
      <c r="AY93" s="1755">
        <f>'t1'!M93-'t3'!D93-'t3'!F93-'t3'!H93-'t3'!J93-'t3'!L93+'t3'!N93+'t3'!P93+'t3'!R93</f>
        <v>0</v>
      </c>
      <c r="AZ93" s="1070">
        <f>'t1'!N93</f>
        <v>0</v>
      </c>
    </row>
    <row r="94" spans="1:52" ht="14.25" customHeight="1">
      <c r="A94" s="1136" t="str">
        <f>'t1'!A94</f>
        <v>architetti dirig. con incarico di struttura complessa</v>
      </c>
      <c r="B94" s="1171" t="str">
        <f>'t1'!B94</f>
        <v>PD0004</v>
      </c>
      <c r="C94" s="571">
        <v>0</v>
      </c>
      <c r="D94" s="573">
        <v>0</v>
      </c>
      <c r="E94" s="571">
        <v>0</v>
      </c>
      <c r="F94" s="573">
        <v>0</v>
      </c>
      <c r="G94" s="571">
        <v>0</v>
      </c>
      <c r="H94" s="573">
        <v>0</v>
      </c>
      <c r="I94" s="571">
        <v>0</v>
      </c>
      <c r="J94" s="573">
        <v>0</v>
      </c>
      <c r="K94" s="571">
        <v>0</v>
      </c>
      <c r="L94" s="573">
        <v>0</v>
      </c>
      <c r="M94" s="571">
        <v>0</v>
      </c>
      <c r="N94" s="573">
        <v>0</v>
      </c>
      <c r="O94" s="571">
        <v>0</v>
      </c>
      <c r="P94" s="573">
        <v>0</v>
      </c>
      <c r="Q94" s="571">
        <v>0</v>
      </c>
      <c r="R94" s="573">
        <v>0</v>
      </c>
      <c r="S94" s="571">
        <v>0</v>
      </c>
      <c r="T94" s="573">
        <v>0</v>
      </c>
      <c r="U94" s="571">
        <v>0</v>
      </c>
      <c r="V94" s="573">
        <v>0</v>
      </c>
      <c r="W94" s="571">
        <v>0</v>
      </c>
      <c r="X94" s="573">
        <v>0</v>
      </c>
      <c r="Y94" s="571">
        <v>0</v>
      </c>
      <c r="Z94" s="573">
        <v>0</v>
      </c>
      <c r="AA94" s="571">
        <v>0</v>
      </c>
      <c r="AB94" s="573">
        <v>0</v>
      </c>
      <c r="AC94" s="571">
        <v>0</v>
      </c>
      <c r="AD94" s="573">
        <v>0</v>
      </c>
      <c r="AE94" s="571">
        <v>0</v>
      </c>
      <c r="AF94" s="573">
        <v>0</v>
      </c>
      <c r="AG94" s="571">
        <v>0</v>
      </c>
      <c r="AH94" s="573">
        <v>0</v>
      </c>
      <c r="AI94" s="571">
        <v>0</v>
      </c>
      <c r="AJ94" s="573">
        <v>0</v>
      </c>
      <c r="AK94" s="571">
        <v>0</v>
      </c>
      <c r="AL94" s="573">
        <v>0</v>
      </c>
      <c r="AM94" s="571">
        <v>0</v>
      </c>
      <c r="AN94" s="573">
        <v>0</v>
      </c>
      <c r="AO94" s="571">
        <v>0</v>
      </c>
      <c r="AP94" s="573">
        <v>0</v>
      </c>
      <c r="AQ94" s="571">
        <v>0</v>
      </c>
      <c r="AR94" s="573">
        <v>0</v>
      </c>
      <c r="AS94" s="571">
        <v>0</v>
      </c>
      <c r="AT94" s="576">
        <v>0</v>
      </c>
      <c r="AU94" s="1370">
        <f t="shared" si="3"/>
        <v>0</v>
      </c>
      <c r="AV94" s="1371">
        <f t="shared" si="3"/>
        <v>0</v>
      </c>
      <c r="AW94" s="1762" t="str">
        <f t="shared" si="4"/>
        <v>OK</v>
      </c>
      <c r="AX94" s="1754">
        <f>'t1'!L94-'t3'!C94-'t3'!E94-'t3'!G94-'t3'!I94-'t3'!K94+'t3'!M94+'t3'!O94+'t3'!Q94</f>
        <v>0</v>
      </c>
      <c r="AY94" s="1755">
        <f>'t1'!M94-'t3'!D94-'t3'!F94-'t3'!H94-'t3'!J94-'t3'!L94+'t3'!N94+'t3'!P94+'t3'!R94</f>
        <v>0</v>
      </c>
      <c r="AZ94" s="1070">
        <f>'t1'!N94</f>
        <v>0</v>
      </c>
    </row>
    <row r="95" spans="1:52" ht="14.25" customHeight="1">
      <c r="A95" s="1136" t="str">
        <f>'t1'!A95</f>
        <v>architetti dirig. con incarico di struttura semplice</v>
      </c>
      <c r="B95" s="1171" t="str">
        <f>'t1'!B95</f>
        <v>PD0S03</v>
      </c>
      <c r="C95" s="571">
        <v>0</v>
      </c>
      <c r="D95" s="573">
        <v>0</v>
      </c>
      <c r="E95" s="571">
        <v>0</v>
      </c>
      <c r="F95" s="573">
        <v>0</v>
      </c>
      <c r="G95" s="571">
        <v>0</v>
      </c>
      <c r="H95" s="573">
        <v>0</v>
      </c>
      <c r="I95" s="571">
        <v>0</v>
      </c>
      <c r="J95" s="573">
        <v>0</v>
      </c>
      <c r="K95" s="571">
        <v>0</v>
      </c>
      <c r="L95" s="573">
        <v>0</v>
      </c>
      <c r="M95" s="571">
        <v>0</v>
      </c>
      <c r="N95" s="573">
        <v>0</v>
      </c>
      <c r="O95" s="571">
        <v>0</v>
      </c>
      <c r="P95" s="573">
        <v>0</v>
      </c>
      <c r="Q95" s="571">
        <v>0</v>
      </c>
      <c r="R95" s="573">
        <v>0</v>
      </c>
      <c r="S95" s="571">
        <v>0</v>
      </c>
      <c r="T95" s="573">
        <v>0</v>
      </c>
      <c r="U95" s="571">
        <v>0</v>
      </c>
      <c r="V95" s="573">
        <v>0</v>
      </c>
      <c r="W95" s="571">
        <v>0</v>
      </c>
      <c r="X95" s="573">
        <v>0</v>
      </c>
      <c r="Y95" s="571">
        <v>0</v>
      </c>
      <c r="Z95" s="573">
        <v>0</v>
      </c>
      <c r="AA95" s="571">
        <v>0</v>
      </c>
      <c r="AB95" s="573">
        <v>0</v>
      </c>
      <c r="AC95" s="571">
        <v>0</v>
      </c>
      <c r="AD95" s="573">
        <v>0</v>
      </c>
      <c r="AE95" s="571">
        <v>0</v>
      </c>
      <c r="AF95" s="573">
        <v>0</v>
      </c>
      <c r="AG95" s="571">
        <v>0</v>
      </c>
      <c r="AH95" s="573">
        <v>0</v>
      </c>
      <c r="AI95" s="571">
        <v>0</v>
      </c>
      <c r="AJ95" s="573">
        <v>0</v>
      </c>
      <c r="AK95" s="571">
        <v>0</v>
      </c>
      <c r="AL95" s="573">
        <v>0</v>
      </c>
      <c r="AM95" s="571">
        <v>0</v>
      </c>
      <c r="AN95" s="573">
        <v>0</v>
      </c>
      <c r="AO95" s="571">
        <v>0</v>
      </c>
      <c r="AP95" s="573">
        <v>0</v>
      </c>
      <c r="AQ95" s="571">
        <v>0</v>
      </c>
      <c r="AR95" s="573">
        <v>0</v>
      </c>
      <c r="AS95" s="571">
        <v>0</v>
      </c>
      <c r="AT95" s="576">
        <v>0</v>
      </c>
      <c r="AU95" s="1370">
        <f t="shared" si="3"/>
        <v>0</v>
      </c>
      <c r="AV95" s="1371">
        <f t="shared" si="3"/>
        <v>0</v>
      </c>
      <c r="AW95" s="1762" t="str">
        <f t="shared" si="4"/>
        <v>OK</v>
      </c>
      <c r="AX95" s="1754">
        <f>'t1'!L95-'t3'!C95-'t3'!E95-'t3'!G95-'t3'!I95-'t3'!K95+'t3'!M95+'t3'!O95+'t3'!Q95</f>
        <v>0</v>
      </c>
      <c r="AY95" s="1755">
        <f>'t1'!M95-'t3'!D95-'t3'!F95-'t3'!H95-'t3'!J95-'t3'!L95+'t3'!N95+'t3'!P95+'t3'!R95</f>
        <v>0</v>
      </c>
      <c r="AZ95" s="1070">
        <f>'t1'!N95</f>
        <v>0</v>
      </c>
    </row>
    <row r="96" spans="1:52" ht="14.25" customHeight="1">
      <c r="A96" s="1136" t="str">
        <f>'t1'!A96</f>
        <v>architetti dirig. con altri incar.prof.li</v>
      </c>
      <c r="B96" s="1171" t="str">
        <f>'t1'!B96</f>
        <v>PD0A03</v>
      </c>
      <c r="C96" s="571">
        <v>0</v>
      </c>
      <c r="D96" s="573">
        <v>0</v>
      </c>
      <c r="E96" s="571">
        <v>0</v>
      </c>
      <c r="F96" s="573">
        <v>0</v>
      </c>
      <c r="G96" s="571">
        <v>0</v>
      </c>
      <c r="H96" s="573">
        <v>0</v>
      </c>
      <c r="I96" s="571">
        <v>0</v>
      </c>
      <c r="J96" s="573">
        <v>0</v>
      </c>
      <c r="K96" s="571">
        <v>0</v>
      </c>
      <c r="L96" s="573">
        <v>0</v>
      </c>
      <c r="M96" s="571">
        <v>0</v>
      </c>
      <c r="N96" s="573">
        <v>0</v>
      </c>
      <c r="O96" s="571">
        <v>0</v>
      </c>
      <c r="P96" s="573">
        <v>0</v>
      </c>
      <c r="Q96" s="571">
        <v>0</v>
      </c>
      <c r="R96" s="573">
        <v>0</v>
      </c>
      <c r="S96" s="571">
        <v>0</v>
      </c>
      <c r="T96" s="573">
        <v>0</v>
      </c>
      <c r="U96" s="571">
        <v>0</v>
      </c>
      <c r="V96" s="573">
        <v>0</v>
      </c>
      <c r="W96" s="571">
        <v>0</v>
      </c>
      <c r="X96" s="573">
        <v>0</v>
      </c>
      <c r="Y96" s="571">
        <v>0</v>
      </c>
      <c r="Z96" s="573">
        <v>0</v>
      </c>
      <c r="AA96" s="571">
        <v>0</v>
      </c>
      <c r="AB96" s="573">
        <v>0</v>
      </c>
      <c r="AC96" s="571">
        <v>0</v>
      </c>
      <c r="AD96" s="573">
        <v>0</v>
      </c>
      <c r="AE96" s="571">
        <v>0</v>
      </c>
      <c r="AF96" s="573">
        <v>0</v>
      </c>
      <c r="AG96" s="571">
        <v>0</v>
      </c>
      <c r="AH96" s="573">
        <v>0</v>
      </c>
      <c r="AI96" s="571">
        <v>0</v>
      </c>
      <c r="AJ96" s="573">
        <v>0</v>
      </c>
      <c r="AK96" s="571">
        <v>0</v>
      </c>
      <c r="AL96" s="573">
        <v>0</v>
      </c>
      <c r="AM96" s="571">
        <v>0</v>
      </c>
      <c r="AN96" s="573">
        <v>0</v>
      </c>
      <c r="AO96" s="571">
        <v>0</v>
      </c>
      <c r="AP96" s="573">
        <v>0</v>
      </c>
      <c r="AQ96" s="571">
        <v>0</v>
      </c>
      <c r="AR96" s="573">
        <v>0</v>
      </c>
      <c r="AS96" s="571">
        <v>0</v>
      </c>
      <c r="AT96" s="576">
        <v>0</v>
      </c>
      <c r="AU96" s="1370">
        <f t="shared" si="3"/>
        <v>0</v>
      </c>
      <c r="AV96" s="1371">
        <f t="shared" si="3"/>
        <v>0</v>
      </c>
      <c r="AW96" s="1762" t="str">
        <f t="shared" si="4"/>
        <v>OK</v>
      </c>
      <c r="AX96" s="1754">
        <f>'t1'!L96-'t3'!C96-'t3'!E96-'t3'!G96-'t3'!I96-'t3'!K96+'t3'!M96+'t3'!O96+'t3'!Q96</f>
        <v>0</v>
      </c>
      <c r="AY96" s="1755">
        <f>'t1'!M96-'t3'!D96-'t3'!F96-'t3'!H96-'t3'!J96-'t3'!L96+'t3'!N96+'t3'!P96+'t3'!R96</f>
        <v>0</v>
      </c>
      <c r="AZ96" s="1070">
        <f>'t1'!N96</f>
        <v>0</v>
      </c>
    </row>
    <row r="97" spans="1:52" ht="14.25" customHeight="1">
      <c r="A97" s="1136" t="str">
        <f>'t1'!A97</f>
        <v>architetti dir. a t.determinato(art. 15-septies dlgs.502/92)</v>
      </c>
      <c r="B97" s="1171" t="str">
        <f>'t1'!B97</f>
        <v>PD0607</v>
      </c>
      <c r="C97" s="571">
        <v>0</v>
      </c>
      <c r="D97" s="573">
        <v>0</v>
      </c>
      <c r="E97" s="571">
        <v>0</v>
      </c>
      <c r="F97" s="573">
        <v>0</v>
      </c>
      <c r="G97" s="571">
        <v>0</v>
      </c>
      <c r="H97" s="573">
        <v>0</v>
      </c>
      <c r="I97" s="571">
        <v>0</v>
      </c>
      <c r="J97" s="573">
        <v>0</v>
      </c>
      <c r="K97" s="571">
        <v>0</v>
      </c>
      <c r="L97" s="573">
        <v>0</v>
      </c>
      <c r="M97" s="571">
        <v>0</v>
      </c>
      <c r="N97" s="573">
        <v>0</v>
      </c>
      <c r="O97" s="571">
        <v>0</v>
      </c>
      <c r="P97" s="573">
        <v>0</v>
      </c>
      <c r="Q97" s="571">
        <v>0</v>
      </c>
      <c r="R97" s="573">
        <v>0</v>
      </c>
      <c r="S97" s="571">
        <v>0</v>
      </c>
      <c r="T97" s="573">
        <v>0</v>
      </c>
      <c r="U97" s="571">
        <v>0</v>
      </c>
      <c r="V97" s="573">
        <v>0</v>
      </c>
      <c r="W97" s="571">
        <v>0</v>
      </c>
      <c r="X97" s="573">
        <v>0</v>
      </c>
      <c r="Y97" s="571">
        <v>0</v>
      </c>
      <c r="Z97" s="573">
        <v>0</v>
      </c>
      <c r="AA97" s="571">
        <v>0</v>
      </c>
      <c r="AB97" s="573">
        <v>0</v>
      </c>
      <c r="AC97" s="571">
        <v>0</v>
      </c>
      <c r="AD97" s="573">
        <v>0</v>
      </c>
      <c r="AE97" s="571">
        <v>0</v>
      </c>
      <c r="AF97" s="573">
        <v>0</v>
      </c>
      <c r="AG97" s="571">
        <v>0</v>
      </c>
      <c r="AH97" s="573">
        <v>0</v>
      </c>
      <c r="AI97" s="571">
        <v>0</v>
      </c>
      <c r="AJ97" s="573">
        <v>0</v>
      </c>
      <c r="AK97" s="571">
        <v>0</v>
      </c>
      <c r="AL97" s="573">
        <v>0</v>
      </c>
      <c r="AM97" s="571">
        <v>0</v>
      </c>
      <c r="AN97" s="573">
        <v>0</v>
      </c>
      <c r="AO97" s="571">
        <v>0</v>
      </c>
      <c r="AP97" s="573">
        <v>0</v>
      </c>
      <c r="AQ97" s="571">
        <v>0</v>
      </c>
      <c r="AR97" s="573">
        <v>0</v>
      </c>
      <c r="AS97" s="571">
        <v>0</v>
      </c>
      <c r="AT97" s="576">
        <v>0</v>
      </c>
      <c r="AU97" s="1370">
        <f t="shared" si="3"/>
        <v>0</v>
      </c>
      <c r="AV97" s="1371">
        <f t="shared" si="3"/>
        <v>0</v>
      </c>
      <c r="AW97" s="1762" t="str">
        <f t="shared" si="4"/>
        <v>OK</v>
      </c>
      <c r="AX97" s="1754">
        <f>'t1'!L97-'t3'!C97-'t3'!E97-'t3'!G97-'t3'!I97-'t3'!K97+'t3'!M97+'t3'!O97+'t3'!Q97</f>
        <v>0</v>
      </c>
      <c r="AY97" s="1755">
        <f>'t1'!M97-'t3'!D97-'t3'!F97-'t3'!H97-'t3'!J97-'t3'!L97+'t3'!N97+'t3'!P97+'t3'!R97</f>
        <v>0</v>
      </c>
      <c r="AZ97" s="1070">
        <f>'t1'!N97</f>
        <v>0</v>
      </c>
    </row>
    <row r="98" spans="1:52" ht="14.25" customHeight="1">
      <c r="A98" s="1136" t="str">
        <f>'t1'!A98</f>
        <v>geologi dirig. con incarico di struttura complessa</v>
      </c>
      <c r="B98" s="1171" t="str">
        <f>'t1'!B98</f>
        <v>PD0044</v>
      </c>
      <c r="C98" s="571">
        <v>0</v>
      </c>
      <c r="D98" s="573">
        <v>0</v>
      </c>
      <c r="E98" s="571">
        <v>0</v>
      </c>
      <c r="F98" s="573">
        <v>0</v>
      </c>
      <c r="G98" s="571">
        <v>0</v>
      </c>
      <c r="H98" s="573">
        <v>0</v>
      </c>
      <c r="I98" s="571">
        <v>0</v>
      </c>
      <c r="J98" s="573">
        <v>0</v>
      </c>
      <c r="K98" s="571">
        <v>0</v>
      </c>
      <c r="L98" s="573">
        <v>0</v>
      </c>
      <c r="M98" s="571">
        <v>0</v>
      </c>
      <c r="N98" s="573">
        <v>0</v>
      </c>
      <c r="O98" s="571">
        <v>0</v>
      </c>
      <c r="P98" s="573">
        <v>0</v>
      </c>
      <c r="Q98" s="571">
        <v>0</v>
      </c>
      <c r="R98" s="573">
        <v>0</v>
      </c>
      <c r="S98" s="571">
        <v>0</v>
      </c>
      <c r="T98" s="573">
        <v>0</v>
      </c>
      <c r="U98" s="571">
        <v>0</v>
      </c>
      <c r="V98" s="573">
        <v>0</v>
      </c>
      <c r="W98" s="571">
        <v>0</v>
      </c>
      <c r="X98" s="573">
        <v>0</v>
      </c>
      <c r="Y98" s="571">
        <v>0</v>
      </c>
      <c r="Z98" s="573">
        <v>0</v>
      </c>
      <c r="AA98" s="571">
        <v>0</v>
      </c>
      <c r="AB98" s="573">
        <v>0</v>
      </c>
      <c r="AC98" s="571">
        <v>0</v>
      </c>
      <c r="AD98" s="573">
        <v>0</v>
      </c>
      <c r="AE98" s="571">
        <v>0</v>
      </c>
      <c r="AF98" s="573">
        <v>0</v>
      </c>
      <c r="AG98" s="571">
        <v>0</v>
      </c>
      <c r="AH98" s="573">
        <v>0</v>
      </c>
      <c r="AI98" s="571">
        <v>0</v>
      </c>
      <c r="AJ98" s="573">
        <v>0</v>
      </c>
      <c r="AK98" s="571">
        <v>0</v>
      </c>
      <c r="AL98" s="573">
        <v>0</v>
      </c>
      <c r="AM98" s="571">
        <v>0</v>
      </c>
      <c r="AN98" s="573">
        <v>0</v>
      </c>
      <c r="AO98" s="571">
        <v>0</v>
      </c>
      <c r="AP98" s="573">
        <v>0</v>
      </c>
      <c r="AQ98" s="571">
        <v>0</v>
      </c>
      <c r="AR98" s="573">
        <v>0</v>
      </c>
      <c r="AS98" s="571">
        <v>0</v>
      </c>
      <c r="AT98" s="576">
        <v>0</v>
      </c>
      <c r="AU98" s="1370">
        <f t="shared" si="3"/>
        <v>0</v>
      </c>
      <c r="AV98" s="1371">
        <f t="shared" si="3"/>
        <v>0</v>
      </c>
      <c r="AW98" s="1762" t="str">
        <f t="shared" si="4"/>
        <v>OK</v>
      </c>
      <c r="AX98" s="1754">
        <f>'t1'!L98-'t3'!C98-'t3'!E98-'t3'!G98-'t3'!I98-'t3'!K98+'t3'!M98+'t3'!O98+'t3'!Q98</f>
        <v>0</v>
      </c>
      <c r="AY98" s="1755">
        <f>'t1'!M98-'t3'!D98-'t3'!F98-'t3'!H98-'t3'!J98-'t3'!L98+'t3'!N98+'t3'!P98+'t3'!R98</f>
        <v>0</v>
      </c>
      <c r="AZ98" s="1070">
        <f>'t1'!N98</f>
        <v>0</v>
      </c>
    </row>
    <row r="99" spans="1:52" ht="14.25" customHeight="1">
      <c r="A99" s="1136" t="str">
        <f>'t1'!A99</f>
        <v>geologi dirig. con incarico di struttura semplice</v>
      </c>
      <c r="B99" s="1171" t="str">
        <f>'t1'!B99</f>
        <v>PD0S43</v>
      </c>
      <c r="C99" s="571">
        <v>0</v>
      </c>
      <c r="D99" s="573">
        <v>0</v>
      </c>
      <c r="E99" s="571">
        <v>0</v>
      </c>
      <c r="F99" s="573">
        <v>0</v>
      </c>
      <c r="G99" s="571">
        <v>0</v>
      </c>
      <c r="H99" s="573">
        <v>0</v>
      </c>
      <c r="I99" s="571">
        <v>0</v>
      </c>
      <c r="J99" s="573">
        <v>0</v>
      </c>
      <c r="K99" s="571">
        <v>0</v>
      </c>
      <c r="L99" s="573">
        <v>0</v>
      </c>
      <c r="M99" s="571">
        <v>0</v>
      </c>
      <c r="N99" s="573">
        <v>0</v>
      </c>
      <c r="O99" s="571">
        <v>0</v>
      </c>
      <c r="P99" s="573">
        <v>0</v>
      </c>
      <c r="Q99" s="571">
        <v>0</v>
      </c>
      <c r="R99" s="573">
        <v>0</v>
      </c>
      <c r="S99" s="571">
        <v>0</v>
      </c>
      <c r="T99" s="573">
        <v>0</v>
      </c>
      <c r="U99" s="571">
        <v>0</v>
      </c>
      <c r="V99" s="573">
        <v>0</v>
      </c>
      <c r="W99" s="571">
        <v>0</v>
      </c>
      <c r="X99" s="573">
        <v>0</v>
      </c>
      <c r="Y99" s="571">
        <v>0</v>
      </c>
      <c r="Z99" s="573">
        <v>0</v>
      </c>
      <c r="AA99" s="571">
        <v>0</v>
      </c>
      <c r="AB99" s="573">
        <v>0</v>
      </c>
      <c r="AC99" s="571">
        <v>0</v>
      </c>
      <c r="AD99" s="573">
        <v>0</v>
      </c>
      <c r="AE99" s="571">
        <v>0</v>
      </c>
      <c r="AF99" s="573">
        <v>0</v>
      </c>
      <c r="AG99" s="571">
        <v>0</v>
      </c>
      <c r="AH99" s="573">
        <v>0</v>
      </c>
      <c r="AI99" s="571">
        <v>0</v>
      </c>
      <c r="AJ99" s="573">
        <v>0</v>
      </c>
      <c r="AK99" s="571">
        <v>0</v>
      </c>
      <c r="AL99" s="573">
        <v>0</v>
      </c>
      <c r="AM99" s="571">
        <v>0</v>
      </c>
      <c r="AN99" s="573">
        <v>0</v>
      </c>
      <c r="AO99" s="571">
        <v>0</v>
      </c>
      <c r="AP99" s="573">
        <v>0</v>
      </c>
      <c r="AQ99" s="571">
        <v>0</v>
      </c>
      <c r="AR99" s="573">
        <v>0</v>
      </c>
      <c r="AS99" s="571">
        <v>0</v>
      </c>
      <c r="AT99" s="576">
        <v>0</v>
      </c>
      <c r="AU99" s="1370">
        <f t="shared" si="3"/>
        <v>0</v>
      </c>
      <c r="AV99" s="1371">
        <f t="shared" si="3"/>
        <v>0</v>
      </c>
      <c r="AW99" s="1762" t="str">
        <f t="shared" si="4"/>
        <v>OK</v>
      </c>
      <c r="AX99" s="1754">
        <f>'t1'!L99-'t3'!C99-'t3'!E99-'t3'!G99-'t3'!I99-'t3'!K99+'t3'!M99+'t3'!O99+'t3'!Q99</f>
        <v>0</v>
      </c>
      <c r="AY99" s="1755">
        <f>'t1'!M99-'t3'!D99-'t3'!F99-'t3'!H99-'t3'!J99-'t3'!L99+'t3'!N99+'t3'!P99+'t3'!R99</f>
        <v>0</v>
      </c>
      <c r="AZ99" s="1070">
        <f>'t1'!N99</f>
        <v>0</v>
      </c>
    </row>
    <row r="100" spans="1:52" ht="14.25" customHeight="1">
      <c r="A100" s="1136" t="str">
        <f>'t1'!A100</f>
        <v>geologi dirig. con altri incar.prof.li</v>
      </c>
      <c r="B100" s="1171" t="str">
        <f>'t1'!B100</f>
        <v>PD0A43</v>
      </c>
      <c r="C100" s="571">
        <v>0</v>
      </c>
      <c r="D100" s="573">
        <v>0</v>
      </c>
      <c r="E100" s="571">
        <v>0</v>
      </c>
      <c r="F100" s="573">
        <v>0</v>
      </c>
      <c r="G100" s="571">
        <v>0</v>
      </c>
      <c r="H100" s="573">
        <v>0</v>
      </c>
      <c r="I100" s="571">
        <v>0</v>
      </c>
      <c r="J100" s="573">
        <v>0</v>
      </c>
      <c r="K100" s="571">
        <v>0</v>
      </c>
      <c r="L100" s="573">
        <v>0</v>
      </c>
      <c r="M100" s="571">
        <v>0</v>
      </c>
      <c r="N100" s="573">
        <v>0</v>
      </c>
      <c r="O100" s="571">
        <v>0</v>
      </c>
      <c r="P100" s="573">
        <v>0</v>
      </c>
      <c r="Q100" s="571">
        <v>0</v>
      </c>
      <c r="R100" s="573">
        <v>0</v>
      </c>
      <c r="S100" s="571">
        <v>0</v>
      </c>
      <c r="T100" s="573">
        <v>0</v>
      </c>
      <c r="U100" s="571">
        <v>0</v>
      </c>
      <c r="V100" s="573">
        <v>0</v>
      </c>
      <c r="W100" s="571">
        <v>0</v>
      </c>
      <c r="X100" s="573">
        <v>0</v>
      </c>
      <c r="Y100" s="571">
        <v>0</v>
      </c>
      <c r="Z100" s="573">
        <v>0</v>
      </c>
      <c r="AA100" s="571">
        <v>0</v>
      </c>
      <c r="AB100" s="573">
        <v>0</v>
      </c>
      <c r="AC100" s="571">
        <v>0</v>
      </c>
      <c r="AD100" s="573">
        <v>0</v>
      </c>
      <c r="AE100" s="571">
        <v>0</v>
      </c>
      <c r="AF100" s="573">
        <v>0</v>
      </c>
      <c r="AG100" s="571">
        <v>0</v>
      </c>
      <c r="AH100" s="573">
        <v>0</v>
      </c>
      <c r="AI100" s="571">
        <v>0</v>
      </c>
      <c r="AJ100" s="573">
        <v>0</v>
      </c>
      <c r="AK100" s="571">
        <v>0</v>
      </c>
      <c r="AL100" s="573">
        <v>0</v>
      </c>
      <c r="AM100" s="571">
        <v>0</v>
      </c>
      <c r="AN100" s="573">
        <v>0</v>
      </c>
      <c r="AO100" s="571">
        <v>0</v>
      </c>
      <c r="AP100" s="573">
        <v>0</v>
      </c>
      <c r="AQ100" s="571">
        <v>0</v>
      </c>
      <c r="AR100" s="573">
        <v>0</v>
      </c>
      <c r="AS100" s="571">
        <v>0</v>
      </c>
      <c r="AT100" s="576">
        <v>0</v>
      </c>
      <c r="AU100" s="1370">
        <f t="shared" si="3"/>
        <v>0</v>
      </c>
      <c r="AV100" s="1371">
        <f t="shared" si="3"/>
        <v>0</v>
      </c>
      <c r="AW100" s="1762" t="str">
        <f t="shared" si="4"/>
        <v>OK</v>
      </c>
      <c r="AX100" s="1754">
        <f>'t1'!L100-'t3'!C100-'t3'!E100-'t3'!G100-'t3'!I100-'t3'!K100+'t3'!M100+'t3'!O100+'t3'!Q100</f>
        <v>0</v>
      </c>
      <c r="AY100" s="1755">
        <f>'t1'!M100-'t3'!D100-'t3'!F100-'t3'!H100-'t3'!J100-'t3'!L100+'t3'!N100+'t3'!P100+'t3'!R100</f>
        <v>0</v>
      </c>
      <c r="AZ100" s="1070">
        <f>'t1'!N100</f>
        <v>0</v>
      </c>
    </row>
    <row r="101" spans="1:52" ht="14.25" customHeight="1">
      <c r="A101" s="1136" t="str">
        <f>'t1'!A101</f>
        <v>geologi  dir. a t. determinato(art. 15-septies dlgs. 502/92)</v>
      </c>
      <c r="B101" s="1171" t="str">
        <f>'t1'!B101</f>
        <v>PD0608</v>
      </c>
      <c r="C101" s="571">
        <v>0</v>
      </c>
      <c r="D101" s="573">
        <v>0</v>
      </c>
      <c r="E101" s="571">
        <v>0</v>
      </c>
      <c r="F101" s="573">
        <v>0</v>
      </c>
      <c r="G101" s="571">
        <v>0</v>
      </c>
      <c r="H101" s="573">
        <v>0</v>
      </c>
      <c r="I101" s="571">
        <v>0</v>
      </c>
      <c r="J101" s="573">
        <v>0</v>
      </c>
      <c r="K101" s="571">
        <v>0</v>
      </c>
      <c r="L101" s="573">
        <v>0</v>
      </c>
      <c r="M101" s="571">
        <v>0</v>
      </c>
      <c r="N101" s="573">
        <v>0</v>
      </c>
      <c r="O101" s="571">
        <v>0</v>
      </c>
      <c r="P101" s="573">
        <v>0</v>
      </c>
      <c r="Q101" s="571">
        <v>0</v>
      </c>
      <c r="R101" s="573">
        <v>0</v>
      </c>
      <c r="S101" s="571">
        <v>0</v>
      </c>
      <c r="T101" s="573">
        <v>0</v>
      </c>
      <c r="U101" s="571">
        <v>0</v>
      </c>
      <c r="V101" s="573">
        <v>0</v>
      </c>
      <c r="W101" s="571">
        <v>0</v>
      </c>
      <c r="X101" s="573">
        <v>0</v>
      </c>
      <c r="Y101" s="571">
        <v>0</v>
      </c>
      <c r="Z101" s="573">
        <v>0</v>
      </c>
      <c r="AA101" s="571">
        <v>0</v>
      </c>
      <c r="AB101" s="573">
        <v>0</v>
      </c>
      <c r="AC101" s="571">
        <v>0</v>
      </c>
      <c r="AD101" s="573">
        <v>0</v>
      </c>
      <c r="AE101" s="571">
        <v>0</v>
      </c>
      <c r="AF101" s="573">
        <v>0</v>
      </c>
      <c r="AG101" s="571">
        <v>0</v>
      </c>
      <c r="AH101" s="573">
        <v>0</v>
      </c>
      <c r="AI101" s="571">
        <v>0</v>
      </c>
      <c r="AJ101" s="573">
        <v>0</v>
      </c>
      <c r="AK101" s="571">
        <v>0</v>
      </c>
      <c r="AL101" s="573">
        <v>0</v>
      </c>
      <c r="AM101" s="571">
        <v>0</v>
      </c>
      <c r="AN101" s="573">
        <v>0</v>
      </c>
      <c r="AO101" s="571">
        <v>0</v>
      </c>
      <c r="AP101" s="573">
        <v>0</v>
      </c>
      <c r="AQ101" s="571">
        <v>0</v>
      </c>
      <c r="AR101" s="573">
        <v>0</v>
      </c>
      <c r="AS101" s="571">
        <v>0</v>
      </c>
      <c r="AT101" s="576">
        <v>0</v>
      </c>
      <c r="AU101" s="1370">
        <f t="shared" si="3"/>
        <v>0</v>
      </c>
      <c r="AV101" s="1371">
        <f t="shared" si="3"/>
        <v>0</v>
      </c>
      <c r="AW101" s="1762" t="str">
        <f t="shared" si="4"/>
        <v>OK</v>
      </c>
      <c r="AX101" s="1754">
        <f>'t1'!L101-'t3'!C101-'t3'!E101-'t3'!G101-'t3'!I101-'t3'!K101+'t3'!M101+'t3'!O101+'t3'!Q101</f>
        <v>0</v>
      </c>
      <c r="AY101" s="1755">
        <f>'t1'!M101-'t3'!D101-'t3'!F101-'t3'!H101-'t3'!J101-'t3'!L101+'t3'!N101+'t3'!P101+'t3'!R101</f>
        <v>0</v>
      </c>
      <c r="AZ101" s="1070">
        <f>'t1'!N101</f>
        <v>0</v>
      </c>
    </row>
    <row r="102" spans="1:52" ht="14.25" customHeight="1">
      <c r="A102" s="1136" t="str">
        <f>'t1'!A102</f>
        <v>assistente religioso - d</v>
      </c>
      <c r="B102" s="1171" t="str">
        <f>'t1'!B102</f>
        <v>P16006</v>
      </c>
      <c r="C102" s="571">
        <v>0</v>
      </c>
      <c r="D102" s="573">
        <v>0</v>
      </c>
      <c r="E102" s="571">
        <v>0</v>
      </c>
      <c r="F102" s="573">
        <v>0</v>
      </c>
      <c r="G102" s="571">
        <v>0</v>
      </c>
      <c r="H102" s="573">
        <v>0</v>
      </c>
      <c r="I102" s="571">
        <v>0</v>
      </c>
      <c r="J102" s="573">
        <v>0</v>
      </c>
      <c r="K102" s="571">
        <v>0</v>
      </c>
      <c r="L102" s="573">
        <v>0</v>
      </c>
      <c r="M102" s="571">
        <v>0</v>
      </c>
      <c r="N102" s="573">
        <v>0</v>
      </c>
      <c r="O102" s="571">
        <v>0</v>
      </c>
      <c r="P102" s="573">
        <v>0</v>
      </c>
      <c r="Q102" s="571">
        <v>0</v>
      </c>
      <c r="R102" s="573">
        <v>0</v>
      </c>
      <c r="S102" s="571">
        <v>0</v>
      </c>
      <c r="T102" s="573">
        <v>0</v>
      </c>
      <c r="U102" s="571">
        <v>0</v>
      </c>
      <c r="V102" s="573">
        <v>0</v>
      </c>
      <c r="W102" s="571">
        <v>0</v>
      </c>
      <c r="X102" s="573">
        <v>0</v>
      </c>
      <c r="Y102" s="571">
        <v>0</v>
      </c>
      <c r="Z102" s="573">
        <v>0</v>
      </c>
      <c r="AA102" s="571">
        <v>0</v>
      </c>
      <c r="AB102" s="573">
        <v>0</v>
      </c>
      <c r="AC102" s="571">
        <v>0</v>
      </c>
      <c r="AD102" s="573">
        <v>0</v>
      </c>
      <c r="AE102" s="571">
        <v>0</v>
      </c>
      <c r="AF102" s="573">
        <v>0</v>
      </c>
      <c r="AG102" s="571">
        <v>0</v>
      </c>
      <c r="AH102" s="573">
        <v>0</v>
      </c>
      <c r="AI102" s="571">
        <v>0</v>
      </c>
      <c r="AJ102" s="573">
        <v>0</v>
      </c>
      <c r="AK102" s="571">
        <v>0</v>
      </c>
      <c r="AL102" s="573">
        <v>0</v>
      </c>
      <c r="AM102" s="571">
        <v>0</v>
      </c>
      <c r="AN102" s="573">
        <v>0</v>
      </c>
      <c r="AO102" s="571">
        <v>0</v>
      </c>
      <c r="AP102" s="573">
        <v>0</v>
      </c>
      <c r="AQ102" s="571">
        <v>0</v>
      </c>
      <c r="AR102" s="573">
        <v>0</v>
      </c>
      <c r="AS102" s="571">
        <v>0</v>
      </c>
      <c r="AT102" s="576">
        <v>0</v>
      </c>
      <c r="AU102" s="1370">
        <f t="shared" si="3"/>
        <v>0</v>
      </c>
      <c r="AV102" s="1371">
        <f t="shared" si="3"/>
        <v>0</v>
      </c>
      <c r="AW102" s="1762" t="str">
        <f t="shared" si="4"/>
        <v>OK</v>
      </c>
      <c r="AX102" s="1754">
        <f>'t1'!L102-'t3'!C102-'t3'!E102-'t3'!G102-'t3'!I102-'t3'!K102+'t3'!M102+'t3'!O102+'t3'!Q102</f>
        <v>0</v>
      </c>
      <c r="AY102" s="1755">
        <f>'t1'!M102-'t3'!D102-'t3'!F102-'t3'!H102-'t3'!J102-'t3'!L102+'t3'!N102+'t3'!P102+'t3'!R102</f>
        <v>0</v>
      </c>
      <c r="AZ102" s="1070">
        <f>'t1'!N102</f>
        <v>0</v>
      </c>
    </row>
    <row r="103" spans="1:52" ht="14.25" customHeight="1">
      <c r="A103" s="1136" t="str">
        <f>'t1'!A103</f>
        <v>profilo atipico ruolo professionale</v>
      </c>
      <c r="B103" s="1171" t="str">
        <f>'t1'!B103</f>
        <v>P00062</v>
      </c>
      <c r="C103" s="571">
        <v>0</v>
      </c>
      <c r="D103" s="573">
        <v>0</v>
      </c>
      <c r="E103" s="571">
        <v>0</v>
      </c>
      <c r="F103" s="573">
        <v>0</v>
      </c>
      <c r="G103" s="571">
        <v>0</v>
      </c>
      <c r="H103" s="573">
        <v>0</v>
      </c>
      <c r="I103" s="571">
        <v>0</v>
      </c>
      <c r="J103" s="573">
        <v>0</v>
      </c>
      <c r="K103" s="571">
        <v>0</v>
      </c>
      <c r="L103" s="573">
        <v>0</v>
      </c>
      <c r="M103" s="571">
        <v>0</v>
      </c>
      <c r="N103" s="573">
        <v>0</v>
      </c>
      <c r="O103" s="571">
        <v>0</v>
      </c>
      <c r="P103" s="573">
        <v>0</v>
      </c>
      <c r="Q103" s="571">
        <v>0</v>
      </c>
      <c r="R103" s="573">
        <v>0</v>
      </c>
      <c r="S103" s="571">
        <v>0</v>
      </c>
      <c r="T103" s="573">
        <v>0</v>
      </c>
      <c r="U103" s="571">
        <v>0</v>
      </c>
      <c r="V103" s="573">
        <v>0</v>
      </c>
      <c r="W103" s="571">
        <v>0</v>
      </c>
      <c r="X103" s="573">
        <v>0</v>
      </c>
      <c r="Y103" s="571">
        <v>0</v>
      </c>
      <c r="Z103" s="573">
        <v>0</v>
      </c>
      <c r="AA103" s="571">
        <v>0</v>
      </c>
      <c r="AB103" s="573">
        <v>0</v>
      </c>
      <c r="AC103" s="571">
        <v>0</v>
      </c>
      <c r="AD103" s="573">
        <v>0</v>
      </c>
      <c r="AE103" s="571">
        <v>0</v>
      </c>
      <c r="AF103" s="573">
        <v>0</v>
      </c>
      <c r="AG103" s="571">
        <v>0</v>
      </c>
      <c r="AH103" s="573">
        <v>0</v>
      </c>
      <c r="AI103" s="571">
        <v>0</v>
      </c>
      <c r="AJ103" s="573">
        <v>0</v>
      </c>
      <c r="AK103" s="571">
        <v>0</v>
      </c>
      <c r="AL103" s="573">
        <v>0</v>
      </c>
      <c r="AM103" s="571">
        <v>0</v>
      </c>
      <c r="AN103" s="573">
        <v>0</v>
      </c>
      <c r="AO103" s="571">
        <v>0</v>
      </c>
      <c r="AP103" s="573">
        <v>0</v>
      </c>
      <c r="AQ103" s="571">
        <v>0</v>
      </c>
      <c r="AR103" s="573">
        <v>0</v>
      </c>
      <c r="AS103" s="571">
        <v>0</v>
      </c>
      <c r="AT103" s="576">
        <v>0</v>
      </c>
      <c r="AU103" s="1370">
        <f t="shared" si="3"/>
        <v>0</v>
      </c>
      <c r="AV103" s="1371">
        <f t="shared" si="3"/>
        <v>0</v>
      </c>
      <c r="AW103" s="1762" t="str">
        <f t="shared" si="4"/>
        <v>OK</v>
      </c>
      <c r="AX103" s="1754">
        <f>'t1'!L103-'t3'!C103-'t3'!E103-'t3'!G103-'t3'!I103-'t3'!K103+'t3'!M103+'t3'!O103+'t3'!Q103</f>
        <v>0</v>
      </c>
      <c r="AY103" s="1755">
        <f>'t1'!M103-'t3'!D103-'t3'!F103-'t3'!H103-'t3'!J103-'t3'!L103+'t3'!N103+'t3'!P103+'t3'!R103</f>
        <v>0</v>
      </c>
      <c r="AZ103" s="1070">
        <f>'t1'!N103</f>
        <v>0</v>
      </c>
    </row>
    <row r="104" spans="1:52" ht="14.25" customHeight="1">
      <c r="A104" s="1136" t="str">
        <f>'t1'!A104</f>
        <v>analisti dirig. con incarico di struttura complessa</v>
      </c>
      <c r="B104" s="1171" t="str">
        <f>'t1'!B104</f>
        <v>TD0002</v>
      </c>
      <c r="C104" s="571">
        <v>0</v>
      </c>
      <c r="D104" s="573">
        <v>0</v>
      </c>
      <c r="E104" s="571">
        <v>0</v>
      </c>
      <c r="F104" s="573">
        <v>0</v>
      </c>
      <c r="G104" s="571">
        <v>0</v>
      </c>
      <c r="H104" s="573">
        <v>0</v>
      </c>
      <c r="I104" s="571">
        <v>0</v>
      </c>
      <c r="J104" s="573">
        <v>0</v>
      </c>
      <c r="K104" s="571">
        <v>0</v>
      </c>
      <c r="L104" s="573">
        <v>0</v>
      </c>
      <c r="M104" s="571">
        <v>0</v>
      </c>
      <c r="N104" s="573">
        <v>0</v>
      </c>
      <c r="O104" s="571">
        <v>0</v>
      </c>
      <c r="P104" s="573">
        <v>0</v>
      </c>
      <c r="Q104" s="571">
        <v>0</v>
      </c>
      <c r="R104" s="573">
        <v>0</v>
      </c>
      <c r="S104" s="571">
        <v>0</v>
      </c>
      <c r="T104" s="573">
        <v>0</v>
      </c>
      <c r="U104" s="571">
        <v>1</v>
      </c>
      <c r="V104" s="573">
        <v>0</v>
      </c>
      <c r="W104" s="571">
        <v>0</v>
      </c>
      <c r="X104" s="573">
        <v>0</v>
      </c>
      <c r="Y104" s="571">
        <v>0</v>
      </c>
      <c r="Z104" s="573">
        <v>0</v>
      </c>
      <c r="AA104" s="571">
        <v>0</v>
      </c>
      <c r="AB104" s="573">
        <v>0</v>
      </c>
      <c r="AC104" s="571">
        <v>0</v>
      </c>
      <c r="AD104" s="573">
        <v>0</v>
      </c>
      <c r="AE104" s="571">
        <v>0</v>
      </c>
      <c r="AF104" s="573">
        <v>0</v>
      </c>
      <c r="AG104" s="571">
        <v>0</v>
      </c>
      <c r="AH104" s="573">
        <v>0</v>
      </c>
      <c r="AI104" s="571">
        <v>0</v>
      </c>
      <c r="AJ104" s="573">
        <v>0</v>
      </c>
      <c r="AK104" s="571">
        <v>0</v>
      </c>
      <c r="AL104" s="573">
        <v>0</v>
      </c>
      <c r="AM104" s="571">
        <v>0</v>
      </c>
      <c r="AN104" s="573">
        <v>0</v>
      </c>
      <c r="AO104" s="571">
        <v>0</v>
      </c>
      <c r="AP104" s="573">
        <v>0</v>
      </c>
      <c r="AQ104" s="571">
        <v>0</v>
      </c>
      <c r="AR104" s="573">
        <v>0</v>
      </c>
      <c r="AS104" s="571">
        <v>0</v>
      </c>
      <c r="AT104" s="576">
        <v>0</v>
      </c>
      <c r="AU104" s="1370">
        <f t="shared" si="3"/>
        <v>1</v>
      </c>
      <c r="AV104" s="1371">
        <f t="shared" si="3"/>
        <v>0</v>
      </c>
      <c r="AW104" s="1762" t="str">
        <f t="shared" si="4"/>
        <v>OK</v>
      </c>
      <c r="AX104" s="1754">
        <f>'t1'!L104-'t3'!C104-'t3'!E104-'t3'!G104-'t3'!I104-'t3'!K104+'t3'!M104+'t3'!O104+'t3'!Q104</f>
        <v>1</v>
      </c>
      <c r="AY104" s="1755">
        <f>'t1'!M104-'t3'!D104-'t3'!F104-'t3'!H104-'t3'!J104-'t3'!L104+'t3'!N104+'t3'!P104+'t3'!R104</f>
        <v>0</v>
      </c>
      <c r="AZ104" s="1070">
        <f>'t1'!N104</f>
        <v>1</v>
      </c>
    </row>
    <row r="105" spans="1:52" ht="14.25" customHeight="1">
      <c r="A105" s="1136" t="str">
        <f>'t1'!A105</f>
        <v>analisti dirig. con incarico di struttura semplice</v>
      </c>
      <c r="B105" s="1171" t="str">
        <f>'t1'!B105</f>
        <v>TD0S01</v>
      </c>
      <c r="C105" s="571">
        <v>0</v>
      </c>
      <c r="D105" s="573">
        <v>0</v>
      </c>
      <c r="E105" s="571">
        <v>0</v>
      </c>
      <c r="F105" s="573">
        <v>0</v>
      </c>
      <c r="G105" s="571">
        <v>0</v>
      </c>
      <c r="H105" s="573">
        <v>0</v>
      </c>
      <c r="I105" s="571">
        <v>0</v>
      </c>
      <c r="J105" s="573">
        <v>0</v>
      </c>
      <c r="K105" s="571">
        <v>0</v>
      </c>
      <c r="L105" s="573">
        <v>0</v>
      </c>
      <c r="M105" s="571">
        <v>0</v>
      </c>
      <c r="N105" s="573">
        <v>0</v>
      </c>
      <c r="O105" s="571">
        <v>0</v>
      </c>
      <c r="P105" s="573">
        <v>0</v>
      </c>
      <c r="Q105" s="571">
        <v>0</v>
      </c>
      <c r="R105" s="573">
        <v>0</v>
      </c>
      <c r="S105" s="571">
        <v>0</v>
      </c>
      <c r="T105" s="573">
        <v>0</v>
      </c>
      <c r="U105" s="571">
        <v>0</v>
      </c>
      <c r="V105" s="573">
        <v>0</v>
      </c>
      <c r="W105" s="571">
        <v>0</v>
      </c>
      <c r="X105" s="573">
        <v>0</v>
      </c>
      <c r="Y105" s="571">
        <v>0</v>
      </c>
      <c r="Z105" s="573">
        <v>0</v>
      </c>
      <c r="AA105" s="571">
        <v>0</v>
      </c>
      <c r="AB105" s="573">
        <v>0</v>
      </c>
      <c r="AC105" s="571">
        <v>0</v>
      </c>
      <c r="AD105" s="573">
        <v>0</v>
      </c>
      <c r="AE105" s="571">
        <v>0</v>
      </c>
      <c r="AF105" s="573">
        <v>0</v>
      </c>
      <c r="AG105" s="571">
        <v>0</v>
      </c>
      <c r="AH105" s="573">
        <v>0</v>
      </c>
      <c r="AI105" s="571">
        <v>0</v>
      </c>
      <c r="AJ105" s="573">
        <v>0</v>
      </c>
      <c r="AK105" s="571">
        <v>0</v>
      </c>
      <c r="AL105" s="573">
        <v>0</v>
      </c>
      <c r="AM105" s="571">
        <v>0</v>
      </c>
      <c r="AN105" s="573">
        <v>0</v>
      </c>
      <c r="AO105" s="571">
        <v>0</v>
      </c>
      <c r="AP105" s="573">
        <v>0</v>
      </c>
      <c r="AQ105" s="571">
        <v>0</v>
      </c>
      <c r="AR105" s="573">
        <v>0</v>
      </c>
      <c r="AS105" s="571">
        <v>0</v>
      </c>
      <c r="AT105" s="576">
        <v>0</v>
      </c>
      <c r="AU105" s="1370">
        <f t="shared" si="3"/>
        <v>0</v>
      </c>
      <c r="AV105" s="1371">
        <f t="shared" si="3"/>
        <v>0</v>
      </c>
      <c r="AW105" s="1762" t="str">
        <f t="shared" si="4"/>
        <v>OK</v>
      </c>
      <c r="AX105" s="1754">
        <f>'t1'!L105-'t3'!C105-'t3'!E105-'t3'!G105-'t3'!I105-'t3'!K105+'t3'!M105+'t3'!O105+'t3'!Q105</f>
        <v>0</v>
      </c>
      <c r="AY105" s="1755">
        <f>'t1'!M105-'t3'!D105-'t3'!F105-'t3'!H105-'t3'!J105-'t3'!L105+'t3'!N105+'t3'!P105+'t3'!R105</f>
        <v>0</v>
      </c>
      <c r="AZ105" s="1070">
        <f>'t1'!N105</f>
        <v>0</v>
      </c>
    </row>
    <row r="106" spans="1:52" ht="14.25" customHeight="1">
      <c r="A106" s="1136" t="str">
        <f>'t1'!A106</f>
        <v>analisti dirig. con altri incar.prof.li</v>
      </c>
      <c r="B106" s="1171" t="str">
        <f>'t1'!B106</f>
        <v>TD0A01</v>
      </c>
      <c r="C106" s="571">
        <v>0</v>
      </c>
      <c r="D106" s="573">
        <v>0</v>
      </c>
      <c r="E106" s="571">
        <v>0</v>
      </c>
      <c r="F106" s="573">
        <v>0</v>
      </c>
      <c r="G106" s="571">
        <v>0</v>
      </c>
      <c r="H106" s="573">
        <v>0</v>
      </c>
      <c r="I106" s="571">
        <v>0</v>
      </c>
      <c r="J106" s="573">
        <v>0</v>
      </c>
      <c r="K106" s="571">
        <v>0</v>
      </c>
      <c r="L106" s="573">
        <v>0</v>
      </c>
      <c r="M106" s="571">
        <v>0</v>
      </c>
      <c r="N106" s="573">
        <v>0</v>
      </c>
      <c r="O106" s="571">
        <v>0</v>
      </c>
      <c r="P106" s="573">
        <v>0</v>
      </c>
      <c r="Q106" s="571">
        <v>0</v>
      </c>
      <c r="R106" s="573">
        <v>0</v>
      </c>
      <c r="S106" s="571">
        <v>0</v>
      </c>
      <c r="T106" s="573">
        <v>0</v>
      </c>
      <c r="U106" s="571">
        <v>2</v>
      </c>
      <c r="V106" s="573">
        <v>0</v>
      </c>
      <c r="W106" s="571">
        <v>0</v>
      </c>
      <c r="X106" s="573">
        <v>0</v>
      </c>
      <c r="Y106" s="571">
        <v>0</v>
      </c>
      <c r="Z106" s="573">
        <v>0</v>
      </c>
      <c r="AA106" s="571">
        <v>0</v>
      </c>
      <c r="AB106" s="573">
        <v>0</v>
      </c>
      <c r="AC106" s="571">
        <v>0</v>
      </c>
      <c r="AD106" s="573">
        <v>0</v>
      </c>
      <c r="AE106" s="571">
        <v>0</v>
      </c>
      <c r="AF106" s="573">
        <v>0</v>
      </c>
      <c r="AG106" s="571">
        <v>0</v>
      </c>
      <c r="AH106" s="573">
        <v>0</v>
      </c>
      <c r="AI106" s="571">
        <v>0</v>
      </c>
      <c r="AJ106" s="573">
        <v>0</v>
      </c>
      <c r="AK106" s="571">
        <v>0</v>
      </c>
      <c r="AL106" s="573">
        <v>0</v>
      </c>
      <c r="AM106" s="571">
        <v>0</v>
      </c>
      <c r="AN106" s="573">
        <v>0</v>
      </c>
      <c r="AO106" s="571">
        <v>0</v>
      </c>
      <c r="AP106" s="573">
        <v>0</v>
      </c>
      <c r="AQ106" s="571">
        <v>0</v>
      </c>
      <c r="AR106" s="573">
        <v>0</v>
      </c>
      <c r="AS106" s="571">
        <v>0</v>
      </c>
      <c r="AT106" s="576">
        <v>0</v>
      </c>
      <c r="AU106" s="1370">
        <f t="shared" si="3"/>
        <v>2</v>
      </c>
      <c r="AV106" s="1371">
        <f t="shared" si="3"/>
        <v>0</v>
      </c>
      <c r="AW106" s="1762" t="str">
        <f t="shared" si="4"/>
        <v>OK</v>
      </c>
      <c r="AX106" s="1754">
        <f>'t1'!L106-'t3'!C106-'t3'!E106-'t3'!G106-'t3'!I106-'t3'!K106+'t3'!M106+'t3'!O106+'t3'!Q106</f>
        <v>2</v>
      </c>
      <c r="AY106" s="1755">
        <f>'t1'!M106-'t3'!D106-'t3'!F106-'t3'!H106-'t3'!J106-'t3'!L106+'t3'!N106+'t3'!P106+'t3'!R106</f>
        <v>0</v>
      </c>
      <c r="AZ106" s="1070">
        <f>'t1'!N106</f>
        <v>1</v>
      </c>
    </row>
    <row r="107" spans="1:52" ht="14.25" customHeight="1">
      <c r="A107" s="1136" t="str">
        <f>'t1'!A107</f>
        <v>analisti dir. a t. determinato(art. 15-septies dlgs. 502/92)</v>
      </c>
      <c r="B107" s="1171" t="str">
        <f>'t1'!B107</f>
        <v>TD0609</v>
      </c>
      <c r="C107" s="571">
        <v>0</v>
      </c>
      <c r="D107" s="573">
        <v>0</v>
      </c>
      <c r="E107" s="571">
        <v>0</v>
      </c>
      <c r="F107" s="573">
        <v>0</v>
      </c>
      <c r="G107" s="571">
        <v>0</v>
      </c>
      <c r="H107" s="573">
        <v>0</v>
      </c>
      <c r="I107" s="571">
        <v>0</v>
      </c>
      <c r="J107" s="573">
        <v>0</v>
      </c>
      <c r="K107" s="571">
        <v>0</v>
      </c>
      <c r="L107" s="573">
        <v>0</v>
      </c>
      <c r="M107" s="571">
        <v>0</v>
      </c>
      <c r="N107" s="573">
        <v>0</v>
      </c>
      <c r="O107" s="571">
        <v>0</v>
      </c>
      <c r="P107" s="573">
        <v>0</v>
      </c>
      <c r="Q107" s="571">
        <v>0</v>
      </c>
      <c r="R107" s="573">
        <v>0</v>
      </c>
      <c r="S107" s="571">
        <v>0</v>
      </c>
      <c r="T107" s="573">
        <v>0</v>
      </c>
      <c r="U107" s="571">
        <v>0</v>
      </c>
      <c r="V107" s="573">
        <v>0</v>
      </c>
      <c r="W107" s="571">
        <v>0</v>
      </c>
      <c r="X107" s="573">
        <v>0</v>
      </c>
      <c r="Y107" s="571">
        <v>0</v>
      </c>
      <c r="Z107" s="573">
        <v>0</v>
      </c>
      <c r="AA107" s="571">
        <v>0</v>
      </c>
      <c r="AB107" s="573">
        <v>0</v>
      </c>
      <c r="AC107" s="571">
        <v>0</v>
      </c>
      <c r="AD107" s="573">
        <v>0</v>
      </c>
      <c r="AE107" s="571">
        <v>0</v>
      </c>
      <c r="AF107" s="573">
        <v>0</v>
      </c>
      <c r="AG107" s="571">
        <v>0</v>
      </c>
      <c r="AH107" s="573">
        <v>0</v>
      </c>
      <c r="AI107" s="571">
        <v>0</v>
      </c>
      <c r="AJ107" s="573">
        <v>0</v>
      </c>
      <c r="AK107" s="571">
        <v>0</v>
      </c>
      <c r="AL107" s="573">
        <v>0</v>
      </c>
      <c r="AM107" s="571">
        <v>0</v>
      </c>
      <c r="AN107" s="573">
        <v>0</v>
      </c>
      <c r="AO107" s="571">
        <v>0</v>
      </c>
      <c r="AP107" s="573">
        <v>0</v>
      </c>
      <c r="AQ107" s="571">
        <v>0</v>
      </c>
      <c r="AR107" s="573">
        <v>0</v>
      </c>
      <c r="AS107" s="571">
        <v>0</v>
      </c>
      <c r="AT107" s="576">
        <v>0</v>
      </c>
      <c r="AU107" s="1370">
        <f t="shared" si="3"/>
        <v>0</v>
      </c>
      <c r="AV107" s="1371">
        <f t="shared" si="3"/>
        <v>0</v>
      </c>
      <c r="AW107" s="1762" t="str">
        <f t="shared" si="4"/>
        <v>OK</v>
      </c>
      <c r="AX107" s="1754">
        <f>'t1'!L107-'t3'!C107-'t3'!E107-'t3'!G107-'t3'!I107-'t3'!K107+'t3'!M107+'t3'!O107+'t3'!Q107</f>
        <v>0</v>
      </c>
      <c r="AY107" s="1755">
        <f>'t1'!M107-'t3'!D107-'t3'!F107-'t3'!H107-'t3'!J107-'t3'!L107+'t3'!N107+'t3'!P107+'t3'!R107</f>
        <v>0</v>
      </c>
      <c r="AZ107" s="1070">
        <f>'t1'!N107</f>
        <v>0</v>
      </c>
    </row>
    <row r="108" spans="1:52" ht="14.25" customHeight="1">
      <c r="A108" s="1136" t="str">
        <f>'t1'!A108</f>
        <v>statistico dirig. con incarico di struttura complessa</v>
      </c>
      <c r="B108" s="1171" t="str">
        <f>'t1'!B108</f>
        <v>TD0071</v>
      </c>
      <c r="C108" s="571">
        <v>0</v>
      </c>
      <c r="D108" s="573">
        <v>0</v>
      </c>
      <c r="E108" s="571">
        <v>0</v>
      </c>
      <c r="F108" s="573">
        <v>0</v>
      </c>
      <c r="G108" s="571">
        <v>0</v>
      </c>
      <c r="H108" s="573">
        <v>0</v>
      </c>
      <c r="I108" s="571">
        <v>0</v>
      </c>
      <c r="J108" s="573">
        <v>0</v>
      </c>
      <c r="K108" s="571">
        <v>0</v>
      </c>
      <c r="L108" s="573">
        <v>0</v>
      </c>
      <c r="M108" s="571">
        <v>0</v>
      </c>
      <c r="N108" s="573">
        <v>0</v>
      </c>
      <c r="O108" s="571">
        <v>0</v>
      </c>
      <c r="P108" s="573">
        <v>0</v>
      </c>
      <c r="Q108" s="571">
        <v>0</v>
      </c>
      <c r="R108" s="573">
        <v>0</v>
      </c>
      <c r="S108" s="571">
        <v>0</v>
      </c>
      <c r="T108" s="573">
        <v>0</v>
      </c>
      <c r="U108" s="571">
        <v>0</v>
      </c>
      <c r="V108" s="573">
        <v>0</v>
      </c>
      <c r="W108" s="571">
        <v>0</v>
      </c>
      <c r="X108" s="573">
        <v>0</v>
      </c>
      <c r="Y108" s="571">
        <v>0</v>
      </c>
      <c r="Z108" s="573">
        <v>0</v>
      </c>
      <c r="AA108" s="571">
        <v>0</v>
      </c>
      <c r="AB108" s="573">
        <v>0</v>
      </c>
      <c r="AC108" s="571">
        <v>0</v>
      </c>
      <c r="AD108" s="573">
        <v>0</v>
      </c>
      <c r="AE108" s="571">
        <v>0</v>
      </c>
      <c r="AF108" s="573">
        <v>0</v>
      </c>
      <c r="AG108" s="571">
        <v>0</v>
      </c>
      <c r="AH108" s="573">
        <v>0</v>
      </c>
      <c r="AI108" s="571">
        <v>0</v>
      </c>
      <c r="AJ108" s="573">
        <v>0</v>
      </c>
      <c r="AK108" s="571">
        <v>0</v>
      </c>
      <c r="AL108" s="573">
        <v>0</v>
      </c>
      <c r="AM108" s="571">
        <v>0</v>
      </c>
      <c r="AN108" s="573">
        <v>0</v>
      </c>
      <c r="AO108" s="571">
        <v>0</v>
      </c>
      <c r="AP108" s="573">
        <v>0</v>
      </c>
      <c r="AQ108" s="571">
        <v>0</v>
      </c>
      <c r="AR108" s="573">
        <v>0</v>
      </c>
      <c r="AS108" s="571">
        <v>0</v>
      </c>
      <c r="AT108" s="576">
        <v>0</v>
      </c>
      <c r="AU108" s="1370">
        <f t="shared" si="3"/>
        <v>0</v>
      </c>
      <c r="AV108" s="1371">
        <f t="shared" si="3"/>
        <v>0</v>
      </c>
      <c r="AW108" s="1762" t="str">
        <f t="shared" si="4"/>
        <v>OK</v>
      </c>
      <c r="AX108" s="1754">
        <f>'t1'!L108-'t3'!C108-'t3'!E108-'t3'!G108-'t3'!I108-'t3'!K108+'t3'!M108+'t3'!O108+'t3'!Q108</f>
        <v>0</v>
      </c>
      <c r="AY108" s="1755">
        <f>'t1'!M108-'t3'!D108-'t3'!F108-'t3'!H108-'t3'!J108-'t3'!L108+'t3'!N108+'t3'!P108+'t3'!R108</f>
        <v>0</v>
      </c>
      <c r="AZ108" s="1070">
        <f>'t1'!N108</f>
        <v>0</v>
      </c>
    </row>
    <row r="109" spans="1:52" ht="14.25" customHeight="1">
      <c r="A109" s="1136" t="str">
        <f>'t1'!A109</f>
        <v>statistico dirig. con incarico di struttura semplice</v>
      </c>
      <c r="B109" s="1171" t="str">
        <f>'t1'!B109</f>
        <v>TD0S70</v>
      </c>
      <c r="C109" s="571">
        <v>0</v>
      </c>
      <c r="D109" s="573">
        <v>0</v>
      </c>
      <c r="E109" s="571">
        <v>0</v>
      </c>
      <c r="F109" s="573">
        <v>0</v>
      </c>
      <c r="G109" s="571">
        <v>0</v>
      </c>
      <c r="H109" s="573">
        <v>0</v>
      </c>
      <c r="I109" s="571">
        <v>0</v>
      </c>
      <c r="J109" s="573">
        <v>0</v>
      </c>
      <c r="K109" s="571">
        <v>0</v>
      </c>
      <c r="L109" s="573">
        <v>0</v>
      </c>
      <c r="M109" s="571">
        <v>0</v>
      </c>
      <c r="N109" s="573">
        <v>0</v>
      </c>
      <c r="O109" s="571">
        <v>0</v>
      </c>
      <c r="P109" s="573">
        <v>0</v>
      </c>
      <c r="Q109" s="571">
        <v>0</v>
      </c>
      <c r="R109" s="573">
        <v>0</v>
      </c>
      <c r="S109" s="571">
        <v>0</v>
      </c>
      <c r="T109" s="573">
        <v>0</v>
      </c>
      <c r="U109" s="571">
        <v>1</v>
      </c>
      <c r="V109" s="573">
        <v>0</v>
      </c>
      <c r="W109" s="571">
        <v>0</v>
      </c>
      <c r="X109" s="573">
        <v>0</v>
      </c>
      <c r="Y109" s="571">
        <v>0</v>
      </c>
      <c r="Z109" s="573">
        <v>0</v>
      </c>
      <c r="AA109" s="571">
        <v>0</v>
      </c>
      <c r="AB109" s="573">
        <v>0</v>
      </c>
      <c r="AC109" s="571">
        <v>0</v>
      </c>
      <c r="AD109" s="573">
        <v>0</v>
      </c>
      <c r="AE109" s="571">
        <v>0</v>
      </c>
      <c r="AF109" s="573">
        <v>0</v>
      </c>
      <c r="AG109" s="571">
        <v>0</v>
      </c>
      <c r="AH109" s="573">
        <v>0</v>
      </c>
      <c r="AI109" s="571">
        <v>0</v>
      </c>
      <c r="AJ109" s="573">
        <v>0</v>
      </c>
      <c r="AK109" s="571">
        <v>0</v>
      </c>
      <c r="AL109" s="573">
        <v>0</v>
      </c>
      <c r="AM109" s="571">
        <v>0</v>
      </c>
      <c r="AN109" s="573">
        <v>0</v>
      </c>
      <c r="AO109" s="571">
        <v>0</v>
      </c>
      <c r="AP109" s="573">
        <v>0</v>
      </c>
      <c r="AQ109" s="571">
        <v>0</v>
      </c>
      <c r="AR109" s="573">
        <v>0</v>
      </c>
      <c r="AS109" s="571">
        <v>0</v>
      </c>
      <c r="AT109" s="576">
        <v>0</v>
      </c>
      <c r="AU109" s="1370">
        <f t="shared" si="3"/>
        <v>1</v>
      </c>
      <c r="AV109" s="1371">
        <f t="shared" si="3"/>
        <v>0</v>
      </c>
      <c r="AW109" s="1762" t="str">
        <f t="shared" si="4"/>
        <v>OK</v>
      </c>
      <c r="AX109" s="1754">
        <f>'t1'!L109-'t3'!C109-'t3'!E109-'t3'!G109-'t3'!I109-'t3'!K109+'t3'!M109+'t3'!O109+'t3'!Q109</f>
        <v>1</v>
      </c>
      <c r="AY109" s="1755">
        <f>'t1'!M109-'t3'!D109-'t3'!F109-'t3'!H109-'t3'!J109-'t3'!L109+'t3'!N109+'t3'!P109+'t3'!R109</f>
        <v>0</v>
      </c>
      <c r="AZ109" s="1070">
        <f>'t1'!N109</f>
        <v>1</v>
      </c>
    </row>
    <row r="110" spans="1:52" ht="14.25" customHeight="1">
      <c r="A110" s="1136" t="str">
        <f>'t1'!A110</f>
        <v>statistico dirig. con altri incar.prof.li</v>
      </c>
      <c r="B110" s="1171" t="str">
        <f>'t1'!B110</f>
        <v>TD0A70</v>
      </c>
      <c r="C110" s="571">
        <v>0</v>
      </c>
      <c r="D110" s="573">
        <v>0</v>
      </c>
      <c r="E110" s="571">
        <v>0</v>
      </c>
      <c r="F110" s="573">
        <v>0</v>
      </c>
      <c r="G110" s="571">
        <v>0</v>
      </c>
      <c r="H110" s="573">
        <v>0</v>
      </c>
      <c r="I110" s="571">
        <v>0</v>
      </c>
      <c r="J110" s="573">
        <v>0</v>
      </c>
      <c r="K110" s="571">
        <v>0</v>
      </c>
      <c r="L110" s="573">
        <v>0</v>
      </c>
      <c r="M110" s="571">
        <v>0</v>
      </c>
      <c r="N110" s="573">
        <v>0</v>
      </c>
      <c r="O110" s="571">
        <v>0</v>
      </c>
      <c r="P110" s="573">
        <v>0</v>
      </c>
      <c r="Q110" s="571">
        <v>0</v>
      </c>
      <c r="R110" s="573">
        <v>0</v>
      </c>
      <c r="S110" s="571">
        <v>0</v>
      </c>
      <c r="T110" s="573">
        <v>0</v>
      </c>
      <c r="U110" s="571">
        <v>0</v>
      </c>
      <c r="V110" s="573">
        <v>1</v>
      </c>
      <c r="W110" s="571">
        <v>0</v>
      </c>
      <c r="X110" s="573">
        <v>0</v>
      </c>
      <c r="Y110" s="571">
        <v>0</v>
      </c>
      <c r="Z110" s="573">
        <v>0</v>
      </c>
      <c r="AA110" s="571">
        <v>0</v>
      </c>
      <c r="AB110" s="573">
        <v>0</v>
      </c>
      <c r="AC110" s="571">
        <v>0</v>
      </c>
      <c r="AD110" s="573">
        <v>0</v>
      </c>
      <c r="AE110" s="571">
        <v>0</v>
      </c>
      <c r="AF110" s="573">
        <v>0</v>
      </c>
      <c r="AG110" s="571">
        <v>0</v>
      </c>
      <c r="AH110" s="573">
        <v>0</v>
      </c>
      <c r="AI110" s="571">
        <v>0</v>
      </c>
      <c r="AJ110" s="573">
        <v>0</v>
      </c>
      <c r="AK110" s="571">
        <v>0</v>
      </c>
      <c r="AL110" s="573">
        <v>0</v>
      </c>
      <c r="AM110" s="571">
        <v>0</v>
      </c>
      <c r="AN110" s="573">
        <v>0</v>
      </c>
      <c r="AO110" s="571">
        <v>0</v>
      </c>
      <c r="AP110" s="573">
        <v>0</v>
      </c>
      <c r="AQ110" s="571">
        <v>0</v>
      </c>
      <c r="AR110" s="573">
        <v>0</v>
      </c>
      <c r="AS110" s="571">
        <v>0</v>
      </c>
      <c r="AT110" s="576">
        <v>0</v>
      </c>
      <c r="AU110" s="1370">
        <f t="shared" si="3"/>
        <v>0</v>
      </c>
      <c r="AV110" s="1371">
        <f t="shared" si="3"/>
        <v>1</v>
      </c>
      <c r="AW110" s="1762" t="str">
        <f t="shared" si="4"/>
        <v>OK</v>
      </c>
      <c r="AX110" s="1754">
        <f>'t1'!L110-'t3'!C110-'t3'!E110-'t3'!G110-'t3'!I110-'t3'!K110+'t3'!M110+'t3'!O110+'t3'!Q110</f>
        <v>0</v>
      </c>
      <c r="AY110" s="1755">
        <f>'t1'!M110-'t3'!D110-'t3'!F110-'t3'!H110-'t3'!J110-'t3'!L110+'t3'!N110+'t3'!P110+'t3'!R110</f>
        <v>1</v>
      </c>
      <c r="AZ110" s="1070">
        <f>'t1'!N110</f>
        <v>1</v>
      </c>
    </row>
    <row r="111" spans="1:52" ht="14.25" customHeight="1">
      <c r="A111" s="1136" t="str">
        <f>'t1'!A111</f>
        <v>statistico dir. a t.determinato(art. 15-septies dlgs.502/92)</v>
      </c>
      <c r="B111" s="1171" t="str">
        <f>'t1'!B111</f>
        <v>TD0610</v>
      </c>
      <c r="C111" s="571">
        <v>0</v>
      </c>
      <c r="D111" s="573">
        <v>0</v>
      </c>
      <c r="E111" s="571">
        <v>0</v>
      </c>
      <c r="F111" s="573">
        <v>0</v>
      </c>
      <c r="G111" s="571">
        <v>0</v>
      </c>
      <c r="H111" s="573">
        <v>0</v>
      </c>
      <c r="I111" s="571">
        <v>0</v>
      </c>
      <c r="J111" s="573">
        <v>0</v>
      </c>
      <c r="K111" s="571">
        <v>0</v>
      </c>
      <c r="L111" s="573">
        <v>0</v>
      </c>
      <c r="M111" s="571">
        <v>0</v>
      </c>
      <c r="N111" s="573">
        <v>0</v>
      </c>
      <c r="O111" s="571">
        <v>0</v>
      </c>
      <c r="P111" s="573">
        <v>0</v>
      </c>
      <c r="Q111" s="571">
        <v>0</v>
      </c>
      <c r="R111" s="573">
        <v>0</v>
      </c>
      <c r="S111" s="571">
        <v>0</v>
      </c>
      <c r="T111" s="573">
        <v>0</v>
      </c>
      <c r="U111" s="571">
        <v>0</v>
      </c>
      <c r="V111" s="573">
        <v>0</v>
      </c>
      <c r="W111" s="571">
        <v>0</v>
      </c>
      <c r="X111" s="573">
        <v>0</v>
      </c>
      <c r="Y111" s="571">
        <v>0</v>
      </c>
      <c r="Z111" s="573">
        <v>0</v>
      </c>
      <c r="AA111" s="571">
        <v>0</v>
      </c>
      <c r="AB111" s="573">
        <v>0</v>
      </c>
      <c r="AC111" s="571">
        <v>0</v>
      </c>
      <c r="AD111" s="573">
        <v>0</v>
      </c>
      <c r="AE111" s="571">
        <v>0</v>
      </c>
      <c r="AF111" s="573">
        <v>0</v>
      </c>
      <c r="AG111" s="571">
        <v>0</v>
      </c>
      <c r="AH111" s="573">
        <v>0</v>
      </c>
      <c r="AI111" s="571">
        <v>0</v>
      </c>
      <c r="AJ111" s="573">
        <v>0</v>
      </c>
      <c r="AK111" s="571">
        <v>0</v>
      </c>
      <c r="AL111" s="573">
        <v>0</v>
      </c>
      <c r="AM111" s="571">
        <v>0</v>
      </c>
      <c r="AN111" s="573">
        <v>0</v>
      </c>
      <c r="AO111" s="571">
        <v>0</v>
      </c>
      <c r="AP111" s="573">
        <v>0</v>
      </c>
      <c r="AQ111" s="571">
        <v>0</v>
      </c>
      <c r="AR111" s="573">
        <v>0</v>
      </c>
      <c r="AS111" s="571">
        <v>0</v>
      </c>
      <c r="AT111" s="576">
        <v>0</v>
      </c>
      <c r="AU111" s="1370">
        <f t="shared" si="3"/>
        <v>0</v>
      </c>
      <c r="AV111" s="1371">
        <f t="shared" si="3"/>
        <v>0</v>
      </c>
      <c r="AW111" s="1762" t="str">
        <f t="shared" si="4"/>
        <v>OK</v>
      </c>
      <c r="AX111" s="1754">
        <f>'t1'!L111-'t3'!C111-'t3'!E111-'t3'!G111-'t3'!I111-'t3'!K111+'t3'!M111+'t3'!O111+'t3'!Q111</f>
        <v>0</v>
      </c>
      <c r="AY111" s="1755">
        <f>'t1'!M111-'t3'!D111-'t3'!F111-'t3'!H111-'t3'!J111-'t3'!L111+'t3'!N111+'t3'!P111+'t3'!R111</f>
        <v>0</v>
      </c>
      <c r="AZ111" s="1070">
        <f>'t1'!N111</f>
        <v>0</v>
      </c>
    </row>
    <row r="112" spans="1:52" ht="14.25" customHeight="1">
      <c r="A112" s="1136" t="str">
        <f>'t1'!A112</f>
        <v>sociologo dirig. con incarico di struttura complessa</v>
      </c>
      <c r="B112" s="1171" t="str">
        <f>'t1'!B112</f>
        <v>TD0068</v>
      </c>
      <c r="C112" s="571">
        <v>0</v>
      </c>
      <c r="D112" s="573">
        <v>0</v>
      </c>
      <c r="E112" s="571">
        <v>0</v>
      </c>
      <c r="F112" s="573">
        <v>0</v>
      </c>
      <c r="G112" s="571">
        <v>0</v>
      </c>
      <c r="H112" s="573">
        <v>0</v>
      </c>
      <c r="I112" s="571">
        <v>0</v>
      </c>
      <c r="J112" s="573">
        <v>0</v>
      </c>
      <c r="K112" s="571">
        <v>0</v>
      </c>
      <c r="L112" s="573">
        <v>0</v>
      </c>
      <c r="M112" s="571">
        <v>0</v>
      </c>
      <c r="N112" s="573">
        <v>0</v>
      </c>
      <c r="O112" s="571">
        <v>0</v>
      </c>
      <c r="P112" s="573">
        <v>0</v>
      </c>
      <c r="Q112" s="571">
        <v>0</v>
      </c>
      <c r="R112" s="573">
        <v>0</v>
      </c>
      <c r="S112" s="571">
        <v>0</v>
      </c>
      <c r="T112" s="573">
        <v>0</v>
      </c>
      <c r="U112" s="571">
        <v>0</v>
      </c>
      <c r="V112" s="573">
        <v>0</v>
      </c>
      <c r="W112" s="571">
        <v>0</v>
      </c>
      <c r="X112" s="573">
        <v>0</v>
      </c>
      <c r="Y112" s="571">
        <v>0</v>
      </c>
      <c r="Z112" s="573">
        <v>0</v>
      </c>
      <c r="AA112" s="571">
        <v>0</v>
      </c>
      <c r="AB112" s="573">
        <v>0</v>
      </c>
      <c r="AC112" s="571">
        <v>0</v>
      </c>
      <c r="AD112" s="573">
        <v>0</v>
      </c>
      <c r="AE112" s="571">
        <v>0</v>
      </c>
      <c r="AF112" s="573">
        <v>0</v>
      </c>
      <c r="AG112" s="571">
        <v>0</v>
      </c>
      <c r="AH112" s="573">
        <v>0</v>
      </c>
      <c r="AI112" s="571">
        <v>0</v>
      </c>
      <c r="AJ112" s="573">
        <v>0</v>
      </c>
      <c r="AK112" s="571">
        <v>0</v>
      </c>
      <c r="AL112" s="573">
        <v>0</v>
      </c>
      <c r="AM112" s="571">
        <v>0</v>
      </c>
      <c r="AN112" s="573">
        <v>0</v>
      </c>
      <c r="AO112" s="571">
        <v>0</v>
      </c>
      <c r="AP112" s="573">
        <v>0</v>
      </c>
      <c r="AQ112" s="571">
        <v>0</v>
      </c>
      <c r="AR112" s="573">
        <v>0</v>
      </c>
      <c r="AS112" s="571">
        <v>0</v>
      </c>
      <c r="AT112" s="576">
        <v>0</v>
      </c>
      <c r="AU112" s="1370">
        <f t="shared" si="3"/>
        <v>0</v>
      </c>
      <c r="AV112" s="1371">
        <f t="shared" si="3"/>
        <v>0</v>
      </c>
      <c r="AW112" s="1762" t="str">
        <f t="shared" si="4"/>
        <v>OK</v>
      </c>
      <c r="AX112" s="1754">
        <f>'t1'!L112-'t3'!C112-'t3'!E112-'t3'!G112-'t3'!I112-'t3'!K112+'t3'!M112+'t3'!O112+'t3'!Q112</f>
        <v>0</v>
      </c>
      <c r="AY112" s="1755">
        <f>'t1'!M112-'t3'!D112-'t3'!F112-'t3'!H112-'t3'!J112-'t3'!L112+'t3'!N112+'t3'!P112+'t3'!R112</f>
        <v>0</v>
      </c>
      <c r="AZ112" s="1070">
        <f>'t1'!N112</f>
        <v>0</v>
      </c>
    </row>
    <row r="113" spans="1:52" ht="14.25" customHeight="1">
      <c r="A113" s="1136" t="str">
        <f>'t1'!A113</f>
        <v>sociologo dirig. con incarico di struttura semplice</v>
      </c>
      <c r="B113" s="1171" t="str">
        <f>'t1'!B113</f>
        <v>TD0S67</v>
      </c>
      <c r="C113" s="571">
        <v>0</v>
      </c>
      <c r="D113" s="573">
        <v>0</v>
      </c>
      <c r="E113" s="571">
        <v>0</v>
      </c>
      <c r="F113" s="573">
        <v>0</v>
      </c>
      <c r="G113" s="571">
        <v>0</v>
      </c>
      <c r="H113" s="573">
        <v>0</v>
      </c>
      <c r="I113" s="571">
        <v>0</v>
      </c>
      <c r="J113" s="573">
        <v>0</v>
      </c>
      <c r="K113" s="571">
        <v>0</v>
      </c>
      <c r="L113" s="573">
        <v>0</v>
      </c>
      <c r="M113" s="571">
        <v>0</v>
      </c>
      <c r="N113" s="573">
        <v>0</v>
      </c>
      <c r="O113" s="571">
        <v>0</v>
      </c>
      <c r="P113" s="573">
        <v>0</v>
      </c>
      <c r="Q113" s="571">
        <v>0</v>
      </c>
      <c r="R113" s="573">
        <v>0</v>
      </c>
      <c r="S113" s="571">
        <v>0</v>
      </c>
      <c r="T113" s="573">
        <v>0</v>
      </c>
      <c r="U113" s="571">
        <v>0</v>
      </c>
      <c r="V113" s="573">
        <v>0</v>
      </c>
      <c r="W113" s="571">
        <v>0</v>
      </c>
      <c r="X113" s="573">
        <v>0</v>
      </c>
      <c r="Y113" s="571">
        <v>0</v>
      </c>
      <c r="Z113" s="573">
        <v>0</v>
      </c>
      <c r="AA113" s="571">
        <v>0</v>
      </c>
      <c r="AB113" s="573">
        <v>0</v>
      </c>
      <c r="AC113" s="571">
        <v>0</v>
      </c>
      <c r="AD113" s="573">
        <v>0</v>
      </c>
      <c r="AE113" s="571">
        <v>0</v>
      </c>
      <c r="AF113" s="573">
        <v>0</v>
      </c>
      <c r="AG113" s="571">
        <v>0</v>
      </c>
      <c r="AH113" s="573">
        <v>0</v>
      </c>
      <c r="AI113" s="571">
        <v>0</v>
      </c>
      <c r="AJ113" s="573">
        <v>0</v>
      </c>
      <c r="AK113" s="571">
        <v>0</v>
      </c>
      <c r="AL113" s="573">
        <v>0</v>
      </c>
      <c r="AM113" s="571">
        <v>0</v>
      </c>
      <c r="AN113" s="573">
        <v>0</v>
      </c>
      <c r="AO113" s="571">
        <v>0</v>
      </c>
      <c r="AP113" s="573">
        <v>0</v>
      </c>
      <c r="AQ113" s="571">
        <v>0</v>
      </c>
      <c r="AR113" s="573">
        <v>0</v>
      </c>
      <c r="AS113" s="571">
        <v>0</v>
      </c>
      <c r="AT113" s="576">
        <v>0</v>
      </c>
      <c r="AU113" s="1370">
        <f t="shared" si="3"/>
        <v>0</v>
      </c>
      <c r="AV113" s="1371">
        <f t="shared" si="3"/>
        <v>0</v>
      </c>
      <c r="AW113" s="1762" t="str">
        <f t="shared" si="4"/>
        <v>OK</v>
      </c>
      <c r="AX113" s="1754">
        <f>'t1'!L113-'t3'!C113-'t3'!E113-'t3'!G113-'t3'!I113-'t3'!K113+'t3'!M113+'t3'!O113+'t3'!Q113</f>
        <v>0</v>
      </c>
      <c r="AY113" s="1755">
        <f>'t1'!M113-'t3'!D113-'t3'!F113-'t3'!H113-'t3'!J113-'t3'!L113+'t3'!N113+'t3'!P113+'t3'!R113</f>
        <v>0</v>
      </c>
      <c r="AZ113" s="1070">
        <f>'t1'!N113</f>
        <v>0</v>
      </c>
    </row>
    <row r="114" spans="1:52" ht="14.25" customHeight="1">
      <c r="A114" s="1136" t="str">
        <f>'t1'!A114</f>
        <v>sociologo dirig. con altri incar.prof.li</v>
      </c>
      <c r="B114" s="1171" t="str">
        <f>'t1'!B114</f>
        <v>TD0A67</v>
      </c>
      <c r="C114" s="571">
        <v>0</v>
      </c>
      <c r="D114" s="573">
        <v>0</v>
      </c>
      <c r="E114" s="571">
        <v>0</v>
      </c>
      <c r="F114" s="573">
        <v>0</v>
      </c>
      <c r="G114" s="571">
        <v>0</v>
      </c>
      <c r="H114" s="573">
        <v>0</v>
      </c>
      <c r="I114" s="571">
        <v>0</v>
      </c>
      <c r="J114" s="573">
        <v>0</v>
      </c>
      <c r="K114" s="571">
        <v>0</v>
      </c>
      <c r="L114" s="573">
        <v>0</v>
      </c>
      <c r="M114" s="571">
        <v>0</v>
      </c>
      <c r="N114" s="573">
        <v>0</v>
      </c>
      <c r="O114" s="571">
        <v>0</v>
      </c>
      <c r="P114" s="573">
        <v>0</v>
      </c>
      <c r="Q114" s="571">
        <v>0</v>
      </c>
      <c r="R114" s="573">
        <v>0</v>
      </c>
      <c r="S114" s="571">
        <v>0</v>
      </c>
      <c r="T114" s="573">
        <v>0</v>
      </c>
      <c r="U114" s="571">
        <v>0</v>
      </c>
      <c r="V114" s="573">
        <v>0</v>
      </c>
      <c r="W114" s="571">
        <v>0</v>
      </c>
      <c r="X114" s="573">
        <v>0</v>
      </c>
      <c r="Y114" s="571">
        <v>0</v>
      </c>
      <c r="Z114" s="573">
        <v>0</v>
      </c>
      <c r="AA114" s="571">
        <v>0</v>
      </c>
      <c r="AB114" s="573">
        <v>0</v>
      </c>
      <c r="AC114" s="571">
        <v>0</v>
      </c>
      <c r="AD114" s="573">
        <v>0</v>
      </c>
      <c r="AE114" s="571">
        <v>0</v>
      </c>
      <c r="AF114" s="573">
        <v>0</v>
      </c>
      <c r="AG114" s="571">
        <v>0</v>
      </c>
      <c r="AH114" s="573">
        <v>0</v>
      </c>
      <c r="AI114" s="571">
        <v>0</v>
      </c>
      <c r="AJ114" s="573">
        <v>0</v>
      </c>
      <c r="AK114" s="571">
        <v>0</v>
      </c>
      <c r="AL114" s="573">
        <v>0</v>
      </c>
      <c r="AM114" s="571">
        <v>0</v>
      </c>
      <c r="AN114" s="573">
        <v>0</v>
      </c>
      <c r="AO114" s="571">
        <v>0</v>
      </c>
      <c r="AP114" s="573">
        <v>0</v>
      </c>
      <c r="AQ114" s="571">
        <v>0</v>
      </c>
      <c r="AR114" s="573">
        <v>0</v>
      </c>
      <c r="AS114" s="571">
        <v>0</v>
      </c>
      <c r="AT114" s="576">
        <v>0</v>
      </c>
      <c r="AU114" s="1370">
        <f t="shared" si="3"/>
        <v>0</v>
      </c>
      <c r="AV114" s="1371">
        <f t="shared" si="3"/>
        <v>0</v>
      </c>
      <c r="AW114" s="1762" t="str">
        <f t="shared" si="4"/>
        <v>OK</v>
      </c>
      <c r="AX114" s="1754">
        <f>'t1'!L114-'t3'!C114-'t3'!E114-'t3'!G114-'t3'!I114-'t3'!K114+'t3'!M114+'t3'!O114+'t3'!Q114</f>
        <v>0</v>
      </c>
      <c r="AY114" s="1755">
        <f>'t1'!M114-'t3'!D114-'t3'!F114-'t3'!H114-'t3'!J114-'t3'!L114+'t3'!N114+'t3'!P114+'t3'!R114</f>
        <v>0</v>
      </c>
      <c r="AZ114" s="1070">
        <f>'t1'!N114</f>
        <v>0</v>
      </c>
    </row>
    <row r="115" spans="1:52" ht="14.25" customHeight="1">
      <c r="A115" s="1136" t="str">
        <f>'t1'!A115</f>
        <v>sociologo dir. a t. determinato(art.15-septies dlgs. 502/92)</v>
      </c>
      <c r="B115" s="1171" t="str">
        <f>'t1'!B115</f>
        <v>TD0611</v>
      </c>
      <c r="C115" s="571">
        <v>0</v>
      </c>
      <c r="D115" s="573">
        <v>0</v>
      </c>
      <c r="E115" s="571">
        <v>0</v>
      </c>
      <c r="F115" s="573">
        <v>0</v>
      </c>
      <c r="G115" s="571">
        <v>0</v>
      </c>
      <c r="H115" s="573">
        <v>0</v>
      </c>
      <c r="I115" s="571">
        <v>0</v>
      </c>
      <c r="J115" s="573">
        <v>0</v>
      </c>
      <c r="K115" s="571">
        <v>0</v>
      </c>
      <c r="L115" s="573">
        <v>0</v>
      </c>
      <c r="M115" s="571">
        <v>0</v>
      </c>
      <c r="N115" s="573">
        <v>0</v>
      </c>
      <c r="O115" s="571">
        <v>0</v>
      </c>
      <c r="P115" s="573">
        <v>0</v>
      </c>
      <c r="Q115" s="571">
        <v>0</v>
      </c>
      <c r="R115" s="573">
        <v>0</v>
      </c>
      <c r="S115" s="571">
        <v>0</v>
      </c>
      <c r="T115" s="573">
        <v>0</v>
      </c>
      <c r="U115" s="571">
        <v>0</v>
      </c>
      <c r="V115" s="573">
        <v>0</v>
      </c>
      <c r="W115" s="571">
        <v>0</v>
      </c>
      <c r="X115" s="573">
        <v>0</v>
      </c>
      <c r="Y115" s="571">
        <v>0</v>
      </c>
      <c r="Z115" s="573">
        <v>0</v>
      </c>
      <c r="AA115" s="571">
        <v>0</v>
      </c>
      <c r="AB115" s="573">
        <v>0</v>
      </c>
      <c r="AC115" s="571">
        <v>0</v>
      </c>
      <c r="AD115" s="573">
        <v>0</v>
      </c>
      <c r="AE115" s="571">
        <v>0</v>
      </c>
      <c r="AF115" s="573">
        <v>0</v>
      </c>
      <c r="AG115" s="571">
        <v>0</v>
      </c>
      <c r="AH115" s="573">
        <v>0</v>
      </c>
      <c r="AI115" s="571">
        <v>0</v>
      </c>
      <c r="AJ115" s="573">
        <v>0</v>
      </c>
      <c r="AK115" s="571">
        <v>0</v>
      </c>
      <c r="AL115" s="573">
        <v>0</v>
      </c>
      <c r="AM115" s="571">
        <v>0</v>
      </c>
      <c r="AN115" s="573">
        <v>0</v>
      </c>
      <c r="AO115" s="571">
        <v>0</v>
      </c>
      <c r="AP115" s="573">
        <v>0</v>
      </c>
      <c r="AQ115" s="571">
        <v>0</v>
      </c>
      <c r="AR115" s="573">
        <v>0</v>
      </c>
      <c r="AS115" s="571">
        <v>0</v>
      </c>
      <c r="AT115" s="576">
        <v>0</v>
      </c>
      <c r="AU115" s="1370">
        <f t="shared" si="3"/>
        <v>0</v>
      </c>
      <c r="AV115" s="1371">
        <f t="shared" si="3"/>
        <v>0</v>
      </c>
      <c r="AW115" s="1762" t="str">
        <f t="shared" si="4"/>
        <v>OK</v>
      </c>
      <c r="AX115" s="1754">
        <f>'t1'!L115-'t3'!C115-'t3'!E115-'t3'!G115-'t3'!I115-'t3'!K115+'t3'!M115+'t3'!O115+'t3'!Q115</f>
        <v>0</v>
      </c>
      <c r="AY115" s="1755">
        <f>'t1'!M115-'t3'!D115-'t3'!F115-'t3'!H115-'t3'!J115-'t3'!L115+'t3'!N115+'t3'!P115+'t3'!R115</f>
        <v>0</v>
      </c>
      <c r="AZ115" s="1070">
        <f>'t1'!N115</f>
        <v>0</v>
      </c>
    </row>
    <row r="116" spans="1:52" ht="14.25" customHeight="1">
      <c r="A116" s="1136" t="str">
        <f>'t1'!A116</f>
        <v>collab.re prof.le assistente sociale esperto - ds</v>
      </c>
      <c r="B116" s="1171" t="str">
        <f>'t1'!B116</f>
        <v>T18025</v>
      </c>
      <c r="C116" s="571">
        <v>0</v>
      </c>
      <c r="D116" s="573">
        <v>0</v>
      </c>
      <c r="E116" s="571">
        <v>0</v>
      </c>
      <c r="F116" s="573">
        <v>0</v>
      </c>
      <c r="G116" s="571">
        <v>0</v>
      </c>
      <c r="H116" s="573">
        <v>0</v>
      </c>
      <c r="I116" s="571">
        <v>0</v>
      </c>
      <c r="J116" s="573">
        <v>0</v>
      </c>
      <c r="K116" s="571">
        <v>0</v>
      </c>
      <c r="L116" s="573">
        <v>0</v>
      </c>
      <c r="M116" s="571">
        <v>0</v>
      </c>
      <c r="N116" s="573">
        <v>0</v>
      </c>
      <c r="O116" s="571">
        <v>0</v>
      </c>
      <c r="P116" s="573">
        <v>0</v>
      </c>
      <c r="Q116" s="571">
        <v>0</v>
      </c>
      <c r="R116" s="573">
        <v>0</v>
      </c>
      <c r="S116" s="571">
        <v>0</v>
      </c>
      <c r="T116" s="573">
        <v>0</v>
      </c>
      <c r="U116" s="571">
        <v>0</v>
      </c>
      <c r="V116" s="573">
        <v>0</v>
      </c>
      <c r="W116" s="571">
        <v>0</v>
      </c>
      <c r="X116" s="573">
        <v>0</v>
      </c>
      <c r="Y116" s="571">
        <v>0</v>
      </c>
      <c r="Z116" s="573">
        <v>0</v>
      </c>
      <c r="AA116" s="571">
        <v>0</v>
      </c>
      <c r="AB116" s="573">
        <v>0</v>
      </c>
      <c r="AC116" s="571">
        <v>0</v>
      </c>
      <c r="AD116" s="573">
        <v>0</v>
      </c>
      <c r="AE116" s="571">
        <v>0</v>
      </c>
      <c r="AF116" s="573">
        <v>0</v>
      </c>
      <c r="AG116" s="571">
        <v>0</v>
      </c>
      <c r="AH116" s="573">
        <v>0</v>
      </c>
      <c r="AI116" s="571">
        <v>0</v>
      </c>
      <c r="AJ116" s="573">
        <v>0</v>
      </c>
      <c r="AK116" s="571">
        <v>0</v>
      </c>
      <c r="AL116" s="573">
        <v>0</v>
      </c>
      <c r="AM116" s="571">
        <v>0</v>
      </c>
      <c r="AN116" s="573">
        <v>0</v>
      </c>
      <c r="AO116" s="571">
        <v>0</v>
      </c>
      <c r="AP116" s="573">
        <v>0</v>
      </c>
      <c r="AQ116" s="571">
        <v>0</v>
      </c>
      <c r="AR116" s="573">
        <v>0</v>
      </c>
      <c r="AS116" s="571">
        <v>0</v>
      </c>
      <c r="AT116" s="576">
        <v>0</v>
      </c>
      <c r="AU116" s="1370">
        <f t="shared" si="3"/>
        <v>0</v>
      </c>
      <c r="AV116" s="1371">
        <f t="shared" si="3"/>
        <v>0</v>
      </c>
      <c r="AW116" s="1762" t="str">
        <f t="shared" si="4"/>
        <v>OK</v>
      </c>
      <c r="AX116" s="1754">
        <f>'t1'!L116-'t3'!C116-'t3'!E116-'t3'!G116-'t3'!I116-'t3'!K116+'t3'!M116+'t3'!O116+'t3'!Q116</f>
        <v>0</v>
      </c>
      <c r="AY116" s="1755">
        <f>'t1'!M116-'t3'!D116-'t3'!F116-'t3'!H116-'t3'!J116-'t3'!L116+'t3'!N116+'t3'!P116+'t3'!R116</f>
        <v>0</v>
      </c>
      <c r="AZ116" s="1070">
        <f>'t1'!N116</f>
        <v>0</v>
      </c>
    </row>
    <row r="117" spans="1:52" ht="14.25" customHeight="1">
      <c r="A117" s="1136" t="str">
        <f>'t1'!A117</f>
        <v>collab.re prof.le assistente sociale - d</v>
      </c>
      <c r="B117" s="1171" t="str">
        <f>'t1'!B117</f>
        <v>T16024</v>
      </c>
      <c r="C117" s="571">
        <v>0</v>
      </c>
      <c r="D117" s="573">
        <v>0</v>
      </c>
      <c r="E117" s="571">
        <v>0</v>
      </c>
      <c r="F117" s="573">
        <v>0</v>
      </c>
      <c r="G117" s="571">
        <v>0</v>
      </c>
      <c r="H117" s="573">
        <v>0</v>
      </c>
      <c r="I117" s="571">
        <v>0</v>
      </c>
      <c r="J117" s="573">
        <v>0</v>
      </c>
      <c r="K117" s="571">
        <v>0</v>
      </c>
      <c r="L117" s="573">
        <v>0</v>
      </c>
      <c r="M117" s="571">
        <v>0</v>
      </c>
      <c r="N117" s="573">
        <v>0</v>
      </c>
      <c r="O117" s="571">
        <v>0</v>
      </c>
      <c r="P117" s="573">
        <v>0</v>
      </c>
      <c r="Q117" s="571">
        <v>0</v>
      </c>
      <c r="R117" s="573">
        <v>0</v>
      </c>
      <c r="S117" s="571">
        <v>0</v>
      </c>
      <c r="T117" s="573">
        <v>0</v>
      </c>
      <c r="U117" s="571">
        <v>0</v>
      </c>
      <c r="V117" s="573">
        <v>2</v>
      </c>
      <c r="W117" s="571">
        <v>0</v>
      </c>
      <c r="X117" s="573">
        <v>0</v>
      </c>
      <c r="Y117" s="571">
        <v>0</v>
      </c>
      <c r="Z117" s="573">
        <v>0</v>
      </c>
      <c r="AA117" s="571">
        <v>0</v>
      </c>
      <c r="AB117" s="573">
        <v>0</v>
      </c>
      <c r="AC117" s="571">
        <v>0</v>
      </c>
      <c r="AD117" s="573">
        <v>0</v>
      </c>
      <c r="AE117" s="571">
        <v>0</v>
      </c>
      <c r="AF117" s="573">
        <v>0</v>
      </c>
      <c r="AG117" s="571">
        <v>0</v>
      </c>
      <c r="AH117" s="573">
        <v>0</v>
      </c>
      <c r="AI117" s="571">
        <v>0</v>
      </c>
      <c r="AJ117" s="573">
        <v>0</v>
      </c>
      <c r="AK117" s="571">
        <v>0</v>
      </c>
      <c r="AL117" s="573">
        <v>0</v>
      </c>
      <c r="AM117" s="571">
        <v>0</v>
      </c>
      <c r="AN117" s="573">
        <v>0</v>
      </c>
      <c r="AO117" s="571">
        <v>0</v>
      </c>
      <c r="AP117" s="573">
        <v>0</v>
      </c>
      <c r="AQ117" s="571">
        <v>0</v>
      </c>
      <c r="AR117" s="573">
        <v>0</v>
      </c>
      <c r="AS117" s="571">
        <v>0</v>
      </c>
      <c r="AT117" s="576">
        <v>0</v>
      </c>
      <c r="AU117" s="1370">
        <f t="shared" si="3"/>
        <v>0</v>
      </c>
      <c r="AV117" s="1371">
        <f t="shared" si="3"/>
        <v>2</v>
      </c>
      <c r="AW117" s="1762" t="str">
        <f t="shared" si="4"/>
        <v>OK</v>
      </c>
      <c r="AX117" s="1754">
        <f>'t1'!L117-'t3'!C117-'t3'!E117-'t3'!G117-'t3'!I117-'t3'!K117+'t3'!M117+'t3'!O117+'t3'!Q117</f>
        <v>0</v>
      </c>
      <c r="AY117" s="1755">
        <f>'t1'!M117-'t3'!D117-'t3'!F117-'t3'!H117-'t3'!J117-'t3'!L117+'t3'!N117+'t3'!P117+'t3'!R117</f>
        <v>2</v>
      </c>
      <c r="AZ117" s="1070">
        <f>'t1'!N117</f>
        <v>1</v>
      </c>
    </row>
    <row r="118" spans="1:52" ht="14.25" customHeight="1">
      <c r="A118" s="1136" t="str">
        <f>'t1'!A118</f>
        <v>collab.re tec. - prof.le esperto - ds</v>
      </c>
      <c r="B118" s="1171" t="str">
        <f>'t1'!B118</f>
        <v>T18027</v>
      </c>
      <c r="C118" s="571">
        <v>0</v>
      </c>
      <c r="D118" s="573">
        <v>0</v>
      </c>
      <c r="E118" s="571">
        <v>0</v>
      </c>
      <c r="F118" s="573">
        <v>0</v>
      </c>
      <c r="G118" s="571">
        <v>0</v>
      </c>
      <c r="H118" s="573">
        <v>0</v>
      </c>
      <c r="I118" s="571">
        <v>0</v>
      </c>
      <c r="J118" s="573">
        <v>0</v>
      </c>
      <c r="K118" s="571">
        <v>0</v>
      </c>
      <c r="L118" s="573">
        <v>0</v>
      </c>
      <c r="M118" s="571">
        <v>0</v>
      </c>
      <c r="N118" s="573">
        <v>0</v>
      </c>
      <c r="O118" s="571">
        <v>0</v>
      </c>
      <c r="P118" s="573">
        <v>0</v>
      </c>
      <c r="Q118" s="571">
        <v>0</v>
      </c>
      <c r="R118" s="573">
        <v>0</v>
      </c>
      <c r="S118" s="571">
        <v>0</v>
      </c>
      <c r="T118" s="573">
        <v>0</v>
      </c>
      <c r="U118" s="571">
        <v>0</v>
      </c>
      <c r="V118" s="573">
        <v>0</v>
      </c>
      <c r="W118" s="571">
        <v>0</v>
      </c>
      <c r="X118" s="573">
        <v>0</v>
      </c>
      <c r="Y118" s="571">
        <v>0</v>
      </c>
      <c r="Z118" s="573">
        <v>0</v>
      </c>
      <c r="AA118" s="571">
        <v>0</v>
      </c>
      <c r="AB118" s="573">
        <v>0</v>
      </c>
      <c r="AC118" s="571">
        <v>0</v>
      </c>
      <c r="AD118" s="573">
        <v>0</v>
      </c>
      <c r="AE118" s="571">
        <v>0</v>
      </c>
      <c r="AF118" s="573">
        <v>0</v>
      </c>
      <c r="AG118" s="571">
        <v>0</v>
      </c>
      <c r="AH118" s="573">
        <v>0</v>
      </c>
      <c r="AI118" s="571">
        <v>0</v>
      </c>
      <c r="AJ118" s="573">
        <v>0</v>
      </c>
      <c r="AK118" s="571">
        <v>0</v>
      </c>
      <c r="AL118" s="573">
        <v>0</v>
      </c>
      <c r="AM118" s="571">
        <v>0</v>
      </c>
      <c r="AN118" s="573">
        <v>0</v>
      </c>
      <c r="AO118" s="571">
        <v>0</v>
      </c>
      <c r="AP118" s="573">
        <v>0</v>
      </c>
      <c r="AQ118" s="571">
        <v>0</v>
      </c>
      <c r="AR118" s="573">
        <v>0</v>
      </c>
      <c r="AS118" s="571">
        <v>0</v>
      </c>
      <c r="AT118" s="576">
        <v>0</v>
      </c>
      <c r="AU118" s="1370">
        <f t="shared" si="3"/>
        <v>0</v>
      </c>
      <c r="AV118" s="1371">
        <f t="shared" si="3"/>
        <v>0</v>
      </c>
      <c r="AW118" s="1762" t="str">
        <f t="shared" si="4"/>
        <v>OK</v>
      </c>
      <c r="AX118" s="1754">
        <f>'t1'!L118-'t3'!C118-'t3'!E118-'t3'!G118-'t3'!I118-'t3'!K118+'t3'!M118+'t3'!O118+'t3'!Q118</f>
        <v>0</v>
      </c>
      <c r="AY118" s="1755">
        <f>'t1'!M118-'t3'!D118-'t3'!F118-'t3'!H118-'t3'!J118-'t3'!L118+'t3'!N118+'t3'!P118+'t3'!R118</f>
        <v>0</v>
      </c>
      <c r="AZ118" s="1070">
        <f>'t1'!N118</f>
        <v>0</v>
      </c>
    </row>
    <row r="119" spans="1:52" ht="14.25" customHeight="1">
      <c r="A119" s="1136" t="str">
        <f>'t1'!A119</f>
        <v>collab.re tec. - prof.le - d</v>
      </c>
      <c r="B119" s="1171" t="str">
        <f>'t1'!B119</f>
        <v>T16026</v>
      </c>
      <c r="C119" s="571">
        <v>0</v>
      </c>
      <c r="D119" s="573">
        <v>0</v>
      </c>
      <c r="E119" s="571">
        <v>0</v>
      </c>
      <c r="F119" s="573">
        <v>0</v>
      </c>
      <c r="G119" s="571">
        <v>0</v>
      </c>
      <c r="H119" s="573">
        <v>0</v>
      </c>
      <c r="I119" s="571">
        <v>0</v>
      </c>
      <c r="J119" s="573">
        <v>0</v>
      </c>
      <c r="K119" s="571">
        <v>0</v>
      </c>
      <c r="L119" s="573">
        <v>0</v>
      </c>
      <c r="M119" s="571">
        <v>0</v>
      </c>
      <c r="N119" s="573">
        <v>0</v>
      </c>
      <c r="O119" s="571">
        <v>0</v>
      </c>
      <c r="P119" s="573">
        <v>0</v>
      </c>
      <c r="Q119" s="571">
        <v>0</v>
      </c>
      <c r="R119" s="573">
        <v>0</v>
      </c>
      <c r="S119" s="571">
        <v>0</v>
      </c>
      <c r="T119" s="573">
        <v>0</v>
      </c>
      <c r="U119" s="571">
        <v>10</v>
      </c>
      <c r="V119" s="573">
        <v>1</v>
      </c>
      <c r="W119" s="571">
        <v>0</v>
      </c>
      <c r="X119" s="573">
        <v>0</v>
      </c>
      <c r="Y119" s="571">
        <v>0</v>
      </c>
      <c r="Z119" s="573">
        <v>0</v>
      </c>
      <c r="AA119" s="571">
        <v>0</v>
      </c>
      <c r="AB119" s="573">
        <v>0</v>
      </c>
      <c r="AC119" s="571">
        <v>0</v>
      </c>
      <c r="AD119" s="573">
        <v>0</v>
      </c>
      <c r="AE119" s="571">
        <v>0</v>
      </c>
      <c r="AF119" s="573">
        <v>0</v>
      </c>
      <c r="AG119" s="571">
        <v>0</v>
      </c>
      <c r="AH119" s="573">
        <v>0</v>
      </c>
      <c r="AI119" s="571">
        <v>0</v>
      </c>
      <c r="AJ119" s="573">
        <v>0</v>
      </c>
      <c r="AK119" s="571">
        <v>0</v>
      </c>
      <c r="AL119" s="573">
        <v>0</v>
      </c>
      <c r="AM119" s="571">
        <v>0</v>
      </c>
      <c r="AN119" s="573">
        <v>0</v>
      </c>
      <c r="AO119" s="571">
        <v>0</v>
      </c>
      <c r="AP119" s="573">
        <v>0</v>
      </c>
      <c r="AQ119" s="571">
        <v>0</v>
      </c>
      <c r="AR119" s="573">
        <v>0</v>
      </c>
      <c r="AS119" s="571">
        <v>0</v>
      </c>
      <c r="AT119" s="576">
        <v>0</v>
      </c>
      <c r="AU119" s="1370">
        <f t="shared" si="3"/>
        <v>10</v>
      </c>
      <c r="AV119" s="1371">
        <f t="shared" si="3"/>
        <v>1</v>
      </c>
      <c r="AW119" s="1762" t="str">
        <f t="shared" si="4"/>
        <v>OK</v>
      </c>
      <c r="AX119" s="1754">
        <f>'t1'!L119-'t3'!C119-'t3'!E119-'t3'!G119-'t3'!I119-'t3'!K119+'t3'!M119+'t3'!O119+'t3'!Q119</f>
        <v>10</v>
      </c>
      <c r="AY119" s="1755">
        <f>'t1'!M119-'t3'!D119-'t3'!F119-'t3'!H119-'t3'!J119-'t3'!L119+'t3'!N119+'t3'!P119+'t3'!R119</f>
        <v>1</v>
      </c>
      <c r="AZ119" s="1070">
        <f>'t1'!N119</f>
        <v>1</v>
      </c>
    </row>
    <row r="120" spans="1:52" ht="14.25" customHeight="1">
      <c r="A120" s="1136" t="str">
        <f>'t1'!A120</f>
        <v>oper.re prof.le assistente soc. - c</v>
      </c>
      <c r="B120" s="1171" t="str">
        <f>'t1'!B120</f>
        <v>T14050</v>
      </c>
      <c r="C120" s="571">
        <v>0</v>
      </c>
      <c r="D120" s="573">
        <v>0</v>
      </c>
      <c r="E120" s="571">
        <v>0</v>
      </c>
      <c r="F120" s="573">
        <v>0</v>
      </c>
      <c r="G120" s="571">
        <v>0</v>
      </c>
      <c r="H120" s="573">
        <v>0</v>
      </c>
      <c r="I120" s="571">
        <v>0</v>
      </c>
      <c r="J120" s="573">
        <v>0</v>
      </c>
      <c r="K120" s="571">
        <v>0</v>
      </c>
      <c r="L120" s="573">
        <v>0</v>
      </c>
      <c r="M120" s="571">
        <v>0</v>
      </c>
      <c r="N120" s="573">
        <v>0</v>
      </c>
      <c r="O120" s="571">
        <v>0</v>
      </c>
      <c r="P120" s="573">
        <v>0</v>
      </c>
      <c r="Q120" s="571">
        <v>0</v>
      </c>
      <c r="R120" s="573">
        <v>0</v>
      </c>
      <c r="S120" s="571">
        <v>0</v>
      </c>
      <c r="T120" s="573">
        <v>0</v>
      </c>
      <c r="U120" s="571">
        <v>0</v>
      </c>
      <c r="V120" s="573">
        <v>0</v>
      </c>
      <c r="W120" s="571">
        <v>0</v>
      </c>
      <c r="X120" s="573">
        <v>0</v>
      </c>
      <c r="Y120" s="571">
        <v>0</v>
      </c>
      <c r="Z120" s="573">
        <v>0</v>
      </c>
      <c r="AA120" s="571">
        <v>0</v>
      </c>
      <c r="AB120" s="573">
        <v>0</v>
      </c>
      <c r="AC120" s="571">
        <v>0</v>
      </c>
      <c r="AD120" s="573">
        <v>0</v>
      </c>
      <c r="AE120" s="571">
        <v>0</v>
      </c>
      <c r="AF120" s="573">
        <v>0</v>
      </c>
      <c r="AG120" s="571">
        <v>0</v>
      </c>
      <c r="AH120" s="573">
        <v>0</v>
      </c>
      <c r="AI120" s="571">
        <v>0</v>
      </c>
      <c r="AJ120" s="573">
        <v>0</v>
      </c>
      <c r="AK120" s="571">
        <v>0</v>
      </c>
      <c r="AL120" s="573">
        <v>0</v>
      </c>
      <c r="AM120" s="571">
        <v>0</v>
      </c>
      <c r="AN120" s="573">
        <v>0</v>
      </c>
      <c r="AO120" s="571">
        <v>0</v>
      </c>
      <c r="AP120" s="573">
        <v>0</v>
      </c>
      <c r="AQ120" s="571">
        <v>0</v>
      </c>
      <c r="AR120" s="573">
        <v>0</v>
      </c>
      <c r="AS120" s="571">
        <v>0</v>
      </c>
      <c r="AT120" s="576">
        <v>0</v>
      </c>
      <c r="AU120" s="1370">
        <f t="shared" si="3"/>
        <v>0</v>
      </c>
      <c r="AV120" s="1371">
        <f t="shared" si="3"/>
        <v>0</v>
      </c>
      <c r="AW120" s="1762" t="str">
        <f t="shared" si="4"/>
        <v>OK</v>
      </c>
      <c r="AX120" s="1754">
        <f>'t1'!L120-'t3'!C120-'t3'!E120-'t3'!G120-'t3'!I120-'t3'!K120+'t3'!M120+'t3'!O120+'t3'!Q120</f>
        <v>0</v>
      </c>
      <c r="AY120" s="1755">
        <f>'t1'!M120-'t3'!D120-'t3'!F120-'t3'!H120-'t3'!J120-'t3'!L120+'t3'!N120+'t3'!P120+'t3'!R120</f>
        <v>0</v>
      </c>
      <c r="AZ120" s="1070">
        <f>'t1'!N120</f>
        <v>0</v>
      </c>
    </row>
    <row r="121" spans="1:52" ht="14.25" customHeight="1">
      <c r="A121" s="1136" t="str">
        <f>'t1'!A121</f>
        <v>assistente tecnico - c</v>
      </c>
      <c r="B121" s="1171" t="str">
        <f>'t1'!B121</f>
        <v>T14007</v>
      </c>
      <c r="C121" s="571">
        <v>0</v>
      </c>
      <c r="D121" s="573">
        <v>0</v>
      </c>
      <c r="E121" s="571">
        <v>0</v>
      </c>
      <c r="F121" s="573">
        <v>0</v>
      </c>
      <c r="G121" s="571">
        <v>0</v>
      </c>
      <c r="H121" s="573">
        <v>0</v>
      </c>
      <c r="I121" s="571">
        <v>0</v>
      </c>
      <c r="J121" s="573">
        <v>0</v>
      </c>
      <c r="K121" s="571">
        <v>0</v>
      </c>
      <c r="L121" s="573">
        <v>0</v>
      </c>
      <c r="M121" s="571">
        <v>0</v>
      </c>
      <c r="N121" s="573">
        <v>0</v>
      </c>
      <c r="O121" s="571">
        <v>0</v>
      </c>
      <c r="P121" s="573">
        <v>0</v>
      </c>
      <c r="Q121" s="571">
        <v>0</v>
      </c>
      <c r="R121" s="573">
        <v>0</v>
      </c>
      <c r="S121" s="571">
        <v>0</v>
      </c>
      <c r="T121" s="573">
        <v>0</v>
      </c>
      <c r="U121" s="571">
        <v>14</v>
      </c>
      <c r="V121" s="573">
        <v>3</v>
      </c>
      <c r="W121" s="571">
        <v>0</v>
      </c>
      <c r="X121" s="573">
        <v>0</v>
      </c>
      <c r="Y121" s="571">
        <v>0</v>
      </c>
      <c r="Z121" s="573">
        <v>0</v>
      </c>
      <c r="AA121" s="571">
        <v>0</v>
      </c>
      <c r="AB121" s="573">
        <v>0</v>
      </c>
      <c r="AC121" s="571">
        <v>0</v>
      </c>
      <c r="AD121" s="573">
        <v>0</v>
      </c>
      <c r="AE121" s="571">
        <v>0</v>
      </c>
      <c r="AF121" s="573">
        <v>0</v>
      </c>
      <c r="AG121" s="571">
        <v>0</v>
      </c>
      <c r="AH121" s="573">
        <v>0</v>
      </c>
      <c r="AI121" s="571">
        <v>0</v>
      </c>
      <c r="AJ121" s="573">
        <v>0</v>
      </c>
      <c r="AK121" s="571">
        <v>0</v>
      </c>
      <c r="AL121" s="573">
        <v>0</v>
      </c>
      <c r="AM121" s="571">
        <v>0</v>
      </c>
      <c r="AN121" s="573">
        <v>0</v>
      </c>
      <c r="AO121" s="571">
        <v>0</v>
      </c>
      <c r="AP121" s="573">
        <v>0</v>
      </c>
      <c r="AQ121" s="571">
        <v>0</v>
      </c>
      <c r="AR121" s="573">
        <v>0</v>
      </c>
      <c r="AS121" s="571">
        <v>0</v>
      </c>
      <c r="AT121" s="576">
        <v>0</v>
      </c>
      <c r="AU121" s="1370">
        <f t="shared" si="3"/>
        <v>14</v>
      </c>
      <c r="AV121" s="1371">
        <f t="shared" si="3"/>
        <v>3</v>
      </c>
      <c r="AW121" s="1762" t="str">
        <f t="shared" si="4"/>
        <v>OK</v>
      </c>
      <c r="AX121" s="1754">
        <f>'t1'!L121-'t3'!C121-'t3'!E121-'t3'!G121-'t3'!I121-'t3'!K121+'t3'!M121+'t3'!O121+'t3'!Q121</f>
        <v>14</v>
      </c>
      <c r="AY121" s="1755">
        <f>'t1'!M121-'t3'!D121-'t3'!F121-'t3'!H121-'t3'!J121-'t3'!L121+'t3'!N121+'t3'!P121+'t3'!R121</f>
        <v>3</v>
      </c>
      <c r="AZ121" s="1070">
        <f>'t1'!N121</f>
        <v>1</v>
      </c>
    </row>
    <row r="122" spans="1:52" ht="14.25" customHeight="1">
      <c r="A122" s="1136" t="str">
        <f>'t1'!A122</f>
        <v>program.re - c</v>
      </c>
      <c r="B122" s="1171" t="str">
        <f>'t1'!B122</f>
        <v>T14063</v>
      </c>
      <c r="C122" s="571">
        <v>0</v>
      </c>
      <c r="D122" s="573">
        <v>0</v>
      </c>
      <c r="E122" s="571">
        <v>0</v>
      </c>
      <c r="F122" s="573">
        <v>0</v>
      </c>
      <c r="G122" s="571">
        <v>0</v>
      </c>
      <c r="H122" s="573">
        <v>0</v>
      </c>
      <c r="I122" s="571">
        <v>0</v>
      </c>
      <c r="J122" s="573">
        <v>0</v>
      </c>
      <c r="K122" s="571">
        <v>0</v>
      </c>
      <c r="L122" s="573">
        <v>0</v>
      </c>
      <c r="M122" s="571">
        <v>0</v>
      </c>
      <c r="N122" s="573">
        <v>0</v>
      </c>
      <c r="O122" s="571">
        <v>0</v>
      </c>
      <c r="P122" s="573">
        <v>0</v>
      </c>
      <c r="Q122" s="571">
        <v>0</v>
      </c>
      <c r="R122" s="573">
        <v>0</v>
      </c>
      <c r="S122" s="571">
        <v>0</v>
      </c>
      <c r="T122" s="573">
        <v>0</v>
      </c>
      <c r="U122" s="571">
        <v>3</v>
      </c>
      <c r="V122" s="573">
        <v>2</v>
      </c>
      <c r="W122" s="571">
        <v>0</v>
      </c>
      <c r="X122" s="573">
        <v>0</v>
      </c>
      <c r="Y122" s="571">
        <v>0</v>
      </c>
      <c r="Z122" s="573">
        <v>0</v>
      </c>
      <c r="AA122" s="571">
        <v>0</v>
      </c>
      <c r="AB122" s="573">
        <v>0</v>
      </c>
      <c r="AC122" s="571">
        <v>0</v>
      </c>
      <c r="AD122" s="573">
        <v>0</v>
      </c>
      <c r="AE122" s="571">
        <v>0</v>
      </c>
      <c r="AF122" s="573">
        <v>0</v>
      </c>
      <c r="AG122" s="571">
        <v>0</v>
      </c>
      <c r="AH122" s="573">
        <v>0</v>
      </c>
      <c r="AI122" s="571">
        <v>0</v>
      </c>
      <c r="AJ122" s="573">
        <v>0</v>
      </c>
      <c r="AK122" s="571">
        <v>0</v>
      </c>
      <c r="AL122" s="573">
        <v>0</v>
      </c>
      <c r="AM122" s="571">
        <v>0</v>
      </c>
      <c r="AN122" s="573">
        <v>0</v>
      </c>
      <c r="AO122" s="571">
        <v>0</v>
      </c>
      <c r="AP122" s="573">
        <v>0</v>
      </c>
      <c r="AQ122" s="571">
        <v>0</v>
      </c>
      <c r="AR122" s="573">
        <v>0</v>
      </c>
      <c r="AS122" s="571">
        <v>0</v>
      </c>
      <c r="AT122" s="576">
        <v>0</v>
      </c>
      <c r="AU122" s="1370">
        <f t="shared" si="3"/>
        <v>3</v>
      </c>
      <c r="AV122" s="1371">
        <f t="shared" si="3"/>
        <v>2</v>
      </c>
      <c r="AW122" s="1762" t="str">
        <f t="shared" si="4"/>
        <v>OK</v>
      </c>
      <c r="AX122" s="1754">
        <f>'t1'!L122-'t3'!C122-'t3'!E122-'t3'!G122-'t3'!I122-'t3'!K122+'t3'!M122+'t3'!O122+'t3'!Q122</f>
        <v>3</v>
      </c>
      <c r="AY122" s="1755">
        <f>'t1'!M122-'t3'!D122-'t3'!F122-'t3'!H122-'t3'!J122-'t3'!L122+'t3'!N122+'t3'!P122+'t3'!R122</f>
        <v>2</v>
      </c>
      <c r="AZ122" s="1070">
        <f>'t1'!N122</f>
        <v>1</v>
      </c>
    </row>
    <row r="123" spans="1:52" ht="14.25" customHeight="1">
      <c r="A123" s="1136" t="str">
        <f>'t1'!A123</f>
        <v>operatore tecnico special.to esperto - c (2)</v>
      </c>
      <c r="B123" s="1171" t="str">
        <f>'t1'!B123</f>
        <v>T14E59</v>
      </c>
      <c r="C123" s="571">
        <v>0</v>
      </c>
      <c r="D123" s="573">
        <v>0</v>
      </c>
      <c r="E123" s="571">
        <v>0</v>
      </c>
      <c r="F123" s="573">
        <v>0</v>
      </c>
      <c r="G123" s="571">
        <v>0</v>
      </c>
      <c r="H123" s="573">
        <v>0</v>
      </c>
      <c r="I123" s="571">
        <v>0</v>
      </c>
      <c r="J123" s="573">
        <v>0</v>
      </c>
      <c r="K123" s="571">
        <v>0</v>
      </c>
      <c r="L123" s="573">
        <v>0</v>
      </c>
      <c r="M123" s="571">
        <v>0</v>
      </c>
      <c r="N123" s="573">
        <v>0</v>
      </c>
      <c r="O123" s="571">
        <v>0</v>
      </c>
      <c r="P123" s="573">
        <v>0</v>
      </c>
      <c r="Q123" s="571">
        <v>0</v>
      </c>
      <c r="R123" s="573">
        <v>0</v>
      </c>
      <c r="S123" s="571">
        <v>0</v>
      </c>
      <c r="T123" s="573">
        <v>0</v>
      </c>
      <c r="U123" s="571">
        <v>8</v>
      </c>
      <c r="V123" s="573">
        <v>0</v>
      </c>
      <c r="W123" s="571">
        <v>0</v>
      </c>
      <c r="X123" s="573">
        <v>0</v>
      </c>
      <c r="Y123" s="571">
        <v>0</v>
      </c>
      <c r="Z123" s="573">
        <v>0</v>
      </c>
      <c r="AA123" s="571">
        <v>0</v>
      </c>
      <c r="AB123" s="573">
        <v>0</v>
      </c>
      <c r="AC123" s="571">
        <v>0</v>
      </c>
      <c r="AD123" s="573">
        <v>0</v>
      </c>
      <c r="AE123" s="571">
        <v>0</v>
      </c>
      <c r="AF123" s="573">
        <v>0</v>
      </c>
      <c r="AG123" s="571">
        <v>0</v>
      </c>
      <c r="AH123" s="573">
        <v>0</v>
      </c>
      <c r="AI123" s="571">
        <v>0</v>
      </c>
      <c r="AJ123" s="573">
        <v>0</v>
      </c>
      <c r="AK123" s="571">
        <v>0</v>
      </c>
      <c r="AL123" s="573">
        <v>0</v>
      </c>
      <c r="AM123" s="571">
        <v>0</v>
      </c>
      <c r="AN123" s="573">
        <v>0</v>
      </c>
      <c r="AO123" s="571">
        <v>0</v>
      </c>
      <c r="AP123" s="573">
        <v>0</v>
      </c>
      <c r="AQ123" s="571">
        <v>0</v>
      </c>
      <c r="AR123" s="573">
        <v>0</v>
      </c>
      <c r="AS123" s="571">
        <v>0</v>
      </c>
      <c r="AT123" s="576">
        <v>0</v>
      </c>
      <c r="AU123" s="1370">
        <f t="shared" ref="AU123:AV140" si="5">SUM(S123,U123,W123,Y123,C123,E123,G123,I123,K123,M123,O123,Q123,AA123,AC123,AE123,AG123,AI123,AK123,AM123,AO123,AQ123,AS123)</f>
        <v>8</v>
      </c>
      <c r="AV123" s="1371">
        <f t="shared" si="5"/>
        <v>0</v>
      </c>
      <c r="AW123" s="1762" t="str">
        <f t="shared" si="4"/>
        <v>OK</v>
      </c>
      <c r="AX123" s="1754">
        <f>'t1'!L123-'t3'!C123-'t3'!E123-'t3'!G123-'t3'!I123-'t3'!K123+'t3'!M123+'t3'!O123+'t3'!Q123</f>
        <v>8</v>
      </c>
      <c r="AY123" s="1755">
        <f>'t1'!M123-'t3'!D123-'t3'!F123-'t3'!H123-'t3'!J123-'t3'!L123+'t3'!N123+'t3'!P123+'t3'!R123</f>
        <v>0</v>
      </c>
      <c r="AZ123" s="1070">
        <f>'t1'!N123</f>
        <v>1</v>
      </c>
    </row>
    <row r="124" spans="1:52" ht="14.25" customHeight="1">
      <c r="A124" s="1136" t="str">
        <f>'t1'!A124</f>
        <v>operatore tecnico special.to - bs</v>
      </c>
      <c r="B124" s="1171" t="str">
        <f>'t1'!B124</f>
        <v>T13059</v>
      </c>
      <c r="C124" s="571">
        <v>0</v>
      </c>
      <c r="D124" s="573">
        <v>0</v>
      </c>
      <c r="E124" s="571">
        <v>0</v>
      </c>
      <c r="F124" s="573">
        <v>0</v>
      </c>
      <c r="G124" s="571">
        <v>0</v>
      </c>
      <c r="H124" s="573">
        <v>0</v>
      </c>
      <c r="I124" s="571">
        <v>0</v>
      </c>
      <c r="J124" s="573">
        <v>0</v>
      </c>
      <c r="K124" s="571">
        <v>0</v>
      </c>
      <c r="L124" s="573">
        <v>0</v>
      </c>
      <c r="M124" s="571">
        <v>0</v>
      </c>
      <c r="N124" s="573">
        <v>0</v>
      </c>
      <c r="O124" s="571">
        <v>0</v>
      </c>
      <c r="P124" s="573">
        <v>0</v>
      </c>
      <c r="Q124" s="571">
        <v>0</v>
      </c>
      <c r="R124" s="573">
        <v>0</v>
      </c>
      <c r="S124" s="571">
        <v>0</v>
      </c>
      <c r="T124" s="573">
        <v>0</v>
      </c>
      <c r="U124" s="571">
        <v>23</v>
      </c>
      <c r="V124" s="573">
        <v>13</v>
      </c>
      <c r="W124" s="571">
        <v>0</v>
      </c>
      <c r="X124" s="573">
        <v>0</v>
      </c>
      <c r="Y124" s="571">
        <v>0</v>
      </c>
      <c r="Z124" s="573">
        <v>0</v>
      </c>
      <c r="AA124" s="571">
        <v>0</v>
      </c>
      <c r="AB124" s="573">
        <v>0</v>
      </c>
      <c r="AC124" s="571">
        <v>0</v>
      </c>
      <c r="AD124" s="573">
        <v>0</v>
      </c>
      <c r="AE124" s="571">
        <v>0</v>
      </c>
      <c r="AF124" s="573">
        <v>0</v>
      </c>
      <c r="AG124" s="571">
        <v>0</v>
      </c>
      <c r="AH124" s="573">
        <v>0</v>
      </c>
      <c r="AI124" s="571">
        <v>0</v>
      </c>
      <c r="AJ124" s="573">
        <v>0</v>
      </c>
      <c r="AK124" s="571">
        <v>0</v>
      </c>
      <c r="AL124" s="573">
        <v>0</v>
      </c>
      <c r="AM124" s="571">
        <v>0</v>
      </c>
      <c r="AN124" s="573">
        <v>0</v>
      </c>
      <c r="AO124" s="571">
        <v>0</v>
      </c>
      <c r="AP124" s="573">
        <v>0</v>
      </c>
      <c r="AQ124" s="571">
        <v>0</v>
      </c>
      <c r="AR124" s="573">
        <v>0</v>
      </c>
      <c r="AS124" s="571">
        <v>0</v>
      </c>
      <c r="AT124" s="576">
        <v>0</v>
      </c>
      <c r="AU124" s="1370">
        <f t="shared" si="5"/>
        <v>23</v>
      </c>
      <c r="AV124" s="1371">
        <f t="shared" si="5"/>
        <v>13</v>
      </c>
      <c r="AW124" s="1762" t="str">
        <f t="shared" si="4"/>
        <v>OK</v>
      </c>
      <c r="AX124" s="1754">
        <f>'t1'!L124-'t3'!C124-'t3'!E124-'t3'!G124-'t3'!I124-'t3'!K124+'t3'!M124+'t3'!O124+'t3'!Q124</f>
        <v>23</v>
      </c>
      <c r="AY124" s="1755">
        <f>'t1'!M124-'t3'!D124-'t3'!F124-'t3'!H124-'t3'!J124-'t3'!L124+'t3'!N124+'t3'!P124+'t3'!R124</f>
        <v>13</v>
      </c>
      <c r="AZ124" s="1070">
        <f>'t1'!N124</f>
        <v>1</v>
      </c>
    </row>
    <row r="125" spans="1:52" ht="14.25" customHeight="1">
      <c r="A125" s="1136" t="str">
        <f>'t1'!A125</f>
        <v>operatore socio-sanitario - bs</v>
      </c>
      <c r="B125" s="1171" t="str">
        <f>'t1'!B125</f>
        <v>T13660</v>
      </c>
      <c r="C125" s="571">
        <v>0</v>
      </c>
      <c r="D125" s="573">
        <v>0</v>
      </c>
      <c r="E125" s="571">
        <v>0</v>
      </c>
      <c r="F125" s="573">
        <v>0</v>
      </c>
      <c r="G125" s="571">
        <v>0</v>
      </c>
      <c r="H125" s="573">
        <v>0</v>
      </c>
      <c r="I125" s="571">
        <v>0</v>
      </c>
      <c r="J125" s="573">
        <v>0</v>
      </c>
      <c r="K125" s="571">
        <v>0</v>
      </c>
      <c r="L125" s="573">
        <v>0</v>
      </c>
      <c r="M125" s="571">
        <v>0</v>
      </c>
      <c r="N125" s="573">
        <v>0</v>
      </c>
      <c r="O125" s="571">
        <v>0</v>
      </c>
      <c r="P125" s="573">
        <v>0</v>
      </c>
      <c r="Q125" s="571">
        <v>0</v>
      </c>
      <c r="R125" s="573">
        <v>0</v>
      </c>
      <c r="S125" s="571">
        <v>0</v>
      </c>
      <c r="T125" s="573">
        <v>0</v>
      </c>
      <c r="U125" s="571">
        <v>27</v>
      </c>
      <c r="V125" s="573">
        <v>95</v>
      </c>
      <c r="W125" s="571">
        <v>0</v>
      </c>
      <c r="X125" s="573">
        <v>0</v>
      </c>
      <c r="Y125" s="571">
        <v>0</v>
      </c>
      <c r="Z125" s="573">
        <v>0</v>
      </c>
      <c r="AA125" s="571">
        <v>0</v>
      </c>
      <c r="AB125" s="573">
        <v>0</v>
      </c>
      <c r="AC125" s="571">
        <v>0</v>
      </c>
      <c r="AD125" s="573">
        <v>0</v>
      </c>
      <c r="AE125" s="571">
        <v>0</v>
      </c>
      <c r="AF125" s="573">
        <v>0</v>
      </c>
      <c r="AG125" s="571">
        <v>0</v>
      </c>
      <c r="AH125" s="573">
        <v>0</v>
      </c>
      <c r="AI125" s="571">
        <v>0</v>
      </c>
      <c r="AJ125" s="573">
        <v>0</v>
      </c>
      <c r="AK125" s="571">
        <v>0</v>
      </c>
      <c r="AL125" s="573">
        <v>0</v>
      </c>
      <c r="AM125" s="571">
        <v>0</v>
      </c>
      <c r="AN125" s="573">
        <v>0</v>
      </c>
      <c r="AO125" s="571">
        <v>0</v>
      </c>
      <c r="AP125" s="573">
        <v>0</v>
      </c>
      <c r="AQ125" s="571">
        <v>0</v>
      </c>
      <c r="AR125" s="573">
        <v>0</v>
      </c>
      <c r="AS125" s="571">
        <v>0</v>
      </c>
      <c r="AT125" s="576">
        <v>0</v>
      </c>
      <c r="AU125" s="1370">
        <f t="shared" si="5"/>
        <v>27</v>
      </c>
      <c r="AV125" s="1371">
        <f t="shared" si="5"/>
        <v>95</v>
      </c>
      <c r="AW125" s="1762" t="str">
        <f t="shared" si="4"/>
        <v>OK</v>
      </c>
      <c r="AX125" s="1754">
        <f>'t1'!L125-'t3'!C125-'t3'!E125-'t3'!G125-'t3'!I125-'t3'!K125+'t3'!M125+'t3'!O125+'t3'!Q125</f>
        <v>27</v>
      </c>
      <c r="AY125" s="1755">
        <f>'t1'!M125-'t3'!D125-'t3'!F125-'t3'!H125-'t3'!J125-'t3'!L125+'t3'!N125+'t3'!P125+'t3'!R125</f>
        <v>95</v>
      </c>
      <c r="AZ125" s="1070">
        <f>'t1'!N125</f>
        <v>1</v>
      </c>
    </row>
    <row r="126" spans="1:52" ht="14.25" customHeight="1">
      <c r="A126" s="1136" t="str">
        <f>'t1'!A126</f>
        <v>operatore tecnico - b</v>
      </c>
      <c r="B126" s="1171" t="str">
        <f>'t1'!B126</f>
        <v>T12057</v>
      </c>
      <c r="C126" s="571">
        <v>0</v>
      </c>
      <c r="D126" s="573">
        <v>0</v>
      </c>
      <c r="E126" s="571">
        <v>0</v>
      </c>
      <c r="F126" s="573">
        <v>0</v>
      </c>
      <c r="G126" s="571">
        <v>0</v>
      </c>
      <c r="H126" s="573">
        <v>0</v>
      </c>
      <c r="I126" s="571">
        <v>0</v>
      </c>
      <c r="J126" s="573">
        <v>0</v>
      </c>
      <c r="K126" s="571">
        <v>0</v>
      </c>
      <c r="L126" s="573">
        <v>0</v>
      </c>
      <c r="M126" s="571">
        <v>0</v>
      </c>
      <c r="N126" s="573">
        <v>0</v>
      </c>
      <c r="O126" s="571">
        <v>0</v>
      </c>
      <c r="P126" s="573">
        <v>0</v>
      </c>
      <c r="Q126" s="571">
        <v>0</v>
      </c>
      <c r="R126" s="573">
        <v>0</v>
      </c>
      <c r="S126" s="571">
        <v>0</v>
      </c>
      <c r="T126" s="573">
        <v>0</v>
      </c>
      <c r="U126" s="571">
        <v>26</v>
      </c>
      <c r="V126" s="573">
        <v>60</v>
      </c>
      <c r="W126" s="571">
        <v>0</v>
      </c>
      <c r="X126" s="573">
        <v>0</v>
      </c>
      <c r="Y126" s="571">
        <v>0</v>
      </c>
      <c r="Z126" s="573">
        <v>0</v>
      </c>
      <c r="AA126" s="571">
        <v>0</v>
      </c>
      <c r="AB126" s="573">
        <v>0</v>
      </c>
      <c r="AC126" s="571">
        <v>0</v>
      </c>
      <c r="AD126" s="573">
        <v>0</v>
      </c>
      <c r="AE126" s="571">
        <v>0</v>
      </c>
      <c r="AF126" s="573">
        <v>0</v>
      </c>
      <c r="AG126" s="571">
        <v>0</v>
      </c>
      <c r="AH126" s="573">
        <v>0</v>
      </c>
      <c r="AI126" s="571">
        <v>0</v>
      </c>
      <c r="AJ126" s="573">
        <v>0</v>
      </c>
      <c r="AK126" s="571">
        <v>0</v>
      </c>
      <c r="AL126" s="573">
        <v>0</v>
      </c>
      <c r="AM126" s="571">
        <v>0</v>
      </c>
      <c r="AN126" s="573">
        <v>0</v>
      </c>
      <c r="AO126" s="571">
        <v>0</v>
      </c>
      <c r="AP126" s="573">
        <v>0</v>
      </c>
      <c r="AQ126" s="571">
        <v>0</v>
      </c>
      <c r="AR126" s="573">
        <v>0</v>
      </c>
      <c r="AS126" s="571">
        <v>0</v>
      </c>
      <c r="AT126" s="576">
        <v>0</v>
      </c>
      <c r="AU126" s="1370">
        <f t="shared" si="5"/>
        <v>26</v>
      </c>
      <c r="AV126" s="1371">
        <f t="shared" si="5"/>
        <v>60</v>
      </c>
      <c r="AW126" s="1762" t="str">
        <f t="shared" si="4"/>
        <v>OK</v>
      </c>
      <c r="AX126" s="1754">
        <f>'t1'!L126-'t3'!C126-'t3'!E126-'t3'!G126-'t3'!I126-'t3'!K126+'t3'!M126+'t3'!O126+'t3'!Q126</f>
        <v>26</v>
      </c>
      <c r="AY126" s="1755">
        <f>'t1'!M126-'t3'!D126-'t3'!F126-'t3'!H126-'t3'!J126-'t3'!L126+'t3'!N126+'t3'!P126+'t3'!R126</f>
        <v>60</v>
      </c>
      <c r="AZ126" s="1070">
        <f>'t1'!N126</f>
        <v>1</v>
      </c>
    </row>
    <row r="127" spans="1:52" ht="14.25" customHeight="1">
      <c r="A127" s="1136" t="str">
        <f>'t1'!A127</f>
        <v>operatore tecnico addetto all'assistenza - b</v>
      </c>
      <c r="B127" s="1171" t="str">
        <f>'t1'!B127</f>
        <v>T12058</v>
      </c>
      <c r="C127" s="571">
        <v>0</v>
      </c>
      <c r="D127" s="573">
        <v>0</v>
      </c>
      <c r="E127" s="571">
        <v>0</v>
      </c>
      <c r="F127" s="573">
        <v>0</v>
      </c>
      <c r="G127" s="571">
        <v>0</v>
      </c>
      <c r="H127" s="573">
        <v>0</v>
      </c>
      <c r="I127" s="571">
        <v>0</v>
      </c>
      <c r="J127" s="573">
        <v>0</v>
      </c>
      <c r="K127" s="571">
        <v>0</v>
      </c>
      <c r="L127" s="573">
        <v>0</v>
      </c>
      <c r="M127" s="571">
        <v>0</v>
      </c>
      <c r="N127" s="573">
        <v>0</v>
      </c>
      <c r="O127" s="571">
        <v>0</v>
      </c>
      <c r="P127" s="573">
        <v>0</v>
      </c>
      <c r="Q127" s="571">
        <v>0</v>
      </c>
      <c r="R127" s="573">
        <v>0</v>
      </c>
      <c r="S127" s="571">
        <v>0</v>
      </c>
      <c r="T127" s="573">
        <v>0</v>
      </c>
      <c r="U127" s="571">
        <v>3</v>
      </c>
      <c r="V127" s="573">
        <v>11</v>
      </c>
      <c r="W127" s="571">
        <v>0</v>
      </c>
      <c r="X127" s="573">
        <v>0</v>
      </c>
      <c r="Y127" s="571">
        <v>0</v>
      </c>
      <c r="Z127" s="573">
        <v>0</v>
      </c>
      <c r="AA127" s="571">
        <v>0</v>
      </c>
      <c r="AB127" s="573">
        <v>0</v>
      </c>
      <c r="AC127" s="571">
        <v>0</v>
      </c>
      <c r="AD127" s="573">
        <v>0</v>
      </c>
      <c r="AE127" s="571">
        <v>0</v>
      </c>
      <c r="AF127" s="573">
        <v>0</v>
      </c>
      <c r="AG127" s="571">
        <v>0</v>
      </c>
      <c r="AH127" s="573">
        <v>0</v>
      </c>
      <c r="AI127" s="571">
        <v>0</v>
      </c>
      <c r="AJ127" s="573">
        <v>0</v>
      </c>
      <c r="AK127" s="571">
        <v>0</v>
      </c>
      <c r="AL127" s="573">
        <v>0</v>
      </c>
      <c r="AM127" s="571">
        <v>0</v>
      </c>
      <c r="AN127" s="573">
        <v>0</v>
      </c>
      <c r="AO127" s="571">
        <v>0</v>
      </c>
      <c r="AP127" s="573">
        <v>0</v>
      </c>
      <c r="AQ127" s="571">
        <v>0</v>
      </c>
      <c r="AR127" s="573">
        <v>0</v>
      </c>
      <c r="AS127" s="571">
        <v>0</v>
      </c>
      <c r="AT127" s="576">
        <v>0</v>
      </c>
      <c r="AU127" s="1370">
        <f t="shared" si="5"/>
        <v>3</v>
      </c>
      <c r="AV127" s="1371">
        <f t="shared" si="5"/>
        <v>11</v>
      </c>
      <c r="AW127" s="1762" t="str">
        <f t="shared" si="4"/>
        <v>OK</v>
      </c>
      <c r="AX127" s="1754">
        <f>'t1'!L127-'t3'!C127-'t3'!E127-'t3'!G127-'t3'!I127-'t3'!K127+'t3'!M127+'t3'!O127+'t3'!Q127</f>
        <v>3</v>
      </c>
      <c r="AY127" s="1755">
        <f>'t1'!M127-'t3'!D127-'t3'!F127-'t3'!H127-'t3'!J127-'t3'!L127+'t3'!N127+'t3'!P127+'t3'!R127</f>
        <v>11</v>
      </c>
      <c r="AZ127" s="1070">
        <f>'t1'!N127</f>
        <v>1</v>
      </c>
    </row>
    <row r="128" spans="1:52" ht="14.25" customHeight="1">
      <c r="A128" s="1136" t="str">
        <f>'t1'!A128</f>
        <v>ausiliario specializzato - a</v>
      </c>
      <c r="B128" s="1171" t="str">
        <f>'t1'!B128</f>
        <v>T11008</v>
      </c>
      <c r="C128" s="571">
        <v>0</v>
      </c>
      <c r="D128" s="573">
        <v>0</v>
      </c>
      <c r="E128" s="571">
        <v>0</v>
      </c>
      <c r="F128" s="573">
        <v>0</v>
      </c>
      <c r="G128" s="571">
        <v>0</v>
      </c>
      <c r="H128" s="573">
        <v>0</v>
      </c>
      <c r="I128" s="571">
        <v>0</v>
      </c>
      <c r="J128" s="573">
        <v>0</v>
      </c>
      <c r="K128" s="571">
        <v>0</v>
      </c>
      <c r="L128" s="573">
        <v>0</v>
      </c>
      <c r="M128" s="571">
        <v>0</v>
      </c>
      <c r="N128" s="573">
        <v>0</v>
      </c>
      <c r="O128" s="571">
        <v>0</v>
      </c>
      <c r="P128" s="573">
        <v>0</v>
      </c>
      <c r="Q128" s="571">
        <v>0</v>
      </c>
      <c r="R128" s="573">
        <v>0</v>
      </c>
      <c r="S128" s="571">
        <v>0</v>
      </c>
      <c r="T128" s="573">
        <v>0</v>
      </c>
      <c r="U128" s="571">
        <v>0</v>
      </c>
      <c r="V128" s="573">
        <v>0</v>
      </c>
      <c r="W128" s="571">
        <v>0</v>
      </c>
      <c r="X128" s="573">
        <v>0</v>
      </c>
      <c r="Y128" s="571">
        <v>0</v>
      </c>
      <c r="Z128" s="573">
        <v>0</v>
      </c>
      <c r="AA128" s="571">
        <v>0</v>
      </c>
      <c r="AB128" s="573">
        <v>0</v>
      </c>
      <c r="AC128" s="571">
        <v>0</v>
      </c>
      <c r="AD128" s="573">
        <v>0</v>
      </c>
      <c r="AE128" s="571">
        <v>0</v>
      </c>
      <c r="AF128" s="573">
        <v>0</v>
      </c>
      <c r="AG128" s="571">
        <v>0</v>
      </c>
      <c r="AH128" s="573">
        <v>0</v>
      </c>
      <c r="AI128" s="571">
        <v>0</v>
      </c>
      <c r="AJ128" s="573">
        <v>0</v>
      </c>
      <c r="AK128" s="571">
        <v>0</v>
      </c>
      <c r="AL128" s="573">
        <v>0</v>
      </c>
      <c r="AM128" s="571">
        <v>0</v>
      </c>
      <c r="AN128" s="573">
        <v>0</v>
      </c>
      <c r="AO128" s="571">
        <v>0</v>
      </c>
      <c r="AP128" s="573">
        <v>0</v>
      </c>
      <c r="AQ128" s="571">
        <v>0</v>
      </c>
      <c r="AR128" s="573">
        <v>0</v>
      </c>
      <c r="AS128" s="571">
        <v>0</v>
      </c>
      <c r="AT128" s="576">
        <v>0</v>
      </c>
      <c r="AU128" s="1370">
        <f t="shared" si="5"/>
        <v>0</v>
      </c>
      <c r="AV128" s="1371">
        <f t="shared" si="5"/>
        <v>0</v>
      </c>
      <c r="AW128" s="1762" t="str">
        <f t="shared" si="4"/>
        <v>OK</v>
      </c>
      <c r="AX128" s="1754">
        <f>'t1'!L128-'t3'!C128-'t3'!E128-'t3'!G128-'t3'!I128-'t3'!K128+'t3'!M128+'t3'!O128+'t3'!Q128</f>
        <v>0</v>
      </c>
      <c r="AY128" s="1755">
        <f>'t1'!M128-'t3'!D128-'t3'!F128-'t3'!H128-'t3'!J128-'t3'!L128+'t3'!N128+'t3'!P128+'t3'!R128</f>
        <v>0</v>
      </c>
      <c r="AZ128" s="1070">
        <f>'t1'!N128</f>
        <v>0</v>
      </c>
    </row>
    <row r="129" spans="1:52" ht="14.25" customHeight="1">
      <c r="A129" s="1136" t="str">
        <f>'t1'!A129</f>
        <v>profilo atipico ruolo tecnico</v>
      </c>
      <c r="B129" s="1171" t="str">
        <f>'t1'!B129</f>
        <v>T00062</v>
      </c>
      <c r="C129" s="571">
        <v>0</v>
      </c>
      <c r="D129" s="573">
        <v>0</v>
      </c>
      <c r="E129" s="571">
        <v>0</v>
      </c>
      <c r="F129" s="573">
        <v>0</v>
      </c>
      <c r="G129" s="571">
        <v>0</v>
      </c>
      <c r="H129" s="573">
        <v>0</v>
      </c>
      <c r="I129" s="571">
        <v>0</v>
      </c>
      <c r="J129" s="573">
        <v>0</v>
      </c>
      <c r="K129" s="571">
        <v>0</v>
      </c>
      <c r="L129" s="573">
        <v>0</v>
      </c>
      <c r="M129" s="571">
        <v>0</v>
      </c>
      <c r="N129" s="573">
        <v>0</v>
      </c>
      <c r="O129" s="571">
        <v>0</v>
      </c>
      <c r="P129" s="573">
        <v>0</v>
      </c>
      <c r="Q129" s="571">
        <v>0</v>
      </c>
      <c r="R129" s="573">
        <v>0</v>
      </c>
      <c r="S129" s="571">
        <v>0</v>
      </c>
      <c r="T129" s="573">
        <v>0</v>
      </c>
      <c r="U129" s="571">
        <v>0</v>
      </c>
      <c r="V129" s="573">
        <v>0</v>
      </c>
      <c r="W129" s="571">
        <v>0</v>
      </c>
      <c r="X129" s="573">
        <v>0</v>
      </c>
      <c r="Y129" s="571">
        <v>0</v>
      </c>
      <c r="Z129" s="573">
        <v>0</v>
      </c>
      <c r="AA129" s="571">
        <v>0</v>
      </c>
      <c r="AB129" s="573">
        <v>0</v>
      </c>
      <c r="AC129" s="571">
        <v>0</v>
      </c>
      <c r="AD129" s="573">
        <v>0</v>
      </c>
      <c r="AE129" s="571">
        <v>0</v>
      </c>
      <c r="AF129" s="573">
        <v>0</v>
      </c>
      <c r="AG129" s="571">
        <v>0</v>
      </c>
      <c r="AH129" s="573">
        <v>0</v>
      </c>
      <c r="AI129" s="571">
        <v>0</v>
      </c>
      <c r="AJ129" s="573">
        <v>0</v>
      </c>
      <c r="AK129" s="571">
        <v>0</v>
      </c>
      <c r="AL129" s="573">
        <v>0</v>
      </c>
      <c r="AM129" s="571">
        <v>0</v>
      </c>
      <c r="AN129" s="573">
        <v>0</v>
      </c>
      <c r="AO129" s="571">
        <v>0</v>
      </c>
      <c r="AP129" s="573">
        <v>0</v>
      </c>
      <c r="AQ129" s="571">
        <v>0</v>
      </c>
      <c r="AR129" s="573">
        <v>0</v>
      </c>
      <c r="AS129" s="571">
        <v>0</v>
      </c>
      <c r="AT129" s="576">
        <v>0</v>
      </c>
      <c r="AU129" s="1370">
        <f t="shared" si="5"/>
        <v>0</v>
      </c>
      <c r="AV129" s="1371">
        <f t="shared" si="5"/>
        <v>0</v>
      </c>
      <c r="AW129" s="1762" t="str">
        <f t="shared" si="4"/>
        <v>OK</v>
      </c>
      <c r="AX129" s="1754">
        <f>'t1'!L129-'t3'!C129-'t3'!E129-'t3'!G129-'t3'!I129-'t3'!K129+'t3'!M129+'t3'!O129+'t3'!Q129</f>
        <v>0</v>
      </c>
      <c r="AY129" s="1755">
        <f>'t1'!M129-'t3'!D129-'t3'!F129-'t3'!H129-'t3'!J129-'t3'!L129+'t3'!N129+'t3'!P129+'t3'!R129</f>
        <v>0</v>
      </c>
      <c r="AZ129" s="1070">
        <f>'t1'!N129</f>
        <v>0</v>
      </c>
    </row>
    <row r="130" spans="1:52" ht="14.25" customHeight="1">
      <c r="A130" s="1136" t="str">
        <f>'t1'!A130</f>
        <v>dirigente amm.vo con incarico di struttura complessa</v>
      </c>
      <c r="B130" s="1171" t="str">
        <f>'t1'!B130</f>
        <v>AD0032</v>
      </c>
      <c r="C130" s="571">
        <v>0</v>
      </c>
      <c r="D130" s="573">
        <v>0</v>
      </c>
      <c r="E130" s="571">
        <v>0</v>
      </c>
      <c r="F130" s="573">
        <v>0</v>
      </c>
      <c r="G130" s="571">
        <v>0</v>
      </c>
      <c r="H130" s="573">
        <v>0</v>
      </c>
      <c r="I130" s="571">
        <v>0</v>
      </c>
      <c r="J130" s="573">
        <v>0</v>
      </c>
      <c r="K130" s="571">
        <v>0</v>
      </c>
      <c r="L130" s="573">
        <v>0</v>
      </c>
      <c r="M130" s="571">
        <v>0</v>
      </c>
      <c r="N130" s="573">
        <v>0</v>
      </c>
      <c r="O130" s="571">
        <v>0</v>
      </c>
      <c r="P130" s="573">
        <v>0</v>
      </c>
      <c r="Q130" s="571">
        <v>0</v>
      </c>
      <c r="R130" s="573">
        <v>0</v>
      </c>
      <c r="S130" s="571">
        <v>0</v>
      </c>
      <c r="T130" s="573">
        <v>0</v>
      </c>
      <c r="U130" s="571">
        <v>3</v>
      </c>
      <c r="V130" s="573">
        <v>2</v>
      </c>
      <c r="W130" s="571">
        <v>0</v>
      </c>
      <c r="X130" s="573">
        <v>0</v>
      </c>
      <c r="Y130" s="571">
        <v>0</v>
      </c>
      <c r="Z130" s="573">
        <v>0</v>
      </c>
      <c r="AA130" s="571">
        <v>0</v>
      </c>
      <c r="AB130" s="573">
        <v>0</v>
      </c>
      <c r="AC130" s="571">
        <v>0</v>
      </c>
      <c r="AD130" s="573">
        <v>0</v>
      </c>
      <c r="AE130" s="571">
        <v>0</v>
      </c>
      <c r="AF130" s="573">
        <v>0</v>
      </c>
      <c r="AG130" s="571">
        <v>0</v>
      </c>
      <c r="AH130" s="573">
        <v>0</v>
      </c>
      <c r="AI130" s="571">
        <v>0</v>
      </c>
      <c r="AJ130" s="573">
        <v>0</v>
      </c>
      <c r="AK130" s="571">
        <v>0</v>
      </c>
      <c r="AL130" s="573">
        <v>0</v>
      </c>
      <c r="AM130" s="571">
        <v>0</v>
      </c>
      <c r="AN130" s="573">
        <v>0</v>
      </c>
      <c r="AO130" s="571">
        <v>0</v>
      </c>
      <c r="AP130" s="573">
        <v>0</v>
      </c>
      <c r="AQ130" s="571">
        <v>0</v>
      </c>
      <c r="AR130" s="573">
        <v>0</v>
      </c>
      <c r="AS130" s="571">
        <v>0</v>
      </c>
      <c r="AT130" s="576">
        <v>0</v>
      </c>
      <c r="AU130" s="1370">
        <f t="shared" si="5"/>
        <v>3</v>
      </c>
      <c r="AV130" s="1371">
        <f t="shared" si="5"/>
        <v>2</v>
      </c>
      <c r="AW130" s="1762" t="str">
        <f t="shared" si="4"/>
        <v>OK</v>
      </c>
      <c r="AX130" s="1754">
        <f>'t1'!L130-'t3'!C130-'t3'!E130-'t3'!G130-'t3'!I130-'t3'!K130+'t3'!M130+'t3'!O130+'t3'!Q130</f>
        <v>3</v>
      </c>
      <c r="AY130" s="1755">
        <f>'t1'!M130-'t3'!D130-'t3'!F130-'t3'!H130-'t3'!J130-'t3'!L130+'t3'!N130+'t3'!P130+'t3'!R130</f>
        <v>2</v>
      </c>
      <c r="AZ130" s="1070">
        <f>'t1'!N130</f>
        <v>1</v>
      </c>
    </row>
    <row r="131" spans="1:52" ht="14.25" customHeight="1">
      <c r="A131" s="1136" t="str">
        <f>'t1'!A131</f>
        <v>dirigente amm.vo con incarico di struttura semplice</v>
      </c>
      <c r="B131" s="1171" t="str">
        <f>'t1'!B131</f>
        <v>AD0S31</v>
      </c>
      <c r="C131" s="571">
        <v>0</v>
      </c>
      <c r="D131" s="573">
        <v>0</v>
      </c>
      <c r="E131" s="571">
        <v>0</v>
      </c>
      <c r="F131" s="573">
        <v>0</v>
      </c>
      <c r="G131" s="571">
        <v>0</v>
      </c>
      <c r="H131" s="573">
        <v>0</v>
      </c>
      <c r="I131" s="571">
        <v>0</v>
      </c>
      <c r="J131" s="573">
        <v>0</v>
      </c>
      <c r="K131" s="571">
        <v>0</v>
      </c>
      <c r="L131" s="573">
        <v>0</v>
      </c>
      <c r="M131" s="571">
        <v>0</v>
      </c>
      <c r="N131" s="573">
        <v>0</v>
      </c>
      <c r="O131" s="571">
        <v>0</v>
      </c>
      <c r="P131" s="573">
        <v>0</v>
      </c>
      <c r="Q131" s="571">
        <v>0</v>
      </c>
      <c r="R131" s="573">
        <v>0</v>
      </c>
      <c r="S131" s="571">
        <v>0</v>
      </c>
      <c r="T131" s="573">
        <v>0</v>
      </c>
      <c r="U131" s="571">
        <v>0</v>
      </c>
      <c r="V131" s="573">
        <v>0</v>
      </c>
      <c r="W131" s="571">
        <v>0</v>
      </c>
      <c r="X131" s="573">
        <v>0</v>
      </c>
      <c r="Y131" s="571">
        <v>0</v>
      </c>
      <c r="Z131" s="573">
        <v>0</v>
      </c>
      <c r="AA131" s="571">
        <v>0</v>
      </c>
      <c r="AB131" s="573">
        <v>0</v>
      </c>
      <c r="AC131" s="571">
        <v>0</v>
      </c>
      <c r="AD131" s="573">
        <v>0</v>
      </c>
      <c r="AE131" s="571">
        <v>0</v>
      </c>
      <c r="AF131" s="573">
        <v>0</v>
      </c>
      <c r="AG131" s="571">
        <v>0</v>
      </c>
      <c r="AH131" s="573">
        <v>0</v>
      </c>
      <c r="AI131" s="571">
        <v>0</v>
      </c>
      <c r="AJ131" s="573">
        <v>0</v>
      </c>
      <c r="AK131" s="571">
        <v>0</v>
      </c>
      <c r="AL131" s="573">
        <v>0</v>
      </c>
      <c r="AM131" s="571">
        <v>0</v>
      </c>
      <c r="AN131" s="573">
        <v>0</v>
      </c>
      <c r="AO131" s="571">
        <v>0</v>
      </c>
      <c r="AP131" s="573">
        <v>0</v>
      </c>
      <c r="AQ131" s="571">
        <v>0</v>
      </c>
      <c r="AR131" s="573">
        <v>0</v>
      </c>
      <c r="AS131" s="571">
        <v>0</v>
      </c>
      <c r="AT131" s="576">
        <v>0</v>
      </c>
      <c r="AU131" s="1370">
        <f t="shared" si="5"/>
        <v>0</v>
      </c>
      <c r="AV131" s="1371">
        <f t="shared" si="5"/>
        <v>0</v>
      </c>
      <c r="AW131" s="1762" t="str">
        <f t="shared" si="4"/>
        <v>OK</v>
      </c>
      <c r="AX131" s="1754">
        <f>'t1'!L131-'t3'!C131-'t3'!E131-'t3'!G131-'t3'!I131-'t3'!K131+'t3'!M131+'t3'!O131+'t3'!Q131</f>
        <v>0</v>
      </c>
      <c r="AY131" s="1755">
        <f>'t1'!M131-'t3'!D131-'t3'!F131-'t3'!H131-'t3'!J131-'t3'!L131+'t3'!N131+'t3'!P131+'t3'!R131</f>
        <v>0</v>
      </c>
      <c r="AZ131" s="1070">
        <f>'t1'!N131</f>
        <v>0</v>
      </c>
    </row>
    <row r="132" spans="1:52" ht="14.25" customHeight="1">
      <c r="A132" s="1136" t="str">
        <f>'t1'!A132</f>
        <v>dirigente amm.vo con altri incar.prof.li</v>
      </c>
      <c r="B132" s="1171" t="str">
        <f>'t1'!B132</f>
        <v>AD0A31</v>
      </c>
      <c r="C132" s="571">
        <v>0</v>
      </c>
      <c r="D132" s="573">
        <v>0</v>
      </c>
      <c r="E132" s="571">
        <v>0</v>
      </c>
      <c r="F132" s="573">
        <v>0</v>
      </c>
      <c r="G132" s="571">
        <v>0</v>
      </c>
      <c r="H132" s="573">
        <v>0</v>
      </c>
      <c r="I132" s="571">
        <v>0</v>
      </c>
      <c r="J132" s="573">
        <v>0</v>
      </c>
      <c r="K132" s="571">
        <v>0</v>
      </c>
      <c r="L132" s="573">
        <v>0</v>
      </c>
      <c r="M132" s="571">
        <v>0</v>
      </c>
      <c r="N132" s="573">
        <v>0</v>
      </c>
      <c r="O132" s="571">
        <v>0</v>
      </c>
      <c r="P132" s="573">
        <v>0</v>
      </c>
      <c r="Q132" s="571">
        <v>0</v>
      </c>
      <c r="R132" s="573">
        <v>0</v>
      </c>
      <c r="S132" s="571">
        <v>0</v>
      </c>
      <c r="T132" s="573">
        <v>0</v>
      </c>
      <c r="U132" s="571">
        <v>0</v>
      </c>
      <c r="V132" s="573">
        <v>0</v>
      </c>
      <c r="W132" s="571">
        <v>0</v>
      </c>
      <c r="X132" s="573">
        <v>0</v>
      </c>
      <c r="Y132" s="571">
        <v>0</v>
      </c>
      <c r="Z132" s="573">
        <v>0</v>
      </c>
      <c r="AA132" s="571">
        <v>0</v>
      </c>
      <c r="AB132" s="573">
        <v>0</v>
      </c>
      <c r="AC132" s="571">
        <v>0</v>
      </c>
      <c r="AD132" s="573">
        <v>0</v>
      </c>
      <c r="AE132" s="571">
        <v>0</v>
      </c>
      <c r="AF132" s="573">
        <v>0</v>
      </c>
      <c r="AG132" s="571">
        <v>0</v>
      </c>
      <c r="AH132" s="573">
        <v>0</v>
      </c>
      <c r="AI132" s="571">
        <v>0</v>
      </c>
      <c r="AJ132" s="573">
        <v>0</v>
      </c>
      <c r="AK132" s="571">
        <v>0</v>
      </c>
      <c r="AL132" s="573">
        <v>0</v>
      </c>
      <c r="AM132" s="571">
        <v>0</v>
      </c>
      <c r="AN132" s="573">
        <v>0</v>
      </c>
      <c r="AO132" s="571">
        <v>0</v>
      </c>
      <c r="AP132" s="573">
        <v>0</v>
      </c>
      <c r="AQ132" s="571">
        <v>0</v>
      </c>
      <c r="AR132" s="573">
        <v>0</v>
      </c>
      <c r="AS132" s="571">
        <v>0</v>
      </c>
      <c r="AT132" s="576">
        <v>0</v>
      </c>
      <c r="AU132" s="1370">
        <f t="shared" si="5"/>
        <v>0</v>
      </c>
      <c r="AV132" s="1371">
        <f t="shared" si="5"/>
        <v>0</v>
      </c>
      <c r="AW132" s="1762" t="str">
        <f t="shared" si="4"/>
        <v>OK</v>
      </c>
      <c r="AX132" s="1754">
        <f>'t1'!L132-'t3'!C132-'t3'!E132-'t3'!G132-'t3'!I132-'t3'!K132+'t3'!M132+'t3'!O132+'t3'!Q132</f>
        <v>0</v>
      </c>
      <c r="AY132" s="1755">
        <f>'t1'!M132-'t3'!D132-'t3'!F132-'t3'!H132-'t3'!J132-'t3'!L132+'t3'!N132+'t3'!P132+'t3'!R132</f>
        <v>0</v>
      </c>
      <c r="AZ132" s="1070">
        <f>'t1'!N132</f>
        <v>1</v>
      </c>
    </row>
    <row r="133" spans="1:52" ht="14.25" customHeight="1">
      <c r="A133" s="1136" t="str">
        <f>'t1'!A133</f>
        <v>dirig. amm.vo a t. determinato (art. 15-septies dlgs.502/92)</v>
      </c>
      <c r="B133" s="1171" t="str">
        <f>'t1'!B133</f>
        <v>AD0612</v>
      </c>
      <c r="C133" s="571">
        <v>0</v>
      </c>
      <c r="D133" s="573">
        <v>0</v>
      </c>
      <c r="E133" s="571">
        <v>0</v>
      </c>
      <c r="F133" s="573">
        <v>0</v>
      </c>
      <c r="G133" s="571">
        <v>0</v>
      </c>
      <c r="H133" s="573">
        <v>0</v>
      </c>
      <c r="I133" s="571">
        <v>0</v>
      </c>
      <c r="J133" s="573">
        <v>0</v>
      </c>
      <c r="K133" s="571">
        <v>0</v>
      </c>
      <c r="L133" s="573">
        <v>0</v>
      </c>
      <c r="M133" s="571">
        <v>0</v>
      </c>
      <c r="N133" s="573">
        <v>0</v>
      </c>
      <c r="O133" s="571">
        <v>0</v>
      </c>
      <c r="P133" s="573">
        <v>0</v>
      </c>
      <c r="Q133" s="571">
        <v>0</v>
      </c>
      <c r="R133" s="573">
        <v>0</v>
      </c>
      <c r="S133" s="571">
        <v>0</v>
      </c>
      <c r="T133" s="573">
        <v>0</v>
      </c>
      <c r="U133" s="571">
        <v>0</v>
      </c>
      <c r="V133" s="573">
        <v>0</v>
      </c>
      <c r="W133" s="571">
        <v>0</v>
      </c>
      <c r="X133" s="573">
        <v>0</v>
      </c>
      <c r="Y133" s="571">
        <v>0</v>
      </c>
      <c r="Z133" s="573">
        <v>0</v>
      </c>
      <c r="AA133" s="571">
        <v>0</v>
      </c>
      <c r="AB133" s="573">
        <v>0</v>
      </c>
      <c r="AC133" s="571">
        <v>0</v>
      </c>
      <c r="AD133" s="573">
        <v>0</v>
      </c>
      <c r="AE133" s="571">
        <v>0</v>
      </c>
      <c r="AF133" s="573">
        <v>0</v>
      </c>
      <c r="AG133" s="571">
        <v>0</v>
      </c>
      <c r="AH133" s="573">
        <v>0</v>
      </c>
      <c r="AI133" s="571">
        <v>0</v>
      </c>
      <c r="AJ133" s="573">
        <v>0</v>
      </c>
      <c r="AK133" s="571">
        <v>0</v>
      </c>
      <c r="AL133" s="573">
        <v>0</v>
      </c>
      <c r="AM133" s="571">
        <v>0</v>
      </c>
      <c r="AN133" s="573">
        <v>0</v>
      </c>
      <c r="AO133" s="571">
        <v>0</v>
      </c>
      <c r="AP133" s="573">
        <v>0</v>
      </c>
      <c r="AQ133" s="571">
        <v>0</v>
      </c>
      <c r="AR133" s="573">
        <v>0</v>
      </c>
      <c r="AS133" s="571">
        <v>0</v>
      </c>
      <c r="AT133" s="576">
        <v>0</v>
      </c>
      <c r="AU133" s="1370">
        <f t="shared" si="5"/>
        <v>0</v>
      </c>
      <c r="AV133" s="1371">
        <f t="shared" si="5"/>
        <v>0</v>
      </c>
      <c r="AW133" s="1762" t="str">
        <f t="shared" si="4"/>
        <v>OK</v>
      </c>
      <c r="AX133" s="1754">
        <f>'t1'!L133-'t3'!C133-'t3'!E133-'t3'!G133-'t3'!I133-'t3'!K133+'t3'!M133+'t3'!O133+'t3'!Q133</f>
        <v>0</v>
      </c>
      <c r="AY133" s="1755">
        <f>'t1'!M133-'t3'!D133-'t3'!F133-'t3'!H133-'t3'!J133-'t3'!L133+'t3'!N133+'t3'!P133+'t3'!R133</f>
        <v>0</v>
      </c>
      <c r="AZ133" s="1070">
        <f>'t1'!N133</f>
        <v>0</v>
      </c>
    </row>
    <row r="134" spans="1:52" ht="14.25" customHeight="1">
      <c r="A134" s="1136" t="str">
        <f>'t1'!A134</f>
        <v>collaboratore amministrativo prof.le esperto - ds</v>
      </c>
      <c r="B134" s="1171" t="str">
        <f>'t1'!B134</f>
        <v>A18029</v>
      </c>
      <c r="C134" s="571">
        <v>0</v>
      </c>
      <c r="D134" s="573">
        <v>0</v>
      </c>
      <c r="E134" s="571">
        <v>0</v>
      </c>
      <c r="F134" s="573">
        <v>0</v>
      </c>
      <c r="G134" s="571">
        <v>0</v>
      </c>
      <c r="H134" s="573">
        <v>0</v>
      </c>
      <c r="I134" s="571">
        <v>0</v>
      </c>
      <c r="J134" s="573">
        <v>0</v>
      </c>
      <c r="K134" s="571">
        <v>0</v>
      </c>
      <c r="L134" s="573">
        <v>0</v>
      </c>
      <c r="M134" s="571">
        <v>0</v>
      </c>
      <c r="N134" s="573">
        <v>0</v>
      </c>
      <c r="O134" s="571">
        <v>0</v>
      </c>
      <c r="P134" s="573">
        <v>0</v>
      </c>
      <c r="Q134" s="571">
        <v>0</v>
      </c>
      <c r="R134" s="573">
        <v>0</v>
      </c>
      <c r="S134" s="571">
        <v>0</v>
      </c>
      <c r="T134" s="573">
        <v>0</v>
      </c>
      <c r="U134" s="571">
        <v>4</v>
      </c>
      <c r="V134" s="573">
        <v>12</v>
      </c>
      <c r="W134" s="571">
        <v>0</v>
      </c>
      <c r="X134" s="573">
        <v>0</v>
      </c>
      <c r="Y134" s="571">
        <v>0</v>
      </c>
      <c r="Z134" s="573">
        <v>0</v>
      </c>
      <c r="AA134" s="571">
        <v>0</v>
      </c>
      <c r="AB134" s="573">
        <v>0</v>
      </c>
      <c r="AC134" s="571">
        <v>0</v>
      </c>
      <c r="AD134" s="573">
        <v>0</v>
      </c>
      <c r="AE134" s="571">
        <v>0</v>
      </c>
      <c r="AF134" s="573">
        <v>0</v>
      </c>
      <c r="AG134" s="571">
        <v>0</v>
      </c>
      <c r="AH134" s="573">
        <v>0</v>
      </c>
      <c r="AI134" s="571">
        <v>0</v>
      </c>
      <c r="AJ134" s="573">
        <v>0</v>
      </c>
      <c r="AK134" s="571">
        <v>0</v>
      </c>
      <c r="AL134" s="573">
        <v>0</v>
      </c>
      <c r="AM134" s="571">
        <v>0</v>
      </c>
      <c r="AN134" s="573">
        <v>0</v>
      </c>
      <c r="AO134" s="571">
        <v>0</v>
      </c>
      <c r="AP134" s="573">
        <v>0</v>
      </c>
      <c r="AQ134" s="571">
        <v>0</v>
      </c>
      <c r="AR134" s="573">
        <v>0</v>
      </c>
      <c r="AS134" s="571">
        <v>0</v>
      </c>
      <c r="AT134" s="576">
        <v>0</v>
      </c>
      <c r="AU134" s="1370">
        <f t="shared" si="5"/>
        <v>4</v>
      </c>
      <c r="AV134" s="1371">
        <f t="shared" si="5"/>
        <v>12</v>
      </c>
      <c r="AW134" s="1762" t="str">
        <f t="shared" si="4"/>
        <v>OK</v>
      </c>
      <c r="AX134" s="1754">
        <f>'t1'!L134-'t3'!C134-'t3'!E134-'t3'!G134-'t3'!I134-'t3'!K134+'t3'!M134+'t3'!O134+'t3'!Q134</f>
        <v>4</v>
      </c>
      <c r="AY134" s="1755">
        <f>'t1'!M134-'t3'!D134-'t3'!F134-'t3'!H134-'t3'!J134-'t3'!L134+'t3'!N134+'t3'!P134+'t3'!R134</f>
        <v>12</v>
      </c>
      <c r="AZ134" s="1070">
        <f>'t1'!N134</f>
        <v>1</v>
      </c>
    </row>
    <row r="135" spans="1:52" ht="14.25" customHeight="1">
      <c r="A135" s="1136" t="str">
        <f>'t1'!A135</f>
        <v>collaboratore amministrativo prof.le - d</v>
      </c>
      <c r="B135" s="1171" t="str">
        <f>'t1'!B135</f>
        <v>A16028</v>
      </c>
      <c r="C135" s="571">
        <v>0</v>
      </c>
      <c r="D135" s="573">
        <v>0</v>
      </c>
      <c r="E135" s="571">
        <v>0</v>
      </c>
      <c r="F135" s="573">
        <v>0</v>
      </c>
      <c r="G135" s="571">
        <v>0</v>
      </c>
      <c r="H135" s="573">
        <v>0</v>
      </c>
      <c r="I135" s="571">
        <v>0</v>
      </c>
      <c r="J135" s="573">
        <v>0</v>
      </c>
      <c r="K135" s="571">
        <v>0</v>
      </c>
      <c r="L135" s="573">
        <v>0</v>
      </c>
      <c r="M135" s="571">
        <v>0</v>
      </c>
      <c r="N135" s="573">
        <v>0</v>
      </c>
      <c r="O135" s="571">
        <v>0</v>
      </c>
      <c r="P135" s="573">
        <v>0</v>
      </c>
      <c r="Q135" s="571">
        <v>0</v>
      </c>
      <c r="R135" s="573">
        <v>0</v>
      </c>
      <c r="S135" s="571">
        <v>0</v>
      </c>
      <c r="T135" s="573">
        <v>0</v>
      </c>
      <c r="U135" s="571">
        <v>5</v>
      </c>
      <c r="V135" s="573">
        <v>30</v>
      </c>
      <c r="W135" s="571">
        <v>0</v>
      </c>
      <c r="X135" s="573">
        <v>0</v>
      </c>
      <c r="Y135" s="571">
        <v>0</v>
      </c>
      <c r="Z135" s="573">
        <v>0</v>
      </c>
      <c r="AA135" s="571">
        <v>0</v>
      </c>
      <c r="AB135" s="573">
        <v>0</v>
      </c>
      <c r="AC135" s="571">
        <v>0</v>
      </c>
      <c r="AD135" s="573">
        <v>0</v>
      </c>
      <c r="AE135" s="571">
        <v>0</v>
      </c>
      <c r="AF135" s="573">
        <v>0</v>
      </c>
      <c r="AG135" s="571">
        <v>0</v>
      </c>
      <c r="AH135" s="573">
        <v>0</v>
      </c>
      <c r="AI135" s="571">
        <v>0</v>
      </c>
      <c r="AJ135" s="573">
        <v>0</v>
      </c>
      <c r="AK135" s="571">
        <v>0</v>
      </c>
      <c r="AL135" s="573">
        <v>0</v>
      </c>
      <c r="AM135" s="571">
        <v>0</v>
      </c>
      <c r="AN135" s="573">
        <v>0</v>
      </c>
      <c r="AO135" s="571">
        <v>0</v>
      </c>
      <c r="AP135" s="573">
        <v>0</v>
      </c>
      <c r="AQ135" s="571">
        <v>0</v>
      </c>
      <c r="AR135" s="573">
        <v>0</v>
      </c>
      <c r="AS135" s="571">
        <v>0</v>
      </c>
      <c r="AT135" s="576">
        <v>0</v>
      </c>
      <c r="AU135" s="1370">
        <f t="shared" si="5"/>
        <v>5</v>
      </c>
      <c r="AV135" s="1371">
        <f t="shared" si="5"/>
        <v>30</v>
      </c>
      <c r="AW135" s="1762" t="str">
        <f t="shared" si="4"/>
        <v>OK</v>
      </c>
      <c r="AX135" s="1754">
        <f>'t1'!L135-'t3'!C135-'t3'!E135-'t3'!G135-'t3'!I135-'t3'!K135+'t3'!M135+'t3'!O135+'t3'!Q135</f>
        <v>5</v>
      </c>
      <c r="AY135" s="1755">
        <f>'t1'!M135-'t3'!D135-'t3'!F135-'t3'!H135-'t3'!J135-'t3'!L135+'t3'!N135+'t3'!P135+'t3'!R135</f>
        <v>30</v>
      </c>
      <c r="AZ135" s="1070">
        <f>'t1'!N135</f>
        <v>1</v>
      </c>
    </row>
    <row r="136" spans="1:52" ht="14.25" customHeight="1">
      <c r="A136" s="1136" t="str">
        <f>'t1'!A136</f>
        <v>assistente amministrativo - c</v>
      </c>
      <c r="B136" s="1171" t="str">
        <f>'t1'!B136</f>
        <v>A14005</v>
      </c>
      <c r="C136" s="571">
        <v>0</v>
      </c>
      <c r="D136" s="573">
        <v>0</v>
      </c>
      <c r="E136" s="571">
        <v>0</v>
      </c>
      <c r="F136" s="573">
        <v>0</v>
      </c>
      <c r="G136" s="571">
        <v>0</v>
      </c>
      <c r="H136" s="573">
        <v>0</v>
      </c>
      <c r="I136" s="571">
        <v>0</v>
      </c>
      <c r="J136" s="573">
        <v>0</v>
      </c>
      <c r="K136" s="571">
        <v>0</v>
      </c>
      <c r="L136" s="573">
        <v>0</v>
      </c>
      <c r="M136" s="571">
        <v>0</v>
      </c>
      <c r="N136" s="573">
        <v>0</v>
      </c>
      <c r="O136" s="571">
        <v>0</v>
      </c>
      <c r="P136" s="573">
        <v>0</v>
      </c>
      <c r="Q136" s="571">
        <v>0</v>
      </c>
      <c r="R136" s="573">
        <v>0</v>
      </c>
      <c r="S136" s="571">
        <v>0</v>
      </c>
      <c r="T136" s="573">
        <v>0</v>
      </c>
      <c r="U136" s="571">
        <v>13</v>
      </c>
      <c r="V136" s="573">
        <v>94</v>
      </c>
      <c r="W136" s="571">
        <v>0</v>
      </c>
      <c r="X136" s="573">
        <v>0</v>
      </c>
      <c r="Y136" s="571">
        <v>0</v>
      </c>
      <c r="Z136" s="573">
        <v>0</v>
      </c>
      <c r="AA136" s="571">
        <v>0</v>
      </c>
      <c r="AB136" s="573">
        <v>0</v>
      </c>
      <c r="AC136" s="571">
        <v>0</v>
      </c>
      <c r="AD136" s="573">
        <v>0</v>
      </c>
      <c r="AE136" s="571">
        <v>0</v>
      </c>
      <c r="AF136" s="573">
        <v>0</v>
      </c>
      <c r="AG136" s="571">
        <v>0</v>
      </c>
      <c r="AH136" s="573">
        <v>0</v>
      </c>
      <c r="AI136" s="571">
        <v>0</v>
      </c>
      <c r="AJ136" s="573">
        <v>0</v>
      </c>
      <c r="AK136" s="571">
        <v>0</v>
      </c>
      <c r="AL136" s="573">
        <v>0</v>
      </c>
      <c r="AM136" s="571">
        <v>0</v>
      </c>
      <c r="AN136" s="573">
        <v>0</v>
      </c>
      <c r="AO136" s="571">
        <v>0</v>
      </c>
      <c r="AP136" s="573">
        <v>0</v>
      </c>
      <c r="AQ136" s="571">
        <v>0</v>
      </c>
      <c r="AR136" s="573">
        <v>0</v>
      </c>
      <c r="AS136" s="571">
        <v>0</v>
      </c>
      <c r="AT136" s="576">
        <v>0</v>
      </c>
      <c r="AU136" s="1370">
        <f t="shared" si="5"/>
        <v>13</v>
      </c>
      <c r="AV136" s="1371">
        <f t="shared" si="5"/>
        <v>94</v>
      </c>
      <c r="AW136" s="1762" t="str">
        <f t="shared" ref="AW136:AW142" si="6">IF((AU136+AV136)=(AX136+AY136),"OK","Controllare totale")</f>
        <v>OK</v>
      </c>
      <c r="AX136" s="1754">
        <f>'t1'!L136-'t3'!C136-'t3'!E136-'t3'!G136-'t3'!I136-'t3'!K136+'t3'!M136+'t3'!O136+'t3'!Q136</f>
        <v>13</v>
      </c>
      <c r="AY136" s="1755">
        <f>'t1'!M136-'t3'!D136-'t3'!F136-'t3'!H136-'t3'!J136-'t3'!L136+'t3'!N136+'t3'!P136+'t3'!R136</f>
        <v>94</v>
      </c>
      <c r="AZ136" s="1070">
        <f>'t1'!N136</f>
        <v>1</v>
      </c>
    </row>
    <row r="137" spans="1:52" ht="14.25" customHeight="1">
      <c r="A137" s="1136" t="str">
        <f>'t1'!A137</f>
        <v>coadiutore amm.vo esperto - bs</v>
      </c>
      <c r="B137" s="1171" t="str">
        <f>'t1'!B137</f>
        <v>A13018</v>
      </c>
      <c r="C137" s="571">
        <v>0</v>
      </c>
      <c r="D137" s="573">
        <v>0</v>
      </c>
      <c r="E137" s="571">
        <v>0</v>
      </c>
      <c r="F137" s="573">
        <v>0</v>
      </c>
      <c r="G137" s="571">
        <v>0</v>
      </c>
      <c r="H137" s="573">
        <v>0</v>
      </c>
      <c r="I137" s="571">
        <v>0</v>
      </c>
      <c r="J137" s="573">
        <v>0</v>
      </c>
      <c r="K137" s="571">
        <v>0</v>
      </c>
      <c r="L137" s="573">
        <v>0</v>
      </c>
      <c r="M137" s="571">
        <v>0</v>
      </c>
      <c r="N137" s="573">
        <v>0</v>
      </c>
      <c r="O137" s="571">
        <v>0</v>
      </c>
      <c r="P137" s="573">
        <v>0</v>
      </c>
      <c r="Q137" s="571">
        <v>0</v>
      </c>
      <c r="R137" s="573">
        <v>0</v>
      </c>
      <c r="S137" s="571">
        <v>0</v>
      </c>
      <c r="T137" s="573">
        <v>0</v>
      </c>
      <c r="U137" s="571">
        <v>4</v>
      </c>
      <c r="V137" s="573">
        <v>39</v>
      </c>
      <c r="W137" s="571">
        <v>0</v>
      </c>
      <c r="X137" s="573">
        <v>0</v>
      </c>
      <c r="Y137" s="571">
        <v>0</v>
      </c>
      <c r="Z137" s="573">
        <v>0</v>
      </c>
      <c r="AA137" s="571">
        <v>0</v>
      </c>
      <c r="AB137" s="573">
        <v>0</v>
      </c>
      <c r="AC137" s="571">
        <v>0</v>
      </c>
      <c r="AD137" s="573">
        <v>0</v>
      </c>
      <c r="AE137" s="571">
        <v>0</v>
      </c>
      <c r="AF137" s="573">
        <v>0</v>
      </c>
      <c r="AG137" s="571">
        <v>0</v>
      </c>
      <c r="AH137" s="573">
        <v>0</v>
      </c>
      <c r="AI137" s="571">
        <v>0</v>
      </c>
      <c r="AJ137" s="573">
        <v>0</v>
      </c>
      <c r="AK137" s="571">
        <v>0</v>
      </c>
      <c r="AL137" s="573">
        <v>0</v>
      </c>
      <c r="AM137" s="571">
        <v>0</v>
      </c>
      <c r="AN137" s="573">
        <v>0</v>
      </c>
      <c r="AO137" s="571">
        <v>0</v>
      </c>
      <c r="AP137" s="573">
        <v>0</v>
      </c>
      <c r="AQ137" s="571">
        <v>0</v>
      </c>
      <c r="AR137" s="573">
        <v>0</v>
      </c>
      <c r="AS137" s="571">
        <v>0</v>
      </c>
      <c r="AT137" s="576">
        <v>0</v>
      </c>
      <c r="AU137" s="1370">
        <f t="shared" si="5"/>
        <v>4</v>
      </c>
      <c r="AV137" s="1371">
        <f t="shared" si="5"/>
        <v>39</v>
      </c>
      <c r="AW137" s="1762" t="str">
        <f t="shared" si="6"/>
        <v>OK</v>
      </c>
      <c r="AX137" s="1754">
        <f>'t1'!L137-'t3'!C137-'t3'!E137-'t3'!G137-'t3'!I137-'t3'!K137+'t3'!M137+'t3'!O137+'t3'!Q137</f>
        <v>4</v>
      </c>
      <c r="AY137" s="1755">
        <f>'t1'!M137-'t3'!D137-'t3'!F137-'t3'!H137-'t3'!J137-'t3'!L137+'t3'!N137+'t3'!P137+'t3'!R137</f>
        <v>39</v>
      </c>
      <c r="AZ137" s="1070">
        <f>'t1'!N137</f>
        <v>1</v>
      </c>
    </row>
    <row r="138" spans="1:52" ht="14.25" customHeight="1">
      <c r="A138" s="1136" t="str">
        <f>'t1'!A138</f>
        <v>coadiutore amm.vo - b</v>
      </c>
      <c r="B138" s="1171" t="str">
        <f>'t1'!B138</f>
        <v>A12017</v>
      </c>
      <c r="C138" s="571">
        <v>0</v>
      </c>
      <c r="D138" s="573">
        <v>0</v>
      </c>
      <c r="E138" s="571">
        <v>0</v>
      </c>
      <c r="F138" s="573">
        <v>0</v>
      </c>
      <c r="G138" s="571">
        <v>0</v>
      </c>
      <c r="H138" s="573">
        <v>0</v>
      </c>
      <c r="I138" s="571">
        <v>0</v>
      </c>
      <c r="J138" s="573">
        <v>0</v>
      </c>
      <c r="K138" s="571">
        <v>0</v>
      </c>
      <c r="L138" s="573">
        <v>0</v>
      </c>
      <c r="M138" s="571">
        <v>0</v>
      </c>
      <c r="N138" s="573">
        <v>0</v>
      </c>
      <c r="O138" s="571">
        <v>0</v>
      </c>
      <c r="P138" s="573">
        <v>0</v>
      </c>
      <c r="Q138" s="571">
        <v>0</v>
      </c>
      <c r="R138" s="573">
        <v>0</v>
      </c>
      <c r="S138" s="571">
        <v>0</v>
      </c>
      <c r="T138" s="573">
        <v>0</v>
      </c>
      <c r="U138" s="571">
        <v>7</v>
      </c>
      <c r="V138" s="573">
        <v>23</v>
      </c>
      <c r="W138" s="571">
        <v>0</v>
      </c>
      <c r="X138" s="573">
        <v>0</v>
      </c>
      <c r="Y138" s="571">
        <v>0</v>
      </c>
      <c r="Z138" s="573">
        <v>0</v>
      </c>
      <c r="AA138" s="571">
        <v>0</v>
      </c>
      <c r="AB138" s="573">
        <v>0</v>
      </c>
      <c r="AC138" s="571">
        <v>0</v>
      </c>
      <c r="AD138" s="573">
        <v>0</v>
      </c>
      <c r="AE138" s="571">
        <v>0</v>
      </c>
      <c r="AF138" s="573">
        <v>0</v>
      </c>
      <c r="AG138" s="571">
        <v>0</v>
      </c>
      <c r="AH138" s="573">
        <v>0</v>
      </c>
      <c r="AI138" s="571">
        <v>0</v>
      </c>
      <c r="AJ138" s="573">
        <v>0</v>
      </c>
      <c r="AK138" s="571">
        <v>0</v>
      </c>
      <c r="AL138" s="573">
        <v>0</v>
      </c>
      <c r="AM138" s="571">
        <v>0</v>
      </c>
      <c r="AN138" s="573">
        <v>0</v>
      </c>
      <c r="AO138" s="571">
        <v>0</v>
      </c>
      <c r="AP138" s="573">
        <v>0</v>
      </c>
      <c r="AQ138" s="571">
        <v>0</v>
      </c>
      <c r="AR138" s="573">
        <v>0</v>
      </c>
      <c r="AS138" s="571">
        <v>0</v>
      </c>
      <c r="AT138" s="576">
        <v>0</v>
      </c>
      <c r="AU138" s="1370">
        <f t="shared" si="5"/>
        <v>7</v>
      </c>
      <c r="AV138" s="1371">
        <f t="shared" si="5"/>
        <v>23</v>
      </c>
      <c r="AW138" s="1762" t="str">
        <f t="shared" si="6"/>
        <v>OK</v>
      </c>
      <c r="AX138" s="1754">
        <f>'t1'!L138-'t3'!C138-'t3'!E138-'t3'!G138-'t3'!I138-'t3'!K138+'t3'!M138+'t3'!O138+'t3'!Q138</f>
        <v>7</v>
      </c>
      <c r="AY138" s="1755">
        <f>'t1'!M138-'t3'!D138-'t3'!F138-'t3'!H138-'t3'!J138-'t3'!L138+'t3'!N138+'t3'!P138+'t3'!R138</f>
        <v>23</v>
      </c>
      <c r="AZ138" s="1070">
        <f>'t1'!N138</f>
        <v>1</v>
      </c>
    </row>
    <row r="139" spans="1:52" ht="14.25" customHeight="1">
      <c r="A139" s="1136" t="str">
        <f>'t1'!A139</f>
        <v>commesso - a</v>
      </c>
      <c r="B139" s="1171" t="str">
        <f>'t1'!B139</f>
        <v>A11030</v>
      </c>
      <c r="C139" s="571">
        <v>0</v>
      </c>
      <c r="D139" s="573">
        <v>0</v>
      </c>
      <c r="E139" s="571">
        <v>0</v>
      </c>
      <c r="F139" s="573">
        <v>0</v>
      </c>
      <c r="G139" s="571">
        <v>0</v>
      </c>
      <c r="H139" s="573">
        <v>0</v>
      </c>
      <c r="I139" s="571">
        <v>0</v>
      </c>
      <c r="J139" s="573">
        <v>0</v>
      </c>
      <c r="K139" s="571">
        <v>0</v>
      </c>
      <c r="L139" s="573">
        <v>0</v>
      </c>
      <c r="M139" s="571">
        <v>0</v>
      </c>
      <c r="N139" s="573">
        <v>0</v>
      </c>
      <c r="O139" s="571">
        <v>0</v>
      </c>
      <c r="P139" s="573">
        <v>0</v>
      </c>
      <c r="Q139" s="571">
        <v>0</v>
      </c>
      <c r="R139" s="573">
        <v>0</v>
      </c>
      <c r="S139" s="571">
        <v>0</v>
      </c>
      <c r="T139" s="573">
        <v>0</v>
      </c>
      <c r="U139" s="571">
        <v>0</v>
      </c>
      <c r="V139" s="573">
        <v>0</v>
      </c>
      <c r="W139" s="571">
        <v>0</v>
      </c>
      <c r="X139" s="573">
        <v>0</v>
      </c>
      <c r="Y139" s="571">
        <v>0</v>
      </c>
      <c r="Z139" s="573">
        <v>0</v>
      </c>
      <c r="AA139" s="571">
        <v>0</v>
      </c>
      <c r="AB139" s="573">
        <v>0</v>
      </c>
      <c r="AC139" s="571">
        <v>0</v>
      </c>
      <c r="AD139" s="573">
        <v>0</v>
      </c>
      <c r="AE139" s="571">
        <v>0</v>
      </c>
      <c r="AF139" s="573">
        <v>0</v>
      </c>
      <c r="AG139" s="571">
        <v>0</v>
      </c>
      <c r="AH139" s="573">
        <v>0</v>
      </c>
      <c r="AI139" s="571">
        <v>0</v>
      </c>
      <c r="AJ139" s="573">
        <v>0</v>
      </c>
      <c r="AK139" s="571">
        <v>0</v>
      </c>
      <c r="AL139" s="573">
        <v>0</v>
      </c>
      <c r="AM139" s="571">
        <v>0</v>
      </c>
      <c r="AN139" s="573">
        <v>0</v>
      </c>
      <c r="AO139" s="571">
        <v>0</v>
      </c>
      <c r="AP139" s="573">
        <v>0</v>
      </c>
      <c r="AQ139" s="571">
        <v>0</v>
      </c>
      <c r="AR139" s="573">
        <v>0</v>
      </c>
      <c r="AS139" s="571">
        <v>0</v>
      </c>
      <c r="AT139" s="576">
        <v>0</v>
      </c>
      <c r="AU139" s="1370">
        <f t="shared" si="5"/>
        <v>0</v>
      </c>
      <c r="AV139" s="1371">
        <f t="shared" si="5"/>
        <v>0</v>
      </c>
      <c r="AW139" s="1762" t="str">
        <f t="shared" si="6"/>
        <v>OK</v>
      </c>
      <c r="AX139" s="1754">
        <f>'t1'!L139-'t3'!C139-'t3'!E139-'t3'!G139-'t3'!I139-'t3'!K139+'t3'!M139+'t3'!O139+'t3'!Q139</f>
        <v>0</v>
      </c>
      <c r="AY139" s="1755">
        <f>'t1'!M139-'t3'!D139-'t3'!F139-'t3'!H139-'t3'!J139-'t3'!L139+'t3'!N139+'t3'!P139+'t3'!R139</f>
        <v>0</v>
      </c>
      <c r="AZ139" s="1070">
        <f>'t1'!N139</f>
        <v>0</v>
      </c>
    </row>
    <row r="140" spans="1:52" ht="14.25" customHeight="1">
      <c r="A140" s="1136" t="str">
        <f>'t1'!A140</f>
        <v>profilo atipico ruolo amministrativo</v>
      </c>
      <c r="B140" s="1171" t="str">
        <f>'t1'!B140</f>
        <v>A00062</v>
      </c>
      <c r="C140" s="570">
        <v>0</v>
      </c>
      <c r="D140" s="574">
        <v>0</v>
      </c>
      <c r="E140" s="570">
        <v>0</v>
      </c>
      <c r="F140" s="574">
        <v>0</v>
      </c>
      <c r="G140" s="570">
        <v>0</v>
      </c>
      <c r="H140" s="574">
        <v>0</v>
      </c>
      <c r="I140" s="570">
        <v>0</v>
      </c>
      <c r="J140" s="574">
        <v>0</v>
      </c>
      <c r="K140" s="570">
        <v>0</v>
      </c>
      <c r="L140" s="574">
        <v>0</v>
      </c>
      <c r="M140" s="570">
        <v>0</v>
      </c>
      <c r="N140" s="574">
        <v>0</v>
      </c>
      <c r="O140" s="570">
        <v>0</v>
      </c>
      <c r="P140" s="574">
        <v>0</v>
      </c>
      <c r="Q140" s="570">
        <v>0</v>
      </c>
      <c r="R140" s="574">
        <v>0</v>
      </c>
      <c r="S140" s="570">
        <v>0</v>
      </c>
      <c r="T140" s="574">
        <v>0</v>
      </c>
      <c r="U140" s="570">
        <v>0</v>
      </c>
      <c r="V140" s="574">
        <v>0</v>
      </c>
      <c r="W140" s="570">
        <v>0</v>
      </c>
      <c r="X140" s="574">
        <v>0</v>
      </c>
      <c r="Y140" s="570">
        <v>0</v>
      </c>
      <c r="Z140" s="574">
        <v>0</v>
      </c>
      <c r="AA140" s="570">
        <v>0</v>
      </c>
      <c r="AB140" s="574">
        <v>0</v>
      </c>
      <c r="AC140" s="570">
        <v>0</v>
      </c>
      <c r="AD140" s="574">
        <v>0</v>
      </c>
      <c r="AE140" s="570">
        <v>0</v>
      </c>
      <c r="AF140" s="574">
        <v>0</v>
      </c>
      <c r="AG140" s="570">
        <v>0</v>
      </c>
      <c r="AH140" s="574">
        <v>0</v>
      </c>
      <c r="AI140" s="570">
        <v>0</v>
      </c>
      <c r="AJ140" s="574">
        <v>0</v>
      </c>
      <c r="AK140" s="570">
        <v>0</v>
      </c>
      <c r="AL140" s="574">
        <v>0</v>
      </c>
      <c r="AM140" s="570">
        <v>0</v>
      </c>
      <c r="AN140" s="574">
        <v>0</v>
      </c>
      <c r="AO140" s="570">
        <v>0</v>
      </c>
      <c r="AP140" s="574">
        <v>0</v>
      </c>
      <c r="AQ140" s="570">
        <v>0</v>
      </c>
      <c r="AR140" s="574">
        <v>0</v>
      </c>
      <c r="AS140" s="570">
        <v>0</v>
      </c>
      <c r="AT140" s="577">
        <v>0</v>
      </c>
      <c r="AU140" s="1370">
        <f t="shared" si="5"/>
        <v>0</v>
      </c>
      <c r="AV140" s="1371">
        <f t="shared" si="5"/>
        <v>0</v>
      </c>
      <c r="AW140" s="1762" t="str">
        <f t="shared" si="6"/>
        <v>OK</v>
      </c>
      <c r="AX140" s="1756">
        <f>'t1'!L140-'t3'!C140-'t3'!E140-'t3'!G140-'t3'!I140-'t3'!K140+'t3'!M140+'t3'!O140+'t3'!Q140</f>
        <v>0</v>
      </c>
      <c r="AY140" s="1755">
        <f>'t1'!M140-'t3'!D140-'t3'!F140-'t3'!H140-'t3'!J140-'t3'!L140+'t3'!N140+'t3'!P140+'t3'!R140</f>
        <v>0</v>
      </c>
      <c r="AZ140" s="1070">
        <f>'t1'!N140</f>
        <v>0</v>
      </c>
    </row>
    <row r="141" spans="1:52" ht="14.25" customHeight="1" thickBot="1">
      <c r="A141" s="1176" t="str">
        <f>'t1'!A141</f>
        <v>contrattisti (a)</v>
      </c>
      <c r="B141" s="1171" t="str">
        <f>'t1'!B141</f>
        <v>000061</v>
      </c>
      <c r="C141" s="570">
        <v>0</v>
      </c>
      <c r="D141" s="574">
        <v>0</v>
      </c>
      <c r="E141" s="570">
        <v>0</v>
      </c>
      <c r="F141" s="574">
        <v>0</v>
      </c>
      <c r="G141" s="570">
        <v>0</v>
      </c>
      <c r="H141" s="574">
        <v>0</v>
      </c>
      <c r="I141" s="570">
        <v>0</v>
      </c>
      <c r="J141" s="574">
        <v>0</v>
      </c>
      <c r="K141" s="570">
        <v>0</v>
      </c>
      <c r="L141" s="574">
        <v>0</v>
      </c>
      <c r="M141" s="570">
        <v>0</v>
      </c>
      <c r="N141" s="574">
        <v>0</v>
      </c>
      <c r="O141" s="570">
        <v>0</v>
      </c>
      <c r="P141" s="574">
        <v>0</v>
      </c>
      <c r="Q141" s="570">
        <v>0</v>
      </c>
      <c r="R141" s="574">
        <v>0</v>
      </c>
      <c r="S141" s="570">
        <v>0</v>
      </c>
      <c r="T141" s="574">
        <v>0</v>
      </c>
      <c r="U141" s="570">
        <v>0</v>
      </c>
      <c r="V141" s="574">
        <v>0</v>
      </c>
      <c r="W141" s="570">
        <v>0</v>
      </c>
      <c r="X141" s="574">
        <v>0</v>
      </c>
      <c r="Y141" s="570">
        <v>0</v>
      </c>
      <c r="Z141" s="574">
        <v>0</v>
      </c>
      <c r="AA141" s="570">
        <v>0</v>
      </c>
      <c r="AB141" s="574">
        <v>0</v>
      </c>
      <c r="AC141" s="570">
        <v>0</v>
      </c>
      <c r="AD141" s="574">
        <v>0</v>
      </c>
      <c r="AE141" s="570">
        <v>0</v>
      </c>
      <c r="AF141" s="574">
        <v>0</v>
      </c>
      <c r="AG141" s="570">
        <v>0</v>
      </c>
      <c r="AH141" s="574">
        <v>0</v>
      </c>
      <c r="AI141" s="570">
        <v>0</v>
      </c>
      <c r="AJ141" s="574">
        <v>0</v>
      </c>
      <c r="AK141" s="570">
        <v>0</v>
      </c>
      <c r="AL141" s="574">
        <v>0</v>
      </c>
      <c r="AM141" s="570">
        <v>0</v>
      </c>
      <c r="AN141" s="574">
        <v>0</v>
      </c>
      <c r="AO141" s="570">
        <v>0</v>
      </c>
      <c r="AP141" s="574">
        <v>0</v>
      </c>
      <c r="AQ141" s="570">
        <v>0</v>
      </c>
      <c r="AR141" s="574">
        <v>0</v>
      </c>
      <c r="AS141" s="570">
        <v>0</v>
      </c>
      <c r="AT141" s="574">
        <v>0</v>
      </c>
      <c r="AU141" s="1370">
        <f>SUM(S141,U141,W141,Y141,C141,E141,G141,I141,K141,M141,O141,Q141,AA141,AC141,AE141,AG141,AI141,AK141,AM141,AO141,AQ141,AS141)</f>
        <v>0</v>
      </c>
      <c r="AV141" s="1371">
        <f>SUM(T141,V141,X141,Z141,D141,F141,H141,J141,L141,N141,P141,R141,AB141,AD141,AF141,AH141,AJ141,AL141,AN141,AP141,AR141,AT141)</f>
        <v>0</v>
      </c>
      <c r="AW141" s="1762" t="str">
        <f t="shared" si="6"/>
        <v>OK</v>
      </c>
      <c r="AX141" s="1760">
        <f>'t1'!L141-'t3'!C141-'t3'!E141-'t3'!G141-'t3'!I141-'t3'!K141+'t3'!M141+'t3'!O141+'t3'!Q141</f>
        <v>0</v>
      </c>
      <c r="AY141" s="1755">
        <f>'t1'!M141-'t3'!D141-'t3'!F141-'t3'!H141-'t3'!J141-'t3'!L141+'t3'!N141+'t3'!P141+'t3'!R141</f>
        <v>0</v>
      </c>
      <c r="AZ141" s="1070">
        <f>'t1'!N141</f>
        <v>0</v>
      </c>
    </row>
    <row r="142" spans="1:52" ht="17.25" customHeight="1" thickTop="1" thickBot="1">
      <c r="A142" s="1094" t="s">
        <v>555</v>
      </c>
      <c r="B142" s="1372"/>
      <c r="C142" s="1373">
        <f>SUM(C7:C141)</f>
        <v>0</v>
      </c>
      <c r="D142" s="1374">
        <f t="shared" ref="D142:AV142" si="7">SUM(D7:D141)</f>
        <v>0</v>
      </c>
      <c r="E142" s="1373">
        <f t="shared" si="7"/>
        <v>0</v>
      </c>
      <c r="F142" s="1374">
        <f t="shared" si="7"/>
        <v>0</v>
      </c>
      <c r="G142" s="1373">
        <f t="shared" si="7"/>
        <v>0</v>
      </c>
      <c r="H142" s="1374">
        <f t="shared" si="7"/>
        <v>0</v>
      </c>
      <c r="I142" s="1373">
        <f t="shared" si="7"/>
        <v>0</v>
      </c>
      <c r="J142" s="1374">
        <f t="shared" si="7"/>
        <v>0</v>
      </c>
      <c r="K142" s="1373">
        <f t="shared" si="7"/>
        <v>0</v>
      </c>
      <c r="L142" s="1374">
        <f t="shared" si="7"/>
        <v>0</v>
      </c>
      <c r="M142" s="1373">
        <f t="shared" si="7"/>
        <v>0</v>
      </c>
      <c r="N142" s="1374">
        <f t="shared" si="7"/>
        <v>0</v>
      </c>
      <c r="O142" s="1373">
        <f t="shared" si="7"/>
        <v>0</v>
      </c>
      <c r="P142" s="1374">
        <f t="shared" si="7"/>
        <v>0</v>
      </c>
      <c r="Q142" s="1373">
        <f t="shared" si="7"/>
        <v>0</v>
      </c>
      <c r="R142" s="1374">
        <f t="shared" si="7"/>
        <v>0</v>
      </c>
      <c r="S142" s="1373">
        <f t="shared" si="7"/>
        <v>0</v>
      </c>
      <c r="T142" s="1374">
        <f t="shared" si="7"/>
        <v>0</v>
      </c>
      <c r="U142" s="1373">
        <f t="shared" si="7"/>
        <v>467</v>
      </c>
      <c r="V142" s="1374">
        <f t="shared" si="7"/>
        <v>1013</v>
      </c>
      <c r="W142" s="1373">
        <f t="shared" si="7"/>
        <v>0</v>
      </c>
      <c r="X142" s="1374">
        <f t="shared" si="7"/>
        <v>0</v>
      </c>
      <c r="Y142" s="1373">
        <f t="shared" si="7"/>
        <v>0</v>
      </c>
      <c r="Z142" s="1374">
        <f t="shared" si="7"/>
        <v>0</v>
      </c>
      <c r="AA142" s="1373">
        <f t="shared" si="7"/>
        <v>0</v>
      </c>
      <c r="AB142" s="1374">
        <f t="shared" si="7"/>
        <v>0</v>
      </c>
      <c r="AC142" s="1373">
        <f t="shared" si="7"/>
        <v>0</v>
      </c>
      <c r="AD142" s="1374">
        <f t="shared" si="7"/>
        <v>0</v>
      </c>
      <c r="AE142" s="1373">
        <f t="shared" si="7"/>
        <v>0</v>
      </c>
      <c r="AF142" s="1374">
        <f t="shared" si="7"/>
        <v>0</v>
      </c>
      <c r="AG142" s="1373">
        <f t="shared" si="7"/>
        <v>0</v>
      </c>
      <c r="AH142" s="1374">
        <f t="shared" si="7"/>
        <v>0</v>
      </c>
      <c r="AI142" s="1373">
        <f t="shared" si="7"/>
        <v>0</v>
      </c>
      <c r="AJ142" s="1374">
        <f t="shared" si="7"/>
        <v>0</v>
      </c>
      <c r="AK142" s="1373">
        <f t="shared" si="7"/>
        <v>0</v>
      </c>
      <c r="AL142" s="1374">
        <f t="shared" si="7"/>
        <v>0</v>
      </c>
      <c r="AM142" s="1373">
        <f t="shared" si="7"/>
        <v>0</v>
      </c>
      <c r="AN142" s="1374">
        <f t="shared" si="7"/>
        <v>0</v>
      </c>
      <c r="AO142" s="1373">
        <f t="shared" si="7"/>
        <v>0</v>
      </c>
      <c r="AP142" s="1374">
        <f t="shared" si="7"/>
        <v>0</v>
      </c>
      <c r="AQ142" s="1373">
        <f t="shared" si="7"/>
        <v>0</v>
      </c>
      <c r="AR142" s="1374">
        <f t="shared" si="7"/>
        <v>0</v>
      </c>
      <c r="AS142" s="1373">
        <f t="shared" si="7"/>
        <v>0</v>
      </c>
      <c r="AT142" s="1374">
        <f t="shared" si="7"/>
        <v>0</v>
      </c>
      <c r="AU142" s="1373">
        <f t="shared" si="7"/>
        <v>467</v>
      </c>
      <c r="AV142" s="1375">
        <f t="shared" si="7"/>
        <v>1013</v>
      </c>
      <c r="AW142" s="1762" t="str">
        <f t="shared" si="6"/>
        <v>OK</v>
      </c>
      <c r="AX142" s="1757">
        <f>SUM(AX7:AX141)</f>
        <v>467</v>
      </c>
      <c r="AY142" s="1758">
        <f>SUM(AY7:AY141)</f>
        <v>1013</v>
      </c>
    </row>
    <row r="143" spans="1:52" ht="22.5" customHeight="1">
      <c r="C143" s="2684" t="s">
        <v>557</v>
      </c>
      <c r="D143" s="2684"/>
      <c r="E143" s="2684"/>
      <c r="F143" s="2684"/>
      <c r="G143" s="2684"/>
      <c r="H143" s="2684"/>
      <c r="I143" s="2684"/>
      <c r="J143" s="2684"/>
      <c r="K143" s="2684"/>
      <c r="L143" s="2684"/>
      <c r="M143" s="2684"/>
      <c r="N143" s="2684"/>
      <c r="O143" s="2684"/>
      <c r="P143" s="2684"/>
      <c r="Q143" s="2684"/>
      <c r="R143" s="2684"/>
      <c r="S143" s="2684"/>
      <c r="T143" s="2684"/>
      <c r="U143" s="2684"/>
      <c r="V143" s="2684"/>
      <c r="W143" s="2684"/>
      <c r="X143" s="2684"/>
      <c r="Y143" s="2684"/>
      <c r="Z143" s="2684"/>
      <c r="AA143" s="2684" t="s">
        <v>557</v>
      </c>
      <c r="AB143" s="2684"/>
      <c r="AC143" s="2684"/>
      <c r="AD143" s="2684"/>
      <c r="AE143" s="2684"/>
      <c r="AF143" s="2684"/>
      <c r="AG143" s="2684"/>
      <c r="AH143" s="2684"/>
      <c r="AI143" s="2684"/>
      <c r="AJ143" s="2684"/>
      <c r="AK143" s="2684"/>
      <c r="AL143" s="2684"/>
      <c r="AM143" s="2684"/>
      <c r="AN143" s="2684"/>
      <c r="AO143" s="2684"/>
      <c r="AP143" s="2684"/>
      <c r="AQ143" s="2684"/>
      <c r="AR143" s="2684"/>
      <c r="AS143" s="2684"/>
      <c r="AT143" s="2684"/>
      <c r="AU143" s="2684"/>
      <c r="AV143" s="2684"/>
      <c r="AW143" s="1242"/>
      <c r="AX143" s="1242"/>
    </row>
    <row r="144" spans="1:52" ht="11.25">
      <c r="C144" s="1070" t="s">
        <v>558</v>
      </c>
      <c r="D144" s="1104"/>
      <c r="F144" s="1104"/>
      <c r="AA144" s="1070" t="s">
        <v>558</v>
      </c>
      <c r="AB144" s="1104"/>
      <c r="AD144" s="1104"/>
    </row>
    <row r="145" spans="3:50" ht="22.5" customHeight="1">
      <c r="C145" s="2632" t="s">
        <v>2732</v>
      </c>
      <c r="D145" s="2632"/>
      <c r="E145" s="2632"/>
      <c r="F145" s="2632"/>
      <c r="G145" s="2632"/>
      <c r="H145" s="2632"/>
      <c r="I145" s="2632"/>
      <c r="J145" s="2632"/>
      <c r="K145" s="2632"/>
      <c r="L145" s="2632"/>
      <c r="M145" s="2632"/>
      <c r="N145" s="2632"/>
      <c r="O145" s="2632"/>
      <c r="P145" s="2632"/>
      <c r="Q145" s="2632"/>
      <c r="R145" s="2632"/>
      <c r="S145" s="2632"/>
      <c r="T145" s="2632"/>
      <c r="U145" s="2632"/>
      <c r="V145" s="2632"/>
      <c r="W145" s="2632"/>
      <c r="X145" s="2632"/>
      <c r="Y145" s="2632"/>
      <c r="Z145" s="2632"/>
      <c r="AA145" s="2632" t="s">
        <v>2732</v>
      </c>
      <c r="AB145" s="2632"/>
      <c r="AC145" s="2632"/>
      <c r="AD145" s="2632"/>
      <c r="AE145" s="2632"/>
      <c r="AF145" s="2632"/>
      <c r="AG145" s="2632"/>
      <c r="AH145" s="2632"/>
      <c r="AI145" s="2632"/>
      <c r="AJ145" s="2632"/>
      <c r="AK145" s="2632"/>
      <c r="AL145" s="2632"/>
      <c r="AM145" s="2632"/>
      <c r="AN145" s="2632"/>
      <c r="AO145" s="2632"/>
      <c r="AP145" s="2632"/>
      <c r="AQ145" s="2632"/>
      <c r="AR145" s="2632"/>
      <c r="AS145" s="2632"/>
      <c r="AT145" s="2632"/>
      <c r="AU145" s="2632"/>
      <c r="AV145" s="2632"/>
      <c r="AW145" s="1243"/>
      <c r="AX145" s="1243"/>
    </row>
    <row r="146" spans="3:50" ht="11.25">
      <c r="C146" s="1070" t="s">
        <v>561</v>
      </c>
      <c r="D146" s="1104"/>
      <c r="F146" s="1104"/>
      <c r="AA146" s="1070" t="s">
        <v>561</v>
      </c>
      <c r="AB146" s="1104"/>
      <c r="AD146" s="1104"/>
    </row>
  </sheetData>
  <sheetProtection password="EA98" sheet="1" selectLockedCells="1"/>
  <mergeCells count="13">
    <mergeCell ref="A1:A2"/>
    <mergeCell ref="C1:O1"/>
    <mergeCell ref="S1:T1"/>
    <mergeCell ref="AA1:AS1"/>
    <mergeCell ref="S2:T2"/>
    <mergeCell ref="AO2:AV2"/>
    <mergeCell ref="C145:Z145"/>
    <mergeCell ref="AA145:AV145"/>
    <mergeCell ref="C3:Z3"/>
    <mergeCell ref="AA3:AV3"/>
    <mergeCell ref="G4:H4"/>
    <mergeCell ref="C143:Z143"/>
    <mergeCell ref="AA143:AV143"/>
  </mergeCells>
  <conditionalFormatting sqref="A7:AV141">
    <cfRule type="expression" dxfId="6" priority="2" stopIfTrue="1">
      <formula>$AZ7&gt;0</formula>
    </cfRule>
  </conditionalFormatting>
  <conditionalFormatting sqref="C7:AT141">
    <cfRule type="expression" dxfId="5" priority="1" stopIfTrue="1">
      <formula>$AZ7&gt;0</formula>
    </cfRule>
  </conditionalFormatting>
  <printOptions horizontalCentered="1" verticalCentered="1"/>
  <pageMargins left="0.2" right="0.2" top="0.17" bottom="0.16" header="0.17" footer="0.16"/>
  <pageSetup paperSize="9" scale="67" orientation="landscape" horizontalDpi="300" verticalDpi="4294967292" r:id="rId1"/>
  <headerFooter alignWithMargins="0"/>
  <rowBreaks count="1" manualBreakCount="1">
    <brk id="96" max="47" man="1"/>
  </rowBreaks>
  <colBreaks count="1" manualBreakCount="1">
    <brk id="24" max="145" man="1"/>
  </colBreaks>
  <drawing r:id="rId2"/>
</worksheet>
</file>

<file path=xl/worksheets/sheet46.xml><?xml version="1.0" encoding="utf-8"?>
<worksheet xmlns="http://schemas.openxmlformats.org/spreadsheetml/2006/main" xmlns:r="http://schemas.openxmlformats.org/officeDocument/2006/relationships">
  <sheetPr codeName="Foglio41">
    <tabColor rgb="FF92D050"/>
  </sheetPr>
  <dimension ref="A1:AV136"/>
  <sheetViews>
    <sheetView topLeftCell="AC1" workbookViewId="0">
      <selection activeCell="AT2" sqref="AT2"/>
    </sheetView>
  </sheetViews>
  <sheetFormatPr defaultRowHeight="12.75"/>
  <sheetData>
    <row r="1" spans="1:48">
      <c r="A1" s="1" t="s">
        <v>1704</v>
      </c>
      <c r="B1" s="1" t="s">
        <v>1705</v>
      </c>
      <c r="C1" s="1" t="s">
        <v>2958</v>
      </c>
      <c r="D1" s="1" t="s">
        <v>2959</v>
      </c>
      <c r="E1" s="1" t="s">
        <v>2960</v>
      </c>
      <c r="F1" s="1" t="s">
        <v>2961</v>
      </c>
      <c r="G1" s="1" t="s">
        <v>2962</v>
      </c>
      <c r="H1" s="1" t="s">
        <v>2963</v>
      </c>
      <c r="I1" s="1" t="s">
        <v>2964</v>
      </c>
      <c r="J1" s="1" t="s">
        <v>2965</v>
      </c>
      <c r="K1" s="1" t="s">
        <v>2966</v>
      </c>
      <c r="L1" s="1" t="s">
        <v>2967</v>
      </c>
      <c r="M1" s="1" t="s">
        <v>2968</v>
      </c>
      <c r="N1" s="1" t="s">
        <v>2969</v>
      </c>
      <c r="O1" s="1" t="s">
        <v>2970</v>
      </c>
      <c r="P1" s="1" t="s">
        <v>2971</v>
      </c>
      <c r="Q1" s="1" t="s">
        <v>2972</v>
      </c>
      <c r="R1" s="1" t="s">
        <v>2973</v>
      </c>
      <c r="S1" s="1" t="s">
        <v>2974</v>
      </c>
      <c r="T1" s="1" t="s">
        <v>2975</v>
      </c>
      <c r="U1" s="1" t="s">
        <v>2976</v>
      </c>
      <c r="V1" s="1" t="s">
        <v>2977</v>
      </c>
      <c r="W1" s="1" t="s">
        <v>2978</v>
      </c>
      <c r="X1" s="1" t="s">
        <v>2979</v>
      </c>
      <c r="Y1" s="1" t="s">
        <v>2980</v>
      </c>
      <c r="Z1" s="1" t="s">
        <v>2981</v>
      </c>
      <c r="AA1" s="1" t="s">
        <v>2982</v>
      </c>
      <c r="AB1" s="1" t="s">
        <v>2983</v>
      </c>
      <c r="AC1" s="1" t="s">
        <v>2984</v>
      </c>
      <c r="AD1" s="1" t="s">
        <v>2985</v>
      </c>
      <c r="AE1" s="1" t="s">
        <v>2986</v>
      </c>
      <c r="AF1" s="1" t="s">
        <v>2987</v>
      </c>
      <c r="AG1" s="1" t="s">
        <v>2988</v>
      </c>
      <c r="AH1" s="1" t="s">
        <v>2989</v>
      </c>
      <c r="AI1" s="1" t="s">
        <v>2990</v>
      </c>
      <c r="AJ1" s="1" t="s">
        <v>2991</v>
      </c>
      <c r="AK1" s="1" t="s">
        <v>2992</v>
      </c>
      <c r="AL1" s="1" t="s">
        <v>2993</v>
      </c>
      <c r="AM1" s="1" t="s">
        <v>2994</v>
      </c>
      <c r="AN1" s="1" t="s">
        <v>2995</v>
      </c>
      <c r="AO1" s="1" t="s">
        <v>2996</v>
      </c>
      <c r="AP1" s="1" t="s">
        <v>2997</v>
      </c>
      <c r="AQ1" s="1" t="s">
        <v>2998</v>
      </c>
      <c r="AR1" s="1" t="s">
        <v>2999</v>
      </c>
      <c r="AS1" s="1" t="s">
        <v>3000</v>
      </c>
      <c r="AT1" s="1" t="s">
        <v>3001</v>
      </c>
      <c r="AU1" s="1" t="s">
        <v>2813</v>
      </c>
      <c r="AV1" s="1" t="s">
        <v>2814</v>
      </c>
    </row>
    <row r="2" spans="1:48">
      <c r="A2" s="1" t="s">
        <v>281</v>
      </c>
      <c r="B2" s="1" t="s">
        <v>282</v>
      </c>
      <c r="C2" s="1">
        <v>0</v>
      </c>
      <c r="D2" s="1">
        <v>0</v>
      </c>
      <c r="E2" s="1">
        <v>0</v>
      </c>
      <c r="F2" s="1">
        <v>0</v>
      </c>
      <c r="G2" s="1">
        <v>0</v>
      </c>
      <c r="H2" s="1">
        <v>0</v>
      </c>
      <c r="I2" s="1">
        <v>0</v>
      </c>
      <c r="J2" s="1">
        <v>0</v>
      </c>
      <c r="K2" s="1">
        <v>0</v>
      </c>
      <c r="L2" s="1">
        <v>0</v>
      </c>
      <c r="M2" s="1">
        <v>0</v>
      </c>
      <c r="N2" s="1">
        <v>0</v>
      </c>
      <c r="O2" s="1">
        <v>0</v>
      </c>
      <c r="P2" s="1">
        <v>0</v>
      </c>
      <c r="Q2" s="1">
        <v>0</v>
      </c>
      <c r="R2" s="1">
        <v>0</v>
      </c>
      <c r="S2" s="1">
        <v>0</v>
      </c>
      <c r="T2" s="1">
        <v>0</v>
      </c>
      <c r="U2" s="1">
        <v>0</v>
      </c>
      <c r="V2" s="1">
        <v>0</v>
      </c>
      <c r="W2" s="1">
        <v>0</v>
      </c>
      <c r="X2" s="1">
        <v>0</v>
      </c>
      <c r="Y2" s="1">
        <v>0</v>
      </c>
      <c r="Z2" s="1">
        <v>0</v>
      </c>
      <c r="AA2" s="1">
        <v>0</v>
      </c>
      <c r="AB2" s="1">
        <v>0</v>
      </c>
      <c r="AC2" s="1">
        <v>0</v>
      </c>
      <c r="AD2" s="1">
        <v>0</v>
      </c>
      <c r="AE2" s="1">
        <v>0</v>
      </c>
      <c r="AF2" s="1">
        <v>0</v>
      </c>
      <c r="AG2" s="1">
        <v>0</v>
      </c>
      <c r="AH2" s="1">
        <v>0</v>
      </c>
      <c r="AI2" s="1">
        <v>0</v>
      </c>
      <c r="AJ2" s="1">
        <v>0</v>
      </c>
      <c r="AK2" s="1">
        <v>0</v>
      </c>
      <c r="AL2" s="1">
        <v>0</v>
      </c>
      <c r="AM2" s="1">
        <v>0</v>
      </c>
      <c r="AN2" s="1">
        <v>0</v>
      </c>
      <c r="AO2" s="1">
        <v>0</v>
      </c>
      <c r="AP2" s="1">
        <v>0</v>
      </c>
      <c r="AQ2" s="1">
        <v>0</v>
      </c>
      <c r="AR2" s="1">
        <v>0</v>
      </c>
      <c r="AS2" s="1">
        <v>0</v>
      </c>
      <c r="AT2" s="1">
        <v>0</v>
      </c>
      <c r="AU2" s="1">
        <v>0</v>
      </c>
      <c r="AV2" s="1">
        <v>0</v>
      </c>
    </row>
    <row r="3" spans="1:48">
      <c r="A3" s="1" t="s">
        <v>284</v>
      </c>
      <c r="B3" s="1" t="s">
        <v>285</v>
      </c>
      <c r="C3" s="1">
        <v>0</v>
      </c>
      <c r="D3" s="1">
        <v>0</v>
      </c>
      <c r="E3" s="1">
        <v>0</v>
      </c>
      <c r="F3" s="1">
        <v>0</v>
      </c>
      <c r="G3" s="1">
        <v>0</v>
      </c>
      <c r="H3" s="1">
        <v>0</v>
      </c>
      <c r="I3" s="1">
        <v>0</v>
      </c>
      <c r="J3" s="1">
        <v>0</v>
      </c>
      <c r="K3" s="1">
        <v>0</v>
      </c>
      <c r="L3" s="1">
        <v>0</v>
      </c>
      <c r="M3" s="1">
        <v>0</v>
      </c>
      <c r="N3" s="1">
        <v>0</v>
      </c>
      <c r="O3" s="1">
        <v>0</v>
      </c>
      <c r="P3" s="1">
        <v>0</v>
      </c>
      <c r="Q3" s="1">
        <v>0</v>
      </c>
      <c r="R3" s="1">
        <v>0</v>
      </c>
      <c r="S3" s="1">
        <v>0</v>
      </c>
      <c r="T3" s="1">
        <v>0</v>
      </c>
      <c r="U3" s="1">
        <v>0</v>
      </c>
      <c r="V3" s="1">
        <v>0</v>
      </c>
      <c r="W3" s="1">
        <v>0</v>
      </c>
      <c r="X3" s="1">
        <v>0</v>
      </c>
      <c r="Y3" s="1">
        <v>0</v>
      </c>
      <c r="Z3" s="1">
        <v>0</v>
      </c>
      <c r="AA3" s="1">
        <v>0</v>
      </c>
      <c r="AB3" s="1">
        <v>0</v>
      </c>
      <c r="AC3" s="1">
        <v>0</v>
      </c>
      <c r="AD3" s="1">
        <v>0</v>
      </c>
      <c r="AE3" s="1">
        <v>0</v>
      </c>
      <c r="AF3" s="1">
        <v>0</v>
      </c>
      <c r="AG3" s="1">
        <v>0</v>
      </c>
      <c r="AH3" s="1">
        <v>0</v>
      </c>
      <c r="AI3" s="1">
        <v>0</v>
      </c>
      <c r="AJ3" s="1">
        <v>0</v>
      </c>
      <c r="AK3" s="1">
        <v>0</v>
      </c>
      <c r="AL3" s="1">
        <v>0</v>
      </c>
      <c r="AM3" s="1">
        <v>0</v>
      </c>
      <c r="AN3" s="1">
        <v>0</v>
      </c>
      <c r="AO3" s="1">
        <v>0</v>
      </c>
      <c r="AP3" s="1">
        <v>0</v>
      </c>
      <c r="AQ3" s="1">
        <v>0</v>
      </c>
      <c r="AR3" s="1">
        <v>0</v>
      </c>
      <c r="AS3" s="1">
        <v>0</v>
      </c>
      <c r="AT3" s="1">
        <v>0</v>
      </c>
      <c r="AU3" s="1">
        <v>0</v>
      </c>
      <c r="AV3" s="1">
        <v>0</v>
      </c>
    </row>
    <row r="4" spans="1:48">
      <c r="A4" s="1" t="s">
        <v>286</v>
      </c>
      <c r="B4" s="1" t="s">
        <v>287</v>
      </c>
      <c r="C4" s="1">
        <v>0</v>
      </c>
      <c r="D4" s="1">
        <v>0</v>
      </c>
      <c r="E4" s="1">
        <v>0</v>
      </c>
      <c r="F4" s="1">
        <v>0</v>
      </c>
      <c r="G4" s="1">
        <v>0</v>
      </c>
      <c r="H4" s="1">
        <v>0</v>
      </c>
      <c r="I4" s="1">
        <v>0</v>
      </c>
      <c r="J4" s="1">
        <v>0</v>
      </c>
      <c r="K4" s="1">
        <v>0</v>
      </c>
      <c r="L4" s="1">
        <v>0</v>
      </c>
      <c r="M4" s="1">
        <v>0</v>
      </c>
      <c r="N4" s="1">
        <v>0</v>
      </c>
      <c r="O4" s="1">
        <v>0</v>
      </c>
      <c r="P4" s="1">
        <v>0</v>
      </c>
      <c r="Q4" s="1">
        <v>0</v>
      </c>
      <c r="R4" s="1">
        <v>0</v>
      </c>
      <c r="S4" s="1">
        <v>0</v>
      </c>
      <c r="T4" s="1">
        <v>0</v>
      </c>
      <c r="U4" s="1">
        <v>0</v>
      </c>
      <c r="V4" s="1">
        <v>0</v>
      </c>
      <c r="W4" s="1">
        <v>0</v>
      </c>
      <c r="X4" s="1">
        <v>0</v>
      </c>
      <c r="Y4" s="1">
        <v>0</v>
      </c>
      <c r="Z4" s="1">
        <v>0</v>
      </c>
      <c r="AA4" s="1">
        <v>0</v>
      </c>
      <c r="AB4" s="1">
        <v>0</v>
      </c>
      <c r="AC4" s="1">
        <v>0</v>
      </c>
      <c r="AD4" s="1">
        <v>0</v>
      </c>
      <c r="AE4" s="1">
        <v>0</v>
      </c>
      <c r="AF4" s="1">
        <v>0</v>
      </c>
      <c r="AG4" s="1">
        <v>0</v>
      </c>
      <c r="AH4" s="1">
        <v>0</v>
      </c>
      <c r="AI4" s="1">
        <v>0</v>
      </c>
      <c r="AJ4" s="1">
        <v>0</v>
      </c>
      <c r="AK4" s="1">
        <v>0</v>
      </c>
      <c r="AL4" s="1">
        <v>0</v>
      </c>
      <c r="AM4" s="1">
        <v>0</v>
      </c>
      <c r="AN4" s="1">
        <v>0</v>
      </c>
      <c r="AO4" s="1">
        <v>0</v>
      </c>
      <c r="AP4" s="1">
        <v>0</v>
      </c>
      <c r="AQ4" s="1">
        <v>0</v>
      </c>
      <c r="AR4" s="1">
        <v>0</v>
      </c>
      <c r="AS4" s="1">
        <v>0</v>
      </c>
      <c r="AT4" s="1">
        <v>0</v>
      </c>
      <c r="AU4" s="1">
        <v>0</v>
      </c>
      <c r="AV4" s="1">
        <v>0</v>
      </c>
    </row>
    <row r="5" spans="1:48">
      <c r="A5" s="1" t="s">
        <v>288</v>
      </c>
      <c r="B5" s="1" t="s">
        <v>289</v>
      </c>
      <c r="C5" s="1">
        <v>0</v>
      </c>
      <c r="D5" s="1">
        <v>0</v>
      </c>
      <c r="E5" s="1">
        <v>0</v>
      </c>
      <c r="F5" s="1">
        <v>0</v>
      </c>
      <c r="G5" s="1">
        <v>0</v>
      </c>
      <c r="H5" s="1">
        <v>0</v>
      </c>
      <c r="I5" s="1">
        <v>0</v>
      </c>
      <c r="J5" s="1">
        <v>0</v>
      </c>
      <c r="K5" s="1">
        <v>0</v>
      </c>
      <c r="L5" s="1">
        <v>0</v>
      </c>
      <c r="M5" s="1">
        <v>0</v>
      </c>
      <c r="N5" s="1">
        <v>0</v>
      </c>
      <c r="O5" s="1">
        <v>0</v>
      </c>
      <c r="P5" s="1">
        <v>0</v>
      </c>
      <c r="Q5" s="1">
        <v>0</v>
      </c>
      <c r="R5" s="1">
        <v>0</v>
      </c>
      <c r="S5" s="1">
        <v>0</v>
      </c>
      <c r="T5" s="1">
        <v>0</v>
      </c>
      <c r="U5" s="1">
        <v>0</v>
      </c>
      <c r="V5" s="1">
        <v>0</v>
      </c>
      <c r="W5" s="1">
        <v>0</v>
      </c>
      <c r="X5" s="1">
        <v>0</v>
      </c>
      <c r="Y5" s="1">
        <v>0</v>
      </c>
      <c r="Z5" s="1">
        <v>0</v>
      </c>
      <c r="AA5" s="1">
        <v>0</v>
      </c>
      <c r="AB5" s="1">
        <v>0</v>
      </c>
      <c r="AC5" s="1">
        <v>0</v>
      </c>
      <c r="AD5" s="1">
        <v>0</v>
      </c>
      <c r="AE5" s="1">
        <v>0</v>
      </c>
      <c r="AF5" s="1">
        <v>0</v>
      </c>
      <c r="AG5" s="1">
        <v>0</v>
      </c>
      <c r="AH5" s="1">
        <v>0</v>
      </c>
      <c r="AI5" s="1">
        <v>0</v>
      </c>
      <c r="AJ5" s="1">
        <v>0</v>
      </c>
      <c r="AK5" s="1">
        <v>0</v>
      </c>
      <c r="AL5" s="1">
        <v>0</v>
      </c>
      <c r="AM5" s="1">
        <v>0</v>
      </c>
      <c r="AN5" s="1">
        <v>0</v>
      </c>
      <c r="AO5" s="1">
        <v>0</v>
      </c>
      <c r="AP5" s="1">
        <v>0</v>
      </c>
      <c r="AQ5" s="1">
        <v>0</v>
      </c>
      <c r="AR5" s="1">
        <v>0</v>
      </c>
      <c r="AS5" s="1">
        <v>0</v>
      </c>
      <c r="AT5" s="1">
        <v>0</v>
      </c>
      <c r="AU5" s="1">
        <v>0</v>
      </c>
      <c r="AV5" s="1">
        <v>0</v>
      </c>
    </row>
    <row r="6" spans="1:48">
      <c r="A6" s="1" t="s">
        <v>575</v>
      </c>
      <c r="B6" s="1" t="s">
        <v>291</v>
      </c>
      <c r="C6" s="1">
        <v>0</v>
      </c>
      <c r="D6" s="1">
        <v>0</v>
      </c>
      <c r="E6" s="1">
        <v>0</v>
      </c>
      <c r="F6" s="1">
        <v>0</v>
      </c>
      <c r="G6" s="1">
        <v>0</v>
      </c>
      <c r="H6" s="1">
        <v>0</v>
      </c>
      <c r="I6" s="1">
        <v>0</v>
      </c>
      <c r="J6" s="1">
        <v>0</v>
      </c>
      <c r="K6" s="1">
        <v>0</v>
      </c>
      <c r="L6" s="1">
        <v>0</v>
      </c>
      <c r="M6" s="1">
        <v>0</v>
      </c>
      <c r="N6" s="1">
        <v>0</v>
      </c>
      <c r="O6" s="1">
        <v>0</v>
      </c>
      <c r="P6" s="1">
        <v>0</v>
      </c>
      <c r="Q6" s="1">
        <v>0</v>
      </c>
      <c r="R6" s="1">
        <v>0</v>
      </c>
      <c r="S6" s="1">
        <v>0</v>
      </c>
      <c r="T6" s="1">
        <v>0</v>
      </c>
      <c r="U6" s="1">
        <v>0</v>
      </c>
      <c r="V6" s="1">
        <v>0</v>
      </c>
      <c r="W6" s="1">
        <v>0</v>
      </c>
      <c r="X6" s="1">
        <v>0</v>
      </c>
      <c r="Y6" s="1">
        <v>0</v>
      </c>
      <c r="Z6" s="1">
        <v>0</v>
      </c>
      <c r="AA6" s="1">
        <v>0</v>
      </c>
      <c r="AB6" s="1">
        <v>0</v>
      </c>
      <c r="AC6" s="1">
        <v>0</v>
      </c>
      <c r="AD6" s="1">
        <v>0</v>
      </c>
      <c r="AE6" s="1">
        <v>0</v>
      </c>
      <c r="AF6" s="1">
        <v>0</v>
      </c>
      <c r="AG6" s="1">
        <v>0</v>
      </c>
      <c r="AH6" s="1">
        <v>0</v>
      </c>
      <c r="AI6" s="1">
        <v>0</v>
      </c>
      <c r="AJ6" s="1">
        <v>0</v>
      </c>
      <c r="AK6" s="1">
        <v>0</v>
      </c>
      <c r="AL6" s="1">
        <v>0</v>
      </c>
      <c r="AM6" s="1">
        <v>0</v>
      </c>
      <c r="AN6" s="1">
        <v>0</v>
      </c>
      <c r="AO6" s="1">
        <v>0</v>
      </c>
      <c r="AP6" s="1">
        <v>0</v>
      </c>
      <c r="AQ6" s="1">
        <v>0</v>
      </c>
      <c r="AR6" s="1">
        <v>0</v>
      </c>
      <c r="AS6" s="1">
        <v>0</v>
      </c>
      <c r="AT6" s="1">
        <v>0</v>
      </c>
      <c r="AU6" s="1">
        <v>0</v>
      </c>
      <c r="AV6" s="1">
        <v>0</v>
      </c>
    </row>
    <row r="7" spans="1:48">
      <c r="A7" s="1" t="s">
        <v>293</v>
      </c>
      <c r="B7" s="1" t="s">
        <v>294</v>
      </c>
      <c r="C7" s="1">
        <v>0</v>
      </c>
      <c r="D7" s="1">
        <v>0</v>
      </c>
      <c r="E7" s="1">
        <v>0</v>
      </c>
      <c r="F7" s="1">
        <v>0</v>
      </c>
      <c r="G7" s="1">
        <v>0</v>
      </c>
      <c r="H7" s="1">
        <v>0</v>
      </c>
      <c r="I7" s="1">
        <v>0</v>
      </c>
      <c r="J7" s="1">
        <v>0</v>
      </c>
      <c r="K7" s="1">
        <v>0</v>
      </c>
      <c r="L7" s="1">
        <v>0</v>
      </c>
      <c r="M7" s="1">
        <v>0</v>
      </c>
      <c r="N7" s="1">
        <v>0</v>
      </c>
      <c r="O7" s="1">
        <v>0</v>
      </c>
      <c r="P7" s="1">
        <v>0</v>
      </c>
      <c r="Q7" s="1">
        <v>0</v>
      </c>
      <c r="R7" s="1">
        <v>0</v>
      </c>
      <c r="S7" s="1">
        <v>0</v>
      </c>
      <c r="T7" s="1">
        <v>0</v>
      </c>
      <c r="U7" s="1">
        <v>0</v>
      </c>
      <c r="V7" s="1">
        <v>0</v>
      </c>
      <c r="W7" s="1">
        <v>0</v>
      </c>
      <c r="X7" s="1">
        <v>0</v>
      </c>
      <c r="Y7" s="1">
        <v>0</v>
      </c>
      <c r="Z7" s="1">
        <v>0</v>
      </c>
      <c r="AA7" s="1">
        <v>0</v>
      </c>
      <c r="AB7" s="1">
        <v>0</v>
      </c>
      <c r="AC7" s="1">
        <v>0</v>
      </c>
      <c r="AD7" s="1">
        <v>0</v>
      </c>
      <c r="AE7" s="1">
        <v>0</v>
      </c>
      <c r="AF7" s="1">
        <v>0</v>
      </c>
      <c r="AG7" s="1">
        <v>0</v>
      </c>
      <c r="AH7" s="1">
        <v>0</v>
      </c>
      <c r="AI7" s="1">
        <v>0</v>
      </c>
      <c r="AJ7" s="1">
        <v>0</v>
      </c>
      <c r="AK7" s="1">
        <v>0</v>
      </c>
      <c r="AL7" s="1">
        <v>0</v>
      </c>
      <c r="AM7" s="1">
        <v>0</v>
      </c>
      <c r="AN7" s="1">
        <v>0</v>
      </c>
      <c r="AO7" s="1">
        <v>0</v>
      </c>
      <c r="AP7" s="1">
        <v>0</v>
      </c>
      <c r="AQ7" s="1">
        <v>0</v>
      </c>
      <c r="AR7" s="1">
        <v>0</v>
      </c>
      <c r="AS7" s="1">
        <v>0</v>
      </c>
      <c r="AT7" s="1">
        <v>0</v>
      </c>
      <c r="AU7" s="1">
        <v>0</v>
      </c>
      <c r="AV7" s="1">
        <v>0</v>
      </c>
    </row>
    <row r="8" spans="1:48">
      <c r="A8" s="1" t="s">
        <v>295</v>
      </c>
      <c r="B8" s="1" t="s">
        <v>296</v>
      </c>
      <c r="C8" s="1">
        <v>0</v>
      </c>
      <c r="D8" s="1">
        <v>0</v>
      </c>
      <c r="E8" s="1">
        <v>0</v>
      </c>
      <c r="F8" s="1">
        <v>0</v>
      </c>
      <c r="G8" s="1">
        <v>0</v>
      </c>
      <c r="H8" s="1">
        <v>0</v>
      </c>
      <c r="I8" s="1">
        <v>0</v>
      </c>
      <c r="J8" s="1">
        <v>0</v>
      </c>
      <c r="K8" s="1">
        <v>0</v>
      </c>
      <c r="L8" s="1">
        <v>0</v>
      </c>
      <c r="M8" s="1">
        <v>0</v>
      </c>
      <c r="N8" s="1">
        <v>0</v>
      </c>
      <c r="O8" s="1">
        <v>0</v>
      </c>
      <c r="P8" s="1">
        <v>0</v>
      </c>
      <c r="Q8" s="1">
        <v>0</v>
      </c>
      <c r="R8" s="1">
        <v>0</v>
      </c>
      <c r="S8" s="1">
        <v>0</v>
      </c>
      <c r="T8" s="1">
        <v>0</v>
      </c>
      <c r="U8" s="1">
        <v>0</v>
      </c>
      <c r="V8" s="1">
        <v>0</v>
      </c>
      <c r="W8" s="1">
        <v>0</v>
      </c>
      <c r="X8" s="1">
        <v>0</v>
      </c>
      <c r="Y8" s="1">
        <v>0</v>
      </c>
      <c r="Z8" s="1">
        <v>0</v>
      </c>
      <c r="AA8" s="1">
        <v>0</v>
      </c>
      <c r="AB8" s="1">
        <v>0</v>
      </c>
      <c r="AC8" s="1">
        <v>0</v>
      </c>
      <c r="AD8" s="1">
        <v>0</v>
      </c>
      <c r="AE8" s="1">
        <v>0</v>
      </c>
      <c r="AF8" s="1">
        <v>0</v>
      </c>
      <c r="AG8" s="1">
        <v>0</v>
      </c>
      <c r="AH8" s="1">
        <v>0</v>
      </c>
      <c r="AI8" s="1">
        <v>0</v>
      </c>
      <c r="AJ8" s="1">
        <v>0</v>
      </c>
      <c r="AK8" s="1">
        <v>0</v>
      </c>
      <c r="AL8" s="1">
        <v>0</v>
      </c>
      <c r="AM8" s="1">
        <v>0</v>
      </c>
      <c r="AN8" s="1">
        <v>0</v>
      </c>
      <c r="AO8" s="1">
        <v>0</v>
      </c>
      <c r="AP8" s="1">
        <v>0</v>
      </c>
      <c r="AQ8" s="1">
        <v>0</v>
      </c>
      <c r="AR8" s="1">
        <v>0</v>
      </c>
      <c r="AS8" s="1">
        <v>0</v>
      </c>
      <c r="AT8" s="1">
        <v>0</v>
      </c>
      <c r="AU8" s="1">
        <v>0</v>
      </c>
      <c r="AV8" s="1">
        <v>0</v>
      </c>
    </row>
    <row r="9" spans="1:48">
      <c r="A9" s="1" t="s">
        <v>297</v>
      </c>
      <c r="B9" s="1" t="s">
        <v>298</v>
      </c>
      <c r="C9" s="1">
        <v>0</v>
      </c>
      <c r="D9" s="1">
        <v>0</v>
      </c>
      <c r="E9" s="1">
        <v>0</v>
      </c>
      <c r="F9" s="1">
        <v>0</v>
      </c>
      <c r="G9" s="1">
        <v>0</v>
      </c>
      <c r="H9" s="1">
        <v>0</v>
      </c>
      <c r="I9" s="1">
        <v>0</v>
      </c>
      <c r="J9" s="1">
        <v>0</v>
      </c>
      <c r="K9" s="1">
        <v>0</v>
      </c>
      <c r="L9" s="1">
        <v>0</v>
      </c>
      <c r="M9" s="1">
        <v>0</v>
      </c>
      <c r="N9" s="1">
        <v>0</v>
      </c>
      <c r="O9" s="1">
        <v>0</v>
      </c>
      <c r="P9" s="1">
        <v>0</v>
      </c>
      <c r="Q9" s="1">
        <v>0</v>
      </c>
      <c r="R9" s="1">
        <v>0</v>
      </c>
      <c r="S9" s="1">
        <v>0</v>
      </c>
      <c r="T9" s="1">
        <v>0</v>
      </c>
      <c r="U9" s="1">
        <v>0</v>
      </c>
      <c r="V9" s="1">
        <v>0</v>
      </c>
      <c r="W9" s="1">
        <v>0</v>
      </c>
      <c r="X9" s="1">
        <v>0</v>
      </c>
      <c r="Y9" s="1">
        <v>0</v>
      </c>
      <c r="Z9" s="1">
        <v>0</v>
      </c>
      <c r="AA9" s="1">
        <v>0</v>
      </c>
      <c r="AB9" s="1">
        <v>0</v>
      </c>
      <c r="AC9" s="1">
        <v>0</v>
      </c>
      <c r="AD9" s="1">
        <v>0</v>
      </c>
      <c r="AE9" s="1">
        <v>0</v>
      </c>
      <c r="AF9" s="1">
        <v>0</v>
      </c>
      <c r="AG9" s="1">
        <v>0</v>
      </c>
      <c r="AH9" s="1">
        <v>0</v>
      </c>
      <c r="AI9" s="1">
        <v>0</v>
      </c>
      <c r="AJ9" s="1">
        <v>0</v>
      </c>
      <c r="AK9" s="1">
        <v>0</v>
      </c>
      <c r="AL9" s="1">
        <v>0</v>
      </c>
      <c r="AM9" s="1">
        <v>0</v>
      </c>
      <c r="AN9" s="1">
        <v>0</v>
      </c>
      <c r="AO9" s="1">
        <v>0</v>
      </c>
      <c r="AP9" s="1">
        <v>0</v>
      </c>
      <c r="AQ9" s="1">
        <v>0</v>
      </c>
      <c r="AR9" s="1">
        <v>0</v>
      </c>
      <c r="AS9" s="1">
        <v>0</v>
      </c>
      <c r="AT9" s="1">
        <v>0</v>
      </c>
      <c r="AU9" s="1">
        <v>0</v>
      </c>
      <c r="AV9" s="1">
        <v>0</v>
      </c>
    </row>
    <row r="10" spans="1:48">
      <c r="A10" s="1" t="s">
        <v>299</v>
      </c>
      <c r="B10" s="1" t="s">
        <v>300</v>
      </c>
      <c r="C10" s="1">
        <v>0</v>
      </c>
      <c r="D10" s="1">
        <v>0</v>
      </c>
      <c r="E10" s="1">
        <v>0</v>
      </c>
      <c r="F10" s="1">
        <v>0</v>
      </c>
      <c r="G10" s="1">
        <v>0</v>
      </c>
      <c r="H10" s="1">
        <v>0</v>
      </c>
      <c r="I10" s="1">
        <v>0</v>
      </c>
      <c r="J10" s="1">
        <v>0</v>
      </c>
      <c r="K10" s="1">
        <v>0</v>
      </c>
      <c r="L10" s="1">
        <v>0</v>
      </c>
      <c r="M10" s="1">
        <v>0</v>
      </c>
      <c r="N10" s="1">
        <v>0</v>
      </c>
      <c r="O10" s="1">
        <v>0</v>
      </c>
      <c r="P10" s="1">
        <v>0</v>
      </c>
      <c r="Q10" s="1">
        <v>0</v>
      </c>
      <c r="R10" s="1">
        <v>0</v>
      </c>
      <c r="S10" s="1">
        <v>0</v>
      </c>
      <c r="T10" s="1">
        <v>0</v>
      </c>
      <c r="U10" s="1">
        <v>0</v>
      </c>
      <c r="V10" s="1">
        <v>0</v>
      </c>
      <c r="W10" s="1">
        <v>0</v>
      </c>
      <c r="X10" s="1">
        <v>0</v>
      </c>
      <c r="Y10" s="1">
        <v>0</v>
      </c>
      <c r="Z10" s="1">
        <v>0</v>
      </c>
      <c r="AA10" s="1">
        <v>0</v>
      </c>
      <c r="AB10" s="1">
        <v>0</v>
      </c>
      <c r="AC10" s="1">
        <v>0</v>
      </c>
      <c r="AD10" s="1">
        <v>0</v>
      </c>
      <c r="AE10" s="1">
        <v>0</v>
      </c>
      <c r="AF10" s="1">
        <v>0</v>
      </c>
      <c r="AG10" s="1">
        <v>0</v>
      </c>
      <c r="AH10" s="1">
        <v>0</v>
      </c>
      <c r="AI10" s="1">
        <v>0</v>
      </c>
      <c r="AJ10" s="1">
        <v>0</v>
      </c>
      <c r="AK10" s="1">
        <v>0</v>
      </c>
      <c r="AL10" s="1">
        <v>0</v>
      </c>
      <c r="AM10" s="1">
        <v>0</v>
      </c>
      <c r="AN10" s="1">
        <v>0</v>
      </c>
      <c r="AO10" s="1">
        <v>0</v>
      </c>
      <c r="AP10" s="1">
        <v>0</v>
      </c>
      <c r="AQ10" s="1">
        <v>0</v>
      </c>
      <c r="AR10" s="1">
        <v>0</v>
      </c>
      <c r="AS10" s="1">
        <v>0</v>
      </c>
      <c r="AT10" s="1">
        <v>0</v>
      </c>
      <c r="AU10" s="1">
        <v>0</v>
      </c>
      <c r="AV10" s="1">
        <v>0</v>
      </c>
    </row>
    <row r="11" spans="1:48">
      <c r="A11" s="1" t="s">
        <v>301</v>
      </c>
      <c r="B11" s="1" t="s">
        <v>302</v>
      </c>
      <c r="C11" s="1">
        <v>0</v>
      </c>
      <c r="D11" s="1">
        <v>0</v>
      </c>
      <c r="E11" s="1">
        <v>0</v>
      </c>
      <c r="F11" s="1">
        <v>0</v>
      </c>
      <c r="G11" s="1">
        <v>0</v>
      </c>
      <c r="H11" s="1">
        <v>0</v>
      </c>
      <c r="I11" s="1">
        <v>0</v>
      </c>
      <c r="J11" s="1">
        <v>0</v>
      </c>
      <c r="K11" s="1">
        <v>0</v>
      </c>
      <c r="L11" s="1">
        <v>0</v>
      </c>
      <c r="M11" s="1">
        <v>0</v>
      </c>
      <c r="N11" s="1">
        <v>0</v>
      </c>
      <c r="O11" s="1">
        <v>0</v>
      </c>
      <c r="P11" s="1">
        <v>0</v>
      </c>
      <c r="Q11" s="1">
        <v>0</v>
      </c>
      <c r="R11" s="1">
        <v>0</v>
      </c>
      <c r="S11" s="1">
        <v>0</v>
      </c>
      <c r="T11" s="1">
        <v>0</v>
      </c>
      <c r="U11" s="1">
        <v>0</v>
      </c>
      <c r="V11" s="1">
        <v>0</v>
      </c>
      <c r="W11" s="1">
        <v>0</v>
      </c>
      <c r="X11" s="1">
        <v>0</v>
      </c>
      <c r="Y11" s="1">
        <v>0</v>
      </c>
      <c r="Z11" s="1">
        <v>0</v>
      </c>
      <c r="AA11" s="1">
        <v>0</v>
      </c>
      <c r="AB11" s="1">
        <v>0</v>
      </c>
      <c r="AC11" s="1">
        <v>0</v>
      </c>
      <c r="AD11" s="1">
        <v>0</v>
      </c>
      <c r="AE11" s="1">
        <v>0</v>
      </c>
      <c r="AF11" s="1">
        <v>0</v>
      </c>
      <c r="AG11" s="1">
        <v>0</v>
      </c>
      <c r="AH11" s="1">
        <v>0</v>
      </c>
      <c r="AI11" s="1">
        <v>0</v>
      </c>
      <c r="AJ11" s="1">
        <v>0</v>
      </c>
      <c r="AK11" s="1">
        <v>0</v>
      </c>
      <c r="AL11" s="1">
        <v>0</v>
      </c>
      <c r="AM11" s="1">
        <v>0</v>
      </c>
      <c r="AN11" s="1">
        <v>0</v>
      </c>
      <c r="AO11" s="1">
        <v>0</v>
      </c>
      <c r="AP11" s="1">
        <v>0</v>
      </c>
      <c r="AQ11" s="1">
        <v>0</v>
      </c>
      <c r="AR11" s="1">
        <v>0</v>
      </c>
      <c r="AS11" s="1">
        <v>0</v>
      </c>
      <c r="AT11" s="1">
        <v>0</v>
      </c>
      <c r="AU11" s="1">
        <v>0</v>
      </c>
      <c r="AV11" s="1">
        <v>0</v>
      </c>
    </row>
    <row r="12" spans="1:48">
      <c r="A12" s="1" t="s">
        <v>2749</v>
      </c>
      <c r="B12" s="1" t="s">
        <v>304</v>
      </c>
      <c r="C12" s="1">
        <v>0</v>
      </c>
      <c r="D12" s="1">
        <v>0</v>
      </c>
      <c r="E12" s="1">
        <v>0</v>
      </c>
      <c r="F12" s="1">
        <v>0</v>
      </c>
      <c r="G12" s="1">
        <v>0</v>
      </c>
      <c r="H12" s="1">
        <v>0</v>
      </c>
      <c r="I12" s="1">
        <v>0</v>
      </c>
      <c r="J12" s="1">
        <v>0</v>
      </c>
      <c r="K12" s="1">
        <v>0</v>
      </c>
      <c r="L12" s="1">
        <v>0</v>
      </c>
      <c r="M12" s="1">
        <v>0</v>
      </c>
      <c r="N12" s="1">
        <v>0</v>
      </c>
      <c r="O12" s="1">
        <v>0</v>
      </c>
      <c r="P12" s="1">
        <v>0</v>
      </c>
      <c r="Q12" s="1">
        <v>0</v>
      </c>
      <c r="R12" s="1">
        <v>0</v>
      </c>
      <c r="S12" s="1">
        <v>0</v>
      </c>
      <c r="T12" s="1">
        <v>0</v>
      </c>
      <c r="U12" s="1">
        <v>0</v>
      </c>
      <c r="V12" s="1">
        <v>0</v>
      </c>
      <c r="W12" s="1">
        <v>0</v>
      </c>
      <c r="X12" s="1">
        <v>0</v>
      </c>
      <c r="Y12" s="1">
        <v>0</v>
      </c>
      <c r="Z12" s="1">
        <v>0</v>
      </c>
      <c r="AA12" s="1">
        <v>0</v>
      </c>
      <c r="AB12" s="1">
        <v>0</v>
      </c>
      <c r="AC12" s="1">
        <v>0</v>
      </c>
      <c r="AD12" s="1">
        <v>0</v>
      </c>
      <c r="AE12" s="1">
        <v>0</v>
      </c>
      <c r="AF12" s="1">
        <v>0</v>
      </c>
      <c r="AG12" s="1">
        <v>0</v>
      </c>
      <c r="AH12" s="1">
        <v>0</v>
      </c>
      <c r="AI12" s="1">
        <v>0</v>
      </c>
      <c r="AJ12" s="1">
        <v>0</v>
      </c>
      <c r="AK12" s="1">
        <v>0</v>
      </c>
      <c r="AL12" s="1">
        <v>0</v>
      </c>
      <c r="AM12" s="1">
        <v>0</v>
      </c>
      <c r="AN12" s="1">
        <v>0</v>
      </c>
      <c r="AO12" s="1">
        <v>0</v>
      </c>
      <c r="AP12" s="1">
        <v>0</v>
      </c>
      <c r="AQ12" s="1">
        <v>0</v>
      </c>
      <c r="AR12" s="1">
        <v>0</v>
      </c>
      <c r="AS12" s="1">
        <v>0</v>
      </c>
      <c r="AT12" s="1">
        <v>0</v>
      </c>
      <c r="AU12" s="1">
        <v>0</v>
      </c>
      <c r="AV12" s="1">
        <v>0</v>
      </c>
    </row>
    <row r="13" spans="1:48">
      <c r="A13" s="1" t="s">
        <v>305</v>
      </c>
      <c r="B13" s="1" t="s">
        <v>306</v>
      </c>
      <c r="C13" s="1">
        <v>0</v>
      </c>
      <c r="D13" s="1">
        <v>0</v>
      </c>
      <c r="E13" s="1">
        <v>0</v>
      </c>
      <c r="F13" s="1">
        <v>0</v>
      </c>
      <c r="G13" s="1">
        <v>0</v>
      </c>
      <c r="H13" s="1">
        <v>0</v>
      </c>
      <c r="I13" s="1">
        <v>0</v>
      </c>
      <c r="J13" s="1">
        <v>0</v>
      </c>
      <c r="K13" s="1">
        <v>0</v>
      </c>
      <c r="L13" s="1">
        <v>0</v>
      </c>
      <c r="M13" s="1">
        <v>0</v>
      </c>
      <c r="N13" s="1">
        <v>0</v>
      </c>
      <c r="O13" s="1">
        <v>0</v>
      </c>
      <c r="P13" s="1">
        <v>0</v>
      </c>
      <c r="Q13" s="1">
        <v>0</v>
      </c>
      <c r="R13" s="1">
        <v>0</v>
      </c>
      <c r="S13" s="1">
        <v>0</v>
      </c>
      <c r="T13" s="1">
        <v>0</v>
      </c>
      <c r="U13" s="1">
        <v>0</v>
      </c>
      <c r="V13" s="1">
        <v>0</v>
      </c>
      <c r="W13" s="1">
        <v>0</v>
      </c>
      <c r="X13" s="1">
        <v>0</v>
      </c>
      <c r="Y13" s="1">
        <v>0</v>
      </c>
      <c r="Z13" s="1">
        <v>0</v>
      </c>
      <c r="AA13" s="1">
        <v>0</v>
      </c>
      <c r="AB13" s="1">
        <v>0</v>
      </c>
      <c r="AC13" s="1">
        <v>0</v>
      </c>
      <c r="AD13" s="1">
        <v>0</v>
      </c>
      <c r="AE13" s="1">
        <v>0</v>
      </c>
      <c r="AF13" s="1">
        <v>0</v>
      </c>
      <c r="AG13" s="1">
        <v>0</v>
      </c>
      <c r="AH13" s="1">
        <v>0</v>
      </c>
      <c r="AI13" s="1">
        <v>0</v>
      </c>
      <c r="AJ13" s="1">
        <v>0</v>
      </c>
      <c r="AK13" s="1">
        <v>0</v>
      </c>
      <c r="AL13" s="1">
        <v>0</v>
      </c>
      <c r="AM13" s="1">
        <v>0</v>
      </c>
      <c r="AN13" s="1">
        <v>0</v>
      </c>
      <c r="AO13" s="1">
        <v>0</v>
      </c>
      <c r="AP13" s="1">
        <v>0</v>
      </c>
      <c r="AQ13" s="1">
        <v>0</v>
      </c>
      <c r="AR13" s="1">
        <v>0</v>
      </c>
      <c r="AS13" s="1">
        <v>0</v>
      </c>
      <c r="AT13" s="1">
        <v>0</v>
      </c>
      <c r="AU13" s="1">
        <v>0</v>
      </c>
      <c r="AV13" s="1">
        <v>0</v>
      </c>
    </row>
    <row r="14" spans="1:48">
      <c r="A14" s="1" t="s">
        <v>307</v>
      </c>
      <c r="B14" s="1" t="s">
        <v>308</v>
      </c>
      <c r="C14" s="1">
        <v>0</v>
      </c>
      <c r="D14" s="1">
        <v>0</v>
      </c>
      <c r="E14" s="1">
        <v>0</v>
      </c>
      <c r="F14" s="1">
        <v>0</v>
      </c>
      <c r="G14" s="1">
        <v>0</v>
      </c>
      <c r="H14" s="1">
        <v>0</v>
      </c>
      <c r="I14" s="1">
        <v>0</v>
      </c>
      <c r="J14" s="1">
        <v>0</v>
      </c>
      <c r="K14" s="1">
        <v>0</v>
      </c>
      <c r="L14" s="1">
        <v>0</v>
      </c>
      <c r="M14" s="1">
        <v>0</v>
      </c>
      <c r="N14" s="1">
        <v>0</v>
      </c>
      <c r="O14" s="1">
        <v>0</v>
      </c>
      <c r="P14" s="1">
        <v>0</v>
      </c>
      <c r="Q14" s="1">
        <v>0</v>
      </c>
      <c r="R14" s="1">
        <v>0</v>
      </c>
      <c r="S14" s="1">
        <v>0</v>
      </c>
      <c r="T14" s="1">
        <v>0</v>
      </c>
      <c r="U14" s="1">
        <v>0</v>
      </c>
      <c r="V14" s="1">
        <v>0</v>
      </c>
      <c r="W14" s="1">
        <v>0</v>
      </c>
      <c r="X14" s="1">
        <v>0</v>
      </c>
      <c r="Y14" s="1">
        <v>0</v>
      </c>
      <c r="Z14" s="1">
        <v>0</v>
      </c>
      <c r="AA14" s="1">
        <v>0</v>
      </c>
      <c r="AB14" s="1">
        <v>0</v>
      </c>
      <c r="AC14" s="1">
        <v>0</v>
      </c>
      <c r="AD14" s="1">
        <v>0</v>
      </c>
      <c r="AE14" s="1">
        <v>0</v>
      </c>
      <c r="AF14" s="1">
        <v>0</v>
      </c>
      <c r="AG14" s="1">
        <v>0</v>
      </c>
      <c r="AH14" s="1">
        <v>0</v>
      </c>
      <c r="AI14" s="1">
        <v>0</v>
      </c>
      <c r="AJ14" s="1">
        <v>0</v>
      </c>
      <c r="AK14" s="1">
        <v>0</v>
      </c>
      <c r="AL14" s="1">
        <v>0</v>
      </c>
      <c r="AM14" s="1">
        <v>0</v>
      </c>
      <c r="AN14" s="1">
        <v>0</v>
      </c>
      <c r="AO14" s="1">
        <v>0</v>
      </c>
      <c r="AP14" s="1">
        <v>0</v>
      </c>
      <c r="AQ14" s="1">
        <v>0</v>
      </c>
      <c r="AR14" s="1">
        <v>0</v>
      </c>
      <c r="AS14" s="1">
        <v>0</v>
      </c>
      <c r="AT14" s="1">
        <v>0</v>
      </c>
      <c r="AU14" s="1">
        <v>0</v>
      </c>
      <c r="AV14" s="1">
        <v>0</v>
      </c>
    </row>
    <row r="15" spans="1:48">
      <c r="A15" s="1" t="s">
        <v>309</v>
      </c>
      <c r="B15" s="1" t="s">
        <v>310</v>
      </c>
      <c r="C15" s="1">
        <v>0</v>
      </c>
      <c r="D15" s="1">
        <v>0</v>
      </c>
      <c r="E15" s="1">
        <v>0</v>
      </c>
      <c r="F15" s="1">
        <v>0</v>
      </c>
      <c r="G15" s="1">
        <v>0</v>
      </c>
      <c r="H15" s="1">
        <v>0</v>
      </c>
      <c r="I15" s="1">
        <v>0</v>
      </c>
      <c r="J15" s="1">
        <v>0</v>
      </c>
      <c r="K15" s="1">
        <v>0</v>
      </c>
      <c r="L15" s="1">
        <v>0</v>
      </c>
      <c r="M15" s="1">
        <v>0</v>
      </c>
      <c r="N15" s="1">
        <v>0</v>
      </c>
      <c r="O15" s="1">
        <v>0</v>
      </c>
      <c r="P15" s="1">
        <v>0</v>
      </c>
      <c r="Q15" s="1">
        <v>0</v>
      </c>
      <c r="R15" s="1">
        <v>0</v>
      </c>
      <c r="S15" s="1">
        <v>0</v>
      </c>
      <c r="T15" s="1">
        <v>0</v>
      </c>
      <c r="U15" s="1">
        <v>0</v>
      </c>
      <c r="V15" s="1">
        <v>0</v>
      </c>
      <c r="W15" s="1">
        <v>0</v>
      </c>
      <c r="X15" s="1">
        <v>0</v>
      </c>
      <c r="Y15" s="1">
        <v>0</v>
      </c>
      <c r="Z15" s="1">
        <v>0</v>
      </c>
      <c r="AA15" s="1">
        <v>0</v>
      </c>
      <c r="AB15" s="1">
        <v>0</v>
      </c>
      <c r="AC15" s="1">
        <v>0</v>
      </c>
      <c r="AD15" s="1">
        <v>0</v>
      </c>
      <c r="AE15" s="1">
        <v>0</v>
      </c>
      <c r="AF15" s="1">
        <v>0</v>
      </c>
      <c r="AG15" s="1">
        <v>0</v>
      </c>
      <c r="AH15" s="1">
        <v>0</v>
      </c>
      <c r="AI15" s="1">
        <v>0</v>
      </c>
      <c r="AJ15" s="1">
        <v>0</v>
      </c>
      <c r="AK15" s="1">
        <v>0</v>
      </c>
      <c r="AL15" s="1">
        <v>0</v>
      </c>
      <c r="AM15" s="1">
        <v>0</v>
      </c>
      <c r="AN15" s="1">
        <v>0</v>
      </c>
      <c r="AO15" s="1">
        <v>0</v>
      </c>
      <c r="AP15" s="1">
        <v>0</v>
      </c>
      <c r="AQ15" s="1">
        <v>0</v>
      </c>
      <c r="AR15" s="1">
        <v>0</v>
      </c>
      <c r="AS15" s="1">
        <v>0</v>
      </c>
      <c r="AT15" s="1">
        <v>0</v>
      </c>
      <c r="AU15" s="1">
        <v>0</v>
      </c>
      <c r="AV15" s="1">
        <v>0</v>
      </c>
    </row>
    <row r="16" spans="1:48">
      <c r="A16" s="1" t="s">
        <v>311</v>
      </c>
      <c r="B16" s="1" t="s">
        <v>312</v>
      </c>
      <c r="C16" s="1">
        <v>0</v>
      </c>
      <c r="D16" s="1">
        <v>0</v>
      </c>
      <c r="E16" s="1">
        <v>0</v>
      </c>
      <c r="F16" s="1">
        <v>0</v>
      </c>
      <c r="G16" s="1">
        <v>0</v>
      </c>
      <c r="H16" s="1">
        <v>0</v>
      </c>
      <c r="I16" s="1">
        <v>0</v>
      </c>
      <c r="J16" s="1">
        <v>0</v>
      </c>
      <c r="K16" s="1">
        <v>0</v>
      </c>
      <c r="L16" s="1">
        <v>0</v>
      </c>
      <c r="M16" s="1">
        <v>0</v>
      </c>
      <c r="N16" s="1">
        <v>0</v>
      </c>
      <c r="O16" s="1">
        <v>0</v>
      </c>
      <c r="P16" s="1">
        <v>0</v>
      </c>
      <c r="Q16" s="1">
        <v>0</v>
      </c>
      <c r="R16" s="1">
        <v>0</v>
      </c>
      <c r="S16" s="1">
        <v>0</v>
      </c>
      <c r="T16" s="1">
        <v>0</v>
      </c>
      <c r="U16" s="1">
        <v>0</v>
      </c>
      <c r="V16" s="1">
        <v>0</v>
      </c>
      <c r="W16" s="1">
        <v>0</v>
      </c>
      <c r="X16" s="1">
        <v>0</v>
      </c>
      <c r="Y16" s="1">
        <v>0</v>
      </c>
      <c r="Z16" s="1">
        <v>0</v>
      </c>
      <c r="AA16" s="1">
        <v>0</v>
      </c>
      <c r="AB16" s="1">
        <v>0</v>
      </c>
      <c r="AC16" s="1">
        <v>0</v>
      </c>
      <c r="AD16" s="1">
        <v>0</v>
      </c>
      <c r="AE16" s="1">
        <v>0</v>
      </c>
      <c r="AF16" s="1">
        <v>0</v>
      </c>
      <c r="AG16" s="1">
        <v>0</v>
      </c>
      <c r="AH16" s="1">
        <v>0</v>
      </c>
      <c r="AI16" s="1">
        <v>0</v>
      </c>
      <c r="AJ16" s="1">
        <v>0</v>
      </c>
      <c r="AK16" s="1">
        <v>0</v>
      </c>
      <c r="AL16" s="1">
        <v>0</v>
      </c>
      <c r="AM16" s="1">
        <v>0</v>
      </c>
      <c r="AN16" s="1">
        <v>0</v>
      </c>
      <c r="AO16" s="1">
        <v>0</v>
      </c>
      <c r="AP16" s="1">
        <v>0</v>
      </c>
      <c r="AQ16" s="1">
        <v>0</v>
      </c>
      <c r="AR16" s="1">
        <v>0</v>
      </c>
      <c r="AS16" s="1">
        <v>0</v>
      </c>
      <c r="AT16" s="1">
        <v>0</v>
      </c>
      <c r="AU16" s="1">
        <v>0</v>
      </c>
      <c r="AV16" s="1">
        <v>0</v>
      </c>
    </row>
    <row r="17" spans="1:48">
      <c r="A17" s="1" t="s">
        <v>313</v>
      </c>
      <c r="B17" s="1" t="s">
        <v>314</v>
      </c>
      <c r="C17" s="1">
        <v>0</v>
      </c>
      <c r="D17" s="1">
        <v>0</v>
      </c>
      <c r="E17" s="1">
        <v>0</v>
      </c>
      <c r="F17" s="1">
        <v>0</v>
      </c>
      <c r="G17" s="1">
        <v>0</v>
      </c>
      <c r="H17" s="1">
        <v>0</v>
      </c>
      <c r="I17" s="1">
        <v>0</v>
      </c>
      <c r="J17" s="1">
        <v>0</v>
      </c>
      <c r="K17" s="1">
        <v>0</v>
      </c>
      <c r="L17" s="1">
        <v>0</v>
      </c>
      <c r="M17" s="1">
        <v>0</v>
      </c>
      <c r="N17" s="1">
        <v>0</v>
      </c>
      <c r="O17" s="1">
        <v>0</v>
      </c>
      <c r="P17" s="1">
        <v>0</v>
      </c>
      <c r="Q17" s="1">
        <v>0</v>
      </c>
      <c r="R17" s="1">
        <v>0</v>
      </c>
      <c r="S17" s="1">
        <v>0</v>
      </c>
      <c r="T17" s="1">
        <v>0</v>
      </c>
      <c r="U17" s="1">
        <v>0</v>
      </c>
      <c r="V17" s="1">
        <v>0</v>
      </c>
      <c r="W17" s="1">
        <v>0</v>
      </c>
      <c r="X17" s="1">
        <v>0</v>
      </c>
      <c r="Y17" s="1">
        <v>0</v>
      </c>
      <c r="Z17" s="1">
        <v>0</v>
      </c>
      <c r="AA17" s="1">
        <v>0</v>
      </c>
      <c r="AB17" s="1">
        <v>0</v>
      </c>
      <c r="AC17" s="1">
        <v>0</v>
      </c>
      <c r="AD17" s="1">
        <v>0</v>
      </c>
      <c r="AE17" s="1">
        <v>0</v>
      </c>
      <c r="AF17" s="1">
        <v>0</v>
      </c>
      <c r="AG17" s="1">
        <v>0</v>
      </c>
      <c r="AH17" s="1">
        <v>0</v>
      </c>
      <c r="AI17" s="1">
        <v>0</v>
      </c>
      <c r="AJ17" s="1">
        <v>0</v>
      </c>
      <c r="AK17" s="1">
        <v>0</v>
      </c>
      <c r="AL17" s="1">
        <v>0</v>
      </c>
      <c r="AM17" s="1">
        <v>0</v>
      </c>
      <c r="AN17" s="1">
        <v>0</v>
      </c>
      <c r="AO17" s="1">
        <v>0</v>
      </c>
      <c r="AP17" s="1">
        <v>0</v>
      </c>
      <c r="AQ17" s="1">
        <v>0</v>
      </c>
      <c r="AR17" s="1">
        <v>0</v>
      </c>
      <c r="AS17" s="1">
        <v>0</v>
      </c>
      <c r="AT17" s="1">
        <v>0</v>
      </c>
      <c r="AU17" s="1">
        <v>0</v>
      </c>
      <c r="AV17" s="1">
        <v>0</v>
      </c>
    </row>
    <row r="18" spans="1:48">
      <c r="A18" s="1" t="s">
        <v>315</v>
      </c>
      <c r="B18" s="1" t="s">
        <v>316</v>
      </c>
      <c r="C18" s="1">
        <v>0</v>
      </c>
      <c r="D18" s="1">
        <v>0</v>
      </c>
      <c r="E18" s="1">
        <v>0</v>
      </c>
      <c r="F18" s="1">
        <v>0</v>
      </c>
      <c r="G18" s="1">
        <v>0</v>
      </c>
      <c r="H18" s="1">
        <v>0</v>
      </c>
      <c r="I18" s="1">
        <v>0</v>
      </c>
      <c r="J18" s="1">
        <v>0</v>
      </c>
      <c r="K18" s="1">
        <v>0</v>
      </c>
      <c r="L18" s="1">
        <v>0</v>
      </c>
      <c r="M18" s="1">
        <v>0</v>
      </c>
      <c r="N18" s="1">
        <v>0</v>
      </c>
      <c r="O18" s="1">
        <v>0</v>
      </c>
      <c r="P18" s="1">
        <v>0</v>
      </c>
      <c r="Q18" s="1">
        <v>0</v>
      </c>
      <c r="R18" s="1">
        <v>0</v>
      </c>
      <c r="S18" s="1">
        <v>0</v>
      </c>
      <c r="T18" s="1">
        <v>0</v>
      </c>
      <c r="U18" s="1">
        <v>0</v>
      </c>
      <c r="V18" s="1">
        <v>0</v>
      </c>
      <c r="W18" s="1">
        <v>0</v>
      </c>
      <c r="X18" s="1">
        <v>0</v>
      </c>
      <c r="Y18" s="1">
        <v>0</v>
      </c>
      <c r="Z18" s="1">
        <v>0</v>
      </c>
      <c r="AA18" s="1">
        <v>0</v>
      </c>
      <c r="AB18" s="1">
        <v>0</v>
      </c>
      <c r="AC18" s="1">
        <v>0</v>
      </c>
      <c r="AD18" s="1">
        <v>0</v>
      </c>
      <c r="AE18" s="1">
        <v>0</v>
      </c>
      <c r="AF18" s="1">
        <v>0</v>
      </c>
      <c r="AG18" s="1">
        <v>0</v>
      </c>
      <c r="AH18" s="1">
        <v>0</v>
      </c>
      <c r="AI18" s="1">
        <v>0</v>
      </c>
      <c r="AJ18" s="1">
        <v>0</v>
      </c>
      <c r="AK18" s="1">
        <v>0</v>
      </c>
      <c r="AL18" s="1">
        <v>0</v>
      </c>
      <c r="AM18" s="1">
        <v>0</v>
      </c>
      <c r="AN18" s="1">
        <v>0</v>
      </c>
      <c r="AO18" s="1">
        <v>0</v>
      </c>
      <c r="AP18" s="1">
        <v>0</v>
      </c>
      <c r="AQ18" s="1">
        <v>0</v>
      </c>
      <c r="AR18" s="1">
        <v>0</v>
      </c>
      <c r="AS18" s="1">
        <v>0</v>
      </c>
      <c r="AT18" s="1">
        <v>0</v>
      </c>
      <c r="AU18" s="1">
        <v>0</v>
      </c>
      <c r="AV18" s="1">
        <v>0</v>
      </c>
    </row>
    <row r="19" spans="1:48">
      <c r="A19" s="1" t="s">
        <v>2750</v>
      </c>
      <c r="B19" s="1" t="s">
        <v>318</v>
      </c>
      <c r="C19" s="1">
        <v>0</v>
      </c>
      <c r="D19" s="1">
        <v>0</v>
      </c>
      <c r="E19" s="1">
        <v>0</v>
      </c>
      <c r="F19" s="1">
        <v>0</v>
      </c>
      <c r="G19" s="1">
        <v>0</v>
      </c>
      <c r="H19" s="1">
        <v>0</v>
      </c>
      <c r="I19" s="1">
        <v>0</v>
      </c>
      <c r="J19" s="1">
        <v>0</v>
      </c>
      <c r="K19" s="1">
        <v>0</v>
      </c>
      <c r="L19" s="1">
        <v>0</v>
      </c>
      <c r="M19" s="1">
        <v>0</v>
      </c>
      <c r="N19" s="1">
        <v>0</v>
      </c>
      <c r="O19" s="1">
        <v>0</v>
      </c>
      <c r="P19" s="1">
        <v>0</v>
      </c>
      <c r="Q19" s="1">
        <v>0</v>
      </c>
      <c r="R19" s="1">
        <v>0</v>
      </c>
      <c r="S19" s="1">
        <v>0</v>
      </c>
      <c r="T19" s="1">
        <v>0</v>
      </c>
      <c r="U19" s="1">
        <v>0</v>
      </c>
      <c r="V19" s="1">
        <v>0</v>
      </c>
      <c r="W19" s="1">
        <v>0</v>
      </c>
      <c r="X19" s="1">
        <v>0</v>
      </c>
      <c r="Y19" s="1">
        <v>0</v>
      </c>
      <c r="Z19" s="1">
        <v>0</v>
      </c>
      <c r="AA19" s="1">
        <v>0</v>
      </c>
      <c r="AB19" s="1">
        <v>0</v>
      </c>
      <c r="AC19" s="1">
        <v>0</v>
      </c>
      <c r="AD19" s="1">
        <v>0</v>
      </c>
      <c r="AE19" s="1">
        <v>0</v>
      </c>
      <c r="AF19" s="1">
        <v>0</v>
      </c>
      <c r="AG19" s="1">
        <v>0</v>
      </c>
      <c r="AH19" s="1">
        <v>0</v>
      </c>
      <c r="AI19" s="1">
        <v>0</v>
      </c>
      <c r="AJ19" s="1">
        <v>0</v>
      </c>
      <c r="AK19" s="1">
        <v>0</v>
      </c>
      <c r="AL19" s="1">
        <v>0</v>
      </c>
      <c r="AM19" s="1">
        <v>0</v>
      </c>
      <c r="AN19" s="1">
        <v>0</v>
      </c>
      <c r="AO19" s="1">
        <v>0</v>
      </c>
      <c r="AP19" s="1">
        <v>0</v>
      </c>
      <c r="AQ19" s="1">
        <v>0</v>
      </c>
      <c r="AR19" s="1">
        <v>0</v>
      </c>
      <c r="AS19" s="1">
        <v>0</v>
      </c>
      <c r="AT19" s="1">
        <v>0</v>
      </c>
      <c r="AU19" s="1">
        <v>0</v>
      </c>
      <c r="AV19" s="1">
        <v>0</v>
      </c>
    </row>
    <row r="20" spans="1:48">
      <c r="A20" s="1" t="s">
        <v>576</v>
      </c>
      <c r="B20" s="1" t="s">
        <v>320</v>
      </c>
      <c r="C20" s="1">
        <v>0</v>
      </c>
      <c r="D20" s="1">
        <v>0</v>
      </c>
      <c r="E20" s="1">
        <v>0</v>
      </c>
      <c r="F20" s="1">
        <v>0</v>
      </c>
      <c r="G20" s="1">
        <v>0</v>
      </c>
      <c r="H20" s="1">
        <v>0</v>
      </c>
      <c r="I20" s="1">
        <v>0</v>
      </c>
      <c r="J20" s="1">
        <v>0</v>
      </c>
      <c r="K20" s="1">
        <v>0</v>
      </c>
      <c r="L20" s="1">
        <v>0</v>
      </c>
      <c r="M20" s="1">
        <v>0</v>
      </c>
      <c r="N20" s="1">
        <v>0</v>
      </c>
      <c r="O20" s="1">
        <v>0</v>
      </c>
      <c r="P20" s="1">
        <v>0</v>
      </c>
      <c r="Q20" s="1">
        <v>0</v>
      </c>
      <c r="R20" s="1">
        <v>0</v>
      </c>
      <c r="S20" s="1">
        <v>0</v>
      </c>
      <c r="T20" s="1">
        <v>0</v>
      </c>
      <c r="U20" s="1">
        <v>0</v>
      </c>
      <c r="V20" s="1">
        <v>0</v>
      </c>
      <c r="W20" s="1">
        <v>0</v>
      </c>
      <c r="X20" s="1">
        <v>0</v>
      </c>
      <c r="Y20" s="1">
        <v>0</v>
      </c>
      <c r="Z20" s="1">
        <v>0</v>
      </c>
      <c r="AA20" s="1">
        <v>0</v>
      </c>
      <c r="AB20" s="1">
        <v>0</v>
      </c>
      <c r="AC20" s="1">
        <v>0</v>
      </c>
      <c r="AD20" s="1">
        <v>0</v>
      </c>
      <c r="AE20" s="1">
        <v>0</v>
      </c>
      <c r="AF20" s="1">
        <v>0</v>
      </c>
      <c r="AG20" s="1">
        <v>0</v>
      </c>
      <c r="AH20" s="1">
        <v>0</v>
      </c>
      <c r="AI20" s="1">
        <v>0</v>
      </c>
      <c r="AJ20" s="1">
        <v>0</v>
      </c>
      <c r="AK20" s="1">
        <v>0</v>
      </c>
      <c r="AL20" s="1">
        <v>0</v>
      </c>
      <c r="AM20" s="1">
        <v>0</v>
      </c>
      <c r="AN20" s="1">
        <v>0</v>
      </c>
      <c r="AO20" s="1">
        <v>0</v>
      </c>
      <c r="AP20" s="1">
        <v>0</v>
      </c>
      <c r="AQ20" s="1">
        <v>0</v>
      </c>
      <c r="AR20" s="1">
        <v>0</v>
      </c>
      <c r="AS20" s="1">
        <v>0</v>
      </c>
      <c r="AT20" s="1">
        <v>0</v>
      </c>
      <c r="AU20" s="1">
        <v>0</v>
      </c>
      <c r="AV20" s="1">
        <v>0</v>
      </c>
    </row>
    <row r="21" spans="1:48">
      <c r="A21" s="1" t="s">
        <v>321</v>
      </c>
      <c r="B21" s="1" t="s">
        <v>322</v>
      </c>
      <c r="C21" s="1">
        <v>0</v>
      </c>
      <c r="D21" s="1">
        <v>0</v>
      </c>
      <c r="E21" s="1">
        <v>0</v>
      </c>
      <c r="F21" s="1">
        <v>0</v>
      </c>
      <c r="G21" s="1">
        <v>0</v>
      </c>
      <c r="H21" s="1">
        <v>0</v>
      </c>
      <c r="I21" s="1">
        <v>0</v>
      </c>
      <c r="J21" s="1">
        <v>0</v>
      </c>
      <c r="K21" s="1">
        <v>0</v>
      </c>
      <c r="L21" s="1">
        <v>0</v>
      </c>
      <c r="M21" s="1">
        <v>0</v>
      </c>
      <c r="N21" s="1">
        <v>0</v>
      </c>
      <c r="O21" s="1">
        <v>0</v>
      </c>
      <c r="P21" s="1">
        <v>0</v>
      </c>
      <c r="Q21" s="1">
        <v>0</v>
      </c>
      <c r="R21" s="1">
        <v>0</v>
      </c>
      <c r="S21" s="1">
        <v>0</v>
      </c>
      <c r="T21" s="1">
        <v>0</v>
      </c>
      <c r="U21" s="1">
        <v>0</v>
      </c>
      <c r="V21" s="1">
        <v>0</v>
      </c>
      <c r="W21" s="1">
        <v>0</v>
      </c>
      <c r="X21" s="1">
        <v>0</v>
      </c>
      <c r="Y21" s="1">
        <v>0</v>
      </c>
      <c r="Z21" s="1">
        <v>0</v>
      </c>
      <c r="AA21" s="1">
        <v>0</v>
      </c>
      <c r="AB21" s="1">
        <v>0</v>
      </c>
      <c r="AC21" s="1">
        <v>0</v>
      </c>
      <c r="AD21" s="1">
        <v>0</v>
      </c>
      <c r="AE21" s="1">
        <v>0</v>
      </c>
      <c r="AF21" s="1">
        <v>0</v>
      </c>
      <c r="AG21" s="1">
        <v>0</v>
      </c>
      <c r="AH21" s="1">
        <v>0</v>
      </c>
      <c r="AI21" s="1">
        <v>0</v>
      </c>
      <c r="AJ21" s="1">
        <v>0</v>
      </c>
      <c r="AK21" s="1">
        <v>0</v>
      </c>
      <c r="AL21" s="1">
        <v>0</v>
      </c>
      <c r="AM21" s="1">
        <v>0</v>
      </c>
      <c r="AN21" s="1">
        <v>0</v>
      </c>
      <c r="AO21" s="1">
        <v>0</v>
      </c>
      <c r="AP21" s="1">
        <v>0</v>
      </c>
      <c r="AQ21" s="1">
        <v>0</v>
      </c>
      <c r="AR21" s="1">
        <v>0</v>
      </c>
      <c r="AS21" s="1">
        <v>0</v>
      </c>
      <c r="AT21" s="1">
        <v>0</v>
      </c>
      <c r="AU21" s="1">
        <v>0</v>
      </c>
      <c r="AV21" s="1">
        <v>0</v>
      </c>
    </row>
    <row r="22" spans="1:48">
      <c r="A22" s="1" t="s">
        <v>323</v>
      </c>
      <c r="B22" s="1" t="s">
        <v>324</v>
      </c>
      <c r="C22" s="1">
        <v>0</v>
      </c>
      <c r="D22" s="1">
        <v>0</v>
      </c>
      <c r="E22" s="1">
        <v>0</v>
      </c>
      <c r="F22" s="1">
        <v>0</v>
      </c>
      <c r="G22" s="1">
        <v>0</v>
      </c>
      <c r="H22" s="1">
        <v>0</v>
      </c>
      <c r="I22" s="1">
        <v>0</v>
      </c>
      <c r="J22" s="1">
        <v>0</v>
      </c>
      <c r="K22" s="1">
        <v>0</v>
      </c>
      <c r="L22" s="1">
        <v>0</v>
      </c>
      <c r="M22" s="1">
        <v>0</v>
      </c>
      <c r="N22" s="1">
        <v>0</v>
      </c>
      <c r="O22" s="1">
        <v>0</v>
      </c>
      <c r="P22" s="1">
        <v>0</v>
      </c>
      <c r="Q22" s="1">
        <v>0</v>
      </c>
      <c r="R22" s="1">
        <v>0</v>
      </c>
      <c r="S22" s="1">
        <v>0</v>
      </c>
      <c r="T22" s="1">
        <v>0</v>
      </c>
      <c r="U22" s="1">
        <v>0</v>
      </c>
      <c r="V22" s="1">
        <v>0</v>
      </c>
      <c r="W22" s="1">
        <v>0</v>
      </c>
      <c r="X22" s="1">
        <v>0</v>
      </c>
      <c r="Y22" s="1">
        <v>0</v>
      </c>
      <c r="Z22" s="1">
        <v>0</v>
      </c>
      <c r="AA22" s="1">
        <v>0</v>
      </c>
      <c r="AB22" s="1">
        <v>0</v>
      </c>
      <c r="AC22" s="1">
        <v>0</v>
      </c>
      <c r="AD22" s="1">
        <v>0</v>
      </c>
      <c r="AE22" s="1">
        <v>0</v>
      </c>
      <c r="AF22" s="1">
        <v>0</v>
      </c>
      <c r="AG22" s="1">
        <v>0</v>
      </c>
      <c r="AH22" s="1">
        <v>0</v>
      </c>
      <c r="AI22" s="1">
        <v>0</v>
      </c>
      <c r="AJ22" s="1">
        <v>0</v>
      </c>
      <c r="AK22" s="1">
        <v>0</v>
      </c>
      <c r="AL22" s="1">
        <v>0</v>
      </c>
      <c r="AM22" s="1">
        <v>0</v>
      </c>
      <c r="AN22" s="1">
        <v>0</v>
      </c>
      <c r="AO22" s="1">
        <v>0</v>
      </c>
      <c r="AP22" s="1">
        <v>0</v>
      </c>
      <c r="AQ22" s="1">
        <v>0</v>
      </c>
      <c r="AR22" s="1">
        <v>0</v>
      </c>
      <c r="AS22" s="1">
        <v>0</v>
      </c>
      <c r="AT22" s="1">
        <v>0</v>
      </c>
      <c r="AU22" s="1">
        <v>0</v>
      </c>
      <c r="AV22" s="1">
        <v>0</v>
      </c>
    </row>
    <row r="23" spans="1:48">
      <c r="A23" s="1" t="s">
        <v>325</v>
      </c>
      <c r="B23" s="1" t="s">
        <v>326</v>
      </c>
      <c r="C23" s="1">
        <v>0</v>
      </c>
      <c r="D23" s="1">
        <v>0</v>
      </c>
      <c r="E23" s="1">
        <v>0</v>
      </c>
      <c r="F23" s="1">
        <v>0</v>
      </c>
      <c r="G23" s="1">
        <v>0</v>
      </c>
      <c r="H23" s="1">
        <v>0</v>
      </c>
      <c r="I23" s="1">
        <v>0</v>
      </c>
      <c r="J23" s="1">
        <v>0</v>
      </c>
      <c r="K23" s="1">
        <v>0</v>
      </c>
      <c r="L23" s="1">
        <v>0</v>
      </c>
      <c r="M23" s="1">
        <v>0</v>
      </c>
      <c r="N23" s="1">
        <v>0</v>
      </c>
      <c r="O23" s="1">
        <v>0</v>
      </c>
      <c r="P23" s="1">
        <v>0</v>
      </c>
      <c r="Q23" s="1">
        <v>0</v>
      </c>
      <c r="R23" s="1">
        <v>0</v>
      </c>
      <c r="S23" s="1">
        <v>0</v>
      </c>
      <c r="T23" s="1">
        <v>0</v>
      </c>
      <c r="U23" s="1">
        <v>0</v>
      </c>
      <c r="V23" s="1">
        <v>0</v>
      </c>
      <c r="W23" s="1">
        <v>0</v>
      </c>
      <c r="X23" s="1">
        <v>0</v>
      </c>
      <c r="Y23" s="1">
        <v>0</v>
      </c>
      <c r="Z23" s="1">
        <v>0</v>
      </c>
      <c r="AA23" s="1">
        <v>0</v>
      </c>
      <c r="AB23" s="1">
        <v>0</v>
      </c>
      <c r="AC23" s="1">
        <v>0</v>
      </c>
      <c r="AD23" s="1">
        <v>0</v>
      </c>
      <c r="AE23" s="1">
        <v>0</v>
      </c>
      <c r="AF23" s="1">
        <v>0</v>
      </c>
      <c r="AG23" s="1">
        <v>0</v>
      </c>
      <c r="AH23" s="1">
        <v>0</v>
      </c>
      <c r="AI23" s="1">
        <v>0</v>
      </c>
      <c r="AJ23" s="1">
        <v>0</v>
      </c>
      <c r="AK23" s="1">
        <v>0</v>
      </c>
      <c r="AL23" s="1">
        <v>0</v>
      </c>
      <c r="AM23" s="1">
        <v>0</v>
      </c>
      <c r="AN23" s="1">
        <v>0</v>
      </c>
      <c r="AO23" s="1">
        <v>0</v>
      </c>
      <c r="AP23" s="1">
        <v>0</v>
      </c>
      <c r="AQ23" s="1">
        <v>0</v>
      </c>
      <c r="AR23" s="1">
        <v>0</v>
      </c>
      <c r="AS23" s="1">
        <v>0</v>
      </c>
      <c r="AT23" s="1">
        <v>0</v>
      </c>
      <c r="AU23" s="1">
        <v>0</v>
      </c>
      <c r="AV23" s="1">
        <v>0</v>
      </c>
    </row>
    <row r="24" spans="1:48">
      <c r="A24" s="1" t="s">
        <v>327</v>
      </c>
      <c r="B24" s="1" t="s">
        <v>328</v>
      </c>
      <c r="C24" s="1">
        <v>0</v>
      </c>
      <c r="D24" s="1">
        <v>0</v>
      </c>
      <c r="E24" s="1">
        <v>0</v>
      </c>
      <c r="F24" s="1">
        <v>0</v>
      </c>
      <c r="G24" s="1">
        <v>0</v>
      </c>
      <c r="H24" s="1">
        <v>0</v>
      </c>
      <c r="I24" s="1">
        <v>0</v>
      </c>
      <c r="J24" s="1">
        <v>0</v>
      </c>
      <c r="K24" s="1">
        <v>0</v>
      </c>
      <c r="L24" s="1">
        <v>0</v>
      </c>
      <c r="M24" s="1">
        <v>0</v>
      </c>
      <c r="N24" s="1">
        <v>0</v>
      </c>
      <c r="O24" s="1">
        <v>0</v>
      </c>
      <c r="P24" s="1">
        <v>0</v>
      </c>
      <c r="Q24" s="1">
        <v>0</v>
      </c>
      <c r="R24" s="1">
        <v>0</v>
      </c>
      <c r="S24" s="1">
        <v>0</v>
      </c>
      <c r="T24" s="1">
        <v>0</v>
      </c>
      <c r="U24" s="1">
        <v>0</v>
      </c>
      <c r="V24" s="1">
        <v>0</v>
      </c>
      <c r="W24" s="1">
        <v>0</v>
      </c>
      <c r="X24" s="1">
        <v>0</v>
      </c>
      <c r="Y24" s="1">
        <v>0</v>
      </c>
      <c r="Z24" s="1">
        <v>0</v>
      </c>
      <c r="AA24" s="1">
        <v>0</v>
      </c>
      <c r="AB24" s="1">
        <v>0</v>
      </c>
      <c r="AC24" s="1">
        <v>0</v>
      </c>
      <c r="AD24" s="1">
        <v>0</v>
      </c>
      <c r="AE24" s="1">
        <v>0</v>
      </c>
      <c r="AF24" s="1">
        <v>0</v>
      </c>
      <c r="AG24" s="1">
        <v>0</v>
      </c>
      <c r="AH24" s="1">
        <v>0</v>
      </c>
      <c r="AI24" s="1">
        <v>0</v>
      </c>
      <c r="AJ24" s="1">
        <v>0</v>
      </c>
      <c r="AK24" s="1">
        <v>0</v>
      </c>
      <c r="AL24" s="1">
        <v>0</v>
      </c>
      <c r="AM24" s="1">
        <v>0</v>
      </c>
      <c r="AN24" s="1">
        <v>0</v>
      </c>
      <c r="AO24" s="1">
        <v>0</v>
      </c>
      <c r="AP24" s="1">
        <v>0</v>
      </c>
      <c r="AQ24" s="1">
        <v>0</v>
      </c>
      <c r="AR24" s="1">
        <v>0</v>
      </c>
      <c r="AS24" s="1">
        <v>0</v>
      </c>
      <c r="AT24" s="1">
        <v>0</v>
      </c>
      <c r="AU24" s="1">
        <v>0</v>
      </c>
      <c r="AV24" s="1">
        <v>0</v>
      </c>
    </row>
    <row r="25" spans="1:48">
      <c r="A25" s="1" t="s">
        <v>329</v>
      </c>
      <c r="B25" s="1" t="s">
        <v>330</v>
      </c>
      <c r="C25" s="1">
        <v>0</v>
      </c>
      <c r="D25" s="1">
        <v>0</v>
      </c>
      <c r="E25" s="1">
        <v>0</v>
      </c>
      <c r="F25" s="1">
        <v>0</v>
      </c>
      <c r="G25" s="1">
        <v>0</v>
      </c>
      <c r="H25" s="1">
        <v>0</v>
      </c>
      <c r="I25" s="1">
        <v>0</v>
      </c>
      <c r="J25" s="1">
        <v>0</v>
      </c>
      <c r="K25" s="1">
        <v>0</v>
      </c>
      <c r="L25" s="1">
        <v>0</v>
      </c>
      <c r="M25" s="1">
        <v>0</v>
      </c>
      <c r="N25" s="1">
        <v>0</v>
      </c>
      <c r="O25" s="1">
        <v>0</v>
      </c>
      <c r="P25" s="1">
        <v>0</v>
      </c>
      <c r="Q25" s="1">
        <v>0</v>
      </c>
      <c r="R25" s="1">
        <v>0</v>
      </c>
      <c r="S25" s="1">
        <v>0</v>
      </c>
      <c r="T25" s="1">
        <v>0</v>
      </c>
      <c r="U25" s="1">
        <v>0</v>
      </c>
      <c r="V25" s="1">
        <v>0</v>
      </c>
      <c r="W25" s="1">
        <v>0</v>
      </c>
      <c r="X25" s="1">
        <v>0</v>
      </c>
      <c r="Y25" s="1">
        <v>0</v>
      </c>
      <c r="Z25" s="1">
        <v>0</v>
      </c>
      <c r="AA25" s="1">
        <v>0</v>
      </c>
      <c r="AB25" s="1">
        <v>0</v>
      </c>
      <c r="AC25" s="1">
        <v>0</v>
      </c>
      <c r="AD25" s="1">
        <v>0</v>
      </c>
      <c r="AE25" s="1">
        <v>0</v>
      </c>
      <c r="AF25" s="1">
        <v>0</v>
      </c>
      <c r="AG25" s="1">
        <v>0</v>
      </c>
      <c r="AH25" s="1">
        <v>0</v>
      </c>
      <c r="AI25" s="1">
        <v>0</v>
      </c>
      <c r="AJ25" s="1">
        <v>0</v>
      </c>
      <c r="AK25" s="1">
        <v>0</v>
      </c>
      <c r="AL25" s="1">
        <v>0</v>
      </c>
      <c r="AM25" s="1">
        <v>0</v>
      </c>
      <c r="AN25" s="1">
        <v>0</v>
      </c>
      <c r="AO25" s="1">
        <v>0</v>
      </c>
      <c r="AP25" s="1">
        <v>0</v>
      </c>
      <c r="AQ25" s="1">
        <v>0</v>
      </c>
      <c r="AR25" s="1">
        <v>0</v>
      </c>
      <c r="AS25" s="1">
        <v>0</v>
      </c>
      <c r="AT25" s="1">
        <v>0</v>
      </c>
      <c r="AU25" s="1">
        <v>0</v>
      </c>
      <c r="AV25" s="1">
        <v>0</v>
      </c>
    </row>
    <row r="26" spans="1:48">
      <c r="A26" s="1" t="s">
        <v>2751</v>
      </c>
      <c r="B26" s="1" t="s">
        <v>332</v>
      </c>
      <c r="C26" s="1">
        <v>0</v>
      </c>
      <c r="D26" s="1">
        <v>0</v>
      </c>
      <c r="E26" s="1">
        <v>0</v>
      </c>
      <c r="F26" s="1">
        <v>0</v>
      </c>
      <c r="G26" s="1">
        <v>0</v>
      </c>
      <c r="H26" s="1">
        <v>0</v>
      </c>
      <c r="I26" s="1">
        <v>0</v>
      </c>
      <c r="J26" s="1">
        <v>0</v>
      </c>
      <c r="K26" s="1">
        <v>0</v>
      </c>
      <c r="L26" s="1">
        <v>0</v>
      </c>
      <c r="M26" s="1">
        <v>0</v>
      </c>
      <c r="N26" s="1">
        <v>0</v>
      </c>
      <c r="O26" s="1">
        <v>0</v>
      </c>
      <c r="P26" s="1">
        <v>0</v>
      </c>
      <c r="Q26" s="1">
        <v>0</v>
      </c>
      <c r="R26" s="1">
        <v>0</v>
      </c>
      <c r="S26" s="1">
        <v>0</v>
      </c>
      <c r="T26" s="1">
        <v>0</v>
      </c>
      <c r="U26" s="1">
        <v>0</v>
      </c>
      <c r="V26" s="1">
        <v>0</v>
      </c>
      <c r="W26" s="1">
        <v>0</v>
      </c>
      <c r="X26" s="1">
        <v>0</v>
      </c>
      <c r="Y26" s="1">
        <v>0</v>
      </c>
      <c r="Z26" s="1">
        <v>0</v>
      </c>
      <c r="AA26" s="1">
        <v>0</v>
      </c>
      <c r="AB26" s="1">
        <v>0</v>
      </c>
      <c r="AC26" s="1">
        <v>0</v>
      </c>
      <c r="AD26" s="1">
        <v>0</v>
      </c>
      <c r="AE26" s="1">
        <v>0</v>
      </c>
      <c r="AF26" s="1">
        <v>0</v>
      </c>
      <c r="AG26" s="1">
        <v>0</v>
      </c>
      <c r="AH26" s="1">
        <v>0</v>
      </c>
      <c r="AI26" s="1">
        <v>0</v>
      </c>
      <c r="AJ26" s="1">
        <v>0</v>
      </c>
      <c r="AK26" s="1">
        <v>0</v>
      </c>
      <c r="AL26" s="1">
        <v>0</v>
      </c>
      <c r="AM26" s="1">
        <v>0</v>
      </c>
      <c r="AN26" s="1">
        <v>0</v>
      </c>
      <c r="AO26" s="1">
        <v>0</v>
      </c>
      <c r="AP26" s="1">
        <v>0</v>
      </c>
      <c r="AQ26" s="1">
        <v>0</v>
      </c>
      <c r="AR26" s="1">
        <v>0</v>
      </c>
      <c r="AS26" s="1">
        <v>0</v>
      </c>
      <c r="AT26" s="1">
        <v>0</v>
      </c>
      <c r="AU26" s="1">
        <v>0</v>
      </c>
      <c r="AV26" s="1">
        <v>0</v>
      </c>
    </row>
    <row r="27" spans="1:48">
      <c r="A27" s="1" t="s">
        <v>333</v>
      </c>
      <c r="B27" s="1" t="s">
        <v>334</v>
      </c>
      <c r="C27" s="1">
        <v>0</v>
      </c>
      <c r="D27" s="1">
        <v>0</v>
      </c>
      <c r="E27" s="1">
        <v>0</v>
      </c>
      <c r="F27" s="1">
        <v>0</v>
      </c>
      <c r="G27" s="1">
        <v>0</v>
      </c>
      <c r="H27" s="1">
        <v>0</v>
      </c>
      <c r="I27" s="1">
        <v>0</v>
      </c>
      <c r="J27" s="1">
        <v>0</v>
      </c>
      <c r="K27" s="1">
        <v>0</v>
      </c>
      <c r="L27" s="1">
        <v>0</v>
      </c>
      <c r="M27" s="1">
        <v>0</v>
      </c>
      <c r="N27" s="1">
        <v>0</v>
      </c>
      <c r="O27" s="1">
        <v>0</v>
      </c>
      <c r="P27" s="1">
        <v>0</v>
      </c>
      <c r="Q27" s="1">
        <v>0</v>
      </c>
      <c r="R27" s="1">
        <v>0</v>
      </c>
      <c r="S27" s="1">
        <v>0</v>
      </c>
      <c r="T27" s="1">
        <v>0</v>
      </c>
      <c r="U27" s="1">
        <v>0</v>
      </c>
      <c r="V27" s="1">
        <v>0</v>
      </c>
      <c r="W27" s="1">
        <v>0</v>
      </c>
      <c r="X27" s="1">
        <v>0</v>
      </c>
      <c r="Y27" s="1">
        <v>0</v>
      </c>
      <c r="Z27" s="1">
        <v>0</v>
      </c>
      <c r="AA27" s="1">
        <v>0</v>
      </c>
      <c r="AB27" s="1">
        <v>0</v>
      </c>
      <c r="AC27" s="1">
        <v>0</v>
      </c>
      <c r="AD27" s="1">
        <v>0</v>
      </c>
      <c r="AE27" s="1">
        <v>0</v>
      </c>
      <c r="AF27" s="1">
        <v>0</v>
      </c>
      <c r="AG27" s="1">
        <v>0</v>
      </c>
      <c r="AH27" s="1">
        <v>0</v>
      </c>
      <c r="AI27" s="1">
        <v>0</v>
      </c>
      <c r="AJ27" s="1">
        <v>0</v>
      </c>
      <c r="AK27" s="1">
        <v>0</v>
      </c>
      <c r="AL27" s="1">
        <v>0</v>
      </c>
      <c r="AM27" s="1">
        <v>0</v>
      </c>
      <c r="AN27" s="1">
        <v>0</v>
      </c>
      <c r="AO27" s="1">
        <v>0</v>
      </c>
      <c r="AP27" s="1">
        <v>0</v>
      </c>
      <c r="AQ27" s="1">
        <v>0</v>
      </c>
      <c r="AR27" s="1">
        <v>0</v>
      </c>
      <c r="AS27" s="1">
        <v>0</v>
      </c>
      <c r="AT27" s="1">
        <v>0</v>
      </c>
      <c r="AU27" s="1">
        <v>0</v>
      </c>
      <c r="AV27" s="1">
        <v>0</v>
      </c>
    </row>
    <row r="28" spans="1:48">
      <c r="A28" s="1" t="s">
        <v>336</v>
      </c>
      <c r="B28" s="1" t="s">
        <v>337</v>
      </c>
      <c r="C28" s="1">
        <v>0</v>
      </c>
      <c r="D28" s="1">
        <v>0</v>
      </c>
      <c r="E28" s="1">
        <v>0</v>
      </c>
      <c r="F28" s="1">
        <v>0</v>
      </c>
      <c r="G28" s="1">
        <v>0</v>
      </c>
      <c r="H28" s="1">
        <v>0</v>
      </c>
      <c r="I28" s="1">
        <v>0</v>
      </c>
      <c r="J28" s="1">
        <v>0</v>
      </c>
      <c r="K28" s="1">
        <v>0</v>
      </c>
      <c r="L28" s="1">
        <v>0</v>
      </c>
      <c r="M28" s="1">
        <v>0</v>
      </c>
      <c r="N28" s="1">
        <v>0</v>
      </c>
      <c r="O28" s="1">
        <v>0</v>
      </c>
      <c r="P28" s="1">
        <v>0</v>
      </c>
      <c r="Q28" s="1">
        <v>0</v>
      </c>
      <c r="R28" s="1">
        <v>0</v>
      </c>
      <c r="S28" s="1">
        <v>0</v>
      </c>
      <c r="T28" s="1">
        <v>0</v>
      </c>
      <c r="U28" s="1">
        <v>0</v>
      </c>
      <c r="V28" s="1">
        <v>0</v>
      </c>
      <c r="W28" s="1">
        <v>0</v>
      </c>
      <c r="X28" s="1">
        <v>0</v>
      </c>
      <c r="Y28" s="1">
        <v>0</v>
      </c>
      <c r="Z28" s="1">
        <v>0</v>
      </c>
      <c r="AA28" s="1">
        <v>0</v>
      </c>
      <c r="AB28" s="1">
        <v>0</v>
      </c>
      <c r="AC28" s="1">
        <v>0</v>
      </c>
      <c r="AD28" s="1">
        <v>0</v>
      </c>
      <c r="AE28" s="1">
        <v>0</v>
      </c>
      <c r="AF28" s="1">
        <v>0</v>
      </c>
      <c r="AG28" s="1">
        <v>0</v>
      </c>
      <c r="AH28" s="1">
        <v>0</v>
      </c>
      <c r="AI28" s="1">
        <v>0</v>
      </c>
      <c r="AJ28" s="1">
        <v>0</v>
      </c>
      <c r="AK28" s="1">
        <v>0</v>
      </c>
      <c r="AL28" s="1">
        <v>0</v>
      </c>
      <c r="AM28" s="1">
        <v>0</v>
      </c>
      <c r="AN28" s="1">
        <v>0</v>
      </c>
      <c r="AO28" s="1">
        <v>0</v>
      </c>
      <c r="AP28" s="1">
        <v>0</v>
      </c>
      <c r="AQ28" s="1">
        <v>0</v>
      </c>
      <c r="AR28" s="1">
        <v>0</v>
      </c>
      <c r="AS28" s="1">
        <v>0</v>
      </c>
      <c r="AT28" s="1">
        <v>0</v>
      </c>
      <c r="AU28" s="1">
        <v>0</v>
      </c>
      <c r="AV28" s="1">
        <v>0</v>
      </c>
    </row>
    <row r="29" spans="1:48">
      <c r="A29" s="1" t="s">
        <v>338</v>
      </c>
      <c r="B29" s="1" t="s">
        <v>339</v>
      </c>
      <c r="C29" s="1">
        <v>0</v>
      </c>
      <c r="D29" s="1">
        <v>0</v>
      </c>
      <c r="E29" s="1">
        <v>0</v>
      </c>
      <c r="F29" s="1">
        <v>0</v>
      </c>
      <c r="G29" s="1">
        <v>0</v>
      </c>
      <c r="H29" s="1">
        <v>0</v>
      </c>
      <c r="I29" s="1">
        <v>0</v>
      </c>
      <c r="J29" s="1">
        <v>0</v>
      </c>
      <c r="K29" s="1">
        <v>0</v>
      </c>
      <c r="L29" s="1">
        <v>0</v>
      </c>
      <c r="M29" s="1">
        <v>0</v>
      </c>
      <c r="N29" s="1">
        <v>0</v>
      </c>
      <c r="O29" s="1">
        <v>0</v>
      </c>
      <c r="P29" s="1">
        <v>0</v>
      </c>
      <c r="Q29" s="1">
        <v>0</v>
      </c>
      <c r="R29" s="1">
        <v>0</v>
      </c>
      <c r="S29" s="1">
        <v>0</v>
      </c>
      <c r="T29" s="1">
        <v>0</v>
      </c>
      <c r="U29" s="1">
        <v>0</v>
      </c>
      <c r="V29" s="1">
        <v>0</v>
      </c>
      <c r="W29" s="1">
        <v>0</v>
      </c>
      <c r="X29" s="1">
        <v>0</v>
      </c>
      <c r="Y29" s="1">
        <v>0</v>
      </c>
      <c r="Z29" s="1">
        <v>0</v>
      </c>
      <c r="AA29" s="1">
        <v>0</v>
      </c>
      <c r="AB29" s="1">
        <v>0</v>
      </c>
      <c r="AC29" s="1">
        <v>0</v>
      </c>
      <c r="AD29" s="1">
        <v>0</v>
      </c>
      <c r="AE29" s="1">
        <v>0</v>
      </c>
      <c r="AF29" s="1">
        <v>0</v>
      </c>
      <c r="AG29" s="1">
        <v>0</v>
      </c>
      <c r="AH29" s="1">
        <v>0</v>
      </c>
      <c r="AI29" s="1">
        <v>0</v>
      </c>
      <c r="AJ29" s="1">
        <v>0</v>
      </c>
      <c r="AK29" s="1">
        <v>0</v>
      </c>
      <c r="AL29" s="1">
        <v>0</v>
      </c>
      <c r="AM29" s="1">
        <v>0</v>
      </c>
      <c r="AN29" s="1">
        <v>0</v>
      </c>
      <c r="AO29" s="1">
        <v>0</v>
      </c>
      <c r="AP29" s="1">
        <v>0</v>
      </c>
      <c r="AQ29" s="1">
        <v>0</v>
      </c>
      <c r="AR29" s="1">
        <v>0</v>
      </c>
      <c r="AS29" s="1">
        <v>0</v>
      </c>
      <c r="AT29" s="1">
        <v>0</v>
      </c>
      <c r="AU29" s="1">
        <v>0</v>
      </c>
      <c r="AV29" s="1">
        <v>0</v>
      </c>
    </row>
    <row r="30" spans="1:48">
      <c r="A30" s="1" t="s">
        <v>340</v>
      </c>
      <c r="B30" s="1" t="s">
        <v>341</v>
      </c>
      <c r="C30" s="1">
        <v>0</v>
      </c>
      <c r="D30" s="1">
        <v>0</v>
      </c>
      <c r="E30" s="1">
        <v>0</v>
      </c>
      <c r="F30" s="1">
        <v>0</v>
      </c>
      <c r="G30" s="1">
        <v>0</v>
      </c>
      <c r="H30" s="1">
        <v>0</v>
      </c>
      <c r="I30" s="1">
        <v>0</v>
      </c>
      <c r="J30" s="1">
        <v>0</v>
      </c>
      <c r="K30" s="1">
        <v>0</v>
      </c>
      <c r="L30" s="1">
        <v>0</v>
      </c>
      <c r="M30" s="1">
        <v>0</v>
      </c>
      <c r="N30" s="1">
        <v>0</v>
      </c>
      <c r="O30" s="1">
        <v>0</v>
      </c>
      <c r="P30" s="1">
        <v>0</v>
      </c>
      <c r="Q30" s="1">
        <v>0</v>
      </c>
      <c r="R30" s="1">
        <v>0</v>
      </c>
      <c r="S30" s="1">
        <v>0</v>
      </c>
      <c r="T30" s="1">
        <v>0</v>
      </c>
      <c r="U30" s="1">
        <v>0</v>
      </c>
      <c r="V30" s="1">
        <v>0</v>
      </c>
      <c r="W30" s="1">
        <v>0</v>
      </c>
      <c r="X30" s="1">
        <v>0</v>
      </c>
      <c r="Y30" s="1">
        <v>0</v>
      </c>
      <c r="Z30" s="1">
        <v>0</v>
      </c>
      <c r="AA30" s="1">
        <v>0</v>
      </c>
      <c r="AB30" s="1">
        <v>0</v>
      </c>
      <c r="AC30" s="1">
        <v>0</v>
      </c>
      <c r="AD30" s="1">
        <v>0</v>
      </c>
      <c r="AE30" s="1">
        <v>0</v>
      </c>
      <c r="AF30" s="1">
        <v>0</v>
      </c>
      <c r="AG30" s="1">
        <v>0</v>
      </c>
      <c r="AH30" s="1">
        <v>0</v>
      </c>
      <c r="AI30" s="1">
        <v>0</v>
      </c>
      <c r="AJ30" s="1">
        <v>0</v>
      </c>
      <c r="AK30" s="1">
        <v>0</v>
      </c>
      <c r="AL30" s="1">
        <v>0</v>
      </c>
      <c r="AM30" s="1">
        <v>0</v>
      </c>
      <c r="AN30" s="1">
        <v>0</v>
      </c>
      <c r="AO30" s="1">
        <v>0</v>
      </c>
      <c r="AP30" s="1">
        <v>0</v>
      </c>
      <c r="AQ30" s="1">
        <v>0</v>
      </c>
      <c r="AR30" s="1">
        <v>0</v>
      </c>
      <c r="AS30" s="1">
        <v>0</v>
      </c>
      <c r="AT30" s="1">
        <v>0</v>
      </c>
      <c r="AU30" s="1">
        <v>0</v>
      </c>
      <c r="AV30" s="1">
        <v>0</v>
      </c>
    </row>
    <row r="31" spans="1:48">
      <c r="A31" s="1" t="s">
        <v>342</v>
      </c>
      <c r="B31" s="1" t="s">
        <v>343</v>
      </c>
      <c r="C31" s="1">
        <v>0</v>
      </c>
      <c r="D31" s="1">
        <v>0</v>
      </c>
      <c r="E31" s="1">
        <v>0</v>
      </c>
      <c r="F31" s="1">
        <v>0</v>
      </c>
      <c r="G31" s="1">
        <v>0</v>
      </c>
      <c r="H31" s="1">
        <v>0</v>
      </c>
      <c r="I31" s="1">
        <v>0</v>
      </c>
      <c r="J31" s="1">
        <v>0</v>
      </c>
      <c r="K31" s="1">
        <v>0</v>
      </c>
      <c r="L31" s="1">
        <v>0</v>
      </c>
      <c r="M31" s="1">
        <v>0</v>
      </c>
      <c r="N31" s="1">
        <v>0</v>
      </c>
      <c r="O31" s="1">
        <v>0</v>
      </c>
      <c r="P31" s="1">
        <v>0</v>
      </c>
      <c r="Q31" s="1">
        <v>0</v>
      </c>
      <c r="R31" s="1">
        <v>0</v>
      </c>
      <c r="S31" s="1">
        <v>0</v>
      </c>
      <c r="T31" s="1">
        <v>0</v>
      </c>
      <c r="U31" s="1">
        <v>0</v>
      </c>
      <c r="V31" s="1">
        <v>0</v>
      </c>
      <c r="W31" s="1">
        <v>0</v>
      </c>
      <c r="X31" s="1">
        <v>0</v>
      </c>
      <c r="Y31" s="1">
        <v>0</v>
      </c>
      <c r="Z31" s="1">
        <v>0</v>
      </c>
      <c r="AA31" s="1">
        <v>0</v>
      </c>
      <c r="AB31" s="1">
        <v>0</v>
      </c>
      <c r="AC31" s="1">
        <v>0</v>
      </c>
      <c r="AD31" s="1">
        <v>0</v>
      </c>
      <c r="AE31" s="1">
        <v>0</v>
      </c>
      <c r="AF31" s="1">
        <v>0</v>
      </c>
      <c r="AG31" s="1">
        <v>0</v>
      </c>
      <c r="AH31" s="1">
        <v>0</v>
      </c>
      <c r="AI31" s="1">
        <v>0</v>
      </c>
      <c r="AJ31" s="1">
        <v>0</v>
      </c>
      <c r="AK31" s="1">
        <v>0</v>
      </c>
      <c r="AL31" s="1">
        <v>0</v>
      </c>
      <c r="AM31" s="1">
        <v>0</v>
      </c>
      <c r="AN31" s="1">
        <v>0</v>
      </c>
      <c r="AO31" s="1">
        <v>0</v>
      </c>
      <c r="AP31" s="1">
        <v>0</v>
      </c>
      <c r="AQ31" s="1">
        <v>0</v>
      </c>
      <c r="AR31" s="1">
        <v>0</v>
      </c>
      <c r="AS31" s="1">
        <v>0</v>
      </c>
      <c r="AT31" s="1">
        <v>0</v>
      </c>
      <c r="AU31" s="1">
        <v>0</v>
      </c>
      <c r="AV31" s="1">
        <v>0</v>
      </c>
    </row>
    <row r="32" spans="1:48">
      <c r="A32" s="1" t="s">
        <v>344</v>
      </c>
      <c r="B32" s="1" t="s">
        <v>345</v>
      </c>
      <c r="C32" s="1">
        <v>0</v>
      </c>
      <c r="D32" s="1">
        <v>0</v>
      </c>
      <c r="E32" s="1">
        <v>0</v>
      </c>
      <c r="F32" s="1">
        <v>0</v>
      </c>
      <c r="G32" s="1">
        <v>0</v>
      </c>
      <c r="H32" s="1">
        <v>0</v>
      </c>
      <c r="I32" s="1">
        <v>0</v>
      </c>
      <c r="J32" s="1">
        <v>0</v>
      </c>
      <c r="K32" s="1">
        <v>0</v>
      </c>
      <c r="L32" s="1">
        <v>0</v>
      </c>
      <c r="M32" s="1">
        <v>0</v>
      </c>
      <c r="N32" s="1">
        <v>0</v>
      </c>
      <c r="O32" s="1">
        <v>0</v>
      </c>
      <c r="P32" s="1">
        <v>0</v>
      </c>
      <c r="Q32" s="1">
        <v>0</v>
      </c>
      <c r="R32" s="1">
        <v>0</v>
      </c>
      <c r="S32" s="1">
        <v>0</v>
      </c>
      <c r="T32" s="1">
        <v>0</v>
      </c>
      <c r="U32" s="1">
        <v>0</v>
      </c>
      <c r="V32" s="1">
        <v>0</v>
      </c>
      <c r="W32" s="1">
        <v>0</v>
      </c>
      <c r="X32" s="1">
        <v>0</v>
      </c>
      <c r="Y32" s="1">
        <v>0</v>
      </c>
      <c r="Z32" s="1">
        <v>0</v>
      </c>
      <c r="AA32" s="1">
        <v>0</v>
      </c>
      <c r="AB32" s="1">
        <v>0</v>
      </c>
      <c r="AC32" s="1">
        <v>0</v>
      </c>
      <c r="AD32" s="1">
        <v>0</v>
      </c>
      <c r="AE32" s="1">
        <v>0</v>
      </c>
      <c r="AF32" s="1">
        <v>0</v>
      </c>
      <c r="AG32" s="1">
        <v>0</v>
      </c>
      <c r="AH32" s="1">
        <v>0</v>
      </c>
      <c r="AI32" s="1">
        <v>0</v>
      </c>
      <c r="AJ32" s="1">
        <v>0</v>
      </c>
      <c r="AK32" s="1">
        <v>0</v>
      </c>
      <c r="AL32" s="1">
        <v>0</v>
      </c>
      <c r="AM32" s="1">
        <v>0</v>
      </c>
      <c r="AN32" s="1">
        <v>0</v>
      </c>
      <c r="AO32" s="1">
        <v>0</v>
      </c>
      <c r="AP32" s="1">
        <v>0</v>
      </c>
      <c r="AQ32" s="1">
        <v>0</v>
      </c>
      <c r="AR32" s="1">
        <v>0</v>
      </c>
      <c r="AS32" s="1">
        <v>0</v>
      </c>
      <c r="AT32" s="1">
        <v>0</v>
      </c>
      <c r="AU32" s="1">
        <v>0</v>
      </c>
      <c r="AV32" s="1">
        <v>0</v>
      </c>
    </row>
    <row r="33" spans="1:48">
      <c r="A33" s="1" t="s">
        <v>2752</v>
      </c>
      <c r="B33" s="1" t="s">
        <v>347</v>
      </c>
      <c r="C33" s="1">
        <v>0</v>
      </c>
      <c r="D33" s="1">
        <v>0</v>
      </c>
      <c r="E33" s="1">
        <v>0</v>
      </c>
      <c r="F33" s="1">
        <v>0</v>
      </c>
      <c r="G33" s="1">
        <v>0</v>
      </c>
      <c r="H33" s="1">
        <v>0</v>
      </c>
      <c r="I33" s="1">
        <v>0</v>
      </c>
      <c r="J33" s="1">
        <v>0</v>
      </c>
      <c r="K33" s="1">
        <v>0</v>
      </c>
      <c r="L33" s="1">
        <v>0</v>
      </c>
      <c r="M33" s="1">
        <v>0</v>
      </c>
      <c r="N33" s="1">
        <v>0</v>
      </c>
      <c r="O33" s="1">
        <v>0</v>
      </c>
      <c r="P33" s="1">
        <v>0</v>
      </c>
      <c r="Q33" s="1">
        <v>0</v>
      </c>
      <c r="R33" s="1">
        <v>0</v>
      </c>
      <c r="S33" s="1">
        <v>0</v>
      </c>
      <c r="T33" s="1">
        <v>0</v>
      </c>
      <c r="U33" s="1">
        <v>0</v>
      </c>
      <c r="V33" s="1">
        <v>0</v>
      </c>
      <c r="W33" s="1">
        <v>0</v>
      </c>
      <c r="X33" s="1">
        <v>0</v>
      </c>
      <c r="Y33" s="1">
        <v>0</v>
      </c>
      <c r="Z33" s="1">
        <v>0</v>
      </c>
      <c r="AA33" s="1">
        <v>0</v>
      </c>
      <c r="AB33" s="1">
        <v>0</v>
      </c>
      <c r="AC33" s="1">
        <v>0</v>
      </c>
      <c r="AD33" s="1">
        <v>0</v>
      </c>
      <c r="AE33" s="1">
        <v>0</v>
      </c>
      <c r="AF33" s="1">
        <v>0</v>
      </c>
      <c r="AG33" s="1">
        <v>0</v>
      </c>
      <c r="AH33" s="1">
        <v>0</v>
      </c>
      <c r="AI33" s="1">
        <v>0</v>
      </c>
      <c r="AJ33" s="1">
        <v>0</v>
      </c>
      <c r="AK33" s="1">
        <v>0</v>
      </c>
      <c r="AL33" s="1">
        <v>0</v>
      </c>
      <c r="AM33" s="1">
        <v>0</v>
      </c>
      <c r="AN33" s="1">
        <v>0</v>
      </c>
      <c r="AO33" s="1">
        <v>0</v>
      </c>
      <c r="AP33" s="1">
        <v>0</v>
      </c>
      <c r="AQ33" s="1">
        <v>0</v>
      </c>
      <c r="AR33" s="1">
        <v>0</v>
      </c>
      <c r="AS33" s="1">
        <v>0</v>
      </c>
      <c r="AT33" s="1">
        <v>0</v>
      </c>
      <c r="AU33" s="1">
        <v>0</v>
      </c>
      <c r="AV33" s="1">
        <v>0</v>
      </c>
    </row>
    <row r="34" spans="1:48">
      <c r="A34" s="1" t="s">
        <v>348</v>
      </c>
      <c r="B34" s="1" t="s">
        <v>349</v>
      </c>
      <c r="C34" s="1">
        <v>0</v>
      </c>
      <c r="D34" s="1">
        <v>0</v>
      </c>
      <c r="E34" s="1">
        <v>0</v>
      </c>
      <c r="F34" s="1">
        <v>0</v>
      </c>
      <c r="G34" s="1">
        <v>0</v>
      </c>
      <c r="H34" s="1">
        <v>0</v>
      </c>
      <c r="I34" s="1">
        <v>0</v>
      </c>
      <c r="J34" s="1">
        <v>0</v>
      </c>
      <c r="K34" s="1">
        <v>0</v>
      </c>
      <c r="L34" s="1">
        <v>0</v>
      </c>
      <c r="M34" s="1">
        <v>0</v>
      </c>
      <c r="N34" s="1">
        <v>0</v>
      </c>
      <c r="O34" s="1">
        <v>0</v>
      </c>
      <c r="P34" s="1">
        <v>0</v>
      </c>
      <c r="Q34" s="1">
        <v>0</v>
      </c>
      <c r="R34" s="1">
        <v>0</v>
      </c>
      <c r="S34" s="1">
        <v>0</v>
      </c>
      <c r="T34" s="1">
        <v>0</v>
      </c>
      <c r="U34" s="1">
        <v>0</v>
      </c>
      <c r="V34" s="1">
        <v>0</v>
      </c>
      <c r="W34" s="1">
        <v>0</v>
      </c>
      <c r="X34" s="1">
        <v>0</v>
      </c>
      <c r="Y34" s="1">
        <v>0</v>
      </c>
      <c r="Z34" s="1">
        <v>0</v>
      </c>
      <c r="AA34" s="1">
        <v>0</v>
      </c>
      <c r="AB34" s="1">
        <v>0</v>
      </c>
      <c r="AC34" s="1">
        <v>0</v>
      </c>
      <c r="AD34" s="1">
        <v>0</v>
      </c>
      <c r="AE34" s="1">
        <v>0</v>
      </c>
      <c r="AF34" s="1">
        <v>0</v>
      </c>
      <c r="AG34" s="1">
        <v>0</v>
      </c>
      <c r="AH34" s="1">
        <v>0</v>
      </c>
      <c r="AI34" s="1">
        <v>0</v>
      </c>
      <c r="AJ34" s="1">
        <v>0</v>
      </c>
      <c r="AK34" s="1">
        <v>0</v>
      </c>
      <c r="AL34" s="1">
        <v>0</v>
      </c>
      <c r="AM34" s="1">
        <v>0</v>
      </c>
      <c r="AN34" s="1">
        <v>0</v>
      </c>
      <c r="AO34" s="1">
        <v>0</v>
      </c>
      <c r="AP34" s="1">
        <v>0</v>
      </c>
      <c r="AQ34" s="1">
        <v>0</v>
      </c>
      <c r="AR34" s="1">
        <v>0</v>
      </c>
      <c r="AS34" s="1">
        <v>0</v>
      </c>
      <c r="AT34" s="1">
        <v>0</v>
      </c>
      <c r="AU34" s="1">
        <v>0</v>
      </c>
      <c r="AV34" s="1">
        <v>0</v>
      </c>
    </row>
    <row r="35" spans="1:48">
      <c r="A35" s="1" t="s">
        <v>350</v>
      </c>
      <c r="B35" s="1" t="s">
        <v>351</v>
      </c>
      <c r="C35" s="1">
        <v>0</v>
      </c>
      <c r="D35" s="1">
        <v>0</v>
      </c>
      <c r="E35" s="1">
        <v>0</v>
      </c>
      <c r="F35" s="1">
        <v>0</v>
      </c>
      <c r="G35" s="1">
        <v>0</v>
      </c>
      <c r="H35" s="1">
        <v>0</v>
      </c>
      <c r="I35" s="1">
        <v>0</v>
      </c>
      <c r="J35" s="1">
        <v>0</v>
      </c>
      <c r="K35" s="1">
        <v>0</v>
      </c>
      <c r="L35" s="1">
        <v>0</v>
      </c>
      <c r="M35" s="1">
        <v>0</v>
      </c>
      <c r="N35" s="1">
        <v>0</v>
      </c>
      <c r="O35" s="1">
        <v>0</v>
      </c>
      <c r="P35" s="1">
        <v>0</v>
      </c>
      <c r="Q35" s="1">
        <v>0</v>
      </c>
      <c r="R35" s="1">
        <v>0</v>
      </c>
      <c r="S35" s="1">
        <v>0</v>
      </c>
      <c r="T35" s="1">
        <v>0</v>
      </c>
      <c r="U35" s="1">
        <v>0</v>
      </c>
      <c r="V35" s="1">
        <v>0</v>
      </c>
      <c r="W35" s="1">
        <v>0</v>
      </c>
      <c r="X35" s="1">
        <v>0</v>
      </c>
      <c r="Y35" s="1">
        <v>0</v>
      </c>
      <c r="Z35" s="1">
        <v>0</v>
      </c>
      <c r="AA35" s="1">
        <v>0</v>
      </c>
      <c r="AB35" s="1">
        <v>0</v>
      </c>
      <c r="AC35" s="1">
        <v>0</v>
      </c>
      <c r="AD35" s="1">
        <v>0</v>
      </c>
      <c r="AE35" s="1">
        <v>0</v>
      </c>
      <c r="AF35" s="1">
        <v>0</v>
      </c>
      <c r="AG35" s="1">
        <v>0</v>
      </c>
      <c r="AH35" s="1">
        <v>0</v>
      </c>
      <c r="AI35" s="1">
        <v>0</v>
      </c>
      <c r="AJ35" s="1">
        <v>0</v>
      </c>
      <c r="AK35" s="1">
        <v>0</v>
      </c>
      <c r="AL35" s="1">
        <v>0</v>
      </c>
      <c r="AM35" s="1">
        <v>0</v>
      </c>
      <c r="AN35" s="1">
        <v>0</v>
      </c>
      <c r="AO35" s="1">
        <v>0</v>
      </c>
      <c r="AP35" s="1">
        <v>0</v>
      </c>
      <c r="AQ35" s="1">
        <v>0</v>
      </c>
      <c r="AR35" s="1">
        <v>0</v>
      </c>
      <c r="AS35" s="1">
        <v>0</v>
      </c>
      <c r="AT35" s="1">
        <v>0</v>
      </c>
      <c r="AU35" s="1">
        <v>0</v>
      </c>
      <c r="AV35" s="1">
        <v>0</v>
      </c>
    </row>
    <row r="36" spans="1:48">
      <c r="A36" s="1" t="s">
        <v>352</v>
      </c>
      <c r="B36" s="1" t="s">
        <v>353</v>
      </c>
      <c r="C36" s="1">
        <v>0</v>
      </c>
      <c r="D36" s="1">
        <v>0</v>
      </c>
      <c r="E36" s="1">
        <v>0</v>
      </c>
      <c r="F36" s="1">
        <v>0</v>
      </c>
      <c r="G36" s="1">
        <v>0</v>
      </c>
      <c r="H36" s="1">
        <v>0</v>
      </c>
      <c r="I36" s="1">
        <v>0</v>
      </c>
      <c r="J36" s="1">
        <v>0</v>
      </c>
      <c r="K36" s="1">
        <v>0</v>
      </c>
      <c r="L36" s="1">
        <v>0</v>
      </c>
      <c r="M36" s="1">
        <v>0</v>
      </c>
      <c r="N36" s="1">
        <v>0</v>
      </c>
      <c r="O36" s="1">
        <v>0</v>
      </c>
      <c r="P36" s="1">
        <v>0</v>
      </c>
      <c r="Q36" s="1">
        <v>0</v>
      </c>
      <c r="R36" s="1">
        <v>0</v>
      </c>
      <c r="S36" s="1">
        <v>0</v>
      </c>
      <c r="T36" s="1">
        <v>0</v>
      </c>
      <c r="U36" s="1">
        <v>0</v>
      </c>
      <c r="V36" s="1">
        <v>0</v>
      </c>
      <c r="W36" s="1">
        <v>0</v>
      </c>
      <c r="X36" s="1">
        <v>0</v>
      </c>
      <c r="Y36" s="1">
        <v>0</v>
      </c>
      <c r="Z36" s="1">
        <v>0</v>
      </c>
      <c r="AA36" s="1">
        <v>0</v>
      </c>
      <c r="AB36" s="1">
        <v>0</v>
      </c>
      <c r="AC36" s="1">
        <v>0</v>
      </c>
      <c r="AD36" s="1">
        <v>0</v>
      </c>
      <c r="AE36" s="1">
        <v>0</v>
      </c>
      <c r="AF36" s="1">
        <v>0</v>
      </c>
      <c r="AG36" s="1">
        <v>0</v>
      </c>
      <c r="AH36" s="1">
        <v>0</v>
      </c>
      <c r="AI36" s="1">
        <v>0</v>
      </c>
      <c r="AJ36" s="1">
        <v>0</v>
      </c>
      <c r="AK36" s="1">
        <v>0</v>
      </c>
      <c r="AL36" s="1">
        <v>0</v>
      </c>
      <c r="AM36" s="1">
        <v>0</v>
      </c>
      <c r="AN36" s="1">
        <v>0</v>
      </c>
      <c r="AO36" s="1">
        <v>0</v>
      </c>
      <c r="AP36" s="1">
        <v>0</v>
      </c>
      <c r="AQ36" s="1">
        <v>0</v>
      </c>
      <c r="AR36" s="1">
        <v>0</v>
      </c>
      <c r="AS36" s="1">
        <v>0</v>
      </c>
      <c r="AT36" s="1">
        <v>0</v>
      </c>
      <c r="AU36" s="1">
        <v>0</v>
      </c>
      <c r="AV36" s="1">
        <v>0</v>
      </c>
    </row>
    <row r="37" spans="1:48">
      <c r="A37" s="1" t="s">
        <v>354</v>
      </c>
      <c r="B37" s="1" t="s">
        <v>355</v>
      </c>
      <c r="C37" s="1">
        <v>0</v>
      </c>
      <c r="D37" s="1">
        <v>0</v>
      </c>
      <c r="E37" s="1">
        <v>0</v>
      </c>
      <c r="F37" s="1">
        <v>0</v>
      </c>
      <c r="G37" s="1">
        <v>0</v>
      </c>
      <c r="H37" s="1">
        <v>0</v>
      </c>
      <c r="I37" s="1">
        <v>0</v>
      </c>
      <c r="J37" s="1">
        <v>0</v>
      </c>
      <c r="K37" s="1">
        <v>0</v>
      </c>
      <c r="L37" s="1">
        <v>0</v>
      </c>
      <c r="M37" s="1">
        <v>0</v>
      </c>
      <c r="N37" s="1">
        <v>0</v>
      </c>
      <c r="O37" s="1">
        <v>0</v>
      </c>
      <c r="P37" s="1">
        <v>0</v>
      </c>
      <c r="Q37" s="1">
        <v>0</v>
      </c>
      <c r="R37" s="1">
        <v>0</v>
      </c>
      <c r="S37" s="1">
        <v>0</v>
      </c>
      <c r="T37" s="1">
        <v>0</v>
      </c>
      <c r="U37" s="1">
        <v>0</v>
      </c>
      <c r="V37" s="1">
        <v>0</v>
      </c>
      <c r="W37" s="1">
        <v>0</v>
      </c>
      <c r="X37" s="1">
        <v>0</v>
      </c>
      <c r="Y37" s="1">
        <v>0</v>
      </c>
      <c r="Z37" s="1">
        <v>0</v>
      </c>
      <c r="AA37" s="1">
        <v>0</v>
      </c>
      <c r="AB37" s="1">
        <v>0</v>
      </c>
      <c r="AC37" s="1">
        <v>0</v>
      </c>
      <c r="AD37" s="1">
        <v>0</v>
      </c>
      <c r="AE37" s="1">
        <v>0</v>
      </c>
      <c r="AF37" s="1">
        <v>0</v>
      </c>
      <c r="AG37" s="1">
        <v>0</v>
      </c>
      <c r="AH37" s="1">
        <v>0</v>
      </c>
      <c r="AI37" s="1">
        <v>0</v>
      </c>
      <c r="AJ37" s="1">
        <v>0</v>
      </c>
      <c r="AK37" s="1">
        <v>0</v>
      </c>
      <c r="AL37" s="1">
        <v>0</v>
      </c>
      <c r="AM37" s="1">
        <v>0</v>
      </c>
      <c r="AN37" s="1">
        <v>0</v>
      </c>
      <c r="AO37" s="1">
        <v>0</v>
      </c>
      <c r="AP37" s="1">
        <v>0</v>
      </c>
      <c r="AQ37" s="1">
        <v>0</v>
      </c>
      <c r="AR37" s="1">
        <v>0</v>
      </c>
      <c r="AS37" s="1">
        <v>0</v>
      </c>
      <c r="AT37" s="1">
        <v>0</v>
      </c>
      <c r="AU37" s="1">
        <v>0</v>
      </c>
      <c r="AV37" s="1">
        <v>0</v>
      </c>
    </row>
    <row r="38" spans="1:48">
      <c r="A38" s="1" t="s">
        <v>356</v>
      </c>
      <c r="B38" s="1" t="s">
        <v>357</v>
      </c>
      <c r="C38" s="1">
        <v>0</v>
      </c>
      <c r="D38" s="1">
        <v>0</v>
      </c>
      <c r="E38" s="1">
        <v>0</v>
      </c>
      <c r="F38" s="1">
        <v>0</v>
      </c>
      <c r="G38" s="1">
        <v>0</v>
      </c>
      <c r="H38" s="1">
        <v>0</v>
      </c>
      <c r="I38" s="1">
        <v>0</v>
      </c>
      <c r="J38" s="1">
        <v>0</v>
      </c>
      <c r="K38" s="1">
        <v>0</v>
      </c>
      <c r="L38" s="1">
        <v>0</v>
      </c>
      <c r="M38" s="1">
        <v>0</v>
      </c>
      <c r="N38" s="1">
        <v>0</v>
      </c>
      <c r="O38" s="1">
        <v>0</v>
      </c>
      <c r="P38" s="1">
        <v>0</v>
      </c>
      <c r="Q38" s="1">
        <v>0</v>
      </c>
      <c r="R38" s="1">
        <v>0</v>
      </c>
      <c r="S38" s="1">
        <v>0</v>
      </c>
      <c r="T38" s="1">
        <v>0</v>
      </c>
      <c r="U38" s="1">
        <v>0</v>
      </c>
      <c r="V38" s="1">
        <v>0</v>
      </c>
      <c r="W38" s="1">
        <v>0</v>
      </c>
      <c r="X38" s="1">
        <v>0</v>
      </c>
      <c r="Y38" s="1">
        <v>0</v>
      </c>
      <c r="Z38" s="1">
        <v>0</v>
      </c>
      <c r="AA38" s="1">
        <v>0</v>
      </c>
      <c r="AB38" s="1">
        <v>0</v>
      </c>
      <c r="AC38" s="1">
        <v>0</v>
      </c>
      <c r="AD38" s="1">
        <v>0</v>
      </c>
      <c r="AE38" s="1">
        <v>0</v>
      </c>
      <c r="AF38" s="1">
        <v>0</v>
      </c>
      <c r="AG38" s="1">
        <v>0</v>
      </c>
      <c r="AH38" s="1">
        <v>0</v>
      </c>
      <c r="AI38" s="1">
        <v>0</v>
      </c>
      <c r="AJ38" s="1">
        <v>0</v>
      </c>
      <c r="AK38" s="1">
        <v>0</v>
      </c>
      <c r="AL38" s="1">
        <v>0</v>
      </c>
      <c r="AM38" s="1">
        <v>0</v>
      </c>
      <c r="AN38" s="1">
        <v>0</v>
      </c>
      <c r="AO38" s="1">
        <v>0</v>
      </c>
      <c r="AP38" s="1">
        <v>0</v>
      </c>
      <c r="AQ38" s="1">
        <v>0</v>
      </c>
      <c r="AR38" s="1">
        <v>0</v>
      </c>
      <c r="AS38" s="1">
        <v>0</v>
      </c>
      <c r="AT38" s="1">
        <v>0</v>
      </c>
      <c r="AU38" s="1">
        <v>0</v>
      </c>
      <c r="AV38" s="1">
        <v>0</v>
      </c>
    </row>
    <row r="39" spans="1:48">
      <c r="A39" s="1" t="s">
        <v>358</v>
      </c>
      <c r="B39" s="1" t="s">
        <v>359</v>
      </c>
      <c r="C39" s="1">
        <v>0</v>
      </c>
      <c r="D39" s="1">
        <v>0</v>
      </c>
      <c r="E39" s="1">
        <v>0</v>
      </c>
      <c r="F39" s="1">
        <v>0</v>
      </c>
      <c r="G39" s="1">
        <v>0</v>
      </c>
      <c r="H39" s="1">
        <v>0</v>
      </c>
      <c r="I39" s="1">
        <v>0</v>
      </c>
      <c r="J39" s="1">
        <v>0</v>
      </c>
      <c r="K39" s="1">
        <v>0</v>
      </c>
      <c r="L39" s="1">
        <v>0</v>
      </c>
      <c r="M39" s="1">
        <v>0</v>
      </c>
      <c r="N39" s="1">
        <v>0</v>
      </c>
      <c r="O39" s="1">
        <v>0</v>
      </c>
      <c r="P39" s="1">
        <v>0</v>
      </c>
      <c r="Q39" s="1">
        <v>0</v>
      </c>
      <c r="R39" s="1">
        <v>0</v>
      </c>
      <c r="S39" s="1">
        <v>0</v>
      </c>
      <c r="T39" s="1">
        <v>0</v>
      </c>
      <c r="U39" s="1">
        <v>0</v>
      </c>
      <c r="V39" s="1">
        <v>0</v>
      </c>
      <c r="W39" s="1">
        <v>0</v>
      </c>
      <c r="X39" s="1">
        <v>0</v>
      </c>
      <c r="Y39" s="1">
        <v>0</v>
      </c>
      <c r="Z39" s="1">
        <v>0</v>
      </c>
      <c r="AA39" s="1">
        <v>0</v>
      </c>
      <c r="AB39" s="1">
        <v>0</v>
      </c>
      <c r="AC39" s="1">
        <v>0</v>
      </c>
      <c r="AD39" s="1">
        <v>0</v>
      </c>
      <c r="AE39" s="1">
        <v>0</v>
      </c>
      <c r="AF39" s="1">
        <v>0</v>
      </c>
      <c r="AG39" s="1">
        <v>0</v>
      </c>
      <c r="AH39" s="1">
        <v>0</v>
      </c>
      <c r="AI39" s="1">
        <v>0</v>
      </c>
      <c r="AJ39" s="1">
        <v>0</v>
      </c>
      <c r="AK39" s="1">
        <v>0</v>
      </c>
      <c r="AL39" s="1">
        <v>0</v>
      </c>
      <c r="AM39" s="1">
        <v>0</v>
      </c>
      <c r="AN39" s="1">
        <v>0</v>
      </c>
      <c r="AO39" s="1">
        <v>0</v>
      </c>
      <c r="AP39" s="1">
        <v>0</v>
      </c>
      <c r="AQ39" s="1">
        <v>0</v>
      </c>
      <c r="AR39" s="1">
        <v>0</v>
      </c>
      <c r="AS39" s="1">
        <v>0</v>
      </c>
      <c r="AT39" s="1">
        <v>0</v>
      </c>
      <c r="AU39" s="1">
        <v>0</v>
      </c>
      <c r="AV39" s="1">
        <v>0</v>
      </c>
    </row>
    <row r="40" spans="1:48">
      <c r="A40" s="1" t="s">
        <v>2753</v>
      </c>
      <c r="B40" s="1" t="s">
        <v>361</v>
      </c>
      <c r="C40" s="1">
        <v>0</v>
      </c>
      <c r="D40" s="1">
        <v>0</v>
      </c>
      <c r="E40" s="1">
        <v>0</v>
      </c>
      <c r="F40" s="1">
        <v>0</v>
      </c>
      <c r="G40" s="1">
        <v>0</v>
      </c>
      <c r="H40" s="1">
        <v>0</v>
      </c>
      <c r="I40" s="1">
        <v>0</v>
      </c>
      <c r="J40" s="1">
        <v>0</v>
      </c>
      <c r="K40" s="1">
        <v>0</v>
      </c>
      <c r="L40" s="1">
        <v>0</v>
      </c>
      <c r="M40" s="1">
        <v>0</v>
      </c>
      <c r="N40" s="1">
        <v>0</v>
      </c>
      <c r="O40" s="1">
        <v>0</v>
      </c>
      <c r="P40" s="1">
        <v>0</v>
      </c>
      <c r="Q40" s="1">
        <v>0</v>
      </c>
      <c r="R40" s="1">
        <v>0</v>
      </c>
      <c r="S40" s="1">
        <v>0</v>
      </c>
      <c r="T40" s="1">
        <v>0</v>
      </c>
      <c r="U40" s="1">
        <v>0</v>
      </c>
      <c r="V40" s="1">
        <v>0</v>
      </c>
      <c r="W40" s="1">
        <v>0</v>
      </c>
      <c r="X40" s="1">
        <v>0</v>
      </c>
      <c r="Y40" s="1">
        <v>0</v>
      </c>
      <c r="Z40" s="1">
        <v>0</v>
      </c>
      <c r="AA40" s="1">
        <v>0</v>
      </c>
      <c r="AB40" s="1">
        <v>0</v>
      </c>
      <c r="AC40" s="1">
        <v>0</v>
      </c>
      <c r="AD40" s="1">
        <v>0</v>
      </c>
      <c r="AE40" s="1">
        <v>0</v>
      </c>
      <c r="AF40" s="1">
        <v>0</v>
      </c>
      <c r="AG40" s="1">
        <v>0</v>
      </c>
      <c r="AH40" s="1">
        <v>0</v>
      </c>
      <c r="AI40" s="1">
        <v>0</v>
      </c>
      <c r="AJ40" s="1">
        <v>0</v>
      </c>
      <c r="AK40" s="1">
        <v>0</v>
      </c>
      <c r="AL40" s="1">
        <v>0</v>
      </c>
      <c r="AM40" s="1">
        <v>0</v>
      </c>
      <c r="AN40" s="1">
        <v>0</v>
      </c>
      <c r="AO40" s="1">
        <v>0</v>
      </c>
      <c r="AP40" s="1">
        <v>0</v>
      </c>
      <c r="AQ40" s="1">
        <v>0</v>
      </c>
      <c r="AR40" s="1">
        <v>0</v>
      </c>
      <c r="AS40" s="1">
        <v>0</v>
      </c>
      <c r="AT40" s="1">
        <v>0</v>
      </c>
      <c r="AU40" s="1">
        <v>0</v>
      </c>
      <c r="AV40" s="1">
        <v>0</v>
      </c>
    </row>
    <row r="41" spans="1:48">
      <c r="A41" s="1" t="s">
        <v>362</v>
      </c>
      <c r="B41" s="1" t="s">
        <v>363</v>
      </c>
      <c r="C41" s="1">
        <v>0</v>
      </c>
      <c r="D41" s="1">
        <v>0</v>
      </c>
      <c r="E41" s="1">
        <v>0</v>
      </c>
      <c r="F41" s="1">
        <v>0</v>
      </c>
      <c r="G41" s="1">
        <v>0</v>
      </c>
      <c r="H41" s="1">
        <v>0</v>
      </c>
      <c r="I41" s="1">
        <v>0</v>
      </c>
      <c r="J41" s="1">
        <v>0</v>
      </c>
      <c r="K41" s="1">
        <v>0</v>
      </c>
      <c r="L41" s="1">
        <v>0</v>
      </c>
      <c r="M41" s="1">
        <v>0</v>
      </c>
      <c r="N41" s="1">
        <v>0</v>
      </c>
      <c r="O41" s="1">
        <v>0</v>
      </c>
      <c r="P41" s="1">
        <v>0</v>
      </c>
      <c r="Q41" s="1">
        <v>0</v>
      </c>
      <c r="R41" s="1">
        <v>0</v>
      </c>
      <c r="S41" s="1">
        <v>0</v>
      </c>
      <c r="T41" s="1">
        <v>0</v>
      </c>
      <c r="U41" s="1">
        <v>0</v>
      </c>
      <c r="V41" s="1">
        <v>0</v>
      </c>
      <c r="W41" s="1">
        <v>0</v>
      </c>
      <c r="X41" s="1">
        <v>0</v>
      </c>
      <c r="Y41" s="1">
        <v>0</v>
      </c>
      <c r="Z41" s="1">
        <v>0</v>
      </c>
      <c r="AA41" s="1">
        <v>0</v>
      </c>
      <c r="AB41" s="1">
        <v>0</v>
      </c>
      <c r="AC41" s="1">
        <v>0</v>
      </c>
      <c r="AD41" s="1">
        <v>0</v>
      </c>
      <c r="AE41" s="1">
        <v>0</v>
      </c>
      <c r="AF41" s="1">
        <v>0</v>
      </c>
      <c r="AG41" s="1">
        <v>0</v>
      </c>
      <c r="AH41" s="1">
        <v>0</v>
      </c>
      <c r="AI41" s="1">
        <v>0</v>
      </c>
      <c r="AJ41" s="1">
        <v>0</v>
      </c>
      <c r="AK41" s="1">
        <v>0</v>
      </c>
      <c r="AL41" s="1">
        <v>0</v>
      </c>
      <c r="AM41" s="1">
        <v>0</v>
      </c>
      <c r="AN41" s="1">
        <v>0</v>
      </c>
      <c r="AO41" s="1">
        <v>0</v>
      </c>
      <c r="AP41" s="1">
        <v>0</v>
      </c>
      <c r="AQ41" s="1">
        <v>0</v>
      </c>
      <c r="AR41" s="1">
        <v>0</v>
      </c>
      <c r="AS41" s="1">
        <v>0</v>
      </c>
      <c r="AT41" s="1">
        <v>0</v>
      </c>
      <c r="AU41" s="1">
        <v>0</v>
      </c>
      <c r="AV41" s="1">
        <v>0</v>
      </c>
    </row>
    <row r="42" spans="1:48">
      <c r="A42" s="1" t="s">
        <v>364</v>
      </c>
      <c r="B42" s="1" t="s">
        <v>365</v>
      </c>
      <c r="C42" s="1">
        <v>0</v>
      </c>
      <c r="D42" s="1">
        <v>0</v>
      </c>
      <c r="E42" s="1">
        <v>0</v>
      </c>
      <c r="F42" s="1">
        <v>0</v>
      </c>
      <c r="G42" s="1">
        <v>0</v>
      </c>
      <c r="H42" s="1">
        <v>0</v>
      </c>
      <c r="I42" s="1">
        <v>0</v>
      </c>
      <c r="J42" s="1">
        <v>0</v>
      </c>
      <c r="K42" s="1">
        <v>0</v>
      </c>
      <c r="L42" s="1">
        <v>0</v>
      </c>
      <c r="M42" s="1">
        <v>0</v>
      </c>
      <c r="N42" s="1">
        <v>0</v>
      </c>
      <c r="O42" s="1">
        <v>0</v>
      </c>
      <c r="P42" s="1">
        <v>0</v>
      </c>
      <c r="Q42" s="1">
        <v>0</v>
      </c>
      <c r="R42" s="1">
        <v>0</v>
      </c>
      <c r="S42" s="1">
        <v>0</v>
      </c>
      <c r="T42" s="1">
        <v>0</v>
      </c>
      <c r="U42" s="1">
        <v>0</v>
      </c>
      <c r="V42" s="1">
        <v>0</v>
      </c>
      <c r="W42" s="1">
        <v>0</v>
      </c>
      <c r="X42" s="1">
        <v>0</v>
      </c>
      <c r="Y42" s="1">
        <v>0</v>
      </c>
      <c r="Z42" s="1">
        <v>0</v>
      </c>
      <c r="AA42" s="1">
        <v>0</v>
      </c>
      <c r="AB42" s="1">
        <v>0</v>
      </c>
      <c r="AC42" s="1">
        <v>0</v>
      </c>
      <c r="AD42" s="1">
        <v>0</v>
      </c>
      <c r="AE42" s="1">
        <v>0</v>
      </c>
      <c r="AF42" s="1">
        <v>0</v>
      </c>
      <c r="AG42" s="1">
        <v>0</v>
      </c>
      <c r="AH42" s="1">
        <v>0</v>
      </c>
      <c r="AI42" s="1">
        <v>0</v>
      </c>
      <c r="AJ42" s="1">
        <v>0</v>
      </c>
      <c r="AK42" s="1">
        <v>0</v>
      </c>
      <c r="AL42" s="1">
        <v>0</v>
      </c>
      <c r="AM42" s="1">
        <v>0</v>
      </c>
      <c r="AN42" s="1">
        <v>0</v>
      </c>
      <c r="AO42" s="1">
        <v>0</v>
      </c>
      <c r="AP42" s="1">
        <v>0</v>
      </c>
      <c r="AQ42" s="1">
        <v>0</v>
      </c>
      <c r="AR42" s="1">
        <v>0</v>
      </c>
      <c r="AS42" s="1">
        <v>0</v>
      </c>
      <c r="AT42" s="1">
        <v>0</v>
      </c>
      <c r="AU42" s="1">
        <v>0</v>
      </c>
      <c r="AV42" s="1">
        <v>0</v>
      </c>
    </row>
    <row r="43" spans="1:48">
      <c r="A43" s="1" t="s">
        <v>366</v>
      </c>
      <c r="B43" s="1" t="s">
        <v>367</v>
      </c>
      <c r="C43" s="1">
        <v>0</v>
      </c>
      <c r="D43" s="1">
        <v>0</v>
      </c>
      <c r="E43" s="1">
        <v>0</v>
      </c>
      <c r="F43" s="1">
        <v>0</v>
      </c>
      <c r="G43" s="1">
        <v>0</v>
      </c>
      <c r="H43" s="1">
        <v>0</v>
      </c>
      <c r="I43" s="1">
        <v>0</v>
      </c>
      <c r="J43" s="1">
        <v>0</v>
      </c>
      <c r="K43" s="1">
        <v>0</v>
      </c>
      <c r="L43" s="1">
        <v>0</v>
      </c>
      <c r="M43" s="1">
        <v>0</v>
      </c>
      <c r="N43" s="1">
        <v>0</v>
      </c>
      <c r="O43" s="1">
        <v>0</v>
      </c>
      <c r="P43" s="1">
        <v>0</v>
      </c>
      <c r="Q43" s="1">
        <v>0</v>
      </c>
      <c r="R43" s="1">
        <v>0</v>
      </c>
      <c r="S43" s="1">
        <v>0</v>
      </c>
      <c r="T43" s="1">
        <v>0</v>
      </c>
      <c r="U43" s="1">
        <v>0</v>
      </c>
      <c r="V43" s="1">
        <v>0</v>
      </c>
      <c r="W43" s="1">
        <v>0</v>
      </c>
      <c r="X43" s="1">
        <v>0</v>
      </c>
      <c r="Y43" s="1">
        <v>0</v>
      </c>
      <c r="Z43" s="1">
        <v>0</v>
      </c>
      <c r="AA43" s="1">
        <v>0</v>
      </c>
      <c r="AB43" s="1">
        <v>0</v>
      </c>
      <c r="AC43" s="1">
        <v>0</v>
      </c>
      <c r="AD43" s="1">
        <v>0</v>
      </c>
      <c r="AE43" s="1">
        <v>0</v>
      </c>
      <c r="AF43" s="1">
        <v>0</v>
      </c>
      <c r="AG43" s="1">
        <v>0</v>
      </c>
      <c r="AH43" s="1">
        <v>0</v>
      </c>
      <c r="AI43" s="1">
        <v>0</v>
      </c>
      <c r="AJ43" s="1">
        <v>0</v>
      </c>
      <c r="AK43" s="1">
        <v>0</v>
      </c>
      <c r="AL43" s="1">
        <v>0</v>
      </c>
      <c r="AM43" s="1">
        <v>0</v>
      </c>
      <c r="AN43" s="1">
        <v>0</v>
      </c>
      <c r="AO43" s="1">
        <v>0</v>
      </c>
      <c r="AP43" s="1">
        <v>0</v>
      </c>
      <c r="AQ43" s="1">
        <v>0</v>
      </c>
      <c r="AR43" s="1">
        <v>0</v>
      </c>
      <c r="AS43" s="1">
        <v>0</v>
      </c>
      <c r="AT43" s="1">
        <v>0</v>
      </c>
      <c r="AU43" s="1">
        <v>0</v>
      </c>
      <c r="AV43" s="1">
        <v>0</v>
      </c>
    </row>
    <row r="44" spans="1:48">
      <c r="A44" s="1" t="s">
        <v>368</v>
      </c>
      <c r="B44" s="1" t="s">
        <v>369</v>
      </c>
      <c r="C44" s="1">
        <v>0</v>
      </c>
      <c r="D44" s="1">
        <v>0</v>
      </c>
      <c r="E44" s="1">
        <v>0</v>
      </c>
      <c r="F44" s="1">
        <v>0</v>
      </c>
      <c r="G44" s="1">
        <v>0</v>
      </c>
      <c r="H44" s="1">
        <v>0</v>
      </c>
      <c r="I44" s="1">
        <v>0</v>
      </c>
      <c r="J44" s="1">
        <v>0</v>
      </c>
      <c r="K44" s="1">
        <v>0</v>
      </c>
      <c r="L44" s="1">
        <v>0</v>
      </c>
      <c r="M44" s="1">
        <v>0</v>
      </c>
      <c r="N44" s="1">
        <v>0</v>
      </c>
      <c r="O44" s="1">
        <v>0</v>
      </c>
      <c r="P44" s="1">
        <v>0</v>
      </c>
      <c r="Q44" s="1">
        <v>0</v>
      </c>
      <c r="R44" s="1">
        <v>0</v>
      </c>
      <c r="S44" s="1">
        <v>0</v>
      </c>
      <c r="T44" s="1">
        <v>0</v>
      </c>
      <c r="U44" s="1">
        <v>0</v>
      </c>
      <c r="V44" s="1">
        <v>0</v>
      </c>
      <c r="W44" s="1">
        <v>0</v>
      </c>
      <c r="X44" s="1">
        <v>0</v>
      </c>
      <c r="Y44" s="1">
        <v>0</v>
      </c>
      <c r="Z44" s="1">
        <v>0</v>
      </c>
      <c r="AA44" s="1">
        <v>0</v>
      </c>
      <c r="AB44" s="1">
        <v>0</v>
      </c>
      <c r="AC44" s="1">
        <v>0</v>
      </c>
      <c r="AD44" s="1">
        <v>0</v>
      </c>
      <c r="AE44" s="1">
        <v>0</v>
      </c>
      <c r="AF44" s="1">
        <v>0</v>
      </c>
      <c r="AG44" s="1">
        <v>0</v>
      </c>
      <c r="AH44" s="1">
        <v>0</v>
      </c>
      <c r="AI44" s="1">
        <v>0</v>
      </c>
      <c r="AJ44" s="1">
        <v>0</v>
      </c>
      <c r="AK44" s="1">
        <v>0</v>
      </c>
      <c r="AL44" s="1">
        <v>0</v>
      </c>
      <c r="AM44" s="1">
        <v>0</v>
      </c>
      <c r="AN44" s="1">
        <v>0</v>
      </c>
      <c r="AO44" s="1">
        <v>0</v>
      </c>
      <c r="AP44" s="1">
        <v>0</v>
      </c>
      <c r="AQ44" s="1">
        <v>0</v>
      </c>
      <c r="AR44" s="1">
        <v>0</v>
      </c>
      <c r="AS44" s="1">
        <v>0</v>
      </c>
      <c r="AT44" s="1">
        <v>0</v>
      </c>
      <c r="AU44" s="1">
        <v>0</v>
      </c>
      <c r="AV44" s="1">
        <v>0</v>
      </c>
    </row>
    <row r="45" spans="1:48">
      <c r="A45" s="1" t="s">
        <v>370</v>
      </c>
      <c r="B45" s="1" t="s">
        <v>371</v>
      </c>
      <c r="C45" s="1">
        <v>0</v>
      </c>
      <c r="D45" s="1">
        <v>0</v>
      </c>
      <c r="E45" s="1">
        <v>0</v>
      </c>
      <c r="F45" s="1">
        <v>0</v>
      </c>
      <c r="G45" s="1">
        <v>0</v>
      </c>
      <c r="H45" s="1">
        <v>0</v>
      </c>
      <c r="I45" s="1">
        <v>0</v>
      </c>
      <c r="J45" s="1">
        <v>0</v>
      </c>
      <c r="K45" s="1">
        <v>0</v>
      </c>
      <c r="L45" s="1">
        <v>0</v>
      </c>
      <c r="M45" s="1">
        <v>0</v>
      </c>
      <c r="N45" s="1">
        <v>0</v>
      </c>
      <c r="O45" s="1">
        <v>0</v>
      </c>
      <c r="P45" s="1">
        <v>0</v>
      </c>
      <c r="Q45" s="1">
        <v>0</v>
      </c>
      <c r="R45" s="1">
        <v>0</v>
      </c>
      <c r="S45" s="1">
        <v>0</v>
      </c>
      <c r="T45" s="1">
        <v>0</v>
      </c>
      <c r="U45" s="1">
        <v>0</v>
      </c>
      <c r="V45" s="1">
        <v>0</v>
      </c>
      <c r="W45" s="1">
        <v>0</v>
      </c>
      <c r="X45" s="1">
        <v>0</v>
      </c>
      <c r="Y45" s="1">
        <v>0</v>
      </c>
      <c r="Z45" s="1">
        <v>0</v>
      </c>
      <c r="AA45" s="1">
        <v>0</v>
      </c>
      <c r="AB45" s="1">
        <v>0</v>
      </c>
      <c r="AC45" s="1">
        <v>0</v>
      </c>
      <c r="AD45" s="1">
        <v>0</v>
      </c>
      <c r="AE45" s="1">
        <v>0</v>
      </c>
      <c r="AF45" s="1">
        <v>0</v>
      </c>
      <c r="AG45" s="1">
        <v>0</v>
      </c>
      <c r="AH45" s="1">
        <v>0</v>
      </c>
      <c r="AI45" s="1">
        <v>0</v>
      </c>
      <c r="AJ45" s="1">
        <v>0</v>
      </c>
      <c r="AK45" s="1">
        <v>0</v>
      </c>
      <c r="AL45" s="1">
        <v>0</v>
      </c>
      <c r="AM45" s="1">
        <v>0</v>
      </c>
      <c r="AN45" s="1">
        <v>0</v>
      </c>
      <c r="AO45" s="1">
        <v>0</v>
      </c>
      <c r="AP45" s="1">
        <v>0</v>
      </c>
      <c r="AQ45" s="1">
        <v>0</v>
      </c>
      <c r="AR45" s="1">
        <v>0</v>
      </c>
      <c r="AS45" s="1">
        <v>0</v>
      </c>
      <c r="AT45" s="1">
        <v>0</v>
      </c>
      <c r="AU45" s="1">
        <v>0</v>
      </c>
      <c r="AV45" s="1">
        <v>0</v>
      </c>
    </row>
    <row r="46" spans="1:48">
      <c r="A46" s="1" t="s">
        <v>372</v>
      </c>
      <c r="B46" s="1" t="s">
        <v>373</v>
      </c>
      <c r="C46" s="1">
        <v>0</v>
      </c>
      <c r="D46" s="1">
        <v>0</v>
      </c>
      <c r="E46" s="1">
        <v>0</v>
      </c>
      <c r="F46" s="1">
        <v>0</v>
      </c>
      <c r="G46" s="1">
        <v>0</v>
      </c>
      <c r="H46" s="1">
        <v>0</v>
      </c>
      <c r="I46" s="1">
        <v>0</v>
      </c>
      <c r="J46" s="1">
        <v>0</v>
      </c>
      <c r="K46" s="1">
        <v>0</v>
      </c>
      <c r="L46" s="1">
        <v>0</v>
      </c>
      <c r="M46" s="1">
        <v>0</v>
      </c>
      <c r="N46" s="1">
        <v>0</v>
      </c>
      <c r="O46" s="1">
        <v>0</v>
      </c>
      <c r="P46" s="1">
        <v>0</v>
      </c>
      <c r="Q46" s="1">
        <v>0</v>
      </c>
      <c r="R46" s="1">
        <v>0</v>
      </c>
      <c r="S46" s="1">
        <v>0</v>
      </c>
      <c r="T46" s="1">
        <v>0</v>
      </c>
      <c r="U46" s="1">
        <v>0</v>
      </c>
      <c r="V46" s="1">
        <v>0</v>
      </c>
      <c r="W46" s="1">
        <v>0</v>
      </c>
      <c r="X46" s="1">
        <v>0</v>
      </c>
      <c r="Y46" s="1">
        <v>0</v>
      </c>
      <c r="Z46" s="1">
        <v>0</v>
      </c>
      <c r="AA46" s="1">
        <v>0</v>
      </c>
      <c r="AB46" s="1">
        <v>0</v>
      </c>
      <c r="AC46" s="1">
        <v>0</v>
      </c>
      <c r="AD46" s="1">
        <v>0</v>
      </c>
      <c r="AE46" s="1">
        <v>0</v>
      </c>
      <c r="AF46" s="1">
        <v>0</v>
      </c>
      <c r="AG46" s="1">
        <v>0</v>
      </c>
      <c r="AH46" s="1">
        <v>0</v>
      </c>
      <c r="AI46" s="1">
        <v>0</v>
      </c>
      <c r="AJ46" s="1">
        <v>0</v>
      </c>
      <c r="AK46" s="1">
        <v>0</v>
      </c>
      <c r="AL46" s="1">
        <v>0</v>
      </c>
      <c r="AM46" s="1">
        <v>0</v>
      </c>
      <c r="AN46" s="1">
        <v>0</v>
      </c>
      <c r="AO46" s="1">
        <v>0</v>
      </c>
      <c r="AP46" s="1">
        <v>0</v>
      </c>
      <c r="AQ46" s="1">
        <v>0</v>
      </c>
      <c r="AR46" s="1">
        <v>0</v>
      </c>
      <c r="AS46" s="1">
        <v>0</v>
      </c>
      <c r="AT46" s="1">
        <v>0</v>
      </c>
      <c r="AU46" s="1">
        <v>0</v>
      </c>
      <c r="AV46" s="1">
        <v>0</v>
      </c>
    </row>
    <row r="47" spans="1:48">
      <c r="A47" s="1" t="s">
        <v>2754</v>
      </c>
      <c r="B47" s="1" t="s">
        <v>375</v>
      </c>
      <c r="C47" s="1">
        <v>0</v>
      </c>
      <c r="D47" s="1">
        <v>0</v>
      </c>
      <c r="E47" s="1">
        <v>0</v>
      </c>
      <c r="F47" s="1">
        <v>0</v>
      </c>
      <c r="G47" s="1">
        <v>0</v>
      </c>
      <c r="H47" s="1">
        <v>0</v>
      </c>
      <c r="I47" s="1">
        <v>0</v>
      </c>
      <c r="J47" s="1">
        <v>0</v>
      </c>
      <c r="K47" s="1">
        <v>0</v>
      </c>
      <c r="L47" s="1">
        <v>0</v>
      </c>
      <c r="M47" s="1">
        <v>0</v>
      </c>
      <c r="N47" s="1">
        <v>0</v>
      </c>
      <c r="O47" s="1">
        <v>0</v>
      </c>
      <c r="P47" s="1">
        <v>0</v>
      </c>
      <c r="Q47" s="1">
        <v>0</v>
      </c>
      <c r="R47" s="1">
        <v>0</v>
      </c>
      <c r="S47" s="1">
        <v>0</v>
      </c>
      <c r="T47" s="1">
        <v>0</v>
      </c>
      <c r="U47" s="1">
        <v>0</v>
      </c>
      <c r="V47" s="1">
        <v>0</v>
      </c>
      <c r="W47" s="1">
        <v>0</v>
      </c>
      <c r="X47" s="1">
        <v>0</v>
      </c>
      <c r="Y47" s="1">
        <v>0</v>
      </c>
      <c r="Z47" s="1">
        <v>0</v>
      </c>
      <c r="AA47" s="1">
        <v>0</v>
      </c>
      <c r="AB47" s="1">
        <v>0</v>
      </c>
      <c r="AC47" s="1">
        <v>0</v>
      </c>
      <c r="AD47" s="1">
        <v>0</v>
      </c>
      <c r="AE47" s="1">
        <v>0</v>
      </c>
      <c r="AF47" s="1">
        <v>0</v>
      </c>
      <c r="AG47" s="1">
        <v>0</v>
      </c>
      <c r="AH47" s="1">
        <v>0</v>
      </c>
      <c r="AI47" s="1">
        <v>0</v>
      </c>
      <c r="AJ47" s="1">
        <v>0</v>
      </c>
      <c r="AK47" s="1">
        <v>0</v>
      </c>
      <c r="AL47" s="1">
        <v>0</v>
      </c>
      <c r="AM47" s="1">
        <v>0</v>
      </c>
      <c r="AN47" s="1">
        <v>0</v>
      </c>
      <c r="AO47" s="1">
        <v>0</v>
      </c>
      <c r="AP47" s="1">
        <v>0</v>
      </c>
      <c r="AQ47" s="1">
        <v>0</v>
      </c>
      <c r="AR47" s="1">
        <v>0</v>
      </c>
      <c r="AS47" s="1">
        <v>0</v>
      </c>
      <c r="AT47" s="1">
        <v>0</v>
      </c>
      <c r="AU47" s="1">
        <v>0</v>
      </c>
      <c r="AV47" s="1">
        <v>0</v>
      </c>
    </row>
    <row r="48" spans="1:48">
      <c r="A48" s="1" t="s">
        <v>376</v>
      </c>
      <c r="B48" s="1" t="s">
        <v>377</v>
      </c>
      <c r="C48" s="1">
        <v>0</v>
      </c>
      <c r="D48" s="1">
        <v>0</v>
      </c>
      <c r="E48" s="1">
        <v>0</v>
      </c>
      <c r="F48" s="1">
        <v>0</v>
      </c>
      <c r="G48" s="1">
        <v>0</v>
      </c>
      <c r="H48" s="1">
        <v>0</v>
      </c>
      <c r="I48" s="1">
        <v>0</v>
      </c>
      <c r="J48" s="1">
        <v>0</v>
      </c>
      <c r="K48" s="1">
        <v>0</v>
      </c>
      <c r="L48" s="1">
        <v>0</v>
      </c>
      <c r="M48" s="1">
        <v>0</v>
      </c>
      <c r="N48" s="1">
        <v>0</v>
      </c>
      <c r="O48" s="1">
        <v>0</v>
      </c>
      <c r="P48" s="1">
        <v>0</v>
      </c>
      <c r="Q48" s="1">
        <v>0</v>
      </c>
      <c r="R48" s="1">
        <v>0</v>
      </c>
      <c r="S48" s="1">
        <v>0</v>
      </c>
      <c r="T48" s="1">
        <v>0</v>
      </c>
      <c r="U48" s="1">
        <v>0</v>
      </c>
      <c r="V48" s="1">
        <v>0</v>
      </c>
      <c r="W48" s="1">
        <v>0</v>
      </c>
      <c r="X48" s="1">
        <v>0</v>
      </c>
      <c r="Y48" s="1">
        <v>0</v>
      </c>
      <c r="Z48" s="1">
        <v>0</v>
      </c>
      <c r="AA48" s="1">
        <v>0</v>
      </c>
      <c r="AB48" s="1">
        <v>0</v>
      </c>
      <c r="AC48" s="1">
        <v>0</v>
      </c>
      <c r="AD48" s="1">
        <v>0</v>
      </c>
      <c r="AE48" s="1">
        <v>0</v>
      </c>
      <c r="AF48" s="1">
        <v>0</v>
      </c>
      <c r="AG48" s="1">
        <v>0</v>
      </c>
      <c r="AH48" s="1">
        <v>0</v>
      </c>
      <c r="AI48" s="1">
        <v>0</v>
      </c>
      <c r="AJ48" s="1">
        <v>0</v>
      </c>
      <c r="AK48" s="1">
        <v>0</v>
      </c>
      <c r="AL48" s="1">
        <v>0</v>
      </c>
      <c r="AM48" s="1">
        <v>0</v>
      </c>
      <c r="AN48" s="1">
        <v>0</v>
      </c>
      <c r="AO48" s="1">
        <v>0</v>
      </c>
      <c r="AP48" s="1">
        <v>0</v>
      </c>
      <c r="AQ48" s="1">
        <v>0</v>
      </c>
      <c r="AR48" s="1">
        <v>0</v>
      </c>
      <c r="AS48" s="1">
        <v>0</v>
      </c>
      <c r="AT48" s="1">
        <v>0</v>
      </c>
      <c r="AU48" s="1">
        <v>0</v>
      </c>
      <c r="AV48" s="1">
        <v>0</v>
      </c>
    </row>
    <row r="49" spans="1:48">
      <c r="A49" s="1" t="s">
        <v>378</v>
      </c>
      <c r="B49" s="1" t="s">
        <v>379</v>
      </c>
      <c r="C49" s="1">
        <v>0</v>
      </c>
      <c r="D49" s="1">
        <v>0</v>
      </c>
      <c r="E49" s="1">
        <v>0</v>
      </c>
      <c r="F49" s="1">
        <v>0</v>
      </c>
      <c r="G49" s="1">
        <v>0</v>
      </c>
      <c r="H49" s="1">
        <v>0</v>
      </c>
      <c r="I49" s="1">
        <v>0</v>
      </c>
      <c r="J49" s="1">
        <v>0</v>
      </c>
      <c r="K49" s="1">
        <v>0</v>
      </c>
      <c r="L49" s="1">
        <v>0</v>
      </c>
      <c r="M49" s="1">
        <v>0</v>
      </c>
      <c r="N49" s="1">
        <v>0</v>
      </c>
      <c r="O49" s="1">
        <v>0</v>
      </c>
      <c r="P49" s="1">
        <v>0</v>
      </c>
      <c r="Q49" s="1">
        <v>0</v>
      </c>
      <c r="R49" s="1">
        <v>0</v>
      </c>
      <c r="S49" s="1">
        <v>0</v>
      </c>
      <c r="T49" s="1">
        <v>0</v>
      </c>
      <c r="U49" s="1">
        <v>0</v>
      </c>
      <c r="V49" s="1">
        <v>0</v>
      </c>
      <c r="W49" s="1">
        <v>0</v>
      </c>
      <c r="X49" s="1">
        <v>0</v>
      </c>
      <c r="Y49" s="1">
        <v>0</v>
      </c>
      <c r="Z49" s="1">
        <v>0</v>
      </c>
      <c r="AA49" s="1">
        <v>0</v>
      </c>
      <c r="AB49" s="1">
        <v>0</v>
      </c>
      <c r="AC49" s="1">
        <v>0</v>
      </c>
      <c r="AD49" s="1">
        <v>0</v>
      </c>
      <c r="AE49" s="1">
        <v>0</v>
      </c>
      <c r="AF49" s="1">
        <v>0</v>
      </c>
      <c r="AG49" s="1">
        <v>0</v>
      </c>
      <c r="AH49" s="1">
        <v>0</v>
      </c>
      <c r="AI49" s="1">
        <v>0</v>
      </c>
      <c r="AJ49" s="1">
        <v>0</v>
      </c>
      <c r="AK49" s="1">
        <v>0</v>
      </c>
      <c r="AL49" s="1">
        <v>0</v>
      </c>
      <c r="AM49" s="1">
        <v>0</v>
      </c>
      <c r="AN49" s="1">
        <v>0</v>
      </c>
      <c r="AO49" s="1">
        <v>0</v>
      </c>
      <c r="AP49" s="1">
        <v>0</v>
      </c>
      <c r="AQ49" s="1">
        <v>0</v>
      </c>
      <c r="AR49" s="1">
        <v>0</v>
      </c>
      <c r="AS49" s="1">
        <v>0</v>
      </c>
      <c r="AT49" s="1">
        <v>0</v>
      </c>
      <c r="AU49" s="1">
        <v>0</v>
      </c>
      <c r="AV49" s="1">
        <v>0</v>
      </c>
    </row>
    <row r="50" spans="1:48">
      <c r="A50" s="1" t="s">
        <v>380</v>
      </c>
      <c r="B50" s="1" t="s">
        <v>381</v>
      </c>
      <c r="C50" s="1">
        <v>0</v>
      </c>
      <c r="D50" s="1">
        <v>0</v>
      </c>
      <c r="E50" s="1">
        <v>0</v>
      </c>
      <c r="F50" s="1">
        <v>0</v>
      </c>
      <c r="G50" s="1">
        <v>0</v>
      </c>
      <c r="H50" s="1">
        <v>0</v>
      </c>
      <c r="I50" s="1">
        <v>0</v>
      </c>
      <c r="J50" s="1">
        <v>0</v>
      </c>
      <c r="K50" s="1">
        <v>0</v>
      </c>
      <c r="L50" s="1">
        <v>0</v>
      </c>
      <c r="M50" s="1">
        <v>0</v>
      </c>
      <c r="N50" s="1">
        <v>0</v>
      </c>
      <c r="O50" s="1">
        <v>0</v>
      </c>
      <c r="P50" s="1">
        <v>0</v>
      </c>
      <c r="Q50" s="1">
        <v>0</v>
      </c>
      <c r="R50" s="1">
        <v>0</v>
      </c>
      <c r="S50" s="1">
        <v>0</v>
      </c>
      <c r="T50" s="1">
        <v>0</v>
      </c>
      <c r="U50" s="1">
        <v>0</v>
      </c>
      <c r="V50" s="1">
        <v>0</v>
      </c>
      <c r="W50" s="1">
        <v>0</v>
      </c>
      <c r="X50" s="1">
        <v>0</v>
      </c>
      <c r="Y50" s="1">
        <v>0</v>
      </c>
      <c r="Z50" s="1">
        <v>0</v>
      </c>
      <c r="AA50" s="1">
        <v>0</v>
      </c>
      <c r="AB50" s="1">
        <v>0</v>
      </c>
      <c r="AC50" s="1">
        <v>0</v>
      </c>
      <c r="AD50" s="1">
        <v>0</v>
      </c>
      <c r="AE50" s="1">
        <v>0</v>
      </c>
      <c r="AF50" s="1">
        <v>0</v>
      </c>
      <c r="AG50" s="1">
        <v>0</v>
      </c>
      <c r="AH50" s="1">
        <v>0</v>
      </c>
      <c r="AI50" s="1">
        <v>0</v>
      </c>
      <c r="AJ50" s="1">
        <v>0</v>
      </c>
      <c r="AK50" s="1">
        <v>0</v>
      </c>
      <c r="AL50" s="1">
        <v>0</v>
      </c>
      <c r="AM50" s="1">
        <v>0</v>
      </c>
      <c r="AN50" s="1">
        <v>0</v>
      </c>
      <c r="AO50" s="1">
        <v>0</v>
      </c>
      <c r="AP50" s="1">
        <v>0</v>
      </c>
      <c r="AQ50" s="1">
        <v>0</v>
      </c>
      <c r="AR50" s="1">
        <v>0</v>
      </c>
      <c r="AS50" s="1">
        <v>0</v>
      </c>
      <c r="AT50" s="1">
        <v>0</v>
      </c>
      <c r="AU50" s="1">
        <v>0</v>
      </c>
      <c r="AV50" s="1">
        <v>0</v>
      </c>
    </row>
    <row r="51" spans="1:48">
      <c r="A51" s="1" t="s">
        <v>382</v>
      </c>
      <c r="B51" s="1" t="s">
        <v>383</v>
      </c>
      <c r="C51" s="1">
        <v>0</v>
      </c>
      <c r="D51" s="1">
        <v>0</v>
      </c>
      <c r="E51" s="1">
        <v>0</v>
      </c>
      <c r="F51" s="1">
        <v>0</v>
      </c>
      <c r="G51" s="1">
        <v>0</v>
      </c>
      <c r="H51" s="1">
        <v>0</v>
      </c>
      <c r="I51" s="1">
        <v>0</v>
      </c>
      <c r="J51" s="1">
        <v>0</v>
      </c>
      <c r="K51" s="1">
        <v>0</v>
      </c>
      <c r="L51" s="1">
        <v>0</v>
      </c>
      <c r="M51" s="1">
        <v>0</v>
      </c>
      <c r="N51" s="1">
        <v>0</v>
      </c>
      <c r="O51" s="1">
        <v>0</v>
      </c>
      <c r="P51" s="1">
        <v>0</v>
      </c>
      <c r="Q51" s="1">
        <v>0</v>
      </c>
      <c r="R51" s="1">
        <v>0</v>
      </c>
      <c r="S51" s="1">
        <v>0</v>
      </c>
      <c r="T51" s="1">
        <v>0</v>
      </c>
      <c r="U51" s="1">
        <v>0</v>
      </c>
      <c r="V51" s="1">
        <v>0</v>
      </c>
      <c r="W51" s="1">
        <v>0</v>
      </c>
      <c r="X51" s="1">
        <v>0</v>
      </c>
      <c r="Y51" s="1">
        <v>0</v>
      </c>
      <c r="Z51" s="1">
        <v>0</v>
      </c>
      <c r="AA51" s="1">
        <v>0</v>
      </c>
      <c r="AB51" s="1">
        <v>0</v>
      </c>
      <c r="AC51" s="1">
        <v>0</v>
      </c>
      <c r="AD51" s="1">
        <v>0</v>
      </c>
      <c r="AE51" s="1">
        <v>0</v>
      </c>
      <c r="AF51" s="1">
        <v>0</v>
      </c>
      <c r="AG51" s="1">
        <v>0</v>
      </c>
      <c r="AH51" s="1">
        <v>0</v>
      </c>
      <c r="AI51" s="1">
        <v>0</v>
      </c>
      <c r="AJ51" s="1">
        <v>0</v>
      </c>
      <c r="AK51" s="1">
        <v>0</v>
      </c>
      <c r="AL51" s="1">
        <v>0</v>
      </c>
      <c r="AM51" s="1">
        <v>0</v>
      </c>
      <c r="AN51" s="1">
        <v>0</v>
      </c>
      <c r="AO51" s="1">
        <v>0</v>
      </c>
      <c r="AP51" s="1">
        <v>0</v>
      </c>
      <c r="AQ51" s="1">
        <v>0</v>
      </c>
      <c r="AR51" s="1">
        <v>0</v>
      </c>
      <c r="AS51" s="1">
        <v>0</v>
      </c>
      <c r="AT51" s="1">
        <v>0</v>
      </c>
      <c r="AU51" s="1">
        <v>0</v>
      </c>
      <c r="AV51" s="1">
        <v>0</v>
      </c>
    </row>
    <row r="52" spans="1:48">
      <c r="A52" s="1" t="s">
        <v>384</v>
      </c>
      <c r="B52" s="1" t="s">
        <v>385</v>
      </c>
      <c r="C52" s="1">
        <v>0</v>
      </c>
      <c r="D52" s="1">
        <v>0</v>
      </c>
      <c r="E52" s="1">
        <v>0</v>
      </c>
      <c r="F52" s="1">
        <v>0</v>
      </c>
      <c r="G52" s="1">
        <v>0</v>
      </c>
      <c r="H52" s="1">
        <v>0</v>
      </c>
      <c r="I52" s="1">
        <v>0</v>
      </c>
      <c r="J52" s="1">
        <v>0</v>
      </c>
      <c r="K52" s="1">
        <v>0</v>
      </c>
      <c r="L52" s="1">
        <v>0</v>
      </c>
      <c r="M52" s="1">
        <v>0</v>
      </c>
      <c r="N52" s="1">
        <v>0</v>
      </c>
      <c r="O52" s="1">
        <v>0</v>
      </c>
      <c r="P52" s="1">
        <v>0</v>
      </c>
      <c r="Q52" s="1">
        <v>0</v>
      </c>
      <c r="R52" s="1">
        <v>0</v>
      </c>
      <c r="S52" s="1">
        <v>0</v>
      </c>
      <c r="T52" s="1">
        <v>0</v>
      </c>
      <c r="U52" s="1">
        <v>0</v>
      </c>
      <c r="V52" s="1">
        <v>0</v>
      </c>
      <c r="W52" s="1">
        <v>0</v>
      </c>
      <c r="X52" s="1">
        <v>0</v>
      </c>
      <c r="Y52" s="1">
        <v>0</v>
      </c>
      <c r="Z52" s="1">
        <v>0</v>
      </c>
      <c r="AA52" s="1">
        <v>0</v>
      </c>
      <c r="AB52" s="1">
        <v>0</v>
      </c>
      <c r="AC52" s="1">
        <v>0</v>
      </c>
      <c r="AD52" s="1">
        <v>0</v>
      </c>
      <c r="AE52" s="1">
        <v>0</v>
      </c>
      <c r="AF52" s="1">
        <v>0</v>
      </c>
      <c r="AG52" s="1">
        <v>0</v>
      </c>
      <c r="AH52" s="1">
        <v>0</v>
      </c>
      <c r="AI52" s="1">
        <v>0</v>
      </c>
      <c r="AJ52" s="1">
        <v>0</v>
      </c>
      <c r="AK52" s="1">
        <v>0</v>
      </c>
      <c r="AL52" s="1">
        <v>0</v>
      </c>
      <c r="AM52" s="1">
        <v>0</v>
      </c>
      <c r="AN52" s="1">
        <v>0</v>
      </c>
      <c r="AO52" s="1">
        <v>0</v>
      </c>
      <c r="AP52" s="1">
        <v>0</v>
      </c>
      <c r="AQ52" s="1">
        <v>0</v>
      </c>
      <c r="AR52" s="1">
        <v>0</v>
      </c>
      <c r="AS52" s="1">
        <v>0</v>
      </c>
      <c r="AT52" s="1">
        <v>0</v>
      </c>
      <c r="AU52" s="1">
        <v>0</v>
      </c>
      <c r="AV52" s="1">
        <v>0</v>
      </c>
    </row>
    <row r="53" spans="1:48">
      <c r="A53" s="1" t="s">
        <v>386</v>
      </c>
      <c r="B53" s="1" t="s">
        <v>387</v>
      </c>
      <c r="C53" s="1">
        <v>0</v>
      </c>
      <c r="D53" s="1">
        <v>0</v>
      </c>
      <c r="E53" s="1">
        <v>0</v>
      </c>
      <c r="F53" s="1">
        <v>0</v>
      </c>
      <c r="G53" s="1">
        <v>0</v>
      </c>
      <c r="H53" s="1">
        <v>0</v>
      </c>
      <c r="I53" s="1">
        <v>0</v>
      </c>
      <c r="J53" s="1">
        <v>0</v>
      </c>
      <c r="K53" s="1">
        <v>0</v>
      </c>
      <c r="L53" s="1">
        <v>0</v>
      </c>
      <c r="M53" s="1">
        <v>0</v>
      </c>
      <c r="N53" s="1">
        <v>0</v>
      </c>
      <c r="O53" s="1">
        <v>0</v>
      </c>
      <c r="P53" s="1">
        <v>0</v>
      </c>
      <c r="Q53" s="1">
        <v>0</v>
      </c>
      <c r="R53" s="1">
        <v>0</v>
      </c>
      <c r="S53" s="1">
        <v>0</v>
      </c>
      <c r="T53" s="1">
        <v>0</v>
      </c>
      <c r="U53" s="1">
        <v>0</v>
      </c>
      <c r="V53" s="1">
        <v>0</v>
      </c>
      <c r="W53" s="1">
        <v>0</v>
      </c>
      <c r="X53" s="1">
        <v>0</v>
      </c>
      <c r="Y53" s="1">
        <v>0</v>
      </c>
      <c r="Z53" s="1">
        <v>0</v>
      </c>
      <c r="AA53" s="1">
        <v>0</v>
      </c>
      <c r="AB53" s="1">
        <v>0</v>
      </c>
      <c r="AC53" s="1">
        <v>0</v>
      </c>
      <c r="AD53" s="1">
        <v>0</v>
      </c>
      <c r="AE53" s="1">
        <v>0</v>
      </c>
      <c r="AF53" s="1">
        <v>0</v>
      </c>
      <c r="AG53" s="1">
        <v>0</v>
      </c>
      <c r="AH53" s="1">
        <v>0</v>
      </c>
      <c r="AI53" s="1">
        <v>0</v>
      </c>
      <c r="AJ53" s="1">
        <v>0</v>
      </c>
      <c r="AK53" s="1">
        <v>0</v>
      </c>
      <c r="AL53" s="1">
        <v>0</v>
      </c>
      <c r="AM53" s="1">
        <v>0</v>
      </c>
      <c r="AN53" s="1">
        <v>0</v>
      </c>
      <c r="AO53" s="1">
        <v>0</v>
      </c>
      <c r="AP53" s="1">
        <v>0</v>
      </c>
      <c r="AQ53" s="1">
        <v>0</v>
      </c>
      <c r="AR53" s="1">
        <v>0</v>
      </c>
      <c r="AS53" s="1">
        <v>0</v>
      </c>
      <c r="AT53" s="1">
        <v>0</v>
      </c>
      <c r="AU53" s="1">
        <v>0</v>
      </c>
      <c r="AV53" s="1">
        <v>0</v>
      </c>
    </row>
    <row r="54" spans="1:48">
      <c r="A54" s="1" t="s">
        <v>2755</v>
      </c>
      <c r="B54" s="1" t="s">
        <v>389</v>
      </c>
      <c r="C54" s="1">
        <v>0</v>
      </c>
      <c r="D54" s="1">
        <v>0</v>
      </c>
      <c r="E54" s="1">
        <v>0</v>
      </c>
      <c r="F54" s="1">
        <v>0</v>
      </c>
      <c r="G54" s="1">
        <v>0</v>
      </c>
      <c r="H54" s="1">
        <v>0</v>
      </c>
      <c r="I54" s="1">
        <v>0</v>
      </c>
      <c r="J54" s="1">
        <v>0</v>
      </c>
      <c r="K54" s="1">
        <v>0</v>
      </c>
      <c r="L54" s="1">
        <v>0</v>
      </c>
      <c r="M54" s="1">
        <v>0</v>
      </c>
      <c r="N54" s="1">
        <v>0</v>
      </c>
      <c r="O54" s="1">
        <v>0</v>
      </c>
      <c r="P54" s="1">
        <v>0</v>
      </c>
      <c r="Q54" s="1">
        <v>0</v>
      </c>
      <c r="R54" s="1">
        <v>0</v>
      </c>
      <c r="S54" s="1">
        <v>0</v>
      </c>
      <c r="T54" s="1">
        <v>0</v>
      </c>
      <c r="U54" s="1">
        <v>0</v>
      </c>
      <c r="V54" s="1">
        <v>0</v>
      </c>
      <c r="W54" s="1">
        <v>0</v>
      </c>
      <c r="X54" s="1">
        <v>0</v>
      </c>
      <c r="Y54" s="1">
        <v>0</v>
      </c>
      <c r="Z54" s="1">
        <v>0</v>
      </c>
      <c r="AA54" s="1">
        <v>0</v>
      </c>
      <c r="AB54" s="1">
        <v>0</v>
      </c>
      <c r="AC54" s="1">
        <v>0</v>
      </c>
      <c r="AD54" s="1">
        <v>0</v>
      </c>
      <c r="AE54" s="1">
        <v>0</v>
      </c>
      <c r="AF54" s="1">
        <v>0</v>
      </c>
      <c r="AG54" s="1">
        <v>0</v>
      </c>
      <c r="AH54" s="1">
        <v>0</v>
      </c>
      <c r="AI54" s="1">
        <v>0</v>
      </c>
      <c r="AJ54" s="1">
        <v>0</v>
      </c>
      <c r="AK54" s="1">
        <v>0</v>
      </c>
      <c r="AL54" s="1">
        <v>0</v>
      </c>
      <c r="AM54" s="1">
        <v>0</v>
      </c>
      <c r="AN54" s="1">
        <v>0</v>
      </c>
      <c r="AO54" s="1">
        <v>0</v>
      </c>
      <c r="AP54" s="1">
        <v>0</v>
      </c>
      <c r="AQ54" s="1">
        <v>0</v>
      </c>
      <c r="AR54" s="1">
        <v>0</v>
      </c>
      <c r="AS54" s="1">
        <v>0</v>
      </c>
      <c r="AT54" s="1">
        <v>0</v>
      </c>
      <c r="AU54" s="1">
        <v>0</v>
      </c>
      <c r="AV54" s="1">
        <v>0</v>
      </c>
    </row>
    <row r="55" spans="1:48">
      <c r="A55" s="1" t="s">
        <v>390</v>
      </c>
      <c r="B55" s="1" t="s">
        <v>391</v>
      </c>
      <c r="C55" s="1">
        <v>0</v>
      </c>
      <c r="D55" s="1">
        <v>0</v>
      </c>
      <c r="E55" s="1">
        <v>0</v>
      </c>
      <c r="F55" s="1">
        <v>0</v>
      </c>
      <c r="G55" s="1">
        <v>0</v>
      </c>
      <c r="H55" s="1">
        <v>0</v>
      </c>
      <c r="I55" s="1">
        <v>0</v>
      </c>
      <c r="J55" s="1">
        <v>0</v>
      </c>
      <c r="K55" s="1">
        <v>0</v>
      </c>
      <c r="L55" s="1">
        <v>0</v>
      </c>
      <c r="M55" s="1">
        <v>0</v>
      </c>
      <c r="N55" s="1">
        <v>0</v>
      </c>
      <c r="O55" s="1">
        <v>0</v>
      </c>
      <c r="P55" s="1">
        <v>0</v>
      </c>
      <c r="Q55" s="1">
        <v>0</v>
      </c>
      <c r="R55" s="1">
        <v>0</v>
      </c>
      <c r="S55" s="1">
        <v>0</v>
      </c>
      <c r="T55" s="1">
        <v>0</v>
      </c>
      <c r="U55" s="1">
        <v>0</v>
      </c>
      <c r="V55" s="1">
        <v>0</v>
      </c>
      <c r="W55" s="1">
        <v>0</v>
      </c>
      <c r="X55" s="1">
        <v>0</v>
      </c>
      <c r="Y55" s="1">
        <v>0</v>
      </c>
      <c r="Z55" s="1">
        <v>0</v>
      </c>
      <c r="AA55" s="1">
        <v>0</v>
      </c>
      <c r="AB55" s="1">
        <v>0</v>
      </c>
      <c r="AC55" s="1">
        <v>0</v>
      </c>
      <c r="AD55" s="1">
        <v>0</v>
      </c>
      <c r="AE55" s="1">
        <v>0</v>
      </c>
      <c r="AF55" s="1">
        <v>0</v>
      </c>
      <c r="AG55" s="1">
        <v>0</v>
      </c>
      <c r="AH55" s="1">
        <v>0</v>
      </c>
      <c r="AI55" s="1">
        <v>0</v>
      </c>
      <c r="AJ55" s="1">
        <v>0</v>
      </c>
      <c r="AK55" s="1">
        <v>0</v>
      </c>
      <c r="AL55" s="1">
        <v>0</v>
      </c>
      <c r="AM55" s="1">
        <v>0</v>
      </c>
      <c r="AN55" s="1">
        <v>0</v>
      </c>
      <c r="AO55" s="1">
        <v>0</v>
      </c>
      <c r="AP55" s="1">
        <v>0</v>
      </c>
      <c r="AQ55" s="1">
        <v>0</v>
      </c>
      <c r="AR55" s="1">
        <v>0</v>
      </c>
      <c r="AS55" s="1">
        <v>0</v>
      </c>
      <c r="AT55" s="1">
        <v>0</v>
      </c>
      <c r="AU55" s="1">
        <v>0</v>
      </c>
      <c r="AV55" s="1">
        <v>0</v>
      </c>
    </row>
    <row r="56" spans="1:48">
      <c r="A56" s="1" t="s">
        <v>392</v>
      </c>
      <c r="B56" s="1" t="s">
        <v>393</v>
      </c>
      <c r="C56" s="1">
        <v>0</v>
      </c>
      <c r="D56" s="1">
        <v>0</v>
      </c>
      <c r="E56" s="1">
        <v>0</v>
      </c>
      <c r="F56" s="1">
        <v>0</v>
      </c>
      <c r="G56" s="1">
        <v>0</v>
      </c>
      <c r="H56" s="1">
        <v>0</v>
      </c>
      <c r="I56" s="1">
        <v>0</v>
      </c>
      <c r="J56" s="1">
        <v>0</v>
      </c>
      <c r="K56" s="1">
        <v>0</v>
      </c>
      <c r="L56" s="1">
        <v>0</v>
      </c>
      <c r="M56" s="1">
        <v>0</v>
      </c>
      <c r="N56" s="1">
        <v>0</v>
      </c>
      <c r="O56" s="1">
        <v>0</v>
      </c>
      <c r="P56" s="1">
        <v>0</v>
      </c>
      <c r="Q56" s="1">
        <v>0</v>
      </c>
      <c r="R56" s="1">
        <v>0</v>
      </c>
      <c r="S56" s="1">
        <v>0</v>
      </c>
      <c r="T56" s="1">
        <v>0</v>
      </c>
      <c r="U56" s="1">
        <v>0</v>
      </c>
      <c r="V56" s="1">
        <v>0</v>
      </c>
      <c r="W56" s="1">
        <v>0</v>
      </c>
      <c r="X56" s="1">
        <v>0</v>
      </c>
      <c r="Y56" s="1">
        <v>0</v>
      </c>
      <c r="Z56" s="1">
        <v>0</v>
      </c>
      <c r="AA56" s="1">
        <v>0</v>
      </c>
      <c r="AB56" s="1">
        <v>0</v>
      </c>
      <c r="AC56" s="1">
        <v>0</v>
      </c>
      <c r="AD56" s="1">
        <v>0</v>
      </c>
      <c r="AE56" s="1">
        <v>0</v>
      </c>
      <c r="AF56" s="1">
        <v>0</v>
      </c>
      <c r="AG56" s="1">
        <v>0</v>
      </c>
      <c r="AH56" s="1">
        <v>0</v>
      </c>
      <c r="AI56" s="1">
        <v>0</v>
      </c>
      <c r="AJ56" s="1">
        <v>0</v>
      </c>
      <c r="AK56" s="1">
        <v>0</v>
      </c>
      <c r="AL56" s="1">
        <v>0</v>
      </c>
      <c r="AM56" s="1">
        <v>0</v>
      </c>
      <c r="AN56" s="1">
        <v>0</v>
      </c>
      <c r="AO56" s="1">
        <v>0</v>
      </c>
      <c r="AP56" s="1">
        <v>0</v>
      </c>
      <c r="AQ56" s="1">
        <v>0</v>
      </c>
      <c r="AR56" s="1">
        <v>0</v>
      </c>
      <c r="AS56" s="1">
        <v>0</v>
      </c>
      <c r="AT56" s="1">
        <v>0</v>
      </c>
      <c r="AU56" s="1">
        <v>0</v>
      </c>
      <c r="AV56" s="1">
        <v>0</v>
      </c>
    </row>
    <row r="57" spans="1:48">
      <c r="A57" s="1" t="s">
        <v>394</v>
      </c>
      <c r="B57" s="1" t="s">
        <v>395</v>
      </c>
      <c r="C57" s="1">
        <v>0</v>
      </c>
      <c r="D57" s="1">
        <v>0</v>
      </c>
      <c r="E57" s="1">
        <v>0</v>
      </c>
      <c r="F57" s="1">
        <v>0</v>
      </c>
      <c r="G57" s="1">
        <v>0</v>
      </c>
      <c r="H57" s="1">
        <v>0</v>
      </c>
      <c r="I57" s="1">
        <v>0</v>
      </c>
      <c r="J57" s="1">
        <v>0</v>
      </c>
      <c r="K57" s="1">
        <v>0</v>
      </c>
      <c r="L57" s="1">
        <v>0</v>
      </c>
      <c r="M57" s="1">
        <v>0</v>
      </c>
      <c r="N57" s="1">
        <v>0</v>
      </c>
      <c r="O57" s="1">
        <v>0</v>
      </c>
      <c r="P57" s="1">
        <v>0</v>
      </c>
      <c r="Q57" s="1">
        <v>0</v>
      </c>
      <c r="R57" s="1">
        <v>0</v>
      </c>
      <c r="S57" s="1">
        <v>0</v>
      </c>
      <c r="T57" s="1">
        <v>0</v>
      </c>
      <c r="U57" s="1">
        <v>0</v>
      </c>
      <c r="V57" s="1">
        <v>0</v>
      </c>
      <c r="W57" s="1">
        <v>0</v>
      </c>
      <c r="X57" s="1">
        <v>0</v>
      </c>
      <c r="Y57" s="1">
        <v>0</v>
      </c>
      <c r="Z57" s="1">
        <v>0</v>
      </c>
      <c r="AA57" s="1">
        <v>0</v>
      </c>
      <c r="AB57" s="1">
        <v>0</v>
      </c>
      <c r="AC57" s="1">
        <v>0</v>
      </c>
      <c r="AD57" s="1">
        <v>0</v>
      </c>
      <c r="AE57" s="1">
        <v>0</v>
      </c>
      <c r="AF57" s="1">
        <v>0</v>
      </c>
      <c r="AG57" s="1">
        <v>0</v>
      </c>
      <c r="AH57" s="1">
        <v>0</v>
      </c>
      <c r="AI57" s="1">
        <v>0</v>
      </c>
      <c r="AJ57" s="1">
        <v>0</v>
      </c>
      <c r="AK57" s="1">
        <v>0</v>
      </c>
      <c r="AL57" s="1">
        <v>0</v>
      </c>
      <c r="AM57" s="1">
        <v>0</v>
      </c>
      <c r="AN57" s="1">
        <v>0</v>
      </c>
      <c r="AO57" s="1">
        <v>0</v>
      </c>
      <c r="AP57" s="1">
        <v>0</v>
      </c>
      <c r="AQ57" s="1">
        <v>0</v>
      </c>
      <c r="AR57" s="1">
        <v>0</v>
      </c>
      <c r="AS57" s="1">
        <v>0</v>
      </c>
      <c r="AT57" s="1">
        <v>0</v>
      </c>
      <c r="AU57" s="1">
        <v>0</v>
      </c>
      <c r="AV57" s="1">
        <v>0</v>
      </c>
    </row>
    <row r="58" spans="1:48">
      <c r="A58" s="1" t="s">
        <v>396</v>
      </c>
      <c r="B58" s="1" t="s">
        <v>397</v>
      </c>
      <c r="C58" s="1">
        <v>0</v>
      </c>
      <c r="D58" s="1">
        <v>0</v>
      </c>
      <c r="E58" s="1">
        <v>0</v>
      </c>
      <c r="F58" s="1">
        <v>0</v>
      </c>
      <c r="G58" s="1">
        <v>0</v>
      </c>
      <c r="H58" s="1">
        <v>0</v>
      </c>
      <c r="I58" s="1">
        <v>0</v>
      </c>
      <c r="J58" s="1">
        <v>0</v>
      </c>
      <c r="K58" s="1">
        <v>0</v>
      </c>
      <c r="L58" s="1">
        <v>0</v>
      </c>
      <c r="M58" s="1">
        <v>0</v>
      </c>
      <c r="N58" s="1">
        <v>0</v>
      </c>
      <c r="O58" s="1">
        <v>0</v>
      </c>
      <c r="P58" s="1">
        <v>0</v>
      </c>
      <c r="Q58" s="1">
        <v>0</v>
      </c>
      <c r="R58" s="1">
        <v>0</v>
      </c>
      <c r="S58" s="1">
        <v>0</v>
      </c>
      <c r="T58" s="1">
        <v>0</v>
      </c>
      <c r="U58" s="1">
        <v>0</v>
      </c>
      <c r="V58" s="1">
        <v>0</v>
      </c>
      <c r="W58" s="1">
        <v>0</v>
      </c>
      <c r="X58" s="1">
        <v>0</v>
      </c>
      <c r="Y58" s="1">
        <v>0</v>
      </c>
      <c r="Z58" s="1">
        <v>0</v>
      </c>
      <c r="AA58" s="1">
        <v>0</v>
      </c>
      <c r="AB58" s="1">
        <v>0</v>
      </c>
      <c r="AC58" s="1">
        <v>0</v>
      </c>
      <c r="AD58" s="1">
        <v>0</v>
      </c>
      <c r="AE58" s="1">
        <v>0</v>
      </c>
      <c r="AF58" s="1">
        <v>0</v>
      </c>
      <c r="AG58" s="1">
        <v>0</v>
      </c>
      <c r="AH58" s="1">
        <v>0</v>
      </c>
      <c r="AI58" s="1">
        <v>0</v>
      </c>
      <c r="AJ58" s="1">
        <v>0</v>
      </c>
      <c r="AK58" s="1">
        <v>0</v>
      </c>
      <c r="AL58" s="1">
        <v>0</v>
      </c>
      <c r="AM58" s="1">
        <v>0</v>
      </c>
      <c r="AN58" s="1">
        <v>0</v>
      </c>
      <c r="AO58" s="1">
        <v>0</v>
      </c>
      <c r="AP58" s="1">
        <v>0</v>
      </c>
      <c r="AQ58" s="1">
        <v>0</v>
      </c>
      <c r="AR58" s="1">
        <v>0</v>
      </c>
      <c r="AS58" s="1">
        <v>0</v>
      </c>
      <c r="AT58" s="1">
        <v>0</v>
      </c>
      <c r="AU58" s="1">
        <v>0</v>
      </c>
      <c r="AV58" s="1">
        <v>0</v>
      </c>
    </row>
    <row r="59" spans="1:48">
      <c r="A59" s="1" t="s">
        <v>398</v>
      </c>
      <c r="B59" s="1" t="s">
        <v>399</v>
      </c>
      <c r="C59" s="1">
        <v>0</v>
      </c>
      <c r="D59" s="1">
        <v>0</v>
      </c>
      <c r="E59" s="1">
        <v>0</v>
      </c>
      <c r="F59" s="1">
        <v>0</v>
      </c>
      <c r="G59" s="1">
        <v>0</v>
      </c>
      <c r="H59" s="1">
        <v>0</v>
      </c>
      <c r="I59" s="1">
        <v>0</v>
      </c>
      <c r="J59" s="1">
        <v>0</v>
      </c>
      <c r="K59" s="1">
        <v>0</v>
      </c>
      <c r="L59" s="1">
        <v>0</v>
      </c>
      <c r="M59" s="1">
        <v>0</v>
      </c>
      <c r="N59" s="1">
        <v>0</v>
      </c>
      <c r="O59" s="1">
        <v>0</v>
      </c>
      <c r="P59" s="1">
        <v>0</v>
      </c>
      <c r="Q59" s="1">
        <v>0</v>
      </c>
      <c r="R59" s="1">
        <v>0</v>
      </c>
      <c r="S59" s="1">
        <v>0</v>
      </c>
      <c r="T59" s="1">
        <v>0</v>
      </c>
      <c r="U59" s="1">
        <v>0</v>
      </c>
      <c r="V59" s="1">
        <v>0</v>
      </c>
      <c r="W59" s="1">
        <v>0</v>
      </c>
      <c r="X59" s="1">
        <v>0</v>
      </c>
      <c r="Y59" s="1">
        <v>0</v>
      </c>
      <c r="Z59" s="1">
        <v>0</v>
      </c>
      <c r="AA59" s="1">
        <v>0</v>
      </c>
      <c r="AB59" s="1">
        <v>0</v>
      </c>
      <c r="AC59" s="1">
        <v>0</v>
      </c>
      <c r="AD59" s="1">
        <v>0</v>
      </c>
      <c r="AE59" s="1">
        <v>0</v>
      </c>
      <c r="AF59" s="1">
        <v>0</v>
      </c>
      <c r="AG59" s="1">
        <v>0</v>
      </c>
      <c r="AH59" s="1">
        <v>0</v>
      </c>
      <c r="AI59" s="1">
        <v>0</v>
      </c>
      <c r="AJ59" s="1">
        <v>0</v>
      </c>
      <c r="AK59" s="1">
        <v>0</v>
      </c>
      <c r="AL59" s="1">
        <v>0</v>
      </c>
      <c r="AM59" s="1">
        <v>0</v>
      </c>
      <c r="AN59" s="1">
        <v>0</v>
      </c>
      <c r="AO59" s="1">
        <v>0</v>
      </c>
      <c r="AP59" s="1">
        <v>0</v>
      </c>
      <c r="AQ59" s="1">
        <v>0</v>
      </c>
      <c r="AR59" s="1">
        <v>0</v>
      </c>
      <c r="AS59" s="1">
        <v>0</v>
      </c>
      <c r="AT59" s="1">
        <v>0</v>
      </c>
      <c r="AU59" s="1">
        <v>0</v>
      </c>
      <c r="AV59" s="1">
        <v>0</v>
      </c>
    </row>
    <row r="60" spans="1:48">
      <c r="A60" s="1" t="s">
        <v>400</v>
      </c>
      <c r="B60" s="1" t="s">
        <v>401</v>
      </c>
      <c r="C60" s="1">
        <v>0</v>
      </c>
      <c r="D60" s="1">
        <v>0</v>
      </c>
      <c r="E60" s="1">
        <v>0</v>
      </c>
      <c r="F60" s="1">
        <v>0</v>
      </c>
      <c r="G60" s="1">
        <v>0</v>
      </c>
      <c r="H60" s="1">
        <v>0</v>
      </c>
      <c r="I60" s="1">
        <v>0</v>
      </c>
      <c r="J60" s="1">
        <v>0</v>
      </c>
      <c r="K60" s="1">
        <v>0</v>
      </c>
      <c r="L60" s="1">
        <v>0</v>
      </c>
      <c r="M60" s="1">
        <v>0</v>
      </c>
      <c r="N60" s="1">
        <v>0</v>
      </c>
      <c r="O60" s="1">
        <v>0</v>
      </c>
      <c r="P60" s="1">
        <v>0</v>
      </c>
      <c r="Q60" s="1">
        <v>0</v>
      </c>
      <c r="R60" s="1">
        <v>0</v>
      </c>
      <c r="S60" s="1">
        <v>0</v>
      </c>
      <c r="T60" s="1">
        <v>0</v>
      </c>
      <c r="U60" s="1">
        <v>0</v>
      </c>
      <c r="V60" s="1">
        <v>0</v>
      </c>
      <c r="W60" s="1">
        <v>0</v>
      </c>
      <c r="X60" s="1">
        <v>0</v>
      </c>
      <c r="Y60" s="1">
        <v>0</v>
      </c>
      <c r="Z60" s="1">
        <v>0</v>
      </c>
      <c r="AA60" s="1">
        <v>0</v>
      </c>
      <c r="AB60" s="1">
        <v>0</v>
      </c>
      <c r="AC60" s="1">
        <v>0</v>
      </c>
      <c r="AD60" s="1">
        <v>0</v>
      </c>
      <c r="AE60" s="1">
        <v>0</v>
      </c>
      <c r="AF60" s="1">
        <v>0</v>
      </c>
      <c r="AG60" s="1">
        <v>0</v>
      </c>
      <c r="AH60" s="1">
        <v>0</v>
      </c>
      <c r="AI60" s="1">
        <v>0</v>
      </c>
      <c r="AJ60" s="1">
        <v>0</v>
      </c>
      <c r="AK60" s="1">
        <v>0</v>
      </c>
      <c r="AL60" s="1">
        <v>0</v>
      </c>
      <c r="AM60" s="1">
        <v>0</v>
      </c>
      <c r="AN60" s="1">
        <v>0</v>
      </c>
      <c r="AO60" s="1">
        <v>0</v>
      </c>
      <c r="AP60" s="1">
        <v>0</v>
      </c>
      <c r="AQ60" s="1">
        <v>0</v>
      </c>
      <c r="AR60" s="1">
        <v>0</v>
      </c>
      <c r="AS60" s="1">
        <v>0</v>
      </c>
      <c r="AT60" s="1">
        <v>0</v>
      </c>
      <c r="AU60" s="1">
        <v>0</v>
      </c>
      <c r="AV60" s="1">
        <v>0</v>
      </c>
    </row>
    <row r="61" spans="1:48">
      <c r="A61" s="1" t="s">
        <v>2756</v>
      </c>
      <c r="B61" s="1" t="s">
        <v>403</v>
      </c>
      <c r="C61" s="1">
        <v>0</v>
      </c>
      <c r="D61" s="1">
        <v>0</v>
      </c>
      <c r="E61" s="1">
        <v>0</v>
      </c>
      <c r="F61" s="1">
        <v>0</v>
      </c>
      <c r="G61" s="1">
        <v>0</v>
      </c>
      <c r="H61" s="1">
        <v>0</v>
      </c>
      <c r="I61" s="1">
        <v>0</v>
      </c>
      <c r="J61" s="1">
        <v>0</v>
      </c>
      <c r="K61" s="1">
        <v>0</v>
      </c>
      <c r="L61" s="1">
        <v>0</v>
      </c>
      <c r="M61" s="1">
        <v>0</v>
      </c>
      <c r="N61" s="1">
        <v>0</v>
      </c>
      <c r="O61" s="1">
        <v>0</v>
      </c>
      <c r="P61" s="1">
        <v>0</v>
      </c>
      <c r="Q61" s="1">
        <v>0</v>
      </c>
      <c r="R61" s="1">
        <v>0</v>
      </c>
      <c r="S61" s="1">
        <v>0</v>
      </c>
      <c r="T61" s="1">
        <v>0</v>
      </c>
      <c r="U61" s="1">
        <v>0</v>
      </c>
      <c r="V61" s="1">
        <v>0</v>
      </c>
      <c r="W61" s="1">
        <v>0</v>
      </c>
      <c r="X61" s="1">
        <v>0</v>
      </c>
      <c r="Y61" s="1">
        <v>0</v>
      </c>
      <c r="Z61" s="1">
        <v>0</v>
      </c>
      <c r="AA61" s="1">
        <v>0</v>
      </c>
      <c r="AB61" s="1">
        <v>0</v>
      </c>
      <c r="AC61" s="1">
        <v>0</v>
      </c>
      <c r="AD61" s="1">
        <v>0</v>
      </c>
      <c r="AE61" s="1">
        <v>0</v>
      </c>
      <c r="AF61" s="1">
        <v>0</v>
      </c>
      <c r="AG61" s="1">
        <v>0</v>
      </c>
      <c r="AH61" s="1">
        <v>0</v>
      </c>
      <c r="AI61" s="1">
        <v>0</v>
      </c>
      <c r="AJ61" s="1">
        <v>0</v>
      </c>
      <c r="AK61" s="1">
        <v>0</v>
      </c>
      <c r="AL61" s="1">
        <v>0</v>
      </c>
      <c r="AM61" s="1">
        <v>0</v>
      </c>
      <c r="AN61" s="1">
        <v>0</v>
      </c>
      <c r="AO61" s="1">
        <v>0</v>
      </c>
      <c r="AP61" s="1">
        <v>0</v>
      </c>
      <c r="AQ61" s="1">
        <v>0</v>
      </c>
      <c r="AR61" s="1">
        <v>0</v>
      </c>
      <c r="AS61" s="1">
        <v>0</v>
      </c>
      <c r="AT61" s="1">
        <v>0</v>
      </c>
      <c r="AU61" s="1">
        <v>0</v>
      </c>
      <c r="AV61" s="1">
        <v>0</v>
      </c>
    </row>
    <row r="62" spans="1:48">
      <c r="A62" s="1" t="s">
        <v>404</v>
      </c>
      <c r="B62" s="1" t="s">
        <v>405</v>
      </c>
      <c r="C62" s="1">
        <v>0</v>
      </c>
      <c r="D62" s="1">
        <v>0</v>
      </c>
      <c r="E62" s="1">
        <v>0</v>
      </c>
      <c r="F62" s="1">
        <v>0</v>
      </c>
      <c r="G62" s="1">
        <v>0</v>
      </c>
      <c r="H62" s="1">
        <v>0</v>
      </c>
      <c r="I62" s="1">
        <v>0</v>
      </c>
      <c r="J62" s="1">
        <v>0</v>
      </c>
      <c r="K62" s="1">
        <v>0</v>
      </c>
      <c r="L62" s="1">
        <v>0</v>
      </c>
      <c r="M62" s="1">
        <v>0</v>
      </c>
      <c r="N62" s="1">
        <v>0</v>
      </c>
      <c r="O62" s="1">
        <v>0</v>
      </c>
      <c r="P62" s="1">
        <v>0</v>
      </c>
      <c r="Q62" s="1">
        <v>0</v>
      </c>
      <c r="R62" s="1">
        <v>0</v>
      </c>
      <c r="S62" s="1">
        <v>0</v>
      </c>
      <c r="T62" s="1">
        <v>0</v>
      </c>
      <c r="U62" s="1">
        <v>0</v>
      </c>
      <c r="V62" s="1">
        <v>0</v>
      </c>
      <c r="W62" s="1">
        <v>0</v>
      </c>
      <c r="X62" s="1">
        <v>0</v>
      </c>
      <c r="Y62" s="1">
        <v>0</v>
      </c>
      <c r="Z62" s="1">
        <v>0</v>
      </c>
      <c r="AA62" s="1">
        <v>0</v>
      </c>
      <c r="AB62" s="1">
        <v>0</v>
      </c>
      <c r="AC62" s="1">
        <v>0</v>
      </c>
      <c r="AD62" s="1">
        <v>0</v>
      </c>
      <c r="AE62" s="1">
        <v>0</v>
      </c>
      <c r="AF62" s="1">
        <v>0</v>
      </c>
      <c r="AG62" s="1">
        <v>0</v>
      </c>
      <c r="AH62" s="1">
        <v>0</v>
      </c>
      <c r="AI62" s="1">
        <v>0</v>
      </c>
      <c r="AJ62" s="1">
        <v>0</v>
      </c>
      <c r="AK62" s="1">
        <v>0</v>
      </c>
      <c r="AL62" s="1">
        <v>0</v>
      </c>
      <c r="AM62" s="1">
        <v>0</v>
      </c>
      <c r="AN62" s="1">
        <v>0</v>
      </c>
      <c r="AO62" s="1">
        <v>0</v>
      </c>
      <c r="AP62" s="1">
        <v>0</v>
      </c>
      <c r="AQ62" s="1">
        <v>0</v>
      </c>
      <c r="AR62" s="1">
        <v>0</v>
      </c>
      <c r="AS62" s="1">
        <v>0</v>
      </c>
      <c r="AT62" s="1">
        <v>0</v>
      </c>
      <c r="AU62" s="1">
        <v>0</v>
      </c>
      <c r="AV62" s="1">
        <v>0</v>
      </c>
    </row>
    <row r="63" spans="1:48">
      <c r="A63" s="1" t="s">
        <v>2757</v>
      </c>
      <c r="B63" s="1" t="s">
        <v>407</v>
      </c>
      <c r="C63" s="1">
        <v>0</v>
      </c>
      <c r="D63" s="1">
        <v>0</v>
      </c>
      <c r="E63" s="1">
        <v>0</v>
      </c>
      <c r="F63" s="1">
        <v>0</v>
      </c>
      <c r="G63" s="1">
        <v>0</v>
      </c>
      <c r="H63" s="1">
        <v>0</v>
      </c>
      <c r="I63" s="1">
        <v>0</v>
      </c>
      <c r="J63" s="1">
        <v>0</v>
      </c>
      <c r="K63" s="1">
        <v>0</v>
      </c>
      <c r="L63" s="1">
        <v>0</v>
      </c>
      <c r="M63" s="1">
        <v>0</v>
      </c>
      <c r="N63" s="1">
        <v>0</v>
      </c>
      <c r="O63" s="1">
        <v>0</v>
      </c>
      <c r="P63" s="1">
        <v>0</v>
      </c>
      <c r="Q63" s="1">
        <v>0</v>
      </c>
      <c r="R63" s="1">
        <v>0</v>
      </c>
      <c r="S63" s="1">
        <v>0</v>
      </c>
      <c r="T63" s="1">
        <v>0</v>
      </c>
      <c r="U63" s="1">
        <v>0</v>
      </c>
      <c r="V63" s="1">
        <v>0</v>
      </c>
      <c r="W63" s="1">
        <v>0</v>
      </c>
      <c r="X63" s="1">
        <v>0</v>
      </c>
      <c r="Y63" s="1">
        <v>0</v>
      </c>
      <c r="Z63" s="1">
        <v>0</v>
      </c>
      <c r="AA63" s="1">
        <v>0</v>
      </c>
      <c r="AB63" s="1">
        <v>0</v>
      </c>
      <c r="AC63" s="1">
        <v>0</v>
      </c>
      <c r="AD63" s="1">
        <v>0</v>
      </c>
      <c r="AE63" s="1">
        <v>0</v>
      </c>
      <c r="AF63" s="1">
        <v>0</v>
      </c>
      <c r="AG63" s="1">
        <v>0</v>
      </c>
      <c r="AH63" s="1">
        <v>0</v>
      </c>
      <c r="AI63" s="1">
        <v>0</v>
      </c>
      <c r="AJ63" s="1">
        <v>0</v>
      </c>
      <c r="AK63" s="1">
        <v>0</v>
      </c>
      <c r="AL63" s="1">
        <v>0</v>
      </c>
      <c r="AM63" s="1">
        <v>0</v>
      </c>
      <c r="AN63" s="1">
        <v>0</v>
      </c>
      <c r="AO63" s="1">
        <v>0</v>
      </c>
      <c r="AP63" s="1">
        <v>0</v>
      </c>
      <c r="AQ63" s="1">
        <v>0</v>
      </c>
      <c r="AR63" s="1">
        <v>0</v>
      </c>
      <c r="AS63" s="1">
        <v>0</v>
      </c>
      <c r="AT63" s="1">
        <v>0</v>
      </c>
      <c r="AU63" s="1">
        <v>0</v>
      </c>
      <c r="AV63" s="1">
        <v>0</v>
      </c>
    </row>
    <row r="64" spans="1:48">
      <c r="A64" s="1" t="s">
        <v>408</v>
      </c>
      <c r="B64" s="1" t="s">
        <v>409</v>
      </c>
      <c r="C64" s="1">
        <v>0</v>
      </c>
      <c r="D64" s="1">
        <v>0</v>
      </c>
      <c r="E64" s="1">
        <v>0</v>
      </c>
      <c r="F64" s="1">
        <v>0</v>
      </c>
      <c r="G64" s="1">
        <v>0</v>
      </c>
      <c r="H64" s="1">
        <v>0</v>
      </c>
      <c r="I64" s="1">
        <v>0</v>
      </c>
      <c r="J64" s="1">
        <v>0</v>
      </c>
      <c r="K64" s="1">
        <v>0</v>
      </c>
      <c r="L64" s="1">
        <v>0</v>
      </c>
      <c r="M64" s="1">
        <v>0</v>
      </c>
      <c r="N64" s="1">
        <v>0</v>
      </c>
      <c r="O64" s="1">
        <v>0</v>
      </c>
      <c r="P64" s="1">
        <v>0</v>
      </c>
      <c r="Q64" s="1">
        <v>0</v>
      </c>
      <c r="R64" s="1">
        <v>0</v>
      </c>
      <c r="S64" s="1">
        <v>0</v>
      </c>
      <c r="T64" s="1">
        <v>0</v>
      </c>
      <c r="U64" s="1">
        <v>0</v>
      </c>
      <c r="V64" s="1">
        <v>0</v>
      </c>
      <c r="W64" s="1">
        <v>0</v>
      </c>
      <c r="X64" s="1">
        <v>0</v>
      </c>
      <c r="Y64" s="1">
        <v>0</v>
      </c>
      <c r="Z64" s="1">
        <v>0</v>
      </c>
      <c r="AA64" s="1">
        <v>0</v>
      </c>
      <c r="AB64" s="1">
        <v>0</v>
      </c>
      <c r="AC64" s="1">
        <v>0</v>
      </c>
      <c r="AD64" s="1">
        <v>0</v>
      </c>
      <c r="AE64" s="1">
        <v>0</v>
      </c>
      <c r="AF64" s="1">
        <v>0</v>
      </c>
      <c r="AG64" s="1">
        <v>0</v>
      </c>
      <c r="AH64" s="1">
        <v>0</v>
      </c>
      <c r="AI64" s="1">
        <v>0</v>
      </c>
      <c r="AJ64" s="1">
        <v>0</v>
      </c>
      <c r="AK64" s="1">
        <v>0</v>
      </c>
      <c r="AL64" s="1">
        <v>0</v>
      </c>
      <c r="AM64" s="1">
        <v>0</v>
      </c>
      <c r="AN64" s="1">
        <v>0</v>
      </c>
      <c r="AO64" s="1">
        <v>0</v>
      </c>
      <c r="AP64" s="1">
        <v>0</v>
      </c>
      <c r="AQ64" s="1">
        <v>0</v>
      </c>
      <c r="AR64" s="1">
        <v>0</v>
      </c>
      <c r="AS64" s="1">
        <v>0</v>
      </c>
      <c r="AT64" s="1">
        <v>0</v>
      </c>
      <c r="AU64" s="1">
        <v>0</v>
      </c>
      <c r="AV64" s="1">
        <v>0</v>
      </c>
    </row>
    <row r="65" spans="1:48">
      <c r="A65" s="1" t="s">
        <v>411</v>
      </c>
      <c r="B65" s="1" t="s">
        <v>412</v>
      </c>
      <c r="C65" s="1">
        <v>0</v>
      </c>
      <c r="D65" s="1">
        <v>0</v>
      </c>
      <c r="E65" s="1">
        <v>0</v>
      </c>
      <c r="F65" s="1">
        <v>0</v>
      </c>
      <c r="G65" s="1">
        <v>0</v>
      </c>
      <c r="H65" s="1">
        <v>0</v>
      </c>
      <c r="I65" s="1">
        <v>0</v>
      </c>
      <c r="J65" s="1">
        <v>0</v>
      </c>
      <c r="K65" s="1">
        <v>0</v>
      </c>
      <c r="L65" s="1">
        <v>0</v>
      </c>
      <c r="M65" s="1">
        <v>0</v>
      </c>
      <c r="N65" s="1">
        <v>0</v>
      </c>
      <c r="O65" s="1">
        <v>0</v>
      </c>
      <c r="P65" s="1">
        <v>0</v>
      </c>
      <c r="Q65" s="1">
        <v>0</v>
      </c>
      <c r="R65" s="1">
        <v>0</v>
      </c>
      <c r="S65" s="1">
        <v>0</v>
      </c>
      <c r="T65" s="1">
        <v>0</v>
      </c>
      <c r="U65" s="1">
        <v>0</v>
      </c>
      <c r="V65" s="1">
        <v>0</v>
      </c>
      <c r="W65" s="1">
        <v>0</v>
      </c>
      <c r="X65" s="1">
        <v>0</v>
      </c>
      <c r="Y65" s="1">
        <v>0</v>
      </c>
      <c r="Z65" s="1">
        <v>0</v>
      </c>
      <c r="AA65" s="1">
        <v>0</v>
      </c>
      <c r="AB65" s="1">
        <v>0</v>
      </c>
      <c r="AC65" s="1">
        <v>0</v>
      </c>
      <c r="AD65" s="1">
        <v>0</v>
      </c>
      <c r="AE65" s="1">
        <v>0</v>
      </c>
      <c r="AF65" s="1">
        <v>0</v>
      </c>
      <c r="AG65" s="1">
        <v>0</v>
      </c>
      <c r="AH65" s="1">
        <v>0</v>
      </c>
      <c r="AI65" s="1">
        <v>0</v>
      </c>
      <c r="AJ65" s="1">
        <v>0</v>
      </c>
      <c r="AK65" s="1">
        <v>0</v>
      </c>
      <c r="AL65" s="1">
        <v>0</v>
      </c>
      <c r="AM65" s="1">
        <v>0</v>
      </c>
      <c r="AN65" s="1">
        <v>0</v>
      </c>
      <c r="AO65" s="1">
        <v>0</v>
      </c>
      <c r="AP65" s="1">
        <v>0</v>
      </c>
      <c r="AQ65" s="1">
        <v>0</v>
      </c>
      <c r="AR65" s="1">
        <v>0</v>
      </c>
      <c r="AS65" s="1">
        <v>0</v>
      </c>
      <c r="AT65" s="1">
        <v>0</v>
      </c>
      <c r="AU65" s="1">
        <v>0</v>
      </c>
      <c r="AV65" s="1">
        <v>0</v>
      </c>
    </row>
    <row r="66" spans="1:48">
      <c r="A66" s="1" t="s">
        <v>413</v>
      </c>
      <c r="B66" s="1" t="s">
        <v>414</v>
      </c>
      <c r="C66" s="1">
        <v>0</v>
      </c>
      <c r="D66" s="1">
        <v>0</v>
      </c>
      <c r="E66" s="1">
        <v>0</v>
      </c>
      <c r="F66" s="1">
        <v>0</v>
      </c>
      <c r="G66" s="1">
        <v>0</v>
      </c>
      <c r="H66" s="1">
        <v>0</v>
      </c>
      <c r="I66" s="1">
        <v>0</v>
      </c>
      <c r="J66" s="1">
        <v>0</v>
      </c>
      <c r="K66" s="1">
        <v>0</v>
      </c>
      <c r="L66" s="1">
        <v>0</v>
      </c>
      <c r="M66" s="1">
        <v>0</v>
      </c>
      <c r="N66" s="1">
        <v>0</v>
      </c>
      <c r="O66" s="1">
        <v>0</v>
      </c>
      <c r="P66" s="1">
        <v>0</v>
      </c>
      <c r="Q66" s="1">
        <v>0</v>
      </c>
      <c r="R66" s="1">
        <v>0</v>
      </c>
      <c r="S66" s="1">
        <v>0</v>
      </c>
      <c r="T66" s="1">
        <v>0</v>
      </c>
      <c r="U66" s="1">
        <v>0</v>
      </c>
      <c r="V66" s="1">
        <v>0</v>
      </c>
      <c r="W66" s="1">
        <v>0</v>
      </c>
      <c r="X66" s="1">
        <v>0</v>
      </c>
      <c r="Y66" s="1">
        <v>0</v>
      </c>
      <c r="Z66" s="1">
        <v>0</v>
      </c>
      <c r="AA66" s="1">
        <v>0</v>
      </c>
      <c r="AB66" s="1">
        <v>0</v>
      </c>
      <c r="AC66" s="1">
        <v>0</v>
      </c>
      <c r="AD66" s="1">
        <v>0</v>
      </c>
      <c r="AE66" s="1">
        <v>0</v>
      </c>
      <c r="AF66" s="1">
        <v>0</v>
      </c>
      <c r="AG66" s="1">
        <v>0</v>
      </c>
      <c r="AH66" s="1">
        <v>0</v>
      </c>
      <c r="AI66" s="1">
        <v>0</v>
      </c>
      <c r="AJ66" s="1">
        <v>0</v>
      </c>
      <c r="AK66" s="1">
        <v>0</v>
      </c>
      <c r="AL66" s="1">
        <v>0</v>
      </c>
      <c r="AM66" s="1">
        <v>0</v>
      </c>
      <c r="AN66" s="1">
        <v>0</v>
      </c>
      <c r="AO66" s="1">
        <v>0</v>
      </c>
      <c r="AP66" s="1">
        <v>0</v>
      </c>
      <c r="AQ66" s="1">
        <v>0</v>
      </c>
      <c r="AR66" s="1">
        <v>0</v>
      </c>
      <c r="AS66" s="1">
        <v>0</v>
      </c>
      <c r="AT66" s="1">
        <v>0</v>
      </c>
      <c r="AU66" s="1">
        <v>0</v>
      </c>
      <c r="AV66" s="1">
        <v>0</v>
      </c>
    </row>
    <row r="67" spans="1:48">
      <c r="A67" s="1" t="s">
        <v>577</v>
      </c>
      <c r="B67" s="1" t="s">
        <v>416</v>
      </c>
      <c r="C67" s="1">
        <v>0</v>
      </c>
      <c r="D67" s="1">
        <v>0</v>
      </c>
      <c r="E67" s="1">
        <v>0</v>
      </c>
      <c r="F67" s="1">
        <v>0</v>
      </c>
      <c r="G67" s="1">
        <v>0</v>
      </c>
      <c r="H67" s="1">
        <v>0</v>
      </c>
      <c r="I67" s="1">
        <v>0</v>
      </c>
      <c r="J67" s="1">
        <v>0</v>
      </c>
      <c r="K67" s="1">
        <v>0</v>
      </c>
      <c r="L67" s="1">
        <v>0</v>
      </c>
      <c r="M67" s="1">
        <v>0</v>
      </c>
      <c r="N67" s="1">
        <v>0</v>
      </c>
      <c r="O67" s="1">
        <v>0</v>
      </c>
      <c r="P67" s="1">
        <v>0</v>
      </c>
      <c r="Q67" s="1">
        <v>0</v>
      </c>
      <c r="R67" s="1">
        <v>0</v>
      </c>
      <c r="S67" s="1">
        <v>0</v>
      </c>
      <c r="T67" s="1">
        <v>0</v>
      </c>
      <c r="U67" s="1">
        <v>0</v>
      </c>
      <c r="V67" s="1">
        <v>0</v>
      </c>
      <c r="W67" s="1">
        <v>0</v>
      </c>
      <c r="X67" s="1">
        <v>0</v>
      </c>
      <c r="Y67" s="1">
        <v>0</v>
      </c>
      <c r="Z67" s="1">
        <v>0</v>
      </c>
      <c r="AA67" s="1">
        <v>0</v>
      </c>
      <c r="AB67" s="1">
        <v>0</v>
      </c>
      <c r="AC67" s="1">
        <v>0</v>
      </c>
      <c r="AD67" s="1">
        <v>0</v>
      </c>
      <c r="AE67" s="1">
        <v>0</v>
      </c>
      <c r="AF67" s="1">
        <v>0</v>
      </c>
      <c r="AG67" s="1">
        <v>0</v>
      </c>
      <c r="AH67" s="1">
        <v>0</v>
      </c>
      <c r="AI67" s="1">
        <v>0</v>
      </c>
      <c r="AJ67" s="1">
        <v>0</v>
      </c>
      <c r="AK67" s="1">
        <v>0</v>
      </c>
      <c r="AL67" s="1">
        <v>0</v>
      </c>
      <c r="AM67" s="1">
        <v>0</v>
      </c>
      <c r="AN67" s="1">
        <v>0</v>
      </c>
      <c r="AO67" s="1">
        <v>0</v>
      </c>
      <c r="AP67" s="1">
        <v>0</v>
      </c>
      <c r="AQ67" s="1">
        <v>0</v>
      </c>
      <c r="AR67" s="1">
        <v>0</v>
      </c>
      <c r="AS67" s="1">
        <v>0</v>
      </c>
      <c r="AT67" s="1">
        <v>0</v>
      </c>
      <c r="AU67" s="1">
        <v>0</v>
      </c>
      <c r="AV67" s="1">
        <v>0</v>
      </c>
    </row>
    <row r="68" spans="1:48">
      <c r="A68" s="1" t="s">
        <v>578</v>
      </c>
      <c r="B68" s="1" t="s">
        <v>418</v>
      </c>
      <c r="C68" s="1">
        <v>0</v>
      </c>
      <c r="D68" s="1">
        <v>0</v>
      </c>
      <c r="E68" s="1">
        <v>0</v>
      </c>
      <c r="F68" s="1">
        <v>0</v>
      </c>
      <c r="G68" s="1">
        <v>0</v>
      </c>
      <c r="H68" s="1">
        <v>0</v>
      </c>
      <c r="I68" s="1">
        <v>0</v>
      </c>
      <c r="J68" s="1">
        <v>0</v>
      </c>
      <c r="K68" s="1">
        <v>0</v>
      </c>
      <c r="L68" s="1">
        <v>0</v>
      </c>
      <c r="M68" s="1">
        <v>0</v>
      </c>
      <c r="N68" s="1">
        <v>0</v>
      </c>
      <c r="O68" s="1">
        <v>0</v>
      </c>
      <c r="P68" s="1">
        <v>0</v>
      </c>
      <c r="Q68" s="1">
        <v>0</v>
      </c>
      <c r="R68" s="1">
        <v>0</v>
      </c>
      <c r="S68" s="1">
        <v>0</v>
      </c>
      <c r="T68" s="1">
        <v>0</v>
      </c>
      <c r="U68" s="1">
        <v>0</v>
      </c>
      <c r="V68" s="1">
        <v>0</v>
      </c>
      <c r="W68" s="1">
        <v>0</v>
      </c>
      <c r="X68" s="1">
        <v>0</v>
      </c>
      <c r="Y68" s="1">
        <v>0</v>
      </c>
      <c r="Z68" s="1">
        <v>0</v>
      </c>
      <c r="AA68" s="1">
        <v>0</v>
      </c>
      <c r="AB68" s="1">
        <v>0</v>
      </c>
      <c r="AC68" s="1">
        <v>0</v>
      </c>
      <c r="AD68" s="1">
        <v>0</v>
      </c>
      <c r="AE68" s="1">
        <v>0</v>
      </c>
      <c r="AF68" s="1">
        <v>0</v>
      </c>
      <c r="AG68" s="1">
        <v>0</v>
      </c>
      <c r="AH68" s="1">
        <v>0</v>
      </c>
      <c r="AI68" s="1">
        <v>0</v>
      </c>
      <c r="AJ68" s="1">
        <v>0</v>
      </c>
      <c r="AK68" s="1">
        <v>0</v>
      </c>
      <c r="AL68" s="1">
        <v>0</v>
      </c>
      <c r="AM68" s="1">
        <v>0</v>
      </c>
      <c r="AN68" s="1">
        <v>0</v>
      </c>
      <c r="AO68" s="1">
        <v>0</v>
      </c>
      <c r="AP68" s="1">
        <v>0</v>
      </c>
      <c r="AQ68" s="1">
        <v>0</v>
      </c>
      <c r="AR68" s="1">
        <v>0</v>
      </c>
      <c r="AS68" s="1">
        <v>0</v>
      </c>
      <c r="AT68" s="1">
        <v>0</v>
      </c>
      <c r="AU68" s="1">
        <v>0</v>
      </c>
      <c r="AV68" s="1">
        <v>0</v>
      </c>
    </row>
    <row r="69" spans="1:48">
      <c r="A69" s="1" t="s">
        <v>419</v>
      </c>
      <c r="B69" s="1" t="s">
        <v>420</v>
      </c>
      <c r="C69" s="1">
        <v>0</v>
      </c>
      <c r="D69" s="1">
        <v>0</v>
      </c>
      <c r="E69" s="1">
        <v>0</v>
      </c>
      <c r="F69" s="1">
        <v>0</v>
      </c>
      <c r="G69" s="1">
        <v>0</v>
      </c>
      <c r="H69" s="1">
        <v>0</v>
      </c>
      <c r="I69" s="1">
        <v>0</v>
      </c>
      <c r="J69" s="1">
        <v>0</v>
      </c>
      <c r="K69" s="1">
        <v>0</v>
      </c>
      <c r="L69" s="1">
        <v>0</v>
      </c>
      <c r="M69" s="1">
        <v>0</v>
      </c>
      <c r="N69" s="1">
        <v>0</v>
      </c>
      <c r="O69" s="1">
        <v>0</v>
      </c>
      <c r="P69" s="1">
        <v>0</v>
      </c>
      <c r="Q69" s="1">
        <v>0</v>
      </c>
      <c r="R69" s="1">
        <v>0</v>
      </c>
      <c r="S69" s="1">
        <v>0</v>
      </c>
      <c r="T69" s="1">
        <v>0</v>
      </c>
      <c r="U69" s="1">
        <v>0</v>
      </c>
      <c r="V69" s="1">
        <v>0</v>
      </c>
      <c r="W69" s="1">
        <v>0</v>
      </c>
      <c r="X69" s="1">
        <v>0</v>
      </c>
      <c r="Y69" s="1">
        <v>0</v>
      </c>
      <c r="Z69" s="1">
        <v>0</v>
      </c>
      <c r="AA69" s="1">
        <v>0</v>
      </c>
      <c r="AB69" s="1">
        <v>0</v>
      </c>
      <c r="AC69" s="1">
        <v>0</v>
      </c>
      <c r="AD69" s="1">
        <v>0</v>
      </c>
      <c r="AE69" s="1">
        <v>0</v>
      </c>
      <c r="AF69" s="1">
        <v>0</v>
      </c>
      <c r="AG69" s="1">
        <v>0</v>
      </c>
      <c r="AH69" s="1">
        <v>0</v>
      </c>
      <c r="AI69" s="1">
        <v>0</v>
      </c>
      <c r="AJ69" s="1">
        <v>0</v>
      </c>
      <c r="AK69" s="1">
        <v>0</v>
      </c>
      <c r="AL69" s="1">
        <v>0</v>
      </c>
      <c r="AM69" s="1">
        <v>0</v>
      </c>
      <c r="AN69" s="1">
        <v>0</v>
      </c>
      <c r="AO69" s="1">
        <v>0</v>
      </c>
      <c r="AP69" s="1">
        <v>0</v>
      </c>
      <c r="AQ69" s="1">
        <v>0</v>
      </c>
      <c r="AR69" s="1">
        <v>0</v>
      </c>
      <c r="AS69" s="1">
        <v>0</v>
      </c>
      <c r="AT69" s="1">
        <v>0</v>
      </c>
      <c r="AU69" s="1">
        <v>0</v>
      </c>
      <c r="AV69" s="1">
        <v>0</v>
      </c>
    </row>
    <row r="70" spans="1:48">
      <c r="A70" s="1" t="s">
        <v>421</v>
      </c>
      <c r="B70" s="1" t="s">
        <v>422</v>
      </c>
      <c r="C70" s="1">
        <v>0</v>
      </c>
      <c r="D70" s="1">
        <v>0</v>
      </c>
      <c r="E70" s="1">
        <v>0</v>
      </c>
      <c r="F70" s="1">
        <v>0</v>
      </c>
      <c r="G70" s="1">
        <v>0</v>
      </c>
      <c r="H70" s="1">
        <v>0</v>
      </c>
      <c r="I70" s="1">
        <v>0</v>
      </c>
      <c r="J70" s="1">
        <v>0</v>
      </c>
      <c r="K70" s="1">
        <v>0</v>
      </c>
      <c r="L70" s="1">
        <v>0</v>
      </c>
      <c r="M70" s="1">
        <v>0</v>
      </c>
      <c r="N70" s="1">
        <v>0</v>
      </c>
      <c r="O70" s="1">
        <v>0</v>
      </c>
      <c r="P70" s="1">
        <v>0</v>
      </c>
      <c r="Q70" s="1">
        <v>0</v>
      </c>
      <c r="R70" s="1">
        <v>0</v>
      </c>
      <c r="S70" s="1">
        <v>0</v>
      </c>
      <c r="T70" s="1">
        <v>0</v>
      </c>
      <c r="U70" s="1">
        <v>0</v>
      </c>
      <c r="V70" s="1">
        <v>0</v>
      </c>
      <c r="W70" s="1">
        <v>0</v>
      </c>
      <c r="X70" s="1">
        <v>0</v>
      </c>
      <c r="Y70" s="1">
        <v>0</v>
      </c>
      <c r="Z70" s="1">
        <v>0</v>
      </c>
      <c r="AA70" s="1">
        <v>0</v>
      </c>
      <c r="AB70" s="1">
        <v>0</v>
      </c>
      <c r="AC70" s="1">
        <v>0</v>
      </c>
      <c r="AD70" s="1">
        <v>0</v>
      </c>
      <c r="AE70" s="1">
        <v>0</v>
      </c>
      <c r="AF70" s="1">
        <v>0</v>
      </c>
      <c r="AG70" s="1">
        <v>0</v>
      </c>
      <c r="AH70" s="1">
        <v>0</v>
      </c>
      <c r="AI70" s="1">
        <v>0</v>
      </c>
      <c r="AJ70" s="1">
        <v>0</v>
      </c>
      <c r="AK70" s="1">
        <v>0</v>
      </c>
      <c r="AL70" s="1">
        <v>0</v>
      </c>
      <c r="AM70" s="1">
        <v>0</v>
      </c>
      <c r="AN70" s="1">
        <v>0</v>
      </c>
      <c r="AO70" s="1">
        <v>0</v>
      </c>
      <c r="AP70" s="1">
        <v>0</v>
      </c>
      <c r="AQ70" s="1">
        <v>0</v>
      </c>
      <c r="AR70" s="1">
        <v>0</v>
      </c>
      <c r="AS70" s="1">
        <v>0</v>
      </c>
      <c r="AT70" s="1">
        <v>0</v>
      </c>
      <c r="AU70" s="1">
        <v>0</v>
      </c>
      <c r="AV70" s="1">
        <v>0</v>
      </c>
    </row>
    <row r="71" spans="1:48">
      <c r="A71" s="1" t="s">
        <v>423</v>
      </c>
      <c r="B71" s="1" t="s">
        <v>424</v>
      </c>
      <c r="C71" s="1">
        <v>0</v>
      </c>
      <c r="D71" s="1">
        <v>0</v>
      </c>
      <c r="E71" s="1">
        <v>0</v>
      </c>
      <c r="F71" s="1">
        <v>0</v>
      </c>
      <c r="G71" s="1">
        <v>0</v>
      </c>
      <c r="H71" s="1">
        <v>0</v>
      </c>
      <c r="I71" s="1">
        <v>0</v>
      </c>
      <c r="J71" s="1">
        <v>0</v>
      </c>
      <c r="K71" s="1">
        <v>0</v>
      </c>
      <c r="L71" s="1">
        <v>0</v>
      </c>
      <c r="M71" s="1">
        <v>0</v>
      </c>
      <c r="N71" s="1">
        <v>0</v>
      </c>
      <c r="O71" s="1">
        <v>0</v>
      </c>
      <c r="P71" s="1">
        <v>0</v>
      </c>
      <c r="Q71" s="1">
        <v>0</v>
      </c>
      <c r="R71" s="1">
        <v>0</v>
      </c>
      <c r="S71" s="1">
        <v>0</v>
      </c>
      <c r="T71" s="1">
        <v>0</v>
      </c>
      <c r="U71" s="1">
        <v>0</v>
      </c>
      <c r="V71" s="1">
        <v>0</v>
      </c>
      <c r="W71" s="1">
        <v>0</v>
      </c>
      <c r="X71" s="1">
        <v>0</v>
      </c>
      <c r="Y71" s="1">
        <v>0</v>
      </c>
      <c r="Z71" s="1">
        <v>0</v>
      </c>
      <c r="AA71" s="1">
        <v>0</v>
      </c>
      <c r="AB71" s="1">
        <v>0</v>
      </c>
      <c r="AC71" s="1">
        <v>0</v>
      </c>
      <c r="AD71" s="1">
        <v>0</v>
      </c>
      <c r="AE71" s="1">
        <v>0</v>
      </c>
      <c r="AF71" s="1">
        <v>0</v>
      </c>
      <c r="AG71" s="1">
        <v>0</v>
      </c>
      <c r="AH71" s="1">
        <v>0</v>
      </c>
      <c r="AI71" s="1">
        <v>0</v>
      </c>
      <c r="AJ71" s="1">
        <v>0</v>
      </c>
      <c r="AK71" s="1">
        <v>0</v>
      </c>
      <c r="AL71" s="1">
        <v>0</v>
      </c>
      <c r="AM71" s="1">
        <v>0</v>
      </c>
      <c r="AN71" s="1">
        <v>0</v>
      </c>
      <c r="AO71" s="1">
        <v>0</v>
      </c>
      <c r="AP71" s="1">
        <v>0</v>
      </c>
      <c r="AQ71" s="1">
        <v>0</v>
      </c>
      <c r="AR71" s="1">
        <v>0</v>
      </c>
      <c r="AS71" s="1">
        <v>0</v>
      </c>
      <c r="AT71" s="1">
        <v>0</v>
      </c>
      <c r="AU71" s="1">
        <v>0</v>
      </c>
      <c r="AV71" s="1">
        <v>0</v>
      </c>
    </row>
    <row r="72" spans="1:48">
      <c r="A72" s="1" t="s">
        <v>425</v>
      </c>
      <c r="B72" s="1" t="s">
        <v>426</v>
      </c>
      <c r="C72" s="1">
        <v>0</v>
      </c>
      <c r="D72" s="1">
        <v>0</v>
      </c>
      <c r="E72" s="1">
        <v>0</v>
      </c>
      <c r="F72" s="1">
        <v>0</v>
      </c>
      <c r="G72" s="1">
        <v>0</v>
      </c>
      <c r="H72" s="1">
        <v>0</v>
      </c>
      <c r="I72" s="1">
        <v>0</v>
      </c>
      <c r="J72" s="1">
        <v>0</v>
      </c>
      <c r="K72" s="1">
        <v>0</v>
      </c>
      <c r="L72" s="1">
        <v>0</v>
      </c>
      <c r="M72" s="1">
        <v>0</v>
      </c>
      <c r="N72" s="1">
        <v>0</v>
      </c>
      <c r="O72" s="1">
        <v>0</v>
      </c>
      <c r="P72" s="1">
        <v>0</v>
      </c>
      <c r="Q72" s="1">
        <v>0</v>
      </c>
      <c r="R72" s="1">
        <v>0</v>
      </c>
      <c r="S72" s="1">
        <v>0</v>
      </c>
      <c r="T72" s="1">
        <v>0</v>
      </c>
      <c r="U72" s="1">
        <v>0</v>
      </c>
      <c r="V72" s="1">
        <v>0</v>
      </c>
      <c r="W72" s="1">
        <v>0</v>
      </c>
      <c r="X72" s="1">
        <v>0</v>
      </c>
      <c r="Y72" s="1">
        <v>0</v>
      </c>
      <c r="Z72" s="1">
        <v>0</v>
      </c>
      <c r="AA72" s="1">
        <v>0</v>
      </c>
      <c r="AB72" s="1">
        <v>0</v>
      </c>
      <c r="AC72" s="1">
        <v>0</v>
      </c>
      <c r="AD72" s="1">
        <v>0</v>
      </c>
      <c r="AE72" s="1">
        <v>0</v>
      </c>
      <c r="AF72" s="1">
        <v>0</v>
      </c>
      <c r="AG72" s="1">
        <v>0</v>
      </c>
      <c r="AH72" s="1">
        <v>0</v>
      </c>
      <c r="AI72" s="1">
        <v>0</v>
      </c>
      <c r="AJ72" s="1">
        <v>0</v>
      </c>
      <c r="AK72" s="1">
        <v>0</v>
      </c>
      <c r="AL72" s="1">
        <v>0</v>
      </c>
      <c r="AM72" s="1">
        <v>0</v>
      </c>
      <c r="AN72" s="1">
        <v>0</v>
      </c>
      <c r="AO72" s="1">
        <v>0</v>
      </c>
      <c r="AP72" s="1">
        <v>0</v>
      </c>
      <c r="AQ72" s="1">
        <v>0</v>
      </c>
      <c r="AR72" s="1">
        <v>0</v>
      </c>
      <c r="AS72" s="1">
        <v>0</v>
      </c>
      <c r="AT72" s="1">
        <v>0</v>
      </c>
      <c r="AU72" s="1">
        <v>0</v>
      </c>
      <c r="AV72" s="1">
        <v>0</v>
      </c>
    </row>
    <row r="73" spans="1:48">
      <c r="A73" s="1" t="s">
        <v>427</v>
      </c>
      <c r="B73" s="1" t="s">
        <v>428</v>
      </c>
      <c r="C73" s="1">
        <v>0</v>
      </c>
      <c r="D73" s="1">
        <v>0</v>
      </c>
      <c r="E73" s="1">
        <v>0</v>
      </c>
      <c r="F73" s="1">
        <v>0</v>
      </c>
      <c r="G73" s="1">
        <v>0</v>
      </c>
      <c r="H73" s="1">
        <v>0</v>
      </c>
      <c r="I73" s="1">
        <v>0</v>
      </c>
      <c r="J73" s="1">
        <v>0</v>
      </c>
      <c r="K73" s="1">
        <v>0</v>
      </c>
      <c r="L73" s="1">
        <v>0</v>
      </c>
      <c r="M73" s="1">
        <v>0</v>
      </c>
      <c r="N73" s="1">
        <v>0</v>
      </c>
      <c r="O73" s="1">
        <v>0</v>
      </c>
      <c r="P73" s="1">
        <v>0</v>
      </c>
      <c r="Q73" s="1">
        <v>0</v>
      </c>
      <c r="R73" s="1">
        <v>0</v>
      </c>
      <c r="S73" s="1">
        <v>0</v>
      </c>
      <c r="T73" s="1">
        <v>0</v>
      </c>
      <c r="U73" s="1">
        <v>0</v>
      </c>
      <c r="V73" s="1">
        <v>0</v>
      </c>
      <c r="W73" s="1">
        <v>0</v>
      </c>
      <c r="X73" s="1">
        <v>0</v>
      </c>
      <c r="Y73" s="1">
        <v>0</v>
      </c>
      <c r="Z73" s="1">
        <v>0</v>
      </c>
      <c r="AA73" s="1">
        <v>0</v>
      </c>
      <c r="AB73" s="1">
        <v>0</v>
      </c>
      <c r="AC73" s="1">
        <v>0</v>
      </c>
      <c r="AD73" s="1">
        <v>0</v>
      </c>
      <c r="AE73" s="1">
        <v>0</v>
      </c>
      <c r="AF73" s="1">
        <v>0</v>
      </c>
      <c r="AG73" s="1">
        <v>0</v>
      </c>
      <c r="AH73" s="1">
        <v>0</v>
      </c>
      <c r="AI73" s="1">
        <v>0</v>
      </c>
      <c r="AJ73" s="1">
        <v>0</v>
      </c>
      <c r="AK73" s="1">
        <v>0</v>
      </c>
      <c r="AL73" s="1">
        <v>0</v>
      </c>
      <c r="AM73" s="1">
        <v>0</v>
      </c>
      <c r="AN73" s="1">
        <v>0</v>
      </c>
      <c r="AO73" s="1">
        <v>0</v>
      </c>
      <c r="AP73" s="1">
        <v>0</v>
      </c>
      <c r="AQ73" s="1">
        <v>0</v>
      </c>
      <c r="AR73" s="1">
        <v>0</v>
      </c>
      <c r="AS73" s="1">
        <v>0</v>
      </c>
      <c r="AT73" s="1">
        <v>0</v>
      </c>
      <c r="AU73" s="1">
        <v>0</v>
      </c>
      <c r="AV73" s="1">
        <v>0</v>
      </c>
    </row>
    <row r="74" spans="1:48">
      <c r="A74" s="1" t="s">
        <v>429</v>
      </c>
      <c r="B74" s="1" t="s">
        <v>430</v>
      </c>
      <c r="C74" s="1">
        <v>0</v>
      </c>
      <c r="D74" s="1">
        <v>0</v>
      </c>
      <c r="E74" s="1">
        <v>0</v>
      </c>
      <c r="F74" s="1">
        <v>0</v>
      </c>
      <c r="G74" s="1">
        <v>0</v>
      </c>
      <c r="H74" s="1">
        <v>0</v>
      </c>
      <c r="I74" s="1">
        <v>0</v>
      </c>
      <c r="J74" s="1">
        <v>0</v>
      </c>
      <c r="K74" s="1">
        <v>0</v>
      </c>
      <c r="L74" s="1">
        <v>0</v>
      </c>
      <c r="M74" s="1">
        <v>0</v>
      </c>
      <c r="N74" s="1">
        <v>0</v>
      </c>
      <c r="O74" s="1">
        <v>0</v>
      </c>
      <c r="P74" s="1">
        <v>0</v>
      </c>
      <c r="Q74" s="1">
        <v>0</v>
      </c>
      <c r="R74" s="1">
        <v>0</v>
      </c>
      <c r="S74" s="1">
        <v>0</v>
      </c>
      <c r="T74" s="1">
        <v>0</v>
      </c>
      <c r="U74" s="1">
        <v>0</v>
      </c>
      <c r="V74" s="1">
        <v>0</v>
      </c>
      <c r="W74" s="1">
        <v>0</v>
      </c>
      <c r="X74" s="1">
        <v>0</v>
      </c>
      <c r="Y74" s="1">
        <v>0</v>
      </c>
      <c r="Z74" s="1">
        <v>0</v>
      </c>
      <c r="AA74" s="1">
        <v>0</v>
      </c>
      <c r="AB74" s="1">
        <v>0</v>
      </c>
      <c r="AC74" s="1">
        <v>0</v>
      </c>
      <c r="AD74" s="1">
        <v>0</v>
      </c>
      <c r="AE74" s="1">
        <v>0</v>
      </c>
      <c r="AF74" s="1">
        <v>0</v>
      </c>
      <c r="AG74" s="1">
        <v>0</v>
      </c>
      <c r="AH74" s="1">
        <v>0</v>
      </c>
      <c r="AI74" s="1">
        <v>0</v>
      </c>
      <c r="AJ74" s="1">
        <v>0</v>
      </c>
      <c r="AK74" s="1">
        <v>0</v>
      </c>
      <c r="AL74" s="1">
        <v>0</v>
      </c>
      <c r="AM74" s="1">
        <v>0</v>
      </c>
      <c r="AN74" s="1">
        <v>0</v>
      </c>
      <c r="AO74" s="1">
        <v>0</v>
      </c>
      <c r="AP74" s="1">
        <v>0</v>
      </c>
      <c r="AQ74" s="1">
        <v>0</v>
      </c>
      <c r="AR74" s="1">
        <v>0</v>
      </c>
      <c r="AS74" s="1">
        <v>0</v>
      </c>
      <c r="AT74" s="1">
        <v>0</v>
      </c>
      <c r="AU74" s="1">
        <v>0</v>
      </c>
      <c r="AV74" s="1">
        <v>0</v>
      </c>
    </row>
    <row r="75" spans="1:48">
      <c r="A75" s="1" t="s">
        <v>431</v>
      </c>
      <c r="B75" s="1" t="s">
        <v>432</v>
      </c>
      <c r="C75" s="1">
        <v>0</v>
      </c>
      <c r="D75" s="1">
        <v>0</v>
      </c>
      <c r="E75" s="1">
        <v>0</v>
      </c>
      <c r="F75" s="1">
        <v>0</v>
      </c>
      <c r="G75" s="1">
        <v>0</v>
      </c>
      <c r="H75" s="1">
        <v>0</v>
      </c>
      <c r="I75" s="1">
        <v>0</v>
      </c>
      <c r="J75" s="1">
        <v>0</v>
      </c>
      <c r="K75" s="1">
        <v>0</v>
      </c>
      <c r="L75" s="1">
        <v>0</v>
      </c>
      <c r="M75" s="1">
        <v>0</v>
      </c>
      <c r="N75" s="1">
        <v>0</v>
      </c>
      <c r="O75" s="1">
        <v>0</v>
      </c>
      <c r="P75" s="1">
        <v>0</v>
      </c>
      <c r="Q75" s="1">
        <v>0</v>
      </c>
      <c r="R75" s="1">
        <v>0</v>
      </c>
      <c r="S75" s="1">
        <v>0</v>
      </c>
      <c r="T75" s="1">
        <v>0</v>
      </c>
      <c r="U75" s="1">
        <v>0</v>
      </c>
      <c r="V75" s="1">
        <v>0</v>
      </c>
      <c r="W75" s="1">
        <v>0</v>
      </c>
      <c r="X75" s="1">
        <v>0</v>
      </c>
      <c r="Y75" s="1">
        <v>0</v>
      </c>
      <c r="Z75" s="1">
        <v>0</v>
      </c>
      <c r="AA75" s="1">
        <v>0</v>
      </c>
      <c r="AB75" s="1">
        <v>0</v>
      </c>
      <c r="AC75" s="1">
        <v>0</v>
      </c>
      <c r="AD75" s="1">
        <v>0</v>
      </c>
      <c r="AE75" s="1">
        <v>0</v>
      </c>
      <c r="AF75" s="1">
        <v>0</v>
      </c>
      <c r="AG75" s="1">
        <v>0</v>
      </c>
      <c r="AH75" s="1">
        <v>0</v>
      </c>
      <c r="AI75" s="1">
        <v>0</v>
      </c>
      <c r="AJ75" s="1">
        <v>0</v>
      </c>
      <c r="AK75" s="1">
        <v>0</v>
      </c>
      <c r="AL75" s="1">
        <v>0</v>
      </c>
      <c r="AM75" s="1">
        <v>0</v>
      </c>
      <c r="AN75" s="1">
        <v>0</v>
      </c>
      <c r="AO75" s="1">
        <v>0</v>
      </c>
      <c r="AP75" s="1">
        <v>0</v>
      </c>
      <c r="AQ75" s="1">
        <v>0</v>
      </c>
      <c r="AR75" s="1">
        <v>0</v>
      </c>
      <c r="AS75" s="1">
        <v>0</v>
      </c>
      <c r="AT75" s="1">
        <v>0</v>
      </c>
      <c r="AU75" s="1">
        <v>0</v>
      </c>
      <c r="AV75" s="1">
        <v>0</v>
      </c>
    </row>
    <row r="76" spans="1:48">
      <c r="A76" s="1" t="s">
        <v>433</v>
      </c>
      <c r="B76" s="1" t="s">
        <v>434</v>
      </c>
      <c r="C76" s="1">
        <v>0</v>
      </c>
      <c r="D76" s="1">
        <v>0</v>
      </c>
      <c r="E76" s="1">
        <v>0</v>
      </c>
      <c r="F76" s="1">
        <v>0</v>
      </c>
      <c r="G76" s="1">
        <v>0</v>
      </c>
      <c r="H76" s="1">
        <v>0</v>
      </c>
      <c r="I76" s="1">
        <v>0</v>
      </c>
      <c r="J76" s="1">
        <v>0</v>
      </c>
      <c r="K76" s="1">
        <v>0</v>
      </c>
      <c r="L76" s="1">
        <v>0</v>
      </c>
      <c r="M76" s="1">
        <v>0</v>
      </c>
      <c r="N76" s="1">
        <v>0</v>
      </c>
      <c r="O76" s="1">
        <v>0</v>
      </c>
      <c r="P76" s="1">
        <v>0</v>
      </c>
      <c r="Q76" s="1">
        <v>0</v>
      </c>
      <c r="R76" s="1">
        <v>0</v>
      </c>
      <c r="S76" s="1">
        <v>0</v>
      </c>
      <c r="T76" s="1">
        <v>0</v>
      </c>
      <c r="U76" s="1">
        <v>0</v>
      </c>
      <c r="V76" s="1">
        <v>0</v>
      </c>
      <c r="W76" s="1">
        <v>0</v>
      </c>
      <c r="X76" s="1">
        <v>0</v>
      </c>
      <c r="Y76" s="1">
        <v>0</v>
      </c>
      <c r="Z76" s="1">
        <v>0</v>
      </c>
      <c r="AA76" s="1">
        <v>0</v>
      </c>
      <c r="AB76" s="1">
        <v>0</v>
      </c>
      <c r="AC76" s="1">
        <v>0</v>
      </c>
      <c r="AD76" s="1">
        <v>0</v>
      </c>
      <c r="AE76" s="1">
        <v>0</v>
      </c>
      <c r="AF76" s="1">
        <v>0</v>
      </c>
      <c r="AG76" s="1">
        <v>0</v>
      </c>
      <c r="AH76" s="1">
        <v>0</v>
      </c>
      <c r="AI76" s="1">
        <v>0</v>
      </c>
      <c r="AJ76" s="1">
        <v>0</v>
      </c>
      <c r="AK76" s="1">
        <v>0</v>
      </c>
      <c r="AL76" s="1">
        <v>0</v>
      </c>
      <c r="AM76" s="1">
        <v>0</v>
      </c>
      <c r="AN76" s="1">
        <v>0</v>
      </c>
      <c r="AO76" s="1">
        <v>0</v>
      </c>
      <c r="AP76" s="1">
        <v>0</v>
      </c>
      <c r="AQ76" s="1">
        <v>0</v>
      </c>
      <c r="AR76" s="1">
        <v>0</v>
      </c>
      <c r="AS76" s="1">
        <v>0</v>
      </c>
      <c r="AT76" s="1">
        <v>0</v>
      </c>
      <c r="AU76" s="1">
        <v>0</v>
      </c>
      <c r="AV76" s="1">
        <v>0</v>
      </c>
    </row>
    <row r="77" spans="1:48">
      <c r="A77" s="1" t="s">
        <v>435</v>
      </c>
      <c r="B77" s="1" t="s">
        <v>436</v>
      </c>
      <c r="C77" s="1">
        <v>0</v>
      </c>
      <c r="D77" s="1">
        <v>0</v>
      </c>
      <c r="E77" s="1">
        <v>0</v>
      </c>
      <c r="F77" s="1">
        <v>0</v>
      </c>
      <c r="G77" s="1">
        <v>0</v>
      </c>
      <c r="H77" s="1">
        <v>0</v>
      </c>
      <c r="I77" s="1">
        <v>0</v>
      </c>
      <c r="J77" s="1">
        <v>0</v>
      </c>
      <c r="K77" s="1">
        <v>0</v>
      </c>
      <c r="L77" s="1">
        <v>0</v>
      </c>
      <c r="M77" s="1">
        <v>0</v>
      </c>
      <c r="N77" s="1">
        <v>0</v>
      </c>
      <c r="O77" s="1">
        <v>0</v>
      </c>
      <c r="P77" s="1">
        <v>0</v>
      </c>
      <c r="Q77" s="1">
        <v>0</v>
      </c>
      <c r="R77" s="1">
        <v>0</v>
      </c>
      <c r="S77" s="1">
        <v>0</v>
      </c>
      <c r="T77" s="1">
        <v>0</v>
      </c>
      <c r="U77" s="1">
        <v>0</v>
      </c>
      <c r="V77" s="1">
        <v>0</v>
      </c>
      <c r="W77" s="1">
        <v>0</v>
      </c>
      <c r="X77" s="1">
        <v>0</v>
      </c>
      <c r="Y77" s="1">
        <v>0</v>
      </c>
      <c r="Z77" s="1">
        <v>0</v>
      </c>
      <c r="AA77" s="1">
        <v>0</v>
      </c>
      <c r="AB77" s="1">
        <v>0</v>
      </c>
      <c r="AC77" s="1">
        <v>0</v>
      </c>
      <c r="AD77" s="1">
        <v>0</v>
      </c>
      <c r="AE77" s="1">
        <v>0</v>
      </c>
      <c r="AF77" s="1">
        <v>0</v>
      </c>
      <c r="AG77" s="1">
        <v>0</v>
      </c>
      <c r="AH77" s="1">
        <v>0</v>
      </c>
      <c r="AI77" s="1">
        <v>0</v>
      </c>
      <c r="AJ77" s="1">
        <v>0</v>
      </c>
      <c r="AK77" s="1">
        <v>0</v>
      </c>
      <c r="AL77" s="1">
        <v>0</v>
      </c>
      <c r="AM77" s="1">
        <v>0</v>
      </c>
      <c r="AN77" s="1">
        <v>0</v>
      </c>
      <c r="AO77" s="1">
        <v>0</v>
      </c>
      <c r="AP77" s="1">
        <v>0</v>
      </c>
      <c r="AQ77" s="1">
        <v>0</v>
      </c>
      <c r="AR77" s="1">
        <v>0</v>
      </c>
      <c r="AS77" s="1">
        <v>0</v>
      </c>
      <c r="AT77" s="1">
        <v>0</v>
      </c>
      <c r="AU77" s="1">
        <v>0</v>
      </c>
      <c r="AV77" s="1">
        <v>0</v>
      </c>
    </row>
    <row r="78" spans="1:48">
      <c r="A78" s="1" t="s">
        <v>579</v>
      </c>
      <c r="B78" s="1" t="s">
        <v>438</v>
      </c>
      <c r="C78" s="1">
        <v>0</v>
      </c>
      <c r="D78" s="1">
        <v>0</v>
      </c>
      <c r="E78" s="1">
        <v>0</v>
      </c>
      <c r="F78" s="1">
        <v>0</v>
      </c>
      <c r="G78" s="1">
        <v>0</v>
      </c>
      <c r="H78" s="1">
        <v>0</v>
      </c>
      <c r="I78" s="1">
        <v>0</v>
      </c>
      <c r="J78" s="1">
        <v>0</v>
      </c>
      <c r="K78" s="1">
        <v>0</v>
      </c>
      <c r="L78" s="1">
        <v>0</v>
      </c>
      <c r="M78" s="1">
        <v>0</v>
      </c>
      <c r="N78" s="1">
        <v>0</v>
      </c>
      <c r="O78" s="1">
        <v>0</v>
      </c>
      <c r="P78" s="1">
        <v>0</v>
      </c>
      <c r="Q78" s="1">
        <v>0</v>
      </c>
      <c r="R78" s="1">
        <v>0</v>
      </c>
      <c r="S78" s="1">
        <v>0</v>
      </c>
      <c r="T78" s="1">
        <v>0</v>
      </c>
      <c r="U78" s="1">
        <v>0</v>
      </c>
      <c r="V78" s="1">
        <v>0</v>
      </c>
      <c r="W78" s="1">
        <v>0</v>
      </c>
      <c r="X78" s="1">
        <v>0</v>
      </c>
      <c r="Y78" s="1">
        <v>0</v>
      </c>
      <c r="Z78" s="1">
        <v>0</v>
      </c>
      <c r="AA78" s="1">
        <v>0</v>
      </c>
      <c r="AB78" s="1">
        <v>0</v>
      </c>
      <c r="AC78" s="1">
        <v>0</v>
      </c>
      <c r="AD78" s="1">
        <v>0</v>
      </c>
      <c r="AE78" s="1">
        <v>0</v>
      </c>
      <c r="AF78" s="1">
        <v>0</v>
      </c>
      <c r="AG78" s="1">
        <v>0</v>
      </c>
      <c r="AH78" s="1">
        <v>0</v>
      </c>
      <c r="AI78" s="1">
        <v>0</v>
      </c>
      <c r="AJ78" s="1">
        <v>0</v>
      </c>
      <c r="AK78" s="1">
        <v>0</v>
      </c>
      <c r="AL78" s="1">
        <v>0</v>
      </c>
      <c r="AM78" s="1">
        <v>0</v>
      </c>
      <c r="AN78" s="1">
        <v>0</v>
      </c>
      <c r="AO78" s="1">
        <v>0</v>
      </c>
      <c r="AP78" s="1">
        <v>0</v>
      </c>
      <c r="AQ78" s="1">
        <v>0</v>
      </c>
      <c r="AR78" s="1">
        <v>0</v>
      </c>
      <c r="AS78" s="1">
        <v>0</v>
      </c>
      <c r="AT78" s="1">
        <v>0</v>
      </c>
      <c r="AU78" s="1">
        <v>0</v>
      </c>
      <c r="AV78" s="1">
        <v>0</v>
      </c>
    </row>
    <row r="79" spans="1:48">
      <c r="A79" s="1" t="s">
        <v>580</v>
      </c>
      <c r="B79" s="1" t="s">
        <v>440</v>
      </c>
      <c r="C79" s="1">
        <v>0</v>
      </c>
      <c r="D79" s="1">
        <v>0</v>
      </c>
      <c r="E79" s="1">
        <v>0</v>
      </c>
      <c r="F79" s="1">
        <v>0</v>
      </c>
      <c r="G79" s="1">
        <v>0</v>
      </c>
      <c r="H79" s="1">
        <v>0</v>
      </c>
      <c r="I79" s="1">
        <v>0</v>
      </c>
      <c r="J79" s="1">
        <v>0</v>
      </c>
      <c r="K79" s="1">
        <v>0</v>
      </c>
      <c r="L79" s="1">
        <v>0</v>
      </c>
      <c r="M79" s="1">
        <v>0</v>
      </c>
      <c r="N79" s="1">
        <v>0</v>
      </c>
      <c r="O79" s="1">
        <v>0</v>
      </c>
      <c r="P79" s="1">
        <v>0</v>
      </c>
      <c r="Q79" s="1">
        <v>0</v>
      </c>
      <c r="R79" s="1">
        <v>0</v>
      </c>
      <c r="S79" s="1">
        <v>0</v>
      </c>
      <c r="T79" s="1">
        <v>0</v>
      </c>
      <c r="U79" s="1">
        <v>0</v>
      </c>
      <c r="V79" s="1">
        <v>0</v>
      </c>
      <c r="W79" s="1">
        <v>0</v>
      </c>
      <c r="X79" s="1">
        <v>0</v>
      </c>
      <c r="Y79" s="1">
        <v>0</v>
      </c>
      <c r="Z79" s="1">
        <v>0</v>
      </c>
      <c r="AA79" s="1">
        <v>0</v>
      </c>
      <c r="AB79" s="1">
        <v>0</v>
      </c>
      <c r="AC79" s="1">
        <v>0</v>
      </c>
      <c r="AD79" s="1">
        <v>0</v>
      </c>
      <c r="AE79" s="1">
        <v>0</v>
      </c>
      <c r="AF79" s="1">
        <v>0</v>
      </c>
      <c r="AG79" s="1">
        <v>0</v>
      </c>
      <c r="AH79" s="1">
        <v>0</v>
      </c>
      <c r="AI79" s="1">
        <v>0</v>
      </c>
      <c r="AJ79" s="1">
        <v>0</v>
      </c>
      <c r="AK79" s="1">
        <v>0</v>
      </c>
      <c r="AL79" s="1">
        <v>0</v>
      </c>
      <c r="AM79" s="1">
        <v>0</v>
      </c>
      <c r="AN79" s="1">
        <v>0</v>
      </c>
      <c r="AO79" s="1">
        <v>0</v>
      </c>
      <c r="AP79" s="1">
        <v>0</v>
      </c>
      <c r="AQ79" s="1">
        <v>0</v>
      </c>
      <c r="AR79" s="1">
        <v>0</v>
      </c>
      <c r="AS79" s="1">
        <v>0</v>
      </c>
      <c r="AT79" s="1">
        <v>0</v>
      </c>
      <c r="AU79" s="1">
        <v>0</v>
      </c>
      <c r="AV79" s="1">
        <v>0</v>
      </c>
    </row>
    <row r="80" spans="1:48">
      <c r="A80" s="1" t="s">
        <v>441</v>
      </c>
      <c r="B80" s="1" t="s">
        <v>442</v>
      </c>
      <c r="C80" s="1">
        <v>0</v>
      </c>
      <c r="D80" s="1">
        <v>0</v>
      </c>
      <c r="E80" s="1">
        <v>0</v>
      </c>
      <c r="F80" s="1">
        <v>0</v>
      </c>
      <c r="G80" s="1">
        <v>0</v>
      </c>
      <c r="H80" s="1">
        <v>0</v>
      </c>
      <c r="I80" s="1">
        <v>0</v>
      </c>
      <c r="J80" s="1">
        <v>0</v>
      </c>
      <c r="K80" s="1">
        <v>0</v>
      </c>
      <c r="L80" s="1">
        <v>0</v>
      </c>
      <c r="M80" s="1">
        <v>0</v>
      </c>
      <c r="N80" s="1">
        <v>0</v>
      </c>
      <c r="O80" s="1">
        <v>0</v>
      </c>
      <c r="P80" s="1">
        <v>0</v>
      </c>
      <c r="Q80" s="1">
        <v>0</v>
      </c>
      <c r="R80" s="1">
        <v>0</v>
      </c>
      <c r="S80" s="1">
        <v>0</v>
      </c>
      <c r="T80" s="1">
        <v>0</v>
      </c>
      <c r="U80" s="1">
        <v>0</v>
      </c>
      <c r="V80" s="1">
        <v>0</v>
      </c>
      <c r="W80" s="1">
        <v>0</v>
      </c>
      <c r="X80" s="1">
        <v>0</v>
      </c>
      <c r="Y80" s="1">
        <v>0</v>
      </c>
      <c r="Z80" s="1">
        <v>0</v>
      </c>
      <c r="AA80" s="1">
        <v>0</v>
      </c>
      <c r="AB80" s="1">
        <v>0</v>
      </c>
      <c r="AC80" s="1">
        <v>0</v>
      </c>
      <c r="AD80" s="1">
        <v>0</v>
      </c>
      <c r="AE80" s="1">
        <v>0</v>
      </c>
      <c r="AF80" s="1">
        <v>0</v>
      </c>
      <c r="AG80" s="1">
        <v>0</v>
      </c>
      <c r="AH80" s="1">
        <v>0</v>
      </c>
      <c r="AI80" s="1">
        <v>0</v>
      </c>
      <c r="AJ80" s="1">
        <v>0</v>
      </c>
      <c r="AK80" s="1">
        <v>0</v>
      </c>
      <c r="AL80" s="1">
        <v>0</v>
      </c>
      <c r="AM80" s="1">
        <v>0</v>
      </c>
      <c r="AN80" s="1">
        <v>0</v>
      </c>
      <c r="AO80" s="1">
        <v>0</v>
      </c>
      <c r="AP80" s="1">
        <v>0</v>
      </c>
      <c r="AQ80" s="1">
        <v>0</v>
      </c>
      <c r="AR80" s="1">
        <v>0</v>
      </c>
      <c r="AS80" s="1">
        <v>0</v>
      </c>
      <c r="AT80" s="1">
        <v>0</v>
      </c>
      <c r="AU80" s="1">
        <v>0</v>
      </c>
      <c r="AV80" s="1">
        <v>0</v>
      </c>
    </row>
    <row r="81" spans="1:48">
      <c r="A81" s="1" t="s">
        <v>443</v>
      </c>
      <c r="B81" s="1" t="s">
        <v>444</v>
      </c>
      <c r="C81" s="1">
        <v>0</v>
      </c>
      <c r="D81" s="1">
        <v>0</v>
      </c>
      <c r="E81" s="1">
        <v>0</v>
      </c>
      <c r="F81" s="1">
        <v>0</v>
      </c>
      <c r="G81" s="1">
        <v>0</v>
      </c>
      <c r="H81" s="1">
        <v>0</v>
      </c>
      <c r="I81" s="1">
        <v>0</v>
      </c>
      <c r="J81" s="1">
        <v>0</v>
      </c>
      <c r="K81" s="1">
        <v>0</v>
      </c>
      <c r="L81" s="1">
        <v>0</v>
      </c>
      <c r="M81" s="1">
        <v>0</v>
      </c>
      <c r="N81" s="1">
        <v>0</v>
      </c>
      <c r="O81" s="1">
        <v>0</v>
      </c>
      <c r="P81" s="1">
        <v>0</v>
      </c>
      <c r="Q81" s="1">
        <v>0</v>
      </c>
      <c r="R81" s="1">
        <v>0</v>
      </c>
      <c r="S81" s="1">
        <v>0</v>
      </c>
      <c r="T81" s="1">
        <v>0</v>
      </c>
      <c r="U81" s="1">
        <v>0</v>
      </c>
      <c r="V81" s="1">
        <v>0</v>
      </c>
      <c r="W81" s="1">
        <v>0</v>
      </c>
      <c r="X81" s="1">
        <v>0</v>
      </c>
      <c r="Y81" s="1">
        <v>0</v>
      </c>
      <c r="Z81" s="1">
        <v>0</v>
      </c>
      <c r="AA81" s="1">
        <v>0</v>
      </c>
      <c r="AB81" s="1">
        <v>0</v>
      </c>
      <c r="AC81" s="1">
        <v>0</v>
      </c>
      <c r="AD81" s="1">
        <v>0</v>
      </c>
      <c r="AE81" s="1">
        <v>0</v>
      </c>
      <c r="AF81" s="1">
        <v>0</v>
      </c>
      <c r="AG81" s="1">
        <v>0</v>
      </c>
      <c r="AH81" s="1">
        <v>0</v>
      </c>
      <c r="AI81" s="1">
        <v>0</v>
      </c>
      <c r="AJ81" s="1">
        <v>0</v>
      </c>
      <c r="AK81" s="1">
        <v>0</v>
      </c>
      <c r="AL81" s="1">
        <v>0</v>
      </c>
      <c r="AM81" s="1">
        <v>0</v>
      </c>
      <c r="AN81" s="1">
        <v>0</v>
      </c>
      <c r="AO81" s="1">
        <v>0</v>
      </c>
      <c r="AP81" s="1">
        <v>0</v>
      </c>
      <c r="AQ81" s="1">
        <v>0</v>
      </c>
      <c r="AR81" s="1">
        <v>0</v>
      </c>
      <c r="AS81" s="1">
        <v>0</v>
      </c>
      <c r="AT81" s="1">
        <v>0</v>
      </c>
      <c r="AU81" s="1">
        <v>0</v>
      </c>
      <c r="AV81" s="1">
        <v>0</v>
      </c>
    </row>
    <row r="82" spans="1:48">
      <c r="A82" s="1" t="s">
        <v>445</v>
      </c>
      <c r="B82" s="1" t="s">
        <v>446</v>
      </c>
      <c r="C82" s="1">
        <v>0</v>
      </c>
      <c r="D82" s="1">
        <v>0</v>
      </c>
      <c r="E82" s="1">
        <v>0</v>
      </c>
      <c r="F82" s="1">
        <v>0</v>
      </c>
      <c r="G82" s="1">
        <v>0</v>
      </c>
      <c r="H82" s="1">
        <v>0</v>
      </c>
      <c r="I82" s="1">
        <v>0</v>
      </c>
      <c r="J82" s="1">
        <v>0</v>
      </c>
      <c r="K82" s="1">
        <v>0</v>
      </c>
      <c r="L82" s="1">
        <v>0</v>
      </c>
      <c r="M82" s="1">
        <v>0</v>
      </c>
      <c r="N82" s="1">
        <v>0</v>
      </c>
      <c r="O82" s="1">
        <v>0</v>
      </c>
      <c r="P82" s="1">
        <v>0</v>
      </c>
      <c r="Q82" s="1">
        <v>0</v>
      </c>
      <c r="R82" s="1">
        <v>0</v>
      </c>
      <c r="S82" s="1">
        <v>0</v>
      </c>
      <c r="T82" s="1">
        <v>0</v>
      </c>
      <c r="U82" s="1">
        <v>0</v>
      </c>
      <c r="V82" s="1">
        <v>0</v>
      </c>
      <c r="W82" s="1">
        <v>0</v>
      </c>
      <c r="X82" s="1">
        <v>0</v>
      </c>
      <c r="Y82" s="1">
        <v>0</v>
      </c>
      <c r="Z82" s="1">
        <v>0</v>
      </c>
      <c r="AA82" s="1">
        <v>0</v>
      </c>
      <c r="AB82" s="1">
        <v>0</v>
      </c>
      <c r="AC82" s="1">
        <v>0</v>
      </c>
      <c r="AD82" s="1">
        <v>0</v>
      </c>
      <c r="AE82" s="1">
        <v>0</v>
      </c>
      <c r="AF82" s="1">
        <v>0</v>
      </c>
      <c r="AG82" s="1">
        <v>0</v>
      </c>
      <c r="AH82" s="1">
        <v>0</v>
      </c>
      <c r="AI82" s="1">
        <v>0</v>
      </c>
      <c r="AJ82" s="1">
        <v>0</v>
      </c>
      <c r="AK82" s="1">
        <v>0</v>
      </c>
      <c r="AL82" s="1">
        <v>0</v>
      </c>
      <c r="AM82" s="1">
        <v>0</v>
      </c>
      <c r="AN82" s="1">
        <v>0</v>
      </c>
      <c r="AO82" s="1">
        <v>0</v>
      </c>
      <c r="AP82" s="1">
        <v>0</v>
      </c>
      <c r="AQ82" s="1">
        <v>0</v>
      </c>
      <c r="AR82" s="1">
        <v>0</v>
      </c>
      <c r="AS82" s="1">
        <v>0</v>
      </c>
      <c r="AT82" s="1">
        <v>0</v>
      </c>
      <c r="AU82" s="1">
        <v>0</v>
      </c>
      <c r="AV82" s="1">
        <v>0</v>
      </c>
    </row>
    <row r="83" spans="1:48">
      <c r="A83" s="1" t="s">
        <v>447</v>
      </c>
      <c r="B83" s="1" t="s">
        <v>448</v>
      </c>
      <c r="C83" s="1">
        <v>0</v>
      </c>
      <c r="D83" s="1">
        <v>0</v>
      </c>
      <c r="E83" s="1">
        <v>0</v>
      </c>
      <c r="F83" s="1">
        <v>0</v>
      </c>
      <c r="G83" s="1">
        <v>0</v>
      </c>
      <c r="H83" s="1">
        <v>0</v>
      </c>
      <c r="I83" s="1">
        <v>0</v>
      </c>
      <c r="J83" s="1">
        <v>0</v>
      </c>
      <c r="K83" s="1">
        <v>0</v>
      </c>
      <c r="L83" s="1">
        <v>0</v>
      </c>
      <c r="M83" s="1">
        <v>0</v>
      </c>
      <c r="N83" s="1">
        <v>0</v>
      </c>
      <c r="O83" s="1">
        <v>0</v>
      </c>
      <c r="P83" s="1">
        <v>0</v>
      </c>
      <c r="Q83" s="1">
        <v>0</v>
      </c>
      <c r="R83" s="1">
        <v>0</v>
      </c>
      <c r="S83" s="1">
        <v>0</v>
      </c>
      <c r="T83" s="1">
        <v>0</v>
      </c>
      <c r="U83" s="1">
        <v>0</v>
      </c>
      <c r="V83" s="1">
        <v>0</v>
      </c>
      <c r="W83" s="1">
        <v>0</v>
      </c>
      <c r="X83" s="1">
        <v>0</v>
      </c>
      <c r="Y83" s="1">
        <v>0</v>
      </c>
      <c r="Z83" s="1">
        <v>0</v>
      </c>
      <c r="AA83" s="1">
        <v>0</v>
      </c>
      <c r="AB83" s="1">
        <v>0</v>
      </c>
      <c r="AC83" s="1">
        <v>0</v>
      </c>
      <c r="AD83" s="1">
        <v>0</v>
      </c>
      <c r="AE83" s="1">
        <v>0</v>
      </c>
      <c r="AF83" s="1">
        <v>0</v>
      </c>
      <c r="AG83" s="1">
        <v>0</v>
      </c>
      <c r="AH83" s="1">
        <v>0</v>
      </c>
      <c r="AI83" s="1">
        <v>0</v>
      </c>
      <c r="AJ83" s="1">
        <v>0</v>
      </c>
      <c r="AK83" s="1">
        <v>0</v>
      </c>
      <c r="AL83" s="1">
        <v>0</v>
      </c>
      <c r="AM83" s="1">
        <v>0</v>
      </c>
      <c r="AN83" s="1">
        <v>0</v>
      </c>
      <c r="AO83" s="1">
        <v>0</v>
      </c>
      <c r="AP83" s="1">
        <v>0</v>
      </c>
      <c r="AQ83" s="1">
        <v>0</v>
      </c>
      <c r="AR83" s="1">
        <v>0</v>
      </c>
      <c r="AS83" s="1">
        <v>0</v>
      </c>
      <c r="AT83" s="1">
        <v>0</v>
      </c>
      <c r="AU83" s="1">
        <v>0</v>
      </c>
      <c r="AV83" s="1">
        <v>0</v>
      </c>
    </row>
    <row r="84" spans="1:48">
      <c r="A84" s="1" t="s">
        <v>2758</v>
      </c>
      <c r="B84" s="1" t="s">
        <v>450</v>
      </c>
      <c r="C84" s="1">
        <v>0</v>
      </c>
      <c r="D84" s="1">
        <v>0</v>
      </c>
      <c r="E84" s="1">
        <v>0</v>
      </c>
      <c r="F84" s="1">
        <v>0</v>
      </c>
      <c r="G84" s="1">
        <v>0</v>
      </c>
      <c r="H84" s="1">
        <v>0</v>
      </c>
      <c r="I84" s="1">
        <v>0</v>
      </c>
      <c r="J84" s="1">
        <v>0</v>
      </c>
      <c r="K84" s="1">
        <v>0</v>
      </c>
      <c r="L84" s="1">
        <v>0</v>
      </c>
      <c r="M84" s="1">
        <v>0</v>
      </c>
      <c r="N84" s="1">
        <v>0</v>
      </c>
      <c r="O84" s="1">
        <v>0</v>
      </c>
      <c r="P84" s="1">
        <v>0</v>
      </c>
      <c r="Q84" s="1">
        <v>0</v>
      </c>
      <c r="R84" s="1">
        <v>0</v>
      </c>
      <c r="S84" s="1">
        <v>0</v>
      </c>
      <c r="T84" s="1">
        <v>0</v>
      </c>
      <c r="U84" s="1">
        <v>0</v>
      </c>
      <c r="V84" s="1">
        <v>0</v>
      </c>
      <c r="W84" s="1">
        <v>0</v>
      </c>
      <c r="X84" s="1">
        <v>0</v>
      </c>
      <c r="Y84" s="1">
        <v>0</v>
      </c>
      <c r="Z84" s="1">
        <v>0</v>
      </c>
      <c r="AA84" s="1">
        <v>0</v>
      </c>
      <c r="AB84" s="1">
        <v>0</v>
      </c>
      <c r="AC84" s="1">
        <v>0</v>
      </c>
      <c r="AD84" s="1">
        <v>0</v>
      </c>
      <c r="AE84" s="1">
        <v>0</v>
      </c>
      <c r="AF84" s="1">
        <v>0</v>
      </c>
      <c r="AG84" s="1">
        <v>0</v>
      </c>
      <c r="AH84" s="1">
        <v>0</v>
      </c>
      <c r="AI84" s="1">
        <v>0</v>
      </c>
      <c r="AJ84" s="1">
        <v>0</v>
      </c>
      <c r="AK84" s="1">
        <v>0</v>
      </c>
      <c r="AL84" s="1">
        <v>0</v>
      </c>
      <c r="AM84" s="1">
        <v>0</v>
      </c>
      <c r="AN84" s="1">
        <v>0</v>
      </c>
      <c r="AO84" s="1">
        <v>0</v>
      </c>
      <c r="AP84" s="1">
        <v>0</v>
      </c>
      <c r="AQ84" s="1">
        <v>0</v>
      </c>
      <c r="AR84" s="1">
        <v>0</v>
      </c>
      <c r="AS84" s="1">
        <v>0</v>
      </c>
      <c r="AT84" s="1">
        <v>0</v>
      </c>
      <c r="AU84" s="1">
        <v>0</v>
      </c>
      <c r="AV84" s="1">
        <v>0</v>
      </c>
    </row>
    <row r="85" spans="1:48">
      <c r="A85" s="1" t="s">
        <v>451</v>
      </c>
      <c r="B85" s="1" t="s">
        <v>452</v>
      </c>
      <c r="C85" s="1">
        <v>0</v>
      </c>
      <c r="D85" s="1">
        <v>0</v>
      </c>
      <c r="E85" s="1">
        <v>0</v>
      </c>
      <c r="F85" s="1">
        <v>0</v>
      </c>
      <c r="G85" s="1">
        <v>0</v>
      </c>
      <c r="H85" s="1">
        <v>0</v>
      </c>
      <c r="I85" s="1">
        <v>0</v>
      </c>
      <c r="J85" s="1">
        <v>0</v>
      </c>
      <c r="K85" s="1">
        <v>0</v>
      </c>
      <c r="L85" s="1">
        <v>0</v>
      </c>
      <c r="M85" s="1">
        <v>0</v>
      </c>
      <c r="N85" s="1">
        <v>0</v>
      </c>
      <c r="O85" s="1">
        <v>0</v>
      </c>
      <c r="P85" s="1">
        <v>0</v>
      </c>
      <c r="Q85" s="1">
        <v>0</v>
      </c>
      <c r="R85" s="1">
        <v>0</v>
      </c>
      <c r="S85" s="1">
        <v>0</v>
      </c>
      <c r="T85" s="1">
        <v>0</v>
      </c>
      <c r="U85" s="1">
        <v>0</v>
      </c>
      <c r="V85" s="1">
        <v>0</v>
      </c>
      <c r="W85" s="1">
        <v>0</v>
      </c>
      <c r="X85" s="1">
        <v>0</v>
      </c>
      <c r="Y85" s="1">
        <v>0</v>
      </c>
      <c r="Z85" s="1">
        <v>0</v>
      </c>
      <c r="AA85" s="1">
        <v>0</v>
      </c>
      <c r="AB85" s="1">
        <v>0</v>
      </c>
      <c r="AC85" s="1">
        <v>0</v>
      </c>
      <c r="AD85" s="1">
        <v>0</v>
      </c>
      <c r="AE85" s="1">
        <v>0</v>
      </c>
      <c r="AF85" s="1">
        <v>0</v>
      </c>
      <c r="AG85" s="1">
        <v>0</v>
      </c>
      <c r="AH85" s="1">
        <v>0</v>
      </c>
      <c r="AI85" s="1">
        <v>0</v>
      </c>
      <c r="AJ85" s="1">
        <v>0</v>
      </c>
      <c r="AK85" s="1">
        <v>0</v>
      </c>
      <c r="AL85" s="1">
        <v>0</v>
      </c>
      <c r="AM85" s="1">
        <v>0</v>
      </c>
      <c r="AN85" s="1">
        <v>0</v>
      </c>
      <c r="AO85" s="1">
        <v>0</v>
      </c>
      <c r="AP85" s="1">
        <v>0</v>
      </c>
      <c r="AQ85" s="1">
        <v>0</v>
      </c>
      <c r="AR85" s="1">
        <v>0</v>
      </c>
      <c r="AS85" s="1">
        <v>0</v>
      </c>
      <c r="AT85" s="1">
        <v>0</v>
      </c>
      <c r="AU85" s="1">
        <v>0</v>
      </c>
      <c r="AV85" s="1">
        <v>0</v>
      </c>
    </row>
    <row r="86" spans="1:48">
      <c r="A86" s="1" t="s">
        <v>453</v>
      </c>
      <c r="B86" s="1" t="s">
        <v>454</v>
      </c>
      <c r="C86" s="1">
        <v>0</v>
      </c>
      <c r="D86" s="1">
        <v>0</v>
      </c>
      <c r="E86" s="1">
        <v>0</v>
      </c>
      <c r="F86" s="1">
        <v>0</v>
      </c>
      <c r="G86" s="1">
        <v>0</v>
      </c>
      <c r="H86" s="1">
        <v>0</v>
      </c>
      <c r="I86" s="1">
        <v>0</v>
      </c>
      <c r="J86" s="1">
        <v>0</v>
      </c>
      <c r="K86" s="1">
        <v>0</v>
      </c>
      <c r="L86" s="1">
        <v>0</v>
      </c>
      <c r="M86" s="1">
        <v>0</v>
      </c>
      <c r="N86" s="1">
        <v>0</v>
      </c>
      <c r="O86" s="1">
        <v>0</v>
      </c>
      <c r="P86" s="1">
        <v>0</v>
      </c>
      <c r="Q86" s="1">
        <v>0</v>
      </c>
      <c r="R86" s="1">
        <v>0</v>
      </c>
      <c r="S86" s="1">
        <v>0</v>
      </c>
      <c r="T86" s="1">
        <v>0</v>
      </c>
      <c r="U86" s="1">
        <v>0</v>
      </c>
      <c r="V86" s="1">
        <v>0</v>
      </c>
      <c r="W86" s="1">
        <v>0</v>
      </c>
      <c r="X86" s="1">
        <v>0</v>
      </c>
      <c r="Y86" s="1">
        <v>0</v>
      </c>
      <c r="Z86" s="1">
        <v>0</v>
      </c>
      <c r="AA86" s="1">
        <v>0</v>
      </c>
      <c r="AB86" s="1">
        <v>0</v>
      </c>
      <c r="AC86" s="1">
        <v>0</v>
      </c>
      <c r="AD86" s="1">
        <v>0</v>
      </c>
      <c r="AE86" s="1">
        <v>0</v>
      </c>
      <c r="AF86" s="1">
        <v>0</v>
      </c>
      <c r="AG86" s="1">
        <v>0</v>
      </c>
      <c r="AH86" s="1">
        <v>0</v>
      </c>
      <c r="AI86" s="1">
        <v>0</v>
      </c>
      <c r="AJ86" s="1">
        <v>0</v>
      </c>
      <c r="AK86" s="1">
        <v>0</v>
      </c>
      <c r="AL86" s="1">
        <v>0</v>
      </c>
      <c r="AM86" s="1">
        <v>0</v>
      </c>
      <c r="AN86" s="1">
        <v>0</v>
      </c>
      <c r="AO86" s="1">
        <v>0</v>
      </c>
      <c r="AP86" s="1">
        <v>0</v>
      </c>
      <c r="AQ86" s="1">
        <v>0</v>
      </c>
      <c r="AR86" s="1">
        <v>0</v>
      </c>
      <c r="AS86" s="1">
        <v>0</v>
      </c>
      <c r="AT86" s="1">
        <v>0</v>
      </c>
      <c r="AU86" s="1">
        <v>0</v>
      </c>
      <c r="AV86" s="1">
        <v>0</v>
      </c>
    </row>
    <row r="87" spans="1:48">
      <c r="A87" s="1" t="s">
        <v>455</v>
      </c>
      <c r="B87" s="1" t="s">
        <v>456</v>
      </c>
      <c r="C87" s="1">
        <v>0</v>
      </c>
      <c r="D87" s="1">
        <v>0</v>
      </c>
      <c r="E87" s="1">
        <v>0</v>
      </c>
      <c r="F87" s="1">
        <v>0</v>
      </c>
      <c r="G87" s="1">
        <v>0</v>
      </c>
      <c r="H87" s="1">
        <v>0</v>
      </c>
      <c r="I87" s="1">
        <v>0</v>
      </c>
      <c r="J87" s="1">
        <v>0</v>
      </c>
      <c r="K87" s="1">
        <v>0</v>
      </c>
      <c r="L87" s="1">
        <v>0</v>
      </c>
      <c r="M87" s="1">
        <v>0</v>
      </c>
      <c r="N87" s="1">
        <v>0</v>
      </c>
      <c r="O87" s="1">
        <v>0</v>
      </c>
      <c r="P87" s="1">
        <v>0</v>
      </c>
      <c r="Q87" s="1">
        <v>0</v>
      </c>
      <c r="R87" s="1">
        <v>0</v>
      </c>
      <c r="S87" s="1">
        <v>0</v>
      </c>
      <c r="T87" s="1">
        <v>0</v>
      </c>
      <c r="U87" s="1">
        <v>0</v>
      </c>
      <c r="V87" s="1">
        <v>0</v>
      </c>
      <c r="W87" s="1">
        <v>0</v>
      </c>
      <c r="X87" s="1">
        <v>0</v>
      </c>
      <c r="Y87" s="1">
        <v>0</v>
      </c>
      <c r="Z87" s="1">
        <v>0</v>
      </c>
      <c r="AA87" s="1">
        <v>0</v>
      </c>
      <c r="AB87" s="1">
        <v>0</v>
      </c>
      <c r="AC87" s="1">
        <v>0</v>
      </c>
      <c r="AD87" s="1">
        <v>0</v>
      </c>
      <c r="AE87" s="1">
        <v>0</v>
      </c>
      <c r="AF87" s="1">
        <v>0</v>
      </c>
      <c r="AG87" s="1">
        <v>0</v>
      </c>
      <c r="AH87" s="1">
        <v>0</v>
      </c>
      <c r="AI87" s="1">
        <v>0</v>
      </c>
      <c r="AJ87" s="1">
        <v>0</v>
      </c>
      <c r="AK87" s="1">
        <v>0</v>
      </c>
      <c r="AL87" s="1">
        <v>0</v>
      </c>
      <c r="AM87" s="1">
        <v>0</v>
      </c>
      <c r="AN87" s="1">
        <v>0</v>
      </c>
      <c r="AO87" s="1">
        <v>0</v>
      </c>
      <c r="AP87" s="1">
        <v>0</v>
      </c>
      <c r="AQ87" s="1">
        <v>0</v>
      </c>
      <c r="AR87" s="1">
        <v>0</v>
      </c>
      <c r="AS87" s="1">
        <v>0</v>
      </c>
      <c r="AT87" s="1">
        <v>0</v>
      </c>
      <c r="AU87" s="1">
        <v>0</v>
      </c>
      <c r="AV87" s="1">
        <v>0</v>
      </c>
    </row>
    <row r="88" spans="1:48">
      <c r="A88" s="1" t="s">
        <v>2759</v>
      </c>
      <c r="B88" s="1" t="s">
        <v>458</v>
      </c>
      <c r="C88" s="1">
        <v>0</v>
      </c>
      <c r="D88" s="1">
        <v>0</v>
      </c>
      <c r="E88" s="1">
        <v>0</v>
      </c>
      <c r="F88" s="1">
        <v>0</v>
      </c>
      <c r="G88" s="1">
        <v>0</v>
      </c>
      <c r="H88" s="1">
        <v>0</v>
      </c>
      <c r="I88" s="1">
        <v>0</v>
      </c>
      <c r="J88" s="1">
        <v>0</v>
      </c>
      <c r="K88" s="1">
        <v>0</v>
      </c>
      <c r="L88" s="1">
        <v>0</v>
      </c>
      <c r="M88" s="1">
        <v>0</v>
      </c>
      <c r="N88" s="1">
        <v>0</v>
      </c>
      <c r="O88" s="1">
        <v>0</v>
      </c>
      <c r="P88" s="1">
        <v>0</v>
      </c>
      <c r="Q88" s="1">
        <v>0</v>
      </c>
      <c r="R88" s="1">
        <v>0</v>
      </c>
      <c r="S88" s="1">
        <v>0</v>
      </c>
      <c r="T88" s="1">
        <v>0</v>
      </c>
      <c r="U88" s="1">
        <v>0</v>
      </c>
      <c r="V88" s="1">
        <v>0</v>
      </c>
      <c r="W88" s="1">
        <v>0</v>
      </c>
      <c r="X88" s="1">
        <v>0</v>
      </c>
      <c r="Y88" s="1">
        <v>0</v>
      </c>
      <c r="Z88" s="1">
        <v>0</v>
      </c>
      <c r="AA88" s="1">
        <v>0</v>
      </c>
      <c r="AB88" s="1">
        <v>0</v>
      </c>
      <c r="AC88" s="1">
        <v>0</v>
      </c>
      <c r="AD88" s="1">
        <v>0</v>
      </c>
      <c r="AE88" s="1">
        <v>0</v>
      </c>
      <c r="AF88" s="1">
        <v>0</v>
      </c>
      <c r="AG88" s="1">
        <v>0</v>
      </c>
      <c r="AH88" s="1">
        <v>0</v>
      </c>
      <c r="AI88" s="1">
        <v>0</v>
      </c>
      <c r="AJ88" s="1">
        <v>0</v>
      </c>
      <c r="AK88" s="1">
        <v>0</v>
      </c>
      <c r="AL88" s="1">
        <v>0</v>
      </c>
      <c r="AM88" s="1">
        <v>0</v>
      </c>
      <c r="AN88" s="1">
        <v>0</v>
      </c>
      <c r="AO88" s="1">
        <v>0</v>
      </c>
      <c r="AP88" s="1">
        <v>0</v>
      </c>
      <c r="AQ88" s="1">
        <v>0</v>
      </c>
      <c r="AR88" s="1">
        <v>0</v>
      </c>
      <c r="AS88" s="1">
        <v>0</v>
      </c>
      <c r="AT88" s="1">
        <v>0</v>
      </c>
      <c r="AU88" s="1">
        <v>0</v>
      </c>
      <c r="AV88" s="1">
        <v>0</v>
      </c>
    </row>
    <row r="89" spans="1:48">
      <c r="A89" s="1" t="s">
        <v>459</v>
      </c>
      <c r="B89" s="1" t="s">
        <v>460</v>
      </c>
      <c r="C89" s="1">
        <v>0</v>
      </c>
      <c r="D89" s="1">
        <v>0</v>
      </c>
      <c r="E89" s="1">
        <v>0</v>
      </c>
      <c r="F89" s="1">
        <v>0</v>
      </c>
      <c r="G89" s="1">
        <v>0</v>
      </c>
      <c r="H89" s="1">
        <v>0</v>
      </c>
      <c r="I89" s="1">
        <v>0</v>
      </c>
      <c r="J89" s="1">
        <v>0</v>
      </c>
      <c r="K89" s="1">
        <v>0</v>
      </c>
      <c r="L89" s="1">
        <v>0</v>
      </c>
      <c r="M89" s="1">
        <v>0</v>
      </c>
      <c r="N89" s="1">
        <v>0</v>
      </c>
      <c r="O89" s="1">
        <v>0</v>
      </c>
      <c r="P89" s="1">
        <v>0</v>
      </c>
      <c r="Q89" s="1">
        <v>0</v>
      </c>
      <c r="R89" s="1">
        <v>0</v>
      </c>
      <c r="S89" s="1">
        <v>0</v>
      </c>
      <c r="T89" s="1">
        <v>0</v>
      </c>
      <c r="U89" s="1">
        <v>0</v>
      </c>
      <c r="V89" s="1">
        <v>0</v>
      </c>
      <c r="W89" s="1">
        <v>0</v>
      </c>
      <c r="X89" s="1">
        <v>0</v>
      </c>
      <c r="Y89" s="1">
        <v>0</v>
      </c>
      <c r="Z89" s="1">
        <v>0</v>
      </c>
      <c r="AA89" s="1">
        <v>0</v>
      </c>
      <c r="AB89" s="1">
        <v>0</v>
      </c>
      <c r="AC89" s="1">
        <v>0</v>
      </c>
      <c r="AD89" s="1">
        <v>0</v>
      </c>
      <c r="AE89" s="1">
        <v>0</v>
      </c>
      <c r="AF89" s="1">
        <v>0</v>
      </c>
      <c r="AG89" s="1">
        <v>0</v>
      </c>
      <c r="AH89" s="1">
        <v>0</v>
      </c>
      <c r="AI89" s="1">
        <v>0</v>
      </c>
      <c r="AJ89" s="1">
        <v>0</v>
      </c>
      <c r="AK89" s="1">
        <v>0</v>
      </c>
      <c r="AL89" s="1">
        <v>0</v>
      </c>
      <c r="AM89" s="1">
        <v>0</v>
      </c>
      <c r="AN89" s="1">
        <v>0</v>
      </c>
      <c r="AO89" s="1">
        <v>0</v>
      </c>
      <c r="AP89" s="1">
        <v>0</v>
      </c>
      <c r="AQ89" s="1">
        <v>0</v>
      </c>
      <c r="AR89" s="1">
        <v>0</v>
      </c>
      <c r="AS89" s="1">
        <v>0</v>
      </c>
      <c r="AT89" s="1">
        <v>0</v>
      </c>
      <c r="AU89" s="1">
        <v>0</v>
      </c>
      <c r="AV89" s="1">
        <v>0</v>
      </c>
    </row>
    <row r="90" spans="1:48">
      <c r="A90" s="1" t="s">
        <v>461</v>
      </c>
      <c r="B90" s="1" t="s">
        <v>462</v>
      </c>
      <c r="C90" s="1">
        <v>0</v>
      </c>
      <c r="D90" s="1">
        <v>0</v>
      </c>
      <c r="E90" s="1">
        <v>0</v>
      </c>
      <c r="F90" s="1">
        <v>0</v>
      </c>
      <c r="G90" s="1">
        <v>0</v>
      </c>
      <c r="H90" s="1">
        <v>0</v>
      </c>
      <c r="I90" s="1">
        <v>0</v>
      </c>
      <c r="J90" s="1">
        <v>0</v>
      </c>
      <c r="K90" s="1">
        <v>0</v>
      </c>
      <c r="L90" s="1">
        <v>0</v>
      </c>
      <c r="M90" s="1">
        <v>0</v>
      </c>
      <c r="N90" s="1">
        <v>0</v>
      </c>
      <c r="O90" s="1">
        <v>0</v>
      </c>
      <c r="P90" s="1">
        <v>0</v>
      </c>
      <c r="Q90" s="1">
        <v>0</v>
      </c>
      <c r="R90" s="1">
        <v>0</v>
      </c>
      <c r="S90" s="1">
        <v>0</v>
      </c>
      <c r="T90" s="1">
        <v>0</v>
      </c>
      <c r="U90" s="1">
        <v>0</v>
      </c>
      <c r="V90" s="1">
        <v>0</v>
      </c>
      <c r="W90" s="1">
        <v>0</v>
      </c>
      <c r="X90" s="1">
        <v>0</v>
      </c>
      <c r="Y90" s="1">
        <v>0</v>
      </c>
      <c r="Z90" s="1">
        <v>0</v>
      </c>
      <c r="AA90" s="1">
        <v>0</v>
      </c>
      <c r="AB90" s="1">
        <v>0</v>
      </c>
      <c r="AC90" s="1">
        <v>0</v>
      </c>
      <c r="AD90" s="1">
        <v>0</v>
      </c>
      <c r="AE90" s="1">
        <v>0</v>
      </c>
      <c r="AF90" s="1">
        <v>0</v>
      </c>
      <c r="AG90" s="1">
        <v>0</v>
      </c>
      <c r="AH90" s="1">
        <v>0</v>
      </c>
      <c r="AI90" s="1">
        <v>0</v>
      </c>
      <c r="AJ90" s="1">
        <v>0</v>
      </c>
      <c r="AK90" s="1">
        <v>0</v>
      </c>
      <c r="AL90" s="1">
        <v>0</v>
      </c>
      <c r="AM90" s="1">
        <v>0</v>
      </c>
      <c r="AN90" s="1">
        <v>0</v>
      </c>
      <c r="AO90" s="1">
        <v>0</v>
      </c>
      <c r="AP90" s="1">
        <v>0</v>
      </c>
      <c r="AQ90" s="1">
        <v>0</v>
      </c>
      <c r="AR90" s="1">
        <v>0</v>
      </c>
      <c r="AS90" s="1">
        <v>0</v>
      </c>
      <c r="AT90" s="1">
        <v>0</v>
      </c>
      <c r="AU90" s="1">
        <v>0</v>
      </c>
      <c r="AV90" s="1">
        <v>0</v>
      </c>
    </row>
    <row r="91" spans="1:48">
      <c r="A91" s="1" t="s">
        <v>463</v>
      </c>
      <c r="B91" s="1" t="s">
        <v>464</v>
      </c>
      <c r="C91" s="1">
        <v>0</v>
      </c>
      <c r="D91" s="1">
        <v>0</v>
      </c>
      <c r="E91" s="1">
        <v>0</v>
      </c>
      <c r="F91" s="1">
        <v>0</v>
      </c>
      <c r="G91" s="1">
        <v>0</v>
      </c>
      <c r="H91" s="1">
        <v>0</v>
      </c>
      <c r="I91" s="1">
        <v>0</v>
      </c>
      <c r="J91" s="1">
        <v>0</v>
      </c>
      <c r="K91" s="1">
        <v>0</v>
      </c>
      <c r="L91" s="1">
        <v>0</v>
      </c>
      <c r="M91" s="1">
        <v>0</v>
      </c>
      <c r="N91" s="1">
        <v>0</v>
      </c>
      <c r="O91" s="1">
        <v>0</v>
      </c>
      <c r="P91" s="1">
        <v>0</v>
      </c>
      <c r="Q91" s="1">
        <v>0</v>
      </c>
      <c r="R91" s="1">
        <v>0</v>
      </c>
      <c r="S91" s="1">
        <v>0</v>
      </c>
      <c r="T91" s="1">
        <v>0</v>
      </c>
      <c r="U91" s="1">
        <v>0</v>
      </c>
      <c r="V91" s="1">
        <v>0</v>
      </c>
      <c r="W91" s="1">
        <v>0</v>
      </c>
      <c r="X91" s="1">
        <v>0</v>
      </c>
      <c r="Y91" s="1">
        <v>0</v>
      </c>
      <c r="Z91" s="1">
        <v>0</v>
      </c>
      <c r="AA91" s="1">
        <v>0</v>
      </c>
      <c r="AB91" s="1">
        <v>0</v>
      </c>
      <c r="AC91" s="1">
        <v>0</v>
      </c>
      <c r="AD91" s="1">
        <v>0</v>
      </c>
      <c r="AE91" s="1">
        <v>0</v>
      </c>
      <c r="AF91" s="1">
        <v>0</v>
      </c>
      <c r="AG91" s="1">
        <v>0</v>
      </c>
      <c r="AH91" s="1">
        <v>0</v>
      </c>
      <c r="AI91" s="1">
        <v>0</v>
      </c>
      <c r="AJ91" s="1">
        <v>0</v>
      </c>
      <c r="AK91" s="1">
        <v>0</v>
      </c>
      <c r="AL91" s="1">
        <v>0</v>
      </c>
      <c r="AM91" s="1">
        <v>0</v>
      </c>
      <c r="AN91" s="1">
        <v>0</v>
      </c>
      <c r="AO91" s="1">
        <v>0</v>
      </c>
      <c r="AP91" s="1">
        <v>0</v>
      </c>
      <c r="AQ91" s="1">
        <v>0</v>
      </c>
      <c r="AR91" s="1">
        <v>0</v>
      </c>
      <c r="AS91" s="1">
        <v>0</v>
      </c>
      <c r="AT91" s="1">
        <v>0</v>
      </c>
      <c r="AU91" s="1">
        <v>0</v>
      </c>
      <c r="AV91" s="1">
        <v>0</v>
      </c>
    </row>
    <row r="92" spans="1:48">
      <c r="A92" s="1" t="s">
        <v>2760</v>
      </c>
      <c r="B92" s="1" t="s">
        <v>466</v>
      </c>
      <c r="C92" s="1">
        <v>0</v>
      </c>
      <c r="D92" s="1">
        <v>0</v>
      </c>
      <c r="E92" s="1">
        <v>0</v>
      </c>
      <c r="F92" s="1">
        <v>0</v>
      </c>
      <c r="G92" s="1">
        <v>0</v>
      </c>
      <c r="H92" s="1">
        <v>0</v>
      </c>
      <c r="I92" s="1">
        <v>0</v>
      </c>
      <c r="J92" s="1">
        <v>0</v>
      </c>
      <c r="K92" s="1">
        <v>0</v>
      </c>
      <c r="L92" s="1">
        <v>0</v>
      </c>
      <c r="M92" s="1">
        <v>0</v>
      </c>
      <c r="N92" s="1">
        <v>0</v>
      </c>
      <c r="O92" s="1">
        <v>0</v>
      </c>
      <c r="P92" s="1">
        <v>0</v>
      </c>
      <c r="Q92" s="1">
        <v>0</v>
      </c>
      <c r="R92" s="1">
        <v>0</v>
      </c>
      <c r="S92" s="1">
        <v>0</v>
      </c>
      <c r="T92" s="1">
        <v>0</v>
      </c>
      <c r="U92" s="1">
        <v>0</v>
      </c>
      <c r="V92" s="1">
        <v>0</v>
      </c>
      <c r="W92" s="1">
        <v>0</v>
      </c>
      <c r="X92" s="1">
        <v>0</v>
      </c>
      <c r="Y92" s="1">
        <v>0</v>
      </c>
      <c r="Z92" s="1">
        <v>0</v>
      </c>
      <c r="AA92" s="1">
        <v>0</v>
      </c>
      <c r="AB92" s="1">
        <v>0</v>
      </c>
      <c r="AC92" s="1">
        <v>0</v>
      </c>
      <c r="AD92" s="1">
        <v>0</v>
      </c>
      <c r="AE92" s="1">
        <v>0</v>
      </c>
      <c r="AF92" s="1">
        <v>0</v>
      </c>
      <c r="AG92" s="1">
        <v>0</v>
      </c>
      <c r="AH92" s="1">
        <v>0</v>
      </c>
      <c r="AI92" s="1">
        <v>0</v>
      </c>
      <c r="AJ92" s="1">
        <v>0</v>
      </c>
      <c r="AK92" s="1">
        <v>0</v>
      </c>
      <c r="AL92" s="1">
        <v>0</v>
      </c>
      <c r="AM92" s="1">
        <v>0</v>
      </c>
      <c r="AN92" s="1">
        <v>0</v>
      </c>
      <c r="AO92" s="1">
        <v>0</v>
      </c>
      <c r="AP92" s="1">
        <v>0</v>
      </c>
      <c r="AQ92" s="1">
        <v>0</v>
      </c>
      <c r="AR92" s="1">
        <v>0</v>
      </c>
      <c r="AS92" s="1">
        <v>0</v>
      </c>
      <c r="AT92" s="1">
        <v>0</v>
      </c>
      <c r="AU92" s="1">
        <v>0</v>
      </c>
      <c r="AV92" s="1">
        <v>0</v>
      </c>
    </row>
    <row r="93" spans="1:48">
      <c r="A93" s="1" t="s">
        <v>467</v>
      </c>
      <c r="B93" s="1" t="s">
        <v>468</v>
      </c>
      <c r="C93" s="1">
        <v>0</v>
      </c>
      <c r="D93" s="1">
        <v>0</v>
      </c>
      <c r="E93" s="1">
        <v>0</v>
      </c>
      <c r="F93" s="1">
        <v>0</v>
      </c>
      <c r="G93" s="1">
        <v>0</v>
      </c>
      <c r="H93" s="1">
        <v>0</v>
      </c>
      <c r="I93" s="1">
        <v>0</v>
      </c>
      <c r="J93" s="1">
        <v>0</v>
      </c>
      <c r="K93" s="1">
        <v>0</v>
      </c>
      <c r="L93" s="1">
        <v>0</v>
      </c>
      <c r="M93" s="1">
        <v>0</v>
      </c>
      <c r="N93" s="1">
        <v>0</v>
      </c>
      <c r="O93" s="1">
        <v>0</v>
      </c>
      <c r="P93" s="1">
        <v>0</v>
      </c>
      <c r="Q93" s="1">
        <v>0</v>
      </c>
      <c r="R93" s="1">
        <v>0</v>
      </c>
      <c r="S93" s="1">
        <v>0</v>
      </c>
      <c r="T93" s="1">
        <v>0</v>
      </c>
      <c r="U93" s="1">
        <v>0</v>
      </c>
      <c r="V93" s="1">
        <v>0</v>
      </c>
      <c r="W93" s="1">
        <v>0</v>
      </c>
      <c r="X93" s="1">
        <v>0</v>
      </c>
      <c r="Y93" s="1">
        <v>0</v>
      </c>
      <c r="Z93" s="1">
        <v>0</v>
      </c>
      <c r="AA93" s="1">
        <v>0</v>
      </c>
      <c r="AB93" s="1">
        <v>0</v>
      </c>
      <c r="AC93" s="1">
        <v>0</v>
      </c>
      <c r="AD93" s="1">
        <v>0</v>
      </c>
      <c r="AE93" s="1">
        <v>0</v>
      </c>
      <c r="AF93" s="1">
        <v>0</v>
      </c>
      <c r="AG93" s="1">
        <v>0</v>
      </c>
      <c r="AH93" s="1">
        <v>0</v>
      </c>
      <c r="AI93" s="1">
        <v>0</v>
      </c>
      <c r="AJ93" s="1">
        <v>0</v>
      </c>
      <c r="AK93" s="1">
        <v>0</v>
      </c>
      <c r="AL93" s="1">
        <v>0</v>
      </c>
      <c r="AM93" s="1">
        <v>0</v>
      </c>
      <c r="AN93" s="1">
        <v>0</v>
      </c>
      <c r="AO93" s="1">
        <v>0</v>
      </c>
      <c r="AP93" s="1">
        <v>0</v>
      </c>
      <c r="AQ93" s="1">
        <v>0</v>
      </c>
      <c r="AR93" s="1">
        <v>0</v>
      </c>
      <c r="AS93" s="1">
        <v>0</v>
      </c>
      <c r="AT93" s="1">
        <v>0</v>
      </c>
      <c r="AU93" s="1">
        <v>0</v>
      </c>
      <c r="AV93" s="1">
        <v>0</v>
      </c>
    </row>
    <row r="94" spans="1:48">
      <c r="A94" s="1" t="s">
        <v>469</v>
      </c>
      <c r="B94" s="1" t="s">
        <v>470</v>
      </c>
      <c r="C94" s="1">
        <v>0</v>
      </c>
      <c r="D94" s="1">
        <v>0</v>
      </c>
      <c r="E94" s="1">
        <v>0</v>
      </c>
      <c r="F94" s="1">
        <v>0</v>
      </c>
      <c r="G94" s="1">
        <v>0</v>
      </c>
      <c r="H94" s="1">
        <v>0</v>
      </c>
      <c r="I94" s="1">
        <v>0</v>
      </c>
      <c r="J94" s="1">
        <v>0</v>
      </c>
      <c r="K94" s="1">
        <v>0</v>
      </c>
      <c r="L94" s="1">
        <v>0</v>
      </c>
      <c r="M94" s="1">
        <v>0</v>
      </c>
      <c r="N94" s="1">
        <v>0</v>
      </c>
      <c r="O94" s="1">
        <v>0</v>
      </c>
      <c r="P94" s="1">
        <v>0</v>
      </c>
      <c r="Q94" s="1">
        <v>0</v>
      </c>
      <c r="R94" s="1">
        <v>0</v>
      </c>
      <c r="S94" s="1">
        <v>0</v>
      </c>
      <c r="T94" s="1">
        <v>0</v>
      </c>
      <c r="U94" s="1">
        <v>0</v>
      </c>
      <c r="V94" s="1">
        <v>0</v>
      </c>
      <c r="W94" s="1">
        <v>0</v>
      </c>
      <c r="X94" s="1">
        <v>0</v>
      </c>
      <c r="Y94" s="1">
        <v>0</v>
      </c>
      <c r="Z94" s="1">
        <v>0</v>
      </c>
      <c r="AA94" s="1">
        <v>0</v>
      </c>
      <c r="AB94" s="1">
        <v>0</v>
      </c>
      <c r="AC94" s="1">
        <v>0</v>
      </c>
      <c r="AD94" s="1">
        <v>0</v>
      </c>
      <c r="AE94" s="1">
        <v>0</v>
      </c>
      <c r="AF94" s="1">
        <v>0</v>
      </c>
      <c r="AG94" s="1">
        <v>0</v>
      </c>
      <c r="AH94" s="1">
        <v>0</v>
      </c>
      <c r="AI94" s="1">
        <v>0</v>
      </c>
      <c r="AJ94" s="1">
        <v>0</v>
      </c>
      <c r="AK94" s="1">
        <v>0</v>
      </c>
      <c r="AL94" s="1">
        <v>0</v>
      </c>
      <c r="AM94" s="1">
        <v>0</v>
      </c>
      <c r="AN94" s="1">
        <v>0</v>
      </c>
      <c r="AO94" s="1">
        <v>0</v>
      </c>
      <c r="AP94" s="1">
        <v>0</v>
      </c>
      <c r="AQ94" s="1">
        <v>0</v>
      </c>
      <c r="AR94" s="1">
        <v>0</v>
      </c>
      <c r="AS94" s="1">
        <v>0</v>
      </c>
      <c r="AT94" s="1">
        <v>0</v>
      </c>
      <c r="AU94" s="1">
        <v>0</v>
      </c>
      <c r="AV94" s="1">
        <v>0</v>
      </c>
    </row>
    <row r="95" spans="1:48">
      <c r="A95" s="1" t="s">
        <v>471</v>
      </c>
      <c r="B95" s="1" t="s">
        <v>472</v>
      </c>
      <c r="C95" s="1">
        <v>0</v>
      </c>
      <c r="D95" s="1">
        <v>0</v>
      </c>
      <c r="E95" s="1">
        <v>0</v>
      </c>
      <c r="F95" s="1">
        <v>0</v>
      </c>
      <c r="G95" s="1">
        <v>0</v>
      </c>
      <c r="H95" s="1">
        <v>0</v>
      </c>
      <c r="I95" s="1">
        <v>0</v>
      </c>
      <c r="J95" s="1">
        <v>0</v>
      </c>
      <c r="K95" s="1">
        <v>0</v>
      </c>
      <c r="L95" s="1">
        <v>0</v>
      </c>
      <c r="M95" s="1">
        <v>0</v>
      </c>
      <c r="N95" s="1">
        <v>0</v>
      </c>
      <c r="O95" s="1">
        <v>0</v>
      </c>
      <c r="P95" s="1">
        <v>0</v>
      </c>
      <c r="Q95" s="1">
        <v>0</v>
      </c>
      <c r="R95" s="1">
        <v>0</v>
      </c>
      <c r="S95" s="1">
        <v>0</v>
      </c>
      <c r="T95" s="1">
        <v>0</v>
      </c>
      <c r="U95" s="1">
        <v>0</v>
      </c>
      <c r="V95" s="1">
        <v>0</v>
      </c>
      <c r="W95" s="1">
        <v>0</v>
      </c>
      <c r="X95" s="1">
        <v>0</v>
      </c>
      <c r="Y95" s="1">
        <v>0</v>
      </c>
      <c r="Z95" s="1">
        <v>0</v>
      </c>
      <c r="AA95" s="1">
        <v>0</v>
      </c>
      <c r="AB95" s="1">
        <v>0</v>
      </c>
      <c r="AC95" s="1">
        <v>0</v>
      </c>
      <c r="AD95" s="1">
        <v>0</v>
      </c>
      <c r="AE95" s="1">
        <v>0</v>
      </c>
      <c r="AF95" s="1">
        <v>0</v>
      </c>
      <c r="AG95" s="1">
        <v>0</v>
      </c>
      <c r="AH95" s="1">
        <v>0</v>
      </c>
      <c r="AI95" s="1">
        <v>0</v>
      </c>
      <c r="AJ95" s="1">
        <v>0</v>
      </c>
      <c r="AK95" s="1">
        <v>0</v>
      </c>
      <c r="AL95" s="1">
        <v>0</v>
      </c>
      <c r="AM95" s="1">
        <v>0</v>
      </c>
      <c r="AN95" s="1">
        <v>0</v>
      </c>
      <c r="AO95" s="1">
        <v>0</v>
      </c>
      <c r="AP95" s="1">
        <v>0</v>
      </c>
      <c r="AQ95" s="1">
        <v>0</v>
      </c>
      <c r="AR95" s="1">
        <v>0</v>
      </c>
      <c r="AS95" s="1">
        <v>0</v>
      </c>
      <c r="AT95" s="1">
        <v>0</v>
      </c>
      <c r="AU95" s="1">
        <v>0</v>
      </c>
      <c r="AV95" s="1">
        <v>0</v>
      </c>
    </row>
    <row r="96" spans="1:48">
      <c r="A96" s="1" t="s">
        <v>2761</v>
      </c>
      <c r="B96" s="1" t="s">
        <v>474</v>
      </c>
      <c r="C96" s="1">
        <v>0</v>
      </c>
      <c r="D96" s="1">
        <v>0</v>
      </c>
      <c r="E96" s="1">
        <v>0</v>
      </c>
      <c r="F96" s="1">
        <v>0</v>
      </c>
      <c r="G96" s="1">
        <v>0</v>
      </c>
      <c r="H96" s="1">
        <v>0</v>
      </c>
      <c r="I96" s="1">
        <v>0</v>
      </c>
      <c r="J96" s="1">
        <v>0</v>
      </c>
      <c r="K96" s="1">
        <v>0</v>
      </c>
      <c r="L96" s="1">
        <v>0</v>
      </c>
      <c r="M96" s="1">
        <v>0</v>
      </c>
      <c r="N96" s="1">
        <v>0</v>
      </c>
      <c r="O96" s="1">
        <v>0</v>
      </c>
      <c r="P96" s="1">
        <v>0</v>
      </c>
      <c r="Q96" s="1">
        <v>0</v>
      </c>
      <c r="R96" s="1">
        <v>0</v>
      </c>
      <c r="S96" s="1">
        <v>0</v>
      </c>
      <c r="T96" s="1">
        <v>0</v>
      </c>
      <c r="U96" s="1">
        <v>0</v>
      </c>
      <c r="V96" s="1">
        <v>0</v>
      </c>
      <c r="W96" s="1">
        <v>0</v>
      </c>
      <c r="X96" s="1">
        <v>0</v>
      </c>
      <c r="Y96" s="1">
        <v>0</v>
      </c>
      <c r="Z96" s="1">
        <v>0</v>
      </c>
      <c r="AA96" s="1">
        <v>0</v>
      </c>
      <c r="AB96" s="1">
        <v>0</v>
      </c>
      <c r="AC96" s="1">
        <v>0</v>
      </c>
      <c r="AD96" s="1">
        <v>0</v>
      </c>
      <c r="AE96" s="1">
        <v>0</v>
      </c>
      <c r="AF96" s="1">
        <v>0</v>
      </c>
      <c r="AG96" s="1">
        <v>0</v>
      </c>
      <c r="AH96" s="1">
        <v>0</v>
      </c>
      <c r="AI96" s="1">
        <v>0</v>
      </c>
      <c r="AJ96" s="1">
        <v>0</v>
      </c>
      <c r="AK96" s="1">
        <v>0</v>
      </c>
      <c r="AL96" s="1">
        <v>0</v>
      </c>
      <c r="AM96" s="1">
        <v>0</v>
      </c>
      <c r="AN96" s="1">
        <v>0</v>
      </c>
      <c r="AO96" s="1">
        <v>0</v>
      </c>
      <c r="AP96" s="1">
        <v>0</v>
      </c>
      <c r="AQ96" s="1">
        <v>0</v>
      </c>
      <c r="AR96" s="1">
        <v>0</v>
      </c>
      <c r="AS96" s="1">
        <v>0</v>
      </c>
      <c r="AT96" s="1">
        <v>0</v>
      </c>
      <c r="AU96" s="1">
        <v>0</v>
      </c>
      <c r="AV96" s="1">
        <v>0</v>
      </c>
    </row>
    <row r="97" spans="1:48">
      <c r="A97" s="1" t="s">
        <v>475</v>
      </c>
      <c r="B97" s="1" t="s">
        <v>476</v>
      </c>
      <c r="C97" s="1">
        <v>0</v>
      </c>
      <c r="D97" s="1">
        <v>0</v>
      </c>
      <c r="E97" s="1">
        <v>0</v>
      </c>
      <c r="F97" s="1">
        <v>0</v>
      </c>
      <c r="G97" s="1">
        <v>0</v>
      </c>
      <c r="H97" s="1">
        <v>0</v>
      </c>
      <c r="I97" s="1">
        <v>0</v>
      </c>
      <c r="J97" s="1">
        <v>0</v>
      </c>
      <c r="K97" s="1">
        <v>0</v>
      </c>
      <c r="L97" s="1">
        <v>0</v>
      </c>
      <c r="M97" s="1">
        <v>0</v>
      </c>
      <c r="N97" s="1">
        <v>0</v>
      </c>
      <c r="O97" s="1">
        <v>0</v>
      </c>
      <c r="P97" s="1">
        <v>0</v>
      </c>
      <c r="Q97" s="1">
        <v>0</v>
      </c>
      <c r="R97" s="1">
        <v>0</v>
      </c>
      <c r="S97" s="1">
        <v>0</v>
      </c>
      <c r="T97" s="1">
        <v>0</v>
      </c>
      <c r="U97" s="1">
        <v>0</v>
      </c>
      <c r="V97" s="1">
        <v>0</v>
      </c>
      <c r="W97" s="1">
        <v>0</v>
      </c>
      <c r="X97" s="1">
        <v>0</v>
      </c>
      <c r="Y97" s="1">
        <v>0</v>
      </c>
      <c r="Z97" s="1">
        <v>0</v>
      </c>
      <c r="AA97" s="1">
        <v>0</v>
      </c>
      <c r="AB97" s="1">
        <v>0</v>
      </c>
      <c r="AC97" s="1">
        <v>0</v>
      </c>
      <c r="AD97" s="1">
        <v>0</v>
      </c>
      <c r="AE97" s="1">
        <v>0</v>
      </c>
      <c r="AF97" s="1">
        <v>0</v>
      </c>
      <c r="AG97" s="1">
        <v>0</v>
      </c>
      <c r="AH97" s="1">
        <v>0</v>
      </c>
      <c r="AI97" s="1">
        <v>0</v>
      </c>
      <c r="AJ97" s="1">
        <v>0</v>
      </c>
      <c r="AK97" s="1">
        <v>0</v>
      </c>
      <c r="AL97" s="1">
        <v>0</v>
      </c>
      <c r="AM97" s="1">
        <v>0</v>
      </c>
      <c r="AN97" s="1">
        <v>0</v>
      </c>
      <c r="AO97" s="1">
        <v>0</v>
      </c>
      <c r="AP97" s="1">
        <v>0</v>
      </c>
      <c r="AQ97" s="1">
        <v>0</v>
      </c>
      <c r="AR97" s="1">
        <v>0</v>
      </c>
      <c r="AS97" s="1">
        <v>0</v>
      </c>
      <c r="AT97" s="1">
        <v>0</v>
      </c>
      <c r="AU97" s="1">
        <v>0</v>
      </c>
      <c r="AV97" s="1">
        <v>0</v>
      </c>
    </row>
    <row r="98" spans="1:48">
      <c r="A98" s="1" t="s">
        <v>477</v>
      </c>
      <c r="B98" s="1" t="s">
        <v>478</v>
      </c>
      <c r="C98" s="1">
        <v>0</v>
      </c>
      <c r="D98" s="1">
        <v>0</v>
      </c>
      <c r="E98" s="1">
        <v>0</v>
      </c>
      <c r="F98" s="1">
        <v>0</v>
      </c>
      <c r="G98" s="1">
        <v>0</v>
      </c>
      <c r="H98" s="1">
        <v>0</v>
      </c>
      <c r="I98" s="1">
        <v>0</v>
      </c>
      <c r="J98" s="1">
        <v>0</v>
      </c>
      <c r="K98" s="1">
        <v>0</v>
      </c>
      <c r="L98" s="1">
        <v>0</v>
      </c>
      <c r="M98" s="1">
        <v>0</v>
      </c>
      <c r="N98" s="1">
        <v>0</v>
      </c>
      <c r="O98" s="1">
        <v>0</v>
      </c>
      <c r="P98" s="1">
        <v>0</v>
      </c>
      <c r="Q98" s="1">
        <v>0</v>
      </c>
      <c r="R98" s="1">
        <v>0</v>
      </c>
      <c r="S98" s="1">
        <v>0</v>
      </c>
      <c r="T98" s="1">
        <v>0</v>
      </c>
      <c r="U98" s="1">
        <v>0</v>
      </c>
      <c r="V98" s="1">
        <v>0</v>
      </c>
      <c r="W98" s="1">
        <v>0</v>
      </c>
      <c r="X98" s="1">
        <v>0</v>
      </c>
      <c r="Y98" s="1">
        <v>0</v>
      </c>
      <c r="Z98" s="1">
        <v>0</v>
      </c>
      <c r="AA98" s="1">
        <v>0</v>
      </c>
      <c r="AB98" s="1">
        <v>0</v>
      </c>
      <c r="AC98" s="1">
        <v>0</v>
      </c>
      <c r="AD98" s="1">
        <v>0</v>
      </c>
      <c r="AE98" s="1">
        <v>0</v>
      </c>
      <c r="AF98" s="1">
        <v>0</v>
      </c>
      <c r="AG98" s="1">
        <v>0</v>
      </c>
      <c r="AH98" s="1">
        <v>0</v>
      </c>
      <c r="AI98" s="1">
        <v>0</v>
      </c>
      <c r="AJ98" s="1">
        <v>0</v>
      </c>
      <c r="AK98" s="1">
        <v>0</v>
      </c>
      <c r="AL98" s="1">
        <v>0</v>
      </c>
      <c r="AM98" s="1">
        <v>0</v>
      </c>
      <c r="AN98" s="1">
        <v>0</v>
      </c>
      <c r="AO98" s="1">
        <v>0</v>
      </c>
      <c r="AP98" s="1">
        <v>0</v>
      </c>
      <c r="AQ98" s="1">
        <v>0</v>
      </c>
      <c r="AR98" s="1">
        <v>0</v>
      </c>
      <c r="AS98" s="1">
        <v>0</v>
      </c>
      <c r="AT98" s="1">
        <v>0</v>
      </c>
      <c r="AU98" s="1">
        <v>0</v>
      </c>
      <c r="AV98" s="1">
        <v>0</v>
      </c>
    </row>
    <row r="99" spans="1:48">
      <c r="A99" s="1" t="s">
        <v>479</v>
      </c>
      <c r="B99" s="1" t="s">
        <v>480</v>
      </c>
      <c r="C99" s="1">
        <v>0</v>
      </c>
      <c r="D99" s="1">
        <v>0</v>
      </c>
      <c r="E99" s="1">
        <v>0</v>
      </c>
      <c r="F99" s="1">
        <v>0</v>
      </c>
      <c r="G99" s="1">
        <v>0</v>
      </c>
      <c r="H99" s="1">
        <v>0</v>
      </c>
      <c r="I99" s="1">
        <v>0</v>
      </c>
      <c r="J99" s="1">
        <v>0</v>
      </c>
      <c r="K99" s="1">
        <v>0</v>
      </c>
      <c r="L99" s="1">
        <v>0</v>
      </c>
      <c r="M99" s="1">
        <v>0</v>
      </c>
      <c r="N99" s="1">
        <v>0</v>
      </c>
      <c r="O99" s="1">
        <v>0</v>
      </c>
      <c r="P99" s="1">
        <v>0</v>
      </c>
      <c r="Q99" s="1">
        <v>0</v>
      </c>
      <c r="R99" s="1">
        <v>0</v>
      </c>
      <c r="S99" s="1">
        <v>0</v>
      </c>
      <c r="T99" s="1">
        <v>0</v>
      </c>
      <c r="U99" s="1">
        <v>0</v>
      </c>
      <c r="V99" s="1">
        <v>0</v>
      </c>
      <c r="W99" s="1">
        <v>0</v>
      </c>
      <c r="X99" s="1">
        <v>0</v>
      </c>
      <c r="Y99" s="1">
        <v>0</v>
      </c>
      <c r="Z99" s="1">
        <v>0</v>
      </c>
      <c r="AA99" s="1">
        <v>0</v>
      </c>
      <c r="AB99" s="1">
        <v>0</v>
      </c>
      <c r="AC99" s="1">
        <v>0</v>
      </c>
      <c r="AD99" s="1">
        <v>0</v>
      </c>
      <c r="AE99" s="1">
        <v>0</v>
      </c>
      <c r="AF99" s="1">
        <v>0</v>
      </c>
      <c r="AG99" s="1">
        <v>0</v>
      </c>
      <c r="AH99" s="1">
        <v>0</v>
      </c>
      <c r="AI99" s="1">
        <v>0</v>
      </c>
      <c r="AJ99" s="1">
        <v>0</v>
      </c>
      <c r="AK99" s="1">
        <v>0</v>
      </c>
      <c r="AL99" s="1">
        <v>0</v>
      </c>
      <c r="AM99" s="1">
        <v>0</v>
      </c>
      <c r="AN99" s="1">
        <v>0</v>
      </c>
      <c r="AO99" s="1">
        <v>0</v>
      </c>
      <c r="AP99" s="1">
        <v>0</v>
      </c>
      <c r="AQ99" s="1">
        <v>0</v>
      </c>
      <c r="AR99" s="1">
        <v>0</v>
      </c>
      <c r="AS99" s="1">
        <v>0</v>
      </c>
      <c r="AT99" s="1">
        <v>0</v>
      </c>
      <c r="AU99" s="1">
        <v>0</v>
      </c>
      <c r="AV99" s="1">
        <v>0</v>
      </c>
    </row>
    <row r="100" spans="1:48">
      <c r="A100" s="1" t="s">
        <v>481</v>
      </c>
      <c r="B100" s="1" t="s">
        <v>482</v>
      </c>
      <c r="C100" s="1">
        <v>0</v>
      </c>
      <c r="D100" s="1">
        <v>0</v>
      </c>
      <c r="E100" s="1">
        <v>0</v>
      </c>
      <c r="F100" s="1">
        <v>0</v>
      </c>
      <c r="G100" s="1">
        <v>0</v>
      </c>
      <c r="H100" s="1">
        <v>0</v>
      </c>
      <c r="I100" s="1">
        <v>0</v>
      </c>
      <c r="J100" s="1">
        <v>0</v>
      </c>
      <c r="K100" s="1">
        <v>0</v>
      </c>
      <c r="L100" s="1">
        <v>0</v>
      </c>
      <c r="M100" s="1">
        <v>0</v>
      </c>
      <c r="N100" s="1">
        <v>0</v>
      </c>
      <c r="O100" s="1">
        <v>0</v>
      </c>
      <c r="P100" s="1">
        <v>0</v>
      </c>
      <c r="Q100" s="1">
        <v>0</v>
      </c>
      <c r="R100" s="1">
        <v>0</v>
      </c>
      <c r="S100" s="1">
        <v>0</v>
      </c>
      <c r="T100" s="1">
        <v>0</v>
      </c>
      <c r="U100" s="1">
        <v>0</v>
      </c>
      <c r="V100" s="1">
        <v>0</v>
      </c>
      <c r="W100" s="1">
        <v>0</v>
      </c>
      <c r="X100" s="1">
        <v>0</v>
      </c>
      <c r="Y100" s="1">
        <v>0</v>
      </c>
      <c r="Z100" s="1">
        <v>0</v>
      </c>
      <c r="AA100" s="1">
        <v>0</v>
      </c>
      <c r="AB100" s="1">
        <v>0</v>
      </c>
      <c r="AC100" s="1">
        <v>0</v>
      </c>
      <c r="AD100" s="1">
        <v>0</v>
      </c>
      <c r="AE100" s="1">
        <v>0</v>
      </c>
      <c r="AF100" s="1">
        <v>0</v>
      </c>
      <c r="AG100" s="1">
        <v>0</v>
      </c>
      <c r="AH100" s="1">
        <v>0</v>
      </c>
      <c r="AI100" s="1">
        <v>0</v>
      </c>
      <c r="AJ100" s="1">
        <v>0</v>
      </c>
      <c r="AK100" s="1">
        <v>0</v>
      </c>
      <c r="AL100" s="1">
        <v>0</v>
      </c>
      <c r="AM100" s="1">
        <v>0</v>
      </c>
      <c r="AN100" s="1">
        <v>0</v>
      </c>
      <c r="AO100" s="1">
        <v>0</v>
      </c>
      <c r="AP100" s="1">
        <v>0</v>
      </c>
      <c r="AQ100" s="1">
        <v>0</v>
      </c>
      <c r="AR100" s="1">
        <v>0</v>
      </c>
      <c r="AS100" s="1">
        <v>0</v>
      </c>
      <c r="AT100" s="1">
        <v>0</v>
      </c>
      <c r="AU100" s="1">
        <v>0</v>
      </c>
      <c r="AV100" s="1">
        <v>0</v>
      </c>
    </row>
    <row r="101" spans="1:48">
      <c r="A101" s="1" t="s">
        <v>483</v>
      </c>
      <c r="B101" s="1" t="s">
        <v>484</v>
      </c>
      <c r="C101" s="1">
        <v>0</v>
      </c>
      <c r="D101" s="1">
        <v>0</v>
      </c>
      <c r="E101" s="1">
        <v>0</v>
      </c>
      <c r="F101" s="1">
        <v>0</v>
      </c>
      <c r="G101" s="1">
        <v>0</v>
      </c>
      <c r="H101" s="1">
        <v>0</v>
      </c>
      <c r="I101" s="1">
        <v>0</v>
      </c>
      <c r="J101" s="1">
        <v>0</v>
      </c>
      <c r="K101" s="1">
        <v>0</v>
      </c>
      <c r="L101" s="1">
        <v>0</v>
      </c>
      <c r="M101" s="1">
        <v>0</v>
      </c>
      <c r="N101" s="1">
        <v>0</v>
      </c>
      <c r="O101" s="1">
        <v>0</v>
      </c>
      <c r="P101" s="1">
        <v>0</v>
      </c>
      <c r="Q101" s="1">
        <v>0</v>
      </c>
      <c r="R101" s="1">
        <v>0</v>
      </c>
      <c r="S101" s="1">
        <v>0</v>
      </c>
      <c r="T101" s="1">
        <v>0</v>
      </c>
      <c r="U101" s="1">
        <v>0</v>
      </c>
      <c r="V101" s="1">
        <v>0</v>
      </c>
      <c r="W101" s="1">
        <v>0</v>
      </c>
      <c r="X101" s="1">
        <v>0</v>
      </c>
      <c r="Y101" s="1">
        <v>0</v>
      </c>
      <c r="Z101" s="1">
        <v>0</v>
      </c>
      <c r="AA101" s="1">
        <v>0</v>
      </c>
      <c r="AB101" s="1">
        <v>0</v>
      </c>
      <c r="AC101" s="1">
        <v>0</v>
      </c>
      <c r="AD101" s="1">
        <v>0</v>
      </c>
      <c r="AE101" s="1">
        <v>0</v>
      </c>
      <c r="AF101" s="1">
        <v>0</v>
      </c>
      <c r="AG101" s="1">
        <v>0</v>
      </c>
      <c r="AH101" s="1">
        <v>0</v>
      </c>
      <c r="AI101" s="1">
        <v>0</v>
      </c>
      <c r="AJ101" s="1">
        <v>0</v>
      </c>
      <c r="AK101" s="1">
        <v>0</v>
      </c>
      <c r="AL101" s="1">
        <v>0</v>
      </c>
      <c r="AM101" s="1">
        <v>0</v>
      </c>
      <c r="AN101" s="1">
        <v>0</v>
      </c>
      <c r="AO101" s="1">
        <v>0</v>
      </c>
      <c r="AP101" s="1">
        <v>0</v>
      </c>
      <c r="AQ101" s="1">
        <v>0</v>
      </c>
      <c r="AR101" s="1">
        <v>0</v>
      </c>
      <c r="AS101" s="1">
        <v>0</v>
      </c>
      <c r="AT101" s="1">
        <v>0</v>
      </c>
      <c r="AU101" s="1">
        <v>0</v>
      </c>
      <c r="AV101" s="1">
        <v>0</v>
      </c>
    </row>
    <row r="102" spans="1:48">
      <c r="A102" s="1" t="s">
        <v>2762</v>
      </c>
      <c r="B102" s="1" t="s">
        <v>486</v>
      </c>
      <c r="C102" s="1">
        <v>0</v>
      </c>
      <c r="D102" s="1">
        <v>0</v>
      </c>
      <c r="E102" s="1">
        <v>0</v>
      </c>
      <c r="F102" s="1">
        <v>0</v>
      </c>
      <c r="G102" s="1">
        <v>0</v>
      </c>
      <c r="H102" s="1">
        <v>0</v>
      </c>
      <c r="I102" s="1">
        <v>0</v>
      </c>
      <c r="J102" s="1">
        <v>0</v>
      </c>
      <c r="K102" s="1">
        <v>0</v>
      </c>
      <c r="L102" s="1">
        <v>0</v>
      </c>
      <c r="M102" s="1">
        <v>0</v>
      </c>
      <c r="N102" s="1">
        <v>0</v>
      </c>
      <c r="O102" s="1">
        <v>0</v>
      </c>
      <c r="P102" s="1">
        <v>0</v>
      </c>
      <c r="Q102" s="1">
        <v>0</v>
      </c>
      <c r="R102" s="1">
        <v>0</v>
      </c>
      <c r="S102" s="1">
        <v>0</v>
      </c>
      <c r="T102" s="1">
        <v>0</v>
      </c>
      <c r="U102" s="1">
        <v>0</v>
      </c>
      <c r="V102" s="1">
        <v>0</v>
      </c>
      <c r="W102" s="1">
        <v>0</v>
      </c>
      <c r="X102" s="1">
        <v>0</v>
      </c>
      <c r="Y102" s="1">
        <v>0</v>
      </c>
      <c r="Z102" s="1">
        <v>0</v>
      </c>
      <c r="AA102" s="1">
        <v>0</v>
      </c>
      <c r="AB102" s="1">
        <v>0</v>
      </c>
      <c r="AC102" s="1">
        <v>0</v>
      </c>
      <c r="AD102" s="1">
        <v>0</v>
      </c>
      <c r="AE102" s="1">
        <v>0</v>
      </c>
      <c r="AF102" s="1">
        <v>0</v>
      </c>
      <c r="AG102" s="1">
        <v>0</v>
      </c>
      <c r="AH102" s="1">
        <v>0</v>
      </c>
      <c r="AI102" s="1">
        <v>0</v>
      </c>
      <c r="AJ102" s="1">
        <v>0</v>
      </c>
      <c r="AK102" s="1">
        <v>0</v>
      </c>
      <c r="AL102" s="1">
        <v>0</v>
      </c>
      <c r="AM102" s="1">
        <v>0</v>
      </c>
      <c r="AN102" s="1">
        <v>0</v>
      </c>
      <c r="AO102" s="1">
        <v>0</v>
      </c>
      <c r="AP102" s="1">
        <v>0</v>
      </c>
      <c r="AQ102" s="1">
        <v>0</v>
      </c>
      <c r="AR102" s="1">
        <v>0</v>
      </c>
      <c r="AS102" s="1">
        <v>0</v>
      </c>
      <c r="AT102" s="1">
        <v>0</v>
      </c>
      <c r="AU102" s="1">
        <v>0</v>
      </c>
      <c r="AV102" s="1">
        <v>0</v>
      </c>
    </row>
    <row r="103" spans="1:48">
      <c r="A103" s="1" t="s">
        <v>487</v>
      </c>
      <c r="B103" s="1" t="s">
        <v>488</v>
      </c>
      <c r="C103" s="1">
        <v>0</v>
      </c>
      <c r="D103" s="1">
        <v>0</v>
      </c>
      <c r="E103" s="1">
        <v>0</v>
      </c>
      <c r="F103" s="1">
        <v>0</v>
      </c>
      <c r="G103" s="1">
        <v>0</v>
      </c>
      <c r="H103" s="1">
        <v>0</v>
      </c>
      <c r="I103" s="1">
        <v>0</v>
      </c>
      <c r="J103" s="1">
        <v>0</v>
      </c>
      <c r="K103" s="1">
        <v>0</v>
      </c>
      <c r="L103" s="1">
        <v>0</v>
      </c>
      <c r="M103" s="1">
        <v>0</v>
      </c>
      <c r="N103" s="1">
        <v>0</v>
      </c>
      <c r="O103" s="1">
        <v>0</v>
      </c>
      <c r="P103" s="1">
        <v>0</v>
      </c>
      <c r="Q103" s="1">
        <v>0</v>
      </c>
      <c r="R103" s="1">
        <v>0</v>
      </c>
      <c r="S103" s="1">
        <v>0</v>
      </c>
      <c r="T103" s="1">
        <v>0</v>
      </c>
      <c r="U103" s="1">
        <v>0</v>
      </c>
      <c r="V103" s="1">
        <v>0</v>
      </c>
      <c r="W103" s="1">
        <v>0</v>
      </c>
      <c r="X103" s="1">
        <v>0</v>
      </c>
      <c r="Y103" s="1">
        <v>0</v>
      </c>
      <c r="Z103" s="1">
        <v>0</v>
      </c>
      <c r="AA103" s="1">
        <v>0</v>
      </c>
      <c r="AB103" s="1">
        <v>0</v>
      </c>
      <c r="AC103" s="1">
        <v>0</v>
      </c>
      <c r="AD103" s="1">
        <v>0</v>
      </c>
      <c r="AE103" s="1">
        <v>0</v>
      </c>
      <c r="AF103" s="1">
        <v>0</v>
      </c>
      <c r="AG103" s="1">
        <v>0</v>
      </c>
      <c r="AH103" s="1">
        <v>0</v>
      </c>
      <c r="AI103" s="1">
        <v>0</v>
      </c>
      <c r="AJ103" s="1">
        <v>0</v>
      </c>
      <c r="AK103" s="1">
        <v>0</v>
      </c>
      <c r="AL103" s="1">
        <v>0</v>
      </c>
      <c r="AM103" s="1">
        <v>0</v>
      </c>
      <c r="AN103" s="1">
        <v>0</v>
      </c>
      <c r="AO103" s="1">
        <v>0</v>
      </c>
      <c r="AP103" s="1">
        <v>0</v>
      </c>
      <c r="AQ103" s="1">
        <v>0</v>
      </c>
      <c r="AR103" s="1">
        <v>0</v>
      </c>
      <c r="AS103" s="1">
        <v>0</v>
      </c>
      <c r="AT103" s="1">
        <v>0</v>
      </c>
      <c r="AU103" s="1">
        <v>0</v>
      </c>
      <c r="AV103" s="1">
        <v>0</v>
      </c>
    </row>
    <row r="104" spans="1:48">
      <c r="A104" s="1" t="s">
        <v>489</v>
      </c>
      <c r="B104" s="1" t="s">
        <v>490</v>
      </c>
      <c r="C104" s="1">
        <v>0</v>
      </c>
      <c r="D104" s="1">
        <v>0</v>
      </c>
      <c r="E104" s="1">
        <v>0</v>
      </c>
      <c r="F104" s="1">
        <v>0</v>
      </c>
      <c r="G104" s="1">
        <v>0</v>
      </c>
      <c r="H104" s="1">
        <v>0</v>
      </c>
      <c r="I104" s="1">
        <v>0</v>
      </c>
      <c r="J104" s="1">
        <v>0</v>
      </c>
      <c r="K104" s="1">
        <v>0</v>
      </c>
      <c r="L104" s="1">
        <v>0</v>
      </c>
      <c r="M104" s="1">
        <v>0</v>
      </c>
      <c r="N104" s="1">
        <v>0</v>
      </c>
      <c r="O104" s="1">
        <v>0</v>
      </c>
      <c r="P104" s="1">
        <v>0</v>
      </c>
      <c r="Q104" s="1">
        <v>0</v>
      </c>
      <c r="R104" s="1">
        <v>0</v>
      </c>
      <c r="S104" s="1">
        <v>0</v>
      </c>
      <c r="T104" s="1">
        <v>0</v>
      </c>
      <c r="U104" s="1">
        <v>0</v>
      </c>
      <c r="V104" s="1">
        <v>0</v>
      </c>
      <c r="W104" s="1">
        <v>0</v>
      </c>
      <c r="X104" s="1">
        <v>0</v>
      </c>
      <c r="Y104" s="1">
        <v>0</v>
      </c>
      <c r="Z104" s="1">
        <v>0</v>
      </c>
      <c r="AA104" s="1">
        <v>0</v>
      </c>
      <c r="AB104" s="1">
        <v>0</v>
      </c>
      <c r="AC104" s="1">
        <v>0</v>
      </c>
      <c r="AD104" s="1">
        <v>0</v>
      </c>
      <c r="AE104" s="1">
        <v>0</v>
      </c>
      <c r="AF104" s="1">
        <v>0</v>
      </c>
      <c r="AG104" s="1">
        <v>0</v>
      </c>
      <c r="AH104" s="1">
        <v>0</v>
      </c>
      <c r="AI104" s="1">
        <v>0</v>
      </c>
      <c r="AJ104" s="1">
        <v>0</v>
      </c>
      <c r="AK104" s="1">
        <v>0</v>
      </c>
      <c r="AL104" s="1">
        <v>0</v>
      </c>
      <c r="AM104" s="1">
        <v>0</v>
      </c>
      <c r="AN104" s="1">
        <v>0</v>
      </c>
      <c r="AO104" s="1">
        <v>0</v>
      </c>
      <c r="AP104" s="1">
        <v>0</v>
      </c>
      <c r="AQ104" s="1">
        <v>0</v>
      </c>
      <c r="AR104" s="1">
        <v>0</v>
      </c>
      <c r="AS104" s="1">
        <v>0</v>
      </c>
      <c r="AT104" s="1">
        <v>0</v>
      </c>
      <c r="AU104" s="1">
        <v>0</v>
      </c>
      <c r="AV104" s="1">
        <v>0</v>
      </c>
    </row>
    <row r="105" spans="1:48">
      <c r="A105" s="1" t="s">
        <v>491</v>
      </c>
      <c r="B105" s="1" t="s">
        <v>492</v>
      </c>
      <c r="C105" s="1">
        <v>0</v>
      </c>
      <c r="D105" s="1">
        <v>0</v>
      </c>
      <c r="E105" s="1">
        <v>0</v>
      </c>
      <c r="F105" s="1">
        <v>0</v>
      </c>
      <c r="G105" s="1">
        <v>0</v>
      </c>
      <c r="H105" s="1">
        <v>0</v>
      </c>
      <c r="I105" s="1">
        <v>0</v>
      </c>
      <c r="J105" s="1">
        <v>0</v>
      </c>
      <c r="K105" s="1">
        <v>0</v>
      </c>
      <c r="L105" s="1">
        <v>0</v>
      </c>
      <c r="M105" s="1">
        <v>0</v>
      </c>
      <c r="N105" s="1">
        <v>0</v>
      </c>
      <c r="O105" s="1">
        <v>0</v>
      </c>
      <c r="P105" s="1">
        <v>0</v>
      </c>
      <c r="Q105" s="1">
        <v>0</v>
      </c>
      <c r="R105" s="1">
        <v>0</v>
      </c>
      <c r="S105" s="1">
        <v>0</v>
      </c>
      <c r="T105" s="1">
        <v>0</v>
      </c>
      <c r="U105" s="1">
        <v>0</v>
      </c>
      <c r="V105" s="1">
        <v>0</v>
      </c>
      <c r="W105" s="1">
        <v>0</v>
      </c>
      <c r="X105" s="1">
        <v>0</v>
      </c>
      <c r="Y105" s="1">
        <v>0</v>
      </c>
      <c r="Z105" s="1">
        <v>0</v>
      </c>
      <c r="AA105" s="1">
        <v>0</v>
      </c>
      <c r="AB105" s="1">
        <v>0</v>
      </c>
      <c r="AC105" s="1">
        <v>0</v>
      </c>
      <c r="AD105" s="1">
        <v>0</v>
      </c>
      <c r="AE105" s="1">
        <v>0</v>
      </c>
      <c r="AF105" s="1">
        <v>0</v>
      </c>
      <c r="AG105" s="1">
        <v>0</v>
      </c>
      <c r="AH105" s="1">
        <v>0</v>
      </c>
      <c r="AI105" s="1">
        <v>0</v>
      </c>
      <c r="AJ105" s="1">
        <v>0</v>
      </c>
      <c r="AK105" s="1">
        <v>0</v>
      </c>
      <c r="AL105" s="1">
        <v>0</v>
      </c>
      <c r="AM105" s="1">
        <v>0</v>
      </c>
      <c r="AN105" s="1">
        <v>0</v>
      </c>
      <c r="AO105" s="1">
        <v>0</v>
      </c>
      <c r="AP105" s="1">
        <v>0</v>
      </c>
      <c r="AQ105" s="1">
        <v>0</v>
      </c>
      <c r="AR105" s="1">
        <v>0</v>
      </c>
      <c r="AS105" s="1">
        <v>0</v>
      </c>
      <c r="AT105" s="1">
        <v>0</v>
      </c>
      <c r="AU105" s="1">
        <v>0</v>
      </c>
      <c r="AV105" s="1">
        <v>0</v>
      </c>
    </row>
    <row r="106" spans="1:48">
      <c r="A106" s="1" t="s">
        <v>2763</v>
      </c>
      <c r="B106" s="1" t="s">
        <v>494</v>
      </c>
      <c r="C106" s="1">
        <v>0</v>
      </c>
      <c r="D106" s="1">
        <v>0</v>
      </c>
      <c r="E106" s="1">
        <v>0</v>
      </c>
      <c r="F106" s="1">
        <v>0</v>
      </c>
      <c r="G106" s="1">
        <v>0</v>
      </c>
      <c r="H106" s="1">
        <v>0</v>
      </c>
      <c r="I106" s="1">
        <v>0</v>
      </c>
      <c r="J106" s="1">
        <v>0</v>
      </c>
      <c r="K106" s="1">
        <v>0</v>
      </c>
      <c r="L106" s="1">
        <v>0</v>
      </c>
      <c r="M106" s="1">
        <v>0</v>
      </c>
      <c r="N106" s="1">
        <v>0</v>
      </c>
      <c r="O106" s="1">
        <v>0</v>
      </c>
      <c r="P106" s="1">
        <v>0</v>
      </c>
      <c r="Q106" s="1">
        <v>0</v>
      </c>
      <c r="R106" s="1">
        <v>0</v>
      </c>
      <c r="S106" s="1">
        <v>0</v>
      </c>
      <c r="T106" s="1">
        <v>0</v>
      </c>
      <c r="U106" s="1">
        <v>0</v>
      </c>
      <c r="V106" s="1">
        <v>0</v>
      </c>
      <c r="W106" s="1">
        <v>0</v>
      </c>
      <c r="X106" s="1">
        <v>0</v>
      </c>
      <c r="Y106" s="1">
        <v>0</v>
      </c>
      <c r="Z106" s="1">
        <v>0</v>
      </c>
      <c r="AA106" s="1">
        <v>0</v>
      </c>
      <c r="AB106" s="1">
        <v>0</v>
      </c>
      <c r="AC106" s="1">
        <v>0</v>
      </c>
      <c r="AD106" s="1">
        <v>0</v>
      </c>
      <c r="AE106" s="1">
        <v>0</v>
      </c>
      <c r="AF106" s="1">
        <v>0</v>
      </c>
      <c r="AG106" s="1">
        <v>0</v>
      </c>
      <c r="AH106" s="1">
        <v>0</v>
      </c>
      <c r="AI106" s="1">
        <v>0</v>
      </c>
      <c r="AJ106" s="1">
        <v>0</v>
      </c>
      <c r="AK106" s="1">
        <v>0</v>
      </c>
      <c r="AL106" s="1">
        <v>0</v>
      </c>
      <c r="AM106" s="1">
        <v>0</v>
      </c>
      <c r="AN106" s="1">
        <v>0</v>
      </c>
      <c r="AO106" s="1">
        <v>0</v>
      </c>
      <c r="AP106" s="1">
        <v>0</v>
      </c>
      <c r="AQ106" s="1">
        <v>0</v>
      </c>
      <c r="AR106" s="1">
        <v>0</v>
      </c>
      <c r="AS106" s="1">
        <v>0</v>
      </c>
      <c r="AT106" s="1">
        <v>0</v>
      </c>
      <c r="AU106" s="1">
        <v>0</v>
      </c>
      <c r="AV106" s="1">
        <v>0</v>
      </c>
    </row>
    <row r="107" spans="1:48">
      <c r="A107" s="1" t="s">
        <v>495</v>
      </c>
      <c r="B107" s="1" t="s">
        <v>496</v>
      </c>
      <c r="C107" s="1">
        <v>0</v>
      </c>
      <c r="D107" s="1">
        <v>0</v>
      </c>
      <c r="E107" s="1">
        <v>0</v>
      </c>
      <c r="F107" s="1">
        <v>0</v>
      </c>
      <c r="G107" s="1">
        <v>0</v>
      </c>
      <c r="H107" s="1">
        <v>0</v>
      </c>
      <c r="I107" s="1">
        <v>0</v>
      </c>
      <c r="J107" s="1">
        <v>0</v>
      </c>
      <c r="K107" s="1">
        <v>0</v>
      </c>
      <c r="L107" s="1">
        <v>0</v>
      </c>
      <c r="M107" s="1">
        <v>0</v>
      </c>
      <c r="N107" s="1">
        <v>0</v>
      </c>
      <c r="O107" s="1">
        <v>0</v>
      </c>
      <c r="P107" s="1">
        <v>0</v>
      </c>
      <c r="Q107" s="1">
        <v>0</v>
      </c>
      <c r="R107" s="1">
        <v>0</v>
      </c>
      <c r="S107" s="1">
        <v>0</v>
      </c>
      <c r="T107" s="1">
        <v>0</v>
      </c>
      <c r="U107" s="1">
        <v>0</v>
      </c>
      <c r="V107" s="1">
        <v>0</v>
      </c>
      <c r="W107" s="1">
        <v>0</v>
      </c>
      <c r="X107" s="1">
        <v>0</v>
      </c>
      <c r="Y107" s="1">
        <v>0</v>
      </c>
      <c r="Z107" s="1">
        <v>0</v>
      </c>
      <c r="AA107" s="1">
        <v>0</v>
      </c>
      <c r="AB107" s="1">
        <v>0</v>
      </c>
      <c r="AC107" s="1">
        <v>0</v>
      </c>
      <c r="AD107" s="1">
        <v>0</v>
      </c>
      <c r="AE107" s="1">
        <v>0</v>
      </c>
      <c r="AF107" s="1">
        <v>0</v>
      </c>
      <c r="AG107" s="1">
        <v>0</v>
      </c>
      <c r="AH107" s="1">
        <v>0</v>
      </c>
      <c r="AI107" s="1">
        <v>0</v>
      </c>
      <c r="AJ107" s="1">
        <v>0</v>
      </c>
      <c r="AK107" s="1">
        <v>0</v>
      </c>
      <c r="AL107" s="1">
        <v>0</v>
      </c>
      <c r="AM107" s="1">
        <v>0</v>
      </c>
      <c r="AN107" s="1">
        <v>0</v>
      </c>
      <c r="AO107" s="1">
        <v>0</v>
      </c>
      <c r="AP107" s="1">
        <v>0</v>
      </c>
      <c r="AQ107" s="1">
        <v>0</v>
      </c>
      <c r="AR107" s="1">
        <v>0</v>
      </c>
      <c r="AS107" s="1">
        <v>0</v>
      </c>
      <c r="AT107" s="1">
        <v>0</v>
      </c>
      <c r="AU107" s="1">
        <v>0</v>
      </c>
      <c r="AV107" s="1">
        <v>0</v>
      </c>
    </row>
    <row r="108" spans="1:48">
      <c r="A108" s="1" t="s">
        <v>497</v>
      </c>
      <c r="B108" s="1" t="s">
        <v>498</v>
      </c>
      <c r="C108" s="1">
        <v>0</v>
      </c>
      <c r="D108" s="1">
        <v>0</v>
      </c>
      <c r="E108" s="1">
        <v>0</v>
      </c>
      <c r="F108" s="1">
        <v>0</v>
      </c>
      <c r="G108" s="1">
        <v>0</v>
      </c>
      <c r="H108" s="1">
        <v>0</v>
      </c>
      <c r="I108" s="1">
        <v>0</v>
      </c>
      <c r="J108" s="1">
        <v>0</v>
      </c>
      <c r="K108" s="1">
        <v>0</v>
      </c>
      <c r="L108" s="1">
        <v>0</v>
      </c>
      <c r="M108" s="1">
        <v>0</v>
      </c>
      <c r="N108" s="1">
        <v>0</v>
      </c>
      <c r="O108" s="1">
        <v>0</v>
      </c>
      <c r="P108" s="1">
        <v>0</v>
      </c>
      <c r="Q108" s="1">
        <v>0</v>
      </c>
      <c r="R108" s="1">
        <v>0</v>
      </c>
      <c r="S108" s="1">
        <v>0</v>
      </c>
      <c r="T108" s="1">
        <v>0</v>
      </c>
      <c r="U108" s="1">
        <v>0</v>
      </c>
      <c r="V108" s="1">
        <v>0</v>
      </c>
      <c r="W108" s="1">
        <v>0</v>
      </c>
      <c r="X108" s="1">
        <v>0</v>
      </c>
      <c r="Y108" s="1">
        <v>0</v>
      </c>
      <c r="Z108" s="1">
        <v>0</v>
      </c>
      <c r="AA108" s="1">
        <v>0</v>
      </c>
      <c r="AB108" s="1">
        <v>0</v>
      </c>
      <c r="AC108" s="1">
        <v>0</v>
      </c>
      <c r="AD108" s="1">
        <v>0</v>
      </c>
      <c r="AE108" s="1">
        <v>0</v>
      </c>
      <c r="AF108" s="1">
        <v>0</v>
      </c>
      <c r="AG108" s="1">
        <v>0</v>
      </c>
      <c r="AH108" s="1">
        <v>0</v>
      </c>
      <c r="AI108" s="1">
        <v>0</v>
      </c>
      <c r="AJ108" s="1">
        <v>0</v>
      </c>
      <c r="AK108" s="1">
        <v>0</v>
      </c>
      <c r="AL108" s="1">
        <v>0</v>
      </c>
      <c r="AM108" s="1">
        <v>0</v>
      </c>
      <c r="AN108" s="1">
        <v>0</v>
      </c>
      <c r="AO108" s="1">
        <v>0</v>
      </c>
      <c r="AP108" s="1">
        <v>0</v>
      </c>
      <c r="AQ108" s="1">
        <v>0</v>
      </c>
      <c r="AR108" s="1">
        <v>0</v>
      </c>
      <c r="AS108" s="1">
        <v>0</v>
      </c>
      <c r="AT108" s="1">
        <v>0</v>
      </c>
      <c r="AU108" s="1">
        <v>0</v>
      </c>
      <c r="AV108" s="1">
        <v>0</v>
      </c>
    </row>
    <row r="109" spans="1:48">
      <c r="A109" s="1" t="s">
        <v>499</v>
      </c>
      <c r="B109" s="1" t="s">
        <v>500</v>
      </c>
      <c r="C109" s="1">
        <v>0</v>
      </c>
      <c r="D109" s="1">
        <v>0</v>
      </c>
      <c r="E109" s="1">
        <v>0</v>
      </c>
      <c r="F109" s="1">
        <v>0</v>
      </c>
      <c r="G109" s="1">
        <v>0</v>
      </c>
      <c r="H109" s="1">
        <v>0</v>
      </c>
      <c r="I109" s="1">
        <v>0</v>
      </c>
      <c r="J109" s="1">
        <v>0</v>
      </c>
      <c r="K109" s="1">
        <v>0</v>
      </c>
      <c r="L109" s="1">
        <v>0</v>
      </c>
      <c r="M109" s="1">
        <v>0</v>
      </c>
      <c r="N109" s="1">
        <v>0</v>
      </c>
      <c r="O109" s="1">
        <v>0</v>
      </c>
      <c r="P109" s="1">
        <v>0</v>
      </c>
      <c r="Q109" s="1">
        <v>0</v>
      </c>
      <c r="R109" s="1">
        <v>0</v>
      </c>
      <c r="S109" s="1">
        <v>0</v>
      </c>
      <c r="T109" s="1">
        <v>0</v>
      </c>
      <c r="U109" s="1">
        <v>0</v>
      </c>
      <c r="V109" s="1">
        <v>0</v>
      </c>
      <c r="W109" s="1">
        <v>0</v>
      </c>
      <c r="X109" s="1">
        <v>0</v>
      </c>
      <c r="Y109" s="1">
        <v>0</v>
      </c>
      <c r="Z109" s="1">
        <v>0</v>
      </c>
      <c r="AA109" s="1">
        <v>0</v>
      </c>
      <c r="AB109" s="1">
        <v>0</v>
      </c>
      <c r="AC109" s="1">
        <v>0</v>
      </c>
      <c r="AD109" s="1">
        <v>0</v>
      </c>
      <c r="AE109" s="1">
        <v>0</v>
      </c>
      <c r="AF109" s="1">
        <v>0</v>
      </c>
      <c r="AG109" s="1">
        <v>0</v>
      </c>
      <c r="AH109" s="1">
        <v>0</v>
      </c>
      <c r="AI109" s="1">
        <v>0</v>
      </c>
      <c r="AJ109" s="1">
        <v>0</v>
      </c>
      <c r="AK109" s="1">
        <v>0</v>
      </c>
      <c r="AL109" s="1">
        <v>0</v>
      </c>
      <c r="AM109" s="1">
        <v>0</v>
      </c>
      <c r="AN109" s="1">
        <v>0</v>
      </c>
      <c r="AO109" s="1">
        <v>0</v>
      </c>
      <c r="AP109" s="1">
        <v>0</v>
      </c>
      <c r="AQ109" s="1">
        <v>0</v>
      </c>
      <c r="AR109" s="1">
        <v>0</v>
      </c>
      <c r="AS109" s="1">
        <v>0</v>
      </c>
      <c r="AT109" s="1">
        <v>0</v>
      </c>
      <c r="AU109" s="1">
        <v>0</v>
      </c>
      <c r="AV109" s="1">
        <v>0</v>
      </c>
    </row>
    <row r="110" spans="1:48">
      <c r="A110" s="1" t="s">
        <v>2764</v>
      </c>
      <c r="B110" s="1" t="s">
        <v>502</v>
      </c>
      <c r="C110" s="1">
        <v>0</v>
      </c>
      <c r="D110" s="1">
        <v>0</v>
      </c>
      <c r="E110" s="1">
        <v>0</v>
      </c>
      <c r="F110" s="1">
        <v>0</v>
      </c>
      <c r="G110" s="1">
        <v>0</v>
      </c>
      <c r="H110" s="1">
        <v>0</v>
      </c>
      <c r="I110" s="1">
        <v>0</v>
      </c>
      <c r="J110" s="1">
        <v>0</v>
      </c>
      <c r="K110" s="1">
        <v>0</v>
      </c>
      <c r="L110" s="1">
        <v>0</v>
      </c>
      <c r="M110" s="1">
        <v>0</v>
      </c>
      <c r="N110" s="1">
        <v>0</v>
      </c>
      <c r="O110" s="1">
        <v>0</v>
      </c>
      <c r="P110" s="1">
        <v>0</v>
      </c>
      <c r="Q110" s="1">
        <v>0</v>
      </c>
      <c r="R110" s="1">
        <v>0</v>
      </c>
      <c r="S110" s="1">
        <v>0</v>
      </c>
      <c r="T110" s="1">
        <v>0</v>
      </c>
      <c r="U110" s="1">
        <v>0</v>
      </c>
      <c r="V110" s="1">
        <v>0</v>
      </c>
      <c r="W110" s="1">
        <v>0</v>
      </c>
      <c r="X110" s="1">
        <v>0</v>
      </c>
      <c r="Y110" s="1">
        <v>0</v>
      </c>
      <c r="Z110" s="1">
        <v>0</v>
      </c>
      <c r="AA110" s="1">
        <v>0</v>
      </c>
      <c r="AB110" s="1">
        <v>0</v>
      </c>
      <c r="AC110" s="1">
        <v>0</v>
      </c>
      <c r="AD110" s="1">
        <v>0</v>
      </c>
      <c r="AE110" s="1">
        <v>0</v>
      </c>
      <c r="AF110" s="1">
        <v>0</v>
      </c>
      <c r="AG110" s="1">
        <v>0</v>
      </c>
      <c r="AH110" s="1">
        <v>0</v>
      </c>
      <c r="AI110" s="1">
        <v>0</v>
      </c>
      <c r="AJ110" s="1">
        <v>0</v>
      </c>
      <c r="AK110" s="1">
        <v>0</v>
      </c>
      <c r="AL110" s="1">
        <v>0</v>
      </c>
      <c r="AM110" s="1">
        <v>0</v>
      </c>
      <c r="AN110" s="1">
        <v>0</v>
      </c>
      <c r="AO110" s="1">
        <v>0</v>
      </c>
      <c r="AP110" s="1">
        <v>0</v>
      </c>
      <c r="AQ110" s="1">
        <v>0</v>
      </c>
      <c r="AR110" s="1">
        <v>0</v>
      </c>
      <c r="AS110" s="1">
        <v>0</v>
      </c>
      <c r="AT110" s="1">
        <v>0</v>
      </c>
      <c r="AU110" s="1">
        <v>0</v>
      </c>
      <c r="AV110" s="1">
        <v>0</v>
      </c>
    </row>
    <row r="111" spans="1:48">
      <c r="A111" s="1" t="s">
        <v>503</v>
      </c>
      <c r="B111" s="1" t="s">
        <v>504</v>
      </c>
      <c r="C111" s="1">
        <v>0</v>
      </c>
      <c r="D111" s="1">
        <v>0</v>
      </c>
      <c r="E111" s="1">
        <v>0</v>
      </c>
      <c r="F111" s="1">
        <v>0</v>
      </c>
      <c r="G111" s="1">
        <v>0</v>
      </c>
      <c r="H111" s="1">
        <v>0</v>
      </c>
      <c r="I111" s="1">
        <v>0</v>
      </c>
      <c r="J111" s="1">
        <v>0</v>
      </c>
      <c r="K111" s="1">
        <v>0</v>
      </c>
      <c r="L111" s="1">
        <v>0</v>
      </c>
      <c r="M111" s="1">
        <v>0</v>
      </c>
      <c r="N111" s="1">
        <v>0</v>
      </c>
      <c r="O111" s="1">
        <v>0</v>
      </c>
      <c r="P111" s="1">
        <v>0</v>
      </c>
      <c r="Q111" s="1">
        <v>0</v>
      </c>
      <c r="R111" s="1">
        <v>0</v>
      </c>
      <c r="S111" s="1">
        <v>0</v>
      </c>
      <c r="T111" s="1">
        <v>0</v>
      </c>
      <c r="U111" s="1">
        <v>0</v>
      </c>
      <c r="V111" s="1">
        <v>0</v>
      </c>
      <c r="W111" s="1">
        <v>0</v>
      </c>
      <c r="X111" s="1">
        <v>0</v>
      </c>
      <c r="Y111" s="1">
        <v>0</v>
      </c>
      <c r="Z111" s="1">
        <v>0</v>
      </c>
      <c r="AA111" s="1">
        <v>0</v>
      </c>
      <c r="AB111" s="1">
        <v>0</v>
      </c>
      <c r="AC111" s="1">
        <v>0</v>
      </c>
      <c r="AD111" s="1">
        <v>0</v>
      </c>
      <c r="AE111" s="1">
        <v>0</v>
      </c>
      <c r="AF111" s="1">
        <v>0</v>
      </c>
      <c r="AG111" s="1">
        <v>0</v>
      </c>
      <c r="AH111" s="1">
        <v>0</v>
      </c>
      <c r="AI111" s="1">
        <v>0</v>
      </c>
      <c r="AJ111" s="1">
        <v>0</v>
      </c>
      <c r="AK111" s="1">
        <v>0</v>
      </c>
      <c r="AL111" s="1">
        <v>0</v>
      </c>
      <c r="AM111" s="1">
        <v>0</v>
      </c>
      <c r="AN111" s="1">
        <v>0</v>
      </c>
      <c r="AO111" s="1">
        <v>0</v>
      </c>
      <c r="AP111" s="1">
        <v>0</v>
      </c>
      <c r="AQ111" s="1">
        <v>0</v>
      </c>
      <c r="AR111" s="1">
        <v>0</v>
      </c>
      <c r="AS111" s="1">
        <v>0</v>
      </c>
      <c r="AT111" s="1">
        <v>0</v>
      </c>
      <c r="AU111" s="1">
        <v>0</v>
      </c>
      <c r="AV111" s="1">
        <v>0</v>
      </c>
    </row>
    <row r="112" spans="1:48">
      <c r="A112" s="1" t="s">
        <v>505</v>
      </c>
      <c r="B112" s="1" t="s">
        <v>506</v>
      </c>
      <c r="C112" s="1">
        <v>0</v>
      </c>
      <c r="D112" s="1">
        <v>0</v>
      </c>
      <c r="E112" s="1">
        <v>0</v>
      </c>
      <c r="F112" s="1">
        <v>0</v>
      </c>
      <c r="G112" s="1">
        <v>0</v>
      </c>
      <c r="H112" s="1">
        <v>0</v>
      </c>
      <c r="I112" s="1">
        <v>0</v>
      </c>
      <c r="J112" s="1">
        <v>0</v>
      </c>
      <c r="K112" s="1">
        <v>0</v>
      </c>
      <c r="L112" s="1">
        <v>0</v>
      </c>
      <c r="M112" s="1">
        <v>0</v>
      </c>
      <c r="N112" s="1">
        <v>0</v>
      </c>
      <c r="O112" s="1">
        <v>0</v>
      </c>
      <c r="P112" s="1">
        <v>0</v>
      </c>
      <c r="Q112" s="1">
        <v>0</v>
      </c>
      <c r="R112" s="1">
        <v>0</v>
      </c>
      <c r="S112" s="1">
        <v>0</v>
      </c>
      <c r="T112" s="1">
        <v>0</v>
      </c>
      <c r="U112" s="1">
        <v>0</v>
      </c>
      <c r="V112" s="1">
        <v>0</v>
      </c>
      <c r="W112" s="1">
        <v>0</v>
      </c>
      <c r="X112" s="1">
        <v>0</v>
      </c>
      <c r="Y112" s="1">
        <v>0</v>
      </c>
      <c r="Z112" s="1">
        <v>0</v>
      </c>
      <c r="AA112" s="1">
        <v>0</v>
      </c>
      <c r="AB112" s="1">
        <v>0</v>
      </c>
      <c r="AC112" s="1">
        <v>0</v>
      </c>
      <c r="AD112" s="1">
        <v>0</v>
      </c>
      <c r="AE112" s="1">
        <v>0</v>
      </c>
      <c r="AF112" s="1">
        <v>0</v>
      </c>
      <c r="AG112" s="1">
        <v>0</v>
      </c>
      <c r="AH112" s="1">
        <v>0</v>
      </c>
      <c r="AI112" s="1">
        <v>0</v>
      </c>
      <c r="AJ112" s="1">
        <v>0</v>
      </c>
      <c r="AK112" s="1">
        <v>0</v>
      </c>
      <c r="AL112" s="1">
        <v>0</v>
      </c>
      <c r="AM112" s="1">
        <v>0</v>
      </c>
      <c r="AN112" s="1">
        <v>0</v>
      </c>
      <c r="AO112" s="1">
        <v>0</v>
      </c>
      <c r="AP112" s="1">
        <v>0</v>
      </c>
      <c r="AQ112" s="1">
        <v>0</v>
      </c>
      <c r="AR112" s="1">
        <v>0</v>
      </c>
      <c r="AS112" s="1">
        <v>0</v>
      </c>
      <c r="AT112" s="1">
        <v>0</v>
      </c>
      <c r="AU112" s="1">
        <v>0</v>
      </c>
      <c r="AV112" s="1">
        <v>0</v>
      </c>
    </row>
    <row r="113" spans="1:48">
      <c r="A113" s="1" t="s">
        <v>507</v>
      </c>
      <c r="B113" s="1" t="s">
        <v>508</v>
      </c>
      <c r="C113" s="1">
        <v>0</v>
      </c>
      <c r="D113" s="1">
        <v>0</v>
      </c>
      <c r="E113" s="1">
        <v>0</v>
      </c>
      <c r="F113" s="1">
        <v>0</v>
      </c>
      <c r="G113" s="1">
        <v>0</v>
      </c>
      <c r="H113" s="1">
        <v>0</v>
      </c>
      <c r="I113" s="1">
        <v>0</v>
      </c>
      <c r="J113" s="1">
        <v>0</v>
      </c>
      <c r="K113" s="1">
        <v>0</v>
      </c>
      <c r="L113" s="1">
        <v>0</v>
      </c>
      <c r="M113" s="1">
        <v>0</v>
      </c>
      <c r="N113" s="1">
        <v>0</v>
      </c>
      <c r="O113" s="1">
        <v>0</v>
      </c>
      <c r="P113" s="1">
        <v>0</v>
      </c>
      <c r="Q113" s="1">
        <v>0</v>
      </c>
      <c r="R113" s="1">
        <v>0</v>
      </c>
      <c r="S113" s="1">
        <v>0</v>
      </c>
      <c r="T113" s="1">
        <v>0</v>
      </c>
      <c r="U113" s="1">
        <v>0</v>
      </c>
      <c r="V113" s="1">
        <v>0</v>
      </c>
      <c r="W113" s="1">
        <v>0</v>
      </c>
      <c r="X113" s="1">
        <v>0</v>
      </c>
      <c r="Y113" s="1">
        <v>0</v>
      </c>
      <c r="Z113" s="1">
        <v>0</v>
      </c>
      <c r="AA113" s="1">
        <v>0</v>
      </c>
      <c r="AB113" s="1">
        <v>0</v>
      </c>
      <c r="AC113" s="1">
        <v>0</v>
      </c>
      <c r="AD113" s="1">
        <v>0</v>
      </c>
      <c r="AE113" s="1">
        <v>0</v>
      </c>
      <c r="AF113" s="1">
        <v>0</v>
      </c>
      <c r="AG113" s="1">
        <v>0</v>
      </c>
      <c r="AH113" s="1">
        <v>0</v>
      </c>
      <c r="AI113" s="1">
        <v>0</v>
      </c>
      <c r="AJ113" s="1">
        <v>0</v>
      </c>
      <c r="AK113" s="1">
        <v>0</v>
      </c>
      <c r="AL113" s="1">
        <v>0</v>
      </c>
      <c r="AM113" s="1">
        <v>0</v>
      </c>
      <c r="AN113" s="1">
        <v>0</v>
      </c>
      <c r="AO113" s="1">
        <v>0</v>
      </c>
      <c r="AP113" s="1">
        <v>0</v>
      </c>
      <c r="AQ113" s="1">
        <v>0</v>
      </c>
      <c r="AR113" s="1">
        <v>0</v>
      </c>
      <c r="AS113" s="1">
        <v>0</v>
      </c>
      <c r="AT113" s="1">
        <v>0</v>
      </c>
      <c r="AU113" s="1">
        <v>0</v>
      </c>
      <c r="AV113" s="1">
        <v>0</v>
      </c>
    </row>
    <row r="114" spans="1:48">
      <c r="A114" s="1" t="s">
        <v>509</v>
      </c>
      <c r="B114" s="1" t="s">
        <v>510</v>
      </c>
      <c r="C114" s="1">
        <v>0</v>
      </c>
      <c r="D114" s="1">
        <v>0</v>
      </c>
      <c r="E114" s="1">
        <v>0</v>
      </c>
      <c r="F114" s="1">
        <v>0</v>
      </c>
      <c r="G114" s="1">
        <v>0</v>
      </c>
      <c r="H114" s="1">
        <v>0</v>
      </c>
      <c r="I114" s="1">
        <v>0</v>
      </c>
      <c r="J114" s="1">
        <v>0</v>
      </c>
      <c r="K114" s="1">
        <v>0</v>
      </c>
      <c r="L114" s="1">
        <v>0</v>
      </c>
      <c r="M114" s="1">
        <v>0</v>
      </c>
      <c r="N114" s="1">
        <v>0</v>
      </c>
      <c r="O114" s="1">
        <v>0</v>
      </c>
      <c r="P114" s="1">
        <v>0</v>
      </c>
      <c r="Q114" s="1">
        <v>0</v>
      </c>
      <c r="R114" s="1">
        <v>0</v>
      </c>
      <c r="S114" s="1">
        <v>0</v>
      </c>
      <c r="T114" s="1">
        <v>0</v>
      </c>
      <c r="U114" s="1">
        <v>0</v>
      </c>
      <c r="V114" s="1">
        <v>0</v>
      </c>
      <c r="W114" s="1">
        <v>0</v>
      </c>
      <c r="X114" s="1">
        <v>0</v>
      </c>
      <c r="Y114" s="1">
        <v>0</v>
      </c>
      <c r="Z114" s="1">
        <v>0</v>
      </c>
      <c r="AA114" s="1">
        <v>0</v>
      </c>
      <c r="AB114" s="1">
        <v>0</v>
      </c>
      <c r="AC114" s="1">
        <v>0</v>
      </c>
      <c r="AD114" s="1">
        <v>0</v>
      </c>
      <c r="AE114" s="1">
        <v>0</v>
      </c>
      <c r="AF114" s="1">
        <v>0</v>
      </c>
      <c r="AG114" s="1">
        <v>0</v>
      </c>
      <c r="AH114" s="1">
        <v>0</v>
      </c>
      <c r="AI114" s="1">
        <v>0</v>
      </c>
      <c r="AJ114" s="1">
        <v>0</v>
      </c>
      <c r="AK114" s="1">
        <v>0</v>
      </c>
      <c r="AL114" s="1">
        <v>0</v>
      </c>
      <c r="AM114" s="1">
        <v>0</v>
      </c>
      <c r="AN114" s="1">
        <v>0</v>
      </c>
      <c r="AO114" s="1">
        <v>0</v>
      </c>
      <c r="AP114" s="1">
        <v>0</v>
      </c>
      <c r="AQ114" s="1">
        <v>0</v>
      </c>
      <c r="AR114" s="1">
        <v>0</v>
      </c>
      <c r="AS114" s="1">
        <v>0</v>
      </c>
      <c r="AT114" s="1">
        <v>0</v>
      </c>
      <c r="AU114" s="1">
        <v>0</v>
      </c>
      <c r="AV114" s="1">
        <v>0</v>
      </c>
    </row>
    <row r="115" spans="1:48">
      <c r="A115" s="1" t="s">
        <v>511</v>
      </c>
      <c r="B115" s="1" t="s">
        <v>512</v>
      </c>
      <c r="C115" s="1">
        <v>0</v>
      </c>
      <c r="D115" s="1">
        <v>0</v>
      </c>
      <c r="E115" s="1">
        <v>0</v>
      </c>
      <c r="F115" s="1">
        <v>0</v>
      </c>
      <c r="G115" s="1">
        <v>0</v>
      </c>
      <c r="H115" s="1">
        <v>0</v>
      </c>
      <c r="I115" s="1">
        <v>0</v>
      </c>
      <c r="J115" s="1">
        <v>0</v>
      </c>
      <c r="K115" s="1">
        <v>0</v>
      </c>
      <c r="L115" s="1">
        <v>0</v>
      </c>
      <c r="M115" s="1">
        <v>0</v>
      </c>
      <c r="N115" s="1">
        <v>0</v>
      </c>
      <c r="O115" s="1">
        <v>0</v>
      </c>
      <c r="P115" s="1">
        <v>0</v>
      </c>
      <c r="Q115" s="1">
        <v>0</v>
      </c>
      <c r="R115" s="1">
        <v>0</v>
      </c>
      <c r="S115" s="1">
        <v>0</v>
      </c>
      <c r="T115" s="1">
        <v>0</v>
      </c>
      <c r="U115" s="1">
        <v>0</v>
      </c>
      <c r="V115" s="1">
        <v>0</v>
      </c>
      <c r="W115" s="1">
        <v>0</v>
      </c>
      <c r="X115" s="1">
        <v>0</v>
      </c>
      <c r="Y115" s="1">
        <v>0</v>
      </c>
      <c r="Z115" s="1">
        <v>0</v>
      </c>
      <c r="AA115" s="1">
        <v>0</v>
      </c>
      <c r="AB115" s="1">
        <v>0</v>
      </c>
      <c r="AC115" s="1">
        <v>0</v>
      </c>
      <c r="AD115" s="1">
        <v>0</v>
      </c>
      <c r="AE115" s="1">
        <v>0</v>
      </c>
      <c r="AF115" s="1">
        <v>0</v>
      </c>
      <c r="AG115" s="1">
        <v>0</v>
      </c>
      <c r="AH115" s="1">
        <v>0</v>
      </c>
      <c r="AI115" s="1">
        <v>0</v>
      </c>
      <c r="AJ115" s="1">
        <v>0</v>
      </c>
      <c r="AK115" s="1">
        <v>0</v>
      </c>
      <c r="AL115" s="1">
        <v>0</v>
      </c>
      <c r="AM115" s="1">
        <v>0</v>
      </c>
      <c r="AN115" s="1">
        <v>0</v>
      </c>
      <c r="AO115" s="1">
        <v>0</v>
      </c>
      <c r="AP115" s="1">
        <v>0</v>
      </c>
      <c r="AQ115" s="1">
        <v>0</v>
      </c>
      <c r="AR115" s="1">
        <v>0</v>
      </c>
      <c r="AS115" s="1">
        <v>0</v>
      </c>
      <c r="AT115" s="1">
        <v>0</v>
      </c>
      <c r="AU115" s="1">
        <v>0</v>
      </c>
      <c r="AV115" s="1">
        <v>0</v>
      </c>
    </row>
    <row r="116" spans="1:48">
      <c r="A116" s="1" t="s">
        <v>513</v>
      </c>
      <c r="B116" s="1" t="s">
        <v>514</v>
      </c>
      <c r="C116" s="1">
        <v>0</v>
      </c>
      <c r="D116" s="1">
        <v>0</v>
      </c>
      <c r="E116" s="1">
        <v>0</v>
      </c>
      <c r="F116" s="1">
        <v>0</v>
      </c>
      <c r="G116" s="1">
        <v>0</v>
      </c>
      <c r="H116" s="1">
        <v>0</v>
      </c>
      <c r="I116" s="1">
        <v>0</v>
      </c>
      <c r="J116" s="1">
        <v>0</v>
      </c>
      <c r="K116" s="1">
        <v>0</v>
      </c>
      <c r="L116" s="1">
        <v>0</v>
      </c>
      <c r="M116" s="1">
        <v>0</v>
      </c>
      <c r="N116" s="1">
        <v>0</v>
      </c>
      <c r="O116" s="1">
        <v>0</v>
      </c>
      <c r="P116" s="1">
        <v>0</v>
      </c>
      <c r="Q116" s="1">
        <v>0</v>
      </c>
      <c r="R116" s="1">
        <v>0</v>
      </c>
      <c r="S116" s="1">
        <v>0</v>
      </c>
      <c r="T116" s="1">
        <v>0</v>
      </c>
      <c r="U116" s="1">
        <v>0</v>
      </c>
      <c r="V116" s="1">
        <v>0</v>
      </c>
      <c r="W116" s="1">
        <v>0</v>
      </c>
      <c r="X116" s="1">
        <v>0</v>
      </c>
      <c r="Y116" s="1">
        <v>0</v>
      </c>
      <c r="Z116" s="1">
        <v>0</v>
      </c>
      <c r="AA116" s="1">
        <v>0</v>
      </c>
      <c r="AB116" s="1">
        <v>0</v>
      </c>
      <c r="AC116" s="1">
        <v>0</v>
      </c>
      <c r="AD116" s="1">
        <v>0</v>
      </c>
      <c r="AE116" s="1">
        <v>0</v>
      </c>
      <c r="AF116" s="1">
        <v>0</v>
      </c>
      <c r="AG116" s="1">
        <v>0</v>
      </c>
      <c r="AH116" s="1">
        <v>0</v>
      </c>
      <c r="AI116" s="1">
        <v>0</v>
      </c>
      <c r="AJ116" s="1">
        <v>0</v>
      </c>
      <c r="AK116" s="1">
        <v>0</v>
      </c>
      <c r="AL116" s="1">
        <v>0</v>
      </c>
      <c r="AM116" s="1">
        <v>0</v>
      </c>
      <c r="AN116" s="1">
        <v>0</v>
      </c>
      <c r="AO116" s="1">
        <v>0</v>
      </c>
      <c r="AP116" s="1">
        <v>0</v>
      </c>
      <c r="AQ116" s="1">
        <v>0</v>
      </c>
      <c r="AR116" s="1">
        <v>0</v>
      </c>
      <c r="AS116" s="1">
        <v>0</v>
      </c>
      <c r="AT116" s="1">
        <v>0</v>
      </c>
      <c r="AU116" s="1">
        <v>0</v>
      </c>
      <c r="AV116" s="1">
        <v>0</v>
      </c>
    </row>
    <row r="117" spans="1:48">
      <c r="A117" s="1" t="s">
        <v>515</v>
      </c>
      <c r="B117" s="1" t="s">
        <v>516</v>
      </c>
      <c r="C117" s="1">
        <v>0</v>
      </c>
      <c r="D117" s="1">
        <v>0</v>
      </c>
      <c r="E117" s="1">
        <v>0</v>
      </c>
      <c r="F117" s="1">
        <v>0</v>
      </c>
      <c r="G117" s="1">
        <v>0</v>
      </c>
      <c r="H117" s="1">
        <v>0</v>
      </c>
      <c r="I117" s="1">
        <v>0</v>
      </c>
      <c r="J117" s="1">
        <v>0</v>
      </c>
      <c r="K117" s="1">
        <v>0</v>
      </c>
      <c r="L117" s="1">
        <v>0</v>
      </c>
      <c r="M117" s="1">
        <v>0</v>
      </c>
      <c r="N117" s="1">
        <v>0</v>
      </c>
      <c r="O117" s="1">
        <v>0</v>
      </c>
      <c r="P117" s="1">
        <v>0</v>
      </c>
      <c r="Q117" s="1">
        <v>0</v>
      </c>
      <c r="R117" s="1">
        <v>0</v>
      </c>
      <c r="S117" s="1">
        <v>0</v>
      </c>
      <c r="T117" s="1">
        <v>0</v>
      </c>
      <c r="U117" s="1">
        <v>0</v>
      </c>
      <c r="V117" s="1">
        <v>0</v>
      </c>
      <c r="W117" s="1">
        <v>0</v>
      </c>
      <c r="X117" s="1">
        <v>0</v>
      </c>
      <c r="Y117" s="1">
        <v>0</v>
      </c>
      <c r="Z117" s="1">
        <v>0</v>
      </c>
      <c r="AA117" s="1">
        <v>0</v>
      </c>
      <c r="AB117" s="1">
        <v>0</v>
      </c>
      <c r="AC117" s="1">
        <v>0</v>
      </c>
      <c r="AD117" s="1">
        <v>0</v>
      </c>
      <c r="AE117" s="1">
        <v>0</v>
      </c>
      <c r="AF117" s="1">
        <v>0</v>
      </c>
      <c r="AG117" s="1">
        <v>0</v>
      </c>
      <c r="AH117" s="1">
        <v>0</v>
      </c>
      <c r="AI117" s="1">
        <v>0</v>
      </c>
      <c r="AJ117" s="1">
        <v>0</v>
      </c>
      <c r="AK117" s="1">
        <v>0</v>
      </c>
      <c r="AL117" s="1">
        <v>0</v>
      </c>
      <c r="AM117" s="1">
        <v>0</v>
      </c>
      <c r="AN117" s="1">
        <v>0</v>
      </c>
      <c r="AO117" s="1">
        <v>0</v>
      </c>
      <c r="AP117" s="1">
        <v>0</v>
      </c>
      <c r="AQ117" s="1">
        <v>0</v>
      </c>
      <c r="AR117" s="1">
        <v>0</v>
      </c>
      <c r="AS117" s="1">
        <v>0</v>
      </c>
      <c r="AT117" s="1">
        <v>0</v>
      </c>
      <c r="AU117" s="1">
        <v>0</v>
      </c>
      <c r="AV117" s="1">
        <v>0</v>
      </c>
    </row>
    <row r="118" spans="1:48">
      <c r="A118" s="1" t="s">
        <v>517</v>
      </c>
      <c r="B118" s="1" t="s">
        <v>518</v>
      </c>
      <c r="C118" s="1">
        <v>0</v>
      </c>
      <c r="D118" s="1">
        <v>0</v>
      </c>
      <c r="E118" s="1">
        <v>0</v>
      </c>
      <c r="F118" s="1">
        <v>0</v>
      </c>
      <c r="G118" s="1">
        <v>0</v>
      </c>
      <c r="H118" s="1">
        <v>0</v>
      </c>
      <c r="I118" s="1">
        <v>0</v>
      </c>
      <c r="J118" s="1">
        <v>0</v>
      </c>
      <c r="K118" s="1">
        <v>0</v>
      </c>
      <c r="L118" s="1">
        <v>0</v>
      </c>
      <c r="M118" s="1">
        <v>0</v>
      </c>
      <c r="N118" s="1">
        <v>0</v>
      </c>
      <c r="O118" s="1">
        <v>0</v>
      </c>
      <c r="P118" s="1">
        <v>0</v>
      </c>
      <c r="Q118" s="1">
        <v>0</v>
      </c>
      <c r="R118" s="1">
        <v>0</v>
      </c>
      <c r="S118" s="1">
        <v>0</v>
      </c>
      <c r="T118" s="1">
        <v>0</v>
      </c>
      <c r="U118" s="1">
        <v>0</v>
      </c>
      <c r="V118" s="1">
        <v>0</v>
      </c>
      <c r="W118" s="1">
        <v>0</v>
      </c>
      <c r="X118" s="1">
        <v>0</v>
      </c>
      <c r="Y118" s="1">
        <v>0</v>
      </c>
      <c r="Z118" s="1">
        <v>0</v>
      </c>
      <c r="AA118" s="1">
        <v>0</v>
      </c>
      <c r="AB118" s="1">
        <v>0</v>
      </c>
      <c r="AC118" s="1">
        <v>0</v>
      </c>
      <c r="AD118" s="1">
        <v>0</v>
      </c>
      <c r="AE118" s="1">
        <v>0</v>
      </c>
      <c r="AF118" s="1">
        <v>0</v>
      </c>
      <c r="AG118" s="1">
        <v>0</v>
      </c>
      <c r="AH118" s="1">
        <v>0</v>
      </c>
      <c r="AI118" s="1">
        <v>0</v>
      </c>
      <c r="AJ118" s="1">
        <v>0</v>
      </c>
      <c r="AK118" s="1">
        <v>0</v>
      </c>
      <c r="AL118" s="1">
        <v>0</v>
      </c>
      <c r="AM118" s="1">
        <v>0</v>
      </c>
      <c r="AN118" s="1">
        <v>0</v>
      </c>
      <c r="AO118" s="1">
        <v>0</v>
      </c>
      <c r="AP118" s="1">
        <v>0</v>
      </c>
      <c r="AQ118" s="1">
        <v>0</v>
      </c>
      <c r="AR118" s="1">
        <v>0</v>
      </c>
      <c r="AS118" s="1">
        <v>0</v>
      </c>
      <c r="AT118" s="1">
        <v>0</v>
      </c>
      <c r="AU118" s="1">
        <v>0</v>
      </c>
      <c r="AV118" s="1">
        <v>0</v>
      </c>
    </row>
    <row r="119" spans="1:48">
      <c r="A119" s="1" t="s">
        <v>519</v>
      </c>
      <c r="B119" s="1" t="s">
        <v>520</v>
      </c>
      <c r="C119" s="1">
        <v>0</v>
      </c>
      <c r="D119" s="1">
        <v>0</v>
      </c>
      <c r="E119" s="1">
        <v>0</v>
      </c>
      <c r="F119" s="1">
        <v>0</v>
      </c>
      <c r="G119" s="1">
        <v>0</v>
      </c>
      <c r="H119" s="1">
        <v>0</v>
      </c>
      <c r="I119" s="1">
        <v>0</v>
      </c>
      <c r="J119" s="1">
        <v>0</v>
      </c>
      <c r="K119" s="1">
        <v>0</v>
      </c>
      <c r="L119" s="1">
        <v>0</v>
      </c>
      <c r="M119" s="1">
        <v>0</v>
      </c>
      <c r="N119" s="1">
        <v>0</v>
      </c>
      <c r="O119" s="1">
        <v>0</v>
      </c>
      <c r="P119" s="1">
        <v>0</v>
      </c>
      <c r="Q119" s="1">
        <v>0</v>
      </c>
      <c r="R119" s="1">
        <v>0</v>
      </c>
      <c r="S119" s="1">
        <v>0</v>
      </c>
      <c r="T119" s="1">
        <v>0</v>
      </c>
      <c r="U119" s="1">
        <v>0</v>
      </c>
      <c r="V119" s="1">
        <v>0</v>
      </c>
      <c r="W119" s="1">
        <v>0</v>
      </c>
      <c r="X119" s="1">
        <v>0</v>
      </c>
      <c r="Y119" s="1">
        <v>0</v>
      </c>
      <c r="Z119" s="1">
        <v>0</v>
      </c>
      <c r="AA119" s="1">
        <v>0</v>
      </c>
      <c r="AB119" s="1">
        <v>0</v>
      </c>
      <c r="AC119" s="1">
        <v>0</v>
      </c>
      <c r="AD119" s="1">
        <v>0</v>
      </c>
      <c r="AE119" s="1">
        <v>0</v>
      </c>
      <c r="AF119" s="1">
        <v>0</v>
      </c>
      <c r="AG119" s="1">
        <v>0</v>
      </c>
      <c r="AH119" s="1">
        <v>0</v>
      </c>
      <c r="AI119" s="1">
        <v>0</v>
      </c>
      <c r="AJ119" s="1">
        <v>0</v>
      </c>
      <c r="AK119" s="1">
        <v>0</v>
      </c>
      <c r="AL119" s="1">
        <v>0</v>
      </c>
      <c r="AM119" s="1">
        <v>0</v>
      </c>
      <c r="AN119" s="1">
        <v>0</v>
      </c>
      <c r="AO119" s="1">
        <v>0</v>
      </c>
      <c r="AP119" s="1">
        <v>0</v>
      </c>
      <c r="AQ119" s="1">
        <v>0</v>
      </c>
      <c r="AR119" s="1">
        <v>0</v>
      </c>
      <c r="AS119" s="1">
        <v>0</v>
      </c>
      <c r="AT119" s="1">
        <v>0</v>
      </c>
      <c r="AU119" s="1">
        <v>0</v>
      </c>
      <c r="AV119" s="1">
        <v>0</v>
      </c>
    </row>
    <row r="120" spans="1:48">
      <c r="A120" s="1" t="s">
        <v>521</v>
      </c>
      <c r="B120" s="1" t="s">
        <v>522</v>
      </c>
      <c r="C120" s="1">
        <v>0</v>
      </c>
      <c r="D120" s="1">
        <v>0</v>
      </c>
      <c r="E120" s="1">
        <v>0</v>
      </c>
      <c r="F120" s="1">
        <v>0</v>
      </c>
      <c r="G120" s="1">
        <v>0</v>
      </c>
      <c r="H120" s="1">
        <v>0</v>
      </c>
      <c r="I120" s="1">
        <v>0</v>
      </c>
      <c r="J120" s="1">
        <v>0</v>
      </c>
      <c r="K120" s="1">
        <v>0</v>
      </c>
      <c r="L120" s="1">
        <v>0</v>
      </c>
      <c r="M120" s="1">
        <v>0</v>
      </c>
      <c r="N120" s="1">
        <v>0</v>
      </c>
      <c r="O120" s="1">
        <v>0</v>
      </c>
      <c r="P120" s="1">
        <v>0</v>
      </c>
      <c r="Q120" s="1">
        <v>0</v>
      </c>
      <c r="R120" s="1">
        <v>0</v>
      </c>
      <c r="S120" s="1">
        <v>0</v>
      </c>
      <c r="T120" s="1">
        <v>0</v>
      </c>
      <c r="U120" s="1">
        <v>0</v>
      </c>
      <c r="V120" s="1">
        <v>0</v>
      </c>
      <c r="W120" s="1">
        <v>0</v>
      </c>
      <c r="X120" s="1">
        <v>0</v>
      </c>
      <c r="Y120" s="1">
        <v>0</v>
      </c>
      <c r="Z120" s="1">
        <v>0</v>
      </c>
      <c r="AA120" s="1">
        <v>0</v>
      </c>
      <c r="AB120" s="1">
        <v>0</v>
      </c>
      <c r="AC120" s="1">
        <v>0</v>
      </c>
      <c r="AD120" s="1">
        <v>0</v>
      </c>
      <c r="AE120" s="1">
        <v>0</v>
      </c>
      <c r="AF120" s="1">
        <v>0</v>
      </c>
      <c r="AG120" s="1">
        <v>0</v>
      </c>
      <c r="AH120" s="1">
        <v>0</v>
      </c>
      <c r="AI120" s="1">
        <v>0</v>
      </c>
      <c r="AJ120" s="1">
        <v>0</v>
      </c>
      <c r="AK120" s="1">
        <v>0</v>
      </c>
      <c r="AL120" s="1">
        <v>0</v>
      </c>
      <c r="AM120" s="1">
        <v>0</v>
      </c>
      <c r="AN120" s="1">
        <v>0</v>
      </c>
      <c r="AO120" s="1">
        <v>0</v>
      </c>
      <c r="AP120" s="1">
        <v>0</v>
      </c>
      <c r="AQ120" s="1">
        <v>0</v>
      </c>
      <c r="AR120" s="1">
        <v>0</v>
      </c>
      <c r="AS120" s="1">
        <v>0</v>
      </c>
      <c r="AT120" s="1">
        <v>0</v>
      </c>
      <c r="AU120" s="1">
        <v>0</v>
      </c>
      <c r="AV120" s="1">
        <v>0</v>
      </c>
    </row>
    <row r="121" spans="1:48">
      <c r="A121" s="1" t="s">
        <v>523</v>
      </c>
      <c r="B121" s="1" t="s">
        <v>524</v>
      </c>
      <c r="C121" s="1">
        <v>0</v>
      </c>
      <c r="D121" s="1">
        <v>0</v>
      </c>
      <c r="E121" s="1">
        <v>0</v>
      </c>
      <c r="F121" s="1">
        <v>0</v>
      </c>
      <c r="G121" s="1">
        <v>0</v>
      </c>
      <c r="H121" s="1">
        <v>0</v>
      </c>
      <c r="I121" s="1">
        <v>0</v>
      </c>
      <c r="J121" s="1">
        <v>0</v>
      </c>
      <c r="K121" s="1">
        <v>0</v>
      </c>
      <c r="L121" s="1">
        <v>0</v>
      </c>
      <c r="M121" s="1">
        <v>0</v>
      </c>
      <c r="N121" s="1">
        <v>0</v>
      </c>
      <c r="O121" s="1">
        <v>0</v>
      </c>
      <c r="P121" s="1">
        <v>0</v>
      </c>
      <c r="Q121" s="1">
        <v>0</v>
      </c>
      <c r="R121" s="1">
        <v>0</v>
      </c>
      <c r="S121" s="1">
        <v>0</v>
      </c>
      <c r="T121" s="1">
        <v>0</v>
      </c>
      <c r="U121" s="1">
        <v>0</v>
      </c>
      <c r="V121" s="1">
        <v>0</v>
      </c>
      <c r="W121" s="1">
        <v>0</v>
      </c>
      <c r="X121" s="1">
        <v>0</v>
      </c>
      <c r="Y121" s="1">
        <v>0</v>
      </c>
      <c r="Z121" s="1">
        <v>0</v>
      </c>
      <c r="AA121" s="1">
        <v>0</v>
      </c>
      <c r="AB121" s="1">
        <v>0</v>
      </c>
      <c r="AC121" s="1">
        <v>0</v>
      </c>
      <c r="AD121" s="1">
        <v>0</v>
      </c>
      <c r="AE121" s="1">
        <v>0</v>
      </c>
      <c r="AF121" s="1">
        <v>0</v>
      </c>
      <c r="AG121" s="1">
        <v>0</v>
      </c>
      <c r="AH121" s="1">
        <v>0</v>
      </c>
      <c r="AI121" s="1">
        <v>0</v>
      </c>
      <c r="AJ121" s="1">
        <v>0</v>
      </c>
      <c r="AK121" s="1">
        <v>0</v>
      </c>
      <c r="AL121" s="1">
        <v>0</v>
      </c>
      <c r="AM121" s="1">
        <v>0</v>
      </c>
      <c r="AN121" s="1">
        <v>0</v>
      </c>
      <c r="AO121" s="1">
        <v>0</v>
      </c>
      <c r="AP121" s="1">
        <v>0</v>
      </c>
      <c r="AQ121" s="1">
        <v>0</v>
      </c>
      <c r="AR121" s="1">
        <v>0</v>
      </c>
      <c r="AS121" s="1">
        <v>0</v>
      </c>
      <c r="AT121" s="1">
        <v>0</v>
      </c>
      <c r="AU121" s="1">
        <v>0</v>
      </c>
      <c r="AV121" s="1">
        <v>0</v>
      </c>
    </row>
    <row r="122" spans="1:48">
      <c r="A122" s="1" t="s">
        <v>525</v>
      </c>
      <c r="B122" s="1" t="s">
        <v>526</v>
      </c>
      <c r="C122" s="1">
        <v>0</v>
      </c>
      <c r="D122" s="1">
        <v>0</v>
      </c>
      <c r="E122" s="1">
        <v>0</v>
      </c>
      <c r="F122" s="1">
        <v>0</v>
      </c>
      <c r="G122" s="1">
        <v>0</v>
      </c>
      <c r="H122" s="1">
        <v>0</v>
      </c>
      <c r="I122" s="1">
        <v>0</v>
      </c>
      <c r="J122" s="1">
        <v>0</v>
      </c>
      <c r="K122" s="1">
        <v>0</v>
      </c>
      <c r="L122" s="1">
        <v>0</v>
      </c>
      <c r="M122" s="1">
        <v>0</v>
      </c>
      <c r="N122" s="1">
        <v>0</v>
      </c>
      <c r="O122" s="1">
        <v>0</v>
      </c>
      <c r="P122" s="1">
        <v>0</v>
      </c>
      <c r="Q122" s="1">
        <v>0</v>
      </c>
      <c r="R122" s="1">
        <v>0</v>
      </c>
      <c r="S122" s="1">
        <v>0</v>
      </c>
      <c r="T122" s="1">
        <v>0</v>
      </c>
      <c r="U122" s="1">
        <v>0</v>
      </c>
      <c r="V122" s="1">
        <v>0</v>
      </c>
      <c r="W122" s="1">
        <v>0</v>
      </c>
      <c r="X122" s="1">
        <v>0</v>
      </c>
      <c r="Y122" s="1">
        <v>0</v>
      </c>
      <c r="Z122" s="1">
        <v>0</v>
      </c>
      <c r="AA122" s="1">
        <v>0</v>
      </c>
      <c r="AB122" s="1">
        <v>0</v>
      </c>
      <c r="AC122" s="1">
        <v>0</v>
      </c>
      <c r="AD122" s="1">
        <v>0</v>
      </c>
      <c r="AE122" s="1">
        <v>0</v>
      </c>
      <c r="AF122" s="1">
        <v>0</v>
      </c>
      <c r="AG122" s="1">
        <v>0</v>
      </c>
      <c r="AH122" s="1">
        <v>0</v>
      </c>
      <c r="AI122" s="1">
        <v>0</v>
      </c>
      <c r="AJ122" s="1">
        <v>0</v>
      </c>
      <c r="AK122" s="1">
        <v>0</v>
      </c>
      <c r="AL122" s="1">
        <v>0</v>
      </c>
      <c r="AM122" s="1">
        <v>0</v>
      </c>
      <c r="AN122" s="1">
        <v>0</v>
      </c>
      <c r="AO122" s="1">
        <v>0</v>
      </c>
      <c r="AP122" s="1">
        <v>0</v>
      </c>
      <c r="AQ122" s="1">
        <v>0</v>
      </c>
      <c r="AR122" s="1">
        <v>0</v>
      </c>
      <c r="AS122" s="1">
        <v>0</v>
      </c>
      <c r="AT122" s="1">
        <v>0</v>
      </c>
      <c r="AU122" s="1">
        <v>0</v>
      </c>
      <c r="AV122" s="1">
        <v>0</v>
      </c>
    </row>
    <row r="123" spans="1:48">
      <c r="A123" s="1" t="s">
        <v>527</v>
      </c>
      <c r="B123" s="1" t="s">
        <v>528</v>
      </c>
      <c r="C123" s="1">
        <v>0</v>
      </c>
      <c r="D123" s="1">
        <v>0</v>
      </c>
      <c r="E123" s="1">
        <v>0</v>
      </c>
      <c r="F123" s="1">
        <v>0</v>
      </c>
      <c r="G123" s="1">
        <v>0</v>
      </c>
      <c r="H123" s="1">
        <v>0</v>
      </c>
      <c r="I123" s="1">
        <v>0</v>
      </c>
      <c r="J123" s="1">
        <v>0</v>
      </c>
      <c r="K123" s="1">
        <v>0</v>
      </c>
      <c r="L123" s="1">
        <v>0</v>
      </c>
      <c r="M123" s="1">
        <v>0</v>
      </c>
      <c r="N123" s="1">
        <v>0</v>
      </c>
      <c r="O123" s="1">
        <v>0</v>
      </c>
      <c r="P123" s="1">
        <v>0</v>
      </c>
      <c r="Q123" s="1">
        <v>0</v>
      </c>
      <c r="R123" s="1">
        <v>0</v>
      </c>
      <c r="S123" s="1">
        <v>0</v>
      </c>
      <c r="T123" s="1">
        <v>0</v>
      </c>
      <c r="U123" s="1">
        <v>0</v>
      </c>
      <c r="V123" s="1">
        <v>0</v>
      </c>
      <c r="W123" s="1">
        <v>0</v>
      </c>
      <c r="X123" s="1">
        <v>0</v>
      </c>
      <c r="Y123" s="1">
        <v>0</v>
      </c>
      <c r="Z123" s="1">
        <v>0</v>
      </c>
      <c r="AA123" s="1">
        <v>0</v>
      </c>
      <c r="AB123" s="1">
        <v>0</v>
      </c>
      <c r="AC123" s="1">
        <v>0</v>
      </c>
      <c r="AD123" s="1">
        <v>0</v>
      </c>
      <c r="AE123" s="1">
        <v>0</v>
      </c>
      <c r="AF123" s="1">
        <v>0</v>
      </c>
      <c r="AG123" s="1">
        <v>0</v>
      </c>
      <c r="AH123" s="1">
        <v>0</v>
      </c>
      <c r="AI123" s="1">
        <v>0</v>
      </c>
      <c r="AJ123" s="1">
        <v>0</v>
      </c>
      <c r="AK123" s="1">
        <v>0</v>
      </c>
      <c r="AL123" s="1">
        <v>0</v>
      </c>
      <c r="AM123" s="1">
        <v>0</v>
      </c>
      <c r="AN123" s="1">
        <v>0</v>
      </c>
      <c r="AO123" s="1">
        <v>0</v>
      </c>
      <c r="AP123" s="1">
        <v>0</v>
      </c>
      <c r="AQ123" s="1">
        <v>0</v>
      </c>
      <c r="AR123" s="1">
        <v>0</v>
      </c>
      <c r="AS123" s="1">
        <v>0</v>
      </c>
      <c r="AT123" s="1">
        <v>0</v>
      </c>
      <c r="AU123" s="1">
        <v>0</v>
      </c>
      <c r="AV123" s="1">
        <v>0</v>
      </c>
    </row>
    <row r="124" spans="1:48">
      <c r="A124" s="1" t="s">
        <v>529</v>
      </c>
      <c r="B124" s="1" t="s">
        <v>530</v>
      </c>
      <c r="C124" s="1">
        <v>0</v>
      </c>
      <c r="D124" s="1">
        <v>0</v>
      </c>
      <c r="E124" s="1">
        <v>0</v>
      </c>
      <c r="F124" s="1">
        <v>0</v>
      </c>
      <c r="G124" s="1">
        <v>0</v>
      </c>
      <c r="H124" s="1">
        <v>0</v>
      </c>
      <c r="I124" s="1">
        <v>0</v>
      </c>
      <c r="J124" s="1">
        <v>0</v>
      </c>
      <c r="K124" s="1">
        <v>0</v>
      </c>
      <c r="L124" s="1">
        <v>0</v>
      </c>
      <c r="M124" s="1">
        <v>0</v>
      </c>
      <c r="N124" s="1">
        <v>0</v>
      </c>
      <c r="O124" s="1">
        <v>0</v>
      </c>
      <c r="P124" s="1">
        <v>0</v>
      </c>
      <c r="Q124" s="1">
        <v>0</v>
      </c>
      <c r="R124" s="1">
        <v>0</v>
      </c>
      <c r="S124" s="1">
        <v>0</v>
      </c>
      <c r="T124" s="1">
        <v>0</v>
      </c>
      <c r="U124" s="1">
        <v>0</v>
      </c>
      <c r="V124" s="1">
        <v>0</v>
      </c>
      <c r="W124" s="1">
        <v>0</v>
      </c>
      <c r="X124" s="1">
        <v>0</v>
      </c>
      <c r="Y124" s="1">
        <v>0</v>
      </c>
      <c r="Z124" s="1">
        <v>0</v>
      </c>
      <c r="AA124" s="1">
        <v>0</v>
      </c>
      <c r="AB124" s="1">
        <v>0</v>
      </c>
      <c r="AC124" s="1">
        <v>0</v>
      </c>
      <c r="AD124" s="1">
        <v>0</v>
      </c>
      <c r="AE124" s="1">
        <v>0</v>
      </c>
      <c r="AF124" s="1">
        <v>0</v>
      </c>
      <c r="AG124" s="1">
        <v>0</v>
      </c>
      <c r="AH124" s="1">
        <v>0</v>
      </c>
      <c r="AI124" s="1">
        <v>0</v>
      </c>
      <c r="AJ124" s="1">
        <v>0</v>
      </c>
      <c r="AK124" s="1">
        <v>0</v>
      </c>
      <c r="AL124" s="1">
        <v>0</v>
      </c>
      <c r="AM124" s="1">
        <v>0</v>
      </c>
      <c r="AN124" s="1">
        <v>0</v>
      </c>
      <c r="AO124" s="1">
        <v>0</v>
      </c>
      <c r="AP124" s="1">
        <v>0</v>
      </c>
      <c r="AQ124" s="1">
        <v>0</v>
      </c>
      <c r="AR124" s="1">
        <v>0</v>
      </c>
      <c r="AS124" s="1">
        <v>0</v>
      </c>
      <c r="AT124" s="1">
        <v>0</v>
      </c>
      <c r="AU124" s="1">
        <v>0</v>
      </c>
      <c r="AV124" s="1">
        <v>0</v>
      </c>
    </row>
    <row r="125" spans="1:48">
      <c r="A125" s="1" t="s">
        <v>531</v>
      </c>
      <c r="B125" s="1" t="s">
        <v>532</v>
      </c>
      <c r="C125" s="1">
        <v>0</v>
      </c>
      <c r="D125" s="1">
        <v>0</v>
      </c>
      <c r="E125" s="1">
        <v>0</v>
      </c>
      <c r="F125" s="1">
        <v>0</v>
      </c>
      <c r="G125" s="1">
        <v>0</v>
      </c>
      <c r="H125" s="1">
        <v>0</v>
      </c>
      <c r="I125" s="1">
        <v>0</v>
      </c>
      <c r="J125" s="1">
        <v>0</v>
      </c>
      <c r="K125" s="1">
        <v>0</v>
      </c>
      <c r="L125" s="1">
        <v>0</v>
      </c>
      <c r="M125" s="1">
        <v>0</v>
      </c>
      <c r="N125" s="1">
        <v>0</v>
      </c>
      <c r="O125" s="1">
        <v>0</v>
      </c>
      <c r="P125" s="1">
        <v>0</v>
      </c>
      <c r="Q125" s="1">
        <v>0</v>
      </c>
      <c r="R125" s="1">
        <v>0</v>
      </c>
      <c r="S125" s="1">
        <v>0</v>
      </c>
      <c r="T125" s="1">
        <v>0</v>
      </c>
      <c r="U125" s="1">
        <v>0</v>
      </c>
      <c r="V125" s="1">
        <v>0</v>
      </c>
      <c r="W125" s="1">
        <v>0</v>
      </c>
      <c r="X125" s="1">
        <v>0</v>
      </c>
      <c r="Y125" s="1">
        <v>0</v>
      </c>
      <c r="Z125" s="1">
        <v>0</v>
      </c>
      <c r="AA125" s="1">
        <v>0</v>
      </c>
      <c r="AB125" s="1">
        <v>0</v>
      </c>
      <c r="AC125" s="1">
        <v>0</v>
      </c>
      <c r="AD125" s="1">
        <v>0</v>
      </c>
      <c r="AE125" s="1">
        <v>0</v>
      </c>
      <c r="AF125" s="1">
        <v>0</v>
      </c>
      <c r="AG125" s="1">
        <v>0</v>
      </c>
      <c r="AH125" s="1">
        <v>0</v>
      </c>
      <c r="AI125" s="1">
        <v>0</v>
      </c>
      <c r="AJ125" s="1">
        <v>0</v>
      </c>
      <c r="AK125" s="1">
        <v>0</v>
      </c>
      <c r="AL125" s="1">
        <v>0</v>
      </c>
      <c r="AM125" s="1">
        <v>0</v>
      </c>
      <c r="AN125" s="1">
        <v>0</v>
      </c>
      <c r="AO125" s="1">
        <v>0</v>
      </c>
      <c r="AP125" s="1">
        <v>0</v>
      </c>
      <c r="AQ125" s="1">
        <v>0</v>
      </c>
      <c r="AR125" s="1">
        <v>0</v>
      </c>
      <c r="AS125" s="1">
        <v>0</v>
      </c>
      <c r="AT125" s="1">
        <v>0</v>
      </c>
      <c r="AU125" s="1">
        <v>0</v>
      </c>
      <c r="AV125" s="1">
        <v>0</v>
      </c>
    </row>
    <row r="126" spans="1:48">
      <c r="A126" s="1" t="s">
        <v>533</v>
      </c>
      <c r="B126" s="1" t="s">
        <v>534</v>
      </c>
      <c r="C126" s="1">
        <v>0</v>
      </c>
      <c r="D126" s="1">
        <v>0</v>
      </c>
      <c r="E126" s="1">
        <v>0</v>
      </c>
      <c r="F126" s="1">
        <v>0</v>
      </c>
      <c r="G126" s="1">
        <v>0</v>
      </c>
      <c r="H126" s="1">
        <v>0</v>
      </c>
      <c r="I126" s="1">
        <v>0</v>
      </c>
      <c r="J126" s="1">
        <v>0</v>
      </c>
      <c r="K126" s="1">
        <v>0</v>
      </c>
      <c r="L126" s="1">
        <v>0</v>
      </c>
      <c r="M126" s="1">
        <v>0</v>
      </c>
      <c r="N126" s="1">
        <v>0</v>
      </c>
      <c r="O126" s="1">
        <v>0</v>
      </c>
      <c r="P126" s="1">
        <v>0</v>
      </c>
      <c r="Q126" s="1">
        <v>0</v>
      </c>
      <c r="R126" s="1">
        <v>0</v>
      </c>
      <c r="S126" s="1">
        <v>0</v>
      </c>
      <c r="T126" s="1">
        <v>0</v>
      </c>
      <c r="U126" s="1">
        <v>0</v>
      </c>
      <c r="V126" s="1">
        <v>0</v>
      </c>
      <c r="W126" s="1">
        <v>0</v>
      </c>
      <c r="X126" s="1">
        <v>0</v>
      </c>
      <c r="Y126" s="1">
        <v>0</v>
      </c>
      <c r="Z126" s="1">
        <v>0</v>
      </c>
      <c r="AA126" s="1">
        <v>0</v>
      </c>
      <c r="AB126" s="1">
        <v>0</v>
      </c>
      <c r="AC126" s="1">
        <v>0</v>
      </c>
      <c r="AD126" s="1">
        <v>0</v>
      </c>
      <c r="AE126" s="1">
        <v>0</v>
      </c>
      <c r="AF126" s="1">
        <v>0</v>
      </c>
      <c r="AG126" s="1">
        <v>0</v>
      </c>
      <c r="AH126" s="1">
        <v>0</v>
      </c>
      <c r="AI126" s="1">
        <v>0</v>
      </c>
      <c r="AJ126" s="1">
        <v>0</v>
      </c>
      <c r="AK126" s="1">
        <v>0</v>
      </c>
      <c r="AL126" s="1">
        <v>0</v>
      </c>
      <c r="AM126" s="1">
        <v>0</v>
      </c>
      <c r="AN126" s="1">
        <v>0</v>
      </c>
      <c r="AO126" s="1">
        <v>0</v>
      </c>
      <c r="AP126" s="1">
        <v>0</v>
      </c>
      <c r="AQ126" s="1">
        <v>0</v>
      </c>
      <c r="AR126" s="1">
        <v>0</v>
      </c>
      <c r="AS126" s="1">
        <v>0</v>
      </c>
      <c r="AT126" s="1">
        <v>0</v>
      </c>
      <c r="AU126" s="1">
        <v>0</v>
      </c>
      <c r="AV126" s="1">
        <v>0</v>
      </c>
    </row>
    <row r="127" spans="1:48">
      <c r="A127" s="1" t="s">
        <v>535</v>
      </c>
      <c r="B127" s="1" t="s">
        <v>536</v>
      </c>
      <c r="C127" s="1">
        <v>0</v>
      </c>
      <c r="D127" s="1">
        <v>0</v>
      </c>
      <c r="E127" s="1">
        <v>0</v>
      </c>
      <c r="F127" s="1">
        <v>0</v>
      </c>
      <c r="G127" s="1">
        <v>0</v>
      </c>
      <c r="H127" s="1">
        <v>0</v>
      </c>
      <c r="I127" s="1">
        <v>0</v>
      </c>
      <c r="J127" s="1">
        <v>0</v>
      </c>
      <c r="K127" s="1">
        <v>0</v>
      </c>
      <c r="L127" s="1">
        <v>0</v>
      </c>
      <c r="M127" s="1">
        <v>0</v>
      </c>
      <c r="N127" s="1">
        <v>0</v>
      </c>
      <c r="O127" s="1">
        <v>0</v>
      </c>
      <c r="P127" s="1">
        <v>0</v>
      </c>
      <c r="Q127" s="1">
        <v>0</v>
      </c>
      <c r="R127" s="1">
        <v>0</v>
      </c>
      <c r="S127" s="1">
        <v>0</v>
      </c>
      <c r="T127" s="1">
        <v>0</v>
      </c>
      <c r="U127" s="1">
        <v>0</v>
      </c>
      <c r="V127" s="1">
        <v>0</v>
      </c>
      <c r="W127" s="1">
        <v>0</v>
      </c>
      <c r="X127" s="1">
        <v>0</v>
      </c>
      <c r="Y127" s="1">
        <v>0</v>
      </c>
      <c r="Z127" s="1">
        <v>0</v>
      </c>
      <c r="AA127" s="1">
        <v>0</v>
      </c>
      <c r="AB127" s="1">
        <v>0</v>
      </c>
      <c r="AC127" s="1">
        <v>0</v>
      </c>
      <c r="AD127" s="1">
        <v>0</v>
      </c>
      <c r="AE127" s="1">
        <v>0</v>
      </c>
      <c r="AF127" s="1">
        <v>0</v>
      </c>
      <c r="AG127" s="1">
        <v>0</v>
      </c>
      <c r="AH127" s="1">
        <v>0</v>
      </c>
      <c r="AI127" s="1">
        <v>0</v>
      </c>
      <c r="AJ127" s="1">
        <v>0</v>
      </c>
      <c r="AK127" s="1">
        <v>0</v>
      </c>
      <c r="AL127" s="1">
        <v>0</v>
      </c>
      <c r="AM127" s="1">
        <v>0</v>
      </c>
      <c r="AN127" s="1">
        <v>0</v>
      </c>
      <c r="AO127" s="1">
        <v>0</v>
      </c>
      <c r="AP127" s="1">
        <v>0</v>
      </c>
      <c r="AQ127" s="1">
        <v>0</v>
      </c>
      <c r="AR127" s="1">
        <v>0</v>
      </c>
      <c r="AS127" s="1">
        <v>0</v>
      </c>
      <c r="AT127" s="1">
        <v>0</v>
      </c>
      <c r="AU127" s="1">
        <v>0</v>
      </c>
      <c r="AV127" s="1">
        <v>0</v>
      </c>
    </row>
    <row r="128" spans="1:48">
      <c r="A128" s="1" t="s">
        <v>2765</v>
      </c>
      <c r="B128" s="1" t="s">
        <v>538</v>
      </c>
      <c r="C128" s="1">
        <v>0</v>
      </c>
      <c r="D128" s="1">
        <v>0</v>
      </c>
      <c r="E128" s="1">
        <v>0</v>
      </c>
      <c r="F128" s="1">
        <v>0</v>
      </c>
      <c r="G128" s="1">
        <v>0</v>
      </c>
      <c r="H128" s="1">
        <v>0</v>
      </c>
      <c r="I128" s="1">
        <v>0</v>
      </c>
      <c r="J128" s="1">
        <v>0</v>
      </c>
      <c r="K128" s="1">
        <v>0</v>
      </c>
      <c r="L128" s="1">
        <v>0</v>
      </c>
      <c r="M128" s="1">
        <v>0</v>
      </c>
      <c r="N128" s="1">
        <v>0</v>
      </c>
      <c r="O128" s="1">
        <v>0</v>
      </c>
      <c r="P128" s="1">
        <v>0</v>
      </c>
      <c r="Q128" s="1">
        <v>0</v>
      </c>
      <c r="R128" s="1">
        <v>0</v>
      </c>
      <c r="S128" s="1">
        <v>0</v>
      </c>
      <c r="T128" s="1">
        <v>0</v>
      </c>
      <c r="U128" s="1">
        <v>0</v>
      </c>
      <c r="V128" s="1">
        <v>0</v>
      </c>
      <c r="W128" s="1">
        <v>0</v>
      </c>
      <c r="X128" s="1">
        <v>0</v>
      </c>
      <c r="Y128" s="1">
        <v>0</v>
      </c>
      <c r="Z128" s="1">
        <v>0</v>
      </c>
      <c r="AA128" s="1">
        <v>0</v>
      </c>
      <c r="AB128" s="1">
        <v>0</v>
      </c>
      <c r="AC128" s="1">
        <v>0</v>
      </c>
      <c r="AD128" s="1">
        <v>0</v>
      </c>
      <c r="AE128" s="1">
        <v>0</v>
      </c>
      <c r="AF128" s="1">
        <v>0</v>
      </c>
      <c r="AG128" s="1">
        <v>0</v>
      </c>
      <c r="AH128" s="1">
        <v>0</v>
      </c>
      <c r="AI128" s="1">
        <v>0</v>
      </c>
      <c r="AJ128" s="1">
        <v>0</v>
      </c>
      <c r="AK128" s="1">
        <v>0</v>
      </c>
      <c r="AL128" s="1">
        <v>0</v>
      </c>
      <c r="AM128" s="1">
        <v>0</v>
      </c>
      <c r="AN128" s="1">
        <v>0</v>
      </c>
      <c r="AO128" s="1">
        <v>0</v>
      </c>
      <c r="AP128" s="1">
        <v>0</v>
      </c>
      <c r="AQ128" s="1">
        <v>0</v>
      </c>
      <c r="AR128" s="1">
        <v>0</v>
      </c>
      <c r="AS128" s="1">
        <v>0</v>
      </c>
      <c r="AT128" s="1">
        <v>0</v>
      </c>
      <c r="AU128" s="1">
        <v>0</v>
      </c>
      <c r="AV128" s="1">
        <v>0</v>
      </c>
    </row>
    <row r="129" spans="1:48">
      <c r="A129" s="1" t="s">
        <v>539</v>
      </c>
      <c r="B129" s="1" t="s">
        <v>540</v>
      </c>
      <c r="C129" s="1">
        <v>0</v>
      </c>
      <c r="D129" s="1">
        <v>0</v>
      </c>
      <c r="E129" s="1">
        <v>0</v>
      </c>
      <c r="F129" s="1">
        <v>0</v>
      </c>
      <c r="G129" s="1">
        <v>0</v>
      </c>
      <c r="H129" s="1">
        <v>0</v>
      </c>
      <c r="I129" s="1">
        <v>0</v>
      </c>
      <c r="J129" s="1">
        <v>0</v>
      </c>
      <c r="K129" s="1">
        <v>0</v>
      </c>
      <c r="L129" s="1">
        <v>0</v>
      </c>
      <c r="M129" s="1">
        <v>0</v>
      </c>
      <c r="N129" s="1">
        <v>0</v>
      </c>
      <c r="O129" s="1">
        <v>0</v>
      </c>
      <c r="P129" s="1">
        <v>0</v>
      </c>
      <c r="Q129" s="1">
        <v>0</v>
      </c>
      <c r="R129" s="1">
        <v>0</v>
      </c>
      <c r="S129" s="1">
        <v>0</v>
      </c>
      <c r="T129" s="1">
        <v>0</v>
      </c>
      <c r="U129" s="1">
        <v>0</v>
      </c>
      <c r="V129" s="1">
        <v>0</v>
      </c>
      <c r="W129" s="1">
        <v>0</v>
      </c>
      <c r="X129" s="1">
        <v>0</v>
      </c>
      <c r="Y129" s="1">
        <v>0</v>
      </c>
      <c r="Z129" s="1">
        <v>0</v>
      </c>
      <c r="AA129" s="1">
        <v>0</v>
      </c>
      <c r="AB129" s="1">
        <v>0</v>
      </c>
      <c r="AC129" s="1">
        <v>0</v>
      </c>
      <c r="AD129" s="1">
        <v>0</v>
      </c>
      <c r="AE129" s="1">
        <v>0</v>
      </c>
      <c r="AF129" s="1">
        <v>0</v>
      </c>
      <c r="AG129" s="1">
        <v>0</v>
      </c>
      <c r="AH129" s="1">
        <v>0</v>
      </c>
      <c r="AI129" s="1">
        <v>0</v>
      </c>
      <c r="AJ129" s="1">
        <v>0</v>
      </c>
      <c r="AK129" s="1">
        <v>0</v>
      </c>
      <c r="AL129" s="1">
        <v>0</v>
      </c>
      <c r="AM129" s="1">
        <v>0</v>
      </c>
      <c r="AN129" s="1">
        <v>0</v>
      </c>
      <c r="AO129" s="1">
        <v>0</v>
      </c>
      <c r="AP129" s="1">
        <v>0</v>
      </c>
      <c r="AQ129" s="1">
        <v>0</v>
      </c>
      <c r="AR129" s="1">
        <v>0</v>
      </c>
      <c r="AS129" s="1">
        <v>0</v>
      </c>
      <c r="AT129" s="1">
        <v>0</v>
      </c>
      <c r="AU129" s="1">
        <v>0</v>
      </c>
      <c r="AV129" s="1">
        <v>0</v>
      </c>
    </row>
    <row r="130" spans="1:48">
      <c r="A130" s="1" t="s">
        <v>541</v>
      </c>
      <c r="B130" s="1" t="s">
        <v>542</v>
      </c>
      <c r="C130" s="1">
        <v>0</v>
      </c>
      <c r="D130" s="1">
        <v>0</v>
      </c>
      <c r="E130" s="1">
        <v>0</v>
      </c>
      <c r="F130" s="1">
        <v>0</v>
      </c>
      <c r="G130" s="1">
        <v>0</v>
      </c>
      <c r="H130" s="1">
        <v>0</v>
      </c>
      <c r="I130" s="1">
        <v>0</v>
      </c>
      <c r="J130" s="1">
        <v>0</v>
      </c>
      <c r="K130" s="1">
        <v>0</v>
      </c>
      <c r="L130" s="1">
        <v>0</v>
      </c>
      <c r="M130" s="1">
        <v>0</v>
      </c>
      <c r="N130" s="1">
        <v>0</v>
      </c>
      <c r="O130" s="1">
        <v>0</v>
      </c>
      <c r="P130" s="1">
        <v>0</v>
      </c>
      <c r="Q130" s="1">
        <v>0</v>
      </c>
      <c r="R130" s="1">
        <v>0</v>
      </c>
      <c r="S130" s="1">
        <v>0</v>
      </c>
      <c r="T130" s="1">
        <v>0</v>
      </c>
      <c r="U130" s="1">
        <v>0</v>
      </c>
      <c r="V130" s="1">
        <v>0</v>
      </c>
      <c r="W130" s="1">
        <v>0</v>
      </c>
      <c r="X130" s="1">
        <v>0</v>
      </c>
      <c r="Y130" s="1">
        <v>0</v>
      </c>
      <c r="Z130" s="1">
        <v>0</v>
      </c>
      <c r="AA130" s="1">
        <v>0</v>
      </c>
      <c r="AB130" s="1">
        <v>0</v>
      </c>
      <c r="AC130" s="1">
        <v>0</v>
      </c>
      <c r="AD130" s="1">
        <v>0</v>
      </c>
      <c r="AE130" s="1">
        <v>0</v>
      </c>
      <c r="AF130" s="1">
        <v>0</v>
      </c>
      <c r="AG130" s="1">
        <v>0</v>
      </c>
      <c r="AH130" s="1">
        <v>0</v>
      </c>
      <c r="AI130" s="1">
        <v>0</v>
      </c>
      <c r="AJ130" s="1">
        <v>0</v>
      </c>
      <c r="AK130" s="1">
        <v>0</v>
      </c>
      <c r="AL130" s="1">
        <v>0</v>
      </c>
      <c r="AM130" s="1">
        <v>0</v>
      </c>
      <c r="AN130" s="1">
        <v>0</v>
      </c>
      <c r="AO130" s="1">
        <v>0</v>
      </c>
      <c r="AP130" s="1">
        <v>0</v>
      </c>
      <c r="AQ130" s="1">
        <v>0</v>
      </c>
      <c r="AR130" s="1">
        <v>0</v>
      </c>
      <c r="AS130" s="1">
        <v>0</v>
      </c>
      <c r="AT130" s="1">
        <v>0</v>
      </c>
      <c r="AU130" s="1">
        <v>0</v>
      </c>
      <c r="AV130" s="1">
        <v>0</v>
      </c>
    </row>
    <row r="131" spans="1:48">
      <c r="A131" s="1" t="s">
        <v>543</v>
      </c>
      <c r="B131" s="1" t="s">
        <v>544</v>
      </c>
      <c r="C131" s="1">
        <v>0</v>
      </c>
      <c r="D131" s="1">
        <v>0</v>
      </c>
      <c r="E131" s="1">
        <v>0</v>
      </c>
      <c r="F131" s="1">
        <v>0</v>
      </c>
      <c r="G131" s="1">
        <v>0</v>
      </c>
      <c r="H131" s="1">
        <v>0</v>
      </c>
      <c r="I131" s="1">
        <v>0</v>
      </c>
      <c r="J131" s="1">
        <v>0</v>
      </c>
      <c r="K131" s="1">
        <v>0</v>
      </c>
      <c r="L131" s="1">
        <v>0</v>
      </c>
      <c r="M131" s="1">
        <v>0</v>
      </c>
      <c r="N131" s="1">
        <v>0</v>
      </c>
      <c r="O131" s="1">
        <v>0</v>
      </c>
      <c r="P131" s="1">
        <v>0</v>
      </c>
      <c r="Q131" s="1">
        <v>0</v>
      </c>
      <c r="R131" s="1">
        <v>0</v>
      </c>
      <c r="S131" s="1">
        <v>0</v>
      </c>
      <c r="T131" s="1">
        <v>0</v>
      </c>
      <c r="U131" s="1">
        <v>0</v>
      </c>
      <c r="V131" s="1">
        <v>0</v>
      </c>
      <c r="W131" s="1">
        <v>0</v>
      </c>
      <c r="X131" s="1">
        <v>0</v>
      </c>
      <c r="Y131" s="1">
        <v>0</v>
      </c>
      <c r="Z131" s="1">
        <v>0</v>
      </c>
      <c r="AA131" s="1">
        <v>0</v>
      </c>
      <c r="AB131" s="1">
        <v>0</v>
      </c>
      <c r="AC131" s="1">
        <v>0</v>
      </c>
      <c r="AD131" s="1">
        <v>0</v>
      </c>
      <c r="AE131" s="1">
        <v>0</v>
      </c>
      <c r="AF131" s="1">
        <v>0</v>
      </c>
      <c r="AG131" s="1">
        <v>0</v>
      </c>
      <c r="AH131" s="1">
        <v>0</v>
      </c>
      <c r="AI131" s="1">
        <v>0</v>
      </c>
      <c r="AJ131" s="1">
        <v>0</v>
      </c>
      <c r="AK131" s="1">
        <v>0</v>
      </c>
      <c r="AL131" s="1">
        <v>0</v>
      </c>
      <c r="AM131" s="1">
        <v>0</v>
      </c>
      <c r="AN131" s="1">
        <v>0</v>
      </c>
      <c r="AO131" s="1">
        <v>0</v>
      </c>
      <c r="AP131" s="1">
        <v>0</v>
      </c>
      <c r="AQ131" s="1">
        <v>0</v>
      </c>
      <c r="AR131" s="1">
        <v>0</v>
      </c>
      <c r="AS131" s="1">
        <v>0</v>
      </c>
      <c r="AT131" s="1">
        <v>0</v>
      </c>
      <c r="AU131" s="1">
        <v>0</v>
      </c>
      <c r="AV131" s="1">
        <v>0</v>
      </c>
    </row>
    <row r="132" spans="1:48">
      <c r="A132" s="1" t="s">
        <v>545</v>
      </c>
      <c r="B132" s="1" t="s">
        <v>546</v>
      </c>
      <c r="C132" s="1">
        <v>0</v>
      </c>
      <c r="D132" s="1">
        <v>0</v>
      </c>
      <c r="E132" s="1">
        <v>0</v>
      </c>
      <c r="F132" s="1">
        <v>0</v>
      </c>
      <c r="G132" s="1">
        <v>0</v>
      </c>
      <c r="H132" s="1">
        <v>0</v>
      </c>
      <c r="I132" s="1">
        <v>0</v>
      </c>
      <c r="J132" s="1">
        <v>0</v>
      </c>
      <c r="K132" s="1">
        <v>0</v>
      </c>
      <c r="L132" s="1">
        <v>0</v>
      </c>
      <c r="M132" s="1">
        <v>0</v>
      </c>
      <c r="N132" s="1">
        <v>0</v>
      </c>
      <c r="O132" s="1">
        <v>0</v>
      </c>
      <c r="P132" s="1">
        <v>0</v>
      </c>
      <c r="Q132" s="1">
        <v>0</v>
      </c>
      <c r="R132" s="1">
        <v>0</v>
      </c>
      <c r="S132" s="1">
        <v>0</v>
      </c>
      <c r="T132" s="1">
        <v>0</v>
      </c>
      <c r="U132" s="1">
        <v>0</v>
      </c>
      <c r="V132" s="1">
        <v>0</v>
      </c>
      <c r="W132" s="1">
        <v>0</v>
      </c>
      <c r="X132" s="1">
        <v>0</v>
      </c>
      <c r="Y132" s="1">
        <v>0</v>
      </c>
      <c r="Z132" s="1">
        <v>0</v>
      </c>
      <c r="AA132" s="1">
        <v>0</v>
      </c>
      <c r="AB132" s="1">
        <v>0</v>
      </c>
      <c r="AC132" s="1">
        <v>0</v>
      </c>
      <c r="AD132" s="1">
        <v>0</v>
      </c>
      <c r="AE132" s="1">
        <v>0</v>
      </c>
      <c r="AF132" s="1">
        <v>0</v>
      </c>
      <c r="AG132" s="1">
        <v>0</v>
      </c>
      <c r="AH132" s="1">
        <v>0</v>
      </c>
      <c r="AI132" s="1">
        <v>0</v>
      </c>
      <c r="AJ132" s="1">
        <v>0</v>
      </c>
      <c r="AK132" s="1">
        <v>0</v>
      </c>
      <c r="AL132" s="1">
        <v>0</v>
      </c>
      <c r="AM132" s="1">
        <v>0</v>
      </c>
      <c r="AN132" s="1">
        <v>0</v>
      </c>
      <c r="AO132" s="1">
        <v>0</v>
      </c>
      <c r="AP132" s="1">
        <v>0</v>
      </c>
      <c r="AQ132" s="1">
        <v>0</v>
      </c>
      <c r="AR132" s="1">
        <v>0</v>
      </c>
      <c r="AS132" s="1">
        <v>0</v>
      </c>
      <c r="AT132" s="1">
        <v>0</v>
      </c>
      <c r="AU132" s="1">
        <v>0</v>
      </c>
      <c r="AV132" s="1">
        <v>0</v>
      </c>
    </row>
    <row r="133" spans="1:48">
      <c r="A133" s="1" t="s">
        <v>547</v>
      </c>
      <c r="B133" s="1" t="s">
        <v>548</v>
      </c>
      <c r="C133" s="1">
        <v>0</v>
      </c>
      <c r="D133" s="1">
        <v>0</v>
      </c>
      <c r="E133" s="1">
        <v>0</v>
      </c>
      <c r="F133" s="1">
        <v>0</v>
      </c>
      <c r="G133" s="1">
        <v>0</v>
      </c>
      <c r="H133" s="1">
        <v>0</v>
      </c>
      <c r="I133" s="1">
        <v>0</v>
      </c>
      <c r="J133" s="1">
        <v>0</v>
      </c>
      <c r="K133" s="1">
        <v>0</v>
      </c>
      <c r="L133" s="1">
        <v>0</v>
      </c>
      <c r="M133" s="1">
        <v>0</v>
      </c>
      <c r="N133" s="1">
        <v>0</v>
      </c>
      <c r="O133" s="1">
        <v>0</v>
      </c>
      <c r="P133" s="1">
        <v>0</v>
      </c>
      <c r="Q133" s="1">
        <v>0</v>
      </c>
      <c r="R133" s="1">
        <v>0</v>
      </c>
      <c r="S133" s="1">
        <v>0</v>
      </c>
      <c r="T133" s="1">
        <v>0</v>
      </c>
      <c r="U133" s="1">
        <v>0</v>
      </c>
      <c r="V133" s="1">
        <v>0</v>
      </c>
      <c r="W133" s="1">
        <v>0</v>
      </c>
      <c r="X133" s="1">
        <v>0</v>
      </c>
      <c r="Y133" s="1">
        <v>0</v>
      </c>
      <c r="Z133" s="1">
        <v>0</v>
      </c>
      <c r="AA133" s="1">
        <v>0</v>
      </c>
      <c r="AB133" s="1">
        <v>0</v>
      </c>
      <c r="AC133" s="1">
        <v>0</v>
      </c>
      <c r="AD133" s="1">
        <v>0</v>
      </c>
      <c r="AE133" s="1">
        <v>0</v>
      </c>
      <c r="AF133" s="1">
        <v>0</v>
      </c>
      <c r="AG133" s="1">
        <v>0</v>
      </c>
      <c r="AH133" s="1">
        <v>0</v>
      </c>
      <c r="AI133" s="1">
        <v>0</v>
      </c>
      <c r="AJ133" s="1">
        <v>0</v>
      </c>
      <c r="AK133" s="1">
        <v>0</v>
      </c>
      <c r="AL133" s="1">
        <v>0</v>
      </c>
      <c r="AM133" s="1">
        <v>0</v>
      </c>
      <c r="AN133" s="1">
        <v>0</v>
      </c>
      <c r="AO133" s="1">
        <v>0</v>
      </c>
      <c r="AP133" s="1">
        <v>0</v>
      </c>
      <c r="AQ133" s="1">
        <v>0</v>
      </c>
      <c r="AR133" s="1">
        <v>0</v>
      </c>
      <c r="AS133" s="1">
        <v>0</v>
      </c>
      <c r="AT133" s="1">
        <v>0</v>
      </c>
      <c r="AU133" s="1">
        <v>0</v>
      </c>
      <c r="AV133" s="1">
        <v>0</v>
      </c>
    </row>
    <row r="134" spans="1:48">
      <c r="A134" s="1" t="s">
        <v>549</v>
      </c>
      <c r="B134" s="1" t="s">
        <v>550</v>
      </c>
      <c r="C134" s="1">
        <v>0</v>
      </c>
      <c r="D134" s="1">
        <v>0</v>
      </c>
      <c r="E134" s="1">
        <v>0</v>
      </c>
      <c r="F134" s="1">
        <v>0</v>
      </c>
      <c r="G134" s="1">
        <v>0</v>
      </c>
      <c r="H134" s="1">
        <v>0</v>
      </c>
      <c r="I134" s="1">
        <v>0</v>
      </c>
      <c r="J134" s="1">
        <v>0</v>
      </c>
      <c r="K134" s="1">
        <v>0</v>
      </c>
      <c r="L134" s="1">
        <v>0</v>
      </c>
      <c r="M134" s="1">
        <v>0</v>
      </c>
      <c r="N134" s="1">
        <v>0</v>
      </c>
      <c r="O134" s="1">
        <v>0</v>
      </c>
      <c r="P134" s="1">
        <v>0</v>
      </c>
      <c r="Q134" s="1">
        <v>0</v>
      </c>
      <c r="R134" s="1">
        <v>0</v>
      </c>
      <c r="S134" s="1">
        <v>0</v>
      </c>
      <c r="T134" s="1">
        <v>0</v>
      </c>
      <c r="U134" s="1">
        <v>0</v>
      </c>
      <c r="V134" s="1">
        <v>0</v>
      </c>
      <c r="W134" s="1">
        <v>0</v>
      </c>
      <c r="X134" s="1">
        <v>0</v>
      </c>
      <c r="Y134" s="1">
        <v>0</v>
      </c>
      <c r="Z134" s="1">
        <v>0</v>
      </c>
      <c r="AA134" s="1">
        <v>0</v>
      </c>
      <c r="AB134" s="1">
        <v>0</v>
      </c>
      <c r="AC134" s="1">
        <v>0</v>
      </c>
      <c r="AD134" s="1">
        <v>0</v>
      </c>
      <c r="AE134" s="1">
        <v>0</v>
      </c>
      <c r="AF134" s="1">
        <v>0</v>
      </c>
      <c r="AG134" s="1">
        <v>0</v>
      </c>
      <c r="AH134" s="1">
        <v>0</v>
      </c>
      <c r="AI134" s="1">
        <v>0</v>
      </c>
      <c r="AJ134" s="1">
        <v>0</v>
      </c>
      <c r="AK134" s="1">
        <v>0</v>
      </c>
      <c r="AL134" s="1">
        <v>0</v>
      </c>
      <c r="AM134" s="1">
        <v>0</v>
      </c>
      <c r="AN134" s="1">
        <v>0</v>
      </c>
      <c r="AO134" s="1">
        <v>0</v>
      </c>
      <c r="AP134" s="1">
        <v>0</v>
      </c>
      <c r="AQ134" s="1">
        <v>0</v>
      </c>
      <c r="AR134" s="1">
        <v>0</v>
      </c>
      <c r="AS134" s="1">
        <v>0</v>
      </c>
      <c r="AT134" s="1">
        <v>0</v>
      </c>
      <c r="AU134" s="1">
        <v>0</v>
      </c>
      <c r="AV134" s="1">
        <v>0</v>
      </c>
    </row>
    <row r="135" spans="1:48">
      <c r="A135" s="1" t="s">
        <v>551</v>
      </c>
      <c r="B135" s="1" t="s">
        <v>552</v>
      </c>
      <c r="C135" s="1">
        <v>0</v>
      </c>
      <c r="D135" s="1">
        <v>0</v>
      </c>
      <c r="E135" s="1">
        <v>0</v>
      </c>
      <c r="F135" s="1">
        <v>0</v>
      </c>
      <c r="G135" s="1">
        <v>0</v>
      </c>
      <c r="H135" s="1">
        <v>0</v>
      </c>
      <c r="I135" s="1">
        <v>0</v>
      </c>
      <c r="J135" s="1">
        <v>0</v>
      </c>
      <c r="K135" s="1">
        <v>0</v>
      </c>
      <c r="L135" s="1">
        <v>0</v>
      </c>
      <c r="M135" s="1">
        <v>0</v>
      </c>
      <c r="N135" s="1">
        <v>0</v>
      </c>
      <c r="O135" s="1">
        <v>0</v>
      </c>
      <c r="P135" s="1">
        <v>0</v>
      </c>
      <c r="Q135" s="1">
        <v>0</v>
      </c>
      <c r="R135" s="1">
        <v>0</v>
      </c>
      <c r="S135" s="1">
        <v>0</v>
      </c>
      <c r="T135" s="1">
        <v>0</v>
      </c>
      <c r="U135" s="1">
        <v>0</v>
      </c>
      <c r="V135" s="1">
        <v>0</v>
      </c>
      <c r="W135" s="1">
        <v>0</v>
      </c>
      <c r="X135" s="1">
        <v>0</v>
      </c>
      <c r="Y135" s="1">
        <v>0</v>
      </c>
      <c r="Z135" s="1">
        <v>0</v>
      </c>
      <c r="AA135" s="1">
        <v>0</v>
      </c>
      <c r="AB135" s="1">
        <v>0</v>
      </c>
      <c r="AC135" s="1">
        <v>0</v>
      </c>
      <c r="AD135" s="1">
        <v>0</v>
      </c>
      <c r="AE135" s="1">
        <v>0</v>
      </c>
      <c r="AF135" s="1">
        <v>0</v>
      </c>
      <c r="AG135" s="1">
        <v>0</v>
      </c>
      <c r="AH135" s="1">
        <v>0</v>
      </c>
      <c r="AI135" s="1">
        <v>0</v>
      </c>
      <c r="AJ135" s="1">
        <v>0</v>
      </c>
      <c r="AK135" s="1">
        <v>0</v>
      </c>
      <c r="AL135" s="1">
        <v>0</v>
      </c>
      <c r="AM135" s="1">
        <v>0</v>
      </c>
      <c r="AN135" s="1">
        <v>0</v>
      </c>
      <c r="AO135" s="1">
        <v>0</v>
      </c>
      <c r="AP135" s="1">
        <v>0</v>
      </c>
      <c r="AQ135" s="1">
        <v>0</v>
      </c>
      <c r="AR135" s="1">
        <v>0</v>
      </c>
      <c r="AS135" s="1">
        <v>0</v>
      </c>
      <c r="AT135" s="1">
        <v>0</v>
      </c>
      <c r="AU135" s="1">
        <v>0</v>
      </c>
      <c r="AV135" s="1">
        <v>0</v>
      </c>
    </row>
    <row r="136" spans="1:48">
      <c r="A136" s="1" t="s">
        <v>2766</v>
      </c>
      <c r="B136" s="1" t="s">
        <v>554</v>
      </c>
      <c r="C136" s="1">
        <v>0</v>
      </c>
      <c r="D136" s="1">
        <v>0</v>
      </c>
      <c r="E136" s="1">
        <v>0</v>
      </c>
      <c r="F136" s="1">
        <v>0</v>
      </c>
      <c r="G136" s="1">
        <v>0</v>
      </c>
      <c r="H136" s="1">
        <v>0</v>
      </c>
      <c r="I136" s="1">
        <v>0</v>
      </c>
      <c r="J136" s="1">
        <v>0</v>
      </c>
      <c r="K136" s="1">
        <v>0</v>
      </c>
      <c r="L136" s="1">
        <v>0</v>
      </c>
      <c r="M136" s="1">
        <v>0</v>
      </c>
      <c r="N136" s="1">
        <v>0</v>
      </c>
      <c r="O136" s="1">
        <v>0</v>
      </c>
      <c r="P136" s="1">
        <v>0</v>
      </c>
      <c r="Q136" s="1">
        <v>0</v>
      </c>
      <c r="R136" s="1">
        <v>0</v>
      </c>
      <c r="S136" s="1">
        <v>0</v>
      </c>
      <c r="T136" s="1">
        <v>0</v>
      </c>
      <c r="U136" s="1">
        <v>0</v>
      </c>
      <c r="V136" s="1">
        <v>0</v>
      </c>
      <c r="W136" s="1">
        <v>0</v>
      </c>
      <c r="X136" s="1">
        <v>0</v>
      </c>
      <c r="Y136" s="1">
        <v>0</v>
      </c>
      <c r="Z136" s="1">
        <v>0</v>
      </c>
      <c r="AA136" s="1">
        <v>0</v>
      </c>
      <c r="AB136" s="1">
        <v>0</v>
      </c>
      <c r="AC136" s="1">
        <v>0</v>
      </c>
      <c r="AD136" s="1">
        <v>0</v>
      </c>
      <c r="AE136" s="1">
        <v>0</v>
      </c>
      <c r="AF136" s="1">
        <v>0</v>
      </c>
      <c r="AG136" s="1">
        <v>0</v>
      </c>
      <c r="AH136" s="1">
        <v>0</v>
      </c>
      <c r="AI136" s="1">
        <v>0</v>
      </c>
      <c r="AJ136" s="1">
        <v>0</v>
      </c>
      <c r="AK136" s="1">
        <v>0</v>
      </c>
      <c r="AL136" s="1">
        <v>0</v>
      </c>
      <c r="AM136" s="1">
        <v>0</v>
      </c>
      <c r="AN136" s="1">
        <v>0</v>
      </c>
      <c r="AO136" s="1">
        <v>0</v>
      </c>
      <c r="AP136" s="1">
        <v>0</v>
      </c>
      <c r="AQ136" s="1">
        <v>0</v>
      </c>
      <c r="AR136" s="1">
        <v>0</v>
      </c>
      <c r="AS136" s="1">
        <v>0</v>
      </c>
      <c r="AT136" s="1">
        <v>0</v>
      </c>
      <c r="AU136" s="1">
        <v>0</v>
      </c>
      <c r="AV136" s="1">
        <v>0</v>
      </c>
    </row>
  </sheetData>
  <pageMargins left="0.75" right="0.75" top="1" bottom="1" header="0.5" footer="0.5"/>
  <headerFooter alignWithMargins="0">
    <oddHeader>&amp;A</oddHeader>
    <oddFooter>Page &amp;P</oddFooter>
  </headerFooter>
</worksheet>
</file>

<file path=xl/worksheets/sheet47.xml><?xml version="1.0" encoding="utf-8"?>
<worksheet xmlns="http://schemas.openxmlformats.org/spreadsheetml/2006/main" xmlns:r="http://schemas.openxmlformats.org/officeDocument/2006/relationships">
  <sheetPr codeName="Foglio32">
    <pageSetUpPr fitToPage="1"/>
  </sheetPr>
  <dimension ref="A1:Y148"/>
  <sheetViews>
    <sheetView showGridLines="0" zoomScaleNormal="100" workbookViewId="0">
      <pane xSplit="2" ySplit="7" topLeftCell="H8" activePane="bottomRight" state="frozen"/>
      <selection activeCell="C8" sqref="C8"/>
      <selection pane="topRight" activeCell="C8" sqref="C8"/>
      <selection pane="bottomLeft" activeCell="C8" sqref="C8"/>
      <selection pane="bottomRight" activeCell="M141" sqref="M141"/>
    </sheetView>
  </sheetViews>
  <sheetFormatPr defaultRowHeight="11.25"/>
  <cols>
    <col min="1" max="1" width="45.140625" style="1376" customWidth="1"/>
    <col min="2" max="2" width="6.7109375" style="1411" customWidth="1"/>
    <col min="3" max="6" width="8.42578125" style="1376" customWidth="1"/>
    <col min="7" max="8" width="8.42578125" style="1412" customWidth="1"/>
    <col min="9" max="22" width="8.42578125" style="1376" customWidth="1"/>
    <col min="23" max="23" width="0" style="1376" hidden="1" customWidth="1"/>
    <col min="24" max="16384" width="9.140625" style="1376"/>
  </cols>
  <sheetData>
    <row r="1" spans="1:25" s="1070" customFormat="1" ht="87" customHeight="1">
      <c r="A1" s="2630" t="str">
        <f>'t1'!A1</f>
        <v>COMPARTO SERVIZIO SANITARIO NAZIONALE - anno 2017</v>
      </c>
      <c r="B1" s="2630"/>
      <c r="C1" s="2630"/>
      <c r="D1" s="2630"/>
      <c r="E1" s="2630"/>
      <c r="F1" s="2630"/>
      <c r="G1" s="1244"/>
      <c r="H1" s="1244"/>
      <c r="I1" s="1105"/>
      <c r="J1" s="1105"/>
      <c r="K1" s="1105"/>
      <c r="L1" s="1105"/>
      <c r="M1" s="1068"/>
      <c r="N1" s="2673"/>
      <c r="O1" s="2674"/>
      <c r="P1" s="1376"/>
      <c r="Q1" s="1376"/>
      <c r="R1" s="1376"/>
      <c r="S1" s="1376"/>
      <c r="T1" s="1376"/>
      <c r="U1" s="1376"/>
      <c r="V1" s="1376"/>
      <c r="W1" s="1376"/>
      <c r="X1" s="1376"/>
      <c r="Y1" s="1376"/>
    </row>
    <row r="2" spans="1:25" ht="30" customHeight="1" thickBot="1">
      <c r="A2" s="1377"/>
      <c r="B2" s="1378"/>
      <c r="C2" s="1379"/>
      <c r="D2" s="1379"/>
      <c r="E2" s="1379"/>
      <c r="F2" s="1379"/>
      <c r="G2" s="1380"/>
      <c r="H2" s="1380"/>
      <c r="I2" s="1379"/>
      <c r="J2" s="1379"/>
      <c r="K2" s="2631"/>
      <c r="L2" s="2631"/>
      <c r="M2" s="1073"/>
      <c r="N2" s="2675"/>
      <c r="O2" s="2687"/>
    </row>
    <row r="3" spans="1:25" ht="15.75" customHeight="1" thickBot="1">
      <c r="A3" s="1381"/>
      <c r="B3" s="1382"/>
      <c r="C3" s="1383" t="s">
        <v>3002</v>
      </c>
      <c r="D3" s="1383"/>
      <c r="E3" s="1383"/>
      <c r="F3" s="1383"/>
      <c r="G3" s="1384"/>
      <c r="H3" s="1384"/>
      <c r="I3" s="1383"/>
      <c r="J3" s="1383"/>
      <c r="K3" s="1383"/>
      <c r="L3" s="1385"/>
      <c r="M3" s="1385"/>
      <c r="N3" s="1385"/>
      <c r="O3" s="1385"/>
      <c r="P3" s="1385"/>
      <c r="Q3" s="1385"/>
      <c r="R3" s="1385"/>
      <c r="S3" s="1385"/>
      <c r="T3" s="1385"/>
      <c r="U3" s="1385"/>
      <c r="V3" s="1385"/>
    </row>
    <row r="4" spans="1:25" ht="42.75" customHeight="1" thickTop="1">
      <c r="A4" s="1386" t="s">
        <v>2879</v>
      </c>
      <c r="B4" s="1387" t="s">
        <v>273</v>
      </c>
      <c r="C4" s="2688" t="s">
        <v>3003</v>
      </c>
      <c r="D4" s="2689"/>
      <c r="E4" s="2688" t="s">
        <v>3004</v>
      </c>
      <c r="F4" s="2689"/>
      <c r="G4" s="2688" t="s">
        <v>3005</v>
      </c>
      <c r="H4" s="2689"/>
      <c r="I4" s="2695" t="s">
        <v>3006</v>
      </c>
      <c r="J4" s="2696"/>
      <c r="K4" s="2695" t="s">
        <v>3007</v>
      </c>
      <c r="L4" s="2653"/>
      <c r="M4" s="2695" t="s">
        <v>3008</v>
      </c>
      <c r="N4" s="2653"/>
      <c r="O4" s="2688" t="s">
        <v>3009</v>
      </c>
      <c r="P4" s="2689"/>
      <c r="Q4" s="2688" t="s">
        <v>3010</v>
      </c>
      <c r="R4" s="2689"/>
      <c r="S4" s="2688" t="s">
        <v>3011</v>
      </c>
      <c r="T4" s="2689"/>
      <c r="U4" s="2688" t="s">
        <v>555</v>
      </c>
      <c r="V4" s="2690"/>
    </row>
    <row r="5" spans="1:25" ht="12" customHeight="1">
      <c r="A5" s="1386"/>
      <c r="B5" s="1387"/>
      <c r="C5" s="2691" t="s">
        <v>3012</v>
      </c>
      <c r="D5" s="2692"/>
      <c r="E5" s="2691" t="s">
        <v>3013</v>
      </c>
      <c r="F5" s="2692"/>
      <c r="G5" s="2691" t="s">
        <v>3014</v>
      </c>
      <c r="H5" s="2692"/>
      <c r="I5" s="2691" t="s">
        <v>3015</v>
      </c>
      <c r="J5" s="2692"/>
      <c r="K5" s="2691" t="s">
        <v>3016</v>
      </c>
      <c r="L5" s="2692"/>
      <c r="M5" s="2691" t="s">
        <v>3017</v>
      </c>
      <c r="N5" s="2692"/>
      <c r="O5" s="2691" t="s">
        <v>3018</v>
      </c>
      <c r="P5" s="2692"/>
      <c r="Q5" s="2691" t="s">
        <v>3019</v>
      </c>
      <c r="R5" s="2693"/>
      <c r="S5" s="2691" t="s">
        <v>3020</v>
      </c>
      <c r="T5" s="2693"/>
      <c r="U5" s="2691"/>
      <c r="V5" s="2694"/>
    </row>
    <row r="6" spans="1:25" ht="9" customHeight="1">
      <c r="A6" s="1386"/>
      <c r="B6" s="1387"/>
      <c r="C6" s="1388" t="s">
        <v>279</v>
      </c>
      <c r="D6" s="1389" t="s">
        <v>280</v>
      </c>
      <c r="E6" s="1390" t="s">
        <v>279</v>
      </c>
      <c r="F6" s="1391" t="s">
        <v>280</v>
      </c>
      <c r="G6" s="1392" t="s">
        <v>279</v>
      </c>
      <c r="H6" s="1393" t="s">
        <v>280</v>
      </c>
      <c r="I6" s="1388" t="s">
        <v>279</v>
      </c>
      <c r="J6" s="1389" t="s">
        <v>280</v>
      </c>
      <c r="K6" s="1388" t="s">
        <v>279</v>
      </c>
      <c r="L6" s="1389" t="s">
        <v>280</v>
      </c>
      <c r="M6" s="1388" t="s">
        <v>279</v>
      </c>
      <c r="N6" s="1389" t="s">
        <v>280</v>
      </c>
      <c r="O6" s="1388" t="s">
        <v>279</v>
      </c>
      <c r="P6" s="1389" t="s">
        <v>280</v>
      </c>
      <c r="Q6" s="1388" t="s">
        <v>279</v>
      </c>
      <c r="R6" s="1389" t="s">
        <v>280</v>
      </c>
      <c r="S6" s="1388" t="s">
        <v>279</v>
      </c>
      <c r="T6" s="1389" t="s">
        <v>280</v>
      </c>
      <c r="U6" s="1388" t="s">
        <v>279</v>
      </c>
      <c r="V6" s="1394" t="s">
        <v>280</v>
      </c>
    </row>
    <row r="7" spans="1:25" s="1400" customFormat="1" ht="12" thickBot="1">
      <c r="A7" s="1777" t="s">
        <v>2728</v>
      </c>
      <c r="B7" s="1395"/>
      <c r="C7" s="1396" t="s">
        <v>3021</v>
      </c>
      <c r="D7" s="1395" t="s">
        <v>3021</v>
      </c>
      <c r="E7" s="1396" t="s">
        <v>3021</v>
      </c>
      <c r="F7" s="1395" t="s">
        <v>3021</v>
      </c>
      <c r="G7" s="1397" t="s">
        <v>3021</v>
      </c>
      <c r="H7" s="1398" t="s">
        <v>3021</v>
      </c>
      <c r="I7" s="1396" t="s">
        <v>3021</v>
      </c>
      <c r="J7" s="1395" t="s">
        <v>3021</v>
      </c>
      <c r="K7" s="1396" t="s">
        <v>3021</v>
      </c>
      <c r="L7" s="1395" t="s">
        <v>3021</v>
      </c>
      <c r="M7" s="1396" t="s">
        <v>3021</v>
      </c>
      <c r="N7" s="1395" t="s">
        <v>3021</v>
      </c>
      <c r="O7" s="1396" t="s">
        <v>3021</v>
      </c>
      <c r="P7" s="1395" t="s">
        <v>3021</v>
      </c>
      <c r="Q7" s="1396" t="s">
        <v>3021</v>
      </c>
      <c r="R7" s="1395" t="s">
        <v>3021</v>
      </c>
      <c r="S7" s="1396" t="s">
        <v>3021</v>
      </c>
      <c r="T7" s="1395" t="s">
        <v>3021</v>
      </c>
      <c r="U7" s="1396" t="s">
        <v>3021</v>
      </c>
      <c r="V7" s="1399" t="s">
        <v>3021</v>
      </c>
    </row>
    <row r="8" spans="1:25" s="1400" customFormat="1" ht="9.75" hidden="1" thickTop="1" thickBot="1">
      <c r="A8" s="1517"/>
      <c r="B8" s="1518"/>
      <c r="C8" s="1519">
        <v>0</v>
      </c>
      <c r="D8" s="1520">
        <v>0</v>
      </c>
      <c r="E8" s="1519">
        <v>0</v>
      </c>
      <c r="F8" s="1519">
        <v>0</v>
      </c>
      <c r="G8" s="1520">
        <v>0</v>
      </c>
      <c r="H8" s="1519">
        <v>0</v>
      </c>
      <c r="I8" s="1519">
        <v>0</v>
      </c>
      <c r="J8" s="1520">
        <v>0</v>
      </c>
      <c r="K8" s="1519">
        <v>0</v>
      </c>
      <c r="L8" s="1519">
        <v>0</v>
      </c>
      <c r="M8" s="1520">
        <v>0</v>
      </c>
      <c r="N8" s="1519">
        <v>0</v>
      </c>
      <c r="O8" s="1519">
        <v>0</v>
      </c>
      <c r="P8" s="1520">
        <v>0</v>
      </c>
      <c r="Q8" s="1519">
        <v>0</v>
      </c>
      <c r="R8" s="1519">
        <v>0</v>
      </c>
      <c r="S8" s="1520">
        <v>0</v>
      </c>
      <c r="T8" s="1519">
        <v>0</v>
      </c>
      <c r="U8" s="1519">
        <v>0</v>
      </c>
      <c r="V8" s="1520">
        <v>0</v>
      </c>
    </row>
    <row r="9" spans="1:25" ht="14.25" customHeight="1" thickTop="1">
      <c r="A9" s="1199" t="str">
        <f>'t1'!A7</f>
        <v>direttore generale</v>
      </c>
      <c r="B9" s="1200" t="str">
        <f>'t1'!B7</f>
        <v>0D0097</v>
      </c>
      <c r="C9" s="2037"/>
      <c r="D9" s="2038"/>
      <c r="E9" s="2037"/>
      <c r="F9" s="2038"/>
      <c r="G9" s="2039"/>
      <c r="H9" s="2039"/>
      <c r="I9" s="2037"/>
      <c r="J9" s="2038"/>
      <c r="K9" s="2037"/>
      <c r="L9" s="2038"/>
      <c r="M9" s="2037"/>
      <c r="N9" s="2038"/>
      <c r="O9" s="2037"/>
      <c r="P9" s="2038"/>
      <c r="Q9" s="2037"/>
      <c r="R9" s="2038"/>
      <c r="S9" s="2037"/>
      <c r="T9" s="2038"/>
      <c r="U9" s="1401">
        <f>SUM(C9,E9,G9,I9,K9,M9,O9,Q9,S9)</f>
        <v>0</v>
      </c>
      <c r="V9" s="1402">
        <f>SUM(D9,F9,H9,J9,L9,N9,P9,R9,T9)</f>
        <v>0</v>
      </c>
      <c r="W9" s="1376">
        <f>'t1'!N7</f>
        <v>1</v>
      </c>
    </row>
    <row r="10" spans="1:25" ht="14.25" customHeight="1">
      <c r="A10" s="1173" t="str">
        <f>'t1'!A8</f>
        <v>direttore sanitario</v>
      </c>
      <c r="B10" s="1174" t="str">
        <f>'t1'!B8</f>
        <v>0D0482</v>
      </c>
      <c r="C10" s="2040"/>
      <c r="D10" s="2041"/>
      <c r="E10" s="2040"/>
      <c r="F10" s="2041"/>
      <c r="G10" s="2042"/>
      <c r="H10" s="2042"/>
      <c r="I10" s="2040"/>
      <c r="J10" s="2041"/>
      <c r="K10" s="2040"/>
      <c r="L10" s="2041"/>
      <c r="M10" s="2040"/>
      <c r="N10" s="2041"/>
      <c r="O10" s="2040"/>
      <c r="P10" s="2041"/>
      <c r="Q10" s="2040"/>
      <c r="R10" s="2041"/>
      <c r="S10" s="2040"/>
      <c r="T10" s="2041"/>
      <c r="U10" s="1403">
        <f t="shared" ref="U10:V73" si="0">SUM(C10,E10,G10,I10,K10,M10,O10,Q10,S10)</f>
        <v>0</v>
      </c>
      <c r="V10" s="1404">
        <f t="shared" si="0"/>
        <v>0</v>
      </c>
      <c r="W10" s="1376">
        <f>'t1'!N8</f>
        <v>1</v>
      </c>
    </row>
    <row r="11" spans="1:25" ht="14.25" customHeight="1">
      <c r="A11" s="1173" t="str">
        <f>'t1'!A9</f>
        <v>direttore amministrativo</v>
      </c>
      <c r="B11" s="1174" t="str">
        <f>'t1'!B9</f>
        <v>0D0163</v>
      </c>
      <c r="C11" s="2040"/>
      <c r="D11" s="2041"/>
      <c r="E11" s="2040"/>
      <c r="F11" s="2041"/>
      <c r="G11" s="2042"/>
      <c r="H11" s="2042"/>
      <c r="I11" s="2040"/>
      <c r="J11" s="2041"/>
      <c r="K11" s="2040"/>
      <c r="L11" s="2041"/>
      <c r="M11" s="2040"/>
      <c r="N11" s="2041"/>
      <c r="O11" s="2040"/>
      <c r="P11" s="2041"/>
      <c r="Q11" s="2040"/>
      <c r="R11" s="2041"/>
      <c r="S11" s="2040"/>
      <c r="T11" s="2041"/>
      <c r="U11" s="1403">
        <f t="shared" si="0"/>
        <v>0</v>
      </c>
      <c r="V11" s="1404">
        <f t="shared" si="0"/>
        <v>0</v>
      </c>
      <c r="W11" s="1376">
        <f>'t1'!N9</f>
        <v>1</v>
      </c>
    </row>
    <row r="12" spans="1:25" ht="14.25" customHeight="1">
      <c r="A12" s="1173" t="str">
        <f>'t1'!A10</f>
        <v>direttore dei servizi sociali</v>
      </c>
      <c r="B12" s="1174" t="str">
        <f>'t1'!B10</f>
        <v>0D0484</v>
      </c>
      <c r="C12" s="2040"/>
      <c r="D12" s="2041"/>
      <c r="E12" s="2040"/>
      <c r="F12" s="2041"/>
      <c r="G12" s="2042"/>
      <c r="H12" s="2042"/>
      <c r="I12" s="2040"/>
      <c r="J12" s="2041"/>
      <c r="K12" s="2040"/>
      <c r="L12" s="2041"/>
      <c r="M12" s="2040"/>
      <c r="N12" s="2041"/>
      <c r="O12" s="2040"/>
      <c r="P12" s="2041"/>
      <c r="Q12" s="2040"/>
      <c r="R12" s="2041"/>
      <c r="S12" s="2040"/>
      <c r="T12" s="2041"/>
      <c r="U12" s="1403">
        <f t="shared" si="0"/>
        <v>0</v>
      </c>
      <c r="V12" s="1404">
        <f t="shared" si="0"/>
        <v>0</v>
      </c>
      <c r="W12" s="1376">
        <f>'t1'!N10</f>
        <v>0</v>
      </c>
    </row>
    <row r="13" spans="1:25" ht="14.25" customHeight="1">
      <c r="A13" s="1173" t="str">
        <f>'t1'!A11</f>
        <v>dir. medico con inc. di struttura complessa (rapp. esclusivo)</v>
      </c>
      <c r="B13" s="1174" t="str">
        <f>'t1'!B11</f>
        <v>SD0E33</v>
      </c>
      <c r="C13" s="2040">
        <v>309</v>
      </c>
      <c r="D13" s="2041">
        <v>122</v>
      </c>
      <c r="E13" s="2040">
        <v>16</v>
      </c>
      <c r="F13" s="2041"/>
      <c r="G13" s="2042"/>
      <c r="H13" s="2042"/>
      <c r="I13" s="2040"/>
      <c r="J13" s="2041"/>
      <c r="K13" s="2040"/>
      <c r="L13" s="2041"/>
      <c r="M13" s="2040">
        <v>14</v>
      </c>
      <c r="N13" s="2041">
        <v>5</v>
      </c>
      <c r="O13" s="2040">
        <v>1</v>
      </c>
      <c r="P13" s="2041"/>
      <c r="Q13" s="2040"/>
      <c r="R13" s="2041">
        <v>20</v>
      </c>
      <c r="S13" s="2040">
        <v>14</v>
      </c>
      <c r="T13" s="2041">
        <v>1</v>
      </c>
      <c r="U13" s="1403">
        <f t="shared" si="0"/>
        <v>354</v>
      </c>
      <c r="V13" s="1404">
        <f t="shared" si="0"/>
        <v>148</v>
      </c>
      <c r="W13" s="1376">
        <f>'t1'!N11</f>
        <v>1</v>
      </c>
    </row>
    <row r="14" spans="1:25" ht="14.25" customHeight="1">
      <c r="A14" s="1173" t="str">
        <f>'t1'!A12</f>
        <v>dir. medico con inc. di struttura complessa (rapp. non escl.)</v>
      </c>
      <c r="B14" s="1174" t="str">
        <f>'t1'!B12</f>
        <v>SD0N33</v>
      </c>
      <c r="C14" s="2040">
        <v>205</v>
      </c>
      <c r="D14" s="2041"/>
      <c r="E14" s="2040"/>
      <c r="F14" s="2041"/>
      <c r="G14" s="2042"/>
      <c r="H14" s="2042"/>
      <c r="I14" s="2040"/>
      <c r="J14" s="2041"/>
      <c r="K14" s="2040"/>
      <c r="L14" s="2041"/>
      <c r="M14" s="2040">
        <v>2</v>
      </c>
      <c r="N14" s="2041"/>
      <c r="O14" s="2040"/>
      <c r="P14" s="2041"/>
      <c r="Q14" s="2040"/>
      <c r="R14" s="2041"/>
      <c r="S14" s="2040">
        <v>3</v>
      </c>
      <c r="T14" s="2041"/>
      <c r="U14" s="1403">
        <f t="shared" si="0"/>
        <v>210</v>
      </c>
      <c r="V14" s="1404">
        <f t="shared" si="0"/>
        <v>0</v>
      </c>
      <c r="W14" s="1376">
        <f>'t1'!N12</f>
        <v>1</v>
      </c>
    </row>
    <row r="15" spans="1:25" ht="14.25" customHeight="1">
      <c r="A15" s="1173" t="str">
        <f>'t1'!A13</f>
        <v>dir. medico con incarico di struttura semplice (rapp. esclusivo)</v>
      </c>
      <c r="B15" s="1174" t="str">
        <f>'t1'!B13</f>
        <v>SD0E34</v>
      </c>
      <c r="C15" s="2040">
        <v>705</v>
      </c>
      <c r="D15" s="2041">
        <v>533</v>
      </c>
      <c r="E15" s="2040">
        <v>81</v>
      </c>
      <c r="F15" s="2041">
        <v>60</v>
      </c>
      <c r="G15" s="2042"/>
      <c r="H15" s="2042"/>
      <c r="I15" s="2040">
        <v>12</v>
      </c>
      <c r="J15" s="2041">
        <v>30</v>
      </c>
      <c r="K15" s="2040"/>
      <c r="L15" s="2041"/>
      <c r="M15" s="2040">
        <v>28</v>
      </c>
      <c r="N15" s="2041">
        <v>17</v>
      </c>
      <c r="O15" s="2040">
        <v>1</v>
      </c>
      <c r="P15" s="2041">
        <v>1</v>
      </c>
      <c r="Q15" s="2040">
        <v>3</v>
      </c>
      <c r="R15" s="2041"/>
      <c r="S15" s="2040">
        <v>21</v>
      </c>
      <c r="T15" s="2041">
        <v>20</v>
      </c>
      <c r="U15" s="1403">
        <f t="shared" si="0"/>
        <v>851</v>
      </c>
      <c r="V15" s="1404">
        <f t="shared" si="0"/>
        <v>661</v>
      </c>
      <c r="W15" s="1376">
        <f>'t1'!N13</f>
        <v>1</v>
      </c>
    </row>
    <row r="16" spans="1:25" ht="14.25" customHeight="1">
      <c r="A16" s="1173" t="str">
        <f>'t1'!A14</f>
        <v>dir. medico con incarico di struttura semplice (rapp. non escl.)</v>
      </c>
      <c r="B16" s="1174" t="str">
        <f>'t1'!B14</f>
        <v>SD0N34</v>
      </c>
      <c r="C16" s="2040">
        <v>42</v>
      </c>
      <c r="D16" s="2041"/>
      <c r="E16" s="2040">
        <v>12</v>
      </c>
      <c r="F16" s="2041"/>
      <c r="G16" s="2042"/>
      <c r="H16" s="2042"/>
      <c r="I16" s="2040"/>
      <c r="J16" s="2041"/>
      <c r="K16" s="2040"/>
      <c r="L16" s="2041"/>
      <c r="M16" s="2040"/>
      <c r="N16" s="2041"/>
      <c r="O16" s="2040"/>
      <c r="P16" s="2041"/>
      <c r="Q16" s="2040"/>
      <c r="R16" s="2041"/>
      <c r="S16" s="2040"/>
      <c r="T16" s="2041"/>
      <c r="U16" s="1403">
        <f t="shared" si="0"/>
        <v>54</v>
      </c>
      <c r="V16" s="1404">
        <f t="shared" si="0"/>
        <v>0</v>
      </c>
      <c r="W16" s="1376">
        <f>'t1'!N14</f>
        <v>1</v>
      </c>
    </row>
    <row r="17" spans="1:23" ht="14.25" customHeight="1">
      <c r="A17" s="1173" t="str">
        <f>'t1'!A15</f>
        <v>dir. medici con altri incar. prof.li (rapp. esclusivo)</v>
      </c>
      <c r="B17" s="1174" t="str">
        <f>'t1'!B15</f>
        <v>SD0035</v>
      </c>
      <c r="C17" s="2040">
        <v>2381</v>
      </c>
      <c r="D17" s="2041">
        <v>2906</v>
      </c>
      <c r="E17" s="2040">
        <v>255</v>
      </c>
      <c r="F17" s="2041">
        <v>300</v>
      </c>
      <c r="G17" s="2042"/>
      <c r="H17" s="2042"/>
      <c r="I17" s="2040">
        <v>36</v>
      </c>
      <c r="J17" s="2041">
        <v>197</v>
      </c>
      <c r="K17" s="2040">
        <v>2</v>
      </c>
      <c r="L17" s="2041">
        <v>244</v>
      </c>
      <c r="M17" s="2040">
        <v>72</v>
      </c>
      <c r="N17" s="2041">
        <v>86</v>
      </c>
      <c r="O17" s="2040">
        <v>11</v>
      </c>
      <c r="P17" s="2041">
        <v>13</v>
      </c>
      <c r="Q17" s="2040">
        <v>261</v>
      </c>
      <c r="R17" s="2041">
        <v>17</v>
      </c>
      <c r="S17" s="2040">
        <v>32</v>
      </c>
      <c r="T17" s="2041">
        <v>153</v>
      </c>
      <c r="U17" s="1403">
        <f t="shared" si="0"/>
        <v>3050</v>
      </c>
      <c r="V17" s="1404">
        <f t="shared" si="0"/>
        <v>3916</v>
      </c>
      <c r="W17" s="1376">
        <f>'t1'!N15</f>
        <v>1</v>
      </c>
    </row>
    <row r="18" spans="1:23" ht="14.25" customHeight="1">
      <c r="A18" s="1173" t="str">
        <f>'t1'!A16</f>
        <v>dir. medici con altri incar. prof.li (rapp. non escl.)</v>
      </c>
      <c r="B18" s="1174" t="str">
        <f>'t1'!B16</f>
        <v>SD0036</v>
      </c>
      <c r="C18" s="2040">
        <v>408</v>
      </c>
      <c r="D18" s="2041">
        <v>110</v>
      </c>
      <c r="E18" s="2040">
        <v>72</v>
      </c>
      <c r="F18" s="2041">
        <v>1</v>
      </c>
      <c r="G18" s="2042"/>
      <c r="H18" s="2042">
        <v>6</v>
      </c>
      <c r="I18" s="2040">
        <v>3</v>
      </c>
      <c r="J18" s="2041">
        <v>17</v>
      </c>
      <c r="K18" s="2040">
        <v>119</v>
      </c>
      <c r="L18" s="2041"/>
      <c r="M18" s="2040">
        <v>8</v>
      </c>
      <c r="N18" s="2041">
        <v>2</v>
      </c>
      <c r="O18" s="2040">
        <v>1</v>
      </c>
      <c r="P18" s="2041"/>
      <c r="Q18" s="2040"/>
      <c r="R18" s="2041"/>
      <c r="S18" s="2040">
        <v>2</v>
      </c>
      <c r="T18" s="2041">
        <v>2</v>
      </c>
      <c r="U18" s="1403">
        <f t="shared" si="0"/>
        <v>613</v>
      </c>
      <c r="V18" s="1404">
        <f t="shared" si="0"/>
        <v>138</v>
      </c>
      <c r="W18" s="1376">
        <f>'t1'!N16</f>
        <v>1</v>
      </c>
    </row>
    <row r="19" spans="1:23" ht="14.25" customHeight="1">
      <c r="A19" s="1173" t="str">
        <f>'t1'!A17</f>
        <v>dir. medici a t.  determinato(art. 15-septies d.lgs. 502/92)</v>
      </c>
      <c r="B19" s="1174" t="str">
        <f>'t1'!B17</f>
        <v>SD0597</v>
      </c>
      <c r="C19" s="2040"/>
      <c r="D19" s="2041"/>
      <c r="E19" s="2040"/>
      <c r="F19" s="2041"/>
      <c r="G19" s="2042"/>
      <c r="H19" s="2042"/>
      <c r="I19" s="2040"/>
      <c r="J19" s="2041"/>
      <c r="K19" s="2040"/>
      <c r="L19" s="2041"/>
      <c r="M19" s="2040"/>
      <c r="N19" s="2041"/>
      <c r="O19" s="2040"/>
      <c r="P19" s="2041"/>
      <c r="Q19" s="2040"/>
      <c r="R19" s="2041"/>
      <c r="S19" s="2040"/>
      <c r="T19" s="2041"/>
      <c r="U19" s="1403">
        <f t="shared" si="0"/>
        <v>0</v>
      </c>
      <c r="V19" s="1404">
        <f t="shared" si="0"/>
        <v>0</v>
      </c>
      <c r="W19" s="1376">
        <f>'t1'!N17</f>
        <v>0</v>
      </c>
    </row>
    <row r="20" spans="1:23" ht="14.25" customHeight="1">
      <c r="A20" s="1173" t="str">
        <f>'t1'!A18</f>
        <v>veterinari con inc. di struttura complessa (rapp.esclusivo)</v>
      </c>
      <c r="B20" s="1174" t="str">
        <f>'t1'!B18</f>
        <v>SD0E74</v>
      </c>
      <c r="C20" s="2040"/>
      <c r="D20" s="2041"/>
      <c r="E20" s="2040"/>
      <c r="F20" s="2041"/>
      <c r="G20" s="2042"/>
      <c r="H20" s="2042"/>
      <c r="I20" s="2040"/>
      <c r="J20" s="2041"/>
      <c r="K20" s="2040"/>
      <c r="L20" s="2041"/>
      <c r="M20" s="2040"/>
      <c r="N20" s="2041"/>
      <c r="O20" s="2040"/>
      <c r="P20" s="2041"/>
      <c r="Q20" s="2040"/>
      <c r="R20" s="2041"/>
      <c r="S20" s="2040"/>
      <c r="T20" s="2041"/>
      <c r="U20" s="1403">
        <f t="shared" si="0"/>
        <v>0</v>
      </c>
      <c r="V20" s="1404">
        <f t="shared" si="0"/>
        <v>0</v>
      </c>
      <c r="W20" s="1376">
        <f>'t1'!N18</f>
        <v>0</v>
      </c>
    </row>
    <row r="21" spans="1:23" ht="14.25" customHeight="1">
      <c r="A21" s="1173" t="str">
        <f>'t1'!A19</f>
        <v>veterinari con inc. di struttura complessa (rapp. non escl.)</v>
      </c>
      <c r="B21" s="1174" t="str">
        <f>'t1'!B19</f>
        <v>SD0N74</v>
      </c>
      <c r="C21" s="2040"/>
      <c r="D21" s="2041"/>
      <c r="E21" s="2040"/>
      <c r="F21" s="2041"/>
      <c r="G21" s="2042"/>
      <c r="H21" s="2042"/>
      <c r="I21" s="2040"/>
      <c r="J21" s="2041"/>
      <c r="K21" s="2040"/>
      <c r="L21" s="2041"/>
      <c r="M21" s="2040"/>
      <c r="N21" s="2041"/>
      <c r="O21" s="2040"/>
      <c r="P21" s="2041"/>
      <c r="Q21" s="2040"/>
      <c r="R21" s="2041"/>
      <c r="S21" s="2040"/>
      <c r="T21" s="2041"/>
      <c r="U21" s="1403">
        <f t="shared" si="0"/>
        <v>0</v>
      </c>
      <c r="V21" s="1404">
        <f t="shared" si="0"/>
        <v>0</v>
      </c>
      <c r="W21" s="1376">
        <f>'t1'!N19</f>
        <v>0</v>
      </c>
    </row>
    <row r="22" spans="1:23" ht="14.25" customHeight="1">
      <c r="A22" s="1173" t="str">
        <f>'t1'!A20</f>
        <v>veterinari con inc. di struttura semplice (rapp. esclusivo)</v>
      </c>
      <c r="B22" s="1174" t="str">
        <f>'t1'!B20</f>
        <v>SD0E73</v>
      </c>
      <c r="C22" s="2040"/>
      <c r="D22" s="2041"/>
      <c r="E22" s="2040"/>
      <c r="F22" s="2041"/>
      <c r="G22" s="2042"/>
      <c r="H22" s="2042"/>
      <c r="I22" s="2040"/>
      <c r="J22" s="2041"/>
      <c r="K22" s="2040"/>
      <c r="L22" s="2041"/>
      <c r="M22" s="2040"/>
      <c r="N22" s="2041"/>
      <c r="O22" s="2040"/>
      <c r="P22" s="2041"/>
      <c r="Q22" s="2040"/>
      <c r="R22" s="2041"/>
      <c r="S22" s="2040"/>
      <c r="T22" s="2041"/>
      <c r="U22" s="1403">
        <f t="shared" si="0"/>
        <v>0</v>
      </c>
      <c r="V22" s="1404">
        <f t="shared" si="0"/>
        <v>0</v>
      </c>
      <c r="W22" s="1376">
        <f>'t1'!N20</f>
        <v>0</v>
      </c>
    </row>
    <row r="23" spans="1:23" ht="14.25" customHeight="1">
      <c r="A23" s="1173" t="str">
        <f>'t1'!A21</f>
        <v>veterinari con inc. di struttura semplice (rapp. non escl.)</v>
      </c>
      <c r="B23" s="1174" t="str">
        <f>'t1'!B21</f>
        <v>SD0N73</v>
      </c>
      <c r="C23" s="2040"/>
      <c r="D23" s="2041"/>
      <c r="E23" s="2040"/>
      <c r="F23" s="2041"/>
      <c r="G23" s="2042"/>
      <c r="H23" s="2042"/>
      <c r="I23" s="2040"/>
      <c r="J23" s="2041"/>
      <c r="K23" s="2040"/>
      <c r="L23" s="2041"/>
      <c r="M23" s="2040"/>
      <c r="N23" s="2041"/>
      <c r="O23" s="2040"/>
      <c r="P23" s="2041"/>
      <c r="Q23" s="2040"/>
      <c r="R23" s="2041"/>
      <c r="S23" s="2040"/>
      <c r="T23" s="2041"/>
      <c r="U23" s="1403">
        <f t="shared" si="0"/>
        <v>0</v>
      </c>
      <c r="V23" s="1404">
        <f t="shared" si="0"/>
        <v>0</v>
      </c>
      <c r="W23" s="1376">
        <f>'t1'!N21</f>
        <v>0</v>
      </c>
    </row>
    <row r="24" spans="1:23" ht="14.25" customHeight="1">
      <c r="A24" s="1173" t="str">
        <f>'t1'!A22</f>
        <v>veterinari con altri incar. prof.li (rapp. esclusivo)</v>
      </c>
      <c r="B24" s="1174" t="str">
        <f>'t1'!B22</f>
        <v>SD0A73</v>
      </c>
      <c r="C24" s="2040"/>
      <c r="D24" s="2041"/>
      <c r="E24" s="2040"/>
      <c r="F24" s="2041"/>
      <c r="G24" s="2042"/>
      <c r="H24" s="2042"/>
      <c r="I24" s="2040"/>
      <c r="J24" s="2041"/>
      <c r="K24" s="2040"/>
      <c r="L24" s="2041"/>
      <c r="M24" s="2040"/>
      <c r="N24" s="2041"/>
      <c r="O24" s="2040"/>
      <c r="P24" s="2041"/>
      <c r="Q24" s="2040"/>
      <c r="R24" s="2041"/>
      <c r="S24" s="2040"/>
      <c r="T24" s="2041"/>
      <c r="U24" s="1403">
        <f t="shared" si="0"/>
        <v>0</v>
      </c>
      <c r="V24" s="1404">
        <f t="shared" si="0"/>
        <v>0</v>
      </c>
      <c r="W24" s="1376">
        <f>'t1'!N22</f>
        <v>0</v>
      </c>
    </row>
    <row r="25" spans="1:23" ht="14.25" customHeight="1">
      <c r="A25" s="1173" t="str">
        <f>'t1'!A23</f>
        <v>veterinari con altri incar. prof.li (rapp. non escl.)</v>
      </c>
      <c r="B25" s="1174" t="str">
        <f>'t1'!B23</f>
        <v>SD0072</v>
      </c>
      <c r="C25" s="2040"/>
      <c r="D25" s="2041"/>
      <c r="E25" s="2040"/>
      <c r="F25" s="2041"/>
      <c r="G25" s="2042"/>
      <c r="H25" s="2042"/>
      <c r="I25" s="2040"/>
      <c r="J25" s="2041"/>
      <c r="K25" s="2040"/>
      <c r="L25" s="2041"/>
      <c r="M25" s="2040"/>
      <c r="N25" s="2041"/>
      <c r="O25" s="2040"/>
      <c r="P25" s="2041"/>
      <c r="Q25" s="2040"/>
      <c r="R25" s="2041"/>
      <c r="S25" s="2040"/>
      <c r="T25" s="2041"/>
      <c r="U25" s="1403">
        <f t="shared" si="0"/>
        <v>0</v>
      </c>
      <c r="V25" s="1404">
        <f t="shared" si="0"/>
        <v>0</v>
      </c>
      <c r="W25" s="1376">
        <f>'t1'!N23</f>
        <v>0</v>
      </c>
    </row>
    <row r="26" spans="1:23" ht="14.25" customHeight="1">
      <c r="A26" s="1173" t="str">
        <f>'t1'!A24</f>
        <v>veterinari a t. determinato (art. 15-septies d.lgs. 502/92)</v>
      </c>
      <c r="B26" s="1174" t="str">
        <f>'t1'!B24</f>
        <v>SD0598</v>
      </c>
      <c r="C26" s="2040"/>
      <c r="D26" s="2041"/>
      <c r="E26" s="2040"/>
      <c r="F26" s="2041"/>
      <c r="G26" s="2042"/>
      <c r="H26" s="2042"/>
      <c r="I26" s="2040"/>
      <c r="J26" s="2041"/>
      <c r="K26" s="2040"/>
      <c r="L26" s="2041"/>
      <c r="M26" s="2040"/>
      <c r="N26" s="2041"/>
      <c r="O26" s="2040"/>
      <c r="P26" s="2041"/>
      <c r="Q26" s="2040"/>
      <c r="R26" s="2041"/>
      <c r="S26" s="2040"/>
      <c r="T26" s="2041"/>
      <c r="U26" s="1403">
        <f t="shared" si="0"/>
        <v>0</v>
      </c>
      <c r="V26" s="1404">
        <f t="shared" si="0"/>
        <v>0</v>
      </c>
      <c r="W26" s="1376">
        <f>'t1'!N24</f>
        <v>0</v>
      </c>
    </row>
    <row r="27" spans="1:23" ht="14.25" customHeight="1">
      <c r="A27" s="1173" t="str">
        <f>'t1'!A25</f>
        <v>odontoiatri con inc. di struttura complessa (rapp. esclusivo)</v>
      </c>
      <c r="B27" s="1174" t="str">
        <f>'t1'!B25</f>
        <v>SD0E49</v>
      </c>
      <c r="C27" s="2040"/>
      <c r="D27" s="2041"/>
      <c r="E27" s="2040"/>
      <c r="F27" s="2041"/>
      <c r="G27" s="2042"/>
      <c r="H27" s="2042"/>
      <c r="I27" s="2040"/>
      <c r="J27" s="2041"/>
      <c r="K27" s="2040"/>
      <c r="L27" s="2041"/>
      <c r="M27" s="2040"/>
      <c r="N27" s="2041"/>
      <c r="O27" s="2040"/>
      <c r="P27" s="2041"/>
      <c r="Q27" s="2040"/>
      <c r="R27" s="2041"/>
      <c r="S27" s="2040"/>
      <c r="T27" s="2041"/>
      <c r="U27" s="1403">
        <f t="shared" si="0"/>
        <v>0</v>
      </c>
      <c r="V27" s="1404">
        <f t="shared" si="0"/>
        <v>0</v>
      </c>
      <c r="W27" s="1376">
        <f>'t1'!N25</f>
        <v>0</v>
      </c>
    </row>
    <row r="28" spans="1:23" ht="14.25" customHeight="1">
      <c r="A28" s="1173" t="str">
        <f>'t1'!A26</f>
        <v>odontoiatri con inc. di struttura complessa (rapp. non escl.)</v>
      </c>
      <c r="B28" s="1174" t="str">
        <f>'t1'!B26</f>
        <v>SD0N49</v>
      </c>
      <c r="C28" s="2040"/>
      <c r="D28" s="2041"/>
      <c r="E28" s="2040"/>
      <c r="F28" s="2041"/>
      <c r="G28" s="2042"/>
      <c r="H28" s="2042"/>
      <c r="I28" s="2040"/>
      <c r="J28" s="2041"/>
      <c r="K28" s="2040"/>
      <c r="L28" s="2041"/>
      <c r="M28" s="2040"/>
      <c r="N28" s="2041"/>
      <c r="O28" s="2040"/>
      <c r="P28" s="2041"/>
      <c r="Q28" s="2040"/>
      <c r="R28" s="2041"/>
      <c r="S28" s="2040"/>
      <c r="T28" s="2041"/>
      <c r="U28" s="1403">
        <f t="shared" si="0"/>
        <v>0</v>
      </c>
      <c r="V28" s="1404">
        <f t="shared" si="0"/>
        <v>0</v>
      </c>
      <c r="W28" s="1376">
        <f>'t1'!N26</f>
        <v>0</v>
      </c>
    </row>
    <row r="29" spans="1:23" ht="14.25" customHeight="1">
      <c r="A29" s="1173" t="str">
        <f>'t1'!A27</f>
        <v>odontoiatri con inc. di struttura semplice (rapp. esclusivo)</v>
      </c>
      <c r="B29" s="1174" t="str">
        <f>'t1'!B27</f>
        <v>SD0E48</v>
      </c>
      <c r="C29" s="2040"/>
      <c r="D29" s="2041"/>
      <c r="E29" s="2040"/>
      <c r="F29" s="2041"/>
      <c r="G29" s="2042"/>
      <c r="H29" s="2042"/>
      <c r="I29" s="2040"/>
      <c r="J29" s="2041"/>
      <c r="K29" s="2040"/>
      <c r="L29" s="2041"/>
      <c r="M29" s="2040"/>
      <c r="N29" s="2041"/>
      <c r="O29" s="2040"/>
      <c r="P29" s="2041"/>
      <c r="Q29" s="2040"/>
      <c r="R29" s="2041"/>
      <c r="S29" s="2040"/>
      <c r="T29" s="2041"/>
      <c r="U29" s="1403">
        <f t="shared" si="0"/>
        <v>0</v>
      </c>
      <c r="V29" s="1404">
        <f t="shared" si="0"/>
        <v>0</v>
      </c>
      <c r="W29" s="1376">
        <f>'t1'!N27</f>
        <v>0</v>
      </c>
    </row>
    <row r="30" spans="1:23" ht="14.25" customHeight="1">
      <c r="A30" s="1173" t="str">
        <f>'t1'!A28</f>
        <v>odontoiatri con inc. di struttura semplice (rapp. non escl.)</v>
      </c>
      <c r="B30" s="1174" t="str">
        <f>'t1'!B28</f>
        <v>SD0N48</v>
      </c>
      <c r="C30" s="2040"/>
      <c r="D30" s="2041"/>
      <c r="E30" s="2040"/>
      <c r="F30" s="2041"/>
      <c r="G30" s="2042"/>
      <c r="H30" s="2042"/>
      <c r="I30" s="2040"/>
      <c r="J30" s="2041"/>
      <c r="K30" s="2040"/>
      <c r="L30" s="2041"/>
      <c r="M30" s="2040"/>
      <c r="N30" s="2041"/>
      <c r="O30" s="2040"/>
      <c r="P30" s="2041"/>
      <c r="Q30" s="2040"/>
      <c r="R30" s="2041"/>
      <c r="S30" s="2040"/>
      <c r="T30" s="2041"/>
      <c r="U30" s="1403">
        <f t="shared" si="0"/>
        <v>0</v>
      </c>
      <c r="V30" s="1404">
        <f t="shared" si="0"/>
        <v>0</v>
      </c>
      <c r="W30" s="1376">
        <f>'t1'!N28</f>
        <v>0</v>
      </c>
    </row>
    <row r="31" spans="1:23" ht="14.25" customHeight="1">
      <c r="A31" s="1173" t="str">
        <f>'t1'!A29</f>
        <v>odontoiatri con altri incar. prof.li (rapp. esclusivo)</v>
      </c>
      <c r="B31" s="1174" t="str">
        <f>'t1'!B29</f>
        <v>SD0A48</v>
      </c>
      <c r="C31" s="2040"/>
      <c r="D31" s="2041"/>
      <c r="E31" s="2040"/>
      <c r="F31" s="2041"/>
      <c r="G31" s="2042"/>
      <c r="H31" s="2042"/>
      <c r="I31" s="2040"/>
      <c r="J31" s="2041"/>
      <c r="K31" s="2040"/>
      <c r="L31" s="2041"/>
      <c r="M31" s="2040"/>
      <c r="N31" s="2041"/>
      <c r="O31" s="2040"/>
      <c r="P31" s="2041"/>
      <c r="Q31" s="2040"/>
      <c r="R31" s="2041"/>
      <c r="S31" s="2040"/>
      <c r="T31" s="2041"/>
      <c r="U31" s="1403">
        <f t="shared" si="0"/>
        <v>0</v>
      </c>
      <c r="V31" s="1404">
        <f t="shared" si="0"/>
        <v>0</v>
      </c>
      <c r="W31" s="1376">
        <f>'t1'!N29</f>
        <v>0</v>
      </c>
    </row>
    <row r="32" spans="1:23" ht="14.25" customHeight="1">
      <c r="A32" s="1173" t="str">
        <f>'t1'!A30</f>
        <v>odontoiatri con altri incar. prof.li (rapp. non escl.)</v>
      </c>
      <c r="B32" s="1174" t="str">
        <f>'t1'!B30</f>
        <v>SD0047</v>
      </c>
      <c r="C32" s="2040"/>
      <c r="D32" s="2041"/>
      <c r="E32" s="2040"/>
      <c r="F32" s="2041"/>
      <c r="G32" s="2042"/>
      <c r="H32" s="2042"/>
      <c r="I32" s="2040"/>
      <c r="J32" s="2041"/>
      <c r="K32" s="2040"/>
      <c r="L32" s="2041"/>
      <c r="M32" s="2040"/>
      <c r="N32" s="2041"/>
      <c r="O32" s="2040"/>
      <c r="P32" s="2041"/>
      <c r="Q32" s="2040"/>
      <c r="R32" s="2041"/>
      <c r="S32" s="2040"/>
      <c r="T32" s="2041"/>
      <c r="U32" s="1403">
        <f t="shared" si="0"/>
        <v>0</v>
      </c>
      <c r="V32" s="1404">
        <f t="shared" si="0"/>
        <v>0</v>
      </c>
      <c r="W32" s="1376">
        <f>'t1'!N30</f>
        <v>0</v>
      </c>
    </row>
    <row r="33" spans="1:23" ht="14.25" customHeight="1">
      <c r="A33" s="1173" t="str">
        <f>'t1'!A31</f>
        <v>odontoiatri a t. determinato (art. 15-septies d.lgs. 502/92)</v>
      </c>
      <c r="B33" s="1174" t="str">
        <f>'t1'!B31</f>
        <v>SD0599</v>
      </c>
      <c r="C33" s="2040"/>
      <c r="D33" s="2041"/>
      <c r="E33" s="2040"/>
      <c r="F33" s="2041"/>
      <c r="G33" s="2042"/>
      <c r="H33" s="2042"/>
      <c r="I33" s="2040"/>
      <c r="J33" s="2041"/>
      <c r="K33" s="2040"/>
      <c r="L33" s="2041"/>
      <c r="M33" s="2040"/>
      <c r="N33" s="2041"/>
      <c r="O33" s="2040"/>
      <c r="P33" s="2041"/>
      <c r="Q33" s="2040"/>
      <c r="R33" s="2041"/>
      <c r="S33" s="2040"/>
      <c r="T33" s="2041"/>
      <c r="U33" s="1403">
        <f t="shared" si="0"/>
        <v>0</v>
      </c>
      <c r="V33" s="1404">
        <f t="shared" si="0"/>
        <v>0</v>
      </c>
      <c r="W33" s="1376">
        <f>'t1'!N31</f>
        <v>0</v>
      </c>
    </row>
    <row r="34" spans="1:23" ht="14.25" customHeight="1">
      <c r="A34" s="1173" t="str">
        <f>'t1'!A32</f>
        <v>farmacisti con incarico di struttura complessa (rapp. esclusivo)</v>
      </c>
      <c r="B34" s="1174" t="str">
        <f>'t1'!B32</f>
        <v>SD0E39</v>
      </c>
      <c r="C34" s="2040">
        <v>13</v>
      </c>
      <c r="D34" s="2041"/>
      <c r="E34" s="2040"/>
      <c r="F34" s="2041"/>
      <c r="G34" s="2042"/>
      <c r="H34" s="2042"/>
      <c r="I34" s="2040"/>
      <c r="J34" s="2041"/>
      <c r="K34" s="2040"/>
      <c r="L34" s="2041"/>
      <c r="M34" s="2040">
        <v>2</v>
      </c>
      <c r="N34" s="2041"/>
      <c r="O34" s="2040"/>
      <c r="P34" s="2041"/>
      <c r="Q34" s="2040"/>
      <c r="R34" s="2041"/>
      <c r="S34" s="2040">
        <v>5</v>
      </c>
      <c r="T34" s="2041"/>
      <c r="U34" s="1403">
        <f t="shared" si="0"/>
        <v>20</v>
      </c>
      <c r="V34" s="1404">
        <f t="shared" si="0"/>
        <v>0</v>
      </c>
      <c r="W34" s="1376">
        <f>'t1'!N32</f>
        <v>1</v>
      </c>
    </row>
    <row r="35" spans="1:23" ht="14.25" customHeight="1">
      <c r="A35" s="1173" t="str">
        <f>'t1'!A33</f>
        <v>farmacisti con incarico di struttura complessa (rapp. non escl.)</v>
      </c>
      <c r="B35" s="1174" t="str">
        <f>'t1'!B33</f>
        <v>SD0N39</v>
      </c>
      <c r="C35" s="2040"/>
      <c r="D35" s="2041"/>
      <c r="E35" s="2040"/>
      <c r="F35" s="2041"/>
      <c r="G35" s="2042"/>
      <c r="H35" s="2042"/>
      <c r="I35" s="2040"/>
      <c r="J35" s="2041"/>
      <c r="K35" s="2040"/>
      <c r="L35" s="2041"/>
      <c r="M35" s="2040"/>
      <c r="N35" s="2041"/>
      <c r="O35" s="2040"/>
      <c r="P35" s="2041"/>
      <c r="Q35" s="2040"/>
      <c r="R35" s="2041"/>
      <c r="S35" s="2040"/>
      <c r="T35" s="2041"/>
      <c r="U35" s="1403">
        <f t="shared" si="0"/>
        <v>0</v>
      </c>
      <c r="V35" s="1404">
        <f t="shared" si="0"/>
        <v>0</v>
      </c>
      <c r="W35" s="1376">
        <f>'t1'!N33</f>
        <v>0</v>
      </c>
    </row>
    <row r="36" spans="1:23" ht="14.25" customHeight="1">
      <c r="A36" s="1173" t="str">
        <f>'t1'!A34</f>
        <v>farmacisti con incarico di struttura semplice (rapp. esclusivo)</v>
      </c>
      <c r="B36" s="1174" t="str">
        <f>'t1'!B34</f>
        <v>SD0E38</v>
      </c>
      <c r="C36" s="2040">
        <v>36</v>
      </c>
      <c r="D36" s="2041">
        <v>25</v>
      </c>
      <c r="E36" s="2040"/>
      <c r="F36" s="2041">
        <v>7</v>
      </c>
      <c r="G36" s="2042"/>
      <c r="H36" s="2042"/>
      <c r="I36" s="2040"/>
      <c r="J36" s="2041"/>
      <c r="K36" s="2040"/>
      <c r="L36" s="2041"/>
      <c r="M36" s="2040"/>
      <c r="N36" s="2041"/>
      <c r="O36" s="2040"/>
      <c r="P36" s="2041"/>
      <c r="Q36" s="2040"/>
      <c r="R36" s="2041"/>
      <c r="S36" s="2040">
        <v>1</v>
      </c>
      <c r="T36" s="2041">
        <v>7</v>
      </c>
      <c r="U36" s="1403">
        <f t="shared" si="0"/>
        <v>37</v>
      </c>
      <c r="V36" s="1404">
        <f t="shared" si="0"/>
        <v>39</v>
      </c>
      <c r="W36" s="1376">
        <f>'t1'!N34</f>
        <v>1</v>
      </c>
    </row>
    <row r="37" spans="1:23" ht="14.25" customHeight="1">
      <c r="A37" s="1173" t="str">
        <f>'t1'!A35</f>
        <v>farmacisti con incarico di struttura semplice (rapp. non escl.)</v>
      </c>
      <c r="B37" s="1174" t="str">
        <f>'t1'!B35</f>
        <v>SD0N38</v>
      </c>
      <c r="C37" s="2040"/>
      <c r="D37" s="2041"/>
      <c r="E37" s="2040"/>
      <c r="F37" s="2041"/>
      <c r="G37" s="2042"/>
      <c r="H37" s="2042"/>
      <c r="I37" s="2040"/>
      <c r="J37" s="2041"/>
      <c r="K37" s="2040"/>
      <c r="L37" s="2041"/>
      <c r="M37" s="2040"/>
      <c r="N37" s="2041"/>
      <c r="O37" s="2040"/>
      <c r="P37" s="2041"/>
      <c r="Q37" s="2040"/>
      <c r="R37" s="2041"/>
      <c r="S37" s="2040"/>
      <c r="T37" s="2041"/>
      <c r="U37" s="1403">
        <f t="shared" si="0"/>
        <v>0</v>
      </c>
      <c r="V37" s="1404">
        <f t="shared" si="0"/>
        <v>0</v>
      </c>
      <c r="W37" s="1376">
        <f>'t1'!N35</f>
        <v>0</v>
      </c>
    </row>
    <row r="38" spans="1:23" ht="14.25" customHeight="1">
      <c r="A38" s="1173" t="str">
        <f>'t1'!A36</f>
        <v>farmacisti con altri incar. prof.li (rapp. esclusivo)</v>
      </c>
      <c r="B38" s="1174" t="str">
        <f>'t1'!B36</f>
        <v>SD0A38</v>
      </c>
      <c r="C38" s="2040">
        <v>33</v>
      </c>
      <c r="D38" s="2041">
        <v>158</v>
      </c>
      <c r="E38" s="2040"/>
      <c r="F38" s="2041">
        <v>16</v>
      </c>
      <c r="G38" s="2042"/>
      <c r="H38" s="2042"/>
      <c r="I38" s="2040"/>
      <c r="J38" s="2041"/>
      <c r="K38" s="2040">
        <v>56</v>
      </c>
      <c r="L38" s="2041">
        <v>8</v>
      </c>
      <c r="M38" s="2040"/>
      <c r="N38" s="2041">
        <v>4</v>
      </c>
      <c r="O38" s="2040"/>
      <c r="P38" s="2041"/>
      <c r="Q38" s="2040"/>
      <c r="R38" s="2041"/>
      <c r="S38" s="2040">
        <v>1</v>
      </c>
      <c r="T38" s="2041">
        <v>4</v>
      </c>
      <c r="U38" s="1403">
        <f t="shared" si="0"/>
        <v>90</v>
      </c>
      <c r="V38" s="1404">
        <f t="shared" si="0"/>
        <v>190</v>
      </c>
      <c r="W38" s="1376">
        <f>'t1'!N36</f>
        <v>1</v>
      </c>
    </row>
    <row r="39" spans="1:23" ht="14.25" customHeight="1">
      <c r="A39" s="1173" t="str">
        <f>'t1'!A37</f>
        <v>farmacisti con altri incar. prof.li (rapp. non escl.)</v>
      </c>
      <c r="B39" s="1174" t="str">
        <f>'t1'!B37</f>
        <v>SD0037</v>
      </c>
      <c r="C39" s="2040"/>
      <c r="D39" s="2041"/>
      <c r="E39" s="2040"/>
      <c r="F39" s="2041"/>
      <c r="G39" s="2042"/>
      <c r="H39" s="2042"/>
      <c r="I39" s="2040"/>
      <c r="J39" s="2041"/>
      <c r="K39" s="2040"/>
      <c r="L39" s="2041"/>
      <c r="M39" s="2040"/>
      <c r="N39" s="2041"/>
      <c r="O39" s="2040"/>
      <c r="P39" s="2041"/>
      <c r="Q39" s="2040"/>
      <c r="R39" s="2041"/>
      <c r="S39" s="2040"/>
      <c r="T39" s="2041"/>
      <c r="U39" s="1403">
        <f t="shared" si="0"/>
        <v>0</v>
      </c>
      <c r="V39" s="1404">
        <f t="shared" si="0"/>
        <v>0</v>
      </c>
      <c r="W39" s="1376">
        <f>'t1'!N37</f>
        <v>0</v>
      </c>
    </row>
    <row r="40" spans="1:23" ht="14.25" customHeight="1">
      <c r="A40" s="1173" t="str">
        <f>'t1'!A38</f>
        <v>farmacisti a t. determinato (art. 15-septies d.lgs. 502/92)</v>
      </c>
      <c r="B40" s="1174" t="str">
        <f>'t1'!B38</f>
        <v>SD0600</v>
      </c>
      <c r="C40" s="2040"/>
      <c r="D40" s="2041"/>
      <c r="E40" s="2040"/>
      <c r="F40" s="2041"/>
      <c r="G40" s="2042"/>
      <c r="H40" s="2042"/>
      <c r="I40" s="2040"/>
      <c r="J40" s="2041"/>
      <c r="K40" s="2040"/>
      <c r="L40" s="2041"/>
      <c r="M40" s="2040"/>
      <c r="N40" s="2041"/>
      <c r="O40" s="2040"/>
      <c r="P40" s="2041"/>
      <c r="Q40" s="2040"/>
      <c r="R40" s="2041"/>
      <c r="S40" s="2040"/>
      <c r="T40" s="2041"/>
      <c r="U40" s="1403">
        <f t="shared" si="0"/>
        <v>0</v>
      </c>
      <c r="V40" s="1404">
        <f t="shared" si="0"/>
        <v>0</v>
      </c>
      <c r="W40" s="1376">
        <f>'t1'!N38</f>
        <v>0</v>
      </c>
    </row>
    <row r="41" spans="1:23" ht="14.25" customHeight="1">
      <c r="A41" s="1173" t="str">
        <f>'t1'!A39</f>
        <v>biologi con incarico di struttura complessa (rapp. esclusivo)</v>
      </c>
      <c r="B41" s="1174" t="str">
        <f>'t1'!B39</f>
        <v>SD0E13</v>
      </c>
      <c r="C41" s="2040"/>
      <c r="D41" s="2041">
        <v>31</v>
      </c>
      <c r="E41" s="2040"/>
      <c r="F41" s="2041"/>
      <c r="G41" s="2042"/>
      <c r="H41" s="2042"/>
      <c r="I41" s="2040"/>
      <c r="J41" s="2041"/>
      <c r="K41" s="2040"/>
      <c r="L41" s="2041"/>
      <c r="M41" s="2040"/>
      <c r="N41" s="2041"/>
      <c r="O41" s="2040"/>
      <c r="P41" s="2041"/>
      <c r="Q41" s="2040"/>
      <c r="R41" s="2041"/>
      <c r="S41" s="2040"/>
      <c r="T41" s="2041">
        <v>1</v>
      </c>
      <c r="U41" s="1403">
        <f t="shared" si="0"/>
        <v>0</v>
      </c>
      <c r="V41" s="1404">
        <f t="shared" si="0"/>
        <v>32</v>
      </c>
      <c r="W41" s="1376">
        <f>'t1'!N39</f>
        <v>1</v>
      </c>
    </row>
    <row r="42" spans="1:23" ht="14.25" customHeight="1">
      <c r="A42" s="1173" t="str">
        <f>'t1'!A40</f>
        <v>biologi con incarico di struttura complessa (rapp. non escl.)</v>
      </c>
      <c r="B42" s="1174" t="str">
        <f>'t1'!B40</f>
        <v>SD0N13</v>
      </c>
      <c r="C42" s="2040"/>
      <c r="D42" s="2041"/>
      <c r="E42" s="2040"/>
      <c r="F42" s="2041"/>
      <c r="G42" s="2042"/>
      <c r="H42" s="2042"/>
      <c r="I42" s="2040"/>
      <c r="J42" s="2041"/>
      <c r="K42" s="2040"/>
      <c r="L42" s="2041"/>
      <c r="M42" s="2040"/>
      <c r="N42" s="2041"/>
      <c r="O42" s="2040"/>
      <c r="P42" s="2041"/>
      <c r="Q42" s="2040"/>
      <c r="R42" s="2041"/>
      <c r="S42" s="2040"/>
      <c r="T42" s="2041"/>
      <c r="U42" s="1403">
        <f t="shared" si="0"/>
        <v>0</v>
      </c>
      <c r="V42" s="1404">
        <f t="shared" si="0"/>
        <v>0</v>
      </c>
      <c r="W42" s="1376">
        <f>'t1'!N40</f>
        <v>0</v>
      </c>
    </row>
    <row r="43" spans="1:23" ht="14.25" customHeight="1">
      <c r="A43" s="1173" t="str">
        <f>'t1'!A41</f>
        <v>biologi con incarico di struttura semplice (rapp. esclusivo)</v>
      </c>
      <c r="B43" s="1174" t="str">
        <f>'t1'!B41</f>
        <v>SD0E12</v>
      </c>
      <c r="C43" s="2040">
        <v>140</v>
      </c>
      <c r="D43" s="2041">
        <v>129</v>
      </c>
      <c r="E43" s="2040">
        <v>2</v>
      </c>
      <c r="F43" s="2041">
        <v>11</v>
      </c>
      <c r="G43" s="2042"/>
      <c r="H43" s="2042"/>
      <c r="I43" s="2040"/>
      <c r="J43" s="2041"/>
      <c r="K43" s="2040"/>
      <c r="L43" s="2041"/>
      <c r="M43" s="2040">
        <v>4</v>
      </c>
      <c r="N43" s="2041">
        <v>4</v>
      </c>
      <c r="O43" s="2040">
        <v>1</v>
      </c>
      <c r="P43" s="2041"/>
      <c r="Q43" s="2040"/>
      <c r="R43" s="2041"/>
      <c r="S43" s="2040">
        <v>13</v>
      </c>
      <c r="T43" s="2041">
        <v>6</v>
      </c>
      <c r="U43" s="1403">
        <f t="shared" si="0"/>
        <v>160</v>
      </c>
      <c r="V43" s="1404">
        <f t="shared" si="0"/>
        <v>150</v>
      </c>
      <c r="W43" s="1376">
        <f>'t1'!N41</f>
        <v>1</v>
      </c>
    </row>
    <row r="44" spans="1:23" ht="14.25" customHeight="1">
      <c r="A44" s="1173" t="str">
        <f>'t1'!A42</f>
        <v>biologi con incarico di struttura semplice (rapp. non escl.)</v>
      </c>
      <c r="B44" s="1174" t="str">
        <f>'t1'!B42</f>
        <v>SD0N12</v>
      </c>
      <c r="C44" s="2040"/>
      <c r="D44" s="2041"/>
      <c r="E44" s="2040"/>
      <c r="F44" s="2041"/>
      <c r="G44" s="2042"/>
      <c r="H44" s="2042"/>
      <c r="I44" s="2040"/>
      <c r="J44" s="2041"/>
      <c r="K44" s="2040"/>
      <c r="L44" s="2041"/>
      <c r="M44" s="2040"/>
      <c r="N44" s="2041"/>
      <c r="O44" s="2040"/>
      <c r="P44" s="2041"/>
      <c r="Q44" s="2040"/>
      <c r="R44" s="2041"/>
      <c r="S44" s="2040"/>
      <c r="T44" s="2041"/>
      <c r="U44" s="1403">
        <f t="shared" si="0"/>
        <v>0</v>
      </c>
      <c r="V44" s="1404">
        <f t="shared" si="0"/>
        <v>0</v>
      </c>
      <c r="W44" s="1376">
        <f>'t1'!N42</f>
        <v>0</v>
      </c>
    </row>
    <row r="45" spans="1:23" ht="14.25" customHeight="1">
      <c r="A45" s="1173" t="str">
        <f>'t1'!A43</f>
        <v>biologi con altri incar. prof.li (rapp. esclusivo)</v>
      </c>
      <c r="B45" s="1174" t="str">
        <f>'t1'!B43</f>
        <v>SD0A12</v>
      </c>
      <c r="C45" s="2040">
        <v>84</v>
      </c>
      <c r="D45" s="2041">
        <v>901</v>
      </c>
      <c r="E45" s="2040">
        <v>3</v>
      </c>
      <c r="F45" s="2041">
        <v>26</v>
      </c>
      <c r="G45" s="2042"/>
      <c r="H45" s="2042"/>
      <c r="I45" s="2040">
        <v>23</v>
      </c>
      <c r="J45" s="2041">
        <v>62</v>
      </c>
      <c r="K45" s="2040"/>
      <c r="L45" s="2041"/>
      <c r="M45" s="2040">
        <v>6</v>
      </c>
      <c r="N45" s="2041">
        <v>21</v>
      </c>
      <c r="O45" s="2040"/>
      <c r="P45" s="2041"/>
      <c r="Q45" s="2040"/>
      <c r="R45" s="2041"/>
      <c r="S45" s="2040"/>
      <c r="T45" s="2041">
        <v>28</v>
      </c>
      <c r="U45" s="1403">
        <f t="shared" si="0"/>
        <v>116</v>
      </c>
      <c r="V45" s="1404">
        <f t="shared" si="0"/>
        <v>1038</v>
      </c>
      <c r="W45" s="1376">
        <f>'t1'!N43</f>
        <v>1</v>
      </c>
    </row>
    <row r="46" spans="1:23" ht="14.25" customHeight="1">
      <c r="A46" s="1173" t="str">
        <f>'t1'!A44</f>
        <v>biologi con altri incar. prof.li (rapp. non escl.)</v>
      </c>
      <c r="B46" s="1174" t="str">
        <f>'t1'!B44</f>
        <v>SD0011</v>
      </c>
      <c r="C46" s="2040"/>
      <c r="D46" s="2041"/>
      <c r="E46" s="2040"/>
      <c r="F46" s="2041"/>
      <c r="G46" s="2042"/>
      <c r="H46" s="2042"/>
      <c r="I46" s="2040"/>
      <c r="J46" s="2041"/>
      <c r="K46" s="2040"/>
      <c r="L46" s="2041"/>
      <c r="M46" s="2040"/>
      <c r="N46" s="2041"/>
      <c r="O46" s="2040"/>
      <c r="P46" s="2041"/>
      <c r="Q46" s="2040"/>
      <c r="R46" s="2041"/>
      <c r="S46" s="2040"/>
      <c r="T46" s="2041"/>
      <c r="U46" s="1403">
        <f t="shared" si="0"/>
        <v>0</v>
      </c>
      <c r="V46" s="1404">
        <f t="shared" si="0"/>
        <v>0</v>
      </c>
      <c r="W46" s="1376">
        <f>'t1'!N44</f>
        <v>0</v>
      </c>
    </row>
    <row r="47" spans="1:23" ht="14.25" customHeight="1">
      <c r="A47" s="1173" t="str">
        <f>'t1'!A45</f>
        <v>biologi a t. determinato (art. 15-septies d.lgs. 502/92)</v>
      </c>
      <c r="B47" s="1174" t="str">
        <f>'t1'!B45</f>
        <v>SD0601</v>
      </c>
      <c r="C47" s="2040"/>
      <c r="D47" s="2041"/>
      <c r="E47" s="2040"/>
      <c r="F47" s="2041"/>
      <c r="G47" s="2042"/>
      <c r="H47" s="2042"/>
      <c r="I47" s="2040"/>
      <c r="J47" s="2041"/>
      <c r="K47" s="2040"/>
      <c r="L47" s="2041"/>
      <c r="M47" s="2040"/>
      <c r="N47" s="2041"/>
      <c r="O47" s="2040"/>
      <c r="P47" s="2041"/>
      <c r="Q47" s="2040"/>
      <c r="R47" s="2041"/>
      <c r="S47" s="2040"/>
      <c r="T47" s="2041"/>
      <c r="U47" s="1403">
        <f t="shared" si="0"/>
        <v>0</v>
      </c>
      <c r="V47" s="1404">
        <f t="shared" si="0"/>
        <v>0</v>
      </c>
      <c r="W47" s="1376">
        <f>'t1'!N45</f>
        <v>0</v>
      </c>
    </row>
    <row r="48" spans="1:23" ht="14.25" customHeight="1">
      <c r="A48" s="1173" t="str">
        <f>'t1'!A46</f>
        <v>chimici con incarico di struttura complessa (rapp. esclusivo)</v>
      </c>
      <c r="B48" s="1174" t="str">
        <f>'t1'!B46</f>
        <v>SD0E16</v>
      </c>
      <c r="C48" s="2040"/>
      <c r="D48" s="2041"/>
      <c r="E48" s="2040"/>
      <c r="F48" s="2041"/>
      <c r="G48" s="2042"/>
      <c r="H48" s="2042"/>
      <c r="I48" s="2040"/>
      <c r="J48" s="2041"/>
      <c r="K48" s="2040"/>
      <c r="L48" s="2041"/>
      <c r="M48" s="2040"/>
      <c r="N48" s="2041"/>
      <c r="O48" s="2040"/>
      <c r="P48" s="2041"/>
      <c r="Q48" s="2040"/>
      <c r="R48" s="2041"/>
      <c r="S48" s="2040"/>
      <c r="T48" s="2041"/>
      <c r="U48" s="1403">
        <f t="shared" si="0"/>
        <v>0</v>
      </c>
      <c r="V48" s="1404">
        <f t="shared" si="0"/>
        <v>0</v>
      </c>
      <c r="W48" s="1376">
        <f>'t1'!N46</f>
        <v>0</v>
      </c>
    </row>
    <row r="49" spans="1:23" ht="14.25" customHeight="1">
      <c r="A49" s="1173" t="str">
        <f>'t1'!A47</f>
        <v>chimici con incarico di struttura complessa (rapp.non escl.)</v>
      </c>
      <c r="B49" s="1174" t="str">
        <f>'t1'!B47</f>
        <v>SD0N16</v>
      </c>
      <c r="C49" s="2040"/>
      <c r="D49" s="2041"/>
      <c r="E49" s="2040"/>
      <c r="F49" s="2041"/>
      <c r="G49" s="2042"/>
      <c r="H49" s="2042"/>
      <c r="I49" s="2040"/>
      <c r="J49" s="2041"/>
      <c r="K49" s="2040"/>
      <c r="L49" s="2041"/>
      <c r="M49" s="2040"/>
      <c r="N49" s="2041"/>
      <c r="O49" s="2040"/>
      <c r="P49" s="2041"/>
      <c r="Q49" s="2040"/>
      <c r="R49" s="2041"/>
      <c r="S49" s="2040"/>
      <c r="T49" s="2041"/>
      <c r="U49" s="1403">
        <f t="shared" si="0"/>
        <v>0</v>
      </c>
      <c r="V49" s="1404">
        <f t="shared" si="0"/>
        <v>0</v>
      </c>
      <c r="W49" s="1376">
        <f>'t1'!N47</f>
        <v>0</v>
      </c>
    </row>
    <row r="50" spans="1:23" ht="14.25" customHeight="1">
      <c r="A50" s="1173" t="str">
        <f>'t1'!A48</f>
        <v>chimici con incarico di struttura semplice (rapp. esclusivo)</v>
      </c>
      <c r="B50" s="1174" t="str">
        <f>'t1'!B48</f>
        <v>SD0E15</v>
      </c>
      <c r="C50" s="2040">
        <v>1</v>
      </c>
      <c r="D50" s="2041"/>
      <c r="E50" s="2040"/>
      <c r="F50" s="2041"/>
      <c r="G50" s="2042"/>
      <c r="H50" s="2042"/>
      <c r="I50" s="2040"/>
      <c r="J50" s="2041"/>
      <c r="K50" s="2040"/>
      <c r="L50" s="2041"/>
      <c r="M50" s="2040"/>
      <c r="N50" s="2041"/>
      <c r="O50" s="2040"/>
      <c r="P50" s="2041"/>
      <c r="Q50" s="2040"/>
      <c r="R50" s="2041"/>
      <c r="S50" s="2040">
        <v>1</v>
      </c>
      <c r="T50" s="2041"/>
      <c r="U50" s="1403">
        <f t="shared" si="0"/>
        <v>2</v>
      </c>
      <c r="V50" s="1404">
        <f t="shared" si="0"/>
        <v>0</v>
      </c>
      <c r="W50" s="1376">
        <f>'t1'!N48</f>
        <v>1</v>
      </c>
    </row>
    <row r="51" spans="1:23" ht="14.25" customHeight="1">
      <c r="A51" s="1173" t="str">
        <f>'t1'!A49</f>
        <v>chimici con incarico di struttura semplice (rapp. non escl.)</v>
      </c>
      <c r="B51" s="1174" t="str">
        <f>'t1'!B49</f>
        <v>SD0N15</v>
      </c>
      <c r="C51" s="2040"/>
      <c r="D51" s="2041"/>
      <c r="E51" s="2040"/>
      <c r="F51" s="2041"/>
      <c r="G51" s="2042"/>
      <c r="H51" s="2042"/>
      <c r="I51" s="2040"/>
      <c r="J51" s="2041"/>
      <c r="K51" s="2040"/>
      <c r="L51" s="2041"/>
      <c r="M51" s="2040"/>
      <c r="N51" s="2041"/>
      <c r="O51" s="2040"/>
      <c r="P51" s="2041"/>
      <c r="Q51" s="2040"/>
      <c r="R51" s="2041"/>
      <c r="S51" s="2040"/>
      <c r="T51" s="2041"/>
      <c r="U51" s="1403">
        <f t="shared" si="0"/>
        <v>0</v>
      </c>
      <c r="V51" s="1404">
        <f t="shared" si="0"/>
        <v>0</v>
      </c>
      <c r="W51" s="1376">
        <f>'t1'!N49</f>
        <v>0</v>
      </c>
    </row>
    <row r="52" spans="1:23" ht="14.25" customHeight="1">
      <c r="A52" s="1173" t="str">
        <f>'t1'!A50</f>
        <v>chimici con altri incar. prof.li (rapp. esclusivo)</v>
      </c>
      <c r="B52" s="1174" t="str">
        <f>'t1'!B50</f>
        <v>SD0A15</v>
      </c>
      <c r="C52" s="2040">
        <v>67</v>
      </c>
      <c r="D52" s="2041"/>
      <c r="E52" s="2040"/>
      <c r="F52" s="2041"/>
      <c r="G52" s="2042"/>
      <c r="H52" s="2042"/>
      <c r="I52" s="2040"/>
      <c r="J52" s="2041"/>
      <c r="K52" s="2040"/>
      <c r="L52" s="2041"/>
      <c r="M52" s="2040">
        <v>3</v>
      </c>
      <c r="N52" s="2041"/>
      <c r="O52" s="2040"/>
      <c r="P52" s="2041"/>
      <c r="Q52" s="2040"/>
      <c r="R52" s="2041"/>
      <c r="S52" s="2040">
        <v>7</v>
      </c>
      <c r="T52" s="2041"/>
      <c r="U52" s="1403">
        <f t="shared" si="0"/>
        <v>77</v>
      </c>
      <c r="V52" s="1404">
        <f t="shared" si="0"/>
        <v>0</v>
      </c>
      <c r="W52" s="1376">
        <f>'t1'!N50</f>
        <v>1</v>
      </c>
    </row>
    <row r="53" spans="1:23" ht="14.25" customHeight="1">
      <c r="A53" s="1173" t="str">
        <f>'t1'!A51</f>
        <v>chimici con altri incar. prof.li (rapp. non escl.)</v>
      </c>
      <c r="B53" s="1174" t="str">
        <f>'t1'!B51</f>
        <v>SD0014</v>
      </c>
      <c r="C53" s="2040"/>
      <c r="D53" s="2041"/>
      <c r="E53" s="2040"/>
      <c r="F53" s="2041"/>
      <c r="G53" s="2042"/>
      <c r="H53" s="2042"/>
      <c r="I53" s="2040"/>
      <c r="J53" s="2041"/>
      <c r="K53" s="2040"/>
      <c r="L53" s="2041"/>
      <c r="M53" s="2040"/>
      <c r="N53" s="2041"/>
      <c r="O53" s="2040"/>
      <c r="P53" s="2041"/>
      <c r="Q53" s="2040"/>
      <c r="R53" s="2041"/>
      <c r="S53" s="2040"/>
      <c r="T53" s="2041"/>
      <c r="U53" s="1403">
        <f t="shared" si="0"/>
        <v>0</v>
      </c>
      <c r="V53" s="1404">
        <f t="shared" si="0"/>
        <v>0</v>
      </c>
      <c r="W53" s="1376">
        <f>'t1'!N51</f>
        <v>0</v>
      </c>
    </row>
    <row r="54" spans="1:23" ht="14.25" customHeight="1">
      <c r="A54" s="1173" t="str">
        <f>'t1'!A52</f>
        <v>chimici a t. determinato (art. 15-septies d.lgs. 502/92)</v>
      </c>
      <c r="B54" s="1174" t="str">
        <f>'t1'!B52</f>
        <v>SD0602</v>
      </c>
      <c r="C54" s="2040"/>
      <c r="D54" s="2041"/>
      <c r="E54" s="2040"/>
      <c r="F54" s="2041"/>
      <c r="G54" s="2042"/>
      <c r="H54" s="2042"/>
      <c r="I54" s="2040"/>
      <c r="J54" s="2041"/>
      <c r="K54" s="2040"/>
      <c r="L54" s="2041"/>
      <c r="M54" s="2040"/>
      <c r="N54" s="2041"/>
      <c r="O54" s="2040"/>
      <c r="P54" s="2041"/>
      <c r="Q54" s="2040"/>
      <c r="R54" s="2041"/>
      <c r="S54" s="2040"/>
      <c r="T54" s="2041"/>
      <c r="U54" s="1403">
        <f t="shared" si="0"/>
        <v>0</v>
      </c>
      <c r="V54" s="1404">
        <f t="shared" si="0"/>
        <v>0</v>
      </c>
      <c r="W54" s="1376">
        <f>'t1'!N52</f>
        <v>0</v>
      </c>
    </row>
    <row r="55" spans="1:23" ht="14.25" customHeight="1">
      <c r="A55" s="1173" t="str">
        <f>'t1'!A53</f>
        <v>fisici con incarico di struttura complessa (rapp. esclusivo)</v>
      </c>
      <c r="B55" s="1174" t="str">
        <f>'t1'!B53</f>
        <v>SD0E42</v>
      </c>
      <c r="C55" s="2040"/>
      <c r="D55" s="2041"/>
      <c r="E55" s="2040"/>
      <c r="F55" s="2041"/>
      <c r="G55" s="2042"/>
      <c r="H55" s="2042"/>
      <c r="I55" s="2040"/>
      <c r="J55" s="2041"/>
      <c r="K55" s="2040"/>
      <c r="L55" s="2041"/>
      <c r="M55" s="2040"/>
      <c r="N55" s="2041"/>
      <c r="O55" s="2040"/>
      <c r="P55" s="2041"/>
      <c r="Q55" s="2040"/>
      <c r="R55" s="2041"/>
      <c r="S55" s="2040"/>
      <c r="T55" s="2041"/>
      <c r="U55" s="1403">
        <f t="shared" si="0"/>
        <v>0</v>
      </c>
      <c r="V55" s="1404">
        <f t="shared" si="0"/>
        <v>0</v>
      </c>
      <c r="W55" s="1376">
        <f>'t1'!N53</f>
        <v>0</v>
      </c>
    </row>
    <row r="56" spans="1:23" ht="14.25" customHeight="1">
      <c r="A56" s="1173" t="str">
        <f>'t1'!A54</f>
        <v>fisici con incarico di struttura complessa (rapp. non escl.)</v>
      </c>
      <c r="B56" s="1174" t="str">
        <f>'t1'!B54</f>
        <v>SD0N42</v>
      </c>
      <c r="C56" s="2040"/>
      <c r="D56" s="2041"/>
      <c r="E56" s="2040"/>
      <c r="F56" s="2041"/>
      <c r="G56" s="2042"/>
      <c r="H56" s="2042"/>
      <c r="I56" s="2040"/>
      <c r="J56" s="2041"/>
      <c r="K56" s="2040"/>
      <c r="L56" s="2041"/>
      <c r="M56" s="2040"/>
      <c r="N56" s="2041"/>
      <c r="O56" s="2040"/>
      <c r="P56" s="2041"/>
      <c r="Q56" s="2040"/>
      <c r="R56" s="2041"/>
      <c r="S56" s="2040"/>
      <c r="T56" s="2041"/>
      <c r="U56" s="1403">
        <f t="shared" si="0"/>
        <v>0</v>
      </c>
      <c r="V56" s="1404">
        <f t="shared" si="0"/>
        <v>0</v>
      </c>
      <c r="W56" s="1376">
        <f>'t1'!N54</f>
        <v>0</v>
      </c>
    </row>
    <row r="57" spans="1:23" ht="14.25" customHeight="1">
      <c r="A57" s="1173" t="str">
        <f>'t1'!A55</f>
        <v>fisici con incarico di struttura semplice (rapp. esclusivo)</v>
      </c>
      <c r="B57" s="1174" t="str">
        <f>'t1'!B55</f>
        <v>SD0E41</v>
      </c>
      <c r="C57" s="2040">
        <v>37</v>
      </c>
      <c r="D57" s="2041">
        <v>44</v>
      </c>
      <c r="E57" s="2040"/>
      <c r="F57" s="2041"/>
      <c r="G57" s="2042"/>
      <c r="H57" s="2042"/>
      <c r="I57" s="2040"/>
      <c r="J57" s="2041"/>
      <c r="K57" s="2040"/>
      <c r="L57" s="2041"/>
      <c r="M57" s="2040"/>
      <c r="N57" s="2041"/>
      <c r="O57" s="2040"/>
      <c r="P57" s="2041"/>
      <c r="Q57" s="2040"/>
      <c r="R57" s="2041"/>
      <c r="S57" s="2040">
        <v>1</v>
      </c>
      <c r="T57" s="2041">
        <v>1</v>
      </c>
      <c r="U57" s="1403">
        <f t="shared" si="0"/>
        <v>38</v>
      </c>
      <c r="V57" s="1404">
        <f t="shared" si="0"/>
        <v>45</v>
      </c>
      <c r="W57" s="1376">
        <f>'t1'!N55</f>
        <v>1</v>
      </c>
    </row>
    <row r="58" spans="1:23" ht="14.25" customHeight="1">
      <c r="A58" s="1173" t="str">
        <f>'t1'!A56</f>
        <v>fisici con incarico di struttura semplice (rapp. non escl.)</v>
      </c>
      <c r="B58" s="1174" t="str">
        <f>'t1'!B56</f>
        <v>SD0N41</v>
      </c>
      <c r="C58" s="2040"/>
      <c r="D58" s="2041"/>
      <c r="E58" s="2040"/>
      <c r="F58" s="2041"/>
      <c r="G58" s="2042"/>
      <c r="H58" s="2042"/>
      <c r="I58" s="2040"/>
      <c r="J58" s="2041"/>
      <c r="K58" s="2040"/>
      <c r="L58" s="2041"/>
      <c r="M58" s="2040"/>
      <c r="N58" s="2041"/>
      <c r="O58" s="2040"/>
      <c r="P58" s="2041"/>
      <c r="Q58" s="2040"/>
      <c r="R58" s="2041"/>
      <c r="S58" s="2040"/>
      <c r="T58" s="2041"/>
      <c r="U58" s="1403">
        <f t="shared" si="0"/>
        <v>0</v>
      </c>
      <c r="V58" s="1404">
        <f t="shared" si="0"/>
        <v>0</v>
      </c>
      <c r="W58" s="1376">
        <f>'t1'!N56</f>
        <v>0</v>
      </c>
    </row>
    <row r="59" spans="1:23" ht="14.25" customHeight="1">
      <c r="A59" s="1173" t="str">
        <f>'t1'!A57</f>
        <v>fisici con altri incar. prof.li (rapp. esclusivo)</v>
      </c>
      <c r="B59" s="1174" t="str">
        <f>'t1'!B57</f>
        <v>SD0A41</v>
      </c>
      <c r="C59" s="2040">
        <v>93</v>
      </c>
      <c r="D59" s="2041">
        <v>68</v>
      </c>
      <c r="E59" s="2040">
        <v>16</v>
      </c>
      <c r="F59" s="2041">
        <v>4</v>
      </c>
      <c r="G59" s="2042"/>
      <c r="H59" s="2042"/>
      <c r="I59" s="2040"/>
      <c r="J59" s="2041"/>
      <c r="K59" s="2040"/>
      <c r="L59" s="2041"/>
      <c r="M59" s="2040">
        <v>2</v>
      </c>
      <c r="N59" s="2041">
        <v>1</v>
      </c>
      <c r="O59" s="2040"/>
      <c r="P59" s="2041"/>
      <c r="Q59" s="2040"/>
      <c r="R59" s="2041"/>
      <c r="S59" s="2040"/>
      <c r="T59" s="2041"/>
      <c r="U59" s="1403">
        <f t="shared" si="0"/>
        <v>111</v>
      </c>
      <c r="V59" s="1404">
        <f t="shared" si="0"/>
        <v>73</v>
      </c>
      <c r="W59" s="1376">
        <f>'t1'!N57</f>
        <v>1</v>
      </c>
    </row>
    <row r="60" spans="1:23" ht="14.25" customHeight="1">
      <c r="A60" s="1173" t="str">
        <f>'t1'!A58</f>
        <v>fisici con altri incar. prof.li (rapp. non escl.)</v>
      </c>
      <c r="B60" s="1174" t="str">
        <f>'t1'!B58</f>
        <v>SD0040</v>
      </c>
      <c r="C60" s="2040"/>
      <c r="D60" s="2041"/>
      <c r="E60" s="2040"/>
      <c r="F60" s="2041"/>
      <c r="G60" s="2042"/>
      <c r="H60" s="2042"/>
      <c r="I60" s="2040"/>
      <c r="J60" s="2041"/>
      <c r="K60" s="2040"/>
      <c r="L60" s="2041"/>
      <c r="M60" s="2040"/>
      <c r="N60" s="2041"/>
      <c r="O60" s="2040"/>
      <c r="P60" s="2041"/>
      <c r="Q60" s="2040"/>
      <c r="R60" s="2041"/>
      <c r="S60" s="2040"/>
      <c r="T60" s="2041"/>
      <c r="U60" s="1403">
        <f t="shared" si="0"/>
        <v>0</v>
      </c>
      <c r="V60" s="1404">
        <f t="shared" si="0"/>
        <v>0</v>
      </c>
      <c r="W60" s="1376">
        <f>'t1'!N58</f>
        <v>0</v>
      </c>
    </row>
    <row r="61" spans="1:23" ht="14.25" customHeight="1">
      <c r="A61" s="1173" t="str">
        <f>'t1'!A59</f>
        <v>fisici a t. determinato (art. 15-septies d.lgs. 502/92)</v>
      </c>
      <c r="B61" s="1174" t="str">
        <f>'t1'!B59</f>
        <v>SD0603</v>
      </c>
      <c r="C61" s="2040"/>
      <c r="D61" s="2041"/>
      <c r="E61" s="2040"/>
      <c r="F61" s="2041"/>
      <c r="G61" s="2042"/>
      <c r="H61" s="2042"/>
      <c r="I61" s="2040"/>
      <c r="J61" s="2041"/>
      <c r="K61" s="2040"/>
      <c r="L61" s="2041"/>
      <c r="M61" s="2040"/>
      <c r="N61" s="2041"/>
      <c r="O61" s="2040"/>
      <c r="P61" s="2041"/>
      <c r="Q61" s="2040"/>
      <c r="R61" s="2041"/>
      <c r="S61" s="2040"/>
      <c r="T61" s="2041"/>
      <c r="U61" s="1403">
        <f t="shared" si="0"/>
        <v>0</v>
      </c>
      <c r="V61" s="1404">
        <f t="shared" si="0"/>
        <v>0</v>
      </c>
      <c r="W61" s="1376">
        <f>'t1'!N59</f>
        <v>0</v>
      </c>
    </row>
    <row r="62" spans="1:23" ht="14.25" customHeight="1">
      <c r="A62" s="1173" t="str">
        <f>'t1'!A60</f>
        <v>psicologi con incarico di struttura complessa (rapp. esclusivo)</v>
      </c>
      <c r="B62" s="1174" t="str">
        <f>'t1'!B60</f>
        <v>SD0E66</v>
      </c>
      <c r="C62" s="2040"/>
      <c r="D62" s="2041"/>
      <c r="E62" s="2040"/>
      <c r="F62" s="2041"/>
      <c r="G62" s="2042"/>
      <c r="H62" s="2042"/>
      <c r="I62" s="2040"/>
      <c r="J62" s="2041"/>
      <c r="K62" s="2040"/>
      <c r="L62" s="2041"/>
      <c r="M62" s="2040"/>
      <c r="N62" s="2041"/>
      <c r="O62" s="2040"/>
      <c r="P62" s="2041"/>
      <c r="Q62" s="2040"/>
      <c r="R62" s="2041"/>
      <c r="S62" s="2040"/>
      <c r="T62" s="2041"/>
      <c r="U62" s="1403">
        <f t="shared" si="0"/>
        <v>0</v>
      </c>
      <c r="V62" s="1404">
        <f t="shared" si="0"/>
        <v>0</v>
      </c>
      <c r="W62" s="1376">
        <f>'t1'!N60</f>
        <v>0</v>
      </c>
    </row>
    <row r="63" spans="1:23" ht="14.25" customHeight="1">
      <c r="A63" s="1173" t="str">
        <f>'t1'!A61</f>
        <v>psicologi con incarico di struttura complessa (rapp. non escl.)</v>
      </c>
      <c r="B63" s="1174" t="str">
        <f>'t1'!B61</f>
        <v>SD0N66</v>
      </c>
      <c r="C63" s="2040"/>
      <c r="D63" s="2041"/>
      <c r="E63" s="2040"/>
      <c r="F63" s="2041"/>
      <c r="G63" s="2042"/>
      <c r="H63" s="2042"/>
      <c r="I63" s="2040"/>
      <c r="J63" s="2041"/>
      <c r="K63" s="2040"/>
      <c r="L63" s="2041"/>
      <c r="M63" s="2040"/>
      <c r="N63" s="2041"/>
      <c r="O63" s="2040"/>
      <c r="P63" s="2041"/>
      <c r="Q63" s="2040"/>
      <c r="R63" s="2041"/>
      <c r="S63" s="2040"/>
      <c r="T63" s="2041"/>
      <c r="U63" s="1403">
        <f t="shared" si="0"/>
        <v>0</v>
      </c>
      <c r="V63" s="1404">
        <f t="shared" si="0"/>
        <v>0</v>
      </c>
      <c r="W63" s="1376">
        <f>'t1'!N61</f>
        <v>0</v>
      </c>
    </row>
    <row r="64" spans="1:23" ht="14.25" customHeight="1">
      <c r="A64" s="1173" t="str">
        <f>'t1'!A62</f>
        <v>psicologi con incarico di struttura semplice (rapp. esclusivo)</v>
      </c>
      <c r="B64" s="1174" t="str">
        <f>'t1'!B62</f>
        <v>SD0E65</v>
      </c>
      <c r="C64" s="2040"/>
      <c r="D64" s="2041">
        <v>32</v>
      </c>
      <c r="E64" s="2040"/>
      <c r="F64" s="2041"/>
      <c r="G64" s="2042"/>
      <c r="H64" s="2042"/>
      <c r="I64" s="2040"/>
      <c r="J64" s="2041"/>
      <c r="K64" s="2040"/>
      <c r="L64" s="2041"/>
      <c r="M64" s="2040"/>
      <c r="N64" s="2041"/>
      <c r="O64" s="2040"/>
      <c r="P64" s="2041"/>
      <c r="Q64" s="2040"/>
      <c r="R64" s="2041"/>
      <c r="S64" s="2040"/>
      <c r="T64" s="2041">
        <v>1</v>
      </c>
      <c r="U64" s="1403">
        <f t="shared" si="0"/>
        <v>0</v>
      </c>
      <c r="V64" s="1404">
        <f t="shared" si="0"/>
        <v>33</v>
      </c>
      <c r="W64" s="1376">
        <f>'t1'!N62</f>
        <v>1</v>
      </c>
    </row>
    <row r="65" spans="1:23" ht="14.25" customHeight="1">
      <c r="A65" s="1173" t="str">
        <f>'t1'!A63</f>
        <v>psicologi con incarico di struttura semplice (rapp. non escl.)</v>
      </c>
      <c r="B65" s="1174" t="str">
        <f>'t1'!B63</f>
        <v>SD0N65</v>
      </c>
      <c r="C65" s="2040"/>
      <c r="D65" s="2041"/>
      <c r="E65" s="2040"/>
      <c r="F65" s="2041"/>
      <c r="G65" s="2042"/>
      <c r="H65" s="2042"/>
      <c r="I65" s="2040"/>
      <c r="J65" s="2041"/>
      <c r="K65" s="2040"/>
      <c r="L65" s="2041"/>
      <c r="M65" s="2040"/>
      <c r="N65" s="2041"/>
      <c r="O65" s="2040"/>
      <c r="P65" s="2041"/>
      <c r="Q65" s="2040"/>
      <c r="R65" s="2041"/>
      <c r="S65" s="2040"/>
      <c r="T65" s="2041"/>
      <c r="U65" s="1403">
        <f t="shared" si="0"/>
        <v>0</v>
      </c>
      <c r="V65" s="1404">
        <f t="shared" si="0"/>
        <v>0</v>
      </c>
      <c r="W65" s="1376">
        <f>'t1'!N63</f>
        <v>0</v>
      </c>
    </row>
    <row r="66" spans="1:23" ht="14.25" customHeight="1">
      <c r="A66" s="1173" t="str">
        <f>'t1'!A64</f>
        <v>psicologi con altri incar. prof.li (rapp. esclusivo)</v>
      </c>
      <c r="B66" s="1174" t="str">
        <f>'t1'!B64</f>
        <v>SD0A65</v>
      </c>
      <c r="C66" s="2040">
        <v>29</v>
      </c>
      <c r="D66" s="2041"/>
      <c r="E66" s="2040">
        <v>1</v>
      </c>
      <c r="F66" s="2041"/>
      <c r="G66" s="2042"/>
      <c r="H66" s="2042"/>
      <c r="I66" s="2040"/>
      <c r="J66" s="2041"/>
      <c r="K66" s="2040"/>
      <c r="L66" s="2041"/>
      <c r="M66" s="2040"/>
      <c r="N66" s="2041"/>
      <c r="O66" s="2040"/>
      <c r="P66" s="2041"/>
      <c r="Q66" s="2040"/>
      <c r="R66" s="2041"/>
      <c r="S66" s="2040"/>
      <c r="T66" s="2041"/>
      <c r="U66" s="1403">
        <f t="shared" si="0"/>
        <v>30</v>
      </c>
      <c r="V66" s="1404">
        <f t="shared" si="0"/>
        <v>0</v>
      </c>
      <c r="W66" s="1376">
        <f>'t1'!N64</f>
        <v>1</v>
      </c>
    </row>
    <row r="67" spans="1:23" ht="14.25" customHeight="1">
      <c r="A67" s="1173" t="str">
        <f>'t1'!A65</f>
        <v>psicologi con altri incar. prof.li (rapp. non escl.)</v>
      </c>
      <c r="B67" s="1174" t="str">
        <f>'t1'!B65</f>
        <v>SD0064</v>
      </c>
      <c r="C67" s="2040"/>
      <c r="D67" s="2041"/>
      <c r="E67" s="2040"/>
      <c r="F67" s="2041"/>
      <c r="G67" s="2042"/>
      <c r="H67" s="2042"/>
      <c r="I67" s="2040"/>
      <c r="J67" s="2041"/>
      <c r="K67" s="2040"/>
      <c r="L67" s="2041"/>
      <c r="M67" s="2040"/>
      <c r="N67" s="2041"/>
      <c r="O67" s="2040"/>
      <c r="P67" s="2041"/>
      <c r="Q67" s="2040"/>
      <c r="R67" s="2041"/>
      <c r="S67" s="2040"/>
      <c r="T67" s="2041"/>
      <c r="U67" s="1403">
        <f t="shared" si="0"/>
        <v>0</v>
      </c>
      <c r="V67" s="1404">
        <f t="shared" si="0"/>
        <v>0</v>
      </c>
      <c r="W67" s="1376">
        <f>'t1'!N65</f>
        <v>0</v>
      </c>
    </row>
    <row r="68" spans="1:23" ht="14.25" customHeight="1">
      <c r="A68" s="1173" t="str">
        <f>'t1'!A66</f>
        <v>psicologi a t. determinato (art. 15-septies d.lgs. 502/92)</v>
      </c>
      <c r="B68" s="1174" t="str">
        <f>'t1'!B66</f>
        <v>SD0604</v>
      </c>
      <c r="C68" s="2040"/>
      <c r="D68" s="2041"/>
      <c r="E68" s="2040"/>
      <c r="F68" s="2041"/>
      <c r="G68" s="2042"/>
      <c r="H68" s="2042"/>
      <c r="I68" s="2040"/>
      <c r="J68" s="2041"/>
      <c r="K68" s="2040"/>
      <c r="L68" s="2041"/>
      <c r="M68" s="2040"/>
      <c r="N68" s="2041"/>
      <c r="O68" s="2040"/>
      <c r="P68" s="2041"/>
      <c r="Q68" s="2040"/>
      <c r="R68" s="2041"/>
      <c r="S68" s="2040"/>
      <c r="T68" s="2041"/>
      <c r="U68" s="1403">
        <f t="shared" si="0"/>
        <v>0</v>
      </c>
      <c r="V68" s="1404">
        <f t="shared" si="0"/>
        <v>0</v>
      </c>
      <c r="W68" s="1376">
        <f>'t1'!N66</f>
        <v>0</v>
      </c>
    </row>
    <row r="69" spans="1:23" ht="14.25" customHeight="1">
      <c r="A69" s="1173" t="str">
        <f>'t1'!A67</f>
        <v>dirigente delle professioni sanitarie (1)</v>
      </c>
      <c r="B69" s="1174" t="str">
        <f>'t1'!B67</f>
        <v>SD0483</v>
      </c>
      <c r="C69" s="2040"/>
      <c r="D69" s="2041">
        <v>70</v>
      </c>
      <c r="E69" s="2040"/>
      <c r="F69" s="2041"/>
      <c r="G69" s="2042"/>
      <c r="H69" s="2042"/>
      <c r="I69" s="2040"/>
      <c r="J69" s="2041"/>
      <c r="K69" s="2040"/>
      <c r="L69" s="2041"/>
      <c r="M69" s="2040"/>
      <c r="N69" s="2041">
        <v>6</v>
      </c>
      <c r="O69" s="2040"/>
      <c r="P69" s="2041"/>
      <c r="Q69" s="2040"/>
      <c r="R69" s="2041"/>
      <c r="S69" s="2040"/>
      <c r="T69" s="2041">
        <v>7</v>
      </c>
      <c r="U69" s="1403">
        <f t="shared" si="0"/>
        <v>0</v>
      </c>
      <c r="V69" s="1404">
        <f t="shared" si="0"/>
        <v>83</v>
      </c>
      <c r="W69" s="1376">
        <f>'t1'!N67</f>
        <v>1</v>
      </c>
    </row>
    <row r="70" spans="1:23" ht="14.25" customHeight="1">
      <c r="A70" s="1173" t="str">
        <f>'t1'!A68</f>
        <v>dir. prof. sanitarie a t. det.(art. 15-septies dlgs 502/92)</v>
      </c>
      <c r="B70" s="1174" t="str">
        <f>'t1'!B68</f>
        <v>SD048A</v>
      </c>
      <c r="C70" s="2040"/>
      <c r="D70" s="2041"/>
      <c r="E70" s="2040"/>
      <c r="F70" s="2041"/>
      <c r="G70" s="2042"/>
      <c r="H70" s="2042"/>
      <c r="I70" s="2040"/>
      <c r="J70" s="2041"/>
      <c r="K70" s="2040"/>
      <c r="L70" s="2041"/>
      <c r="M70" s="2040"/>
      <c r="N70" s="2041"/>
      <c r="O70" s="2040"/>
      <c r="P70" s="2041"/>
      <c r="Q70" s="2040"/>
      <c r="R70" s="2041"/>
      <c r="S70" s="2040"/>
      <c r="T70" s="2041"/>
      <c r="U70" s="1403">
        <f t="shared" si="0"/>
        <v>0</v>
      </c>
      <c r="V70" s="1404">
        <f t="shared" si="0"/>
        <v>0</v>
      </c>
      <c r="W70" s="1376">
        <f>'t1'!N68</f>
        <v>0</v>
      </c>
    </row>
    <row r="71" spans="1:23" ht="14.25" customHeight="1">
      <c r="A71" s="1173" t="str">
        <f>'t1'!A69</f>
        <v>coll.re prof.le sanitario - pers. infer. esperto - ds</v>
      </c>
      <c r="B71" s="1174" t="str">
        <f>'t1'!B69</f>
        <v>S18023</v>
      </c>
      <c r="C71" s="2040">
        <v>264</v>
      </c>
      <c r="D71" s="2041">
        <v>592</v>
      </c>
      <c r="E71" s="2040">
        <v>27</v>
      </c>
      <c r="F71" s="2041">
        <v>190</v>
      </c>
      <c r="G71" s="2042"/>
      <c r="H71" s="2042"/>
      <c r="I71" s="2040"/>
      <c r="J71" s="2041">
        <v>31</v>
      </c>
      <c r="K71" s="2040"/>
      <c r="L71" s="2041">
        <v>41</v>
      </c>
      <c r="M71" s="2040">
        <v>8</v>
      </c>
      <c r="N71" s="2041">
        <v>40</v>
      </c>
      <c r="O71" s="2040"/>
      <c r="P71" s="2041">
        <v>1</v>
      </c>
      <c r="Q71" s="2040"/>
      <c r="R71" s="2041"/>
      <c r="S71" s="2040">
        <v>4</v>
      </c>
      <c r="T71" s="2041">
        <v>24</v>
      </c>
      <c r="U71" s="1403">
        <f t="shared" si="0"/>
        <v>303</v>
      </c>
      <c r="V71" s="1404">
        <f t="shared" si="0"/>
        <v>919</v>
      </c>
      <c r="W71" s="1376">
        <f>'t1'!N69</f>
        <v>1</v>
      </c>
    </row>
    <row r="72" spans="1:23" ht="14.25" customHeight="1">
      <c r="A72" s="1173" t="str">
        <f>'t1'!A70</f>
        <v>coll.re prof.le sanitario - pers. infer. - d</v>
      </c>
      <c r="B72" s="1174" t="str">
        <f>'t1'!B70</f>
        <v>S16020</v>
      </c>
      <c r="C72" s="2040">
        <v>3135</v>
      </c>
      <c r="D72" s="2041">
        <v>9036</v>
      </c>
      <c r="E72" s="2040">
        <v>932</v>
      </c>
      <c r="F72" s="2041">
        <v>3031</v>
      </c>
      <c r="G72" s="2042">
        <v>35</v>
      </c>
      <c r="H72" s="2042">
        <v>313</v>
      </c>
      <c r="I72" s="2040">
        <v>189</v>
      </c>
      <c r="J72" s="2041">
        <v>541</v>
      </c>
      <c r="K72" s="2040">
        <v>59</v>
      </c>
      <c r="L72" s="2041">
        <v>2802</v>
      </c>
      <c r="M72" s="2040">
        <v>187</v>
      </c>
      <c r="N72" s="2041">
        <v>475</v>
      </c>
      <c r="O72" s="2040">
        <v>3</v>
      </c>
      <c r="P72" s="2041">
        <v>15</v>
      </c>
      <c r="Q72" s="2040">
        <v>58</v>
      </c>
      <c r="R72" s="2041">
        <v>960</v>
      </c>
      <c r="S72" s="2040">
        <v>21</v>
      </c>
      <c r="T72" s="2041">
        <v>62</v>
      </c>
      <c r="U72" s="1403">
        <f t="shared" si="0"/>
        <v>4619</v>
      </c>
      <c r="V72" s="1404">
        <f t="shared" si="0"/>
        <v>17235</v>
      </c>
      <c r="W72" s="1376">
        <f>'t1'!N70</f>
        <v>1</v>
      </c>
    </row>
    <row r="73" spans="1:23" ht="14.25" customHeight="1">
      <c r="A73" s="1173" t="str">
        <f>'t1'!A71</f>
        <v>oper.re prof.le sanitario pers. inferm. - c</v>
      </c>
      <c r="B73" s="1174" t="str">
        <f>'t1'!B71</f>
        <v>S14056</v>
      </c>
      <c r="C73" s="2040"/>
      <c r="D73" s="2041"/>
      <c r="E73" s="2040"/>
      <c r="F73" s="2041"/>
      <c r="G73" s="2042"/>
      <c r="H73" s="2042"/>
      <c r="I73" s="2040"/>
      <c r="J73" s="2041"/>
      <c r="K73" s="2040"/>
      <c r="L73" s="2041"/>
      <c r="M73" s="2040"/>
      <c r="N73" s="2041"/>
      <c r="O73" s="2040"/>
      <c r="P73" s="2041"/>
      <c r="Q73" s="2040"/>
      <c r="R73" s="2041"/>
      <c r="S73" s="2040"/>
      <c r="T73" s="2041"/>
      <c r="U73" s="1403">
        <f t="shared" si="0"/>
        <v>0</v>
      </c>
      <c r="V73" s="1404">
        <f t="shared" si="0"/>
        <v>0</v>
      </c>
      <c r="W73" s="1376">
        <f>'t1'!N71</f>
        <v>0</v>
      </c>
    </row>
    <row r="74" spans="1:23" ht="14.25" customHeight="1">
      <c r="A74" s="1173" t="str">
        <f>'t1'!A72</f>
        <v>oper.re prof.le di II cat.pers. inferm. esperto - c (2)</v>
      </c>
      <c r="B74" s="1174" t="str">
        <f>'t1'!B72</f>
        <v>S14E52</v>
      </c>
      <c r="C74" s="2040">
        <v>170</v>
      </c>
      <c r="D74" s="2041">
        <v>155</v>
      </c>
      <c r="E74" s="2040">
        <v>2</v>
      </c>
      <c r="F74" s="2041">
        <v>291</v>
      </c>
      <c r="G74" s="2042"/>
      <c r="H74" s="2042"/>
      <c r="I74" s="2040"/>
      <c r="J74" s="2041">
        <v>46</v>
      </c>
      <c r="K74" s="2040"/>
      <c r="L74" s="2041"/>
      <c r="M74" s="2040">
        <v>3</v>
      </c>
      <c r="N74" s="2041">
        <v>4</v>
      </c>
      <c r="O74" s="2040">
        <v>2</v>
      </c>
      <c r="P74" s="2041"/>
      <c r="Q74" s="2040"/>
      <c r="R74" s="2041"/>
      <c r="S74" s="2040"/>
      <c r="T74" s="2041"/>
      <c r="U74" s="1403">
        <f t="shared" ref="U74:V137" si="1">SUM(C74,E74,G74,I74,K74,M74,O74,Q74,S74)</f>
        <v>177</v>
      </c>
      <c r="V74" s="1404">
        <f t="shared" si="1"/>
        <v>496</v>
      </c>
      <c r="W74" s="1376">
        <f>'t1'!N72</f>
        <v>1</v>
      </c>
    </row>
    <row r="75" spans="1:23" ht="14.25" customHeight="1">
      <c r="A75" s="1173" t="str">
        <f>'t1'!A73</f>
        <v>oper.re prof.le di II cat.pers. inferm. bs</v>
      </c>
      <c r="B75" s="1174" t="str">
        <f>'t1'!B73</f>
        <v>S13052</v>
      </c>
      <c r="C75" s="2040"/>
      <c r="D75" s="2041"/>
      <c r="E75" s="2040"/>
      <c r="F75" s="2041"/>
      <c r="G75" s="2042"/>
      <c r="H75" s="2042"/>
      <c r="I75" s="2040"/>
      <c r="J75" s="2041"/>
      <c r="K75" s="2040"/>
      <c r="L75" s="2041"/>
      <c r="M75" s="2040"/>
      <c r="N75" s="2041"/>
      <c r="O75" s="2040"/>
      <c r="P75" s="2041"/>
      <c r="Q75" s="2040"/>
      <c r="R75" s="2041"/>
      <c r="S75" s="2040"/>
      <c r="T75" s="2041"/>
      <c r="U75" s="1403">
        <f t="shared" si="1"/>
        <v>0</v>
      </c>
      <c r="V75" s="1404">
        <f t="shared" si="1"/>
        <v>0</v>
      </c>
      <c r="W75" s="1376">
        <f>'t1'!N73</f>
        <v>0</v>
      </c>
    </row>
    <row r="76" spans="1:23" ht="14.25" customHeight="1">
      <c r="A76" s="1173" t="str">
        <f>'t1'!A74</f>
        <v>coll.re prof.le sanitario - pers. tec. esperto - ds</v>
      </c>
      <c r="B76" s="1174" t="str">
        <f>'t1'!B74</f>
        <v>S18920</v>
      </c>
      <c r="C76" s="2040">
        <v>116</v>
      </c>
      <c r="D76" s="2041">
        <v>265</v>
      </c>
      <c r="E76" s="2040">
        <v>14</v>
      </c>
      <c r="F76" s="2041">
        <v>69</v>
      </c>
      <c r="G76" s="2042"/>
      <c r="H76" s="2042">
        <v>10</v>
      </c>
      <c r="I76" s="2040"/>
      <c r="J76" s="2041">
        <v>8</v>
      </c>
      <c r="K76" s="2040"/>
      <c r="L76" s="2041"/>
      <c r="M76" s="2040">
        <v>5</v>
      </c>
      <c r="N76" s="2041">
        <v>16</v>
      </c>
      <c r="O76" s="2040"/>
      <c r="P76" s="2041"/>
      <c r="Q76" s="2040"/>
      <c r="R76" s="2041"/>
      <c r="S76" s="2040">
        <v>1</v>
      </c>
      <c r="T76" s="2041">
        <v>6</v>
      </c>
      <c r="U76" s="1403">
        <f t="shared" si="1"/>
        <v>136</v>
      </c>
      <c r="V76" s="1404">
        <f t="shared" si="1"/>
        <v>374</v>
      </c>
      <c r="W76" s="1376">
        <f>'t1'!N74</f>
        <v>1</v>
      </c>
    </row>
    <row r="77" spans="1:23" ht="14.25" customHeight="1">
      <c r="A77" s="1173" t="str">
        <f>'t1'!A75</f>
        <v>coll.re prof.le sanitario - pers. tec.- d</v>
      </c>
      <c r="B77" s="1174" t="str">
        <f>'t1'!B75</f>
        <v>S16021</v>
      </c>
      <c r="C77" s="2040">
        <v>1764</v>
      </c>
      <c r="D77" s="2041">
        <v>3855</v>
      </c>
      <c r="E77" s="2040">
        <v>628</v>
      </c>
      <c r="F77" s="2041">
        <v>676</v>
      </c>
      <c r="G77" s="2042">
        <v>164</v>
      </c>
      <c r="H77" s="2042">
        <v>53</v>
      </c>
      <c r="I77" s="2040">
        <v>74</v>
      </c>
      <c r="J77" s="2041">
        <v>296</v>
      </c>
      <c r="K77" s="2040">
        <v>26</v>
      </c>
      <c r="L77" s="2041">
        <v>378</v>
      </c>
      <c r="M77" s="2040">
        <v>103</v>
      </c>
      <c r="N77" s="2041">
        <v>208</v>
      </c>
      <c r="O77" s="2040">
        <v>5</v>
      </c>
      <c r="P77" s="2041">
        <v>11</v>
      </c>
      <c r="Q77" s="2040"/>
      <c r="R77" s="2041">
        <v>29</v>
      </c>
      <c r="S77" s="2040">
        <v>19</v>
      </c>
      <c r="T77" s="2041">
        <v>21</v>
      </c>
      <c r="U77" s="1403">
        <f t="shared" si="1"/>
        <v>2783</v>
      </c>
      <c r="V77" s="1404">
        <f t="shared" si="1"/>
        <v>5527</v>
      </c>
      <c r="W77" s="1376">
        <f>'t1'!N75</f>
        <v>1</v>
      </c>
    </row>
    <row r="78" spans="1:23" ht="14.25" customHeight="1">
      <c r="A78" s="1173" t="str">
        <f>'t1'!A76</f>
        <v>oper.re prof.le sanitario - pers. tec.- c</v>
      </c>
      <c r="B78" s="1174" t="str">
        <f>'t1'!B76</f>
        <v>S14054</v>
      </c>
      <c r="C78" s="2040"/>
      <c r="D78" s="2041"/>
      <c r="E78" s="2040"/>
      <c r="F78" s="2041"/>
      <c r="G78" s="2042"/>
      <c r="H78" s="2042"/>
      <c r="I78" s="2040"/>
      <c r="J78" s="2041"/>
      <c r="K78" s="2040"/>
      <c r="L78" s="2041"/>
      <c r="M78" s="2040"/>
      <c r="N78" s="2041"/>
      <c r="O78" s="2040"/>
      <c r="P78" s="2041"/>
      <c r="Q78" s="2040"/>
      <c r="R78" s="2041"/>
      <c r="S78" s="2040"/>
      <c r="T78" s="2041"/>
      <c r="U78" s="1403">
        <f t="shared" si="1"/>
        <v>0</v>
      </c>
      <c r="V78" s="1404">
        <f t="shared" si="1"/>
        <v>0</v>
      </c>
      <c r="W78" s="1376">
        <f>'t1'!N76</f>
        <v>0</v>
      </c>
    </row>
    <row r="79" spans="1:23" ht="14.25" customHeight="1">
      <c r="A79" s="1173" t="str">
        <f>'t1'!A77</f>
        <v>coll.re prof.le sanitario - tecn. della prev. esperto - ds</v>
      </c>
      <c r="B79" s="1174" t="str">
        <f>'t1'!B77</f>
        <v>S18921</v>
      </c>
      <c r="C79" s="2040"/>
      <c r="D79" s="2041"/>
      <c r="E79" s="2040"/>
      <c r="F79" s="2041"/>
      <c r="G79" s="2042"/>
      <c r="H79" s="2042"/>
      <c r="I79" s="2040"/>
      <c r="J79" s="2041"/>
      <c r="K79" s="2040"/>
      <c r="L79" s="2041"/>
      <c r="M79" s="2040"/>
      <c r="N79" s="2041"/>
      <c r="O79" s="2040"/>
      <c r="P79" s="2041"/>
      <c r="Q79" s="2040"/>
      <c r="R79" s="2041"/>
      <c r="S79" s="2040"/>
      <c r="T79" s="2041"/>
      <c r="U79" s="1403">
        <f t="shared" si="1"/>
        <v>0</v>
      </c>
      <c r="V79" s="1404">
        <f t="shared" si="1"/>
        <v>0</v>
      </c>
      <c r="W79" s="1376">
        <f>'t1'!N77</f>
        <v>0</v>
      </c>
    </row>
    <row r="80" spans="1:23" ht="14.25" customHeight="1">
      <c r="A80" s="1173" t="str">
        <f>'t1'!A78</f>
        <v>coll.re prof.le sanitario - tecn. della prev. - d</v>
      </c>
      <c r="B80" s="1174" t="str">
        <f>'t1'!B78</f>
        <v>S16022</v>
      </c>
      <c r="C80" s="2040">
        <v>25</v>
      </c>
      <c r="D80" s="2041">
        <v>34</v>
      </c>
      <c r="E80" s="2040"/>
      <c r="F80" s="2041"/>
      <c r="G80" s="2042"/>
      <c r="H80" s="2042"/>
      <c r="I80" s="2040"/>
      <c r="J80" s="2041"/>
      <c r="K80" s="2040"/>
      <c r="L80" s="2041"/>
      <c r="M80" s="2040"/>
      <c r="N80" s="2041">
        <v>1</v>
      </c>
      <c r="O80" s="2040"/>
      <c r="P80" s="2041"/>
      <c r="Q80" s="2040"/>
      <c r="R80" s="2041"/>
      <c r="S80" s="2040">
        <v>2</v>
      </c>
      <c r="T80" s="2041"/>
      <c r="U80" s="1403">
        <f t="shared" si="1"/>
        <v>27</v>
      </c>
      <c r="V80" s="1404">
        <f t="shared" si="1"/>
        <v>35</v>
      </c>
      <c r="W80" s="1376">
        <f>'t1'!N78</f>
        <v>1</v>
      </c>
    </row>
    <row r="81" spans="1:23" ht="14.25" customHeight="1">
      <c r="A81" s="1173" t="str">
        <f>'t1'!A79</f>
        <v>oper.re prof.le sanitario - tecn. della prev. - c</v>
      </c>
      <c r="B81" s="1174" t="str">
        <f>'t1'!B79</f>
        <v>S14055</v>
      </c>
      <c r="C81" s="2040"/>
      <c r="D81" s="2041"/>
      <c r="E81" s="2040"/>
      <c r="F81" s="2041"/>
      <c r="G81" s="2042"/>
      <c r="H81" s="2042"/>
      <c r="I81" s="2040"/>
      <c r="J81" s="2041"/>
      <c r="K81" s="2040"/>
      <c r="L81" s="2041"/>
      <c r="M81" s="2040"/>
      <c r="N81" s="2041"/>
      <c r="O81" s="2040"/>
      <c r="P81" s="2041"/>
      <c r="Q81" s="2040"/>
      <c r="R81" s="2041"/>
      <c r="S81" s="2040"/>
      <c r="T81" s="2041"/>
      <c r="U81" s="1403">
        <f t="shared" si="1"/>
        <v>0</v>
      </c>
      <c r="V81" s="1404">
        <f t="shared" si="1"/>
        <v>0</v>
      </c>
      <c r="W81" s="1376">
        <f>'t1'!N79</f>
        <v>0</v>
      </c>
    </row>
    <row r="82" spans="1:23" ht="14.25" customHeight="1">
      <c r="A82" s="1173" t="str">
        <f>'t1'!A80</f>
        <v>coll.re prof.le sanitario - pers. della riabil. esperto - ds</v>
      </c>
      <c r="B82" s="1174" t="str">
        <f>'t1'!B80</f>
        <v>S18922</v>
      </c>
      <c r="C82" s="2040"/>
      <c r="D82" s="2041"/>
      <c r="E82" s="2040"/>
      <c r="F82" s="2041"/>
      <c r="G82" s="2042"/>
      <c r="H82" s="2042"/>
      <c r="I82" s="2040"/>
      <c r="J82" s="2041"/>
      <c r="K82" s="2040"/>
      <c r="L82" s="2041"/>
      <c r="M82" s="2040"/>
      <c r="N82" s="2041"/>
      <c r="O82" s="2040"/>
      <c r="P82" s="2041"/>
      <c r="Q82" s="2040"/>
      <c r="R82" s="2041"/>
      <c r="S82" s="2040"/>
      <c r="T82" s="2041"/>
      <c r="U82" s="1403">
        <f t="shared" si="1"/>
        <v>0</v>
      </c>
      <c r="V82" s="1404">
        <f t="shared" si="1"/>
        <v>0</v>
      </c>
      <c r="W82" s="1376">
        <f>'t1'!N80</f>
        <v>0</v>
      </c>
    </row>
    <row r="83" spans="1:23" ht="14.25" customHeight="1">
      <c r="A83" s="1173" t="str">
        <f>'t1'!A81</f>
        <v>coll.re prof.le sanitario - pers. della riabil. - d</v>
      </c>
      <c r="B83" s="1174" t="str">
        <f>'t1'!B81</f>
        <v>S16019</v>
      </c>
      <c r="C83" s="2040">
        <v>40</v>
      </c>
      <c r="D83" s="2041">
        <v>340</v>
      </c>
      <c r="E83" s="2040">
        <v>6</v>
      </c>
      <c r="F83" s="2041">
        <v>180</v>
      </c>
      <c r="G83" s="2042"/>
      <c r="H83" s="2042"/>
      <c r="I83" s="2040"/>
      <c r="J83" s="2041">
        <v>54</v>
      </c>
      <c r="K83" s="2040"/>
      <c r="L83" s="2041">
        <v>10</v>
      </c>
      <c r="M83" s="2040"/>
      <c r="N83" s="2041">
        <v>18</v>
      </c>
      <c r="O83" s="2040">
        <v>1</v>
      </c>
      <c r="P83" s="2041"/>
      <c r="Q83" s="2040"/>
      <c r="R83" s="2041">
        <v>6</v>
      </c>
      <c r="S83" s="2040"/>
      <c r="T83" s="2041">
        <v>2</v>
      </c>
      <c r="U83" s="1403">
        <f t="shared" si="1"/>
        <v>47</v>
      </c>
      <c r="V83" s="1404">
        <f t="shared" si="1"/>
        <v>610</v>
      </c>
      <c r="W83" s="1376">
        <f>'t1'!N81</f>
        <v>1</v>
      </c>
    </row>
    <row r="84" spans="1:23" ht="14.25" customHeight="1">
      <c r="A84" s="1173" t="str">
        <f>'t1'!A82</f>
        <v>oper.re prof.le sanitario - pers. della riabil. - c</v>
      </c>
      <c r="B84" s="1174" t="str">
        <f>'t1'!B82</f>
        <v>S14053</v>
      </c>
      <c r="C84" s="2040"/>
      <c r="D84" s="2041"/>
      <c r="E84" s="2040"/>
      <c r="F84" s="2041"/>
      <c r="G84" s="2042"/>
      <c r="H84" s="2042"/>
      <c r="I84" s="2040"/>
      <c r="J84" s="2041"/>
      <c r="K84" s="2040"/>
      <c r="L84" s="2041"/>
      <c r="M84" s="2040"/>
      <c r="N84" s="2041"/>
      <c r="O84" s="2040"/>
      <c r="P84" s="2041"/>
      <c r="Q84" s="2040"/>
      <c r="R84" s="2041"/>
      <c r="S84" s="2040"/>
      <c r="T84" s="2041"/>
      <c r="U84" s="1403">
        <f t="shared" si="1"/>
        <v>0</v>
      </c>
      <c r="V84" s="1404">
        <f t="shared" si="1"/>
        <v>0</v>
      </c>
      <c r="W84" s="1376">
        <f>'t1'!N82</f>
        <v>0</v>
      </c>
    </row>
    <row r="85" spans="1:23" ht="14.25" customHeight="1">
      <c r="A85" s="1173" t="str">
        <f>'t1'!A83</f>
        <v>oper.re prof.le di II cat. con funz. di riabil. esperto - c (2)</v>
      </c>
      <c r="B85" s="1174" t="str">
        <f>'t1'!B83</f>
        <v>S14E51</v>
      </c>
      <c r="C85" s="2040"/>
      <c r="D85" s="2041"/>
      <c r="E85" s="2040"/>
      <c r="F85" s="2041"/>
      <c r="G85" s="2042"/>
      <c r="H85" s="2042"/>
      <c r="I85" s="2040"/>
      <c r="J85" s="2041"/>
      <c r="K85" s="2040"/>
      <c r="L85" s="2041"/>
      <c r="M85" s="2040"/>
      <c r="N85" s="2041"/>
      <c r="O85" s="2040"/>
      <c r="P85" s="2041"/>
      <c r="Q85" s="2040"/>
      <c r="R85" s="2041"/>
      <c r="S85" s="2040"/>
      <c r="T85" s="2041"/>
      <c r="U85" s="1403">
        <f t="shared" si="1"/>
        <v>0</v>
      </c>
      <c r="V85" s="1404">
        <f t="shared" si="1"/>
        <v>0</v>
      </c>
      <c r="W85" s="1376">
        <f>'t1'!N83</f>
        <v>0</v>
      </c>
    </row>
    <row r="86" spans="1:23" ht="14.25" customHeight="1">
      <c r="A86" s="1173" t="str">
        <f>'t1'!A84</f>
        <v>oper.re prof.le di II cat. con funz. di riabil. - bs</v>
      </c>
      <c r="B86" s="1174" t="str">
        <f>'t1'!B84</f>
        <v>S13051</v>
      </c>
      <c r="C86" s="2040"/>
      <c r="D86" s="2041"/>
      <c r="E86" s="2040"/>
      <c r="F86" s="2041"/>
      <c r="G86" s="2042"/>
      <c r="H86" s="2042"/>
      <c r="I86" s="2040"/>
      <c r="J86" s="2041"/>
      <c r="K86" s="2040"/>
      <c r="L86" s="2041"/>
      <c r="M86" s="2040"/>
      <c r="N86" s="2041"/>
      <c r="O86" s="2040"/>
      <c r="P86" s="2041"/>
      <c r="Q86" s="2040"/>
      <c r="R86" s="2041"/>
      <c r="S86" s="2040"/>
      <c r="T86" s="2041"/>
      <c r="U86" s="1403">
        <f t="shared" si="1"/>
        <v>0</v>
      </c>
      <c r="V86" s="1404">
        <f t="shared" si="1"/>
        <v>0</v>
      </c>
      <c r="W86" s="1376">
        <f>'t1'!N84</f>
        <v>0</v>
      </c>
    </row>
    <row r="87" spans="1:23" ht="14.25" customHeight="1">
      <c r="A87" s="1173" t="str">
        <f>'t1'!A85</f>
        <v>profilo atipico ruolo sanitario</v>
      </c>
      <c r="B87" s="1174" t="str">
        <f>'t1'!B85</f>
        <v>S00062</v>
      </c>
      <c r="C87" s="2040"/>
      <c r="D87" s="2041"/>
      <c r="E87" s="2040"/>
      <c r="F87" s="2041"/>
      <c r="G87" s="2042"/>
      <c r="H87" s="2042"/>
      <c r="I87" s="2040"/>
      <c r="J87" s="2041"/>
      <c r="K87" s="2040"/>
      <c r="L87" s="2041"/>
      <c r="M87" s="2040"/>
      <c r="N87" s="2041"/>
      <c r="O87" s="2040"/>
      <c r="P87" s="2041"/>
      <c r="Q87" s="2040"/>
      <c r="R87" s="2041"/>
      <c r="S87" s="2040"/>
      <c r="T87" s="2041"/>
      <c r="U87" s="1403">
        <f t="shared" si="1"/>
        <v>0</v>
      </c>
      <c r="V87" s="1404">
        <f t="shared" si="1"/>
        <v>0</v>
      </c>
      <c r="W87" s="1376">
        <f>'t1'!N85</f>
        <v>0</v>
      </c>
    </row>
    <row r="88" spans="1:23" ht="14.25" customHeight="1">
      <c r="A88" s="1173" t="str">
        <f>'t1'!A86</f>
        <v>avvocato dirig. con incarico di struttura complessa</v>
      </c>
      <c r="B88" s="1174" t="str">
        <f>'t1'!B86</f>
        <v>PD0010</v>
      </c>
      <c r="C88" s="2040"/>
      <c r="D88" s="2041"/>
      <c r="E88" s="2040"/>
      <c r="F88" s="2041"/>
      <c r="G88" s="2042"/>
      <c r="H88" s="2042"/>
      <c r="I88" s="2040"/>
      <c r="J88" s="2041"/>
      <c r="K88" s="2040"/>
      <c r="L88" s="2041"/>
      <c r="M88" s="2040"/>
      <c r="N88" s="2041"/>
      <c r="O88" s="2040"/>
      <c r="P88" s="2041"/>
      <c r="Q88" s="2040"/>
      <c r="R88" s="2041"/>
      <c r="S88" s="2040"/>
      <c r="T88" s="2041"/>
      <c r="U88" s="1403">
        <f t="shared" si="1"/>
        <v>0</v>
      </c>
      <c r="V88" s="1404">
        <f t="shared" si="1"/>
        <v>0</v>
      </c>
      <c r="W88" s="1376">
        <f>'t1'!N86</f>
        <v>0</v>
      </c>
    </row>
    <row r="89" spans="1:23" ht="14.25" customHeight="1">
      <c r="A89" s="1173" t="str">
        <f>'t1'!A87</f>
        <v>avvocato dirig. con incarico di struttura semplice</v>
      </c>
      <c r="B89" s="1174" t="str">
        <f>'t1'!B87</f>
        <v>PD0S09</v>
      </c>
      <c r="C89" s="2040"/>
      <c r="D89" s="2041"/>
      <c r="E89" s="2040"/>
      <c r="F89" s="2041"/>
      <c r="G89" s="2042"/>
      <c r="H89" s="2042"/>
      <c r="I89" s="2040"/>
      <c r="J89" s="2041"/>
      <c r="K89" s="2040"/>
      <c r="L89" s="2041"/>
      <c r="M89" s="2040"/>
      <c r="N89" s="2041"/>
      <c r="O89" s="2040"/>
      <c r="P89" s="2041"/>
      <c r="Q89" s="2040"/>
      <c r="R89" s="2041"/>
      <c r="S89" s="2040"/>
      <c r="T89" s="2041"/>
      <c r="U89" s="1403">
        <f t="shared" si="1"/>
        <v>0</v>
      </c>
      <c r="V89" s="1404">
        <f t="shared" si="1"/>
        <v>0</v>
      </c>
      <c r="W89" s="1376">
        <f>'t1'!N87</f>
        <v>0</v>
      </c>
    </row>
    <row r="90" spans="1:23" ht="14.25" customHeight="1">
      <c r="A90" s="1173" t="str">
        <f>'t1'!A88</f>
        <v>avvocato dirig. con altri incar.prof.li</v>
      </c>
      <c r="B90" s="1174" t="str">
        <f>'t1'!B88</f>
        <v>PD0A09</v>
      </c>
      <c r="C90" s="2040"/>
      <c r="D90" s="2041"/>
      <c r="E90" s="2040"/>
      <c r="F90" s="2041"/>
      <c r="G90" s="2042"/>
      <c r="H90" s="2042"/>
      <c r="I90" s="2040"/>
      <c r="J90" s="2041"/>
      <c r="K90" s="2040"/>
      <c r="L90" s="2041"/>
      <c r="M90" s="2040"/>
      <c r="N90" s="2041"/>
      <c r="O90" s="2040"/>
      <c r="P90" s="2041"/>
      <c r="Q90" s="2040"/>
      <c r="R90" s="2041"/>
      <c r="S90" s="2040"/>
      <c r="T90" s="2041"/>
      <c r="U90" s="1403">
        <f t="shared" si="1"/>
        <v>0</v>
      </c>
      <c r="V90" s="1404">
        <f t="shared" si="1"/>
        <v>0</v>
      </c>
      <c r="W90" s="1376">
        <f>'t1'!N88</f>
        <v>0</v>
      </c>
    </row>
    <row r="91" spans="1:23" ht="14.25" customHeight="1">
      <c r="A91" s="1173" t="str">
        <f>'t1'!A89</f>
        <v>avvocato dir. a t. determinato(art. 15-septies dlgs. 502/92)</v>
      </c>
      <c r="B91" s="1174" t="str">
        <f>'t1'!B89</f>
        <v>PD0605</v>
      </c>
      <c r="C91" s="2040"/>
      <c r="D91" s="2041"/>
      <c r="E91" s="2040"/>
      <c r="F91" s="2041"/>
      <c r="G91" s="2042"/>
      <c r="H91" s="2042"/>
      <c r="I91" s="2040"/>
      <c r="J91" s="2041"/>
      <c r="K91" s="2040"/>
      <c r="L91" s="2041"/>
      <c r="M91" s="2040"/>
      <c r="N91" s="2041"/>
      <c r="O91" s="2040"/>
      <c r="P91" s="2041"/>
      <c r="Q91" s="2040"/>
      <c r="R91" s="2041"/>
      <c r="S91" s="2040"/>
      <c r="T91" s="2041"/>
      <c r="U91" s="1403">
        <f t="shared" si="1"/>
        <v>0</v>
      </c>
      <c r="V91" s="1404">
        <f t="shared" si="1"/>
        <v>0</v>
      </c>
      <c r="W91" s="1376">
        <f>'t1'!N89</f>
        <v>0</v>
      </c>
    </row>
    <row r="92" spans="1:23" ht="14.25" customHeight="1">
      <c r="A92" s="1173" t="str">
        <f>'t1'!A90</f>
        <v>ingegnere dirig. con incarico di struttura complessa</v>
      </c>
      <c r="B92" s="1174" t="str">
        <f>'t1'!B90</f>
        <v>PD0046</v>
      </c>
      <c r="C92" s="2040">
        <v>23</v>
      </c>
      <c r="D92" s="2041"/>
      <c r="E92" s="2040">
        <v>2</v>
      </c>
      <c r="F92" s="2041"/>
      <c r="G92" s="2042"/>
      <c r="H92" s="2042"/>
      <c r="I92" s="2040"/>
      <c r="J92" s="2041"/>
      <c r="K92" s="2040"/>
      <c r="L92" s="2041"/>
      <c r="M92" s="2040"/>
      <c r="N92" s="2041"/>
      <c r="O92" s="2040"/>
      <c r="P92" s="2041"/>
      <c r="Q92" s="2040"/>
      <c r="R92" s="2041"/>
      <c r="S92" s="2040"/>
      <c r="T92" s="2041"/>
      <c r="U92" s="1403">
        <f t="shared" si="1"/>
        <v>25</v>
      </c>
      <c r="V92" s="1404">
        <f t="shared" si="1"/>
        <v>0</v>
      </c>
      <c r="W92" s="1376">
        <f>'t1'!N90</f>
        <v>1</v>
      </c>
    </row>
    <row r="93" spans="1:23" ht="14.25" customHeight="1">
      <c r="A93" s="1173" t="str">
        <f>'t1'!A91</f>
        <v>ingegnere dirig. con incarico di struttura semplice</v>
      </c>
      <c r="B93" s="1174" t="str">
        <f>'t1'!B91</f>
        <v>PD0S45</v>
      </c>
      <c r="C93" s="2040"/>
      <c r="D93" s="2041"/>
      <c r="E93" s="2040"/>
      <c r="F93" s="2041"/>
      <c r="G93" s="2042"/>
      <c r="H93" s="2042"/>
      <c r="I93" s="2040"/>
      <c r="J93" s="2041"/>
      <c r="K93" s="2040"/>
      <c r="L93" s="2041"/>
      <c r="M93" s="2040"/>
      <c r="N93" s="2041"/>
      <c r="O93" s="2040"/>
      <c r="P93" s="2041"/>
      <c r="Q93" s="2040"/>
      <c r="R93" s="2041"/>
      <c r="S93" s="2040"/>
      <c r="T93" s="2041"/>
      <c r="U93" s="1403">
        <f t="shared" si="1"/>
        <v>0</v>
      </c>
      <c r="V93" s="1404">
        <f t="shared" si="1"/>
        <v>0</v>
      </c>
      <c r="W93" s="1376">
        <f>'t1'!N91</f>
        <v>0</v>
      </c>
    </row>
    <row r="94" spans="1:23" ht="14.25" customHeight="1">
      <c r="A94" s="1173" t="str">
        <f>'t1'!A92</f>
        <v>ingegnere dirig. con altri incar.prof.li</v>
      </c>
      <c r="B94" s="1174" t="str">
        <f>'t1'!B92</f>
        <v>PD0A45</v>
      </c>
      <c r="C94" s="2040">
        <v>42</v>
      </c>
      <c r="D94" s="2041"/>
      <c r="E94" s="2040"/>
      <c r="F94" s="2041"/>
      <c r="G94" s="2042"/>
      <c r="H94" s="2042"/>
      <c r="I94" s="2040"/>
      <c r="J94" s="2041"/>
      <c r="K94" s="2040"/>
      <c r="L94" s="2041"/>
      <c r="M94" s="2040"/>
      <c r="N94" s="2041"/>
      <c r="O94" s="2040"/>
      <c r="P94" s="2041"/>
      <c r="Q94" s="2040"/>
      <c r="R94" s="2041"/>
      <c r="S94" s="2040"/>
      <c r="T94" s="2041"/>
      <c r="U94" s="1403">
        <f t="shared" si="1"/>
        <v>42</v>
      </c>
      <c r="V94" s="1404">
        <f t="shared" si="1"/>
        <v>0</v>
      </c>
      <c r="W94" s="1376">
        <f>'t1'!N92</f>
        <v>1</v>
      </c>
    </row>
    <row r="95" spans="1:23" ht="14.25" customHeight="1">
      <c r="A95" s="1173" t="str">
        <f>'t1'!A93</f>
        <v>ingegnere dir. a t. determinato(art.15-septies dlgs. 502/92)</v>
      </c>
      <c r="B95" s="1174" t="str">
        <f>'t1'!B93</f>
        <v>PD0606</v>
      </c>
      <c r="C95" s="2040"/>
      <c r="D95" s="2041"/>
      <c r="E95" s="2040"/>
      <c r="F95" s="2041"/>
      <c r="G95" s="2042"/>
      <c r="H95" s="2042"/>
      <c r="I95" s="2040"/>
      <c r="J95" s="2041"/>
      <c r="K95" s="2040"/>
      <c r="L95" s="2041"/>
      <c r="M95" s="2040"/>
      <c r="N95" s="2041"/>
      <c r="O95" s="2040"/>
      <c r="P95" s="2041"/>
      <c r="Q95" s="2040"/>
      <c r="R95" s="2041"/>
      <c r="S95" s="2040"/>
      <c r="T95" s="2041"/>
      <c r="U95" s="1403">
        <f t="shared" si="1"/>
        <v>0</v>
      </c>
      <c r="V95" s="1404">
        <f t="shared" si="1"/>
        <v>0</v>
      </c>
      <c r="W95" s="1376">
        <f>'t1'!N93</f>
        <v>0</v>
      </c>
    </row>
    <row r="96" spans="1:23" ht="14.25" customHeight="1">
      <c r="A96" s="1173" t="str">
        <f>'t1'!A94</f>
        <v>architetti dirig. con incarico di struttura complessa</v>
      </c>
      <c r="B96" s="1174" t="str">
        <f>'t1'!B94</f>
        <v>PD0004</v>
      </c>
      <c r="C96" s="2040"/>
      <c r="D96" s="2041"/>
      <c r="E96" s="2040"/>
      <c r="F96" s="2041"/>
      <c r="G96" s="2042"/>
      <c r="H96" s="2042"/>
      <c r="I96" s="2040"/>
      <c r="J96" s="2041"/>
      <c r="K96" s="2040"/>
      <c r="L96" s="2041"/>
      <c r="M96" s="2040"/>
      <c r="N96" s="2041"/>
      <c r="O96" s="2040"/>
      <c r="P96" s="2041"/>
      <c r="Q96" s="2040"/>
      <c r="R96" s="2041"/>
      <c r="S96" s="2040"/>
      <c r="T96" s="2041"/>
      <c r="U96" s="1403">
        <f t="shared" si="1"/>
        <v>0</v>
      </c>
      <c r="V96" s="1404">
        <f t="shared" si="1"/>
        <v>0</v>
      </c>
      <c r="W96" s="1376">
        <f>'t1'!N94</f>
        <v>0</v>
      </c>
    </row>
    <row r="97" spans="1:23" ht="14.25" customHeight="1">
      <c r="A97" s="1173" t="str">
        <f>'t1'!A95</f>
        <v>architetti dirig. con incarico di struttura semplice</v>
      </c>
      <c r="B97" s="1174" t="str">
        <f>'t1'!B95</f>
        <v>PD0S03</v>
      </c>
      <c r="C97" s="2040"/>
      <c r="D97" s="2041"/>
      <c r="E97" s="2040"/>
      <c r="F97" s="2041"/>
      <c r="G97" s="2042"/>
      <c r="H97" s="2042"/>
      <c r="I97" s="2040"/>
      <c r="J97" s="2041"/>
      <c r="K97" s="2040"/>
      <c r="L97" s="2041"/>
      <c r="M97" s="2040"/>
      <c r="N97" s="2041"/>
      <c r="O97" s="2040"/>
      <c r="P97" s="2041"/>
      <c r="Q97" s="2040"/>
      <c r="R97" s="2041"/>
      <c r="S97" s="2040"/>
      <c r="T97" s="2041"/>
      <c r="U97" s="1403">
        <f t="shared" si="1"/>
        <v>0</v>
      </c>
      <c r="V97" s="1404">
        <f t="shared" si="1"/>
        <v>0</v>
      </c>
      <c r="W97" s="1376">
        <f>'t1'!N95</f>
        <v>0</v>
      </c>
    </row>
    <row r="98" spans="1:23" ht="14.25" customHeight="1">
      <c r="A98" s="1173" t="str">
        <f>'t1'!A96</f>
        <v>architetti dirig. con altri incar.prof.li</v>
      </c>
      <c r="B98" s="1174" t="str">
        <f>'t1'!B96</f>
        <v>PD0A03</v>
      </c>
      <c r="C98" s="2040"/>
      <c r="D98" s="2041"/>
      <c r="E98" s="2040"/>
      <c r="F98" s="2041"/>
      <c r="G98" s="2042"/>
      <c r="H98" s="2042"/>
      <c r="I98" s="2040"/>
      <c r="J98" s="2041"/>
      <c r="K98" s="2040"/>
      <c r="L98" s="2041"/>
      <c r="M98" s="2040"/>
      <c r="N98" s="2041"/>
      <c r="O98" s="2040"/>
      <c r="P98" s="2041"/>
      <c r="Q98" s="2040"/>
      <c r="R98" s="2041"/>
      <c r="S98" s="2040"/>
      <c r="T98" s="2041"/>
      <c r="U98" s="1403">
        <f t="shared" si="1"/>
        <v>0</v>
      </c>
      <c r="V98" s="1404">
        <f t="shared" si="1"/>
        <v>0</v>
      </c>
      <c r="W98" s="1376">
        <f>'t1'!N96</f>
        <v>0</v>
      </c>
    </row>
    <row r="99" spans="1:23" ht="14.25" customHeight="1">
      <c r="A99" s="1173" t="str">
        <f>'t1'!A97</f>
        <v>architetti dir. a t.determinato(art. 15-septies dlgs.502/92)</v>
      </c>
      <c r="B99" s="1174" t="str">
        <f>'t1'!B97</f>
        <v>PD0607</v>
      </c>
      <c r="C99" s="2040"/>
      <c r="D99" s="2041"/>
      <c r="E99" s="2040"/>
      <c r="F99" s="2041"/>
      <c r="G99" s="2042"/>
      <c r="H99" s="2042"/>
      <c r="I99" s="2040"/>
      <c r="J99" s="2041"/>
      <c r="K99" s="2040"/>
      <c r="L99" s="2041"/>
      <c r="M99" s="2040"/>
      <c r="N99" s="2041"/>
      <c r="O99" s="2040"/>
      <c r="P99" s="2041"/>
      <c r="Q99" s="2040"/>
      <c r="R99" s="2041"/>
      <c r="S99" s="2040"/>
      <c r="T99" s="2041"/>
      <c r="U99" s="1403">
        <f t="shared" si="1"/>
        <v>0</v>
      </c>
      <c r="V99" s="1404">
        <f t="shared" si="1"/>
        <v>0</v>
      </c>
      <c r="W99" s="1376">
        <f>'t1'!N97</f>
        <v>0</v>
      </c>
    </row>
    <row r="100" spans="1:23" ht="14.25" customHeight="1">
      <c r="A100" s="1173" t="str">
        <f>'t1'!A98</f>
        <v>geologi dirig. con incarico di struttura complessa</v>
      </c>
      <c r="B100" s="1174" t="str">
        <f>'t1'!B98</f>
        <v>PD0044</v>
      </c>
      <c r="C100" s="2040"/>
      <c r="D100" s="2041"/>
      <c r="E100" s="2040"/>
      <c r="F100" s="2041"/>
      <c r="G100" s="2042"/>
      <c r="H100" s="2042"/>
      <c r="I100" s="2040"/>
      <c r="J100" s="2041"/>
      <c r="K100" s="2040"/>
      <c r="L100" s="2041"/>
      <c r="M100" s="2040"/>
      <c r="N100" s="2041"/>
      <c r="O100" s="2040"/>
      <c r="P100" s="2041"/>
      <c r="Q100" s="2040"/>
      <c r="R100" s="2041"/>
      <c r="S100" s="2040"/>
      <c r="T100" s="2041"/>
      <c r="U100" s="1403">
        <f t="shared" si="1"/>
        <v>0</v>
      </c>
      <c r="V100" s="1404">
        <f t="shared" si="1"/>
        <v>0</v>
      </c>
      <c r="W100" s="1376">
        <f>'t1'!N98</f>
        <v>0</v>
      </c>
    </row>
    <row r="101" spans="1:23" ht="14.25" customHeight="1">
      <c r="A101" s="1173" t="str">
        <f>'t1'!A99</f>
        <v>geologi dirig. con incarico di struttura semplice</v>
      </c>
      <c r="B101" s="1174" t="str">
        <f>'t1'!B99</f>
        <v>PD0S43</v>
      </c>
      <c r="C101" s="2040"/>
      <c r="D101" s="2041"/>
      <c r="E101" s="2040"/>
      <c r="F101" s="2041"/>
      <c r="G101" s="2042"/>
      <c r="H101" s="2042"/>
      <c r="I101" s="2040"/>
      <c r="J101" s="2041"/>
      <c r="K101" s="2040"/>
      <c r="L101" s="2041"/>
      <c r="M101" s="2040"/>
      <c r="N101" s="2041"/>
      <c r="O101" s="2040"/>
      <c r="P101" s="2041"/>
      <c r="Q101" s="2040"/>
      <c r="R101" s="2041"/>
      <c r="S101" s="2040"/>
      <c r="T101" s="2041"/>
      <c r="U101" s="1403">
        <f t="shared" si="1"/>
        <v>0</v>
      </c>
      <c r="V101" s="1404">
        <f t="shared" si="1"/>
        <v>0</v>
      </c>
      <c r="W101" s="1376">
        <f>'t1'!N99</f>
        <v>0</v>
      </c>
    </row>
    <row r="102" spans="1:23" ht="14.25" customHeight="1">
      <c r="A102" s="1173" t="str">
        <f>'t1'!A100</f>
        <v>geologi dirig. con altri incar.prof.li</v>
      </c>
      <c r="B102" s="1174" t="str">
        <f>'t1'!B100</f>
        <v>PD0A43</v>
      </c>
      <c r="C102" s="2040"/>
      <c r="D102" s="2041"/>
      <c r="E102" s="2040"/>
      <c r="F102" s="2041"/>
      <c r="G102" s="2042"/>
      <c r="H102" s="2042"/>
      <c r="I102" s="2040"/>
      <c r="J102" s="2041"/>
      <c r="K102" s="2040"/>
      <c r="L102" s="2041"/>
      <c r="M102" s="2040"/>
      <c r="N102" s="2041"/>
      <c r="O102" s="2040"/>
      <c r="P102" s="2041"/>
      <c r="Q102" s="2040"/>
      <c r="R102" s="2041"/>
      <c r="S102" s="2040"/>
      <c r="T102" s="2041"/>
      <c r="U102" s="1403">
        <f t="shared" si="1"/>
        <v>0</v>
      </c>
      <c r="V102" s="1404">
        <f t="shared" si="1"/>
        <v>0</v>
      </c>
      <c r="W102" s="1376">
        <f>'t1'!N100</f>
        <v>0</v>
      </c>
    </row>
    <row r="103" spans="1:23" ht="14.25" customHeight="1">
      <c r="A103" s="1173" t="str">
        <f>'t1'!A101</f>
        <v>geologi  dir. a t. determinato(art. 15-septies dlgs. 502/92)</v>
      </c>
      <c r="B103" s="1174" t="str">
        <f>'t1'!B101</f>
        <v>PD0608</v>
      </c>
      <c r="C103" s="2040"/>
      <c r="D103" s="2041"/>
      <c r="E103" s="2040"/>
      <c r="F103" s="2041"/>
      <c r="G103" s="2042"/>
      <c r="H103" s="2042"/>
      <c r="I103" s="2040"/>
      <c r="J103" s="2041"/>
      <c r="K103" s="2040"/>
      <c r="L103" s="2041"/>
      <c r="M103" s="2040"/>
      <c r="N103" s="2041"/>
      <c r="O103" s="2040"/>
      <c r="P103" s="2041"/>
      <c r="Q103" s="2040"/>
      <c r="R103" s="2041"/>
      <c r="S103" s="2040"/>
      <c r="T103" s="2041"/>
      <c r="U103" s="1403">
        <f t="shared" si="1"/>
        <v>0</v>
      </c>
      <c r="V103" s="1404">
        <f t="shared" si="1"/>
        <v>0</v>
      </c>
      <c r="W103" s="1376">
        <f>'t1'!N101</f>
        <v>0</v>
      </c>
    </row>
    <row r="104" spans="1:23" ht="14.25" customHeight="1">
      <c r="A104" s="1173" t="str">
        <f>'t1'!A102</f>
        <v>assistente religioso - d</v>
      </c>
      <c r="B104" s="1174" t="str">
        <f>'t1'!B102</f>
        <v>P16006</v>
      </c>
      <c r="C104" s="2040"/>
      <c r="D104" s="2041"/>
      <c r="E104" s="2040"/>
      <c r="F104" s="2041"/>
      <c r="G104" s="2042"/>
      <c r="H104" s="2042"/>
      <c r="I104" s="2040"/>
      <c r="J104" s="2041"/>
      <c r="K104" s="2040"/>
      <c r="L104" s="2041"/>
      <c r="M104" s="2040"/>
      <c r="N104" s="2041"/>
      <c r="O104" s="2040"/>
      <c r="P104" s="2041"/>
      <c r="Q104" s="2040"/>
      <c r="R104" s="2041"/>
      <c r="S104" s="2040"/>
      <c r="T104" s="2041"/>
      <c r="U104" s="1403">
        <f t="shared" si="1"/>
        <v>0</v>
      </c>
      <c r="V104" s="1404">
        <f t="shared" si="1"/>
        <v>0</v>
      </c>
      <c r="W104" s="1376">
        <f>'t1'!N102</f>
        <v>0</v>
      </c>
    </row>
    <row r="105" spans="1:23" ht="14.25" customHeight="1">
      <c r="A105" s="1173" t="str">
        <f>'t1'!A103</f>
        <v>profilo atipico ruolo professionale</v>
      </c>
      <c r="B105" s="1174" t="str">
        <f>'t1'!B103</f>
        <v>P00062</v>
      </c>
      <c r="C105" s="2040"/>
      <c r="D105" s="2041"/>
      <c r="E105" s="2040"/>
      <c r="F105" s="2041"/>
      <c r="G105" s="2042"/>
      <c r="H105" s="2042"/>
      <c r="I105" s="2040"/>
      <c r="J105" s="2041"/>
      <c r="K105" s="2040"/>
      <c r="L105" s="2041"/>
      <c r="M105" s="2040"/>
      <c r="N105" s="2041"/>
      <c r="O105" s="2040"/>
      <c r="P105" s="2041"/>
      <c r="Q105" s="2040"/>
      <c r="R105" s="2041"/>
      <c r="S105" s="2040"/>
      <c r="T105" s="2041"/>
      <c r="U105" s="1403">
        <f t="shared" si="1"/>
        <v>0</v>
      </c>
      <c r="V105" s="1404">
        <f t="shared" si="1"/>
        <v>0</v>
      </c>
      <c r="W105" s="1376">
        <f>'t1'!N103</f>
        <v>0</v>
      </c>
    </row>
    <row r="106" spans="1:23" ht="14.25" customHeight="1">
      <c r="A106" s="1173" t="str">
        <f>'t1'!A104</f>
        <v>analisti dirig. con incarico di struttura complessa</v>
      </c>
      <c r="B106" s="1174" t="str">
        <f>'t1'!B104</f>
        <v>TD0002</v>
      </c>
      <c r="C106" s="2040">
        <v>31</v>
      </c>
      <c r="D106" s="2041"/>
      <c r="E106" s="2040"/>
      <c r="F106" s="2041"/>
      <c r="G106" s="2042"/>
      <c r="H106" s="2042"/>
      <c r="I106" s="2040"/>
      <c r="J106" s="2041"/>
      <c r="K106" s="2040"/>
      <c r="L106" s="2041"/>
      <c r="M106" s="2040">
        <v>8</v>
      </c>
      <c r="N106" s="2041"/>
      <c r="O106" s="2040"/>
      <c r="P106" s="2041"/>
      <c r="Q106" s="2040"/>
      <c r="R106" s="2041"/>
      <c r="S106" s="2040">
        <v>4</v>
      </c>
      <c r="T106" s="2041"/>
      <c r="U106" s="1403">
        <f t="shared" si="1"/>
        <v>43</v>
      </c>
      <c r="V106" s="1404">
        <f t="shared" si="1"/>
        <v>0</v>
      </c>
      <c r="W106" s="1376">
        <f>'t1'!N104</f>
        <v>1</v>
      </c>
    </row>
    <row r="107" spans="1:23" ht="14.25" customHeight="1">
      <c r="A107" s="1173" t="str">
        <f>'t1'!A105</f>
        <v>analisti dirig. con incarico di struttura semplice</v>
      </c>
      <c r="B107" s="1174" t="str">
        <f>'t1'!B105</f>
        <v>TD0S01</v>
      </c>
      <c r="C107" s="2040"/>
      <c r="D107" s="2041"/>
      <c r="E107" s="2040"/>
      <c r="F107" s="2041"/>
      <c r="G107" s="2042"/>
      <c r="H107" s="2042"/>
      <c r="I107" s="2040"/>
      <c r="J107" s="2041"/>
      <c r="K107" s="2040"/>
      <c r="L107" s="2041"/>
      <c r="M107" s="2040"/>
      <c r="N107" s="2041"/>
      <c r="O107" s="2040"/>
      <c r="P107" s="2041"/>
      <c r="Q107" s="2040"/>
      <c r="R107" s="2041"/>
      <c r="S107" s="2040"/>
      <c r="T107" s="2041"/>
      <c r="U107" s="1403">
        <f t="shared" si="1"/>
        <v>0</v>
      </c>
      <c r="V107" s="1404">
        <f t="shared" si="1"/>
        <v>0</v>
      </c>
      <c r="W107" s="1376">
        <f>'t1'!N105</f>
        <v>0</v>
      </c>
    </row>
    <row r="108" spans="1:23" ht="14.25" customHeight="1">
      <c r="A108" s="1173" t="str">
        <f>'t1'!A106</f>
        <v>analisti dirig. con altri incar.prof.li</v>
      </c>
      <c r="B108" s="1174" t="str">
        <f>'t1'!B106</f>
        <v>TD0A01</v>
      </c>
      <c r="C108" s="2040">
        <v>51</v>
      </c>
      <c r="D108" s="2041"/>
      <c r="E108" s="2040">
        <v>2</v>
      </c>
      <c r="F108" s="2041"/>
      <c r="G108" s="2042"/>
      <c r="H108" s="2042"/>
      <c r="I108" s="2040"/>
      <c r="J108" s="2041"/>
      <c r="K108" s="2040"/>
      <c r="L108" s="2041"/>
      <c r="M108" s="2040">
        <v>1</v>
      </c>
      <c r="N108" s="2041"/>
      <c r="O108" s="2040"/>
      <c r="P108" s="2041"/>
      <c r="Q108" s="2040"/>
      <c r="R108" s="2041"/>
      <c r="S108" s="2040"/>
      <c r="T108" s="2041"/>
      <c r="U108" s="1403">
        <f t="shared" si="1"/>
        <v>54</v>
      </c>
      <c r="V108" s="1404">
        <f t="shared" si="1"/>
        <v>0</v>
      </c>
      <c r="W108" s="1376">
        <f>'t1'!N106</f>
        <v>1</v>
      </c>
    </row>
    <row r="109" spans="1:23" ht="14.25" customHeight="1">
      <c r="A109" s="1173" t="str">
        <f>'t1'!A107</f>
        <v>analisti dir. a t. determinato(art. 15-septies dlgs. 502/92)</v>
      </c>
      <c r="B109" s="1174" t="str">
        <f>'t1'!B107</f>
        <v>TD0609</v>
      </c>
      <c r="C109" s="2040"/>
      <c r="D109" s="2041"/>
      <c r="E109" s="2040"/>
      <c r="F109" s="2041"/>
      <c r="G109" s="2042"/>
      <c r="H109" s="2042"/>
      <c r="I109" s="2040"/>
      <c r="J109" s="2041"/>
      <c r="K109" s="2040"/>
      <c r="L109" s="2041"/>
      <c r="M109" s="2040"/>
      <c r="N109" s="2041"/>
      <c r="O109" s="2040"/>
      <c r="P109" s="2041"/>
      <c r="Q109" s="2040"/>
      <c r="R109" s="2041"/>
      <c r="S109" s="2040"/>
      <c r="T109" s="2041"/>
      <c r="U109" s="1403">
        <f t="shared" si="1"/>
        <v>0</v>
      </c>
      <c r="V109" s="1404">
        <f t="shared" si="1"/>
        <v>0</v>
      </c>
      <c r="W109" s="1376">
        <f>'t1'!N107</f>
        <v>0</v>
      </c>
    </row>
    <row r="110" spans="1:23" ht="14.25" customHeight="1">
      <c r="A110" s="1173" t="str">
        <f>'t1'!A108</f>
        <v>statistico dirig. con incarico di struttura complessa</v>
      </c>
      <c r="B110" s="1174" t="str">
        <f>'t1'!B108</f>
        <v>TD0071</v>
      </c>
      <c r="C110" s="2040"/>
      <c r="D110" s="2041"/>
      <c r="E110" s="2040"/>
      <c r="F110" s="2041"/>
      <c r="G110" s="2042"/>
      <c r="H110" s="2042"/>
      <c r="I110" s="2040"/>
      <c r="J110" s="2041"/>
      <c r="K110" s="2040"/>
      <c r="L110" s="2041"/>
      <c r="M110" s="2040"/>
      <c r="N110" s="2041"/>
      <c r="O110" s="2040"/>
      <c r="P110" s="2041"/>
      <c r="Q110" s="2040"/>
      <c r="R110" s="2041"/>
      <c r="S110" s="2040"/>
      <c r="T110" s="2041"/>
      <c r="U110" s="1403">
        <f t="shared" si="1"/>
        <v>0</v>
      </c>
      <c r="V110" s="1404">
        <f t="shared" si="1"/>
        <v>0</v>
      </c>
      <c r="W110" s="1376">
        <f>'t1'!N108</f>
        <v>0</v>
      </c>
    </row>
    <row r="111" spans="1:23" ht="14.25" customHeight="1">
      <c r="A111" s="1173" t="str">
        <f>'t1'!A109</f>
        <v>statistico dirig. con incarico di struttura semplice</v>
      </c>
      <c r="B111" s="1174" t="str">
        <f>'t1'!B109</f>
        <v>TD0S70</v>
      </c>
      <c r="C111" s="2040">
        <v>24</v>
      </c>
      <c r="D111" s="2041"/>
      <c r="E111" s="2040"/>
      <c r="F111" s="2041"/>
      <c r="G111" s="2042"/>
      <c r="H111" s="2042"/>
      <c r="I111" s="2040"/>
      <c r="J111" s="2041"/>
      <c r="K111" s="2040"/>
      <c r="L111" s="2041"/>
      <c r="M111" s="2040"/>
      <c r="N111" s="2041"/>
      <c r="O111" s="2040"/>
      <c r="P111" s="2041"/>
      <c r="Q111" s="2040"/>
      <c r="R111" s="2041"/>
      <c r="S111" s="2040">
        <v>1</v>
      </c>
      <c r="T111" s="2041"/>
      <c r="U111" s="1403">
        <f t="shared" si="1"/>
        <v>25</v>
      </c>
      <c r="V111" s="1404">
        <f t="shared" si="1"/>
        <v>0</v>
      </c>
      <c r="W111" s="1376">
        <f>'t1'!N109</f>
        <v>1</v>
      </c>
    </row>
    <row r="112" spans="1:23" ht="14.25" customHeight="1">
      <c r="A112" s="1173" t="str">
        <f>'t1'!A110</f>
        <v>statistico dirig. con altri incar.prof.li</v>
      </c>
      <c r="B112" s="1174" t="str">
        <f>'t1'!B110</f>
        <v>TD0A70</v>
      </c>
      <c r="C112" s="2040"/>
      <c r="D112" s="2041">
        <v>23</v>
      </c>
      <c r="E112" s="2040"/>
      <c r="F112" s="2041">
        <v>5</v>
      </c>
      <c r="G112" s="2042"/>
      <c r="H112" s="2042"/>
      <c r="I112" s="2040"/>
      <c r="J112" s="2041"/>
      <c r="K112" s="2040"/>
      <c r="L112" s="2041"/>
      <c r="M112" s="2040"/>
      <c r="N112" s="2041"/>
      <c r="O112" s="2040"/>
      <c r="P112" s="2041"/>
      <c r="Q112" s="2040"/>
      <c r="R112" s="2041"/>
      <c r="S112" s="2040"/>
      <c r="T112" s="2041"/>
      <c r="U112" s="1403">
        <f t="shared" si="1"/>
        <v>0</v>
      </c>
      <c r="V112" s="1404">
        <f t="shared" si="1"/>
        <v>28</v>
      </c>
      <c r="W112" s="1376">
        <f>'t1'!N110</f>
        <v>1</v>
      </c>
    </row>
    <row r="113" spans="1:23" ht="14.25" customHeight="1">
      <c r="A113" s="1173" t="str">
        <f>'t1'!A111</f>
        <v>statistico dir. a t.determinato(art. 15-septies dlgs.502/92)</v>
      </c>
      <c r="B113" s="1174" t="str">
        <f>'t1'!B111</f>
        <v>TD0610</v>
      </c>
      <c r="C113" s="2040"/>
      <c r="D113" s="2041"/>
      <c r="E113" s="2040"/>
      <c r="F113" s="2041"/>
      <c r="G113" s="2042"/>
      <c r="H113" s="2042"/>
      <c r="I113" s="2040"/>
      <c r="J113" s="2041"/>
      <c r="K113" s="2040"/>
      <c r="L113" s="2041"/>
      <c r="M113" s="2040"/>
      <c r="N113" s="2041"/>
      <c r="O113" s="2040"/>
      <c r="P113" s="2041"/>
      <c r="Q113" s="2040"/>
      <c r="R113" s="2041"/>
      <c r="S113" s="2040"/>
      <c r="T113" s="2041"/>
      <c r="U113" s="1403">
        <f t="shared" si="1"/>
        <v>0</v>
      </c>
      <c r="V113" s="1404">
        <f t="shared" si="1"/>
        <v>0</v>
      </c>
      <c r="W113" s="1376">
        <f>'t1'!N111</f>
        <v>0</v>
      </c>
    </row>
    <row r="114" spans="1:23" ht="14.25" customHeight="1">
      <c r="A114" s="1173" t="str">
        <f>'t1'!A112</f>
        <v>sociologo dirig. con incarico di struttura complessa</v>
      </c>
      <c r="B114" s="1174" t="str">
        <f>'t1'!B112</f>
        <v>TD0068</v>
      </c>
      <c r="C114" s="2040"/>
      <c r="D114" s="2041"/>
      <c r="E114" s="2040"/>
      <c r="F114" s="2041"/>
      <c r="G114" s="2042"/>
      <c r="H114" s="2042"/>
      <c r="I114" s="2040"/>
      <c r="J114" s="2041"/>
      <c r="K114" s="2040"/>
      <c r="L114" s="2041"/>
      <c r="M114" s="2040"/>
      <c r="N114" s="2041"/>
      <c r="O114" s="2040"/>
      <c r="P114" s="2041"/>
      <c r="Q114" s="2040"/>
      <c r="R114" s="2041"/>
      <c r="S114" s="2040"/>
      <c r="T114" s="2041"/>
      <c r="U114" s="1403">
        <f t="shared" si="1"/>
        <v>0</v>
      </c>
      <c r="V114" s="1404">
        <f t="shared" si="1"/>
        <v>0</v>
      </c>
      <c r="W114" s="1376">
        <f>'t1'!N112</f>
        <v>0</v>
      </c>
    </row>
    <row r="115" spans="1:23" ht="14.25" customHeight="1">
      <c r="A115" s="1173" t="str">
        <f>'t1'!A113</f>
        <v>sociologo dirig. con incarico di struttura semplice</v>
      </c>
      <c r="B115" s="1174" t="str">
        <f>'t1'!B113</f>
        <v>TD0S67</v>
      </c>
      <c r="C115" s="2040"/>
      <c r="D115" s="2041"/>
      <c r="E115" s="2040"/>
      <c r="F115" s="2041"/>
      <c r="G115" s="2042"/>
      <c r="H115" s="2042"/>
      <c r="I115" s="2040"/>
      <c r="J115" s="2041"/>
      <c r="K115" s="2040"/>
      <c r="L115" s="2041"/>
      <c r="M115" s="2040"/>
      <c r="N115" s="2041"/>
      <c r="O115" s="2040"/>
      <c r="P115" s="2041"/>
      <c r="Q115" s="2040"/>
      <c r="R115" s="2041"/>
      <c r="S115" s="2040"/>
      <c r="T115" s="2041"/>
      <c r="U115" s="1403">
        <f t="shared" si="1"/>
        <v>0</v>
      </c>
      <c r="V115" s="1404">
        <f t="shared" si="1"/>
        <v>0</v>
      </c>
      <c r="W115" s="1376">
        <f>'t1'!N113</f>
        <v>0</v>
      </c>
    </row>
    <row r="116" spans="1:23" ht="14.25" customHeight="1">
      <c r="A116" s="1173" t="str">
        <f>'t1'!A114</f>
        <v>sociologo dirig. con altri incar.prof.li</v>
      </c>
      <c r="B116" s="1174" t="str">
        <f>'t1'!B114</f>
        <v>TD0A67</v>
      </c>
      <c r="C116" s="2040"/>
      <c r="D116" s="2041"/>
      <c r="E116" s="2040"/>
      <c r="F116" s="2041"/>
      <c r="G116" s="2042"/>
      <c r="H116" s="2042"/>
      <c r="I116" s="2040"/>
      <c r="J116" s="2041"/>
      <c r="K116" s="2040"/>
      <c r="L116" s="2041"/>
      <c r="M116" s="2040"/>
      <c r="N116" s="2041"/>
      <c r="O116" s="2040"/>
      <c r="P116" s="2041"/>
      <c r="Q116" s="2040"/>
      <c r="R116" s="2041"/>
      <c r="S116" s="2040"/>
      <c r="T116" s="2041"/>
      <c r="U116" s="1403">
        <f t="shared" si="1"/>
        <v>0</v>
      </c>
      <c r="V116" s="1404">
        <f t="shared" si="1"/>
        <v>0</v>
      </c>
      <c r="W116" s="1376">
        <f>'t1'!N114</f>
        <v>0</v>
      </c>
    </row>
    <row r="117" spans="1:23" ht="14.25" customHeight="1">
      <c r="A117" s="1173" t="str">
        <f>'t1'!A115</f>
        <v>sociologo dir. a t. determinato(art.15-septies dlgs. 502/92)</v>
      </c>
      <c r="B117" s="1174" t="str">
        <f>'t1'!B115</f>
        <v>TD0611</v>
      </c>
      <c r="C117" s="2040"/>
      <c r="D117" s="2041"/>
      <c r="E117" s="2040"/>
      <c r="F117" s="2041"/>
      <c r="G117" s="2042"/>
      <c r="H117" s="2042"/>
      <c r="I117" s="2040"/>
      <c r="J117" s="2041"/>
      <c r="K117" s="2040"/>
      <c r="L117" s="2041"/>
      <c r="M117" s="2040"/>
      <c r="N117" s="2041"/>
      <c r="O117" s="2040"/>
      <c r="P117" s="2041"/>
      <c r="Q117" s="2040"/>
      <c r="R117" s="2041"/>
      <c r="S117" s="2040"/>
      <c r="T117" s="2041"/>
      <c r="U117" s="1403">
        <f t="shared" si="1"/>
        <v>0</v>
      </c>
      <c r="V117" s="1404">
        <f t="shared" si="1"/>
        <v>0</v>
      </c>
      <c r="W117" s="1376">
        <f>'t1'!N115</f>
        <v>0</v>
      </c>
    </row>
    <row r="118" spans="1:23" ht="14.25" customHeight="1">
      <c r="A118" s="1173" t="str">
        <f>'t1'!A116</f>
        <v>collab.re prof.le assistente sociale esperto - ds</v>
      </c>
      <c r="B118" s="1174" t="str">
        <f>'t1'!B116</f>
        <v>T18025</v>
      </c>
      <c r="C118" s="2040"/>
      <c r="D118" s="2041"/>
      <c r="E118" s="2040"/>
      <c r="F118" s="2041"/>
      <c r="G118" s="2042"/>
      <c r="H118" s="2042"/>
      <c r="I118" s="2040"/>
      <c r="J118" s="2041"/>
      <c r="K118" s="2040"/>
      <c r="L118" s="2041"/>
      <c r="M118" s="2040"/>
      <c r="N118" s="2041"/>
      <c r="O118" s="2040"/>
      <c r="P118" s="2041"/>
      <c r="Q118" s="2040"/>
      <c r="R118" s="2041"/>
      <c r="S118" s="2040"/>
      <c r="T118" s="2041"/>
      <c r="U118" s="1403">
        <f t="shared" si="1"/>
        <v>0</v>
      </c>
      <c r="V118" s="1404">
        <f t="shared" si="1"/>
        <v>0</v>
      </c>
      <c r="W118" s="1376">
        <f>'t1'!N116</f>
        <v>0</v>
      </c>
    </row>
    <row r="119" spans="1:23" ht="14.25" customHeight="1">
      <c r="A119" s="1173" t="str">
        <f>'t1'!A117</f>
        <v>collab.re prof.le assistente sociale - d</v>
      </c>
      <c r="B119" s="1174" t="str">
        <f>'t1'!B117</f>
        <v>T16024</v>
      </c>
      <c r="C119" s="2040"/>
      <c r="D119" s="2041">
        <v>68</v>
      </c>
      <c r="E119" s="2040"/>
      <c r="F119" s="2041"/>
      <c r="G119" s="2042"/>
      <c r="H119" s="2042"/>
      <c r="I119" s="2040"/>
      <c r="J119" s="2041"/>
      <c r="K119" s="2040"/>
      <c r="L119" s="2041"/>
      <c r="M119" s="2040"/>
      <c r="N119" s="2041">
        <v>5</v>
      </c>
      <c r="O119" s="2040"/>
      <c r="P119" s="2041"/>
      <c r="Q119" s="2040"/>
      <c r="R119" s="2041"/>
      <c r="S119" s="2040"/>
      <c r="T119" s="2041"/>
      <c r="U119" s="1403">
        <f t="shared" si="1"/>
        <v>0</v>
      </c>
      <c r="V119" s="1404">
        <f t="shared" si="1"/>
        <v>73</v>
      </c>
      <c r="W119" s="1376">
        <f>'t1'!N117</f>
        <v>1</v>
      </c>
    </row>
    <row r="120" spans="1:23" ht="14.25" customHeight="1">
      <c r="A120" s="1173" t="str">
        <f>'t1'!A118</f>
        <v>collab.re tec. - prof.le esperto - ds</v>
      </c>
      <c r="B120" s="1174" t="str">
        <f>'t1'!B118</f>
        <v>T18027</v>
      </c>
      <c r="C120" s="2040"/>
      <c r="D120" s="2041"/>
      <c r="E120" s="2040"/>
      <c r="F120" s="2041"/>
      <c r="G120" s="2042"/>
      <c r="H120" s="2042"/>
      <c r="I120" s="2040"/>
      <c r="J120" s="2041"/>
      <c r="K120" s="2040"/>
      <c r="L120" s="2041"/>
      <c r="M120" s="2040"/>
      <c r="N120" s="2041"/>
      <c r="O120" s="2040"/>
      <c r="P120" s="2041"/>
      <c r="Q120" s="2040"/>
      <c r="R120" s="2041"/>
      <c r="S120" s="2040"/>
      <c r="T120" s="2041"/>
      <c r="U120" s="1403">
        <f t="shared" si="1"/>
        <v>0</v>
      </c>
      <c r="V120" s="1404">
        <f t="shared" si="1"/>
        <v>0</v>
      </c>
      <c r="W120" s="1376">
        <f>'t1'!N118</f>
        <v>0</v>
      </c>
    </row>
    <row r="121" spans="1:23" ht="14.25" customHeight="1">
      <c r="A121" s="1173" t="str">
        <f>'t1'!A119</f>
        <v>collab.re tec. - prof.le - d</v>
      </c>
      <c r="B121" s="1174" t="str">
        <f>'t1'!B119</f>
        <v>T16026</v>
      </c>
      <c r="C121" s="2040">
        <v>316</v>
      </c>
      <c r="D121" s="2041">
        <v>31</v>
      </c>
      <c r="E121" s="2040">
        <v>27</v>
      </c>
      <c r="F121" s="2041">
        <v>15</v>
      </c>
      <c r="G121" s="2042"/>
      <c r="H121" s="2042"/>
      <c r="I121" s="2040">
        <v>26</v>
      </c>
      <c r="J121" s="2041"/>
      <c r="K121" s="2040"/>
      <c r="L121" s="2041"/>
      <c r="M121" s="2040">
        <v>10</v>
      </c>
      <c r="N121" s="2041"/>
      <c r="O121" s="2040"/>
      <c r="P121" s="2041"/>
      <c r="Q121" s="2040"/>
      <c r="R121" s="2041"/>
      <c r="S121" s="2040">
        <v>1</v>
      </c>
      <c r="T121" s="2041"/>
      <c r="U121" s="1403">
        <f t="shared" si="1"/>
        <v>380</v>
      </c>
      <c r="V121" s="1404">
        <f t="shared" si="1"/>
        <v>46</v>
      </c>
      <c r="W121" s="1376">
        <f>'t1'!N119</f>
        <v>1</v>
      </c>
    </row>
    <row r="122" spans="1:23" ht="14.25" customHeight="1">
      <c r="A122" s="1173" t="str">
        <f>'t1'!A120</f>
        <v>oper.re prof.le assistente soc. - c</v>
      </c>
      <c r="B122" s="1174" t="str">
        <f>'t1'!B120</f>
        <v>T14050</v>
      </c>
      <c r="C122" s="2040"/>
      <c r="D122" s="2041"/>
      <c r="E122" s="2040"/>
      <c r="F122" s="2041"/>
      <c r="G122" s="2042"/>
      <c r="H122" s="2042"/>
      <c r="I122" s="2040"/>
      <c r="J122" s="2041"/>
      <c r="K122" s="2040"/>
      <c r="L122" s="2041"/>
      <c r="M122" s="2040"/>
      <c r="N122" s="2041"/>
      <c r="O122" s="2040"/>
      <c r="P122" s="2041"/>
      <c r="Q122" s="2040"/>
      <c r="R122" s="2041"/>
      <c r="S122" s="2040"/>
      <c r="T122" s="2041"/>
      <c r="U122" s="1403">
        <f t="shared" si="1"/>
        <v>0</v>
      </c>
      <c r="V122" s="1404">
        <f t="shared" si="1"/>
        <v>0</v>
      </c>
      <c r="W122" s="1376">
        <f>'t1'!N120</f>
        <v>0</v>
      </c>
    </row>
    <row r="123" spans="1:23" ht="14.25" customHeight="1">
      <c r="A123" s="1173" t="str">
        <f>'t1'!A121</f>
        <v>assistente tecnico - c</v>
      </c>
      <c r="B123" s="1174" t="str">
        <f>'t1'!B121</f>
        <v>T14007</v>
      </c>
      <c r="C123" s="2040">
        <v>534</v>
      </c>
      <c r="D123" s="2041">
        <v>88</v>
      </c>
      <c r="E123" s="2040">
        <v>93</v>
      </c>
      <c r="F123" s="2041">
        <v>4</v>
      </c>
      <c r="G123" s="2042"/>
      <c r="H123" s="2042"/>
      <c r="I123" s="2040"/>
      <c r="J123" s="2041"/>
      <c r="K123" s="2040"/>
      <c r="L123" s="2041"/>
      <c r="M123" s="2040">
        <v>30</v>
      </c>
      <c r="N123" s="2041">
        <v>4</v>
      </c>
      <c r="O123" s="2040"/>
      <c r="P123" s="2041"/>
      <c r="Q123" s="2040"/>
      <c r="R123" s="2041"/>
      <c r="S123" s="2040"/>
      <c r="T123" s="2041"/>
      <c r="U123" s="1403">
        <f t="shared" si="1"/>
        <v>657</v>
      </c>
      <c r="V123" s="1404">
        <f t="shared" si="1"/>
        <v>96</v>
      </c>
      <c r="W123" s="1376">
        <f>'t1'!N121</f>
        <v>1</v>
      </c>
    </row>
    <row r="124" spans="1:23" ht="14.25" customHeight="1">
      <c r="A124" s="1173" t="str">
        <f>'t1'!A122</f>
        <v>program.re - c</v>
      </c>
      <c r="B124" s="1174" t="str">
        <f>'t1'!B122</f>
        <v>T14063</v>
      </c>
      <c r="C124" s="2040">
        <v>88</v>
      </c>
      <c r="D124" s="2041">
        <v>57</v>
      </c>
      <c r="E124" s="2040">
        <v>6</v>
      </c>
      <c r="F124" s="2041">
        <v>19</v>
      </c>
      <c r="G124" s="2042"/>
      <c r="H124" s="2042"/>
      <c r="I124" s="2040"/>
      <c r="J124" s="2041">
        <v>7</v>
      </c>
      <c r="K124" s="2040">
        <v>10</v>
      </c>
      <c r="L124" s="2041">
        <v>1</v>
      </c>
      <c r="M124" s="2040">
        <v>2</v>
      </c>
      <c r="N124" s="2041">
        <v>6</v>
      </c>
      <c r="O124" s="2040"/>
      <c r="P124" s="2041"/>
      <c r="Q124" s="2040"/>
      <c r="R124" s="2041"/>
      <c r="S124" s="2040"/>
      <c r="T124" s="2041"/>
      <c r="U124" s="1403">
        <f t="shared" si="1"/>
        <v>106</v>
      </c>
      <c r="V124" s="1404">
        <f t="shared" si="1"/>
        <v>90</v>
      </c>
      <c r="W124" s="1376">
        <f>'t1'!N122</f>
        <v>1</v>
      </c>
    </row>
    <row r="125" spans="1:23" ht="14.25" customHeight="1">
      <c r="A125" s="1173" t="str">
        <f>'t1'!A123</f>
        <v>operatore tecnico special.to esperto - c (2)</v>
      </c>
      <c r="B125" s="1174" t="str">
        <f>'t1'!B123</f>
        <v>T14E59</v>
      </c>
      <c r="C125" s="2040">
        <v>223</v>
      </c>
      <c r="D125" s="2041"/>
      <c r="E125" s="2040">
        <v>73</v>
      </c>
      <c r="F125" s="2041"/>
      <c r="G125" s="2042">
        <v>21</v>
      </c>
      <c r="H125" s="2042"/>
      <c r="I125" s="2040">
        <v>30</v>
      </c>
      <c r="J125" s="2041"/>
      <c r="K125" s="2040"/>
      <c r="L125" s="2041"/>
      <c r="M125" s="2040">
        <v>10</v>
      </c>
      <c r="N125" s="2041"/>
      <c r="O125" s="2040">
        <v>1</v>
      </c>
      <c r="P125" s="2041"/>
      <c r="Q125" s="2040"/>
      <c r="R125" s="2041"/>
      <c r="S125" s="2040"/>
      <c r="T125" s="2041"/>
      <c r="U125" s="1403">
        <f t="shared" si="1"/>
        <v>358</v>
      </c>
      <c r="V125" s="1404">
        <f t="shared" si="1"/>
        <v>0</v>
      </c>
      <c r="W125" s="1376">
        <f>'t1'!N123</f>
        <v>1</v>
      </c>
    </row>
    <row r="126" spans="1:23" ht="14.25" customHeight="1">
      <c r="A126" s="1173" t="str">
        <f>'t1'!A124</f>
        <v>operatore tecnico special.to - bs</v>
      </c>
      <c r="B126" s="1174" t="str">
        <f>'t1'!B124</f>
        <v>T13059</v>
      </c>
      <c r="C126" s="2040">
        <v>737</v>
      </c>
      <c r="D126" s="2041">
        <v>418</v>
      </c>
      <c r="E126" s="2040">
        <v>158</v>
      </c>
      <c r="F126" s="2041">
        <v>300</v>
      </c>
      <c r="G126" s="2042">
        <v>249</v>
      </c>
      <c r="H126" s="2042"/>
      <c r="I126" s="2040"/>
      <c r="J126" s="2041"/>
      <c r="K126" s="2040"/>
      <c r="L126" s="2041"/>
      <c r="M126" s="2040">
        <v>32</v>
      </c>
      <c r="N126" s="2041">
        <v>27</v>
      </c>
      <c r="O126" s="2040"/>
      <c r="P126" s="2041">
        <v>1</v>
      </c>
      <c r="Q126" s="2040"/>
      <c r="R126" s="2041"/>
      <c r="S126" s="2040"/>
      <c r="T126" s="2041"/>
      <c r="U126" s="1403">
        <f t="shared" si="1"/>
        <v>1176</v>
      </c>
      <c r="V126" s="1404">
        <f t="shared" si="1"/>
        <v>746</v>
      </c>
      <c r="W126" s="1376">
        <f>'t1'!N124</f>
        <v>1</v>
      </c>
    </row>
    <row r="127" spans="1:23" ht="14.25" customHeight="1">
      <c r="A127" s="1173" t="str">
        <f>'t1'!A125</f>
        <v>operatore socio-sanitario - bs</v>
      </c>
      <c r="B127" s="1174" t="str">
        <f>'t1'!B125</f>
        <v>T13660</v>
      </c>
      <c r="C127" s="2040">
        <v>921</v>
      </c>
      <c r="D127" s="2041">
        <v>2777</v>
      </c>
      <c r="E127" s="2040">
        <v>337</v>
      </c>
      <c r="F127" s="2041">
        <v>1136</v>
      </c>
      <c r="G127" s="2042"/>
      <c r="H127" s="2042">
        <v>320</v>
      </c>
      <c r="I127" s="2040">
        <v>65</v>
      </c>
      <c r="J127" s="2041">
        <v>210</v>
      </c>
      <c r="K127" s="2040">
        <v>33</v>
      </c>
      <c r="L127" s="2041">
        <v>326</v>
      </c>
      <c r="M127" s="2040">
        <v>49</v>
      </c>
      <c r="N127" s="2041">
        <v>133</v>
      </c>
      <c r="O127" s="2040">
        <v>2</v>
      </c>
      <c r="P127" s="2041">
        <v>6</v>
      </c>
      <c r="Q127" s="2040">
        <v>151</v>
      </c>
      <c r="R127" s="2041">
        <v>98</v>
      </c>
      <c r="S127" s="2040"/>
      <c r="T127" s="2041"/>
      <c r="U127" s="1403">
        <f t="shared" si="1"/>
        <v>1558</v>
      </c>
      <c r="V127" s="1404">
        <f t="shared" si="1"/>
        <v>5006</v>
      </c>
      <c r="W127" s="1376">
        <f>'t1'!N125</f>
        <v>1</v>
      </c>
    </row>
    <row r="128" spans="1:23" ht="14.25" customHeight="1">
      <c r="A128" s="1173" t="str">
        <f>'t1'!A126</f>
        <v>operatore tecnico - b</v>
      </c>
      <c r="B128" s="1174" t="str">
        <f>'t1'!B126</f>
        <v>T12057</v>
      </c>
      <c r="C128" s="2040">
        <v>868</v>
      </c>
      <c r="D128" s="2041">
        <v>1948</v>
      </c>
      <c r="E128" s="2040">
        <v>358</v>
      </c>
      <c r="F128" s="2041">
        <v>1362</v>
      </c>
      <c r="G128" s="2042">
        <v>41</v>
      </c>
      <c r="H128" s="2042">
        <v>188</v>
      </c>
      <c r="I128" s="2040">
        <v>84</v>
      </c>
      <c r="J128" s="2041">
        <v>227</v>
      </c>
      <c r="K128" s="2040"/>
      <c r="L128" s="2041">
        <v>101</v>
      </c>
      <c r="M128" s="2040">
        <v>33</v>
      </c>
      <c r="N128" s="2041">
        <v>122</v>
      </c>
      <c r="O128" s="2040">
        <v>1</v>
      </c>
      <c r="P128" s="2041">
        <v>3</v>
      </c>
      <c r="Q128" s="2040">
        <v>2</v>
      </c>
      <c r="R128" s="2041">
        <v>16</v>
      </c>
      <c r="S128" s="2040"/>
      <c r="T128" s="2041"/>
      <c r="U128" s="1403">
        <f t="shared" si="1"/>
        <v>1387</v>
      </c>
      <c r="V128" s="1404">
        <f t="shared" si="1"/>
        <v>3967</v>
      </c>
      <c r="W128" s="1376">
        <f>'t1'!N126</f>
        <v>1</v>
      </c>
    </row>
    <row r="129" spans="1:23" ht="14.25" customHeight="1">
      <c r="A129" s="1173" t="str">
        <f>'t1'!A127</f>
        <v>operatore tecnico addetto all'assistenza - b</v>
      </c>
      <c r="B129" s="1174" t="str">
        <f>'t1'!B127</f>
        <v>T12058</v>
      </c>
      <c r="C129" s="2040">
        <v>120</v>
      </c>
      <c r="D129" s="2041">
        <v>373</v>
      </c>
      <c r="E129" s="2040">
        <v>4</v>
      </c>
      <c r="F129" s="2041">
        <v>371</v>
      </c>
      <c r="G129" s="2042"/>
      <c r="H129" s="2042"/>
      <c r="I129" s="2040"/>
      <c r="J129" s="2041">
        <v>57</v>
      </c>
      <c r="K129" s="2040"/>
      <c r="L129" s="2041"/>
      <c r="M129" s="2040">
        <v>1</v>
      </c>
      <c r="N129" s="2041">
        <v>35</v>
      </c>
      <c r="O129" s="2040"/>
      <c r="P129" s="2041">
        <v>2</v>
      </c>
      <c r="Q129" s="2040"/>
      <c r="R129" s="2041"/>
      <c r="S129" s="2040"/>
      <c r="T129" s="2041"/>
      <c r="U129" s="1403">
        <f t="shared" si="1"/>
        <v>125</v>
      </c>
      <c r="V129" s="1404">
        <f t="shared" si="1"/>
        <v>838</v>
      </c>
      <c r="W129" s="1376">
        <f>'t1'!N127</f>
        <v>1</v>
      </c>
    </row>
    <row r="130" spans="1:23" ht="14.25" customHeight="1">
      <c r="A130" s="1173" t="str">
        <f>'t1'!A128</f>
        <v>ausiliario specializzato - a</v>
      </c>
      <c r="B130" s="1174" t="str">
        <f>'t1'!B128</f>
        <v>T11008</v>
      </c>
      <c r="C130" s="2040"/>
      <c r="D130" s="2041"/>
      <c r="E130" s="2040"/>
      <c r="F130" s="2041"/>
      <c r="G130" s="2042"/>
      <c r="H130" s="2042"/>
      <c r="I130" s="2040"/>
      <c r="J130" s="2041"/>
      <c r="K130" s="2040"/>
      <c r="L130" s="2041"/>
      <c r="M130" s="2040"/>
      <c r="N130" s="2041"/>
      <c r="O130" s="2040"/>
      <c r="P130" s="2041"/>
      <c r="Q130" s="2040"/>
      <c r="R130" s="2041"/>
      <c r="S130" s="2040"/>
      <c r="T130" s="2041"/>
      <c r="U130" s="1403">
        <f t="shared" si="1"/>
        <v>0</v>
      </c>
      <c r="V130" s="1404">
        <f t="shared" si="1"/>
        <v>0</v>
      </c>
      <c r="W130" s="1376">
        <f>'t1'!N128</f>
        <v>0</v>
      </c>
    </row>
    <row r="131" spans="1:23" ht="14.25" customHeight="1">
      <c r="A131" s="1173" t="str">
        <f>'t1'!A129</f>
        <v>profilo atipico ruolo tecnico</v>
      </c>
      <c r="B131" s="1174" t="str">
        <f>'t1'!B129</f>
        <v>T00062</v>
      </c>
      <c r="C131" s="2040"/>
      <c r="D131" s="2041"/>
      <c r="E131" s="2040"/>
      <c r="F131" s="2041"/>
      <c r="G131" s="2042"/>
      <c r="H131" s="2042"/>
      <c r="I131" s="2040"/>
      <c r="J131" s="2041"/>
      <c r="K131" s="2040"/>
      <c r="L131" s="2041"/>
      <c r="M131" s="2040"/>
      <c r="N131" s="2041"/>
      <c r="O131" s="2040"/>
      <c r="P131" s="2041"/>
      <c r="Q131" s="2040"/>
      <c r="R131" s="2041"/>
      <c r="S131" s="2040"/>
      <c r="T131" s="2041"/>
      <c r="U131" s="1403">
        <f t="shared" si="1"/>
        <v>0</v>
      </c>
      <c r="V131" s="1404">
        <f t="shared" si="1"/>
        <v>0</v>
      </c>
      <c r="W131" s="1376">
        <f>'t1'!N129</f>
        <v>0</v>
      </c>
    </row>
    <row r="132" spans="1:23" ht="14.25" customHeight="1">
      <c r="A132" s="1173" t="str">
        <f>'t1'!A130</f>
        <v>dirigente amm.vo con incarico di struttura complessa</v>
      </c>
      <c r="B132" s="1174" t="str">
        <f>'t1'!B130</f>
        <v>AD0032</v>
      </c>
      <c r="C132" s="2040">
        <v>32</v>
      </c>
      <c r="D132" s="2041">
        <v>63</v>
      </c>
      <c r="E132" s="2040">
        <v>1</v>
      </c>
      <c r="F132" s="2041">
        <v>2</v>
      </c>
      <c r="G132" s="2042"/>
      <c r="H132" s="2042"/>
      <c r="I132" s="2040"/>
      <c r="J132" s="2041"/>
      <c r="K132" s="2040"/>
      <c r="L132" s="2041"/>
      <c r="M132" s="2040"/>
      <c r="N132" s="2041"/>
      <c r="O132" s="2040"/>
      <c r="P132" s="2041"/>
      <c r="Q132" s="2040"/>
      <c r="R132" s="2041"/>
      <c r="S132" s="2040">
        <v>1</v>
      </c>
      <c r="T132" s="2041"/>
      <c r="U132" s="1403">
        <f t="shared" si="1"/>
        <v>34</v>
      </c>
      <c r="V132" s="1404">
        <f t="shared" si="1"/>
        <v>65</v>
      </c>
      <c r="W132" s="1376">
        <f>'t1'!N130</f>
        <v>1</v>
      </c>
    </row>
    <row r="133" spans="1:23" ht="14.25" customHeight="1">
      <c r="A133" s="1173" t="str">
        <f>'t1'!A131</f>
        <v>dirigente amm.vo con incarico di struttura semplice</v>
      </c>
      <c r="B133" s="1174" t="str">
        <f>'t1'!B131</f>
        <v>AD0S31</v>
      </c>
      <c r="C133" s="2040"/>
      <c r="D133" s="2041"/>
      <c r="E133" s="2040"/>
      <c r="F133" s="2041"/>
      <c r="G133" s="2042"/>
      <c r="H133" s="2042"/>
      <c r="I133" s="2040"/>
      <c r="J133" s="2041"/>
      <c r="K133" s="2040"/>
      <c r="L133" s="2041"/>
      <c r="M133" s="2040"/>
      <c r="N133" s="2041"/>
      <c r="O133" s="2040"/>
      <c r="P133" s="2041"/>
      <c r="Q133" s="2040"/>
      <c r="R133" s="2041"/>
      <c r="S133" s="2040"/>
      <c r="T133" s="2041"/>
      <c r="U133" s="1403">
        <f t="shared" si="1"/>
        <v>0</v>
      </c>
      <c r="V133" s="1404">
        <f t="shared" si="1"/>
        <v>0</v>
      </c>
      <c r="W133" s="1376">
        <f>'t1'!N131</f>
        <v>0</v>
      </c>
    </row>
    <row r="134" spans="1:23" ht="14.25" customHeight="1">
      <c r="A134" s="1173" t="str">
        <f>'t1'!A132</f>
        <v>dirigente amm.vo con altri incar.prof.li</v>
      </c>
      <c r="B134" s="1174" t="str">
        <f>'t1'!B132</f>
        <v>AD0A31</v>
      </c>
      <c r="C134" s="2040"/>
      <c r="D134" s="2041"/>
      <c r="E134" s="2040"/>
      <c r="F134" s="2041"/>
      <c r="G134" s="2042"/>
      <c r="H134" s="2042"/>
      <c r="I134" s="2040"/>
      <c r="J134" s="2041"/>
      <c r="K134" s="2040"/>
      <c r="L134" s="2041"/>
      <c r="M134" s="2040"/>
      <c r="N134" s="2041"/>
      <c r="O134" s="2040"/>
      <c r="P134" s="2041"/>
      <c r="Q134" s="2040"/>
      <c r="R134" s="2041"/>
      <c r="S134" s="2040"/>
      <c r="T134" s="2041"/>
      <c r="U134" s="1403">
        <f t="shared" si="1"/>
        <v>0</v>
      </c>
      <c r="V134" s="1404">
        <f t="shared" si="1"/>
        <v>0</v>
      </c>
      <c r="W134" s="1376">
        <f>'t1'!N132</f>
        <v>1</v>
      </c>
    </row>
    <row r="135" spans="1:23" ht="14.25" customHeight="1">
      <c r="A135" s="1173" t="str">
        <f>'t1'!A133</f>
        <v>dirig. amm.vo a t. determinato (art. 15-septies dlgs.502/92)</v>
      </c>
      <c r="B135" s="1174" t="str">
        <f>'t1'!B133</f>
        <v>AD0612</v>
      </c>
      <c r="C135" s="2040"/>
      <c r="D135" s="2041"/>
      <c r="E135" s="2040"/>
      <c r="F135" s="2041"/>
      <c r="G135" s="2042"/>
      <c r="H135" s="2042"/>
      <c r="I135" s="2040"/>
      <c r="J135" s="2041"/>
      <c r="K135" s="2040"/>
      <c r="L135" s="2041"/>
      <c r="M135" s="2040"/>
      <c r="N135" s="2041"/>
      <c r="O135" s="2040"/>
      <c r="P135" s="2041"/>
      <c r="Q135" s="2040"/>
      <c r="R135" s="2041"/>
      <c r="S135" s="2040"/>
      <c r="T135" s="2041"/>
      <c r="U135" s="1403">
        <f t="shared" si="1"/>
        <v>0</v>
      </c>
      <c r="V135" s="1404">
        <f t="shared" si="1"/>
        <v>0</v>
      </c>
      <c r="W135" s="1376">
        <f>'t1'!N133</f>
        <v>0</v>
      </c>
    </row>
    <row r="136" spans="1:23" ht="14.25" customHeight="1">
      <c r="A136" s="1173" t="str">
        <f>'t1'!A134</f>
        <v>collaboratore amministrativo prof.le esperto - ds</v>
      </c>
      <c r="B136" s="1174" t="str">
        <f>'t1'!B134</f>
        <v>A18029</v>
      </c>
      <c r="C136" s="2040">
        <v>124</v>
      </c>
      <c r="D136" s="2041">
        <v>374</v>
      </c>
      <c r="E136" s="2040">
        <v>19</v>
      </c>
      <c r="F136" s="2041">
        <v>39</v>
      </c>
      <c r="G136" s="2042"/>
      <c r="H136" s="2042"/>
      <c r="I136" s="2040"/>
      <c r="J136" s="2041">
        <v>6</v>
      </c>
      <c r="K136" s="2040"/>
      <c r="L136" s="2041"/>
      <c r="M136" s="2040">
        <v>8</v>
      </c>
      <c r="N136" s="2041">
        <v>10</v>
      </c>
      <c r="O136" s="2040"/>
      <c r="P136" s="2041"/>
      <c r="Q136" s="2040"/>
      <c r="R136" s="2041">
        <v>10</v>
      </c>
      <c r="S136" s="2040">
        <v>2</v>
      </c>
      <c r="T136" s="2041">
        <v>10</v>
      </c>
      <c r="U136" s="1403">
        <f t="shared" si="1"/>
        <v>153</v>
      </c>
      <c r="V136" s="1404">
        <f t="shared" si="1"/>
        <v>449</v>
      </c>
      <c r="W136" s="1376">
        <f>'t1'!N134</f>
        <v>1</v>
      </c>
    </row>
    <row r="137" spans="1:23" ht="14.25" customHeight="1">
      <c r="A137" s="1173" t="str">
        <f>'t1'!A135</f>
        <v>collaboratore amministrativo prof.le - d</v>
      </c>
      <c r="B137" s="1174" t="str">
        <f>'t1'!B135</f>
        <v>A16028</v>
      </c>
      <c r="C137" s="2040">
        <v>140</v>
      </c>
      <c r="D137" s="2041">
        <v>947</v>
      </c>
      <c r="E137" s="2040">
        <v>210</v>
      </c>
      <c r="F137" s="2041">
        <v>155</v>
      </c>
      <c r="G137" s="2042"/>
      <c r="H137" s="2042"/>
      <c r="I137" s="2040">
        <v>9</v>
      </c>
      <c r="J137" s="2041">
        <v>73</v>
      </c>
      <c r="K137" s="2040"/>
      <c r="L137" s="2041"/>
      <c r="M137" s="2040">
        <v>4</v>
      </c>
      <c r="N137" s="2041">
        <v>80</v>
      </c>
      <c r="O137" s="2040"/>
      <c r="P137" s="2041"/>
      <c r="Q137" s="2040"/>
      <c r="R137" s="2041">
        <v>14</v>
      </c>
      <c r="S137" s="2040">
        <v>8</v>
      </c>
      <c r="T137" s="2041">
        <v>16</v>
      </c>
      <c r="U137" s="1403">
        <f t="shared" si="1"/>
        <v>371</v>
      </c>
      <c r="V137" s="1404">
        <f t="shared" si="1"/>
        <v>1285</v>
      </c>
      <c r="W137" s="1376">
        <f>'t1'!N135</f>
        <v>1</v>
      </c>
    </row>
    <row r="138" spans="1:23" ht="14.25" customHeight="1">
      <c r="A138" s="1173" t="str">
        <f>'t1'!A136</f>
        <v>assistente amministrativo - c</v>
      </c>
      <c r="B138" s="1174" t="str">
        <f>'t1'!B136</f>
        <v>A14005</v>
      </c>
      <c r="C138" s="2040">
        <v>392</v>
      </c>
      <c r="D138" s="2041">
        <v>2766</v>
      </c>
      <c r="E138" s="2040">
        <v>103</v>
      </c>
      <c r="F138" s="2041">
        <v>580</v>
      </c>
      <c r="G138" s="2042"/>
      <c r="H138" s="2042">
        <v>169</v>
      </c>
      <c r="I138" s="2040"/>
      <c r="J138" s="2041">
        <v>379</v>
      </c>
      <c r="K138" s="2040">
        <v>10</v>
      </c>
      <c r="L138" s="2041">
        <v>22</v>
      </c>
      <c r="M138" s="2040">
        <v>16</v>
      </c>
      <c r="N138" s="2041">
        <v>162</v>
      </c>
      <c r="O138" s="2040">
        <v>1</v>
      </c>
      <c r="P138" s="2041">
        <v>2</v>
      </c>
      <c r="Q138" s="2040">
        <v>2</v>
      </c>
      <c r="R138" s="2041">
        <v>25</v>
      </c>
      <c r="S138" s="2040">
        <v>3</v>
      </c>
      <c r="T138" s="2041">
        <v>5</v>
      </c>
      <c r="U138" s="1403">
        <f t="shared" ref="U138:V143" si="2">SUM(C138,E138,G138,I138,K138,M138,O138,Q138,S138)</f>
        <v>527</v>
      </c>
      <c r="V138" s="1404">
        <f t="shared" si="2"/>
        <v>4110</v>
      </c>
      <c r="W138" s="1376">
        <f>'t1'!N136</f>
        <v>1</v>
      </c>
    </row>
    <row r="139" spans="1:23" ht="14.25" customHeight="1">
      <c r="A139" s="1173" t="str">
        <f>'t1'!A137</f>
        <v>coadiutore amm.vo esperto - bs</v>
      </c>
      <c r="B139" s="1174" t="str">
        <f>'t1'!B137</f>
        <v>A13018</v>
      </c>
      <c r="C139" s="2040">
        <v>115</v>
      </c>
      <c r="D139" s="2041">
        <v>1226</v>
      </c>
      <c r="E139" s="2040">
        <v>83</v>
      </c>
      <c r="F139" s="2041">
        <v>463</v>
      </c>
      <c r="G139" s="2042"/>
      <c r="H139" s="2042">
        <v>145</v>
      </c>
      <c r="I139" s="2040"/>
      <c r="J139" s="2041">
        <v>106</v>
      </c>
      <c r="K139" s="2040"/>
      <c r="L139" s="2041">
        <v>38</v>
      </c>
      <c r="M139" s="2040">
        <v>6</v>
      </c>
      <c r="N139" s="2041">
        <v>50</v>
      </c>
      <c r="O139" s="2040"/>
      <c r="P139" s="2041"/>
      <c r="Q139" s="2040"/>
      <c r="R139" s="2041">
        <v>1</v>
      </c>
      <c r="S139" s="2040"/>
      <c r="T139" s="2041">
        <v>4</v>
      </c>
      <c r="U139" s="1403">
        <f t="shared" si="2"/>
        <v>204</v>
      </c>
      <c r="V139" s="1404">
        <f t="shared" si="2"/>
        <v>2033</v>
      </c>
      <c r="W139" s="1376">
        <f>'t1'!N137</f>
        <v>1</v>
      </c>
    </row>
    <row r="140" spans="1:23" ht="14.25" customHeight="1">
      <c r="A140" s="1173" t="str">
        <f>'t1'!A138</f>
        <v>coadiutore amm.vo - b</v>
      </c>
      <c r="B140" s="1174" t="str">
        <f>'t1'!B138</f>
        <v>A12017</v>
      </c>
      <c r="C140" s="2040">
        <v>171</v>
      </c>
      <c r="D140" s="2041">
        <v>803</v>
      </c>
      <c r="E140" s="2040">
        <v>141</v>
      </c>
      <c r="F140" s="2041">
        <v>228</v>
      </c>
      <c r="G140" s="2042"/>
      <c r="H140" s="2042"/>
      <c r="I140" s="2040">
        <v>63</v>
      </c>
      <c r="J140" s="2041">
        <v>6</v>
      </c>
      <c r="K140" s="2040"/>
      <c r="L140" s="2041">
        <v>127</v>
      </c>
      <c r="M140" s="2040">
        <v>5</v>
      </c>
      <c r="N140" s="2041">
        <v>29</v>
      </c>
      <c r="O140" s="2040"/>
      <c r="P140" s="2041"/>
      <c r="Q140" s="2040"/>
      <c r="R140" s="2041">
        <v>1</v>
      </c>
      <c r="S140" s="2040"/>
      <c r="T140" s="2041">
        <v>3</v>
      </c>
      <c r="U140" s="1403">
        <f t="shared" si="2"/>
        <v>380</v>
      </c>
      <c r="V140" s="1404">
        <f t="shared" si="2"/>
        <v>1197</v>
      </c>
      <c r="W140" s="1376">
        <f>'t1'!N138</f>
        <v>1</v>
      </c>
    </row>
    <row r="141" spans="1:23" ht="14.25" customHeight="1">
      <c r="A141" s="1173" t="str">
        <f>'t1'!A139</f>
        <v>commesso - a</v>
      </c>
      <c r="B141" s="1174" t="str">
        <f>'t1'!B139</f>
        <v>A11030</v>
      </c>
      <c r="C141" s="2040"/>
      <c r="D141" s="2041"/>
      <c r="E141" s="2040"/>
      <c r="F141" s="2041"/>
      <c r="G141" s="2042"/>
      <c r="H141" s="2042"/>
      <c r="I141" s="2040"/>
      <c r="J141" s="2041"/>
      <c r="K141" s="2040"/>
      <c r="L141" s="2041"/>
      <c r="M141" s="2040"/>
      <c r="N141" s="2041"/>
      <c r="O141" s="2040"/>
      <c r="P141" s="2041"/>
      <c r="Q141" s="2040"/>
      <c r="R141" s="2041"/>
      <c r="S141" s="2040"/>
      <c r="T141" s="2041"/>
      <c r="U141" s="1403">
        <f t="shared" si="2"/>
        <v>0</v>
      </c>
      <c r="V141" s="1404">
        <f t="shared" si="2"/>
        <v>0</v>
      </c>
      <c r="W141" s="1376">
        <f>'t1'!N139</f>
        <v>0</v>
      </c>
    </row>
    <row r="142" spans="1:23" ht="14.25" customHeight="1">
      <c r="A142" s="1173" t="str">
        <f>'t1'!A140</f>
        <v>profilo atipico ruolo amministrativo</v>
      </c>
      <c r="B142" s="1174" t="str">
        <f>'t1'!B140</f>
        <v>A00062</v>
      </c>
      <c r="C142" s="2040"/>
      <c r="D142" s="2041"/>
      <c r="E142" s="2040"/>
      <c r="F142" s="2041"/>
      <c r="G142" s="2042"/>
      <c r="H142" s="2042"/>
      <c r="I142" s="2040"/>
      <c r="J142" s="2041"/>
      <c r="K142" s="2040"/>
      <c r="L142" s="2041"/>
      <c r="M142" s="2040"/>
      <c r="N142" s="2041"/>
      <c r="O142" s="2040"/>
      <c r="P142" s="2041"/>
      <c r="Q142" s="2040"/>
      <c r="R142" s="2041"/>
      <c r="S142" s="2040"/>
      <c r="T142" s="2041"/>
      <c r="U142" s="1403">
        <f t="shared" si="2"/>
        <v>0</v>
      </c>
      <c r="V142" s="1404">
        <f t="shared" si="2"/>
        <v>0</v>
      </c>
      <c r="W142" s="1376">
        <f>'t1'!N140</f>
        <v>0</v>
      </c>
    </row>
    <row r="143" spans="1:23" ht="14.25" customHeight="1" thickBot="1">
      <c r="A143" s="1176" t="str">
        <f>'t1'!A141</f>
        <v>contrattisti (a)</v>
      </c>
      <c r="B143" s="1177" t="str">
        <f>'t1'!B141</f>
        <v>000061</v>
      </c>
      <c r="C143" s="2043"/>
      <c r="D143" s="2044"/>
      <c r="E143" s="2043"/>
      <c r="F143" s="2044"/>
      <c r="G143" s="2045"/>
      <c r="H143" s="2045"/>
      <c r="I143" s="2043"/>
      <c r="J143" s="2044"/>
      <c r="K143" s="2043"/>
      <c r="L143" s="2044"/>
      <c r="M143" s="2043"/>
      <c r="N143" s="2044"/>
      <c r="O143" s="2043"/>
      <c r="P143" s="2044"/>
      <c r="Q143" s="2043"/>
      <c r="R143" s="2044"/>
      <c r="S143" s="2043"/>
      <c r="T143" s="2044"/>
      <c r="U143" s="1405">
        <f t="shared" si="2"/>
        <v>0</v>
      </c>
      <c r="V143" s="1406">
        <f t="shared" si="2"/>
        <v>0</v>
      </c>
      <c r="W143" s="1376">
        <f>'t1'!N141</f>
        <v>0</v>
      </c>
    </row>
    <row r="144" spans="1:23" ht="15.75" customHeight="1" thickTop="1" thickBot="1">
      <c r="A144" s="1407" t="s">
        <v>555</v>
      </c>
      <c r="B144" s="1408"/>
      <c r="C144" s="1409">
        <f t="shared" ref="C144:V144" si="3">SUM(C9:C143)</f>
        <v>15049</v>
      </c>
      <c r="D144" s="1410">
        <f t="shared" si="3"/>
        <v>31368</v>
      </c>
      <c r="E144" s="1409">
        <f t="shared" si="3"/>
        <v>3684</v>
      </c>
      <c r="F144" s="1410">
        <f t="shared" si="3"/>
        <v>9541</v>
      </c>
      <c r="G144" s="1409">
        <f t="shared" si="3"/>
        <v>510</v>
      </c>
      <c r="H144" s="1410">
        <f t="shared" si="3"/>
        <v>1204</v>
      </c>
      <c r="I144" s="1409">
        <f t="shared" si="3"/>
        <v>614</v>
      </c>
      <c r="J144" s="1410">
        <f t="shared" si="3"/>
        <v>2353</v>
      </c>
      <c r="K144" s="1409">
        <f t="shared" si="3"/>
        <v>315</v>
      </c>
      <c r="L144" s="1410">
        <f t="shared" si="3"/>
        <v>4098</v>
      </c>
      <c r="M144" s="1409">
        <f t="shared" si="3"/>
        <v>662</v>
      </c>
      <c r="N144" s="1410">
        <f t="shared" si="3"/>
        <v>1571</v>
      </c>
      <c r="O144" s="1409">
        <f t="shared" si="3"/>
        <v>31</v>
      </c>
      <c r="P144" s="1410">
        <f t="shared" si="3"/>
        <v>55</v>
      </c>
      <c r="Q144" s="1409">
        <f t="shared" si="3"/>
        <v>477</v>
      </c>
      <c r="R144" s="1410">
        <f t="shared" si="3"/>
        <v>1197</v>
      </c>
      <c r="S144" s="1409">
        <f t="shared" si="3"/>
        <v>168</v>
      </c>
      <c r="T144" s="1410">
        <f t="shared" si="3"/>
        <v>384</v>
      </c>
      <c r="U144" s="1409">
        <f t="shared" si="3"/>
        <v>21510</v>
      </c>
      <c r="V144" s="1410">
        <f t="shared" si="3"/>
        <v>51771</v>
      </c>
    </row>
    <row r="145" spans="1:22" ht="12.75" customHeight="1">
      <c r="A145" s="2684" t="s">
        <v>557</v>
      </c>
      <c r="B145" s="2684"/>
      <c r="C145" s="2684"/>
      <c r="D145" s="2684"/>
      <c r="E145" s="2684"/>
      <c r="F145" s="2684"/>
      <c r="G145" s="2684"/>
      <c r="H145" s="2684"/>
      <c r="I145" s="2684"/>
      <c r="J145" s="2684"/>
      <c r="K145" s="2684"/>
      <c r="L145" s="2684"/>
      <c r="M145" s="2684"/>
      <c r="N145" s="2684"/>
      <c r="O145" s="2684"/>
      <c r="P145" s="2684"/>
      <c r="Q145" s="2684"/>
      <c r="R145" s="2684"/>
      <c r="S145" s="2684"/>
      <c r="T145" s="2684"/>
      <c r="U145" s="2684"/>
      <c r="V145" s="2684"/>
    </row>
    <row r="146" spans="1:22" ht="12.75" customHeight="1">
      <c r="A146" s="1070" t="s">
        <v>558</v>
      </c>
      <c r="B146" s="1104"/>
      <c r="C146" s="1070"/>
      <c r="D146" s="1070"/>
      <c r="E146" s="1070"/>
      <c r="F146" s="1070"/>
      <c r="G146" s="1245"/>
      <c r="H146" s="1245"/>
      <c r="I146" s="1070"/>
      <c r="J146" s="1070"/>
      <c r="K146" s="1070"/>
      <c r="L146" s="1070"/>
      <c r="M146" s="1070"/>
      <c r="N146" s="1070"/>
    </row>
    <row r="147" spans="1:22" ht="12.75" customHeight="1">
      <c r="A147" s="2632" t="s">
        <v>2732</v>
      </c>
      <c r="B147" s="2632"/>
      <c r="C147" s="2632"/>
      <c r="D147" s="2632"/>
      <c r="E147" s="2632"/>
      <c r="F147" s="2632"/>
      <c r="G147" s="2632"/>
      <c r="H147" s="2632"/>
      <c r="I147" s="2632"/>
      <c r="J147" s="2632"/>
      <c r="K147" s="2632"/>
      <c r="L147" s="2632"/>
      <c r="M147" s="2632"/>
      <c r="N147" s="2632"/>
      <c r="O147" s="2632"/>
      <c r="P147" s="2632"/>
      <c r="Q147" s="2632"/>
      <c r="R147" s="2632"/>
      <c r="S147" s="2632"/>
      <c r="T147" s="2632"/>
      <c r="U147" s="2632"/>
      <c r="V147" s="2632"/>
    </row>
    <row r="148" spans="1:22" ht="12.75" customHeight="1">
      <c r="A148" s="1070" t="s">
        <v>561</v>
      </c>
      <c r="B148" s="1104"/>
      <c r="C148" s="1070"/>
      <c r="D148" s="1070"/>
      <c r="E148" s="1070"/>
      <c r="F148" s="1070"/>
      <c r="G148" s="1245"/>
      <c r="H148" s="1245"/>
      <c r="I148" s="1070"/>
      <c r="J148" s="1070"/>
      <c r="K148" s="1070"/>
      <c r="L148" s="1070"/>
      <c r="M148" s="1070"/>
      <c r="N148" s="1070"/>
    </row>
  </sheetData>
  <sheetProtection password="EA98" sheet="1" objects="1" scenarios="1" selectLockedCells="1"/>
  <mergeCells count="26">
    <mergeCell ref="A1:F1"/>
    <mergeCell ref="N1:O1"/>
    <mergeCell ref="K2:L2"/>
    <mergeCell ref="N2:O2"/>
    <mergeCell ref="C4:D4"/>
    <mergeCell ref="E4:F4"/>
    <mergeCell ref="G4:H4"/>
    <mergeCell ref="I4:J4"/>
    <mergeCell ref="K4:L4"/>
    <mergeCell ref="M4:N4"/>
    <mergeCell ref="O4:P4"/>
    <mergeCell ref="A145:V145"/>
    <mergeCell ref="A147:V147"/>
    <mergeCell ref="Q4:R4"/>
    <mergeCell ref="S4:T4"/>
    <mergeCell ref="U4:V4"/>
    <mergeCell ref="C5:D5"/>
    <mergeCell ref="E5:F5"/>
    <mergeCell ref="G5:H5"/>
    <mergeCell ref="I5:J5"/>
    <mergeCell ref="K5:L5"/>
    <mergeCell ref="M5:N5"/>
    <mergeCell ref="O5:P5"/>
    <mergeCell ref="Q5:R5"/>
    <mergeCell ref="S5:T5"/>
    <mergeCell ref="U5:V5"/>
  </mergeCells>
  <conditionalFormatting sqref="A9:V143">
    <cfRule type="expression" dxfId="4" priority="2" stopIfTrue="1">
      <formula>$W9&gt;0</formula>
    </cfRule>
  </conditionalFormatting>
  <conditionalFormatting sqref="C9:T143">
    <cfRule type="expression" dxfId="3" priority="1" stopIfTrue="1">
      <formula>$W9&gt;0</formula>
    </cfRule>
  </conditionalFormatting>
  <printOptions horizontalCentered="1" verticalCentered="1"/>
  <pageMargins left="0.19685039370078741" right="0" top="0.19685039370078741" bottom="0.15748031496062992" header="0.15748031496062992" footer="0.19685039370078741"/>
  <pageSetup paperSize="9" scale="66" fitToHeight="5" orientation="landscape" r:id="rId1"/>
  <headerFooter alignWithMargins="0"/>
  <drawing r:id="rId2"/>
</worksheet>
</file>

<file path=xl/worksheets/sheet48.xml><?xml version="1.0" encoding="utf-8"?>
<worksheet xmlns="http://schemas.openxmlformats.org/spreadsheetml/2006/main" xmlns:r="http://schemas.openxmlformats.org/officeDocument/2006/relationships">
  <sheetPr codeName="Foglio42">
    <tabColor rgb="FF92D050"/>
  </sheetPr>
  <dimension ref="A1:V136"/>
  <sheetViews>
    <sheetView workbookViewId="0">
      <selection activeCell="C2" sqref="C2"/>
    </sheetView>
  </sheetViews>
  <sheetFormatPr defaultRowHeight="12.75"/>
  <sheetData>
    <row r="1" spans="1:22">
      <c r="A1" s="1" t="s">
        <v>1704</v>
      </c>
      <c r="B1" s="1" t="s">
        <v>1705</v>
      </c>
      <c r="C1" s="1" t="s">
        <v>3022</v>
      </c>
      <c r="D1" s="1" t="s">
        <v>3023</v>
      </c>
      <c r="E1" s="1" t="s">
        <v>3024</v>
      </c>
      <c r="F1" s="1" t="s">
        <v>3025</v>
      </c>
      <c r="G1" s="1" t="s">
        <v>3026</v>
      </c>
      <c r="H1" s="1" t="s">
        <v>3027</v>
      </c>
      <c r="I1" s="1" t="s">
        <v>3028</v>
      </c>
      <c r="J1" s="1" t="s">
        <v>3029</v>
      </c>
      <c r="K1" s="1" t="s">
        <v>3030</v>
      </c>
      <c r="L1" s="1" t="s">
        <v>3031</v>
      </c>
      <c r="M1" s="1" t="s">
        <v>3032</v>
      </c>
      <c r="N1" s="1" t="s">
        <v>3033</v>
      </c>
      <c r="O1" s="1" t="s">
        <v>3034</v>
      </c>
      <c r="P1" s="1" t="s">
        <v>3035</v>
      </c>
      <c r="Q1" s="1" t="s">
        <v>3036</v>
      </c>
      <c r="R1" s="1" t="s">
        <v>3037</v>
      </c>
      <c r="S1" s="1" t="s">
        <v>3038</v>
      </c>
      <c r="T1" s="1" t="s">
        <v>3039</v>
      </c>
      <c r="U1" s="1" t="s">
        <v>2813</v>
      </c>
      <c r="V1" s="1" t="s">
        <v>2814</v>
      </c>
    </row>
    <row r="2" spans="1:22">
      <c r="A2" s="1" t="s">
        <v>281</v>
      </c>
      <c r="B2" s="1" t="s">
        <v>282</v>
      </c>
      <c r="C2" s="1">
        <v>0</v>
      </c>
      <c r="D2" s="1">
        <v>0</v>
      </c>
      <c r="E2" s="1">
        <v>0</v>
      </c>
      <c r="F2" s="1">
        <v>0</v>
      </c>
      <c r="G2" s="1">
        <v>0</v>
      </c>
      <c r="H2" s="1">
        <v>0</v>
      </c>
      <c r="I2" s="1">
        <v>0</v>
      </c>
      <c r="J2" s="1">
        <v>0</v>
      </c>
      <c r="K2" s="1">
        <v>0</v>
      </c>
      <c r="L2" s="1">
        <v>0</v>
      </c>
      <c r="M2" s="1">
        <v>0</v>
      </c>
      <c r="N2" s="1">
        <v>0</v>
      </c>
      <c r="O2" s="1">
        <v>0</v>
      </c>
      <c r="P2" s="1">
        <v>0</v>
      </c>
      <c r="Q2" s="1">
        <v>0</v>
      </c>
      <c r="R2" s="1">
        <v>0</v>
      </c>
      <c r="S2" s="1">
        <v>0</v>
      </c>
      <c r="T2" s="1">
        <v>0</v>
      </c>
      <c r="U2" s="1">
        <v>0</v>
      </c>
      <c r="V2" s="1">
        <v>0</v>
      </c>
    </row>
    <row r="3" spans="1:22">
      <c r="A3" s="1" t="s">
        <v>284</v>
      </c>
      <c r="B3" s="1" t="s">
        <v>285</v>
      </c>
      <c r="C3" s="1">
        <v>0</v>
      </c>
      <c r="D3" s="1">
        <v>0</v>
      </c>
      <c r="E3" s="1">
        <v>0</v>
      </c>
      <c r="F3" s="1">
        <v>0</v>
      </c>
      <c r="G3" s="1">
        <v>0</v>
      </c>
      <c r="H3" s="1">
        <v>0</v>
      </c>
      <c r="I3" s="1">
        <v>0</v>
      </c>
      <c r="J3" s="1">
        <v>0</v>
      </c>
      <c r="K3" s="1">
        <v>0</v>
      </c>
      <c r="L3" s="1">
        <v>0</v>
      </c>
      <c r="M3" s="1">
        <v>0</v>
      </c>
      <c r="N3" s="1">
        <v>0</v>
      </c>
      <c r="O3" s="1">
        <v>0</v>
      </c>
      <c r="P3" s="1">
        <v>0</v>
      </c>
      <c r="Q3" s="1">
        <v>0</v>
      </c>
      <c r="R3" s="1">
        <v>0</v>
      </c>
      <c r="S3" s="1">
        <v>0</v>
      </c>
      <c r="T3" s="1">
        <v>0</v>
      </c>
      <c r="U3" s="1">
        <v>0</v>
      </c>
      <c r="V3" s="1">
        <v>0</v>
      </c>
    </row>
    <row r="4" spans="1:22">
      <c r="A4" s="1" t="s">
        <v>286</v>
      </c>
      <c r="B4" s="1" t="s">
        <v>287</v>
      </c>
      <c r="C4" s="1">
        <v>0</v>
      </c>
      <c r="D4" s="1">
        <v>0</v>
      </c>
      <c r="E4" s="1">
        <v>0</v>
      </c>
      <c r="F4" s="1">
        <v>0</v>
      </c>
      <c r="G4" s="1">
        <v>0</v>
      </c>
      <c r="H4" s="1">
        <v>0</v>
      </c>
      <c r="I4" s="1">
        <v>0</v>
      </c>
      <c r="J4" s="1">
        <v>0</v>
      </c>
      <c r="K4" s="1">
        <v>0</v>
      </c>
      <c r="L4" s="1">
        <v>0</v>
      </c>
      <c r="M4" s="1">
        <v>0</v>
      </c>
      <c r="N4" s="1">
        <v>0</v>
      </c>
      <c r="O4" s="1">
        <v>0</v>
      </c>
      <c r="P4" s="1">
        <v>0</v>
      </c>
      <c r="Q4" s="1">
        <v>0</v>
      </c>
      <c r="R4" s="1">
        <v>0</v>
      </c>
      <c r="S4" s="1">
        <v>0</v>
      </c>
      <c r="T4" s="1">
        <v>0</v>
      </c>
      <c r="U4" s="1">
        <v>0</v>
      </c>
      <c r="V4" s="1">
        <v>0</v>
      </c>
    </row>
    <row r="5" spans="1:22">
      <c r="A5" s="1" t="s">
        <v>288</v>
      </c>
      <c r="B5" s="1" t="s">
        <v>289</v>
      </c>
      <c r="C5" s="1">
        <v>0</v>
      </c>
      <c r="D5" s="1">
        <v>0</v>
      </c>
      <c r="E5" s="1">
        <v>0</v>
      </c>
      <c r="F5" s="1">
        <v>0</v>
      </c>
      <c r="G5" s="1">
        <v>0</v>
      </c>
      <c r="H5" s="1">
        <v>0</v>
      </c>
      <c r="I5" s="1">
        <v>0</v>
      </c>
      <c r="J5" s="1">
        <v>0</v>
      </c>
      <c r="K5" s="1">
        <v>0</v>
      </c>
      <c r="L5" s="1">
        <v>0</v>
      </c>
      <c r="M5" s="1">
        <v>0</v>
      </c>
      <c r="N5" s="1">
        <v>0</v>
      </c>
      <c r="O5" s="1">
        <v>0</v>
      </c>
      <c r="P5" s="1">
        <v>0</v>
      </c>
      <c r="Q5" s="1">
        <v>0</v>
      </c>
      <c r="R5" s="1">
        <v>0</v>
      </c>
      <c r="S5" s="1">
        <v>0</v>
      </c>
      <c r="T5" s="1">
        <v>0</v>
      </c>
      <c r="U5" s="1">
        <v>0</v>
      </c>
      <c r="V5" s="1">
        <v>0</v>
      </c>
    </row>
    <row r="6" spans="1:22">
      <c r="A6" s="1" t="s">
        <v>575</v>
      </c>
      <c r="B6" s="1" t="s">
        <v>291</v>
      </c>
      <c r="C6" s="1">
        <v>0</v>
      </c>
      <c r="D6" s="1">
        <v>0</v>
      </c>
      <c r="E6" s="1">
        <v>0</v>
      </c>
      <c r="F6" s="1">
        <v>0</v>
      </c>
      <c r="G6" s="1">
        <v>0</v>
      </c>
      <c r="H6" s="1">
        <v>0</v>
      </c>
      <c r="I6" s="1">
        <v>0</v>
      </c>
      <c r="J6" s="1">
        <v>0</v>
      </c>
      <c r="K6" s="1">
        <v>0</v>
      </c>
      <c r="L6" s="1">
        <v>0</v>
      </c>
      <c r="M6" s="1">
        <v>0</v>
      </c>
      <c r="N6" s="1">
        <v>0</v>
      </c>
      <c r="O6" s="1">
        <v>0</v>
      </c>
      <c r="P6" s="1">
        <v>0</v>
      </c>
      <c r="Q6" s="1">
        <v>0</v>
      </c>
      <c r="R6" s="1">
        <v>0</v>
      </c>
      <c r="S6" s="1">
        <v>0</v>
      </c>
      <c r="T6" s="1">
        <v>0</v>
      </c>
      <c r="U6" s="1">
        <v>0</v>
      </c>
      <c r="V6" s="1">
        <v>0</v>
      </c>
    </row>
    <row r="7" spans="1:22">
      <c r="A7" s="1" t="s">
        <v>293</v>
      </c>
      <c r="B7" s="1" t="s">
        <v>294</v>
      </c>
      <c r="C7" s="1">
        <v>0</v>
      </c>
      <c r="D7" s="1">
        <v>0</v>
      </c>
      <c r="E7" s="1">
        <v>0</v>
      </c>
      <c r="F7" s="1">
        <v>0</v>
      </c>
      <c r="G7" s="1">
        <v>0</v>
      </c>
      <c r="H7" s="1">
        <v>0</v>
      </c>
      <c r="I7" s="1">
        <v>0</v>
      </c>
      <c r="J7" s="1">
        <v>0</v>
      </c>
      <c r="K7" s="1">
        <v>0</v>
      </c>
      <c r="L7" s="1">
        <v>0</v>
      </c>
      <c r="M7" s="1">
        <v>0</v>
      </c>
      <c r="N7" s="1">
        <v>0</v>
      </c>
      <c r="O7" s="1">
        <v>0</v>
      </c>
      <c r="P7" s="1">
        <v>0</v>
      </c>
      <c r="Q7" s="1">
        <v>0</v>
      </c>
      <c r="R7" s="1">
        <v>0</v>
      </c>
      <c r="S7" s="1">
        <v>0</v>
      </c>
      <c r="T7" s="1">
        <v>0</v>
      </c>
      <c r="U7" s="1">
        <v>0</v>
      </c>
      <c r="V7" s="1">
        <v>0</v>
      </c>
    </row>
    <row r="8" spans="1:22">
      <c r="A8" s="1" t="s">
        <v>295</v>
      </c>
      <c r="B8" s="1" t="s">
        <v>296</v>
      </c>
      <c r="C8" s="1">
        <v>0</v>
      </c>
      <c r="D8" s="1">
        <v>0</v>
      </c>
      <c r="E8" s="1">
        <v>0</v>
      </c>
      <c r="F8" s="1">
        <v>0</v>
      </c>
      <c r="G8" s="1">
        <v>0</v>
      </c>
      <c r="H8" s="1">
        <v>0</v>
      </c>
      <c r="I8" s="1">
        <v>0</v>
      </c>
      <c r="J8" s="1">
        <v>0</v>
      </c>
      <c r="K8" s="1">
        <v>0</v>
      </c>
      <c r="L8" s="1">
        <v>0</v>
      </c>
      <c r="M8" s="1">
        <v>0</v>
      </c>
      <c r="N8" s="1">
        <v>0</v>
      </c>
      <c r="O8" s="1">
        <v>0</v>
      </c>
      <c r="P8" s="1">
        <v>0</v>
      </c>
      <c r="Q8" s="1">
        <v>0</v>
      </c>
      <c r="R8" s="1">
        <v>0</v>
      </c>
      <c r="S8" s="1">
        <v>0</v>
      </c>
      <c r="T8" s="1">
        <v>0</v>
      </c>
      <c r="U8" s="1">
        <v>0</v>
      </c>
      <c r="V8" s="1">
        <v>0</v>
      </c>
    </row>
    <row r="9" spans="1:22">
      <c r="A9" s="1" t="s">
        <v>297</v>
      </c>
      <c r="B9" s="1" t="s">
        <v>298</v>
      </c>
      <c r="C9" s="1">
        <v>0</v>
      </c>
      <c r="D9" s="1">
        <v>0</v>
      </c>
      <c r="E9" s="1">
        <v>0</v>
      </c>
      <c r="F9" s="1">
        <v>0</v>
      </c>
      <c r="G9" s="1">
        <v>0</v>
      </c>
      <c r="H9" s="1">
        <v>0</v>
      </c>
      <c r="I9" s="1">
        <v>0</v>
      </c>
      <c r="J9" s="1">
        <v>0</v>
      </c>
      <c r="K9" s="1">
        <v>0</v>
      </c>
      <c r="L9" s="1">
        <v>0</v>
      </c>
      <c r="M9" s="1">
        <v>0</v>
      </c>
      <c r="N9" s="1">
        <v>0</v>
      </c>
      <c r="O9" s="1">
        <v>0</v>
      </c>
      <c r="P9" s="1">
        <v>0</v>
      </c>
      <c r="Q9" s="1">
        <v>0</v>
      </c>
      <c r="R9" s="1">
        <v>0</v>
      </c>
      <c r="S9" s="1">
        <v>0</v>
      </c>
      <c r="T9" s="1">
        <v>0</v>
      </c>
      <c r="U9" s="1">
        <v>0</v>
      </c>
      <c r="V9" s="1">
        <v>0</v>
      </c>
    </row>
    <row r="10" spans="1:22">
      <c r="A10" s="1" t="s">
        <v>299</v>
      </c>
      <c r="B10" s="1" t="s">
        <v>300</v>
      </c>
      <c r="C10" s="1">
        <v>0</v>
      </c>
      <c r="D10" s="1">
        <v>0</v>
      </c>
      <c r="E10" s="1">
        <v>0</v>
      </c>
      <c r="F10" s="1">
        <v>0</v>
      </c>
      <c r="G10" s="1">
        <v>0</v>
      </c>
      <c r="H10" s="1">
        <v>0</v>
      </c>
      <c r="I10" s="1">
        <v>0</v>
      </c>
      <c r="J10" s="1">
        <v>0</v>
      </c>
      <c r="K10" s="1">
        <v>0</v>
      </c>
      <c r="L10" s="1">
        <v>0</v>
      </c>
      <c r="M10" s="1">
        <v>0</v>
      </c>
      <c r="N10" s="1">
        <v>0</v>
      </c>
      <c r="O10" s="1">
        <v>0</v>
      </c>
      <c r="P10" s="1">
        <v>0</v>
      </c>
      <c r="Q10" s="1">
        <v>0</v>
      </c>
      <c r="R10" s="1">
        <v>0</v>
      </c>
      <c r="S10" s="1">
        <v>0</v>
      </c>
      <c r="T10" s="1">
        <v>0</v>
      </c>
      <c r="U10" s="1">
        <v>0</v>
      </c>
      <c r="V10" s="1">
        <v>0</v>
      </c>
    </row>
    <row r="11" spans="1:22">
      <c r="A11" s="1" t="s">
        <v>301</v>
      </c>
      <c r="B11" s="1" t="s">
        <v>302</v>
      </c>
      <c r="C11" s="1">
        <v>0</v>
      </c>
      <c r="D11" s="1">
        <v>0</v>
      </c>
      <c r="E11" s="1">
        <v>0</v>
      </c>
      <c r="F11" s="1">
        <v>0</v>
      </c>
      <c r="G11" s="1">
        <v>0</v>
      </c>
      <c r="H11" s="1">
        <v>0</v>
      </c>
      <c r="I11" s="1">
        <v>0</v>
      </c>
      <c r="J11" s="1">
        <v>0</v>
      </c>
      <c r="K11" s="1">
        <v>0</v>
      </c>
      <c r="L11" s="1">
        <v>0</v>
      </c>
      <c r="M11" s="1">
        <v>0</v>
      </c>
      <c r="N11" s="1">
        <v>0</v>
      </c>
      <c r="O11" s="1">
        <v>0</v>
      </c>
      <c r="P11" s="1">
        <v>0</v>
      </c>
      <c r="Q11" s="1">
        <v>0</v>
      </c>
      <c r="R11" s="1">
        <v>0</v>
      </c>
      <c r="S11" s="1">
        <v>0</v>
      </c>
      <c r="T11" s="1">
        <v>0</v>
      </c>
      <c r="U11" s="1">
        <v>0</v>
      </c>
      <c r="V11" s="1">
        <v>0</v>
      </c>
    </row>
    <row r="12" spans="1:22">
      <c r="A12" s="1" t="s">
        <v>2749</v>
      </c>
      <c r="B12" s="1" t="s">
        <v>304</v>
      </c>
      <c r="C12" s="1">
        <v>0</v>
      </c>
      <c r="D12" s="1">
        <v>0</v>
      </c>
      <c r="E12" s="1">
        <v>0</v>
      </c>
      <c r="F12" s="1">
        <v>0</v>
      </c>
      <c r="G12" s="1">
        <v>0</v>
      </c>
      <c r="H12" s="1">
        <v>0</v>
      </c>
      <c r="I12" s="1">
        <v>0</v>
      </c>
      <c r="J12" s="1">
        <v>0</v>
      </c>
      <c r="K12" s="1">
        <v>0</v>
      </c>
      <c r="L12" s="1">
        <v>0</v>
      </c>
      <c r="M12" s="1">
        <v>0</v>
      </c>
      <c r="N12" s="1">
        <v>0</v>
      </c>
      <c r="O12" s="1">
        <v>0</v>
      </c>
      <c r="P12" s="1">
        <v>0</v>
      </c>
      <c r="Q12" s="1">
        <v>0</v>
      </c>
      <c r="R12" s="1">
        <v>0</v>
      </c>
      <c r="S12" s="1">
        <v>0</v>
      </c>
      <c r="T12" s="1">
        <v>0</v>
      </c>
      <c r="U12" s="1">
        <v>0</v>
      </c>
      <c r="V12" s="1">
        <v>0</v>
      </c>
    </row>
    <row r="13" spans="1:22">
      <c r="A13" s="1" t="s">
        <v>305</v>
      </c>
      <c r="B13" s="1" t="s">
        <v>306</v>
      </c>
      <c r="C13" s="1">
        <v>0</v>
      </c>
      <c r="D13" s="1">
        <v>0</v>
      </c>
      <c r="E13" s="1">
        <v>0</v>
      </c>
      <c r="F13" s="1">
        <v>0</v>
      </c>
      <c r="G13" s="1">
        <v>0</v>
      </c>
      <c r="H13" s="1">
        <v>0</v>
      </c>
      <c r="I13" s="1">
        <v>0</v>
      </c>
      <c r="J13" s="1">
        <v>0</v>
      </c>
      <c r="K13" s="1">
        <v>0</v>
      </c>
      <c r="L13" s="1">
        <v>0</v>
      </c>
      <c r="M13" s="1">
        <v>0</v>
      </c>
      <c r="N13" s="1">
        <v>0</v>
      </c>
      <c r="O13" s="1">
        <v>0</v>
      </c>
      <c r="P13" s="1">
        <v>0</v>
      </c>
      <c r="Q13" s="1">
        <v>0</v>
      </c>
      <c r="R13" s="1">
        <v>0</v>
      </c>
      <c r="S13" s="1">
        <v>0</v>
      </c>
      <c r="T13" s="1">
        <v>0</v>
      </c>
      <c r="U13" s="1">
        <v>0</v>
      </c>
      <c r="V13" s="1">
        <v>0</v>
      </c>
    </row>
    <row r="14" spans="1:22">
      <c r="A14" s="1" t="s">
        <v>307</v>
      </c>
      <c r="B14" s="1" t="s">
        <v>308</v>
      </c>
      <c r="C14" s="1">
        <v>0</v>
      </c>
      <c r="D14" s="1">
        <v>0</v>
      </c>
      <c r="E14" s="1">
        <v>0</v>
      </c>
      <c r="F14" s="1">
        <v>0</v>
      </c>
      <c r="G14" s="1">
        <v>0</v>
      </c>
      <c r="H14" s="1">
        <v>0</v>
      </c>
      <c r="I14" s="1">
        <v>0</v>
      </c>
      <c r="J14" s="1">
        <v>0</v>
      </c>
      <c r="K14" s="1">
        <v>0</v>
      </c>
      <c r="L14" s="1">
        <v>0</v>
      </c>
      <c r="M14" s="1">
        <v>0</v>
      </c>
      <c r="N14" s="1">
        <v>0</v>
      </c>
      <c r="O14" s="1">
        <v>0</v>
      </c>
      <c r="P14" s="1">
        <v>0</v>
      </c>
      <c r="Q14" s="1">
        <v>0</v>
      </c>
      <c r="R14" s="1">
        <v>0</v>
      </c>
      <c r="S14" s="1">
        <v>0</v>
      </c>
      <c r="T14" s="1">
        <v>0</v>
      </c>
      <c r="U14" s="1">
        <v>0</v>
      </c>
      <c r="V14" s="1">
        <v>0</v>
      </c>
    </row>
    <row r="15" spans="1:22">
      <c r="A15" s="1" t="s">
        <v>309</v>
      </c>
      <c r="B15" s="1" t="s">
        <v>310</v>
      </c>
      <c r="C15" s="1">
        <v>0</v>
      </c>
      <c r="D15" s="1">
        <v>0</v>
      </c>
      <c r="E15" s="1">
        <v>0</v>
      </c>
      <c r="F15" s="1">
        <v>0</v>
      </c>
      <c r="G15" s="1">
        <v>0</v>
      </c>
      <c r="H15" s="1">
        <v>0</v>
      </c>
      <c r="I15" s="1">
        <v>0</v>
      </c>
      <c r="J15" s="1">
        <v>0</v>
      </c>
      <c r="K15" s="1">
        <v>0</v>
      </c>
      <c r="L15" s="1">
        <v>0</v>
      </c>
      <c r="M15" s="1">
        <v>0</v>
      </c>
      <c r="N15" s="1">
        <v>0</v>
      </c>
      <c r="O15" s="1">
        <v>0</v>
      </c>
      <c r="P15" s="1">
        <v>0</v>
      </c>
      <c r="Q15" s="1">
        <v>0</v>
      </c>
      <c r="R15" s="1">
        <v>0</v>
      </c>
      <c r="S15" s="1">
        <v>0</v>
      </c>
      <c r="T15" s="1">
        <v>0</v>
      </c>
      <c r="U15" s="1">
        <v>0</v>
      </c>
      <c r="V15" s="1">
        <v>0</v>
      </c>
    </row>
    <row r="16" spans="1:22">
      <c r="A16" s="1" t="s">
        <v>311</v>
      </c>
      <c r="B16" s="1" t="s">
        <v>312</v>
      </c>
      <c r="C16" s="1">
        <v>0</v>
      </c>
      <c r="D16" s="1">
        <v>0</v>
      </c>
      <c r="E16" s="1">
        <v>0</v>
      </c>
      <c r="F16" s="1">
        <v>0</v>
      </c>
      <c r="G16" s="1">
        <v>0</v>
      </c>
      <c r="H16" s="1">
        <v>0</v>
      </c>
      <c r="I16" s="1">
        <v>0</v>
      </c>
      <c r="J16" s="1">
        <v>0</v>
      </c>
      <c r="K16" s="1">
        <v>0</v>
      </c>
      <c r="L16" s="1">
        <v>0</v>
      </c>
      <c r="M16" s="1">
        <v>0</v>
      </c>
      <c r="N16" s="1">
        <v>0</v>
      </c>
      <c r="O16" s="1">
        <v>0</v>
      </c>
      <c r="P16" s="1">
        <v>0</v>
      </c>
      <c r="Q16" s="1">
        <v>0</v>
      </c>
      <c r="R16" s="1">
        <v>0</v>
      </c>
      <c r="S16" s="1">
        <v>0</v>
      </c>
      <c r="T16" s="1">
        <v>0</v>
      </c>
      <c r="U16" s="1">
        <v>0</v>
      </c>
      <c r="V16" s="1">
        <v>0</v>
      </c>
    </row>
    <row r="17" spans="1:22">
      <c r="A17" s="1" t="s">
        <v>313</v>
      </c>
      <c r="B17" s="1" t="s">
        <v>314</v>
      </c>
      <c r="C17" s="1">
        <v>0</v>
      </c>
      <c r="D17" s="1">
        <v>0</v>
      </c>
      <c r="E17" s="1">
        <v>0</v>
      </c>
      <c r="F17" s="1">
        <v>0</v>
      </c>
      <c r="G17" s="1">
        <v>0</v>
      </c>
      <c r="H17" s="1">
        <v>0</v>
      </c>
      <c r="I17" s="1">
        <v>0</v>
      </c>
      <c r="J17" s="1">
        <v>0</v>
      </c>
      <c r="K17" s="1">
        <v>0</v>
      </c>
      <c r="L17" s="1">
        <v>0</v>
      </c>
      <c r="M17" s="1">
        <v>0</v>
      </c>
      <c r="N17" s="1">
        <v>0</v>
      </c>
      <c r="O17" s="1">
        <v>0</v>
      </c>
      <c r="P17" s="1">
        <v>0</v>
      </c>
      <c r="Q17" s="1">
        <v>0</v>
      </c>
      <c r="R17" s="1">
        <v>0</v>
      </c>
      <c r="S17" s="1">
        <v>0</v>
      </c>
      <c r="T17" s="1">
        <v>0</v>
      </c>
      <c r="U17" s="1">
        <v>0</v>
      </c>
      <c r="V17" s="1">
        <v>0</v>
      </c>
    </row>
    <row r="18" spans="1:22">
      <c r="A18" s="1" t="s">
        <v>315</v>
      </c>
      <c r="B18" s="1" t="s">
        <v>316</v>
      </c>
      <c r="C18" s="1">
        <v>0</v>
      </c>
      <c r="D18" s="1">
        <v>0</v>
      </c>
      <c r="E18" s="1">
        <v>0</v>
      </c>
      <c r="F18" s="1">
        <v>0</v>
      </c>
      <c r="G18" s="1">
        <v>0</v>
      </c>
      <c r="H18" s="1">
        <v>0</v>
      </c>
      <c r="I18" s="1">
        <v>0</v>
      </c>
      <c r="J18" s="1">
        <v>0</v>
      </c>
      <c r="K18" s="1">
        <v>0</v>
      </c>
      <c r="L18" s="1">
        <v>0</v>
      </c>
      <c r="M18" s="1">
        <v>0</v>
      </c>
      <c r="N18" s="1">
        <v>0</v>
      </c>
      <c r="O18" s="1">
        <v>0</v>
      </c>
      <c r="P18" s="1">
        <v>0</v>
      </c>
      <c r="Q18" s="1">
        <v>0</v>
      </c>
      <c r="R18" s="1">
        <v>0</v>
      </c>
      <c r="S18" s="1">
        <v>0</v>
      </c>
      <c r="T18" s="1">
        <v>0</v>
      </c>
      <c r="U18" s="1">
        <v>0</v>
      </c>
      <c r="V18" s="1">
        <v>0</v>
      </c>
    </row>
    <row r="19" spans="1:22">
      <c r="A19" s="1" t="s">
        <v>2750</v>
      </c>
      <c r="B19" s="1" t="s">
        <v>318</v>
      </c>
      <c r="C19" s="1">
        <v>0</v>
      </c>
      <c r="D19" s="1">
        <v>0</v>
      </c>
      <c r="E19" s="1">
        <v>0</v>
      </c>
      <c r="F19" s="1">
        <v>0</v>
      </c>
      <c r="G19" s="1">
        <v>0</v>
      </c>
      <c r="H19" s="1">
        <v>0</v>
      </c>
      <c r="I19" s="1">
        <v>0</v>
      </c>
      <c r="J19" s="1">
        <v>0</v>
      </c>
      <c r="K19" s="1">
        <v>0</v>
      </c>
      <c r="L19" s="1">
        <v>0</v>
      </c>
      <c r="M19" s="1">
        <v>0</v>
      </c>
      <c r="N19" s="1">
        <v>0</v>
      </c>
      <c r="O19" s="1">
        <v>0</v>
      </c>
      <c r="P19" s="1">
        <v>0</v>
      </c>
      <c r="Q19" s="1">
        <v>0</v>
      </c>
      <c r="R19" s="1">
        <v>0</v>
      </c>
      <c r="S19" s="1">
        <v>0</v>
      </c>
      <c r="T19" s="1">
        <v>0</v>
      </c>
      <c r="U19" s="1">
        <v>0</v>
      </c>
      <c r="V19" s="1">
        <v>0</v>
      </c>
    </row>
    <row r="20" spans="1:22">
      <c r="A20" s="1" t="s">
        <v>576</v>
      </c>
      <c r="B20" s="1" t="s">
        <v>320</v>
      </c>
      <c r="C20" s="1">
        <v>0</v>
      </c>
      <c r="D20" s="1">
        <v>0</v>
      </c>
      <c r="E20" s="1">
        <v>0</v>
      </c>
      <c r="F20" s="1">
        <v>0</v>
      </c>
      <c r="G20" s="1">
        <v>0</v>
      </c>
      <c r="H20" s="1">
        <v>0</v>
      </c>
      <c r="I20" s="1">
        <v>0</v>
      </c>
      <c r="J20" s="1">
        <v>0</v>
      </c>
      <c r="K20" s="1">
        <v>0</v>
      </c>
      <c r="L20" s="1">
        <v>0</v>
      </c>
      <c r="M20" s="1">
        <v>0</v>
      </c>
      <c r="N20" s="1">
        <v>0</v>
      </c>
      <c r="O20" s="1">
        <v>0</v>
      </c>
      <c r="P20" s="1">
        <v>0</v>
      </c>
      <c r="Q20" s="1">
        <v>0</v>
      </c>
      <c r="R20" s="1">
        <v>0</v>
      </c>
      <c r="S20" s="1">
        <v>0</v>
      </c>
      <c r="T20" s="1">
        <v>0</v>
      </c>
      <c r="U20" s="1">
        <v>0</v>
      </c>
      <c r="V20" s="1">
        <v>0</v>
      </c>
    </row>
    <row r="21" spans="1:22">
      <c r="A21" s="1" t="s">
        <v>321</v>
      </c>
      <c r="B21" s="1" t="s">
        <v>322</v>
      </c>
      <c r="C21" s="1">
        <v>0</v>
      </c>
      <c r="D21" s="1">
        <v>0</v>
      </c>
      <c r="E21" s="1">
        <v>0</v>
      </c>
      <c r="F21" s="1">
        <v>0</v>
      </c>
      <c r="G21" s="1">
        <v>0</v>
      </c>
      <c r="H21" s="1">
        <v>0</v>
      </c>
      <c r="I21" s="1">
        <v>0</v>
      </c>
      <c r="J21" s="1">
        <v>0</v>
      </c>
      <c r="K21" s="1">
        <v>0</v>
      </c>
      <c r="L21" s="1">
        <v>0</v>
      </c>
      <c r="M21" s="1">
        <v>0</v>
      </c>
      <c r="N21" s="1">
        <v>0</v>
      </c>
      <c r="O21" s="1">
        <v>0</v>
      </c>
      <c r="P21" s="1">
        <v>0</v>
      </c>
      <c r="Q21" s="1">
        <v>0</v>
      </c>
      <c r="R21" s="1">
        <v>0</v>
      </c>
      <c r="S21" s="1">
        <v>0</v>
      </c>
      <c r="T21" s="1">
        <v>0</v>
      </c>
      <c r="U21" s="1">
        <v>0</v>
      </c>
      <c r="V21" s="1">
        <v>0</v>
      </c>
    </row>
    <row r="22" spans="1:22">
      <c r="A22" s="1" t="s">
        <v>323</v>
      </c>
      <c r="B22" s="1" t="s">
        <v>324</v>
      </c>
      <c r="C22" s="1">
        <v>0</v>
      </c>
      <c r="D22" s="1">
        <v>0</v>
      </c>
      <c r="E22" s="1">
        <v>0</v>
      </c>
      <c r="F22" s="1">
        <v>0</v>
      </c>
      <c r="G22" s="1">
        <v>0</v>
      </c>
      <c r="H22" s="1">
        <v>0</v>
      </c>
      <c r="I22" s="1">
        <v>0</v>
      </c>
      <c r="J22" s="1">
        <v>0</v>
      </c>
      <c r="K22" s="1">
        <v>0</v>
      </c>
      <c r="L22" s="1">
        <v>0</v>
      </c>
      <c r="M22" s="1">
        <v>0</v>
      </c>
      <c r="N22" s="1">
        <v>0</v>
      </c>
      <c r="O22" s="1">
        <v>0</v>
      </c>
      <c r="P22" s="1">
        <v>0</v>
      </c>
      <c r="Q22" s="1">
        <v>0</v>
      </c>
      <c r="R22" s="1">
        <v>0</v>
      </c>
      <c r="S22" s="1">
        <v>0</v>
      </c>
      <c r="T22" s="1">
        <v>0</v>
      </c>
      <c r="U22" s="1">
        <v>0</v>
      </c>
      <c r="V22" s="1">
        <v>0</v>
      </c>
    </row>
    <row r="23" spans="1:22">
      <c r="A23" s="1" t="s">
        <v>325</v>
      </c>
      <c r="B23" s="1" t="s">
        <v>326</v>
      </c>
      <c r="C23" s="1">
        <v>0</v>
      </c>
      <c r="D23" s="1">
        <v>0</v>
      </c>
      <c r="E23" s="1">
        <v>0</v>
      </c>
      <c r="F23" s="1">
        <v>0</v>
      </c>
      <c r="G23" s="1">
        <v>0</v>
      </c>
      <c r="H23" s="1">
        <v>0</v>
      </c>
      <c r="I23" s="1">
        <v>0</v>
      </c>
      <c r="J23" s="1">
        <v>0</v>
      </c>
      <c r="K23" s="1">
        <v>0</v>
      </c>
      <c r="L23" s="1">
        <v>0</v>
      </c>
      <c r="M23" s="1">
        <v>0</v>
      </c>
      <c r="N23" s="1">
        <v>0</v>
      </c>
      <c r="O23" s="1">
        <v>0</v>
      </c>
      <c r="P23" s="1">
        <v>0</v>
      </c>
      <c r="Q23" s="1">
        <v>0</v>
      </c>
      <c r="R23" s="1">
        <v>0</v>
      </c>
      <c r="S23" s="1">
        <v>0</v>
      </c>
      <c r="T23" s="1">
        <v>0</v>
      </c>
      <c r="U23" s="1">
        <v>0</v>
      </c>
      <c r="V23" s="1">
        <v>0</v>
      </c>
    </row>
    <row r="24" spans="1:22">
      <c r="A24" s="1" t="s">
        <v>327</v>
      </c>
      <c r="B24" s="1" t="s">
        <v>328</v>
      </c>
      <c r="C24" s="1">
        <v>0</v>
      </c>
      <c r="D24" s="1">
        <v>0</v>
      </c>
      <c r="E24" s="1">
        <v>0</v>
      </c>
      <c r="F24" s="1">
        <v>0</v>
      </c>
      <c r="G24" s="1">
        <v>0</v>
      </c>
      <c r="H24" s="1">
        <v>0</v>
      </c>
      <c r="I24" s="1">
        <v>0</v>
      </c>
      <c r="J24" s="1">
        <v>0</v>
      </c>
      <c r="K24" s="1">
        <v>0</v>
      </c>
      <c r="L24" s="1">
        <v>0</v>
      </c>
      <c r="M24" s="1">
        <v>0</v>
      </c>
      <c r="N24" s="1">
        <v>0</v>
      </c>
      <c r="O24" s="1">
        <v>0</v>
      </c>
      <c r="P24" s="1">
        <v>0</v>
      </c>
      <c r="Q24" s="1">
        <v>0</v>
      </c>
      <c r="R24" s="1">
        <v>0</v>
      </c>
      <c r="S24" s="1">
        <v>0</v>
      </c>
      <c r="T24" s="1">
        <v>0</v>
      </c>
      <c r="U24" s="1">
        <v>0</v>
      </c>
      <c r="V24" s="1">
        <v>0</v>
      </c>
    </row>
    <row r="25" spans="1:22">
      <c r="A25" s="1" t="s">
        <v>329</v>
      </c>
      <c r="B25" s="1" t="s">
        <v>330</v>
      </c>
      <c r="C25" s="1">
        <v>0</v>
      </c>
      <c r="D25" s="1">
        <v>0</v>
      </c>
      <c r="E25" s="1">
        <v>0</v>
      </c>
      <c r="F25" s="1">
        <v>0</v>
      </c>
      <c r="G25" s="1">
        <v>0</v>
      </c>
      <c r="H25" s="1">
        <v>0</v>
      </c>
      <c r="I25" s="1">
        <v>0</v>
      </c>
      <c r="J25" s="1">
        <v>0</v>
      </c>
      <c r="K25" s="1">
        <v>0</v>
      </c>
      <c r="L25" s="1">
        <v>0</v>
      </c>
      <c r="M25" s="1">
        <v>0</v>
      </c>
      <c r="N25" s="1">
        <v>0</v>
      </c>
      <c r="O25" s="1">
        <v>0</v>
      </c>
      <c r="P25" s="1">
        <v>0</v>
      </c>
      <c r="Q25" s="1">
        <v>0</v>
      </c>
      <c r="R25" s="1">
        <v>0</v>
      </c>
      <c r="S25" s="1">
        <v>0</v>
      </c>
      <c r="T25" s="1">
        <v>0</v>
      </c>
      <c r="U25" s="1">
        <v>0</v>
      </c>
      <c r="V25" s="1">
        <v>0</v>
      </c>
    </row>
    <row r="26" spans="1:22">
      <c r="A26" s="1" t="s">
        <v>2751</v>
      </c>
      <c r="B26" s="1" t="s">
        <v>332</v>
      </c>
      <c r="C26" s="1">
        <v>0</v>
      </c>
      <c r="D26" s="1">
        <v>0</v>
      </c>
      <c r="E26" s="1">
        <v>0</v>
      </c>
      <c r="F26" s="1">
        <v>0</v>
      </c>
      <c r="G26" s="1">
        <v>0</v>
      </c>
      <c r="H26" s="1">
        <v>0</v>
      </c>
      <c r="I26" s="1">
        <v>0</v>
      </c>
      <c r="J26" s="1">
        <v>0</v>
      </c>
      <c r="K26" s="1">
        <v>0</v>
      </c>
      <c r="L26" s="1">
        <v>0</v>
      </c>
      <c r="M26" s="1">
        <v>0</v>
      </c>
      <c r="N26" s="1">
        <v>0</v>
      </c>
      <c r="O26" s="1">
        <v>0</v>
      </c>
      <c r="P26" s="1">
        <v>0</v>
      </c>
      <c r="Q26" s="1">
        <v>0</v>
      </c>
      <c r="R26" s="1">
        <v>0</v>
      </c>
      <c r="S26" s="1">
        <v>0</v>
      </c>
      <c r="T26" s="1">
        <v>0</v>
      </c>
      <c r="U26" s="1">
        <v>0</v>
      </c>
      <c r="V26" s="1">
        <v>0</v>
      </c>
    </row>
    <row r="27" spans="1:22">
      <c r="A27" s="1" t="s">
        <v>333</v>
      </c>
      <c r="B27" s="1" t="s">
        <v>334</v>
      </c>
      <c r="C27" s="1">
        <v>0</v>
      </c>
      <c r="D27" s="1">
        <v>0</v>
      </c>
      <c r="E27" s="1">
        <v>0</v>
      </c>
      <c r="F27" s="1">
        <v>0</v>
      </c>
      <c r="G27" s="1">
        <v>0</v>
      </c>
      <c r="H27" s="1">
        <v>0</v>
      </c>
      <c r="I27" s="1">
        <v>0</v>
      </c>
      <c r="J27" s="1">
        <v>0</v>
      </c>
      <c r="K27" s="1">
        <v>0</v>
      </c>
      <c r="L27" s="1">
        <v>0</v>
      </c>
      <c r="M27" s="1">
        <v>0</v>
      </c>
      <c r="N27" s="1">
        <v>0</v>
      </c>
      <c r="O27" s="1">
        <v>0</v>
      </c>
      <c r="P27" s="1">
        <v>0</v>
      </c>
      <c r="Q27" s="1">
        <v>0</v>
      </c>
      <c r="R27" s="1">
        <v>0</v>
      </c>
      <c r="S27" s="1">
        <v>0</v>
      </c>
      <c r="T27" s="1">
        <v>0</v>
      </c>
      <c r="U27" s="1">
        <v>0</v>
      </c>
      <c r="V27" s="1">
        <v>0</v>
      </c>
    </row>
    <row r="28" spans="1:22">
      <c r="A28" s="1" t="s">
        <v>336</v>
      </c>
      <c r="B28" s="1" t="s">
        <v>337</v>
      </c>
      <c r="C28" s="1">
        <v>0</v>
      </c>
      <c r="D28" s="1">
        <v>0</v>
      </c>
      <c r="E28" s="1">
        <v>0</v>
      </c>
      <c r="F28" s="1">
        <v>0</v>
      </c>
      <c r="G28" s="1">
        <v>0</v>
      </c>
      <c r="H28" s="1">
        <v>0</v>
      </c>
      <c r="I28" s="1">
        <v>0</v>
      </c>
      <c r="J28" s="1">
        <v>0</v>
      </c>
      <c r="K28" s="1">
        <v>0</v>
      </c>
      <c r="L28" s="1">
        <v>0</v>
      </c>
      <c r="M28" s="1">
        <v>0</v>
      </c>
      <c r="N28" s="1">
        <v>0</v>
      </c>
      <c r="O28" s="1">
        <v>0</v>
      </c>
      <c r="P28" s="1">
        <v>0</v>
      </c>
      <c r="Q28" s="1">
        <v>0</v>
      </c>
      <c r="R28" s="1">
        <v>0</v>
      </c>
      <c r="S28" s="1">
        <v>0</v>
      </c>
      <c r="T28" s="1">
        <v>0</v>
      </c>
      <c r="U28" s="1">
        <v>0</v>
      </c>
      <c r="V28" s="1">
        <v>0</v>
      </c>
    </row>
    <row r="29" spans="1:22">
      <c r="A29" s="1" t="s">
        <v>338</v>
      </c>
      <c r="B29" s="1" t="s">
        <v>339</v>
      </c>
      <c r="C29" s="1">
        <v>0</v>
      </c>
      <c r="D29" s="1">
        <v>0</v>
      </c>
      <c r="E29" s="1">
        <v>0</v>
      </c>
      <c r="F29" s="1">
        <v>0</v>
      </c>
      <c r="G29" s="1">
        <v>0</v>
      </c>
      <c r="H29" s="1">
        <v>0</v>
      </c>
      <c r="I29" s="1">
        <v>0</v>
      </c>
      <c r="J29" s="1">
        <v>0</v>
      </c>
      <c r="K29" s="1">
        <v>0</v>
      </c>
      <c r="L29" s="1">
        <v>0</v>
      </c>
      <c r="M29" s="1">
        <v>0</v>
      </c>
      <c r="N29" s="1">
        <v>0</v>
      </c>
      <c r="O29" s="1">
        <v>0</v>
      </c>
      <c r="P29" s="1">
        <v>0</v>
      </c>
      <c r="Q29" s="1">
        <v>0</v>
      </c>
      <c r="R29" s="1">
        <v>0</v>
      </c>
      <c r="S29" s="1">
        <v>0</v>
      </c>
      <c r="T29" s="1">
        <v>0</v>
      </c>
      <c r="U29" s="1">
        <v>0</v>
      </c>
      <c r="V29" s="1">
        <v>0</v>
      </c>
    </row>
    <row r="30" spans="1:22">
      <c r="A30" s="1" t="s">
        <v>340</v>
      </c>
      <c r="B30" s="1" t="s">
        <v>341</v>
      </c>
      <c r="C30" s="1">
        <v>0</v>
      </c>
      <c r="D30" s="1">
        <v>0</v>
      </c>
      <c r="E30" s="1">
        <v>0</v>
      </c>
      <c r="F30" s="1">
        <v>0</v>
      </c>
      <c r="G30" s="1">
        <v>0</v>
      </c>
      <c r="H30" s="1">
        <v>0</v>
      </c>
      <c r="I30" s="1">
        <v>0</v>
      </c>
      <c r="J30" s="1">
        <v>0</v>
      </c>
      <c r="K30" s="1">
        <v>0</v>
      </c>
      <c r="L30" s="1">
        <v>0</v>
      </c>
      <c r="M30" s="1">
        <v>0</v>
      </c>
      <c r="N30" s="1">
        <v>0</v>
      </c>
      <c r="O30" s="1">
        <v>0</v>
      </c>
      <c r="P30" s="1">
        <v>0</v>
      </c>
      <c r="Q30" s="1">
        <v>0</v>
      </c>
      <c r="R30" s="1">
        <v>0</v>
      </c>
      <c r="S30" s="1">
        <v>0</v>
      </c>
      <c r="T30" s="1">
        <v>0</v>
      </c>
      <c r="U30" s="1">
        <v>0</v>
      </c>
      <c r="V30" s="1">
        <v>0</v>
      </c>
    </row>
    <row r="31" spans="1:22">
      <c r="A31" s="1" t="s">
        <v>342</v>
      </c>
      <c r="B31" s="1" t="s">
        <v>343</v>
      </c>
      <c r="C31" s="1">
        <v>0</v>
      </c>
      <c r="D31" s="1">
        <v>0</v>
      </c>
      <c r="E31" s="1">
        <v>0</v>
      </c>
      <c r="F31" s="1">
        <v>0</v>
      </c>
      <c r="G31" s="1">
        <v>0</v>
      </c>
      <c r="H31" s="1">
        <v>0</v>
      </c>
      <c r="I31" s="1">
        <v>0</v>
      </c>
      <c r="J31" s="1">
        <v>0</v>
      </c>
      <c r="K31" s="1">
        <v>0</v>
      </c>
      <c r="L31" s="1">
        <v>0</v>
      </c>
      <c r="M31" s="1">
        <v>0</v>
      </c>
      <c r="N31" s="1">
        <v>0</v>
      </c>
      <c r="O31" s="1">
        <v>0</v>
      </c>
      <c r="P31" s="1">
        <v>0</v>
      </c>
      <c r="Q31" s="1">
        <v>0</v>
      </c>
      <c r="R31" s="1">
        <v>0</v>
      </c>
      <c r="S31" s="1">
        <v>0</v>
      </c>
      <c r="T31" s="1">
        <v>0</v>
      </c>
      <c r="U31" s="1">
        <v>0</v>
      </c>
      <c r="V31" s="1">
        <v>0</v>
      </c>
    </row>
    <row r="32" spans="1:22">
      <c r="A32" s="1" t="s">
        <v>344</v>
      </c>
      <c r="B32" s="1" t="s">
        <v>345</v>
      </c>
      <c r="C32" s="1">
        <v>0</v>
      </c>
      <c r="D32" s="1">
        <v>0</v>
      </c>
      <c r="E32" s="1">
        <v>0</v>
      </c>
      <c r="F32" s="1">
        <v>0</v>
      </c>
      <c r="G32" s="1">
        <v>0</v>
      </c>
      <c r="H32" s="1">
        <v>0</v>
      </c>
      <c r="I32" s="1">
        <v>0</v>
      </c>
      <c r="J32" s="1">
        <v>0</v>
      </c>
      <c r="K32" s="1">
        <v>0</v>
      </c>
      <c r="L32" s="1">
        <v>0</v>
      </c>
      <c r="M32" s="1">
        <v>0</v>
      </c>
      <c r="N32" s="1">
        <v>0</v>
      </c>
      <c r="O32" s="1">
        <v>0</v>
      </c>
      <c r="P32" s="1">
        <v>0</v>
      </c>
      <c r="Q32" s="1">
        <v>0</v>
      </c>
      <c r="R32" s="1">
        <v>0</v>
      </c>
      <c r="S32" s="1">
        <v>0</v>
      </c>
      <c r="T32" s="1">
        <v>0</v>
      </c>
      <c r="U32" s="1">
        <v>0</v>
      </c>
      <c r="V32" s="1">
        <v>0</v>
      </c>
    </row>
    <row r="33" spans="1:22">
      <c r="A33" s="1" t="s">
        <v>2752</v>
      </c>
      <c r="B33" s="1" t="s">
        <v>347</v>
      </c>
      <c r="C33" s="1">
        <v>0</v>
      </c>
      <c r="D33" s="1">
        <v>0</v>
      </c>
      <c r="E33" s="1">
        <v>0</v>
      </c>
      <c r="F33" s="1">
        <v>0</v>
      </c>
      <c r="G33" s="1">
        <v>0</v>
      </c>
      <c r="H33" s="1">
        <v>0</v>
      </c>
      <c r="I33" s="1">
        <v>0</v>
      </c>
      <c r="J33" s="1">
        <v>0</v>
      </c>
      <c r="K33" s="1">
        <v>0</v>
      </c>
      <c r="L33" s="1">
        <v>0</v>
      </c>
      <c r="M33" s="1">
        <v>0</v>
      </c>
      <c r="N33" s="1">
        <v>0</v>
      </c>
      <c r="O33" s="1">
        <v>0</v>
      </c>
      <c r="P33" s="1">
        <v>0</v>
      </c>
      <c r="Q33" s="1">
        <v>0</v>
      </c>
      <c r="R33" s="1">
        <v>0</v>
      </c>
      <c r="S33" s="1">
        <v>0</v>
      </c>
      <c r="T33" s="1">
        <v>0</v>
      </c>
      <c r="U33" s="1">
        <v>0</v>
      </c>
      <c r="V33" s="1">
        <v>0</v>
      </c>
    </row>
    <row r="34" spans="1:22">
      <c r="A34" s="1" t="s">
        <v>348</v>
      </c>
      <c r="B34" s="1" t="s">
        <v>349</v>
      </c>
      <c r="C34" s="1">
        <v>0</v>
      </c>
      <c r="D34" s="1">
        <v>0</v>
      </c>
      <c r="E34" s="1">
        <v>0</v>
      </c>
      <c r="F34" s="1">
        <v>0</v>
      </c>
      <c r="G34" s="1">
        <v>0</v>
      </c>
      <c r="H34" s="1">
        <v>0</v>
      </c>
      <c r="I34" s="1">
        <v>0</v>
      </c>
      <c r="J34" s="1">
        <v>0</v>
      </c>
      <c r="K34" s="1">
        <v>0</v>
      </c>
      <c r="L34" s="1">
        <v>0</v>
      </c>
      <c r="M34" s="1">
        <v>0</v>
      </c>
      <c r="N34" s="1">
        <v>0</v>
      </c>
      <c r="O34" s="1">
        <v>0</v>
      </c>
      <c r="P34" s="1">
        <v>0</v>
      </c>
      <c r="Q34" s="1">
        <v>0</v>
      </c>
      <c r="R34" s="1">
        <v>0</v>
      </c>
      <c r="S34" s="1">
        <v>0</v>
      </c>
      <c r="T34" s="1">
        <v>0</v>
      </c>
      <c r="U34" s="1">
        <v>0</v>
      </c>
      <c r="V34" s="1">
        <v>0</v>
      </c>
    </row>
    <row r="35" spans="1:22">
      <c r="A35" s="1" t="s">
        <v>350</v>
      </c>
      <c r="B35" s="1" t="s">
        <v>351</v>
      </c>
      <c r="C35" s="1">
        <v>0</v>
      </c>
      <c r="D35" s="1">
        <v>0</v>
      </c>
      <c r="E35" s="1">
        <v>0</v>
      </c>
      <c r="F35" s="1">
        <v>0</v>
      </c>
      <c r="G35" s="1">
        <v>0</v>
      </c>
      <c r="H35" s="1">
        <v>0</v>
      </c>
      <c r="I35" s="1">
        <v>0</v>
      </c>
      <c r="J35" s="1">
        <v>0</v>
      </c>
      <c r="K35" s="1">
        <v>0</v>
      </c>
      <c r="L35" s="1">
        <v>0</v>
      </c>
      <c r="M35" s="1">
        <v>0</v>
      </c>
      <c r="N35" s="1">
        <v>0</v>
      </c>
      <c r="O35" s="1">
        <v>0</v>
      </c>
      <c r="P35" s="1">
        <v>0</v>
      </c>
      <c r="Q35" s="1">
        <v>0</v>
      </c>
      <c r="R35" s="1">
        <v>0</v>
      </c>
      <c r="S35" s="1">
        <v>0</v>
      </c>
      <c r="T35" s="1">
        <v>0</v>
      </c>
      <c r="U35" s="1">
        <v>0</v>
      </c>
      <c r="V35" s="1">
        <v>0</v>
      </c>
    </row>
    <row r="36" spans="1:22">
      <c r="A36" s="1" t="s">
        <v>352</v>
      </c>
      <c r="B36" s="1" t="s">
        <v>353</v>
      </c>
      <c r="C36" s="1">
        <v>0</v>
      </c>
      <c r="D36" s="1">
        <v>0</v>
      </c>
      <c r="E36" s="1">
        <v>0</v>
      </c>
      <c r="F36" s="1">
        <v>0</v>
      </c>
      <c r="G36" s="1">
        <v>0</v>
      </c>
      <c r="H36" s="1">
        <v>0</v>
      </c>
      <c r="I36" s="1">
        <v>0</v>
      </c>
      <c r="J36" s="1">
        <v>0</v>
      </c>
      <c r="K36" s="1">
        <v>0</v>
      </c>
      <c r="L36" s="1">
        <v>0</v>
      </c>
      <c r="M36" s="1">
        <v>0</v>
      </c>
      <c r="N36" s="1">
        <v>0</v>
      </c>
      <c r="O36" s="1">
        <v>0</v>
      </c>
      <c r="P36" s="1">
        <v>0</v>
      </c>
      <c r="Q36" s="1">
        <v>0</v>
      </c>
      <c r="R36" s="1">
        <v>0</v>
      </c>
      <c r="S36" s="1">
        <v>0</v>
      </c>
      <c r="T36" s="1">
        <v>0</v>
      </c>
      <c r="U36" s="1">
        <v>0</v>
      </c>
      <c r="V36" s="1">
        <v>0</v>
      </c>
    </row>
    <row r="37" spans="1:22">
      <c r="A37" s="1" t="s">
        <v>354</v>
      </c>
      <c r="B37" s="1" t="s">
        <v>355</v>
      </c>
      <c r="C37" s="1">
        <v>0</v>
      </c>
      <c r="D37" s="1">
        <v>0</v>
      </c>
      <c r="E37" s="1">
        <v>0</v>
      </c>
      <c r="F37" s="1">
        <v>0</v>
      </c>
      <c r="G37" s="1">
        <v>0</v>
      </c>
      <c r="H37" s="1">
        <v>0</v>
      </c>
      <c r="I37" s="1">
        <v>0</v>
      </c>
      <c r="J37" s="1">
        <v>0</v>
      </c>
      <c r="K37" s="1">
        <v>0</v>
      </c>
      <c r="L37" s="1">
        <v>0</v>
      </c>
      <c r="M37" s="1">
        <v>0</v>
      </c>
      <c r="N37" s="1">
        <v>0</v>
      </c>
      <c r="O37" s="1">
        <v>0</v>
      </c>
      <c r="P37" s="1">
        <v>0</v>
      </c>
      <c r="Q37" s="1">
        <v>0</v>
      </c>
      <c r="R37" s="1">
        <v>0</v>
      </c>
      <c r="S37" s="1">
        <v>0</v>
      </c>
      <c r="T37" s="1">
        <v>0</v>
      </c>
      <c r="U37" s="1">
        <v>0</v>
      </c>
      <c r="V37" s="1">
        <v>0</v>
      </c>
    </row>
    <row r="38" spans="1:22">
      <c r="A38" s="1" t="s">
        <v>356</v>
      </c>
      <c r="B38" s="1" t="s">
        <v>357</v>
      </c>
      <c r="C38" s="1">
        <v>0</v>
      </c>
      <c r="D38" s="1">
        <v>0</v>
      </c>
      <c r="E38" s="1">
        <v>0</v>
      </c>
      <c r="F38" s="1">
        <v>0</v>
      </c>
      <c r="G38" s="1">
        <v>0</v>
      </c>
      <c r="H38" s="1">
        <v>0</v>
      </c>
      <c r="I38" s="1">
        <v>0</v>
      </c>
      <c r="J38" s="1">
        <v>0</v>
      </c>
      <c r="K38" s="1">
        <v>0</v>
      </c>
      <c r="L38" s="1">
        <v>0</v>
      </c>
      <c r="M38" s="1">
        <v>0</v>
      </c>
      <c r="N38" s="1">
        <v>0</v>
      </c>
      <c r="O38" s="1">
        <v>0</v>
      </c>
      <c r="P38" s="1">
        <v>0</v>
      </c>
      <c r="Q38" s="1">
        <v>0</v>
      </c>
      <c r="R38" s="1">
        <v>0</v>
      </c>
      <c r="S38" s="1">
        <v>0</v>
      </c>
      <c r="T38" s="1">
        <v>0</v>
      </c>
      <c r="U38" s="1">
        <v>0</v>
      </c>
      <c r="V38" s="1">
        <v>0</v>
      </c>
    </row>
    <row r="39" spans="1:22">
      <c r="A39" s="1" t="s">
        <v>358</v>
      </c>
      <c r="B39" s="1" t="s">
        <v>359</v>
      </c>
      <c r="C39" s="1">
        <v>0</v>
      </c>
      <c r="D39" s="1">
        <v>0</v>
      </c>
      <c r="E39" s="1">
        <v>0</v>
      </c>
      <c r="F39" s="1">
        <v>0</v>
      </c>
      <c r="G39" s="1">
        <v>0</v>
      </c>
      <c r="H39" s="1">
        <v>0</v>
      </c>
      <c r="I39" s="1">
        <v>0</v>
      </c>
      <c r="J39" s="1">
        <v>0</v>
      </c>
      <c r="K39" s="1">
        <v>0</v>
      </c>
      <c r="L39" s="1">
        <v>0</v>
      </c>
      <c r="M39" s="1">
        <v>0</v>
      </c>
      <c r="N39" s="1">
        <v>0</v>
      </c>
      <c r="O39" s="1">
        <v>0</v>
      </c>
      <c r="P39" s="1">
        <v>0</v>
      </c>
      <c r="Q39" s="1">
        <v>0</v>
      </c>
      <c r="R39" s="1">
        <v>0</v>
      </c>
      <c r="S39" s="1">
        <v>0</v>
      </c>
      <c r="T39" s="1">
        <v>0</v>
      </c>
      <c r="U39" s="1">
        <v>0</v>
      </c>
      <c r="V39" s="1">
        <v>0</v>
      </c>
    </row>
    <row r="40" spans="1:22">
      <c r="A40" s="1" t="s">
        <v>2753</v>
      </c>
      <c r="B40" s="1" t="s">
        <v>361</v>
      </c>
      <c r="C40" s="1">
        <v>0</v>
      </c>
      <c r="D40" s="1">
        <v>0</v>
      </c>
      <c r="E40" s="1">
        <v>0</v>
      </c>
      <c r="F40" s="1">
        <v>0</v>
      </c>
      <c r="G40" s="1">
        <v>0</v>
      </c>
      <c r="H40" s="1">
        <v>0</v>
      </c>
      <c r="I40" s="1">
        <v>0</v>
      </c>
      <c r="J40" s="1">
        <v>0</v>
      </c>
      <c r="K40" s="1">
        <v>0</v>
      </c>
      <c r="L40" s="1">
        <v>0</v>
      </c>
      <c r="M40" s="1">
        <v>0</v>
      </c>
      <c r="N40" s="1">
        <v>0</v>
      </c>
      <c r="O40" s="1">
        <v>0</v>
      </c>
      <c r="P40" s="1">
        <v>0</v>
      </c>
      <c r="Q40" s="1">
        <v>0</v>
      </c>
      <c r="R40" s="1">
        <v>0</v>
      </c>
      <c r="S40" s="1">
        <v>0</v>
      </c>
      <c r="T40" s="1">
        <v>0</v>
      </c>
      <c r="U40" s="1">
        <v>0</v>
      </c>
      <c r="V40" s="1">
        <v>0</v>
      </c>
    </row>
    <row r="41" spans="1:22">
      <c r="A41" s="1" t="s">
        <v>362</v>
      </c>
      <c r="B41" s="1" t="s">
        <v>363</v>
      </c>
      <c r="C41" s="1">
        <v>0</v>
      </c>
      <c r="D41" s="1">
        <v>0</v>
      </c>
      <c r="E41" s="1">
        <v>0</v>
      </c>
      <c r="F41" s="1">
        <v>0</v>
      </c>
      <c r="G41" s="1">
        <v>0</v>
      </c>
      <c r="H41" s="1">
        <v>0</v>
      </c>
      <c r="I41" s="1">
        <v>0</v>
      </c>
      <c r="J41" s="1">
        <v>0</v>
      </c>
      <c r="K41" s="1">
        <v>0</v>
      </c>
      <c r="L41" s="1">
        <v>0</v>
      </c>
      <c r="M41" s="1">
        <v>0</v>
      </c>
      <c r="N41" s="1">
        <v>0</v>
      </c>
      <c r="O41" s="1">
        <v>0</v>
      </c>
      <c r="P41" s="1">
        <v>0</v>
      </c>
      <c r="Q41" s="1">
        <v>0</v>
      </c>
      <c r="R41" s="1">
        <v>0</v>
      </c>
      <c r="S41" s="1">
        <v>0</v>
      </c>
      <c r="T41" s="1">
        <v>0</v>
      </c>
      <c r="U41" s="1">
        <v>0</v>
      </c>
      <c r="V41" s="1">
        <v>0</v>
      </c>
    </row>
    <row r="42" spans="1:22">
      <c r="A42" s="1" t="s">
        <v>364</v>
      </c>
      <c r="B42" s="1" t="s">
        <v>365</v>
      </c>
      <c r="C42" s="1">
        <v>0</v>
      </c>
      <c r="D42" s="1">
        <v>0</v>
      </c>
      <c r="E42" s="1">
        <v>0</v>
      </c>
      <c r="F42" s="1">
        <v>0</v>
      </c>
      <c r="G42" s="1">
        <v>0</v>
      </c>
      <c r="H42" s="1">
        <v>0</v>
      </c>
      <c r="I42" s="1">
        <v>0</v>
      </c>
      <c r="J42" s="1">
        <v>0</v>
      </c>
      <c r="K42" s="1">
        <v>0</v>
      </c>
      <c r="L42" s="1">
        <v>0</v>
      </c>
      <c r="M42" s="1">
        <v>0</v>
      </c>
      <c r="N42" s="1">
        <v>0</v>
      </c>
      <c r="O42" s="1">
        <v>0</v>
      </c>
      <c r="P42" s="1">
        <v>0</v>
      </c>
      <c r="Q42" s="1">
        <v>0</v>
      </c>
      <c r="R42" s="1">
        <v>0</v>
      </c>
      <c r="S42" s="1">
        <v>0</v>
      </c>
      <c r="T42" s="1">
        <v>0</v>
      </c>
      <c r="U42" s="1">
        <v>0</v>
      </c>
      <c r="V42" s="1">
        <v>0</v>
      </c>
    </row>
    <row r="43" spans="1:22">
      <c r="A43" s="1" t="s">
        <v>366</v>
      </c>
      <c r="B43" s="1" t="s">
        <v>367</v>
      </c>
      <c r="C43" s="1">
        <v>0</v>
      </c>
      <c r="D43" s="1">
        <v>0</v>
      </c>
      <c r="E43" s="1">
        <v>0</v>
      </c>
      <c r="F43" s="1">
        <v>0</v>
      </c>
      <c r="G43" s="1">
        <v>0</v>
      </c>
      <c r="H43" s="1">
        <v>0</v>
      </c>
      <c r="I43" s="1">
        <v>0</v>
      </c>
      <c r="J43" s="1">
        <v>0</v>
      </c>
      <c r="K43" s="1">
        <v>0</v>
      </c>
      <c r="L43" s="1">
        <v>0</v>
      </c>
      <c r="M43" s="1">
        <v>0</v>
      </c>
      <c r="N43" s="1">
        <v>0</v>
      </c>
      <c r="O43" s="1">
        <v>0</v>
      </c>
      <c r="P43" s="1">
        <v>0</v>
      </c>
      <c r="Q43" s="1">
        <v>0</v>
      </c>
      <c r="R43" s="1">
        <v>0</v>
      </c>
      <c r="S43" s="1">
        <v>0</v>
      </c>
      <c r="T43" s="1">
        <v>0</v>
      </c>
      <c r="U43" s="1">
        <v>0</v>
      </c>
      <c r="V43" s="1">
        <v>0</v>
      </c>
    </row>
    <row r="44" spans="1:22">
      <c r="A44" s="1" t="s">
        <v>368</v>
      </c>
      <c r="B44" s="1" t="s">
        <v>369</v>
      </c>
      <c r="C44" s="1">
        <v>0</v>
      </c>
      <c r="D44" s="1">
        <v>0</v>
      </c>
      <c r="E44" s="1">
        <v>0</v>
      </c>
      <c r="F44" s="1">
        <v>0</v>
      </c>
      <c r="G44" s="1">
        <v>0</v>
      </c>
      <c r="H44" s="1">
        <v>0</v>
      </c>
      <c r="I44" s="1">
        <v>0</v>
      </c>
      <c r="J44" s="1">
        <v>0</v>
      </c>
      <c r="K44" s="1">
        <v>0</v>
      </c>
      <c r="L44" s="1">
        <v>0</v>
      </c>
      <c r="M44" s="1">
        <v>0</v>
      </c>
      <c r="N44" s="1">
        <v>0</v>
      </c>
      <c r="O44" s="1">
        <v>0</v>
      </c>
      <c r="P44" s="1">
        <v>0</v>
      </c>
      <c r="Q44" s="1">
        <v>0</v>
      </c>
      <c r="R44" s="1">
        <v>0</v>
      </c>
      <c r="S44" s="1">
        <v>0</v>
      </c>
      <c r="T44" s="1">
        <v>0</v>
      </c>
      <c r="U44" s="1">
        <v>0</v>
      </c>
      <c r="V44" s="1">
        <v>0</v>
      </c>
    </row>
    <row r="45" spans="1:22">
      <c r="A45" s="1" t="s">
        <v>370</v>
      </c>
      <c r="B45" s="1" t="s">
        <v>371</v>
      </c>
      <c r="C45" s="1">
        <v>0</v>
      </c>
      <c r="D45" s="1">
        <v>0</v>
      </c>
      <c r="E45" s="1">
        <v>0</v>
      </c>
      <c r="F45" s="1">
        <v>0</v>
      </c>
      <c r="G45" s="1">
        <v>0</v>
      </c>
      <c r="H45" s="1">
        <v>0</v>
      </c>
      <c r="I45" s="1">
        <v>0</v>
      </c>
      <c r="J45" s="1">
        <v>0</v>
      </c>
      <c r="K45" s="1">
        <v>0</v>
      </c>
      <c r="L45" s="1">
        <v>0</v>
      </c>
      <c r="M45" s="1">
        <v>0</v>
      </c>
      <c r="N45" s="1">
        <v>0</v>
      </c>
      <c r="O45" s="1">
        <v>0</v>
      </c>
      <c r="P45" s="1">
        <v>0</v>
      </c>
      <c r="Q45" s="1">
        <v>0</v>
      </c>
      <c r="R45" s="1">
        <v>0</v>
      </c>
      <c r="S45" s="1">
        <v>0</v>
      </c>
      <c r="T45" s="1">
        <v>0</v>
      </c>
      <c r="U45" s="1">
        <v>0</v>
      </c>
      <c r="V45" s="1">
        <v>0</v>
      </c>
    </row>
    <row r="46" spans="1:22">
      <c r="A46" s="1" t="s">
        <v>372</v>
      </c>
      <c r="B46" s="1" t="s">
        <v>373</v>
      </c>
      <c r="C46" s="1">
        <v>0</v>
      </c>
      <c r="D46" s="1">
        <v>0</v>
      </c>
      <c r="E46" s="1">
        <v>0</v>
      </c>
      <c r="F46" s="1">
        <v>0</v>
      </c>
      <c r="G46" s="1">
        <v>0</v>
      </c>
      <c r="H46" s="1">
        <v>0</v>
      </c>
      <c r="I46" s="1">
        <v>0</v>
      </c>
      <c r="J46" s="1">
        <v>0</v>
      </c>
      <c r="K46" s="1">
        <v>0</v>
      </c>
      <c r="L46" s="1">
        <v>0</v>
      </c>
      <c r="M46" s="1">
        <v>0</v>
      </c>
      <c r="N46" s="1">
        <v>0</v>
      </c>
      <c r="O46" s="1">
        <v>0</v>
      </c>
      <c r="P46" s="1">
        <v>0</v>
      </c>
      <c r="Q46" s="1">
        <v>0</v>
      </c>
      <c r="R46" s="1">
        <v>0</v>
      </c>
      <c r="S46" s="1">
        <v>0</v>
      </c>
      <c r="T46" s="1">
        <v>0</v>
      </c>
      <c r="U46" s="1">
        <v>0</v>
      </c>
      <c r="V46" s="1">
        <v>0</v>
      </c>
    </row>
    <row r="47" spans="1:22">
      <c r="A47" s="1" t="s">
        <v>2754</v>
      </c>
      <c r="B47" s="1" t="s">
        <v>375</v>
      </c>
      <c r="C47" s="1">
        <v>0</v>
      </c>
      <c r="D47" s="1">
        <v>0</v>
      </c>
      <c r="E47" s="1">
        <v>0</v>
      </c>
      <c r="F47" s="1">
        <v>0</v>
      </c>
      <c r="G47" s="1">
        <v>0</v>
      </c>
      <c r="H47" s="1">
        <v>0</v>
      </c>
      <c r="I47" s="1">
        <v>0</v>
      </c>
      <c r="J47" s="1">
        <v>0</v>
      </c>
      <c r="K47" s="1">
        <v>0</v>
      </c>
      <c r="L47" s="1">
        <v>0</v>
      </c>
      <c r="M47" s="1">
        <v>0</v>
      </c>
      <c r="N47" s="1">
        <v>0</v>
      </c>
      <c r="O47" s="1">
        <v>0</v>
      </c>
      <c r="P47" s="1">
        <v>0</v>
      </c>
      <c r="Q47" s="1">
        <v>0</v>
      </c>
      <c r="R47" s="1">
        <v>0</v>
      </c>
      <c r="S47" s="1">
        <v>0</v>
      </c>
      <c r="T47" s="1">
        <v>0</v>
      </c>
      <c r="U47" s="1">
        <v>0</v>
      </c>
      <c r="V47" s="1">
        <v>0</v>
      </c>
    </row>
    <row r="48" spans="1:22">
      <c r="A48" s="1" t="s">
        <v>376</v>
      </c>
      <c r="B48" s="1" t="s">
        <v>377</v>
      </c>
      <c r="C48" s="1">
        <v>0</v>
      </c>
      <c r="D48" s="1">
        <v>0</v>
      </c>
      <c r="E48" s="1">
        <v>0</v>
      </c>
      <c r="F48" s="1">
        <v>0</v>
      </c>
      <c r="G48" s="1">
        <v>0</v>
      </c>
      <c r="H48" s="1">
        <v>0</v>
      </c>
      <c r="I48" s="1">
        <v>0</v>
      </c>
      <c r="J48" s="1">
        <v>0</v>
      </c>
      <c r="K48" s="1">
        <v>0</v>
      </c>
      <c r="L48" s="1">
        <v>0</v>
      </c>
      <c r="M48" s="1">
        <v>0</v>
      </c>
      <c r="N48" s="1">
        <v>0</v>
      </c>
      <c r="O48" s="1">
        <v>0</v>
      </c>
      <c r="P48" s="1">
        <v>0</v>
      </c>
      <c r="Q48" s="1">
        <v>0</v>
      </c>
      <c r="R48" s="1">
        <v>0</v>
      </c>
      <c r="S48" s="1">
        <v>0</v>
      </c>
      <c r="T48" s="1">
        <v>0</v>
      </c>
      <c r="U48" s="1">
        <v>0</v>
      </c>
      <c r="V48" s="1">
        <v>0</v>
      </c>
    </row>
    <row r="49" spans="1:22">
      <c r="A49" s="1" t="s">
        <v>378</v>
      </c>
      <c r="B49" s="1" t="s">
        <v>379</v>
      </c>
      <c r="C49" s="1">
        <v>0</v>
      </c>
      <c r="D49" s="1">
        <v>0</v>
      </c>
      <c r="E49" s="1">
        <v>0</v>
      </c>
      <c r="F49" s="1">
        <v>0</v>
      </c>
      <c r="G49" s="1">
        <v>0</v>
      </c>
      <c r="H49" s="1">
        <v>0</v>
      </c>
      <c r="I49" s="1">
        <v>0</v>
      </c>
      <c r="J49" s="1">
        <v>0</v>
      </c>
      <c r="K49" s="1">
        <v>0</v>
      </c>
      <c r="L49" s="1">
        <v>0</v>
      </c>
      <c r="M49" s="1">
        <v>0</v>
      </c>
      <c r="N49" s="1">
        <v>0</v>
      </c>
      <c r="O49" s="1">
        <v>0</v>
      </c>
      <c r="P49" s="1">
        <v>0</v>
      </c>
      <c r="Q49" s="1">
        <v>0</v>
      </c>
      <c r="R49" s="1">
        <v>0</v>
      </c>
      <c r="S49" s="1">
        <v>0</v>
      </c>
      <c r="T49" s="1">
        <v>0</v>
      </c>
      <c r="U49" s="1">
        <v>0</v>
      </c>
      <c r="V49" s="1">
        <v>0</v>
      </c>
    </row>
    <row r="50" spans="1:22">
      <c r="A50" s="1" t="s">
        <v>380</v>
      </c>
      <c r="B50" s="1" t="s">
        <v>381</v>
      </c>
      <c r="C50" s="1">
        <v>0</v>
      </c>
      <c r="D50" s="1">
        <v>0</v>
      </c>
      <c r="E50" s="1">
        <v>0</v>
      </c>
      <c r="F50" s="1">
        <v>0</v>
      </c>
      <c r="G50" s="1">
        <v>0</v>
      </c>
      <c r="H50" s="1">
        <v>0</v>
      </c>
      <c r="I50" s="1">
        <v>0</v>
      </c>
      <c r="J50" s="1">
        <v>0</v>
      </c>
      <c r="K50" s="1">
        <v>0</v>
      </c>
      <c r="L50" s="1">
        <v>0</v>
      </c>
      <c r="M50" s="1">
        <v>0</v>
      </c>
      <c r="N50" s="1">
        <v>0</v>
      </c>
      <c r="O50" s="1">
        <v>0</v>
      </c>
      <c r="P50" s="1">
        <v>0</v>
      </c>
      <c r="Q50" s="1">
        <v>0</v>
      </c>
      <c r="R50" s="1">
        <v>0</v>
      </c>
      <c r="S50" s="1">
        <v>0</v>
      </c>
      <c r="T50" s="1">
        <v>0</v>
      </c>
      <c r="U50" s="1">
        <v>0</v>
      </c>
      <c r="V50" s="1">
        <v>0</v>
      </c>
    </row>
    <row r="51" spans="1:22">
      <c r="A51" s="1" t="s">
        <v>382</v>
      </c>
      <c r="B51" s="1" t="s">
        <v>383</v>
      </c>
      <c r="C51" s="1">
        <v>0</v>
      </c>
      <c r="D51" s="1">
        <v>0</v>
      </c>
      <c r="E51" s="1">
        <v>0</v>
      </c>
      <c r="F51" s="1">
        <v>0</v>
      </c>
      <c r="G51" s="1">
        <v>0</v>
      </c>
      <c r="H51" s="1">
        <v>0</v>
      </c>
      <c r="I51" s="1">
        <v>0</v>
      </c>
      <c r="J51" s="1">
        <v>0</v>
      </c>
      <c r="K51" s="1">
        <v>0</v>
      </c>
      <c r="L51" s="1">
        <v>0</v>
      </c>
      <c r="M51" s="1">
        <v>0</v>
      </c>
      <c r="N51" s="1">
        <v>0</v>
      </c>
      <c r="O51" s="1">
        <v>0</v>
      </c>
      <c r="P51" s="1">
        <v>0</v>
      </c>
      <c r="Q51" s="1">
        <v>0</v>
      </c>
      <c r="R51" s="1">
        <v>0</v>
      </c>
      <c r="S51" s="1">
        <v>0</v>
      </c>
      <c r="T51" s="1">
        <v>0</v>
      </c>
      <c r="U51" s="1">
        <v>0</v>
      </c>
      <c r="V51" s="1">
        <v>0</v>
      </c>
    </row>
    <row r="52" spans="1:22">
      <c r="A52" s="1" t="s">
        <v>384</v>
      </c>
      <c r="B52" s="1" t="s">
        <v>385</v>
      </c>
      <c r="C52" s="1">
        <v>0</v>
      </c>
      <c r="D52" s="1">
        <v>0</v>
      </c>
      <c r="E52" s="1">
        <v>0</v>
      </c>
      <c r="F52" s="1">
        <v>0</v>
      </c>
      <c r="G52" s="1">
        <v>0</v>
      </c>
      <c r="H52" s="1">
        <v>0</v>
      </c>
      <c r="I52" s="1">
        <v>0</v>
      </c>
      <c r="J52" s="1">
        <v>0</v>
      </c>
      <c r="K52" s="1">
        <v>0</v>
      </c>
      <c r="L52" s="1">
        <v>0</v>
      </c>
      <c r="M52" s="1">
        <v>0</v>
      </c>
      <c r="N52" s="1">
        <v>0</v>
      </c>
      <c r="O52" s="1">
        <v>0</v>
      </c>
      <c r="P52" s="1">
        <v>0</v>
      </c>
      <c r="Q52" s="1">
        <v>0</v>
      </c>
      <c r="R52" s="1">
        <v>0</v>
      </c>
      <c r="S52" s="1">
        <v>0</v>
      </c>
      <c r="T52" s="1">
        <v>0</v>
      </c>
      <c r="U52" s="1">
        <v>0</v>
      </c>
      <c r="V52" s="1">
        <v>0</v>
      </c>
    </row>
    <row r="53" spans="1:22">
      <c r="A53" s="1" t="s">
        <v>386</v>
      </c>
      <c r="B53" s="1" t="s">
        <v>387</v>
      </c>
      <c r="C53" s="1">
        <v>0</v>
      </c>
      <c r="D53" s="1">
        <v>0</v>
      </c>
      <c r="E53" s="1">
        <v>0</v>
      </c>
      <c r="F53" s="1">
        <v>0</v>
      </c>
      <c r="G53" s="1">
        <v>0</v>
      </c>
      <c r="H53" s="1">
        <v>0</v>
      </c>
      <c r="I53" s="1">
        <v>0</v>
      </c>
      <c r="J53" s="1">
        <v>0</v>
      </c>
      <c r="K53" s="1">
        <v>0</v>
      </c>
      <c r="L53" s="1">
        <v>0</v>
      </c>
      <c r="M53" s="1">
        <v>0</v>
      </c>
      <c r="N53" s="1">
        <v>0</v>
      </c>
      <c r="O53" s="1">
        <v>0</v>
      </c>
      <c r="P53" s="1">
        <v>0</v>
      </c>
      <c r="Q53" s="1">
        <v>0</v>
      </c>
      <c r="R53" s="1">
        <v>0</v>
      </c>
      <c r="S53" s="1">
        <v>0</v>
      </c>
      <c r="T53" s="1">
        <v>0</v>
      </c>
      <c r="U53" s="1">
        <v>0</v>
      </c>
      <c r="V53" s="1">
        <v>0</v>
      </c>
    </row>
    <row r="54" spans="1:22">
      <c r="A54" s="1" t="s">
        <v>2755</v>
      </c>
      <c r="B54" s="1" t="s">
        <v>389</v>
      </c>
      <c r="C54" s="1">
        <v>0</v>
      </c>
      <c r="D54" s="1">
        <v>0</v>
      </c>
      <c r="E54" s="1">
        <v>0</v>
      </c>
      <c r="F54" s="1">
        <v>0</v>
      </c>
      <c r="G54" s="1">
        <v>0</v>
      </c>
      <c r="H54" s="1">
        <v>0</v>
      </c>
      <c r="I54" s="1">
        <v>0</v>
      </c>
      <c r="J54" s="1">
        <v>0</v>
      </c>
      <c r="K54" s="1">
        <v>0</v>
      </c>
      <c r="L54" s="1">
        <v>0</v>
      </c>
      <c r="M54" s="1">
        <v>0</v>
      </c>
      <c r="N54" s="1">
        <v>0</v>
      </c>
      <c r="O54" s="1">
        <v>0</v>
      </c>
      <c r="P54" s="1">
        <v>0</v>
      </c>
      <c r="Q54" s="1">
        <v>0</v>
      </c>
      <c r="R54" s="1">
        <v>0</v>
      </c>
      <c r="S54" s="1">
        <v>0</v>
      </c>
      <c r="T54" s="1">
        <v>0</v>
      </c>
      <c r="U54" s="1">
        <v>0</v>
      </c>
      <c r="V54" s="1">
        <v>0</v>
      </c>
    </row>
    <row r="55" spans="1:22">
      <c r="A55" s="1" t="s">
        <v>390</v>
      </c>
      <c r="B55" s="1" t="s">
        <v>391</v>
      </c>
      <c r="C55" s="1">
        <v>0</v>
      </c>
      <c r="D55" s="1">
        <v>0</v>
      </c>
      <c r="E55" s="1">
        <v>0</v>
      </c>
      <c r="F55" s="1">
        <v>0</v>
      </c>
      <c r="G55" s="1">
        <v>0</v>
      </c>
      <c r="H55" s="1">
        <v>0</v>
      </c>
      <c r="I55" s="1">
        <v>0</v>
      </c>
      <c r="J55" s="1">
        <v>0</v>
      </c>
      <c r="K55" s="1">
        <v>0</v>
      </c>
      <c r="L55" s="1">
        <v>0</v>
      </c>
      <c r="M55" s="1">
        <v>0</v>
      </c>
      <c r="N55" s="1">
        <v>0</v>
      </c>
      <c r="O55" s="1">
        <v>0</v>
      </c>
      <c r="P55" s="1">
        <v>0</v>
      </c>
      <c r="Q55" s="1">
        <v>0</v>
      </c>
      <c r="R55" s="1">
        <v>0</v>
      </c>
      <c r="S55" s="1">
        <v>0</v>
      </c>
      <c r="T55" s="1">
        <v>0</v>
      </c>
      <c r="U55" s="1">
        <v>0</v>
      </c>
      <c r="V55" s="1">
        <v>0</v>
      </c>
    </row>
    <row r="56" spans="1:22">
      <c r="A56" s="1" t="s">
        <v>392</v>
      </c>
      <c r="B56" s="1" t="s">
        <v>393</v>
      </c>
      <c r="C56" s="1">
        <v>0</v>
      </c>
      <c r="D56" s="1">
        <v>0</v>
      </c>
      <c r="E56" s="1">
        <v>0</v>
      </c>
      <c r="F56" s="1">
        <v>0</v>
      </c>
      <c r="G56" s="1">
        <v>0</v>
      </c>
      <c r="H56" s="1">
        <v>0</v>
      </c>
      <c r="I56" s="1">
        <v>0</v>
      </c>
      <c r="J56" s="1">
        <v>0</v>
      </c>
      <c r="K56" s="1">
        <v>0</v>
      </c>
      <c r="L56" s="1">
        <v>0</v>
      </c>
      <c r="M56" s="1">
        <v>0</v>
      </c>
      <c r="N56" s="1">
        <v>0</v>
      </c>
      <c r="O56" s="1">
        <v>0</v>
      </c>
      <c r="P56" s="1">
        <v>0</v>
      </c>
      <c r="Q56" s="1">
        <v>0</v>
      </c>
      <c r="R56" s="1">
        <v>0</v>
      </c>
      <c r="S56" s="1">
        <v>0</v>
      </c>
      <c r="T56" s="1">
        <v>0</v>
      </c>
      <c r="U56" s="1">
        <v>0</v>
      </c>
      <c r="V56" s="1">
        <v>0</v>
      </c>
    </row>
    <row r="57" spans="1:22">
      <c r="A57" s="1" t="s">
        <v>394</v>
      </c>
      <c r="B57" s="1" t="s">
        <v>395</v>
      </c>
      <c r="C57" s="1">
        <v>0</v>
      </c>
      <c r="D57" s="1">
        <v>0</v>
      </c>
      <c r="E57" s="1">
        <v>0</v>
      </c>
      <c r="F57" s="1">
        <v>0</v>
      </c>
      <c r="G57" s="1">
        <v>0</v>
      </c>
      <c r="H57" s="1">
        <v>0</v>
      </c>
      <c r="I57" s="1">
        <v>0</v>
      </c>
      <c r="J57" s="1">
        <v>0</v>
      </c>
      <c r="K57" s="1">
        <v>0</v>
      </c>
      <c r="L57" s="1">
        <v>0</v>
      </c>
      <c r="M57" s="1">
        <v>0</v>
      </c>
      <c r="N57" s="1">
        <v>0</v>
      </c>
      <c r="O57" s="1">
        <v>0</v>
      </c>
      <c r="P57" s="1">
        <v>0</v>
      </c>
      <c r="Q57" s="1">
        <v>0</v>
      </c>
      <c r="R57" s="1">
        <v>0</v>
      </c>
      <c r="S57" s="1">
        <v>0</v>
      </c>
      <c r="T57" s="1">
        <v>0</v>
      </c>
      <c r="U57" s="1">
        <v>0</v>
      </c>
      <c r="V57" s="1">
        <v>0</v>
      </c>
    </row>
    <row r="58" spans="1:22">
      <c r="A58" s="1" t="s">
        <v>396</v>
      </c>
      <c r="B58" s="1" t="s">
        <v>397</v>
      </c>
      <c r="C58" s="1">
        <v>0</v>
      </c>
      <c r="D58" s="1">
        <v>0</v>
      </c>
      <c r="E58" s="1">
        <v>0</v>
      </c>
      <c r="F58" s="1">
        <v>0</v>
      </c>
      <c r="G58" s="1">
        <v>0</v>
      </c>
      <c r="H58" s="1">
        <v>0</v>
      </c>
      <c r="I58" s="1">
        <v>0</v>
      </c>
      <c r="J58" s="1">
        <v>0</v>
      </c>
      <c r="K58" s="1">
        <v>0</v>
      </c>
      <c r="L58" s="1">
        <v>0</v>
      </c>
      <c r="M58" s="1">
        <v>0</v>
      </c>
      <c r="N58" s="1">
        <v>0</v>
      </c>
      <c r="O58" s="1">
        <v>0</v>
      </c>
      <c r="P58" s="1">
        <v>0</v>
      </c>
      <c r="Q58" s="1">
        <v>0</v>
      </c>
      <c r="R58" s="1">
        <v>0</v>
      </c>
      <c r="S58" s="1">
        <v>0</v>
      </c>
      <c r="T58" s="1">
        <v>0</v>
      </c>
      <c r="U58" s="1">
        <v>0</v>
      </c>
      <c r="V58" s="1">
        <v>0</v>
      </c>
    </row>
    <row r="59" spans="1:22">
      <c r="A59" s="1" t="s">
        <v>398</v>
      </c>
      <c r="B59" s="1" t="s">
        <v>399</v>
      </c>
      <c r="C59" s="1">
        <v>0</v>
      </c>
      <c r="D59" s="1">
        <v>0</v>
      </c>
      <c r="E59" s="1">
        <v>0</v>
      </c>
      <c r="F59" s="1">
        <v>0</v>
      </c>
      <c r="G59" s="1">
        <v>0</v>
      </c>
      <c r="H59" s="1">
        <v>0</v>
      </c>
      <c r="I59" s="1">
        <v>0</v>
      </c>
      <c r="J59" s="1">
        <v>0</v>
      </c>
      <c r="K59" s="1">
        <v>0</v>
      </c>
      <c r="L59" s="1">
        <v>0</v>
      </c>
      <c r="M59" s="1">
        <v>0</v>
      </c>
      <c r="N59" s="1">
        <v>0</v>
      </c>
      <c r="O59" s="1">
        <v>0</v>
      </c>
      <c r="P59" s="1">
        <v>0</v>
      </c>
      <c r="Q59" s="1">
        <v>0</v>
      </c>
      <c r="R59" s="1">
        <v>0</v>
      </c>
      <c r="S59" s="1">
        <v>0</v>
      </c>
      <c r="T59" s="1">
        <v>0</v>
      </c>
      <c r="U59" s="1">
        <v>0</v>
      </c>
      <c r="V59" s="1">
        <v>0</v>
      </c>
    </row>
    <row r="60" spans="1:22">
      <c r="A60" s="1" t="s">
        <v>400</v>
      </c>
      <c r="B60" s="1" t="s">
        <v>401</v>
      </c>
      <c r="C60" s="1">
        <v>0</v>
      </c>
      <c r="D60" s="1">
        <v>0</v>
      </c>
      <c r="E60" s="1">
        <v>0</v>
      </c>
      <c r="F60" s="1">
        <v>0</v>
      </c>
      <c r="G60" s="1">
        <v>0</v>
      </c>
      <c r="H60" s="1">
        <v>0</v>
      </c>
      <c r="I60" s="1">
        <v>0</v>
      </c>
      <c r="J60" s="1">
        <v>0</v>
      </c>
      <c r="K60" s="1">
        <v>0</v>
      </c>
      <c r="L60" s="1">
        <v>0</v>
      </c>
      <c r="M60" s="1">
        <v>0</v>
      </c>
      <c r="N60" s="1">
        <v>0</v>
      </c>
      <c r="O60" s="1">
        <v>0</v>
      </c>
      <c r="P60" s="1">
        <v>0</v>
      </c>
      <c r="Q60" s="1">
        <v>0</v>
      </c>
      <c r="R60" s="1">
        <v>0</v>
      </c>
      <c r="S60" s="1">
        <v>0</v>
      </c>
      <c r="T60" s="1">
        <v>0</v>
      </c>
      <c r="U60" s="1">
        <v>0</v>
      </c>
      <c r="V60" s="1">
        <v>0</v>
      </c>
    </row>
    <row r="61" spans="1:22">
      <c r="A61" s="1" t="s">
        <v>2756</v>
      </c>
      <c r="B61" s="1" t="s">
        <v>403</v>
      </c>
      <c r="C61" s="1">
        <v>0</v>
      </c>
      <c r="D61" s="1">
        <v>0</v>
      </c>
      <c r="E61" s="1">
        <v>0</v>
      </c>
      <c r="F61" s="1">
        <v>0</v>
      </c>
      <c r="G61" s="1">
        <v>0</v>
      </c>
      <c r="H61" s="1">
        <v>0</v>
      </c>
      <c r="I61" s="1">
        <v>0</v>
      </c>
      <c r="J61" s="1">
        <v>0</v>
      </c>
      <c r="K61" s="1">
        <v>0</v>
      </c>
      <c r="L61" s="1">
        <v>0</v>
      </c>
      <c r="M61" s="1">
        <v>0</v>
      </c>
      <c r="N61" s="1">
        <v>0</v>
      </c>
      <c r="O61" s="1">
        <v>0</v>
      </c>
      <c r="P61" s="1">
        <v>0</v>
      </c>
      <c r="Q61" s="1">
        <v>0</v>
      </c>
      <c r="R61" s="1">
        <v>0</v>
      </c>
      <c r="S61" s="1">
        <v>0</v>
      </c>
      <c r="T61" s="1">
        <v>0</v>
      </c>
      <c r="U61" s="1">
        <v>0</v>
      </c>
      <c r="V61" s="1">
        <v>0</v>
      </c>
    </row>
    <row r="62" spans="1:22">
      <c r="A62" s="1" t="s">
        <v>404</v>
      </c>
      <c r="B62" s="1" t="s">
        <v>405</v>
      </c>
      <c r="C62" s="1">
        <v>0</v>
      </c>
      <c r="D62" s="1">
        <v>0</v>
      </c>
      <c r="E62" s="1">
        <v>0</v>
      </c>
      <c r="F62" s="1">
        <v>0</v>
      </c>
      <c r="G62" s="1">
        <v>0</v>
      </c>
      <c r="H62" s="1">
        <v>0</v>
      </c>
      <c r="I62" s="1">
        <v>0</v>
      </c>
      <c r="J62" s="1">
        <v>0</v>
      </c>
      <c r="K62" s="1">
        <v>0</v>
      </c>
      <c r="L62" s="1">
        <v>0</v>
      </c>
      <c r="M62" s="1">
        <v>0</v>
      </c>
      <c r="N62" s="1">
        <v>0</v>
      </c>
      <c r="O62" s="1">
        <v>0</v>
      </c>
      <c r="P62" s="1">
        <v>0</v>
      </c>
      <c r="Q62" s="1">
        <v>0</v>
      </c>
      <c r="R62" s="1">
        <v>0</v>
      </c>
      <c r="S62" s="1">
        <v>0</v>
      </c>
      <c r="T62" s="1">
        <v>0</v>
      </c>
      <c r="U62" s="1">
        <v>0</v>
      </c>
      <c r="V62" s="1">
        <v>0</v>
      </c>
    </row>
    <row r="63" spans="1:22">
      <c r="A63" s="1" t="s">
        <v>2757</v>
      </c>
      <c r="B63" s="1" t="s">
        <v>407</v>
      </c>
      <c r="C63" s="1">
        <v>0</v>
      </c>
      <c r="D63" s="1">
        <v>0</v>
      </c>
      <c r="E63" s="1">
        <v>0</v>
      </c>
      <c r="F63" s="1">
        <v>0</v>
      </c>
      <c r="G63" s="1">
        <v>0</v>
      </c>
      <c r="H63" s="1">
        <v>0</v>
      </c>
      <c r="I63" s="1">
        <v>0</v>
      </c>
      <c r="J63" s="1">
        <v>0</v>
      </c>
      <c r="K63" s="1">
        <v>0</v>
      </c>
      <c r="L63" s="1">
        <v>0</v>
      </c>
      <c r="M63" s="1">
        <v>0</v>
      </c>
      <c r="N63" s="1">
        <v>0</v>
      </c>
      <c r="O63" s="1">
        <v>0</v>
      </c>
      <c r="P63" s="1">
        <v>0</v>
      </c>
      <c r="Q63" s="1">
        <v>0</v>
      </c>
      <c r="R63" s="1">
        <v>0</v>
      </c>
      <c r="S63" s="1">
        <v>0</v>
      </c>
      <c r="T63" s="1">
        <v>0</v>
      </c>
      <c r="U63" s="1">
        <v>0</v>
      </c>
      <c r="V63" s="1">
        <v>0</v>
      </c>
    </row>
    <row r="64" spans="1:22">
      <c r="A64" s="1" t="s">
        <v>408</v>
      </c>
      <c r="B64" s="1" t="s">
        <v>409</v>
      </c>
      <c r="C64" s="1">
        <v>0</v>
      </c>
      <c r="D64" s="1">
        <v>0</v>
      </c>
      <c r="E64" s="1">
        <v>0</v>
      </c>
      <c r="F64" s="1">
        <v>0</v>
      </c>
      <c r="G64" s="1">
        <v>0</v>
      </c>
      <c r="H64" s="1">
        <v>0</v>
      </c>
      <c r="I64" s="1">
        <v>0</v>
      </c>
      <c r="J64" s="1">
        <v>0</v>
      </c>
      <c r="K64" s="1">
        <v>0</v>
      </c>
      <c r="L64" s="1">
        <v>0</v>
      </c>
      <c r="M64" s="1">
        <v>0</v>
      </c>
      <c r="N64" s="1">
        <v>0</v>
      </c>
      <c r="O64" s="1">
        <v>0</v>
      </c>
      <c r="P64" s="1">
        <v>0</v>
      </c>
      <c r="Q64" s="1">
        <v>0</v>
      </c>
      <c r="R64" s="1">
        <v>0</v>
      </c>
      <c r="S64" s="1">
        <v>0</v>
      </c>
      <c r="T64" s="1">
        <v>0</v>
      </c>
      <c r="U64" s="1">
        <v>0</v>
      </c>
      <c r="V64" s="1">
        <v>0</v>
      </c>
    </row>
    <row r="65" spans="1:22">
      <c r="A65" s="1" t="s">
        <v>411</v>
      </c>
      <c r="B65" s="1" t="s">
        <v>412</v>
      </c>
      <c r="C65" s="1">
        <v>0</v>
      </c>
      <c r="D65" s="1">
        <v>0</v>
      </c>
      <c r="E65" s="1">
        <v>0</v>
      </c>
      <c r="F65" s="1">
        <v>0</v>
      </c>
      <c r="G65" s="1">
        <v>0</v>
      </c>
      <c r="H65" s="1">
        <v>0</v>
      </c>
      <c r="I65" s="1">
        <v>0</v>
      </c>
      <c r="J65" s="1">
        <v>0</v>
      </c>
      <c r="K65" s="1">
        <v>0</v>
      </c>
      <c r="L65" s="1">
        <v>0</v>
      </c>
      <c r="M65" s="1">
        <v>0</v>
      </c>
      <c r="N65" s="1">
        <v>0</v>
      </c>
      <c r="O65" s="1">
        <v>0</v>
      </c>
      <c r="P65" s="1">
        <v>0</v>
      </c>
      <c r="Q65" s="1">
        <v>0</v>
      </c>
      <c r="R65" s="1">
        <v>0</v>
      </c>
      <c r="S65" s="1">
        <v>0</v>
      </c>
      <c r="T65" s="1">
        <v>0</v>
      </c>
      <c r="U65" s="1">
        <v>0</v>
      </c>
      <c r="V65" s="1">
        <v>0</v>
      </c>
    </row>
    <row r="66" spans="1:22">
      <c r="A66" s="1" t="s">
        <v>413</v>
      </c>
      <c r="B66" s="1" t="s">
        <v>414</v>
      </c>
      <c r="C66" s="1">
        <v>0</v>
      </c>
      <c r="D66" s="1">
        <v>0</v>
      </c>
      <c r="E66" s="1">
        <v>0</v>
      </c>
      <c r="F66" s="1">
        <v>0</v>
      </c>
      <c r="G66" s="1">
        <v>0</v>
      </c>
      <c r="H66" s="1">
        <v>0</v>
      </c>
      <c r="I66" s="1">
        <v>0</v>
      </c>
      <c r="J66" s="1">
        <v>0</v>
      </c>
      <c r="K66" s="1">
        <v>0</v>
      </c>
      <c r="L66" s="1">
        <v>0</v>
      </c>
      <c r="M66" s="1">
        <v>0</v>
      </c>
      <c r="N66" s="1">
        <v>0</v>
      </c>
      <c r="O66" s="1">
        <v>0</v>
      </c>
      <c r="P66" s="1">
        <v>0</v>
      </c>
      <c r="Q66" s="1">
        <v>0</v>
      </c>
      <c r="R66" s="1">
        <v>0</v>
      </c>
      <c r="S66" s="1">
        <v>0</v>
      </c>
      <c r="T66" s="1">
        <v>0</v>
      </c>
      <c r="U66" s="1">
        <v>0</v>
      </c>
      <c r="V66" s="1">
        <v>0</v>
      </c>
    </row>
    <row r="67" spans="1:22">
      <c r="A67" s="1" t="s">
        <v>577</v>
      </c>
      <c r="B67" s="1" t="s">
        <v>416</v>
      </c>
      <c r="C67" s="1">
        <v>0</v>
      </c>
      <c r="D67" s="1">
        <v>0</v>
      </c>
      <c r="E67" s="1">
        <v>0</v>
      </c>
      <c r="F67" s="1">
        <v>0</v>
      </c>
      <c r="G67" s="1">
        <v>0</v>
      </c>
      <c r="H67" s="1">
        <v>0</v>
      </c>
      <c r="I67" s="1">
        <v>0</v>
      </c>
      <c r="J67" s="1">
        <v>0</v>
      </c>
      <c r="K67" s="1">
        <v>0</v>
      </c>
      <c r="L67" s="1">
        <v>0</v>
      </c>
      <c r="M67" s="1">
        <v>0</v>
      </c>
      <c r="N67" s="1">
        <v>0</v>
      </c>
      <c r="O67" s="1">
        <v>0</v>
      </c>
      <c r="P67" s="1">
        <v>0</v>
      </c>
      <c r="Q67" s="1">
        <v>0</v>
      </c>
      <c r="R67" s="1">
        <v>0</v>
      </c>
      <c r="S67" s="1">
        <v>0</v>
      </c>
      <c r="T67" s="1">
        <v>0</v>
      </c>
      <c r="U67" s="1">
        <v>0</v>
      </c>
      <c r="V67" s="1">
        <v>0</v>
      </c>
    </row>
    <row r="68" spans="1:22">
      <c r="A68" s="1" t="s">
        <v>578</v>
      </c>
      <c r="B68" s="1" t="s">
        <v>418</v>
      </c>
      <c r="C68" s="1">
        <v>0</v>
      </c>
      <c r="D68" s="1">
        <v>0</v>
      </c>
      <c r="E68" s="1">
        <v>0</v>
      </c>
      <c r="F68" s="1">
        <v>0</v>
      </c>
      <c r="G68" s="1">
        <v>0</v>
      </c>
      <c r="H68" s="1">
        <v>0</v>
      </c>
      <c r="I68" s="1">
        <v>0</v>
      </c>
      <c r="J68" s="1">
        <v>0</v>
      </c>
      <c r="K68" s="1">
        <v>0</v>
      </c>
      <c r="L68" s="1">
        <v>0</v>
      </c>
      <c r="M68" s="1">
        <v>0</v>
      </c>
      <c r="N68" s="1">
        <v>0</v>
      </c>
      <c r="O68" s="1">
        <v>0</v>
      </c>
      <c r="P68" s="1">
        <v>0</v>
      </c>
      <c r="Q68" s="1">
        <v>0</v>
      </c>
      <c r="R68" s="1">
        <v>0</v>
      </c>
      <c r="S68" s="1">
        <v>0</v>
      </c>
      <c r="T68" s="1">
        <v>0</v>
      </c>
      <c r="U68" s="1">
        <v>0</v>
      </c>
      <c r="V68" s="1">
        <v>0</v>
      </c>
    </row>
    <row r="69" spans="1:22">
      <c r="A69" s="1" t="s">
        <v>419</v>
      </c>
      <c r="B69" s="1" t="s">
        <v>420</v>
      </c>
      <c r="C69" s="1">
        <v>0</v>
      </c>
      <c r="D69" s="1">
        <v>0</v>
      </c>
      <c r="E69" s="1">
        <v>0</v>
      </c>
      <c r="F69" s="1">
        <v>0</v>
      </c>
      <c r="G69" s="1">
        <v>0</v>
      </c>
      <c r="H69" s="1">
        <v>0</v>
      </c>
      <c r="I69" s="1">
        <v>0</v>
      </c>
      <c r="J69" s="1">
        <v>0</v>
      </c>
      <c r="K69" s="1">
        <v>0</v>
      </c>
      <c r="L69" s="1">
        <v>0</v>
      </c>
      <c r="M69" s="1">
        <v>0</v>
      </c>
      <c r="N69" s="1">
        <v>0</v>
      </c>
      <c r="O69" s="1">
        <v>0</v>
      </c>
      <c r="P69" s="1">
        <v>0</v>
      </c>
      <c r="Q69" s="1">
        <v>0</v>
      </c>
      <c r="R69" s="1">
        <v>0</v>
      </c>
      <c r="S69" s="1">
        <v>0</v>
      </c>
      <c r="T69" s="1">
        <v>0</v>
      </c>
      <c r="U69" s="1">
        <v>0</v>
      </c>
      <c r="V69" s="1">
        <v>0</v>
      </c>
    </row>
    <row r="70" spans="1:22">
      <c r="A70" s="1" t="s">
        <v>421</v>
      </c>
      <c r="B70" s="1" t="s">
        <v>422</v>
      </c>
      <c r="C70" s="1">
        <v>0</v>
      </c>
      <c r="D70" s="1">
        <v>0</v>
      </c>
      <c r="E70" s="1">
        <v>0</v>
      </c>
      <c r="F70" s="1">
        <v>0</v>
      </c>
      <c r="G70" s="1">
        <v>0</v>
      </c>
      <c r="H70" s="1">
        <v>0</v>
      </c>
      <c r="I70" s="1">
        <v>0</v>
      </c>
      <c r="J70" s="1">
        <v>0</v>
      </c>
      <c r="K70" s="1">
        <v>0</v>
      </c>
      <c r="L70" s="1">
        <v>0</v>
      </c>
      <c r="M70" s="1">
        <v>0</v>
      </c>
      <c r="N70" s="1">
        <v>0</v>
      </c>
      <c r="O70" s="1">
        <v>0</v>
      </c>
      <c r="P70" s="1">
        <v>0</v>
      </c>
      <c r="Q70" s="1">
        <v>0</v>
      </c>
      <c r="R70" s="1">
        <v>0</v>
      </c>
      <c r="S70" s="1">
        <v>0</v>
      </c>
      <c r="T70" s="1">
        <v>0</v>
      </c>
      <c r="U70" s="1">
        <v>0</v>
      </c>
      <c r="V70" s="1">
        <v>0</v>
      </c>
    </row>
    <row r="71" spans="1:22">
      <c r="A71" s="1" t="s">
        <v>423</v>
      </c>
      <c r="B71" s="1" t="s">
        <v>424</v>
      </c>
      <c r="C71" s="1">
        <v>0</v>
      </c>
      <c r="D71" s="1">
        <v>0</v>
      </c>
      <c r="E71" s="1">
        <v>0</v>
      </c>
      <c r="F71" s="1">
        <v>0</v>
      </c>
      <c r="G71" s="1">
        <v>0</v>
      </c>
      <c r="H71" s="1">
        <v>0</v>
      </c>
      <c r="I71" s="1">
        <v>0</v>
      </c>
      <c r="J71" s="1">
        <v>0</v>
      </c>
      <c r="K71" s="1">
        <v>0</v>
      </c>
      <c r="L71" s="1">
        <v>0</v>
      </c>
      <c r="M71" s="1">
        <v>0</v>
      </c>
      <c r="N71" s="1">
        <v>0</v>
      </c>
      <c r="O71" s="1">
        <v>0</v>
      </c>
      <c r="P71" s="1">
        <v>0</v>
      </c>
      <c r="Q71" s="1">
        <v>0</v>
      </c>
      <c r="R71" s="1">
        <v>0</v>
      </c>
      <c r="S71" s="1">
        <v>0</v>
      </c>
      <c r="T71" s="1">
        <v>0</v>
      </c>
      <c r="U71" s="1">
        <v>0</v>
      </c>
      <c r="V71" s="1">
        <v>0</v>
      </c>
    </row>
    <row r="72" spans="1:22">
      <c r="A72" s="1" t="s">
        <v>425</v>
      </c>
      <c r="B72" s="1" t="s">
        <v>426</v>
      </c>
      <c r="C72" s="1">
        <v>0</v>
      </c>
      <c r="D72" s="1">
        <v>0</v>
      </c>
      <c r="E72" s="1">
        <v>0</v>
      </c>
      <c r="F72" s="1">
        <v>0</v>
      </c>
      <c r="G72" s="1">
        <v>0</v>
      </c>
      <c r="H72" s="1">
        <v>0</v>
      </c>
      <c r="I72" s="1">
        <v>0</v>
      </c>
      <c r="J72" s="1">
        <v>0</v>
      </c>
      <c r="K72" s="1">
        <v>0</v>
      </c>
      <c r="L72" s="1">
        <v>0</v>
      </c>
      <c r="M72" s="1">
        <v>0</v>
      </c>
      <c r="N72" s="1">
        <v>0</v>
      </c>
      <c r="O72" s="1">
        <v>0</v>
      </c>
      <c r="P72" s="1">
        <v>0</v>
      </c>
      <c r="Q72" s="1">
        <v>0</v>
      </c>
      <c r="R72" s="1">
        <v>0</v>
      </c>
      <c r="S72" s="1">
        <v>0</v>
      </c>
      <c r="T72" s="1">
        <v>0</v>
      </c>
      <c r="U72" s="1">
        <v>0</v>
      </c>
      <c r="V72" s="1">
        <v>0</v>
      </c>
    </row>
    <row r="73" spans="1:22">
      <c r="A73" s="1" t="s">
        <v>427</v>
      </c>
      <c r="B73" s="1" t="s">
        <v>428</v>
      </c>
      <c r="C73" s="1">
        <v>0</v>
      </c>
      <c r="D73" s="1">
        <v>0</v>
      </c>
      <c r="E73" s="1">
        <v>0</v>
      </c>
      <c r="F73" s="1">
        <v>0</v>
      </c>
      <c r="G73" s="1">
        <v>0</v>
      </c>
      <c r="H73" s="1">
        <v>0</v>
      </c>
      <c r="I73" s="1">
        <v>0</v>
      </c>
      <c r="J73" s="1">
        <v>0</v>
      </c>
      <c r="K73" s="1">
        <v>0</v>
      </c>
      <c r="L73" s="1">
        <v>0</v>
      </c>
      <c r="M73" s="1">
        <v>0</v>
      </c>
      <c r="N73" s="1">
        <v>0</v>
      </c>
      <c r="O73" s="1">
        <v>0</v>
      </c>
      <c r="P73" s="1">
        <v>0</v>
      </c>
      <c r="Q73" s="1">
        <v>0</v>
      </c>
      <c r="R73" s="1">
        <v>0</v>
      </c>
      <c r="S73" s="1">
        <v>0</v>
      </c>
      <c r="T73" s="1">
        <v>0</v>
      </c>
      <c r="U73" s="1">
        <v>0</v>
      </c>
      <c r="V73" s="1">
        <v>0</v>
      </c>
    </row>
    <row r="74" spans="1:22">
      <c r="A74" s="1" t="s">
        <v>429</v>
      </c>
      <c r="B74" s="1" t="s">
        <v>430</v>
      </c>
      <c r="C74" s="1">
        <v>0</v>
      </c>
      <c r="D74" s="1">
        <v>0</v>
      </c>
      <c r="E74" s="1">
        <v>0</v>
      </c>
      <c r="F74" s="1">
        <v>0</v>
      </c>
      <c r="G74" s="1">
        <v>0</v>
      </c>
      <c r="H74" s="1">
        <v>0</v>
      </c>
      <c r="I74" s="1">
        <v>0</v>
      </c>
      <c r="J74" s="1">
        <v>0</v>
      </c>
      <c r="K74" s="1">
        <v>0</v>
      </c>
      <c r="L74" s="1">
        <v>0</v>
      </c>
      <c r="M74" s="1">
        <v>0</v>
      </c>
      <c r="N74" s="1">
        <v>0</v>
      </c>
      <c r="O74" s="1">
        <v>0</v>
      </c>
      <c r="P74" s="1">
        <v>0</v>
      </c>
      <c r="Q74" s="1">
        <v>0</v>
      </c>
      <c r="R74" s="1">
        <v>0</v>
      </c>
      <c r="S74" s="1">
        <v>0</v>
      </c>
      <c r="T74" s="1">
        <v>0</v>
      </c>
      <c r="U74" s="1">
        <v>0</v>
      </c>
      <c r="V74" s="1">
        <v>0</v>
      </c>
    </row>
    <row r="75" spans="1:22">
      <c r="A75" s="1" t="s">
        <v>431</v>
      </c>
      <c r="B75" s="1" t="s">
        <v>432</v>
      </c>
      <c r="C75" s="1">
        <v>0</v>
      </c>
      <c r="D75" s="1">
        <v>0</v>
      </c>
      <c r="E75" s="1">
        <v>0</v>
      </c>
      <c r="F75" s="1">
        <v>0</v>
      </c>
      <c r="G75" s="1">
        <v>0</v>
      </c>
      <c r="H75" s="1">
        <v>0</v>
      </c>
      <c r="I75" s="1">
        <v>0</v>
      </c>
      <c r="J75" s="1">
        <v>0</v>
      </c>
      <c r="K75" s="1">
        <v>0</v>
      </c>
      <c r="L75" s="1">
        <v>0</v>
      </c>
      <c r="M75" s="1">
        <v>0</v>
      </c>
      <c r="N75" s="1">
        <v>0</v>
      </c>
      <c r="O75" s="1">
        <v>0</v>
      </c>
      <c r="P75" s="1">
        <v>0</v>
      </c>
      <c r="Q75" s="1">
        <v>0</v>
      </c>
      <c r="R75" s="1">
        <v>0</v>
      </c>
      <c r="S75" s="1">
        <v>0</v>
      </c>
      <c r="T75" s="1">
        <v>0</v>
      </c>
      <c r="U75" s="1">
        <v>0</v>
      </c>
      <c r="V75" s="1">
        <v>0</v>
      </c>
    </row>
    <row r="76" spans="1:22">
      <c r="A76" s="1" t="s">
        <v>433</v>
      </c>
      <c r="B76" s="1" t="s">
        <v>434</v>
      </c>
      <c r="C76" s="1">
        <v>0</v>
      </c>
      <c r="D76" s="1">
        <v>0</v>
      </c>
      <c r="E76" s="1">
        <v>0</v>
      </c>
      <c r="F76" s="1">
        <v>0</v>
      </c>
      <c r="G76" s="1">
        <v>0</v>
      </c>
      <c r="H76" s="1">
        <v>0</v>
      </c>
      <c r="I76" s="1">
        <v>0</v>
      </c>
      <c r="J76" s="1">
        <v>0</v>
      </c>
      <c r="K76" s="1">
        <v>0</v>
      </c>
      <c r="L76" s="1">
        <v>0</v>
      </c>
      <c r="M76" s="1">
        <v>0</v>
      </c>
      <c r="N76" s="1">
        <v>0</v>
      </c>
      <c r="O76" s="1">
        <v>0</v>
      </c>
      <c r="P76" s="1">
        <v>0</v>
      </c>
      <c r="Q76" s="1">
        <v>0</v>
      </c>
      <c r="R76" s="1">
        <v>0</v>
      </c>
      <c r="S76" s="1">
        <v>0</v>
      </c>
      <c r="T76" s="1">
        <v>0</v>
      </c>
      <c r="U76" s="1">
        <v>0</v>
      </c>
      <c r="V76" s="1">
        <v>0</v>
      </c>
    </row>
    <row r="77" spans="1:22">
      <c r="A77" s="1" t="s">
        <v>435</v>
      </c>
      <c r="B77" s="1" t="s">
        <v>436</v>
      </c>
      <c r="C77" s="1">
        <v>0</v>
      </c>
      <c r="D77" s="1">
        <v>0</v>
      </c>
      <c r="E77" s="1">
        <v>0</v>
      </c>
      <c r="F77" s="1">
        <v>0</v>
      </c>
      <c r="G77" s="1">
        <v>0</v>
      </c>
      <c r="H77" s="1">
        <v>0</v>
      </c>
      <c r="I77" s="1">
        <v>0</v>
      </c>
      <c r="J77" s="1">
        <v>0</v>
      </c>
      <c r="K77" s="1">
        <v>0</v>
      </c>
      <c r="L77" s="1">
        <v>0</v>
      </c>
      <c r="M77" s="1">
        <v>0</v>
      </c>
      <c r="N77" s="1">
        <v>0</v>
      </c>
      <c r="O77" s="1">
        <v>0</v>
      </c>
      <c r="P77" s="1">
        <v>0</v>
      </c>
      <c r="Q77" s="1">
        <v>0</v>
      </c>
      <c r="R77" s="1">
        <v>0</v>
      </c>
      <c r="S77" s="1">
        <v>0</v>
      </c>
      <c r="T77" s="1">
        <v>0</v>
      </c>
      <c r="U77" s="1">
        <v>0</v>
      </c>
      <c r="V77" s="1">
        <v>0</v>
      </c>
    </row>
    <row r="78" spans="1:22">
      <c r="A78" s="1" t="s">
        <v>579</v>
      </c>
      <c r="B78" s="1" t="s">
        <v>438</v>
      </c>
      <c r="C78" s="1">
        <v>0</v>
      </c>
      <c r="D78" s="1">
        <v>0</v>
      </c>
      <c r="E78" s="1">
        <v>0</v>
      </c>
      <c r="F78" s="1">
        <v>0</v>
      </c>
      <c r="G78" s="1">
        <v>0</v>
      </c>
      <c r="H78" s="1">
        <v>0</v>
      </c>
      <c r="I78" s="1">
        <v>0</v>
      </c>
      <c r="J78" s="1">
        <v>0</v>
      </c>
      <c r="K78" s="1">
        <v>0</v>
      </c>
      <c r="L78" s="1">
        <v>0</v>
      </c>
      <c r="M78" s="1">
        <v>0</v>
      </c>
      <c r="N78" s="1">
        <v>0</v>
      </c>
      <c r="O78" s="1">
        <v>0</v>
      </c>
      <c r="P78" s="1">
        <v>0</v>
      </c>
      <c r="Q78" s="1">
        <v>0</v>
      </c>
      <c r="R78" s="1">
        <v>0</v>
      </c>
      <c r="S78" s="1">
        <v>0</v>
      </c>
      <c r="T78" s="1">
        <v>0</v>
      </c>
      <c r="U78" s="1">
        <v>0</v>
      </c>
      <c r="V78" s="1">
        <v>0</v>
      </c>
    </row>
    <row r="79" spans="1:22">
      <c r="A79" s="1" t="s">
        <v>580</v>
      </c>
      <c r="B79" s="1" t="s">
        <v>440</v>
      </c>
      <c r="C79" s="1">
        <v>0</v>
      </c>
      <c r="D79" s="1">
        <v>0</v>
      </c>
      <c r="E79" s="1">
        <v>0</v>
      </c>
      <c r="F79" s="1">
        <v>0</v>
      </c>
      <c r="G79" s="1">
        <v>0</v>
      </c>
      <c r="H79" s="1">
        <v>0</v>
      </c>
      <c r="I79" s="1">
        <v>0</v>
      </c>
      <c r="J79" s="1">
        <v>0</v>
      </c>
      <c r="K79" s="1">
        <v>0</v>
      </c>
      <c r="L79" s="1">
        <v>0</v>
      </c>
      <c r="M79" s="1">
        <v>0</v>
      </c>
      <c r="N79" s="1">
        <v>0</v>
      </c>
      <c r="O79" s="1">
        <v>0</v>
      </c>
      <c r="P79" s="1">
        <v>0</v>
      </c>
      <c r="Q79" s="1">
        <v>0</v>
      </c>
      <c r="R79" s="1">
        <v>0</v>
      </c>
      <c r="S79" s="1">
        <v>0</v>
      </c>
      <c r="T79" s="1">
        <v>0</v>
      </c>
      <c r="U79" s="1">
        <v>0</v>
      </c>
      <c r="V79" s="1">
        <v>0</v>
      </c>
    </row>
    <row r="80" spans="1:22">
      <c r="A80" s="1" t="s">
        <v>441</v>
      </c>
      <c r="B80" s="1" t="s">
        <v>442</v>
      </c>
      <c r="C80" s="1">
        <v>0</v>
      </c>
      <c r="D80" s="1">
        <v>0</v>
      </c>
      <c r="E80" s="1">
        <v>0</v>
      </c>
      <c r="F80" s="1">
        <v>0</v>
      </c>
      <c r="G80" s="1">
        <v>0</v>
      </c>
      <c r="H80" s="1">
        <v>0</v>
      </c>
      <c r="I80" s="1">
        <v>0</v>
      </c>
      <c r="J80" s="1">
        <v>0</v>
      </c>
      <c r="K80" s="1">
        <v>0</v>
      </c>
      <c r="L80" s="1">
        <v>0</v>
      </c>
      <c r="M80" s="1">
        <v>0</v>
      </c>
      <c r="N80" s="1">
        <v>0</v>
      </c>
      <c r="O80" s="1">
        <v>0</v>
      </c>
      <c r="P80" s="1">
        <v>0</v>
      </c>
      <c r="Q80" s="1">
        <v>0</v>
      </c>
      <c r="R80" s="1">
        <v>0</v>
      </c>
      <c r="S80" s="1">
        <v>0</v>
      </c>
      <c r="T80" s="1">
        <v>0</v>
      </c>
      <c r="U80" s="1">
        <v>0</v>
      </c>
      <c r="V80" s="1">
        <v>0</v>
      </c>
    </row>
    <row r="81" spans="1:22">
      <c r="A81" s="1" t="s">
        <v>443</v>
      </c>
      <c r="B81" s="1" t="s">
        <v>444</v>
      </c>
      <c r="C81" s="1">
        <v>0</v>
      </c>
      <c r="D81" s="1">
        <v>0</v>
      </c>
      <c r="E81" s="1">
        <v>0</v>
      </c>
      <c r="F81" s="1">
        <v>0</v>
      </c>
      <c r="G81" s="1">
        <v>0</v>
      </c>
      <c r="H81" s="1">
        <v>0</v>
      </c>
      <c r="I81" s="1">
        <v>0</v>
      </c>
      <c r="J81" s="1">
        <v>0</v>
      </c>
      <c r="K81" s="1">
        <v>0</v>
      </c>
      <c r="L81" s="1">
        <v>0</v>
      </c>
      <c r="M81" s="1">
        <v>0</v>
      </c>
      <c r="N81" s="1">
        <v>0</v>
      </c>
      <c r="O81" s="1">
        <v>0</v>
      </c>
      <c r="P81" s="1">
        <v>0</v>
      </c>
      <c r="Q81" s="1">
        <v>0</v>
      </c>
      <c r="R81" s="1">
        <v>0</v>
      </c>
      <c r="S81" s="1">
        <v>0</v>
      </c>
      <c r="T81" s="1">
        <v>0</v>
      </c>
      <c r="U81" s="1">
        <v>0</v>
      </c>
      <c r="V81" s="1">
        <v>0</v>
      </c>
    </row>
    <row r="82" spans="1:22">
      <c r="A82" s="1" t="s">
        <v>445</v>
      </c>
      <c r="B82" s="1" t="s">
        <v>446</v>
      </c>
      <c r="C82" s="1">
        <v>0</v>
      </c>
      <c r="D82" s="1">
        <v>0</v>
      </c>
      <c r="E82" s="1">
        <v>0</v>
      </c>
      <c r="F82" s="1">
        <v>0</v>
      </c>
      <c r="G82" s="1">
        <v>0</v>
      </c>
      <c r="H82" s="1">
        <v>0</v>
      </c>
      <c r="I82" s="1">
        <v>0</v>
      </c>
      <c r="J82" s="1">
        <v>0</v>
      </c>
      <c r="K82" s="1">
        <v>0</v>
      </c>
      <c r="L82" s="1">
        <v>0</v>
      </c>
      <c r="M82" s="1">
        <v>0</v>
      </c>
      <c r="N82" s="1">
        <v>0</v>
      </c>
      <c r="O82" s="1">
        <v>0</v>
      </c>
      <c r="P82" s="1">
        <v>0</v>
      </c>
      <c r="Q82" s="1">
        <v>0</v>
      </c>
      <c r="R82" s="1">
        <v>0</v>
      </c>
      <c r="S82" s="1">
        <v>0</v>
      </c>
      <c r="T82" s="1">
        <v>0</v>
      </c>
      <c r="U82" s="1">
        <v>0</v>
      </c>
      <c r="V82" s="1">
        <v>0</v>
      </c>
    </row>
    <row r="83" spans="1:22">
      <c r="A83" s="1" t="s">
        <v>447</v>
      </c>
      <c r="B83" s="1" t="s">
        <v>448</v>
      </c>
      <c r="C83" s="1">
        <v>0</v>
      </c>
      <c r="D83" s="1">
        <v>0</v>
      </c>
      <c r="E83" s="1">
        <v>0</v>
      </c>
      <c r="F83" s="1">
        <v>0</v>
      </c>
      <c r="G83" s="1">
        <v>0</v>
      </c>
      <c r="H83" s="1">
        <v>0</v>
      </c>
      <c r="I83" s="1">
        <v>0</v>
      </c>
      <c r="J83" s="1">
        <v>0</v>
      </c>
      <c r="K83" s="1">
        <v>0</v>
      </c>
      <c r="L83" s="1">
        <v>0</v>
      </c>
      <c r="M83" s="1">
        <v>0</v>
      </c>
      <c r="N83" s="1">
        <v>0</v>
      </c>
      <c r="O83" s="1">
        <v>0</v>
      </c>
      <c r="P83" s="1">
        <v>0</v>
      </c>
      <c r="Q83" s="1">
        <v>0</v>
      </c>
      <c r="R83" s="1">
        <v>0</v>
      </c>
      <c r="S83" s="1">
        <v>0</v>
      </c>
      <c r="T83" s="1">
        <v>0</v>
      </c>
      <c r="U83" s="1">
        <v>0</v>
      </c>
      <c r="V83" s="1">
        <v>0</v>
      </c>
    </row>
    <row r="84" spans="1:22">
      <c r="A84" s="1" t="s">
        <v>2758</v>
      </c>
      <c r="B84" s="1" t="s">
        <v>450</v>
      </c>
      <c r="C84" s="1">
        <v>0</v>
      </c>
      <c r="D84" s="1">
        <v>0</v>
      </c>
      <c r="E84" s="1">
        <v>0</v>
      </c>
      <c r="F84" s="1">
        <v>0</v>
      </c>
      <c r="G84" s="1">
        <v>0</v>
      </c>
      <c r="H84" s="1">
        <v>0</v>
      </c>
      <c r="I84" s="1">
        <v>0</v>
      </c>
      <c r="J84" s="1">
        <v>0</v>
      </c>
      <c r="K84" s="1">
        <v>0</v>
      </c>
      <c r="L84" s="1">
        <v>0</v>
      </c>
      <c r="M84" s="1">
        <v>0</v>
      </c>
      <c r="N84" s="1">
        <v>0</v>
      </c>
      <c r="O84" s="1">
        <v>0</v>
      </c>
      <c r="P84" s="1">
        <v>0</v>
      </c>
      <c r="Q84" s="1">
        <v>0</v>
      </c>
      <c r="R84" s="1">
        <v>0</v>
      </c>
      <c r="S84" s="1">
        <v>0</v>
      </c>
      <c r="T84" s="1">
        <v>0</v>
      </c>
      <c r="U84" s="1">
        <v>0</v>
      </c>
      <c r="V84" s="1">
        <v>0</v>
      </c>
    </row>
    <row r="85" spans="1:22">
      <c r="A85" s="1" t="s">
        <v>451</v>
      </c>
      <c r="B85" s="1" t="s">
        <v>452</v>
      </c>
      <c r="C85" s="1">
        <v>0</v>
      </c>
      <c r="D85" s="1">
        <v>0</v>
      </c>
      <c r="E85" s="1">
        <v>0</v>
      </c>
      <c r="F85" s="1">
        <v>0</v>
      </c>
      <c r="G85" s="1">
        <v>0</v>
      </c>
      <c r="H85" s="1">
        <v>0</v>
      </c>
      <c r="I85" s="1">
        <v>0</v>
      </c>
      <c r="J85" s="1">
        <v>0</v>
      </c>
      <c r="K85" s="1">
        <v>0</v>
      </c>
      <c r="L85" s="1">
        <v>0</v>
      </c>
      <c r="M85" s="1">
        <v>0</v>
      </c>
      <c r="N85" s="1">
        <v>0</v>
      </c>
      <c r="O85" s="1">
        <v>0</v>
      </c>
      <c r="P85" s="1">
        <v>0</v>
      </c>
      <c r="Q85" s="1">
        <v>0</v>
      </c>
      <c r="R85" s="1">
        <v>0</v>
      </c>
      <c r="S85" s="1">
        <v>0</v>
      </c>
      <c r="T85" s="1">
        <v>0</v>
      </c>
      <c r="U85" s="1">
        <v>0</v>
      </c>
      <c r="V85" s="1">
        <v>0</v>
      </c>
    </row>
    <row r="86" spans="1:22">
      <c r="A86" s="1" t="s">
        <v>453</v>
      </c>
      <c r="B86" s="1" t="s">
        <v>454</v>
      </c>
      <c r="C86" s="1">
        <v>0</v>
      </c>
      <c r="D86" s="1">
        <v>0</v>
      </c>
      <c r="E86" s="1">
        <v>0</v>
      </c>
      <c r="F86" s="1">
        <v>0</v>
      </c>
      <c r="G86" s="1">
        <v>0</v>
      </c>
      <c r="H86" s="1">
        <v>0</v>
      </c>
      <c r="I86" s="1">
        <v>0</v>
      </c>
      <c r="J86" s="1">
        <v>0</v>
      </c>
      <c r="K86" s="1">
        <v>0</v>
      </c>
      <c r="L86" s="1">
        <v>0</v>
      </c>
      <c r="M86" s="1">
        <v>0</v>
      </c>
      <c r="N86" s="1">
        <v>0</v>
      </c>
      <c r="O86" s="1">
        <v>0</v>
      </c>
      <c r="P86" s="1">
        <v>0</v>
      </c>
      <c r="Q86" s="1">
        <v>0</v>
      </c>
      <c r="R86" s="1">
        <v>0</v>
      </c>
      <c r="S86" s="1">
        <v>0</v>
      </c>
      <c r="T86" s="1">
        <v>0</v>
      </c>
      <c r="U86" s="1">
        <v>0</v>
      </c>
      <c r="V86" s="1">
        <v>0</v>
      </c>
    </row>
    <row r="87" spans="1:22">
      <c r="A87" s="1" t="s">
        <v>455</v>
      </c>
      <c r="B87" s="1" t="s">
        <v>456</v>
      </c>
      <c r="C87" s="1">
        <v>0</v>
      </c>
      <c r="D87" s="1">
        <v>0</v>
      </c>
      <c r="E87" s="1">
        <v>0</v>
      </c>
      <c r="F87" s="1">
        <v>0</v>
      </c>
      <c r="G87" s="1">
        <v>0</v>
      </c>
      <c r="H87" s="1">
        <v>0</v>
      </c>
      <c r="I87" s="1">
        <v>0</v>
      </c>
      <c r="J87" s="1">
        <v>0</v>
      </c>
      <c r="K87" s="1">
        <v>0</v>
      </c>
      <c r="L87" s="1">
        <v>0</v>
      </c>
      <c r="M87" s="1">
        <v>0</v>
      </c>
      <c r="N87" s="1">
        <v>0</v>
      </c>
      <c r="O87" s="1">
        <v>0</v>
      </c>
      <c r="P87" s="1">
        <v>0</v>
      </c>
      <c r="Q87" s="1">
        <v>0</v>
      </c>
      <c r="R87" s="1">
        <v>0</v>
      </c>
      <c r="S87" s="1">
        <v>0</v>
      </c>
      <c r="T87" s="1">
        <v>0</v>
      </c>
      <c r="U87" s="1">
        <v>0</v>
      </c>
      <c r="V87" s="1">
        <v>0</v>
      </c>
    </row>
    <row r="88" spans="1:22">
      <c r="A88" s="1" t="s">
        <v>2759</v>
      </c>
      <c r="B88" s="1" t="s">
        <v>458</v>
      </c>
      <c r="C88" s="1">
        <v>0</v>
      </c>
      <c r="D88" s="1">
        <v>0</v>
      </c>
      <c r="E88" s="1">
        <v>0</v>
      </c>
      <c r="F88" s="1">
        <v>0</v>
      </c>
      <c r="G88" s="1">
        <v>0</v>
      </c>
      <c r="H88" s="1">
        <v>0</v>
      </c>
      <c r="I88" s="1">
        <v>0</v>
      </c>
      <c r="J88" s="1">
        <v>0</v>
      </c>
      <c r="K88" s="1">
        <v>0</v>
      </c>
      <c r="L88" s="1">
        <v>0</v>
      </c>
      <c r="M88" s="1">
        <v>0</v>
      </c>
      <c r="N88" s="1">
        <v>0</v>
      </c>
      <c r="O88" s="1">
        <v>0</v>
      </c>
      <c r="P88" s="1">
        <v>0</v>
      </c>
      <c r="Q88" s="1">
        <v>0</v>
      </c>
      <c r="R88" s="1">
        <v>0</v>
      </c>
      <c r="S88" s="1">
        <v>0</v>
      </c>
      <c r="T88" s="1">
        <v>0</v>
      </c>
      <c r="U88" s="1">
        <v>0</v>
      </c>
      <c r="V88" s="1">
        <v>0</v>
      </c>
    </row>
    <row r="89" spans="1:22">
      <c r="A89" s="1" t="s">
        <v>459</v>
      </c>
      <c r="B89" s="1" t="s">
        <v>460</v>
      </c>
      <c r="C89" s="1">
        <v>0</v>
      </c>
      <c r="D89" s="1">
        <v>0</v>
      </c>
      <c r="E89" s="1">
        <v>0</v>
      </c>
      <c r="F89" s="1">
        <v>0</v>
      </c>
      <c r="G89" s="1">
        <v>0</v>
      </c>
      <c r="H89" s="1">
        <v>0</v>
      </c>
      <c r="I89" s="1">
        <v>0</v>
      </c>
      <c r="J89" s="1">
        <v>0</v>
      </c>
      <c r="K89" s="1">
        <v>0</v>
      </c>
      <c r="L89" s="1">
        <v>0</v>
      </c>
      <c r="M89" s="1">
        <v>0</v>
      </c>
      <c r="N89" s="1">
        <v>0</v>
      </c>
      <c r="O89" s="1">
        <v>0</v>
      </c>
      <c r="P89" s="1">
        <v>0</v>
      </c>
      <c r="Q89" s="1">
        <v>0</v>
      </c>
      <c r="R89" s="1">
        <v>0</v>
      </c>
      <c r="S89" s="1">
        <v>0</v>
      </c>
      <c r="T89" s="1">
        <v>0</v>
      </c>
      <c r="U89" s="1">
        <v>0</v>
      </c>
      <c r="V89" s="1">
        <v>0</v>
      </c>
    </row>
    <row r="90" spans="1:22">
      <c r="A90" s="1" t="s">
        <v>461</v>
      </c>
      <c r="B90" s="1" t="s">
        <v>462</v>
      </c>
      <c r="C90" s="1">
        <v>0</v>
      </c>
      <c r="D90" s="1">
        <v>0</v>
      </c>
      <c r="E90" s="1">
        <v>0</v>
      </c>
      <c r="F90" s="1">
        <v>0</v>
      </c>
      <c r="G90" s="1">
        <v>0</v>
      </c>
      <c r="H90" s="1">
        <v>0</v>
      </c>
      <c r="I90" s="1">
        <v>0</v>
      </c>
      <c r="J90" s="1">
        <v>0</v>
      </c>
      <c r="K90" s="1">
        <v>0</v>
      </c>
      <c r="L90" s="1">
        <v>0</v>
      </c>
      <c r="M90" s="1">
        <v>0</v>
      </c>
      <c r="N90" s="1">
        <v>0</v>
      </c>
      <c r="O90" s="1">
        <v>0</v>
      </c>
      <c r="P90" s="1">
        <v>0</v>
      </c>
      <c r="Q90" s="1">
        <v>0</v>
      </c>
      <c r="R90" s="1">
        <v>0</v>
      </c>
      <c r="S90" s="1">
        <v>0</v>
      </c>
      <c r="T90" s="1">
        <v>0</v>
      </c>
      <c r="U90" s="1">
        <v>0</v>
      </c>
      <c r="V90" s="1">
        <v>0</v>
      </c>
    </row>
    <row r="91" spans="1:22">
      <c r="A91" s="1" t="s">
        <v>463</v>
      </c>
      <c r="B91" s="1" t="s">
        <v>464</v>
      </c>
      <c r="C91" s="1">
        <v>0</v>
      </c>
      <c r="D91" s="1">
        <v>0</v>
      </c>
      <c r="E91" s="1">
        <v>0</v>
      </c>
      <c r="F91" s="1">
        <v>0</v>
      </c>
      <c r="G91" s="1">
        <v>0</v>
      </c>
      <c r="H91" s="1">
        <v>0</v>
      </c>
      <c r="I91" s="1">
        <v>0</v>
      </c>
      <c r="J91" s="1">
        <v>0</v>
      </c>
      <c r="K91" s="1">
        <v>0</v>
      </c>
      <c r="L91" s="1">
        <v>0</v>
      </c>
      <c r="M91" s="1">
        <v>0</v>
      </c>
      <c r="N91" s="1">
        <v>0</v>
      </c>
      <c r="O91" s="1">
        <v>0</v>
      </c>
      <c r="P91" s="1">
        <v>0</v>
      </c>
      <c r="Q91" s="1">
        <v>0</v>
      </c>
      <c r="R91" s="1">
        <v>0</v>
      </c>
      <c r="S91" s="1">
        <v>0</v>
      </c>
      <c r="T91" s="1">
        <v>0</v>
      </c>
      <c r="U91" s="1">
        <v>0</v>
      </c>
      <c r="V91" s="1">
        <v>0</v>
      </c>
    </row>
    <row r="92" spans="1:22">
      <c r="A92" s="1" t="s">
        <v>2760</v>
      </c>
      <c r="B92" s="1" t="s">
        <v>466</v>
      </c>
      <c r="C92" s="1">
        <v>0</v>
      </c>
      <c r="D92" s="1">
        <v>0</v>
      </c>
      <c r="E92" s="1">
        <v>0</v>
      </c>
      <c r="F92" s="1">
        <v>0</v>
      </c>
      <c r="G92" s="1">
        <v>0</v>
      </c>
      <c r="H92" s="1">
        <v>0</v>
      </c>
      <c r="I92" s="1">
        <v>0</v>
      </c>
      <c r="J92" s="1">
        <v>0</v>
      </c>
      <c r="K92" s="1">
        <v>0</v>
      </c>
      <c r="L92" s="1">
        <v>0</v>
      </c>
      <c r="M92" s="1">
        <v>0</v>
      </c>
      <c r="N92" s="1">
        <v>0</v>
      </c>
      <c r="O92" s="1">
        <v>0</v>
      </c>
      <c r="P92" s="1">
        <v>0</v>
      </c>
      <c r="Q92" s="1">
        <v>0</v>
      </c>
      <c r="R92" s="1">
        <v>0</v>
      </c>
      <c r="S92" s="1">
        <v>0</v>
      </c>
      <c r="T92" s="1">
        <v>0</v>
      </c>
      <c r="U92" s="1">
        <v>0</v>
      </c>
      <c r="V92" s="1">
        <v>0</v>
      </c>
    </row>
    <row r="93" spans="1:22">
      <c r="A93" s="1" t="s">
        <v>467</v>
      </c>
      <c r="B93" s="1" t="s">
        <v>468</v>
      </c>
      <c r="C93" s="1">
        <v>0</v>
      </c>
      <c r="D93" s="1">
        <v>0</v>
      </c>
      <c r="E93" s="1">
        <v>0</v>
      </c>
      <c r="F93" s="1">
        <v>0</v>
      </c>
      <c r="G93" s="1">
        <v>0</v>
      </c>
      <c r="H93" s="1">
        <v>0</v>
      </c>
      <c r="I93" s="1">
        <v>0</v>
      </c>
      <c r="J93" s="1">
        <v>0</v>
      </c>
      <c r="K93" s="1">
        <v>0</v>
      </c>
      <c r="L93" s="1">
        <v>0</v>
      </c>
      <c r="M93" s="1">
        <v>0</v>
      </c>
      <c r="N93" s="1">
        <v>0</v>
      </c>
      <c r="O93" s="1">
        <v>0</v>
      </c>
      <c r="P93" s="1">
        <v>0</v>
      </c>
      <c r="Q93" s="1">
        <v>0</v>
      </c>
      <c r="R93" s="1">
        <v>0</v>
      </c>
      <c r="S93" s="1">
        <v>0</v>
      </c>
      <c r="T93" s="1">
        <v>0</v>
      </c>
      <c r="U93" s="1">
        <v>0</v>
      </c>
      <c r="V93" s="1">
        <v>0</v>
      </c>
    </row>
    <row r="94" spans="1:22">
      <c r="A94" s="1" t="s">
        <v>469</v>
      </c>
      <c r="B94" s="1" t="s">
        <v>470</v>
      </c>
      <c r="C94" s="1">
        <v>0</v>
      </c>
      <c r="D94" s="1">
        <v>0</v>
      </c>
      <c r="E94" s="1">
        <v>0</v>
      </c>
      <c r="F94" s="1">
        <v>0</v>
      </c>
      <c r="G94" s="1">
        <v>0</v>
      </c>
      <c r="H94" s="1">
        <v>0</v>
      </c>
      <c r="I94" s="1">
        <v>0</v>
      </c>
      <c r="J94" s="1">
        <v>0</v>
      </c>
      <c r="K94" s="1">
        <v>0</v>
      </c>
      <c r="L94" s="1">
        <v>0</v>
      </c>
      <c r="M94" s="1">
        <v>0</v>
      </c>
      <c r="N94" s="1">
        <v>0</v>
      </c>
      <c r="O94" s="1">
        <v>0</v>
      </c>
      <c r="P94" s="1">
        <v>0</v>
      </c>
      <c r="Q94" s="1">
        <v>0</v>
      </c>
      <c r="R94" s="1">
        <v>0</v>
      </c>
      <c r="S94" s="1">
        <v>0</v>
      </c>
      <c r="T94" s="1">
        <v>0</v>
      </c>
      <c r="U94" s="1">
        <v>0</v>
      </c>
      <c r="V94" s="1">
        <v>0</v>
      </c>
    </row>
    <row r="95" spans="1:22">
      <c r="A95" s="1" t="s">
        <v>471</v>
      </c>
      <c r="B95" s="1" t="s">
        <v>472</v>
      </c>
      <c r="C95" s="1">
        <v>0</v>
      </c>
      <c r="D95" s="1">
        <v>0</v>
      </c>
      <c r="E95" s="1">
        <v>0</v>
      </c>
      <c r="F95" s="1">
        <v>0</v>
      </c>
      <c r="G95" s="1">
        <v>0</v>
      </c>
      <c r="H95" s="1">
        <v>0</v>
      </c>
      <c r="I95" s="1">
        <v>0</v>
      </c>
      <c r="J95" s="1">
        <v>0</v>
      </c>
      <c r="K95" s="1">
        <v>0</v>
      </c>
      <c r="L95" s="1">
        <v>0</v>
      </c>
      <c r="M95" s="1">
        <v>0</v>
      </c>
      <c r="N95" s="1">
        <v>0</v>
      </c>
      <c r="O95" s="1">
        <v>0</v>
      </c>
      <c r="P95" s="1">
        <v>0</v>
      </c>
      <c r="Q95" s="1">
        <v>0</v>
      </c>
      <c r="R95" s="1">
        <v>0</v>
      </c>
      <c r="S95" s="1">
        <v>0</v>
      </c>
      <c r="T95" s="1">
        <v>0</v>
      </c>
      <c r="U95" s="1">
        <v>0</v>
      </c>
      <c r="V95" s="1">
        <v>0</v>
      </c>
    </row>
    <row r="96" spans="1:22">
      <c r="A96" s="1" t="s">
        <v>2761</v>
      </c>
      <c r="B96" s="1" t="s">
        <v>474</v>
      </c>
      <c r="C96" s="1">
        <v>0</v>
      </c>
      <c r="D96" s="1">
        <v>0</v>
      </c>
      <c r="E96" s="1">
        <v>0</v>
      </c>
      <c r="F96" s="1">
        <v>0</v>
      </c>
      <c r="G96" s="1">
        <v>0</v>
      </c>
      <c r="H96" s="1">
        <v>0</v>
      </c>
      <c r="I96" s="1">
        <v>0</v>
      </c>
      <c r="J96" s="1">
        <v>0</v>
      </c>
      <c r="K96" s="1">
        <v>0</v>
      </c>
      <c r="L96" s="1">
        <v>0</v>
      </c>
      <c r="M96" s="1">
        <v>0</v>
      </c>
      <c r="N96" s="1">
        <v>0</v>
      </c>
      <c r="O96" s="1">
        <v>0</v>
      </c>
      <c r="P96" s="1">
        <v>0</v>
      </c>
      <c r="Q96" s="1">
        <v>0</v>
      </c>
      <c r="R96" s="1">
        <v>0</v>
      </c>
      <c r="S96" s="1">
        <v>0</v>
      </c>
      <c r="T96" s="1">
        <v>0</v>
      </c>
      <c r="U96" s="1">
        <v>0</v>
      </c>
      <c r="V96" s="1">
        <v>0</v>
      </c>
    </row>
    <row r="97" spans="1:22">
      <c r="A97" s="1" t="s">
        <v>475</v>
      </c>
      <c r="B97" s="1" t="s">
        <v>476</v>
      </c>
      <c r="C97" s="1">
        <v>0</v>
      </c>
      <c r="D97" s="1">
        <v>0</v>
      </c>
      <c r="E97" s="1">
        <v>0</v>
      </c>
      <c r="F97" s="1">
        <v>0</v>
      </c>
      <c r="G97" s="1">
        <v>0</v>
      </c>
      <c r="H97" s="1">
        <v>0</v>
      </c>
      <c r="I97" s="1">
        <v>0</v>
      </c>
      <c r="J97" s="1">
        <v>0</v>
      </c>
      <c r="K97" s="1">
        <v>0</v>
      </c>
      <c r="L97" s="1">
        <v>0</v>
      </c>
      <c r="M97" s="1">
        <v>0</v>
      </c>
      <c r="N97" s="1">
        <v>0</v>
      </c>
      <c r="O97" s="1">
        <v>0</v>
      </c>
      <c r="P97" s="1">
        <v>0</v>
      </c>
      <c r="Q97" s="1">
        <v>0</v>
      </c>
      <c r="R97" s="1">
        <v>0</v>
      </c>
      <c r="S97" s="1">
        <v>0</v>
      </c>
      <c r="T97" s="1">
        <v>0</v>
      </c>
      <c r="U97" s="1">
        <v>0</v>
      </c>
      <c r="V97" s="1">
        <v>0</v>
      </c>
    </row>
    <row r="98" spans="1:22">
      <c r="A98" s="1" t="s">
        <v>477</v>
      </c>
      <c r="B98" s="1" t="s">
        <v>478</v>
      </c>
      <c r="C98" s="1">
        <v>0</v>
      </c>
      <c r="D98" s="1">
        <v>0</v>
      </c>
      <c r="E98" s="1">
        <v>0</v>
      </c>
      <c r="F98" s="1">
        <v>0</v>
      </c>
      <c r="G98" s="1">
        <v>0</v>
      </c>
      <c r="H98" s="1">
        <v>0</v>
      </c>
      <c r="I98" s="1">
        <v>0</v>
      </c>
      <c r="J98" s="1">
        <v>0</v>
      </c>
      <c r="K98" s="1">
        <v>0</v>
      </c>
      <c r="L98" s="1">
        <v>0</v>
      </c>
      <c r="M98" s="1">
        <v>0</v>
      </c>
      <c r="N98" s="1">
        <v>0</v>
      </c>
      <c r="O98" s="1">
        <v>0</v>
      </c>
      <c r="P98" s="1">
        <v>0</v>
      </c>
      <c r="Q98" s="1">
        <v>0</v>
      </c>
      <c r="R98" s="1">
        <v>0</v>
      </c>
      <c r="S98" s="1">
        <v>0</v>
      </c>
      <c r="T98" s="1">
        <v>0</v>
      </c>
      <c r="U98" s="1">
        <v>0</v>
      </c>
      <c r="V98" s="1">
        <v>0</v>
      </c>
    </row>
    <row r="99" spans="1:22">
      <c r="A99" s="1" t="s">
        <v>479</v>
      </c>
      <c r="B99" s="1" t="s">
        <v>480</v>
      </c>
      <c r="C99" s="1">
        <v>0</v>
      </c>
      <c r="D99" s="1">
        <v>0</v>
      </c>
      <c r="E99" s="1">
        <v>0</v>
      </c>
      <c r="F99" s="1">
        <v>0</v>
      </c>
      <c r="G99" s="1">
        <v>0</v>
      </c>
      <c r="H99" s="1">
        <v>0</v>
      </c>
      <c r="I99" s="1">
        <v>0</v>
      </c>
      <c r="J99" s="1">
        <v>0</v>
      </c>
      <c r="K99" s="1">
        <v>0</v>
      </c>
      <c r="L99" s="1">
        <v>0</v>
      </c>
      <c r="M99" s="1">
        <v>0</v>
      </c>
      <c r="N99" s="1">
        <v>0</v>
      </c>
      <c r="O99" s="1">
        <v>0</v>
      </c>
      <c r="P99" s="1">
        <v>0</v>
      </c>
      <c r="Q99" s="1">
        <v>0</v>
      </c>
      <c r="R99" s="1">
        <v>0</v>
      </c>
      <c r="S99" s="1">
        <v>0</v>
      </c>
      <c r="T99" s="1">
        <v>0</v>
      </c>
      <c r="U99" s="1">
        <v>0</v>
      </c>
      <c r="V99" s="1">
        <v>0</v>
      </c>
    </row>
    <row r="100" spans="1:22">
      <c r="A100" s="1" t="s">
        <v>481</v>
      </c>
      <c r="B100" s="1" t="s">
        <v>482</v>
      </c>
      <c r="C100" s="1">
        <v>0</v>
      </c>
      <c r="D100" s="1">
        <v>0</v>
      </c>
      <c r="E100" s="1">
        <v>0</v>
      </c>
      <c r="F100" s="1">
        <v>0</v>
      </c>
      <c r="G100" s="1">
        <v>0</v>
      </c>
      <c r="H100" s="1">
        <v>0</v>
      </c>
      <c r="I100" s="1">
        <v>0</v>
      </c>
      <c r="J100" s="1">
        <v>0</v>
      </c>
      <c r="K100" s="1">
        <v>0</v>
      </c>
      <c r="L100" s="1">
        <v>0</v>
      </c>
      <c r="M100" s="1">
        <v>0</v>
      </c>
      <c r="N100" s="1">
        <v>0</v>
      </c>
      <c r="O100" s="1">
        <v>0</v>
      </c>
      <c r="P100" s="1">
        <v>0</v>
      </c>
      <c r="Q100" s="1">
        <v>0</v>
      </c>
      <c r="R100" s="1">
        <v>0</v>
      </c>
      <c r="S100" s="1">
        <v>0</v>
      </c>
      <c r="T100" s="1">
        <v>0</v>
      </c>
      <c r="U100" s="1">
        <v>0</v>
      </c>
      <c r="V100" s="1">
        <v>0</v>
      </c>
    </row>
    <row r="101" spans="1:22">
      <c r="A101" s="1" t="s">
        <v>483</v>
      </c>
      <c r="B101" s="1" t="s">
        <v>484</v>
      </c>
      <c r="C101" s="1">
        <v>0</v>
      </c>
      <c r="D101" s="1">
        <v>0</v>
      </c>
      <c r="E101" s="1">
        <v>0</v>
      </c>
      <c r="F101" s="1">
        <v>0</v>
      </c>
      <c r="G101" s="1">
        <v>0</v>
      </c>
      <c r="H101" s="1">
        <v>0</v>
      </c>
      <c r="I101" s="1">
        <v>0</v>
      </c>
      <c r="J101" s="1">
        <v>0</v>
      </c>
      <c r="K101" s="1">
        <v>0</v>
      </c>
      <c r="L101" s="1">
        <v>0</v>
      </c>
      <c r="M101" s="1">
        <v>0</v>
      </c>
      <c r="N101" s="1">
        <v>0</v>
      </c>
      <c r="O101" s="1">
        <v>0</v>
      </c>
      <c r="P101" s="1">
        <v>0</v>
      </c>
      <c r="Q101" s="1">
        <v>0</v>
      </c>
      <c r="R101" s="1">
        <v>0</v>
      </c>
      <c r="S101" s="1">
        <v>0</v>
      </c>
      <c r="T101" s="1">
        <v>0</v>
      </c>
      <c r="U101" s="1">
        <v>0</v>
      </c>
      <c r="V101" s="1">
        <v>0</v>
      </c>
    </row>
    <row r="102" spans="1:22">
      <c r="A102" s="1" t="s">
        <v>2762</v>
      </c>
      <c r="B102" s="1" t="s">
        <v>486</v>
      </c>
      <c r="C102" s="1">
        <v>0</v>
      </c>
      <c r="D102" s="1">
        <v>0</v>
      </c>
      <c r="E102" s="1">
        <v>0</v>
      </c>
      <c r="F102" s="1">
        <v>0</v>
      </c>
      <c r="G102" s="1">
        <v>0</v>
      </c>
      <c r="H102" s="1">
        <v>0</v>
      </c>
      <c r="I102" s="1">
        <v>0</v>
      </c>
      <c r="J102" s="1">
        <v>0</v>
      </c>
      <c r="K102" s="1">
        <v>0</v>
      </c>
      <c r="L102" s="1">
        <v>0</v>
      </c>
      <c r="M102" s="1">
        <v>0</v>
      </c>
      <c r="N102" s="1">
        <v>0</v>
      </c>
      <c r="O102" s="1">
        <v>0</v>
      </c>
      <c r="P102" s="1">
        <v>0</v>
      </c>
      <c r="Q102" s="1">
        <v>0</v>
      </c>
      <c r="R102" s="1">
        <v>0</v>
      </c>
      <c r="S102" s="1">
        <v>0</v>
      </c>
      <c r="T102" s="1">
        <v>0</v>
      </c>
      <c r="U102" s="1">
        <v>0</v>
      </c>
      <c r="V102" s="1">
        <v>0</v>
      </c>
    </row>
    <row r="103" spans="1:22">
      <c r="A103" s="1" t="s">
        <v>487</v>
      </c>
      <c r="B103" s="1" t="s">
        <v>488</v>
      </c>
      <c r="C103" s="1">
        <v>0</v>
      </c>
      <c r="D103" s="1">
        <v>0</v>
      </c>
      <c r="E103" s="1">
        <v>0</v>
      </c>
      <c r="F103" s="1">
        <v>0</v>
      </c>
      <c r="G103" s="1">
        <v>0</v>
      </c>
      <c r="H103" s="1">
        <v>0</v>
      </c>
      <c r="I103" s="1">
        <v>0</v>
      </c>
      <c r="J103" s="1">
        <v>0</v>
      </c>
      <c r="K103" s="1">
        <v>0</v>
      </c>
      <c r="L103" s="1">
        <v>0</v>
      </c>
      <c r="M103" s="1">
        <v>0</v>
      </c>
      <c r="N103" s="1">
        <v>0</v>
      </c>
      <c r="O103" s="1">
        <v>0</v>
      </c>
      <c r="P103" s="1">
        <v>0</v>
      </c>
      <c r="Q103" s="1">
        <v>0</v>
      </c>
      <c r="R103" s="1">
        <v>0</v>
      </c>
      <c r="S103" s="1">
        <v>0</v>
      </c>
      <c r="T103" s="1">
        <v>0</v>
      </c>
      <c r="U103" s="1">
        <v>0</v>
      </c>
      <c r="V103" s="1">
        <v>0</v>
      </c>
    </row>
    <row r="104" spans="1:22">
      <c r="A104" s="1" t="s">
        <v>489</v>
      </c>
      <c r="B104" s="1" t="s">
        <v>490</v>
      </c>
      <c r="C104" s="1">
        <v>0</v>
      </c>
      <c r="D104" s="1">
        <v>0</v>
      </c>
      <c r="E104" s="1">
        <v>0</v>
      </c>
      <c r="F104" s="1">
        <v>0</v>
      </c>
      <c r="G104" s="1">
        <v>0</v>
      </c>
      <c r="H104" s="1">
        <v>0</v>
      </c>
      <c r="I104" s="1">
        <v>0</v>
      </c>
      <c r="J104" s="1">
        <v>0</v>
      </c>
      <c r="K104" s="1">
        <v>0</v>
      </c>
      <c r="L104" s="1">
        <v>0</v>
      </c>
      <c r="M104" s="1">
        <v>0</v>
      </c>
      <c r="N104" s="1">
        <v>0</v>
      </c>
      <c r="O104" s="1">
        <v>0</v>
      </c>
      <c r="P104" s="1">
        <v>0</v>
      </c>
      <c r="Q104" s="1">
        <v>0</v>
      </c>
      <c r="R104" s="1">
        <v>0</v>
      </c>
      <c r="S104" s="1">
        <v>0</v>
      </c>
      <c r="T104" s="1">
        <v>0</v>
      </c>
      <c r="U104" s="1">
        <v>0</v>
      </c>
      <c r="V104" s="1">
        <v>0</v>
      </c>
    </row>
    <row r="105" spans="1:22">
      <c r="A105" s="1" t="s">
        <v>491</v>
      </c>
      <c r="B105" s="1" t="s">
        <v>492</v>
      </c>
      <c r="C105" s="1">
        <v>0</v>
      </c>
      <c r="D105" s="1">
        <v>0</v>
      </c>
      <c r="E105" s="1">
        <v>0</v>
      </c>
      <c r="F105" s="1">
        <v>0</v>
      </c>
      <c r="G105" s="1">
        <v>0</v>
      </c>
      <c r="H105" s="1">
        <v>0</v>
      </c>
      <c r="I105" s="1">
        <v>0</v>
      </c>
      <c r="J105" s="1">
        <v>0</v>
      </c>
      <c r="K105" s="1">
        <v>0</v>
      </c>
      <c r="L105" s="1">
        <v>0</v>
      </c>
      <c r="M105" s="1">
        <v>0</v>
      </c>
      <c r="N105" s="1">
        <v>0</v>
      </c>
      <c r="O105" s="1">
        <v>0</v>
      </c>
      <c r="P105" s="1">
        <v>0</v>
      </c>
      <c r="Q105" s="1">
        <v>0</v>
      </c>
      <c r="R105" s="1">
        <v>0</v>
      </c>
      <c r="S105" s="1">
        <v>0</v>
      </c>
      <c r="T105" s="1">
        <v>0</v>
      </c>
      <c r="U105" s="1">
        <v>0</v>
      </c>
      <c r="V105" s="1">
        <v>0</v>
      </c>
    </row>
    <row r="106" spans="1:22">
      <c r="A106" s="1" t="s">
        <v>2763</v>
      </c>
      <c r="B106" s="1" t="s">
        <v>494</v>
      </c>
      <c r="C106" s="1">
        <v>0</v>
      </c>
      <c r="D106" s="1">
        <v>0</v>
      </c>
      <c r="E106" s="1">
        <v>0</v>
      </c>
      <c r="F106" s="1">
        <v>0</v>
      </c>
      <c r="G106" s="1">
        <v>0</v>
      </c>
      <c r="H106" s="1">
        <v>0</v>
      </c>
      <c r="I106" s="1">
        <v>0</v>
      </c>
      <c r="J106" s="1">
        <v>0</v>
      </c>
      <c r="K106" s="1">
        <v>0</v>
      </c>
      <c r="L106" s="1">
        <v>0</v>
      </c>
      <c r="M106" s="1">
        <v>0</v>
      </c>
      <c r="N106" s="1">
        <v>0</v>
      </c>
      <c r="O106" s="1">
        <v>0</v>
      </c>
      <c r="P106" s="1">
        <v>0</v>
      </c>
      <c r="Q106" s="1">
        <v>0</v>
      </c>
      <c r="R106" s="1">
        <v>0</v>
      </c>
      <c r="S106" s="1">
        <v>0</v>
      </c>
      <c r="T106" s="1">
        <v>0</v>
      </c>
      <c r="U106" s="1">
        <v>0</v>
      </c>
      <c r="V106" s="1">
        <v>0</v>
      </c>
    </row>
    <row r="107" spans="1:22">
      <c r="A107" s="1" t="s">
        <v>495</v>
      </c>
      <c r="B107" s="1" t="s">
        <v>496</v>
      </c>
      <c r="C107" s="1">
        <v>0</v>
      </c>
      <c r="D107" s="1">
        <v>0</v>
      </c>
      <c r="E107" s="1">
        <v>0</v>
      </c>
      <c r="F107" s="1">
        <v>0</v>
      </c>
      <c r="G107" s="1">
        <v>0</v>
      </c>
      <c r="H107" s="1">
        <v>0</v>
      </c>
      <c r="I107" s="1">
        <v>0</v>
      </c>
      <c r="J107" s="1">
        <v>0</v>
      </c>
      <c r="K107" s="1">
        <v>0</v>
      </c>
      <c r="L107" s="1">
        <v>0</v>
      </c>
      <c r="M107" s="1">
        <v>0</v>
      </c>
      <c r="N107" s="1">
        <v>0</v>
      </c>
      <c r="O107" s="1">
        <v>0</v>
      </c>
      <c r="P107" s="1">
        <v>0</v>
      </c>
      <c r="Q107" s="1">
        <v>0</v>
      </c>
      <c r="R107" s="1">
        <v>0</v>
      </c>
      <c r="S107" s="1">
        <v>0</v>
      </c>
      <c r="T107" s="1">
        <v>0</v>
      </c>
      <c r="U107" s="1">
        <v>0</v>
      </c>
      <c r="V107" s="1">
        <v>0</v>
      </c>
    </row>
    <row r="108" spans="1:22">
      <c r="A108" s="1" t="s">
        <v>497</v>
      </c>
      <c r="B108" s="1" t="s">
        <v>498</v>
      </c>
      <c r="C108" s="1">
        <v>0</v>
      </c>
      <c r="D108" s="1">
        <v>0</v>
      </c>
      <c r="E108" s="1">
        <v>0</v>
      </c>
      <c r="F108" s="1">
        <v>0</v>
      </c>
      <c r="G108" s="1">
        <v>0</v>
      </c>
      <c r="H108" s="1">
        <v>0</v>
      </c>
      <c r="I108" s="1">
        <v>0</v>
      </c>
      <c r="J108" s="1">
        <v>0</v>
      </c>
      <c r="K108" s="1">
        <v>0</v>
      </c>
      <c r="L108" s="1">
        <v>0</v>
      </c>
      <c r="M108" s="1">
        <v>0</v>
      </c>
      <c r="N108" s="1">
        <v>0</v>
      </c>
      <c r="O108" s="1">
        <v>0</v>
      </c>
      <c r="P108" s="1">
        <v>0</v>
      </c>
      <c r="Q108" s="1">
        <v>0</v>
      </c>
      <c r="R108" s="1">
        <v>0</v>
      </c>
      <c r="S108" s="1">
        <v>0</v>
      </c>
      <c r="T108" s="1">
        <v>0</v>
      </c>
      <c r="U108" s="1">
        <v>0</v>
      </c>
      <c r="V108" s="1">
        <v>0</v>
      </c>
    </row>
    <row r="109" spans="1:22">
      <c r="A109" s="1" t="s">
        <v>499</v>
      </c>
      <c r="B109" s="1" t="s">
        <v>500</v>
      </c>
      <c r="C109" s="1">
        <v>0</v>
      </c>
      <c r="D109" s="1">
        <v>0</v>
      </c>
      <c r="E109" s="1">
        <v>0</v>
      </c>
      <c r="F109" s="1">
        <v>0</v>
      </c>
      <c r="G109" s="1">
        <v>0</v>
      </c>
      <c r="H109" s="1">
        <v>0</v>
      </c>
      <c r="I109" s="1">
        <v>0</v>
      </c>
      <c r="J109" s="1">
        <v>0</v>
      </c>
      <c r="K109" s="1">
        <v>0</v>
      </c>
      <c r="L109" s="1">
        <v>0</v>
      </c>
      <c r="M109" s="1">
        <v>0</v>
      </c>
      <c r="N109" s="1">
        <v>0</v>
      </c>
      <c r="O109" s="1">
        <v>0</v>
      </c>
      <c r="P109" s="1">
        <v>0</v>
      </c>
      <c r="Q109" s="1">
        <v>0</v>
      </c>
      <c r="R109" s="1">
        <v>0</v>
      </c>
      <c r="S109" s="1">
        <v>0</v>
      </c>
      <c r="T109" s="1">
        <v>0</v>
      </c>
      <c r="U109" s="1">
        <v>0</v>
      </c>
      <c r="V109" s="1">
        <v>0</v>
      </c>
    </row>
    <row r="110" spans="1:22">
      <c r="A110" s="1" t="s">
        <v>2764</v>
      </c>
      <c r="B110" s="1" t="s">
        <v>502</v>
      </c>
      <c r="C110" s="1">
        <v>0</v>
      </c>
      <c r="D110" s="1">
        <v>0</v>
      </c>
      <c r="E110" s="1">
        <v>0</v>
      </c>
      <c r="F110" s="1">
        <v>0</v>
      </c>
      <c r="G110" s="1">
        <v>0</v>
      </c>
      <c r="H110" s="1">
        <v>0</v>
      </c>
      <c r="I110" s="1">
        <v>0</v>
      </c>
      <c r="J110" s="1">
        <v>0</v>
      </c>
      <c r="K110" s="1">
        <v>0</v>
      </c>
      <c r="L110" s="1">
        <v>0</v>
      </c>
      <c r="M110" s="1">
        <v>0</v>
      </c>
      <c r="N110" s="1">
        <v>0</v>
      </c>
      <c r="O110" s="1">
        <v>0</v>
      </c>
      <c r="P110" s="1">
        <v>0</v>
      </c>
      <c r="Q110" s="1">
        <v>0</v>
      </c>
      <c r="R110" s="1">
        <v>0</v>
      </c>
      <c r="S110" s="1">
        <v>0</v>
      </c>
      <c r="T110" s="1">
        <v>0</v>
      </c>
      <c r="U110" s="1">
        <v>0</v>
      </c>
      <c r="V110" s="1">
        <v>0</v>
      </c>
    </row>
    <row r="111" spans="1:22">
      <c r="A111" s="1" t="s">
        <v>503</v>
      </c>
      <c r="B111" s="1" t="s">
        <v>504</v>
      </c>
      <c r="C111" s="1">
        <v>0</v>
      </c>
      <c r="D111" s="1">
        <v>0</v>
      </c>
      <c r="E111" s="1">
        <v>0</v>
      </c>
      <c r="F111" s="1">
        <v>0</v>
      </c>
      <c r="G111" s="1">
        <v>0</v>
      </c>
      <c r="H111" s="1">
        <v>0</v>
      </c>
      <c r="I111" s="1">
        <v>0</v>
      </c>
      <c r="J111" s="1">
        <v>0</v>
      </c>
      <c r="K111" s="1">
        <v>0</v>
      </c>
      <c r="L111" s="1">
        <v>0</v>
      </c>
      <c r="M111" s="1">
        <v>0</v>
      </c>
      <c r="N111" s="1">
        <v>0</v>
      </c>
      <c r="O111" s="1">
        <v>0</v>
      </c>
      <c r="P111" s="1">
        <v>0</v>
      </c>
      <c r="Q111" s="1">
        <v>0</v>
      </c>
      <c r="R111" s="1">
        <v>0</v>
      </c>
      <c r="S111" s="1">
        <v>0</v>
      </c>
      <c r="T111" s="1">
        <v>0</v>
      </c>
      <c r="U111" s="1">
        <v>0</v>
      </c>
      <c r="V111" s="1">
        <v>0</v>
      </c>
    </row>
    <row r="112" spans="1:22">
      <c r="A112" s="1" t="s">
        <v>505</v>
      </c>
      <c r="B112" s="1" t="s">
        <v>506</v>
      </c>
      <c r="C112" s="1">
        <v>0</v>
      </c>
      <c r="D112" s="1">
        <v>0</v>
      </c>
      <c r="E112" s="1">
        <v>0</v>
      </c>
      <c r="F112" s="1">
        <v>0</v>
      </c>
      <c r="G112" s="1">
        <v>0</v>
      </c>
      <c r="H112" s="1">
        <v>0</v>
      </c>
      <c r="I112" s="1">
        <v>0</v>
      </c>
      <c r="J112" s="1">
        <v>0</v>
      </c>
      <c r="K112" s="1">
        <v>0</v>
      </c>
      <c r="L112" s="1">
        <v>0</v>
      </c>
      <c r="M112" s="1">
        <v>0</v>
      </c>
      <c r="N112" s="1">
        <v>0</v>
      </c>
      <c r="O112" s="1">
        <v>0</v>
      </c>
      <c r="P112" s="1">
        <v>0</v>
      </c>
      <c r="Q112" s="1">
        <v>0</v>
      </c>
      <c r="R112" s="1">
        <v>0</v>
      </c>
      <c r="S112" s="1">
        <v>0</v>
      </c>
      <c r="T112" s="1">
        <v>0</v>
      </c>
      <c r="U112" s="1">
        <v>0</v>
      </c>
      <c r="V112" s="1">
        <v>0</v>
      </c>
    </row>
    <row r="113" spans="1:22">
      <c r="A113" s="1" t="s">
        <v>507</v>
      </c>
      <c r="B113" s="1" t="s">
        <v>508</v>
      </c>
      <c r="C113" s="1">
        <v>0</v>
      </c>
      <c r="D113" s="1">
        <v>0</v>
      </c>
      <c r="E113" s="1">
        <v>0</v>
      </c>
      <c r="F113" s="1">
        <v>0</v>
      </c>
      <c r="G113" s="1">
        <v>0</v>
      </c>
      <c r="H113" s="1">
        <v>0</v>
      </c>
      <c r="I113" s="1">
        <v>0</v>
      </c>
      <c r="J113" s="1">
        <v>0</v>
      </c>
      <c r="K113" s="1">
        <v>0</v>
      </c>
      <c r="L113" s="1">
        <v>0</v>
      </c>
      <c r="M113" s="1">
        <v>0</v>
      </c>
      <c r="N113" s="1">
        <v>0</v>
      </c>
      <c r="O113" s="1">
        <v>0</v>
      </c>
      <c r="P113" s="1">
        <v>0</v>
      </c>
      <c r="Q113" s="1">
        <v>0</v>
      </c>
      <c r="R113" s="1">
        <v>0</v>
      </c>
      <c r="S113" s="1">
        <v>0</v>
      </c>
      <c r="T113" s="1">
        <v>0</v>
      </c>
      <c r="U113" s="1">
        <v>0</v>
      </c>
      <c r="V113" s="1">
        <v>0</v>
      </c>
    </row>
    <row r="114" spans="1:22">
      <c r="A114" s="1" t="s">
        <v>509</v>
      </c>
      <c r="B114" s="1" t="s">
        <v>510</v>
      </c>
      <c r="C114" s="1">
        <v>0</v>
      </c>
      <c r="D114" s="1">
        <v>0</v>
      </c>
      <c r="E114" s="1">
        <v>0</v>
      </c>
      <c r="F114" s="1">
        <v>0</v>
      </c>
      <c r="G114" s="1">
        <v>0</v>
      </c>
      <c r="H114" s="1">
        <v>0</v>
      </c>
      <c r="I114" s="1">
        <v>0</v>
      </c>
      <c r="J114" s="1">
        <v>0</v>
      </c>
      <c r="K114" s="1">
        <v>0</v>
      </c>
      <c r="L114" s="1">
        <v>0</v>
      </c>
      <c r="M114" s="1">
        <v>0</v>
      </c>
      <c r="N114" s="1">
        <v>0</v>
      </c>
      <c r="O114" s="1">
        <v>0</v>
      </c>
      <c r="P114" s="1">
        <v>0</v>
      </c>
      <c r="Q114" s="1">
        <v>0</v>
      </c>
      <c r="R114" s="1">
        <v>0</v>
      </c>
      <c r="S114" s="1">
        <v>0</v>
      </c>
      <c r="T114" s="1">
        <v>0</v>
      </c>
      <c r="U114" s="1">
        <v>0</v>
      </c>
      <c r="V114" s="1">
        <v>0</v>
      </c>
    </row>
    <row r="115" spans="1:22">
      <c r="A115" s="1" t="s">
        <v>511</v>
      </c>
      <c r="B115" s="1" t="s">
        <v>512</v>
      </c>
      <c r="C115" s="1">
        <v>0</v>
      </c>
      <c r="D115" s="1">
        <v>0</v>
      </c>
      <c r="E115" s="1">
        <v>0</v>
      </c>
      <c r="F115" s="1">
        <v>0</v>
      </c>
      <c r="G115" s="1">
        <v>0</v>
      </c>
      <c r="H115" s="1">
        <v>0</v>
      </c>
      <c r="I115" s="1">
        <v>0</v>
      </c>
      <c r="J115" s="1">
        <v>0</v>
      </c>
      <c r="K115" s="1">
        <v>0</v>
      </c>
      <c r="L115" s="1">
        <v>0</v>
      </c>
      <c r="M115" s="1">
        <v>0</v>
      </c>
      <c r="N115" s="1">
        <v>0</v>
      </c>
      <c r="O115" s="1">
        <v>0</v>
      </c>
      <c r="P115" s="1">
        <v>0</v>
      </c>
      <c r="Q115" s="1">
        <v>0</v>
      </c>
      <c r="R115" s="1">
        <v>0</v>
      </c>
      <c r="S115" s="1">
        <v>0</v>
      </c>
      <c r="T115" s="1">
        <v>0</v>
      </c>
      <c r="U115" s="1">
        <v>0</v>
      </c>
      <c r="V115" s="1">
        <v>0</v>
      </c>
    </row>
    <row r="116" spans="1:22">
      <c r="A116" s="1" t="s">
        <v>513</v>
      </c>
      <c r="B116" s="1" t="s">
        <v>514</v>
      </c>
      <c r="C116" s="1">
        <v>0</v>
      </c>
      <c r="D116" s="1">
        <v>0</v>
      </c>
      <c r="E116" s="1">
        <v>0</v>
      </c>
      <c r="F116" s="1">
        <v>0</v>
      </c>
      <c r="G116" s="1">
        <v>0</v>
      </c>
      <c r="H116" s="1">
        <v>0</v>
      </c>
      <c r="I116" s="1">
        <v>0</v>
      </c>
      <c r="J116" s="1">
        <v>0</v>
      </c>
      <c r="K116" s="1">
        <v>0</v>
      </c>
      <c r="L116" s="1">
        <v>0</v>
      </c>
      <c r="M116" s="1">
        <v>0</v>
      </c>
      <c r="N116" s="1">
        <v>0</v>
      </c>
      <c r="O116" s="1">
        <v>0</v>
      </c>
      <c r="P116" s="1">
        <v>0</v>
      </c>
      <c r="Q116" s="1">
        <v>0</v>
      </c>
      <c r="R116" s="1">
        <v>0</v>
      </c>
      <c r="S116" s="1">
        <v>0</v>
      </c>
      <c r="T116" s="1">
        <v>0</v>
      </c>
      <c r="U116" s="1">
        <v>0</v>
      </c>
      <c r="V116" s="1">
        <v>0</v>
      </c>
    </row>
    <row r="117" spans="1:22">
      <c r="A117" s="1" t="s">
        <v>515</v>
      </c>
      <c r="B117" s="1" t="s">
        <v>516</v>
      </c>
      <c r="C117" s="1">
        <v>0</v>
      </c>
      <c r="D117" s="1">
        <v>0</v>
      </c>
      <c r="E117" s="1">
        <v>0</v>
      </c>
      <c r="F117" s="1">
        <v>0</v>
      </c>
      <c r="G117" s="1">
        <v>0</v>
      </c>
      <c r="H117" s="1">
        <v>0</v>
      </c>
      <c r="I117" s="1">
        <v>0</v>
      </c>
      <c r="J117" s="1">
        <v>0</v>
      </c>
      <c r="K117" s="1">
        <v>0</v>
      </c>
      <c r="L117" s="1">
        <v>0</v>
      </c>
      <c r="M117" s="1">
        <v>0</v>
      </c>
      <c r="N117" s="1">
        <v>0</v>
      </c>
      <c r="O117" s="1">
        <v>0</v>
      </c>
      <c r="P117" s="1">
        <v>0</v>
      </c>
      <c r="Q117" s="1">
        <v>0</v>
      </c>
      <c r="R117" s="1">
        <v>0</v>
      </c>
      <c r="S117" s="1">
        <v>0</v>
      </c>
      <c r="T117" s="1">
        <v>0</v>
      </c>
      <c r="U117" s="1">
        <v>0</v>
      </c>
      <c r="V117" s="1">
        <v>0</v>
      </c>
    </row>
    <row r="118" spans="1:22">
      <c r="A118" s="1" t="s">
        <v>517</v>
      </c>
      <c r="B118" s="1" t="s">
        <v>518</v>
      </c>
      <c r="C118" s="1">
        <v>0</v>
      </c>
      <c r="D118" s="1">
        <v>0</v>
      </c>
      <c r="E118" s="1">
        <v>0</v>
      </c>
      <c r="F118" s="1">
        <v>0</v>
      </c>
      <c r="G118" s="1">
        <v>0</v>
      </c>
      <c r="H118" s="1">
        <v>0</v>
      </c>
      <c r="I118" s="1">
        <v>0</v>
      </c>
      <c r="J118" s="1">
        <v>0</v>
      </c>
      <c r="K118" s="1">
        <v>0</v>
      </c>
      <c r="L118" s="1">
        <v>0</v>
      </c>
      <c r="M118" s="1">
        <v>0</v>
      </c>
      <c r="N118" s="1">
        <v>0</v>
      </c>
      <c r="O118" s="1">
        <v>0</v>
      </c>
      <c r="P118" s="1">
        <v>0</v>
      </c>
      <c r="Q118" s="1">
        <v>0</v>
      </c>
      <c r="R118" s="1">
        <v>0</v>
      </c>
      <c r="S118" s="1">
        <v>0</v>
      </c>
      <c r="T118" s="1">
        <v>0</v>
      </c>
      <c r="U118" s="1">
        <v>0</v>
      </c>
      <c r="V118" s="1">
        <v>0</v>
      </c>
    </row>
    <row r="119" spans="1:22">
      <c r="A119" s="1" t="s">
        <v>519</v>
      </c>
      <c r="B119" s="1" t="s">
        <v>520</v>
      </c>
      <c r="C119" s="1">
        <v>0</v>
      </c>
      <c r="D119" s="1">
        <v>0</v>
      </c>
      <c r="E119" s="1">
        <v>0</v>
      </c>
      <c r="F119" s="1">
        <v>0</v>
      </c>
      <c r="G119" s="1">
        <v>0</v>
      </c>
      <c r="H119" s="1">
        <v>0</v>
      </c>
      <c r="I119" s="1">
        <v>0</v>
      </c>
      <c r="J119" s="1">
        <v>0</v>
      </c>
      <c r="K119" s="1">
        <v>0</v>
      </c>
      <c r="L119" s="1">
        <v>0</v>
      </c>
      <c r="M119" s="1">
        <v>0</v>
      </c>
      <c r="N119" s="1">
        <v>0</v>
      </c>
      <c r="O119" s="1">
        <v>0</v>
      </c>
      <c r="P119" s="1">
        <v>0</v>
      </c>
      <c r="Q119" s="1">
        <v>0</v>
      </c>
      <c r="R119" s="1">
        <v>0</v>
      </c>
      <c r="S119" s="1">
        <v>0</v>
      </c>
      <c r="T119" s="1">
        <v>0</v>
      </c>
      <c r="U119" s="1">
        <v>0</v>
      </c>
      <c r="V119" s="1">
        <v>0</v>
      </c>
    </row>
    <row r="120" spans="1:22">
      <c r="A120" s="1" t="s">
        <v>521</v>
      </c>
      <c r="B120" s="1" t="s">
        <v>522</v>
      </c>
      <c r="C120" s="1">
        <v>0</v>
      </c>
      <c r="D120" s="1">
        <v>0</v>
      </c>
      <c r="E120" s="1">
        <v>0</v>
      </c>
      <c r="F120" s="1">
        <v>0</v>
      </c>
      <c r="G120" s="1">
        <v>0</v>
      </c>
      <c r="H120" s="1">
        <v>0</v>
      </c>
      <c r="I120" s="1">
        <v>0</v>
      </c>
      <c r="J120" s="1">
        <v>0</v>
      </c>
      <c r="K120" s="1">
        <v>0</v>
      </c>
      <c r="L120" s="1">
        <v>0</v>
      </c>
      <c r="M120" s="1">
        <v>0</v>
      </c>
      <c r="N120" s="1">
        <v>0</v>
      </c>
      <c r="O120" s="1">
        <v>0</v>
      </c>
      <c r="P120" s="1">
        <v>0</v>
      </c>
      <c r="Q120" s="1">
        <v>0</v>
      </c>
      <c r="R120" s="1">
        <v>0</v>
      </c>
      <c r="S120" s="1">
        <v>0</v>
      </c>
      <c r="T120" s="1">
        <v>0</v>
      </c>
      <c r="U120" s="1">
        <v>0</v>
      </c>
      <c r="V120" s="1">
        <v>0</v>
      </c>
    </row>
    <row r="121" spans="1:22">
      <c r="A121" s="1" t="s">
        <v>523</v>
      </c>
      <c r="B121" s="1" t="s">
        <v>524</v>
      </c>
      <c r="C121" s="1">
        <v>0</v>
      </c>
      <c r="D121" s="1">
        <v>0</v>
      </c>
      <c r="E121" s="1">
        <v>0</v>
      </c>
      <c r="F121" s="1">
        <v>0</v>
      </c>
      <c r="G121" s="1">
        <v>0</v>
      </c>
      <c r="H121" s="1">
        <v>0</v>
      </c>
      <c r="I121" s="1">
        <v>0</v>
      </c>
      <c r="J121" s="1">
        <v>0</v>
      </c>
      <c r="K121" s="1">
        <v>0</v>
      </c>
      <c r="L121" s="1">
        <v>0</v>
      </c>
      <c r="M121" s="1">
        <v>0</v>
      </c>
      <c r="N121" s="1">
        <v>0</v>
      </c>
      <c r="O121" s="1">
        <v>0</v>
      </c>
      <c r="P121" s="1">
        <v>0</v>
      </c>
      <c r="Q121" s="1">
        <v>0</v>
      </c>
      <c r="R121" s="1">
        <v>0</v>
      </c>
      <c r="S121" s="1">
        <v>0</v>
      </c>
      <c r="T121" s="1">
        <v>0</v>
      </c>
      <c r="U121" s="1">
        <v>0</v>
      </c>
      <c r="V121" s="1">
        <v>0</v>
      </c>
    </row>
    <row r="122" spans="1:22">
      <c r="A122" s="1" t="s">
        <v>525</v>
      </c>
      <c r="B122" s="1" t="s">
        <v>526</v>
      </c>
      <c r="C122" s="1">
        <v>0</v>
      </c>
      <c r="D122" s="1">
        <v>0</v>
      </c>
      <c r="E122" s="1">
        <v>0</v>
      </c>
      <c r="F122" s="1">
        <v>0</v>
      </c>
      <c r="G122" s="1">
        <v>0</v>
      </c>
      <c r="H122" s="1">
        <v>0</v>
      </c>
      <c r="I122" s="1">
        <v>0</v>
      </c>
      <c r="J122" s="1">
        <v>0</v>
      </c>
      <c r="K122" s="1">
        <v>0</v>
      </c>
      <c r="L122" s="1">
        <v>0</v>
      </c>
      <c r="M122" s="1">
        <v>0</v>
      </c>
      <c r="N122" s="1">
        <v>0</v>
      </c>
      <c r="O122" s="1">
        <v>0</v>
      </c>
      <c r="P122" s="1">
        <v>0</v>
      </c>
      <c r="Q122" s="1">
        <v>0</v>
      </c>
      <c r="R122" s="1">
        <v>0</v>
      </c>
      <c r="S122" s="1">
        <v>0</v>
      </c>
      <c r="T122" s="1">
        <v>0</v>
      </c>
      <c r="U122" s="1">
        <v>0</v>
      </c>
      <c r="V122" s="1">
        <v>0</v>
      </c>
    </row>
    <row r="123" spans="1:22">
      <c r="A123" s="1" t="s">
        <v>527</v>
      </c>
      <c r="B123" s="1" t="s">
        <v>528</v>
      </c>
      <c r="C123" s="1">
        <v>0</v>
      </c>
      <c r="D123" s="1">
        <v>0</v>
      </c>
      <c r="E123" s="1">
        <v>0</v>
      </c>
      <c r="F123" s="1">
        <v>0</v>
      </c>
      <c r="G123" s="1">
        <v>0</v>
      </c>
      <c r="H123" s="1">
        <v>0</v>
      </c>
      <c r="I123" s="1">
        <v>0</v>
      </c>
      <c r="J123" s="1">
        <v>0</v>
      </c>
      <c r="K123" s="1">
        <v>0</v>
      </c>
      <c r="L123" s="1">
        <v>0</v>
      </c>
      <c r="M123" s="1">
        <v>0</v>
      </c>
      <c r="N123" s="1">
        <v>0</v>
      </c>
      <c r="O123" s="1">
        <v>0</v>
      </c>
      <c r="P123" s="1">
        <v>0</v>
      </c>
      <c r="Q123" s="1">
        <v>0</v>
      </c>
      <c r="R123" s="1">
        <v>0</v>
      </c>
      <c r="S123" s="1">
        <v>0</v>
      </c>
      <c r="T123" s="1">
        <v>0</v>
      </c>
      <c r="U123" s="1">
        <v>0</v>
      </c>
      <c r="V123" s="1">
        <v>0</v>
      </c>
    </row>
    <row r="124" spans="1:22">
      <c r="A124" s="1" t="s">
        <v>529</v>
      </c>
      <c r="B124" s="1" t="s">
        <v>530</v>
      </c>
      <c r="C124" s="1">
        <v>0</v>
      </c>
      <c r="D124" s="1">
        <v>0</v>
      </c>
      <c r="E124" s="1">
        <v>0</v>
      </c>
      <c r="F124" s="1">
        <v>0</v>
      </c>
      <c r="G124" s="1">
        <v>0</v>
      </c>
      <c r="H124" s="1">
        <v>0</v>
      </c>
      <c r="I124" s="1">
        <v>0</v>
      </c>
      <c r="J124" s="1">
        <v>0</v>
      </c>
      <c r="K124" s="1">
        <v>0</v>
      </c>
      <c r="L124" s="1">
        <v>0</v>
      </c>
      <c r="M124" s="1">
        <v>0</v>
      </c>
      <c r="N124" s="1">
        <v>0</v>
      </c>
      <c r="O124" s="1">
        <v>0</v>
      </c>
      <c r="P124" s="1">
        <v>0</v>
      </c>
      <c r="Q124" s="1">
        <v>0</v>
      </c>
      <c r="R124" s="1">
        <v>0</v>
      </c>
      <c r="S124" s="1">
        <v>0</v>
      </c>
      <c r="T124" s="1">
        <v>0</v>
      </c>
      <c r="U124" s="1">
        <v>0</v>
      </c>
      <c r="V124" s="1">
        <v>0</v>
      </c>
    </row>
    <row r="125" spans="1:22">
      <c r="A125" s="1" t="s">
        <v>531</v>
      </c>
      <c r="B125" s="1" t="s">
        <v>532</v>
      </c>
      <c r="C125" s="1">
        <v>0</v>
      </c>
      <c r="D125" s="1">
        <v>0</v>
      </c>
      <c r="E125" s="1">
        <v>0</v>
      </c>
      <c r="F125" s="1">
        <v>0</v>
      </c>
      <c r="G125" s="1">
        <v>0</v>
      </c>
      <c r="H125" s="1">
        <v>0</v>
      </c>
      <c r="I125" s="1">
        <v>0</v>
      </c>
      <c r="J125" s="1">
        <v>0</v>
      </c>
      <c r="K125" s="1">
        <v>0</v>
      </c>
      <c r="L125" s="1">
        <v>0</v>
      </c>
      <c r="M125" s="1">
        <v>0</v>
      </c>
      <c r="N125" s="1">
        <v>0</v>
      </c>
      <c r="O125" s="1">
        <v>0</v>
      </c>
      <c r="P125" s="1">
        <v>0</v>
      </c>
      <c r="Q125" s="1">
        <v>0</v>
      </c>
      <c r="R125" s="1">
        <v>0</v>
      </c>
      <c r="S125" s="1">
        <v>0</v>
      </c>
      <c r="T125" s="1">
        <v>0</v>
      </c>
      <c r="U125" s="1">
        <v>0</v>
      </c>
      <c r="V125" s="1">
        <v>0</v>
      </c>
    </row>
    <row r="126" spans="1:22">
      <c r="A126" s="1" t="s">
        <v>533</v>
      </c>
      <c r="B126" s="1" t="s">
        <v>534</v>
      </c>
      <c r="C126" s="1">
        <v>0</v>
      </c>
      <c r="D126" s="1">
        <v>0</v>
      </c>
      <c r="E126" s="1">
        <v>0</v>
      </c>
      <c r="F126" s="1">
        <v>0</v>
      </c>
      <c r="G126" s="1">
        <v>0</v>
      </c>
      <c r="H126" s="1">
        <v>0</v>
      </c>
      <c r="I126" s="1">
        <v>0</v>
      </c>
      <c r="J126" s="1">
        <v>0</v>
      </c>
      <c r="K126" s="1">
        <v>0</v>
      </c>
      <c r="L126" s="1">
        <v>0</v>
      </c>
      <c r="M126" s="1">
        <v>0</v>
      </c>
      <c r="N126" s="1">
        <v>0</v>
      </c>
      <c r="O126" s="1">
        <v>0</v>
      </c>
      <c r="P126" s="1">
        <v>0</v>
      </c>
      <c r="Q126" s="1">
        <v>0</v>
      </c>
      <c r="R126" s="1">
        <v>0</v>
      </c>
      <c r="S126" s="1">
        <v>0</v>
      </c>
      <c r="T126" s="1">
        <v>0</v>
      </c>
      <c r="U126" s="1">
        <v>0</v>
      </c>
      <c r="V126" s="1">
        <v>0</v>
      </c>
    </row>
    <row r="127" spans="1:22">
      <c r="A127" s="1" t="s">
        <v>535</v>
      </c>
      <c r="B127" s="1" t="s">
        <v>536</v>
      </c>
      <c r="C127" s="1">
        <v>0</v>
      </c>
      <c r="D127" s="1">
        <v>0</v>
      </c>
      <c r="E127" s="1">
        <v>0</v>
      </c>
      <c r="F127" s="1">
        <v>0</v>
      </c>
      <c r="G127" s="1">
        <v>0</v>
      </c>
      <c r="H127" s="1">
        <v>0</v>
      </c>
      <c r="I127" s="1">
        <v>0</v>
      </c>
      <c r="J127" s="1">
        <v>0</v>
      </c>
      <c r="K127" s="1">
        <v>0</v>
      </c>
      <c r="L127" s="1">
        <v>0</v>
      </c>
      <c r="M127" s="1">
        <v>0</v>
      </c>
      <c r="N127" s="1">
        <v>0</v>
      </c>
      <c r="O127" s="1">
        <v>0</v>
      </c>
      <c r="P127" s="1">
        <v>0</v>
      </c>
      <c r="Q127" s="1">
        <v>0</v>
      </c>
      <c r="R127" s="1">
        <v>0</v>
      </c>
      <c r="S127" s="1">
        <v>0</v>
      </c>
      <c r="T127" s="1">
        <v>0</v>
      </c>
      <c r="U127" s="1">
        <v>0</v>
      </c>
      <c r="V127" s="1">
        <v>0</v>
      </c>
    </row>
    <row r="128" spans="1:22">
      <c r="A128" s="1" t="s">
        <v>2765</v>
      </c>
      <c r="B128" s="1" t="s">
        <v>538</v>
      </c>
      <c r="C128" s="1">
        <v>0</v>
      </c>
      <c r="D128" s="1">
        <v>0</v>
      </c>
      <c r="E128" s="1">
        <v>0</v>
      </c>
      <c r="F128" s="1">
        <v>0</v>
      </c>
      <c r="G128" s="1">
        <v>0</v>
      </c>
      <c r="H128" s="1">
        <v>0</v>
      </c>
      <c r="I128" s="1">
        <v>0</v>
      </c>
      <c r="J128" s="1">
        <v>0</v>
      </c>
      <c r="K128" s="1">
        <v>0</v>
      </c>
      <c r="L128" s="1">
        <v>0</v>
      </c>
      <c r="M128" s="1">
        <v>0</v>
      </c>
      <c r="N128" s="1">
        <v>0</v>
      </c>
      <c r="O128" s="1">
        <v>0</v>
      </c>
      <c r="P128" s="1">
        <v>0</v>
      </c>
      <c r="Q128" s="1">
        <v>0</v>
      </c>
      <c r="R128" s="1">
        <v>0</v>
      </c>
      <c r="S128" s="1">
        <v>0</v>
      </c>
      <c r="T128" s="1">
        <v>0</v>
      </c>
      <c r="U128" s="1">
        <v>0</v>
      </c>
      <c r="V128" s="1">
        <v>0</v>
      </c>
    </row>
    <row r="129" spans="1:22">
      <c r="A129" s="1" t="s">
        <v>539</v>
      </c>
      <c r="B129" s="1" t="s">
        <v>540</v>
      </c>
      <c r="C129" s="1">
        <v>0</v>
      </c>
      <c r="D129" s="1">
        <v>0</v>
      </c>
      <c r="E129" s="1">
        <v>0</v>
      </c>
      <c r="F129" s="1">
        <v>0</v>
      </c>
      <c r="G129" s="1">
        <v>0</v>
      </c>
      <c r="H129" s="1">
        <v>0</v>
      </c>
      <c r="I129" s="1">
        <v>0</v>
      </c>
      <c r="J129" s="1">
        <v>0</v>
      </c>
      <c r="K129" s="1">
        <v>0</v>
      </c>
      <c r="L129" s="1">
        <v>0</v>
      </c>
      <c r="M129" s="1">
        <v>0</v>
      </c>
      <c r="N129" s="1">
        <v>0</v>
      </c>
      <c r="O129" s="1">
        <v>0</v>
      </c>
      <c r="P129" s="1">
        <v>0</v>
      </c>
      <c r="Q129" s="1">
        <v>0</v>
      </c>
      <c r="R129" s="1">
        <v>0</v>
      </c>
      <c r="S129" s="1">
        <v>0</v>
      </c>
      <c r="T129" s="1">
        <v>0</v>
      </c>
      <c r="U129" s="1">
        <v>0</v>
      </c>
      <c r="V129" s="1">
        <v>0</v>
      </c>
    </row>
    <row r="130" spans="1:22">
      <c r="A130" s="1" t="s">
        <v>541</v>
      </c>
      <c r="B130" s="1" t="s">
        <v>542</v>
      </c>
      <c r="C130" s="1">
        <v>0</v>
      </c>
      <c r="D130" s="1">
        <v>0</v>
      </c>
      <c r="E130" s="1">
        <v>0</v>
      </c>
      <c r="F130" s="1">
        <v>0</v>
      </c>
      <c r="G130" s="1">
        <v>0</v>
      </c>
      <c r="H130" s="1">
        <v>0</v>
      </c>
      <c r="I130" s="1">
        <v>0</v>
      </c>
      <c r="J130" s="1">
        <v>0</v>
      </c>
      <c r="K130" s="1">
        <v>0</v>
      </c>
      <c r="L130" s="1">
        <v>0</v>
      </c>
      <c r="M130" s="1">
        <v>0</v>
      </c>
      <c r="N130" s="1">
        <v>0</v>
      </c>
      <c r="O130" s="1">
        <v>0</v>
      </c>
      <c r="P130" s="1">
        <v>0</v>
      </c>
      <c r="Q130" s="1">
        <v>0</v>
      </c>
      <c r="R130" s="1">
        <v>0</v>
      </c>
      <c r="S130" s="1">
        <v>0</v>
      </c>
      <c r="T130" s="1">
        <v>0</v>
      </c>
      <c r="U130" s="1">
        <v>0</v>
      </c>
      <c r="V130" s="1">
        <v>0</v>
      </c>
    </row>
    <row r="131" spans="1:22">
      <c r="A131" s="1" t="s">
        <v>543</v>
      </c>
      <c r="B131" s="1" t="s">
        <v>544</v>
      </c>
      <c r="C131" s="1">
        <v>0</v>
      </c>
      <c r="D131" s="1">
        <v>0</v>
      </c>
      <c r="E131" s="1">
        <v>0</v>
      </c>
      <c r="F131" s="1">
        <v>0</v>
      </c>
      <c r="G131" s="1">
        <v>0</v>
      </c>
      <c r="H131" s="1">
        <v>0</v>
      </c>
      <c r="I131" s="1">
        <v>0</v>
      </c>
      <c r="J131" s="1">
        <v>0</v>
      </c>
      <c r="K131" s="1">
        <v>0</v>
      </c>
      <c r="L131" s="1">
        <v>0</v>
      </c>
      <c r="M131" s="1">
        <v>0</v>
      </c>
      <c r="N131" s="1">
        <v>0</v>
      </c>
      <c r="O131" s="1">
        <v>0</v>
      </c>
      <c r="P131" s="1">
        <v>0</v>
      </c>
      <c r="Q131" s="1">
        <v>0</v>
      </c>
      <c r="R131" s="1">
        <v>0</v>
      </c>
      <c r="S131" s="1">
        <v>0</v>
      </c>
      <c r="T131" s="1">
        <v>0</v>
      </c>
      <c r="U131" s="1">
        <v>0</v>
      </c>
      <c r="V131" s="1">
        <v>0</v>
      </c>
    </row>
    <row r="132" spans="1:22">
      <c r="A132" s="1" t="s">
        <v>545</v>
      </c>
      <c r="B132" s="1" t="s">
        <v>546</v>
      </c>
      <c r="C132" s="1">
        <v>0</v>
      </c>
      <c r="D132" s="1">
        <v>0</v>
      </c>
      <c r="E132" s="1">
        <v>0</v>
      </c>
      <c r="F132" s="1">
        <v>0</v>
      </c>
      <c r="G132" s="1">
        <v>0</v>
      </c>
      <c r="H132" s="1">
        <v>0</v>
      </c>
      <c r="I132" s="1">
        <v>0</v>
      </c>
      <c r="J132" s="1">
        <v>0</v>
      </c>
      <c r="K132" s="1">
        <v>0</v>
      </c>
      <c r="L132" s="1">
        <v>0</v>
      </c>
      <c r="M132" s="1">
        <v>0</v>
      </c>
      <c r="N132" s="1">
        <v>0</v>
      </c>
      <c r="O132" s="1">
        <v>0</v>
      </c>
      <c r="P132" s="1">
        <v>0</v>
      </c>
      <c r="Q132" s="1">
        <v>0</v>
      </c>
      <c r="R132" s="1">
        <v>0</v>
      </c>
      <c r="S132" s="1">
        <v>0</v>
      </c>
      <c r="T132" s="1">
        <v>0</v>
      </c>
      <c r="U132" s="1">
        <v>0</v>
      </c>
      <c r="V132" s="1">
        <v>0</v>
      </c>
    </row>
    <row r="133" spans="1:22">
      <c r="A133" s="1" t="s">
        <v>547</v>
      </c>
      <c r="B133" s="1" t="s">
        <v>548</v>
      </c>
      <c r="C133" s="1">
        <v>0</v>
      </c>
      <c r="D133" s="1">
        <v>0</v>
      </c>
      <c r="E133" s="1">
        <v>0</v>
      </c>
      <c r="F133" s="1">
        <v>0</v>
      </c>
      <c r="G133" s="1">
        <v>0</v>
      </c>
      <c r="H133" s="1">
        <v>0</v>
      </c>
      <c r="I133" s="1">
        <v>0</v>
      </c>
      <c r="J133" s="1">
        <v>0</v>
      </c>
      <c r="K133" s="1">
        <v>0</v>
      </c>
      <c r="L133" s="1">
        <v>0</v>
      </c>
      <c r="M133" s="1">
        <v>0</v>
      </c>
      <c r="N133" s="1">
        <v>0</v>
      </c>
      <c r="O133" s="1">
        <v>0</v>
      </c>
      <c r="P133" s="1">
        <v>0</v>
      </c>
      <c r="Q133" s="1">
        <v>0</v>
      </c>
      <c r="R133" s="1">
        <v>0</v>
      </c>
      <c r="S133" s="1">
        <v>0</v>
      </c>
      <c r="T133" s="1">
        <v>0</v>
      </c>
      <c r="U133" s="1">
        <v>0</v>
      </c>
      <c r="V133" s="1">
        <v>0</v>
      </c>
    </row>
    <row r="134" spans="1:22">
      <c r="A134" s="1" t="s">
        <v>549</v>
      </c>
      <c r="B134" s="1" t="s">
        <v>550</v>
      </c>
      <c r="C134" s="1">
        <v>0</v>
      </c>
      <c r="D134" s="1">
        <v>0</v>
      </c>
      <c r="E134" s="1">
        <v>0</v>
      </c>
      <c r="F134" s="1">
        <v>0</v>
      </c>
      <c r="G134" s="1">
        <v>0</v>
      </c>
      <c r="H134" s="1">
        <v>0</v>
      </c>
      <c r="I134" s="1">
        <v>0</v>
      </c>
      <c r="J134" s="1">
        <v>0</v>
      </c>
      <c r="K134" s="1">
        <v>0</v>
      </c>
      <c r="L134" s="1">
        <v>0</v>
      </c>
      <c r="M134" s="1">
        <v>0</v>
      </c>
      <c r="N134" s="1">
        <v>0</v>
      </c>
      <c r="O134" s="1">
        <v>0</v>
      </c>
      <c r="P134" s="1">
        <v>0</v>
      </c>
      <c r="Q134" s="1">
        <v>0</v>
      </c>
      <c r="R134" s="1">
        <v>0</v>
      </c>
      <c r="S134" s="1">
        <v>0</v>
      </c>
      <c r="T134" s="1">
        <v>0</v>
      </c>
      <c r="U134" s="1">
        <v>0</v>
      </c>
      <c r="V134" s="1">
        <v>0</v>
      </c>
    </row>
    <row r="135" spans="1:22">
      <c r="A135" s="1" t="s">
        <v>551</v>
      </c>
      <c r="B135" s="1" t="s">
        <v>552</v>
      </c>
      <c r="C135" s="1">
        <v>0</v>
      </c>
      <c r="D135" s="1">
        <v>0</v>
      </c>
      <c r="E135" s="1">
        <v>0</v>
      </c>
      <c r="F135" s="1">
        <v>0</v>
      </c>
      <c r="G135" s="1">
        <v>0</v>
      </c>
      <c r="H135" s="1">
        <v>0</v>
      </c>
      <c r="I135" s="1">
        <v>0</v>
      </c>
      <c r="J135" s="1">
        <v>0</v>
      </c>
      <c r="K135" s="1">
        <v>0</v>
      </c>
      <c r="L135" s="1">
        <v>0</v>
      </c>
      <c r="M135" s="1">
        <v>0</v>
      </c>
      <c r="N135" s="1">
        <v>0</v>
      </c>
      <c r="O135" s="1">
        <v>0</v>
      </c>
      <c r="P135" s="1">
        <v>0</v>
      </c>
      <c r="Q135" s="1">
        <v>0</v>
      </c>
      <c r="R135" s="1">
        <v>0</v>
      </c>
      <c r="S135" s="1">
        <v>0</v>
      </c>
      <c r="T135" s="1">
        <v>0</v>
      </c>
      <c r="U135" s="1">
        <v>0</v>
      </c>
      <c r="V135" s="1">
        <v>0</v>
      </c>
    </row>
    <row r="136" spans="1:22">
      <c r="A136" s="1" t="s">
        <v>2766</v>
      </c>
      <c r="B136" s="1" t="s">
        <v>554</v>
      </c>
      <c r="C136" s="1">
        <v>0</v>
      </c>
      <c r="D136" s="1">
        <v>0</v>
      </c>
      <c r="E136" s="1">
        <v>0</v>
      </c>
      <c r="F136" s="1">
        <v>0</v>
      </c>
      <c r="G136" s="1">
        <v>0</v>
      </c>
      <c r="H136" s="1">
        <v>0</v>
      </c>
      <c r="I136" s="1">
        <v>0</v>
      </c>
      <c r="J136" s="1">
        <v>0</v>
      </c>
      <c r="K136" s="1">
        <v>0</v>
      </c>
      <c r="L136" s="1">
        <v>0</v>
      </c>
      <c r="M136" s="1">
        <v>0</v>
      </c>
      <c r="N136" s="1">
        <v>0</v>
      </c>
      <c r="O136" s="1">
        <v>0</v>
      </c>
      <c r="P136" s="1">
        <v>0</v>
      </c>
      <c r="Q136" s="1">
        <v>0</v>
      </c>
      <c r="R136" s="1">
        <v>0</v>
      </c>
      <c r="S136" s="1">
        <v>0</v>
      </c>
      <c r="T136" s="1">
        <v>0</v>
      </c>
      <c r="U136" s="1">
        <v>0</v>
      </c>
      <c r="V136" s="1">
        <v>0</v>
      </c>
    </row>
  </sheetData>
  <pageMargins left="0.75" right="0.75" top="1" bottom="1" header="0.5" footer="0.5"/>
  <headerFooter alignWithMargins="0">
    <oddHeader>&amp;A</oddHeader>
    <oddFooter>Page &amp;P</oddFooter>
  </headerFooter>
</worksheet>
</file>

<file path=xl/worksheets/sheet49.xml><?xml version="1.0" encoding="utf-8"?>
<worksheet xmlns="http://schemas.openxmlformats.org/spreadsheetml/2006/main" xmlns:r="http://schemas.openxmlformats.org/officeDocument/2006/relationships">
  <sheetPr codeName="Foglio19">
    <pageSetUpPr fitToPage="1"/>
  </sheetPr>
  <dimension ref="A1:L159"/>
  <sheetViews>
    <sheetView showGridLines="0" zoomScaleNormal="100" workbookViewId="0">
      <pane xSplit="2" ySplit="5" topLeftCell="C75" activePane="bottomRight" state="frozen"/>
      <selection activeCell="C8" sqref="C8"/>
      <selection pane="topRight" activeCell="C8" sqref="C8"/>
      <selection pane="bottomLeft" activeCell="C8" sqref="C8"/>
      <selection pane="bottomRight" activeCell="G93" sqref="G93"/>
    </sheetView>
  </sheetViews>
  <sheetFormatPr defaultRowHeight="11.25"/>
  <cols>
    <col min="1" max="1" width="44.42578125" style="1070" customWidth="1"/>
    <col min="2" max="2" width="8.5703125" style="1104" customWidth="1"/>
    <col min="3" max="3" width="12.7109375" style="1070" customWidth="1"/>
    <col min="4" max="4" width="19.85546875" style="1070" customWidth="1"/>
    <col min="5" max="10" width="17" style="1070" customWidth="1"/>
    <col min="11" max="11" width="9.140625" style="1070" hidden="1" customWidth="1"/>
    <col min="12" max="12" width="12" style="1070" hidden="1" customWidth="1"/>
    <col min="13" max="16384" width="9.140625" style="1070"/>
  </cols>
  <sheetData>
    <row r="1" spans="1:12" ht="87" customHeight="1">
      <c r="A1" s="2630" t="str">
        <f>'t1'!A1</f>
        <v>COMPARTO SERVIZIO SANITARIO NAZIONALE - anno 2017</v>
      </c>
      <c r="B1" s="2630"/>
      <c r="C1" s="2630"/>
      <c r="D1" s="2630"/>
      <c r="E1" s="2630"/>
      <c r="F1" s="1105"/>
      <c r="G1" s="1068"/>
      <c r="H1" s="1069"/>
      <c r="I1" s="1331"/>
      <c r="J1" s="1107"/>
      <c r="L1" s="1071"/>
    </row>
    <row r="2" spans="1:12" ht="27" customHeight="1" thickBot="1">
      <c r="A2" s="1102"/>
      <c r="G2" s="1073"/>
      <c r="H2" s="1074"/>
      <c r="I2" s="1108"/>
      <c r="J2" s="1108"/>
    </row>
    <row r="3" spans="1:12" ht="12" thickBot="1">
      <c r="A3" s="1075"/>
      <c r="B3" s="1076"/>
      <c r="C3" s="1413" t="s">
        <v>3040</v>
      </c>
      <c r="D3" s="1078"/>
      <c r="E3" s="1078"/>
      <c r="F3" s="1078"/>
      <c r="G3" s="1078"/>
      <c r="H3" s="1078"/>
      <c r="I3" s="1414"/>
      <c r="J3" s="1414"/>
    </row>
    <row r="4" spans="1:12" ht="45.75" thickTop="1">
      <c r="A4" s="1356" t="s">
        <v>2879</v>
      </c>
      <c r="B4" s="1415" t="s">
        <v>273</v>
      </c>
      <c r="C4" s="1416" t="s">
        <v>3041</v>
      </c>
      <c r="D4" s="1416" t="s">
        <v>3042</v>
      </c>
      <c r="E4" s="1416" t="s">
        <v>3043</v>
      </c>
      <c r="F4" s="1416" t="s">
        <v>3044</v>
      </c>
      <c r="G4" s="1416" t="s">
        <v>3045</v>
      </c>
      <c r="H4" s="1416" t="s">
        <v>3046</v>
      </c>
      <c r="I4" s="1416" t="s">
        <v>3047</v>
      </c>
      <c r="J4" s="1417" t="s">
        <v>3048</v>
      </c>
    </row>
    <row r="5" spans="1:12" s="1367" customFormat="1" ht="12" thickBot="1">
      <c r="A5" s="1777" t="s">
        <v>2728</v>
      </c>
      <c r="B5" s="1418"/>
      <c r="C5" s="1419" t="s">
        <v>3049</v>
      </c>
      <c r="D5" s="1419" t="s">
        <v>3050</v>
      </c>
      <c r="E5" s="1419" t="s">
        <v>3051</v>
      </c>
      <c r="F5" s="1419" t="s">
        <v>3052</v>
      </c>
      <c r="G5" s="1419" t="s">
        <v>3053</v>
      </c>
      <c r="H5" s="1419" t="s">
        <v>3054</v>
      </c>
      <c r="I5" s="1420" t="s">
        <v>3055</v>
      </c>
      <c r="J5" s="1420"/>
    </row>
    <row r="6" spans="1:12" s="1367" customFormat="1" ht="9.75" hidden="1" thickTop="1" thickBot="1">
      <c r="A6" s="1521"/>
      <c r="B6" s="1522"/>
      <c r="C6" s="1523">
        <v>0</v>
      </c>
      <c r="D6" s="1523">
        <v>0</v>
      </c>
      <c r="E6" s="1523">
        <v>0</v>
      </c>
      <c r="F6" s="1523">
        <v>0</v>
      </c>
      <c r="G6" s="1523">
        <v>0</v>
      </c>
      <c r="H6" s="1523">
        <v>0</v>
      </c>
      <c r="I6" s="1523">
        <v>0</v>
      </c>
      <c r="J6" s="1524">
        <v>0</v>
      </c>
    </row>
    <row r="7" spans="1:12" ht="12" customHeight="1" thickTop="1">
      <c r="A7" s="1199" t="str">
        <f>'t1'!A7</f>
        <v>direttore generale</v>
      </c>
      <c r="B7" s="1200" t="str">
        <f>'t1'!B7</f>
        <v>0D0097</v>
      </c>
      <c r="C7" s="2046">
        <v>12</v>
      </c>
      <c r="D7" s="2047">
        <v>154937</v>
      </c>
      <c r="E7" s="2047"/>
      <c r="F7" s="2047"/>
      <c r="G7" s="2047"/>
      <c r="H7" s="2047"/>
      <c r="I7" s="2047"/>
      <c r="J7" s="1421">
        <f t="shared" ref="J7:J70" si="0">(D7+E7+F7+G7+H7)-I7</f>
        <v>154937</v>
      </c>
      <c r="K7" s="1070">
        <f>'t1'!N7</f>
        <v>1</v>
      </c>
      <c r="L7" s="1856" t="s">
        <v>283</v>
      </c>
    </row>
    <row r="8" spans="1:12" ht="12" customHeight="1">
      <c r="A8" s="1173" t="str">
        <f>'t1'!A8</f>
        <v>direttore sanitario</v>
      </c>
      <c r="B8" s="1174" t="str">
        <f>'t1'!B8</f>
        <v>0D0482</v>
      </c>
      <c r="C8" s="2046">
        <v>12</v>
      </c>
      <c r="D8" s="2047">
        <v>278883</v>
      </c>
      <c r="E8" s="2047"/>
      <c r="F8" s="2047"/>
      <c r="G8" s="2047"/>
      <c r="H8" s="2047"/>
      <c r="I8" s="2047"/>
      <c r="J8" s="1421">
        <f t="shared" si="0"/>
        <v>278883</v>
      </c>
      <c r="K8" s="1070">
        <f>'t1'!N8</f>
        <v>1</v>
      </c>
      <c r="L8" s="1856" t="s">
        <v>283</v>
      </c>
    </row>
    <row r="9" spans="1:12" ht="12" customHeight="1">
      <c r="A9" s="1173" t="str">
        <f>'t1'!A9</f>
        <v>direttore amministrativo</v>
      </c>
      <c r="B9" s="1174" t="str">
        <f>'t1'!B9</f>
        <v>0D0163</v>
      </c>
      <c r="C9" s="2046">
        <v>12</v>
      </c>
      <c r="D9" s="2047">
        <v>123950</v>
      </c>
      <c r="E9" s="2047"/>
      <c r="F9" s="2047"/>
      <c r="G9" s="2047"/>
      <c r="H9" s="2047"/>
      <c r="I9" s="2047"/>
      <c r="J9" s="1421">
        <f t="shared" si="0"/>
        <v>123950</v>
      </c>
      <c r="K9" s="1070">
        <f>'t1'!N9</f>
        <v>1</v>
      </c>
      <c r="L9" s="1856" t="s">
        <v>283</v>
      </c>
    </row>
    <row r="10" spans="1:12" ht="12" customHeight="1">
      <c r="A10" s="1173" t="str">
        <f>'t1'!A10</f>
        <v>direttore dei servizi sociali</v>
      </c>
      <c r="B10" s="1174" t="str">
        <f>'t1'!B10</f>
        <v>0D0484</v>
      </c>
      <c r="C10" s="2046"/>
      <c r="D10" s="2047"/>
      <c r="E10" s="2047"/>
      <c r="F10" s="2047"/>
      <c r="G10" s="2047"/>
      <c r="H10" s="2047"/>
      <c r="I10" s="2047"/>
      <c r="J10" s="1421">
        <f t="shared" si="0"/>
        <v>0</v>
      </c>
      <c r="K10" s="1070">
        <f>'t1'!N10</f>
        <v>0</v>
      </c>
      <c r="L10" s="1856" t="s">
        <v>283</v>
      </c>
    </row>
    <row r="11" spans="1:12" ht="12" customHeight="1">
      <c r="A11" s="1173" t="str">
        <f>'t1'!A11</f>
        <v>dir. medico con inc. di struttura complessa (rapp. esclusivo)</v>
      </c>
      <c r="B11" s="1174" t="str">
        <f>'t1'!B11</f>
        <v>SD0E33</v>
      </c>
      <c r="C11" s="2046">
        <v>130.47</v>
      </c>
      <c r="D11" s="2047">
        <v>434664</v>
      </c>
      <c r="E11" s="2047">
        <v>39465</v>
      </c>
      <c r="F11" s="2047"/>
      <c r="G11" s="2047">
        <v>86656</v>
      </c>
      <c r="H11" s="2047"/>
      <c r="I11" s="2047">
        <v>307</v>
      </c>
      <c r="J11" s="1421">
        <f t="shared" si="0"/>
        <v>560478</v>
      </c>
      <c r="K11" s="1070">
        <f>'t1'!N11</f>
        <v>1</v>
      </c>
      <c r="L11" s="1856" t="s">
        <v>292</v>
      </c>
    </row>
    <row r="12" spans="1:12" ht="12" customHeight="1">
      <c r="A12" s="1173" t="str">
        <f>'t1'!A12</f>
        <v>dir. medico con inc. di struttura complessa (rapp. non escl.)</v>
      </c>
      <c r="B12" s="1174" t="str">
        <f>'t1'!B12</f>
        <v>SD0N33</v>
      </c>
      <c r="C12" s="2046">
        <v>60</v>
      </c>
      <c r="D12" s="2047">
        <v>199897</v>
      </c>
      <c r="E12" s="2047">
        <v>9939</v>
      </c>
      <c r="F12" s="2047"/>
      <c r="G12" s="2047">
        <v>26751</v>
      </c>
      <c r="H12" s="2047"/>
      <c r="I12" s="2047"/>
      <c r="J12" s="1421">
        <f t="shared" si="0"/>
        <v>236587</v>
      </c>
      <c r="K12" s="1070">
        <f>'t1'!N12</f>
        <v>1</v>
      </c>
      <c r="L12" s="1856" t="s">
        <v>292</v>
      </c>
    </row>
    <row r="13" spans="1:12" ht="12" customHeight="1">
      <c r="A13" s="1173" t="str">
        <f>'t1'!A13</f>
        <v>dir. medico con incarico di struttura semplice (rapp. esclusivo)</v>
      </c>
      <c r="B13" s="1174" t="str">
        <f>'t1'!B13</f>
        <v>SD0E34</v>
      </c>
      <c r="C13" s="2046">
        <v>433</v>
      </c>
      <c r="D13" s="2047">
        <v>1442587</v>
      </c>
      <c r="E13" s="2047">
        <v>57808</v>
      </c>
      <c r="F13" s="2047"/>
      <c r="G13" s="2047">
        <v>227530</v>
      </c>
      <c r="H13" s="2047"/>
      <c r="I13" s="2047">
        <v>451</v>
      </c>
      <c r="J13" s="1421">
        <f t="shared" si="0"/>
        <v>1727474</v>
      </c>
      <c r="K13" s="1070">
        <f>'t1'!N13</f>
        <v>1</v>
      </c>
      <c r="L13" s="1856" t="s">
        <v>292</v>
      </c>
    </row>
    <row r="14" spans="1:12" ht="12" customHeight="1">
      <c r="A14" s="1173" t="str">
        <f>'t1'!A14</f>
        <v>dir. medico con incarico di struttura semplice (rapp. non escl.)</v>
      </c>
      <c r="B14" s="1174" t="str">
        <f>'t1'!B14</f>
        <v>SD0N34</v>
      </c>
      <c r="C14" s="2046">
        <v>18</v>
      </c>
      <c r="D14" s="2047">
        <v>59969</v>
      </c>
      <c r="E14" s="2047"/>
      <c r="F14" s="2047"/>
      <c r="G14" s="2047">
        <v>8470</v>
      </c>
      <c r="H14" s="2047"/>
      <c r="I14" s="2047"/>
      <c r="J14" s="1421">
        <f t="shared" si="0"/>
        <v>68439</v>
      </c>
      <c r="K14" s="1070">
        <f>'t1'!N14</f>
        <v>1</v>
      </c>
      <c r="L14" s="1856" t="s">
        <v>292</v>
      </c>
    </row>
    <row r="15" spans="1:12" ht="12" customHeight="1">
      <c r="A15" s="1173" t="str">
        <f>'t1'!A15</f>
        <v>dir. medici con altri incar. prof.li (rapp. esclusivo)</v>
      </c>
      <c r="B15" s="1174" t="str">
        <f>'t1'!B15</f>
        <v>SD0035</v>
      </c>
      <c r="C15" s="2046">
        <v>1918.42</v>
      </c>
      <c r="D15" s="2047">
        <v>6391438</v>
      </c>
      <c r="E15" s="2047">
        <v>117458</v>
      </c>
      <c r="F15" s="2047"/>
      <c r="G15" s="2047">
        <v>809800</v>
      </c>
      <c r="H15" s="2047"/>
      <c r="I15" s="2047">
        <v>6625</v>
      </c>
      <c r="J15" s="1421">
        <f t="shared" si="0"/>
        <v>7312071</v>
      </c>
      <c r="K15" s="1070">
        <f>'t1'!N15</f>
        <v>1</v>
      </c>
      <c r="L15" s="1856" t="s">
        <v>292</v>
      </c>
    </row>
    <row r="16" spans="1:12" ht="12" customHeight="1">
      <c r="A16" s="1173" t="str">
        <f>'t1'!A16</f>
        <v>dir. medici con altri incar. prof.li (rapp. non escl.)</v>
      </c>
      <c r="B16" s="1174" t="str">
        <f>'t1'!B16</f>
        <v>SD0036</v>
      </c>
      <c r="C16" s="2046">
        <v>216.72</v>
      </c>
      <c r="D16" s="2047">
        <v>722027</v>
      </c>
      <c r="E16" s="2047">
        <v>11130</v>
      </c>
      <c r="F16" s="2047"/>
      <c r="G16" s="2047">
        <v>71470</v>
      </c>
      <c r="H16" s="2047"/>
      <c r="I16" s="2047">
        <v>158</v>
      </c>
      <c r="J16" s="1421">
        <f t="shared" si="0"/>
        <v>804469</v>
      </c>
      <c r="K16" s="1070">
        <f>'t1'!N16</f>
        <v>1</v>
      </c>
      <c r="L16" s="1856" t="s">
        <v>292</v>
      </c>
    </row>
    <row r="17" spans="1:12" ht="12" customHeight="1">
      <c r="A17" s="1173" t="str">
        <f>'t1'!A17</f>
        <v>dir. medici a t.  determinato(art. 15-septies d.lgs. 502/92)</v>
      </c>
      <c r="B17" s="1174" t="str">
        <f>'t1'!B17</f>
        <v>SD0597</v>
      </c>
      <c r="C17" s="2046"/>
      <c r="D17" s="2047"/>
      <c r="E17" s="2047"/>
      <c r="F17" s="2047"/>
      <c r="G17" s="2047"/>
      <c r="H17" s="2047"/>
      <c r="I17" s="2047"/>
      <c r="J17" s="1421">
        <f t="shared" si="0"/>
        <v>0</v>
      </c>
      <c r="K17" s="1070">
        <f>'t1'!N17</f>
        <v>0</v>
      </c>
      <c r="L17" s="1856" t="s">
        <v>292</v>
      </c>
    </row>
    <row r="18" spans="1:12" ht="12" customHeight="1">
      <c r="A18" s="1173" t="str">
        <f>'t1'!A18</f>
        <v>veterinari con inc. di struttura complessa (rapp.esclusivo)</v>
      </c>
      <c r="B18" s="1174" t="str">
        <f>'t1'!B18</f>
        <v>SD0E74</v>
      </c>
      <c r="C18" s="2046"/>
      <c r="D18" s="2047"/>
      <c r="E18" s="2047"/>
      <c r="F18" s="2047"/>
      <c r="G18" s="2047"/>
      <c r="H18" s="2047"/>
      <c r="I18" s="2047"/>
      <c r="J18" s="1421">
        <f t="shared" si="0"/>
        <v>0</v>
      </c>
      <c r="K18" s="1070">
        <f>'t1'!N18</f>
        <v>0</v>
      </c>
      <c r="L18" s="1856" t="s">
        <v>292</v>
      </c>
    </row>
    <row r="19" spans="1:12" ht="12" customHeight="1">
      <c r="A19" s="1173" t="str">
        <f>'t1'!A19</f>
        <v>veterinari con inc. di struttura complessa (rapp. non escl.)</v>
      </c>
      <c r="B19" s="1174" t="str">
        <f>'t1'!B19</f>
        <v>SD0N74</v>
      </c>
      <c r="C19" s="2046"/>
      <c r="D19" s="2047"/>
      <c r="E19" s="2047"/>
      <c r="F19" s="2047"/>
      <c r="G19" s="2047"/>
      <c r="H19" s="2047"/>
      <c r="I19" s="2047"/>
      <c r="J19" s="1421">
        <f t="shared" si="0"/>
        <v>0</v>
      </c>
      <c r="K19" s="1070">
        <f>'t1'!N19</f>
        <v>0</v>
      </c>
      <c r="L19" s="1856" t="s">
        <v>292</v>
      </c>
    </row>
    <row r="20" spans="1:12" ht="12" customHeight="1">
      <c r="A20" s="1173" t="str">
        <f>'t1'!A20</f>
        <v>veterinari con inc. di struttura semplice (rapp. esclusivo)</v>
      </c>
      <c r="B20" s="1174" t="str">
        <f>'t1'!B20</f>
        <v>SD0E73</v>
      </c>
      <c r="C20" s="2046"/>
      <c r="D20" s="2047"/>
      <c r="E20" s="2047"/>
      <c r="F20" s="2047"/>
      <c r="G20" s="2047"/>
      <c r="H20" s="2047"/>
      <c r="I20" s="2047"/>
      <c r="J20" s="1421">
        <f t="shared" si="0"/>
        <v>0</v>
      </c>
      <c r="K20" s="1070">
        <f>'t1'!N20</f>
        <v>0</v>
      </c>
      <c r="L20" s="1856" t="s">
        <v>292</v>
      </c>
    </row>
    <row r="21" spans="1:12" ht="12" customHeight="1">
      <c r="A21" s="1173" t="str">
        <f>'t1'!A21</f>
        <v>veterinari con inc. di struttura semplice (rapp. non escl.)</v>
      </c>
      <c r="B21" s="1174" t="str">
        <f>'t1'!B21</f>
        <v>SD0N73</v>
      </c>
      <c r="C21" s="2046"/>
      <c r="D21" s="2047"/>
      <c r="E21" s="2047"/>
      <c r="F21" s="2047"/>
      <c r="G21" s="2047"/>
      <c r="H21" s="2047"/>
      <c r="I21" s="2047"/>
      <c r="J21" s="1421">
        <f t="shared" si="0"/>
        <v>0</v>
      </c>
      <c r="K21" s="1070">
        <f>'t1'!N21</f>
        <v>0</v>
      </c>
      <c r="L21" s="1856" t="s">
        <v>292</v>
      </c>
    </row>
    <row r="22" spans="1:12" ht="12" customHeight="1">
      <c r="A22" s="1173" t="str">
        <f>'t1'!A22</f>
        <v>veterinari con altri incar. prof.li (rapp. esclusivo)</v>
      </c>
      <c r="B22" s="1174" t="str">
        <f>'t1'!B22</f>
        <v>SD0A73</v>
      </c>
      <c r="C22" s="2046"/>
      <c r="D22" s="2047"/>
      <c r="E22" s="2047"/>
      <c r="F22" s="2047"/>
      <c r="G22" s="2047"/>
      <c r="H22" s="2047"/>
      <c r="I22" s="2047"/>
      <c r="J22" s="1421">
        <f t="shared" si="0"/>
        <v>0</v>
      </c>
      <c r="K22" s="1070">
        <f>'t1'!N22</f>
        <v>0</v>
      </c>
      <c r="L22" s="1856" t="s">
        <v>292</v>
      </c>
    </row>
    <row r="23" spans="1:12" ht="12" customHeight="1">
      <c r="A23" s="1173" t="str">
        <f>'t1'!A23</f>
        <v>veterinari con altri incar. prof.li (rapp. non escl.)</v>
      </c>
      <c r="B23" s="1174" t="str">
        <f>'t1'!B23</f>
        <v>SD0072</v>
      </c>
      <c r="C23" s="2046"/>
      <c r="D23" s="2047"/>
      <c r="E23" s="2047"/>
      <c r="F23" s="2047"/>
      <c r="G23" s="2047"/>
      <c r="H23" s="2047"/>
      <c r="I23" s="2047"/>
      <c r="J23" s="1421">
        <f t="shared" si="0"/>
        <v>0</v>
      </c>
      <c r="K23" s="1070">
        <f>'t1'!N23</f>
        <v>0</v>
      </c>
      <c r="L23" s="1856" t="s">
        <v>292</v>
      </c>
    </row>
    <row r="24" spans="1:12" ht="12" customHeight="1">
      <c r="A24" s="1173" t="str">
        <f>'t1'!A24</f>
        <v>veterinari a t. determinato (art. 15-septies d.lgs. 502/92)</v>
      </c>
      <c r="B24" s="1174" t="str">
        <f>'t1'!B24</f>
        <v>SD0598</v>
      </c>
      <c r="C24" s="2046"/>
      <c r="D24" s="2047"/>
      <c r="E24" s="2047"/>
      <c r="F24" s="2047"/>
      <c r="G24" s="2047"/>
      <c r="H24" s="2047"/>
      <c r="I24" s="2047"/>
      <c r="J24" s="1421">
        <f t="shared" si="0"/>
        <v>0</v>
      </c>
      <c r="K24" s="1070">
        <f>'t1'!N24</f>
        <v>0</v>
      </c>
      <c r="L24" s="1856" t="s">
        <v>292</v>
      </c>
    </row>
    <row r="25" spans="1:12" ht="12" customHeight="1">
      <c r="A25" s="1173" t="str">
        <f>'t1'!A25</f>
        <v>odontoiatri con inc. di struttura complessa (rapp. esclusivo)</v>
      </c>
      <c r="B25" s="1174" t="str">
        <f>'t1'!B25</f>
        <v>SD0E49</v>
      </c>
      <c r="C25" s="2046"/>
      <c r="D25" s="2047"/>
      <c r="E25" s="2047"/>
      <c r="F25" s="2047"/>
      <c r="G25" s="2047"/>
      <c r="H25" s="2047"/>
      <c r="I25" s="2047"/>
      <c r="J25" s="1421">
        <f t="shared" si="0"/>
        <v>0</v>
      </c>
      <c r="K25" s="1070">
        <f>'t1'!N25</f>
        <v>0</v>
      </c>
      <c r="L25" s="1856" t="s">
        <v>292</v>
      </c>
    </row>
    <row r="26" spans="1:12" ht="12" customHeight="1">
      <c r="A26" s="1173" t="str">
        <f>'t1'!A26</f>
        <v>odontoiatri con inc. di struttura complessa (rapp. non escl.)</v>
      </c>
      <c r="B26" s="1174" t="str">
        <f>'t1'!B26</f>
        <v>SD0N49</v>
      </c>
      <c r="C26" s="2046"/>
      <c r="D26" s="2047"/>
      <c r="E26" s="2047"/>
      <c r="F26" s="2047"/>
      <c r="G26" s="2047"/>
      <c r="H26" s="2047"/>
      <c r="I26" s="2047"/>
      <c r="J26" s="1421">
        <f t="shared" si="0"/>
        <v>0</v>
      </c>
      <c r="K26" s="1070">
        <f>'t1'!N26</f>
        <v>0</v>
      </c>
      <c r="L26" s="1856" t="s">
        <v>292</v>
      </c>
    </row>
    <row r="27" spans="1:12" ht="12" customHeight="1">
      <c r="A27" s="1173" t="str">
        <f>'t1'!A27</f>
        <v>odontoiatri con inc. di struttura semplice (rapp. esclusivo)</v>
      </c>
      <c r="B27" s="1174" t="str">
        <f>'t1'!B27</f>
        <v>SD0E48</v>
      </c>
      <c r="C27" s="2046"/>
      <c r="D27" s="2047"/>
      <c r="E27" s="2047"/>
      <c r="F27" s="2047"/>
      <c r="G27" s="2047"/>
      <c r="H27" s="2047"/>
      <c r="I27" s="2047"/>
      <c r="J27" s="1421">
        <f t="shared" si="0"/>
        <v>0</v>
      </c>
      <c r="K27" s="1070">
        <f>'t1'!N27</f>
        <v>0</v>
      </c>
      <c r="L27" s="1856" t="s">
        <v>292</v>
      </c>
    </row>
    <row r="28" spans="1:12" ht="12" customHeight="1">
      <c r="A28" s="1173" t="str">
        <f>'t1'!A28</f>
        <v>odontoiatri con inc. di struttura semplice (rapp. non escl.)</v>
      </c>
      <c r="B28" s="1174" t="str">
        <f>'t1'!B28</f>
        <v>SD0N48</v>
      </c>
      <c r="C28" s="2046"/>
      <c r="D28" s="2047"/>
      <c r="E28" s="2047"/>
      <c r="F28" s="2047"/>
      <c r="G28" s="2047"/>
      <c r="H28" s="2047"/>
      <c r="I28" s="2047"/>
      <c r="J28" s="1421">
        <f t="shared" si="0"/>
        <v>0</v>
      </c>
      <c r="K28" s="1070">
        <f>'t1'!N28</f>
        <v>0</v>
      </c>
      <c r="L28" s="1856" t="s">
        <v>292</v>
      </c>
    </row>
    <row r="29" spans="1:12" ht="12" customHeight="1">
      <c r="A29" s="1173" t="str">
        <f>'t1'!A29</f>
        <v>odontoiatri con altri incar. prof.li (rapp. esclusivo)</v>
      </c>
      <c r="B29" s="1174" t="str">
        <f>'t1'!B29</f>
        <v>SD0A48</v>
      </c>
      <c r="C29" s="2046"/>
      <c r="D29" s="2047"/>
      <c r="E29" s="2047"/>
      <c r="F29" s="2047"/>
      <c r="G29" s="2047"/>
      <c r="H29" s="2047"/>
      <c r="I29" s="2047"/>
      <c r="J29" s="1421">
        <f t="shared" si="0"/>
        <v>0</v>
      </c>
      <c r="K29" s="1070">
        <f>'t1'!N29</f>
        <v>0</v>
      </c>
      <c r="L29" s="1856" t="s">
        <v>292</v>
      </c>
    </row>
    <row r="30" spans="1:12" ht="12" customHeight="1">
      <c r="A30" s="1173" t="str">
        <f>'t1'!A30</f>
        <v>odontoiatri con altri incar. prof.li (rapp. non escl.)</v>
      </c>
      <c r="B30" s="1174" t="str">
        <f>'t1'!B30</f>
        <v>SD0047</v>
      </c>
      <c r="C30" s="2046"/>
      <c r="D30" s="2047"/>
      <c r="E30" s="2047"/>
      <c r="F30" s="2047"/>
      <c r="G30" s="2047"/>
      <c r="H30" s="2047"/>
      <c r="I30" s="2047"/>
      <c r="J30" s="1421">
        <f t="shared" si="0"/>
        <v>0</v>
      </c>
      <c r="K30" s="1070">
        <f>'t1'!N30</f>
        <v>0</v>
      </c>
      <c r="L30" s="1856" t="s">
        <v>292</v>
      </c>
    </row>
    <row r="31" spans="1:12" ht="12" customHeight="1">
      <c r="A31" s="1173" t="str">
        <f>'t1'!A31</f>
        <v>odontoiatri a t. determinato (art. 15-septies d.lgs. 502/92)</v>
      </c>
      <c r="B31" s="1174" t="str">
        <f>'t1'!B31</f>
        <v>SD0599</v>
      </c>
      <c r="C31" s="2046"/>
      <c r="D31" s="2047"/>
      <c r="E31" s="2047"/>
      <c r="F31" s="2047"/>
      <c r="G31" s="2047"/>
      <c r="H31" s="2047"/>
      <c r="I31" s="2047"/>
      <c r="J31" s="1421">
        <f t="shared" si="0"/>
        <v>0</v>
      </c>
      <c r="K31" s="1070">
        <f>'t1'!N31</f>
        <v>0</v>
      </c>
      <c r="L31" s="1856" t="s">
        <v>292</v>
      </c>
    </row>
    <row r="32" spans="1:12" ht="12" customHeight="1">
      <c r="A32" s="1173" t="str">
        <f>'t1'!A32</f>
        <v>farmacisti con incarico di struttura complessa (rapp. esclusivo)</v>
      </c>
      <c r="B32" s="1174" t="str">
        <f>'t1'!B32</f>
        <v>SD0E39</v>
      </c>
      <c r="C32" s="2046">
        <v>11</v>
      </c>
      <c r="D32" s="2047">
        <v>36648</v>
      </c>
      <c r="E32" s="2047"/>
      <c r="F32" s="2047"/>
      <c r="G32" s="2047">
        <v>6772</v>
      </c>
      <c r="H32" s="2047"/>
      <c r="I32" s="2047"/>
      <c r="J32" s="1421">
        <f t="shared" si="0"/>
        <v>43420</v>
      </c>
      <c r="K32" s="1070">
        <f>'t1'!N32</f>
        <v>1</v>
      </c>
      <c r="L32" s="1856" t="s">
        <v>335</v>
      </c>
    </row>
    <row r="33" spans="1:12" ht="12" customHeight="1">
      <c r="A33" s="1173" t="str">
        <f>'t1'!A33</f>
        <v>farmacisti con incarico di struttura complessa (rapp. non escl.)</v>
      </c>
      <c r="B33" s="1174" t="str">
        <f>'t1'!B33</f>
        <v>SD0N39</v>
      </c>
      <c r="C33" s="2046"/>
      <c r="D33" s="2047"/>
      <c r="E33" s="2047"/>
      <c r="F33" s="2047"/>
      <c r="G33" s="2047"/>
      <c r="H33" s="2047"/>
      <c r="I33" s="2047"/>
      <c r="J33" s="1421">
        <f t="shared" si="0"/>
        <v>0</v>
      </c>
      <c r="K33" s="1070">
        <f>'t1'!N33</f>
        <v>0</v>
      </c>
      <c r="L33" s="1856" t="s">
        <v>335</v>
      </c>
    </row>
    <row r="34" spans="1:12" ht="12" customHeight="1">
      <c r="A34" s="1173" t="str">
        <f>'t1'!A34</f>
        <v>farmacisti con incarico di struttura semplice (rapp. esclusivo)</v>
      </c>
      <c r="B34" s="1174" t="str">
        <f>'t1'!B34</f>
        <v>SD0E38</v>
      </c>
      <c r="C34" s="2046">
        <v>36</v>
      </c>
      <c r="D34" s="2047">
        <v>119938</v>
      </c>
      <c r="E34" s="2047">
        <v>10029</v>
      </c>
      <c r="F34" s="2047"/>
      <c r="G34" s="2047">
        <v>17727</v>
      </c>
      <c r="H34" s="2047"/>
      <c r="I34" s="2047"/>
      <c r="J34" s="1421">
        <f t="shared" si="0"/>
        <v>147694</v>
      </c>
      <c r="K34" s="1070">
        <f>'t1'!N34</f>
        <v>1</v>
      </c>
      <c r="L34" s="1856" t="s">
        <v>335</v>
      </c>
    </row>
    <row r="35" spans="1:12" ht="12" customHeight="1">
      <c r="A35" s="1173" t="str">
        <f>'t1'!A35</f>
        <v>farmacisti con incarico di struttura semplice (rapp. non escl.)</v>
      </c>
      <c r="B35" s="1174" t="str">
        <f>'t1'!B35</f>
        <v>SD0N38</v>
      </c>
      <c r="C35" s="2046"/>
      <c r="D35" s="2047"/>
      <c r="E35" s="2047"/>
      <c r="F35" s="2047"/>
      <c r="G35" s="2047"/>
      <c r="H35" s="2047"/>
      <c r="I35" s="2047"/>
      <c r="J35" s="1421">
        <f t="shared" si="0"/>
        <v>0</v>
      </c>
      <c r="K35" s="1070">
        <f>'t1'!N35</f>
        <v>0</v>
      </c>
      <c r="L35" s="1856" t="s">
        <v>335</v>
      </c>
    </row>
    <row r="36" spans="1:12" ht="12" customHeight="1">
      <c r="A36" s="1173" t="str">
        <f>'t1'!A36</f>
        <v>farmacisti con altri incar. prof.li (rapp. esclusivo)</v>
      </c>
      <c r="B36" s="1174" t="str">
        <f>'t1'!B36</f>
        <v>SD0A38</v>
      </c>
      <c r="C36" s="2046">
        <v>59.95</v>
      </c>
      <c r="D36" s="2047">
        <v>199741</v>
      </c>
      <c r="E36" s="2047">
        <v>3070</v>
      </c>
      <c r="F36" s="2047"/>
      <c r="G36" s="2047">
        <v>23765</v>
      </c>
      <c r="H36" s="2047"/>
      <c r="I36" s="2047"/>
      <c r="J36" s="1421">
        <f t="shared" si="0"/>
        <v>226576</v>
      </c>
      <c r="K36" s="1070">
        <f>'t1'!N36</f>
        <v>1</v>
      </c>
      <c r="L36" s="1856" t="s">
        <v>335</v>
      </c>
    </row>
    <row r="37" spans="1:12" ht="12" customHeight="1">
      <c r="A37" s="1173" t="str">
        <f>'t1'!A37</f>
        <v>farmacisti con altri incar. prof.li (rapp. non escl.)</v>
      </c>
      <c r="B37" s="1174" t="str">
        <f>'t1'!B37</f>
        <v>SD0037</v>
      </c>
      <c r="C37" s="2046"/>
      <c r="D37" s="2047"/>
      <c r="E37" s="2047"/>
      <c r="F37" s="2047"/>
      <c r="G37" s="2047"/>
      <c r="H37" s="2047"/>
      <c r="I37" s="2047"/>
      <c r="J37" s="1421">
        <f t="shared" si="0"/>
        <v>0</v>
      </c>
      <c r="K37" s="1070">
        <f>'t1'!N37</f>
        <v>0</v>
      </c>
      <c r="L37" s="1856" t="s">
        <v>335</v>
      </c>
    </row>
    <row r="38" spans="1:12" ht="12" customHeight="1">
      <c r="A38" s="1173" t="str">
        <f>'t1'!A38</f>
        <v>farmacisti a t. determinato (art. 15-septies d.lgs. 502/92)</v>
      </c>
      <c r="B38" s="1174" t="str">
        <f>'t1'!B38</f>
        <v>SD0600</v>
      </c>
      <c r="C38" s="2046"/>
      <c r="D38" s="2047"/>
      <c r="E38" s="2047"/>
      <c r="F38" s="2047"/>
      <c r="G38" s="2047"/>
      <c r="H38" s="2047"/>
      <c r="I38" s="2047"/>
      <c r="J38" s="1421">
        <f t="shared" si="0"/>
        <v>0</v>
      </c>
      <c r="K38" s="1070">
        <f>'t1'!N38</f>
        <v>0</v>
      </c>
      <c r="L38" s="1856" t="s">
        <v>335</v>
      </c>
    </row>
    <row r="39" spans="1:12" ht="12" customHeight="1">
      <c r="A39" s="1173" t="str">
        <f>'t1'!A39</f>
        <v>biologi con incarico di struttura complessa (rapp. esclusivo)</v>
      </c>
      <c r="B39" s="1174" t="str">
        <f>'t1'!B39</f>
        <v>SD0E13</v>
      </c>
      <c r="C39" s="2046">
        <v>12</v>
      </c>
      <c r="D39" s="2047">
        <v>39979</v>
      </c>
      <c r="E39" s="2047">
        <v>9516</v>
      </c>
      <c r="F39" s="2047"/>
      <c r="G39" s="2047">
        <v>9385</v>
      </c>
      <c r="H39" s="2047"/>
      <c r="I39" s="2047"/>
      <c r="J39" s="1421">
        <f t="shared" si="0"/>
        <v>58880</v>
      </c>
      <c r="K39" s="1070">
        <f>'t1'!N39</f>
        <v>1</v>
      </c>
      <c r="L39" s="1856" t="s">
        <v>335</v>
      </c>
    </row>
    <row r="40" spans="1:12" ht="12" customHeight="1">
      <c r="A40" s="1173" t="str">
        <f>'t1'!A40</f>
        <v>biologi con incarico di struttura complessa (rapp. non escl.)</v>
      </c>
      <c r="B40" s="1174" t="str">
        <f>'t1'!B40</f>
        <v>SD0N13</v>
      </c>
      <c r="C40" s="2046"/>
      <c r="D40" s="2047"/>
      <c r="E40" s="2047"/>
      <c r="F40" s="2047"/>
      <c r="G40" s="2047"/>
      <c r="H40" s="2047"/>
      <c r="I40" s="2047"/>
      <c r="J40" s="1421">
        <f t="shared" si="0"/>
        <v>0</v>
      </c>
      <c r="K40" s="1070">
        <f>'t1'!N40</f>
        <v>0</v>
      </c>
      <c r="L40" s="1856" t="s">
        <v>335</v>
      </c>
    </row>
    <row r="41" spans="1:12" ht="12" customHeight="1">
      <c r="A41" s="1173" t="str">
        <f>'t1'!A41</f>
        <v>biologi con incarico di struttura semplice (rapp. esclusivo)</v>
      </c>
      <c r="B41" s="1174" t="str">
        <f>'t1'!B41</f>
        <v>SD0E12</v>
      </c>
      <c r="C41" s="2046">
        <v>100</v>
      </c>
      <c r="D41" s="2047">
        <v>333161</v>
      </c>
      <c r="E41" s="2047">
        <v>32055</v>
      </c>
      <c r="F41" s="2047"/>
      <c r="G41" s="2047">
        <v>59539</v>
      </c>
      <c r="H41" s="2047"/>
      <c r="I41" s="2047">
        <v>227</v>
      </c>
      <c r="J41" s="1421">
        <f t="shared" si="0"/>
        <v>424528</v>
      </c>
      <c r="K41" s="1070">
        <f>'t1'!N41</f>
        <v>1</v>
      </c>
      <c r="L41" s="1856" t="s">
        <v>335</v>
      </c>
    </row>
    <row r="42" spans="1:12" ht="12" customHeight="1">
      <c r="A42" s="1173" t="str">
        <f>'t1'!A42</f>
        <v>biologi con incarico di struttura semplice (rapp. non escl.)</v>
      </c>
      <c r="B42" s="1174" t="str">
        <f>'t1'!B42</f>
        <v>SD0N12</v>
      </c>
      <c r="C42" s="2046"/>
      <c r="D42" s="2047"/>
      <c r="E42" s="2047"/>
      <c r="F42" s="2047"/>
      <c r="G42" s="2047"/>
      <c r="H42" s="2047"/>
      <c r="I42" s="2047"/>
      <c r="J42" s="1421">
        <f t="shared" si="0"/>
        <v>0</v>
      </c>
      <c r="K42" s="1070">
        <f>'t1'!N42</f>
        <v>0</v>
      </c>
      <c r="L42" s="1856" t="s">
        <v>335</v>
      </c>
    </row>
    <row r="43" spans="1:12" ht="12" customHeight="1">
      <c r="A43" s="1173" t="str">
        <f>'t1'!A43</f>
        <v>biologi con altri incar. prof.li (rapp. esclusivo)</v>
      </c>
      <c r="B43" s="1174" t="str">
        <f>'t1'!B43</f>
        <v>SD0A12</v>
      </c>
      <c r="C43" s="2046">
        <v>372</v>
      </c>
      <c r="D43" s="2047">
        <v>1239354</v>
      </c>
      <c r="E43" s="2047">
        <v>48220</v>
      </c>
      <c r="F43" s="2047"/>
      <c r="G43" s="2047">
        <v>155748</v>
      </c>
      <c r="H43" s="2047"/>
      <c r="I43" s="2047"/>
      <c r="J43" s="1421">
        <f t="shared" si="0"/>
        <v>1443322</v>
      </c>
      <c r="K43" s="1070">
        <f>'t1'!N43</f>
        <v>1</v>
      </c>
      <c r="L43" s="1856" t="s">
        <v>335</v>
      </c>
    </row>
    <row r="44" spans="1:12" ht="12" customHeight="1">
      <c r="A44" s="1173" t="str">
        <f>'t1'!A44</f>
        <v>biologi con altri incar. prof.li (rapp. non escl.)</v>
      </c>
      <c r="B44" s="1174" t="str">
        <f>'t1'!B44</f>
        <v>SD0011</v>
      </c>
      <c r="C44" s="2046"/>
      <c r="D44" s="2047"/>
      <c r="E44" s="2047"/>
      <c r="F44" s="2047"/>
      <c r="G44" s="2047"/>
      <c r="H44" s="2047"/>
      <c r="I44" s="2047"/>
      <c r="J44" s="1421">
        <f t="shared" si="0"/>
        <v>0</v>
      </c>
      <c r="K44" s="1070">
        <f>'t1'!N44</f>
        <v>0</v>
      </c>
      <c r="L44" s="1856" t="s">
        <v>335</v>
      </c>
    </row>
    <row r="45" spans="1:12" ht="12" customHeight="1">
      <c r="A45" s="1173" t="str">
        <f>'t1'!A45</f>
        <v>biologi a t. determinato (art. 15-septies d.lgs. 502/92)</v>
      </c>
      <c r="B45" s="1174" t="str">
        <f>'t1'!B45</f>
        <v>SD0601</v>
      </c>
      <c r="C45" s="2046"/>
      <c r="D45" s="2047"/>
      <c r="E45" s="2047"/>
      <c r="F45" s="2047"/>
      <c r="G45" s="2047"/>
      <c r="H45" s="2047"/>
      <c r="I45" s="2047"/>
      <c r="J45" s="1421">
        <f t="shared" si="0"/>
        <v>0</v>
      </c>
      <c r="K45" s="1070">
        <f>'t1'!N45</f>
        <v>0</v>
      </c>
      <c r="L45" s="1856" t="s">
        <v>335</v>
      </c>
    </row>
    <row r="46" spans="1:12" ht="12" customHeight="1">
      <c r="A46" s="1173" t="str">
        <f>'t1'!A46</f>
        <v>chimici con incarico di struttura complessa (rapp. esclusivo)</v>
      </c>
      <c r="B46" s="1174" t="str">
        <f>'t1'!B46</f>
        <v>SD0E16</v>
      </c>
      <c r="C46" s="2046"/>
      <c r="D46" s="2047"/>
      <c r="E46" s="2047"/>
      <c r="F46" s="2047"/>
      <c r="G46" s="2047"/>
      <c r="H46" s="2047"/>
      <c r="I46" s="2047"/>
      <c r="J46" s="1421">
        <f t="shared" si="0"/>
        <v>0</v>
      </c>
      <c r="K46" s="1070">
        <f>'t1'!N46</f>
        <v>0</v>
      </c>
      <c r="L46" s="1856" t="s">
        <v>335</v>
      </c>
    </row>
    <row r="47" spans="1:12" ht="12" customHeight="1">
      <c r="A47" s="1173" t="str">
        <f>'t1'!A47</f>
        <v>chimici con incarico di struttura complessa (rapp.non escl.)</v>
      </c>
      <c r="B47" s="1174" t="str">
        <f>'t1'!B47</f>
        <v>SD0N16</v>
      </c>
      <c r="C47" s="2046"/>
      <c r="D47" s="2047"/>
      <c r="E47" s="2047"/>
      <c r="F47" s="2047"/>
      <c r="G47" s="2047"/>
      <c r="H47" s="2047"/>
      <c r="I47" s="2047"/>
      <c r="J47" s="1421">
        <f t="shared" si="0"/>
        <v>0</v>
      </c>
      <c r="K47" s="1070">
        <f>'t1'!N47</f>
        <v>0</v>
      </c>
      <c r="L47" s="1856" t="s">
        <v>335</v>
      </c>
    </row>
    <row r="48" spans="1:12" ht="12" customHeight="1">
      <c r="A48" s="1173" t="str">
        <f>'t1'!A48</f>
        <v>chimici con incarico di struttura semplice (rapp. esclusivo)</v>
      </c>
      <c r="B48" s="1174" t="str">
        <f>'t1'!B48</f>
        <v>SD0E15</v>
      </c>
      <c r="C48" s="2046">
        <v>2</v>
      </c>
      <c r="D48" s="2047">
        <v>6663</v>
      </c>
      <c r="E48" s="2047">
        <v>519</v>
      </c>
      <c r="F48" s="2047"/>
      <c r="G48" s="2047">
        <v>5890</v>
      </c>
      <c r="H48" s="2047"/>
      <c r="I48" s="2047"/>
      <c r="J48" s="1421">
        <f t="shared" si="0"/>
        <v>13072</v>
      </c>
      <c r="K48" s="1070">
        <f>'t1'!N48</f>
        <v>1</v>
      </c>
      <c r="L48" s="1856" t="s">
        <v>335</v>
      </c>
    </row>
    <row r="49" spans="1:12" ht="12" customHeight="1">
      <c r="A49" s="1173" t="str">
        <f>'t1'!A49</f>
        <v>chimici con incarico di struttura semplice (rapp. non escl.)</v>
      </c>
      <c r="B49" s="1174" t="str">
        <f>'t1'!B49</f>
        <v>SD0N15</v>
      </c>
      <c r="C49" s="2046"/>
      <c r="D49" s="2047"/>
      <c r="E49" s="2047"/>
      <c r="F49" s="2047"/>
      <c r="G49" s="2047"/>
      <c r="H49" s="2047"/>
      <c r="I49" s="2047"/>
      <c r="J49" s="1421">
        <f t="shared" si="0"/>
        <v>0</v>
      </c>
      <c r="K49" s="1070">
        <f>'t1'!N49</f>
        <v>0</v>
      </c>
      <c r="L49" s="1856" t="s">
        <v>335</v>
      </c>
    </row>
    <row r="50" spans="1:12" ht="12" customHeight="1">
      <c r="A50" s="1173" t="str">
        <f>'t1'!A50</f>
        <v>chimici con altri incar. prof.li (rapp. esclusivo)</v>
      </c>
      <c r="B50" s="1174" t="str">
        <f>'t1'!B50</f>
        <v>SD0A15</v>
      </c>
      <c r="C50" s="2046">
        <v>22</v>
      </c>
      <c r="D50" s="2047">
        <v>73295</v>
      </c>
      <c r="E50" s="2047">
        <v>4427</v>
      </c>
      <c r="F50" s="2047"/>
      <c r="G50" s="2047">
        <v>5405</v>
      </c>
      <c r="H50" s="2047"/>
      <c r="I50" s="2047"/>
      <c r="J50" s="1421">
        <f t="shared" si="0"/>
        <v>83127</v>
      </c>
      <c r="K50" s="1070">
        <f>'t1'!N50</f>
        <v>1</v>
      </c>
      <c r="L50" s="1856" t="s">
        <v>335</v>
      </c>
    </row>
    <row r="51" spans="1:12" ht="12" customHeight="1">
      <c r="A51" s="1173" t="str">
        <f>'t1'!A51</f>
        <v>chimici con altri incar. prof.li (rapp. non escl.)</v>
      </c>
      <c r="B51" s="1174" t="str">
        <f>'t1'!B51</f>
        <v>SD0014</v>
      </c>
      <c r="C51" s="2046"/>
      <c r="D51" s="2047"/>
      <c r="E51" s="2047"/>
      <c r="F51" s="2047"/>
      <c r="G51" s="2047"/>
      <c r="H51" s="2047"/>
      <c r="I51" s="2047"/>
      <c r="J51" s="1421">
        <f t="shared" si="0"/>
        <v>0</v>
      </c>
      <c r="K51" s="1070">
        <f>'t1'!N51</f>
        <v>0</v>
      </c>
      <c r="L51" s="1856" t="s">
        <v>335</v>
      </c>
    </row>
    <row r="52" spans="1:12" ht="12" customHeight="1">
      <c r="A52" s="1173" t="str">
        <f>'t1'!A52</f>
        <v>chimici a t. determinato (art. 15-septies d.lgs. 502/92)</v>
      </c>
      <c r="B52" s="1174" t="str">
        <f>'t1'!B52</f>
        <v>SD0602</v>
      </c>
      <c r="C52" s="2046"/>
      <c r="D52" s="2047"/>
      <c r="E52" s="2047"/>
      <c r="F52" s="2047"/>
      <c r="G52" s="2047"/>
      <c r="H52" s="2047"/>
      <c r="I52" s="2047"/>
      <c r="J52" s="1421">
        <f t="shared" si="0"/>
        <v>0</v>
      </c>
      <c r="K52" s="1070">
        <f>'t1'!N52</f>
        <v>0</v>
      </c>
      <c r="L52" s="1856" t="s">
        <v>335</v>
      </c>
    </row>
    <row r="53" spans="1:12" ht="12" customHeight="1">
      <c r="A53" s="1173" t="str">
        <f>'t1'!A53</f>
        <v>fisici con incarico di struttura complessa (rapp. esclusivo)</v>
      </c>
      <c r="B53" s="1174" t="str">
        <f>'t1'!B53</f>
        <v>SD0E42</v>
      </c>
      <c r="C53" s="2046"/>
      <c r="D53" s="2047"/>
      <c r="E53" s="2047"/>
      <c r="F53" s="2047"/>
      <c r="G53" s="2047"/>
      <c r="H53" s="2047"/>
      <c r="I53" s="2047"/>
      <c r="J53" s="1421">
        <f t="shared" si="0"/>
        <v>0</v>
      </c>
      <c r="K53" s="1070">
        <f>'t1'!N53</f>
        <v>0</v>
      </c>
      <c r="L53" s="1856" t="s">
        <v>335</v>
      </c>
    </row>
    <row r="54" spans="1:12" ht="12" customHeight="1">
      <c r="A54" s="1173" t="str">
        <f>'t1'!A54</f>
        <v>fisici con incarico di struttura complessa (rapp. non escl.)</v>
      </c>
      <c r="B54" s="1174" t="str">
        <f>'t1'!B54</f>
        <v>SD0N42</v>
      </c>
      <c r="C54" s="2046"/>
      <c r="D54" s="2047"/>
      <c r="E54" s="2047"/>
      <c r="F54" s="2047"/>
      <c r="G54" s="2047"/>
      <c r="H54" s="2047"/>
      <c r="I54" s="2047"/>
      <c r="J54" s="1421">
        <f t="shared" si="0"/>
        <v>0</v>
      </c>
      <c r="K54" s="1070">
        <f>'t1'!N54</f>
        <v>0</v>
      </c>
      <c r="L54" s="1856" t="s">
        <v>335</v>
      </c>
    </row>
    <row r="55" spans="1:12" ht="12" customHeight="1">
      <c r="A55" s="1173" t="str">
        <f>'t1'!A55</f>
        <v>fisici con incarico di struttura semplice (rapp. esclusivo)</v>
      </c>
      <c r="B55" s="1174" t="str">
        <f>'t1'!B55</f>
        <v>SD0E41</v>
      </c>
      <c r="C55" s="2046">
        <v>23</v>
      </c>
      <c r="D55" s="2047">
        <v>76627</v>
      </c>
      <c r="E55" s="2047">
        <v>1915</v>
      </c>
      <c r="F55" s="2047"/>
      <c r="G55" s="2047">
        <v>11435</v>
      </c>
      <c r="H55" s="2047"/>
      <c r="I55" s="2047"/>
      <c r="J55" s="1421">
        <f t="shared" si="0"/>
        <v>89977</v>
      </c>
      <c r="K55" s="1070">
        <f>'t1'!N55</f>
        <v>1</v>
      </c>
      <c r="L55" s="1856" t="s">
        <v>335</v>
      </c>
    </row>
    <row r="56" spans="1:12" ht="12" customHeight="1">
      <c r="A56" s="1173" t="str">
        <f>'t1'!A56</f>
        <v>fisici con incarico di struttura semplice (rapp. non escl.)</v>
      </c>
      <c r="B56" s="1174" t="str">
        <f>'t1'!B56</f>
        <v>SD0N41</v>
      </c>
      <c r="C56" s="2046"/>
      <c r="D56" s="2047"/>
      <c r="E56" s="2047"/>
      <c r="F56" s="2047"/>
      <c r="G56" s="2047"/>
      <c r="H56" s="2047"/>
      <c r="I56" s="2047"/>
      <c r="J56" s="1421">
        <f t="shared" si="0"/>
        <v>0</v>
      </c>
      <c r="K56" s="1070">
        <f>'t1'!N56</f>
        <v>0</v>
      </c>
      <c r="L56" s="1856" t="s">
        <v>335</v>
      </c>
    </row>
    <row r="57" spans="1:12" ht="12" customHeight="1">
      <c r="A57" s="1173" t="str">
        <f>'t1'!A57</f>
        <v>fisici con altri incar. prof.li (rapp. esclusivo)</v>
      </c>
      <c r="B57" s="1174" t="str">
        <f>'t1'!B57</f>
        <v>SD0A41</v>
      </c>
      <c r="C57" s="2046">
        <v>49</v>
      </c>
      <c r="D57" s="2047">
        <v>163249</v>
      </c>
      <c r="E57" s="2047">
        <v>8975</v>
      </c>
      <c r="F57" s="2047"/>
      <c r="G57" s="2047">
        <v>20511</v>
      </c>
      <c r="H57" s="2047"/>
      <c r="I57" s="2047"/>
      <c r="J57" s="1421">
        <f t="shared" si="0"/>
        <v>192735</v>
      </c>
      <c r="K57" s="1070">
        <f>'t1'!N57</f>
        <v>1</v>
      </c>
      <c r="L57" s="1856" t="s">
        <v>335</v>
      </c>
    </row>
    <row r="58" spans="1:12" ht="12" customHeight="1">
      <c r="A58" s="1173" t="str">
        <f>'t1'!A58</f>
        <v>fisici con altri incar. prof.li (rapp. non escl.)</v>
      </c>
      <c r="B58" s="1174" t="str">
        <f>'t1'!B58</f>
        <v>SD0040</v>
      </c>
      <c r="C58" s="2046"/>
      <c r="D58" s="2047"/>
      <c r="E58" s="2047"/>
      <c r="F58" s="2047"/>
      <c r="G58" s="2047"/>
      <c r="H58" s="2047"/>
      <c r="I58" s="2047"/>
      <c r="J58" s="1421">
        <f t="shared" si="0"/>
        <v>0</v>
      </c>
      <c r="K58" s="1070">
        <f>'t1'!N58</f>
        <v>0</v>
      </c>
      <c r="L58" s="1856" t="s">
        <v>335</v>
      </c>
    </row>
    <row r="59" spans="1:12" ht="12" customHeight="1">
      <c r="A59" s="1173" t="str">
        <f>'t1'!A59</f>
        <v>fisici a t. determinato (art. 15-septies d.lgs. 502/92)</v>
      </c>
      <c r="B59" s="1174" t="str">
        <f>'t1'!B59</f>
        <v>SD0603</v>
      </c>
      <c r="C59" s="2046"/>
      <c r="D59" s="2047"/>
      <c r="E59" s="2047"/>
      <c r="F59" s="2047"/>
      <c r="G59" s="2047"/>
      <c r="H59" s="2047"/>
      <c r="I59" s="2047"/>
      <c r="J59" s="1421">
        <f t="shared" si="0"/>
        <v>0</v>
      </c>
      <c r="K59" s="1070">
        <f>'t1'!N59</f>
        <v>0</v>
      </c>
      <c r="L59" s="1856" t="s">
        <v>335</v>
      </c>
    </row>
    <row r="60" spans="1:12" ht="12" customHeight="1">
      <c r="A60" s="1173" t="str">
        <f>'t1'!A60</f>
        <v>psicologi con incarico di struttura complessa (rapp. esclusivo)</v>
      </c>
      <c r="B60" s="1174" t="str">
        <f>'t1'!B60</f>
        <v>SD0E66</v>
      </c>
      <c r="C60" s="2046"/>
      <c r="D60" s="2047"/>
      <c r="E60" s="2047"/>
      <c r="F60" s="2047"/>
      <c r="G60" s="2047"/>
      <c r="H60" s="2047"/>
      <c r="I60" s="2047"/>
      <c r="J60" s="1421">
        <f t="shared" si="0"/>
        <v>0</v>
      </c>
      <c r="K60" s="1070">
        <f>'t1'!N60</f>
        <v>0</v>
      </c>
      <c r="L60" s="1856" t="s">
        <v>335</v>
      </c>
    </row>
    <row r="61" spans="1:12" ht="12" customHeight="1">
      <c r="A61" s="1173" t="str">
        <f>'t1'!A61</f>
        <v>psicologi con incarico di struttura complessa (rapp. non escl.)</v>
      </c>
      <c r="B61" s="1174" t="str">
        <f>'t1'!B61</f>
        <v>SD0N66</v>
      </c>
      <c r="C61" s="2046"/>
      <c r="D61" s="2047"/>
      <c r="E61" s="2047"/>
      <c r="F61" s="2047"/>
      <c r="G61" s="2047"/>
      <c r="H61" s="2047"/>
      <c r="I61" s="2047"/>
      <c r="J61" s="1421">
        <f t="shared" si="0"/>
        <v>0</v>
      </c>
      <c r="K61" s="1070">
        <f>'t1'!N61</f>
        <v>0</v>
      </c>
      <c r="L61" s="1856" t="s">
        <v>335</v>
      </c>
    </row>
    <row r="62" spans="1:12" ht="12" customHeight="1">
      <c r="A62" s="1173" t="str">
        <f>'t1'!A62</f>
        <v>psicologi con incarico di struttura semplice (rapp. esclusivo)</v>
      </c>
      <c r="B62" s="1174" t="str">
        <f>'t1'!B62</f>
        <v>SD0E65</v>
      </c>
      <c r="C62" s="2046">
        <v>12</v>
      </c>
      <c r="D62" s="2047">
        <v>39979</v>
      </c>
      <c r="E62" s="2047"/>
      <c r="F62" s="2047"/>
      <c r="G62" s="2047">
        <v>5631</v>
      </c>
      <c r="H62" s="2047"/>
      <c r="I62" s="2047"/>
      <c r="J62" s="1421">
        <f t="shared" si="0"/>
        <v>45610</v>
      </c>
      <c r="K62" s="1070">
        <f>'t1'!N62</f>
        <v>1</v>
      </c>
      <c r="L62" s="1856" t="s">
        <v>335</v>
      </c>
    </row>
    <row r="63" spans="1:12" ht="12" customHeight="1">
      <c r="A63" s="1173" t="str">
        <f>'t1'!A63</f>
        <v>psicologi con incarico di struttura semplice (rapp. non escl.)</v>
      </c>
      <c r="B63" s="1174" t="str">
        <f>'t1'!B63</f>
        <v>SD0N65</v>
      </c>
      <c r="C63" s="2046"/>
      <c r="D63" s="2047"/>
      <c r="E63" s="2047"/>
      <c r="F63" s="2047"/>
      <c r="G63" s="2047"/>
      <c r="H63" s="2047"/>
      <c r="I63" s="2047"/>
      <c r="J63" s="1421">
        <f t="shared" si="0"/>
        <v>0</v>
      </c>
      <c r="K63" s="1070">
        <f>'t1'!N63</f>
        <v>0</v>
      </c>
      <c r="L63" s="1856" t="s">
        <v>335</v>
      </c>
    </row>
    <row r="64" spans="1:12" ht="12" customHeight="1">
      <c r="A64" s="1173" t="str">
        <f>'t1'!A64</f>
        <v>psicologi con altri incar. prof.li (rapp. esclusivo)</v>
      </c>
      <c r="B64" s="1174" t="str">
        <f>'t1'!B64</f>
        <v>SD0A65</v>
      </c>
      <c r="C64" s="2046">
        <v>12</v>
      </c>
      <c r="D64" s="2047">
        <v>39979</v>
      </c>
      <c r="E64" s="2047"/>
      <c r="F64" s="2047"/>
      <c r="G64" s="2047">
        <v>4673</v>
      </c>
      <c r="H64" s="2047"/>
      <c r="I64" s="2047"/>
      <c r="J64" s="1421">
        <f t="shared" si="0"/>
        <v>44652</v>
      </c>
      <c r="K64" s="1070">
        <f>'t1'!N64</f>
        <v>1</v>
      </c>
      <c r="L64" s="1856" t="s">
        <v>335</v>
      </c>
    </row>
    <row r="65" spans="1:12" ht="12" customHeight="1">
      <c r="A65" s="1173" t="str">
        <f>'t1'!A65</f>
        <v>psicologi con altri incar. prof.li (rapp. non escl.)</v>
      </c>
      <c r="B65" s="1174" t="str">
        <f>'t1'!B65</f>
        <v>SD0064</v>
      </c>
      <c r="C65" s="2046"/>
      <c r="D65" s="2047"/>
      <c r="E65" s="2047"/>
      <c r="F65" s="2047"/>
      <c r="G65" s="2047"/>
      <c r="H65" s="2047"/>
      <c r="I65" s="2047"/>
      <c r="J65" s="1421">
        <f t="shared" si="0"/>
        <v>0</v>
      </c>
      <c r="K65" s="1070">
        <f>'t1'!N65</f>
        <v>0</v>
      </c>
      <c r="L65" s="1856" t="s">
        <v>335</v>
      </c>
    </row>
    <row r="66" spans="1:12" ht="12" customHeight="1">
      <c r="A66" s="1173" t="str">
        <f>'t1'!A66</f>
        <v>psicologi a t. determinato (art. 15-septies d.lgs. 502/92)</v>
      </c>
      <c r="B66" s="1174" t="str">
        <f>'t1'!B66</f>
        <v>SD0604</v>
      </c>
      <c r="C66" s="2046"/>
      <c r="D66" s="2047"/>
      <c r="E66" s="2047"/>
      <c r="F66" s="2047"/>
      <c r="G66" s="2047"/>
      <c r="H66" s="2047"/>
      <c r="I66" s="2047"/>
      <c r="J66" s="1421">
        <f t="shared" si="0"/>
        <v>0</v>
      </c>
      <c r="K66" s="1070">
        <f>'t1'!N66</f>
        <v>0</v>
      </c>
      <c r="L66" s="1856" t="s">
        <v>335</v>
      </c>
    </row>
    <row r="67" spans="1:12" ht="12" customHeight="1">
      <c r="A67" s="1173" t="str">
        <f>'t1'!A67</f>
        <v>dirigente delle professioni sanitarie (1)</v>
      </c>
      <c r="B67" s="1174" t="str">
        <f>'t1'!B67</f>
        <v>SD0483</v>
      </c>
      <c r="C67" s="2046">
        <v>24</v>
      </c>
      <c r="D67" s="2047">
        <v>79959</v>
      </c>
      <c r="E67" s="2047"/>
      <c r="F67" s="2047"/>
      <c r="G67" s="2047">
        <v>11774</v>
      </c>
      <c r="H67" s="2047"/>
      <c r="I67" s="2047"/>
      <c r="J67" s="1421">
        <f t="shared" si="0"/>
        <v>91733</v>
      </c>
      <c r="K67" s="1070">
        <f>'t1'!N67</f>
        <v>1</v>
      </c>
      <c r="L67" s="1856" t="s">
        <v>335</v>
      </c>
    </row>
    <row r="68" spans="1:12" ht="12" customHeight="1">
      <c r="A68" s="1173" t="str">
        <f>'t1'!A68</f>
        <v>dir. prof. sanitarie a t. det.(art. 15-septies dlgs 502/92)</v>
      </c>
      <c r="B68" s="1174" t="str">
        <f>'t1'!B68</f>
        <v>SD048A</v>
      </c>
      <c r="C68" s="2046"/>
      <c r="D68" s="2047"/>
      <c r="E68" s="2047"/>
      <c r="F68" s="2047"/>
      <c r="G68" s="2047"/>
      <c r="H68" s="2047"/>
      <c r="I68" s="2047"/>
      <c r="J68" s="1421">
        <f t="shared" si="0"/>
        <v>0</v>
      </c>
      <c r="K68" s="1070">
        <f>'t1'!N68</f>
        <v>0</v>
      </c>
      <c r="L68" s="1856" t="s">
        <v>335</v>
      </c>
    </row>
    <row r="69" spans="1:12" ht="12" customHeight="1">
      <c r="A69" s="1173" t="str">
        <f>'t1'!A69</f>
        <v>coll.re prof.le sanitario - pers. infer. esperto - ds</v>
      </c>
      <c r="B69" s="1174" t="str">
        <f>'t1'!B69</f>
        <v>S18023</v>
      </c>
      <c r="C69" s="2046">
        <v>308</v>
      </c>
      <c r="D69" s="2047">
        <v>611552</v>
      </c>
      <c r="E69" s="2047">
        <v>10169</v>
      </c>
      <c r="F69" s="2047">
        <v>116673</v>
      </c>
      <c r="G69" s="2047">
        <v>67245</v>
      </c>
      <c r="H69" s="2047"/>
      <c r="I69" s="2047">
        <v>93</v>
      </c>
      <c r="J69" s="1421">
        <f t="shared" si="0"/>
        <v>805546</v>
      </c>
      <c r="K69" s="1070">
        <f>'t1'!N69</f>
        <v>1</v>
      </c>
      <c r="L69" s="1856" t="s">
        <v>410</v>
      </c>
    </row>
    <row r="70" spans="1:12" ht="12" customHeight="1">
      <c r="A70" s="1173" t="str">
        <f>'t1'!A70</f>
        <v>coll.re prof.le sanitario - pers. infer. - d</v>
      </c>
      <c r="B70" s="1174" t="str">
        <f>'t1'!B70</f>
        <v>S16020</v>
      </c>
      <c r="C70" s="2046">
        <v>4560.72</v>
      </c>
      <c r="D70" s="2047">
        <v>8401888</v>
      </c>
      <c r="E70" s="2047">
        <v>46065</v>
      </c>
      <c r="F70" s="2047">
        <v>1128594</v>
      </c>
      <c r="G70" s="2047">
        <v>807146</v>
      </c>
      <c r="H70" s="2047"/>
      <c r="I70" s="2047">
        <v>1633</v>
      </c>
      <c r="J70" s="1421">
        <f t="shared" si="0"/>
        <v>10382060</v>
      </c>
      <c r="K70" s="1070">
        <f>'t1'!N70</f>
        <v>1</v>
      </c>
      <c r="L70" s="1856" t="s">
        <v>410</v>
      </c>
    </row>
    <row r="71" spans="1:12" ht="12" customHeight="1">
      <c r="A71" s="1173" t="str">
        <f>'t1'!A71</f>
        <v>oper.re prof.le sanitario pers. inferm. - c</v>
      </c>
      <c r="B71" s="1174" t="str">
        <f>'t1'!B71</f>
        <v>S14056</v>
      </c>
      <c r="C71" s="2046"/>
      <c r="D71" s="2047"/>
      <c r="E71" s="2047"/>
      <c r="F71" s="2047"/>
      <c r="G71" s="2047"/>
      <c r="H71" s="2047"/>
      <c r="I71" s="2047"/>
      <c r="J71" s="1421">
        <f t="shared" ref="J71:J134" si="1">(D71+E71+F71+G71+H71)-I71</f>
        <v>0</v>
      </c>
      <c r="K71" s="1070">
        <f>'t1'!N71</f>
        <v>0</v>
      </c>
      <c r="L71" s="1856" t="s">
        <v>410</v>
      </c>
    </row>
    <row r="72" spans="1:12" ht="12" customHeight="1">
      <c r="A72" s="1173" t="str">
        <f>'t1'!A72</f>
        <v>oper.re prof.le di II cat.pers. inferm. esperto - c (2)</v>
      </c>
      <c r="B72" s="1174" t="str">
        <f>'t1'!B72</f>
        <v>S14E52</v>
      </c>
      <c r="C72" s="2046">
        <v>83.67</v>
      </c>
      <c r="D72" s="2047">
        <v>141872</v>
      </c>
      <c r="E72" s="2047">
        <v>6569</v>
      </c>
      <c r="F72" s="2047">
        <v>30143</v>
      </c>
      <c r="G72" s="2047">
        <v>15049</v>
      </c>
      <c r="H72" s="2047"/>
      <c r="I72" s="2047">
        <v>171</v>
      </c>
      <c r="J72" s="1421">
        <f t="shared" si="1"/>
        <v>193462</v>
      </c>
      <c r="K72" s="1070">
        <f>'t1'!N72</f>
        <v>1</v>
      </c>
      <c r="L72" s="1856" t="s">
        <v>410</v>
      </c>
    </row>
    <row r="73" spans="1:12" ht="12" customHeight="1">
      <c r="A73" s="1173" t="str">
        <f>'t1'!A73</f>
        <v>oper.re prof.le di II cat.pers. inferm. bs</v>
      </c>
      <c r="B73" s="1174" t="str">
        <f>'t1'!B73</f>
        <v>S13052</v>
      </c>
      <c r="C73" s="2046"/>
      <c r="D73" s="2047"/>
      <c r="E73" s="2047"/>
      <c r="F73" s="2047"/>
      <c r="G73" s="2047"/>
      <c r="H73" s="2047"/>
      <c r="I73" s="2047"/>
      <c r="J73" s="1421">
        <f t="shared" si="1"/>
        <v>0</v>
      </c>
      <c r="K73" s="1070">
        <f>'t1'!N73</f>
        <v>0</v>
      </c>
      <c r="L73" s="1856" t="s">
        <v>410</v>
      </c>
    </row>
    <row r="74" spans="1:12" ht="12" customHeight="1">
      <c r="A74" s="1173" t="str">
        <f>'t1'!A74</f>
        <v>coll.re prof.le sanitario - pers. tec. esperto - ds</v>
      </c>
      <c r="B74" s="1174" t="str">
        <f>'t1'!B74</f>
        <v>S18920</v>
      </c>
      <c r="C74" s="2046">
        <v>126.2</v>
      </c>
      <c r="D74" s="2047">
        <v>250578</v>
      </c>
      <c r="E74" s="2047">
        <v>4276</v>
      </c>
      <c r="F74" s="2047">
        <v>47985</v>
      </c>
      <c r="G74" s="2047">
        <v>26963</v>
      </c>
      <c r="H74" s="2047"/>
      <c r="I74" s="2047"/>
      <c r="J74" s="1421">
        <f t="shared" si="1"/>
        <v>329802</v>
      </c>
      <c r="K74" s="1070">
        <f>'t1'!N74</f>
        <v>1</v>
      </c>
      <c r="L74" s="1856" t="s">
        <v>410</v>
      </c>
    </row>
    <row r="75" spans="1:12" ht="12" customHeight="1">
      <c r="A75" s="1173" t="str">
        <f>'t1'!A75</f>
        <v>coll.re prof.le sanitario - pers. tec.- d</v>
      </c>
      <c r="B75" s="1174" t="str">
        <f>'t1'!B75</f>
        <v>S16021</v>
      </c>
      <c r="C75" s="2046">
        <v>1861.95</v>
      </c>
      <c r="D75" s="2047">
        <v>3445657</v>
      </c>
      <c r="E75" s="2047">
        <v>26246</v>
      </c>
      <c r="F75" s="2047">
        <v>577197</v>
      </c>
      <c r="G75" s="2047">
        <v>342418</v>
      </c>
      <c r="H75" s="2047"/>
      <c r="I75" s="2047">
        <v>1440</v>
      </c>
      <c r="J75" s="1421">
        <f t="shared" si="1"/>
        <v>4390078</v>
      </c>
      <c r="K75" s="1070">
        <f>'t1'!N75</f>
        <v>1</v>
      </c>
      <c r="L75" s="1856" t="s">
        <v>410</v>
      </c>
    </row>
    <row r="76" spans="1:12" ht="12" customHeight="1">
      <c r="A76" s="1173" t="str">
        <f>'t1'!A76</f>
        <v>oper.re prof.le sanitario - pers. tec.- c</v>
      </c>
      <c r="B76" s="1174" t="str">
        <f>'t1'!B76</f>
        <v>S14054</v>
      </c>
      <c r="C76" s="2046"/>
      <c r="D76" s="2047"/>
      <c r="E76" s="2047"/>
      <c r="F76" s="2047"/>
      <c r="G76" s="2047"/>
      <c r="H76" s="2047"/>
      <c r="I76" s="2047"/>
      <c r="J76" s="1421">
        <f t="shared" si="1"/>
        <v>0</v>
      </c>
      <c r="K76" s="1070">
        <f>'t1'!N76</f>
        <v>0</v>
      </c>
      <c r="L76" s="1856" t="s">
        <v>410</v>
      </c>
    </row>
    <row r="77" spans="1:12" ht="12" customHeight="1">
      <c r="A77" s="1173" t="str">
        <f>'t1'!A77</f>
        <v>coll.re prof.le sanitario - tecn. della prev. esperto - ds</v>
      </c>
      <c r="B77" s="1174" t="str">
        <f>'t1'!B77</f>
        <v>S18921</v>
      </c>
      <c r="C77" s="2046"/>
      <c r="D77" s="2047"/>
      <c r="E77" s="2047"/>
      <c r="F77" s="2047"/>
      <c r="G77" s="2047"/>
      <c r="H77" s="2047"/>
      <c r="I77" s="2047"/>
      <c r="J77" s="1421">
        <f t="shared" si="1"/>
        <v>0</v>
      </c>
      <c r="K77" s="1070">
        <f>'t1'!N77</f>
        <v>0</v>
      </c>
      <c r="L77" s="1856" t="s">
        <v>410</v>
      </c>
    </row>
    <row r="78" spans="1:12" ht="12" customHeight="1">
      <c r="A78" s="1173" t="str">
        <f>'t1'!A78</f>
        <v>coll.re prof.le sanitario - tecn. della prev. - d</v>
      </c>
      <c r="B78" s="1174" t="str">
        <f>'t1'!B78</f>
        <v>S16022</v>
      </c>
      <c r="C78" s="2046">
        <v>24</v>
      </c>
      <c r="D78" s="2047">
        <v>44188</v>
      </c>
      <c r="E78" s="2047">
        <v>184</v>
      </c>
      <c r="F78" s="2047">
        <v>5516</v>
      </c>
      <c r="G78" s="2047">
        <v>4650</v>
      </c>
      <c r="H78" s="2047"/>
      <c r="I78" s="2047"/>
      <c r="J78" s="1421">
        <f t="shared" si="1"/>
        <v>54538</v>
      </c>
      <c r="K78" s="1070">
        <f>'t1'!N78</f>
        <v>1</v>
      </c>
      <c r="L78" s="1856" t="s">
        <v>410</v>
      </c>
    </row>
    <row r="79" spans="1:12" ht="12" customHeight="1">
      <c r="A79" s="1173" t="str">
        <f>'t1'!A79</f>
        <v>oper.re prof.le sanitario - tecn. della prev. - c</v>
      </c>
      <c r="B79" s="1174" t="str">
        <f>'t1'!B79</f>
        <v>S14055</v>
      </c>
      <c r="C79" s="2046"/>
      <c r="D79" s="2047"/>
      <c r="E79" s="2047"/>
      <c r="F79" s="2047"/>
      <c r="G79" s="2047"/>
      <c r="H79" s="2047"/>
      <c r="I79" s="2047"/>
      <c r="J79" s="1421">
        <f t="shared" si="1"/>
        <v>0</v>
      </c>
      <c r="K79" s="1070">
        <f>'t1'!N79</f>
        <v>0</v>
      </c>
      <c r="L79" s="1856" t="s">
        <v>410</v>
      </c>
    </row>
    <row r="80" spans="1:12" ht="12" customHeight="1">
      <c r="A80" s="1173" t="str">
        <f>'t1'!A80</f>
        <v>coll.re prof.le sanitario - pers. della riabil. esperto - ds</v>
      </c>
      <c r="B80" s="1174" t="str">
        <f>'t1'!B80</f>
        <v>S18922</v>
      </c>
      <c r="C80" s="2046"/>
      <c r="D80" s="2047"/>
      <c r="E80" s="2047"/>
      <c r="F80" s="2047"/>
      <c r="G80" s="2047"/>
      <c r="H80" s="2047"/>
      <c r="I80" s="2047"/>
      <c r="J80" s="1421">
        <f t="shared" si="1"/>
        <v>0</v>
      </c>
      <c r="K80" s="1070">
        <f>'t1'!N80</f>
        <v>0</v>
      </c>
      <c r="L80" s="1856" t="s">
        <v>410</v>
      </c>
    </row>
    <row r="81" spans="1:12" ht="12" customHeight="1">
      <c r="A81" s="1173" t="str">
        <f>'t1'!A81</f>
        <v>coll.re prof.le sanitario - pers. della riabil. - d</v>
      </c>
      <c r="B81" s="1174" t="str">
        <f>'t1'!B81</f>
        <v>S16019</v>
      </c>
      <c r="C81" s="2046">
        <v>147.75</v>
      </c>
      <c r="D81" s="2047">
        <v>272022</v>
      </c>
      <c r="E81" s="2047">
        <v>2676</v>
      </c>
      <c r="F81" s="2047">
        <v>47927</v>
      </c>
      <c r="G81" s="2047">
        <v>27258</v>
      </c>
      <c r="H81" s="2047"/>
      <c r="I81" s="2047">
        <v>87</v>
      </c>
      <c r="J81" s="1421">
        <f t="shared" si="1"/>
        <v>349796</v>
      </c>
      <c r="K81" s="1070">
        <f>'t1'!N81</f>
        <v>1</v>
      </c>
      <c r="L81" s="1856" t="s">
        <v>410</v>
      </c>
    </row>
    <row r="82" spans="1:12" ht="12" customHeight="1">
      <c r="A82" s="1173" t="str">
        <f>'t1'!A82</f>
        <v>oper.re prof.le sanitario - pers. della riabil. - c</v>
      </c>
      <c r="B82" s="1174" t="str">
        <f>'t1'!B82</f>
        <v>S14053</v>
      </c>
      <c r="C82" s="2046"/>
      <c r="D82" s="2047"/>
      <c r="E82" s="2047"/>
      <c r="F82" s="2047"/>
      <c r="G82" s="2047"/>
      <c r="H82" s="2047"/>
      <c r="I82" s="2047"/>
      <c r="J82" s="1421">
        <f t="shared" si="1"/>
        <v>0</v>
      </c>
      <c r="K82" s="1070">
        <f>'t1'!N82</f>
        <v>0</v>
      </c>
      <c r="L82" s="1856" t="s">
        <v>410</v>
      </c>
    </row>
    <row r="83" spans="1:12" ht="12" customHeight="1">
      <c r="A83" s="1173" t="str">
        <f>'t1'!A83</f>
        <v>oper.re prof.le di II cat. con funz. di riabil. esperto - c (2)</v>
      </c>
      <c r="B83" s="1174" t="str">
        <f>'t1'!B83</f>
        <v>S14E51</v>
      </c>
      <c r="C83" s="2046"/>
      <c r="D83" s="2047"/>
      <c r="E83" s="2047"/>
      <c r="F83" s="2047"/>
      <c r="G83" s="2047"/>
      <c r="H83" s="2047"/>
      <c r="I83" s="2047"/>
      <c r="J83" s="1421">
        <f t="shared" si="1"/>
        <v>0</v>
      </c>
      <c r="K83" s="1070">
        <f>'t1'!N83</f>
        <v>0</v>
      </c>
      <c r="L83" s="1856" t="s">
        <v>410</v>
      </c>
    </row>
    <row r="84" spans="1:12" ht="12" customHeight="1">
      <c r="A84" s="1173" t="str">
        <f>'t1'!A84</f>
        <v>oper.re prof.le di II cat. con funz. di riabil. - bs</v>
      </c>
      <c r="B84" s="1174" t="str">
        <f>'t1'!B84</f>
        <v>S13051</v>
      </c>
      <c r="C84" s="2046"/>
      <c r="D84" s="2047"/>
      <c r="E84" s="2047"/>
      <c r="F84" s="2047"/>
      <c r="G84" s="2047"/>
      <c r="H84" s="2047"/>
      <c r="I84" s="2047"/>
      <c r="J84" s="1421">
        <f t="shared" si="1"/>
        <v>0</v>
      </c>
      <c r="K84" s="1070">
        <f>'t1'!N84</f>
        <v>0</v>
      </c>
      <c r="L84" s="1856" t="s">
        <v>410</v>
      </c>
    </row>
    <row r="85" spans="1:12" ht="12" customHeight="1">
      <c r="A85" s="1173" t="str">
        <f>'t1'!A85</f>
        <v>profilo atipico ruolo sanitario</v>
      </c>
      <c r="B85" s="1174" t="str">
        <f>'t1'!B85</f>
        <v>S00062</v>
      </c>
      <c r="C85" s="2046"/>
      <c r="D85" s="2047"/>
      <c r="E85" s="2047"/>
      <c r="F85" s="2047"/>
      <c r="G85" s="2047"/>
      <c r="H85" s="2047"/>
      <c r="I85" s="2047"/>
      <c r="J85" s="1421">
        <f t="shared" si="1"/>
        <v>0</v>
      </c>
      <c r="K85" s="1070">
        <f>'t1'!N85</f>
        <v>0</v>
      </c>
      <c r="L85" s="1856" t="s">
        <v>410</v>
      </c>
    </row>
    <row r="86" spans="1:12" ht="12" customHeight="1">
      <c r="A86" s="1173" t="str">
        <f>'t1'!A86</f>
        <v>avvocato dirig. con incarico di struttura complessa</v>
      </c>
      <c r="B86" s="1174" t="str">
        <f>'t1'!B86</f>
        <v>PD0010</v>
      </c>
      <c r="C86" s="2046"/>
      <c r="D86" s="2047"/>
      <c r="E86" s="2047"/>
      <c r="F86" s="2047"/>
      <c r="G86" s="2047"/>
      <c r="H86" s="2047"/>
      <c r="I86" s="2047"/>
      <c r="J86" s="1421">
        <f t="shared" si="1"/>
        <v>0</v>
      </c>
      <c r="K86" s="1070">
        <f>'t1'!N86</f>
        <v>0</v>
      </c>
      <c r="L86" s="1856" t="s">
        <v>335</v>
      </c>
    </row>
    <row r="87" spans="1:12" ht="12" customHeight="1">
      <c r="A87" s="1173" t="str">
        <f>'t1'!A87</f>
        <v>avvocato dirig. con incarico di struttura semplice</v>
      </c>
      <c r="B87" s="1174" t="str">
        <f>'t1'!B87</f>
        <v>PD0S09</v>
      </c>
      <c r="C87" s="2046"/>
      <c r="D87" s="2047"/>
      <c r="E87" s="2047"/>
      <c r="F87" s="2047"/>
      <c r="G87" s="2047"/>
      <c r="H87" s="2047"/>
      <c r="I87" s="2047"/>
      <c r="J87" s="1421">
        <f t="shared" si="1"/>
        <v>0</v>
      </c>
      <c r="K87" s="1070">
        <f>'t1'!N87</f>
        <v>0</v>
      </c>
      <c r="L87" s="1856" t="s">
        <v>335</v>
      </c>
    </row>
    <row r="88" spans="1:12" ht="12" customHeight="1">
      <c r="A88" s="1173" t="str">
        <f>'t1'!A88</f>
        <v>avvocato dirig. con altri incar.prof.li</v>
      </c>
      <c r="B88" s="1174" t="str">
        <f>'t1'!B88</f>
        <v>PD0A09</v>
      </c>
      <c r="C88" s="2046"/>
      <c r="D88" s="2047"/>
      <c r="E88" s="2047"/>
      <c r="F88" s="2047"/>
      <c r="G88" s="2047"/>
      <c r="H88" s="2047"/>
      <c r="I88" s="2047"/>
      <c r="J88" s="1421">
        <f t="shared" si="1"/>
        <v>0</v>
      </c>
      <c r="K88" s="1070">
        <f>'t1'!N88</f>
        <v>0</v>
      </c>
      <c r="L88" s="1856" t="s">
        <v>335</v>
      </c>
    </row>
    <row r="89" spans="1:12" ht="12" customHeight="1">
      <c r="A89" s="1173" t="str">
        <f>'t1'!A89</f>
        <v>avvocato dir. a t. determinato(art. 15-septies dlgs. 502/92)</v>
      </c>
      <c r="B89" s="1174" t="str">
        <f>'t1'!B89</f>
        <v>PD0605</v>
      </c>
      <c r="C89" s="2046"/>
      <c r="D89" s="2047"/>
      <c r="E89" s="2047"/>
      <c r="F89" s="2047"/>
      <c r="G89" s="2047"/>
      <c r="H89" s="2047"/>
      <c r="I89" s="2047"/>
      <c r="J89" s="1421">
        <f t="shared" si="1"/>
        <v>0</v>
      </c>
      <c r="K89" s="1070">
        <f>'t1'!N89</f>
        <v>0</v>
      </c>
      <c r="L89" s="1856" t="s">
        <v>335</v>
      </c>
    </row>
    <row r="90" spans="1:12" ht="12" customHeight="1">
      <c r="A90" s="1173" t="str">
        <f>'t1'!A90</f>
        <v>ingegnere dirig. con incarico di struttura complessa</v>
      </c>
      <c r="B90" s="1174" t="str">
        <f>'t1'!B90</f>
        <v>PD0046</v>
      </c>
      <c r="C90" s="2046">
        <v>8</v>
      </c>
      <c r="D90" s="2047">
        <v>26653</v>
      </c>
      <c r="E90" s="2047"/>
      <c r="F90" s="2047"/>
      <c r="G90" s="2047">
        <v>3888</v>
      </c>
      <c r="H90" s="2047"/>
      <c r="I90" s="2047"/>
      <c r="J90" s="1421">
        <f t="shared" si="1"/>
        <v>30541</v>
      </c>
      <c r="K90" s="1070">
        <f>'t1'!N90</f>
        <v>1</v>
      </c>
      <c r="L90" s="1856" t="s">
        <v>335</v>
      </c>
    </row>
    <row r="91" spans="1:12" ht="12" customHeight="1">
      <c r="A91" s="1173" t="str">
        <f>'t1'!A91</f>
        <v>ingegnere dirig. con incarico di struttura semplice</v>
      </c>
      <c r="B91" s="1174" t="str">
        <f>'t1'!B91</f>
        <v>PD0S45</v>
      </c>
      <c r="C91" s="2046">
        <v>12</v>
      </c>
      <c r="D91" s="2047">
        <v>39979</v>
      </c>
      <c r="E91" s="2047">
        <v>4422</v>
      </c>
      <c r="F91" s="2047"/>
      <c r="G91" s="2047">
        <v>6093</v>
      </c>
      <c r="H91" s="2047"/>
      <c r="I91" s="2047"/>
      <c r="J91" s="1421">
        <f t="shared" si="1"/>
        <v>50494</v>
      </c>
      <c r="K91" s="1070">
        <f>'t1'!N91</f>
        <v>0</v>
      </c>
      <c r="L91" s="1856" t="s">
        <v>335</v>
      </c>
    </row>
    <row r="92" spans="1:12" ht="12" customHeight="1">
      <c r="A92" s="1173" t="str">
        <f>'t1'!A92</f>
        <v>ingegnere dirig. con altri incar.prof.li</v>
      </c>
      <c r="B92" s="1174" t="str">
        <f>'t1'!B92</f>
        <v>PD0A45</v>
      </c>
      <c r="C92" s="2046">
        <v>4</v>
      </c>
      <c r="D92" s="2047">
        <v>13326</v>
      </c>
      <c r="E92" s="2047"/>
      <c r="F92" s="2047"/>
      <c r="G92" s="2047">
        <v>1944</v>
      </c>
      <c r="H92" s="2047"/>
      <c r="I92" s="2047"/>
      <c r="J92" s="1421">
        <f t="shared" si="1"/>
        <v>15270</v>
      </c>
      <c r="K92" s="1070">
        <f>'t1'!N92</f>
        <v>1</v>
      </c>
      <c r="L92" s="1856" t="s">
        <v>335</v>
      </c>
    </row>
    <row r="93" spans="1:12" ht="12" customHeight="1">
      <c r="A93" s="1173" t="str">
        <f>'t1'!A93</f>
        <v>ingegnere dir. a t. determinato(art.15-septies dlgs. 502/92)</v>
      </c>
      <c r="B93" s="1174" t="str">
        <f>'t1'!B93</f>
        <v>PD0606</v>
      </c>
      <c r="C93" s="2046"/>
      <c r="D93" s="2047"/>
      <c r="E93" s="2047"/>
      <c r="F93" s="2047"/>
      <c r="G93" s="2047"/>
      <c r="H93" s="2047"/>
      <c r="I93" s="2047"/>
      <c r="J93" s="1421">
        <f t="shared" si="1"/>
        <v>0</v>
      </c>
      <c r="K93" s="1070">
        <f>'t1'!N93</f>
        <v>0</v>
      </c>
      <c r="L93" s="1856" t="s">
        <v>335</v>
      </c>
    </row>
    <row r="94" spans="1:12" ht="12" customHeight="1">
      <c r="A94" s="1173" t="str">
        <f>'t1'!A94</f>
        <v>architetti dirig. con incarico di struttura complessa</v>
      </c>
      <c r="B94" s="1174" t="str">
        <f>'t1'!B94</f>
        <v>PD0004</v>
      </c>
      <c r="C94" s="2046"/>
      <c r="D94" s="2047"/>
      <c r="E94" s="2047"/>
      <c r="F94" s="2047"/>
      <c r="G94" s="2047"/>
      <c r="H94" s="2047"/>
      <c r="I94" s="2047"/>
      <c r="J94" s="1421">
        <f t="shared" si="1"/>
        <v>0</v>
      </c>
      <c r="K94" s="1070">
        <f>'t1'!N94</f>
        <v>0</v>
      </c>
      <c r="L94" s="1856" t="s">
        <v>335</v>
      </c>
    </row>
    <row r="95" spans="1:12" ht="12" customHeight="1">
      <c r="A95" s="1173" t="str">
        <f>'t1'!A95</f>
        <v>architetti dirig. con incarico di struttura semplice</v>
      </c>
      <c r="B95" s="1174" t="str">
        <f>'t1'!B95</f>
        <v>PD0S03</v>
      </c>
      <c r="C95" s="2046"/>
      <c r="D95" s="2047"/>
      <c r="E95" s="2047"/>
      <c r="F95" s="2047"/>
      <c r="G95" s="2047"/>
      <c r="H95" s="2047"/>
      <c r="I95" s="2047"/>
      <c r="J95" s="1421">
        <f t="shared" si="1"/>
        <v>0</v>
      </c>
      <c r="K95" s="1070">
        <f>'t1'!N95</f>
        <v>0</v>
      </c>
      <c r="L95" s="1856" t="s">
        <v>335</v>
      </c>
    </row>
    <row r="96" spans="1:12" ht="12" customHeight="1">
      <c r="A96" s="1173" t="str">
        <f>'t1'!A96</f>
        <v>architetti dirig. con altri incar.prof.li</v>
      </c>
      <c r="B96" s="1174" t="str">
        <f>'t1'!B96</f>
        <v>PD0A03</v>
      </c>
      <c r="C96" s="2046"/>
      <c r="D96" s="2047"/>
      <c r="E96" s="2047"/>
      <c r="F96" s="2047"/>
      <c r="G96" s="2047"/>
      <c r="H96" s="2047"/>
      <c r="I96" s="2047"/>
      <c r="J96" s="1421">
        <f t="shared" si="1"/>
        <v>0</v>
      </c>
      <c r="K96" s="1070">
        <f>'t1'!N96</f>
        <v>0</v>
      </c>
      <c r="L96" s="1856" t="s">
        <v>335</v>
      </c>
    </row>
    <row r="97" spans="1:12" ht="12" customHeight="1">
      <c r="A97" s="1173" t="str">
        <f>'t1'!A97</f>
        <v>architetti dir. a t.determinato(art. 15-septies dlgs.502/92)</v>
      </c>
      <c r="B97" s="1174" t="str">
        <f>'t1'!B97</f>
        <v>PD0607</v>
      </c>
      <c r="C97" s="2046"/>
      <c r="D97" s="2047"/>
      <c r="E97" s="2047"/>
      <c r="F97" s="2047"/>
      <c r="G97" s="2047"/>
      <c r="H97" s="2047"/>
      <c r="I97" s="2047"/>
      <c r="J97" s="1421">
        <f t="shared" si="1"/>
        <v>0</v>
      </c>
      <c r="K97" s="1070">
        <f>'t1'!N97</f>
        <v>0</v>
      </c>
      <c r="L97" s="1856" t="s">
        <v>335</v>
      </c>
    </row>
    <row r="98" spans="1:12" ht="12" customHeight="1">
      <c r="A98" s="1173" t="str">
        <f>'t1'!A98</f>
        <v>geologi dirig. con incarico di struttura complessa</v>
      </c>
      <c r="B98" s="1174" t="str">
        <f>'t1'!B98</f>
        <v>PD0044</v>
      </c>
      <c r="C98" s="2046"/>
      <c r="D98" s="2047"/>
      <c r="E98" s="2047"/>
      <c r="F98" s="2047"/>
      <c r="G98" s="2047"/>
      <c r="H98" s="2047"/>
      <c r="I98" s="2047"/>
      <c r="J98" s="1421">
        <f t="shared" si="1"/>
        <v>0</v>
      </c>
      <c r="K98" s="1070">
        <f>'t1'!N98</f>
        <v>0</v>
      </c>
      <c r="L98" s="1856" t="s">
        <v>335</v>
      </c>
    </row>
    <row r="99" spans="1:12" ht="12" customHeight="1">
      <c r="A99" s="1173" t="str">
        <f>'t1'!A99</f>
        <v>geologi dirig. con incarico di struttura semplice</v>
      </c>
      <c r="B99" s="1174" t="str">
        <f>'t1'!B99</f>
        <v>PD0S43</v>
      </c>
      <c r="C99" s="2046"/>
      <c r="D99" s="2047"/>
      <c r="E99" s="2047"/>
      <c r="F99" s="2047"/>
      <c r="G99" s="2047"/>
      <c r="H99" s="2047"/>
      <c r="I99" s="2047"/>
      <c r="J99" s="1421">
        <f t="shared" si="1"/>
        <v>0</v>
      </c>
      <c r="K99" s="1070">
        <f>'t1'!N99</f>
        <v>0</v>
      </c>
      <c r="L99" s="1856" t="s">
        <v>335</v>
      </c>
    </row>
    <row r="100" spans="1:12" ht="12" customHeight="1">
      <c r="A100" s="1173" t="str">
        <f>'t1'!A100</f>
        <v>geologi dirig. con altri incar.prof.li</v>
      </c>
      <c r="B100" s="1174" t="str">
        <f>'t1'!B100</f>
        <v>PD0A43</v>
      </c>
      <c r="C100" s="2046"/>
      <c r="D100" s="2047"/>
      <c r="E100" s="2047"/>
      <c r="F100" s="2047"/>
      <c r="G100" s="2047"/>
      <c r="H100" s="2047"/>
      <c r="I100" s="2047"/>
      <c r="J100" s="1421">
        <f t="shared" si="1"/>
        <v>0</v>
      </c>
      <c r="K100" s="1070">
        <f>'t1'!N100</f>
        <v>0</v>
      </c>
      <c r="L100" s="1856" t="s">
        <v>335</v>
      </c>
    </row>
    <row r="101" spans="1:12" ht="12" customHeight="1">
      <c r="A101" s="1173" t="str">
        <f>'t1'!A101</f>
        <v>geologi  dir. a t. determinato(art. 15-septies dlgs. 502/92)</v>
      </c>
      <c r="B101" s="1174" t="str">
        <f>'t1'!B101</f>
        <v>PD0608</v>
      </c>
      <c r="C101" s="2046"/>
      <c r="D101" s="2047"/>
      <c r="E101" s="2047"/>
      <c r="F101" s="2047"/>
      <c r="G101" s="2047"/>
      <c r="H101" s="2047"/>
      <c r="I101" s="2047"/>
      <c r="J101" s="1421">
        <f t="shared" si="1"/>
        <v>0</v>
      </c>
      <c r="K101" s="1070">
        <f>'t1'!N101</f>
        <v>0</v>
      </c>
      <c r="L101" s="1856" t="s">
        <v>335</v>
      </c>
    </row>
    <row r="102" spans="1:12" ht="12" customHeight="1">
      <c r="A102" s="1173" t="str">
        <f>'t1'!A102</f>
        <v>assistente religioso - d</v>
      </c>
      <c r="B102" s="1174" t="str">
        <f>'t1'!B102</f>
        <v>P16006</v>
      </c>
      <c r="C102" s="2046"/>
      <c r="D102" s="2047"/>
      <c r="E102" s="2047"/>
      <c r="F102" s="2047"/>
      <c r="G102" s="2047"/>
      <c r="H102" s="2047"/>
      <c r="I102" s="2047"/>
      <c r="J102" s="1421">
        <f t="shared" si="1"/>
        <v>0</v>
      </c>
      <c r="K102" s="1070">
        <f>'t1'!N102</f>
        <v>0</v>
      </c>
      <c r="L102" s="1856" t="s">
        <v>410</v>
      </c>
    </row>
    <row r="103" spans="1:12" ht="12" customHeight="1">
      <c r="A103" s="1173" t="str">
        <f>'t1'!A103</f>
        <v>profilo atipico ruolo professionale</v>
      </c>
      <c r="B103" s="1174" t="str">
        <f>'t1'!B103</f>
        <v>P00062</v>
      </c>
      <c r="C103" s="2046"/>
      <c r="D103" s="2047"/>
      <c r="E103" s="2047"/>
      <c r="F103" s="2047"/>
      <c r="G103" s="2047"/>
      <c r="H103" s="2047"/>
      <c r="I103" s="2047"/>
      <c r="J103" s="1421">
        <f t="shared" si="1"/>
        <v>0</v>
      </c>
      <c r="K103" s="1070">
        <f>'t1'!N103</f>
        <v>0</v>
      </c>
      <c r="L103" s="1856" t="s">
        <v>410</v>
      </c>
    </row>
    <row r="104" spans="1:12" ht="12" customHeight="1">
      <c r="A104" s="1173" t="str">
        <f>'t1'!A104</f>
        <v>analisti dirig. con incarico di struttura complessa</v>
      </c>
      <c r="B104" s="1174" t="str">
        <f>'t1'!B104</f>
        <v>TD0002</v>
      </c>
      <c r="C104" s="2046">
        <v>12</v>
      </c>
      <c r="D104" s="2047">
        <v>39979</v>
      </c>
      <c r="E104" s="2047"/>
      <c r="F104" s="2047"/>
      <c r="G104" s="2047">
        <v>5956</v>
      </c>
      <c r="H104" s="2047"/>
      <c r="I104" s="2047"/>
      <c r="J104" s="1421">
        <f t="shared" si="1"/>
        <v>45935</v>
      </c>
      <c r="K104" s="1070">
        <f>'t1'!N104</f>
        <v>1</v>
      </c>
      <c r="L104" s="1856" t="s">
        <v>335</v>
      </c>
    </row>
    <row r="105" spans="1:12" ht="12" customHeight="1">
      <c r="A105" s="1173" t="str">
        <f>'t1'!A105</f>
        <v>analisti dirig. con incarico di struttura semplice</v>
      </c>
      <c r="B105" s="1174" t="str">
        <f>'t1'!B105</f>
        <v>TD0S01</v>
      </c>
      <c r="C105" s="2046"/>
      <c r="D105" s="2047"/>
      <c r="E105" s="2047"/>
      <c r="F105" s="2047"/>
      <c r="G105" s="2047"/>
      <c r="H105" s="2047"/>
      <c r="I105" s="2047"/>
      <c r="J105" s="1421">
        <f t="shared" si="1"/>
        <v>0</v>
      </c>
      <c r="K105" s="1070">
        <f>'t1'!N105</f>
        <v>0</v>
      </c>
      <c r="L105" s="1856" t="s">
        <v>335</v>
      </c>
    </row>
    <row r="106" spans="1:12" ht="12" customHeight="1">
      <c r="A106" s="1173" t="str">
        <f>'t1'!A106</f>
        <v>analisti dirig. con altri incar.prof.li</v>
      </c>
      <c r="B106" s="1174" t="str">
        <f>'t1'!B106</f>
        <v>TD0A01</v>
      </c>
      <c r="C106" s="2046">
        <v>24</v>
      </c>
      <c r="D106" s="2047">
        <v>79959</v>
      </c>
      <c r="E106" s="2047"/>
      <c r="F106" s="2047"/>
      <c r="G106" s="2047">
        <v>8760</v>
      </c>
      <c r="H106" s="2047"/>
      <c r="I106" s="2047"/>
      <c r="J106" s="1421">
        <f t="shared" si="1"/>
        <v>88719</v>
      </c>
      <c r="K106" s="1070">
        <f>'t1'!N106</f>
        <v>1</v>
      </c>
      <c r="L106" s="1856" t="s">
        <v>335</v>
      </c>
    </row>
    <row r="107" spans="1:12" ht="12" customHeight="1">
      <c r="A107" s="1173" t="str">
        <f>'t1'!A107</f>
        <v>analisti dir. a t. determinato(art. 15-septies dlgs. 502/92)</v>
      </c>
      <c r="B107" s="1174" t="str">
        <f>'t1'!B107</f>
        <v>TD0609</v>
      </c>
      <c r="C107" s="2046"/>
      <c r="D107" s="2047"/>
      <c r="E107" s="2047"/>
      <c r="F107" s="2047"/>
      <c r="G107" s="2047"/>
      <c r="H107" s="2047"/>
      <c r="I107" s="2047"/>
      <c r="J107" s="1421">
        <f t="shared" si="1"/>
        <v>0</v>
      </c>
      <c r="K107" s="1070">
        <f>'t1'!N107</f>
        <v>0</v>
      </c>
      <c r="L107" s="1856" t="s">
        <v>335</v>
      </c>
    </row>
    <row r="108" spans="1:12" ht="12" customHeight="1">
      <c r="A108" s="1173" t="str">
        <f>'t1'!A108</f>
        <v>statistico dirig. con incarico di struttura complessa</v>
      </c>
      <c r="B108" s="1174" t="str">
        <f>'t1'!B108</f>
        <v>TD0071</v>
      </c>
      <c r="C108" s="2046"/>
      <c r="D108" s="2047"/>
      <c r="E108" s="2047"/>
      <c r="F108" s="2047"/>
      <c r="G108" s="2047"/>
      <c r="H108" s="2047"/>
      <c r="I108" s="2047"/>
      <c r="J108" s="1421">
        <f t="shared" si="1"/>
        <v>0</v>
      </c>
      <c r="K108" s="1070">
        <f>'t1'!N108</f>
        <v>0</v>
      </c>
      <c r="L108" s="1856" t="s">
        <v>335</v>
      </c>
    </row>
    <row r="109" spans="1:12" ht="12" customHeight="1">
      <c r="A109" s="1173" t="str">
        <f>'t1'!A109</f>
        <v>statistico dirig. con incarico di struttura semplice</v>
      </c>
      <c r="B109" s="1174" t="str">
        <f>'t1'!B109</f>
        <v>TD0S70</v>
      </c>
      <c r="C109" s="2046">
        <v>12</v>
      </c>
      <c r="D109" s="2047">
        <v>39979</v>
      </c>
      <c r="E109" s="2047"/>
      <c r="F109" s="2047"/>
      <c r="G109" s="2047">
        <v>4762</v>
      </c>
      <c r="H109" s="2047"/>
      <c r="I109" s="2047"/>
      <c r="J109" s="1421">
        <f t="shared" si="1"/>
        <v>44741</v>
      </c>
      <c r="K109" s="1070">
        <f>'t1'!N109</f>
        <v>1</v>
      </c>
      <c r="L109" s="1856" t="s">
        <v>335</v>
      </c>
    </row>
    <row r="110" spans="1:12" ht="12" customHeight="1">
      <c r="A110" s="1173" t="str">
        <f>'t1'!A110</f>
        <v>statistico dirig. con altri incar.prof.li</v>
      </c>
      <c r="B110" s="1174" t="str">
        <f>'t1'!B110</f>
        <v>TD0A70</v>
      </c>
      <c r="C110" s="2046">
        <v>12</v>
      </c>
      <c r="D110" s="2047">
        <v>39979</v>
      </c>
      <c r="E110" s="2047"/>
      <c r="F110" s="2047"/>
      <c r="G110" s="2047">
        <v>4380</v>
      </c>
      <c r="H110" s="2047"/>
      <c r="I110" s="2047"/>
      <c r="J110" s="1421">
        <f t="shared" si="1"/>
        <v>44359</v>
      </c>
      <c r="K110" s="1070">
        <f>'t1'!N110</f>
        <v>1</v>
      </c>
      <c r="L110" s="1856" t="s">
        <v>335</v>
      </c>
    </row>
    <row r="111" spans="1:12" ht="12" customHeight="1">
      <c r="A111" s="1173" t="str">
        <f>'t1'!A111</f>
        <v>statistico dir. a t.determinato(art. 15-septies dlgs.502/92)</v>
      </c>
      <c r="B111" s="1174" t="str">
        <f>'t1'!B111</f>
        <v>TD0610</v>
      </c>
      <c r="C111" s="2046"/>
      <c r="D111" s="2047"/>
      <c r="E111" s="2047"/>
      <c r="F111" s="2047"/>
      <c r="G111" s="2047"/>
      <c r="H111" s="2047"/>
      <c r="I111" s="2047"/>
      <c r="J111" s="1421">
        <f t="shared" si="1"/>
        <v>0</v>
      </c>
      <c r="K111" s="1070">
        <f>'t1'!N111</f>
        <v>0</v>
      </c>
      <c r="L111" s="1856" t="s">
        <v>335</v>
      </c>
    </row>
    <row r="112" spans="1:12" ht="12" customHeight="1">
      <c r="A112" s="1173" t="str">
        <f>'t1'!A112</f>
        <v>sociologo dirig. con incarico di struttura complessa</v>
      </c>
      <c r="B112" s="1174" t="str">
        <f>'t1'!B112</f>
        <v>TD0068</v>
      </c>
      <c r="C112" s="2046"/>
      <c r="D112" s="2047"/>
      <c r="E112" s="2047"/>
      <c r="F112" s="2047"/>
      <c r="G112" s="2047"/>
      <c r="H112" s="2047"/>
      <c r="I112" s="2047"/>
      <c r="J112" s="1421">
        <f t="shared" si="1"/>
        <v>0</v>
      </c>
      <c r="K112" s="1070">
        <f>'t1'!N112</f>
        <v>0</v>
      </c>
      <c r="L112" s="1856" t="s">
        <v>335</v>
      </c>
    </row>
    <row r="113" spans="1:12" ht="12" customHeight="1">
      <c r="A113" s="1173" t="str">
        <f>'t1'!A113</f>
        <v>sociologo dirig. con incarico di struttura semplice</v>
      </c>
      <c r="B113" s="1174" t="str">
        <f>'t1'!B113</f>
        <v>TD0S67</v>
      </c>
      <c r="C113" s="2046"/>
      <c r="D113" s="2047"/>
      <c r="E113" s="2047"/>
      <c r="F113" s="2047"/>
      <c r="G113" s="2047"/>
      <c r="H113" s="2047"/>
      <c r="I113" s="2047"/>
      <c r="J113" s="1421">
        <f t="shared" si="1"/>
        <v>0</v>
      </c>
      <c r="K113" s="1070">
        <f>'t1'!N113</f>
        <v>0</v>
      </c>
      <c r="L113" s="1856" t="s">
        <v>335</v>
      </c>
    </row>
    <row r="114" spans="1:12" ht="12" customHeight="1">
      <c r="A114" s="1173" t="str">
        <f>'t1'!A114</f>
        <v>sociologo dirig. con altri incar.prof.li</v>
      </c>
      <c r="B114" s="1174" t="str">
        <f>'t1'!B114</f>
        <v>TD0A67</v>
      </c>
      <c r="C114" s="2046"/>
      <c r="D114" s="2047"/>
      <c r="E114" s="2047"/>
      <c r="F114" s="2047"/>
      <c r="G114" s="2047"/>
      <c r="H114" s="2047"/>
      <c r="I114" s="2047"/>
      <c r="J114" s="1421">
        <f t="shared" si="1"/>
        <v>0</v>
      </c>
      <c r="K114" s="1070">
        <f>'t1'!N114</f>
        <v>0</v>
      </c>
      <c r="L114" s="1856" t="s">
        <v>335</v>
      </c>
    </row>
    <row r="115" spans="1:12" ht="12" customHeight="1">
      <c r="A115" s="1173" t="str">
        <f>'t1'!A115</f>
        <v>sociologo dir. a t. determinato(art.15-septies dlgs. 502/92)</v>
      </c>
      <c r="B115" s="1174" t="str">
        <f>'t1'!B115</f>
        <v>TD0611</v>
      </c>
      <c r="C115" s="2046"/>
      <c r="D115" s="2047"/>
      <c r="E115" s="2047"/>
      <c r="F115" s="2047"/>
      <c r="G115" s="2047"/>
      <c r="H115" s="2047"/>
      <c r="I115" s="2047"/>
      <c r="J115" s="1421">
        <f t="shared" si="1"/>
        <v>0</v>
      </c>
      <c r="K115" s="1070">
        <f>'t1'!N115</f>
        <v>0</v>
      </c>
      <c r="L115" s="1856" t="s">
        <v>335</v>
      </c>
    </row>
    <row r="116" spans="1:12" ht="12" customHeight="1">
      <c r="A116" s="1173" t="str">
        <f>'t1'!A116</f>
        <v>collab.re prof.le assistente sociale esperto - ds</v>
      </c>
      <c r="B116" s="1174" t="str">
        <f>'t1'!B116</f>
        <v>T18025</v>
      </c>
      <c r="C116" s="2046"/>
      <c r="D116" s="2047"/>
      <c r="E116" s="2047"/>
      <c r="F116" s="2047"/>
      <c r="G116" s="2047"/>
      <c r="H116" s="2047"/>
      <c r="I116" s="2047"/>
      <c r="J116" s="1421">
        <f t="shared" si="1"/>
        <v>0</v>
      </c>
      <c r="K116" s="1070">
        <f>'t1'!N116</f>
        <v>0</v>
      </c>
      <c r="L116" s="1856" t="s">
        <v>410</v>
      </c>
    </row>
    <row r="117" spans="1:12" ht="12" customHeight="1">
      <c r="A117" s="1173" t="str">
        <f>'t1'!A117</f>
        <v>collab.re prof.le assistente sociale - d</v>
      </c>
      <c r="B117" s="1174" t="str">
        <f>'t1'!B117</f>
        <v>T16024</v>
      </c>
      <c r="C117" s="2046">
        <v>24</v>
      </c>
      <c r="D117" s="2047">
        <v>44188</v>
      </c>
      <c r="E117" s="2047"/>
      <c r="F117" s="2047">
        <v>8477</v>
      </c>
      <c r="G117" s="2047">
        <v>4422</v>
      </c>
      <c r="H117" s="2047"/>
      <c r="I117" s="2047"/>
      <c r="J117" s="1421">
        <f t="shared" si="1"/>
        <v>57087</v>
      </c>
      <c r="K117" s="1070">
        <f>'t1'!N117</f>
        <v>1</v>
      </c>
      <c r="L117" s="1856" t="s">
        <v>410</v>
      </c>
    </row>
    <row r="118" spans="1:12" ht="12" customHeight="1">
      <c r="A118" s="1173" t="str">
        <f>'t1'!A118</f>
        <v>collab.re tec. - prof.le esperto - ds</v>
      </c>
      <c r="B118" s="1174" t="str">
        <f>'t1'!B118</f>
        <v>T18027</v>
      </c>
      <c r="C118" s="2046"/>
      <c r="D118" s="2047"/>
      <c r="E118" s="2047"/>
      <c r="F118" s="2047"/>
      <c r="G118" s="2047"/>
      <c r="H118" s="2047"/>
      <c r="I118" s="2047"/>
      <c r="J118" s="1421">
        <f t="shared" si="1"/>
        <v>0</v>
      </c>
      <c r="K118" s="1070">
        <f>'t1'!N118</f>
        <v>0</v>
      </c>
      <c r="L118" s="1856" t="s">
        <v>410</v>
      </c>
    </row>
    <row r="119" spans="1:12" ht="12" customHeight="1">
      <c r="A119" s="1173" t="str">
        <f>'t1'!A119</f>
        <v>collab.re tec. - prof.le - d</v>
      </c>
      <c r="B119" s="1174" t="str">
        <f>'t1'!B119</f>
        <v>T16026</v>
      </c>
      <c r="C119" s="2046">
        <v>132</v>
      </c>
      <c r="D119" s="2047">
        <v>243032</v>
      </c>
      <c r="E119" s="2047">
        <v>1419</v>
      </c>
      <c r="F119" s="2047">
        <v>31057</v>
      </c>
      <c r="G119" s="2047">
        <v>24108</v>
      </c>
      <c r="H119" s="2047"/>
      <c r="I119" s="2047"/>
      <c r="J119" s="1421">
        <f t="shared" si="1"/>
        <v>299616</v>
      </c>
      <c r="K119" s="1070">
        <f>'t1'!N119</f>
        <v>1</v>
      </c>
      <c r="L119" s="1856" t="s">
        <v>410</v>
      </c>
    </row>
    <row r="120" spans="1:12" ht="12" customHeight="1">
      <c r="A120" s="1173" t="str">
        <f>'t1'!A120</f>
        <v>oper.re prof.le assistente soc. - c</v>
      </c>
      <c r="B120" s="1174" t="str">
        <f>'t1'!B120</f>
        <v>T14050</v>
      </c>
      <c r="C120" s="2046"/>
      <c r="D120" s="2047"/>
      <c r="E120" s="2047"/>
      <c r="F120" s="2047"/>
      <c r="G120" s="2047"/>
      <c r="H120" s="2047"/>
      <c r="I120" s="2047"/>
      <c r="J120" s="1421">
        <f t="shared" si="1"/>
        <v>0</v>
      </c>
      <c r="K120" s="1070">
        <f>'t1'!N120</f>
        <v>0</v>
      </c>
      <c r="L120" s="1856" t="s">
        <v>410</v>
      </c>
    </row>
    <row r="121" spans="1:12" ht="12" customHeight="1">
      <c r="A121" s="1173" t="str">
        <f>'t1'!A121</f>
        <v>assistente tecnico - c</v>
      </c>
      <c r="B121" s="1174" t="str">
        <f>'t1'!B121</f>
        <v>T14007</v>
      </c>
      <c r="C121" s="2046">
        <v>226.53</v>
      </c>
      <c r="D121" s="2047">
        <v>384128</v>
      </c>
      <c r="E121" s="2047">
        <v>1815</v>
      </c>
      <c r="F121" s="2047">
        <v>56253</v>
      </c>
      <c r="G121" s="2047">
        <v>37206</v>
      </c>
      <c r="H121" s="2047"/>
      <c r="I121" s="2047"/>
      <c r="J121" s="1421">
        <f t="shared" si="1"/>
        <v>479402</v>
      </c>
      <c r="K121" s="1070">
        <f>'t1'!N121</f>
        <v>1</v>
      </c>
      <c r="L121" s="1856" t="s">
        <v>410</v>
      </c>
    </row>
    <row r="122" spans="1:12" ht="12" customHeight="1">
      <c r="A122" s="1173" t="str">
        <f>'t1'!A122</f>
        <v>program.re - c</v>
      </c>
      <c r="B122" s="1174" t="str">
        <f>'t1'!B122</f>
        <v>T14063</v>
      </c>
      <c r="C122" s="2046">
        <v>54.05</v>
      </c>
      <c r="D122" s="2047">
        <v>91657</v>
      </c>
      <c r="E122" s="2047">
        <v>55</v>
      </c>
      <c r="F122" s="2047">
        <v>11934</v>
      </c>
      <c r="G122" s="2047">
        <v>8695</v>
      </c>
      <c r="H122" s="2047"/>
      <c r="I122" s="2047"/>
      <c r="J122" s="1421">
        <f t="shared" si="1"/>
        <v>112341</v>
      </c>
      <c r="K122" s="1070">
        <f>'t1'!N122</f>
        <v>1</v>
      </c>
      <c r="L122" s="1856" t="s">
        <v>410</v>
      </c>
    </row>
    <row r="123" spans="1:12" ht="12" customHeight="1">
      <c r="A123" s="1173" t="str">
        <f>'t1'!A123</f>
        <v>operatore tecnico special.to esperto - c (2)</v>
      </c>
      <c r="B123" s="1174" t="str">
        <f>'t1'!B123</f>
        <v>T14E59</v>
      </c>
      <c r="C123" s="2046">
        <v>89.03</v>
      </c>
      <c r="D123" s="2047">
        <v>150972</v>
      </c>
      <c r="E123" s="2047">
        <v>1922</v>
      </c>
      <c r="F123" s="2047">
        <v>27169</v>
      </c>
      <c r="G123" s="2047">
        <v>15112</v>
      </c>
      <c r="H123" s="2047"/>
      <c r="I123" s="2047">
        <v>82</v>
      </c>
      <c r="J123" s="1421">
        <f t="shared" si="1"/>
        <v>195093</v>
      </c>
      <c r="K123" s="1070">
        <f>'t1'!N123</f>
        <v>1</v>
      </c>
      <c r="L123" s="1856" t="s">
        <v>410</v>
      </c>
    </row>
    <row r="124" spans="1:12" ht="12" customHeight="1">
      <c r="A124" s="1173" t="str">
        <f>'t1'!A124</f>
        <v>operatore tecnico special.to - bs</v>
      </c>
      <c r="B124" s="1174" t="str">
        <f>'t1'!B124</f>
        <v>T13059</v>
      </c>
      <c r="C124" s="2046">
        <v>417.6</v>
      </c>
      <c r="D124" s="2047">
        <v>640106</v>
      </c>
      <c r="E124" s="2047">
        <v>11041</v>
      </c>
      <c r="F124" s="2047">
        <v>80847</v>
      </c>
      <c r="G124" s="2047">
        <v>61368</v>
      </c>
      <c r="H124" s="2047"/>
      <c r="I124" s="2047">
        <v>67</v>
      </c>
      <c r="J124" s="1421">
        <f t="shared" si="1"/>
        <v>793295</v>
      </c>
      <c r="K124" s="1070">
        <f>'t1'!N124</f>
        <v>1</v>
      </c>
      <c r="L124" s="1856" t="s">
        <v>410</v>
      </c>
    </row>
    <row r="125" spans="1:12" ht="12" customHeight="1">
      <c r="A125" s="1173" t="str">
        <f>'t1'!A125</f>
        <v>operatore socio-sanitario - bs</v>
      </c>
      <c r="B125" s="1174" t="str">
        <f>'t1'!B125</f>
        <v>T13660</v>
      </c>
      <c r="C125" s="2046">
        <v>1402.12</v>
      </c>
      <c r="D125" s="2047">
        <v>2149199</v>
      </c>
      <c r="E125" s="2047">
        <v>9657</v>
      </c>
      <c r="F125" s="2047">
        <v>132400</v>
      </c>
      <c r="G125" s="2047">
        <v>192171</v>
      </c>
      <c r="H125" s="2047"/>
      <c r="I125" s="2047">
        <v>522</v>
      </c>
      <c r="J125" s="1421">
        <f t="shared" si="1"/>
        <v>2482905</v>
      </c>
      <c r="K125" s="1070">
        <f>'t1'!N125</f>
        <v>1</v>
      </c>
      <c r="L125" s="1856" t="s">
        <v>410</v>
      </c>
    </row>
    <row r="126" spans="1:12" ht="12" customHeight="1">
      <c r="A126" s="1173" t="str">
        <f>'t1'!A126</f>
        <v>operatore tecnico - b</v>
      </c>
      <c r="B126" s="1174" t="str">
        <f>'t1'!B126</f>
        <v>T12057</v>
      </c>
      <c r="C126" s="2046">
        <v>1021.21</v>
      </c>
      <c r="D126" s="2047">
        <v>1510678</v>
      </c>
      <c r="E126" s="2047">
        <v>13411</v>
      </c>
      <c r="F126" s="2047">
        <v>144405</v>
      </c>
      <c r="G126" s="2047">
        <v>140361</v>
      </c>
      <c r="H126" s="2047"/>
      <c r="I126" s="2047">
        <v>254</v>
      </c>
      <c r="J126" s="1421">
        <f t="shared" si="1"/>
        <v>1808601</v>
      </c>
      <c r="K126" s="1070">
        <f>'t1'!N126</f>
        <v>1</v>
      </c>
      <c r="L126" s="1856" t="s">
        <v>410</v>
      </c>
    </row>
    <row r="127" spans="1:12" ht="12" customHeight="1">
      <c r="A127" s="1173" t="str">
        <f>'t1'!A127</f>
        <v>operatore tecnico addetto all'assistenza - b</v>
      </c>
      <c r="B127" s="1174" t="str">
        <f>'t1'!B127</f>
        <v>T12058</v>
      </c>
      <c r="C127" s="2046">
        <v>179.74</v>
      </c>
      <c r="D127" s="2047">
        <v>265903</v>
      </c>
      <c r="E127" s="2047">
        <v>7896</v>
      </c>
      <c r="F127" s="2047">
        <v>32681</v>
      </c>
      <c r="G127" s="2047">
        <v>25764</v>
      </c>
      <c r="H127" s="2047"/>
      <c r="I127" s="2047">
        <v>131</v>
      </c>
      <c r="J127" s="1421">
        <f t="shared" si="1"/>
        <v>332113</v>
      </c>
      <c r="K127" s="1070">
        <f>'t1'!N127</f>
        <v>1</v>
      </c>
      <c r="L127" s="1856" t="s">
        <v>410</v>
      </c>
    </row>
    <row r="128" spans="1:12" ht="12" customHeight="1">
      <c r="A128" s="1173" t="str">
        <f>'t1'!A128</f>
        <v>ausiliario specializzato - a</v>
      </c>
      <c r="B128" s="1174" t="str">
        <f>'t1'!B128</f>
        <v>T11008</v>
      </c>
      <c r="C128" s="2046"/>
      <c r="D128" s="2047"/>
      <c r="E128" s="2047"/>
      <c r="F128" s="2047"/>
      <c r="G128" s="2047"/>
      <c r="H128" s="2047"/>
      <c r="I128" s="2047"/>
      <c r="J128" s="1421">
        <f t="shared" si="1"/>
        <v>0</v>
      </c>
      <c r="K128" s="1070">
        <f>'t1'!N128</f>
        <v>0</v>
      </c>
      <c r="L128" s="1856" t="s">
        <v>410</v>
      </c>
    </row>
    <row r="129" spans="1:12" ht="12" customHeight="1">
      <c r="A129" s="1173" t="str">
        <f>'t1'!A129</f>
        <v>profilo atipico ruolo tecnico</v>
      </c>
      <c r="B129" s="1174" t="str">
        <f>'t1'!B129</f>
        <v>T00062</v>
      </c>
      <c r="C129" s="2046"/>
      <c r="D129" s="2047"/>
      <c r="E129" s="2047"/>
      <c r="F129" s="2047"/>
      <c r="G129" s="2047"/>
      <c r="H129" s="2047"/>
      <c r="I129" s="2047"/>
      <c r="J129" s="1421">
        <f t="shared" si="1"/>
        <v>0</v>
      </c>
      <c r="K129" s="1070">
        <f>'t1'!N129</f>
        <v>0</v>
      </c>
      <c r="L129" s="1856" t="s">
        <v>410</v>
      </c>
    </row>
    <row r="130" spans="1:12" ht="12" customHeight="1">
      <c r="A130" s="1173" t="str">
        <f>'t1'!A130</f>
        <v>dirigente amm.vo con incarico di struttura complessa</v>
      </c>
      <c r="B130" s="1174" t="str">
        <f>'t1'!B130</f>
        <v>AD0032</v>
      </c>
      <c r="C130" s="2046">
        <v>48</v>
      </c>
      <c r="D130" s="2047">
        <v>159917</v>
      </c>
      <c r="E130" s="2047">
        <v>1185</v>
      </c>
      <c r="F130" s="2047"/>
      <c r="G130" s="2047">
        <v>26479</v>
      </c>
      <c r="H130" s="2047"/>
      <c r="I130" s="2047"/>
      <c r="J130" s="1421">
        <f t="shared" si="1"/>
        <v>187581</v>
      </c>
      <c r="K130" s="1070">
        <f>'t1'!N130</f>
        <v>1</v>
      </c>
      <c r="L130" s="1856" t="s">
        <v>335</v>
      </c>
    </row>
    <row r="131" spans="1:12" ht="12" customHeight="1">
      <c r="A131" s="1173" t="str">
        <f>'t1'!A131</f>
        <v>dirigente amm.vo con incarico di struttura semplice</v>
      </c>
      <c r="B131" s="1174" t="str">
        <f>'t1'!B131</f>
        <v>AD0S31</v>
      </c>
      <c r="C131" s="2046">
        <v>0.5</v>
      </c>
      <c r="D131" s="2047">
        <v>1666</v>
      </c>
      <c r="E131" s="2047"/>
      <c r="F131" s="2047"/>
      <c r="G131" s="2047"/>
      <c r="H131" s="2047"/>
      <c r="I131" s="2047"/>
      <c r="J131" s="1421">
        <f t="shared" si="1"/>
        <v>1666</v>
      </c>
      <c r="K131" s="1070">
        <f>'t1'!N131</f>
        <v>0</v>
      </c>
      <c r="L131" s="1856" t="s">
        <v>335</v>
      </c>
    </row>
    <row r="132" spans="1:12" ht="12" customHeight="1">
      <c r="A132" s="1173" t="str">
        <f>'t1'!A132</f>
        <v>dirigente amm.vo con altri incar.prof.li</v>
      </c>
      <c r="B132" s="1174" t="str">
        <f>'t1'!B132</f>
        <v>AD0A31</v>
      </c>
      <c r="C132" s="2046">
        <v>12</v>
      </c>
      <c r="D132" s="2047">
        <v>39979</v>
      </c>
      <c r="E132" s="2047"/>
      <c r="F132" s="2047"/>
      <c r="G132" s="2047">
        <v>6904</v>
      </c>
      <c r="H132" s="2047"/>
      <c r="I132" s="2047"/>
      <c r="J132" s="1421">
        <f t="shared" si="1"/>
        <v>46883</v>
      </c>
      <c r="K132" s="1070">
        <f>'t1'!N132</f>
        <v>1</v>
      </c>
      <c r="L132" s="1856" t="s">
        <v>335</v>
      </c>
    </row>
    <row r="133" spans="1:12" ht="12" customHeight="1">
      <c r="A133" s="1173" t="str">
        <f>'t1'!A133</f>
        <v>dirig. amm.vo a t. determinato (art. 15-septies dlgs.502/92)</v>
      </c>
      <c r="B133" s="1174" t="str">
        <f>'t1'!B133</f>
        <v>AD0612</v>
      </c>
      <c r="C133" s="2046"/>
      <c r="D133" s="2047"/>
      <c r="E133" s="2047"/>
      <c r="F133" s="2047"/>
      <c r="G133" s="2047"/>
      <c r="H133" s="2047"/>
      <c r="I133" s="2047"/>
      <c r="J133" s="1421">
        <f t="shared" si="1"/>
        <v>0</v>
      </c>
      <c r="K133" s="1070">
        <f>'t1'!N133</f>
        <v>0</v>
      </c>
      <c r="L133" s="1856" t="s">
        <v>335</v>
      </c>
    </row>
    <row r="134" spans="1:12" ht="12" customHeight="1">
      <c r="A134" s="1173" t="str">
        <f>'t1'!A134</f>
        <v>collaboratore amministrativo prof.le esperto - ds</v>
      </c>
      <c r="B134" s="1174" t="str">
        <f>'t1'!B134</f>
        <v>A18029</v>
      </c>
      <c r="C134" s="2046">
        <v>187.53</v>
      </c>
      <c r="D134" s="2047">
        <v>372357</v>
      </c>
      <c r="E134" s="2047">
        <v>6405</v>
      </c>
      <c r="F134" s="2047">
        <v>70916</v>
      </c>
      <c r="G134" s="2047">
        <v>42039</v>
      </c>
      <c r="H134" s="2047"/>
      <c r="I134" s="2047"/>
      <c r="J134" s="1421">
        <f t="shared" si="1"/>
        <v>491717</v>
      </c>
      <c r="K134" s="1070">
        <f>'t1'!N134</f>
        <v>1</v>
      </c>
      <c r="L134" s="1856" t="s">
        <v>410</v>
      </c>
    </row>
    <row r="135" spans="1:12" ht="12" customHeight="1">
      <c r="A135" s="1173" t="str">
        <f>'t1'!A135</f>
        <v>collaboratore amministrativo prof.le - d</v>
      </c>
      <c r="B135" s="1174" t="str">
        <f>'t1'!B135</f>
        <v>A16028</v>
      </c>
      <c r="C135" s="2046">
        <v>426.1</v>
      </c>
      <c r="D135" s="2047">
        <v>784513</v>
      </c>
      <c r="E135" s="2047">
        <v>7136</v>
      </c>
      <c r="F135" s="2047">
        <v>124876</v>
      </c>
      <c r="G135" s="2047">
        <v>80903</v>
      </c>
      <c r="H135" s="2047"/>
      <c r="I135" s="2047"/>
      <c r="J135" s="1421">
        <f t="shared" ref="J135:J141" si="2">(D135+E135+F135+G135+H135)-I135</f>
        <v>997428</v>
      </c>
      <c r="K135" s="1070">
        <f>'t1'!N135</f>
        <v>1</v>
      </c>
      <c r="L135" s="1856" t="s">
        <v>410</v>
      </c>
    </row>
    <row r="136" spans="1:12" ht="12" customHeight="1">
      <c r="A136" s="1173" t="str">
        <f>'t1'!A136</f>
        <v>assistente amministrativo - c</v>
      </c>
      <c r="B136" s="1174" t="str">
        <f>'t1'!B136</f>
        <v>A14005</v>
      </c>
      <c r="C136" s="2046">
        <v>1180.4100000000001</v>
      </c>
      <c r="D136" s="2047">
        <v>2001157</v>
      </c>
      <c r="E136" s="2047">
        <v>20136</v>
      </c>
      <c r="F136" s="2047">
        <v>313981</v>
      </c>
      <c r="G136" s="2047">
        <v>202601</v>
      </c>
      <c r="H136" s="2047"/>
      <c r="I136" s="2047">
        <v>262</v>
      </c>
      <c r="J136" s="1421">
        <f t="shared" si="2"/>
        <v>2537613</v>
      </c>
      <c r="K136" s="1070">
        <f>'t1'!N136</f>
        <v>1</v>
      </c>
      <c r="L136" s="1856" t="s">
        <v>410</v>
      </c>
    </row>
    <row r="137" spans="1:12" ht="12" customHeight="1">
      <c r="A137" s="1173" t="str">
        <f>'t1'!A137</f>
        <v>coadiutore amm.vo esperto - bs</v>
      </c>
      <c r="B137" s="1174" t="str">
        <f>'t1'!B137</f>
        <v>A13018</v>
      </c>
      <c r="C137" s="2046">
        <v>513</v>
      </c>
      <c r="D137" s="2047">
        <v>786232</v>
      </c>
      <c r="E137" s="2047">
        <v>5868</v>
      </c>
      <c r="F137" s="2047">
        <v>83822</v>
      </c>
      <c r="G137" s="2047">
        <v>71559</v>
      </c>
      <c r="H137" s="2047"/>
      <c r="I137" s="2047"/>
      <c r="J137" s="1421">
        <f t="shared" si="2"/>
        <v>947481</v>
      </c>
      <c r="K137" s="1070">
        <f>'t1'!N137</f>
        <v>1</v>
      </c>
      <c r="L137" s="1856" t="s">
        <v>410</v>
      </c>
    </row>
    <row r="138" spans="1:12" ht="12" customHeight="1">
      <c r="A138" s="1173" t="str">
        <f>'t1'!A138</f>
        <v>coadiutore amm.vo - b</v>
      </c>
      <c r="B138" s="1174" t="str">
        <f>'t1'!B138</f>
        <v>A12017</v>
      </c>
      <c r="C138" s="2046">
        <v>373.97</v>
      </c>
      <c r="D138" s="2047">
        <v>553229</v>
      </c>
      <c r="E138" s="2047">
        <v>2451</v>
      </c>
      <c r="F138" s="2047">
        <v>37798</v>
      </c>
      <c r="G138" s="2047">
        <v>45943</v>
      </c>
      <c r="H138" s="2047"/>
      <c r="I138" s="2047">
        <v>215</v>
      </c>
      <c r="J138" s="1421">
        <f t="shared" si="2"/>
        <v>639206</v>
      </c>
      <c r="K138" s="1070">
        <f>'t1'!N138</f>
        <v>1</v>
      </c>
      <c r="L138" s="1856" t="s">
        <v>410</v>
      </c>
    </row>
    <row r="139" spans="1:12" ht="12" customHeight="1">
      <c r="A139" s="1173" t="str">
        <f>'t1'!A139</f>
        <v>commesso - a</v>
      </c>
      <c r="B139" s="1174" t="str">
        <f>'t1'!B139</f>
        <v>A11030</v>
      </c>
      <c r="C139" s="2046"/>
      <c r="D139" s="2047"/>
      <c r="E139" s="2047"/>
      <c r="F139" s="2047"/>
      <c r="G139" s="2047"/>
      <c r="H139" s="2047"/>
      <c r="I139" s="2047"/>
      <c r="J139" s="1421">
        <f t="shared" si="2"/>
        <v>0</v>
      </c>
      <c r="K139" s="1070">
        <f>'t1'!N139</f>
        <v>0</v>
      </c>
      <c r="L139" s="1856" t="s">
        <v>410</v>
      </c>
    </row>
    <row r="140" spans="1:12" ht="12" customHeight="1">
      <c r="A140" s="1173" t="str">
        <f>'t1'!A140</f>
        <v>profilo atipico ruolo amministrativo</v>
      </c>
      <c r="B140" s="1174" t="str">
        <f>'t1'!B140</f>
        <v>A00062</v>
      </c>
      <c r="C140" s="2046"/>
      <c r="D140" s="2047"/>
      <c r="E140" s="2047"/>
      <c r="F140" s="2047"/>
      <c r="G140" s="2047"/>
      <c r="H140" s="2047"/>
      <c r="I140" s="2047"/>
      <c r="J140" s="1421">
        <f t="shared" si="2"/>
        <v>0</v>
      </c>
      <c r="K140" s="1070">
        <f>'t1'!N140</f>
        <v>0</v>
      </c>
      <c r="L140" s="1856" t="s">
        <v>410</v>
      </c>
    </row>
    <row r="141" spans="1:12" ht="12" customHeight="1" thickBot="1">
      <c r="A141" s="1176" t="str">
        <f>'t1'!A141</f>
        <v>contrattisti (a)</v>
      </c>
      <c r="B141" s="1177" t="str">
        <f>'t1'!B141</f>
        <v>000061</v>
      </c>
      <c r="C141" s="2046"/>
      <c r="D141" s="2047"/>
      <c r="E141" s="2047"/>
      <c r="F141" s="2047"/>
      <c r="G141" s="2047"/>
      <c r="H141" s="2047"/>
      <c r="I141" s="2047"/>
      <c r="J141" s="1421">
        <f t="shared" si="2"/>
        <v>0</v>
      </c>
      <c r="K141" s="1070">
        <f>'t1'!N141</f>
        <v>0</v>
      </c>
      <c r="L141" s="1856" t="s">
        <v>283</v>
      </c>
    </row>
    <row r="142" spans="1:12" ht="21" customHeight="1" thickTop="1" thickBot="1">
      <c r="A142" s="1422" t="s">
        <v>555</v>
      </c>
      <c r="B142" s="1423"/>
      <c r="C142" s="1424">
        <f t="shared" ref="C142:J142" si="3">SUM(C7:C141)</f>
        <v>17031.640000000007</v>
      </c>
      <c r="D142" s="1425">
        <f t="shared" si="3"/>
        <v>35883448</v>
      </c>
      <c r="E142" s="1425">
        <f t="shared" si="3"/>
        <v>545530</v>
      </c>
      <c r="F142" s="1425">
        <f t="shared" si="3"/>
        <v>3110651</v>
      </c>
      <c r="G142" s="1425">
        <f t="shared" si="3"/>
        <v>3881079</v>
      </c>
      <c r="H142" s="1425">
        <f t="shared" si="3"/>
        <v>0</v>
      </c>
      <c r="I142" s="1425">
        <f t="shared" si="3"/>
        <v>12725</v>
      </c>
      <c r="J142" s="1426">
        <f t="shared" si="3"/>
        <v>43407983</v>
      </c>
    </row>
    <row r="143" spans="1:12" s="1286" customFormat="1" ht="17.25" customHeight="1">
      <c r="A143" s="2632" t="s">
        <v>2729</v>
      </c>
      <c r="B143" s="2632"/>
      <c r="C143" s="2632"/>
      <c r="D143" s="2632"/>
      <c r="E143" s="2632"/>
      <c r="F143" s="2632"/>
      <c r="G143" s="2632"/>
      <c r="H143" s="2632"/>
      <c r="I143" s="2632"/>
      <c r="J143" s="2632"/>
    </row>
    <row r="144" spans="1:12">
      <c r="A144" s="1070" t="s">
        <v>558</v>
      </c>
    </row>
    <row r="145" spans="1:10">
      <c r="A145" s="1070" t="s">
        <v>3056</v>
      </c>
    </row>
    <row r="146" spans="1:10">
      <c r="A146" s="1070" t="s">
        <v>3057</v>
      </c>
    </row>
    <row r="147" spans="1:10">
      <c r="A147" s="2632" t="s">
        <v>3058</v>
      </c>
      <c r="B147" s="2632"/>
      <c r="C147" s="2632"/>
      <c r="D147" s="2632"/>
      <c r="E147" s="2632"/>
      <c r="F147" s="2632"/>
      <c r="G147" s="2632"/>
      <c r="H147" s="2632"/>
      <c r="I147" s="2632"/>
      <c r="J147" s="2632"/>
    </row>
    <row r="148" spans="1:10">
      <c r="A148" s="1070" t="s">
        <v>561</v>
      </c>
    </row>
    <row r="158" spans="1:10">
      <c r="E158" s="2005"/>
    </row>
    <row r="159" spans="1:10">
      <c r="C159" s="2005"/>
      <c r="E159" s="2005"/>
    </row>
  </sheetData>
  <sheetProtection password="EA98" sheet="1" selectLockedCells="1"/>
  <mergeCells count="3">
    <mergeCell ref="A1:E1"/>
    <mergeCell ref="A143:J143"/>
    <mergeCell ref="A147:J147"/>
  </mergeCells>
  <conditionalFormatting sqref="A7:J141">
    <cfRule type="expression" dxfId="2" priority="1" stopIfTrue="1">
      <formula>$K7&gt;0</formula>
    </cfRule>
  </conditionalFormatting>
  <dataValidations count="2">
    <dataValidation type="whole" allowBlank="1" showInputMessage="1" showErrorMessage="1" sqref="D7:I141">
      <formula1>0</formula1>
      <formula2>9999999999</formula2>
    </dataValidation>
    <dataValidation type="custom" allowBlank="1" showInputMessage="1" showErrorMessage="1" error="Inserire un valore con massimo due decimali" sqref="C7:C141">
      <formula1>OR(C7=0,((C7*100)=INT(C7*100)))</formula1>
    </dataValidation>
  </dataValidations>
  <printOptions horizontalCentered="1" verticalCentered="1"/>
  <pageMargins left="0.19685039370078741" right="0" top="0.27559055118110237" bottom="0.27559055118110237" header="0.15748031496062992" footer="0.15748031496062992"/>
  <pageSetup paperSize="9" scale="78" fitToHeight="5" orientation="landscape" horizontalDpi="300" verticalDpi="4294967292" r:id="rId1"/>
  <headerFooter alignWithMargins="0"/>
  <drawing r:id="rId2"/>
</worksheet>
</file>

<file path=xl/worksheets/sheet5.xml><?xml version="1.0" encoding="utf-8"?>
<worksheet xmlns="http://schemas.openxmlformats.org/spreadsheetml/2006/main" xmlns:r="http://schemas.openxmlformats.org/officeDocument/2006/relationships">
  <sheetPr codeName="Foglio2">
    <tabColor rgb="FF92D050"/>
  </sheetPr>
  <dimension ref="A1:Q1"/>
  <sheetViews>
    <sheetView workbookViewId="0"/>
  </sheetViews>
  <sheetFormatPr defaultRowHeight="12.75"/>
  <sheetData>
    <row r="1" spans="1:17">
      <c r="A1" s="1" t="s">
        <v>238</v>
      </c>
      <c r="B1" s="1" t="s">
        <v>239</v>
      </c>
      <c r="C1" s="1" t="s">
        <v>240</v>
      </c>
      <c r="D1" s="1" t="s">
        <v>241</v>
      </c>
      <c r="E1" s="1" t="s">
        <v>242</v>
      </c>
      <c r="F1" s="1" t="s">
        <v>243</v>
      </c>
      <c r="G1" s="1" t="s">
        <v>244</v>
      </c>
      <c r="H1" s="1" t="s">
        <v>245</v>
      </c>
      <c r="I1" s="1" t="s">
        <v>246</v>
      </c>
      <c r="J1" s="1" t="s">
        <v>247</v>
      </c>
      <c r="K1" s="1" t="s">
        <v>248</v>
      </c>
      <c r="L1" s="1" t="s">
        <v>249</v>
      </c>
      <c r="M1" s="1" t="s">
        <v>250</v>
      </c>
      <c r="N1" s="1" t="s">
        <v>251</v>
      </c>
      <c r="O1" s="1" t="s">
        <v>252</v>
      </c>
      <c r="P1" s="1" t="s">
        <v>253</v>
      </c>
      <c r="Q1" s="1" t="s">
        <v>176</v>
      </c>
    </row>
  </sheetData>
  <pageMargins left="0.75" right="0.75" top="1" bottom="1" header="0.5" footer="0.5"/>
  <headerFooter alignWithMargins="0">
    <oddHeader>&amp;A</oddHeader>
    <oddFooter>Page &amp;P</oddFooter>
  </headerFooter>
</worksheet>
</file>

<file path=xl/worksheets/sheet50.xml><?xml version="1.0" encoding="utf-8"?>
<worksheet xmlns="http://schemas.openxmlformats.org/spreadsheetml/2006/main" xmlns:r="http://schemas.openxmlformats.org/officeDocument/2006/relationships">
  <sheetPr codeName="Foglio46">
    <tabColor rgb="FF92D050"/>
  </sheetPr>
  <dimension ref="A1:J136"/>
  <sheetViews>
    <sheetView workbookViewId="0">
      <selection activeCell="C2" sqref="C2"/>
    </sheetView>
  </sheetViews>
  <sheetFormatPr defaultRowHeight="12.75"/>
  <sheetData>
    <row r="1" spans="1:10">
      <c r="A1" s="1" t="s">
        <v>1704</v>
      </c>
      <c r="B1" s="1" t="s">
        <v>1705</v>
      </c>
      <c r="C1" s="1" t="s">
        <v>3059</v>
      </c>
      <c r="D1" s="1" t="s">
        <v>3023</v>
      </c>
      <c r="E1" s="1" t="s">
        <v>3060</v>
      </c>
      <c r="F1" s="1" t="s">
        <v>3061</v>
      </c>
      <c r="G1" s="1" t="s">
        <v>3062</v>
      </c>
      <c r="H1" s="1" t="s">
        <v>3063</v>
      </c>
      <c r="I1" s="1" t="s">
        <v>3064</v>
      </c>
      <c r="J1" s="1" t="s">
        <v>3065</v>
      </c>
    </row>
    <row r="2" spans="1:10">
      <c r="A2" s="1" t="s">
        <v>281</v>
      </c>
      <c r="B2" s="1" t="s">
        <v>282</v>
      </c>
      <c r="C2" s="1">
        <v>0</v>
      </c>
      <c r="D2" s="1">
        <v>0</v>
      </c>
      <c r="E2" s="1">
        <v>0</v>
      </c>
      <c r="F2" s="1">
        <v>0</v>
      </c>
      <c r="G2" s="1">
        <v>0</v>
      </c>
      <c r="H2" s="1">
        <v>0</v>
      </c>
      <c r="I2" s="1">
        <v>0</v>
      </c>
      <c r="J2" s="1">
        <v>0</v>
      </c>
    </row>
    <row r="3" spans="1:10">
      <c r="A3" s="1" t="s">
        <v>284</v>
      </c>
      <c r="B3" s="1" t="s">
        <v>285</v>
      </c>
      <c r="C3" s="1">
        <v>0</v>
      </c>
      <c r="D3" s="1">
        <v>0</v>
      </c>
      <c r="E3" s="1">
        <v>0</v>
      </c>
      <c r="F3" s="1">
        <v>0</v>
      </c>
      <c r="G3" s="1">
        <v>0</v>
      </c>
      <c r="H3" s="1">
        <v>0</v>
      </c>
      <c r="I3" s="1">
        <v>0</v>
      </c>
      <c r="J3" s="1">
        <v>0</v>
      </c>
    </row>
    <row r="4" spans="1:10">
      <c r="A4" s="1" t="s">
        <v>286</v>
      </c>
      <c r="B4" s="1" t="s">
        <v>287</v>
      </c>
      <c r="C4" s="1">
        <v>0</v>
      </c>
      <c r="D4" s="1">
        <v>0</v>
      </c>
      <c r="E4" s="1">
        <v>0</v>
      </c>
      <c r="F4" s="1">
        <v>0</v>
      </c>
      <c r="G4" s="1">
        <v>0</v>
      </c>
      <c r="H4" s="1">
        <v>0</v>
      </c>
      <c r="I4" s="1">
        <v>0</v>
      </c>
      <c r="J4" s="1">
        <v>0</v>
      </c>
    </row>
    <row r="5" spans="1:10">
      <c r="A5" s="1" t="s">
        <v>288</v>
      </c>
      <c r="B5" s="1" t="s">
        <v>289</v>
      </c>
      <c r="C5" s="1">
        <v>0</v>
      </c>
      <c r="D5" s="1">
        <v>0</v>
      </c>
      <c r="E5" s="1">
        <v>0</v>
      </c>
      <c r="F5" s="1">
        <v>0</v>
      </c>
      <c r="G5" s="1">
        <v>0</v>
      </c>
      <c r="H5" s="1">
        <v>0</v>
      </c>
      <c r="I5" s="1">
        <v>0</v>
      </c>
      <c r="J5" s="1">
        <v>0</v>
      </c>
    </row>
    <row r="6" spans="1:10">
      <c r="A6" s="1" t="s">
        <v>575</v>
      </c>
      <c r="B6" s="1" t="s">
        <v>291</v>
      </c>
      <c r="C6" s="1">
        <v>0</v>
      </c>
      <c r="D6" s="1">
        <v>0</v>
      </c>
      <c r="E6" s="1">
        <v>0</v>
      </c>
      <c r="F6" s="1">
        <v>0</v>
      </c>
      <c r="G6" s="1">
        <v>0</v>
      </c>
      <c r="H6" s="1">
        <v>0</v>
      </c>
      <c r="I6" s="1">
        <v>0</v>
      </c>
      <c r="J6" s="1">
        <v>0</v>
      </c>
    </row>
    <row r="7" spans="1:10">
      <c r="A7" s="1" t="s">
        <v>293</v>
      </c>
      <c r="B7" s="1" t="s">
        <v>294</v>
      </c>
      <c r="C7" s="1">
        <v>0</v>
      </c>
      <c r="D7" s="1">
        <v>0</v>
      </c>
      <c r="E7" s="1">
        <v>0</v>
      </c>
      <c r="F7" s="1">
        <v>0</v>
      </c>
      <c r="G7" s="1">
        <v>0</v>
      </c>
      <c r="H7" s="1">
        <v>0</v>
      </c>
      <c r="I7" s="1">
        <v>0</v>
      </c>
      <c r="J7" s="1">
        <v>0</v>
      </c>
    </row>
    <row r="8" spans="1:10">
      <c r="A8" s="1" t="s">
        <v>295</v>
      </c>
      <c r="B8" s="1" t="s">
        <v>296</v>
      </c>
      <c r="C8" s="1">
        <v>0</v>
      </c>
      <c r="D8" s="1">
        <v>0</v>
      </c>
      <c r="E8" s="1">
        <v>0</v>
      </c>
      <c r="F8" s="1">
        <v>0</v>
      </c>
      <c r="G8" s="1">
        <v>0</v>
      </c>
      <c r="H8" s="1">
        <v>0</v>
      </c>
      <c r="I8" s="1">
        <v>0</v>
      </c>
      <c r="J8" s="1">
        <v>0</v>
      </c>
    </row>
    <row r="9" spans="1:10">
      <c r="A9" s="1" t="s">
        <v>297</v>
      </c>
      <c r="B9" s="1" t="s">
        <v>298</v>
      </c>
      <c r="C9" s="1">
        <v>0</v>
      </c>
      <c r="D9" s="1">
        <v>0</v>
      </c>
      <c r="E9" s="1">
        <v>0</v>
      </c>
      <c r="F9" s="1">
        <v>0</v>
      </c>
      <c r="G9" s="1">
        <v>0</v>
      </c>
      <c r="H9" s="1">
        <v>0</v>
      </c>
      <c r="I9" s="1">
        <v>0</v>
      </c>
      <c r="J9" s="1">
        <v>0</v>
      </c>
    </row>
    <row r="10" spans="1:10">
      <c r="A10" s="1" t="s">
        <v>299</v>
      </c>
      <c r="B10" s="1" t="s">
        <v>300</v>
      </c>
      <c r="C10" s="1">
        <v>0</v>
      </c>
      <c r="D10" s="1">
        <v>0</v>
      </c>
      <c r="E10" s="1">
        <v>0</v>
      </c>
      <c r="F10" s="1">
        <v>0</v>
      </c>
      <c r="G10" s="1">
        <v>0</v>
      </c>
      <c r="H10" s="1">
        <v>0</v>
      </c>
      <c r="I10" s="1">
        <v>0</v>
      </c>
      <c r="J10" s="1">
        <v>0</v>
      </c>
    </row>
    <row r="11" spans="1:10">
      <c r="A11" s="1" t="s">
        <v>301</v>
      </c>
      <c r="B11" s="1" t="s">
        <v>302</v>
      </c>
      <c r="C11" s="1">
        <v>0</v>
      </c>
      <c r="D11" s="1">
        <v>0</v>
      </c>
      <c r="E11" s="1">
        <v>0</v>
      </c>
      <c r="F11" s="1">
        <v>0</v>
      </c>
      <c r="G11" s="1">
        <v>0</v>
      </c>
      <c r="H11" s="1">
        <v>0</v>
      </c>
      <c r="I11" s="1">
        <v>0</v>
      </c>
      <c r="J11" s="1">
        <v>0</v>
      </c>
    </row>
    <row r="12" spans="1:10">
      <c r="A12" s="1" t="s">
        <v>2749</v>
      </c>
      <c r="B12" s="1" t="s">
        <v>304</v>
      </c>
      <c r="C12" s="1">
        <v>0</v>
      </c>
      <c r="D12" s="1">
        <v>0</v>
      </c>
      <c r="E12" s="1">
        <v>0</v>
      </c>
      <c r="F12" s="1">
        <v>0</v>
      </c>
      <c r="G12" s="1">
        <v>0</v>
      </c>
      <c r="H12" s="1">
        <v>0</v>
      </c>
      <c r="I12" s="1">
        <v>0</v>
      </c>
      <c r="J12" s="1">
        <v>0</v>
      </c>
    </row>
    <row r="13" spans="1:10">
      <c r="A13" s="1" t="s">
        <v>305</v>
      </c>
      <c r="B13" s="1" t="s">
        <v>306</v>
      </c>
      <c r="C13" s="1">
        <v>0</v>
      </c>
      <c r="D13" s="1">
        <v>0</v>
      </c>
      <c r="E13" s="1">
        <v>0</v>
      </c>
      <c r="F13" s="1">
        <v>0</v>
      </c>
      <c r="G13" s="1">
        <v>0</v>
      </c>
      <c r="H13" s="1">
        <v>0</v>
      </c>
      <c r="I13" s="1">
        <v>0</v>
      </c>
      <c r="J13" s="1">
        <v>0</v>
      </c>
    </row>
    <row r="14" spans="1:10">
      <c r="A14" s="1" t="s">
        <v>307</v>
      </c>
      <c r="B14" s="1" t="s">
        <v>308</v>
      </c>
      <c r="C14" s="1">
        <v>0</v>
      </c>
      <c r="D14" s="1">
        <v>0</v>
      </c>
      <c r="E14" s="1">
        <v>0</v>
      </c>
      <c r="F14" s="1">
        <v>0</v>
      </c>
      <c r="G14" s="1">
        <v>0</v>
      </c>
      <c r="H14" s="1">
        <v>0</v>
      </c>
      <c r="I14" s="1">
        <v>0</v>
      </c>
      <c r="J14" s="1">
        <v>0</v>
      </c>
    </row>
    <row r="15" spans="1:10">
      <c r="A15" s="1" t="s">
        <v>309</v>
      </c>
      <c r="B15" s="1" t="s">
        <v>310</v>
      </c>
      <c r="C15" s="1">
        <v>0</v>
      </c>
      <c r="D15" s="1">
        <v>0</v>
      </c>
      <c r="E15" s="1">
        <v>0</v>
      </c>
      <c r="F15" s="1">
        <v>0</v>
      </c>
      <c r="G15" s="1">
        <v>0</v>
      </c>
      <c r="H15" s="1">
        <v>0</v>
      </c>
      <c r="I15" s="1">
        <v>0</v>
      </c>
      <c r="J15" s="1">
        <v>0</v>
      </c>
    </row>
    <row r="16" spans="1:10">
      <c r="A16" s="1" t="s">
        <v>311</v>
      </c>
      <c r="B16" s="1" t="s">
        <v>312</v>
      </c>
      <c r="C16" s="1">
        <v>0</v>
      </c>
      <c r="D16" s="1">
        <v>0</v>
      </c>
      <c r="E16" s="1">
        <v>0</v>
      </c>
      <c r="F16" s="1">
        <v>0</v>
      </c>
      <c r="G16" s="1">
        <v>0</v>
      </c>
      <c r="H16" s="1">
        <v>0</v>
      </c>
      <c r="I16" s="1">
        <v>0</v>
      </c>
      <c r="J16" s="1">
        <v>0</v>
      </c>
    </row>
    <row r="17" spans="1:10">
      <c r="A17" s="1" t="s">
        <v>313</v>
      </c>
      <c r="B17" s="1" t="s">
        <v>314</v>
      </c>
      <c r="C17" s="1">
        <v>0</v>
      </c>
      <c r="D17" s="1">
        <v>0</v>
      </c>
      <c r="E17" s="1">
        <v>0</v>
      </c>
      <c r="F17" s="1">
        <v>0</v>
      </c>
      <c r="G17" s="1">
        <v>0</v>
      </c>
      <c r="H17" s="1">
        <v>0</v>
      </c>
      <c r="I17" s="1">
        <v>0</v>
      </c>
      <c r="J17" s="1">
        <v>0</v>
      </c>
    </row>
    <row r="18" spans="1:10">
      <c r="A18" s="1" t="s">
        <v>315</v>
      </c>
      <c r="B18" s="1" t="s">
        <v>316</v>
      </c>
      <c r="C18" s="1">
        <v>0</v>
      </c>
      <c r="D18" s="1">
        <v>0</v>
      </c>
      <c r="E18" s="1">
        <v>0</v>
      </c>
      <c r="F18" s="1">
        <v>0</v>
      </c>
      <c r="G18" s="1">
        <v>0</v>
      </c>
      <c r="H18" s="1">
        <v>0</v>
      </c>
      <c r="I18" s="1">
        <v>0</v>
      </c>
      <c r="J18" s="1">
        <v>0</v>
      </c>
    </row>
    <row r="19" spans="1:10">
      <c r="A19" s="1" t="s">
        <v>2750</v>
      </c>
      <c r="B19" s="1" t="s">
        <v>318</v>
      </c>
      <c r="C19" s="1">
        <v>0</v>
      </c>
      <c r="D19" s="1">
        <v>0</v>
      </c>
      <c r="E19" s="1">
        <v>0</v>
      </c>
      <c r="F19" s="1">
        <v>0</v>
      </c>
      <c r="G19" s="1">
        <v>0</v>
      </c>
      <c r="H19" s="1">
        <v>0</v>
      </c>
      <c r="I19" s="1">
        <v>0</v>
      </c>
      <c r="J19" s="1">
        <v>0</v>
      </c>
    </row>
    <row r="20" spans="1:10">
      <c r="A20" s="1" t="s">
        <v>576</v>
      </c>
      <c r="B20" s="1" t="s">
        <v>320</v>
      </c>
      <c r="C20" s="1">
        <v>0</v>
      </c>
      <c r="D20" s="1">
        <v>0</v>
      </c>
      <c r="E20" s="1">
        <v>0</v>
      </c>
      <c r="F20" s="1">
        <v>0</v>
      </c>
      <c r="G20" s="1">
        <v>0</v>
      </c>
      <c r="H20" s="1">
        <v>0</v>
      </c>
      <c r="I20" s="1">
        <v>0</v>
      </c>
      <c r="J20" s="1">
        <v>0</v>
      </c>
    </row>
    <row r="21" spans="1:10">
      <c r="A21" s="1" t="s">
        <v>321</v>
      </c>
      <c r="B21" s="1" t="s">
        <v>322</v>
      </c>
      <c r="C21" s="1">
        <v>0</v>
      </c>
      <c r="D21" s="1">
        <v>0</v>
      </c>
      <c r="E21" s="1">
        <v>0</v>
      </c>
      <c r="F21" s="1">
        <v>0</v>
      </c>
      <c r="G21" s="1">
        <v>0</v>
      </c>
      <c r="H21" s="1">
        <v>0</v>
      </c>
      <c r="I21" s="1">
        <v>0</v>
      </c>
      <c r="J21" s="1">
        <v>0</v>
      </c>
    </row>
    <row r="22" spans="1:10">
      <c r="A22" s="1" t="s">
        <v>323</v>
      </c>
      <c r="B22" s="1" t="s">
        <v>324</v>
      </c>
      <c r="C22" s="1">
        <v>0</v>
      </c>
      <c r="D22" s="1">
        <v>0</v>
      </c>
      <c r="E22" s="1">
        <v>0</v>
      </c>
      <c r="F22" s="1">
        <v>0</v>
      </c>
      <c r="G22" s="1">
        <v>0</v>
      </c>
      <c r="H22" s="1">
        <v>0</v>
      </c>
      <c r="I22" s="1">
        <v>0</v>
      </c>
      <c r="J22" s="1">
        <v>0</v>
      </c>
    </row>
    <row r="23" spans="1:10">
      <c r="A23" s="1" t="s">
        <v>325</v>
      </c>
      <c r="B23" s="1" t="s">
        <v>326</v>
      </c>
      <c r="C23" s="1">
        <v>0</v>
      </c>
      <c r="D23" s="1">
        <v>0</v>
      </c>
      <c r="E23" s="1">
        <v>0</v>
      </c>
      <c r="F23" s="1">
        <v>0</v>
      </c>
      <c r="G23" s="1">
        <v>0</v>
      </c>
      <c r="H23" s="1">
        <v>0</v>
      </c>
      <c r="I23" s="1">
        <v>0</v>
      </c>
      <c r="J23" s="1">
        <v>0</v>
      </c>
    </row>
    <row r="24" spans="1:10">
      <c r="A24" s="1" t="s">
        <v>327</v>
      </c>
      <c r="B24" s="1" t="s">
        <v>328</v>
      </c>
      <c r="C24" s="1">
        <v>0</v>
      </c>
      <c r="D24" s="1">
        <v>0</v>
      </c>
      <c r="E24" s="1">
        <v>0</v>
      </c>
      <c r="F24" s="1">
        <v>0</v>
      </c>
      <c r="G24" s="1">
        <v>0</v>
      </c>
      <c r="H24" s="1">
        <v>0</v>
      </c>
      <c r="I24" s="1">
        <v>0</v>
      </c>
      <c r="J24" s="1">
        <v>0</v>
      </c>
    </row>
    <row r="25" spans="1:10">
      <c r="A25" s="1" t="s">
        <v>329</v>
      </c>
      <c r="B25" s="1" t="s">
        <v>330</v>
      </c>
      <c r="C25" s="1">
        <v>0</v>
      </c>
      <c r="D25" s="1">
        <v>0</v>
      </c>
      <c r="E25" s="1">
        <v>0</v>
      </c>
      <c r="F25" s="1">
        <v>0</v>
      </c>
      <c r="G25" s="1">
        <v>0</v>
      </c>
      <c r="H25" s="1">
        <v>0</v>
      </c>
      <c r="I25" s="1">
        <v>0</v>
      </c>
      <c r="J25" s="1">
        <v>0</v>
      </c>
    </row>
    <row r="26" spans="1:10">
      <c r="A26" s="1" t="s">
        <v>2751</v>
      </c>
      <c r="B26" s="1" t="s">
        <v>332</v>
      </c>
      <c r="C26" s="1">
        <v>0</v>
      </c>
      <c r="D26" s="1">
        <v>0</v>
      </c>
      <c r="E26" s="1">
        <v>0</v>
      </c>
      <c r="F26" s="1">
        <v>0</v>
      </c>
      <c r="G26" s="1">
        <v>0</v>
      </c>
      <c r="H26" s="1">
        <v>0</v>
      </c>
      <c r="I26" s="1">
        <v>0</v>
      </c>
      <c r="J26" s="1">
        <v>0</v>
      </c>
    </row>
    <row r="27" spans="1:10">
      <c r="A27" s="1" t="s">
        <v>333</v>
      </c>
      <c r="B27" s="1" t="s">
        <v>334</v>
      </c>
      <c r="C27" s="1">
        <v>0</v>
      </c>
      <c r="D27" s="1">
        <v>0</v>
      </c>
      <c r="E27" s="1">
        <v>0</v>
      </c>
      <c r="F27" s="1">
        <v>0</v>
      </c>
      <c r="G27" s="1">
        <v>0</v>
      </c>
      <c r="H27" s="1">
        <v>0</v>
      </c>
      <c r="I27" s="1">
        <v>0</v>
      </c>
      <c r="J27" s="1">
        <v>0</v>
      </c>
    </row>
    <row r="28" spans="1:10">
      <c r="A28" s="1" t="s">
        <v>336</v>
      </c>
      <c r="B28" s="1" t="s">
        <v>337</v>
      </c>
      <c r="C28" s="1">
        <v>0</v>
      </c>
      <c r="D28" s="1">
        <v>0</v>
      </c>
      <c r="E28" s="1">
        <v>0</v>
      </c>
      <c r="F28" s="1">
        <v>0</v>
      </c>
      <c r="G28" s="1">
        <v>0</v>
      </c>
      <c r="H28" s="1">
        <v>0</v>
      </c>
      <c r="I28" s="1">
        <v>0</v>
      </c>
      <c r="J28" s="1">
        <v>0</v>
      </c>
    </row>
    <row r="29" spans="1:10">
      <c r="A29" s="1" t="s">
        <v>338</v>
      </c>
      <c r="B29" s="1" t="s">
        <v>339</v>
      </c>
      <c r="C29" s="1">
        <v>0</v>
      </c>
      <c r="D29" s="1">
        <v>0</v>
      </c>
      <c r="E29" s="1">
        <v>0</v>
      </c>
      <c r="F29" s="1">
        <v>0</v>
      </c>
      <c r="G29" s="1">
        <v>0</v>
      </c>
      <c r="H29" s="1">
        <v>0</v>
      </c>
      <c r="I29" s="1">
        <v>0</v>
      </c>
      <c r="J29" s="1">
        <v>0</v>
      </c>
    </row>
    <row r="30" spans="1:10">
      <c r="A30" s="1" t="s">
        <v>340</v>
      </c>
      <c r="B30" s="1" t="s">
        <v>341</v>
      </c>
      <c r="C30" s="1">
        <v>0</v>
      </c>
      <c r="D30" s="1">
        <v>0</v>
      </c>
      <c r="E30" s="1">
        <v>0</v>
      </c>
      <c r="F30" s="1">
        <v>0</v>
      </c>
      <c r="G30" s="1">
        <v>0</v>
      </c>
      <c r="H30" s="1">
        <v>0</v>
      </c>
      <c r="I30" s="1">
        <v>0</v>
      </c>
      <c r="J30" s="1">
        <v>0</v>
      </c>
    </row>
    <row r="31" spans="1:10">
      <c r="A31" s="1" t="s">
        <v>342</v>
      </c>
      <c r="B31" s="1" t="s">
        <v>343</v>
      </c>
      <c r="C31" s="1">
        <v>0</v>
      </c>
      <c r="D31" s="1">
        <v>0</v>
      </c>
      <c r="E31" s="1">
        <v>0</v>
      </c>
      <c r="F31" s="1">
        <v>0</v>
      </c>
      <c r="G31" s="1">
        <v>0</v>
      </c>
      <c r="H31" s="1">
        <v>0</v>
      </c>
      <c r="I31" s="1">
        <v>0</v>
      </c>
      <c r="J31" s="1">
        <v>0</v>
      </c>
    </row>
    <row r="32" spans="1:10">
      <c r="A32" s="1" t="s">
        <v>344</v>
      </c>
      <c r="B32" s="1" t="s">
        <v>345</v>
      </c>
      <c r="C32" s="1">
        <v>0</v>
      </c>
      <c r="D32" s="1">
        <v>0</v>
      </c>
      <c r="E32" s="1">
        <v>0</v>
      </c>
      <c r="F32" s="1">
        <v>0</v>
      </c>
      <c r="G32" s="1">
        <v>0</v>
      </c>
      <c r="H32" s="1">
        <v>0</v>
      </c>
      <c r="I32" s="1">
        <v>0</v>
      </c>
      <c r="J32" s="1">
        <v>0</v>
      </c>
    </row>
    <row r="33" spans="1:10">
      <c r="A33" s="1" t="s">
        <v>2752</v>
      </c>
      <c r="B33" s="1" t="s">
        <v>347</v>
      </c>
      <c r="C33" s="1">
        <v>0</v>
      </c>
      <c r="D33" s="1">
        <v>0</v>
      </c>
      <c r="E33" s="1">
        <v>0</v>
      </c>
      <c r="F33" s="1">
        <v>0</v>
      </c>
      <c r="G33" s="1">
        <v>0</v>
      </c>
      <c r="H33" s="1">
        <v>0</v>
      </c>
      <c r="I33" s="1">
        <v>0</v>
      </c>
      <c r="J33" s="1">
        <v>0</v>
      </c>
    </row>
    <row r="34" spans="1:10">
      <c r="A34" s="1" t="s">
        <v>348</v>
      </c>
      <c r="B34" s="1" t="s">
        <v>349</v>
      </c>
      <c r="C34" s="1">
        <v>0</v>
      </c>
      <c r="D34" s="1">
        <v>0</v>
      </c>
      <c r="E34" s="1">
        <v>0</v>
      </c>
      <c r="F34" s="1">
        <v>0</v>
      </c>
      <c r="G34" s="1">
        <v>0</v>
      </c>
      <c r="H34" s="1">
        <v>0</v>
      </c>
      <c r="I34" s="1">
        <v>0</v>
      </c>
      <c r="J34" s="1">
        <v>0</v>
      </c>
    </row>
    <row r="35" spans="1:10">
      <c r="A35" s="1" t="s">
        <v>350</v>
      </c>
      <c r="B35" s="1" t="s">
        <v>351</v>
      </c>
      <c r="C35" s="1">
        <v>0</v>
      </c>
      <c r="D35" s="1">
        <v>0</v>
      </c>
      <c r="E35" s="1">
        <v>0</v>
      </c>
      <c r="F35" s="1">
        <v>0</v>
      </c>
      <c r="G35" s="1">
        <v>0</v>
      </c>
      <c r="H35" s="1">
        <v>0</v>
      </c>
      <c r="I35" s="1">
        <v>0</v>
      </c>
      <c r="J35" s="1">
        <v>0</v>
      </c>
    </row>
    <row r="36" spans="1:10">
      <c r="A36" s="1" t="s">
        <v>352</v>
      </c>
      <c r="B36" s="1" t="s">
        <v>353</v>
      </c>
      <c r="C36" s="1">
        <v>0</v>
      </c>
      <c r="D36" s="1">
        <v>0</v>
      </c>
      <c r="E36" s="1">
        <v>0</v>
      </c>
      <c r="F36" s="1">
        <v>0</v>
      </c>
      <c r="G36" s="1">
        <v>0</v>
      </c>
      <c r="H36" s="1">
        <v>0</v>
      </c>
      <c r="I36" s="1">
        <v>0</v>
      </c>
      <c r="J36" s="1">
        <v>0</v>
      </c>
    </row>
    <row r="37" spans="1:10">
      <c r="A37" s="1" t="s">
        <v>354</v>
      </c>
      <c r="B37" s="1" t="s">
        <v>355</v>
      </c>
      <c r="C37" s="1">
        <v>0</v>
      </c>
      <c r="D37" s="1">
        <v>0</v>
      </c>
      <c r="E37" s="1">
        <v>0</v>
      </c>
      <c r="F37" s="1">
        <v>0</v>
      </c>
      <c r="G37" s="1">
        <v>0</v>
      </c>
      <c r="H37" s="1">
        <v>0</v>
      </c>
      <c r="I37" s="1">
        <v>0</v>
      </c>
      <c r="J37" s="1">
        <v>0</v>
      </c>
    </row>
    <row r="38" spans="1:10">
      <c r="A38" s="1" t="s">
        <v>356</v>
      </c>
      <c r="B38" s="1" t="s">
        <v>357</v>
      </c>
      <c r="C38" s="1">
        <v>0</v>
      </c>
      <c r="D38" s="1">
        <v>0</v>
      </c>
      <c r="E38" s="1">
        <v>0</v>
      </c>
      <c r="F38" s="1">
        <v>0</v>
      </c>
      <c r="G38" s="1">
        <v>0</v>
      </c>
      <c r="H38" s="1">
        <v>0</v>
      </c>
      <c r="I38" s="1">
        <v>0</v>
      </c>
      <c r="J38" s="1">
        <v>0</v>
      </c>
    </row>
    <row r="39" spans="1:10">
      <c r="A39" s="1" t="s">
        <v>358</v>
      </c>
      <c r="B39" s="1" t="s">
        <v>359</v>
      </c>
      <c r="C39" s="1">
        <v>0</v>
      </c>
      <c r="D39" s="1">
        <v>0</v>
      </c>
      <c r="E39" s="1">
        <v>0</v>
      </c>
      <c r="F39" s="1">
        <v>0</v>
      </c>
      <c r="G39" s="1">
        <v>0</v>
      </c>
      <c r="H39" s="1">
        <v>0</v>
      </c>
      <c r="I39" s="1">
        <v>0</v>
      </c>
      <c r="J39" s="1">
        <v>0</v>
      </c>
    </row>
    <row r="40" spans="1:10">
      <c r="A40" s="1" t="s">
        <v>2753</v>
      </c>
      <c r="B40" s="1" t="s">
        <v>361</v>
      </c>
      <c r="C40" s="1">
        <v>0</v>
      </c>
      <c r="D40" s="1">
        <v>0</v>
      </c>
      <c r="E40" s="1">
        <v>0</v>
      </c>
      <c r="F40" s="1">
        <v>0</v>
      </c>
      <c r="G40" s="1">
        <v>0</v>
      </c>
      <c r="H40" s="1">
        <v>0</v>
      </c>
      <c r="I40" s="1">
        <v>0</v>
      </c>
      <c r="J40" s="1">
        <v>0</v>
      </c>
    </row>
    <row r="41" spans="1:10">
      <c r="A41" s="1" t="s">
        <v>362</v>
      </c>
      <c r="B41" s="1" t="s">
        <v>363</v>
      </c>
      <c r="C41" s="1">
        <v>0</v>
      </c>
      <c r="D41" s="1">
        <v>0</v>
      </c>
      <c r="E41" s="1">
        <v>0</v>
      </c>
      <c r="F41" s="1">
        <v>0</v>
      </c>
      <c r="G41" s="1">
        <v>0</v>
      </c>
      <c r="H41" s="1">
        <v>0</v>
      </c>
      <c r="I41" s="1">
        <v>0</v>
      </c>
      <c r="J41" s="1">
        <v>0</v>
      </c>
    </row>
    <row r="42" spans="1:10">
      <c r="A42" s="1" t="s">
        <v>364</v>
      </c>
      <c r="B42" s="1" t="s">
        <v>365</v>
      </c>
      <c r="C42" s="1">
        <v>0</v>
      </c>
      <c r="D42" s="1">
        <v>0</v>
      </c>
      <c r="E42" s="1">
        <v>0</v>
      </c>
      <c r="F42" s="1">
        <v>0</v>
      </c>
      <c r="G42" s="1">
        <v>0</v>
      </c>
      <c r="H42" s="1">
        <v>0</v>
      </c>
      <c r="I42" s="1">
        <v>0</v>
      </c>
      <c r="J42" s="1">
        <v>0</v>
      </c>
    </row>
    <row r="43" spans="1:10">
      <c r="A43" s="1" t="s">
        <v>366</v>
      </c>
      <c r="B43" s="1" t="s">
        <v>367</v>
      </c>
      <c r="C43" s="1">
        <v>0</v>
      </c>
      <c r="D43" s="1">
        <v>0</v>
      </c>
      <c r="E43" s="1">
        <v>0</v>
      </c>
      <c r="F43" s="1">
        <v>0</v>
      </c>
      <c r="G43" s="1">
        <v>0</v>
      </c>
      <c r="H43" s="1">
        <v>0</v>
      </c>
      <c r="I43" s="1">
        <v>0</v>
      </c>
      <c r="J43" s="1">
        <v>0</v>
      </c>
    </row>
    <row r="44" spans="1:10">
      <c r="A44" s="1" t="s">
        <v>368</v>
      </c>
      <c r="B44" s="1" t="s">
        <v>369</v>
      </c>
      <c r="C44" s="1">
        <v>0</v>
      </c>
      <c r="D44" s="1">
        <v>0</v>
      </c>
      <c r="E44" s="1">
        <v>0</v>
      </c>
      <c r="F44" s="1">
        <v>0</v>
      </c>
      <c r="G44" s="1">
        <v>0</v>
      </c>
      <c r="H44" s="1">
        <v>0</v>
      </c>
      <c r="I44" s="1">
        <v>0</v>
      </c>
      <c r="J44" s="1">
        <v>0</v>
      </c>
    </row>
    <row r="45" spans="1:10">
      <c r="A45" s="1" t="s">
        <v>370</v>
      </c>
      <c r="B45" s="1" t="s">
        <v>371</v>
      </c>
      <c r="C45" s="1">
        <v>0</v>
      </c>
      <c r="D45" s="1">
        <v>0</v>
      </c>
      <c r="E45" s="1">
        <v>0</v>
      </c>
      <c r="F45" s="1">
        <v>0</v>
      </c>
      <c r="G45" s="1">
        <v>0</v>
      </c>
      <c r="H45" s="1">
        <v>0</v>
      </c>
      <c r="I45" s="1">
        <v>0</v>
      </c>
      <c r="J45" s="1">
        <v>0</v>
      </c>
    </row>
    <row r="46" spans="1:10">
      <c r="A46" s="1" t="s">
        <v>372</v>
      </c>
      <c r="B46" s="1" t="s">
        <v>373</v>
      </c>
      <c r="C46" s="1">
        <v>0</v>
      </c>
      <c r="D46" s="1">
        <v>0</v>
      </c>
      <c r="E46" s="1">
        <v>0</v>
      </c>
      <c r="F46" s="1">
        <v>0</v>
      </c>
      <c r="G46" s="1">
        <v>0</v>
      </c>
      <c r="H46" s="1">
        <v>0</v>
      </c>
      <c r="I46" s="1">
        <v>0</v>
      </c>
      <c r="J46" s="1">
        <v>0</v>
      </c>
    </row>
    <row r="47" spans="1:10">
      <c r="A47" s="1" t="s">
        <v>2754</v>
      </c>
      <c r="B47" s="1" t="s">
        <v>375</v>
      </c>
      <c r="C47" s="1">
        <v>0</v>
      </c>
      <c r="D47" s="1">
        <v>0</v>
      </c>
      <c r="E47" s="1">
        <v>0</v>
      </c>
      <c r="F47" s="1">
        <v>0</v>
      </c>
      <c r="G47" s="1">
        <v>0</v>
      </c>
      <c r="H47" s="1">
        <v>0</v>
      </c>
      <c r="I47" s="1">
        <v>0</v>
      </c>
      <c r="J47" s="1">
        <v>0</v>
      </c>
    </row>
    <row r="48" spans="1:10">
      <c r="A48" s="1" t="s">
        <v>376</v>
      </c>
      <c r="B48" s="1" t="s">
        <v>377</v>
      </c>
      <c r="C48" s="1">
        <v>0</v>
      </c>
      <c r="D48" s="1">
        <v>0</v>
      </c>
      <c r="E48" s="1">
        <v>0</v>
      </c>
      <c r="F48" s="1">
        <v>0</v>
      </c>
      <c r="G48" s="1">
        <v>0</v>
      </c>
      <c r="H48" s="1">
        <v>0</v>
      </c>
      <c r="I48" s="1">
        <v>0</v>
      </c>
      <c r="J48" s="1">
        <v>0</v>
      </c>
    </row>
    <row r="49" spans="1:10">
      <c r="A49" s="1" t="s">
        <v>378</v>
      </c>
      <c r="B49" s="1" t="s">
        <v>379</v>
      </c>
      <c r="C49" s="1">
        <v>0</v>
      </c>
      <c r="D49" s="1">
        <v>0</v>
      </c>
      <c r="E49" s="1">
        <v>0</v>
      </c>
      <c r="F49" s="1">
        <v>0</v>
      </c>
      <c r="G49" s="1">
        <v>0</v>
      </c>
      <c r="H49" s="1">
        <v>0</v>
      </c>
      <c r="I49" s="1">
        <v>0</v>
      </c>
      <c r="J49" s="1">
        <v>0</v>
      </c>
    </row>
    <row r="50" spans="1:10">
      <c r="A50" s="1" t="s">
        <v>380</v>
      </c>
      <c r="B50" s="1" t="s">
        <v>381</v>
      </c>
      <c r="C50" s="1">
        <v>0</v>
      </c>
      <c r="D50" s="1">
        <v>0</v>
      </c>
      <c r="E50" s="1">
        <v>0</v>
      </c>
      <c r="F50" s="1">
        <v>0</v>
      </c>
      <c r="G50" s="1">
        <v>0</v>
      </c>
      <c r="H50" s="1">
        <v>0</v>
      </c>
      <c r="I50" s="1">
        <v>0</v>
      </c>
      <c r="J50" s="1">
        <v>0</v>
      </c>
    </row>
    <row r="51" spans="1:10">
      <c r="A51" s="1" t="s">
        <v>382</v>
      </c>
      <c r="B51" s="1" t="s">
        <v>383</v>
      </c>
      <c r="C51" s="1">
        <v>0</v>
      </c>
      <c r="D51" s="1">
        <v>0</v>
      </c>
      <c r="E51" s="1">
        <v>0</v>
      </c>
      <c r="F51" s="1">
        <v>0</v>
      </c>
      <c r="G51" s="1">
        <v>0</v>
      </c>
      <c r="H51" s="1">
        <v>0</v>
      </c>
      <c r="I51" s="1">
        <v>0</v>
      </c>
      <c r="J51" s="1">
        <v>0</v>
      </c>
    </row>
    <row r="52" spans="1:10">
      <c r="A52" s="1" t="s">
        <v>384</v>
      </c>
      <c r="B52" s="1" t="s">
        <v>385</v>
      </c>
      <c r="C52" s="1">
        <v>0</v>
      </c>
      <c r="D52" s="1">
        <v>0</v>
      </c>
      <c r="E52" s="1">
        <v>0</v>
      </c>
      <c r="F52" s="1">
        <v>0</v>
      </c>
      <c r="G52" s="1">
        <v>0</v>
      </c>
      <c r="H52" s="1">
        <v>0</v>
      </c>
      <c r="I52" s="1">
        <v>0</v>
      </c>
      <c r="J52" s="1">
        <v>0</v>
      </c>
    </row>
    <row r="53" spans="1:10">
      <c r="A53" s="1" t="s">
        <v>386</v>
      </c>
      <c r="B53" s="1" t="s">
        <v>387</v>
      </c>
      <c r="C53" s="1">
        <v>0</v>
      </c>
      <c r="D53" s="1">
        <v>0</v>
      </c>
      <c r="E53" s="1">
        <v>0</v>
      </c>
      <c r="F53" s="1">
        <v>0</v>
      </c>
      <c r="G53" s="1">
        <v>0</v>
      </c>
      <c r="H53" s="1">
        <v>0</v>
      </c>
      <c r="I53" s="1">
        <v>0</v>
      </c>
      <c r="J53" s="1">
        <v>0</v>
      </c>
    </row>
    <row r="54" spans="1:10">
      <c r="A54" s="1" t="s">
        <v>2755</v>
      </c>
      <c r="B54" s="1" t="s">
        <v>389</v>
      </c>
      <c r="C54" s="1">
        <v>0</v>
      </c>
      <c r="D54" s="1">
        <v>0</v>
      </c>
      <c r="E54" s="1">
        <v>0</v>
      </c>
      <c r="F54" s="1">
        <v>0</v>
      </c>
      <c r="G54" s="1">
        <v>0</v>
      </c>
      <c r="H54" s="1">
        <v>0</v>
      </c>
      <c r="I54" s="1">
        <v>0</v>
      </c>
      <c r="J54" s="1">
        <v>0</v>
      </c>
    </row>
    <row r="55" spans="1:10">
      <c r="A55" s="1" t="s">
        <v>390</v>
      </c>
      <c r="B55" s="1" t="s">
        <v>391</v>
      </c>
      <c r="C55" s="1">
        <v>0</v>
      </c>
      <c r="D55" s="1">
        <v>0</v>
      </c>
      <c r="E55" s="1">
        <v>0</v>
      </c>
      <c r="F55" s="1">
        <v>0</v>
      </c>
      <c r="G55" s="1">
        <v>0</v>
      </c>
      <c r="H55" s="1">
        <v>0</v>
      </c>
      <c r="I55" s="1">
        <v>0</v>
      </c>
      <c r="J55" s="1">
        <v>0</v>
      </c>
    </row>
    <row r="56" spans="1:10">
      <c r="A56" s="1" t="s">
        <v>392</v>
      </c>
      <c r="B56" s="1" t="s">
        <v>393</v>
      </c>
      <c r="C56" s="1">
        <v>0</v>
      </c>
      <c r="D56" s="1">
        <v>0</v>
      </c>
      <c r="E56" s="1">
        <v>0</v>
      </c>
      <c r="F56" s="1">
        <v>0</v>
      </c>
      <c r="G56" s="1">
        <v>0</v>
      </c>
      <c r="H56" s="1">
        <v>0</v>
      </c>
      <c r="I56" s="1">
        <v>0</v>
      </c>
      <c r="J56" s="1">
        <v>0</v>
      </c>
    </row>
    <row r="57" spans="1:10">
      <c r="A57" s="1" t="s">
        <v>394</v>
      </c>
      <c r="B57" s="1" t="s">
        <v>395</v>
      </c>
      <c r="C57" s="1">
        <v>0</v>
      </c>
      <c r="D57" s="1">
        <v>0</v>
      </c>
      <c r="E57" s="1">
        <v>0</v>
      </c>
      <c r="F57" s="1">
        <v>0</v>
      </c>
      <c r="G57" s="1">
        <v>0</v>
      </c>
      <c r="H57" s="1">
        <v>0</v>
      </c>
      <c r="I57" s="1">
        <v>0</v>
      </c>
      <c r="J57" s="1">
        <v>0</v>
      </c>
    </row>
    <row r="58" spans="1:10">
      <c r="A58" s="1" t="s">
        <v>396</v>
      </c>
      <c r="B58" s="1" t="s">
        <v>397</v>
      </c>
      <c r="C58" s="1">
        <v>0</v>
      </c>
      <c r="D58" s="1">
        <v>0</v>
      </c>
      <c r="E58" s="1">
        <v>0</v>
      </c>
      <c r="F58" s="1">
        <v>0</v>
      </c>
      <c r="G58" s="1">
        <v>0</v>
      </c>
      <c r="H58" s="1">
        <v>0</v>
      </c>
      <c r="I58" s="1">
        <v>0</v>
      </c>
      <c r="J58" s="1">
        <v>0</v>
      </c>
    </row>
    <row r="59" spans="1:10">
      <c r="A59" s="1" t="s">
        <v>398</v>
      </c>
      <c r="B59" s="1" t="s">
        <v>399</v>
      </c>
      <c r="C59" s="1">
        <v>0</v>
      </c>
      <c r="D59" s="1">
        <v>0</v>
      </c>
      <c r="E59" s="1">
        <v>0</v>
      </c>
      <c r="F59" s="1">
        <v>0</v>
      </c>
      <c r="G59" s="1">
        <v>0</v>
      </c>
      <c r="H59" s="1">
        <v>0</v>
      </c>
      <c r="I59" s="1">
        <v>0</v>
      </c>
      <c r="J59" s="1">
        <v>0</v>
      </c>
    </row>
    <row r="60" spans="1:10">
      <c r="A60" s="1" t="s">
        <v>400</v>
      </c>
      <c r="B60" s="1" t="s">
        <v>401</v>
      </c>
      <c r="C60" s="1">
        <v>0</v>
      </c>
      <c r="D60" s="1">
        <v>0</v>
      </c>
      <c r="E60" s="1">
        <v>0</v>
      </c>
      <c r="F60" s="1">
        <v>0</v>
      </c>
      <c r="G60" s="1">
        <v>0</v>
      </c>
      <c r="H60" s="1">
        <v>0</v>
      </c>
      <c r="I60" s="1">
        <v>0</v>
      </c>
      <c r="J60" s="1">
        <v>0</v>
      </c>
    </row>
    <row r="61" spans="1:10">
      <c r="A61" s="1" t="s">
        <v>2756</v>
      </c>
      <c r="B61" s="1" t="s">
        <v>403</v>
      </c>
      <c r="C61" s="1">
        <v>0</v>
      </c>
      <c r="D61" s="1">
        <v>0</v>
      </c>
      <c r="E61" s="1">
        <v>0</v>
      </c>
      <c r="F61" s="1">
        <v>0</v>
      </c>
      <c r="G61" s="1">
        <v>0</v>
      </c>
      <c r="H61" s="1">
        <v>0</v>
      </c>
      <c r="I61" s="1">
        <v>0</v>
      </c>
      <c r="J61" s="1">
        <v>0</v>
      </c>
    </row>
    <row r="62" spans="1:10">
      <c r="A62" s="1" t="s">
        <v>404</v>
      </c>
      <c r="B62" s="1" t="s">
        <v>405</v>
      </c>
      <c r="C62" s="1">
        <v>0</v>
      </c>
      <c r="D62" s="1">
        <v>0</v>
      </c>
      <c r="E62" s="1">
        <v>0</v>
      </c>
      <c r="F62" s="1">
        <v>0</v>
      </c>
      <c r="G62" s="1">
        <v>0</v>
      </c>
      <c r="H62" s="1">
        <v>0</v>
      </c>
      <c r="I62" s="1">
        <v>0</v>
      </c>
      <c r="J62" s="1">
        <v>0</v>
      </c>
    </row>
    <row r="63" spans="1:10">
      <c r="A63" s="1" t="s">
        <v>2757</v>
      </c>
      <c r="B63" s="1" t="s">
        <v>407</v>
      </c>
      <c r="C63" s="1">
        <v>0</v>
      </c>
      <c r="D63" s="1">
        <v>0</v>
      </c>
      <c r="E63" s="1">
        <v>0</v>
      </c>
      <c r="F63" s="1">
        <v>0</v>
      </c>
      <c r="G63" s="1">
        <v>0</v>
      </c>
      <c r="H63" s="1">
        <v>0</v>
      </c>
      <c r="I63" s="1">
        <v>0</v>
      </c>
      <c r="J63" s="1">
        <v>0</v>
      </c>
    </row>
    <row r="64" spans="1:10">
      <c r="A64" s="1" t="s">
        <v>408</v>
      </c>
      <c r="B64" s="1" t="s">
        <v>409</v>
      </c>
      <c r="C64" s="1">
        <v>0</v>
      </c>
      <c r="D64" s="1">
        <v>0</v>
      </c>
      <c r="E64" s="1">
        <v>0</v>
      </c>
      <c r="F64" s="1">
        <v>0</v>
      </c>
      <c r="G64" s="1">
        <v>0</v>
      </c>
      <c r="H64" s="1">
        <v>0</v>
      </c>
      <c r="I64" s="1">
        <v>0</v>
      </c>
      <c r="J64" s="1">
        <v>0</v>
      </c>
    </row>
    <row r="65" spans="1:10">
      <c r="A65" s="1" t="s">
        <v>411</v>
      </c>
      <c r="B65" s="1" t="s">
        <v>412</v>
      </c>
      <c r="C65" s="1">
        <v>0</v>
      </c>
      <c r="D65" s="1">
        <v>0</v>
      </c>
      <c r="E65" s="1">
        <v>0</v>
      </c>
      <c r="F65" s="1">
        <v>0</v>
      </c>
      <c r="G65" s="1">
        <v>0</v>
      </c>
      <c r="H65" s="1">
        <v>0</v>
      </c>
      <c r="I65" s="1">
        <v>0</v>
      </c>
      <c r="J65" s="1">
        <v>0</v>
      </c>
    </row>
    <row r="66" spans="1:10">
      <c r="A66" s="1" t="s">
        <v>413</v>
      </c>
      <c r="B66" s="1" t="s">
        <v>414</v>
      </c>
      <c r="C66" s="1">
        <v>0</v>
      </c>
      <c r="D66" s="1">
        <v>0</v>
      </c>
      <c r="E66" s="1">
        <v>0</v>
      </c>
      <c r="F66" s="1">
        <v>0</v>
      </c>
      <c r="G66" s="1">
        <v>0</v>
      </c>
      <c r="H66" s="1">
        <v>0</v>
      </c>
      <c r="I66" s="1">
        <v>0</v>
      </c>
      <c r="J66" s="1">
        <v>0</v>
      </c>
    </row>
    <row r="67" spans="1:10">
      <c r="A67" s="1" t="s">
        <v>577</v>
      </c>
      <c r="B67" s="1" t="s">
        <v>416</v>
      </c>
      <c r="C67" s="1">
        <v>0</v>
      </c>
      <c r="D67" s="1">
        <v>0</v>
      </c>
      <c r="E67" s="1">
        <v>0</v>
      </c>
      <c r="F67" s="1">
        <v>0</v>
      </c>
      <c r="G67" s="1">
        <v>0</v>
      </c>
      <c r="H67" s="1">
        <v>0</v>
      </c>
      <c r="I67" s="1">
        <v>0</v>
      </c>
      <c r="J67" s="1">
        <v>0</v>
      </c>
    </row>
    <row r="68" spans="1:10">
      <c r="A68" s="1" t="s">
        <v>578</v>
      </c>
      <c r="B68" s="1" t="s">
        <v>418</v>
      </c>
      <c r="C68" s="1">
        <v>0</v>
      </c>
      <c r="D68" s="1">
        <v>0</v>
      </c>
      <c r="E68" s="1">
        <v>0</v>
      </c>
      <c r="F68" s="1">
        <v>0</v>
      </c>
      <c r="G68" s="1">
        <v>0</v>
      </c>
      <c r="H68" s="1">
        <v>0</v>
      </c>
      <c r="I68" s="1">
        <v>0</v>
      </c>
      <c r="J68" s="1">
        <v>0</v>
      </c>
    </row>
    <row r="69" spans="1:10">
      <c r="A69" s="1" t="s">
        <v>419</v>
      </c>
      <c r="B69" s="1" t="s">
        <v>420</v>
      </c>
      <c r="C69" s="1">
        <v>0</v>
      </c>
      <c r="D69" s="1">
        <v>0</v>
      </c>
      <c r="E69" s="1">
        <v>0</v>
      </c>
      <c r="F69" s="1">
        <v>0</v>
      </c>
      <c r="G69" s="1">
        <v>0</v>
      </c>
      <c r="H69" s="1">
        <v>0</v>
      </c>
      <c r="I69" s="1">
        <v>0</v>
      </c>
      <c r="J69" s="1">
        <v>0</v>
      </c>
    </row>
    <row r="70" spans="1:10">
      <c r="A70" s="1" t="s">
        <v>421</v>
      </c>
      <c r="B70" s="1" t="s">
        <v>422</v>
      </c>
      <c r="C70" s="1">
        <v>0</v>
      </c>
      <c r="D70" s="1">
        <v>0</v>
      </c>
      <c r="E70" s="1">
        <v>0</v>
      </c>
      <c r="F70" s="1">
        <v>0</v>
      </c>
      <c r="G70" s="1">
        <v>0</v>
      </c>
      <c r="H70" s="1">
        <v>0</v>
      </c>
      <c r="I70" s="1">
        <v>0</v>
      </c>
      <c r="J70" s="1">
        <v>0</v>
      </c>
    </row>
    <row r="71" spans="1:10">
      <c r="A71" s="1" t="s">
        <v>423</v>
      </c>
      <c r="B71" s="1" t="s">
        <v>424</v>
      </c>
      <c r="C71" s="1">
        <v>0</v>
      </c>
      <c r="D71" s="1">
        <v>0</v>
      </c>
      <c r="E71" s="1">
        <v>0</v>
      </c>
      <c r="F71" s="1">
        <v>0</v>
      </c>
      <c r="G71" s="1">
        <v>0</v>
      </c>
      <c r="H71" s="1">
        <v>0</v>
      </c>
      <c r="I71" s="1">
        <v>0</v>
      </c>
      <c r="J71" s="1">
        <v>0</v>
      </c>
    </row>
    <row r="72" spans="1:10">
      <c r="A72" s="1" t="s">
        <v>425</v>
      </c>
      <c r="B72" s="1" t="s">
        <v>426</v>
      </c>
      <c r="C72" s="1">
        <v>0</v>
      </c>
      <c r="D72" s="1">
        <v>0</v>
      </c>
      <c r="E72" s="1">
        <v>0</v>
      </c>
      <c r="F72" s="1">
        <v>0</v>
      </c>
      <c r="G72" s="1">
        <v>0</v>
      </c>
      <c r="H72" s="1">
        <v>0</v>
      </c>
      <c r="I72" s="1">
        <v>0</v>
      </c>
      <c r="J72" s="1">
        <v>0</v>
      </c>
    </row>
    <row r="73" spans="1:10">
      <c r="A73" s="1" t="s">
        <v>427</v>
      </c>
      <c r="B73" s="1" t="s">
        <v>428</v>
      </c>
      <c r="C73" s="1">
        <v>0</v>
      </c>
      <c r="D73" s="1">
        <v>0</v>
      </c>
      <c r="E73" s="1">
        <v>0</v>
      </c>
      <c r="F73" s="1">
        <v>0</v>
      </c>
      <c r="G73" s="1">
        <v>0</v>
      </c>
      <c r="H73" s="1">
        <v>0</v>
      </c>
      <c r="I73" s="1">
        <v>0</v>
      </c>
      <c r="J73" s="1">
        <v>0</v>
      </c>
    </row>
    <row r="74" spans="1:10">
      <c r="A74" s="1" t="s">
        <v>429</v>
      </c>
      <c r="B74" s="1" t="s">
        <v>430</v>
      </c>
      <c r="C74" s="1">
        <v>0</v>
      </c>
      <c r="D74" s="1">
        <v>0</v>
      </c>
      <c r="E74" s="1">
        <v>0</v>
      </c>
      <c r="F74" s="1">
        <v>0</v>
      </c>
      <c r="G74" s="1">
        <v>0</v>
      </c>
      <c r="H74" s="1">
        <v>0</v>
      </c>
      <c r="I74" s="1">
        <v>0</v>
      </c>
      <c r="J74" s="1">
        <v>0</v>
      </c>
    </row>
    <row r="75" spans="1:10">
      <c r="A75" s="1" t="s">
        <v>431</v>
      </c>
      <c r="B75" s="1" t="s">
        <v>432</v>
      </c>
      <c r="C75" s="1">
        <v>0</v>
      </c>
      <c r="D75" s="1">
        <v>0</v>
      </c>
      <c r="E75" s="1">
        <v>0</v>
      </c>
      <c r="F75" s="1">
        <v>0</v>
      </c>
      <c r="G75" s="1">
        <v>0</v>
      </c>
      <c r="H75" s="1">
        <v>0</v>
      </c>
      <c r="I75" s="1">
        <v>0</v>
      </c>
      <c r="J75" s="1">
        <v>0</v>
      </c>
    </row>
    <row r="76" spans="1:10">
      <c r="A76" s="1" t="s">
        <v>433</v>
      </c>
      <c r="B76" s="1" t="s">
        <v>434</v>
      </c>
      <c r="C76" s="1">
        <v>0</v>
      </c>
      <c r="D76" s="1">
        <v>0</v>
      </c>
      <c r="E76" s="1">
        <v>0</v>
      </c>
      <c r="F76" s="1">
        <v>0</v>
      </c>
      <c r="G76" s="1">
        <v>0</v>
      </c>
      <c r="H76" s="1">
        <v>0</v>
      </c>
      <c r="I76" s="1">
        <v>0</v>
      </c>
      <c r="J76" s="1">
        <v>0</v>
      </c>
    </row>
    <row r="77" spans="1:10">
      <c r="A77" s="1" t="s">
        <v>435</v>
      </c>
      <c r="B77" s="1" t="s">
        <v>436</v>
      </c>
      <c r="C77" s="1">
        <v>0</v>
      </c>
      <c r="D77" s="1">
        <v>0</v>
      </c>
      <c r="E77" s="1">
        <v>0</v>
      </c>
      <c r="F77" s="1">
        <v>0</v>
      </c>
      <c r="G77" s="1">
        <v>0</v>
      </c>
      <c r="H77" s="1">
        <v>0</v>
      </c>
      <c r="I77" s="1">
        <v>0</v>
      </c>
      <c r="J77" s="1">
        <v>0</v>
      </c>
    </row>
    <row r="78" spans="1:10">
      <c r="A78" s="1" t="s">
        <v>579</v>
      </c>
      <c r="B78" s="1" t="s">
        <v>438</v>
      </c>
      <c r="C78" s="1">
        <v>0</v>
      </c>
      <c r="D78" s="1">
        <v>0</v>
      </c>
      <c r="E78" s="1">
        <v>0</v>
      </c>
      <c r="F78" s="1">
        <v>0</v>
      </c>
      <c r="G78" s="1">
        <v>0</v>
      </c>
      <c r="H78" s="1">
        <v>0</v>
      </c>
      <c r="I78" s="1">
        <v>0</v>
      </c>
      <c r="J78" s="1">
        <v>0</v>
      </c>
    </row>
    <row r="79" spans="1:10">
      <c r="A79" s="1" t="s">
        <v>580</v>
      </c>
      <c r="B79" s="1" t="s">
        <v>440</v>
      </c>
      <c r="C79" s="1">
        <v>0</v>
      </c>
      <c r="D79" s="1">
        <v>0</v>
      </c>
      <c r="E79" s="1">
        <v>0</v>
      </c>
      <c r="F79" s="1">
        <v>0</v>
      </c>
      <c r="G79" s="1">
        <v>0</v>
      </c>
      <c r="H79" s="1">
        <v>0</v>
      </c>
      <c r="I79" s="1">
        <v>0</v>
      </c>
      <c r="J79" s="1">
        <v>0</v>
      </c>
    </row>
    <row r="80" spans="1:10">
      <c r="A80" s="1" t="s">
        <v>441</v>
      </c>
      <c r="B80" s="1" t="s">
        <v>442</v>
      </c>
      <c r="C80" s="1">
        <v>0</v>
      </c>
      <c r="D80" s="1">
        <v>0</v>
      </c>
      <c r="E80" s="1">
        <v>0</v>
      </c>
      <c r="F80" s="1">
        <v>0</v>
      </c>
      <c r="G80" s="1">
        <v>0</v>
      </c>
      <c r="H80" s="1">
        <v>0</v>
      </c>
      <c r="I80" s="1">
        <v>0</v>
      </c>
      <c r="J80" s="1">
        <v>0</v>
      </c>
    </row>
    <row r="81" spans="1:10">
      <c r="A81" s="1" t="s">
        <v>443</v>
      </c>
      <c r="B81" s="1" t="s">
        <v>444</v>
      </c>
      <c r="C81" s="1">
        <v>0</v>
      </c>
      <c r="D81" s="1">
        <v>0</v>
      </c>
      <c r="E81" s="1">
        <v>0</v>
      </c>
      <c r="F81" s="1">
        <v>0</v>
      </c>
      <c r="G81" s="1">
        <v>0</v>
      </c>
      <c r="H81" s="1">
        <v>0</v>
      </c>
      <c r="I81" s="1">
        <v>0</v>
      </c>
      <c r="J81" s="1">
        <v>0</v>
      </c>
    </row>
    <row r="82" spans="1:10">
      <c r="A82" s="1" t="s">
        <v>445</v>
      </c>
      <c r="B82" s="1" t="s">
        <v>446</v>
      </c>
      <c r="C82" s="1">
        <v>0</v>
      </c>
      <c r="D82" s="1">
        <v>0</v>
      </c>
      <c r="E82" s="1">
        <v>0</v>
      </c>
      <c r="F82" s="1">
        <v>0</v>
      </c>
      <c r="G82" s="1">
        <v>0</v>
      </c>
      <c r="H82" s="1">
        <v>0</v>
      </c>
      <c r="I82" s="1">
        <v>0</v>
      </c>
      <c r="J82" s="1">
        <v>0</v>
      </c>
    </row>
    <row r="83" spans="1:10">
      <c r="A83" s="1" t="s">
        <v>447</v>
      </c>
      <c r="B83" s="1" t="s">
        <v>448</v>
      </c>
      <c r="C83" s="1">
        <v>0</v>
      </c>
      <c r="D83" s="1">
        <v>0</v>
      </c>
      <c r="E83" s="1">
        <v>0</v>
      </c>
      <c r="F83" s="1">
        <v>0</v>
      </c>
      <c r="G83" s="1">
        <v>0</v>
      </c>
      <c r="H83" s="1">
        <v>0</v>
      </c>
      <c r="I83" s="1">
        <v>0</v>
      </c>
      <c r="J83" s="1">
        <v>0</v>
      </c>
    </row>
    <row r="84" spans="1:10">
      <c r="A84" s="1" t="s">
        <v>2758</v>
      </c>
      <c r="B84" s="1" t="s">
        <v>450</v>
      </c>
      <c r="C84" s="1">
        <v>0</v>
      </c>
      <c r="D84" s="1">
        <v>0</v>
      </c>
      <c r="E84" s="1">
        <v>0</v>
      </c>
      <c r="F84" s="1">
        <v>0</v>
      </c>
      <c r="G84" s="1">
        <v>0</v>
      </c>
      <c r="H84" s="1">
        <v>0</v>
      </c>
      <c r="I84" s="1">
        <v>0</v>
      </c>
      <c r="J84" s="1">
        <v>0</v>
      </c>
    </row>
    <row r="85" spans="1:10">
      <c r="A85" s="1" t="s">
        <v>451</v>
      </c>
      <c r="B85" s="1" t="s">
        <v>452</v>
      </c>
      <c r="C85" s="1">
        <v>0</v>
      </c>
      <c r="D85" s="1">
        <v>0</v>
      </c>
      <c r="E85" s="1">
        <v>0</v>
      </c>
      <c r="F85" s="1">
        <v>0</v>
      </c>
      <c r="G85" s="1">
        <v>0</v>
      </c>
      <c r="H85" s="1">
        <v>0</v>
      </c>
      <c r="I85" s="1">
        <v>0</v>
      </c>
      <c r="J85" s="1">
        <v>0</v>
      </c>
    </row>
    <row r="86" spans="1:10">
      <c r="A86" s="1" t="s">
        <v>453</v>
      </c>
      <c r="B86" s="1" t="s">
        <v>454</v>
      </c>
      <c r="C86" s="1">
        <v>0</v>
      </c>
      <c r="D86" s="1">
        <v>0</v>
      </c>
      <c r="E86" s="1">
        <v>0</v>
      </c>
      <c r="F86" s="1">
        <v>0</v>
      </c>
      <c r="G86" s="1">
        <v>0</v>
      </c>
      <c r="H86" s="1">
        <v>0</v>
      </c>
      <c r="I86" s="1">
        <v>0</v>
      </c>
      <c r="J86" s="1">
        <v>0</v>
      </c>
    </row>
    <row r="87" spans="1:10">
      <c r="A87" s="1" t="s">
        <v>455</v>
      </c>
      <c r="B87" s="1" t="s">
        <v>456</v>
      </c>
      <c r="C87" s="1">
        <v>0</v>
      </c>
      <c r="D87" s="1">
        <v>0</v>
      </c>
      <c r="E87" s="1">
        <v>0</v>
      </c>
      <c r="F87" s="1">
        <v>0</v>
      </c>
      <c r="G87" s="1">
        <v>0</v>
      </c>
      <c r="H87" s="1">
        <v>0</v>
      </c>
      <c r="I87" s="1">
        <v>0</v>
      </c>
      <c r="J87" s="1">
        <v>0</v>
      </c>
    </row>
    <row r="88" spans="1:10">
      <c r="A88" s="1" t="s">
        <v>2759</v>
      </c>
      <c r="B88" s="1" t="s">
        <v>458</v>
      </c>
      <c r="C88" s="1">
        <v>0</v>
      </c>
      <c r="D88" s="1">
        <v>0</v>
      </c>
      <c r="E88" s="1">
        <v>0</v>
      </c>
      <c r="F88" s="1">
        <v>0</v>
      </c>
      <c r="G88" s="1">
        <v>0</v>
      </c>
      <c r="H88" s="1">
        <v>0</v>
      </c>
      <c r="I88" s="1">
        <v>0</v>
      </c>
      <c r="J88" s="1">
        <v>0</v>
      </c>
    </row>
    <row r="89" spans="1:10">
      <c r="A89" s="1" t="s">
        <v>459</v>
      </c>
      <c r="B89" s="1" t="s">
        <v>460</v>
      </c>
      <c r="C89" s="1">
        <v>0</v>
      </c>
      <c r="D89" s="1">
        <v>0</v>
      </c>
      <c r="E89" s="1">
        <v>0</v>
      </c>
      <c r="F89" s="1">
        <v>0</v>
      </c>
      <c r="G89" s="1">
        <v>0</v>
      </c>
      <c r="H89" s="1">
        <v>0</v>
      </c>
      <c r="I89" s="1">
        <v>0</v>
      </c>
      <c r="J89" s="1">
        <v>0</v>
      </c>
    </row>
    <row r="90" spans="1:10">
      <c r="A90" s="1" t="s">
        <v>461</v>
      </c>
      <c r="B90" s="1" t="s">
        <v>462</v>
      </c>
      <c r="C90" s="1">
        <v>0</v>
      </c>
      <c r="D90" s="1">
        <v>0</v>
      </c>
      <c r="E90" s="1">
        <v>0</v>
      </c>
      <c r="F90" s="1">
        <v>0</v>
      </c>
      <c r="G90" s="1">
        <v>0</v>
      </c>
      <c r="H90" s="1">
        <v>0</v>
      </c>
      <c r="I90" s="1">
        <v>0</v>
      </c>
      <c r="J90" s="1">
        <v>0</v>
      </c>
    </row>
    <row r="91" spans="1:10">
      <c r="A91" s="1" t="s">
        <v>463</v>
      </c>
      <c r="B91" s="1" t="s">
        <v>464</v>
      </c>
      <c r="C91" s="1">
        <v>0</v>
      </c>
      <c r="D91" s="1">
        <v>0</v>
      </c>
      <c r="E91" s="1">
        <v>0</v>
      </c>
      <c r="F91" s="1">
        <v>0</v>
      </c>
      <c r="G91" s="1">
        <v>0</v>
      </c>
      <c r="H91" s="1">
        <v>0</v>
      </c>
      <c r="I91" s="1">
        <v>0</v>
      </c>
      <c r="J91" s="1">
        <v>0</v>
      </c>
    </row>
    <row r="92" spans="1:10">
      <c r="A92" s="1" t="s">
        <v>2760</v>
      </c>
      <c r="B92" s="1" t="s">
        <v>466</v>
      </c>
      <c r="C92" s="1">
        <v>0</v>
      </c>
      <c r="D92" s="1">
        <v>0</v>
      </c>
      <c r="E92" s="1">
        <v>0</v>
      </c>
      <c r="F92" s="1">
        <v>0</v>
      </c>
      <c r="G92" s="1">
        <v>0</v>
      </c>
      <c r="H92" s="1">
        <v>0</v>
      </c>
      <c r="I92" s="1">
        <v>0</v>
      </c>
      <c r="J92" s="1">
        <v>0</v>
      </c>
    </row>
    <row r="93" spans="1:10">
      <c r="A93" s="1" t="s">
        <v>467</v>
      </c>
      <c r="B93" s="1" t="s">
        <v>468</v>
      </c>
      <c r="C93" s="1">
        <v>0</v>
      </c>
      <c r="D93" s="1">
        <v>0</v>
      </c>
      <c r="E93" s="1">
        <v>0</v>
      </c>
      <c r="F93" s="1">
        <v>0</v>
      </c>
      <c r="G93" s="1">
        <v>0</v>
      </c>
      <c r="H93" s="1">
        <v>0</v>
      </c>
      <c r="I93" s="1">
        <v>0</v>
      </c>
      <c r="J93" s="1">
        <v>0</v>
      </c>
    </row>
    <row r="94" spans="1:10">
      <c r="A94" s="1" t="s">
        <v>469</v>
      </c>
      <c r="B94" s="1" t="s">
        <v>470</v>
      </c>
      <c r="C94" s="1">
        <v>0</v>
      </c>
      <c r="D94" s="1">
        <v>0</v>
      </c>
      <c r="E94" s="1">
        <v>0</v>
      </c>
      <c r="F94" s="1">
        <v>0</v>
      </c>
      <c r="G94" s="1">
        <v>0</v>
      </c>
      <c r="H94" s="1">
        <v>0</v>
      </c>
      <c r="I94" s="1">
        <v>0</v>
      </c>
      <c r="J94" s="1">
        <v>0</v>
      </c>
    </row>
    <row r="95" spans="1:10">
      <c r="A95" s="1" t="s">
        <v>471</v>
      </c>
      <c r="B95" s="1" t="s">
        <v>472</v>
      </c>
      <c r="C95" s="1">
        <v>0</v>
      </c>
      <c r="D95" s="1">
        <v>0</v>
      </c>
      <c r="E95" s="1">
        <v>0</v>
      </c>
      <c r="F95" s="1">
        <v>0</v>
      </c>
      <c r="G95" s="1">
        <v>0</v>
      </c>
      <c r="H95" s="1">
        <v>0</v>
      </c>
      <c r="I95" s="1">
        <v>0</v>
      </c>
      <c r="J95" s="1">
        <v>0</v>
      </c>
    </row>
    <row r="96" spans="1:10">
      <c r="A96" s="1" t="s">
        <v>2761</v>
      </c>
      <c r="B96" s="1" t="s">
        <v>474</v>
      </c>
      <c r="C96" s="1">
        <v>0</v>
      </c>
      <c r="D96" s="1">
        <v>0</v>
      </c>
      <c r="E96" s="1">
        <v>0</v>
      </c>
      <c r="F96" s="1">
        <v>0</v>
      </c>
      <c r="G96" s="1">
        <v>0</v>
      </c>
      <c r="H96" s="1">
        <v>0</v>
      </c>
      <c r="I96" s="1">
        <v>0</v>
      </c>
      <c r="J96" s="1">
        <v>0</v>
      </c>
    </row>
    <row r="97" spans="1:10">
      <c r="A97" s="1" t="s">
        <v>475</v>
      </c>
      <c r="B97" s="1" t="s">
        <v>476</v>
      </c>
      <c r="C97" s="1">
        <v>0</v>
      </c>
      <c r="D97" s="1">
        <v>0</v>
      </c>
      <c r="E97" s="1">
        <v>0</v>
      </c>
      <c r="F97" s="1">
        <v>0</v>
      </c>
      <c r="G97" s="1">
        <v>0</v>
      </c>
      <c r="H97" s="1">
        <v>0</v>
      </c>
      <c r="I97" s="1">
        <v>0</v>
      </c>
      <c r="J97" s="1">
        <v>0</v>
      </c>
    </row>
    <row r="98" spans="1:10">
      <c r="A98" s="1" t="s">
        <v>477</v>
      </c>
      <c r="B98" s="1" t="s">
        <v>478</v>
      </c>
      <c r="C98" s="1">
        <v>0</v>
      </c>
      <c r="D98" s="1">
        <v>0</v>
      </c>
      <c r="E98" s="1">
        <v>0</v>
      </c>
      <c r="F98" s="1">
        <v>0</v>
      </c>
      <c r="G98" s="1">
        <v>0</v>
      </c>
      <c r="H98" s="1">
        <v>0</v>
      </c>
      <c r="I98" s="1">
        <v>0</v>
      </c>
      <c r="J98" s="1">
        <v>0</v>
      </c>
    </row>
    <row r="99" spans="1:10">
      <c r="A99" s="1" t="s">
        <v>479</v>
      </c>
      <c r="B99" s="1" t="s">
        <v>480</v>
      </c>
      <c r="C99" s="1">
        <v>0</v>
      </c>
      <c r="D99" s="1">
        <v>0</v>
      </c>
      <c r="E99" s="1">
        <v>0</v>
      </c>
      <c r="F99" s="1">
        <v>0</v>
      </c>
      <c r="G99" s="1">
        <v>0</v>
      </c>
      <c r="H99" s="1">
        <v>0</v>
      </c>
      <c r="I99" s="1">
        <v>0</v>
      </c>
      <c r="J99" s="1">
        <v>0</v>
      </c>
    </row>
    <row r="100" spans="1:10">
      <c r="A100" s="1" t="s">
        <v>481</v>
      </c>
      <c r="B100" s="1" t="s">
        <v>482</v>
      </c>
      <c r="C100" s="1">
        <v>0</v>
      </c>
      <c r="D100" s="1">
        <v>0</v>
      </c>
      <c r="E100" s="1">
        <v>0</v>
      </c>
      <c r="F100" s="1">
        <v>0</v>
      </c>
      <c r="G100" s="1">
        <v>0</v>
      </c>
      <c r="H100" s="1">
        <v>0</v>
      </c>
      <c r="I100" s="1">
        <v>0</v>
      </c>
      <c r="J100" s="1">
        <v>0</v>
      </c>
    </row>
    <row r="101" spans="1:10">
      <c r="A101" s="1" t="s">
        <v>483</v>
      </c>
      <c r="B101" s="1" t="s">
        <v>484</v>
      </c>
      <c r="C101" s="1">
        <v>0</v>
      </c>
      <c r="D101" s="1">
        <v>0</v>
      </c>
      <c r="E101" s="1">
        <v>0</v>
      </c>
      <c r="F101" s="1">
        <v>0</v>
      </c>
      <c r="G101" s="1">
        <v>0</v>
      </c>
      <c r="H101" s="1">
        <v>0</v>
      </c>
      <c r="I101" s="1">
        <v>0</v>
      </c>
      <c r="J101" s="1">
        <v>0</v>
      </c>
    </row>
    <row r="102" spans="1:10">
      <c r="A102" s="1" t="s">
        <v>2762</v>
      </c>
      <c r="B102" s="1" t="s">
        <v>486</v>
      </c>
      <c r="C102" s="1">
        <v>0</v>
      </c>
      <c r="D102" s="1">
        <v>0</v>
      </c>
      <c r="E102" s="1">
        <v>0</v>
      </c>
      <c r="F102" s="1">
        <v>0</v>
      </c>
      <c r="G102" s="1">
        <v>0</v>
      </c>
      <c r="H102" s="1">
        <v>0</v>
      </c>
      <c r="I102" s="1">
        <v>0</v>
      </c>
      <c r="J102" s="1">
        <v>0</v>
      </c>
    </row>
    <row r="103" spans="1:10">
      <c r="A103" s="1" t="s">
        <v>487</v>
      </c>
      <c r="B103" s="1" t="s">
        <v>488</v>
      </c>
      <c r="C103" s="1">
        <v>0</v>
      </c>
      <c r="D103" s="1">
        <v>0</v>
      </c>
      <c r="E103" s="1">
        <v>0</v>
      </c>
      <c r="F103" s="1">
        <v>0</v>
      </c>
      <c r="G103" s="1">
        <v>0</v>
      </c>
      <c r="H103" s="1">
        <v>0</v>
      </c>
      <c r="I103" s="1">
        <v>0</v>
      </c>
      <c r="J103" s="1">
        <v>0</v>
      </c>
    </row>
    <row r="104" spans="1:10">
      <c r="A104" s="1" t="s">
        <v>489</v>
      </c>
      <c r="B104" s="1" t="s">
        <v>490</v>
      </c>
      <c r="C104" s="1">
        <v>0</v>
      </c>
      <c r="D104" s="1">
        <v>0</v>
      </c>
      <c r="E104" s="1">
        <v>0</v>
      </c>
      <c r="F104" s="1">
        <v>0</v>
      </c>
      <c r="G104" s="1">
        <v>0</v>
      </c>
      <c r="H104" s="1">
        <v>0</v>
      </c>
      <c r="I104" s="1">
        <v>0</v>
      </c>
      <c r="J104" s="1">
        <v>0</v>
      </c>
    </row>
    <row r="105" spans="1:10">
      <c r="A105" s="1" t="s">
        <v>491</v>
      </c>
      <c r="B105" s="1" t="s">
        <v>492</v>
      </c>
      <c r="C105" s="1">
        <v>0</v>
      </c>
      <c r="D105" s="1">
        <v>0</v>
      </c>
      <c r="E105" s="1">
        <v>0</v>
      </c>
      <c r="F105" s="1">
        <v>0</v>
      </c>
      <c r="G105" s="1">
        <v>0</v>
      </c>
      <c r="H105" s="1">
        <v>0</v>
      </c>
      <c r="I105" s="1">
        <v>0</v>
      </c>
      <c r="J105" s="1">
        <v>0</v>
      </c>
    </row>
    <row r="106" spans="1:10">
      <c r="A106" s="1" t="s">
        <v>2763</v>
      </c>
      <c r="B106" s="1" t="s">
        <v>494</v>
      </c>
      <c r="C106" s="1">
        <v>0</v>
      </c>
      <c r="D106" s="1">
        <v>0</v>
      </c>
      <c r="E106" s="1">
        <v>0</v>
      </c>
      <c r="F106" s="1">
        <v>0</v>
      </c>
      <c r="G106" s="1">
        <v>0</v>
      </c>
      <c r="H106" s="1">
        <v>0</v>
      </c>
      <c r="I106" s="1">
        <v>0</v>
      </c>
      <c r="J106" s="1">
        <v>0</v>
      </c>
    </row>
    <row r="107" spans="1:10">
      <c r="A107" s="1" t="s">
        <v>495</v>
      </c>
      <c r="B107" s="1" t="s">
        <v>496</v>
      </c>
      <c r="C107" s="1">
        <v>0</v>
      </c>
      <c r="D107" s="1">
        <v>0</v>
      </c>
      <c r="E107" s="1">
        <v>0</v>
      </c>
      <c r="F107" s="1">
        <v>0</v>
      </c>
      <c r="G107" s="1">
        <v>0</v>
      </c>
      <c r="H107" s="1">
        <v>0</v>
      </c>
      <c r="I107" s="1">
        <v>0</v>
      </c>
      <c r="J107" s="1">
        <v>0</v>
      </c>
    </row>
    <row r="108" spans="1:10">
      <c r="A108" s="1" t="s">
        <v>497</v>
      </c>
      <c r="B108" s="1" t="s">
        <v>498</v>
      </c>
      <c r="C108" s="1">
        <v>0</v>
      </c>
      <c r="D108" s="1">
        <v>0</v>
      </c>
      <c r="E108" s="1">
        <v>0</v>
      </c>
      <c r="F108" s="1">
        <v>0</v>
      </c>
      <c r="G108" s="1">
        <v>0</v>
      </c>
      <c r="H108" s="1">
        <v>0</v>
      </c>
      <c r="I108" s="1">
        <v>0</v>
      </c>
      <c r="J108" s="1">
        <v>0</v>
      </c>
    </row>
    <row r="109" spans="1:10">
      <c r="A109" s="1" t="s">
        <v>499</v>
      </c>
      <c r="B109" s="1" t="s">
        <v>500</v>
      </c>
      <c r="C109" s="1">
        <v>0</v>
      </c>
      <c r="D109" s="1">
        <v>0</v>
      </c>
      <c r="E109" s="1">
        <v>0</v>
      </c>
      <c r="F109" s="1">
        <v>0</v>
      </c>
      <c r="G109" s="1">
        <v>0</v>
      </c>
      <c r="H109" s="1">
        <v>0</v>
      </c>
      <c r="I109" s="1">
        <v>0</v>
      </c>
      <c r="J109" s="1">
        <v>0</v>
      </c>
    </row>
    <row r="110" spans="1:10">
      <c r="A110" s="1" t="s">
        <v>2764</v>
      </c>
      <c r="B110" s="1" t="s">
        <v>502</v>
      </c>
      <c r="C110" s="1">
        <v>0</v>
      </c>
      <c r="D110" s="1">
        <v>0</v>
      </c>
      <c r="E110" s="1">
        <v>0</v>
      </c>
      <c r="F110" s="1">
        <v>0</v>
      </c>
      <c r="G110" s="1">
        <v>0</v>
      </c>
      <c r="H110" s="1">
        <v>0</v>
      </c>
      <c r="I110" s="1">
        <v>0</v>
      </c>
      <c r="J110" s="1">
        <v>0</v>
      </c>
    </row>
    <row r="111" spans="1:10">
      <c r="A111" s="1" t="s">
        <v>503</v>
      </c>
      <c r="B111" s="1" t="s">
        <v>504</v>
      </c>
      <c r="C111" s="1">
        <v>0</v>
      </c>
      <c r="D111" s="1">
        <v>0</v>
      </c>
      <c r="E111" s="1">
        <v>0</v>
      </c>
      <c r="F111" s="1">
        <v>0</v>
      </c>
      <c r="G111" s="1">
        <v>0</v>
      </c>
      <c r="H111" s="1">
        <v>0</v>
      </c>
      <c r="I111" s="1">
        <v>0</v>
      </c>
      <c r="J111" s="1">
        <v>0</v>
      </c>
    </row>
    <row r="112" spans="1:10">
      <c r="A112" s="1" t="s">
        <v>505</v>
      </c>
      <c r="B112" s="1" t="s">
        <v>506</v>
      </c>
      <c r="C112" s="1">
        <v>0</v>
      </c>
      <c r="D112" s="1">
        <v>0</v>
      </c>
      <c r="E112" s="1">
        <v>0</v>
      </c>
      <c r="F112" s="1">
        <v>0</v>
      </c>
      <c r="G112" s="1">
        <v>0</v>
      </c>
      <c r="H112" s="1">
        <v>0</v>
      </c>
      <c r="I112" s="1">
        <v>0</v>
      </c>
      <c r="J112" s="1">
        <v>0</v>
      </c>
    </row>
    <row r="113" spans="1:10">
      <c r="A113" s="1" t="s">
        <v>507</v>
      </c>
      <c r="B113" s="1" t="s">
        <v>508</v>
      </c>
      <c r="C113" s="1">
        <v>0</v>
      </c>
      <c r="D113" s="1">
        <v>0</v>
      </c>
      <c r="E113" s="1">
        <v>0</v>
      </c>
      <c r="F113" s="1">
        <v>0</v>
      </c>
      <c r="G113" s="1">
        <v>0</v>
      </c>
      <c r="H113" s="1">
        <v>0</v>
      </c>
      <c r="I113" s="1">
        <v>0</v>
      </c>
      <c r="J113" s="1">
        <v>0</v>
      </c>
    </row>
    <row r="114" spans="1:10">
      <c r="A114" s="1" t="s">
        <v>509</v>
      </c>
      <c r="B114" s="1" t="s">
        <v>510</v>
      </c>
      <c r="C114" s="1">
        <v>0</v>
      </c>
      <c r="D114" s="1">
        <v>0</v>
      </c>
      <c r="E114" s="1">
        <v>0</v>
      </c>
      <c r="F114" s="1">
        <v>0</v>
      </c>
      <c r="G114" s="1">
        <v>0</v>
      </c>
      <c r="H114" s="1">
        <v>0</v>
      </c>
      <c r="I114" s="1">
        <v>0</v>
      </c>
      <c r="J114" s="1">
        <v>0</v>
      </c>
    </row>
    <row r="115" spans="1:10">
      <c r="A115" s="1" t="s">
        <v>511</v>
      </c>
      <c r="B115" s="1" t="s">
        <v>512</v>
      </c>
      <c r="C115" s="1">
        <v>0</v>
      </c>
      <c r="D115" s="1">
        <v>0</v>
      </c>
      <c r="E115" s="1">
        <v>0</v>
      </c>
      <c r="F115" s="1">
        <v>0</v>
      </c>
      <c r="G115" s="1">
        <v>0</v>
      </c>
      <c r="H115" s="1">
        <v>0</v>
      </c>
      <c r="I115" s="1">
        <v>0</v>
      </c>
      <c r="J115" s="1">
        <v>0</v>
      </c>
    </row>
    <row r="116" spans="1:10">
      <c r="A116" s="1" t="s">
        <v>513</v>
      </c>
      <c r="B116" s="1" t="s">
        <v>514</v>
      </c>
      <c r="C116" s="1">
        <v>0</v>
      </c>
      <c r="D116" s="1">
        <v>0</v>
      </c>
      <c r="E116" s="1">
        <v>0</v>
      </c>
      <c r="F116" s="1">
        <v>0</v>
      </c>
      <c r="G116" s="1">
        <v>0</v>
      </c>
      <c r="H116" s="1">
        <v>0</v>
      </c>
      <c r="I116" s="1">
        <v>0</v>
      </c>
      <c r="J116" s="1">
        <v>0</v>
      </c>
    </row>
    <row r="117" spans="1:10">
      <c r="A117" s="1" t="s">
        <v>515</v>
      </c>
      <c r="B117" s="1" t="s">
        <v>516</v>
      </c>
      <c r="C117" s="1">
        <v>0</v>
      </c>
      <c r="D117" s="1">
        <v>0</v>
      </c>
      <c r="E117" s="1">
        <v>0</v>
      </c>
      <c r="F117" s="1">
        <v>0</v>
      </c>
      <c r="G117" s="1">
        <v>0</v>
      </c>
      <c r="H117" s="1">
        <v>0</v>
      </c>
      <c r="I117" s="1">
        <v>0</v>
      </c>
      <c r="J117" s="1">
        <v>0</v>
      </c>
    </row>
    <row r="118" spans="1:10">
      <c r="A118" s="1" t="s">
        <v>517</v>
      </c>
      <c r="B118" s="1" t="s">
        <v>518</v>
      </c>
      <c r="C118" s="1">
        <v>0</v>
      </c>
      <c r="D118" s="1">
        <v>0</v>
      </c>
      <c r="E118" s="1">
        <v>0</v>
      </c>
      <c r="F118" s="1">
        <v>0</v>
      </c>
      <c r="G118" s="1">
        <v>0</v>
      </c>
      <c r="H118" s="1">
        <v>0</v>
      </c>
      <c r="I118" s="1">
        <v>0</v>
      </c>
      <c r="J118" s="1">
        <v>0</v>
      </c>
    </row>
    <row r="119" spans="1:10">
      <c r="A119" s="1" t="s">
        <v>519</v>
      </c>
      <c r="B119" s="1" t="s">
        <v>520</v>
      </c>
      <c r="C119" s="1">
        <v>0</v>
      </c>
      <c r="D119" s="1">
        <v>0</v>
      </c>
      <c r="E119" s="1">
        <v>0</v>
      </c>
      <c r="F119" s="1">
        <v>0</v>
      </c>
      <c r="G119" s="1">
        <v>0</v>
      </c>
      <c r="H119" s="1">
        <v>0</v>
      </c>
      <c r="I119" s="1">
        <v>0</v>
      </c>
      <c r="J119" s="1">
        <v>0</v>
      </c>
    </row>
    <row r="120" spans="1:10">
      <c r="A120" s="1" t="s">
        <v>521</v>
      </c>
      <c r="B120" s="1" t="s">
        <v>522</v>
      </c>
      <c r="C120" s="1">
        <v>0</v>
      </c>
      <c r="D120" s="1">
        <v>0</v>
      </c>
      <c r="E120" s="1">
        <v>0</v>
      </c>
      <c r="F120" s="1">
        <v>0</v>
      </c>
      <c r="G120" s="1">
        <v>0</v>
      </c>
      <c r="H120" s="1">
        <v>0</v>
      </c>
      <c r="I120" s="1">
        <v>0</v>
      </c>
      <c r="J120" s="1">
        <v>0</v>
      </c>
    </row>
    <row r="121" spans="1:10">
      <c r="A121" s="1" t="s">
        <v>523</v>
      </c>
      <c r="B121" s="1" t="s">
        <v>524</v>
      </c>
      <c r="C121" s="1">
        <v>0</v>
      </c>
      <c r="D121" s="1">
        <v>0</v>
      </c>
      <c r="E121" s="1">
        <v>0</v>
      </c>
      <c r="F121" s="1">
        <v>0</v>
      </c>
      <c r="G121" s="1">
        <v>0</v>
      </c>
      <c r="H121" s="1">
        <v>0</v>
      </c>
      <c r="I121" s="1">
        <v>0</v>
      </c>
      <c r="J121" s="1">
        <v>0</v>
      </c>
    </row>
    <row r="122" spans="1:10">
      <c r="A122" s="1" t="s">
        <v>525</v>
      </c>
      <c r="B122" s="1" t="s">
        <v>526</v>
      </c>
      <c r="C122" s="1">
        <v>0</v>
      </c>
      <c r="D122" s="1">
        <v>0</v>
      </c>
      <c r="E122" s="1">
        <v>0</v>
      </c>
      <c r="F122" s="1">
        <v>0</v>
      </c>
      <c r="G122" s="1">
        <v>0</v>
      </c>
      <c r="H122" s="1">
        <v>0</v>
      </c>
      <c r="I122" s="1">
        <v>0</v>
      </c>
      <c r="J122" s="1">
        <v>0</v>
      </c>
    </row>
    <row r="123" spans="1:10">
      <c r="A123" s="1" t="s">
        <v>527</v>
      </c>
      <c r="B123" s="1" t="s">
        <v>528</v>
      </c>
      <c r="C123" s="1">
        <v>0</v>
      </c>
      <c r="D123" s="1">
        <v>0</v>
      </c>
      <c r="E123" s="1">
        <v>0</v>
      </c>
      <c r="F123" s="1">
        <v>0</v>
      </c>
      <c r="G123" s="1">
        <v>0</v>
      </c>
      <c r="H123" s="1">
        <v>0</v>
      </c>
      <c r="I123" s="1">
        <v>0</v>
      </c>
      <c r="J123" s="1">
        <v>0</v>
      </c>
    </row>
    <row r="124" spans="1:10">
      <c r="A124" s="1" t="s">
        <v>529</v>
      </c>
      <c r="B124" s="1" t="s">
        <v>530</v>
      </c>
      <c r="C124" s="1">
        <v>0</v>
      </c>
      <c r="D124" s="1">
        <v>0</v>
      </c>
      <c r="E124" s="1">
        <v>0</v>
      </c>
      <c r="F124" s="1">
        <v>0</v>
      </c>
      <c r="G124" s="1">
        <v>0</v>
      </c>
      <c r="H124" s="1">
        <v>0</v>
      </c>
      <c r="I124" s="1">
        <v>0</v>
      </c>
      <c r="J124" s="1">
        <v>0</v>
      </c>
    </row>
    <row r="125" spans="1:10">
      <c r="A125" s="1" t="s">
        <v>531</v>
      </c>
      <c r="B125" s="1" t="s">
        <v>532</v>
      </c>
      <c r="C125" s="1">
        <v>0</v>
      </c>
      <c r="D125" s="1">
        <v>0</v>
      </c>
      <c r="E125" s="1">
        <v>0</v>
      </c>
      <c r="F125" s="1">
        <v>0</v>
      </c>
      <c r="G125" s="1">
        <v>0</v>
      </c>
      <c r="H125" s="1">
        <v>0</v>
      </c>
      <c r="I125" s="1">
        <v>0</v>
      </c>
      <c r="J125" s="1">
        <v>0</v>
      </c>
    </row>
    <row r="126" spans="1:10">
      <c r="A126" s="1" t="s">
        <v>533</v>
      </c>
      <c r="B126" s="1" t="s">
        <v>534</v>
      </c>
      <c r="C126" s="1">
        <v>0</v>
      </c>
      <c r="D126" s="1">
        <v>0</v>
      </c>
      <c r="E126" s="1">
        <v>0</v>
      </c>
      <c r="F126" s="1">
        <v>0</v>
      </c>
      <c r="G126" s="1">
        <v>0</v>
      </c>
      <c r="H126" s="1">
        <v>0</v>
      </c>
      <c r="I126" s="1">
        <v>0</v>
      </c>
      <c r="J126" s="1">
        <v>0</v>
      </c>
    </row>
    <row r="127" spans="1:10">
      <c r="A127" s="1" t="s">
        <v>535</v>
      </c>
      <c r="B127" s="1" t="s">
        <v>536</v>
      </c>
      <c r="C127" s="1">
        <v>0</v>
      </c>
      <c r="D127" s="1">
        <v>0</v>
      </c>
      <c r="E127" s="1">
        <v>0</v>
      </c>
      <c r="F127" s="1">
        <v>0</v>
      </c>
      <c r="G127" s="1">
        <v>0</v>
      </c>
      <c r="H127" s="1">
        <v>0</v>
      </c>
      <c r="I127" s="1">
        <v>0</v>
      </c>
      <c r="J127" s="1">
        <v>0</v>
      </c>
    </row>
    <row r="128" spans="1:10">
      <c r="A128" s="1" t="s">
        <v>2765</v>
      </c>
      <c r="B128" s="1" t="s">
        <v>538</v>
      </c>
      <c r="C128" s="1">
        <v>0</v>
      </c>
      <c r="D128" s="1">
        <v>0</v>
      </c>
      <c r="E128" s="1">
        <v>0</v>
      </c>
      <c r="F128" s="1">
        <v>0</v>
      </c>
      <c r="G128" s="1">
        <v>0</v>
      </c>
      <c r="H128" s="1">
        <v>0</v>
      </c>
      <c r="I128" s="1">
        <v>0</v>
      </c>
      <c r="J128" s="1">
        <v>0</v>
      </c>
    </row>
    <row r="129" spans="1:10">
      <c r="A129" s="1" t="s">
        <v>539</v>
      </c>
      <c r="B129" s="1" t="s">
        <v>540</v>
      </c>
      <c r="C129" s="1">
        <v>0</v>
      </c>
      <c r="D129" s="1">
        <v>0</v>
      </c>
      <c r="E129" s="1">
        <v>0</v>
      </c>
      <c r="F129" s="1">
        <v>0</v>
      </c>
      <c r="G129" s="1">
        <v>0</v>
      </c>
      <c r="H129" s="1">
        <v>0</v>
      </c>
      <c r="I129" s="1">
        <v>0</v>
      </c>
      <c r="J129" s="1">
        <v>0</v>
      </c>
    </row>
    <row r="130" spans="1:10">
      <c r="A130" s="1" t="s">
        <v>541</v>
      </c>
      <c r="B130" s="1" t="s">
        <v>542</v>
      </c>
      <c r="C130" s="1">
        <v>0</v>
      </c>
      <c r="D130" s="1">
        <v>0</v>
      </c>
      <c r="E130" s="1">
        <v>0</v>
      </c>
      <c r="F130" s="1">
        <v>0</v>
      </c>
      <c r="G130" s="1">
        <v>0</v>
      </c>
      <c r="H130" s="1">
        <v>0</v>
      </c>
      <c r="I130" s="1">
        <v>0</v>
      </c>
      <c r="J130" s="1">
        <v>0</v>
      </c>
    </row>
    <row r="131" spans="1:10">
      <c r="A131" s="1" t="s">
        <v>543</v>
      </c>
      <c r="B131" s="1" t="s">
        <v>544</v>
      </c>
      <c r="C131" s="1">
        <v>0</v>
      </c>
      <c r="D131" s="1">
        <v>0</v>
      </c>
      <c r="E131" s="1">
        <v>0</v>
      </c>
      <c r="F131" s="1">
        <v>0</v>
      </c>
      <c r="G131" s="1">
        <v>0</v>
      </c>
      <c r="H131" s="1">
        <v>0</v>
      </c>
      <c r="I131" s="1">
        <v>0</v>
      </c>
      <c r="J131" s="1">
        <v>0</v>
      </c>
    </row>
    <row r="132" spans="1:10">
      <c r="A132" s="1" t="s">
        <v>545</v>
      </c>
      <c r="B132" s="1" t="s">
        <v>546</v>
      </c>
      <c r="C132" s="1">
        <v>0</v>
      </c>
      <c r="D132" s="1">
        <v>0</v>
      </c>
      <c r="E132" s="1">
        <v>0</v>
      </c>
      <c r="F132" s="1">
        <v>0</v>
      </c>
      <c r="G132" s="1">
        <v>0</v>
      </c>
      <c r="H132" s="1">
        <v>0</v>
      </c>
      <c r="I132" s="1">
        <v>0</v>
      </c>
      <c r="J132" s="1">
        <v>0</v>
      </c>
    </row>
    <row r="133" spans="1:10">
      <c r="A133" s="1" t="s">
        <v>547</v>
      </c>
      <c r="B133" s="1" t="s">
        <v>548</v>
      </c>
      <c r="C133" s="1">
        <v>0</v>
      </c>
      <c r="D133" s="1">
        <v>0</v>
      </c>
      <c r="E133" s="1">
        <v>0</v>
      </c>
      <c r="F133" s="1">
        <v>0</v>
      </c>
      <c r="G133" s="1">
        <v>0</v>
      </c>
      <c r="H133" s="1">
        <v>0</v>
      </c>
      <c r="I133" s="1">
        <v>0</v>
      </c>
      <c r="J133" s="1">
        <v>0</v>
      </c>
    </row>
    <row r="134" spans="1:10">
      <c r="A134" s="1" t="s">
        <v>549</v>
      </c>
      <c r="B134" s="1" t="s">
        <v>550</v>
      </c>
      <c r="C134" s="1">
        <v>0</v>
      </c>
      <c r="D134" s="1">
        <v>0</v>
      </c>
      <c r="E134" s="1">
        <v>0</v>
      </c>
      <c r="F134" s="1">
        <v>0</v>
      </c>
      <c r="G134" s="1">
        <v>0</v>
      </c>
      <c r="H134" s="1">
        <v>0</v>
      </c>
      <c r="I134" s="1">
        <v>0</v>
      </c>
      <c r="J134" s="1">
        <v>0</v>
      </c>
    </row>
    <row r="135" spans="1:10">
      <c r="A135" s="1" t="s">
        <v>551</v>
      </c>
      <c r="B135" s="1" t="s">
        <v>552</v>
      </c>
      <c r="C135" s="1">
        <v>0</v>
      </c>
      <c r="D135" s="1">
        <v>0</v>
      </c>
      <c r="E135" s="1">
        <v>0</v>
      </c>
      <c r="F135" s="1">
        <v>0</v>
      </c>
      <c r="G135" s="1">
        <v>0</v>
      </c>
      <c r="H135" s="1">
        <v>0</v>
      </c>
      <c r="I135" s="1">
        <v>0</v>
      </c>
      <c r="J135" s="1">
        <v>0</v>
      </c>
    </row>
    <row r="136" spans="1:10">
      <c r="A136" s="1" t="s">
        <v>2766</v>
      </c>
      <c r="B136" s="1" t="s">
        <v>554</v>
      </c>
      <c r="C136" s="1">
        <v>0</v>
      </c>
      <c r="D136" s="1">
        <v>0</v>
      </c>
      <c r="E136" s="1">
        <v>0</v>
      </c>
      <c r="F136" s="1">
        <v>0</v>
      </c>
      <c r="G136" s="1">
        <v>0</v>
      </c>
      <c r="H136" s="1">
        <v>0</v>
      </c>
      <c r="I136" s="1">
        <v>0</v>
      </c>
      <c r="J136" s="1">
        <v>0</v>
      </c>
    </row>
  </sheetData>
  <pageMargins left="0.75" right="0.75" top="1" bottom="1" header="0.5" footer="0.5"/>
  <headerFooter alignWithMargins="0">
    <oddHeader>&amp;A</oddHeader>
    <oddFooter>Page &amp;P</oddFooter>
  </headerFooter>
</worksheet>
</file>

<file path=xl/worksheets/sheet51.xml><?xml version="1.0" encoding="utf-8"?>
<worksheet xmlns="http://schemas.openxmlformats.org/spreadsheetml/2006/main" xmlns:r="http://schemas.openxmlformats.org/officeDocument/2006/relationships">
  <sheetPr codeName="Foglio20"/>
  <dimension ref="A1:AF147"/>
  <sheetViews>
    <sheetView showGridLines="0" zoomScale="130" zoomScaleNormal="130" workbookViewId="0">
      <pane xSplit="2" ySplit="5" topLeftCell="U86" activePane="bottomRight" state="frozen"/>
      <selection activeCell="C8" sqref="C8"/>
      <selection pane="topRight" activeCell="C8" sqref="C8"/>
      <selection pane="bottomLeft" activeCell="C8" sqref="C8"/>
      <selection pane="bottomRight" activeCell="F90" sqref="F90:F92"/>
    </sheetView>
  </sheetViews>
  <sheetFormatPr defaultRowHeight="11.25"/>
  <cols>
    <col min="1" max="1" width="43.85546875" style="1070" customWidth="1"/>
    <col min="2" max="2" width="6.85546875" style="1104" bestFit="1" customWidth="1"/>
    <col min="3" max="4" width="10.140625" style="1070" customWidth="1"/>
    <col min="5" max="5" width="8.85546875" style="1070" customWidth="1"/>
    <col min="6" max="8" width="9.140625" style="1070" customWidth="1"/>
    <col min="9" max="11" width="10.140625" style="1070" customWidth="1"/>
    <col min="12" max="12" width="13.5703125" style="1910" customWidth="1"/>
    <col min="13" max="15" width="10.140625" style="1070" customWidth="1"/>
    <col min="16" max="16" width="9.28515625" style="1070" customWidth="1"/>
    <col min="17" max="18" width="10.140625" style="1070" customWidth="1"/>
    <col min="19" max="24" width="9.28515625" style="1070" customWidth="1"/>
    <col min="25" max="25" width="9.7109375" style="1070" customWidth="1"/>
    <col min="26" max="26" width="10.140625" style="1070" customWidth="1"/>
    <col min="27" max="27" width="8.85546875" style="1070" customWidth="1"/>
    <col min="28" max="28" width="10.28515625" style="1070" customWidth="1"/>
    <col min="29" max="29" width="0" style="1070" hidden="1" customWidth="1"/>
    <col min="30" max="16384" width="9.140625" style="1070"/>
  </cols>
  <sheetData>
    <row r="1" spans="1:29" ht="87" customHeight="1">
      <c r="A1" s="2630" t="str">
        <f>'t1'!A1</f>
        <v>COMPARTO SERVIZIO SANITARIO NAZIONALE - anno 2017</v>
      </c>
      <c r="B1" s="2630"/>
      <c r="C1" s="2630"/>
      <c r="D1" s="2630"/>
      <c r="E1" s="2630"/>
      <c r="F1" s="2630"/>
      <c r="G1" s="2630"/>
      <c r="H1" s="2630"/>
      <c r="I1" s="2630"/>
      <c r="J1" s="2630"/>
      <c r="K1" s="2630"/>
      <c r="L1" s="2630"/>
      <c r="M1" s="2630"/>
      <c r="N1" s="2630"/>
      <c r="O1" s="2630"/>
      <c r="P1" s="2630"/>
      <c r="Q1" s="1215"/>
      <c r="R1" s="1215"/>
      <c r="S1" s="1105"/>
      <c r="T1" s="1105"/>
      <c r="U1" s="1105"/>
      <c r="V1" s="1105"/>
      <c r="W1" s="1105"/>
      <c r="X1" s="1105"/>
      <c r="Y1" s="1105"/>
      <c r="Z1" s="1105"/>
      <c r="AA1" s="1071"/>
      <c r="AB1" s="1107"/>
    </row>
    <row r="2" spans="1:29" ht="27" customHeight="1" thickBot="1">
      <c r="A2" s="1102"/>
      <c r="H2" s="1427"/>
      <c r="I2" s="1427"/>
      <c r="J2" s="1427"/>
      <c r="K2" s="1427"/>
      <c r="L2" s="1904"/>
      <c r="M2" s="1427"/>
      <c r="N2" s="1427"/>
      <c r="O2" s="1427"/>
      <c r="P2" s="1427"/>
      <c r="Q2" s="1428"/>
      <c r="R2" s="1428"/>
      <c r="S2" s="1427"/>
      <c r="T2" s="1427"/>
      <c r="U2" s="1427"/>
      <c r="V2" s="1427"/>
      <c r="W2" s="1427"/>
      <c r="X2" s="1427"/>
      <c r="Y2" s="1427"/>
      <c r="Z2" s="2631"/>
      <c r="AA2" s="2631"/>
      <c r="AB2" s="2631"/>
    </row>
    <row r="3" spans="1:29" s="1071" customFormat="1" ht="13.5" thickBot="1">
      <c r="A3" s="1075"/>
      <c r="B3" s="1076"/>
      <c r="C3" s="1429" t="s">
        <v>3040</v>
      </c>
      <c r="D3" s="1430"/>
      <c r="E3" s="1430"/>
      <c r="F3" s="1431"/>
      <c r="G3" s="1431"/>
      <c r="H3" s="1431"/>
      <c r="I3" s="1431"/>
      <c r="J3" s="1431"/>
      <c r="K3" s="1431"/>
      <c r="L3" s="1905"/>
      <c r="M3" s="1431"/>
      <c r="N3" s="1431"/>
      <c r="O3" s="1431"/>
      <c r="P3" s="1431"/>
      <c r="Q3" s="1431"/>
      <c r="R3" s="1431"/>
      <c r="S3" s="1431"/>
      <c r="T3" s="1431"/>
      <c r="U3" s="1431"/>
      <c r="V3" s="1431"/>
      <c r="W3" s="1431"/>
      <c r="X3" s="1431"/>
      <c r="Y3" s="1431"/>
      <c r="Z3" s="1431"/>
      <c r="AA3" s="1431"/>
      <c r="AB3" s="1079"/>
    </row>
    <row r="4" spans="1:29" ht="66.75" thickTop="1">
      <c r="A4" s="1432" t="s">
        <v>2879</v>
      </c>
      <c r="B4" s="1433" t="s">
        <v>273</v>
      </c>
      <c r="C4" s="1434" t="s">
        <v>3066</v>
      </c>
      <c r="D4" s="1434" t="s">
        <v>3067</v>
      </c>
      <c r="E4" s="1434" t="s">
        <v>3068</v>
      </c>
      <c r="F4" s="1434" t="s">
        <v>3069</v>
      </c>
      <c r="G4" s="1434" t="s">
        <v>3070</v>
      </c>
      <c r="H4" s="1434" t="s">
        <v>3071</v>
      </c>
      <c r="I4" s="1434" t="s">
        <v>3072</v>
      </c>
      <c r="J4" s="1434" t="s">
        <v>3073</v>
      </c>
      <c r="K4" s="1434" t="s">
        <v>3074</v>
      </c>
      <c r="L4" s="1906" t="s">
        <v>3075</v>
      </c>
      <c r="M4" s="1434" t="s">
        <v>3076</v>
      </c>
      <c r="N4" s="1434" t="s">
        <v>3077</v>
      </c>
      <c r="O4" s="1434" t="s">
        <v>3078</v>
      </c>
      <c r="P4" s="1434" t="s">
        <v>3079</v>
      </c>
      <c r="Q4" s="1434" t="s">
        <v>3080</v>
      </c>
      <c r="R4" s="1434" t="s">
        <v>3081</v>
      </c>
      <c r="S4" s="1434" t="s">
        <v>3082</v>
      </c>
      <c r="T4" s="1434" t="s">
        <v>3083</v>
      </c>
      <c r="U4" s="1434" t="s">
        <v>3084</v>
      </c>
      <c r="V4" s="1434" t="s">
        <v>3085</v>
      </c>
      <c r="W4" s="1434" t="s">
        <v>3086</v>
      </c>
      <c r="X4" s="1434" t="s">
        <v>3087</v>
      </c>
      <c r="Y4" s="1434" t="s">
        <v>3088</v>
      </c>
      <c r="Z4" s="1434" t="s">
        <v>3089</v>
      </c>
      <c r="AA4" s="1434" t="s">
        <v>3090</v>
      </c>
      <c r="AB4" s="1435" t="s">
        <v>3091</v>
      </c>
    </row>
    <row r="5" spans="1:29" ht="14.25" customHeight="1" thickBot="1">
      <c r="A5" s="1777" t="s">
        <v>2728</v>
      </c>
      <c r="B5" s="1436"/>
      <c r="C5" s="1437" t="s">
        <v>3092</v>
      </c>
      <c r="D5" s="1437" t="s">
        <v>3093</v>
      </c>
      <c r="E5" s="1438" t="s">
        <v>3094</v>
      </c>
      <c r="F5" s="1438" t="s">
        <v>3095</v>
      </c>
      <c r="G5" s="1438" t="s">
        <v>3096</v>
      </c>
      <c r="H5" s="1438" t="s">
        <v>3097</v>
      </c>
      <c r="I5" s="1438" t="s">
        <v>3098</v>
      </c>
      <c r="J5" s="1438" t="s">
        <v>3099</v>
      </c>
      <c r="K5" s="1438" t="s">
        <v>3100</v>
      </c>
      <c r="L5" s="1907" t="s">
        <v>3101</v>
      </c>
      <c r="M5" s="1438" t="s">
        <v>3102</v>
      </c>
      <c r="N5" s="1438" t="s">
        <v>3103</v>
      </c>
      <c r="O5" s="1438" t="s">
        <v>3104</v>
      </c>
      <c r="P5" s="1437" t="s">
        <v>3105</v>
      </c>
      <c r="Q5" s="1437" t="s">
        <v>3106</v>
      </c>
      <c r="R5" s="1437" t="s">
        <v>3107</v>
      </c>
      <c r="S5" s="1437" t="s">
        <v>3108</v>
      </c>
      <c r="T5" s="1437" t="s">
        <v>3109</v>
      </c>
      <c r="U5" s="1437" t="s">
        <v>3110</v>
      </c>
      <c r="V5" s="1437" t="s">
        <v>3111</v>
      </c>
      <c r="W5" s="1437" t="s">
        <v>3112</v>
      </c>
      <c r="X5" s="1437" t="s">
        <v>3113</v>
      </c>
      <c r="Y5" s="1437" t="s">
        <v>3114</v>
      </c>
      <c r="Z5" s="1438" t="s">
        <v>3115</v>
      </c>
      <c r="AA5" s="1438" t="s">
        <v>3116</v>
      </c>
      <c r="AB5" s="1439" t="s">
        <v>32</v>
      </c>
    </row>
    <row r="6" spans="1:29" ht="15" hidden="1" customHeight="1" thickTop="1" thickBot="1">
      <c r="A6" s="1463"/>
      <c r="B6" s="1415"/>
      <c r="C6" s="1525">
        <v>0</v>
      </c>
      <c r="D6" s="1525">
        <v>0</v>
      </c>
      <c r="E6" s="1525">
        <v>0</v>
      </c>
      <c r="F6" s="1525">
        <v>0</v>
      </c>
      <c r="G6" s="1525">
        <v>0</v>
      </c>
      <c r="H6" s="1525">
        <v>0</v>
      </c>
      <c r="I6" s="1525">
        <v>0</v>
      </c>
      <c r="J6" s="1525">
        <v>0</v>
      </c>
      <c r="K6" s="1525">
        <v>0</v>
      </c>
      <c r="L6" s="1908"/>
      <c r="M6" s="1525">
        <v>0</v>
      </c>
      <c r="N6" s="1525">
        <v>0</v>
      </c>
      <c r="O6" s="1525">
        <v>0</v>
      </c>
      <c r="P6" s="1525">
        <v>0</v>
      </c>
      <c r="Q6" s="1525">
        <v>0</v>
      </c>
      <c r="R6" s="1525">
        <v>0</v>
      </c>
      <c r="S6" s="1525">
        <v>0</v>
      </c>
      <c r="T6" s="1525">
        <v>0</v>
      </c>
      <c r="U6" s="1525">
        <v>0</v>
      </c>
      <c r="V6" s="1525">
        <v>0</v>
      </c>
      <c r="W6" s="1525">
        <v>0</v>
      </c>
      <c r="X6" s="1525">
        <v>0</v>
      </c>
      <c r="Y6" s="1525">
        <v>0</v>
      </c>
      <c r="Z6" s="1525">
        <v>0</v>
      </c>
      <c r="AA6" s="1525">
        <v>0</v>
      </c>
      <c r="AB6" s="1768">
        <v>0</v>
      </c>
    </row>
    <row r="7" spans="1:29" ht="13.5" customHeight="1" thickTop="1">
      <c r="A7" s="1199" t="str">
        <f>'t1'!A7</f>
        <v>direttore generale</v>
      </c>
      <c r="B7" s="1200" t="str">
        <f>'t1'!B7</f>
        <v>0D0097</v>
      </c>
      <c r="C7" s="2048"/>
      <c r="D7" s="2048"/>
      <c r="E7" s="2048"/>
      <c r="F7" s="2048"/>
      <c r="G7" s="2048"/>
      <c r="H7" s="2048">
        <v>30987</v>
      </c>
      <c r="I7" s="2048"/>
      <c r="J7" s="2048"/>
      <c r="K7" s="2048"/>
      <c r="L7" s="2048"/>
      <c r="M7" s="2048"/>
      <c r="N7" s="2048"/>
      <c r="O7" s="2048"/>
      <c r="P7" s="2048"/>
      <c r="Q7" s="2048"/>
      <c r="R7" s="2048"/>
      <c r="S7" s="2048"/>
      <c r="T7" s="2048"/>
      <c r="U7" s="2048"/>
      <c r="V7" s="2048"/>
      <c r="W7" s="2048"/>
      <c r="X7" s="2048"/>
      <c r="Y7" s="2048"/>
      <c r="Z7" s="2048"/>
      <c r="AA7" s="2048"/>
      <c r="AB7" s="1440">
        <f>SUM(C7:AA7)</f>
        <v>30987</v>
      </c>
      <c r="AC7" s="1070">
        <f>'t1'!N7</f>
        <v>1</v>
      </c>
    </row>
    <row r="8" spans="1:29" ht="13.5" customHeight="1">
      <c r="A8" s="1173" t="str">
        <f>'t1'!A8</f>
        <v>direttore sanitario</v>
      </c>
      <c r="B8" s="1174" t="str">
        <f>'t1'!B8</f>
        <v>0D0482</v>
      </c>
      <c r="C8" s="2048"/>
      <c r="D8" s="2048"/>
      <c r="E8" s="2048"/>
      <c r="F8" s="2048"/>
      <c r="G8" s="2048"/>
      <c r="H8" s="2048">
        <v>55777</v>
      </c>
      <c r="I8" s="2048"/>
      <c r="J8" s="2048"/>
      <c r="K8" s="2048"/>
      <c r="L8" s="2048"/>
      <c r="M8" s="2048"/>
      <c r="N8" s="2048"/>
      <c r="O8" s="2048"/>
      <c r="P8" s="2048"/>
      <c r="Q8" s="2048"/>
      <c r="R8" s="2048"/>
      <c r="S8" s="2048"/>
      <c r="T8" s="2048"/>
      <c r="U8" s="2048"/>
      <c r="V8" s="2048"/>
      <c r="W8" s="2048"/>
      <c r="X8" s="2048"/>
      <c r="Y8" s="2048"/>
      <c r="Z8" s="2048"/>
      <c r="AA8" s="2048"/>
      <c r="AB8" s="1440">
        <f>SUM(C8:AA8)</f>
        <v>55777</v>
      </c>
      <c r="AC8" s="1070">
        <f>'t1'!N8</f>
        <v>1</v>
      </c>
    </row>
    <row r="9" spans="1:29" ht="13.5" customHeight="1">
      <c r="A9" s="1173" t="str">
        <f>'t1'!A9</f>
        <v>direttore amministrativo</v>
      </c>
      <c r="B9" s="1174" t="str">
        <f>'t1'!B9</f>
        <v>0D0163</v>
      </c>
      <c r="C9" s="2048"/>
      <c r="D9" s="2048"/>
      <c r="E9" s="2048"/>
      <c r="F9" s="2048"/>
      <c r="G9" s="2048"/>
      <c r="H9" s="2048">
        <v>24790</v>
      </c>
      <c r="I9" s="2048"/>
      <c r="J9" s="2048"/>
      <c r="K9" s="2048"/>
      <c r="L9" s="2048"/>
      <c r="M9" s="2048"/>
      <c r="N9" s="2048"/>
      <c r="O9" s="2048"/>
      <c r="P9" s="2048"/>
      <c r="Q9" s="2048"/>
      <c r="R9" s="2048"/>
      <c r="S9" s="2048"/>
      <c r="T9" s="2048"/>
      <c r="U9" s="2048"/>
      <c r="V9" s="2048"/>
      <c r="W9" s="2048"/>
      <c r="X9" s="2048"/>
      <c r="Y9" s="2048"/>
      <c r="Z9" s="2048"/>
      <c r="AA9" s="2048"/>
      <c r="AB9" s="1440">
        <f t="shared" ref="AB9:AB71" si="0">SUM(C9:AA9)</f>
        <v>24790</v>
      </c>
      <c r="AC9" s="1070">
        <f>'t1'!N9</f>
        <v>1</v>
      </c>
    </row>
    <row r="10" spans="1:29" ht="13.5" customHeight="1">
      <c r="A10" s="1173" t="str">
        <f>'t1'!A10</f>
        <v>direttore dei servizi sociali</v>
      </c>
      <c r="B10" s="1174" t="str">
        <f>'t1'!B10</f>
        <v>0D0484</v>
      </c>
      <c r="C10" s="2048"/>
      <c r="D10" s="2048"/>
      <c r="E10" s="2048"/>
      <c r="F10" s="2048"/>
      <c r="G10" s="2048"/>
      <c r="H10" s="2048"/>
      <c r="I10" s="2048"/>
      <c r="J10" s="2048"/>
      <c r="K10" s="2048"/>
      <c r="L10" s="2048"/>
      <c r="M10" s="2048"/>
      <c r="N10" s="2048"/>
      <c r="O10" s="2048"/>
      <c r="P10" s="2048"/>
      <c r="Q10" s="2048"/>
      <c r="R10" s="2048"/>
      <c r="S10" s="2048"/>
      <c r="T10" s="2048"/>
      <c r="U10" s="2048"/>
      <c r="V10" s="2048"/>
      <c r="W10" s="2048"/>
      <c r="X10" s="2048"/>
      <c r="Y10" s="2048"/>
      <c r="Z10" s="2048"/>
      <c r="AA10" s="2048"/>
      <c r="AB10" s="1440">
        <f t="shared" si="0"/>
        <v>0</v>
      </c>
      <c r="AC10" s="1070">
        <f>'t1'!N10</f>
        <v>0</v>
      </c>
    </row>
    <row r="11" spans="1:29" ht="13.5" customHeight="1">
      <c r="A11" s="1173" t="str">
        <f>'t1'!A11</f>
        <v>dir. medico con inc. di struttura complessa (rapp. esclusivo)</v>
      </c>
      <c r="B11" s="1174" t="str">
        <f>'t1'!B11</f>
        <v>SD0E33</v>
      </c>
      <c r="C11" s="2048">
        <v>3159</v>
      </c>
      <c r="D11" s="2048">
        <v>102494</v>
      </c>
      <c r="E11" s="2048">
        <v>185396</v>
      </c>
      <c r="F11" s="2048">
        <v>142532</v>
      </c>
      <c r="G11" s="2048">
        <v>36850</v>
      </c>
      <c r="H11" s="2048">
        <v>93653</v>
      </c>
      <c r="I11" s="2048">
        <v>84265</v>
      </c>
      <c r="J11" s="2048"/>
      <c r="K11" s="2048">
        <v>14461</v>
      </c>
      <c r="L11" s="2048"/>
      <c r="M11" s="2048"/>
      <c r="N11" s="2048"/>
      <c r="O11" s="2048"/>
      <c r="P11" s="2048"/>
      <c r="Q11" s="2048">
        <v>5222</v>
      </c>
      <c r="R11" s="2048"/>
      <c r="S11" s="2048"/>
      <c r="T11" s="2048"/>
      <c r="U11" s="2048"/>
      <c r="V11" s="2048"/>
      <c r="W11" s="2048"/>
      <c r="X11" s="2048"/>
      <c r="Y11" s="2048"/>
      <c r="Z11" s="2048">
        <v>18804</v>
      </c>
      <c r="AA11" s="2048"/>
      <c r="AB11" s="1440">
        <f t="shared" si="0"/>
        <v>686836</v>
      </c>
      <c r="AC11" s="1070">
        <f>'t1'!N11</f>
        <v>1</v>
      </c>
    </row>
    <row r="12" spans="1:29" ht="13.5" customHeight="1">
      <c r="A12" s="1173" t="str">
        <f>'t1'!A12</f>
        <v>dir. medico con inc. di struttura complessa (rapp. non escl.)</v>
      </c>
      <c r="B12" s="1174" t="str">
        <f>'t1'!B12</f>
        <v>SD0N33</v>
      </c>
      <c r="C12" s="2048">
        <v>1453</v>
      </c>
      <c r="D12" s="2048">
        <v>47160</v>
      </c>
      <c r="E12" s="2048"/>
      <c r="F12" s="2048">
        <v>17536</v>
      </c>
      <c r="G12" s="2048">
        <v>6274</v>
      </c>
      <c r="H12" s="2048">
        <v>3999</v>
      </c>
      <c r="I12" s="2048">
        <v>38749</v>
      </c>
      <c r="J12" s="2048"/>
      <c r="K12" s="2048"/>
      <c r="L12" s="2048"/>
      <c r="M12" s="2048"/>
      <c r="N12" s="2048"/>
      <c r="O12" s="2048"/>
      <c r="P12" s="2048">
        <v>24</v>
      </c>
      <c r="Q12" s="2048">
        <v>36</v>
      </c>
      <c r="R12" s="2048"/>
      <c r="S12" s="2048"/>
      <c r="T12" s="2048"/>
      <c r="U12" s="2048"/>
      <c r="V12" s="2048"/>
      <c r="W12" s="2048"/>
      <c r="X12" s="2048"/>
      <c r="Y12" s="2048"/>
      <c r="Z12" s="2048">
        <v>558</v>
      </c>
      <c r="AA12" s="2048"/>
      <c r="AB12" s="1440">
        <f t="shared" si="0"/>
        <v>115789</v>
      </c>
      <c r="AC12" s="1070">
        <f>'t1'!N12</f>
        <v>1</v>
      </c>
    </row>
    <row r="13" spans="1:29" ht="13.5" customHeight="1">
      <c r="A13" s="1173" t="str">
        <f>'t1'!A13</f>
        <v>dir. medico con incarico di struttura semplice (rapp. esclusivo)</v>
      </c>
      <c r="B13" s="1174" t="str">
        <f>'t1'!B13</f>
        <v>SD0E34</v>
      </c>
      <c r="C13" s="2048">
        <v>10483</v>
      </c>
      <c r="D13" s="2048"/>
      <c r="E13" s="2048">
        <v>441584</v>
      </c>
      <c r="F13" s="2048">
        <v>327381</v>
      </c>
      <c r="G13" s="2048">
        <v>19305</v>
      </c>
      <c r="H13" s="2048">
        <v>350948</v>
      </c>
      <c r="I13" s="2048">
        <v>279662</v>
      </c>
      <c r="J13" s="2048"/>
      <c r="K13" s="2048"/>
      <c r="L13" s="2048"/>
      <c r="M13" s="2048"/>
      <c r="N13" s="2048"/>
      <c r="O13" s="2048"/>
      <c r="P13" s="2048">
        <v>17881</v>
      </c>
      <c r="Q13" s="2048">
        <v>18790</v>
      </c>
      <c r="R13" s="2048"/>
      <c r="S13" s="2048"/>
      <c r="T13" s="2048"/>
      <c r="U13" s="2048"/>
      <c r="V13" s="2048"/>
      <c r="W13" s="2048">
        <v>3300</v>
      </c>
      <c r="X13" s="2048"/>
      <c r="Y13" s="2048"/>
      <c r="Z13" s="2048">
        <v>7202</v>
      </c>
      <c r="AA13" s="2048">
        <v>17639</v>
      </c>
      <c r="AB13" s="1440">
        <f t="shared" si="0"/>
        <v>1494175</v>
      </c>
      <c r="AC13" s="1070">
        <f>'t1'!N13</f>
        <v>1</v>
      </c>
    </row>
    <row r="14" spans="1:29" ht="13.5" customHeight="1">
      <c r="A14" s="1173" t="str">
        <f>'t1'!A14</f>
        <v>dir. medico con incarico di struttura semplice (rapp. non escl.)</v>
      </c>
      <c r="B14" s="1174" t="str">
        <f>'t1'!B14</f>
        <v>SD0N34</v>
      </c>
      <c r="C14" s="2048">
        <v>436</v>
      </c>
      <c r="D14" s="2048"/>
      <c r="E14" s="2048"/>
      <c r="F14" s="2048">
        <v>3812</v>
      </c>
      <c r="G14" s="2048">
        <v>339</v>
      </c>
      <c r="H14" s="2048">
        <v>800</v>
      </c>
      <c r="I14" s="2048">
        <v>11626</v>
      </c>
      <c r="J14" s="2048"/>
      <c r="K14" s="2048"/>
      <c r="L14" s="2048"/>
      <c r="M14" s="2048"/>
      <c r="N14" s="2048"/>
      <c r="O14" s="2048"/>
      <c r="P14" s="2048">
        <v>2466</v>
      </c>
      <c r="Q14" s="2048">
        <v>237</v>
      </c>
      <c r="R14" s="2048"/>
      <c r="S14" s="2048"/>
      <c r="T14" s="2048"/>
      <c r="U14" s="2048"/>
      <c r="V14" s="2048"/>
      <c r="W14" s="2048">
        <v>350</v>
      </c>
      <c r="X14" s="2048"/>
      <c r="Y14" s="2048"/>
      <c r="Z14" s="2048">
        <v>100</v>
      </c>
      <c r="AA14" s="2048">
        <v>680</v>
      </c>
      <c r="AB14" s="1440">
        <f t="shared" si="0"/>
        <v>20846</v>
      </c>
      <c r="AC14" s="1070">
        <f>'t1'!N14</f>
        <v>1</v>
      </c>
    </row>
    <row r="15" spans="1:29" ht="13.5" customHeight="1">
      <c r="A15" s="1173" t="str">
        <f>'t1'!A15</f>
        <v>dir. medici con altri incar. prof.li (rapp. esclusivo)</v>
      </c>
      <c r="B15" s="1174" t="str">
        <f>'t1'!B15</f>
        <v>SD0035</v>
      </c>
      <c r="C15" s="2048">
        <v>46445</v>
      </c>
      <c r="D15" s="2048"/>
      <c r="E15" s="2048">
        <v>1510966</v>
      </c>
      <c r="F15" s="2048">
        <v>408286</v>
      </c>
      <c r="G15" s="2048">
        <v>128574</v>
      </c>
      <c r="H15" s="2048">
        <v>1724363</v>
      </c>
      <c r="I15" s="2048">
        <v>1239052</v>
      </c>
      <c r="J15" s="2048"/>
      <c r="K15" s="2048"/>
      <c r="L15" s="2048"/>
      <c r="M15" s="2048"/>
      <c r="N15" s="2048"/>
      <c r="O15" s="2048"/>
      <c r="P15" s="2048">
        <v>162383</v>
      </c>
      <c r="Q15" s="2048">
        <v>118566</v>
      </c>
      <c r="R15" s="2048"/>
      <c r="S15" s="2048"/>
      <c r="T15" s="2048"/>
      <c r="U15" s="2048"/>
      <c r="V15" s="2048"/>
      <c r="W15" s="2048">
        <v>38650</v>
      </c>
      <c r="X15" s="2048"/>
      <c r="Y15" s="2048"/>
      <c r="Z15" s="2048">
        <v>63554</v>
      </c>
      <c r="AA15" s="2048">
        <v>198601</v>
      </c>
      <c r="AB15" s="1440">
        <f t="shared" si="0"/>
        <v>5639440</v>
      </c>
      <c r="AC15" s="1070">
        <f>'t1'!N15</f>
        <v>1</v>
      </c>
    </row>
    <row r="16" spans="1:29" ht="13.5" customHeight="1">
      <c r="A16" s="1173" t="str">
        <f>'t1'!A16</f>
        <v>dir. medici con altri incar. prof.li (rapp. non escl.)</v>
      </c>
      <c r="B16" s="1174" t="str">
        <f>'t1'!B16</f>
        <v>SD0036</v>
      </c>
      <c r="C16" s="2048">
        <v>5247</v>
      </c>
      <c r="D16" s="2048"/>
      <c r="E16" s="2048"/>
      <c r="F16" s="2048">
        <v>8940</v>
      </c>
      <c r="G16" s="2048">
        <v>2559</v>
      </c>
      <c r="H16" s="2048">
        <v>15164</v>
      </c>
      <c r="I16" s="2048">
        <v>139973</v>
      </c>
      <c r="J16" s="2048"/>
      <c r="K16" s="2048"/>
      <c r="L16" s="2048"/>
      <c r="M16" s="2048">
        <v>639</v>
      </c>
      <c r="N16" s="2048"/>
      <c r="O16" s="2048"/>
      <c r="P16" s="2048">
        <v>36089</v>
      </c>
      <c r="Q16" s="2048">
        <v>5545</v>
      </c>
      <c r="R16" s="2048"/>
      <c r="S16" s="2048"/>
      <c r="T16" s="2048"/>
      <c r="U16" s="2048"/>
      <c r="V16" s="2048"/>
      <c r="W16" s="2048">
        <v>5600</v>
      </c>
      <c r="X16" s="2048"/>
      <c r="Y16" s="2048"/>
      <c r="Z16" s="2048">
        <v>1177</v>
      </c>
      <c r="AA16" s="2048">
        <v>23357</v>
      </c>
      <c r="AB16" s="1440">
        <f t="shared" si="0"/>
        <v>244290</v>
      </c>
      <c r="AC16" s="1070">
        <f>'t1'!N16</f>
        <v>1</v>
      </c>
    </row>
    <row r="17" spans="1:29" ht="13.5" customHeight="1">
      <c r="A17" s="1173" t="str">
        <f>'t1'!A17</f>
        <v>dir. medici a t.  determinato(art. 15-septies d.lgs. 502/92)</v>
      </c>
      <c r="B17" s="1174" t="str">
        <f>'t1'!B17</f>
        <v>SD0597</v>
      </c>
      <c r="C17" s="2048"/>
      <c r="D17" s="2048"/>
      <c r="E17" s="2048"/>
      <c r="F17" s="2048"/>
      <c r="G17" s="2048"/>
      <c r="H17" s="2048"/>
      <c r="I17" s="2048"/>
      <c r="J17" s="2048"/>
      <c r="K17" s="2048"/>
      <c r="L17" s="2048"/>
      <c r="M17" s="2048"/>
      <c r="N17" s="2048"/>
      <c r="O17" s="2048"/>
      <c r="P17" s="2048"/>
      <c r="Q17" s="2048"/>
      <c r="R17" s="2048"/>
      <c r="S17" s="2048"/>
      <c r="T17" s="2048"/>
      <c r="U17" s="2048"/>
      <c r="V17" s="2048"/>
      <c r="W17" s="2048"/>
      <c r="X17" s="2048"/>
      <c r="Y17" s="2048"/>
      <c r="Z17" s="2048"/>
      <c r="AA17" s="2048"/>
      <c r="AB17" s="1440">
        <f t="shared" si="0"/>
        <v>0</v>
      </c>
      <c r="AC17" s="1070">
        <f>'t1'!N17</f>
        <v>0</v>
      </c>
    </row>
    <row r="18" spans="1:29" ht="13.5" customHeight="1">
      <c r="A18" s="1173" t="str">
        <f>'t1'!A18</f>
        <v>veterinari con inc. di struttura complessa (rapp.esclusivo)</v>
      </c>
      <c r="B18" s="1174" t="str">
        <f>'t1'!B18</f>
        <v>SD0E74</v>
      </c>
      <c r="C18" s="2048"/>
      <c r="D18" s="2048"/>
      <c r="E18" s="2048"/>
      <c r="F18" s="2048"/>
      <c r="G18" s="2048"/>
      <c r="H18" s="2048"/>
      <c r="I18" s="2048"/>
      <c r="J18" s="2048"/>
      <c r="K18" s="2048"/>
      <c r="L18" s="2048"/>
      <c r="M18" s="2048"/>
      <c r="N18" s="2048"/>
      <c r="O18" s="2048"/>
      <c r="P18" s="2048"/>
      <c r="Q18" s="2048"/>
      <c r="R18" s="2048"/>
      <c r="S18" s="2048"/>
      <c r="T18" s="2048"/>
      <c r="U18" s="2048"/>
      <c r="V18" s="2048"/>
      <c r="W18" s="2048"/>
      <c r="X18" s="2048"/>
      <c r="Y18" s="2048"/>
      <c r="Z18" s="2048"/>
      <c r="AA18" s="2048"/>
      <c r="AB18" s="1440">
        <f t="shared" si="0"/>
        <v>0</v>
      </c>
      <c r="AC18" s="1070">
        <f>'t1'!N18</f>
        <v>0</v>
      </c>
    </row>
    <row r="19" spans="1:29" ht="13.5" customHeight="1">
      <c r="A19" s="1173" t="str">
        <f>'t1'!A19</f>
        <v>veterinari con inc. di struttura complessa (rapp. non escl.)</v>
      </c>
      <c r="B19" s="1174" t="str">
        <f>'t1'!B19</f>
        <v>SD0N74</v>
      </c>
      <c r="C19" s="2048"/>
      <c r="D19" s="2048"/>
      <c r="E19" s="2048"/>
      <c r="F19" s="2048"/>
      <c r="G19" s="2048"/>
      <c r="H19" s="2048"/>
      <c r="I19" s="2048"/>
      <c r="J19" s="2048"/>
      <c r="K19" s="2048"/>
      <c r="L19" s="2048"/>
      <c r="M19" s="2048"/>
      <c r="N19" s="2048"/>
      <c r="O19" s="2048"/>
      <c r="P19" s="2048"/>
      <c r="Q19" s="2048"/>
      <c r="R19" s="2048"/>
      <c r="S19" s="2048"/>
      <c r="T19" s="2048"/>
      <c r="U19" s="2048"/>
      <c r="V19" s="2048"/>
      <c r="W19" s="2048"/>
      <c r="X19" s="2048"/>
      <c r="Y19" s="2048"/>
      <c r="Z19" s="2048"/>
      <c r="AA19" s="2048"/>
      <c r="AB19" s="1440">
        <f t="shared" si="0"/>
        <v>0</v>
      </c>
      <c r="AC19" s="1070">
        <f>'t1'!N19</f>
        <v>0</v>
      </c>
    </row>
    <row r="20" spans="1:29" ht="13.5" customHeight="1">
      <c r="A20" s="1173" t="str">
        <f>'t1'!A20</f>
        <v>veterinari con inc. di struttura semplice (rapp. esclusivo)</v>
      </c>
      <c r="B20" s="1174" t="str">
        <f>'t1'!B20</f>
        <v>SD0E73</v>
      </c>
      <c r="C20" s="2048"/>
      <c r="D20" s="2048"/>
      <c r="E20" s="2048"/>
      <c r="F20" s="2048"/>
      <c r="G20" s="2048"/>
      <c r="H20" s="2048"/>
      <c r="I20" s="2048"/>
      <c r="J20" s="2048"/>
      <c r="K20" s="2048"/>
      <c r="L20" s="2048"/>
      <c r="M20" s="2048"/>
      <c r="N20" s="2048"/>
      <c r="O20" s="2048"/>
      <c r="P20" s="2048"/>
      <c r="Q20" s="2048"/>
      <c r="R20" s="2048"/>
      <c r="S20" s="2048"/>
      <c r="T20" s="2048"/>
      <c r="U20" s="2048"/>
      <c r="V20" s="2048"/>
      <c r="W20" s="2048"/>
      <c r="X20" s="2048"/>
      <c r="Y20" s="2048"/>
      <c r="Z20" s="2048"/>
      <c r="AA20" s="2048"/>
      <c r="AB20" s="1440">
        <f t="shared" si="0"/>
        <v>0</v>
      </c>
      <c r="AC20" s="1070">
        <f>'t1'!N20</f>
        <v>0</v>
      </c>
    </row>
    <row r="21" spans="1:29" ht="13.5" customHeight="1">
      <c r="A21" s="1173" t="str">
        <f>'t1'!A21</f>
        <v>veterinari con inc. di struttura semplice (rapp. non escl.)</v>
      </c>
      <c r="B21" s="1174" t="str">
        <f>'t1'!B21</f>
        <v>SD0N73</v>
      </c>
      <c r="C21" s="2048"/>
      <c r="D21" s="2048"/>
      <c r="E21" s="2048"/>
      <c r="F21" s="2048"/>
      <c r="G21" s="2048"/>
      <c r="H21" s="2048"/>
      <c r="I21" s="2048"/>
      <c r="J21" s="2048"/>
      <c r="K21" s="2048"/>
      <c r="L21" s="2048"/>
      <c r="M21" s="2048"/>
      <c r="N21" s="2048"/>
      <c r="O21" s="2048"/>
      <c r="P21" s="2048"/>
      <c r="Q21" s="2048"/>
      <c r="R21" s="2048"/>
      <c r="S21" s="2048"/>
      <c r="T21" s="2048"/>
      <c r="U21" s="2048"/>
      <c r="V21" s="2048"/>
      <c r="W21" s="2048"/>
      <c r="X21" s="2048"/>
      <c r="Y21" s="2048"/>
      <c r="Z21" s="2048"/>
      <c r="AA21" s="2048"/>
      <c r="AB21" s="1440">
        <f t="shared" si="0"/>
        <v>0</v>
      </c>
      <c r="AC21" s="1070">
        <f>'t1'!N21</f>
        <v>0</v>
      </c>
    </row>
    <row r="22" spans="1:29" ht="13.5" customHeight="1">
      <c r="A22" s="1173" t="str">
        <f>'t1'!A22</f>
        <v>veterinari con altri incar. prof.li (rapp. esclusivo)</v>
      </c>
      <c r="B22" s="1174" t="str">
        <f>'t1'!B22</f>
        <v>SD0A73</v>
      </c>
      <c r="C22" s="2048"/>
      <c r="D22" s="2048"/>
      <c r="E22" s="2048"/>
      <c r="F22" s="2048"/>
      <c r="G22" s="2048"/>
      <c r="H22" s="2048"/>
      <c r="I22" s="2048"/>
      <c r="J22" s="2048"/>
      <c r="K22" s="2048"/>
      <c r="L22" s="2048"/>
      <c r="M22" s="2048"/>
      <c r="N22" s="2048"/>
      <c r="O22" s="2048"/>
      <c r="P22" s="2048"/>
      <c r="Q22" s="2048"/>
      <c r="R22" s="2048"/>
      <c r="S22" s="2048"/>
      <c r="T22" s="2048"/>
      <c r="U22" s="2048"/>
      <c r="V22" s="2048"/>
      <c r="W22" s="2048"/>
      <c r="X22" s="2048"/>
      <c r="Y22" s="2048"/>
      <c r="Z22" s="2048"/>
      <c r="AA22" s="2048"/>
      <c r="AB22" s="1440">
        <f t="shared" si="0"/>
        <v>0</v>
      </c>
      <c r="AC22" s="1070">
        <f>'t1'!N22</f>
        <v>0</v>
      </c>
    </row>
    <row r="23" spans="1:29" ht="13.5" customHeight="1">
      <c r="A23" s="1173" t="str">
        <f>'t1'!A23</f>
        <v>veterinari con altri incar. prof.li (rapp. non escl.)</v>
      </c>
      <c r="B23" s="1174" t="str">
        <f>'t1'!B23</f>
        <v>SD0072</v>
      </c>
      <c r="C23" s="2048"/>
      <c r="D23" s="2048"/>
      <c r="E23" s="2048"/>
      <c r="F23" s="2048"/>
      <c r="G23" s="2048"/>
      <c r="H23" s="2048"/>
      <c r="I23" s="2048"/>
      <c r="J23" s="2048"/>
      <c r="K23" s="2048"/>
      <c r="L23" s="2048"/>
      <c r="M23" s="2048"/>
      <c r="N23" s="2048"/>
      <c r="O23" s="2048"/>
      <c r="P23" s="2048"/>
      <c r="Q23" s="2048"/>
      <c r="R23" s="2048"/>
      <c r="S23" s="2048"/>
      <c r="T23" s="2048"/>
      <c r="U23" s="2048"/>
      <c r="V23" s="2048"/>
      <c r="W23" s="2048"/>
      <c r="X23" s="2048"/>
      <c r="Y23" s="2048"/>
      <c r="Z23" s="2048"/>
      <c r="AA23" s="2048"/>
      <c r="AB23" s="1440">
        <f t="shared" si="0"/>
        <v>0</v>
      </c>
      <c r="AC23" s="1070">
        <f>'t1'!N23</f>
        <v>0</v>
      </c>
    </row>
    <row r="24" spans="1:29" ht="13.5" customHeight="1">
      <c r="A24" s="1173" t="str">
        <f>'t1'!A24</f>
        <v>veterinari a t. determinato (art. 15-septies d.lgs. 502/92)</v>
      </c>
      <c r="B24" s="1174" t="str">
        <f>'t1'!B24</f>
        <v>SD0598</v>
      </c>
      <c r="C24" s="2048"/>
      <c r="D24" s="2048"/>
      <c r="E24" s="2048"/>
      <c r="F24" s="2048"/>
      <c r="G24" s="2048"/>
      <c r="H24" s="2048"/>
      <c r="I24" s="2048"/>
      <c r="J24" s="2048"/>
      <c r="K24" s="2048"/>
      <c r="L24" s="2048"/>
      <c r="M24" s="2048"/>
      <c r="N24" s="2048"/>
      <c r="O24" s="2048"/>
      <c r="P24" s="2048"/>
      <c r="Q24" s="2048"/>
      <c r="R24" s="2048"/>
      <c r="S24" s="2048"/>
      <c r="T24" s="2048"/>
      <c r="U24" s="2048"/>
      <c r="V24" s="2048"/>
      <c r="W24" s="2048"/>
      <c r="X24" s="2048"/>
      <c r="Y24" s="2048"/>
      <c r="Z24" s="2048"/>
      <c r="AA24" s="2048"/>
      <c r="AB24" s="1440">
        <f t="shared" si="0"/>
        <v>0</v>
      </c>
      <c r="AC24" s="1070">
        <f>'t1'!N24</f>
        <v>0</v>
      </c>
    </row>
    <row r="25" spans="1:29" ht="13.5" customHeight="1">
      <c r="A25" s="1173" t="str">
        <f>'t1'!A25</f>
        <v>odontoiatri con inc. di struttura complessa (rapp. esclusivo)</v>
      </c>
      <c r="B25" s="1174" t="str">
        <f>'t1'!B25</f>
        <v>SD0E49</v>
      </c>
      <c r="C25" s="2048"/>
      <c r="D25" s="2048"/>
      <c r="E25" s="2048"/>
      <c r="F25" s="2048"/>
      <c r="G25" s="2048"/>
      <c r="H25" s="2048"/>
      <c r="I25" s="2048"/>
      <c r="J25" s="2048"/>
      <c r="K25" s="2048"/>
      <c r="L25" s="2048"/>
      <c r="M25" s="2048"/>
      <c r="N25" s="2048"/>
      <c r="O25" s="2048"/>
      <c r="P25" s="2048"/>
      <c r="Q25" s="2048"/>
      <c r="R25" s="2048"/>
      <c r="S25" s="2048"/>
      <c r="T25" s="2048"/>
      <c r="U25" s="2048"/>
      <c r="V25" s="2048"/>
      <c r="W25" s="2048"/>
      <c r="X25" s="2048"/>
      <c r="Y25" s="2048"/>
      <c r="Z25" s="2048"/>
      <c r="AA25" s="2048"/>
      <c r="AB25" s="1440">
        <f t="shared" si="0"/>
        <v>0</v>
      </c>
      <c r="AC25" s="1070">
        <f>'t1'!N25</f>
        <v>0</v>
      </c>
    </row>
    <row r="26" spans="1:29" ht="13.5" customHeight="1">
      <c r="A26" s="1173" t="str">
        <f>'t1'!A26</f>
        <v>odontoiatri con inc. di struttura complessa (rapp. non escl.)</v>
      </c>
      <c r="B26" s="1174" t="str">
        <f>'t1'!B26</f>
        <v>SD0N49</v>
      </c>
      <c r="C26" s="2048"/>
      <c r="D26" s="2048"/>
      <c r="E26" s="2048"/>
      <c r="F26" s="2048"/>
      <c r="G26" s="2048"/>
      <c r="H26" s="2048"/>
      <c r="I26" s="2048"/>
      <c r="J26" s="2048"/>
      <c r="K26" s="2048"/>
      <c r="L26" s="2048"/>
      <c r="M26" s="2048"/>
      <c r="N26" s="2048"/>
      <c r="O26" s="2048"/>
      <c r="P26" s="2048"/>
      <c r="Q26" s="2048"/>
      <c r="R26" s="2048"/>
      <c r="S26" s="2048"/>
      <c r="T26" s="2048"/>
      <c r="U26" s="2048"/>
      <c r="V26" s="2048"/>
      <c r="W26" s="2048"/>
      <c r="X26" s="2048"/>
      <c r="Y26" s="2048"/>
      <c r="Z26" s="2048"/>
      <c r="AA26" s="2048"/>
      <c r="AB26" s="1440">
        <f t="shared" si="0"/>
        <v>0</v>
      </c>
      <c r="AC26" s="1070">
        <f>'t1'!N26</f>
        <v>0</v>
      </c>
    </row>
    <row r="27" spans="1:29" ht="13.5" customHeight="1">
      <c r="A27" s="1173" t="str">
        <f>'t1'!A27</f>
        <v>odontoiatri con inc. di struttura semplice (rapp. esclusivo)</v>
      </c>
      <c r="B27" s="1174" t="str">
        <f>'t1'!B27</f>
        <v>SD0E48</v>
      </c>
      <c r="C27" s="2048"/>
      <c r="D27" s="2048"/>
      <c r="E27" s="2048"/>
      <c r="F27" s="2048"/>
      <c r="G27" s="2048"/>
      <c r="H27" s="2048"/>
      <c r="I27" s="2048"/>
      <c r="J27" s="2048"/>
      <c r="K27" s="2048"/>
      <c r="L27" s="2048"/>
      <c r="M27" s="2048"/>
      <c r="N27" s="2048"/>
      <c r="O27" s="2048"/>
      <c r="P27" s="2048"/>
      <c r="Q27" s="2048"/>
      <c r="R27" s="2048"/>
      <c r="S27" s="2048"/>
      <c r="T27" s="2048"/>
      <c r="U27" s="2048"/>
      <c r="V27" s="2048"/>
      <c r="W27" s="2048"/>
      <c r="X27" s="2048"/>
      <c r="Y27" s="2048"/>
      <c r="Z27" s="2048"/>
      <c r="AA27" s="2048"/>
      <c r="AB27" s="1440">
        <f t="shared" si="0"/>
        <v>0</v>
      </c>
      <c r="AC27" s="1070">
        <f>'t1'!N27</f>
        <v>0</v>
      </c>
    </row>
    <row r="28" spans="1:29" ht="13.5" customHeight="1">
      <c r="A28" s="1173" t="str">
        <f>'t1'!A28</f>
        <v>odontoiatri con inc. di struttura semplice (rapp. non escl.)</v>
      </c>
      <c r="B28" s="1174" t="str">
        <f>'t1'!B28</f>
        <v>SD0N48</v>
      </c>
      <c r="C28" s="2048"/>
      <c r="D28" s="2048"/>
      <c r="E28" s="2048"/>
      <c r="F28" s="2048"/>
      <c r="G28" s="2048"/>
      <c r="H28" s="2048"/>
      <c r="I28" s="2048"/>
      <c r="J28" s="2048"/>
      <c r="K28" s="2048"/>
      <c r="L28" s="2048"/>
      <c r="M28" s="2048"/>
      <c r="N28" s="2048"/>
      <c r="O28" s="2048"/>
      <c r="P28" s="2048"/>
      <c r="Q28" s="2048"/>
      <c r="R28" s="2048"/>
      <c r="S28" s="2048"/>
      <c r="T28" s="2048"/>
      <c r="U28" s="2048"/>
      <c r="V28" s="2048"/>
      <c r="W28" s="2048"/>
      <c r="X28" s="2048"/>
      <c r="Y28" s="2048"/>
      <c r="Z28" s="2048"/>
      <c r="AA28" s="2048"/>
      <c r="AB28" s="1440">
        <f t="shared" si="0"/>
        <v>0</v>
      </c>
      <c r="AC28" s="1070">
        <f>'t1'!N28</f>
        <v>0</v>
      </c>
    </row>
    <row r="29" spans="1:29" ht="13.5" customHeight="1">
      <c r="A29" s="1173" t="str">
        <f>'t1'!A29</f>
        <v>odontoiatri con altri incar. prof.li (rapp. esclusivo)</v>
      </c>
      <c r="B29" s="1174" t="str">
        <f>'t1'!B29</f>
        <v>SD0A48</v>
      </c>
      <c r="C29" s="2048"/>
      <c r="D29" s="2048"/>
      <c r="E29" s="2048"/>
      <c r="F29" s="2048"/>
      <c r="G29" s="2048"/>
      <c r="H29" s="2048"/>
      <c r="I29" s="2048"/>
      <c r="J29" s="2048"/>
      <c r="K29" s="2048"/>
      <c r="L29" s="2048"/>
      <c r="M29" s="2048"/>
      <c r="N29" s="2048"/>
      <c r="O29" s="2048"/>
      <c r="P29" s="2048"/>
      <c r="Q29" s="2048"/>
      <c r="R29" s="2048"/>
      <c r="S29" s="2048"/>
      <c r="T29" s="2048"/>
      <c r="U29" s="2048"/>
      <c r="V29" s="2048"/>
      <c r="W29" s="2048"/>
      <c r="X29" s="2048"/>
      <c r="Y29" s="2048"/>
      <c r="Z29" s="2048"/>
      <c r="AA29" s="2048"/>
      <c r="AB29" s="1440">
        <f t="shared" si="0"/>
        <v>0</v>
      </c>
      <c r="AC29" s="1070">
        <f>'t1'!N29</f>
        <v>0</v>
      </c>
    </row>
    <row r="30" spans="1:29" ht="13.5" customHeight="1">
      <c r="A30" s="1173" t="str">
        <f>'t1'!A30</f>
        <v>odontoiatri con altri incar. prof.li (rapp. non escl.)</v>
      </c>
      <c r="B30" s="1174" t="str">
        <f>'t1'!B30</f>
        <v>SD0047</v>
      </c>
      <c r="C30" s="2048"/>
      <c r="D30" s="2048"/>
      <c r="E30" s="2048"/>
      <c r="F30" s="2048"/>
      <c r="G30" s="2048"/>
      <c r="H30" s="2048"/>
      <c r="I30" s="2048"/>
      <c r="J30" s="2048"/>
      <c r="K30" s="2048"/>
      <c r="L30" s="2048"/>
      <c r="M30" s="2048"/>
      <c r="N30" s="2048"/>
      <c r="O30" s="2048"/>
      <c r="P30" s="2048"/>
      <c r="Q30" s="2048"/>
      <c r="R30" s="2048"/>
      <c r="S30" s="2048"/>
      <c r="T30" s="2048"/>
      <c r="U30" s="2048"/>
      <c r="V30" s="2048"/>
      <c r="W30" s="2048"/>
      <c r="X30" s="2048"/>
      <c r="Y30" s="2048"/>
      <c r="Z30" s="2048"/>
      <c r="AA30" s="2048"/>
      <c r="AB30" s="1440">
        <f t="shared" si="0"/>
        <v>0</v>
      </c>
      <c r="AC30" s="1070">
        <f>'t1'!N30</f>
        <v>0</v>
      </c>
    </row>
    <row r="31" spans="1:29" ht="13.5" customHeight="1">
      <c r="A31" s="1173" t="str">
        <f>'t1'!A31</f>
        <v>odontoiatri a t. determinato (art. 15-septies d.lgs. 502/92)</v>
      </c>
      <c r="B31" s="1174" t="str">
        <f>'t1'!B31</f>
        <v>SD0599</v>
      </c>
      <c r="C31" s="2048"/>
      <c r="D31" s="2048"/>
      <c r="E31" s="2048"/>
      <c r="F31" s="2048"/>
      <c r="G31" s="2048"/>
      <c r="H31" s="2048"/>
      <c r="I31" s="2048"/>
      <c r="J31" s="2048"/>
      <c r="K31" s="2048"/>
      <c r="L31" s="2048"/>
      <c r="M31" s="2048"/>
      <c r="N31" s="2048"/>
      <c r="O31" s="2048"/>
      <c r="P31" s="2048"/>
      <c r="Q31" s="2048"/>
      <c r="R31" s="2048"/>
      <c r="S31" s="2048"/>
      <c r="T31" s="2048"/>
      <c r="U31" s="2048"/>
      <c r="V31" s="2048"/>
      <c r="W31" s="2048"/>
      <c r="X31" s="2048"/>
      <c r="Y31" s="2048"/>
      <c r="Z31" s="2048"/>
      <c r="AA31" s="2048"/>
      <c r="AB31" s="1440">
        <f t="shared" si="0"/>
        <v>0</v>
      </c>
      <c r="AC31" s="1070">
        <f>'t1'!N31</f>
        <v>0</v>
      </c>
    </row>
    <row r="32" spans="1:29" ht="13.5" customHeight="1">
      <c r="A32" s="1173" t="str">
        <f>'t1'!A32</f>
        <v>farmacisti con incarico di struttura complessa (rapp. esclusivo)</v>
      </c>
      <c r="B32" s="1174" t="str">
        <f>'t1'!B32</f>
        <v>SD0E39</v>
      </c>
      <c r="C32" s="2048">
        <v>266</v>
      </c>
      <c r="D32" s="2048">
        <v>8646</v>
      </c>
      <c r="E32" s="2048">
        <v>15631</v>
      </c>
      <c r="F32" s="2048">
        <v>17428</v>
      </c>
      <c r="G32" s="2048">
        <v>2639</v>
      </c>
      <c r="H32" s="2048">
        <v>7896</v>
      </c>
      <c r="I32" s="2048"/>
      <c r="J32" s="2048"/>
      <c r="K32" s="2048"/>
      <c r="L32" s="2048"/>
      <c r="M32" s="2048"/>
      <c r="N32" s="2048"/>
      <c r="O32" s="2048"/>
      <c r="P32" s="2048"/>
      <c r="Q32" s="2048">
        <v>22</v>
      </c>
      <c r="R32" s="2048"/>
      <c r="S32" s="2048"/>
      <c r="T32" s="2048"/>
      <c r="U32" s="2048"/>
      <c r="V32" s="2048"/>
      <c r="W32" s="2048"/>
      <c r="X32" s="2048"/>
      <c r="Y32" s="2048"/>
      <c r="Z32" s="2048">
        <v>254</v>
      </c>
      <c r="AA32" s="2048"/>
      <c r="AB32" s="1440">
        <f t="shared" si="0"/>
        <v>52782</v>
      </c>
      <c r="AC32" s="1070">
        <f>'t1'!N32</f>
        <v>1</v>
      </c>
    </row>
    <row r="33" spans="1:29" ht="13.5" customHeight="1">
      <c r="A33" s="1173" t="str">
        <f>'t1'!A33</f>
        <v>farmacisti con incarico di struttura complessa (rapp. non escl.)</v>
      </c>
      <c r="B33" s="1174" t="str">
        <f>'t1'!B33</f>
        <v>SD0N39</v>
      </c>
      <c r="C33" s="2048"/>
      <c r="D33" s="2048"/>
      <c r="E33" s="2048"/>
      <c r="F33" s="2048"/>
      <c r="G33" s="2048"/>
      <c r="H33" s="2048"/>
      <c r="I33" s="2048"/>
      <c r="J33" s="2048"/>
      <c r="K33" s="2048"/>
      <c r="L33" s="2048"/>
      <c r="M33" s="2048"/>
      <c r="N33" s="2048"/>
      <c r="O33" s="2048"/>
      <c r="P33" s="2048"/>
      <c r="Q33" s="2048"/>
      <c r="R33" s="2048"/>
      <c r="S33" s="2048"/>
      <c r="T33" s="2048"/>
      <c r="U33" s="2048"/>
      <c r="V33" s="2048"/>
      <c r="W33" s="2048"/>
      <c r="X33" s="2048"/>
      <c r="Y33" s="2048"/>
      <c r="Z33" s="2048"/>
      <c r="AA33" s="2048"/>
      <c r="AB33" s="1440">
        <f t="shared" si="0"/>
        <v>0</v>
      </c>
      <c r="AC33" s="1070">
        <f>'t1'!N33</f>
        <v>0</v>
      </c>
    </row>
    <row r="34" spans="1:29" ht="13.5" customHeight="1">
      <c r="A34" s="1173" t="str">
        <f>'t1'!A34</f>
        <v>farmacisti con incarico di struttura semplice (rapp. esclusivo)</v>
      </c>
      <c r="B34" s="1174" t="str">
        <f>'t1'!B34</f>
        <v>SD0E38</v>
      </c>
      <c r="C34" s="2048">
        <v>872</v>
      </c>
      <c r="D34" s="2048"/>
      <c r="E34" s="2048">
        <v>36546</v>
      </c>
      <c r="F34" s="2048">
        <v>41394</v>
      </c>
      <c r="G34" s="2048">
        <v>3870</v>
      </c>
      <c r="H34" s="2048">
        <v>25842</v>
      </c>
      <c r="I34" s="2048"/>
      <c r="J34" s="2048"/>
      <c r="K34" s="2048"/>
      <c r="L34" s="2048"/>
      <c r="M34" s="2048"/>
      <c r="N34" s="2048"/>
      <c r="O34" s="2048"/>
      <c r="P34" s="2048"/>
      <c r="Q34" s="2048"/>
      <c r="R34" s="2048"/>
      <c r="S34" s="2048"/>
      <c r="T34" s="2048"/>
      <c r="U34" s="2048"/>
      <c r="V34" s="2048"/>
      <c r="W34" s="2048"/>
      <c r="X34" s="2048"/>
      <c r="Y34" s="2048"/>
      <c r="Z34" s="2048">
        <v>526</v>
      </c>
      <c r="AA34" s="2048">
        <v>146</v>
      </c>
      <c r="AB34" s="1440">
        <f t="shared" si="0"/>
        <v>109196</v>
      </c>
      <c r="AC34" s="1070">
        <f>'t1'!N34</f>
        <v>1</v>
      </c>
    </row>
    <row r="35" spans="1:29" ht="13.5" customHeight="1">
      <c r="A35" s="1173" t="str">
        <f>'t1'!A35</f>
        <v>farmacisti con incarico di struttura semplice (rapp. non escl.)</v>
      </c>
      <c r="B35" s="1174" t="str">
        <f>'t1'!B35</f>
        <v>SD0N38</v>
      </c>
      <c r="C35" s="2048"/>
      <c r="D35" s="2048"/>
      <c r="E35" s="2048"/>
      <c r="F35" s="2048"/>
      <c r="G35" s="2048"/>
      <c r="H35" s="2048"/>
      <c r="I35" s="2048"/>
      <c r="J35" s="2048"/>
      <c r="K35" s="2048"/>
      <c r="L35" s="2048"/>
      <c r="M35" s="2048"/>
      <c r="N35" s="2048"/>
      <c r="O35" s="2048"/>
      <c r="P35" s="2048"/>
      <c r="Q35" s="2048"/>
      <c r="R35" s="2048"/>
      <c r="S35" s="2048"/>
      <c r="T35" s="2048"/>
      <c r="U35" s="2048"/>
      <c r="V35" s="2048"/>
      <c r="W35" s="2048"/>
      <c r="X35" s="2048"/>
      <c r="Y35" s="2048"/>
      <c r="Z35" s="2048"/>
      <c r="AA35" s="2048"/>
      <c r="AB35" s="1440">
        <f t="shared" si="0"/>
        <v>0</v>
      </c>
      <c r="AC35" s="1070">
        <f>'t1'!N35</f>
        <v>0</v>
      </c>
    </row>
    <row r="36" spans="1:29" ht="13.5" customHeight="1">
      <c r="A36" s="1173" t="str">
        <f>'t1'!A36</f>
        <v>farmacisti con altri incar. prof.li (rapp. esclusivo)</v>
      </c>
      <c r="B36" s="1174" t="str">
        <f>'t1'!B36</f>
        <v>SD0A38</v>
      </c>
      <c r="C36" s="2048">
        <v>1451</v>
      </c>
      <c r="D36" s="2048"/>
      <c r="E36" s="2048">
        <v>32642</v>
      </c>
      <c r="F36" s="2048">
        <v>44359</v>
      </c>
      <c r="G36" s="2048">
        <v>3642</v>
      </c>
      <c r="H36" s="2048">
        <v>42592</v>
      </c>
      <c r="I36" s="2048"/>
      <c r="J36" s="2048"/>
      <c r="K36" s="2048"/>
      <c r="L36" s="2048"/>
      <c r="M36" s="2048"/>
      <c r="N36" s="2048"/>
      <c r="O36" s="2048"/>
      <c r="P36" s="2048"/>
      <c r="Q36" s="2048">
        <v>71</v>
      </c>
      <c r="R36" s="2048"/>
      <c r="S36" s="2048"/>
      <c r="T36" s="2048"/>
      <c r="U36" s="2048"/>
      <c r="V36" s="2048"/>
      <c r="W36" s="2048"/>
      <c r="X36" s="2048"/>
      <c r="Y36" s="2048"/>
      <c r="Z36" s="2048">
        <v>626</v>
      </c>
      <c r="AA36" s="2048">
        <v>4556</v>
      </c>
      <c r="AB36" s="1440">
        <f t="shared" si="0"/>
        <v>129939</v>
      </c>
      <c r="AC36" s="1070">
        <f>'t1'!N36</f>
        <v>1</v>
      </c>
    </row>
    <row r="37" spans="1:29" ht="13.5" customHeight="1">
      <c r="A37" s="1173" t="str">
        <f>'t1'!A37</f>
        <v>farmacisti con altri incar. prof.li (rapp. non escl.)</v>
      </c>
      <c r="B37" s="1174" t="str">
        <f>'t1'!B37</f>
        <v>SD0037</v>
      </c>
      <c r="C37" s="2048"/>
      <c r="D37" s="2048"/>
      <c r="E37" s="2048"/>
      <c r="F37" s="2048"/>
      <c r="G37" s="2048"/>
      <c r="H37" s="2048"/>
      <c r="I37" s="2048"/>
      <c r="J37" s="2048"/>
      <c r="K37" s="2048"/>
      <c r="L37" s="2048"/>
      <c r="M37" s="2048"/>
      <c r="N37" s="2048"/>
      <c r="O37" s="2048"/>
      <c r="P37" s="2048"/>
      <c r="Q37" s="2048"/>
      <c r="R37" s="2048"/>
      <c r="S37" s="2048"/>
      <c r="T37" s="2048"/>
      <c r="U37" s="2048"/>
      <c r="V37" s="2048"/>
      <c r="W37" s="2048"/>
      <c r="X37" s="2048"/>
      <c r="Y37" s="2048"/>
      <c r="Z37" s="2048"/>
      <c r="AA37" s="2048"/>
      <c r="AB37" s="1440">
        <f t="shared" si="0"/>
        <v>0</v>
      </c>
      <c r="AC37" s="1070">
        <f>'t1'!N37</f>
        <v>0</v>
      </c>
    </row>
    <row r="38" spans="1:29" ht="13.5" customHeight="1">
      <c r="A38" s="1173" t="str">
        <f>'t1'!A38</f>
        <v>farmacisti a t. determinato (art. 15-septies d.lgs. 502/92)</v>
      </c>
      <c r="B38" s="1174" t="str">
        <f>'t1'!B38</f>
        <v>SD0600</v>
      </c>
      <c r="C38" s="2048"/>
      <c r="D38" s="2048"/>
      <c r="E38" s="2048"/>
      <c r="F38" s="2048"/>
      <c r="G38" s="2048"/>
      <c r="H38" s="2048"/>
      <c r="I38" s="2048"/>
      <c r="J38" s="2048"/>
      <c r="K38" s="2048"/>
      <c r="L38" s="2048"/>
      <c r="M38" s="2048"/>
      <c r="N38" s="2048"/>
      <c r="O38" s="2048"/>
      <c r="P38" s="2048"/>
      <c r="Q38" s="2048"/>
      <c r="R38" s="2048"/>
      <c r="S38" s="2048"/>
      <c r="T38" s="2048"/>
      <c r="U38" s="2048"/>
      <c r="V38" s="2048"/>
      <c r="W38" s="2048"/>
      <c r="X38" s="2048"/>
      <c r="Y38" s="2048"/>
      <c r="Z38" s="2048"/>
      <c r="AA38" s="2048"/>
      <c r="AB38" s="1440">
        <f t="shared" si="0"/>
        <v>0</v>
      </c>
      <c r="AC38" s="1070">
        <f>'t1'!N38</f>
        <v>0</v>
      </c>
    </row>
    <row r="39" spans="1:29" ht="13.5" customHeight="1">
      <c r="A39" s="1173" t="str">
        <f>'t1'!A39</f>
        <v>biologi con incarico di struttura complessa (rapp. esclusivo)</v>
      </c>
      <c r="B39" s="1174" t="str">
        <f>'t1'!B39</f>
        <v>SD0E13</v>
      </c>
      <c r="C39" s="2048">
        <v>291</v>
      </c>
      <c r="D39" s="2048">
        <v>9432</v>
      </c>
      <c r="E39" s="2048">
        <v>17052</v>
      </c>
      <c r="F39" s="2048">
        <v>19012</v>
      </c>
      <c r="G39" s="2048">
        <v>2879</v>
      </c>
      <c r="H39" s="2048">
        <v>8614</v>
      </c>
      <c r="I39" s="2048"/>
      <c r="J39" s="2048"/>
      <c r="K39" s="2048">
        <v>14461</v>
      </c>
      <c r="L39" s="2048"/>
      <c r="M39" s="2048"/>
      <c r="N39" s="2048"/>
      <c r="O39" s="2048"/>
      <c r="P39" s="2048"/>
      <c r="Q39" s="2048"/>
      <c r="R39" s="2048"/>
      <c r="S39" s="2048"/>
      <c r="T39" s="2048"/>
      <c r="U39" s="2048"/>
      <c r="V39" s="2048"/>
      <c r="W39" s="2048"/>
      <c r="X39" s="2048"/>
      <c r="Y39" s="2048"/>
      <c r="Z39" s="2048">
        <v>347</v>
      </c>
      <c r="AA39" s="2048"/>
      <c r="AB39" s="1440">
        <f t="shared" si="0"/>
        <v>72088</v>
      </c>
      <c r="AC39" s="1070">
        <f>'t1'!N39</f>
        <v>1</v>
      </c>
    </row>
    <row r="40" spans="1:29" ht="13.5" customHeight="1">
      <c r="A40" s="1173" t="str">
        <f>'t1'!A40</f>
        <v>biologi con incarico di struttura complessa (rapp. non escl.)</v>
      </c>
      <c r="B40" s="1174" t="str">
        <f>'t1'!B40</f>
        <v>SD0N13</v>
      </c>
      <c r="C40" s="2048"/>
      <c r="D40" s="2048"/>
      <c r="E40" s="2048"/>
      <c r="F40" s="2048"/>
      <c r="G40" s="2048"/>
      <c r="H40" s="2048"/>
      <c r="I40" s="2048"/>
      <c r="J40" s="2048"/>
      <c r="K40" s="2048"/>
      <c r="L40" s="2048"/>
      <c r="M40" s="2048"/>
      <c r="N40" s="2048"/>
      <c r="O40" s="2048"/>
      <c r="P40" s="2048"/>
      <c r="Q40" s="2048"/>
      <c r="R40" s="2048"/>
      <c r="S40" s="2048"/>
      <c r="T40" s="2048"/>
      <c r="U40" s="2048"/>
      <c r="V40" s="2048"/>
      <c r="W40" s="2048"/>
      <c r="X40" s="2048"/>
      <c r="Y40" s="2048"/>
      <c r="Z40" s="2048"/>
      <c r="AA40" s="2048"/>
      <c r="AB40" s="1440">
        <f t="shared" si="0"/>
        <v>0</v>
      </c>
      <c r="AC40" s="1070">
        <f>'t1'!N40</f>
        <v>0</v>
      </c>
    </row>
    <row r="41" spans="1:29" ht="13.5" customHeight="1">
      <c r="A41" s="1173" t="str">
        <f>'t1'!A41</f>
        <v>biologi con incarico di struttura semplice (rapp. esclusivo)</v>
      </c>
      <c r="B41" s="1174" t="str">
        <f>'t1'!B41</f>
        <v>SD0E12</v>
      </c>
      <c r="C41" s="2048">
        <v>2421</v>
      </c>
      <c r="D41" s="2048"/>
      <c r="E41" s="2048">
        <v>101516</v>
      </c>
      <c r="F41" s="2048">
        <v>115004</v>
      </c>
      <c r="G41" s="2048">
        <v>10770</v>
      </c>
      <c r="H41" s="2048">
        <v>69978</v>
      </c>
      <c r="I41" s="2048"/>
      <c r="J41" s="2048"/>
      <c r="K41" s="2048"/>
      <c r="L41" s="2048"/>
      <c r="M41" s="2048"/>
      <c r="N41" s="2048"/>
      <c r="O41" s="2048"/>
      <c r="P41" s="2048">
        <v>2301</v>
      </c>
      <c r="Q41" s="2048">
        <v>358</v>
      </c>
      <c r="R41" s="2048"/>
      <c r="S41" s="2048"/>
      <c r="T41" s="2048"/>
      <c r="U41" s="2048"/>
      <c r="V41" s="2048"/>
      <c r="W41" s="2048"/>
      <c r="X41" s="2048"/>
      <c r="Y41" s="2048"/>
      <c r="Z41" s="2048">
        <v>1479</v>
      </c>
      <c r="AA41" s="2048">
        <v>2975</v>
      </c>
      <c r="AB41" s="1440">
        <f t="shared" si="0"/>
        <v>306802</v>
      </c>
      <c r="AC41" s="1070">
        <f>'t1'!N41</f>
        <v>1</v>
      </c>
    </row>
    <row r="42" spans="1:29" ht="13.5" customHeight="1">
      <c r="A42" s="1173" t="str">
        <f>'t1'!A42</f>
        <v>biologi con incarico di struttura semplice (rapp. non escl.)</v>
      </c>
      <c r="B42" s="1174" t="str">
        <f>'t1'!B42</f>
        <v>SD0N12</v>
      </c>
      <c r="C42" s="2048"/>
      <c r="D42" s="2048"/>
      <c r="E42" s="2048"/>
      <c r="F42" s="2048"/>
      <c r="G42" s="2048"/>
      <c r="H42" s="2048"/>
      <c r="I42" s="2048"/>
      <c r="J42" s="2048"/>
      <c r="K42" s="2048"/>
      <c r="L42" s="2048"/>
      <c r="M42" s="2048"/>
      <c r="N42" s="2048"/>
      <c r="O42" s="2048"/>
      <c r="P42" s="2048"/>
      <c r="Q42" s="2048"/>
      <c r="R42" s="2048"/>
      <c r="S42" s="2048"/>
      <c r="T42" s="2048"/>
      <c r="U42" s="2048"/>
      <c r="V42" s="2048"/>
      <c r="W42" s="2048"/>
      <c r="X42" s="2048"/>
      <c r="Y42" s="2048"/>
      <c r="Z42" s="2048"/>
      <c r="AA42" s="2048"/>
      <c r="AB42" s="1440">
        <f t="shared" si="0"/>
        <v>0</v>
      </c>
      <c r="AC42" s="1070">
        <f>'t1'!N42</f>
        <v>0</v>
      </c>
    </row>
    <row r="43" spans="1:29" ht="13.5" customHeight="1">
      <c r="A43" s="1173" t="str">
        <f>'t1'!A43</f>
        <v>biologi con altri incar. prof.li (rapp. esclusivo)</v>
      </c>
      <c r="B43" s="1174" t="str">
        <f>'t1'!B43</f>
        <v>SD0A12</v>
      </c>
      <c r="C43" s="2048">
        <v>9006</v>
      </c>
      <c r="D43" s="2048"/>
      <c r="E43" s="2048">
        <v>337128</v>
      </c>
      <c r="F43" s="2048">
        <v>328287</v>
      </c>
      <c r="G43" s="2048">
        <v>18741</v>
      </c>
      <c r="H43" s="2048">
        <v>268838</v>
      </c>
      <c r="I43" s="2048"/>
      <c r="J43" s="2048"/>
      <c r="K43" s="2048"/>
      <c r="L43" s="2048"/>
      <c r="M43" s="2048"/>
      <c r="N43" s="2048"/>
      <c r="O43" s="2048"/>
      <c r="P43" s="2048">
        <v>7957</v>
      </c>
      <c r="Q43" s="2048">
        <v>2514</v>
      </c>
      <c r="R43" s="2048"/>
      <c r="S43" s="2048"/>
      <c r="T43" s="2048"/>
      <c r="U43" s="2048"/>
      <c r="V43" s="2048"/>
      <c r="W43" s="2048"/>
      <c r="X43" s="2048"/>
      <c r="Y43" s="2048"/>
      <c r="Z43" s="2048">
        <v>4800</v>
      </c>
      <c r="AA43" s="2048">
        <v>18584</v>
      </c>
      <c r="AB43" s="1440">
        <f t="shared" si="0"/>
        <v>995855</v>
      </c>
      <c r="AC43" s="1070">
        <f>'t1'!N43</f>
        <v>1</v>
      </c>
    </row>
    <row r="44" spans="1:29" ht="13.5" customHeight="1">
      <c r="A44" s="1173" t="str">
        <f>'t1'!A44</f>
        <v>biologi con altri incar. prof.li (rapp. non escl.)</v>
      </c>
      <c r="B44" s="1174" t="str">
        <f>'t1'!B44</f>
        <v>SD0011</v>
      </c>
      <c r="C44" s="2048"/>
      <c r="D44" s="2048"/>
      <c r="E44" s="2048"/>
      <c r="F44" s="2048"/>
      <c r="G44" s="2048"/>
      <c r="H44" s="2048"/>
      <c r="I44" s="2048"/>
      <c r="J44" s="2048"/>
      <c r="K44" s="2048"/>
      <c r="L44" s="2048"/>
      <c r="M44" s="2048"/>
      <c r="N44" s="2048"/>
      <c r="O44" s="2048"/>
      <c r="P44" s="2048"/>
      <c r="Q44" s="2048"/>
      <c r="R44" s="2048"/>
      <c r="S44" s="2048"/>
      <c r="T44" s="2048"/>
      <c r="U44" s="2048"/>
      <c r="V44" s="2048"/>
      <c r="W44" s="2048"/>
      <c r="X44" s="2048"/>
      <c r="Y44" s="2048"/>
      <c r="Z44" s="2048"/>
      <c r="AA44" s="2048"/>
      <c r="AB44" s="1440">
        <f t="shared" si="0"/>
        <v>0</v>
      </c>
      <c r="AC44" s="1070">
        <f>'t1'!N44</f>
        <v>0</v>
      </c>
    </row>
    <row r="45" spans="1:29" ht="13.5" customHeight="1">
      <c r="A45" s="1173" t="str">
        <f>'t1'!A45</f>
        <v>biologi a t. determinato (art. 15-septies d.lgs. 502/92)</v>
      </c>
      <c r="B45" s="1174" t="str">
        <f>'t1'!B45</f>
        <v>SD0601</v>
      </c>
      <c r="C45" s="2048"/>
      <c r="D45" s="2048"/>
      <c r="E45" s="2048"/>
      <c r="F45" s="2048"/>
      <c r="G45" s="2048"/>
      <c r="H45" s="2048"/>
      <c r="I45" s="2048"/>
      <c r="J45" s="2048"/>
      <c r="K45" s="2048"/>
      <c r="L45" s="2048"/>
      <c r="M45" s="2048"/>
      <c r="N45" s="2048"/>
      <c r="O45" s="2048"/>
      <c r="P45" s="2048"/>
      <c r="Q45" s="2048"/>
      <c r="R45" s="2048"/>
      <c r="S45" s="2048"/>
      <c r="T45" s="2048"/>
      <c r="U45" s="2048"/>
      <c r="V45" s="2048"/>
      <c r="W45" s="2048"/>
      <c r="X45" s="2048"/>
      <c r="Y45" s="2048"/>
      <c r="Z45" s="2048"/>
      <c r="AA45" s="2048"/>
      <c r="AB45" s="1440">
        <f t="shared" si="0"/>
        <v>0</v>
      </c>
      <c r="AC45" s="1070">
        <f>'t1'!N45</f>
        <v>0</v>
      </c>
    </row>
    <row r="46" spans="1:29" ht="13.5" customHeight="1">
      <c r="A46" s="1173" t="str">
        <f>'t1'!A46</f>
        <v>chimici con incarico di struttura complessa (rapp. esclusivo)</v>
      </c>
      <c r="B46" s="1174" t="str">
        <f>'t1'!B46</f>
        <v>SD0E16</v>
      </c>
      <c r="C46" s="2048"/>
      <c r="D46" s="2048"/>
      <c r="E46" s="2048"/>
      <c r="F46" s="2048"/>
      <c r="G46" s="2048"/>
      <c r="H46" s="2048"/>
      <c r="I46" s="2048"/>
      <c r="J46" s="2048"/>
      <c r="K46" s="2048"/>
      <c r="L46" s="2048"/>
      <c r="M46" s="2048"/>
      <c r="N46" s="2048"/>
      <c r="O46" s="2048"/>
      <c r="P46" s="2048"/>
      <c r="Q46" s="2048"/>
      <c r="R46" s="2048"/>
      <c r="S46" s="2048"/>
      <c r="T46" s="2048"/>
      <c r="U46" s="2048"/>
      <c r="V46" s="2048"/>
      <c r="W46" s="2048"/>
      <c r="X46" s="2048"/>
      <c r="Y46" s="2048"/>
      <c r="Z46" s="2048"/>
      <c r="AA46" s="2048"/>
      <c r="AB46" s="1440">
        <f t="shared" si="0"/>
        <v>0</v>
      </c>
      <c r="AC46" s="1070">
        <f>'t1'!N46</f>
        <v>0</v>
      </c>
    </row>
    <row r="47" spans="1:29" ht="13.5" customHeight="1">
      <c r="A47" s="1173" t="str">
        <f>'t1'!A47</f>
        <v>chimici con incarico di struttura complessa (rapp.non escl.)</v>
      </c>
      <c r="B47" s="1174" t="str">
        <f>'t1'!B47</f>
        <v>SD0N16</v>
      </c>
      <c r="C47" s="2048"/>
      <c r="D47" s="2048"/>
      <c r="E47" s="2048"/>
      <c r="F47" s="2048"/>
      <c r="G47" s="2048"/>
      <c r="H47" s="2048"/>
      <c r="I47" s="2048"/>
      <c r="J47" s="2048"/>
      <c r="K47" s="2048"/>
      <c r="L47" s="2048"/>
      <c r="M47" s="2048"/>
      <c r="N47" s="2048"/>
      <c r="O47" s="2048"/>
      <c r="P47" s="2048"/>
      <c r="Q47" s="2048"/>
      <c r="R47" s="2048"/>
      <c r="S47" s="2048"/>
      <c r="T47" s="2048"/>
      <c r="U47" s="2048"/>
      <c r="V47" s="2048"/>
      <c r="W47" s="2048"/>
      <c r="X47" s="2048"/>
      <c r="Y47" s="2048"/>
      <c r="Z47" s="2048"/>
      <c r="AA47" s="2048"/>
      <c r="AB47" s="1440">
        <f t="shared" si="0"/>
        <v>0</v>
      </c>
      <c r="AC47" s="1070">
        <f>'t1'!N47</f>
        <v>0</v>
      </c>
    </row>
    <row r="48" spans="1:29" ht="13.5" customHeight="1">
      <c r="A48" s="1173" t="str">
        <f>'t1'!A48</f>
        <v>chimici con incarico di struttura semplice (rapp. esclusivo)</v>
      </c>
      <c r="B48" s="1174" t="str">
        <f>'t1'!B48</f>
        <v>SD0E15</v>
      </c>
      <c r="C48" s="2048">
        <v>48</v>
      </c>
      <c r="D48" s="2048"/>
      <c r="E48" s="2048">
        <v>2030</v>
      </c>
      <c r="F48" s="2048">
        <v>2303</v>
      </c>
      <c r="G48" s="2048">
        <v>216</v>
      </c>
      <c r="H48" s="2048">
        <v>533</v>
      </c>
      <c r="I48" s="2048"/>
      <c r="J48" s="2048"/>
      <c r="K48" s="2048"/>
      <c r="L48" s="2048"/>
      <c r="M48" s="2048"/>
      <c r="N48" s="2048"/>
      <c r="O48" s="2048"/>
      <c r="P48" s="2048"/>
      <c r="Q48" s="2048"/>
      <c r="R48" s="2048"/>
      <c r="S48" s="2048"/>
      <c r="T48" s="2048"/>
      <c r="U48" s="2048"/>
      <c r="V48" s="2048"/>
      <c r="W48" s="2048"/>
      <c r="X48" s="2048"/>
      <c r="Y48" s="2048"/>
      <c r="Z48" s="2048">
        <v>25</v>
      </c>
      <c r="AA48" s="2048"/>
      <c r="AB48" s="1440">
        <f t="shared" si="0"/>
        <v>5155</v>
      </c>
      <c r="AC48" s="1070">
        <f>'t1'!N48</f>
        <v>1</v>
      </c>
    </row>
    <row r="49" spans="1:29" ht="13.5" customHeight="1">
      <c r="A49" s="1173" t="str">
        <f>'t1'!A49</f>
        <v>chimici con incarico di struttura semplice (rapp. non escl.)</v>
      </c>
      <c r="B49" s="1174" t="str">
        <f>'t1'!B49</f>
        <v>SD0N15</v>
      </c>
      <c r="C49" s="2048"/>
      <c r="D49" s="2048"/>
      <c r="E49" s="2048"/>
      <c r="F49" s="2048"/>
      <c r="G49" s="2048"/>
      <c r="H49" s="2048"/>
      <c r="I49" s="2048"/>
      <c r="J49" s="2048"/>
      <c r="K49" s="2048"/>
      <c r="L49" s="2048"/>
      <c r="M49" s="2048"/>
      <c r="N49" s="2048"/>
      <c r="O49" s="2048"/>
      <c r="P49" s="2048"/>
      <c r="Q49" s="2048"/>
      <c r="R49" s="2048"/>
      <c r="S49" s="2048"/>
      <c r="T49" s="2048"/>
      <c r="U49" s="2048"/>
      <c r="V49" s="2048"/>
      <c r="W49" s="2048"/>
      <c r="X49" s="2048"/>
      <c r="Y49" s="2048"/>
      <c r="Z49" s="2048"/>
      <c r="AA49" s="2048"/>
      <c r="AB49" s="1440">
        <f t="shared" si="0"/>
        <v>0</v>
      </c>
      <c r="AC49" s="1070">
        <f>'t1'!N49</f>
        <v>0</v>
      </c>
    </row>
    <row r="50" spans="1:29" ht="13.5" customHeight="1">
      <c r="A50" s="1173" t="str">
        <f>'t1'!A50</f>
        <v>chimici con altri incar. prof.li (rapp. esclusivo)</v>
      </c>
      <c r="B50" s="1174" t="str">
        <f>'t1'!B50</f>
        <v>SD0A15</v>
      </c>
      <c r="C50" s="2048">
        <v>533</v>
      </c>
      <c r="D50" s="2048"/>
      <c r="E50" s="2048">
        <v>22334</v>
      </c>
      <c r="F50" s="2048">
        <v>19690</v>
      </c>
      <c r="G50" s="2048">
        <v>3480</v>
      </c>
      <c r="H50" s="2048">
        <v>16695</v>
      </c>
      <c r="I50" s="2048"/>
      <c r="J50" s="2048"/>
      <c r="K50" s="2048"/>
      <c r="L50" s="2048"/>
      <c r="M50" s="2048"/>
      <c r="N50" s="2048"/>
      <c r="O50" s="2048"/>
      <c r="P50" s="2048"/>
      <c r="Q50" s="2048">
        <v>1239</v>
      </c>
      <c r="R50" s="2048"/>
      <c r="S50" s="2048"/>
      <c r="T50" s="2048"/>
      <c r="U50" s="2048"/>
      <c r="V50" s="2048"/>
      <c r="W50" s="2048"/>
      <c r="X50" s="2048"/>
      <c r="Y50" s="2048"/>
      <c r="Z50" s="2048">
        <v>310</v>
      </c>
      <c r="AA50" s="2048"/>
      <c r="AB50" s="1440">
        <f t="shared" si="0"/>
        <v>64281</v>
      </c>
      <c r="AC50" s="1070">
        <f>'t1'!N50</f>
        <v>1</v>
      </c>
    </row>
    <row r="51" spans="1:29" ht="13.5" customHeight="1">
      <c r="A51" s="1173" t="str">
        <f>'t1'!A51</f>
        <v>chimici con altri incar. prof.li (rapp. non escl.)</v>
      </c>
      <c r="B51" s="1174" t="str">
        <f>'t1'!B51</f>
        <v>SD0014</v>
      </c>
      <c r="C51" s="2048"/>
      <c r="D51" s="2048"/>
      <c r="E51" s="2048"/>
      <c r="F51" s="2048"/>
      <c r="G51" s="2048"/>
      <c r="H51" s="2048"/>
      <c r="I51" s="2048"/>
      <c r="J51" s="2048"/>
      <c r="K51" s="2048"/>
      <c r="L51" s="2048"/>
      <c r="M51" s="2048"/>
      <c r="N51" s="2048"/>
      <c r="O51" s="2048"/>
      <c r="P51" s="2048"/>
      <c r="Q51" s="2048"/>
      <c r="R51" s="2048"/>
      <c r="S51" s="2048"/>
      <c r="T51" s="2048"/>
      <c r="U51" s="2048"/>
      <c r="V51" s="2048"/>
      <c r="W51" s="2048"/>
      <c r="X51" s="2048"/>
      <c r="Y51" s="2048"/>
      <c r="Z51" s="2048"/>
      <c r="AA51" s="2048"/>
      <c r="AB51" s="1440">
        <f t="shared" si="0"/>
        <v>0</v>
      </c>
      <c r="AC51" s="1070">
        <f>'t1'!N51</f>
        <v>0</v>
      </c>
    </row>
    <row r="52" spans="1:29" ht="13.5" customHeight="1">
      <c r="A52" s="1173" t="str">
        <f>'t1'!A52</f>
        <v>chimici a t. determinato (art. 15-septies d.lgs. 502/92)</v>
      </c>
      <c r="B52" s="1174" t="str">
        <f>'t1'!B52</f>
        <v>SD0602</v>
      </c>
      <c r="C52" s="2048"/>
      <c r="D52" s="2048"/>
      <c r="E52" s="2048"/>
      <c r="F52" s="2048"/>
      <c r="G52" s="2048"/>
      <c r="H52" s="2048"/>
      <c r="I52" s="2048"/>
      <c r="J52" s="2048"/>
      <c r="K52" s="2048"/>
      <c r="L52" s="2048"/>
      <c r="M52" s="2048"/>
      <c r="N52" s="2048"/>
      <c r="O52" s="2048"/>
      <c r="P52" s="2048"/>
      <c r="Q52" s="2048"/>
      <c r="R52" s="2048"/>
      <c r="S52" s="2048"/>
      <c r="T52" s="2048"/>
      <c r="U52" s="2048"/>
      <c r="V52" s="2048"/>
      <c r="W52" s="2048"/>
      <c r="X52" s="2048"/>
      <c r="Y52" s="2048"/>
      <c r="Z52" s="2048"/>
      <c r="AA52" s="2048"/>
      <c r="AB52" s="1440">
        <f t="shared" si="0"/>
        <v>0</v>
      </c>
      <c r="AC52" s="1070">
        <f>'t1'!N52</f>
        <v>0</v>
      </c>
    </row>
    <row r="53" spans="1:29" ht="13.5" customHeight="1">
      <c r="A53" s="1173" t="str">
        <f>'t1'!A53</f>
        <v>fisici con incarico di struttura complessa (rapp. esclusivo)</v>
      </c>
      <c r="B53" s="1174" t="str">
        <f>'t1'!B53</f>
        <v>SD0E42</v>
      </c>
      <c r="C53" s="2048"/>
      <c r="D53" s="2048"/>
      <c r="E53" s="2048"/>
      <c r="F53" s="2048"/>
      <c r="G53" s="2048"/>
      <c r="H53" s="2048"/>
      <c r="I53" s="2048"/>
      <c r="J53" s="2048"/>
      <c r="K53" s="2048"/>
      <c r="L53" s="2048"/>
      <c r="M53" s="2048"/>
      <c r="N53" s="2048"/>
      <c r="O53" s="2048"/>
      <c r="P53" s="2048"/>
      <c r="Q53" s="2048"/>
      <c r="R53" s="2048"/>
      <c r="S53" s="2048"/>
      <c r="T53" s="2048"/>
      <c r="U53" s="2048"/>
      <c r="V53" s="2048"/>
      <c r="W53" s="2048"/>
      <c r="X53" s="2048"/>
      <c r="Y53" s="2048"/>
      <c r="Z53" s="2048"/>
      <c r="AA53" s="2048"/>
      <c r="AB53" s="1440">
        <f t="shared" si="0"/>
        <v>0</v>
      </c>
      <c r="AC53" s="1070">
        <f>'t1'!N53</f>
        <v>0</v>
      </c>
    </row>
    <row r="54" spans="1:29" ht="13.5" customHeight="1">
      <c r="A54" s="1173" t="str">
        <f>'t1'!A54</f>
        <v>fisici con incarico di struttura complessa (rapp. non escl.)</v>
      </c>
      <c r="B54" s="1174" t="str">
        <f>'t1'!B54</f>
        <v>SD0N42</v>
      </c>
      <c r="C54" s="2048"/>
      <c r="D54" s="2048"/>
      <c r="E54" s="2048"/>
      <c r="F54" s="2048"/>
      <c r="G54" s="2048"/>
      <c r="H54" s="2048"/>
      <c r="I54" s="2048"/>
      <c r="J54" s="2048"/>
      <c r="K54" s="2048"/>
      <c r="L54" s="2048"/>
      <c r="M54" s="2048"/>
      <c r="N54" s="2048"/>
      <c r="O54" s="2048"/>
      <c r="P54" s="2048"/>
      <c r="Q54" s="2048"/>
      <c r="R54" s="2048"/>
      <c r="S54" s="2048"/>
      <c r="T54" s="2048"/>
      <c r="U54" s="2048"/>
      <c r="V54" s="2048"/>
      <c r="W54" s="2048"/>
      <c r="X54" s="2048"/>
      <c r="Y54" s="2048"/>
      <c r="Z54" s="2048"/>
      <c r="AA54" s="2048"/>
      <c r="AB54" s="1440">
        <f t="shared" si="0"/>
        <v>0</v>
      </c>
      <c r="AC54" s="1070">
        <f>'t1'!N54</f>
        <v>0</v>
      </c>
    </row>
    <row r="55" spans="1:29" ht="13.5" customHeight="1">
      <c r="A55" s="1173" t="str">
        <f>'t1'!A55</f>
        <v>fisici con incarico di struttura semplice (rapp. esclusivo)</v>
      </c>
      <c r="B55" s="1174" t="str">
        <f>'t1'!B55</f>
        <v>SD0E41</v>
      </c>
      <c r="C55" s="2048">
        <v>557</v>
      </c>
      <c r="D55" s="2048"/>
      <c r="E55" s="2048">
        <v>23349</v>
      </c>
      <c r="F55" s="2048">
        <v>26481</v>
      </c>
      <c r="G55" s="2048">
        <v>2489</v>
      </c>
      <c r="H55" s="2048">
        <v>17228</v>
      </c>
      <c r="I55" s="2048"/>
      <c r="J55" s="2048"/>
      <c r="K55" s="2048"/>
      <c r="L55" s="2048"/>
      <c r="M55" s="2048"/>
      <c r="N55" s="2048"/>
      <c r="O55" s="2048"/>
      <c r="P55" s="2048"/>
      <c r="Q55" s="2048">
        <v>2376</v>
      </c>
      <c r="R55" s="2048"/>
      <c r="S55" s="2048"/>
      <c r="T55" s="2048"/>
      <c r="U55" s="2048"/>
      <c r="V55" s="2048"/>
      <c r="W55" s="2048"/>
      <c r="X55" s="2048"/>
      <c r="Y55" s="2048"/>
      <c r="Z55" s="2048">
        <v>351</v>
      </c>
      <c r="AA55" s="2048">
        <v>15</v>
      </c>
      <c r="AB55" s="1440">
        <f t="shared" si="0"/>
        <v>72846</v>
      </c>
      <c r="AC55" s="1070">
        <f>'t1'!N55</f>
        <v>1</v>
      </c>
    </row>
    <row r="56" spans="1:29" ht="13.5" customHeight="1">
      <c r="A56" s="1173" t="str">
        <f>'t1'!A56</f>
        <v>fisici con incarico di struttura semplice (rapp. non escl.)</v>
      </c>
      <c r="B56" s="1174" t="str">
        <f>'t1'!B56</f>
        <v>SD0N41</v>
      </c>
      <c r="C56" s="2048"/>
      <c r="D56" s="2048"/>
      <c r="E56" s="2048"/>
      <c r="F56" s="2048"/>
      <c r="G56" s="2048"/>
      <c r="H56" s="2048"/>
      <c r="I56" s="2048"/>
      <c r="J56" s="2048"/>
      <c r="K56" s="2048"/>
      <c r="L56" s="2048"/>
      <c r="M56" s="2048"/>
      <c r="N56" s="2048"/>
      <c r="O56" s="2048"/>
      <c r="P56" s="2048"/>
      <c r="Q56" s="2048"/>
      <c r="R56" s="2048"/>
      <c r="S56" s="2048"/>
      <c r="T56" s="2048"/>
      <c r="U56" s="2048"/>
      <c r="V56" s="2048"/>
      <c r="W56" s="2048"/>
      <c r="X56" s="2048"/>
      <c r="Y56" s="2048"/>
      <c r="Z56" s="2048"/>
      <c r="AA56" s="2048"/>
      <c r="AB56" s="1440">
        <f t="shared" si="0"/>
        <v>0</v>
      </c>
      <c r="AC56" s="1070">
        <f>'t1'!N56</f>
        <v>0</v>
      </c>
    </row>
    <row r="57" spans="1:29" ht="13.5" customHeight="1">
      <c r="A57" s="1173" t="str">
        <f>'t1'!A57</f>
        <v>fisici con altri incar. prof.li (rapp. esclusivo)</v>
      </c>
      <c r="B57" s="1174" t="str">
        <f>'t1'!B57</f>
        <v>SD0A41</v>
      </c>
      <c r="C57" s="2048">
        <v>1186</v>
      </c>
      <c r="D57" s="2048"/>
      <c r="E57" s="2048">
        <v>38364</v>
      </c>
      <c r="F57" s="2048">
        <v>37128</v>
      </c>
      <c r="G57" s="2048">
        <v>2651</v>
      </c>
      <c r="H57" s="2048">
        <v>34478</v>
      </c>
      <c r="I57" s="2048"/>
      <c r="J57" s="2048"/>
      <c r="K57" s="2048"/>
      <c r="L57" s="2048"/>
      <c r="M57" s="2048"/>
      <c r="N57" s="2048"/>
      <c r="O57" s="2048"/>
      <c r="P57" s="2048"/>
      <c r="Q57" s="2048">
        <v>4534</v>
      </c>
      <c r="R57" s="2048"/>
      <c r="S57" s="2048"/>
      <c r="T57" s="2048"/>
      <c r="U57" s="2048"/>
      <c r="V57" s="2048"/>
      <c r="W57" s="2048"/>
      <c r="X57" s="2048"/>
      <c r="Y57" s="2048"/>
      <c r="Z57" s="2048">
        <v>574</v>
      </c>
      <c r="AA57" s="2048">
        <v>107</v>
      </c>
      <c r="AB57" s="1440">
        <f t="shared" si="0"/>
        <v>119022</v>
      </c>
      <c r="AC57" s="1070">
        <f>'t1'!N57</f>
        <v>1</v>
      </c>
    </row>
    <row r="58" spans="1:29" ht="13.5" customHeight="1">
      <c r="A58" s="1173" t="str">
        <f>'t1'!A58</f>
        <v>fisici con altri incar. prof.li (rapp. non escl.)</v>
      </c>
      <c r="B58" s="1174" t="str">
        <f>'t1'!B58</f>
        <v>SD0040</v>
      </c>
      <c r="C58" s="2048"/>
      <c r="D58" s="2048"/>
      <c r="E58" s="2048"/>
      <c r="F58" s="2048"/>
      <c r="G58" s="2048"/>
      <c r="H58" s="2048"/>
      <c r="I58" s="2048"/>
      <c r="J58" s="2048"/>
      <c r="K58" s="2048"/>
      <c r="L58" s="2048"/>
      <c r="M58" s="2048"/>
      <c r="N58" s="2048"/>
      <c r="O58" s="2048"/>
      <c r="P58" s="2048"/>
      <c r="Q58" s="2048"/>
      <c r="R58" s="2048"/>
      <c r="S58" s="2048"/>
      <c r="T58" s="2048"/>
      <c r="U58" s="2048"/>
      <c r="V58" s="2048"/>
      <c r="W58" s="2048"/>
      <c r="X58" s="2048"/>
      <c r="Y58" s="2048"/>
      <c r="Z58" s="2048"/>
      <c r="AA58" s="2048"/>
      <c r="AB58" s="1440">
        <f t="shared" si="0"/>
        <v>0</v>
      </c>
      <c r="AC58" s="1070">
        <f>'t1'!N58</f>
        <v>0</v>
      </c>
    </row>
    <row r="59" spans="1:29" ht="13.5" customHeight="1">
      <c r="A59" s="1173" t="str">
        <f>'t1'!A59</f>
        <v>fisici a t. determinato (art. 15-septies d.lgs. 502/92)</v>
      </c>
      <c r="B59" s="1174" t="str">
        <f>'t1'!B59</f>
        <v>SD0603</v>
      </c>
      <c r="C59" s="2048"/>
      <c r="D59" s="2048"/>
      <c r="E59" s="2048"/>
      <c r="F59" s="2048"/>
      <c r="G59" s="2048"/>
      <c r="H59" s="2048"/>
      <c r="I59" s="2048"/>
      <c r="J59" s="2048"/>
      <c r="K59" s="2048"/>
      <c r="L59" s="2048"/>
      <c r="M59" s="2048"/>
      <c r="N59" s="2048"/>
      <c r="O59" s="2048"/>
      <c r="P59" s="2048"/>
      <c r="Q59" s="2048"/>
      <c r="R59" s="2048"/>
      <c r="S59" s="2048"/>
      <c r="T59" s="2048"/>
      <c r="U59" s="2048"/>
      <c r="V59" s="2048"/>
      <c r="W59" s="2048"/>
      <c r="X59" s="2048"/>
      <c r="Y59" s="2048"/>
      <c r="Z59" s="2048"/>
      <c r="AA59" s="2048"/>
      <c r="AB59" s="1440">
        <f t="shared" si="0"/>
        <v>0</v>
      </c>
      <c r="AC59" s="1070">
        <f>'t1'!N59</f>
        <v>0</v>
      </c>
    </row>
    <row r="60" spans="1:29" ht="13.5" customHeight="1">
      <c r="A60" s="1173" t="str">
        <f>'t1'!A60</f>
        <v>psicologi con incarico di struttura complessa (rapp. esclusivo)</v>
      </c>
      <c r="B60" s="1174" t="str">
        <f>'t1'!B60</f>
        <v>SD0E66</v>
      </c>
      <c r="C60" s="2048"/>
      <c r="D60" s="2048"/>
      <c r="E60" s="2048"/>
      <c r="F60" s="2048"/>
      <c r="G60" s="2048"/>
      <c r="H60" s="2048"/>
      <c r="I60" s="2048"/>
      <c r="J60" s="2048"/>
      <c r="K60" s="2048"/>
      <c r="L60" s="2048"/>
      <c r="M60" s="2048"/>
      <c r="N60" s="2048"/>
      <c r="O60" s="2048"/>
      <c r="P60" s="2048"/>
      <c r="Q60" s="2048"/>
      <c r="R60" s="2048"/>
      <c r="S60" s="2048"/>
      <c r="T60" s="2048"/>
      <c r="U60" s="2048"/>
      <c r="V60" s="2048"/>
      <c r="W60" s="2048"/>
      <c r="X60" s="2048"/>
      <c r="Y60" s="2048"/>
      <c r="Z60" s="2048"/>
      <c r="AA60" s="2048"/>
      <c r="AB60" s="1440">
        <f t="shared" si="0"/>
        <v>0</v>
      </c>
      <c r="AC60" s="1070">
        <f>'t1'!N60</f>
        <v>0</v>
      </c>
    </row>
    <row r="61" spans="1:29" ht="13.5" customHeight="1">
      <c r="A61" s="1173" t="str">
        <f>'t1'!A61</f>
        <v>psicologi con incarico di struttura complessa (rapp. non escl.)</v>
      </c>
      <c r="B61" s="1174" t="str">
        <f>'t1'!B61</f>
        <v>SD0N66</v>
      </c>
      <c r="C61" s="2048"/>
      <c r="D61" s="2048"/>
      <c r="E61" s="2048"/>
      <c r="F61" s="2048"/>
      <c r="G61" s="2048"/>
      <c r="H61" s="2048"/>
      <c r="I61" s="2048"/>
      <c r="J61" s="2048"/>
      <c r="K61" s="2048"/>
      <c r="L61" s="2048"/>
      <c r="M61" s="2048"/>
      <c r="N61" s="2048"/>
      <c r="O61" s="2048"/>
      <c r="P61" s="2048"/>
      <c r="Q61" s="2048"/>
      <c r="R61" s="2048"/>
      <c r="S61" s="2048"/>
      <c r="T61" s="2048"/>
      <c r="U61" s="2048"/>
      <c r="V61" s="2048"/>
      <c r="W61" s="2048"/>
      <c r="X61" s="2048"/>
      <c r="Y61" s="2048"/>
      <c r="Z61" s="2048"/>
      <c r="AA61" s="2048"/>
      <c r="AB61" s="1440">
        <f t="shared" si="0"/>
        <v>0</v>
      </c>
      <c r="AC61" s="1070">
        <f>'t1'!N61</f>
        <v>0</v>
      </c>
    </row>
    <row r="62" spans="1:29" ht="13.5" customHeight="1">
      <c r="A62" s="1173" t="str">
        <f>'t1'!A62</f>
        <v>psicologi con incarico di struttura semplice (rapp. esclusivo)</v>
      </c>
      <c r="B62" s="1174" t="str">
        <f>'t1'!B62</f>
        <v>SD0E65</v>
      </c>
      <c r="C62" s="2048">
        <v>291</v>
      </c>
      <c r="D62" s="2048"/>
      <c r="E62" s="2048">
        <v>12182</v>
      </c>
      <c r="F62" s="2048">
        <v>13816</v>
      </c>
      <c r="G62" s="2048">
        <v>1298</v>
      </c>
      <c r="H62" s="2048">
        <v>8614</v>
      </c>
      <c r="I62" s="2048"/>
      <c r="J62" s="2048"/>
      <c r="K62" s="2048"/>
      <c r="L62" s="2048"/>
      <c r="M62" s="2048"/>
      <c r="N62" s="2048"/>
      <c r="O62" s="2048"/>
      <c r="P62" s="2048"/>
      <c r="Q62" s="2048"/>
      <c r="R62" s="2048"/>
      <c r="S62" s="2048"/>
      <c r="T62" s="2048"/>
      <c r="U62" s="2048"/>
      <c r="V62" s="2048"/>
      <c r="W62" s="2048"/>
      <c r="X62" s="2048"/>
      <c r="Y62" s="2048"/>
      <c r="Z62" s="2048">
        <v>175</v>
      </c>
      <c r="AA62" s="2048"/>
      <c r="AB62" s="1440">
        <f t="shared" si="0"/>
        <v>36376</v>
      </c>
      <c r="AC62" s="1070">
        <f>'t1'!N62</f>
        <v>1</v>
      </c>
    </row>
    <row r="63" spans="1:29" ht="13.5" customHeight="1">
      <c r="A63" s="1173" t="str">
        <f>'t1'!A63</f>
        <v>psicologi con incarico di struttura semplice (rapp. non escl.)</v>
      </c>
      <c r="B63" s="1174" t="str">
        <f>'t1'!B63</f>
        <v>SD0N65</v>
      </c>
      <c r="C63" s="2048"/>
      <c r="D63" s="2048"/>
      <c r="E63" s="2048"/>
      <c r="F63" s="2048"/>
      <c r="G63" s="2048"/>
      <c r="H63" s="2048"/>
      <c r="I63" s="2048"/>
      <c r="J63" s="2048"/>
      <c r="K63" s="2048"/>
      <c r="L63" s="2048"/>
      <c r="M63" s="2048"/>
      <c r="N63" s="2048"/>
      <c r="O63" s="2048"/>
      <c r="P63" s="2048"/>
      <c r="Q63" s="2048"/>
      <c r="R63" s="2048"/>
      <c r="S63" s="2048"/>
      <c r="T63" s="2048"/>
      <c r="U63" s="2048"/>
      <c r="V63" s="2048"/>
      <c r="W63" s="2048"/>
      <c r="X63" s="2048"/>
      <c r="Y63" s="2048"/>
      <c r="Z63" s="2048"/>
      <c r="AA63" s="2048"/>
      <c r="AB63" s="1440">
        <f t="shared" si="0"/>
        <v>0</v>
      </c>
      <c r="AC63" s="1070">
        <f>'t1'!N63</f>
        <v>0</v>
      </c>
    </row>
    <row r="64" spans="1:29" ht="13.5" customHeight="1">
      <c r="A64" s="1173" t="str">
        <f>'t1'!A64</f>
        <v>psicologi con altri incar. prof.li (rapp. esclusivo)</v>
      </c>
      <c r="B64" s="1174" t="str">
        <f>'t1'!B64</f>
        <v>SD0A65</v>
      </c>
      <c r="C64" s="2048">
        <v>291</v>
      </c>
      <c r="D64" s="2048"/>
      <c r="E64" s="2048">
        <v>5234</v>
      </c>
      <c r="F64" s="2048">
        <v>10483</v>
      </c>
      <c r="G64" s="2048">
        <v>93</v>
      </c>
      <c r="H64" s="2048">
        <v>8614</v>
      </c>
      <c r="I64" s="2048"/>
      <c r="J64" s="2048"/>
      <c r="K64" s="2048"/>
      <c r="L64" s="2048"/>
      <c r="M64" s="2048"/>
      <c r="N64" s="2048"/>
      <c r="O64" s="2048"/>
      <c r="P64" s="2048"/>
      <c r="Q64" s="2048"/>
      <c r="R64" s="2048"/>
      <c r="S64" s="2048"/>
      <c r="T64" s="2048"/>
      <c r="U64" s="2048"/>
      <c r="V64" s="2048"/>
      <c r="W64" s="2048"/>
      <c r="X64" s="2048"/>
      <c r="Y64" s="2048"/>
      <c r="Z64" s="2048">
        <v>120</v>
      </c>
      <c r="AA64" s="2048"/>
      <c r="AB64" s="1440">
        <f t="shared" si="0"/>
        <v>24835</v>
      </c>
      <c r="AC64" s="1070">
        <f>'t1'!N64</f>
        <v>1</v>
      </c>
    </row>
    <row r="65" spans="1:29" ht="13.5" customHeight="1">
      <c r="A65" s="1173" t="str">
        <f>'t1'!A65</f>
        <v>psicologi con altri incar. prof.li (rapp. non escl.)</v>
      </c>
      <c r="B65" s="1174" t="str">
        <f>'t1'!B65</f>
        <v>SD0064</v>
      </c>
      <c r="C65" s="2048"/>
      <c r="D65" s="2048"/>
      <c r="E65" s="2048"/>
      <c r="F65" s="2048"/>
      <c r="G65" s="2048"/>
      <c r="H65" s="2048"/>
      <c r="I65" s="2048"/>
      <c r="J65" s="2048"/>
      <c r="K65" s="2048"/>
      <c r="L65" s="2048"/>
      <c r="M65" s="2048"/>
      <c r="N65" s="2048"/>
      <c r="O65" s="2048"/>
      <c r="P65" s="2048"/>
      <c r="Q65" s="2048"/>
      <c r="R65" s="2048"/>
      <c r="S65" s="2048"/>
      <c r="T65" s="2048"/>
      <c r="U65" s="2048"/>
      <c r="V65" s="2048"/>
      <c r="W65" s="2048"/>
      <c r="X65" s="2048"/>
      <c r="Y65" s="2048"/>
      <c r="Z65" s="2048"/>
      <c r="AA65" s="2048"/>
      <c r="AB65" s="1440">
        <f t="shared" si="0"/>
        <v>0</v>
      </c>
      <c r="AC65" s="1070">
        <f>'t1'!N65</f>
        <v>0</v>
      </c>
    </row>
    <row r="66" spans="1:29" ht="13.5" customHeight="1">
      <c r="A66" s="1173" t="str">
        <f>'t1'!A66</f>
        <v>psicologi a t. determinato (art. 15-septies d.lgs. 502/92)</v>
      </c>
      <c r="B66" s="1174" t="str">
        <f>'t1'!B66</f>
        <v>SD0604</v>
      </c>
      <c r="C66" s="2048"/>
      <c r="D66" s="2048"/>
      <c r="E66" s="2048"/>
      <c r="F66" s="2048"/>
      <c r="G66" s="2048"/>
      <c r="H66" s="2048"/>
      <c r="I66" s="2048"/>
      <c r="J66" s="2048"/>
      <c r="K66" s="2048"/>
      <c r="L66" s="2048"/>
      <c r="M66" s="2048"/>
      <c r="N66" s="2048"/>
      <c r="O66" s="2048"/>
      <c r="P66" s="2048"/>
      <c r="Q66" s="2048"/>
      <c r="R66" s="2048"/>
      <c r="S66" s="2048"/>
      <c r="T66" s="2048"/>
      <c r="U66" s="2048"/>
      <c r="V66" s="2048"/>
      <c r="W66" s="2048"/>
      <c r="X66" s="2048"/>
      <c r="Y66" s="2048"/>
      <c r="Z66" s="2048"/>
      <c r="AA66" s="2048"/>
      <c r="AB66" s="1440">
        <f t="shared" si="0"/>
        <v>0</v>
      </c>
      <c r="AC66" s="1070">
        <f>'t1'!N66</f>
        <v>0</v>
      </c>
    </row>
    <row r="67" spans="1:29" ht="13.5" customHeight="1">
      <c r="A67" s="1173" t="str">
        <f>'t1'!A67</f>
        <v>dirigente delle professioni sanitarie (1)</v>
      </c>
      <c r="B67" s="1174" t="str">
        <f>'t1'!B67</f>
        <v>SD0483</v>
      </c>
      <c r="C67" s="2048">
        <v>581</v>
      </c>
      <c r="D67" s="2048">
        <v>9432</v>
      </c>
      <c r="E67" s="2048"/>
      <c r="F67" s="2048">
        <v>27030</v>
      </c>
      <c r="G67" s="2048">
        <v>10054</v>
      </c>
      <c r="H67" s="2048">
        <v>17228</v>
      </c>
      <c r="I67" s="2048"/>
      <c r="J67" s="2048"/>
      <c r="K67" s="2048"/>
      <c r="L67" s="2048"/>
      <c r="M67" s="2048"/>
      <c r="N67" s="2048"/>
      <c r="O67" s="2048"/>
      <c r="P67" s="2048"/>
      <c r="Q67" s="2048">
        <v>3</v>
      </c>
      <c r="R67" s="2048"/>
      <c r="S67" s="2048"/>
      <c r="T67" s="2048"/>
      <c r="U67" s="2048"/>
      <c r="V67" s="2048"/>
      <c r="W67" s="2048"/>
      <c r="X67" s="2048"/>
      <c r="Y67" s="2048"/>
      <c r="Z67" s="2048">
        <v>312</v>
      </c>
      <c r="AA67" s="2048"/>
      <c r="AB67" s="1440">
        <f t="shared" si="0"/>
        <v>64640</v>
      </c>
      <c r="AC67" s="1070">
        <f>'t1'!N67</f>
        <v>1</v>
      </c>
    </row>
    <row r="68" spans="1:29" ht="13.5" customHeight="1">
      <c r="A68" s="1173" t="str">
        <f>'t1'!A68</f>
        <v>dir. prof. sanitarie a t. det.(art. 15-septies dlgs 502/92)</v>
      </c>
      <c r="B68" s="1174" t="str">
        <f>'t1'!B68</f>
        <v>SD048A</v>
      </c>
      <c r="C68" s="2048"/>
      <c r="D68" s="2048"/>
      <c r="E68" s="2048"/>
      <c r="F68" s="2048"/>
      <c r="G68" s="2048"/>
      <c r="H68" s="2048"/>
      <c r="I68" s="2048"/>
      <c r="J68" s="2048"/>
      <c r="K68" s="2048"/>
      <c r="L68" s="2048"/>
      <c r="M68" s="2048"/>
      <c r="N68" s="2048"/>
      <c r="O68" s="2048"/>
      <c r="P68" s="2048"/>
      <c r="Q68" s="2048"/>
      <c r="R68" s="2048"/>
      <c r="S68" s="2048"/>
      <c r="T68" s="2048"/>
      <c r="U68" s="2048"/>
      <c r="V68" s="2048"/>
      <c r="W68" s="2048"/>
      <c r="X68" s="2048"/>
      <c r="Y68" s="2048"/>
      <c r="Z68" s="2048"/>
      <c r="AA68" s="2048"/>
      <c r="AB68" s="1440">
        <f>SUM(C68:AA68)</f>
        <v>0</v>
      </c>
      <c r="AC68" s="1070">
        <f>'t1'!N68</f>
        <v>0</v>
      </c>
    </row>
    <row r="69" spans="1:29" ht="13.5" customHeight="1">
      <c r="A69" s="1173" t="str">
        <f>'t1'!A69</f>
        <v>coll.re prof.le sanitario - pers. infer. esperto - ds</v>
      </c>
      <c r="B69" s="1174" t="str">
        <f>'t1'!B69</f>
        <v>S18023</v>
      </c>
      <c r="C69" s="2048">
        <v>5462</v>
      </c>
      <c r="D69" s="2048"/>
      <c r="E69" s="2048"/>
      <c r="F69" s="2048"/>
      <c r="G69" s="2048"/>
      <c r="H69" s="2048"/>
      <c r="I69" s="2048"/>
      <c r="J69" s="2048">
        <v>11134</v>
      </c>
      <c r="K69" s="2048"/>
      <c r="L69" s="2048">
        <v>1799</v>
      </c>
      <c r="M69" s="2048"/>
      <c r="N69" s="2048"/>
      <c r="O69" s="2048"/>
      <c r="P69" s="2048"/>
      <c r="Q69" s="2048">
        <v>9285</v>
      </c>
      <c r="R69" s="2048">
        <v>29132</v>
      </c>
      <c r="S69" s="2048">
        <v>77130</v>
      </c>
      <c r="T69" s="2048"/>
      <c r="U69" s="2048"/>
      <c r="V69" s="2048">
        <v>32019</v>
      </c>
      <c r="W69" s="2048"/>
      <c r="X69" s="2048"/>
      <c r="Y69" s="2048"/>
      <c r="Z69" s="2048">
        <v>865</v>
      </c>
      <c r="AA69" s="2048">
        <v>12669</v>
      </c>
      <c r="AB69" s="1440">
        <f t="shared" si="0"/>
        <v>179495</v>
      </c>
      <c r="AC69" s="1070">
        <f>'t1'!N69</f>
        <v>1</v>
      </c>
    </row>
    <row r="70" spans="1:29" ht="13.5" customHeight="1">
      <c r="A70" s="1173" t="str">
        <f>'t1'!A70</f>
        <v>coll.re prof.le sanitario - pers. infer. - d</v>
      </c>
      <c r="B70" s="1174" t="str">
        <f>'t1'!B70</f>
        <v>S16020</v>
      </c>
      <c r="C70" s="2048">
        <v>71480</v>
      </c>
      <c r="D70" s="2048"/>
      <c r="E70" s="2048"/>
      <c r="F70" s="2048"/>
      <c r="G70" s="2048"/>
      <c r="H70" s="2048"/>
      <c r="I70" s="2048"/>
      <c r="J70" s="2048">
        <v>164967</v>
      </c>
      <c r="K70" s="2048"/>
      <c r="L70" s="2048">
        <v>447</v>
      </c>
      <c r="M70" s="2048">
        <v>34018</v>
      </c>
      <c r="N70" s="2048"/>
      <c r="O70" s="2048"/>
      <c r="P70" s="2048">
        <v>30386</v>
      </c>
      <c r="Q70" s="2048">
        <v>748017</v>
      </c>
      <c r="R70" s="2048"/>
      <c r="S70" s="2048">
        <v>1276214</v>
      </c>
      <c r="T70" s="2048"/>
      <c r="U70" s="2048"/>
      <c r="V70" s="2048">
        <v>8844</v>
      </c>
      <c r="W70" s="2048"/>
      <c r="X70" s="2048"/>
      <c r="Y70" s="2048"/>
      <c r="Z70" s="2048">
        <v>12718</v>
      </c>
      <c r="AA70" s="2048">
        <v>291375</v>
      </c>
      <c r="AB70" s="1440">
        <f t="shared" si="0"/>
        <v>2638466</v>
      </c>
      <c r="AC70" s="1070">
        <f>'t1'!N70</f>
        <v>1</v>
      </c>
    </row>
    <row r="71" spans="1:29" ht="13.5" customHeight="1">
      <c r="A71" s="1173" t="str">
        <f>'t1'!A71</f>
        <v>oper.re prof.le sanitario pers. inferm. - c</v>
      </c>
      <c r="B71" s="1174" t="str">
        <f>'t1'!B71</f>
        <v>S14056</v>
      </c>
      <c r="C71" s="2048"/>
      <c r="D71" s="2048"/>
      <c r="E71" s="2048"/>
      <c r="F71" s="2048"/>
      <c r="G71" s="2048"/>
      <c r="H71" s="2048"/>
      <c r="I71" s="2048"/>
      <c r="J71" s="2048"/>
      <c r="K71" s="2048"/>
      <c r="L71" s="2048"/>
      <c r="M71" s="2048"/>
      <c r="N71" s="2048"/>
      <c r="O71" s="2048"/>
      <c r="P71" s="2048"/>
      <c r="Q71" s="2048"/>
      <c r="R71" s="2048"/>
      <c r="S71" s="2048"/>
      <c r="T71" s="2048"/>
      <c r="U71" s="2048"/>
      <c r="V71" s="2048"/>
      <c r="W71" s="2048"/>
      <c r="X71" s="2048"/>
      <c r="Y71" s="2048"/>
      <c r="Z71" s="2048"/>
      <c r="AA71" s="2048"/>
      <c r="AB71" s="1440">
        <f t="shared" si="0"/>
        <v>0</v>
      </c>
      <c r="AC71" s="1070">
        <f>'t1'!N71</f>
        <v>0</v>
      </c>
    </row>
    <row r="72" spans="1:29" ht="13.5" customHeight="1">
      <c r="A72" s="1173" t="str">
        <f>'t1'!A72</f>
        <v>oper.re prof.le di II cat.pers. inferm. esperto - c (2)</v>
      </c>
      <c r="B72" s="1174" t="str">
        <f>'t1'!B72</f>
        <v>S14E52</v>
      </c>
      <c r="C72" s="2048">
        <v>1290</v>
      </c>
      <c r="D72" s="2048"/>
      <c r="E72" s="2048"/>
      <c r="F72" s="2048"/>
      <c r="G72" s="2048"/>
      <c r="H72" s="2048"/>
      <c r="I72" s="2048"/>
      <c r="J72" s="2048">
        <v>5330</v>
      </c>
      <c r="K72" s="2048"/>
      <c r="L72" s="2048"/>
      <c r="M72" s="2048"/>
      <c r="N72" s="2048"/>
      <c r="O72" s="2048"/>
      <c r="P72" s="2048">
        <v>1708</v>
      </c>
      <c r="Q72" s="2048">
        <v>4968</v>
      </c>
      <c r="R72" s="2048"/>
      <c r="S72" s="2048">
        <v>20496</v>
      </c>
      <c r="T72" s="2048"/>
      <c r="U72" s="2048"/>
      <c r="V72" s="2048"/>
      <c r="W72" s="2048"/>
      <c r="X72" s="2048"/>
      <c r="Y72" s="2048"/>
      <c r="Z72" s="2048">
        <v>169</v>
      </c>
      <c r="AA72" s="2048">
        <v>1090</v>
      </c>
      <c r="AB72" s="1440">
        <f t="shared" ref="AB72:AB135" si="1">SUM(C72:AA72)</f>
        <v>35051</v>
      </c>
      <c r="AC72" s="1070">
        <f>'t1'!N72</f>
        <v>1</v>
      </c>
    </row>
    <row r="73" spans="1:29" ht="13.5" customHeight="1">
      <c r="A73" s="1173" t="str">
        <f>'t1'!A73</f>
        <v>oper.re prof.le di II cat.pers. inferm. bs</v>
      </c>
      <c r="B73" s="1174" t="str">
        <f>'t1'!B73</f>
        <v>S13052</v>
      </c>
      <c r="C73" s="2048"/>
      <c r="D73" s="2048"/>
      <c r="E73" s="2048"/>
      <c r="F73" s="2048"/>
      <c r="G73" s="2048"/>
      <c r="H73" s="2048"/>
      <c r="I73" s="2048"/>
      <c r="J73" s="2048"/>
      <c r="K73" s="2048"/>
      <c r="L73" s="2048"/>
      <c r="M73" s="2048"/>
      <c r="N73" s="2048"/>
      <c r="O73" s="2048"/>
      <c r="P73" s="2048"/>
      <c r="Q73" s="2048"/>
      <c r="R73" s="2048"/>
      <c r="S73" s="2048"/>
      <c r="T73" s="2048"/>
      <c r="U73" s="2048"/>
      <c r="V73" s="2048"/>
      <c r="W73" s="2048"/>
      <c r="X73" s="2048"/>
      <c r="Y73" s="2048"/>
      <c r="Z73" s="2048"/>
      <c r="AA73" s="2048"/>
      <c r="AB73" s="1440">
        <f t="shared" si="1"/>
        <v>0</v>
      </c>
      <c r="AC73" s="1070">
        <f>'t1'!N73</f>
        <v>0</v>
      </c>
    </row>
    <row r="74" spans="1:29" ht="13.5" customHeight="1">
      <c r="A74" s="1173" t="str">
        <f>'t1'!A74</f>
        <v>coll.re prof.le sanitario - pers. tec. esperto - ds</v>
      </c>
      <c r="B74" s="1174" t="str">
        <f>'t1'!B74</f>
        <v>S18920</v>
      </c>
      <c r="C74" s="2048">
        <v>2239</v>
      </c>
      <c r="D74" s="2048"/>
      <c r="E74" s="2048"/>
      <c r="F74" s="2048"/>
      <c r="G74" s="2048"/>
      <c r="H74" s="2048"/>
      <c r="I74" s="2048"/>
      <c r="J74" s="2048">
        <v>4958</v>
      </c>
      <c r="K74" s="2048"/>
      <c r="L74" s="2048">
        <v>52</v>
      </c>
      <c r="M74" s="2048">
        <v>759</v>
      </c>
      <c r="N74" s="2048"/>
      <c r="O74" s="2048"/>
      <c r="P74" s="2048">
        <v>3873</v>
      </c>
      <c r="Q74" s="2048">
        <v>162</v>
      </c>
      <c r="R74" s="2048">
        <v>11274</v>
      </c>
      <c r="S74" s="2048">
        <v>30920</v>
      </c>
      <c r="T74" s="2048"/>
      <c r="U74" s="2048"/>
      <c r="V74" s="2048">
        <v>11646</v>
      </c>
      <c r="W74" s="2048"/>
      <c r="X74" s="2048"/>
      <c r="Y74" s="2048"/>
      <c r="Z74" s="2048">
        <v>353</v>
      </c>
      <c r="AA74" s="2048">
        <v>7031</v>
      </c>
      <c r="AB74" s="1440">
        <f t="shared" si="1"/>
        <v>73267</v>
      </c>
      <c r="AC74" s="1070">
        <f>'t1'!N74</f>
        <v>1</v>
      </c>
    </row>
    <row r="75" spans="1:29" ht="13.5" customHeight="1">
      <c r="A75" s="1173" t="str">
        <f>'t1'!A75</f>
        <v>coll.re prof.le sanitario - pers. tec.- d</v>
      </c>
      <c r="B75" s="1174" t="str">
        <f>'t1'!B75</f>
        <v>S16021</v>
      </c>
      <c r="C75" s="2048">
        <v>30172</v>
      </c>
      <c r="D75" s="2048"/>
      <c r="E75" s="2048"/>
      <c r="F75" s="2048"/>
      <c r="G75" s="2048"/>
      <c r="H75" s="2048"/>
      <c r="I75" s="2048"/>
      <c r="J75" s="2048">
        <v>74895</v>
      </c>
      <c r="K75" s="2048"/>
      <c r="L75" s="2048">
        <v>234</v>
      </c>
      <c r="M75" s="2048">
        <v>22298</v>
      </c>
      <c r="N75" s="2048"/>
      <c r="O75" s="2048"/>
      <c r="P75" s="2048">
        <v>20592</v>
      </c>
      <c r="Q75" s="2048">
        <v>9713</v>
      </c>
      <c r="R75" s="2048">
        <v>8067</v>
      </c>
      <c r="S75" s="2048">
        <v>463050</v>
      </c>
      <c r="T75" s="2048"/>
      <c r="U75" s="2048"/>
      <c r="V75" s="2048">
        <v>30405</v>
      </c>
      <c r="W75" s="2048"/>
      <c r="X75" s="2048"/>
      <c r="Y75" s="2048"/>
      <c r="Z75" s="2048">
        <v>3486</v>
      </c>
      <c r="AA75" s="2048">
        <v>60409</v>
      </c>
      <c r="AB75" s="1440">
        <f t="shared" si="1"/>
        <v>723321</v>
      </c>
      <c r="AC75" s="1070">
        <f>'t1'!N75</f>
        <v>1</v>
      </c>
    </row>
    <row r="76" spans="1:29" ht="13.5" customHeight="1">
      <c r="A76" s="1173" t="str">
        <f>'t1'!A76</f>
        <v>oper.re prof.le sanitario - pers. tec.- c</v>
      </c>
      <c r="B76" s="1174" t="str">
        <f>'t1'!B76</f>
        <v>S14054</v>
      </c>
      <c r="C76" s="2048"/>
      <c r="D76" s="2048"/>
      <c r="E76" s="2048"/>
      <c r="F76" s="2048"/>
      <c r="G76" s="2048"/>
      <c r="H76" s="2048"/>
      <c r="I76" s="2048"/>
      <c r="J76" s="2048"/>
      <c r="K76" s="2048"/>
      <c r="L76" s="2048"/>
      <c r="M76" s="2048"/>
      <c r="N76" s="2048"/>
      <c r="O76" s="2048"/>
      <c r="P76" s="2048"/>
      <c r="Q76" s="2048"/>
      <c r="R76" s="2048"/>
      <c r="S76" s="2048"/>
      <c r="T76" s="2048"/>
      <c r="U76" s="2048"/>
      <c r="V76" s="2048"/>
      <c r="W76" s="2048"/>
      <c r="X76" s="2048"/>
      <c r="Y76" s="2048"/>
      <c r="Z76" s="2048"/>
      <c r="AA76" s="2048"/>
      <c r="AB76" s="1440">
        <f t="shared" si="1"/>
        <v>0</v>
      </c>
      <c r="AC76" s="1070">
        <f>'t1'!N76</f>
        <v>0</v>
      </c>
    </row>
    <row r="77" spans="1:29" ht="13.5" customHeight="1">
      <c r="A77" s="1173" t="str">
        <f>'t1'!A77</f>
        <v>coll.re prof.le sanitario - tecn. della prev. esperto - ds</v>
      </c>
      <c r="B77" s="1174" t="str">
        <f>'t1'!B77</f>
        <v>S18921</v>
      </c>
      <c r="C77" s="2048"/>
      <c r="D77" s="2048"/>
      <c r="E77" s="2048"/>
      <c r="F77" s="2048"/>
      <c r="G77" s="2048"/>
      <c r="H77" s="2048"/>
      <c r="I77" s="2048"/>
      <c r="J77" s="2048"/>
      <c r="K77" s="2048"/>
      <c r="L77" s="2048"/>
      <c r="M77" s="2048"/>
      <c r="N77" s="2048"/>
      <c r="O77" s="2048"/>
      <c r="P77" s="2048"/>
      <c r="Q77" s="2048"/>
      <c r="R77" s="2048"/>
      <c r="S77" s="2048"/>
      <c r="T77" s="2048"/>
      <c r="U77" s="2048"/>
      <c r="V77" s="2048"/>
      <c r="W77" s="2048"/>
      <c r="X77" s="2048"/>
      <c r="Y77" s="2048"/>
      <c r="Z77" s="2048"/>
      <c r="AA77" s="2048"/>
      <c r="AB77" s="1440">
        <f t="shared" si="1"/>
        <v>0</v>
      </c>
      <c r="AC77" s="1070">
        <f>'t1'!N77</f>
        <v>0</v>
      </c>
    </row>
    <row r="78" spans="1:29" ht="13.5" customHeight="1">
      <c r="A78" s="1173" t="str">
        <f>'t1'!A78</f>
        <v>coll.re prof.le sanitario - tecn. della prev. - d</v>
      </c>
      <c r="B78" s="1174" t="str">
        <f>'t1'!B78</f>
        <v>S16022</v>
      </c>
      <c r="C78" s="2048">
        <v>373</v>
      </c>
      <c r="D78" s="2048"/>
      <c r="E78" s="2048"/>
      <c r="F78" s="2048"/>
      <c r="G78" s="2048"/>
      <c r="H78" s="2048"/>
      <c r="I78" s="2048"/>
      <c r="J78" s="2048">
        <v>868</v>
      </c>
      <c r="K78" s="2048"/>
      <c r="L78" s="2048"/>
      <c r="M78" s="2048"/>
      <c r="N78" s="2048"/>
      <c r="O78" s="2048"/>
      <c r="P78" s="2048"/>
      <c r="Q78" s="2048"/>
      <c r="R78" s="2048">
        <v>5538</v>
      </c>
      <c r="S78" s="2048">
        <v>6080</v>
      </c>
      <c r="T78" s="2048"/>
      <c r="U78" s="2048"/>
      <c r="V78" s="2048"/>
      <c r="W78" s="2048"/>
      <c r="X78" s="2048"/>
      <c r="Y78" s="2048"/>
      <c r="Z78" s="2048">
        <v>71</v>
      </c>
      <c r="AA78" s="2048">
        <v>1731</v>
      </c>
      <c r="AB78" s="1440">
        <f t="shared" si="1"/>
        <v>14661</v>
      </c>
      <c r="AC78" s="1070">
        <f>'t1'!N78</f>
        <v>1</v>
      </c>
    </row>
    <row r="79" spans="1:29" ht="13.5" customHeight="1">
      <c r="A79" s="1173" t="str">
        <f>'t1'!A79</f>
        <v>oper.re prof.le sanitario - tecn. della prev. - c</v>
      </c>
      <c r="B79" s="1174" t="str">
        <f>'t1'!B79</f>
        <v>S14055</v>
      </c>
      <c r="C79" s="2048"/>
      <c r="D79" s="2048"/>
      <c r="E79" s="2048"/>
      <c r="F79" s="2048"/>
      <c r="G79" s="2048"/>
      <c r="H79" s="2048"/>
      <c r="I79" s="2048"/>
      <c r="J79" s="2048"/>
      <c r="K79" s="2048"/>
      <c r="L79" s="2048"/>
      <c r="M79" s="2048"/>
      <c r="N79" s="2048"/>
      <c r="O79" s="2048"/>
      <c r="P79" s="2048"/>
      <c r="Q79" s="2048"/>
      <c r="R79" s="2048"/>
      <c r="S79" s="2048"/>
      <c r="T79" s="2048"/>
      <c r="U79" s="2048"/>
      <c r="V79" s="2048"/>
      <c r="W79" s="2048"/>
      <c r="X79" s="2048"/>
      <c r="Y79" s="2048"/>
      <c r="Z79" s="2048"/>
      <c r="AA79" s="2048"/>
      <c r="AB79" s="1440">
        <f t="shared" si="1"/>
        <v>0</v>
      </c>
      <c r="AC79" s="1070">
        <f>'t1'!N79</f>
        <v>0</v>
      </c>
    </row>
    <row r="80" spans="1:29" ht="13.5" customHeight="1">
      <c r="A80" s="1173" t="str">
        <f>'t1'!A80</f>
        <v>coll.re prof.le sanitario - pers. della riabil. esperto - ds</v>
      </c>
      <c r="B80" s="1174" t="str">
        <f>'t1'!B80</f>
        <v>S18922</v>
      </c>
      <c r="C80" s="2048"/>
      <c r="D80" s="2048"/>
      <c r="E80" s="2048"/>
      <c r="F80" s="2048"/>
      <c r="G80" s="2048"/>
      <c r="H80" s="2048"/>
      <c r="I80" s="2048"/>
      <c r="J80" s="2048"/>
      <c r="K80" s="2048"/>
      <c r="L80" s="2048"/>
      <c r="M80" s="2048"/>
      <c r="N80" s="2048"/>
      <c r="O80" s="2048"/>
      <c r="P80" s="2048"/>
      <c r="Q80" s="2048"/>
      <c r="R80" s="2048"/>
      <c r="S80" s="2048"/>
      <c r="T80" s="2048"/>
      <c r="U80" s="2048"/>
      <c r="V80" s="2048"/>
      <c r="W80" s="2048"/>
      <c r="X80" s="2048"/>
      <c r="Y80" s="2048"/>
      <c r="Z80" s="2048"/>
      <c r="AA80" s="2048"/>
      <c r="AB80" s="1440">
        <f t="shared" si="1"/>
        <v>0</v>
      </c>
      <c r="AC80" s="1070">
        <f>'t1'!N80</f>
        <v>0</v>
      </c>
    </row>
    <row r="81" spans="1:29" ht="13.5" customHeight="1">
      <c r="A81" s="1173" t="str">
        <f>'t1'!A81</f>
        <v>coll.re prof.le sanitario - pers. della riabil. - d</v>
      </c>
      <c r="B81" s="1174" t="str">
        <f>'t1'!B81</f>
        <v>S16019</v>
      </c>
      <c r="C81" s="2048">
        <v>2400</v>
      </c>
      <c r="D81" s="2048"/>
      <c r="E81" s="2048"/>
      <c r="F81" s="2048"/>
      <c r="G81" s="2048"/>
      <c r="H81" s="2048"/>
      <c r="I81" s="2048"/>
      <c r="J81" s="2048"/>
      <c r="K81" s="2048"/>
      <c r="L81" s="2048"/>
      <c r="M81" s="2048"/>
      <c r="N81" s="2048"/>
      <c r="O81" s="2048"/>
      <c r="P81" s="2048"/>
      <c r="Q81" s="2048"/>
      <c r="R81" s="2048"/>
      <c r="S81" s="2048">
        <v>36999</v>
      </c>
      <c r="T81" s="2048"/>
      <c r="U81" s="2048"/>
      <c r="V81" s="2048">
        <v>1549</v>
      </c>
      <c r="W81" s="2048"/>
      <c r="X81" s="2048"/>
      <c r="Y81" s="2048"/>
      <c r="Z81" s="2048">
        <v>3568</v>
      </c>
      <c r="AA81" s="2048">
        <v>643</v>
      </c>
      <c r="AB81" s="1440">
        <f t="shared" si="1"/>
        <v>45159</v>
      </c>
      <c r="AC81" s="1070">
        <f>'t1'!N81</f>
        <v>1</v>
      </c>
    </row>
    <row r="82" spans="1:29" ht="13.5" customHeight="1">
      <c r="A82" s="1173" t="str">
        <f>'t1'!A82</f>
        <v>oper.re prof.le sanitario - pers. della riabil. - c</v>
      </c>
      <c r="B82" s="1174" t="str">
        <f>'t1'!B82</f>
        <v>S14053</v>
      </c>
      <c r="C82" s="2048"/>
      <c r="D82" s="2048"/>
      <c r="E82" s="2048"/>
      <c r="F82" s="2048"/>
      <c r="G82" s="2048"/>
      <c r="H82" s="2048"/>
      <c r="I82" s="2048"/>
      <c r="J82" s="2048"/>
      <c r="K82" s="2048"/>
      <c r="L82" s="2048"/>
      <c r="M82" s="2048"/>
      <c r="N82" s="2048"/>
      <c r="O82" s="2048"/>
      <c r="P82" s="2048"/>
      <c r="Q82" s="2048"/>
      <c r="R82" s="2048"/>
      <c r="S82" s="2048"/>
      <c r="T82" s="2048"/>
      <c r="U82" s="2048"/>
      <c r="V82" s="2048"/>
      <c r="W82" s="2048"/>
      <c r="X82" s="2048"/>
      <c r="Y82" s="2048"/>
      <c r="Z82" s="2048"/>
      <c r="AA82" s="2048"/>
      <c r="AB82" s="1440">
        <f t="shared" si="1"/>
        <v>0</v>
      </c>
      <c r="AC82" s="1070">
        <f>'t1'!N82</f>
        <v>0</v>
      </c>
    </row>
    <row r="83" spans="1:29" ht="13.5" customHeight="1">
      <c r="A83" s="1173" t="str">
        <f>'t1'!A83</f>
        <v>oper.re prof.le di II cat. con funz. di riabil. esperto - c (2)</v>
      </c>
      <c r="B83" s="1174" t="str">
        <f>'t1'!B83</f>
        <v>S14E51</v>
      </c>
      <c r="C83" s="2048"/>
      <c r="D83" s="2048"/>
      <c r="E83" s="2048"/>
      <c r="F83" s="2048"/>
      <c r="G83" s="2048"/>
      <c r="H83" s="2048"/>
      <c r="I83" s="2048"/>
      <c r="J83" s="2048"/>
      <c r="K83" s="2048"/>
      <c r="L83" s="2048"/>
      <c r="M83" s="2048"/>
      <c r="N83" s="2048"/>
      <c r="O83" s="2048"/>
      <c r="P83" s="2048"/>
      <c r="Q83" s="2048"/>
      <c r="R83" s="2048"/>
      <c r="S83" s="2048"/>
      <c r="T83" s="2048"/>
      <c r="U83" s="2048"/>
      <c r="V83" s="2048"/>
      <c r="W83" s="2048"/>
      <c r="X83" s="2048"/>
      <c r="Y83" s="2048"/>
      <c r="Z83" s="2048"/>
      <c r="AA83" s="2048"/>
      <c r="AB83" s="1440">
        <f t="shared" si="1"/>
        <v>0</v>
      </c>
      <c r="AC83" s="1070">
        <f>'t1'!N83</f>
        <v>0</v>
      </c>
    </row>
    <row r="84" spans="1:29" ht="13.5" customHeight="1">
      <c r="A84" s="1173" t="str">
        <f>'t1'!A84</f>
        <v>oper.re prof.le di II cat. con funz. di riabil. - bs</v>
      </c>
      <c r="B84" s="1174" t="str">
        <f>'t1'!B84</f>
        <v>S13051</v>
      </c>
      <c r="C84" s="2048"/>
      <c r="D84" s="2048"/>
      <c r="E84" s="2048"/>
      <c r="F84" s="2048"/>
      <c r="G84" s="2048"/>
      <c r="H84" s="2048"/>
      <c r="I84" s="2048"/>
      <c r="J84" s="2048"/>
      <c r="K84" s="2048"/>
      <c r="L84" s="2048"/>
      <c r="M84" s="2048"/>
      <c r="N84" s="2048"/>
      <c r="O84" s="2048"/>
      <c r="P84" s="2048"/>
      <c r="Q84" s="2048"/>
      <c r="R84" s="2048"/>
      <c r="S84" s="2048"/>
      <c r="T84" s="2048"/>
      <c r="U84" s="2048"/>
      <c r="V84" s="2048"/>
      <c r="W84" s="2048"/>
      <c r="X84" s="2048"/>
      <c r="Y84" s="2048"/>
      <c r="Z84" s="2048"/>
      <c r="AA84" s="2048"/>
      <c r="AB84" s="1440">
        <f t="shared" si="1"/>
        <v>0</v>
      </c>
      <c r="AC84" s="1070">
        <f>'t1'!N84</f>
        <v>0</v>
      </c>
    </row>
    <row r="85" spans="1:29" ht="13.5" customHeight="1">
      <c r="A85" s="1173" t="str">
        <f>'t1'!A85</f>
        <v>profilo atipico ruolo sanitario</v>
      </c>
      <c r="B85" s="1174" t="str">
        <f>'t1'!B85</f>
        <v>S00062</v>
      </c>
      <c r="C85" s="2048"/>
      <c r="D85" s="2048"/>
      <c r="E85" s="2048"/>
      <c r="F85" s="2048"/>
      <c r="G85" s="2048"/>
      <c r="H85" s="2048"/>
      <c r="I85" s="2048"/>
      <c r="J85" s="2048"/>
      <c r="K85" s="2048"/>
      <c r="L85" s="2048"/>
      <c r="M85" s="2048"/>
      <c r="N85" s="2048"/>
      <c r="O85" s="2048"/>
      <c r="P85" s="2048"/>
      <c r="Q85" s="2048"/>
      <c r="R85" s="2048"/>
      <c r="S85" s="2048"/>
      <c r="T85" s="2048"/>
      <c r="U85" s="2048"/>
      <c r="V85" s="2048"/>
      <c r="W85" s="2048"/>
      <c r="X85" s="2048"/>
      <c r="Y85" s="2048"/>
      <c r="Z85" s="2048"/>
      <c r="AA85" s="2048"/>
      <c r="AB85" s="1440">
        <f t="shared" si="1"/>
        <v>0</v>
      </c>
      <c r="AC85" s="1070">
        <f>'t1'!N85</f>
        <v>0</v>
      </c>
    </row>
    <row r="86" spans="1:29" ht="13.5" customHeight="1">
      <c r="A86" s="1173" t="str">
        <f>'t1'!A86</f>
        <v>avvocato dirig. con incarico di struttura complessa</v>
      </c>
      <c r="B86" s="1174" t="str">
        <f>'t1'!B86</f>
        <v>PD0010</v>
      </c>
      <c r="C86" s="2048"/>
      <c r="D86" s="2048"/>
      <c r="E86" s="2048"/>
      <c r="F86" s="2048"/>
      <c r="G86" s="2048"/>
      <c r="H86" s="2048"/>
      <c r="I86" s="2048"/>
      <c r="J86" s="2048"/>
      <c r="K86" s="2048"/>
      <c r="L86" s="2048"/>
      <c r="M86" s="2048"/>
      <c r="N86" s="2048"/>
      <c r="O86" s="2048"/>
      <c r="P86" s="2048"/>
      <c r="Q86" s="2048"/>
      <c r="R86" s="2048"/>
      <c r="S86" s="2048"/>
      <c r="T86" s="2048"/>
      <c r="U86" s="2048"/>
      <c r="V86" s="2048"/>
      <c r="W86" s="2048"/>
      <c r="X86" s="2048"/>
      <c r="Y86" s="2048"/>
      <c r="Z86" s="2048"/>
      <c r="AA86" s="2048"/>
      <c r="AB86" s="1440">
        <f t="shared" si="1"/>
        <v>0</v>
      </c>
      <c r="AC86" s="1070">
        <f>'t1'!N86</f>
        <v>0</v>
      </c>
    </row>
    <row r="87" spans="1:29" ht="13.5" customHeight="1">
      <c r="A87" s="1173" t="str">
        <f>'t1'!A87</f>
        <v>avvocato dirig. con incarico di struttura semplice</v>
      </c>
      <c r="B87" s="1174" t="str">
        <f>'t1'!B87</f>
        <v>PD0S09</v>
      </c>
      <c r="C87" s="2048"/>
      <c r="D87" s="2048"/>
      <c r="E87" s="2048"/>
      <c r="F87" s="2048"/>
      <c r="G87" s="2048"/>
      <c r="H87" s="2048"/>
      <c r="I87" s="2048"/>
      <c r="J87" s="2048"/>
      <c r="K87" s="2048"/>
      <c r="L87" s="2048"/>
      <c r="M87" s="2048"/>
      <c r="N87" s="2048"/>
      <c r="O87" s="2048"/>
      <c r="P87" s="2048"/>
      <c r="Q87" s="2048"/>
      <c r="R87" s="2048"/>
      <c r="S87" s="2048"/>
      <c r="T87" s="2048"/>
      <c r="U87" s="2048"/>
      <c r="V87" s="2048"/>
      <c r="W87" s="2048"/>
      <c r="X87" s="2048"/>
      <c r="Y87" s="2048"/>
      <c r="Z87" s="2048"/>
      <c r="AA87" s="2048"/>
      <c r="AB87" s="1440">
        <f t="shared" si="1"/>
        <v>0</v>
      </c>
      <c r="AC87" s="1070">
        <f>'t1'!N87</f>
        <v>0</v>
      </c>
    </row>
    <row r="88" spans="1:29" ht="13.5" customHeight="1">
      <c r="A88" s="1173" t="str">
        <f>'t1'!A88</f>
        <v>avvocato dirig. con altri incar.prof.li</v>
      </c>
      <c r="B88" s="1174" t="str">
        <f>'t1'!B88</f>
        <v>PD0A09</v>
      </c>
      <c r="C88" s="2048"/>
      <c r="D88" s="2048"/>
      <c r="E88" s="2048"/>
      <c r="F88" s="2048"/>
      <c r="G88" s="2048"/>
      <c r="H88" s="2048"/>
      <c r="I88" s="2048"/>
      <c r="J88" s="2048"/>
      <c r="K88" s="2048"/>
      <c r="L88" s="2048"/>
      <c r="M88" s="2048"/>
      <c r="N88" s="2048"/>
      <c r="O88" s="2048"/>
      <c r="P88" s="2048"/>
      <c r="Q88" s="2048"/>
      <c r="R88" s="2048"/>
      <c r="S88" s="2048"/>
      <c r="T88" s="2048"/>
      <c r="U88" s="2048"/>
      <c r="V88" s="2048"/>
      <c r="W88" s="2048"/>
      <c r="X88" s="2048"/>
      <c r="Y88" s="2048"/>
      <c r="Z88" s="2048"/>
      <c r="AA88" s="2048"/>
      <c r="AB88" s="1440">
        <f t="shared" si="1"/>
        <v>0</v>
      </c>
      <c r="AC88" s="1070">
        <f>'t1'!N88</f>
        <v>0</v>
      </c>
    </row>
    <row r="89" spans="1:29" ht="13.5" customHeight="1">
      <c r="A89" s="1173" t="str">
        <f>'t1'!A89</f>
        <v>avvocato dir. a t. determinato(art. 15-septies dlgs. 502/92)</v>
      </c>
      <c r="B89" s="1174" t="str">
        <f>'t1'!B89</f>
        <v>PD0605</v>
      </c>
      <c r="C89" s="2048"/>
      <c r="D89" s="2048"/>
      <c r="E89" s="2048"/>
      <c r="F89" s="2048"/>
      <c r="G89" s="2048"/>
      <c r="H89" s="2048"/>
      <c r="I89" s="2048"/>
      <c r="J89" s="2048"/>
      <c r="K89" s="2048"/>
      <c r="L89" s="2048"/>
      <c r="M89" s="2048"/>
      <c r="N89" s="2048"/>
      <c r="O89" s="2048"/>
      <c r="P89" s="2048"/>
      <c r="Q89" s="2048"/>
      <c r="R89" s="2048"/>
      <c r="S89" s="2048"/>
      <c r="T89" s="2048"/>
      <c r="U89" s="2048"/>
      <c r="V89" s="2048"/>
      <c r="W89" s="2048"/>
      <c r="X89" s="2048"/>
      <c r="Y89" s="2048"/>
      <c r="Z89" s="2048"/>
      <c r="AA89" s="2048"/>
      <c r="AB89" s="1440">
        <f t="shared" si="1"/>
        <v>0</v>
      </c>
      <c r="AC89" s="1070">
        <f>'t1'!N89</f>
        <v>0</v>
      </c>
    </row>
    <row r="90" spans="1:29" ht="13.5" customHeight="1">
      <c r="A90" s="1173" t="str">
        <f>'t1'!A90</f>
        <v>ingegnere dirig. con incarico di struttura complessa</v>
      </c>
      <c r="B90" s="1174" t="str">
        <f>'t1'!B90</f>
        <v>PD0046</v>
      </c>
      <c r="C90" s="2048">
        <v>194</v>
      </c>
      <c r="D90" s="2048">
        <v>6236</v>
      </c>
      <c r="E90" s="2048"/>
      <c r="F90" s="2048">
        <v>7500</v>
      </c>
      <c r="G90" s="2048">
        <v>5951</v>
      </c>
      <c r="H90" s="2048">
        <v>5743</v>
      </c>
      <c r="I90" s="2048"/>
      <c r="J90" s="2048"/>
      <c r="K90" s="2048"/>
      <c r="L90" s="2048"/>
      <c r="M90" s="2048"/>
      <c r="N90" s="2048"/>
      <c r="O90" s="2048"/>
      <c r="P90" s="2048"/>
      <c r="Q90" s="2048">
        <v>72</v>
      </c>
      <c r="R90" s="2048"/>
      <c r="S90" s="2048"/>
      <c r="T90" s="2048"/>
      <c r="U90" s="2048"/>
      <c r="V90" s="2048"/>
      <c r="W90" s="2048"/>
      <c r="X90" s="2048"/>
      <c r="Y90" s="2048"/>
      <c r="Z90" s="2048">
        <v>138</v>
      </c>
      <c r="AA90" s="2048"/>
      <c r="AB90" s="1440">
        <f t="shared" si="1"/>
        <v>25834</v>
      </c>
      <c r="AC90" s="1070">
        <f>'t1'!N90</f>
        <v>1</v>
      </c>
    </row>
    <row r="91" spans="1:29" ht="13.5" customHeight="1">
      <c r="A91" s="1173" t="str">
        <f>'t1'!A91</f>
        <v>ingegnere dirig. con incarico di struttura semplice</v>
      </c>
      <c r="B91" s="1174" t="str">
        <f>'t1'!B91</f>
        <v>PD0S45</v>
      </c>
      <c r="C91" s="2048">
        <v>291</v>
      </c>
      <c r="D91" s="2048"/>
      <c r="E91" s="2048"/>
      <c r="F91" s="2048">
        <v>21773</v>
      </c>
      <c r="G91" s="2048">
        <v>6647</v>
      </c>
      <c r="H91" s="2048">
        <v>8614</v>
      </c>
      <c r="I91" s="2048"/>
      <c r="J91" s="2048"/>
      <c r="K91" s="2048"/>
      <c r="L91" s="2048"/>
      <c r="M91" s="2048"/>
      <c r="N91" s="2048"/>
      <c r="O91" s="2048"/>
      <c r="P91" s="2048"/>
      <c r="Q91" s="2048"/>
      <c r="R91" s="2048"/>
      <c r="S91" s="2048"/>
      <c r="T91" s="2048"/>
      <c r="U91" s="2048"/>
      <c r="V91" s="2048"/>
      <c r="W91" s="2048"/>
      <c r="X91" s="2048"/>
      <c r="Y91" s="2048"/>
      <c r="Z91" s="2048"/>
      <c r="AA91" s="2048"/>
      <c r="AB91" s="1440">
        <f t="shared" si="1"/>
        <v>37325</v>
      </c>
      <c r="AC91" s="1070">
        <f>'t1'!N91</f>
        <v>0</v>
      </c>
    </row>
    <row r="92" spans="1:29" ht="13.5" customHeight="1">
      <c r="A92" s="1173" t="str">
        <f>'t1'!A92</f>
        <v>ingegnere dirig. con altri incar.prof.li</v>
      </c>
      <c r="B92" s="1174" t="str">
        <f>'t1'!B92</f>
        <v>PD0A45</v>
      </c>
      <c r="C92" s="2048">
        <v>96</v>
      </c>
      <c r="D92" s="2048"/>
      <c r="E92" s="2048"/>
      <c r="F92" s="2048">
        <v>3426</v>
      </c>
      <c r="G92" s="2048">
        <v>682</v>
      </c>
      <c r="H92" s="2048">
        <v>2871</v>
      </c>
      <c r="I92" s="2048"/>
      <c r="J92" s="2048"/>
      <c r="K92" s="2048"/>
      <c r="L92" s="2048"/>
      <c r="M92" s="2048"/>
      <c r="N92" s="2048"/>
      <c r="O92" s="2048"/>
      <c r="P92" s="2048"/>
      <c r="Q92" s="2048">
        <v>18</v>
      </c>
      <c r="R92" s="2048"/>
      <c r="S92" s="2048"/>
      <c r="T92" s="2048"/>
      <c r="U92" s="2048"/>
      <c r="V92" s="2048"/>
      <c r="W92" s="2048"/>
      <c r="X92" s="2048"/>
      <c r="Y92" s="2048"/>
      <c r="Z92" s="2048">
        <v>201</v>
      </c>
      <c r="AA92" s="2048"/>
      <c r="AB92" s="1440">
        <f t="shared" si="1"/>
        <v>7294</v>
      </c>
      <c r="AC92" s="1070">
        <f>'t1'!N92</f>
        <v>1</v>
      </c>
    </row>
    <row r="93" spans="1:29" ht="13.5" customHeight="1">
      <c r="A93" s="1173" t="str">
        <f>'t1'!A93</f>
        <v>ingegnere dir. a t. determinato(art.15-septies dlgs. 502/92)</v>
      </c>
      <c r="B93" s="1174" t="str">
        <f>'t1'!B93</f>
        <v>PD0606</v>
      </c>
      <c r="C93" s="2048"/>
      <c r="D93" s="2048"/>
      <c r="E93" s="2048"/>
      <c r="F93" s="2048"/>
      <c r="G93" s="2048"/>
      <c r="H93" s="2048"/>
      <c r="I93" s="2048"/>
      <c r="J93" s="2048"/>
      <c r="K93" s="2048"/>
      <c r="L93" s="2048"/>
      <c r="M93" s="2048"/>
      <c r="N93" s="2048"/>
      <c r="O93" s="2048"/>
      <c r="P93" s="2048"/>
      <c r="Q93" s="2048"/>
      <c r="R93" s="2048"/>
      <c r="S93" s="2048"/>
      <c r="T93" s="2048"/>
      <c r="U93" s="2048"/>
      <c r="V93" s="2048"/>
      <c r="W93" s="2048"/>
      <c r="X93" s="2048"/>
      <c r="Y93" s="2048"/>
      <c r="Z93" s="2048"/>
      <c r="AA93" s="2048"/>
      <c r="AB93" s="1440">
        <f t="shared" si="1"/>
        <v>0</v>
      </c>
      <c r="AC93" s="1070">
        <f>'t1'!N93</f>
        <v>0</v>
      </c>
    </row>
    <row r="94" spans="1:29" ht="13.5" customHeight="1">
      <c r="A94" s="1173" t="str">
        <f>'t1'!A94</f>
        <v>architetti dirig. con incarico di struttura complessa</v>
      </c>
      <c r="B94" s="1174" t="str">
        <f>'t1'!B94</f>
        <v>PD0004</v>
      </c>
      <c r="C94" s="2048"/>
      <c r="D94" s="2048"/>
      <c r="E94" s="2048"/>
      <c r="F94" s="2048"/>
      <c r="G94" s="2048"/>
      <c r="H94" s="2048"/>
      <c r="I94" s="2048"/>
      <c r="J94" s="2048"/>
      <c r="K94" s="2048"/>
      <c r="L94" s="2048"/>
      <c r="M94" s="2048"/>
      <c r="N94" s="2048"/>
      <c r="O94" s="2048"/>
      <c r="P94" s="2048"/>
      <c r="Q94" s="2048"/>
      <c r="R94" s="2048"/>
      <c r="S94" s="2048"/>
      <c r="T94" s="2048"/>
      <c r="U94" s="2048"/>
      <c r="V94" s="2048"/>
      <c r="W94" s="2048"/>
      <c r="X94" s="2048"/>
      <c r="Y94" s="2048"/>
      <c r="Z94" s="2048"/>
      <c r="AA94" s="2048"/>
      <c r="AB94" s="1440">
        <f t="shared" si="1"/>
        <v>0</v>
      </c>
      <c r="AC94" s="1070">
        <f>'t1'!N94</f>
        <v>0</v>
      </c>
    </row>
    <row r="95" spans="1:29" ht="13.5" customHeight="1">
      <c r="A95" s="1173" t="str">
        <f>'t1'!A95</f>
        <v>architetti dirig. con incarico di struttura semplice</v>
      </c>
      <c r="B95" s="1174" t="str">
        <f>'t1'!B95</f>
        <v>PD0S03</v>
      </c>
      <c r="C95" s="2048"/>
      <c r="D95" s="2048"/>
      <c r="E95" s="2048"/>
      <c r="F95" s="2048"/>
      <c r="G95" s="2048"/>
      <c r="H95" s="2048"/>
      <c r="I95" s="2048"/>
      <c r="J95" s="2048"/>
      <c r="K95" s="2048"/>
      <c r="L95" s="2048"/>
      <c r="M95" s="2048"/>
      <c r="N95" s="2048"/>
      <c r="O95" s="2048"/>
      <c r="P95" s="2048"/>
      <c r="Q95" s="2048"/>
      <c r="R95" s="2048"/>
      <c r="S95" s="2048"/>
      <c r="T95" s="2048"/>
      <c r="U95" s="2048"/>
      <c r="V95" s="2048"/>
      <c r="W95" s="2048"/>
      <c r="X95" s="2048"/>
      <c r="Y95" s="2048"/>
      <c r="Z95" s="2048"/>
      <c r="AA95" s="2048"/>
      <c r="AB95" s="1440">
        <f t="shared" si="1"/>
        <v>0</v>
      </c>
      <c r="AC95" s="1070">
        <f>'t1'!N95</f>
        <v>0</v>
      </c>
    </row>
    <row r="96" spans="1:29" ht="13.5" customHeight="1">
      <c r="A96" s="1173" t="str">
        <f>'t1'!A96</f>
        <v>architetti dirig. con altri incar.prof.li</v>
      </c>
      <c r="B96" s="1174" t="str">
        <f>'t1'!B96</f>
        <v>PD0A03</v>
      </c>
      <c r="C96" s="2048"/>
      <c r="D96" s="2048"/>
      <c r="E96" s="2048"/>
      <c r="F96" s="2048"/>
      <c r="G96" s="2048"/>
      <c r="H96" s="2048"/>
      <c r="I96" s="2048"/>
      <c r="J96" s="2048"/>
      <c r="K96" s="2048"/>
      <c r="L96" s="2048"/>
      <c r="M96" s="2048"/>
      <c r="N96" s="2048"/>
      <c r="O96" s="2048"/>
      <c r="P96" s="2048"/>
      <c r="Q96" s="2048"/>
      <c r="R96" s="2048"/>
      <c r="S96" s="2048"/>
      <c r="T96" s="2048"/>
      <c r="U96" s="2048"/>
      <c r="V96" s="2048"/>
      <c r="W96" s="2048"/>
      <c r="X96" s="2048"/>
      <c r="Y96" s="2048"/>
      <c r="Z96" s="2048"/>
      <c r="AA96" s="2048"/>
      <c r="AB96" s="1440">
        <f t="shared" si="1"/>
        <v>0</v>
      </c>
      <c r="AC96" s="1070">
        <f>'t1'!N96</f>
        <v>0</v>
      </c>
    </row>
    <row r="97" spans="1:29" ht="13.5" customHeight="1">
      <c r="A97" s="1173" t="str">
        <f>'t1'!A97</f>
        <v>architetti dir. a t.determinato(art. 15-septies dlgs.502/92)</v>
      </c>
      <c r="B97" s="1174" t="str">
        <f>'t1'!B97</f>
        <v>PD0607</v>
      </c>
      <c r="C97" s="2048"/>
      <c r="D97" s="2048"/>
      <c r="E97" s="2048"/>
      <c r="F97" s="2048"/>
      <c r="G97" s="2048"/>
      <c r="H97" s="2048"/>
      <c r="I97" s="2048"/>
      <c r="J97" s="2048"/>
      <c r="K97" s="2048"/>
      <c r="L97" s="2048"/>
      <c r="M97" s="2048"/>
      <c r="N97" s="2048"/>
      <c r="O97" s="2048"/>
      <c r="P97" s="2048"/>
      <c r="Q97" s="2048"/>
      <c r="R97" s="2048"/>
      <c r="S97" s="2048"/>
      <c r="T97" s="2048"/>
      <c r="U97" s="2048"/>
      <c r="V97" s="2048"/>
      <c r="W97" s="2048"/>
      <c r="X97" s="2048"/>
      <c r="Y97" s="2048"/>
      <c r="Z97" s="2048"/>
      <c r="AA97" s="2048"/>
      <c r="AB97" s="1440">
        <f t="shared" si="1"/>
        <v>0</v>
      </c>
      <c r="AC97" s="1070">
        <f>'t1'!N97</f>
        <v>0</v>
      </c>
    </row>
    <row r="98" spans="1:29" ht="13.5" customHeight="1">
      <c r="A98" s="1173" t="str">
        <f>'t1'!A98</f>
        <v>geologi dirig. con incarico di struttura complessa</v>
      </c>
      <c r="B98" s="1174" t="str">
        <f>'t1'!B98</f>
        <v>PD0044</v>
      </c>
      <c r="C98" s="2048"/>
      <c r="D98" s="2048"/>
      <c r="E98" s="2048"/>
      <c r="F98" s="2048"/>
      <c r="G98" s="2048"/>
      <c r="H98" s="2048"/>
      <c r="I98" s="2048"/>
      <c r="J98" s="2048"/>
      <c r="K98" s="2048"/>
      <c r="L98" s="2048"/>
      <c r="M98" s="2048"/>
      <c r="N98" s="2048"/>
      <c r="O98" s="2048"/>
      <c r="P98" s="2048"/>
      <c r="Q98" s="2048"/>
      <c r="R98" s="2048"/>
      <c r="S98" s="2048"/>
      <c r="T98" s="2048"/>
      <c r="U98" s="2048"/>
      <c r="V98" s="2048"/>
      <c r="W98" s="2048"/>
      <c r="X98" s="2048"/>
      <c r="Y98" s="2048"/>
      <c r="Z98" s="2048"/>
      <c r="AA98" s="2048"/>
      <c r="AB98" s="1440">
        <f t="shared" si="1"/>
        <v>0</v>
      </c>
      <c r="AC98" s="1070">
        <f>'t1'!N98</f>
        <v>0</v>
      </c>
    </row>
    <row r="99" spans="1:29" ht="13.5" customHeight="1">
      <c r="A99" s="1173" t="str">
        <f>'t1'!A99</f>
        <v>geologi dirig. con incarico di struttura semplice</v>
      </c>
      <c r="B99" s="1174" t="str">
        <f>'t1'!B99</f>
        <v>PD0S43</v>
      </c>
      <c r="C99" s="2048"/>
      <c r="D99" s="2048"/>
      <c r="E99" s="2048"/>
      <c r="F99" s="2048"/>
      <c r="G99" s="2048"/>
      <c r="H99" s="2048"/>
      <c r="I99" s="2048"/>
      <c r="J99" s="2048"/>
      <c r="K99" s="2048"/>
      <c r="L99" s="2048"/>
      <c r="M99" s="2048"/>
      <c r="N99" s="2048"/>
      <c r="O99" s="2048"/>
      <c r="P99" s="2048"/>
      <c r="Q99" s="2048"/>
      <c r="R99" s="2048"/>
      <c r="S99" s="2048"/>
      <c r="T99" s="2048"/>
      <c r="U99" s="2048"/>
      <c r="V99" s="2048"/>
      <c r="W99" s="2048"/>
      <c r="X99" s="2048"/>
      <c r="Y99" s="2048"/>
      <c r="Z99" s="2048"/>
      <c r="AA99" s="2048"/>
      <c r="AB99" s="1440">
        <f t="shared" si="1"/>
        <v>0</v>
      </c>
      <c r="AC99" s="1070">
        <f>'t1'!N99</f>
        <v>0</v>
      </c>
    </row>
    <row r="100" spans="1:29" ht="13.5" customHeight="1">
      <c r="A100" s="1173" t="str">
        <f>'t1'!A100</f>
        <v>geologi dirig. con altri incar.prof.li</v>
      </c>
      <c r="B100" s="1174" t="str">
        <f>'t1'!B100</f>
        <v>PD0A43</v>
      </c>
      <c r="C100" s="2048"/>
      <c r="D100" s="2048"/>
      <c r="E100" s="2048"/>
      <c r="F100" s="2048"/>
      <c r="G100" s="2048"/>
      <c r="H100" s="2048"/>
      <c r="I100" s="2048"/>
      <c r="J100" s="2048"/>
      <c r="K100" s="2048"/>
      <c r="L100" s="2048"/>
      <c r="M100" s="2048"/>
      <c r="N100" s="2048"/>
      <c r="O100" s="2048"/>
      <c r="P100" s="2048"/>
      <c r="Q100" s="2048"/>
      <c r="R100" s="2048"/>
      <c r="S100" s="2048"/>
      <c r="T100" s="2048"/>
      <c r="U100" s="2048"/>
      <c r="V100" s="2048"/>
      <c r="W100" s="2048"/>
      <c r="X100" s="2048"/>
      <c r="Y100" s="2048"/>
      <c r="Z100" s="2048"/>
      <c r="AA100" s="2048"/>
      <c r="AB100" s="1440">
        <f t="shared" si="1"/>
        <v>0</v>
      </c>
      <c r="AC100" s="1070">
        <f>'t1'!N100</f>
        <v>0</v>
      </c>
    </row>
    <row r="101" spans="1:29" ht="13.5" customHeight="1">
      <c r="A101" s="1173" t="str">
        <f>'t1'!A101</f>
        <v>geologi  dir. a t. determinato(art. 15-septies dlgs. 502/92)</v>
      </c>
      <c r="B101" s="1174" t="str">
        <f>'t1'!B101</f>
        <v>PD0608</v>
      </c>
      <c r="C101" s="2048"/>
      <c r="D101" s="2048"/>
      <c r="E101" s="2048"/>
      <c r="F101" s="2048"/>
      <c r="G101" s="2048"/>
      <c r="H101" s="2048"/>
      <c r="I101" s="2048"/>
      <c r="J101" s="2048"/>
      <c r="K101" s="2048"/>
      <c r="L101" s="2048"/>
      <c r="M101" s="2048"/>
      <c r="N101" s="2048"/>
      <c r="O101" s="2048"/>
      <c r="P101" s="2048"/>
      <c r="Q101" s="2048"/>
      <c r="R101" s="2048"/>
      <c r="S101" s="2048"/>
      <c r="T101" s="2048"/>
      <c r="U101" s="2048"/>
      <c r="V101" s="2048"/>
      <c r="W101" s="2048"/>
      <c r="X101" s="2048"/>
      <c r="Y101" s="2048"/>
      <c r="Z101" s="2048"/>
      <c r="AA101" s="2048"/>
      <c r="AB101" s="1440">
        <f t="shared" si="1"/>
        <v>0</v>
      </c>
      <c r="AC101" s="1070">
        <f>'t1'!N101</f>
        <v>0</v>
      </c>
    </row>
    <row r="102" spans="1:29" ht="13.5" customHeight="1">
      <c r="A102" s="1173" t="str">
        <f>'t1'!A102</f>
        <v>assistente religioso - d</v>
      </c>
      <c r="B102" s="1174" t="str">
        <f>'t1'!B102</f>
        <v>P16006</v>
      </c>
      <c r="C102" s="2048"/>
      <c r="D102" s="2048"/>
      <c r="E102" s="2048"/>
      <c r="F102" s="2048"/>
      <c r="G102" s="2048"/>
      <c r="H102" s="2048"/>
      <c r="I102" s="2048"/>
      <c r="J102" s="2048"/>
      <c r="K102" s="2048"/>
      <c r="L102" s="2048"/>
      <c r="M102" s="2048"/>
      <c r="N102" s="2048"/>
      <c r="O102" s="2048"/>
      <c r="P102" s="2048"/>
      <c r="Q102" s="2048"/>
      <c r="R102" s="2048"/>
      <c r="S102" s="2048"/>
      <c r="T102" s="2048"/>
      <c r="U102" s="2048"/>
      <c r="V102" s="2048"/>
      <c r="W102" s="2048"/>
      <c r="X102" s="2048"/>
      <c r="Y102" s="2048"/>
      <c r="Z102" s="2048"/>
      <c r="AA102" s="2048"/>
      <c r="AB102" s="1440">
        <f t="shared" si="1"/>
        <v>0</v>
      </c>
      <c r="AC102" s="1070">
        <f>'t1'!N102</f>
        <v>0</v>
      </c>
    </row>
    <row r="103" spans="1:29" ht="13.5" customHeight="1">
      <c r="A103" s="1173" t="str">
        <f>'t1'!A103</f>
        <v>profilo atipico ruolo professionale</v>
      </c>
      <c r="B103" s="1174" t="str">
        <f>'t1'!B103</f>
        <v>P00062</v>
      </c>
      <c r="C103" s="2048"/>
      <c r="D103" s="2048"/>
      <c r="E103" s="2048"/>
      <c r="F103" s="2048"/>
      <c r="G103" s="2048"/>
      <c r="H103" s="2048"/>
      <c r="I103" s="2048"/>
      <c r="J103" s="2048"/>
      <c r="K103" s="2048"/>
      <c r="L103" s="2048"/>
      <c r="M103" s="2048"/>
      <c r="N103" s="2048"/>
      <c r="O103" s="2048"/>
      <c r="P103" s="2048"/>
      <c r="Q103" s="2048"/>
      <c r="R103" s="2048"/>
      <c r="S103" s="2048"/>
      <c r="T103" s="2048"/>
      <c r="U103" s="2048"/>
      <c r="V103" s="2048"/>
      <c r="W103" s="2048"/>
      <c r="X103" s="2048"/>
      <c r="Y103" s="2048"/>
      <c r="Z103" s="2048"/>
      <c r="AA103" s="2048"/>
      <c r="AB103" s="1440">
        <f t="shared" si="1"/>
        <v>0</v>
      </c>
      <c r="AC103" s="1070">
        <f>'t1'!N103</f>
        <v>0</v>
      </c>
    </row>
    <row r="104" spans="1:29" ht="13.5" customHeight="1">
      <c r="A104" s="1173" t="str">
        <f>'t1'!A104</f>
        <v>analisti dirig. con incarico di struttura complessa</v>
      </c>
      <c r="B104" s="1174" t="str">
        <f>'t1'!B104</f>
        <v>TD0002</v>
      </c>
      <c r="C104" s="2048">
        <v>291</v>
      </c>
      <c r="D104" s="2048">
        <v>9432</v>
      </c>
      <c r="E104" s="2048"/>
      <c r="F104" s="2048">
        <v>14561</v>
      </c>
      <c r="G104" s="2048">
        <v>7212</v>
      </c>
      <c r="H104" s="2048">
        <v>8614</v>
      </c>
      <c r="I104" s="2048"/>
      <c r="J104" s="2048"/>
      <c r="K104" s="2048"/>
      <c r="L104" s="2048"/>
      <c r="M104" s="2048"/>
      <c r="N104" s="2048"/>
      <c r="O104" s="2048"/>
      <c r="P104" s="2048"/>
      <c r="Q104" s="2048">
        <v>5</v>
      </c>
      <c r="R104" s="2048"/>
      <c r="S104" s="2048"/>
      <c r="T104" s="2048"/>
      <c r="U104" s="2048"/>
      <c r="V104" s="2048"/>
      <c r="W104" s="2048"/>
      <c r="X104" s="2048"/>
      <c r="Y104" s="2048"/>
      <c r="Z104" s="2048">
        <v>194</v>
      </c>
      <c r="AA104" s="2048"/>
      <c r="AB104" s="1440">
        <f t="shared" si="1"/>
        <v>40309</v>
      </c>
      <c r="AC104" s="1070">
        <f>'t1'!N104</f>
        <v>1</v>
      </c>
    </row>
    <row r="105" spans="1:29" ht="13.5" customHeight="1">
      <c r="A105" s="1173" t="str">
        <f>'t1'!A105</f>
        <v>analisti dirig. con incarico di struttura semplice</v>
      </c>
      <c r="B105" s="1174" t="str">
        <f>'t1'!B105</f>
        <v>TD0S01</v>
      </c>
      <c r="C105" s="2048"/>
      <c r="D105" s="2048"/>
      <c r="E105" s="2048"/>
      <c r="F105" s="2048"/>
      <c r="G105" s="2048"/>
      <c r="H105" s="2048"/>
      <c r="I105" s="2048"/>
      <c r="J105" s="2048"/>
      <c r="K105" s="2048"/>
      <c r="L105" s="2048"/>
      <c r="M105" s="2048"/>
      <c r="N105" s="2048"/>
      <c r="O105" s="2048"/>
      <c r="P105" s="2048"/>
      <c r="Q105" s="2048"/>
      <c r="R105" s="2048"/>
      <c r="S105" s="2048"/>
      <c r="T105" s="2048"/>
      <c r="U105" s="2048"/>
      <c r="V105" s="2048"/>
      <c r="W105" s="2048"/>
      <c r="X105" s="2048"/>
      <c r="Y105" s="2048"/>
      <c r="Z105" s="2048"/>
      <c r="AA105" s="2048"/>
      <c r="AB105" s="1440">
        <f t="shared" si="1"/>
        <v>0</v>
      </c>
      <c r="AC105" s="1070">
        <f>'t1'!N105</f>
        <v>0</v>
      </c>
    </row>
    <row r="106" spans="1:29" ht="13.5" customHeight="1">
      <c r="A106" s="1173" t="str">
        <f>'t1'!A106</f>
        <v>analisti dirig. con altri incar.prof.li</v>
      </c>
      <c r="B106" s="1174" t="str">
        <f>'t1'!B106</f>
        <v>TD0A01</v>
      </c>
      <c r="C106" s="2048">
        <v>581</v>
      </c>
      <c r="D106" s="2048"/>
      <c r="E106" s="2048"/>
      <c r="F106" s="2048">
        <v>22553</v>
      </c>
      <c r="G106" s="2048">
        <v>2024</v>
      </c>
      <c r="H106" s="2048">
        <v>17228</v>
      </c>
      <c r="I106" s="2048"/>
      <c r="J106" s="2048"/>
      <c r="K106" s="2048"/>
      <c r="L106" s="2048"/>
      <c r="M106" s="2048"/>
      <c r="N106" s="2048"/>
      <c r="O106" s="2048"/>
      <c r="P106" s="2048"/>
      <c r="Q106" s="2048"/>
      <c r="R106" s="2048"/>
      <c r="S106" s="2048"/>
      <c r="T106" s="2048"/>
      <c r="U106" s="2048"/>
      <c r="V106" s="2048"/>
      <c r="W106" s="2048"/>
      <c r="X106" s="2048"/>
      <c r="Y106" s="2048"/>
      <c r="Z106" s="2048">
        <v>205</v>
      </c>
      <c r="AA106" s="2048"/>
      <c r="AB106" s="1440">
        <f t="shared" si="1"/>
        <v>42591</v>
      </c>
      <c r="AC106" s="1070">
        <f>'t1'!N106</f>
        <v>1</v>
      </c>
    </row>
    <row r="107" spans="1:29" ht="13.5" customHeight="1">
      <c r="A107" s="1173" t="str">
        <f>'t1'!A107</f>
        <v>analisti dir. a t. determinato(art. 15-septies dlgs. 502/92)</v>
      </c>
      <c r="B107" s="1174" t="str">
        <f>'t1'!B107</f>
        <v>TD0609</v>
      </c>
      <c r="C107" s="2048"/>
      <c r="D107" s="2048"/>
      <c r="E107" s="2048"/>
      <c r="F107" s="2048"/>
      <c r="G107" s="2048"/>
      <c r="H107" s="2048"/>
      <c r="I107" s="2048"/>
      <c r="J107" s="2048"/>
      <c r="K107" s="2048"/>
      <c r="L107" s="2048"/>
      <c r="M107" s="2048"/>
      <c r="N107" s="2048"/>
      <c r="O107" s="2048"/>
      <c r="P107" s="2048"/>
      <c r="Q107" s="2048"/>
      <c r="R107" s="2048"/>
      <c r="S107" s="2048"/>
      <c r="T107" s="2048"/>
      <c r="U107" s="2048"/>
      <c r="V107" s="2048"/>
      <c r="W107" s="2048"/>
      <c r="X107" s="2048"/>
      <c r="Y107" s="2048"/>
      <c r="Z107" s="2048"/>
      <c r="AA107" s="2048"/>
      <c r="AB107" s="1440">
        <f t="shared" si="1"/>
        <v>0</v>
      </c>
      <c r="AC107" s="1070">
        <f>'t1'!N107</f>
        <v>0</v>
      </c>
    </row>
    <row r="108" spans="1:29" ht="13.5" customHeight="1">
      <c r="A108" s="1173" t="str">
        <f>'t1'!A108</f>
        <v>statistico dirig. con incarico di struttura complessa</v>
      </c>
      <c r="B108" s="1174" t="str">
        <f>'t1'!B108</f>
        <v>TD0071</v>
      </c>
      <c r="C108" s="2048"/>
      <c r="D108" s="2048"/>
      <c r="E108" s="2048"/>
      <c r="F108" s="2048"/>
      <c r="G108" s="2048"/>
      <c r="H108" s="2048"/>
      <c r="I108" s="2048"/>
      <c r="J108" s="2048"/>
      <c r="K108" s="2048"/>
      <c r="L108" s="2048"/>
      <c r="M108" s="2048"/>
      <c r="N108" s="2048"/>
      <c r="O108" s="2048"/>
      <c r="P108" s="2048"/>
      <c r="Q108" s="2048"/>
      <c r="R108" s="2048"/>
      <c r="S108" s="2048"/>
      <c r="T108" s="2048"/>
      <c r="U108" s="2048"/>
      <c r="V108" s="2048"/>
      <c r="W108" s="2048"/>
      <c r="X108" s="2048"/>
      <c r="Y108" s="2048"/>
      <c r="Z108" s="2048"/>
      <c r="AA108" s="2048"/>
      <c r="AB108" s="1440">
        <f t="shared" si="1"/>
        <v>0</v>
      </c>
      <c r="AC108" s="1070">
        <f>'t1'!N108</f>
        <v>0</v>
      </c>
    </row>
    <row r="109" spans="1:29" ht="13.5" customHeight="1">
      <c r="A109" s="1173" t="str">
        <f>'t1'!A109</f>
        <v>statistico dirig. con incarico di struttura semplice</v>
      </c>
      <c r="B109" s="1174" t="str">
        <f>'t1'!B109</f>
        <v>TD0S70</v>
      </c>
      <c r="C109" s="2048">
        <v>291</v>
      </c>
      <c r="D109" s="2048"/>
      <c r="E109" s="2048"/>
      <c r="F109" s="2048">
        <v>14831</v>
      </c>
      <c r="G109" s="2048">
        <v>2044</v>
      </c>
      <c r="H109" s="2048">
        <v>8614</v>
      </c>
      <c r="I109" s="2048"/>
      <c r="J109" s="2048"/>
      <c r="K109" s="2048"/>
      <c r="L109" s="2048"/>
      <c r="M109" s="2048"/>
      <c r="N109" s="2048"/>
      <c r="O109" s="2048"/>
      <c r="P109" s="2048"/>
      <c r="Q109" s="2048"/>
      <c r="R109" s="2048"/>
      <c r="S109" s="2048"/>
      <c r="T109" s="2048"/>
      <c r="U109" s="2048"/>
      <c r="V109" s="2048"/>
      <c r="W109" s="2048"/>
      <c r="X109" s="2048"/>
      <c r="Y109" s="2048"/>
      <c r="Z109" s="2048">
        <v>125</v>
      </c>
      <c r="AA109" s="2048"/>
      <c r="AB109" s="1440">
        <f t="shared" si="1"/>
        <v>25905</v>
      </c>
      <c r="AC109" s="1070">
        <f>'t1'!N109</f>
        <v>1</v>
      </c>
    </row>
    <row r="110" spans="1:29" ht="13.5" customHeight="1">
      <c r="A110" s="1173" t="str">
        <f>'t1'!A110</f>
        <v>statistico dirig. con altri incar.prof.li</v>
      </c>
      <c r="B110" s="1174" t="str">
        <f>'t1'!B110</f>
        <v>TD0A70</v>
      </c>
      <c r="C110" s="2048">
        <v>291</v>
      </c>
      <c r="D110" s="2048"/>
      <c r="E110" s="2048"/>
      <c r="F110" s="2048">
        <v>11277</v>
      </c>
      <c r="G110" s="2048">
        <v>995</v>
      </c>
      <c r="H110" s="2048">
        <v>8614</v>
      </c>
      <c r="I110" s="2048"/>
      <c r="J110" s="2048"/>
      <c r="K110" s="2048"/>
      <c r="L110" s="2048"/>
      <c r="M110" s="2048"/>
      <c r="N110" s="2048"/>
      <c r="O110" s="2048"/>
      <c r="P110" s="2048"/>
      <c r="Q110" s="2048"/>
      <c r="R110" s="2048"/>
      <c r="S110" s="2048"/>
      <c r="T110" s="2048"/>
      <c r="U110" s="2048"/>
      <c r="V110" s="2048"/>
      <c r="W110" s="2048"/>
      <c r="X110" s="2048"/>
      <c r="Y110" s="2048"/>
      <c r="Z110" s="2048">
        <v>103</v>
      </c>
      <c r="AA110" s="2048"/>
      <c r="AB110" s="1440">
        <f t="shared" si="1"/>
        <v>21280</v>
      </c>
      <c r="AC110" s="1070">
        <f>'t1'!N110</f>
        <v>1</v>
      </c>
    </row>
    <row r="111" spans="1:29" ht="13.5" customHeight="1">
      <c r="A111" s="1173" t="str">
        <f>'t1'!A111</f>
        <v>statistico dir. a t.determinato(art. 15-septies dlgs.502/92)</v>
      </c>
      <c r="B111" s="1174" t="str">
        <f>'t1'!B111</f>
        <v>TD0610</v>
      </c>
      <c r="C111" s="2048"/>
      <c r="D111" s="2048"/>
      <c r="E111" s="2048"/>
      <c r="F111" s="2048"/>
      <c r="G111" s="2048"/>
      <c r="H111" s="2048"/>
      <c r="I111" s="2048"/>
      <c r="J111" s="2048"/>
      <c r="K111" s="2048"/>
      <c r="L111" s="2048"/>
      <c r="M111" s="2048"/>
      <c r="N111" s="2048"/>
      <c r="O111" s="2048"/>
      <c r="P111" s="2048"/>
      <c r="Q111" s="2048"/>
      <c r="R111" s="2048"/>
      <c r="S111" s="2048"/>
      <c r="T111" s="2048"/>
      <c r="U111" s="2048"/>
      <c r="V111" s="2048"/>
      <c r="W111" s="2048"/>
      <c r="X111" s="2048"/>
      <c r="Y111" s="2048"/>
      <c r="Z111" s="2048"/>
      <c r="AA111" s="2048"/>
      <c r="AB111" s="1440">
        <f t="shared" si="1"/>
        <v>0</v>
      </c>
      <c r="AC111" s="1070">
        <f>'t1'!N111</f>
        <v>0</v>
      </c>
    </row>
    <row r="112" spans="1:29" ht="13.5" customHeight="1">
      <c r="A112" s="1173" t="str">
        <f>'t1'!A112</f>
        <v>sociologo dirig. con incarico di struttura complessa</v>
      </c>
      <c r="B112" s="1174" t="str">
        <f>'t1'!B112</f>
        <v>TD0068</v>
      </c>
      <c r="C112" s="2048"/>
      <c r="D112" s="2048"/>
      <c r="E112" s="2048"/>
      <c r="F112" s="2048"/>
      <c r="G112" s="2048"/>
      <c r="H112" s="2048"/>
      <c r="I112" s="2048"/>
      <c r="J112" s="2048"/>
      <c r="K112" s="2048"/>
      <c r="L112" s="2048"/>
      <c r="M112" s="2048"/>
      <c r="N112" s="2048"/>
      <c r="O112" s="2048"/>
      <c r="P112" s="2048"/>
      <c r="Q112" s="2048"/>
      <c r="R112" s="2048"/>
      <c r="S112" s="2048"/>
      <c r="T112" s="2048"/>
      <c r="U112" s="2048"/>
      <c r="V112" s="2048"/>
      <c r="W112" s="2048"/>
      <c r="X112" s="2048"/>
      <c r="Y112" s="2048"/>
      <c r="Z112" s="2048"/>
      <c r="AA112" s="2048"/>
      <c r="AB112" s="1440">
        <f t="shared" si="1"/>
        <v>0</v>
      </c>
      <c r="AC112" s="1070">
        <f>'t1'!N112</f>
        <v>0</v>
      </c>
    </row>
    <row r="113" spans="1:29" ht="13.5" customHeight="1">
      <c r="A113" s="1173" t="str">
        <f>'t1'!A113</f>
        <v>sociologo dirig. con incarico di struttura semplice</v>
      </c>
      <c r="B113" s="1174" t="str">
        <f>'t1'!B113</f>
        <v>TD0S67</v>
      </c>
      <c r="C113" s="2048"/>
      <c r="D113" s="2048"/>
      <c r="E113" s="2048"/>
      <c r="F113" s="2048"/>
      <c r="G113" s="2048"/>
      <c r="H113" s="2048"/>
      <c r="I113" s="2048"/>
      <c r="J113" s="2048"/>
      <c r="K113" s="2048"/>
      <c r="L113" s="2048"/>
      <c r="M113" s="2048"/>
      <c r="N113" s="2048"/>
      <c r="O113" s="2048"/>
      <c r="P113" s="2048"/>
      <c r="Q113" s="2048"/>
      <c r="R113" s="2048"/>
      <c r="S113" s="2048"/>
      <c r="T113" s="2048"/>
      <c r="U113" s="2048"/>
      <c r="V113" s="2048"/>
      <c r="W113" s="2048"/>
      <c r="X113" s="2048"/>
      <c r="Y113" s="2048"/>
      <c r="Z113" s="2048"/>
      <c r="AA113" s="2048"/>
      <c r="AB113" s="1440">
        <f t="shared" si="1"/>
        <v>0</v>
      </c>
      <c r="AC113" s="1070">
        <f>'t1'!N113</f>
        <v>0</v>
      </c>
    </row>
    <row r="114" spans="1:29" ht="13.5" customHeight="1">
      <c r="A114" s="1173" t="str">
        <f>'t1'!A114</f>
        <v>sociologo dirig. con altri incar.prof.li</v>
      </c>
      <c r="B114" s="1174" t="str">
        <f>'t1'!B114</f>
        <v>TD0A67</v>
      </c>
      <c r="C114" s="2048"/>
      <c r="D114" s="2048"/>
      <c r="E114" s="2048"/>
      <c r="F114" s="2048"/>
      <c r="G114" s="2048"/>
      <c r="H114" s="2048"/>
      <c r="I114" s="2048"/>
      <c r="J114" s="2048"/>
      <c r="K114" s="2048"/>
      <c r="L114" s="2048"/>
      <c r="M114" s="2048"/>
      <c r="N114" s="2048"/>
      <c r="O114" s="2048"/>
      <c r="P114" s="2048"/>
      <c r="Q114" s="2048"/>
      <c r="R114" s="2048"/>
      <c r="S114" s="2048"/>
      <c r="T114" s="2048"/>
      <c r="U114" s="2048"/>
      <c r="V114" s="2048"/>
      <c r="W114" s="2048"/>
      <c r="X114" s="2048"/>
      <c r="Y114" s="2048"/>
      <c r="Z114" s="2048"/>
      <c r="AA114" s="2048"/>
      <c r="AB114" s="1440">
        <f t="shared" si="1"/>
        <v>0</v>
      </c>
      <c r="AC114" s="1070">
        <f>'t1'!N114</f>
        <v>0</v>
      </c>
    </row>
    <row r="115" spans="1:29" ht="13.5" customHeight="1">
      <c r="A115" s="1173" t="str">
        <f>'t1'!A115</f>
        <v>sociologo dir. a t. determinato(art.15-septies dlgs. 502/92)</v>
      </c>
      <c r="B115" s="1174" t="str">
        <f>'t1'!B115</f>
        <v>TD0611</v>
      </c>
      <c r="C115" s="2048"/>
      <c r="D115" s="2048"/>
      <c r="E115" s="2048"/>
      <c r="F115" s="2048"/>
      <c r="G115" s="2048"/>
      <c r="H115" s="2048"/>
      <c r="I115" s="2048"/>
      <c r="J115" s="2048"/>
      <c r="K115" s="2048"/>
      <c r="L115" s="2048"/>
      <c r="M115" s="2048"/>
      <c r="N115" s="2048"/>
      <c r="O115" s="2048"/>
      <c r="P115" s="2048"/>
      <c r="Q115" s="2048"/>
      <c r="R115" s="2048"/>
      <c r="S115" s="2048"/>
      <c r="T115" s="2048"/>
      <c r="U115" s="2048"/>
      <c r="V115" s="2048"/>
      <c r="W115" s="2048"/>
      <c r="X115" s="2048"/>
      <c r="Y115" s="2048"/>
      <c r="Z115" s="2048"/>
      <c r="AA115" s="2048"/>
      <c r="AB115" s="1440">
        <f t="shared" si="1"/>
        <v>0</v>
      </c>
      <c r="AC115" s="1070">
        <f>'t1'!N115</f>
        <v>0</v>
      </c>
    </row>
    <row r="116" spans="1:29" ht="13.5" customHeight="1">
      <c r="A116" s="1173" t="str">
        <f>'t1'!A116</f>
        <v>collab.re prof.le assistente sociale esperto - ds</v>
      </c>
      <c r="B116" s="1174" t="str">
        <f>'t1'!B116</f>
        <v>T18025</v>
      </c>
      <c r="C116" s="2048"/>
      <c r="D116" s="2048"/>
      <c r="E116" s="2048"/>
      <c r="F116" s="2048"/>
      <c r="G116" s="2048"/>
      <c r="H116" s="2048"/>
      <c r="I116" s="2048"/>
      <c r="J116" s="2048"/>
      <c r="K116" s="2048"/>
      <c r="L116" s="2048"/>
      <c r="M116" s="2048"/>
      <c r="N116" s="2048"/>
      <c r="O116" s="2048"/>
      <c r="P116" s="2048"/>
      <c r="Q116" s="2048"/>
      <c r="R116" s="2048"/>
      <c r="S116" s="2048"/>
      <c r="T116" s="2048"/>
      <c r="U116" s="2048"/>
      <c r="V116" s="2048"/>
      <c r="W116" s="2048"/>
      <c r="X116" s="2048"/>
      <c r="Y116" s="2048"/>
      <c r="Z116" s="2048"/>
      <c r="AA116" s="2048"/>
      <c r="AB116" s="1440">
        <f t="shared" si="1"/>
        <v>0</v>
      </c>
      <c r="AC116" s="1070">
        <f>'t1'!N116</f>
        <v>0</v>
      </c>
    </row>
    <row r="117" spans="1:29" ht="13.5" customHeight="1">
      <c r="A117" s="1173" t="str">
        <f>'t1'!A117</f>
        <v>collab.re prof.le assistente sociale - d</v>
      </c>
      <c r="B117" s="1174" t="str">
        <f>'t1'!B117</f>
        <v>T16024</v>
      </c>
      <c r="C117" s="2048">
        <v>395</v>
      </c>
      <c r="D117" s="2048"/>
      <c r="E117" s="2048"/>
      <c r="F117" s="2048"/>
      <c r="G117" s="2048"/>
      <c r="H117" s="2048"/>
      <c r="I117" s="2048"/>
      <c r="J117" s="2048"/>
      <c r="K117" s="2048"/>
      <c r="L117" s="2048"/>
      <c r="M117" s="2048"/>
      <c r="N117" s="2048"/>
      <c r="O117" s="2048"/>
      <c r="P117" s="2048"/>
      <c r="Q117" s="2048"/>
      <c r="R117" s="2048"/>
      <c r="S117" s="2048">
        <v>5880</v>
      </c>
      <c r="T117" s="2048"/>
      <c r="U117" s="2048"/>
      <c r="V117" s="2048"/>
      <c r="W117" s="2048"/>
      <c r="X117" s="2048"/>
      <c r="Y117" s="2048"/>
      <c r="Z117" s="2048">
        <v>30</v>
      </c>
      <c r="AA117" s="2048"/>
      <c r="AB117" s="1440">
        <f t="shared" si="1"/>
        <v>6305</v>
      </c>
      <c r="AC117" s="1070">
        <f>'t1'!N117</f>
        <v>1</v>
      </c>
    </row>
    <row r="118" spans="1:29" ht="13.5" customHeight="1">
      <c r="A118" s="1173" t="str">
        <f>'t1'!A118</f>
        <v>collab.re tec. - prof.le esperto - ds</v>
      </c>
      <c r="B118" s="1174" t="str">
        <f>'t1'!B118</f>
        <v>T18027</v>
      </c>
      <c r="C118" s="2048"/>
      <c r="D118" s="2048"/>
      <c r="E118" s="2048"/>
      <c r="F118" s="2048"/>
      <c r="G118" s="2048"/>
      <c r="H118" s="2048"/>
      <c r="I118" s="2048"/>
      <c r="J118" s="2048"/>
      <c r="K118" s="2048"/>
      <c r="L118" s="2048"/>
      <c r="M118" s="2048"/>
      <c r="N118" s="2048"/>
      <c r="O118" s="2048"/>
      <c r="P118" s="2048"/>
      <c r="Q118" s="2048"/>
      <c r="R118" s="2048"/>
      <c r="S118" s="2048"/>
      <c r="T118" s="2048"/>
      <c r="U118" s="2048"/>
      <c r="V118" s="2048"/>
      <c r="W118" s="2048"/>
      <c r="X118" s="2048"/>
      <c r="Y118" s="2048"/>
      <c r="Z118" s="2048"/>
      <c r="AA118" s="2048"/>
      <c r="AB118" s="1440">
        <f t="shared" si="1"/>
        <v>0</v>
      </c>
      <c r="AC118" s="1070">
        <f>'t1'!N118</f>
        <v>0</v>
      </c>
    </row>
    <row r="119" spans="1:29" ht="13.5" customHeight="1">
      <c r="A119" s="1173" t="str">
        <f>'t1'!A119</f>
        <v>collab.re tec. - prof.le - d</v>
      </c>
      <c r="B119" s="1174" t="str">
        <f>'t1'!B119</f>
        <v>T16026</v>
      </c>
      <c r="C119" s="2048">
        <v>2056</v>
      </c>
      <c r="D119" s="2048"/>
      <c r="E119" s="2048"/>
      <c r="F119" s="2048"/>
      <c r="G119" s="2048"/>
      <c r="H119" s="2048"/>
      <c r="I119" s="2048"/>
      <c r="J119" s="2048"/>
      <c r="K119" s="2048"/>
      <c r="L119" s="2048">
        <v>652</v>
      </c>
      <c r="M119" s="2048"/>
      <c r="N119" s="2048"/>
      <c r="O119" s="2048"/>
      <c r="P119" s="2048">
        <v>12556</v>
      </c>
      <c r="Q119" s="2048">
        <v>1246</v>
      </c>
      <c r="R119" s="2048">
        <v>6878</v>
      </c>
      <c r="S119" s="2048">
        <v>32582</v>
      </c>
      <c r="T119" s="2048"/>
      <c r="U119" s="2048"/>
      <c r="V119" s="2048"/>
      <c r="W119" s="2048"/>
      <c r="X119" s="2048"/>
      <c r="Y119" s="2048"/>
      <c r="Z119" s="2048">
        <v>308</v>
      </c>
      <c r="AA119" s="2048">
        <v>7567</v>
      </c>
      <c r="AB119" s="1440">
        <f t="shared" si="1"/>
        <v>63845</v>
      </c>
      <c r="AC119" s="1070">
        <f>'t1'!N119</f>
        <v>1</v>
      </c>
    </row>
    <row r="120" spans="1:29" ht="13.5" customHeight="1">
      <c r="A120" s="1173" t="str">
        <f>'t1'!A120</f>
        <v>oper.re prof.le assistente soc. - c</v>
      </c>
      <c r="B120" s="1174" t="str">
        <f>'t1'!B120</f>
        <v>T14050</v>
      </c>
      <c r="C120" s="2048"/>
      <c r="D120" s="2048"/>
      <c r="E120" s="2048"/>
      <c r="F120" s="2048"/>
      <c r="G120" s="2048"/>
      <c r="H120" s="2048"/>
      <c r="I120" s="2048"/>
      <c r="J120" s="2048"/>
      <c r="K120" s="2048"/>
      <c r="L120" s="2048"/>
      <c r="M120" s="2048"/>
      <c r="N120" s="2048"/>
      <c r="O120" s="2048"/>
      <c r="P120" s="2048"/>
      <c r="Q120" s="2048"/>
      <c r="R120" s="2048"/>
      <c r="S120" s="2048"/>
      <c r="T120" s="2048"/>
      <c r="U120" s="2048"/>
      <c r="V120" s="2048"/>
      <c r="W120" s="2048"/>
      <c r="X120" s="2048"/>
      <c r="Y120" s="2048"/>
      <c r="Z120" s="2048"/>
      <c r="AA120" s="2048"/>
      <c r="AB120" s="1440">
        <f t="shared" si="1"/>
        <v>0</v>
      </c>
      <c r="AC120" s="1070">
        <f>'t1'!N120</f>
        <v>0</v>
      </c>
    </row>
    <row r="121" spans="1:29" ht="13.5" customHeight="1">
      <c r="A121" s="1173" t="str">
        <f>'t1'!A121</f>
        <v>assistente tecnico - c</v>
      </c>
      <c r="B121" s="1174" t="str">
        <f>'t1'!B121</f>
        <v>T14007</v>
      </c>
      <c r="C121" s="2048">
        <v>3303</v>
      </c>
      <c r="D121" s="2048"/>
      <c r="E121" s="2048"/>
      <c r="F121" s="2048"/>
      <c r="G121" s="2048"/>
      <c r="H121" s="2048"/>
      <c r="I121" s="2048"/>
      <c r="J121" s="2048"/>
      <c r="K121" s="2048"/>
      <c r="L121" s="2048"/>
      <c r="M121" s="2048"/>
      <c r="N121" s="2048"/>
      <c r="O121" s="2048"/>
      <c r="P121" s="2048">
        <v>15230</v>
      </c>
      <c r="Q121" s="2048">
        <v>10608</v>
      </c>
      <c r="R121" s="2048"/>
      <c r="S121" s="2048">
        <v>55279</v>
      </c>
      <c r="T121" s="2048"/>
      <c r="U121" s="2048"/>
      <c r="V121" s="2048"/>
      <c r="W121" s="2048"/>
      <c r="X121" s="2048"/>
      <c r="Y121" s="2048"/>
      <c r="Z121" s="2048">
        <v>516</v>
      </c>
      <c r="AA121" s="2048">
        <v>22207</v>
      </c>
      <c r="AB121" s="1440">
        <f t="shared" si="1"/>
        <v>107143</v>
      </c>
      <c r="AC121" s="1070">
        <f>'t1'!N121</f>
        <v>1</v>
      </c>
    </row>
    <row r="122" spans="1:29" ht="13.5" customHeight="1">
      <c r="A122" s="1173" t="str">
        <f>'t1'!A122</f>
        <v>program.re - c</v>
      </c>
      <c r="B122" s="1174" t="str">
        <f>'t1'!B122</f>
        <v>T14063</v>
      </c>
      <c r="C122" s="2048">
        <v>777</v>
      </c>
      <c r="D122" s="2048"/>
      <c r="E122" s="2048"/>
      <c r="F122" s="2048"/>
      <c r="G122" s="2048"/>
      <c r="H122" s="2048"/>
      <c r="I122" s="2048"/>
      <c r="J122" s="2048"/>
      <c r="K122" s="2048"/>
      <c r="L122" s="2048"/>
      <c r="M122" s="2048"/>
      <c r="N122" s="2048"/>
      <c r="O122" s="2048"/>
      <c r="P122" s="2048">
        <v>5160</v>
      </c>
      <c r="Q122" s="2048">
        <v>16</v>
      </c>
      <c r="R122" s="2048"/>
      <c r="S122" s="2048">
        <v>12973</v>
      </c>
      <c r="T122" s="2048"/>
      <c r="U122" s="2048"/>
      <c r="V122" s="2048"/>
      <c r="W122" s="2048"/>
      <c r="X122" s="2048"/>
      <c r="Y122" s="2048"/>
      <c r="Z122" s="2048">
        <v>97</v>
      </c>
      <c r="AA122" s="2048">
        <v>1065</v>
      </c>
      <c r="AB122" s="1440">
        <f t="shared" si="1"/>
        <v>20088</v>
      </c>
      <c r="AC122" s="1070">
        <f>'t1'!N122</f>
        <v>1</v>
      </c>
    </row>
    <row r="123" spans="1:29" ht="13.5" customHeight="1">
      <c r="A123" s="1173" t="str">
        <f>'t1'!A123</f>
        <v>operatore tecnico special.to esperto - c (2)</v>
      </c>
      <c r="B123" s="1174" t="str">
        <f>'t1'!B123</f>
        <v>T14E59</v>
      </c>
      <c r="C123" s="2048">
        <v>1336</v>
      </c>
      <c r="D123" s="2048"/>
      <c r="E123" s="2048"/>
      <c r="F123" s="2048"/>
      <c r="G123" s="2048"/>
      <c r="H123" s="2048"/>
      <c r="I123" s="2048"/>
      <c r="J123" s="2048"/>
      <c r="K123" s="2048"/>
      <c r="L123" s="2048"/>
      <c r="M123" s="2048">
        <v>1644</v>
      </c>
      <c r="N123" s="2048"/>
      <c r="O123" s="2048"/>
      <c r="P123" s="2048">
        <v>26928</v>
      </c>
      <c r="Q123" s="2048">
        <v>151</v>
      </c>
      <c r="R123" s="2048"/>
      <c r="S123" s="2048">
        <v>21060</v>
      </c>
      <c r="T123" s="2048"/>
      <c r="U123" s="2048"/>
      <c r="V123" s="2048"/>
      <c r="W123" s="2048"/>
      <c r="X123" s="2048"/>
      <c r="Y123" s="2048"/>
      <c r="Z123" s="2048">
        <v>10964</v>
      </c>
      <c r="AA123" s="2048">
        <v>24220</v>
      </c>
      <c r="AB123" s="1440">
        <f t="shared" si="1"/>
        <v>86303</v>
      </c>
      <c r="AC123" s="1070">
        <f>'t1'!N123</f>
        <v>1</v>
      </c>
    </row>
    <row r="124" spans="1:29" ht="13.5" customHeight="1">
      <c r="A124" s="1173" t="str">
        <f>'t1'!A124</f>
        <v>operatore tecnico special.to - bs</v>
      </c>
      <c r="B124" s="1174" t="str">
        <f>'t1'!B124</f>
        <v>T13059</v>
      </c>
      <c r="C124" s="2048">
        <v>5408</v>
      </c>
      <c r="D124" s="2048"/>
      <c r="E124" s="2048"/>
      <c r="F124" s="2048"/>
      <c r="G124" s="2048"/>
      <c r="H124" s="2048"/>
      <c r="I124" s="2048"/>
      <c r="J124" s="2048"/>
      <c r="K124" s="2048"/>
      <c r="L124" s="2048">
        <v>77</v>
      </c>
      <c r="M124" s="2048">
        <v>22113</v>
      </c>
      <c r="N124" s="2048"/>
      <c r="O124" s="2048"/>
      <c r="P124" s="2048">
        <v>28526</v>
      </c>
      <c r="Q124" s="2048">
        <v>21269</v>
      </c>
      <c r="R124" s="2048"/>
      <c r="S124" s="2048">
        <v>101782</v>
      </c>
      <c r="T124" s="2048"/>
      <c r="U124" s="2048"/>
      <c r="V124" s="2048"/>
      <c r="W124" s="2048"/>
      <c r="X124" s="2048"/>
      <c r="Y124" s="2048"/>
      <c r="Z124" s="2048">
        <v>1031</v>
      </c>
      <c r="AA124" s="2048">
        <v>33619</v>
      </c>
      <c r="AB124" s="1440">
        <f t="shared" si="1"/>
        <v>213825</v>
      </c>
      <c r="AC124" s="1070">
        <f>'t1'!N124</f>
        <v>1</v>
      </c>
    </row>
    <row r="125" spans="1:29" ht="13.5" customHeight="1">
      <c r="A125" s="1173" t="str">
        <f>'t1'!A125</f>
        <v>operatore socio-sanitario - bs</v>
      </c>
      <c r="B125" s="1174" t="str">
        <f>'t1'!B125</f>
        <v>T13660</v>
      </c>
      <c r="C125" s="2048">
        <v>17117</v>
      </c>
      <c r="D125" s="2048"/>
      <c r="E125" s="2048"/>
      <c r="F125" s="2048"/>
      <c r="G125" s="2048"/>
      <c r="H125" s="2048"/>
      <c r="I125" s="2048"/>
      <c r="J125" s="2048"/>
      <c r="K125" s="2048"/>
      <c r="L125" s="2048">
        <v>952</v>
      </c>
      <c r="M125" s="2048">
        <v>24002</v>
      </c>
      <c r="N125" s="2048"/>
      <c r="O125" s="2048"/>
      <c r="P125" s="2048">
        <v>7214</v>
      </c>
      <c r="Q125" s="2048">
        <v>123884</v>
      </c>
      <c r="R125" s="2048"/>
      <c r="S125" s="2048">
        <v>340107</v>
      </c>
      <c r="T125" s="2048"/>
      <c r="U125" s="2048"/>
      <c r="V125" s="2048"/>
      <c r="W125" s="2048"/>
      <c r="X125" s="2048"/>
      <c r="Y125" s="2048"/>
      <c r="Z125" s="2048">
        <v>2938</v>
      </c>
      <c r="AA125" s="2048">
        <v>93287</v>
      </c>
      <c r="AB125" s="1440">
        <f t="shared" si="1"/>
        <v>609501</v>
      </c>
      <c r="AC125" s="1070">
        <f>'t1'!N125</f>
        <v>1</v>
      </c>
    </row>
    <row r="126" spans="1:29" ht="13.5" customHeight="1">
      <c r="A126" s="1173" t="str">
        <f>'t1'!A126</f>
        <v>operatore tecnico - b</v>
      </c>
      <c r="B126" s="1174" t="str">
        <f>'t1'!B126</f>
        <v>T12057</v>
      </c>
      <c r="C126" s="2048">
        <v>12413</v>
      </c>
      <c r="D126" s="2048"/>
      <c r="E126" s="2048"/>
      <c r="F126" s="2048"/>
      <c r="G126" s="2048"/>
      <c r="H126" s="2048"/>
      <c r="I126" s="2048"/>
      <c r="J126" s="2048"/>
      <c r="K126" s="2048"/>
      <c r="L126" s="2048">
        <v>191</v>
      </c>
      <c r="M126" s="2048">
        <v>16948</v>
      </c>
      <c r="N126" s="2048"/>
      <c r="O126" s="2048"/>
      <c r="P126" s="2048">
        <v>9282</v>
      </c>
      <c r="Q126" s="2048">
        <v>21738</v>
      </c>
      <c r="R126" s="2048"/>
      <c r="S126" s="2048">
        <v>239431</v>
      </c>
      <c r="T126" s="2048"/>
      <c r="U126" s="2048"/>
      <c r="V126" s="2048"/>
      <c r="W126" s="2048"/>
      <c r="X126" s="2048"/>
      <c r="Y126" s="2048"/>
      <c r="Z126" s="2048">
        <v>1591</v>
      </c>
      <c r="AA126" s="2048">
        <v>28557</v>
      </c>
      <c r="AB126" s="1440">
        <f t="shared" si="1"/>
        <v>330151</v>
      </c>
      <c r="AC126" s="1070">
        <f>'t1'!N126</f>
        <v>1</v>
      </c>
    </row>
    <row r="127" spans="1:29" ht="13.5" customHeight="1">
      <c r="A127" s="1173" t="str">
        <f>'t1'!A127</f>
        <v>operatore tecnico addetto all'assistenza - b</v>
      </c>
      <c r="B127" s="1174" t="str">
        <f>'t1'!B127</f>
        <v>T12058</v>
      </c>
      <c r="C127" s="2048">
        <v>2240</v>
      </c>
      <c r="D127" s="2048"/>
      <c r="E127" s="2048"/>
      <c r="F127" s="2048"/>
      <c r="G127" s="2048"/>
      <c r="H127" s="2048"/>
      <c r="I127" s="2048"/>
      <c r="J127" s="2048"/>
      <c r="K127" s="2048"/>
      <c r="L127" s="2048"/>
      <c r="M127" s="2048"/>
      <c r="N127" s="2048"/>
      <c r="O127" s="2048"/>
      <c r="P127" s="2048">
        <v>6409</v>
      </c>
      <c r="Q127" s="2048">
        <v>2708</v>
      </c>
      <c r="R127" s="2048"/>
      <c r="S127" s="2048">
        <v>45810</v>
      </c>
      <c r="T127" s="2048"/>
      <c r="U127" s="2048"/>
      <c r="V127" s="2048"/>
      <c r="W127" s="2048"/>
      <c r="X127" s="2048"/>
      <c r="Y127" s="2048"/>
      <c r="Z127" s="2048">
        <v>314</v>
      </c>
      <c r="AA127" s="2048">
        <v>7564</v>
      </c>
      <c r="AB127" s="1440">
        <f t="shared" si="1"/>
        <v>65045</v>
      </c>
      <c r="AC127" s="1070">
        <f>'t1'!N127</f>
        <v>1</v>
      </c>
    </row>
    <row r="128" spans="1:29" ht="13.5" customHeight="1">
      <c r="A128" s="1173" t="str">
        <f>'t1'!A128</f>
        <v>ausiliario specializzato - a</v>
      </c>
      <c r="B128" s="1174" t="str">
        <f>'t1'!B128</f>
        <v>T11008</v>
      </c>
      <c r="C128" s="2048"/>
      <c r="D128" s="2048"/>
      <c r="E128" s="2048"/>
      <c r="F128" s="2048"/>
      <c r="G128" s="2048"/>
      <c r="H128" s="2048"/>
      <c r="I128" s="2048"/>
      <c r="J128" s="2048"/>
      <c r="K128" s="2048"/>
      <c r="L128" s="2048"/>
      <c r="M128" s="2048"/>
      <c r="N128" s="2048"/>
      <c r="O128" s="2048"/>
      <c r="P128" s="2048"/>
      <c r="Q128" s="2048"/>
      <c r="R128" s="2048"/>
      <c r="S128" s="2048"/>
      <c r="T128" s="2048"/>
      <c r="U128" s="2048"/>
      <c r="V128" s="2048"/>
      <c r="W128" s="2048"/>
      <c r="X128" s="2048"/>
      <c r="Y128" s="2048"/>
      <c r="Z128" s="2048"/>
      <c r="AA128" s="2048"/>
      <c r="AB128" s="1440">
        <f t="shared" si="1"/>
        <v>0</v>
      </c>
      <c r="AC128" s="1070">
        <f>'t1'!N128</f>
        <v>0</v>
      </c>
    </row>
    <row r="129" spans="1:32" ht="13.5" customHeight="1">
      <c r="A129" s="1173" t="str">
        <f>'t1'!A129</f>
        <v>profilo atipico ruolo tecnico</v>
      </c>
      <c r="B129" s="1174" t="str">
        <f>'t1'!B129</f>
        <v>T00062</v>
      </c>
      <c r="C129" s="2048"/>
      <c r="D129" s="2048"/>
      <c r="E129" s="2048"/>
      <c r="F129" s="2048"/>
      <c r="G129" s="2048"/>
      <c r="H129" s="2048"/>
      <c r="I129" s="2048"/>
      <c r="J129" s="2048"/>
      <c r="K129" s="2048"/>
      <c r="L129" s="2048"/>
      <c r="M129" s="2048"/>
      <c r="N129" s="2048"/>
      <c r="O129" s="2048"/>
      <c r="P129" s="2048"/>
      <c r="Q129" s="2048"/>
      <c r="R129" s="2048"/>
      <c r="S129" s="2048"/>
      <c r="T129" s="2048"/>
      <c r="U129" s="2048"/>
      <c r="V129" s="2048"/>
      <c r="W129" s="2048"/>
      <c r="X129" s="2048"/>
      <c r="Y129" s="2048"/>
      <c r="Z129" s="2048"/>
      <c r="AA129" s="2048"/>
      <c r="AB129" s="1440">
        <f t="shared" si="1"/>
        <v>0</v>
      </c>
      <c r="AC129" s="1070">
        <f>'t1'!N129</f>
        <v>0</v>
      </c>
    </row>
    <row r="130" spans="1:32" ht="13.5" customHeight="1">
      <c r="A130" s="1173" t="str">
        <f>'t1'!A130</f>
        <v>dirigente amm.vo con incarico di struttura complessa</v>
      </c>
      <c r="B130" s="1174" t="str">
        <f>'t1'!B130</f>
        <v>AD0032</v>
      </c>
      <c r="C130" s="2048">
        <v>1162</v>
      </c>
      <c r="D130" s="2048">
        <v>37648</v>
      </c>
      <c r="E130" s="2048"/>
      <c r="F130" s="2048">
        <v>43521</v>
      </c>
      <c r="G130" s="2048">
        <v>45491</v>
      </c>
      <c r="H130" s="2048">
        <v>33770</v>
      </c>
      <c r="I130" s="2048"/>
      <c r="J130" s="2048"/>
      <c r="K130" s="2048"/>
      <c r="L130" s="2048"/>
      <c r="M130" s="2048"/>
      <c r="N130" s="2048"/>
      <c r="O130" s="2048"/>
      <c r="P130" s="2048"/>
      <c r="Q130" s="2048"/>
      <c r="R130" s="2048"/>
      <c r="S130" s="2048"/>
      <c r="T130" s="2048"/>
      <c r="U130" s="2048"/>
      <c r="V130" s="2048"/>
      <c r="W130" s="2048"/>
      <c r="X130" s="2048"/>
      <c r="Y130" s="2048"/>
      <c r="Z130" s="2048">
        <v>20585</v>
      </c>
      <c r="AA130" s="2048"/>
      <c r="AB130" s="1440">
        <f t="shared" si="1"/>
        <v>182177</v>
      </c>
      <c r="AC130" s="1070">
        <f>'t1'!N130</f>
        <v>1</v>
      </c>
    </row>
    <row r="131" spans="1:32" ht="13.5" customHeight="1">
      <c r="A131" s="1173" t="str">
        <f>'t1'!A131</f>
        <v>dirigente amm.vo con incarico di struttura semplice</v>
      </c>
      <c r="B131" s="1174" t="str">
        <f>'t1'!B131</f>
        <v>AD0S31</v>
      </c>
      <c r="C131" s="2048">
        <v>12</v>
      </c>
      <c r="D131" s="2048">
        <v>393</v>
      </c>
      <c r="E131" s="2048"/>
      <c r="F131" s="2048">
        <v>617</v>
      </c>
      <c r="G131" s="2048">
        <v>122</v>
      </c>
      <c r="H131" s="2048">
        <v>303</v>
      </c>
      <c r="I131" s="2048"/>
      <c r="J131" s="2048"/>
      <c r="K131" s="2048"/>
      <c r="L131" s="2048"/>
      <c r="M131" s="2048"/>
      <c r="N131" s="2048"/>
      <c r="O131" s="2048"/>
      <c r="P131" s="2048"/>
      <c r="Q131" s="2048"/>
      <c r="R131" s="2048"/>
      <c r="S131" s="2048"/>
      <c r="T131" s="2048"/>
      <c r="U131" s="2048"/>
      <c r="V131" s="2048"/>
      <c r="W131" s="2048"/>
      <c r="X131" s="2048"/>
      <c r="Y131" s="2048"/>
      <c r="Z131" s="2048">
        <v>7</v>
      </c>
      <c r="AA131" s="2048"/>
      <c r="AB131" s="1440">
        <f t="shared" si="1"/>
        <v>1454</v>
      </c>
      <c r="AC131" s="1070">
        <f>'t1'!N131</f>
        <v>0</v>
      </c>
    </row>
    <row r="132" spans="1:32" ht="13.5" customHeight="1">
      <c r="A132" s="1173" t="str">
        <f>'t1'!A132</f>
        <v>dirigente amm.vo con altri incar.prof.li</v>
      </c>
      <c r="B132" s="1174" t="str">
        <f>'t1'!B132</f>
        <v>AD0A31</v>
      </c>
      <c r="C132" s="2048">
        <v>291</v>
      </c>
      <c r="D132" s="2048"/>
      <c r="E132" s="2048"/>
      <c r="F132" s="2048">
        <v>7735</v>
      </c>
      <c r="G132" s="2048">
        <v>34840</v>
      </c>
      <c r="H132" s="2048">
        <v>15667</v>
      </c>
      <c r="I132" s="2048"/>
      <c r="J132" s="2048"/>
      <c r="K132" s="2048"/>
      <c r="L132" s="2048"/>
      <c r="M132" s="2048"/>
      <c r="N132" s="2048"/>
      <c r="O132" s="2048"/>
      <c r="P132" s="2048"/>
      <c r="Q132" s="2048"/>
      <c r="R132" s="2048"/>
      <c r="S132" s="2048"/>
      <c r="T132" s="2048"/>
      <c r="U132" s="2048"/>
      <c r="V132" s="2048"/>
      <c r="W132" s="2048"/>
      <c r="X132" s="2048"/>
      <c r="Y132" s="2048"/>
      <c r="Z132" s="2048"/>
      <c r="AA132" s="2048"/>
      <c r="AB132" s="1440">
        <f t="shared" si="1"/>
        <v>58533</v>
      </c>
      <c r="AC132" s="1070">
        <f>'t1'!N132</f>
        <v>1</v>
      </c>
    </row>
    <row r="133" spans="1:32" ht="13.5" customHeight="1">
      <c r="A133" s="1173" t="str">
        <f>'t1'!A133</f>
        <v>dirig. amm.vo a t. determinato (art. 15-septies dlgs.502/92)</v>
      </c>
      <c r="B133" s="1174" t="str">
        <f>'t1'!B133</f>
        <v>AD0612</v>
      </c>
      <c r="C133" s="2048"/>
      <c r="D133" s="2048"/>
      <c r="E133" s="2048"/>
      <c r="F133" s="2048"/>
      <c r="G133" s="2048"/>
      <c r="H133" s="2048"/>
      <c r="I133" s="2048"/>
      <c r="J133" s="2048"/>
      <c r="K133" s="2048"/>
      <c r="L133" s="2048"/>
      <c r="M133" s="2048"/>
      <c r="N133" s="2048"/>
      <c r="O133" s="2048"/>
      <c r="P133" s="2048"/>
      <c r="Q133" s="2048"/>
      <c r="R133" s="2048"/>
      <c r="S133" s="2048"/>
      <c r="T133" s="2048"/>
      <c r="U133" s="2048"/>
      <c r="V133" s="2048"/>
      <c r="W133" s="2048"/>
      <c r="X133" s="2048"/>
      <c r="Y133" s="2048"/>
      <c r="Z133" s="2048"/>
      <c r="AA133" s="2048"/>
      <c r="AB133" s="1440">
        <f t="shared" si="1"/>
        <v>0</v>
      </c>
      <c r="AC133" s="1070">
        <f>'t1'!N133</f>
        <v>0</v>
      </c>
    </row>
    <row r="134" spans="1:32" ht="13.5" customHeight="1">
      <c r="A134" s="1173" t="str">
        <f>'t1'!A134</f>
        <v>collaboratore amministrativo prof.le esperto - ds</v>
      </c>
      <c r="B134" s="1174" t="str">
        <f>'t1'!B134</f>
        <v>A18029</v>
      </c>
      <c r="C134" s="2048">
        <v>3325</v>
      </c>
      <c r="D134" s="2048"/>
      <c r="E134" s="2048"/>
      <c r="F134" s="2048"/>
      <c r="G134" s="2048"/>
      <c r="H134" s="2048"/>
      <c r="I134" s="2048"/>
      <c r="J134" s="2048"/>
      <c r="K134" s="2048"/>
      <c r="L134" s="2048"/>
      <c r="M134" s="2048"/>
      <c r="N134" s="2048"/>
      <c r="O134" s="2048"/>
      <c r="P134" s="2048"/>
      <c r="Q134" s="2048">
        <v>68</v>
      </c>
      <c r="R134" s="2048">
        <v>63212</v>
      </c>
      <c r="S134" s="2048">
        <v>45948</v>
      </c>
      <c r="T134" s="2048"/>
      <c r="U134" s="2048"/>
      <c r="V134" s="2048"/>
      <c r="W134" s="2048"/>
      <c r="X134" s="2048"/>
      <c r="Y134" s="2048"/>
      <c r="Z134" s="2048">
        <v>585</v>
      </c>
      <c r="AA134" s="2048">
        <v>8226</v>
      </c>
      <c r="AB134" s="1440">
        <f t="shared" si="1"/>
        <v>121364</v>
      </c>
      <c r="AC134" s="1070">
        <f>'t1'!N134</f>
        <v>1</v>
      </c>
    </row>
    <row r="135" spans="1:32" ht="13.5" customHeight="1">
      <c r="A135" s="1173" t="str">
        <f>'t1'!A135</f>
        <v>collaboratore amministrativo prof.le - d</v>
      </c>
      <c r="B135" s="1174" t="str">
        <f>'t1'!B135</f>
        <v>A16028</v>
      </c>
      <c r="C135" s="2048">
        <v>6820</v>
      </c>
      <c r="D135" s="2048"/>
      <c r="E135" s="2048"/>
      <c r="F135" s="2048"/>
      <c r="G135" s="2048"/>
      <c r="H135" s="2048"/>
      <c r="I135" s="2048"/>
      <c r="J135" s="2048"/>
      <c r="K135" s="2048"/>
      <c r="L135" s="2048">
        <v>532</v>
      </c>
      <c r="M135" s="2048"/>
      <c r="N135" s="2048"/>
      <c r="O135" s="2048"/>
      <c r="P135" s="2048"/>
      <c r="Q135" s="2048">
        <v>29</v>
      </c>
      <c r="R135" s="2048">
        <v>45465</v>
      </c>
      <c r="S135" s="2048">
        <v>105115</v>
      </c>
      <c r="T135" s="2048"/>
      <c r="U135" s="2048"/>
      <c r="V135" s="2048"/>
      <c r="W135" s="2048"/>
      <c r="X135" s="2048"/>
      <c r="Y135" s="2048"/>
      <c r="Z135" s="2048">
        <v>7394</v>
      </c>
      <c r="AA135" s="2048">
        <v>19414</v>
      </c>
      <c r="AB135" s="1440">
        <f t="shared" si="1"/>
        <v>184769</v>
      </c>
      <c r="AC135" s="1070">
        <f>'t1'!N135</f>
        <v>1</v>
      </c>
    </row>
    <row r="136" spans="1:32" ht="13.5" customHeight="1">
      <c r="A136" s="1173" t="str">
        <f>'t1'!A136</f>
        <v>assistente amministrativo - c</v>
      </c>
      <c r="B136" s="1174" t="str">
        <f>'t1'!B136</f>
        <v>A14005</v>
      </c>
      <c r="C136" s="2048">
        <v>17364</v>
      </c>
      <c r="D136" s="2048"/>
      <c r="E136" s="2048"/>
      <c r="F136" s="2048"/>
      <c r="G136" s="2048"/>
      <c r="H136" s="2048"/>
      <c r="I136" s="2048"/>
      <c r="J136" s="2048"/>
      <c r="K136" s="2048"/>
      <c r="L136" s="2048"/>
      <c r="M136" s="2048">
        <v>15774</v>
      </c>
      <c r="N136" s="2048"/>
      <c r="O136" s="2048"/>
      <c r="P136" s="2048"/>
      <c r="Q136" s="2048">
        <v>110</v>
      </c>
      <c r="R136" s="2048"/>
      <c r="S136" s="2048">
        <v>296694</v>
      </c>
      <c r="T136" s="2048"/>
      <c r="U136" s="2048"/>
      <c r="V136" s="2048"/>
      <c r="W136" s="2048"/>
      <c r="X136" s="2048"/>
      <c r="Y136" s="2048"/>
      <c r="Z136" s="2048">
        <v>6427</v>
      </c>
      <c r="AA136" s="2048">
        <v>35660</v>
      </c>
      <c r="AB136" s="1440">
        <f t="shared" ref="AB136:AB141" si="2">SUM(C136:AA136)</f>
        <v>372029</v>
      </c>
      <c r="AC136" s="1070">
        <f>'t1'!N136</f>
        <v>1</v>
      </c>
    </row>
    <row r="137" spans="1:32" ht="13.5" customHeight="1">
      <c r="A137" s="1173" t="str">
        <f>'t1'!A137</f>
        <v>coadiutore amm.vo esperto - bs</v>
      </c>
      <c r="B137" s="1174" t="str">
        <f>'t1'!B137</f>
        <v>A13018</v>
      </c>
      <c r="C137" s="2048">
        <v>6528</v>
      </c>
      <c r="D137" s="2048"/>
      <c r="E137" s="2048"/>
      <c r="F137" s="2048"/>
      <c r="G137" s="2048"/>
      <c r="H137" s="2048"/>
      <c r="I137" s="2048"/>
      <c r="J137" s="2048"/>
      <c r="K137" s="2048"/>
      <c r="L137" s="2048"/>
      <c r="M137" s="2048">
        <v>12822</v>
      </c>
      <c r="N137" s="2048"/>
      <c r="O137" s="2048"/>
      <c r="P137" s="2048"/>
      <c r="Q137" s="2048">
        <v>23</v>
      </c>
      <c r="R137" s="2048"/>
      <c r="S137" s="2048">
        <v>117440</v>
      </c>
      <c r="T137" s="2048"/>
      <c r="U137" s="2048"/>
      <c r="V137" s="2048"/>
      <c r="W137" s="2048"/>
      <c r="X137" s="2048"/>
      <c r="Y137" s="2048"/>
      <c r="Z137" s="2048">
        <v>2724</v>
      </c>
      <c r="AA137" s="2048">
        <v>10698</v>
      </c>
      <c r="AB137" s="1440">
        <f t="shared" si="2"/>
        <v>150235</v>
      </c>
      <c r="AC137" s="1070">
        <f>'t1'!N137</f>
        <v>1</v>
      </c>
    </row>
    <row r="138" spans="1:32" ht="13.5" customHeight="1">
      <c r="A138" s="1173" t="str">
        <f>'t1'!A138</f>
        <v>coadiutore amm.vo - b</v>
      </c>
      <c r="B138" s="1174" t="str">
        <f>'t1'!B138</f>
        <v>A12017</v>
      </c>
      <c r="C138" s="2048">
        <v>4433</v>
      </c>
      <c r="D138" s="2048"/>
      <c r="E138" s="2048"/>
      <c r="F138" s="2048"/>
      <c r="G138" s="2048"/>
      <c r="H138" s="2048"/>
      <c r="I138" s="2048"/>
      <c r="J138" s="2048"/>
      <c r="K138" s="2048"/>
      <c r="L138" s="2048"/>
      <c r="M138" s="2048"/>
      <c r="N138" s="2048"/>
      <c r="O138" s="2048"/>
      <c r="P138" s="2048"/>
      <c r="Q138" s="2048"/>
      <c r="R138" s="2048"/>
      <c r="S138" s="2048">
        <v>84832</v>
      </c>
      <c r="T138" s="2048"/>
      <c r="U138" s="2048"/>
      <c r="V138" s="2048"/>
      <c r="W138" s="2048"/>
      <c r="X138" s="2048"/>
      <c r="Y138" s="2048"/>
      <c r="Z138" s="2048">
        <v>485</v>
      </c>
      <c r="AA138" s="2048">
        <v>10781</v>
      </c>
      <c r="AB138" s="1440">
        <f t="shared" si="2"/>
        <v>100531</v>
      </c>
      <c r="AC138" s="1070">
        <f>'t1'!N138</f>
        <v>1</v>
      </c>
    </row>
    <row r="139" spans="1:32" ht="13.5" customHeight="1">
      <c r="A139" s="1173" t="str">
        <f>'t1'!A139</f>
        <v>commesso - a</v>
      </c>
      <c r="B139" s="1174" t="str">
        <f>'t1'!B139</f>
        <v>A11030</v>
      </c>
      <c r="C139" s="2048"/>
      <c r="D139" s="2048"/>
      <c r="E139" s="2048"/>
      <c r="F139" s="2048"/>
      <c r="G139" s="2048"/>
      <c r="H139" s="2048"/>
      <c r="I139" s="2048"/>
      <c r="J139" s="2048"/>
      <c r="K139" s="2048"/>
      <c r="L139" s="2048"/>
      <c r="M139" s="2048"/>
      <c r="N139" s="2048"/>
      <c r="O139" s="2048"/>
      <c r="P139" s="2048"/>
      <c r="Q139" s="2048"/>
      <c r="R139" s="2048"/>
      <c r="S139" s="2048"/>
      <c r="T139" s="2048"/>
      <c r="U139" s="2048"/>
      <c r="V139" s="2048"/>
      <c r="W139" s="2048"/>
      <c r="X139" s="2048"/>
      <c r="Y139" s="2048"/>
      <c r="Z139" s="2048"/>
      <c r="AA139" s="2048"/>
      <c r="AB139" s="1440">
        <f t="shared" si="2"/>
        <v>0</v>
      </c>
      <c r="AC139" s="1070">
        <f>'t1'!N139</f>
        <v>0</v>
      </c>
    </row>
    <row r="140" spans="1:32" ht="13.5" customHeight="1">
      <c r="A140" s="1173" t="str">
        <f>'t1'!A140</f>
        <v>profilo atipico ruolo amministrativo</v>
      </c>
      <c r="B140" s="1174" t="str">
        <f>'t1'!B140</f>
        <v>A00062</v>
      </c>
      <c r="C140" s="2048"/>
      <c r="D140" s="2048"/>
      <c r="E140" s="2048"/>
      <c r="F140" s="2048"/>
      <c r="G140" s="2048"/>
      <c r="H140" s="2048"/>
      <c r="I140" s="2048"/>
      <c r="J140" s="2048"/>
      <c r="K140" s="2048"/>
      <c r="L140" s="2048"/>
      <c r="M140" s="2048"/>
      <c r="N140" s="2048"/>
      <c r="O140" s="2048"/>
      <c r="P140" s="2048"/>
      <c r="Q140" s="2048"/>
      <c r="R140" s="2048"/>
      <c r="S140" s="2048"/>
      <c r="T140" s="2048"/>
      <c r="U140" s="2048"/>
      <c r="V140" s="2048"/>
      <c r="W140" s="2048"/>
      <c r="X140" s="2048"/>
      <c r="Y140" s="2048"/>
      <c r="Z140" s="2048"/>
      <c r="AA140" s="2048"/>
      <c r="AB140" s="1440">
        <f t="shared" si="2"/>
        <v>0</v>
      </c>
      <c r="AC140" s="1070">
        <f>'t1'!N140</f>
        <v>0</v>
      </c>
    </row>
    <row r="141" spans="1:32" ht="13.5" customHeight="1" thickBot="1">
      <c r="A141" s="1176" t="str">
        <f>'t1'!A141</f>
        <v>contrattisti (a)</v>
      </c>
      <c r="B141" s="1177" t="str">
        <f>'t1'!B141</f>
        <v>000061</v>
      </c>
      <c r="C141" s="2048"/>
      <c r="D141" s="2048"/>
      <c r="E141" s="2048"/>
      <c r="F141" s="2048"/>
      <c r="G141" s="2048"/>
      <c r="H141" s="2048"/>
      <c r="I141" s="2048"/>
      <c r="J141" s="2048"/>
      <c r="K141" s="2048"/>
      <c r="L141" s="2048"/>
      <c r="M141" s="2048"/>
      <c r="N141" s="2048"/>
      <c r="O141" s="2048"/>
      <c r="P141" s="2048"/>
      <c r="Q141" s="2048"/>
      <c r="R141" s="2048"/>
      <c r="S141" s="2048"/>
      <c r="T141" s="2048"/>
      <c r="U141" s="2048"/>
      <c r="V141" s="2048"/>
      <c r="W141" s="2048"/>
      <c r="X141" s="2048"/>
      <c r="Y141" s="2048"/>
      <c r="Z141" s="2048"/>
      <c r="AA141" s="2048"/>
      <c r="AB141" s="1440">
        <f t="shared" si="2"/>
        <v>0</v>
      </c>
      <c r="AC141" s="1070">
        <f>'t1'!N141</f>
        <v>0</v>
      </c>
    </row>
    <row r="142" spans="1:32" ht="18" customHeight="1" thickTop="1" thickBot="1">
      <c r="A142" s="1441" t="s">
        <v>555</v>
      </c>
      <c r="B142" s="1423"/>
      <c r="C142" s="1442">
        <f>SUM(C7:C141)</f>
        <v>285448</v>
      </c>
      <c r="D142" s="1442">
        <f>SUM(D7:D141)</f>
        <v>230873</v>
      </c>
      <c r="E142" s="1442">
        <f t="shared" ref="E142:AA142" si="3">SUM(E7:E141)</f>
        <v>2781954</v>
      </c>
      <c r="F142" s="1442">
        <f t="shared" si="3"/>
        <v>1758696</v>
      </c>
      <c r="G142" s="1442">
        <f t="shared" si="3"/>
        <v>362731</v>
      </c>
      <c r="H142" s="1442">
        <f t="shared" si="3"/>
        <v>2937669</v>
      </c>
      <c r="I142" s="1442">
        <f t="shared" si="3"/>
        <v>1793327</v>
      </c>
      <c r="J142" s="1442">
        <f t="shared" si="3"/>
        <v>262152</v>
      </c>
      <c r="K142" s="1442">
        <f t="shared" si="3"/>
        <v>28922</v>
      </c>
      <c r="L142" s="1909">
        <f>SUM(L6:L141)</f>
        <v>4936</v>
      </c>
      <c r="M142" s="1442">
        <f t="shared" si="3"/>
        <v>151017</v>
      </c>
      <c r="N142" s="1442">
        <f t="shared" si="3"/>
        <v>0</v>
      </c>
      <c r="O142" s="1442">
        <f t="shared" si="3"/>
        <v>0</v>
      </c>
      <c r="P142" s="1442">
        <f t="shared" si="3"/>
        <v>396965</v>
      </c>
      <c r="Q142" s="1442">
        <f t="shared" si="3"/>
        <v>1113603</v>
      </c>
      <c r="R142" s="1442">
        <f t="shared" si="3"/>
        <v>169566</v>
      </c>
      <c r="S142" s="1442">
        <f t="shared" si="3"/>
        <v>3415822</v>
      </c>
      <c r="T142" s="1442">
        <f t="shared" si="3"/>
        <v>0</v>
      </c>
      <c r="U142" s="1442">
        <f t="shared" si="3"/>
        <v>0</v>
      </c>
      <c r="V142" s="1442">
        <f t="shared" si="3"/>
        <v>84463</v>
      </c>
      <c r="W142" s="1442">
        <f t="shared" si="3"/>
        <v>47900</v>
      </c>
      <c r="X142" s="1442">
        <f t="shared" si="3"/>
        <v>0</v>
      </c>
      <c r="Y142" s="1442">
        <f t="shared" si="3"/>
        <v>0</v>
      </c>
      <c r="Z142" s="1442">
        <f t="shared" si="3"/>
        <v>179486</v>
      </c>
      <c r="AA142" s="1442">
        <f t="shared" si="3"/>
        <v>944473</v>
      </c>
      <c r="AB142" s="1426">
        <f>SUM(AB7:AB141)</f>
        <v>16950003</v>
      </c>
    </row>
    <row r="143" spans="1:32" ht="21" customHeight="1">
      <c r="A143" s="1980" t="s">
        <v>2729</v>
      </c>
      <c r="B143" s="1980"/>
      <c r="C143" s="1980"/>
      <c r="D143" s="1980"/>
      <c r="E143" s="1980"/>
      <c r="F143" s="1980"/>
      <c r="G143" s="1980"/>
      <c r="H143" s="1980"/>
      <c r="I143" s="1980"/>
      <c r="J143" s="1980"/>
      <c r="K143" s="1980"/>
      <c r="M143" s="1980"/>
      <c r="N143" s="1980"/>
      <c r="O143" s="1980"/>
      <c r="P143" s="1980"/>
      <c r="Q143" s="1980"/>
      <c r="R143" s="1980"/>
      <c r="S143" s="1980"/>
      <c r="T143" s="1980"/>
      <c r="U143" s="1980"/>
      <c r="V143" s="1980"/>
      <c r="W143" s="1980"/>
      <c r="X143" s="1980"/>
      <c r="Y143" s="1980"/>
      <c r="AA143" s="1286"/>
      <c r="AB143" s="1286"/>
      <c r="AC143" s="1286"/>
      <c r="AD143" s="1286"/>
      <c r="AE143" s="1286"/>
      <c r="AF143" s="1286"/>
    </row>
    <row r="144" spans="1:32">
      <c r="A144" s="1070" t="s">
        <v>558</v>
      </c>
      <c r="L144" s="1980"/>
      <c r="Z144" s="1249"/>
      <c r="AA144" s="1249"/>
      <c r="AB144" s="1249"/>
      <c r="AC144" s="1249"/>
      <c r="AD144" s="1249"/>
      <c r="AE144" s="1249"/>
      <c r="AF144" s="1249"/>
    </row>
    <row r="145" spans="1:25">
      <c r="A145" s="1070" t="s">
        <v>3056</v>
      </c>
      <c r="B145" s="1248"/>
      <c r="C145" s="1249"/>
      <c r="D145" s="1249"/>
      <c r="E145" s="1249"/>
      <c r="F145" s="1249"/>
      <c r="G145" s="1249"/>
      <c r="H145" s="1249"/>
      <c r="I145" s="1249"/>
      <c r="J145" s="1249"/>
      <c r="K145" s="1249"/>
      <c r="L145" s="1911"/>
      <c r="M145" s="1249"/>
      <c r="N145" s="1249"/>
      <c r="O145" s="1249"/>
      <c r="P145" s="1249"/>
      <c r="Q145" s="1249"/>
      <c r="R145" s="1249"/>
      <c r="S145" s="1249"/>
      <c r="T145" s="1249"/>
      <c r="U145" s="1249"/>
      <c r="V145" s="1249"/>
      <c r="W145" s="1249"/>
      <c r="X145" s="1249"/>
      <c r="Y145" s="1249"/>
    </row>
    <row r="146" spans="1:25" ht="11.25" customHeight="1">
      <c r="A146" s="1980" t="s">
        <v>3058</v>
      </c>
      <c r="B146" s="1980"/>
      <c r="C146" s="1980"/>
      <c r="D146" s="1980"/>
      <c r="E146" s="1980"/>
      <c r="F146" s="1980"/>
      <c r="G146" s="1980"/>
      <c r="H146" s="1980"/>
      <c r="I146" s="1980"/>
      <c r="J146" s="1980"/>
      <c r="K146" s="1980"/>
      <c r="M146" s="1980"/>
      <c r="N146" s="1980"/>
      <c r="O146" s="1980"/>
      <c r="P146" s="1980"/>
      <c r="Q146" s="1980"/>
      <c r="R146" s="1980"/>
      <c r="S146" s="1980"/>
      <c r="T146" s="1980"/>
      <c r="U146" s="1980"/>
      <c r="V146" s="1980"/>
      <c r="W146" s="1980"/>
      <c r="X146" s="1980"/>
      <c r="Y146" s="1980"/>
    </row>
    <row r="147" spans="1:25">
      <c r="A147" s="1070" t="s">
        <v>561</v>
      </c>
      <c r="L147" s="1980"/>
    </row>
  </sheetData>
  <sheetProtection password="EA98" sheet="1" selectLockedCells="1"/>
  <mergeCells count="2">
    <mergeCell ref="A1:P1"/>
    <mergeCell ref="Z2:AB2"/>
  </mergeCells>
  <conditionalFormatting sqref="A7:AB141">
    <cfRule type="expression" dxfId="1" priority="2" stopIfTrue="1">
      <formula>$AC7&gt;0</formula>
    </cfRule>
  </conditionalFormatting>
  <conditionalFormatting sqref="L6">
    <cfRule type="expression" dxfId="0" priority="1" stopIfTrue="1">
      <formula>$AC6&gt;0</formula>
    </cfRule>
  </conditionalFormatting>
  <dataValidations count="1">
    <dataValidation type="whole" allowBlank="1" showInputMessage="1" showErrorMessage="1" sqref="C7:AA139 C140:K141 M140:AA141 L140:L142">
      <formula1>0</formula1>
      <formula2>9999999999</formula2>
    </dataValidation>
  </dataValidations>
  <printOptions horizontalCentered="1" verticalCentered="1"/>
  <pageMargins left="0.19685039370078741" right="0" top="0.27559055118110237" bottom="0.19685039370078741" header="0.15748031496062992" footer="0.19685039370078741"/>
  <pageSetup paperSize="9" scale="60" orientation="landscape" horizontalDpi="300" verticalDpi="4294967292" r:id="rId1"/>
  <headerFooter alignWithMargins="0"/>
  <drawing r:id="rId2"/>
</worksheet>
</file>

<file path=xl/worksheets/sheet52.xml><?xml version="1.0" encoding="utf-8"?>
<worksheet xmlns="http://schemas.openxmlformats.org/spreadsheetml/2006/main" xmlns:r="http://schemas.openxmlformats.org/officeDocument/2006/relationships">
  <sheetPr codeName="Foglio51">
    <tabColor rgb="FF92D050"/>
  </sheetPr>
  <dimension ref="A1:AA136"/>
  <sheetViews>
    <sheetView workbookViewId="0">
      <selection activeCell="A145" sqref="A145"/>
    </sheetView>
  </sheetViews>
  <sheetFormatPr defaultRowHeight="12.75"/>
  <cols>
    <col min="1" max="1" width="55" bestFit="1" customWidth="1"/>
  </cols>
  <sheetData>
    <row r="1" spans="1:27">
      <c r="A1" s="1" t="s">
        <v>1704</v>
      </c>
      <c r="B1" s="1" t="s">
        <v>1705</v>
      </c>
      <c r="C1" s="1" t="s">
        <v>3092</v>
      </c>
      <c r="D1" s="1" t="s">
        <v>3093</v>
      </c>
      <c r="E1" s="1" t="s">
        <v>3094</v>
      </c>
      <c r="F1" s="1" t="s">
        <v>3095</v>
      </c>
      <c r="G1" s="1" t="s">
        <v>3096</v>
      </c>
      <c r="H1" s="1" t="s">
        <v>3097</v>
      </c>
      <c r="I1" s="1" t="s">
        <v>3098</v>
      </c>
      <c r="J1" s="1" t="s">
        <v>3099</v>
      </c>
      <c r="K1" s="1" t="s">
        <v>3100</v>
      </c>
      <c r="L1" s="1" t="s">
        <v>3102</v>
      </c>
      <c r="M1" s="1" t="s">
        <v>3103</v>
      </c>
      <c r="N1" s="1" t="s">
        <v>3104</v>
      </c>
      <c r="O1" s="1" t="s">
        <v>3105</v>
      </c>
      <c r="P1" s="1" t="s">
        <v>3106</v>
      </c>
      <c r="Q1" s="1" t="s">
        <v>3107</v>
      </c>
      <c r="R1" s="1" t="s">
        <v>3108</v>
      </c>
      <c r="S1" s="1" t="s">
        <v>3109</v>
      </c>
      <c r="T1" s="1" t="s">
        <v>3110</v>
      </c>
      <c r="U1" s="1" t="s">
        <v>3111</v>
      </c>
      <c r="V1" s="1" t="s">
        <v>3112</v>
      </c>
      <c r="W1" s="1" t="s">
        <v>3113</v>
      </c>
      <c r="X1" s="1" t="s">
        <v>3114</v>
      </c>
      <c r="Y1" s="1" t="s">
        <v>3115</v>
      </c>
      <c r="Z1" s="1" t="s">
        <v>3116</v>
      </c>
      <c r="AA1" s="1" t="s">
        <v>555</v>
      </c>
    </row>
    <row r="2" spans="1:27">
      <c r="A2" s="1" t="s">
        <v>281</v>
      </c>
      <c r="B2" s="1" t="s">
        <v>282</v>
      </c>
      <c r="C2" s="1">
        <v>0</v>
      </c>
      <c r="D2" s="1">
        <v>0</v>
      </c>
      <c r="E2" s="1">
        <v>0</v>
      </c>
      <c r="F2" s="1">
        <v>0</v>
      </c>
      <c r="G2" s="1">
        <v>0</v>
      </c>
      <c r="H2" s="1">
        <v>0</v>
      </c>
      <c r="I2" s="1">
        <v>0</v>
      </c>
      <c r="J2" s="1">
        <v>0</v>
      </c>
      <c r="K2" s="1">
        <v>0</v>
      </c>
      <c r="L2" s="1">
        <v>0</v>
      </c>
      <c r="M2" s="1">
        <v>0</v>
      </c>
      <c r="N2" s="1">
        <v>0</v>
      </c>
      <c r="O2" s="1">
        <v>0</v>
      </c>
      <c r="P2" s="1">
        <v>0</v>
      </c>
      <c r="Q2" s="1">
        <v>0</v>
      </c>
      <c r="R2" s="1">
        <v>0</v>
      </c>
      <c r="S2" s="1">
        <v>0</v>
      </c>
      <c r="T2" s="1">
        <v>0</v>
      </c>
      <c r="U2" s="1">
        <v>0</v>
      </c>
      <c r="V2" s="1">
        <v>0</v>
      </c>
      <c r="W2" s="1">
        <v>0</v>
      </c>
      <c r="X2" s="1">
        <v>0</v>
      </c>
      <c r="Y2" s="1">
        <v>0</v>
      </c>
      <c r="Z2" s="1">
        <v>0</v>
      </c>
      <c r="AA2" s="1">
        <v>0</v>
      </c>
    </row>
    <row r="3" spans="1:27">
      <c r="A3" s="1" t="s">
        <v>284</v>
      </c>
      <c r="B3" s="1" t="s">
        <v>285</v>
      </c>
      <c r="C3" s="1">
        <v>0</v>
      </c>
      <c r="D3" s="1">
        <v>0</v>
      </c>
      <c r="E3" s="1">
        <v>0</v>
      </c>
      <c r="F3" s="1">
        <v>0</v>
      </c>
      <c r="G3" s="1">
        <v>0</v>
      </c>
      <c r="H3" s="1">
        <v>0</v>
      </c>
      <c r="I3" s="1">
        <v>0</v>
      </c>
      <c r="J3" s="1">
        <v>0</v>
      </c>
      <c r="K3" s="1">
        <v>0</v>
      </c>
      <c r="L3" s="1">
        <v>0</v>
      </c>
      <c r="M3" s="1">
        <v>0</v>
      </c>
      <c r="N3" s="1">
        <v>0</v>
      </c>
      <c r="O3" s="1">
        <v>0</v>
      </c>
      <c r="P3" s="1">
        <v>0</v>
      </c>
      <c r="Q3" s="1">
        <v>0</v>
      </c>
      <c r="R3" s="1">
        <v>0</v>
      </c>
      <c r="S3" s="1">
        <v>0</v>
      </c>
      <c r="T3" s="1">
        <v>0</v>
      </c>
      <c r="U3" s="1">
        <v>0</v>
      </c>
      <c r="V3" s="1">
        <v>0</v>
      </c>
      <c r="W3" s="1">
        <v>0</v>
      </c>
      <c r="X3" s="1">
        <v>0</v>
      </c>
      <c r="Y3" s="1">
        <v>0</v>
      </c>
      <c r="Z3" s="1">
        <v>0</v>
      </c>
      <c r="AA3" s="1">
        <v>0</v>
      </c>
    </row>
    <row r="4" spans="1:27">
      <c r="A4" s="1" t="s">
        <v>286</v>
      </c>
      <c r="B4" s="1" t="s">
        <v>287</v>
      </c>
      <c r="C4" s="1">
        <v>0</v>
      </c>
      <c r="D4" s="1">
        <v>0</v>
      </c>
      <c r="E4" s="1">
        <v>0</v>
      </c>
      <c r="F4" s="1">
        <v>0</v>
      </c>
      <c r="G4" s="1">
        <v>0</v>
      </c>
      <c r="H4" s="1">
        <v>0</v>
      </c>
      <c r="I4" s="1">
        <v>0</v>
      </c>
      <c r="J4" s="1">
        <v>0</v>
      </c>
      <c r="K4" s="1">
        <v>0</v>
      </c>
      <c r="L4" s="1">
        <v>0</v>
      </c>
      <c r="M4" s="1">
        <v>0</v>
      </c>
      <c r="N4" s="1">
        <v>0</v>
      </c>
      <c r="O4" s="1">
        <v>0</v>
      </c>
      <c r="P4" s="1">
        <v>0</v>
      </c>
      <c r="Q4" s="1">
        <v>0</v>
      </c>
      <c r="R4" s="1">
        <v>0</v>
      </c>
      <c r="S4" s="1">
        <v>0</v>
      </c>
      <c r="T4" s="1">
        <v>0</v>
      </c>
      <c r="U4" s="1">
        <v>0</v>
      </c>
      <c r="V4" s="1">
        <v>0</v>
      </c>
      <c r="W4" s="1">
        <v>0</v>
      </c>
      <c r="X4" s="1">
        <v>0</v>
      </c>
      <c r="Y4" s="1">
        <v>0</v>
      </c>
      <c r="Z4" s="1">
        <v>0</v>
      </c>
      <c r="AA4" s="1">
        <v>0</v>
      </c>
    </row>
    <row r="5" spans="1:27">
      <c r="A5" s="1" t="s">
        <v>288</v>
      </c>
      <c r="B5" s="1" t="s">
        <v>289</v>
      </c>
      <c r="C5" s="1">
        <v>0</v>
      </c>
      <c r="D5" s="1">
        <v>0</v>
      </c>
      <c r="E5" s="1">
        <v>0</v>
      </c>
      <c r="F5" s="1">
        <v>0</v>
      </c>
      <c r="G5" s="1">
        <v>0</v>
      </c>
      <c r="H5" s="1">
        <v>0</v>
      </c>
      <c r="I5" s="1">
        <v>0</v>
      </c>
      <c r="J5" s="1">
        <v>0</v>
      </c>
      <c r="K5" s="1">
        <v>0</v>
      </c>
      <c r="L5" s="1">
        <v>0</v>
      </c>
      <c r="M5" s="1">
        <v>0</v>
      </c>
      <c r="N5" s="1">
        <v>0</v>
      </c>
      <c r="O5" s="1">
        <v>0</v>
      </c>
      <c r="P5" s="1">
        <v>0</v>
      </c>
      <c r="Q5" s="1">
        <v>0</v>
      </c>
      <c r="R5" s="1">
        <v>0</v>
      </c>
      <c r="S5" s="1">
        <v>0</v>
      </c>
      <c r="T5" s="1">
        <v>0</v>
      </c>
      <c r="U5" s="1">
        <v>0</v>
      </c>
      <c r="V5" s="1">
        <v>0</v>
      </c>
      <c r="W5" s="1">
        <v>0</v>
      </c>
      <c r="X5" s="1">
        <v>0</v>
      </c>
      <c r="Y5" s="1">
        <v>0</v>
      </c>
      <c r="Z5" s="1">
        <v>0</v>
      </c>
      <c r="AA5" s="1">
        <v>0</v>
      </c>
    </row>
    <row r="6" spans="1:27">
      <c r="A6" s="1" t="s">
        <v>575</v>
      </c>
      <c r="B6" s="1" t="s">
        <v>291</v>
      </c>
      <c r="C6" s="1">
        <v>0</v>
      </c>
      <c r="D6" s="1">
        <v>0</v>
      </c>
      <c r="E6" s="1">
        <v>0</v>
      </c>
      <c r="F6" s="1">
        <v>0</v>
      </c>
      <c r="G6" s="1">
        <v>0</v>
      </c>
      <c r="H6" s="1">
        <v>0</v>
      </c>
      <c r="I6" s="1">
        <v>0</v>
      </c>
      <c r="J6" s="1">
        <v>0</v>
      </c>
      <c r="K6" s="1">
        <v>0</v>
      </c>
      <c r="L6" s="1">
        <v>0</v>
      </c>
      <c r="M6" s="1">
        <v>0</v>
      </c>
      <c r="N6" s="1">
        <v>0</v>
      </c>
      <c r="O6" s="1">
        <v>0</v>
      </c>
      <c r="P6" s="1">
        <v>0</v>
      </c>
      <c r="Q6" s="1">
        <v>0</v>
      </c>
      <c r="R6" s="1">
        <v>0</v>
      </c>
      <c r="S6" s="1">
        <v>0</v>
      </c>
      <c r="T6" s="1">
        <v>0</v>
      </c>
      <c r="U6" s="1">
        <v>0</v>
      </c>
      <c r="V6" s="1">
        <v>0</v>
      </c>
      <c r="W6" s="1">
        <v>0</v>
      </c>
      <c r="X6" s="1">
        <v>0</v>
      </c>
      <c r="Y6" s="1">
        <v>0</v>
      </c>
      <c r="Z6" s="1">
        <v>0</v>
      </c>
      <c r="AA6" s="1">
        <v>0</v>
      </c>
    </row>
    <row r="7" spans="1:27">
      <c r="A7" s="1" t="s">
        <v>293</v>
      </c>
      <c r="B7" s="1" t="s">
        <v>294</v>
      </c>
      <c r="C7" s="1">
        <v>0</v>
      </c>
      <c r="D7" s="1">
        <v>0</v>
      </c>
      <c r="E7" s="1">
        <v>0</v>
      </c>
      <c r="F7" s="1">
        <v>0</v>
      </c>
      <c r="G7" s="1">
        <v>0</v>
      </c>
      <c r="H7" s="1">
        <v>0</v>
      </c>
      <c r="I7" s="1">
        <v>0</v>
      </c>
      <c r="J7" s="1">
        <v>0</v>
      </c>
      <c r="K7" s="1">
        <v>0</v>
      </c>
      <c r="L7" s="1">
        <v>0</v>
      </c>
      <c r="M7" s="1">
        <v>0</v>
      </c>
      <c r="N7" s="1">
        <v>0</v>
      </c>
      <c r="O7" s="1">
        <v>0</v>
      </c>
      <c r="P7" s="1">
        <v>0</v>
      </c>
      <c r="Q7" s="1">
        <v>0</v>
      </c>
      <c r="R7" s="1">
        <v>0</v>
      </c>
      <c r="S7" s="1">
        <v>0</v>
      </c>
      <c r="T7" s="1">
        <v>0</v>
      </c>
      <c r="U7" s="1">
        <v>0</v>
      </c>
      <c r="V7" s="1">
        <v>0</v>
      </c>
      <c r="W7" s="1">
        <v>0</v>
      </c>
      <c r="X7" s="1">
        <v>0</v>
      </c>
      <c r="Y7" s="1">
        <v>0</v>
      </c>
      <c r="Z7" s="1">
        <v>0</v>
      </c>
      <c r="AA7" s="1">
        <v>0</v>
      </c>
    </row>
    <row r="8" spans="1:27">
      <c r="A8" s="1" t="s">
        <v>295</v>
      </c>
      <c r="B8" s="1" t="s">
        <v>296</v>
      </c>
      <c r="C8" s="1">
        <v>0</v>
      </c>
      <c r="D8" s="1">
        <v>0</v>
      </c>
      <c r="E8" s="1">
        <v>0</v>
      </c>
      <c r="F8" s="1">
        <v>0</v>
      </c>
      <c r="G8" s="1">
        <v>0</v>
      </c>
      <c r="H8" s="1">
        <v>0</v>
      </c>
      <c r="I8" s="1">
        <v>0</v>
      </c>
      <c r="J8" s="1">
        <v>0</v>
      </c>
      <c r="K8" s="1">
        <v>0</v>
      </c>
      <c r="L8" s="1">
        <v>0</v>
      </c>
      <c r="M8" s="1">
        <v>0</v>
      </c>
      <c r="N8" s="1">
        <v>0</v>
      </c>
      <c r="O8" s="1">
        <v>0</v>
      </c>
      <c r="P8" s="1">
        <v>0</v>
      </c>
      <c r="Q8" s="1">
        <v>0</v>
      </c>
      <c r="R8" s="1">
        <v>0</v>
      </c>
      <c r="S8" s="1">
        <v>0</v>
      </c>
      <c r="T8" s="1">
        <v>0</v>
      </c>
      <c r="U8" s="1">
        <v>0</v>
      </c>
      <c r="V8" s="1">
        <v>0</v>
      </c>
      <c r="W8" s="1">
        <v>0</v>
      </c>
      <c r="X8" s="1">
        <v>0</v>
      </c>
      <c r="Y8" s="1">
        <v>0</v>
      </c>
      <c r="Z8" s="1">
        <v>0</v>
      </c>
      <c r="AA8" s="1">
        <v>0</v>
      </c>
    </row>
    <row r="9" spans="1:27">
      <c r="A9" s="1" t="s">
        <v>297</v>
      </c>
      <c r="B9" s="1" t="s">
        <v>298</v>
      </c>
      <c r="C9" s="1">
        <v>0</v>
      </c>
      <c r="D9" s="1">
        <v>0</v>
      </c>
      <c r="E9" s="1">
        <v>0</v>
      </c>
      <c r="F9" s="1">
        <v>0</v>
      </c>
      <c r="G9" s="1">
        <v>0</v>
      </c>
      <c r="H9" s="1">
        <v>0</v>
      </c>
      <c r="I9" s="1">
        <v>0</v>
      </c>
      <c r="J9" s="1">
        <v>0</v>
      </c>
      <c r="K9" s="1">
        <v>0</v>
      </c>
      <c r="L9" s="1">
        <v>0</v>
      </c>
      <c r="M9" s="1">
        <v>0</v>
      </c>
      <c r="N9" s="1">
        <v>0</v>
      </c>
      <c r="O9" s="1">
        <v>0</v>
      </c>
      <c r="P9" s="1">
        <v>0</v>
      </c>
      <c r="Q9" s="1">
        <v>0</v>
      </c>
      <c r="R9" s="1">
        <v>0</v>
      </c>
      <c r="S9" s="1">
        <v>0</v>
      </c>
      <c r="T9" s="1">
        <v>0</v>
      </c>
      <c r="U9" s="1">
        <v>0</v>
      </c>
      <c r="V9" s="1">
        <v>0</v>
      </c>
      <c r="W9" s="1">
        <v>0</v>
      </c>
      <c r="X9" s="1">
        <v>0</v>
      </c>
      <c r="Y9" s="1">
        <v>0</v>
      </c>
      <c r="Z9" s="1">
        <v>0</v>
      </c>
      <c r="AA9" s="1">
        <v>0</v>
      </c>
    </row>
    <row r="10" spans="1:27">
      <c r="A10" s="1" t="s">
        <v>299</v>
      </c>
      <c r="B10" s="1" t="s">
        <v>300</v>
      </c>
      <c r="C10" s="1">
        <v>0</v>
      </c>
      <c r="D10" s="1">
        <v>0</v>
      </c>
      <c r="E10" s="1">
        <v>0</v>
      </c>
      <c r="F10" s="1">
        <v>0</v>
      </c>
      <c r="G10" s="1">
        <v>0</v>
      </c>
      <c r="H10" s="1">
        <v>0</v>
      </c>
      <c r="I10" s="1">
        <v>0</v>
      </c>
      <c r="J10" s="1">
        <v>0</v>
      </c>
      <c r="K10" s="1">
        <v>0</v>
      </c>
      <c r="L10" s="1">
        <v>0</v>
      </c>
      <c r="M10" s="1">
        <v>0</v>
      </c>
      <c r="N10" s="1">
        <v>0</v>
      </c>
      <c r="O10" s="1">
        <v>0</v>
      </c>
      <c r="P10" s="1">
        <v>0</v>
      </c>
      <c r="Q10" s="1">
        <v>0</v>
      </c>
      <c r="R10" s="1">
        <v>0</v>
      </c>
      <c r="S10" s="1">
        <v>0</v>
      </c>
      <c r="T10" s="1">
        <v>0</v>
      </c>
      <c r="U10" s="1">
        <v>0</v>
      </c>
      <c r="V10" s="1">
        <v>0</v>
      </c>
      <c r="W10" s="1">
        <v>0</v>
      </c>
      <c r="X10" s="1">
        <v>0</v>
      </c>
      <c r="Y10" s="1">
        <v>0</v>
      </c>
      <c r="Z10" s="1">
        <v>0</v>
      </c>
      <c r="AA10" s="1">
        <v>0</v>
      </c>
    </row>
    <row r="11" spans="1:27">
      <c r="A11" s="1" t="s">
        <v>301</v>
      </c>
      <c r="B11" s="1" t="s">
        <v>302</v>
      </c>
      <c r="C11" s="1">
        <v>0</v>
      </c>
      <c r="D11" s="1">
        <v>0</v>
      </c>
      <c r="E11" s="1">
        <v>0</v>
      </c>
      <c r="F11" s="1">
        <v>0</v>
      </c>
      <c r="G11" s="1">
        <v>0</v>
      </c>
      <c r="H11" s="1">
        <v>0</v>
      </c>
      <c r="I11" s="1">
        <v>0</v>
      </c>
      <c r="J11" s="1">
        <v>0</v>
      </c>
      <c r="K11" s="1">
        <v>0</v>
      </c>
      <c r="L11" s="1">
        <v>0</v>
      </c>
      <c r="M11" s="1">
        <v>0</v>
      </c>
      <c r="N11" s="1">
        <v>0</v>
      </c>
      <c r="O11" s="1">
        <v>0</v>
      </c>
      <c r="P11" s="1">
        <v>0</v>
      </c>
      <c r="Q11" s="1">
        <v>0</v>
      </c>
      <c r="R11" s="1">
        <v>0</v>
      </c>
      <c r="S11" s="1">
        <v>0</v>
      </c>
      <c r="T11" s="1">
        <v>0</v>
      </c>
      <c r="U11" s="1">
        <v>0</v>
      </c>
      <c r="V11" s="1">
        <v>0</v>
      </c>
      <c r="W11" s="1">
        <v>0</v>
      </c>
      <c r="X11" s="1">
        <v>0</v>
      </c>
      <c r="Y11" s="1">
        <v>0</v>
      </c>
      <c r="Z11" s="1">
        <v>0</v>
      </c>
      <c r="AA11" s="1">
        <v>0</v>
      </c>
    </row>
    <row r="12" spans="1:27">
      <c r="A12" s="1" t="s">
        <v>2749</v>
      </c>
      <c r="B12" s="1" t="s">
        <v>304</v>
      </c>
      <c r="C12" s="1">
        <v>0</v>
      </c>
      <c r="D12" s="1">
        <v>0</v>
      </c>
      <c r="E12" s="1">
        <v>0</v>
      </c>
      <c r="F12" s="1">
        <v>0</v>
      </c>
      <c r="G12" s="1">
        <v>0</v>
      </c>
      <c r="H12" s="1">
        <v>0</v>
      </c>
      <c r="I12" s="1">
        <v>0</v>
      </c>
      <c r="J12" s="1">
        <v>0</v>
      </c>
      <c r="K12" s="1">
        <v>0</v>
      </c>
      <c r="L12" s="1">
        <v>0</v>
      </c>
      <c r="M12" s="1">
        <v>0</v>
      </c>
      <c r="N12" s="1">
        <v>0</v>
      </c>
      <c r="O12" s="1">
        <v>0</v>
      </c>
      <c r="P12" s="1">
        <v>0</v>
      </c>
      <c r="Q12" s="1">
        <v>0</v>
      </c>
      <c r="R12" s="1">
        <v>0</v>
      </c>
      <c r="S12" s="1">
        <v>0</v>
      </c>
      <c r="T12" s="1">
        <v>0</v>
      </c>
      <c r="U12" s="1">
        <v>0</v>
      </c>
      <c r="V12" s="1">
        <v>0</v>
      </c>
      <c r="W12" s="1">
        <v>0</v>
      </c>
      <c r="X12" s="1">
        <v>0</v>
      </c>
      <c r="Y12" s="1">
        <v>0</v>
      </c>
      <c r="Z12" s="1">
        <v>0</v>
      </c>
      <c r="AA12" s="1">
        <v>0</v>
      </c>
    </row>
    <row r="13" spans="1:27">
      <c r="A13" s="1" t="s">
        <v>305</v>
      </c>
      <c r="B13" s="1" t="s">
        <v>306</v>
      </c>
      <c r="C13" s="1">
        <v>0</v>
      </c>
      <c r="D13" s="1">
        <v>0</v>
      </c>
      <c r="E13" s="1">
        <v>0</v>
      </c>
      <c r="F13" s="1">
        <v>0</v>
      </c>
      <c r="G13" s="1">
        <v>0</v>
      </c>
      <c r="H13" s="1">
        <v>0</v>
      </c>
      <c r="I13" s="1">
        <v>0</v>
      </c>
      <c r="J13" s="1">
        <v>0</v>
      </c>
      <c r="K13" s="1">
        <v>0</v>
      </c>
      <c r="L13" s="1">
        <v>0</v>
      </c>
      <c r="M13" s="1">
        <v>0</v>
      </c>
      <c r="N13" s="1">
        <v>0</v>
      </c>
      <c r="O13" s="1">
        <v>0</v>
      </c>
      <c r="P13" s="1">
        <v>0</v>
      </c>
      <c r="Q13" s="1">
        <v>0</v>
      </c>
      <c r="R13" s="1">
        <v>0</v>
      </c>
      <c r="S13" s="1">
        <v>0</v>
      </c>
      <c r="T13" s="1">
        <v>0</v>
      </c>
      <c r="U13" s="1">
        <v>0</v>
      </c>
      <c r="V13" s="1">
        <v>0</v>
      </c>
      <c r="W13" s="1">
        <v>0</v>
      </c>
      <c r="X13" s="1">
        <v>0</v>
      </c>
      <c r="Y13" s="1">
        <v>0</v>
      </c>
      <c r="Z13" s="1">
        <v>0</v>
      </c>
      <c r="AA13" s="1">
        <v>0</v>
      </c>
    </row>
    <row r="14" spans="1:27">
      <c r="A14" s="1" t="s">
        <v>307</v>
      </c>
      <c r="B14" s="1" t="s">
        <v>308</v>
      </c>
      <c r="C14" s="1">
        <v>0</v>
      </c>
      <c r="D14" s="1">
        <v>0</v>
      </c>
      <c r="E14" s="1">
        <v>0</v>
      </c>
      <c r="F14" s="1">
        <v>0</v>
      </c>
      <c r="G14" s="1">
        <v>0</v>
      </c>
      <c r="H14" s="1">
        <v>0</v>
      </c>
      <c r="I14" s="1">
        <v>0</v>
      </c>
      <c r="J14" s="1">
        <v>0</v>
      </c>
      <c r="K14" s="1">
        <v>0</v>
      </c>
      <c r="L14" s="1">
        <v>0</v>
      </c>
      <c r="M14" s="1">
        <v>0</v>
      </c>
      <c r="N14" s="1">
        <v>0</v>
      </c>
      <c r="O14" s="1">
        <v>0</v>
      </c>
      <c r="P14" s="1">
        <v>0</v>
      </c>
      <c r="Q14" s="1">
        <v>0</v>
      </c>
      <c r="R14" s="1">
        <v>0</v>
      </c>
      <c r="S14" s="1">
        <v>0</v>
      </c>
      <c r="T14" s="1">
        <v>0</v>
      </c>
      <c r="U14" s="1">
        <v>0</v>
      </c>
      <c r="V14" s="1">
        <v>0</v>
      </c>
      <c r="W14" s="1">
        <v>0</v>
      </c>
      <c r="X14" s="1">
        <v>0</v>
      </c>
      <c r="Y14" s="1">
        <v>0</v>
      </c>
      <c r="Z14" s="1">
        <v>0</v>
      </c>
      <c r="AA14" s="1">
        <v>0</v>
      </c>
    </row>
    <row r="15" spans="1:27">
      <c r="A15" s="1" t="s">
        <v>309</v>
      </c>
      <c r="B15" s="1" t="s">
        <v>310</v>
      </c>
      <c r="C15" s="1">
        <v>0</v>
      </c>
      <c r="D15" s="1">
        <v>0</v>
      </c>
      <c r="E15" s="1">
        <v>0</v>
      </c>
      <c r="F15" s="1">
        <v>0</v>
      </c>
      <c r="G15" s="1">
        <v>0</v>
      </c>
      <c r="H15" s="1">
        <v>0</v>
      </c>
      <c r="I15" s="1">
        <v>0</v>
      </c>
      <c r="J15" s="1">
        <v>0</v>
      </c>
      <c r="K15" s="1">
        <v>0</v>
      </c>
      <c r="L15" s="1">
        <v>0</v>
      </c>
      <c r="M15" s="1">
        <v>0</v>
      </c>
      <c r="N15" s="1">
        <v>0</v>
      </c>
      <c r="O15" s="1">
        <v>0</v>
      </c>
      <c r="P15" s="1">
        <v>0</v>
      </c>
      <c r="Q15" s="1">
        <v>0</v>
      </c>
      <c r="R15" s="1">
        <v>0</v>
      </c>
      <c r="S15" s="1">
        <v>0</v>
      </c>
      <c r="T15" s="1">
        <v>0</v>
      </c>
      <c r="U15" s="1">
        <v>0</v>
      </c>
      <c r="V15" s="1">
        <v>0</v>
      </c>
      <c r="W15" s="1">
        <v>0</v>
      </c>
      <c r="X15" s="1">
        <v>0</v>
      </c>
      <c r="Y15" s="1">
        <v>0</v>
      </c>
      <c r="Z15" s="1">
        <v>0</v>
      </c>
      <c r="AA15" s="1">
        <v>0</v>
      </c>
    </row>
    <row r="16" spans="1:27">
      <c r="A16" s="1" t="s">
        <v>311</v>
      </c>
      <c r="B16" s="1" t="s">
        <v>312</v>
      </c>
      <c r="C16" s="1">
        <v>0</v>
      </c>
      <c r="D16" s="1">
        <v>0</v>
      </c>
      <c r="E16" s="1">
        <v>0</v>
      </c>
      <c r="F16" s="1">
        <v>0</v>
      </c>
      <c r="G16" s="1">
        <v>0</v>
      </c>
      <c r="H16" s="1">
        <v>0</v>
      </c>
      <c r="I16" s="1">
        <v>0</v>
      </c>
      <c r="J16" s="1">
        <v>0</v>
      </c>
      <c r="K16" s="1">
        <v>0</v>
      </c>
      <c r="L16" s="1">
        <v>0</v>
      </c>
      <c r="M16" s="1">
        <v>0</v>
      </c>
      <c r="N16" s="1">
        <v>0</v>
      </c>
      <c r="O16" s="1">
        <v>0</v>
      </c>
      <c r="P16" s="1">
        <v>0</v>
      </c>
      <c r="Q16" s="1">
        <v>0</v>
      </c>
      <c r="R16" s="1">
        <v>0</v>
      </c>
      <c r="S16" s="1">
        <v>0</v>
      </c>
      <c r="T16" s="1">
        <v>0</v>
      </c>
      <c r="U16" s="1">
        <v>0</v>
      </c>
      <c r="V16" s="1">
        <v>0</v>
      </c>
      <c r="W16" s="1">
        <v>0</v>
      </c>
      <c r="X16" s="1">
        <v>0</v>
      </c>
      <c r="Y16" s="1">
        <v>0</v>
      </c>
      <c r="Z16" s="1">
        <v>0</v>
      </c>
      <c r="AA16" s="1">
        <v>0</v>
      </c>
    </row>
    <row r="17" spans="1:27">
      <c r="A17" s="1" t="s">
        <v>313</v>
      </c>
      <c r="B17" s="1" t="s">
        <v>314</v>
      </c>
      <c r="C17" s="1">
        <v>0</v>
      </c>
      <c r="D17" s="1">
        <v>0</v>
      </c>
      <c r="E17" s="1">
        <v>0</v>
      </c>
      <c r="F17" s="1">
        <v>0</v>
      </c>
      <c r="G17" s="1">
        <v>0</v>
      </c>
      <c r="H17" s="1">
        <v>0</v>
      </c>
      <c r="I17" s="1">
        <v>0</v>
      </c>
      <c r="J17" s="1">
        <v>0</v>
      </c>
      <c r="K17" s="1">
        <v>0</v>
      </c>
      <c r="L17" s="1">
        <v>0</v>
      </c>
      <c r="M17" s="1">
        <v>0</v>
      </c>
      <c r="N17" s="1">
        <v>0</v>
      </c>
      <c r="O17" s="1">
        <v>0</v>
      </c>
      <c r="P17" s="1">
        <v>0</v>
      </c>
      <c r="Q17" s="1">
        <v>0</v>
      </c>
      <c r="R17" s="1">
        <v>0</v>
      </c>
      <c r="S17" s="1">
        <v>0</v>
      </c>
      <c r="T17" s="1">
        <v>0</v>
      </c>
      <c r="U17" s="1">
        <v>0</v>
      </c>
      <c r="V17" s="1">
        <v>0</v>
      </c>
      <c r="W17" s="1">
        <v>0</v>
      </c>
      <c r="X17" s="1">
        <v>0</v>
      </c>
      <c r="Y17" s="1">
        <v>0</v>
      </c>
      <c r="Z17" s="1">
        <v>0</v>
      </c>
      <c r="AA17" s="1">
        <v>0</v>
      </c>
    </row>
    <row r="18" spans="1:27">
      <c r="A18" s="1" t="s">
        <v>315</v>
      </c>
      <c r="B18" s="1" t="s">
        <v>316</v>
      </c>
      <c r="C18" s="1">
        <v>0</v>
      </c>
      <c r="D18" s="1">
        <v>0</v>
      </c>
      <c r="E18" s="1">
        <v>0</v>
      </c>
      <c r="F18" s="1">
        <v>0</v>
      </c>
      <c r="G18" s="1">
        <v>0</v>
      </c>
      <c r="H18" s="1">
        <v>0</v>
      </c>
      <c r="I18" s="1">
        <v>0</v>
      </c>
      <c r="J18" s="1">
        <v>0</v>
      </c>
      <c r="K18" s="1">
        <v>0</v>
      </c>
      <c r="L18" s="1">
        <v>0</v>
      </c>
      <c r="M18" s="1">
        <v>0</v>
      </c>
      <c r="N18" s="1">
        <v>0</v>
      </c>
      <c r="O18" s="1">
        <v>0</v>
      </c>
      <c r="P18" s="1">
        <v>0</v>
      </c>
      <c r="Q18" s="1">
        <v>0</v>
      </c>
      <c r="R18" s="1">
        <v>0</v>
      </c>
      <c r="S18" s="1">
        <v>0</v>
      </c>
      <c r="T18" s="1">
        <v>0</v>
      </c>
      <c r="U18" s="1">
        <v>0</v>
      </c>
      <c r="V18" s="1">
        <v>0</v>
      </c>
      <c r="W18" s="1">
        <v>0</v>
      </c>
      <c r="X18" s="1">
        <v>0</v>
      </c>
      <c r="Y18" s="1">
        <v>0</v>
      </c>
      <c r="Z18" s="1">
        <v>0</v>
      </c>
      <c r="AA18" s="1">
        <v>0</v>
      </c>
    </row>
    <row r="19" spans="1:27">
      <c r="A19" s="1" t="s">
        <v>2750</v>
      </c>
      <c r="B19" s="1" t="s">
        <v>318</v>
      </c>
      <c r="C19" s="1">
        <v>0</v>
      </c>
      <c r="D19" s="1">
        <v>0</v>
      </c>
      <c r="E19" s="1">
        <v>0</v>
      </c>
      <c r="F19" s="1">
        <v>0</v>
      </c>
      <c r="G19" s="1">
        <v>0</v>
      </c>
      <c r="H19" s="1">
        <v>0</v>
      </c>
      <c r="I19" s="1">
        <v>0</v>
      </c>
      <c r="J19" s="1">
        <v>0</v>
      </c>
      <c r="K19" s="1">
        <v>0</v>
      </c>
      <c r="L19" s="1">
        <v>0</v>
      </c>
      <c r="M19" s="1">
        <v>0</v>
      </c>
      <c r="N19" s="1">
        <v>0</v>
      </c>
      <c r="O19" s="1">
        <v>0</v>
      </c>
      <c r="P19" s="1">
        <v>0</v>
      </c>
      <c r="Q19" s="1">
        <v>0</v>
      </c>
      <c r="R19" s="1">
        <v>0</v>
      </c>
      <c r="S19" s="1">
        <v>0</v>
      </c>
      <c r="T19" s="1">
        <v>0</v>
      </c>
      <c r="U19" s="1">
        <v>0</v>
      </c>
      <c r="V19" s="1">
        <v>0</v>
      </c>
      <c r="W19" s="1">
        <v>0</v>
      </c>
      <c r="X19" s="1">
        <v>0</v>
      </c>
      <c r="Y19" s="1">
        <v>0</v>
      </c>
      <c r="Z19" s="1">
        <v>0</v>
      </c>
      <c r="AA19" s="1">
        <v>0</v>
      </c>
    </row>
    <row r="20" spans="1:27">
      <c r="A20" s="1" t="s">
        <v>576</v>
      </c>
      <c r="B20" s="1" t="s">
        <v>320</v>
      </c>
      <c r="C20" s="1">
        <v>0</v>
      </c>
      <c r="D20" s="1">
        <v>0</v>
      </c>
      <c r="E20" s="1">
        <v>0</v>
      </c>
      <c r="F20" s="1">
        <v>0</v>
      </c>
      <c r="G20" s="1">
        <v>0</v>
      </c>
      <c r="H20" s="1">
        <v>0</v>
      </c>
      <c r="I20" s="1">
        <v>0</v>
      </c>
      <c r="J20" s="1">
        <v>0</v>
      </c>
      <c r="K20" s="1">
        <v>0</v>
      </c>
      <c r="L20" s="1">
        <v>0</v>
      </c>
      <c r="M20" s="1">
        <v>0</v>
      </c>
      <c r="N20" s="1">
        <v>0</v>
      </c>
      <c r="O20" s="1">
        <v>0</v>
      </c>
      <c r="P20" s="1">
        <v>0</v>
      </c>
      <c r="Q20" s="1">
        <v>0</v>
      </c>
      <c r="R20" s="1">
        <v>0</v>
      </c>
      <c r="S20" s="1">
        <v>0</v>
      </c>
      <c r="T20" s="1">
        <v>0</v>
      </c>
      <c r="U20" s="1">
        <v>0</v>
      </c>
      <c r="V20" s="1">
        <v>0</v>
      </c>
      <c r="W20" s="1">
        <v>0</v>
      </c>
      <c r="X20" s="1">
        <v>0</v>
      </c>
      <c r="Y20" s="1">
        <v>0</v>
      </c>
      <c r="Z20" s="1">
        <v>0</v>
      </c>
      <c r="AA20" s="1">
        <v>0</v>
      </c>
    </row>
    <row r="21" spans="1:27">
      <c r="A21" s="1" t="s">
        <v>321</v>
      </c>
      <c r="B21" s="1" t="s">
        <v>322</v>
      </c>
      <c r="C21" s="1">
        <v>0</v>
      </c>
      <c r="D21" s="1">
        <v>0</v>
      </c>
      <c r="E21" s="1">
        <v>0</v>
      </c>
      <c r="F21" s="1">
        <v>0</v>
      </c>
      <c r="G21" s="1">
        <v>0</v>
      </c>
      <c r="H21" s="1">
        <v>0</v>
      </c>
      <c r="I21" s="1">
        <v>0</v>
      </c>
      <c r="J21" s="1">
        <v>0</v>
      </c>
      <c r="K21" s="1">
        <v>0</v>
      </c>
      <c r="L21" s="1">
        <v>0</v>
      </c>
      <c r="M21" s="1">
        <v>0</v>
      </c>
      <c r="N21" s="1">
        <v>0</v>
      </c>
      <c r="O21" s="1">
        <v>0</v>
      </c>
      <c r="P21" s="1">
        <v>0</v>
      </c>
      <c r="Q21" s="1">
        <v>0</v>
      </c>
      <c r="R21" s="1">
        <v>0</v>
      </c>
      <c r="S21" s="1">
        <v>0</v>
      </c>
      <c r="T21" s="1">
        <v>0</v>
      </c>
      <c r="U21" s="1">
        <v>0</v>
      </c>
      <c r="V21" s="1">
        <v>0</v>
      </c>
      <c r="W21" s="1">
        <v>0</v>
      </c>
      <c r="X21" s="1">
        <v>0</v>
      </c>
      <c r="Y21" s="1">
        <v>0</v>
      </c>
      <c r="Z21" s="1">
        <v>0</v>
      </c>
      <c r="AA21" s="1">
        <v>0</v>
      </c>
    </row>
    <row r="22" spans="1:27">
      <c r="A22" s="1" t="s">
        <v>323</v>
      </c>
      <c r="B22" s="1" t="s">
        <v>324</v>
      </c>
      <c r="C22" s="1">
        <v>0</v>
      </c>
      <c r="D22" s="1">
        <v>0</v>
      </c>
      <c r="E22" s="1">
        <v>0</v>
      </c>
      <c r="F22" s="1">
        <v>0</v>
      </c>
      <c r="G22" s="1">
        <v>0</v>
      </c>
      <c r="H22" s="1">
        <v>0</v>
      </c>
      <c r="I22" s="1">
        <v>0</v>
      </c>
      <c r="J22" s="1">
        <v>0</v>
      </c>
      <c r="K22" s="1">
        <v>0</v>
      </c>
      <c r="L22" s="1">
        <v>0</v>
      </c>
      <c r="M22" s="1">
        <v>0</v>
      </c>
      <c r="N22" s="1">
        <v>0</v>
      </c>
      <c r="O22" s="1">
        <v>0</v>
      </c>
      <c r="P22" s="1">
        <v>0</v>
      </c>
      <c r="Q22" s="1">
        <v>0</v>
      </c>
      <c r="R22" s="1">
        <v>0</v>
      </c>
      <c r="S22" s="1">
        <v>0</v>
      </c>
      <c r="T22" s="1">
        <v>0</v>
      </c>
      <c r="U22" s="1">
        <v>0</v>
      </c>
      <c r="V22" s="1">
        <v>0</v>
      </c>
      <c r="W22" s="1">
        <v>0</v>
      </c>
      <c r="X22" s="1">
        <v>0</v>
      </c>
      <c r="Y22" s="1">
        <v>0</v>
      </c>
      <c r="Z22" s="1">
        <v>0</v>
      </c>
      <c r="AA22" s="1">
        <v>0</v>
      </c>
    </row>
    <row r="23" spans="1:27">
      <c r="A23" s="1" t="s">
        <v>325</v>
      </c>
      <c r="B23" s="1" t="s">
        <v>326</v>
      </c>
      <c r="C23" s="1">
        <v>0</v>
      </c>
      <c r="D23" s="1">
        <v>0</v>
      </c>
      <c r="E23" s="1">
        <v>0</v>
      </c>
      <c r="F23" s="1">
        <v>0</v>
      </c>
      <c r="G23" s="1">
        <v>0</v>
      </c>
      <c r="H23" s="1">
        <v>0</v>
      </c>
      <c r="I23" s="1">
        <v>0</v>
      </c>
      <c r="J23" s="1">
        <v>0</v>
      </c>
      <c r="K23" s="1">
        <v>0</v>
      </c>
      <c r="L23" s="1">
        <v>0</v>
      </c>
      <c r="M23" s="1">
        <v>0</v>
      </c>
      <c r="N23" s="1">
        <v>0</v>
      </c>
      <c r="O23" s="1">
        <v>0</v>
      </c>
      <c r="P23" s="1">
        <v>0</v>
      </c>
      <c r="Q23" s="1">
        <v>0</v>
      </c>
      <c r="R23" s="1">
        <v>0</v>
      </c>
      <c r="S23" s="1">
        <v>0</v>
      </c>
      <c r="T23" s="1">
        <v>0</v>
      </c>
      <c r="U23" s="1">
        <v>0</v>
      </c>
      <c r="V23" s="1">
        <v>0</v>
      </c>
      <c r="W23" s="1">
        <v>0</v>
      </c>
      <c r="X23" s="1">
        <v>0</v>
      </c>
      <c r="Y23" s="1">
        <v>0</v>
      </c>
      <c r="Z23" s="1">
        <v>0</v>
      </c>
      <c r="AA23" s="1">
        <v>0</v>
      </c>
    </row>
    <row r="24" spans="1:27">
      <c r="A24" s="1" t="s">
        <v>327</v>
      </c>
      <c r="B24" s="1" t="s">
        <v>328</v>
      </c>
      <c r="C24" s="1">
        <v>0</v>
      </c>
      <c r="D24" s="1">
        <v>0</v>
      </c>
      <c r="E24" s="1">
        <v>0</v>
      </c>
      <c r="F24" s="1">
        <v>0</v>
      </c>
      <c r="G24" s="1">
        <v>0</v>
      </c>
      <c r="H24" s="1">
        <v>0</v>
      </c>
      <c r="I24" s="1">
        <v>0</v>
      </c>
      <c r="J24" s="1">
        <v>0</v>
      </c>
      <c r="K24" s="1">
        <v>0</v>
      </c>
      <c r="L24" s="1">
        <v>0</v>
      </c>
      <c r="M24" s="1">
        <v>0</v>
      </c>
      <c r="N24" s="1">
        <v>0</v>
      </c>
      <c r="O24" s="1">
        <v>0</v>
      </c>
      <c r="P24" s="1">
        <v>0</v>
      </c>
      <c r="Q24" s="1">
        <v>0</v>
      </c>
      <c r="R24" s="1">
        <v>0</v>
      </c>
      <c r="S24" s="1">
        <v>0</v>
      </c>
      <c r="T24" s="1">
        <v>0</v>
      </c>
      <c r="U24" s="1">
        <v>0</v>
      </c>
      <c r="V24" s="1">
        <v>0</v>
      </c>
      <c r="W24" s="1">
        <v>0</v>
      </c>
      <c r="X24" s="1">
        <v>0</v>
      </c>
      <c r="Y24" s="1">
        <v>0</v>
      </c>
      <c r="Z24" s="1">
        <v>0</v>
      </c>
      <c r="AA24" s="1">
        <v>0</v>
      </c>
    </row>
    <row r="25" spans="1:27">
      <c r="A25" s="1" t="s">
        <v>329</v>
      </c>
      <c r="B25" s="1" t="s">
        <v>330</v>
      </c>
      <c r="C25" s="1">
        <v>0</v>
      </c>
      <c r="D25" s="1">
        <v>0</v>
      </c>
      <c r="E25" s="1">
        <v>0</v>
      </c>
      <c r="F25" s="1">
        <v>0</v>
      </c>
      <c r="G25" s="1">
        <v>0</v>
      </c>
      <c r="H25" s="1">
        <v>0</v>
      </c>
      <c r="I25" s="1">
        <v>0</v>
      </c>
      <c r="J25" s="1">
        <v>0</v>
      </c>
      <c r="K25" s="1">
        <v>0</v>
      </c>
      <c r="L25" s="1">
        <v>0</v>
      </c>
      <c r="M25" s="1">
        <v>0</v>
      </c>
      <c r="N25" s="1">
        <v>0</v>
      </c>
      <c r="O25" s="1">
        <v>0</v>
      </c>
      <c r="P25" s="1">
        <v>0</v>
      </c>
      <c r="Q25" s="1">
        <v>0</v>
      </c>
      <c r="R25" s="1">
        <v>0</v>
      </c>
      <c r="S25" s="1">
        <v>0</v>
      </c>
      <c r="T25" s="1">
        <v>0</v>
      </c>
      <c r="U25" s="1">
        <v>0</v>
      </c>
      <c r="V25" s="1">
        <v>0</v>
      </c>
      <c r="W25" s="1">
        <v>0</v>
      </c>
      <c r="X25" s="1">
        <v>0</v>
      </c>
      <c r="Y25" s="1">
        <v>0</v>
      </c>
      <c r="Z25" s="1">
        <v>0</v>
      </c>
      <c r="AA25" s="1">
        <v>0</v>
      </c>
    </row>
    <row r="26" spans="1:27">
      <c r="A26" s="1" t="s">
        <v>2751</v>
      </c>
      <c r="B26" s="1" t="s">
        <v>332</v>
      </c>
      <c r="C26" s="1">
        <v>0</v>
      </c>
      <c r="D26" s="1">
        <v>0</v>
      </c>
      <c r="E26" s="1">
        <v>0</v>
      </c>
      <c r="F26" s="1">
        <v>0</v>
      </c>
      <c r="G26" s="1">
        <v>0</v>
      </c>
      <c r="H26" s="1">
        <v>0</v>
      </c>
      <c r="I26" s="1">
        <v>0</v>
      </c>
      <c r="J26" s="1">
        <v>0</v>
      </c>
      <c r="K26" s="1">
        <v>0</v>
      </c>
      <c r="L26" s="1">
        <v>0</v>
      </c>
      <c r="M26" s="1">
        <v>0</v>
      </c>
      <c r="N26" s="1">
        <v>0</v>
      </c>
      <c r="O26" s="1">
        <v>0</v>
      </c>
      <c r="P26" s="1">
        <v>0</v>
      </c>
      <c r="Q26" s="1">
        <v>0</v>
      </c>
      <c r="R26" s="1">
        <v>0</v>
      </c>
      <c r="S26" s="1">
        <v>0</v>
      </c>
      <c r="T26" s="1">
        <v>0</v>
      </c>
      <c r="U26" s="1">
        <v>0</v>
      </c>
      <c r="V26" s="1">
        <v>0</v>
      </c>
      <c r="W26" s="1">
        <v>0</v>
      </c>
      <c r="X26" s="1">
        <v>0</v>
      </c>
      <c r="Y26" s="1">
        <v>0</v>
      </c>
      <c r="Z26" s="1">
        <v>0</v>
      </c>
      <c r="AA26" s="1">
        <v>0</v>
      </c>
    </row>
    <row r="27" spans="1:27">
      <c r="A27" s="1" t="s">
        <v>333</v>
      </c>
      <c r="B27" s="1" t="s">
        <v>334</v>
      </c>
      <c r="C27" s="1">
        <v>0</v>
      </c>
      <c r="D27" s="1">
        <v>0</v>
      </c>
      <c r="E27" s="1">
        <v>0</v>
      </c>
      <c r="F27" s="1">
        <v>0</v>
      </c>
      <c r="G27" s="1">
        <v>0</v>
      </c>
      <c r="H27" s="1">
        <v>0</v>
      </c>
      <c r="I27" s="1">
        <v>0</v>
      </c>
      <c r="J27" s="1">
        <v>0</v>
      </c>
      <c r="K27" s="1">
        <v>0</v>
      </c>
      <c r="L27" s="1">
        <v>0</v>
      </c>
      <c r="M27" s="1">
        <v>0</v>
      </c>
      <c r="N27" s="1">
        <v>0</v>
      </c>
      <c r="O27" s="1">
        <v>0</v>
      </c>
      <c r="P27" s="1">
        <v>0</v>
      </c>
      <c r="Q27" s="1">
        <v>0</v>
      </c>
      <c r="R27" s="1">
        <v>0</v>
      </c>
      <c r="S27" s="1">
        <v>0</v>
      </c>
      <c r="T27" s="1">
        <v>0</v>
      </c>
      <c r="U27" s="1">
        <v>0</v>
      </c>
      <c r="V27" s="1">
        <v>0</v>
      </c>
      <c r="W27" s="1">
        <v>0</v>
      </c>
      <c r="X27" s="1">
        <v>0</v>
      </c>
      <c r="Y27" s="1">
        <v>0</v>
      </c>
      <c r="Z27" s="1">
        <v>0</v>
      </c>
      <c r="AA27" s="1">
        <v>0</v>
      </c>
    </row>
    <row r="28" spans="1:27">
      <c r="A28" s="1" t="s">
        <v>336</v>
      </c>
      <c r="B28" s="1" t="s">
        <v>337</v>
      </c>
      <c r="C28" s="1">
        <v>0</v>
      </c>
      <c r="D28" s="1">
        <v>0</v>
      </c>
      <c r="E28" s="1">
        <v>0</v>
      </c>
      <c r="F28" s="1">
        <v>0</v>
      </c>
      <c r="G28" s="1">
        <v>0</v>
      </c>
      <c r="H28" s="1">
        <v>0</v>
      </c>
      <c r="I28" s="1">
        <v>0</v>
      </c>
      <c r="J28" s="1">
        <v>0</v>
      </c>
      <c r="K28" s="1">
        <v>0</v>
      </c>
      <c r="L28" s="1">
        <v>0</v>
      </c>
      <c r="M28" s="1">
        <v>0</v>
      </c>
      <c r="N28" s="1">
        <v>0</v>
      </c>
      <c r="O28" s="1">
        <v>0</v>
      </c>
      <c r="P28" s="1">
        <v>0</v>
      </c>
      <c r="Q28" s="1">
        <v>0</v>
      </c>
      <c r="R28" s="1">
        <v>0</v>
      </c>
      <c r="S28" s="1">
        <v>0</v>
      </c>
      <c r="T28" s="1">
        <v>0</v>
      </c>
      <c r="U28" s="1">
        <v>0</v>
      </c>
      <c r="V28" s="1">
        <v>0</v>
      </c>
      <c r="W28" s="1">
        <v>0</v>
      </c>
      <c r="X28" s="1">
        <v>0</v>
      </c>
      <c r="Y28" s="1">
        <v>0</v>
      </c>
      <c r="Z28" s="1">
        <v>0</v>
      </c>
      <c r="AA28" s="1">
        <v>0</v>
      </c>
    </row>
    <row r="29" spans="1:27">
      <c r="A29" s="1" t="s">
        <v>338</v>
      </c>
      <c r="B29" s="1" t="s">
        <v>339</v>
      </c>
      <c r="C29" s="1">
        <v>0</v>
      </c>
      <c r="D29" s="1">
        <v>0</v>
      </c>
      <c r="E29" s="1">
        <v>0</v>
      </c>
      <c r="F29" s="1">
        <v>0</v>
      </c>
      <c r="G29" s="1">
        <v>0</v>
      </c>
      <c r="H29" s="1">
        <v>0</v>
      </c>
      <c r="I29" s="1">
        <v>0</v>
      </c>
      <c r="J29" s="1">
        <v>0</v>
      </c>
      <c r="K29" s="1">
        <v>0</v>
      </c>
      <c r="L29" s="1">
        <v>0</v>
      </c>
      <c r="M29" s="1">
        <v>0</v>
      </c>
      <c r="N29" s="1">
        <v>0</v>
      </c>
      <c r="O29" s="1">
        <v>0</v>
      </c>
      <c r="P29" s="1">
        <v>0</v>
      </c>
      <c r="Q29" s="1">
        <v>0</v>
      </c>
      <c r="R29" s="1">
        <v>0</v>
      </c>
      <c r="S29" s="1">
        <v>0</v>
      </c>
      <c r="T29" s="1">
        <v>0</v>
      </c>
      <c r="U29" s="1">
        <v>0</v>
      </c>
      <c r="V29" s="1">
        <v>0</v>
      </c>
      <c r="W29" s="1">
        <v>0</v>
      </c>
      <c r="X29" s="1">
        <v>0</v>
      </c>
      <c r="Y29" s="1">
        <v>0</v>
      </c>
      <c r="Z29" s="1">
        <v>0</v>
      </c>
      <c r="AA29" s="1">
        <v>0</v>
      </c>
    </row>
    <row r="30" spans="1:27">
      <c r="A30" s="1" t="s">
        <v>340</v>
      </c>
      <c r="B30" s="1" t="s">
        <v>341</v>
      </c>
      <c r="C30" s="1">
        <v>0</v>
      </c>
      <c r="D30" s="1">
        <v>0</v>
      </c>
      <c r="E30" s="1">
        <v>0</v>
      </c>
      <c r="F30" s="1">
        <v>0</v>
      </c>
      <c r="G30" s="1">
        <v>0</v>
      </c>
      <c r="H30" s="1">
        <v>0</v>
      </c>
      <c r="I30" s="1">
        <v>0</v>
      </c>
      <c r="J30" s="1">
        <v>0</v>
      </c>
      <c r="K30" s="1">
        <v>0</v>
      </c>
      <c r="L30" s="1">
        <v>0</v>
      </c>
      <c r="M30" s="1">
        <v>0</v>
      </c>
      <c r="N30" s="1">
        <v>0</v>
      </c>
      <c r="O30" s="1">
        <v>0</v>
      </c>
      <c r="P30" s="1">
        <v>0</v>
      </c>
      <c r="Q30" s="1">
        <v>0</v>
      </c>
      <c r="R30" s="1">
        <v>0</v>
      </c>
      <c r="S30" s="1">
        <v>0</v>
      </c>
      <c r="T30" s="1">
        <v>0</v>
      </c>
      <c r="U30" s="1">
        <v>0</v>
      </c>
      <c r="V30" s="1">
        <v>0</v>
      </c>
      <c r="W30" s="1">
        <v>0</v>
      </c>
      <c r="X30" s="1">
        <v>0</v>
      </c>
      <c r="Y30" s="1">
        <v>0</v>
      </c>
      <c r="Z30" s="1">
        <v>0</v>
      </c>
      <c r="AA30" s="1">
        <v>0</v>
      </c>
    </row>
    <row r="31" spans="1:27">
      <c r="A31" s="1" t="s">
        <v>342</v>
      </c>
      <c r="B31" s="1" t="s">
        <v>343</v>
      </c>
      <c r="C31" s="1">
        <v>0</v>
      </c>
      <c r="D31" s="1">
        <v>0</v>
      </c>
      <c r="E31" s="1">
        <v>0</v>
      </c>
      <c r="F31" s="1">
        <v>0</v>
      </c>
      <c r="G31" s="1">
        <v>0</v>
      </c>
      <c r="H31" s="1">
        <v>0</v>
      </c>
      <c r="I31" s="1">
        <v>0</v>
      </c>
      <c r="J31" s="1">
        <v>0</v>
      </c>
      <c r="K31" s="1">
        <v>0</v>
      </c>
      <c r="L31" s="1">
        <v>0</v>
      </c>
      <c r="M31" s="1">
        <v>0</v>
      </c>
      <c r="N31" s="1">
        <v>0</v>
      </c>
      <c r="O31" s="1">
        <v>0</v>
      </c>
      <c r="P31" s="1">
        <v>0</v>
      </c>
      <c r="Q31" s="1">
        <v>0</v>
      </c>
      <c r="R31" s="1">
        <v>0</v>
      </c>
      <c r="S31" s="1">
        <v>0</v>
      </c>
      <c r="T31" s="1">
        <v>0</v>
      </c>
      <c r="U31" s="1">
        <v>0</v>
      </c>
      <c r="V31" s="1">
        <v>0</v>
      </c>
      <c r="W31" s="1">
        <v>0</v>
      </c>
      <c r="X31" s="1">
        <v>0</v>
      </c>
      <c r="Y31" s="1">
        <v>0</v>
      </c>
      <c r="Z31" s="1">
        <v>0</v>
      </c>
      <c r="AA31" s="1">
        <v>0</v>
      </c>
    </row>
    <row r="32" spans="1:27">
      <c r="A32" s="1" t="s">
        <v>344</v>
      </c>
      <c r="B32" s="1" t="s">
        <v>345</v>
      </c>
      <c r="C32" s="1">
        <v>0</v>
      </c>
      <c r="D32" s="1">
        <v>0</v>
      </c>
      <c r="E32" s="1">
        <v>0</v>
      </c>
      <c r="F32" s="1">
        <v>0</v>
      </c>
      <c r="G32" s="1">
        <v>0</v>
      </c>
      <c r="H32" s="1">
        <v>0</v>
      </c>
      <c r="I32" s="1">
        <v>0</v>
      </c>
      <c r="J32" s="1">
        <v>0</v>
      </c>
      <c r="K32" s="1">
        <v>0</v>
      </c>
      <c r="L32" s="1">
        <v>0</v>
      </c>
      <c r="M32" s="1">
        <v>0</v>
      </c>
      <c r="N32" s="1">
        <v>0</v>
      </c>
      <c r="O32" s="1">
        <v>0</v>
      </c>
      <c r="P32" s="1">
        <v>0</v>
      </c>
      <c r="Q32" s="1">
        <v>0</v>
      </c>
      <c r="R32" s="1">
        <v>0</v>
      </c>
      <c r="S32" s="1">
        <v>0</v>
      </c>
      <c r="T32" s="1">
        <v>0</v>
      </c>
      <c r="U32" s="1">
        <v>0</v>
      </c>
      <c r="V32" s="1">
        <v>0</v>
      </c>
      <c r="W32" s="1">
        <v>0</v>
      </c>
      <c r="X32" s="1">
        <v>0</v>
      </c>
      <c r="Y32" s="1">
        <v>0</v>
      </c>
      <c r="Z32" s="1">
        <v>0</v>
      </c>
      <c r="AA32" s="1">
        <v>0</v>
      </c>
    </row>
    <row r="33" spans="1:27">
      <c r="A33" s="1" t="s">
        <v>2752</v>
      </c>
      <c r="B33" s="1" t="s">
        <v>347</v>
      </c>
      <c r="C33" s="1">
        <v>0</v>
      </c>
      <c r="D33" s="1">
        <v>0</v>
      </c>
      <c r="E33" s="1">
        <v>0</v>
      </c>
      <c r="F33" s="1">
        <v>0</v>
      </c>
      <c r="G33" s="1">
        <v>0</v>
      </c>
      <c r="H33" s="1">
        <v>0</v>
      </c>
      <c r="I33" s="1">
        <v>0</v>
      </c>
      <c r="J33" s="1">
        <v>0</v>
      </c>
      <c r="K33" s="1">
        <v>0</v>
      </c>
      <c r="L33" s="1">
        <v>0</v>
      </c>
      <c r="M33" s="1">
        <v>0</v>
      </c>
      <c r="N33" s="1">
        <v>0</v>
      </c>
      <c r="O33" s="1">
        <v>0</v>
      </c>
      <c r="P33" s="1">
        <v>0</v>
      </c>
      <c r="Q33" s="1">
        <v>0</v>
      </c>
      <c r="R33" s="1">
        <v>0</v>
      </c>
      <c r="S33" s="1">
        <v>0</v>
      </c>
      <c r="T33" s="1">
        <v>0</v>
      </c>
      <c r="U33" s="1">
        <v>0</v>
      </c>
      <c r="V33" s="1">
        <v>0</v>
      </c>
      <c r="W33" s="1">
        <v>0</v>
      </c>
      <c r="X33" s="1">
        <v>0</v>
      </c>
      <c r="Y33" s="1">
        <v>0</v>
      </c>
      <c r="Z33" s="1">
        <v>0</v>
      </c>
      <c r="AA33" s="1">
        <v>0</v>
      </c>
    </row>
    <row r="34" spans="1:27">
      <c r="A34" s="1" t="s">
        <v>348</v>
      </c>
      <c r="B34" s="1" t="s">
        <v>349</v>
      </c>
      <c r="C34" s="1">
        <v>0</v>
      </c>
      <c r="D34" s="1">
        <v>0</v>
      </c>
      <c r="E34" s="1">
        <v>0</v>
      </c>
      <c r="F34" s="1">
        <v>0</v>
      </c>
      <c r="G34" s="1">
        <v>0</v>
      </c>
      <c r="H34" s="1">
        <v>0</v>
      </c>
      <c r="I34" s="1">
        <v>0</v>
      </c>
      <c r="J34" s="1">
        <v>0</v>
      </c>
      <c r="K34" s="1">
        <v>0</v>
      </c>
      <c r="L34" s="1">
        <v>0</v>
      </c>
      <c r="M34" s="1">
        <v>0</v>
      </c>
      <c r="N34" s="1">
        <v>0</v>
      </c>
      <c r="O34" s="1">
        <v>0</v>
      </c>
      <c r="P34" s="1">
        <v>0</v>
      </c>
      <c r="Q34" s="1">
        <v>0</v>
      </c>
      <c r="R34" s="1">
        <v>0</v>
      </c>
      <c r="S34" s="1">
        <v>0</v>
      </c>
      <c r="T34" s="1">
        <v>0</v>
      </c>
      <c r="U34" s="1">
        <v>0</v>
      </c>
      <c r="V34" s="1">
        <v>0</v>
      </c>
      <c r="W34" s="1">
        <v>0</v>
      </c>
      <c r="X34" s="1">
        <v>0</v>
      </c>
      <c r="Y34" s="1">
        <v>0</v>
      </c>
      <c r="Z34" s="1">
        <v>0</v>
      </c>
      <c r="AA34" s="1">
        <v>0</v>
      </c>
    </row>
    <row r="35" spans="1:27">
      <c r="A35" s="1" t="s">
        <v>350</v>
      </c>
      <c r="B35" s="1" t="s">
        <v>351</v>
      </c>
      <c r="C35" s="1">
        <v>0</v>
      </c>
      <c r="D35" s="1">
        <v>0</v>
      </c>
      <c r="E35" s="1">
        <v>0</v>
      </c>
      <c r="F35" s="1">
        <v>0</v>
      </c>
      <c r="G35" s="1">
        <v>0</v>
      </c>
      <c r="H35" s="1">
        <v>0</v>
      </c>
      <c r="I35" s="1">
        <v>0</v>
      </c>
      <c r="J35" s="1">
        <v>0</v>
      </c>
      <c r="K35" s="1">
        <v>0</v>
      </c>
      <c r="L35" s="1">
        <v>0</v>
      </c>
      <c r="M35" s="1">
        <v>0</v>
      </c>
      <c r="N35" s="1">
        <v>0</v>
      </c>
      <c r="O35" s="1">
        <v>0</v>
      </c>
      <c r="P35" s="1">
        <v>0</v>
      </c>
      <c r="Q35" s="1">
        <v>0</v>
      </c>
      <c r="R35" s="1">
        <v>0</v>
      </c>
      <c r="S35" s="1">
        <v>0</v>
      </c>
      <c r="T35" s="1">
        <v>0</v>
      </c>
      <c r="U35" s="1">
        <v>0</v>
      </c>
      <c r="V35" s="1">
        <v>0</v>
      </c>
      <c r="W35" s="1">
        <v>0</v>
      </c>
      <c r="X35" s="1">
        <v>0</v>
      </c>
      <c r="Y35" s="1">
        <v>0</v>
      </c>
      <c r="Z35" s="1">
        <v>0</v>
      </c>
      <c r="AA35" s="1">
        <v>0</v>
      </c>
    </row>
    <row r="36" spans="1:27">
      <c r="A36" s="1" t="s">
        <v>352</v>
      </c>
      <c r="B36" s="1" t="s">
        <v>353</v>
      </c>
      <c r="C36" s="1">
        <v>0</v>
      </c>
      <c r="D36" s="1">
        <v>0</v>
      </c>
      <c r="E36" s="1">
        <v>0</v>
      </c>
      <c r="F36" s="1">
        <v>0</v>
      </c>
      <c r="G36" s="1">
        <v>0</v>
      </c>
      <c r="H36" s="1">
        <v>0</v>
      </c>
      <c r="I36" s="1">
        <v>0</v>
      </c>
      <c r="J36" s="1">
        <v>0</v>
      </c>
      <c r="K36" s="1">
        <v>0</v>
      </c>
      <c r="L36" s="1">
        <v>0</v>
      </c>
      <c r="M36" s="1">
        <v>0</v>
      </c>
      <c r="N36" s="1">
        <v>0</v>
      </c>
      <c r="O36" s="1">
        <v>0</v>
      </c>
      <c r="P36" s="1">
        <v>0</v>
      </c>
      <c r="Q36" s="1">
        <v>0</v>
      </c>
      <c r="R36" s="1">
        <v>0</v>
      </c>
      <c r="S36" s="1">
        <v>0</v>
      </c>
      <c r="T36" s="1">
        <v>0</v>
      </c>
      <c r="U36" s="1">
        <v>0</v>
      </c>
      <c r="V36" s="1">
        <v>0</v>
      </c>
      <c r="W36" s="1">
        <v>0</v>
      </c>
      <c r="X36" s="1">
        <v>0</v>
      </c>
      <c r="Y36" s="1">
        <v>0</v>
      </c>
      <c r="Z36" s="1">
        <v>0</v>
      </c>
      <c r="AA36" s="1">
        <v>0</v>
      </c>
    </row>
    <row r="37" spans="1:27">
      <c r="A37" s="1" t="s">
        <v>354</v>
      </c>
      <c r="B37" s="1" t="s">
        <v>355</v>
      </c>
      <c r="C37" s="1">
        <v>0</v>
      </c>
      <c r="D37" s="1">
        <v>0</v>
      </c>
      <c r="E37" s="1">
        <v>0</v>
      </c>
      <c r="F37" s="1">
        <v>0</v>
      </c>
      <c r="G37" s="1">
        <v>0</v>
      </c>
      <c r="H37" s="1">
        <v>0</v>
      </c>
      <c r="I37" s="1">
        <v>0</v>
      </c>
      <c r="J37" s="1">
        <v>0</v>
      </c>
      <c r="K37" s="1">
        <v>0</v>
      </c>
      <c r="L37" s="1">
        <v>0</v>
      </c>
      <c r="M37" s="1">
        <v>0</v>
      </c>
      <c r="N37" s="1">
        <v>0</v>
      </c>
      <c r="O37" s="1">
        <v>0</v>
      </c>
      <c r="P37" s="1">
        <v>0</v>
      </c>
      <c r="Q37" s="1">
        <v>0</v>
      </c>
      <c r="R37" s="1">
        <v>0</v>
      </c>
      <c r="S37" s="1">
        <v>0</v>
      </c>
      <c r="T37" s="1">
        <v>0</v>
      </c>
      <c r="U37" s="1">
        <v>0</v>
      </c>
      <c r="V37" s="1">
        <v>0</v>
      </c>
      <c r="W37" s="1">
        <v>0</v>
      </c>
      <c r="X37" s="1">
        <v>0</v>
      </c>
      <c r="Y37" s="1">
        <v>0</v>
      </c>
      <c r="Z37" s="1">
        <v>0</v>
      </c>
      <c r="AA37" s="1">
        <v>0</v>
      </c>
    </row>
    <row r="38" spans="1:27">
      <c r="A38" s="1" t="s">
        <v>356</v>
      </c>
      <c r="B38" s="1" t="s">
        <v>357</v>
      </c>
      <c r="C38" s="1">
        <v>0</v>
      </c>
      <c r="D38" s="1">
        <v>0</v>
      </c>
      <c r="E38" s="1">
        <v>0</v>
      </c>
      <c r="F38" s="1">
        <v>0</v>
      </c>
      <c r="G38" s="1">
        <v>0</v>
      </c>
      <c r="H38" s="1">
        <v>0</v>
      </c>
      <c r="I38" s="1">
        <v>0</v>
      </c>
      <c r="J38" s="1">
        <v>0</v>
      </c>
      <c r="K38" s="1">
        <v>0</v>
      </c>
      <c r="L38" s="1">
        <v>0</v>
      </c>
      <c r="M38" s="1">
        <v>0</v>
      </c>
      <c r="N38" s="1">
        <v>0</v>
      </c>
      <c r="O38" s="1">
        <v>0</v>
      </c>
      <c r="P38" s="1">
        <v>0</v>
      </c>
      <c r="Q38" s="1">
        <v>0</v>
      </c>
      <c r="R38" s="1">
        <v>0</v>
      </c>
      <c r="S38" s="1">
        <v>0</v>
      </c>
      <c r="T38" s="1">
        <v>0</v>
      </c>
      <c r="U38" s="1">
        <v>0</v>
      </c>
      <c r="V38" s="1">
        <v>0</v>
      </c>
      <c r="W38" s="1">
        <v>0</v>
      </c>
      <c r="X38" s="1">
        <v>0</v>
      </c>
      <c r="Y38" s="1">
        <v>0</v>
      </c>
      <c r="Z38" s="1">
        <v>0</v>
      </c>
      <c r="AA38" s="1">
        <v>0</v>
      </c>
    </row>
    <row r="39" spans="1:27">
      <c r="A39" s="1" t="s">
        <v>358</v>
      </c>
      <c r="B39" s="1" t="s">
        <v>359</v>
      </c>
      <c r="C39" s="1">
        <v>0</v>
      </c>
      <c r="D39" s="1">
        <v>0</v>
      </c>
      <c r="E39" s="1">
        <v>0</v>
      </c>
      <c r="F39" s="1">
        <v>0</v>
      </c>
      <c r="G39" s="1">
        <v>0</v>
      </c>
      <c r="H39" s="1">
        <v>0</v>
      </c>
      <c r="I39" s="1">
        <v>0</v>
      </c>
      <c r="J39" s="1">
        <v>0</v>
      </c>
      <c r="K39" s="1">
        <v>0</v>
      </c>
      <c r="L39" s="1">
        <v>0</v>
      </c>
      <c r="M39" s="1">
        <v>0</v>
      </c>
      <c r="N39" s="1">
        <v>0</v>
      </c>
      <c r="O39" s="1">
        <v>0</v>
      </c>
      <c r="P39" s="1">
        <v>0</v>
      </c>
      <c r="Q39" s="1">
        <v>0</v>
      </c>
      <c r="R39" s="1">
        <v>0</v>
      </c>
      <c r="S39" s="1">
        <v>0</v>
      </c>
      <c r="T39" s="1">
        <v>0</v>
      </c>
      <c r="U39" s="1">
        <v>0</v>
      </c>
      <c r="V39" s="1">
        <v>0</v>
      </c>
      <c r="W39" s="1">
        <v>0</v>
      </c>
      <c r="X39" s="1">
        <v>0</v>
      </c>
      <c r="Y39" s="1">
        <v>0</v>
      </c>
      <c r="Z39" s="1">
        <v>0</v>
      </c>
      <c r="AA39" s="1">
        <v>0</v>
      </c>
    </row>
    <row r="40" spans="1:27">
      <c r="A40" s="1" t="s">
        <v>2753</v>
      </c>
      <c r="B40" s="1" t="s">
        <v>361</v>
      </c>
      <c r="C40" s="1">
        <v>0</v>
      </c>
      <c r="D40" s="1">
        <v>0</v>
      </c>
      <c r="E40" s="1">
        <v>0</v>
      </c>
      <c r="F40" s="1">
        <v>0</v>
      </c>
      <c r="G40" s="1">
        <v>0</v>
      </c>
      <c r="H40" s="1">
        <v>0</v>
      </c>
      <c r="I40" s="1">
        <v>0</v>
      </c>
      <c r="J40" s="1">
        <v>0</v>
      </c>
      <c r="K40" s="1">
        <v>0</v>
      </c>
      <c r="L40" s="1">
        <v>0</v>
      </c>
      <c r="M40" s="1">
        <v>0</v>
      </c>
      <c r="N40" s="1">
        <v>0</v>
      </c>
      <c r="O40" s="1">
        <v>0</v>
      </c>
      <c r="P40" s="1">
        <v>0</v>
      </c>
      <c r="Q40" s="1">
        <v>0</v>
      </c>
      <c r="R40" s="1">
        <v>0</v>
      </c>
      <c r="S40" s="1">
        <v>0</v>
      </c>
      <c r="T40" s="1">
        <v>0</v>
      </c>
      <c r="U40" s="1">
        <v>0</v>
      </c>
      <c r="V40" s="1">
        <v>0</v>
      </c>
      <c r="W40" s="1">
        <v>0</v>
      </c>
      <c r="X40" s="1">
        <v>0</v>
      </c>
      <c r="Y40" s="1">
        <v>0</v>
      </c>
      <c r="Z40" s="1">
        <v>0</v>
      </c>
      <c r="AA40" s="1">
        <v>0</v>
      </c>
    </row>
    <row r="41" spans="1:27">
      <c r="A41" s="1" t="s">
        <v>362</v>
      </c>
      <c r="B41" s="1" t="s">
        <v>363</v>
      </c>
      <c r="C41" s="1">
        <v>0</v>
      </c>
      <c r="D41" s="1">
        <v>0</v>
      </c>
      <c r="E41" s="1">
        <v>0</v>
      </c>
      <c r="F41" s="1">
        <v>0</v>
      </c>
      <c r="G41" s="1">
        <v>0</v>
      </c>
      <c r="H41" s="1">
        <v>0</v>
      </c>
      <c r="I41" s="1">
        <v>0</v>
      </c>
      <c r="J41" s="1">
        <v>0</v>
      </c>
      <c r="K41" s="1">
        <v>0</v>
      </c>
      <c r="L41" s="1">
        <v>0</v>
      </c>
      <c r="M41" s="1">
        <v>0</v>
      </c>
      <c r="N41" s="1">
        <v>0</v>
      </c>
      <c r="O41" s="1">
        <v>0</v>
      </c>
      <c r="P41" s="1">
        <v>0</v>
      </c>
      <c r="Q41" s="1">
        <v>0</v>
      </c>
      <c r="R41" s="1">
        <v>0</v>
      </c>
      <c r="S41" s="1">
        <v>0</v>
      </c>
      <c r="T41" s="1">
        <v>0</v>
      </c>
      <c r="U41" s="1">
        <v>0</v>
      </c>
      <c r="V41" s="1">
        <v>0</v>
      </c>
      <c r="W41" s="1">
        <v>0</v>
      </c>
      <c r="X41" s="1">
        <v>0</v>
      </c>
      <c r="Y41" s="1">
        <v>0</v>
      </c>
      <c r="Z41" s="1">
        <v>0</v>
      </c>
      <c r="AA41" s="1">
        <v>0</v>
      </c>
    </row>
    <row r="42" spans="1:27">
      <c r="A42" s="1" t="s">
        <v>364</v>
      </c>
      <c r="B42" s="1" t="s">
        <v>365</v>
      </c>
      <c r="C42" s="1">
        <v>0</v>
      </c>
      <c r="D42" s="1">
        <v>0</v>
      </c>
      <c r="E42" s="1">
        <v>0</v>
      </c>
      <c r="F42" s="1">
        <v>0</v>
      </c>
      <c r="G42" s="1">
        <v>0</v>
      </c>
      <c r="H42" s="1">
        <v>0</v>
      </c>
      <c r="I42" s="1">
        <v>0</v>
      </c>
      <c r="J42" s="1">
        <v>0</v>
      </c>
      <c r="K42" s="1">
        <v>0</v>
      </c>
      <c r="L42" s="1">
        <v>0</v>
      </c>
      <c r="M42" s="1">
        <v>0</v>
      </c>
      <c r="N42" s="1">
        <v>0</v>
      </c>
      <c r="O42" s="1">
        <v>0</v>
      </c>
      <c r="P42" s="1">
        <v>0</v>
      </c>
      <c r="Q42" s="1">
        <v>0</v>
      </c>
      <c r="R42" s="1">
        <v>0</v>
      </c>
      <c r="S42" s="1">
        <v>0</v>
      </c>
      <c r="T42" s="1">
        <v>0</v>
      </c>
      <c r="U42" s="1">
        <v>0</v>
      </c>
      <c r="V42" s="1">
        <v>0</v>
      </c>
      <c r="W42" s="1">
        <v>0</v>
      </c>
      <c r="X42" s="1">
        <v>0</v>
      </c>
      <c r="Y42" s="1">
        <v>0</v>
      </c>
      <c r="Z42" s="1">
        <v>0</v>
      </c>
      <c r="AA42" s="1">
        <v>0</v>
      </c>
    </row>
    <row r="43" spans="1:27">
      <c r="A43" s="1" t="s">
        <v>366</v>
      </c>
      <c r="B43" s="1" t="s">
        <v>367</v>
      </c>
      <c r="C43" s="1">
        <v>0</v>
      </c>
      <c r="D43" s="1">
        <v>0</v>
      </c>
      <c r="E43" s="1">
        <v>0</v>
      </c>
      <c r="F43" s="1">
        <v>0</v>
      </c>
      <c r="G43" s="1">
        <v>0</v>
      </c>
      <c r="H43" s="1">
        <v>0</v>
      </c>
      <c r="I43" s="1">
        <v>0</v>
      </c>
      <c r="J43" s="1">
        <v>0</v>
      </c>
      <c r="K43" s="1">
        <v>0</v>
      </c>
      <c r="L43" s="1">
        <v>0</v>
      </c>
      <c r="M43" s="1">
        <v>0</v>
      </c>
      <c r="N43" s="1">
        <v>0</v>
      </c>
      <c r="O43" s="1">
        <v>0</v>
      </c>
      <c r="P43" s="1">
        <v>0</v>
      </c>
      <c r="Q43" s="1">
        <v>0</v>
      </c>
      <c r="R43" s="1">
        <v>0</v>
      </c>
      <c r="S43" s="1">
        <v>0</v>
      </c>
      <c r="T43" s="1">
        <v>0</v>
      </c>
      <c r="U43" s="1">
        <v>0</v>
      </c>
      <c r="V43" s="1">
        <v>0</v>
      </c>
      <c r="W43" s="1">
        <v>0</v>
      </c>
      <c r="X43" s="1">
        <v>0</v>
      </c>
      <c r="Y43" s="1">
        <v>0</v>
      </c>
      <c r="Z43" s="1">
        <v>0</v>
      </c>
      <c r="AA43" s="1">
        <v>0</v>
      </c>
    </row>
    <row r="44" spans="1:27">
      <c r="A44" s="1" t="s">
        <v>368</v>
      </c>
      <c r="B44" s="1" t="s">
        <v>369</v>
      </c>
      <c r="C44" s="1">
        <v>0</v>
      </c>
      <c r="D44" s="1">
        <v>0</v>
      </c>
      <c r="E44" s="1">
        <v>0</v>
      </c>
      <c r="F44" s="1">
        <v>0</v>
      </c>
      <c r="G44" s="1">
        <v>0</v>
      </c>
      <c r="H44" s="1">
        <v>0</v>
      </c>
      <c r="I44" s="1">
        <v>0</v>
      </c>
      <c r="J44" s="1">
        <v>0</v>
      </c>
      <c r="K44" s="1">
        <v>0</v>
      </c>
      <c r="L44" s="1">
        <v>0</v>
      </c>
      <c r="M44" s="1">
        <v>0</v>
      </c>
      <c r="N44" s="1">
        <v>0</v>
      </c>
      <c r="O44" s="1">
        <v>0</v>
      </c>
      <c r="P44" s="1">
        <v>0</v>
      </c>
      <c r="Q44" s="1">
        <v>0</v>
      </c>
      <c r="R44" s="1">
        <v>0</v>
      </c>
      <c r="S44" s="1">
        <v>0</v>
      </c>
      <c r="T44" s="1">
        <v>0</v>
      </c>
      <c r="U44" s="1">
        <v>0</v>
      </c>
      <c r="V44" s="1">
        <v>0</v>
      </c>
      <c r="W44" s="1">
        <v>0</v>
      </c>
      <c r="X44" s="1">
        <v>0</v>
      </c>
      <c r="Y44" s="1">
        <v>0</v>
      </c>
      <c r="Z44" s="1">
        <v>0</v>
      </c>
      <c r="AA44" s="1">
        <v>0</v>
      </c>
    </row>
    <row r="45" spans="1:27">
      <c r="A45" s="1" t="s">
        <v>370</v>
      </c>
      <c r="B45" s="1" t="s">
        <v>371</v>
      </c>
      <c r="C45" s="1">
        <v>0</v>
      </c>
      <c r="D45" s="1">
        <v>0</v>
      </c>
      <c r="E45" s="1">
        <v>0</v>
      </c>
      <c r="F45" s="1">
        <v>0</v>
      </c>
      <c r="G45" s="1">
        <v>0</v>
      </c>
      <c r="H45" s="1">
        <v>0</v>
      </c>
      <c r="I45" s="1">
        <v>0</v>
      </c>
      <c r="J45" s="1">
        <v>0</v>
      </c>
      <c r="K45" s="1">
        <v>0</v>
      </c>
      <c r="L45" s="1">
        <v>0</v>
      </c>
      <c r="M45" s="1">
        <v>0</v>
      </c>
      <c r="N45" s="1">
        <v>0</v>
      </c>
      <c r="O45" s="1">
        <v>0</v>
      </c>
      <c r="P45" s="1">
        <v>0</v>
      </c>
      <c r="Q45" s="1">
        <v>0</v>
      </c>
      <c r="R45" s="1">
        <v>0</v>
      </c>
      <c r="S45" s="1">
        <v>0</v>
      </c>
      <c r="T45" s="1">
        <v>0</v>
      </c>
      <c r="U45" s="1">
        <v>0</v>
      </c>
      <c r="V45" s="1">
        <v>0</v>
      </c>
      <c r="W45" s="1">
        <v>0</v>
      </c>
      <c r="X45" s="1">
        <v>0</v>
      </c>
      <c r="Y45" s="1">
        <v>0</v>
      </c>
      <c r="Z45" s="1">
        <v>0</v>
      </c>
      <c r="AA45" s="1">
        <v>0</v>
      </c>
    </row>
    <row r="46" spans="1:27">
      <c r="A46" s="1" t="s">
        <v>372</v>
      </c>
      <c r="B46" s="1" t="s">
        <v>373</v>
      </c>
      <c r="C46" s="1">
        <v>0</v>
      </c>
      <c r="D46" s="1">
        <v>0</v>
      </c>
      <c r="E46" s="1">
        <v>0</v>
      </c>
      <c r="F46" s="1">
        <v>0</v>
      </c>
      <c r="G46" s="1">
        <v>0</v>
      </c>
      <c r="H46" s="1">
        <v>0</v>
      </c>
      <c r="I46" s="1">
        <v>0</v>
      </c>
      <c r="J46" s="1">
        <v>0</v>
      </c>
      <c r="K46" s="1">
        <v>0</v>
      </c>
      <c r="L46" s="1">
        <v>0</v>
      </c>
      <c r="M46" s="1">
        <v>0</v>
      </c>
      <c r="N46" s="1">
        <v>0</v>
      </c>
      <c r="O46" s="1">
        <v>0</v>
      </c>
      <c r="P46" s="1">
        <v>0</v>
      </c>
      <c r="Q46" s="1">
        <v>0</v>
      </c>
      <c r="R46" s="1">
        <v>0</v>
      </c>
      <c r="S46" s="1">
        <v>0</v>
      </c>
      <c r="T46" s="1">
        <v>0</v>
      </c>
      <c r="U46" s="1">
        <v>0</v>
      </c>
      <c r="V46" s="1">
        <v>0</v>
      </c>
      <c r="W46" s="1">
        <v>0</v>
      </c>
      <c r="X46" s="1">
        <v>0</v>
      </c>
      <c r="Y46" s="1">
        <v>0</v>
      </c>
      <c r="Z46" s="1">
        <v>0</v>
      </c>
      <c r="AA46" s="1">
        <v>0</v>
      </c>
    </row>
    <row r="47" spans="1:27">
      <c r="A47" s="1" t="s">
        <v>2754</v>
      </c>
      <c r="B47" s="1" t="s">
        <v>375</v>
      </c>
      <c r="C47" s="1">
        <v>0</v>
      </c>
      <c r="D47" s="1">
        <v>0</v>
      </c>
      <c r="E47" s="1">
        <v>0</v>
      </c>
      <c r="F47" s="1">
        <v>0</v>
      </c>
      <c r="G47" s="1">
        <v>0</v>
      </c>
      <c r="H47" s="1">
        <v>0</v>
      </c>
      <c r="I47" s="1">
        <v>0</v>
      </c>
      <c r="J47" s="1">
        <v>0</v>
      </c>
      <c r="K47" s="1">
        <v>0</v>
      </c>
      <c r="L47" s="1">
        <v>0</v>
      </c>
      <c r="M47" s="1">
        <v>0</v>
      </c>
      <c r="N47" s="1">
        <v>0</v>
      </c>
      <c r="O47" s="1">
        <v>0</v>
      </c>
      <c r="P47" s="1">
        <v>0</v>
      </c>
      <c r="Q47" s="1">
        <v>0</v>
      </c>
      <c r="R47" s="1">
        <v>0</v>
      </c>
      <c r="S47" s="1">
        <v>0</v>
      </c>
      <c r="T47" s="1">
        <v>0</v>
      </c>
      <c r="U47" s="1">
        <v>0</v>
      </c>
      <c r="V47" s="1">
        <v>0</v>
      </c>
      <c r="W47" s="1">
        <v>0</v>
      </c>
      <c r="X47" s="1">
        <v>0</v>
      </c>
      <c r="Y47" s="1">
        <v>0</v>
      </c>
      <c r="Z47" s="1">
        <v>0</v>
      </c>
      <c r="AA47" s="1">
        <v>0</v>
      </c>
    </row>
    <row r="48" spans="1:27">
      <c r="A48" s="1" t="s">
        <v>376</v>
      </c>
      <c r="B48" s="1" t="s">
        <v>377</v>
      </c>
      <c r="C48" s="1">
        <v>0</v>
      </c>
      <c r="D48" s="1">
        <v>0</v>
      </c>
      <c r="E48" s="1">
        <v>0</v>
      </c>
      <c r="F48" s="1">
        <v>0</v>
      </c>
      <c r="G48" s="1">
        <v>0</v>
      </c>
      <c r="H48" s="1">
        <v>0</v>
      </c>
      <c r="I48" s="1">
        <v>0</v>
      </c>
      <c r="J48" s="1">
        <v>0</v>
      </c>
      <c r="K48" s="1">
        <v>0</v>
      </c>
      <c r="L48" s="1">
        <v>0</v>
      </c>
      <c r="M48" s="1">
        <v>0</v>
      </c>
      <c r="N48" s="1">
        <v>0</v>
      </c>
      <c r="O48" s="1">
        <v>0</v>
      </c>
      <c r="P48" s="1">
        <v>0</v>
      </c>
      <c r="Q48" s="1">
        <v>0</v>
      </c>
      <c r="R48" s="1">
        <v>0</v>
      </c>
      <c r="S48" s="1">
        <v>0</v>
      </c>
      <c r="T48" s="1">
        <v>0</v>
      </c>
      <c r="U48" s="1">
        <v>0</v>
      </c>
      <c r="V48" s="1">
        <v>0</v>
      </c>
      <c r="W48" s="1">
        <v>0</v>
      </c>
      <c r="X48" s="1">
        <v>0</v>
      </c>
      <c r="Y48" s="1">
        <v>0</v>
      </c>
      <c r="Z48" s="1">
        <v>0</v>
      </c>
      <c r="AA48" s="1">
        <v>0</v>
      </c>
    </row>
    <row r="49" spans="1:27">
      <c r="A49" s="1" t="s">
        <v>378</v>
      </c>
      <c r="B49" s="1" t="s">
        <v>379</v>
      </c>
      <c r="C49" s="1">
        <v>0</v>
      </c>
      <c r="D49" s="1">
        <v>0</v>
      </c>
      <c r="E49" s="1">
        <v>0</v>
      </c>
      <c r="F49" s="1">
        <v>0</v>
      </c>
      <c r="G49" s="1">
        <v>0</v>
      </c>
      <c r="H49" s="1">
        <v>0</v>
      </c>
      <c r="I49" s="1">
        <v>0</v>
      </c>
      <c r="J49" s="1">
        <v>0</v>
      </c>
      <c r="K49" s="1">
        <v>0</v>
      </c>
      <c r="L49" s="1">
        <v>0</v>
      </c>
      <c r="M49" s="1">
        <v>0</v>
      </c>
      <c r="N49" s="1">
        <v>0</v>
      </c>
      <c r="O49" s="1">
        <v>0</v>
      </c>
      <c r="P49" s="1">
        <v>0</v>
      </c>
      <c r="Q49" s="1">
        <v>0</v>
      </c>
      <c r="R49" s="1">
        <v>0</v>
      </c>
      <c r="S49" s="1">
        <v>0</v>
      </c>
      <c r="T49" s="1">
        <v>0</v>
      </c>
      <c r="U49" s="1">
        <v>0</v>
      </c>
      <c r="V49" s="1">
        <v>0</v>
      </c>
      <c r="W49" s="1">
        <v>0</v>
      </c>
      <c r="X49" s="1">
        <v>0</v>
      </c>
      <c r="Y49" s="1">
        <v>0</v>
      </c>
      <c r="Z49" s="1">
        <v>0</v>
      </c>
      <c r="AA49" s="1">
        <v>0</v>
      </c>
    </row>
    <row r="50" spans="1:27">
      <c r="A50" s="1" t="s">
        <v>380</v>
      </c>
      <c r="B50" s="1" t="s">
        <v>381</v>
      </c>
      <c r="C50" s="1">
        <v>0</v>
      </c>
      <c r="D50" s="1">
        <v>0</v>
      </c>
      <c r="E50" s="1">
        <v>0</v>
      </c>
      <c r="F50" s="1">
        <v>0</v>
      </c>
      <c r="G50" s="1">
        <v>0</v>
      </c>
      <c r="H50" s="1">
        <v>0</v>
      </c>
      <c r="I50" s="1">
        <v>0</v>
      </c>
      <c r="J50" s="1">
        <v>0</v>
      </c>
      <c r="K50" s="1">
        <v>0</v>
      </c>
      <c r="L50" s="1">
        <v>0</v>
      </c>
      <c r="M50" s="1">
        <v>0</v>
      </c>
      <c r="N50" s="1">
        <v>0</v>
      </c>
      <c r="O50" s="1">
        <v>0</v>
      </c>
      <c r="P50" s="1">
        <v>0</v>
      </c>
      <c r="Q50" s="1">
        <v>0</v>
      </c>
      <c r="R50" s="1">
        <v>0</v>
      </c>
      <c r="S50" s="1">
        <v>0</v>
      </c>
      <c r="T50" s="1">
        <v>0</v>
      </c>
      <c r="U50" s="1">
        <v>0</v>
      </c>
      <c r="V50" s="1">
        <v>0</v>
      </c>
      <c r="W50" s="1">
        <v>0</v>
      </c>
      <c r="X50" s="1">
        <v>0</v>
      </c>
      <c r="Y50" s="1">
        <v>0</v>
      </c>
      <c r="Z50" s="1">
        <v>0</v>
      </c>
      <c r="AA50" s="1">
        <v>0</v>
      </c>
    </row>
    <row r="51" spans="1:27">
      <c r="A51" s="1" t="s">
        <v>382</v>
      </c>
      <c r="B51" s="1" t="s">
        <v>383</v>
      </c>
      <c r="C51" s="1">
        <v>0</v>
      </c>
      <c r="D51" s="1">
        <v>0</v>
      </c>
      <c r="E51" s="1">
        <v>0</v>
      </c>
      <c r="F51" s="1">
        <v>0</v>
      </c>
      <c r="G51" s="1">
        <v>0</v>
      </c>
      <c r="H51" s="1">
        <v>0</v>
      </c>
      <c r="I51" s="1">
        <v>0</v>
      </c>
      <c r="J51" s="1">
        <v>0</v>
      </c>
      <c r="K51" s="1">
        <v>0</v>
      </c>
      <c r="L51" s="1">
        <v>0</v>
      </c>
      <c r="M51" s="1">
        <v>0</v>
      </c>
      <c r="N51" s="1">
        <v>0</v>
      </c>
      <c r="O51" s="1">
        <v>0</v>
      </c>
      <c r="P51" s="1">
        <v>0</v>
      </c>
      <c r="Q51" s="1">
        <v>0</v>
      </c>
      <c r="R51" s="1">
        <v>0</v>
      </c>
      <c r="S51" s="1">
        <v>0</v>
      </c>
      <c r="T51" s="1">
        <v>0</v>
      </c>
      <c r="U51" s="1">
        <v>0</v>
      </c>
      <c r="V51" s="1">
        <v>0</v>
      </c>
      <c r="W51" s="1">
        <v>0</v>
      </c>
      <c r="X51" s="1">
        <v>0</v>
      </c>
      <c r="Y51" s="1">
        <v>0</v>
      </c>
      <c r="Z51" s="1">
        <v>0</v>
      </c>
      <c r="AA51" s="1">
        <v>0</v>
      </c>
    </row>
    <row r="52" spans="1:27">
      <c r="A52" s="1" t="s">
        <v>384</v>
      </c>
      <c r="B52" s="1" t="s">
        <v>385</v>
      </c>
      <c r="C52" s="1">
        <v>0</v>
      </c>
      <c r="D52" s="1">
        <v>0</v>
      </c>
      <c r="E52" s="1">
        <v>0</v>
      </c>
      <c r="F52" s="1">
        <v>0</v>
      </c>
      <c r="G52" s="1">
        <v>0</v>
      </c>
      <c r="H52" s="1">
        <v>0</v>
      </c>
      <c r="I52" s="1">
        <v>0</v>
      </c>
      <c r="J52" s="1">
        <v>0</v>
      </c>
      <c r="K52" s="1">
        <v>0</v>
      </c>
      <c r="L52" s="1">
        <v>0</v>
      </c>
      <c r="M52" s="1">
        <v>0</v>
      </c>
      <c r="N52" s="1">
        <v>0</v>
      </c>
      <c r="O52" s="1">
        <v>0</v>
      </c>
      <c r="P52" s="1">
        <v>0</v>
      </c>
      <c r="Q52" s="1">
        <v>0</v>
      </c>
      <c r="R52" s="1">
        <v>0</v>
      </c>
      <c r="S52" s="1">
        <v>0</v>
      </c>
      <c r="T52" s="1">
        <v>0</v>
      </c>
      <c r="U52" s="1">
        <v>0</v>
      </c>
      <c r="V52" s="1">
        <v>0</v>
      </c>
      <c r="W52" s="1">
        <v>0</v>
      </c>
      <c r="X52" s="1">
        <v>0</v>
      </c>
      <c r="Y52" s="1">
        <v>0</v>
      </c>
      <c r="Z52" s="1">
        <v>0</v>
      </c>
      <c r="AA52" s="1">
        <v>0</v>
      </c>
    </row>
    <row r="53" spans="1:27">
      <c r="A53" s="1" t="s">
        <v>386</v>
      </c>
      <c r="B53" s="1" t="s">
        <v>387</v>
      </c>
      <c r="C53" s="1">
        <v>0</v>
      </c>
      <c r="D53" s="1">
        <v>0</v>
      </c>
      <c r="E53" s="1">
        <v>0</v>
      </c>
      <c r="F53" s="1">
        <v>0</v>
      </c>
      <c r="G53" s="1">
        <v>0</v>
      </c>
      <c r="H53" s="1">
        <v>0</v>
      </c>
      <c r="I53" s="1">
        <v>0</v>
      </c>
      <c r="J53" s="1">
        <v>0</v>
      </c>
      <c r="K53" s="1">
        <v>0</v>
      </c>
      <c r="L53" s="1">
        <v>0</v>
      </c>
      <c r="M53" s="1">
        <v>0</v>
      </c>
      <c r="N53" s="1">
        <v>0</v>
      </c>
      <c r="O53" s="1">
        <v>0</v>
      </c>
      <c r="P53" s="1">
        <v>0</v>
      </c>
      <c r="Q53" s="1">
        <v>0</v>
      </c>
      <c r="R53" s="1">
        <v>0</v>
      </c>
      <c r="S53" s="1">
        <v>0</v>
      </c>
      <c r="T53" s="1">
        <v>0</v>
      </c>
      <c r="U53" s="1">
        <v>0</v>
      </c>
      <c r="V53" s="1">
        <v>0</v>
      </c>
      <c r="W53" s="1">
        <v>0</v>
      </c>
      <c r="X53" s="1">
        <v>0</v>
      </c>
      <c r="Y53" s="1">
        <v>0</v>
      </c>
      <c r="Z53" s="1">
        <v>0</v>
      </c>
      <c r="AA53" s="1">
        <v>0</v>
      </c>
    </row>
    <row r="54" spans="1:27">
      <c r="A54" s="1" t="s">
        <v>2755</v>
      </c>
      <c r="B54" s="1" t="s">
        <v>389</v>
      </c>
      <c r="C54" s="1">
        <v>0</v>
      </c>
      <c r="D54" s="1">
        <v>0</v>
      </c>
      <c r="E54" s="1">
        <v>0</v>
      </c>
      <c r="F54" s="1">
        <v>0</v>
      </c>
      <c r="G54" s="1">
        <v>0</v>
      </c>
      <c r="H54" s="1">
        <v>0</v>
      </c>
      <c r="I54" s="1">
        <v>0</v>
      </c>
      <c r="J54" s="1">
        <v>0</v>
      </c>
      <c r="K54" s="1">
        <v>0</v>
      </c>
      <c r="L54" s="1">
        <v>0</v>
      </c>
      <c r="M54" s="1">
        <v>0</v>
      </c>
      <c r="N54" s="1">
        <v>0</v>
      </c>
      <c r="O54" s="1">
        <v>0</v>
      </c>
      <c r="P54" s="1">
        <v>0</v>
      </c>
      <c r="Q54" s="1">
        <v>0</v>
      </c>
      <c r="R54" s="1">
        <v>0</v>
      </c>
      <c r="S54" s="1">
        <v>0</v>
      </c>
      <c r="T54" s="1">
        <v>0</v>
      </c>
      <c r="U54" s="1">
        <v>0</v>
      </c>
      <c r="V54" s="1">
        <v>0</v>
      </c>
      <c r="W54" s="1">
        <v>0</v>
      </c>
      <c r="X54" s="1">
        <v>0</v>
      </c>
      <c r="Y54" s="1">
        <v>0</v>
      </c>
      <c r="Z54" s="1">
        <v>0</v>
      </c>
      <c r="AA54" s="1">
        <v>0</v>
      </c>
    </row>
    <row r="55" spans="1:27">
      <c r="A55" s="1" t="s">
        <v>390</v>
      </c>
      <c r="B55" s="1" t="s">
        <v>391</v>
      </c>
      <c r="C55" s="1">
        <v>0</v>
      </c>
      <c r="D55" s="1">
        <v>0</v>
      </c>
      <c r="E55" s="1">
        <v>0</v>
      </c>
      <c r="F55" s="1">
        <v>0</v>
      </c>
      <c r="G55" s="1">
        <v>0</v>
      </c>
      <c r="H55" s="1">
        <v>0</v>
      </c>
      <c r="I55" s="1">
        <v>0</v>
      </c>
      <c r="J55" s="1">
        <v>0</v>
      </c>
      <c r="K55" s="1">
        <v>0</v>
      </c>
      <c r="L55" s="1">
        <v>0</v>
      </c>
      <c r="M55" s="1">
        <v>0</v>
      </c>
      <c r="N55" s="1">
        <v>0</v>
      </c>
      <c r="O55" s="1">
        <v>0</v>
      </c>
      <c r="P55" s="1">
        <v>0</v>
      </c>
      <c r="Q55" s="1">
        <v>0</v>
      </c>
      <c r="R55" s="1">
        <v>0</v>
      </c>
      <c r="S55" s="1">
        <v>0</v>
      </c>
      <c r="T55" s="1">
        <v>0</v>
      </c>
      <c r="U55" s="1">
        <v>0</v>
      </c>
      <c r="V55" s="1">
        <v>0</v>
      </c>
      <c r="W55" s="1">
        <v>0</v>
      </c>
      <c r="X55" s="1">
        <v>0</v>
      </c>
      <c r="Y55" s="1">
        <v>0</v>
      </c>
      <c r="Z55" s="1">
        <v>0</v>
      </c>
      <c r="AA55" s="1">
        <v>0</v>
      </c>
    </row>
    <row r="56" spans="1:27">
      <c r="A56" s="1" t="s">
        <v>392</v>
      </c>
      <c r="B56" s="1" t="s">
        <v>393</v>
      </c>
      <c r="C56" s="1">
        <v>0</v>
      </c>
      <c r="D56" s="1">
        <v>0</v>
      </c>
      <c r="E56" s="1">
        <v>0</v>
      </c>
      <c r="F56" s="1">
        <v>0</v>
      </c>
      <c r="G56" s="1">
        <v>0</v>
      </c>
      <c r="H56" s="1">
        <v>0</v>
      </c>
      <c r="I56" s="1">
        <v>0</v>
      </c>
      <c r="J56" s="1">
        <v>0</v>
      </c>
      <c r="K56" s="1">
        <v>0</v>
      </c>
      <c r="L56" s="1">
        <v>0</v>
      </c>
      <c r="M56" s="1">
        <v>0</v>
      </c>
      <c r="N56" s="1">
        <v>0</v>
      </c>
      <c r="O56" s="1">
        <v>0</v>
      </c>
      <c r="P56" s="1">
        <v>0</v>
      </c>
      <c r="Q56" s="1">
        <v>0</v>
      </c>
      <c r="R56" s="1">
        <v>0</v>
      </c>
      <c r="S56" s="1">
        <v>0</v>
      </c>
      <c r="T56" s="1">
        <v>0</v>
      </c>
      <c r="U56" s="1">
        <v>0</v>
      </c>
      <c r="V56" s="1">
        <v>0</v>
      </c>
      <c r="W56" s="1">
        <v>0</v>
      </c>
      <c r="X56" s="1">
        <v>0</v>
      </c>
      <c r="Y56" s="1">
        <v>0</v>
      </c>
      <c r="Z56" s="1">
        <v>0</v>
      </c>
      <c r="AA56" s="1">
        <v>0</v>
      </c>
    </row>
    <row r="57" spans="1:27">
      <c r="A57" s="1" t="s">
        <v>394</v>
      </c>
      <c r="B57" s="1" t="s">
        <v>395</v>
      </c>
      <c r="C57" s="1">
        <v>0</v>
      </c>
      <c r="D57" s="1">
        <v>0</v>
      </c>
      <c r="E57" s="1">
        <v>0</v>
      </c>
      <c r="F57" s="1">
        <v>0</v>
      </c>
      <c r="G57" s="1">
        <v>0</v>
      </c>
      <c r="H57" s="1">
        <v>0</v>
      </c>
      <c r="I57" s="1">
        <v>0</v>
      </c>
      <c r="J57" s="1">
        <v>0</v>
      </c>
      <c r="K57" s="1">
        <v>0</v>
      </c>
      <c r="L57" s="1">
        <v>0</v>
      </c>
      <c r="M57" s="1">
        <v>0</v>
      </c>
      <c r="N57" s="1">
        <v>0</v>
      </c>
      <c r="O57" s="1">
        <v>0</v>
      </c>
      <c r="P57" s="1">
        <v>0</v>
      </c>
      <c r="Q57" s="1">
        <v>0</v>
      </c>
      <c r="R57" s="1">
        <v>0</v>
      </c>
      <c r="S57" s="1">
        <v>0</v>
      </c>
      <c r="T57" s="1">
        <v>0</v>
      </c>
      <c r="U57" s="1">
        <v>0</v>
      </c>
      <c r="V57" s="1">
        <v>0</v>
      </c>
      <c r="W57" s="1">
        <v>0</v>
      </c>
      <c r="X57" s="1">
        <v>0</v>
      </c>
      <c r="Y57" s="1">
        <v>0</v>
      </c>
      <c r="Z57" s="1">
        <v>0</v>
      </c>
      <c r="AA57" s="1">
        <v>0</v>
      </c>
    </row>
    <row r="58" spans="1:27">
      <c r="A58" s="1" t="s">
        <v>396</v>
      </c>
      <c r="B58" s="1" t="s">
        <v>397</v>
      </c>
      <c r="C58" s="1">
        <v>0</v>
      </c>
      <c r="D58" s="1">
        <v>0</v>
      </c>
      <c r="E58" s="1">
        <v>0</v>
      </c>
      <c r="F58" s="1">
        <v>0</v>
      </c>
      <c r="G58" s="1">
        <v>0</v>
      </c>
      <c r="H58" s="1">
        <v>0</v>
      </c>
      <c r="I58" s="1">
        <v>0</v>
      </c>
      <c r="J58" s="1">
        <v>0</v>
      </c>
      <c r="K58" s="1">
        <v>0</v>
      </c>
      <c r="L58" s="1">
        <v>0</v>
      </c>
      <c r="M58" s="1">
        <v>0</v>
      </c>
      <c r="N58" s="1">
        <v>0</v>
      </c>
      <c r="O58" s="1">
        <v>0</v>
      </c>
      <c r="P58" s="1">
        <v>0</v>
      </c>
      <c r="Q58" s="1">
        <v>0</v>
      </c>
      <c r="R58" s="1">
        <v>0</v>
      </c>
      <c r="S58" s="1">
        <v>0</v>
      </c>
      <c r="T58" s="1">
        <v>0</v>
      </c>
      <c r="U58" s="1">
        <v>0</v>
      </c>
      <c r="V58" s="1">
        <v>0</v>
      </c>
      <c r="W58" s="1">
        <v>0</v>
      </c>
      <c r="X58" s="1">
        <v>0</v>
      </c>
      <c r="Y58" s="1">
        <v>0</v>
      </c>
      <c r="Z58" s="1">
        <v>0</v>
      </c>
      <c r="AA58" s="1">
        <v>0</v>
      </c>
    </row>
    <row r="59" spans="1:27">
      <c r="A59" s="1" t="s">
        <v>398</v>
      </c>
      <c r="B59" s="1" t="s">
        <v>399</v>
      </c>
      <c r="C59" s="1">
        <v>0</v>
      </c>
      <c r="D59" s="1">
        <v>0</v>
      </c>
      <c r="E59" s="1">
        <v>0</v>
      </c>
      <c r="F59" s="1">
        <v>0</v>
      </c>
      <c r="G59" s="1">
        <v>0</v>
      </c>
      <c r="H59" s="1">
        <v>0</v>
      </c>
      <c r="I59" s="1">
        <v>0</v>
      </c>
      <c r="J59" s="1">
        <v>0</v>
      </c>
      <c r="K59" s="1">
        <v>0</v>
      </c>
      <c r="L59" s="1">
        <v>0</v>
      </c>
      <c r="M59" s="1">
        <v>0</v>
      </c>
      <c r="N59" s="1">
        <v>0</v>
      </c>
      <c r="O59" s="1">
        <v>0</v>
      </c>
      <c r="P59" s="1">
        <v>0</v>
      </c>
      <c r="Q59" s="1">
        <v>0</v>
      </c>
      <c r="R59" s="1">
        <v>0</v>
      </c>
      <c r="S59" s="1">
        <v>0</v>
      </c>
      <c r="T59" s="1">
        <v>0</v>
      </c>
      <c r="U59" s="1">
        <v>0</v>
      </c>
      <c r="V59" s="1">
        <v>0</v>
      </c>
      <c r="W59" s="1">
        <v>0</v>
      </c>
      <c r="X59" s="1">
        <v>0</v>
      </c>
      <c r="Y59" s="1">
        <v>0</v>
      </c>
      <c r="Z59" s="1">
        <v>0</v>
      </c>
      <c r="AA59" s="1">
        <v>0</v>
      </c>
    </row>
    <row r="60" spans="1:27">
      <c r="A60" s="1" t="s">
        <v>400</v>
      </c>
      <c r="B60" s="1" t="s">
        <v>401</v>
      </c>
      <c r="C60" s="1">
        <v>0</v>
      </c>
      <c r="D60" s="1">
        <v>0</v>
      </c>
      <c r="E60" s="1">
        <v>0</v>
      </c>
      <c r="F60" s="1">
        <v>0</v>
      </c>
      <c r="G60" s="1">
        <v>0</v>
      </c>
      <c r="H60" s="1">
        <v>0</v>
      </c>
      <c r="I60" s="1">
        <v>0</v>
      </c>
      <c r="J60" s="1">
        <v>0</v>
      </c>
      <c r="K60" s="1">
        <v>0</v>
      </c>
      <c r="L60" s="1">
        <v>0</v>
      </c>
      <c r="M60" s="1">
        <v>0</v>
      </c>
      <c r="N60" s="1">
        <v>0</v>
      </c>
      <c r="O60" s="1">
        <v>0</v>
      </c>
      <c r="P60" s="1">
        <v>0</v>
      </c>
      <c r="Q60" s="1">
        <v>0</v>
      </c>
      <c r="R60" s="1">
        <v>0</v>
      </c>
      <c r="S60" s="1">
        <v>0</v>
      </c>
      <c r="T60" s="1">
        <v>0</v>
      </c>
      <c r="U60" s="1">
        <v>0</v>
      </c>
      <c r="V60" s="1">
        <v>0</v>
      </c>
      <c r="W60" s="1">
        <v>0</v>
      </c>
      <c r="X60" s="1">
        <v>0</v>
      </c>
      <c r="Y60" s="1">
        <v>0</v>
      </c>
      <c r="Z60" s="1">
        <v>0</v>
      </c>
      <c r="AA60" s="1">
        <v>0</v>
      </c>
    </row>
    <row r="61" spans="1:27">
      <c r="A61" s="1" t="s">
        <v>2756</v>
      </c>
      <c r="B61" s="1" t="s">
        <v>403</v>
      </c>
      <c r="C61" s="1">
        <v>0</v>
      </c>
      <c r="D61" s="1">
        <v>0</v>
      </c>
      <c r="E61" s="1">
        <v>0</v>
      </c>
      <c r="F61" s="1">
        <v>0</v>
      </c>
      <c r="G61" s="1">
        <v>0</v>
      </c>
      <c r="H61" s="1">
        <v>0</v>
      </c>
      <c r="I61" s="1">
        <v>0</v>
      </c>
      <c r="J61" s="1">
        <v>0</v>
      </c>
      <c r="K61" s="1">
        <v>0</v>
      </c>
      <c r="L61" s="1">
        <v>0</v>
      </c>
      <c r="M61" s="1">
        <v>0</v>
      </c>
      <c r="N61" s="1">
        <v>0</v>
      </c>
      <c r="O61" s="1">
        <v>0</v>
      </c>
      <c r="P61" s="1">
        <v>0</v>
      </c>
      <c r="Q61" s="1">
        <v>0</v>
      </c>
      <c r="R61" s="1">
        <v>0</v>
      </c>
      <c r="S61" s="1">
        <v>0</v>
      </c>
      <c r="T61" s="1">
        <v>0</v>
      </c>
      <c r="U61" s="1">
        <v>0</v>
      </c>
      <c r="V61" s="1">
        <v>0</v>
      </c>
      <c r="W61" s="1">
        <v>0</v>
      </c>
      <c r="X61" s="1">
        <v>0</v>
      </c>
      <c r="Y61" s="1">
        <v>0</v>
      </c>
      <c r="Z61" s="1">
        <v>0</v>
      </c>
      <c r="AA61" s="1">
        <v>0</v>
      </c>
    </row>
    <row r="62" spans="1:27">
      <c r="A62" s="1" t="s">
        <v>404</v>
      </c>
      <c r="B62" s="1" t="s">
        <v>405</v>
      </c>
      <c r="C62" s="1">
        <v>0</v>
      </c>
      <c r="D62" s="1">
        <v>0</v>
      </c>
      <c r="E62" s="1">
        <v>0</v>
      </c>
      <c r="F62" s="1">
        <v>0</v>
      </c>
      <c r="G62" s="1">
        <v>0</v>
      </c>
      <c r="H62" s="1">
        <v>0</v>
      </c>
      <c r="I62" s="1">
        <v>0</v>
      </c>
      <c r="J62" s="1">
        <v>0</v>
      </c>
      <c r="K62" s="1">
        <v>0</v>
      </c>
      <c r="L62" s="1">
        <v>0</v>
      </c>
      <c r="M62" s="1">
        <v>0</v>
      </c>
      <c r="N62" s="1">
        <v>0</v>
      </c>
      <c r="O62" s="1">
        <v>0</v>
      </c>
      <c r="P62" s="1">
        <v>0</v>
      </c>
      <c r="Q62" s="1">
        <v>0</v>
      </c>
      <c r="R62" s="1">
        <v>0</v>
      </c>
      <c r="S62" s="1">
        <v>0</v>
      </c>
      <c r="T62" s="1">
        <v>0</v>
      </c>
      <c r="U62" s="1">
        <v>0</v>
      </c>
      <c r="V62" s="1">
        <v>0</v>
      </c>
      <c r="W62" s="1">
        <v>0</v>
      </c>
      <c r="X62" s="1">
        <v>0</v>
      </c>
      <c r="Y62" s="1">
        <v>0</v>
      </c>
      <c r="Z62" s="1">
        <v>0</v>
      </c>
      <c r="AA62" s="1">
        <v>0</v>
      </c>
    </row>
    <row r="63" spans="1:27">
      <c r="A63" s="1" t="s">
        <v>2757</v>
      </c>
      <c r="B63" s="1" t="s">
        <v>407</v>
      </c>
      <c r="C63" s="1">
        <v>0</v>
      </c>
      <c r="D63" s="1">
        <v>0</v>
      </c>
      <c r="E63" s="1">
        <v>0</v>
      </c>
      <c r="F63" s="1">
        <v>0</v>
      </c>
      <c r="G63" s="1">
        <v>0</v>
      </c>
      <c r="H63" s="1">
        <v>0</v>
      </c>
      <c r="I63" s="1">
        <v>0</v>
      </c>
      <c r="J63" s="1">
        <v>0</v>
      </c>
      <c r="K63" s="1">
        <v>0</v>
      </c>
      <c r="L63" s="1">
        <v>0</v>
      </c>
      <c r="M63" s="1">
        <v>0</v>
      </c>
      <c r="N63" s="1">
        <v>0</v>
      </c>
      <c r="O63" s="1">
        <v>0</v>
      </c>
      <c r="P63" s="1">
        <v>0</v>
      </c>
      <c r="Q63" s="1">
        <v>0</v>
      </c>
      <c r="R63" s="1">
        <v>0</v>
      </c>
      <c r="S63" s="1">
        <v>0</v>
      </c>
      <c r="T63" s="1">
        <v>0</v>
      </c>
      <c r="U63" s="1">
        <v>0</v>
      </c>
      <c r="V63" s="1">
        <v>0</v>
      </c>
      <c r="W63" s="1">
        <v>0</v>
      </c>
      <c r="X63" s="1">
        <v>0</v>
      </c>
      <c r="Y63" s="1">
        <v>0</v>
      </c>
      <c r="Z63" s="1">
        <v>0</v>
      </c>
      <c r="AA63" s="1">
        <v>0</v>
      </c>
    </row>
    <row r="64" spans="1:27">
      <c r="A64" s="1" t="s">
        <v>408</v>
      </c>
      <c r="B64" s="1" t="s">
        <v>409</v>
      </c>
      <c r="C64" s="1">
        <v>0</v>
      </c>
      <c r="D64" s="1">
        <v>0</v>
      </c>
      <c r="E64" s="1">
        <v>0</v>
      </c>
      <c r="F64" s="1">
        <v>0</v>
      </c>
      <c r="G64" s="1">
        <v>0</v>
      </c>
      <c r="H64" s="1">
        <v>0</v>
      </c>
      <c r="I64" s="1">
        <v>0</v>
      </c>
      <c r="J64" s="1">
        <v>0</v>
      </c>
      <c r="K64" s="1">
        <v>0</v>
      </c>
      <c r="L64" s="1">
        <v>0</v>
      </c>
      <c r="M64" s="1">
        <v>0</v>
      </c>
      <c r="N64" s="1">
        <v>0</v>
      </c>
      <c r="O64" s="1">
        <v>0</v>
      </c>
      <c r="P64" s="1">
        <v>0</v>
      </c>
      <c r="Q64" s="1">
        <v>0</v>
      </c>
      <c r="R64" s="1">
        <v>0</v>
      </c>
      <c r="S64" s="1">
        <v>0</v>
      </c>
      <c r="T64" s="1">
        <v>0</v>
      </c>
      <c r="U64" s="1">
        <v>0</v>
      </c>
      <c r="V64" s="1">
        <v>0</v>
      </c>
      <c r="W64" s="1">
        <v>0</v>
      </c>
      <c r="X64" s="1">
        <v>0</v>
      </c>
      <c r="Y64" s="1">
        <v>0</v>
      </c>
      <c r="Z64" s="1">
        <v>0</v>
      </c>
      <c r="AA64" s="1">
        <v>0</v>
      </c>
    </row>
    <row r="65" spans="1:27">
      <c r="A65" s="1" t="s">
        <v>411</v>
      </c>
      <c r="B65" s="1" t="s">
        <v>412</v>
      </c>
      <c r="C65" s="1">
        <v>0</v>
      </c>
      <c r="D65" s="1">
        <v>0</v>
      </c>
      <c r="E65" s="1">
        <v>0</v>
      </c>
      <c r="F65" s="1">
        <v>0</v>
      </c>
      <c r="G65" s="1">
        <v>0</v>
      </c>
      <c r="H65" s="1">
        <v>0</v>
      </c>
      <c r="I65" s="1">
        <v>0</v>
      </c>
      <c r="J65" s="1">
        <v>0</v>
      </c>
      <c r="K65" s="1">
        <v>0</v>
      </c>
      <c r="L65" s="1">
        <v>0</v>
      </c>
      <c r="M65" s="1">
        <v>0</v>
      </c>
      <c r="N65" s="1">
        <v>0</v>
      </c>
      <c r="O65" s="1">
        <v>0</v>
      </c>
      <c r="P65" s="1">
        <v>0</v>
      </c>
      <c r="Q65" s="1">
        <v>0</v>
      </c>
      <c r="R65" s="1">
        <v>0</v>
      </c>
      <c r="S65" s="1">
        <v>0</v>
      </c>
      <c r="T65" s="1">
        <v>0</v>
      </c>
      <c r="U65" s="1">
        <v>0</v>
      </c>
      <c r="V65" s="1">
        <v>0</v>
      </c>
      <c r="W65" s="1">
        <v>0</v>
      </c>
      <c r="X65" s="1">
        <v>0</v>
      </c>
      <c r="Y65" s="1">
        <v>0</v>
      </c>
      <c r="Z65" s="1">
        <v>0</v>
      </c>
      <c r="AA65" s="1">
        <v>0</v>
      </c>
    </row>
    <row r="66" spans="1:27">
      <c r="A66" s="1" t="s">
        <v>413</v>
      </c>
      <c r="B66" s="1" t="s">
        <v>414</v>
      </c>
      <c r="C66" s="1">
        <v>0</v>
      </c>
      <c r="D66" s="1">
        <v>0</v>
      </c>
      <c r="E66" s="1">
        <v>0</v>
      </c>
      <c r="F66" s="1">
        <v>0</v>
      </c>
      <c r="G66" s="1">
        <v>0</v>
      </c>
      <c r="H66" s="1">
        <v>0</v>
      </c>
      <c r="I66" s="1">
        <v>0</v>
      </c>
      <c r="J66" s="1">
        <v>0</v>
      </c>
      <c r="K66" s="1">
        <v>0</v>
      </c>
      <c r="L66" s="1">
        <v>0</v>
      </c>
      <c r="M66" s="1">
        <v>0</v>
      </c>
      <c r="N66" s="1">
        <v>0</v>
      </c>
      <c r="O66" s="1">
        <v>0</v>
      </c>
      <c r="P66" s="1">
        <v>0</v>
      </c>
      <c r="Q66" s="1">
        <v>0</v>
      </c>
      <c r="R66" s="1">
        <v>0</v>
      </c>
      <c r="S66" s="1">
        <v>0</v>
      </c>
      <c r="T66" s="1">
        <v>0</v>
      </c>
      <c r="U66" s="1">
        <v>0</v>
      </c>
      <c r="V66" s="1">
        <v>0</v>
      </c>
      <c r="W66" s="1">
        <v>0</v>
      </c>
      <c r="X66" s="1">
        <v>0</v>
      </c>
      <c r="Y66" s="1">
        <v>0</v>
      </c>
      <c r="Z66" s="1">
        <v>0</v>
      </c>
      <c r="AA66" s="1">
        <v>0</v>
      </c>
    </row>
    <row r="67" spans="1:27">
      <c r="A67" s="1" t="s">
        <v>577</v>
      </c>
      <c r="B67" s="1" t="s">
        <v>416</v>
      </c>
      <c r="C67" s="1">
        <v>0</v>
      </c>
      <c r="D67" s="1">
        <v>0</v>
      </c>
      <c r="E67" s="1">
        <v>0</v>
      </c>
      <c r="F67" s="1">
        <v>0</v>
      </c>
      <c r="G67" s="1">
        <v>0</v>
      </c>
      <c r="H67" s="1">
        <v>0</v>
      </c>
      <c r="I67" s="1">
        <v>0</v>
      </c>
      <c r="J67" s="1">
        <v>0</v>
      </c>
      <c r="K67" s="1">
        <v>0</v>
      </c>
      <c r="L67" s="1">
        <v>0</v>
      </c>
      <c r="M67" s="1">
        <v>0</v>
      </c>
      <c r="N67" s="1">
        <v>0</v>
      </c>
      <c r="O67" s="1">
        <v>0</v>
      </c>
      <c r="P67" s="1">
        <v>0</v>
      </c>
      <c r="Q67" s="1">
        <v>0</v>
      </c>
      <c r="R67" s="1">
        <v>0</v>
      </c>
      <c r="S67" s="1">
        <v>0</v>
      </c>
      <c r="T67" s="1">
        <v>0</v>
      </c>
      <c r="U67" s="1">
        <v>0</v>
      </c>
      <c r="V67" s="1">
        <v>0</v>
      </c>
      <c r="W67" s="1">
        <v>0</v>
      </c>
      <c r="X67" s="1">
        <v>0</v>
      </c>
      <c r="Y67" s="1">
        <v>0</v>
      </c>
      <c r="Z67" s="1">
        <v>0</v>
      </c>
      <c r="AA67" s="1">
        <v>0</v>
      </c>
    </row>
    <row r="68" spans="1:27">
      <c r="A68" s="1" t="s">
        <v>578</v>
      </c>
      <c r="B68" s="1" t="s">
        <v>418</v>
      </c>
      <c r="C68" s="1">
        <v>0</v>
      </c>
      <c r="D68" s="1">
        <v>0</v>
      </c>
      <c r="E68" s="1">
        <v>0</v>
      </c>
      <c r="F68" s="1">
        <v>0</v>
      </c>
      <c r="G68" s="1">
        <v>0</v>
      </c>
      <c r="H68" s="1">
        <v>0</v>
      </c>
      <c r="I68" s="1">
        <v>0</v>
      </c>
      <c r="J68" s="1">
        <v>0</v>
      </c>
      <c r="K68" s="1">
        <v>0</v>
      </c>
      <c r="L68" s="1">
        <v>0</v>
      </c>
      <c r="M68" s="1">
        <v>0</v>
      </c>
      <c r="N68" s="1">
        <v>0</v>
      </c>
      <c r="O68" s="1">
        <v>0</v>
      </c>
      <c r="P68" s="1">
        <v>0</v>
      </c>
      <c r="Q68" s="1">
        <v>0</v>
      </c>
      <c r="R68" s="1">
        <v>0</v>
      </c>
      <c r="S68" s="1">
        <v>0</v>
      </c>
      <c r="T68" s="1">
        <v>0</v>
      </c>
      <c r="U68" s="1">
        <v>0</v>
      </c>
      <c r="V68" s="1">
        <v>0</v>
      </c>
      <c r="W68" s="1">
        <v>0</v>
      </c>
      <c r="X68" s="1">
        <v>0</v>
      </c>
      <c r="Y68" s="1">
        <v>0</v>
      </c>
      <c r="Z68" s="1">
        <v>0</v>
      </c>
      <c r="AA68" s="1">
        <v>0</v>
      </c>
    </row>
    <row r="69" spans="1:27">
      <c r="A69" s="1" t="s">
        <v>419</v>
      </c>
      <c r="B69" s="1" t="s">
        <v>420</v>
      </c>
      <c r="C69" s="1">
        <v>0</v>
      </c>
      <c r="D69" s="1">
        <v>0</v>
      </c>
      <c r="E69" s="1">
        <v>0</v>
      </c>
      <c r="F69" s="1">
        <v>0</v>
      </c>
      <c r="G69" s="1">
        <v>0</v>
      </c>
      <c r="H69" s="1">
        <v>0</v>
      </c>
      <c r="I69" s="1">
        <v>0</v>
      </c>
      <c r="J69" s="1">
        <v>0</v>
      </c>
      <c r="K69" s="1">
        <v>0</v>
      </c>
      <c r="L69" s="1">
        <v>0</v>
      </c>
      <c r="M69" s="1">
        <v>0</v>
      </c>
      <c r="N69" s="1">
        <v>0</v>
      </c>
      <c r="O69" s="1">
        <v>0</v>
      </c>
      <c r="P69" s="1">
        <v>0</v>
      </c>
      <c r="Q69" s="1">
        <v>0</v>
      </c>
      <c r="R69" s="1">
        <v>0</v>
      </c>
      <c r="S69" s="1">
        <v>0</v>
      </c>
      <c r="T69" s="1">
        <v>0</v>
      </c>
      <c r="U69" s="1">
        <v>0</v>
      </c>
      <c r="V69" s="1">
        <v>0</v>
      </c>
      <c r="W69" s="1">
        <v>0</v>
      </c>
      <c r="X69" s="1">
        <v>0</v>
      </c>
      <c r="Y69" s="1">
        <v>0</v>
      </c>
      <c r="Z69" s="1">
        <v>0</v>
      </c>
      <c r="AA69" s="1">
        <v>0</v>
      </c>
    </row>
    <row r="70" spans="1:27">
      <c r="A70" s="1" t="s">
        <v>421</v>
      </c>
      <c r="B70" s="1" t="s">
        <v>422</v>
      </c>
      <c r="C70" s="1">
        <v>0</v>
      </c>
      <c r="D70" s="1">
        <v>0</v>
      </c>
      <c r="E70" s="1">
        <v>0</v>
      </c>
      <c r="F70" s="1">
        <v>0</v>
      </c>
      <c r="G70" s="1">
        <v>0</v>
      </c>
      <c r="H70" s="1">
        <v>0</v>
      </c>
      <c r="I70" s="1">
        <v>0</v>
      </c>
      <c r="J70" s="1">
        <v>0</v>
      </c>
      <c r="K70" s="1">
        <v>0</v>
      </c>
      <c r="L70" s="1">
        <v>0</v>
      </c>
      <c r="M70" s="1">
        <v>0</v>
      </c>
      <c r="N70" s="1">
        <v>0</v>
      </c>
      <c r="O70" s="1">
        <v>0</v>
      </c>
      <c r="P70" s="1">
        <v>0</v>
      </c>
      <c r="Q70" s="1">
        <v>0</v>
      </c>
      <c r="R70" s="1">
        <v>0</v>
      </c>
      <c r="S70" s="1">
        <v>0</v>
      </c>
      <c r="T70" s="1">
        <v>0</v>
      </c>
      <c r="U70" s="1">
        <v>0</v>
      </c>
      <c r="V70" s="1">
        <v>0</v>
      </c>
      <c r="W70" s="1">
        <v>0</v>
      </c>
      <c r="X70" s="1">
        <v>0</v>
      </c>
      <c r="Y70" s="1">
        <v>0</v>
      </c>
      <c r="Z70" s="1">
        <v>0</v>
      </c>
      <c r="AA70" s="1">
        <v>0</v>
      </c>
    </row>
    <row r="71" spans="1:27">
      <c r="A71" s="1" t="s">
        <v>423</v>
      </c>
      <c r="B71" s="1" t="s">
        <v>424</v>
      </c>
      <c r="C71" s="1">
        <v>0</v>
      </c>
      <c r="D71" s="1">
        <v>0</v>
      </c>
      <c r="E71" s="1">
        <v>0</v>
      </c>
      <c r="F71" s="1">
        <v>0</v>
      </c>
      <c r="G71" s="1">
        <v>0</v>
      </c>
      <c r="H71" s="1">
        <v>0</v>
      </c>
      <c r="I71" s="1">
        <v>0</v>
      </c>
      <c r="J71" s="1">
        <v>0</v>
      </c>
      <c r="K71" s="1">
        <v>0</v>
      </c>
      <c r="L71" s="1">
        <v>0</v>
      </c>
      <c r="M71" s="1">
        <v>0</v>
      </c>
      <c r="N71" s="1">
        <v>0</v>
      </c>
      <c r="O71" s="1">
        <v>0</v>
      </c>
      <c r="P71" s="1">
        <v>0</v>
      </c>
      <c r="Q71" s="1">
        <v>0</v>
      </c>
      <c r="R71" s="1">
        <v>0</v>
      </c>
      <c r="S71" s="1">
        <v>0</v>
      </c>
      <c r="T71" s="1">
        <v>0</v>
      </c>
      <c r="U71" s="1">
        <v>0</v>
      </c>
      <c r="V71" s="1">
        <v>0</v>
      </c>
      <c r="W71" s="1">
        <v>0</v>
      </c>
      <c r="X71" s="1">
        <v>0</v>
      </c>
      <c r="Y71" s="1">
        <v>0</v>
      </c>
      <c r="Z71" s="1">
        <v>0</v>
      </c>
      <c r="AA71" s="1">
        <v>0</v>
      </c>
    </row>
    <row r="72" spans="1:27">
      <c r="A72" s="1" t="s">
        <v>425</v>
      </c>
      <c r="B72" s="1" t="s">
        <v>426</v>
      </c>
      <c r="C72" s="1">
        <v>0</v>
      </c>
      <c r="D72" s="1">
        <v>0</v>
      </c>
      <c r="E72" s="1">
        <v>0</v>
      </c>
      <c r="F72" s="1">
        <v>0</v>
      </c>
      <c r="G72" s="1">
        <v>0</v>
      </c>
      <c r="H72" s="1">
        <v>0</v>
      </c>
      <c r="I72" s="1">
        <v>0</v>
      </c>
      <c r="J72" s="1">
        <v>0</v>
      </c>
      <c r="K72" s="1">
        <v>0</v>
      </c>
      <c r="L72" s="1">
        <v>0</v>
      </c>
      <c r="M72" s="1">
        <v>0</v>
      </c>
      <c r="N72" s="1">
        <v>0</v>
      </c>
      <c r="O72" s="1">
        <v>0</v>
      </c>
      <c r="P72" s="1">
        <v>0</v>
      </c>
      <c r="Q72" s="1">
        <v>0</v>
      </c>
      <c r="R72" s="1">
        <v>0</v>
      </c>
      <c r="S72" s="1">
        <v>0</v>
      </c>
      <c r="T72" s="1">
        <v>0</v>
      </c>
      <c r="U72" s="1">
        <v>0</v>
      </c>
      <c r="V72" s="1">
        <v>0</v>
      </c>
      <c r="W72" s="1">
        <v>0</v>
      </c>
      <c r="X72" s="1">
        <v>0</v>
      </c>
      <c r="Y72" s="1">
        <v>0</v>
      </c>
      <c r="Z72" s="1">
        <v>0</v>
      </c>
      <c r="AA72" s="1">
        <v>0</v>
      </c>
    </row>
    <row r="73" spans="1:27">
      <c r="A73" s="1" t="s">
        <v>427</v>
      </c>
      <c r="B73" s="1" t="s">
        <v>428</v>
      </c>
      <c r="C73" s="1">
        <v>0</v>
      </c>
      <c r="D73" s="1">
        <v>0</v>
      </c>
      <c r="E73" s="1">
        <v>0</v>
      </c>
      <c r="F73" s="1">
        <v>0</v>
      </c>
      <c r="G73" s="1">
        <v>0</v>
      </c>
      <c r="H73" s="1">
        <v>0</v>
      </c>
      <c r="I73" s="1">
        <v>0</v>
      </c>
      <c r="J73" s="1">
        <v>0</v>
      </c>
      <c r="K73" s="1">
        <v>0</v>
      </c>
      <c r="L73" s="1">
        <v>0</v>
      </c>
      <c r="M73" s="1">
        <v>0</v>
      </c>
      <c r="N73" s="1">
        <v>0</v>
      </c>
      <c r="O73" s="1">
        <v>0</v>
      </c>
      <c r="P73" s="1">
        <v>0</v>
      </c>
      <c r="Q73" s="1">
        <v>0</v>
      </c>
      <c r="R73" s="1">
        <v>0</v>
      </c>
      <c r="S73" s="1">
        <v>0</v>
      </c>
      <c r="T73" s="1">
        <v>0</v>
      </c>
      <c r="U73" s="1">
        <v>0</v>
      </c>
      <c r="V73" s="1">
        <v>0</v>
      </c>
      <c r="W73" s="1">
        <v>0</v>
      </c>
      <c r="X73" s="1">
        <v>0</v>
      </c>
      <c r="Y73" s="1">
        <v>0</v>
      </c>
      <c r="Z73" s="1">
        <v>0</v>
      </c>
      <c r="AA73" s="1">
        <v>0</v>
      </c>
    </row>
    <row r="74" spans="1:27">
      <c r="A74" s="1" t="s">
        <v>429</v>
      </c>
      <c r="B74" s="1" t="s">
        <v>430</v>
      </c>
      <c r="C74" s="1">
        <v>0</v>
      </c>
      <c r="D74" s="1">
        <v>0</v>
      </c>
      <c r="E74" s="1">
        <v>0</v>
      </c>
      <c r="F74" s="1">
        <v>0</v>
      </c>
      <c r="G74" s="1">
        <v>0</v>
      </c>
      <c r="H74" s="1">
        <v>0</v>
      </c>
      <c r="I74" s="1">
        <v>0</v>
      </c>
      <c r="J74" s="1">
        <v>0</v>
      </c>
      <c r="K74" s="1">
        <v>0</v>
      </c>
      <c r="L74" s="1">
        <v>0</v>
      </c>
      <c r="M74" s="1">
        <v>0</v>
      </c>
      <c r="N74" s="1">
        <v>0</v>
      </c>
      <c r="O74" s="1">
        <v>0</v>
      </c>
      <c r="P74" s="1">
        <v>0</v>
      </c>
      <c r="Q74" s="1">
        <v>0</v>
      </c>
      <c r="R74" s="1">
        <v>0</v>
      </c>
      <c r="S74" s="1">
        <v>0</v>
      </c>
      <c r="T74" s="1">
        <v>0</v>
      </c>
      <c r="U74" s="1">
        <v>0</v>
      </c>
      <c r="V74" s="1">
        <v>0</v>
      </c>
      <c r="W74" s="1">
        <v>0</v>
      </c>
      <c r="X74" s="1">
        <v>0</v>
      </c>
      <c r="Y74" s="1">
        <v>0</v>
      </c>
      <c r="Z74" s="1">
        <v>0</v>
      </c>
      <c r="AA74" s="1">
        <v>0</v>
      </c>
    </row>
    <row r="75" spans="1:27">
      <c r="A75" s="1" t="s">
        <v>431</v>
      </c>
      <c r="B75" s="1" t="s">
        <v>432</v>
      </c>
      <c r="C75" s="1">
        <v>0</v>
      </c>
      <c r="D75" s="1">
        <v>0</v>
      </c>
      <c r="E75" s="1">
        <v>0</v>
      </c>
      <c r="F75" s="1">
        <v>0</v>
      </c>
      <c r="G75" s="1">
        <v>0</v>
      </c>
      <c r="H75" s="1">
        <v>0</v>
      </c>
      <c r="I75" s="1">
        <v>0</v>
      </c>
      <c r="J75" s="1">
        <v>0</v>
      </c>
      <c r="K75" s="1">
        <v>0</v>
      </c>
      <c r="L75" s="1">
        <v>0</v>
      </c>
      <c r="M75" s="1">
        <v>0</v>
      </c>
      <c r="N75" s="1">
        <v>0</v>
      </c>
      <c r="O75" s="1">
        <v>0</v>
      </c>
      <c r="P75" s="1">
        <v>0</v>
      </c>
      <c r="Q75" s="1">
        <v>0</v>
      </c>
      <c r="R75" s="1">
        <v>0</v>
      </c>
      <c r="S75" s="1">
        <v>0</v>
      </c>
      <c r="T75" s="1">
        <v>0</v>
      </c>
      <c r="U75" s="1">
        <v>0</v>
      </c>
      <c r="V75" s="1">
        <v>0</v>
      </c>
      <c r="W75" s="1">
        <v>0</v>
      </c>
      <c r="X75" s="1">
        <v>0</v>
      </c>
      <c r="Y75" s="1">
        <v>0</v>
      </c>
      <c r="Z75" s="1">
        <v>0</v>
      </c>
      <c r="AA75" s="1">
        <v>0</v>
      </c>
    </row>
    <row r="76" spans="1:27">
      <c r="A76" s="1" t="s">
        <v>433</v>
      </c>
      <c r="B76" s="1" t="s">
        <v>434</v>
      </c>
      <c r="C76" s="1">
        <v>0</v>
      </c>
      <c r="D76" s="1">
        <v>0</v>
      </c>
      <c r="E76" s="1">
        <v>0</v>
      </c>
      <c r="F76" s="1">
        <v>0</v>
      </c>
      <c r="G76" s="1">
        <v>0</v>
      </c>
      <c r="H76" s="1">
        <v>0</v>
      </c>
      <c r="I76" s="1">
        <v>0</v>
      </c>
      <c r="J76" s="1">
        <v>0</v>
      </c>
      <c r="K76" s="1">
        <v>0</v>
      </c>
      <c r="L76" s="1">
        <v>0</v>
      </c>
      <c r="M76" s="1">
        <v>0</v>
      </c>
      <c r="N76" s="1">
        <v>0</v>
      </c>
      <c r="O76" s="1">
        <v>0</v>
      </c>
      <c r="P76" s="1">
        <v>0</v>
      </c>
      <c r="Q76" s="1">
        <v>0</v>
      </c>
      <c r="R76" s="1">
        <v>0</v>
      </c>
      <c r="S76" s="1">
        <v>0</v>
      </c>
      <c r="T76" s="1">
        <v>0</v>
      </c>
      <c r="U76" s="1">
        <v>0</v>
      </c>
      <c r="V76" s="1">
        <v>0</v>
      </c>
      <c r="W76" s="1">
        <v>0</v>
      </c>
      <c r="X76" s="1">
        <v>0</v>
      </c>
      <c r="Y76" s="1">
        <v>0</v>
      </c>
      <c r="Z76" s="1">
        <v>0</v>
      </c>
      <c r="AA76" s="1">
        <v>0</v>
      </c>
    </row>
    <row r="77" spans="1:27">
      <c r="A77" s="1" t="s">
        <v>435</v>
      </c>
      <c r="B77" s="1" t="s">
        <v>436</v>
      </c>
      <c r="C77" s="1">
        <v>0</v>
      </c>
      <c r="D77" s="1">
        <v>0</v>
      </c>
      <c r="E77" s="1">
        <v>0</v>
      </c>
      <c r="F77" s="1">
        <v>0</v>
      </c>
      <c r="G77" s="1">
        <v>0</v>
      </c>
      <c r="H77" s="1">
        <v>0</v>
      </c>
      <c r="I77" s="1">
        <v>0</v>
      </c>
      <c r="J77" s="1">
        <v>0</v>
      </c>
      <c r="K77" s="1">
        <v>0</v>
      </c>
      <c r="L77" s="1">
        <v>0</v>
      </c>
      <c r="M77" s="1">
        <v>0</v>
      </c>
      <c r="N77" s="1">
        <v>0</v>
      </c>
      <c r="O77" s="1">
        <v>0</v>
      </c>
      <c r="P77" s="1">
        <v>0</v>
      </c>
      <c r="Q77" s="1">
        <v>0</v>
      </c>
      <c r="R77" s="1">
        <v>0</v>
      </c>
      <c r="S77" s="1">
        <v>0</v>
      </c>
      <c r="T77" s="1">
        <v>0</v>
      </c>
      <c r="U77" s="1">
        <v>0</v>
      </c>
      <c r="V77" s="1">
        <v>0</v>
      </c>
      <c r="W77" s="1">
        <v>0</v>
      </c>
      <c r="X77" s="1">
        <v>0</v>
      </c>
      <c r="Y77" s="1">
        <v>0</v>
      </c>
      <c r="Z77" s="1">
        <v>0</v>
      </c>
      <c r="AA77" s="1">
        <v>0</v>
      </c>
    </row>
    <row r="78" spans="1:27">
      <c r="A78" s="1" t="s">
        <v>579</v>
      </c>
      <c r="B78" s="1" t="s">
        <v>438</v>
      </c>
      <c r="C78" s="1">
        <v>0</v>
      </c>
      <c r="D78" s="1">
        <v>0</v>
      </c>
      <c r="E78" s="1">
        <v>0</v>
      </c>
      <c r="F78" s="1">
        <v>0</v>
      </c>
      <c r="G78" s="1">
        <v>0</v>
      </c>
      <c r="H78" s="1">
        <v>0</v>
      </c>
      <c r="I78" s="1">
        <v>0</v>
      </c>
      <c r="J78" s="1">
        <v>0</v>
      </c>
      <c r="K78" s="1">
        <v>0</v>
      </c>
      <c r="L78" s="1">
        <v>0</v>
      </c>
      <c r="M78" s="1">
        <v>0</v>
      </c>
      <c r="N78" s="1">
        <v>0</v>
      </c>
      <c r="O78" s="1">
        <v>0</v>
      </c>
      <c r="P78" s="1">
        <v>0</v>
      </c>
      <c r="Q78" s="1">
        <v>0</v>
      </c>
      <c r="R78" s="1">
        <v>0</v>
      </c>
      <c r="S78" s="1">
        <v>0</v>
      </c>
      <c r="T78" s="1">
        <v>0</v>
      </c>
      <c r="U78" s="1">
        <v>0</v>
      </c>
      <c r="V78" s="1">
        <v>0</v>
      </c>
      <c r="W78" s="1">
        <v>0</v>
      </c>
      <c r="X78" s="1">
        <v>0</v>
      </c>
      <c r="Y78" s="1">
        <v>0</v>
      </c>
      <c r="Z78" s="1">
        <v>0</v>
      </c>
      <c r="AA78" s="1">
        <v>0</v>
      </c>
    </row>
    <row r="79" spans="1:27">
      <c r="A79" s="1" t="s">
        <v>580</v>
      </c>
      <c r="B79" s="1" t="s">
        <v>440</v>
      </c>
      <c r="C79" s="1">
        <v>0</v>
      </c>
      <c r="D79" s="1">
        <v>0</v>
      </c>
      <c r="E79" s="1">
        <v>0</v>
      </c>
      <c r="F79" s="1">
        <v>0</v>
      </c>
      <c r="G79" s="1">
        <v>0</v>
      </c>
      <c r="H79" s="1">
        <v>0</v>
      </c>
      <c r="I79" s="1">
        <v>0</v>
      </c>
      <c r="J79" s="1">
        <v>0</v>
      </c>
      <c r="K79" s="1">
        <v>0</v>
      </c>
      <c r="L79" s="1">
        <v>0</v>
      </c>
      <c r="M79" s="1">
        <v>0</v>
      </c>
      <c r="N79" s="1">
        <v>0</v>
      </c>
      <c r="O79" s="1">
        <v>0</v>
      </c>
      <c r="P79" s="1">
        <v>0</v>
      </c>
      <c r="Q79" s="1">
        <v>0</v>
      </c>
      <c r="R79" s="1">
        <v>0</v>
      </c>
      <c r="S79" s="1">
        <v>0</v>
      </c>
      <c r="T79" s="1">
        <v>0</v>
      </c>
      <c r="U79" s="1">
        <v>0</v>
      </c>
      <c r="V79" s="1">
        <v>0</v>
      </c>
      <c r="W79" s="1">
        <v>0</v>
      </c>
      <c r="X79" s="1">
        <v>0</v>
      </c>
      <c r="Y79" s="1">
        <v>0</v>
      </c>
      <c r="Z79" s="1">
        <v>0</v>
      </c>
      <c r="AA79" s="1">
        <v>0</v>
      </c>
    </row>
    <row r="80" spans="1:27">
      <c r="A80" s="1" t="s">
        <v>441</v>
      </c>
      <c r="B80" s="1" t="s">
        <v>442</v>
      </c>
      <c r="C80" s="1">
        <v>0</v>
      </c>
      <c r="D80" s="1">
        <v>0</v>
      </c>
      <c r="E80" s="1">
        <v>0</v>
      </c>
      <c r="F80" s="1">
        <v>0</v>
      </c>
      <c r="G80" s="1">
        <v>0</v>
      </c>
      <c r="H80" s="1">
        <v>0</v>
      </c>
      <c r="I80" s="1">
        <v>0</v>
      </c>
      <c r="J80" s="1">
        <v>0</v>
      </c>
      <c r="K80" s="1">
        <v>0</v>
      </c>
      <c r="L80" s="1">
        <v>0</v>
      </c>
      <c r="M80" s="1">
        <v>0</v>
      </c>
      <c r="N80" s="1">
        <v>0</v>
      </c>
      <c r="O80" s="1">
        <v>0</v>
      </c>
      <c r="P80" s="1">
        <v>0</v>
      </c>
      <c r="Q80" s="1">
        <v>0</v>
      </c>
      <c r="R80" s="1">
        <v>0</v>
      </c>
      <c r="S80" s="1">
        <v>0</v>
      </c>
      <c r="T80" s="1">
        <v>0</v>
      </c>
      <c r="U80" s="1">
        <v>0</v>
      </c>
      <c r="V80" s="1">
        <v>0</v>
      </c>
      <c r="W80" s="1">
        <v>0</v>
      </c>
      <c r="X80" s="1">
        <v>0</v>
      </c>
      <c r="Y80" s="1">
        <v>0</v>
      </c>
      <c r="Z80" s="1">
        <v>0</v>
      </c>
      <c r="AA80" s="1">
        <v>0</v>
      </c>
    </row>
    <row r="81" spans="1:27">
      <c r="A81" s="1" t="s">
        <v>443</v>
      </c>
      <c r="B81" s="1" t="s">
        <v>444</v>
      </c>
      <c r="C81" s="1">
        <v>0</v>
      </c>
      <c r="D81" s="1">
        <v>0</v>
      </c>
      <c r="E81" s="1">
        <v>0</v>
      </c>
      <c r="F81" s="1">
        <v>0</v>
      </c>
      <c r="G81" s="1">
        <v>0</v>
      </c>
      <c r="H81" s="1">
        <v>0</v>
      </c>
      <c r="I81" s="1">
        <v>0</v>
      </c>
      <c r="J81" s="1">
        <v>0</v>
      </c>
      <c r="K81" s="1">
        <v>0</v>
      </c>
      <c r="L81" s="1">
        <v>0</v>
      </c>
      <c r="M81" s="1">
        <v>0</v>
      </c>
      <c r="N81" s="1">
        <v>0</v>
      </c>
      <c r="O81" s="1">
        <v>0</v>
      </c>
      <c r="P81" s="1">
        <v>0</v>
      </c>
      <c r="Q81" s="1">
        <v>0</v>
      </c>
      <c r="R81" s="1">
        <v>0</v>
      </c>
      <c r="S81" s="1">
        <v>0</v>
      </c>
      <c r="T81" s="1">
        <v>0</v>
      </c>
      <c r="U81" s="1">
        <v>0</v>
      </c>
      <c r="V81" s="1">
        <v>0</v>
      </c>
      <c r="W81" s="1">
        <v>0</v>
      </c>
      <c r="X81" s="1">
        <v>0</v>
      </c>
      <c r="Y81" s="1">
        <v>0</v>
      </c>
      <c r="Z81" s="1">
        <v>0</v>
      </c>
      <c r="AA81" s="1">
        <v>0</v>
      </c>
    </row>
    <row r="82" spans="1:27">
      <c r="A82" s="1" t="s">
        <v>445</v>
      </c>
      <c r="B82" s="1" t="s">
        <v>446</v>
      </c>
      <c r="C82" s="1">
        <v>0</v>
      </c>
      <c r="D82" s="1">
        <v>0</v>
      </c>
      <c r="E82" s="1">
        <v>0</v>
      </c>
      <c r="F82" s="1">
        <v>0</v>
      </c>
      <c r="G82" s="1">
        <v>0</v>
      </c>
      <c r="H82" s="1">
        <v>0</v>
      </c>
      <c r="I82" s="1">
        <v>0</v>
      </c>
      <c r="J82" s="1">
        <v>0</v>
      </c>
      <c r="K82" s="1">
        <v>0</v>
      </c>
      <c r="L82" s="1">
        <v>0</v>
      </c>
      <c r="M82" s="1">
        <v>0</v>
      </c>
      <c r="N82" s="1">
        <v>0</v>
      </c>
      <c r="O82" s="1">
        <v>0</v>
      </c>
      <c r="P82" s="1">
        <v>0</v>
      </c>
      <c r="Q82" s="1">
        <v>0</v>
      </c>
      <c r="R82" s="1">
        <v>0</v>
      </c>
      <c r="S82" s="1">
        <v>0</v>
      </c>
      <c r="T82" s="1">
        <v>0</v>
      </c>
      <c r="U82" s="1">
        <v>0</v>
      </c>
      <c r="V82" s="1">
        <v>0</v>
      </c>
      <c r="W82" s="1">
        <v>0</v>
      </c>
      <c r="X82" s="1">
        <v>0</v>
      </c>
      <c r="Y82" s="1">
        <v>0</v>
      </c>
      <c r="Z82" s="1">
        <v>0</v>
      </c>
      <c r="AA82" s="1">
        <v>0</v>
      </c>
    </row>
    <row r="83" spans="1:27">
      <c r="A83" s="1" t="s">
        <v>447</v>
      </c>
      <c r="B83" s="1" t="s">
        <v>448</v>
      </c>
      <c r="C83" s="1">
        <v>0</v>
      </c>
      <c r="D83" s="1">
        <v>0</v>
      </c>
      <c r="E83" s="1">
        <v>0</v>
      </c>
      <c r="F83" s="1">
        <v>0</v>
      </c>
      <c r="G83" s="1">
        <v>0</v>
      </c>
      <c r="H83" s="1">
        <v>0</v>
      </c>
      <c r="I83" s="1">
        <v>0</v>
      </c>
      <c r="J83" s="1">
        <v>0</v>
      </c>
      <c r="K83" s="1">
        <v>0</v>
      </c>
      <c r="L83" s="1">
        <v>0</v>
      </c>
      <c r="M83" s="1">
        <v>0</v>
      </c>
      <c r="N83" s="1">
        <v>0</v>
      </c>
      <c r="O83" s="1">
        <v>0</v>
      </c>
      <c r="P83" s="1">
        <v>0</v>
      </c>
      <c r="Q83" s="1">
        <v>0</v>
      </c>
      <c r="R83" s="1">
        <v>0</v>
      </c>
      <c r="S83" s="1">
        <v>0</v>
      </c>
      <c r="T83" s="1">
        <v>0</v>
      </c>
      <c r="U83" s="1">
        <v>0</v>
      </c>
      <c r="V83" s="1">
        <v>0</v>
      </c>
      <c r="W83" s="1">
        <v>0</v>
      </c>
      <c r="X83" s="1">
        <v>0</v>
      </c>
      <c r="Y83" s="1">
        <v>0</v>
      </c>
      <c r="Z83" s="1">
        <v>0</v>
      </c>
      <c r="AA83" s="1">
        <v>0</v>
      </c>
    </row>
    <row r="84" spans="1:27">
      <c r="A84" s="1" t="s">
        <v>2758</v>
      </c>
      <c r="B84" s="1" t="s">
        <v>450</v>
      </c>
      <c r="C84" s="1">
        <v>0</v>
      </c>
      <c r="D84" s="1">
        <v>0</v>
      </c>
      <c r="E84" s="1">
        <v>0</v>
      </c>
      <c r="F84" s="1">
        <v>0</v>
      </c>
      <c r="G84" s="1">
        <v>0</v>
      </c>
      <c r="H84" s="1">
        <v>0</v>
      </c>
      <c r="I84" s="1">
        <v>0</v>
      </c>
      <c r="J84" s="1">
        <v>0</v>
      </c>
      <c r="K84" s="1">
        <v>0</v>
      </c>
      <c r="L84" s="1">
        <v>0</v>
      </c>
      <c r="M84" s="1">
        <v>0</v>
      </c>
      <c r="N84" s="1">
        <v>0</v>
      </c>
      <c r="O84" s="1">
        <v>0</v>
      </c>
      <c r="P84" s="1">
        <v>0</v>
      </c>
      <c r="Q84" s="1">
        <v>0</v>
      </c>
      <c r="R84" s="1">
        <v>0</v>
      </c>
      <c r="S84" s="1">
        <v>0</v>
      </c>
      <c r="T84" s="1">
        <v>0</v>
      </c>
      <c r="U84" s="1">
        <v>0</v>
      </c>
      <c r="V84" s="1">
        <v>0</v>
      </c>
      <c r="W84" s="1">
        <v>0</v>
      </c>
      <c r="X84" s="1">
        <v>0</v>
      </c>
      <c r="Y84" s="1">
        <v>0</v>
      </c>
      <c r="Z84" s="1">
        <v>0</v>
      </c>
      <c r="AA84" s="1">
        <v>0</v>
      </c>
    </row>
    <row r="85" spans="1:27">
      <c r="A85" s="1" t="s">
        <v>451</v>
      </c>
      <c r="B85" s="1" t="s">
        <v>452</v>
      </c>
      <c r="C85" s="1">
        <v>0</v>
      </c>
      <c r="D85" s="1">
        <v>0</v>
      </c>
      <c r="E85" s="1">
        <v>0</v>
      </c>
      <c r="F85" s="1">
        <v>0</v>
      </c>
      <c r="G85" s="1">
        <v>0</v>
      </c>
      <c r="H85" s="1">
        <v>0</v>
      </c>
      <c r="I85" s="1">
        <v>0</v>
      </c>
      <c r="J85" s="1">
        <v>0</v>
      </c>
      <c r="K85" s="1">
        <v>0</v>
      </c>
      <c r="L85" s="1">
        <v>0</v>
      </c>
      <c r="M85" s="1">
        <v>0</v>
      </c>
      <c r="N85" s="1">
        <v>0</v>
      </c>
      <c r="O85" s="1">
        <v>0</v>
      </c>
      <c r="P85" s="1">
        <v>0</v>
      </c>
      <c r="Q85" s="1">
        <v>0</v>
      </c>
      <c r="R85" s="1">
        <v>0</v>
      </c>
      <c r="S85" s="1">
        <v>0</v>
      </c>
      <c r="T85" s="1">
        <v>0</v>
      </c>
      <c r="U85" s="1">
        <v>0</v>
      </c>
      <c r="V85" s="1">
        <v>0</v>
      </c>
      <c r="W85" s="1">
        <v>0</v>
      </c>
      <c r="X85" s="1">
        <v>0</v>
      </c>
      <c r="Y85" s="1">
        <v>0</v>
      </c>
      <c r="Z85" s="1">
        <v>0</v>
      </c>
      <c r="AA85" s="1">
        <v>0</v>
      </c>
    </row>
    <row r="86" spans="1:27">
      <c r="A86" s="1" t="s">
        <v>453</v>
      </c>
      <c r="B86" s="1" t="s">
        <v>454</v>
      </c>
      <c r="C86" s="1">
        <v>0</v>
      </c>
      <c r="D86" s="1">
        <v>0</v>
      </c>
      <c r="E86" s="1">
        <v>0</v>
      </c>
      <c r="F86" s="1">
        <v>0</v>
      </c>
      <c r="G86" s="1">
        <v>0</v>
      </c>
      <c r="H86" s="1">
        <v>0</v>
      </c>
      <c r="I86" s="1">
        <v>0</v>
      </c>
      <c r="J86" s="1">
        <v>0</v>
      </c>
      <c r="K86" s="1">
        <v>0</v>
      </c>
      <c r="L86" s="1">
        <v>0</v>
      </c>
      <c r="M86" s="1">
        <v>0</v>
      </c>
      <c r="N86" s="1">
        <v>0</v>
      </c>
      <c r="O86" s="1">
        <v>0</v>
      </c>
      <c r="P86" s="1">
        <v>0</v>
      </c>
      <c r="Q86" s="1">
        <v>0</v>
      </c>
      <c r="R86" s="1">
        <v>0</v>
      </c>
      <c r="S86" s="1">
        <v>0</v>
      </c>
      <c r="T86" s="1">
        <v>0</v>
      </c>
      <c r="U86" s="1">
        <v>0</v>
      </c>
      <c r="V86" s="1">
        <v>0</v>
      </c>
      <c r="W86" s="1">
        <v>0</v>
      </c>
      <c r="X86" s="1">
        <v>0</v>
      </c>
      <c r="Y86" s="1">
        <v>0</v>
      </c>
      <c r="Z86" s="1">
        <v>0</v>
      </c>
      <c r="AA86" s="1">
        <v>0</v>
      </c>
    </row>
    <row r="87" spans="1:27">
      <c r="A87" s="1" t="s">
        <v>455</v>
      </c>
      <c r="B87" s="1" t="s">
        <v>456</v>
      </c>
      <c r="C87" s="1">
        <v>0</v>
      </c>
      <c r="D87" s="1">
        <v>0</v>
      </c>
      <c r="E87" s="1">
        <v>0</v>
      </c>
      <c r="F87" s="1">
        <v>0</v>
      </c>
      <c r="G87" s="1">
        <v>0</v>
      </c>
      <c r="H87" s="1">
        <v>0</v>
      </c>
      <c r="I87" s="1">
        <v>0</v>
      </c>
      <c r="J87" s="1">
        <v>0</v>
      </c>
      <c r="K87" s="1">
        <v>0</v>
      </c>
      <c r="L87" s="1">
        <v>0</v>
      </c>
      <c r="M87" s="1">
        <v>0</v>
      </c>
      <c r="N87" s="1">
        <v>0</v>
      </c>
      <c r="O87" s="1">
        <v>0</v>
      </c>
      <c r="P87" s="1">
        <v>0</v>
      </c>
      <c r="Q87" s="1">
        <v>0</v>
      </c>
      <c r="R87" s="1">
        <v>0</v>
      </c>
      <c r="S87" s="1">
        <v>0</v>
      </c>
      <c r="T87" s="1">
        <v>0</v>
      </c>
      <c r="U87" s="1">
        <v>0</v>
      </c>
      <c r="V87" s="1">
        <v>0</v>
      </c>
      <c r="W87" s="1">
        <v>0</v>
      </c>
      <c r="X87" s="1">
        <v>0</v>
      </c>
      <c r="Y87" s="1">
        <v>0</v>
      </c>
      <c r="Z87" s="1">
        <v>0</v>
      </c>
      <c r="AA87" s="1">
        <v>0</v>
      </c>
    </row>
    <row r="88" spans="1:27">
      <c r="A88" s="1" t="s">
        <v>2759</v>
      </c>
      <c r="B88" s="1" t="s">
        <v>458</v>
      </c>
      <c r="C88" s="1">
        <v>0</v>
      </c>
      <c r="D88" s="1">
        <v>0</v>
      </c>
      <c r="E88" s="1">
        <v>0</v>
      </c>
      <c r="F88" s="1">
        <v>0</v>
      </c>
      <c r="G88" s="1">
        <v>0</v>
      </c>
      <c r="H88" s="1">
        <v>0</v>
      </c>
      <c r="I88" s="1">
        <v>0</v>
      </c>
      <c r="J88" s="1">
        <v>0</v>
      </c>
      <c r="K88" s="1">
        <v>0</v>
      </c>
      <c r="L88" s="1">
        <v>0</v>
      </c>
      <c r="M88" s="1">
        <v>0</v>
      </c>
      <c r="N88" s="1">
        <v>0</v>
      </c>
      <c r="O88" s="1">
        <v>0</v>
      </c>
      <c r="P88" s="1">
        <v>0</v>
      </c>
      <c r="Q88" s="1">
        <v>0</v>
      </c>
      <c r="R88" s="1">
        <v>0</v>
      </c>
      <c r="S88" s="1">
        <v>0</v>
      </c>
      <c r="T88" s="1">
        <v>0</v>
      </c>
      <c r="U88" s="1">
        <v>0</v>
      </c>
      <c r="V88" s="1">
        <v>0</v>
      </c>
      <c r="W88" s="1">
        <v>0</v>
      </c>
      <c r="X88" s="1">
        <v>0</v>
      </c>
      <c r="Y88" s="1">
        <v>0</v>
      </c>
      <c r="Z88" s="1">
        <v>0</v>
      </c>
      <c r="AA88" s="1">
        <v>0</v>
      </c>
    </row>
    <row r="89" spans="1:27">
      <c r="A89" s="1" t="s">
        <v>459</v>
      </c>
      <c r="B89" s="1" t="s">
        <v>460</v>
      </c>
      <c r="C89" s="1">
        <v>0</v>
      </c>
      <c r="D89" s="1">
        <v>0</v>
      </c>
      <c r="E89" s="1">
        <v>0</v>
      </c>
      <c r="F89" s="1">
        <v>0</v>
      </c>
      <c r="G89" s="1">
        <v>0</v>
      </c>
      <c r="H89" s="1">
        <v>0</v>
      </c>
      <c r="I89" s="1">
        <v>0</v>
      </c>
      <c r="J89" s="1">
        <v>0</v>
      </c>
      <c r="K89" s="1">
        <v>0</v>
      </c>
      <c r="L89" s="1">
        <v>0</v>
      </c>
      <c r="M89" s="1">
        <v>0</v>
      </c>
      <c r="N89" s="1">
        <v>0</v>
      </c>
      <c r="O89" s="1">
        <v>0</v>
      </c>
      <c r="P89" s="1">
        <v>0</v>
      </c>
      <c r="Q89" s="1">
        <v>0</v>
      </c>
      <c r="R89" s="1">
        <v>0</v>
      </c>
      <c r="S89" s="1">
        <v>0</v>
      </c>
      <c r="T89" s="1">
        <v>0</v>
      </c>
      <c r="U89" s="1">
        <v>0</v>
      </c>
      <c r="V89" s="1">
        <v>0</v>
      </c>
      <c r="W89" s="1">
        <v>0</v>
      </c>
      <c r="X89" s="1">
        <v>0</v>
      </c>
      <c r="Y89" s="1">
        <v>0</v>
      </c>
      <c r="Z89" s="1">
        <v>0</v>
      </c>
      <c r="AA89" s="1">
        <v>0</v>
      </c>
    </row>
    <row r="90" spans="1:27">
      <c r="A90" s="1" t="s">
        <v>461</v>
      </c>
      <c r="B90" s="1" t="s">
        <v>462</v>
      </c>
      <c r="C90" s="1">
        <v>0</v>
      </c>
      <c r="D90" s="1">
        <v>0</v>
      </c>
      <c r="E90" s="1">
        <v>0</v>
      </c>
      <c r="F90" s="1">
        <v>0</v>
      </c>
      <c r="G90" s="1">
        <v>0</v>
      </c>
      <c r="H90" s="1">
        <v>0</v>
      </c>
      <c r="I90" s="1">
        <v>0</v>
      </c>
      <c r="J90" s="1">
        <v>0</v>
      </c>
      <c r="K90" s="1">
        <v>0</v>
      </c>
      <c r="L90" s="1">
        <v>0</v>
      </c>
      <c r="M90" s="1">
        <v>0</v>
      </c>
      <c r="N90" s="1">
        <v>0</v>
      </c>
      <c r="O90" s="1">
        <v>0</v>
      </c>
      <c r="P90" s="1">
        <v>0</v>
      </c>
      <c r="Q90" s="1">
        <v>0</v>
      </c>
      <c r="R90" s="1">
        <v>0</v>
      </c>
      <c r="S90" s="1">
        <v>0</v>
      </c>
      <c r="T90" s="1">
        <v>0</v>
      </c>
      <c r="U90" s="1">
        <v>0</v>
      </c>
      <c r="V90" s="1">
        <v>0</v>
      </c>
      <c r="W90" s="1">
        <v>0</v>
      </c>
      <c r="X90" s="1">
        <v>0</v>
      </c>
      <c r="Y90" s="1">
        <v>0</v>
      </c>
      <c r="Z90" s="1">
        <v>0</v>
      </c>
      <c r="AA90" s="1">
        <v>0</v>
      </c>
    </row>
    <row r="91" spans="1:27">
      <c r="A91" s="1" t="s">
        <v>463</v>
      </c>
      <c r="B91" s="1" t="s">
        <v>464</v>
      </c>
      <c r="C91" s="1">
        <v>0</v>
      </c>
      <c r="D91" s="1">
        <v>0</v>
      </c>
      <c r="E91" s="1">
        <v>0</v>
      </c>
      <c r="F91" s="1">
        <v>0</v>
      </c>
      <c r="G91" s="1">
        <v>0</v>
      </c>
      <c r="H91" s="1">
        <v>0</v>
      </c>
      <c r="I91" s="1">
        <v>0</v>
      </c>
      <c r="J91" s="1">
        <v>0</v>
      </c>
      <c r="K91" s="1">
        <v>0</v>
      </c>
      <c r="L91" s="1">
        <v>0</v>
      </c>
      <c r="M91" s="1">
        <v>0</v>
      </c>
      <c r="N91" s="1">
        <v>0</v>
      </c>
      <c r="O91" s="1">
        <v>0</v>
      </c>
      <c r="P91" s="1">
        <v>0</v>
      </c>
      <c r="Q91" s="1">
        <v>0</v>
      </c>
      <c r="R91" s="1">
        <v>0</v>
      </c>
      <c r="S91" s="1">
        <v>0</v>
      </c>
      <c r="T91" s="1">
        <v>0</v>
      </c>
      <c r="U91" s="1">
        <v>0</v>
      </c>
      <c r="V91" s="1">
        <v>0</v>
      </c>
      <c r="W91" s="1">
        <v>0</v>
      </c>
      <c r="X91" s="1">
        <v>0</v>
      </c>
      <c r="Y91" s="1">
        <v>0</v>
      </c>
      <c r="Z91" s="1">
        <v>0</v>
      </c>
      <c r="AA91" s="1">
        <v>0</v>
      </c>
    </row>
    <row r="92" spans="1:27">
      <c r="A92" s="1" t="s">
        <v>2760</v>
      </c>
      <c r="B92" s="1" t="s">
        <v>466</v>
      </c>
      <c r="C92" s="1">
        <v>0</v>
      </c>
      <c r="D92" s="1">
        <v>0</v>
      </c>
      <c r="E92" s="1">
        <v>0</v>
      </c>
      <c r="F92" s="1">
        <v>0</v>
      </c>
      <c r="G92" s="1">
        <v>0</v>
      </c>
      <c r="H92" s="1">
        <v>0</v>
      </c>
      <c r="I92" s="1">
        <v>0</v>
      </c>
      <c r="J92" s="1">
        <v>0</v>
      </c>
      <c r="K92" s="1">
        <v>0</v>
      </c>
      <c r="L92" s="1">
        <v>0</v>
      </c>
      <c r="M92" s="1">
        <v>0</v>
      </c>
      <c r="N92" s="1">
        <v>0</v>
      </c>
      <c r="O92" s="1">
        <v>0</v>
      </c>
      <c r="P92" s="1">
        <v>0</v>
      </c>
      <c r="Q92" s="1">
        <v>0</v>
      </c>
      <c r="R92" s="1">
        <v>0</v>
      </c>
      <c r="S92" s="1">
        <v>0</v>
      </c>
      <c r="T92" s="1">
        <v>0</v>
      </c>
      <c r="U92" s="1">
        <v>0</v>
      </c>
      <c r="V92" s="1">
        <v>0</v>
      </c>
      <c r="W92" s="1">
        <v>0</v>
      </c>
      <c r="X92" s="1">
        <v>0</v>
      </c>
      <c r="Y92" s="1">
        <v>0</v>
      </c>
      <c r="Z92" s="1">
        <v>0</v>
      </c>
      <c r="AA92" s="1">
        <v>0</v>
      </c>
    </row>
    <row r="93" spans="1:27">
      <c r="A93" s="1" t="s">
        <v>467</v>
      </c>
      <c r="B93" s="1" t="s">
        <v>468</v>
      </c>
      <c r="C93" s="1">
        <v>0</v>
      </c>
      <c r="D93" s="1">
        <v>0</v>
      </c>
      <c r="E93" s="1">
        <v>0</v>
      </c>
      <c r="F93" s="1">
        <v>0</v>
      </c>
      <c r="G93" s="1">
        <v>0</v>
      </c>
      <c r="H93" s="1">
        <v>0</v>
      </c>
      <c r="I93" s="1">
        <v>0</v>
      </c>
      <c r="J93" s="1">
        <v>0</v>
      </c>
      <c r="K93" s="1">
        <v>0</v>
      </c>
      <c r="L93" s="1">
        <v>0</v>
      </c>
      <c r="M93" s="1">
        <v>0</v>
      </c>
      <c r="N93" s="1">
        <v>0</v>
      </c>
      <c r="O93" s="1">
        <v>0</v>
      </c>
      <c r="P93" s="1">
        <v>0</v>
      </c>
      <c r="Q93" s="1">
        <v>0</v>
      </c>
      <c r="R93" s="1">
        <v>0</v>
      </c>
      <c r="S93" s="1">
        <v>0</v>
      </c>
      <c r="T93" s="1">
        <v>0</v>
      </c>
      <c r="U93" s="1">
        <v>0</v>
      </c>
      <c r="V93" s="1">
        <v>0</v>
      </c>
      <c r="W93" s="1">
        <v>0</v>
      </c>
      <c r="X93" s="1">
        <v>0</v>
      </c>
      <c r="Y93" s="1">
        <v>0</v>
      </c>
      <c r="Z93" s="1">
        <v>0</v>
      </c>
      <c r="AA93" s="1">
        <v>0</v>
      </c>
    </row>
    <row r="94" spans="1:27">
      <c r="A94" s="1" t="s">
        <v>469</v>
      </c>
      <c r="B94" s="1" t="s">
        <v>470</v>
      </c>
      <c r="C94" s="1">
        <v>0</v>
      </c>
      <c r="D94" s="1">
        <v>0</v>
      </c>
      <c r="E94" s="1">
        <v>0</v>
      </c>
      <c r="F94" s="1">
        <v>0</v>
      </c>
      <c r="G94" s="1">
        <v>0</v>
      </c>
      <c r="H94" s="1">
        <v>0</v>
      </c>
      <c r="I94" s="1">
        <v>0</v>
      </c>
      <c r="J94" s="1">
        <v>0</v>
      </c>
      <c r="K94" s="1">
        <v>0</v>
      </c>
      <c r="L94" s="1">
        <v>0</v>
      </c>
      <c r="M94" s="1">
        <v>0</v>
      </c>
      <c r="N94" s="1">
        <v>0</v>
      </c>
      <c r="O94" s="1">
        <v>0</v>
      </c>
      <c r="P94" s="1">
        <v>0</v>
      </c>
      <c r="Q94" s="1">
        <v>0</v>
      </c>
      <c r="R94" s="1">
        <v>0</v>
      </c>
      <c r="S94" s="1">
        <v>0</v>
      </c>
      <c r="T94" s="1">
        <v>0</v>
      </c>
      <c r="U94" s="1">
        <v>0</v>
      </c>
      <c r="V94" s="1">
        <v>0</v>
      </c>
      <c r="W94" s="1">
        <v>0</v>
      </c>
      <c r="X94" s="1">
        <v>0</v>
      </c>
      <c r="Y94" s="1">
        <v>0</v>
      </c>
      <c r="Z94" s="1">
        <v>0</v>
      </c>
      <c r="AA94" s="1">
        <v>0</v>
      </c>
    </row>
    <row r="95" spans="1:27">
      <c r="A95" s="1" t="s">
        <v>471</v>
      </c>
      <c r="B95" s="1" t="s">
        <v>472</v>
      </c>
      <c r="C95" s="1">
        <v>0</v>
      </c>
      <c r="D95" s="1">
        <v>0</v>
      </c>
      <c r="E95" s="1">
        <v>0</v>
      </c>
      <c r="F95" s="1">
        <v>0</v>
      </c>
      <c r="G95" s="1">
        <v>0</v>
      </c>
      <c r="H95" s="1">
        <v>0</v>
      </c>
      <c r="I95" s="1">
        <v>0</v>
      </c>
      <c r="J95" s="1">
        <v>0</v>
      </c>
      <c r="K95" s="1">
        <v>0</v>
      </c>
      <c r="L95" s="1">
        <v>0</v>
      </c>
      <c r="M95" s="1">
        <v>0</v>
      </c>
      <c r="N95" s="1">
        <v>0</v>
      </c>
      <c r="O95" s="1">
        <v>0</v>
      </c>
      <c r="P95" s="1">
        <v>0</v>
      </c>
      <c r="Q95" s="1">
        <v>0</v>
      </c>
      <c r="R95" s="1">
        <v>0</v>
      </c>
      <c r="S95" s="1">
        <v>0</v>
      </c>
      <c r="T95" s="1">
        <v>0</v>
      </c>
      <c r="U95" s="1">
        <v>0</v>
      </c>
      <c r="V95" s="1">
        <v>0</v>
      </c>
      <c r="W95" s="1">
        <v>0</v>
      </c>
      <c r="X95" s="1">
        <v>0</v>
      </c>
      <c r="Y95" s="1">
        <v>0</v>
      </c>
      <c r="Z95" s="1">
        <v>0</v>
      </c>
      <c r="AA95" s="1">
        <v>0</v>
      </c>
    </row>
    <row r="96" spans="1:27">
      <c r="A96" s="1" t="s">
        <v>2761</v>
      </c>
      <c r="B96" s="1" t="s">
        <v>474</v>
      </c>
      <c r="C96" s="1">
        <v>0</v>
      </c>
      <c r="D96" s="1">
        <v>0</v>
      </c>
      <c r="E96" s="1">
        <v>0</v>
      </c>
      <c r="F96" s="1">
        <v>0</v>
      </c>
      <c r="G96" s="1">
        <v>0</v>
      </c>
      <c r="H96" s="1">
        <v>0</v>
      </c>
      <c r="I96" s="1">
        <v>0</v>
      </c>
      <c r="J96" s="1">
        <v>0</v>
      </c>
      <c r="K96" s="1">
        <v>0</v>
      </c>
      <c r="L96" s="1">
        <v>0</v>
      </c>
      <c r="M96" s="1">
        <v>0</v>
      </c>
      <c r="N96" s="1">
        <v>0</v>
      </c>
      <c r="O96" s="1">
        <v>0</v>
      </c>
      <c r="P96" s="1">
        <v>0</v>
      </c>
      <c r="Q96" s="1">
        <v>0</v>
      </c>
      <c r="R96" s="1">
        <v>0</v>
      </c>
      <c r="S96" s="1">
        <v>0</v>
      </c>
      <c r="T96" s="1">
        <v>0</v>
      </c>
      <c r="U96" s="1">
        <v>0</v>
      </c>
      <c r="V96" s="1">
        <v>0</v>
      </c>
      <c r="W96" s="1">
        <v>0</v>
      </c>
      <c r="X96" s="1">
        <v>0</v>
      </c>
      <c r="Y96" s="1">
        <v>0</v>
      </c>
      <c r="Z96" s="1">
        <v>0</v>
      </c>
      <c r="AA96" s="1">
        <v>0</v>
      </c>
    </row>
    <row r="97" spans="1:27">
      <c r="A97" s="1" t="s">
        <v>475</v>
      </c>
      <c r="B97" s="1" t="s">
        <v>476</v>
      </c>
      <c r="C97" s="1">
        <v>0</v>
      </c>
      <c r="D97" s="1">
        <v>0</v>
      </c>
      <c r="E97" s="1">
        <v>0</v>
      </c>
      <c r="F97" s="1">
        <v>0</v>
      </c>
      <c r="G97" s="1">
        <v>0</v>
      </c>
      <c r="H97" s="1">
        <v>0</v>
      </c>
      <c r="I97" s="1">
        <v>0</v>
      </c>
      <c r="J97" s="1">
        <v>0</v>
      </c>
      <c r="K97" s="1">
        <v>0</v>
      </c>
      <c r="L97" s="1">
        <v>0</v>
      </c>
      <c r="M97" s="1">
        <v>0</v>
      </c>
      <c r="N97" s="1">
        <v>0</v>
      </c>
      <c r="O97" s="1">
        <v>0</v>
      </c>
      <c r="P97" s="1">
        <v>0</v>
      </c>
      <c r="Q97" s="1">
        <v>0</v>
      </c>
      <c r="R97" s="1">
        <v>0</v>
      </c>
      <c r="S97" s="1">
        <v>0</v>
      </c>
      <c r="T97" s="1">
        <v>0</v>
      </c>
      <c r="U97" s="1">
        <v>0</v>
      </c>
      <c r="V97" s="1">
        <v>0</v>
      </c>
      <c r="W97" s="1">
        <v>0</v>
      </c>
      <c r="X97" s="1">
        <v>0</v>
      </c>
      <c r="Y97" s="1">
        <v>0</v>
      </c>
      <c r="Z97" s="1">
        <v>0</v>
      </c>
      <c r="AA97" s="1">
        <v>0</v>
      </c>
    </row>
    <row r="98" spans="1:27">
      <c r="A98" s="1" t="s">
        <v>477</v>
      </c>
      <c r="B98" s="1" t="s">
        <v>478</v>
      </c>
      <c r="C98" s="1">
        <v>0</v>
      </c>
      <c r="D98" s="1">
        <v>0</v>
      </c>
      <c r="E98" s="1">
        <v>0</v>
      </c>
      <c r="F98" s="1">
        <v>0</v>
      </c>
      <c r="G98" s="1">
        <v>0</v>
      </c>
      <c r="H98" s="1">
        <v>0</v>
      </c>
      <c r="I98" s="1">
        <v>0</v>
      </c>
      <c r="J98" s="1">
        <v>0</v>
      </c>
      <c r="K98" s="1">
        <v>0</v>
      </c>
      <c r="L98" s="1">
        <v>0</v>
      </c>
      <c r="M98" s="1">
        <v>0</v>
      </c>
      <c r="N98" s="1">
        <v>0</v>
      </c>
      <c r="O98" s="1">
        <v>0</v>
      </c>
      <c r="P98" s="1">
        <v>0</v>
      </c>
      <c r="Q98" s="1">
        <v>0</v>
      </c>
      <c r="R98" s="1">
        <v>0</v>
      </c>
      <c r="S98" s="1">
        <v>0</v>
      </c>
      <c r="T98" s="1">
        <v>0</v>
      </c>
      <c r="U98" s="1">
        <v>0</v>
      </c>
      <c r="V98" s="1">
        <v>0</v>
      </c>
      <c r="W98" s="1">
        <v>0</v>
      </c>
      <c r="X98" s="1">
        <v>0</v>
      </c>
      <c r="Y98" s="1">
        <v>0</v>
      </c>
      <c r="Z98" s="1">
        <v>0</v>
      </c>
      <c r="AA98" s="1">
        <v>0</v>
      </c>
    </row>
    <row r="99" spans="1:27">
      <c r="A99" s="1" t="s">
        <v>479</v>
      </c>
      <c r="B99" s="1" t="s">
        <v>480</v>
      </c>
      <c r="C99" s="1">
        <v>0</v>
      </c>
      <c r="D99" s="1">
        <v>0</v>
      </c>
      <c r="E99" s="1">
        <v>0</v>
      </c>
      <c r="F99" s="1">
        <v>0</v>
      </c>
      <c r="G99" s="1">
        <v>0</v>
      </c>
      <c r="H99" s="1">
        <v>0</v>
      </c>
      <c r="I99" s="1">
        <v>0</v>
      </c>
      <c r="J99" s="1">
        <v>0</v>
      </c>
      <c r="K99" s="1">
        <v>0</v>
      </c>
      <c r="L99" s="1">
        <v>0</v>
      </c>
      <c r="M99" s="1">
        <v>0</v>
      </c>
      <c r="N99" s="1">
        <v>0</v>
      </c>
      <c r="O99" s="1">
        <v>0</v>
      </c>
      <c r="P99" s="1">
        <v>0</v>
      </c>
      <c r="Q99" s="1">
        <v>0</v>
      </c>
      <c r="R99" s="1">
        <v>0</v>
      </c>
      <c r="S99" s="1">
        <v>0</v>
      </c>
      <c r="T99" s="1">
        <v>0</v>
      </c>
      <c r="U99" s="1">
        <v>0</v>
      </c>
      <c r="V99" s="1">
        <v>0</v>
      </c>
      <c r="W99" s="1">
        <v>0</v>
      </c>
      <c r="X99" s="1">
        <v>0</v>
      </c>
      <c r="Y99" s="1">
        <v>0</v>
      </c>
      <c r="Z99" s="1">
        <v>0</v>
      </c>
      <c r="AA99" s="1">
        <v>0</v>
      </c>
    </row>
    <row r="100" spans="1:27">
      <c r="A100" s="1" t="s">
        <v>481</v>
      </c>
      <c r="B100" s="1" t="s">
        <v>482</v>
      </c>
      <c r="C100" s="1">
        <v>0</v>
      </c>
      <c r="D100" s="1">
        <v>0</v>
      </c>
      <c r="E100" s="1">
        <v>0</v>
      </c>
      <c r="F100" s="1">
        <v>0</v>
      </c>
      <c r="G100" s="1">
        <v>0</v>
      </c>
      <c r="H100" s="1">
        <v>0</v>
      </c>
      <c r="I100" s="1">
        <v>0</v>
      </c>
      <c r="J100" s="1">
        <v>0</v>
      </c>
      <c r="K100" s="1">
        <v>0</v>
      </c>
      <c r="L100" s="1">
        <v>0</v>
      </c>
      <c r="M100" s="1">
        <v>0</v>
      </c>
      <c r="N100" s="1">
        <v>0</v>
      </c>
      <c r="O100" s="1">
        <v>0</v>
      </c>
      <c r="P100" s="1">
        <v>0</v>
      </c>
      <c r="Q100" s="1">
        <v>0</v>
      </c>
      <c r="R100" s="1">
        <v>0</v>
      </c>
      <c r="S100" s="1">
        <v>0</v>
      </c>
      <c r="T100" s="1">
        <v>0</v>
      </c>
      <c r="U100" s="1">
        <v>0</v>
      </c>
      <c r="V100" s="1">
        <v>0</v>
      </c>
      <c r="W100" s="1">
        <v>0</v>
      </c>
      <c r="X100" s="1">
        <v>0</v>
      </c>
      <c r="Y100" s="1">
        <v>0</v>
      </c>
      <c r="Z100" s="1">
        <v>0</v>
      </c>
      <c r="AA100" s="1">
        <v>0</v>
      </c>
    </row>
    <row r="101" spans="1:27">
      <c r="A101" s="1" t="s">
        <v>483</v>
      </c>
      <c r="B101" s="1" t="s">
        <v>484</v>
      </c>
      <c r="C101" s="1">
        <v>0</v>
      </c>
      <c r="D101" s="1">
        <v>0</v>
      </c>
      <c r="E101" s="1">
        <v>0</v>
      </c>
      <c r="F101" s="1">
        <v>0</v>
      </c>
      <c r="G101" s="1">
        <v>0</v>
      </c>
      <c r="H101" s="1">
        <v>0</v>
      </c>
      <c r="I101" s="1">
        <v>0</v>
      </c>
      <c r="J101" s="1">
        <v>0</v>
      </c>
      <c r="K101" s="1">
        <v>0</v>
      </c>
      <c r="L101" s="1">
        <v>0</v>
      </c>
      <c r="M101" s="1">
        <v>0</v>
      </c>
      <c r="N101" s="1">
        <v>0</v>
      </c>
      <c r="O101" s="1">
        <v>0</v>
      </c>
      <c r="P101" s="1">
        <v>0</v>
      </c>
      <c r="Q101" s="1">
        <v>0</v>
      </c>
      <c r="R101" s="1">
        <v>0</v>
      </c>
      <c r="S101" s="1">
        <v>0</v>
      </c>
      <c r="T101" s="1">
        <v>0</v>
      </c>
      <c r="U101" s="1">
        <v>0</v>
      </c>
      <c r="V101" s="1">
        <v>0</v>
      </c>
      <c r="W101" s="1">
        <v>0</v>
      </c>
      <c r="X101" s="1">
        <v>0</v>
      </c>
      <c r="Y101" s="1">
        <v>0</v>
      </c>
      <c r="Z101" s="1">
        <v>0</v>
      </c>
      <c r="AA101" s="1">
        <v>0</v>
      </c>
    </row>
    <row r="102" spans="1:27">
      <c r="A102" s="1" t="s">
        <v>2762</v>
      </c>
      <c r="B102" s="1" t="s">
        <v>486</v>
      </c>
      <c r="C102" s="1">
        <v>0</v>
      </c>
      <c r="D102" s="1">
        <v>0</v>
      </c>
      <c r="E102" s="1">
        <v>0</v>
      </c>
      <c r="F102" s="1">
        <v>0</v>
      </c>
      <c r="G102" s="1">
        <v>0</v>
      </c>
      <c r="H102" s="1">
        <v>0</v>
      </c>
      <c r="I102" s="1">
        <v>0</v>
      </c>
      <c r="J102" s="1">
        <v>0</v>
      </c>
      <c r="K102" s="1">
        <v>0</v>
      </c>
      <c r="L102" s="1">
        <v>0</v>
      </c>
      <c r="M102" s="1">
        <v>0</v>
      </c>
      <c r="N102" s="1">
        <v>0</v>
      </c>
      <c r="O102" s="1">
        <v>0</v>
      </c>
      <c r="P102" s="1">
        <v>0</v>
      </c>
      <c r="Q102" s="1">
        <v>0</v>
      </c>
      <c r="R102" s="1">
        <v>0</v>
      </c>
      <c r="S102" s="1">
        <v>0</v>
      </c>
      <c r="T102" s="1">
        <v>0</v>
      </c>
      <c r="U102" s="1">
        <v>0</v>
      </c>
      <c r="V102" s="1">
        <v>0</v>
      </c>
      <c r="W102" s="1">
        <v>0</v>
      </c>
      <c r="X102" s="1">
        <v>0</v>
      </c>
      <c r="Y102" s="1">
        <v>0</v>
      </c>
      <c r="Z102" s="1">
        <v>0</v>
      </c>
      <c r="AA102" s="1">
        <v>0</v>
      </c>
    </row>
    <row r="103" spans="1:27">
      <c r="A103" s="1" t="s">
        <v>487</v>
      </c>
      <c r="B103" s="1" t="s">
        <v>488</v>
      </c>
      <c r="C103" s="1">
        <v>0</v>
      </c>
      <c r="D103" s="1">
        <v>0</v>
      </c>
      <c r="E103" s="1">
        <v>0</v>
      </c>
      <c r="F103" s="1">
        <v>0</v>
      </c>
      <c r="G103" s="1">
        <v>0</v>
      </c>
      <c r="H103" s="1">
        <v>0</v>
      </c>
      <c r="I103" s="1">
        <v>0</v>
      </c>
      <c r="J103" s="1">
        <v>0</v>
      </c>
      <c r="K103" s="1">
        <v>0</v>
      </c>
      <c r="L103" s="1">
        <v>0</v>
      </c>
      <c r="M103" s="1">
        <v>0</v>
      </c>
      <c r="N103" s="1">
        <v>0</v>
      </c>
      <c r="O103" s="1">
        <v>0</v>
      </c>
      <c r="P103" s="1">
        <v>0</v>
      </c>
      <c r="Q103" s="1">
        <v>0</v>
      </c>
      <c r="R103" s="1">
        <v>0</v>
      </c>
      <c r="S103" s="1">
        <v>0</v>
      </c>
      <c r="T103" s="1">
        <v>0</v>
      </c>
      <c r="U103" s="1">
        <v>0</v>
      </c>
      <c r="V103" s="1">
        <v>0</v>
      </c>
      <c r="W103" s="1">
        <v>0</v>
      </c>
      <c r="X103" s="1">
        <v>0</v>
      </c>
      <c r="Y103" s="1">
        <v>0</v>
      </c>
      <c r="Z103" s="1">
        <v>0</v>
      </c>
      <c r="AA103" s="1">
        <v>0</v>
      </c>
    </row>
    <row r="104" spans="1:27">
      <c r="A104" s="1" t="s">
        <v>489</v>
      </c>
      <c r="B104" s="1" t="s">
        <v>490</v>
      </c>
      <c r="C104" s="1">
        <v>0</v>
      </c>
      <c r="D104" s="1">
        <v>0</v>
      </c>
      <c r="E104" s="1">
        <v>0</v>
      </c>
      <c r="F104" s="1">
        <v>0</v>
      </c>
      <c r="G104" s="1">
        <v>0</v>
      </c>
      <c r="H104" s="1">
        <v>0</v>
      </c>
      <c r="I104" s="1">
        <v>0</v>
      </c>
      <c r="J104" s="1">
        <v>0</v>
      </c>
      <c r="K104" s="1">
        <v>0</v>
      </c>
      <c r="L104" s="1">
        <v>0</v>
      </c>
      <c r="M104" s="1">
        <v>0</v>
      </c>
      <c r="N104" s="1">
        <v>0</v>
      </c>
      <c r="O104" s="1">
        <v>0</v>
      </c>
      <c r="P104" s="1">
        <v>0</v>
      </c>
      <c r="Q104" s="1">
        <v>0</v>
      </c>
      <c r="R104" s="1">
        <v>0</v>
      </c>
      <c r="S104" s="1">
        <v>0</v>
      </c>
      <c r="T104" s="1">
        <v>0</v>
      </c>
      <c r="U104" s="1">
        <v>0</v>
      </c>
      <c r="V104" s="1">
        <v>0</v>
      </c>
      <c r="W104" s="1">
        <v>0</v>
      </c>
      <c r="X104" s="1">
        <v>0</v>
      </c>
      <c r="Y104" s="1">
        <v>0</v>
      </c>
      <c r="Z104" s="1">
        <v>0</v>
      </c>
      <c r="AA104" s="1">
        <v>0</v>
      </c>
    </row>
    <row r="105" spans="1:27">
      <c r="A105" s="1" t="s">
        <v>491</v>
      </c>
      <c r="B105" s="1" t="s">
        <v>492</v>
      </c>
      <c r="C105" s="1">
        <v>0</v>
      </c>
      <c r="D105" s="1">
        <v>0</v>
      </c>
      <c r="E105" s="1">
        <v>0</v>
      </c>
      <c r="F105" s="1">
        <v>0</v>
      </c>
      <c r="G105" s="1">
        <v>0</v>
      </c>
      <c r="H105" s="1">
        <v>0</v>
      </c>
      <c r="I105" s="1">
        <v>0</v>
      </c>
      <c r="J105" s="1">
        <v>0</v>
      </c>
      <c r="K105" s="1">
        <v>0</v>
      </c>
      <c r="L105" s="1">
        <v>0</v>
      </c>
      <c r="M105" s="1">
        <v>0</v>
      </c>
      <c r="N105" s="1">
        <v>0</v>
      </c>
      <c r="O105" s="1">
        <v>0</v>
      </c>
      <c r="P105" s="1">
        <v>0</v>
      </c>
      <c r="Q105" s="1">
        <v>0</v>
      </c>
      <c r="R105" s="1">
        <v>0</v>
      </c>
      <c r="S105" s="1">
        <v>0</v>
      </c>
      <c r="T105" s="1">
        <v>0</v>
      </c>
      <c r="U105" s="1">
        <v>0</v>
      </c>
      <c r="V105" s="1">
        <v>0</v>
      </c>
      <c r="W105" s="1">
        <v>0</v>
      </c>
      <c r="X105" s="1">
        <v>0</v>
      </c>
      <c r="Y105" s="1">
        <v>0</v>
      </c>
      <c r="Z105" s="1">
        <v>0</v>
      </c>
      <c r="AA105" s="1">
        <v>0</v>
      </c>
    </row>
    <row r="106" spans="1:27">
      <c r="A106" s="1" t="s">
        <v>2763</v>
      </c>
      <c r="B106" s="1" t="s">
        <v>494</v>
      </c>
      <c r="C106" s="1">
        <v>0</v>
      </c>
      <c r="D106" s="1">
        <v>0</v>
      </c>
      <c r="E106" s="1">
        <v>0</v>
      </c>
      <c r="F106" s="1">
        <v>0</v>
      </c>
      <c r="G106" s="1">
        <v>0</v>
      </c>
      <c r="H106" s="1">
        <v>0</v>
      </c>
      <c r="I106" s="1">
        <v>0</v>
      </c>
      <c r="J106" s="1">
        <v>0</v>
      </c>
      <c r="K106" s="1">
        <v>0</v>
      </c>
      <c r="L106" s="1">
        <v>0</v>
      </c>
      <c r="M106" s="1">
        <v>0</v>
      </c>
      <c r="N106" s="1">
        <v>0</v>
      </c>
      <c r="O106" s="1">
        <v>0</v>
      </c>
      <c r="P106" s="1">
        <v>0</v>
      </c>
      <c r="Q106" s="1">
        <v>0</v>
      </c>
      <c r="R106" s="1">
        <v>0</v>
      </c>
      <c r="S106" s="1">
        <v>0</v>
      </c>
      <c r="T106" s="1">
        <v>0</v>
      </c>
      <c r="U106" s="1">
        <v>0</v>
      </c>
      <c r="V106" s="1">
        <v>0</v>
      </c>
      <c r="W106" s="1">
        <v>0</v>
      </c>
      <c r="X106" s="1">
        <v>0</v>
      </c>
      <c r="Y106" s="1">
        <v>0</v>
      </c>
      <c r="Z106" s="1">
        <v>0</v>
      </c>
      <c r="AA106" s="1">
        <v>0</v>
      </c>
    </row>
    <row r="107" spans="1:27">
      <c r="A107" s="1" t="s">
        <v>495</v>
      </c>
      <c r="B107" s="1" t="s">
        <v>496</v>
      </c>
      <c r="C107" s="1">
        <v>0</v>
      </c>
      <c r="D107" s="1">
        <v>0</v>
      </c>
      <c r="E107" s="1">
        <v>0</v>
      </c>
      <c r="F107" s="1">
        <v>0</v>
      </c>
      <c r="G107" s="1">
        <v>0</v>
      </c>
      <c r="H107" s="1">
        <v>0</v>
      </c>
      <c r="I107" s="1">
        <v>0</v>
      </c>
      <c r="J107" s="1">
        <v>0</v>
      </c>
      <c r="K107" s="1">
        <v>0</v>
      </c>
      <c r="L107" s="1">
        <v>0</v>
      </c>
      <c r="M107" s="1">
        <v>0</v>
      </c>
      <c r="N107" s="1">
        <v>0</v>
      </c>
      <c r="O107" s="1">
        <v>0</v>
      </c>
      <c r="P107" s="1">
        <v>0</v>
      </c>
      <c r="Q107" s="1">
        <v>0</v>
      </c>
      <c r="R107" s="1">
        <v>0</v>
      </c>
      <c r="S107" s="1">
        <v>0</v>
      </c>
      <c r="T107" s="1">
        <v>0</v>
      </c>
      <c r="U107" s="1">
        <v>0</v>
      </c>
      <c r="V107" s="1">
        <v>0</v>
      </c>
      <c r="W107" s="1">
        <v>0</v>
      </c>
      <c r="X107" s="1">
        <v>0</v>
      </c>
      <c r="Y107" s="1">
        <v>0</v>
      </c>
      <c r="Z107" s="1">
        <v>0</v>
      </c>
      <c r="AA107" s="1">
        <v>0</v>
      </c>
    </row>
    <row r="108" spans="1:27">
      <c r="A108" s="1" t="s">
        <v>497</v>
      </c>
      <c r="B108" s="1" t="s">
        <v>498</v>
      </c>
      <c r="C108" s="1">
        <v>0</v>
      </c>
      <c r="D108" s="1">
        <v>0</v>
      </c>
      <c r="E108" s="1">
        <v>0</v>
      </c>
      <c r="F108" s="1">
        <v>0</v>
      </c>
      <c r="G108" s="1">
        <v>0</v>
      </c>
      <c r="H108" s="1">
        <v>0</v>
      </c>
      <c r="I108" s="1">
        <v>0</v>
      </c>
      <c r="J108" s="1">
        <v>0</v>
      </c>
      <c r="K108" s="1">
        <v>0</v>
      </c>
      <c r="L108" s="1">
        <v>0</v>
      </c>
      <c r="M108" s="1">
        <v>0</v>
      </c>
      <c r="N108" s="1">
        <v>0</v>
      </c>
      <c r="O108" s="1">
        <v>0</v>
      </c>
      <c r="P108" s="1">
        <v>0</v>
      </c>
      <c r="Q108" s="1">
        <v>0</v>
      </c>
      <c r="R108" s="1">
        <v>0</v>
      </c>
      <c r="S108" s="1">
        <v>0</v>
      </c>
      <c r="T108" s="1">
        <v>0</v>
      </c>
      <c r="U108" s="1">
        <v>0</v>
      </c>
      <c r="V108" s="1">
        <v>0</v>
      </c>
      <c r="W108" s="1">
        <v>0</v>
      </c>
      <c r="X108" s="1">
        <v>0</v>
      </c>
      <c r="Y108" s="1">
        <v>0</v>
      </c>
      <c r="Z108" s="1">
        <v>0</v>
      </c>
      <c r="AA108" s="1">
        <v>0</v>
      </c>
    </row>
    <row r="109" spans="1:27">
      <c r="A109" s="1" t="s">
        <v>499</v>
      </c>
      <c r="B109" s="1" t="s">
        <v>500</v>
      </c>
      <c r="C109" s="1">
        <v>0</v>
      </c>
      <c r="D109" s="1">
        <v>0</v>
      </c>
      <c r="E109" s="1">
        <v>0</v>
      </c>
      <c r="F109" s="1">
        <v>0</v>
      </c>
      <c r="G109" s="1">
        <v>0</v>
      </c>
      <c r="H109" s="1">
        <v>0</v>
      </c>
      <c r="I109" s="1">
        <v>0</v>
      </c>
      <c r="J109" s="1">
        <v>0</v>
      </c>
      <c r="K109" s="1">
        <v>0</v>
      </c>
      <c r="L109" s="1">
        <v>0</v>
      </c>
      <c r="M109" s="1">
        <v>0</v>
      </c>
      <c r="N109" s="1">
        <v>0</v>
      </c>
      <c r="O109" s="1">
        <v>0</v>
      </c>
      <c r="P109" s="1">
        <v>0</v>
      </c>
      <c r="Q109" s="1">
        <v>0</v>
      </c>
      <c r="R109" s="1">
        <v>0</v>
      </c>
      <c r="S109" s="1">
        <v>0</v>
      </c>
      <c r="T109" s="1">
        <v>0</v>
      </c>
      <c r="U109" s="1">
        <v>0</v>
      </c>
      <c r="V109" s="1">
        <v>0</v>
      </c>
      <c r="W109" s="1">
        <v>0</v>
      </c>
      <c r="X109" s="1">
        <v>0</v>
      </c>
      <c r="Y109" s="1">
        <v>0</v>
      </c>
      <c r="Z109" s="1">
        <v>0</v>
      </c>
      <c r="AA109" s="1">
        <v>0</v>
      </c>
    </row>
    <row r="110" spans="1:27">
      <c r="A110" s="1" t="s">
        <v>2764</v>
      </c>
      <c r="B110" s="1" t="s">
        <v>502</v>
      </c>
      <c r="C110" s="1">
        <v>0</v>
      </c>
      <c r="D110" s="1">
        <v>0</v>
      </c>
      <c r="E110" s="1">
        <v>0</v>
      </c>
      <c r="F110" s="1">
        <v>0</v>
      </c>
      <c r="G110" s="1">
        <v>0</v>
      </c>
      <c r="H110" s="1">
        <v>0</v>
      </c>
      <c r="I110" s="1">
        <v>0</v>
      </c>
      <c r="J110" s="1">
        <v>0</v>
      </c>
      <c r="K110" s="1">
        <v>0</v>
      </c>
      <c r="L110" s="1">
        <v>0</v>
      </c>
      <c r="M110" s="1">
        <v>0</v>
      </c>
      <c r="N110" s="1">
        <v>0</v>
      </c>
      <c r="O110" s="1">
        <v>0</v>
      </c>
      <c r="P110" s="1">
        <v>0</v>
      </c>
      <c r="Q110" s="1">
        <v>0</v>
      </c>
      <c r="R110" s="1">
        <v>0</v>
      </c>
      <c r="S110" s="1">
        <v>0</v>
      </c>
      <c r="T110" s="1">
        <v>0</v>
      </c>
      <c r="U110" s="1">
        <v>0</v>
      </c>
      <c r="V110" s="1">
        <v>0</v>
      </c>
      <c r="W110" s="1">
        <v>0</v>
      </c>
      <c r="X110" s="1">
        <v>0</v>
      </c>
      <c r="Y110" s="1">
        <v>0</v>
      </c>
      <c r="Z110" s="1">
        <v>0</v>
      </c>
      <c r="AA110" s="1">
        <v>0</v>
      </c>
    </row>
    <row r="111" spans="1:27">
      <c r="A111" s="1" t="s">
        <v>503</v>
      </c>
      <c r="B111" s="1" t="s">
        <v>504</v>
      </c>
      <c r="C111" s="1">
        <v>0</v>
      </c>
      <c r="D111" s="1">
        <v>0</v>
      </c>
      <c r="E111" s="1">
        <v>0</v>
      </c>
      <c r="F111" s="1">
        <v>0</v>
      </c>
      <c r="G111" s="1">
        <v>0</v>
      </c>
      <c r="H111" s="1">
        <v>0</v>
      </c>
      <c r="I111" s="1">
        <v>0</v>
      </c>
      <c r="J111" s="1">
        <v>0</v>
      </c>
      <c r="K111" s="1">
        <v>0</v>
      </c>
      <c r="L111" s="1">
        <v>0</v>
      </c>
      <c r="M111" s="1">
        <v>0</v>
      </c>
      <c r="N111" s="1">
        <v>0</v>
      </c>
      <c r="O111" s="1">
        <v>0</v>
      </c>
      <c r="P111" s="1">
        <v>0</v>
      </c>
      <c r="Q111" s="1">
        <v>0</v>
      </c>
      <c r="R111" s="1">
        <v>0</v>
      </c>
      <c r="S111" s="1">
        <v>0</v>
      </c>
      <c r="T111" s="1">
        <v>0</v>
      </c>
      <c r="U111" s="1">
        <v>0</v>
      </c>
      <c r="V111" s="1">
        <v>0</v>
      </c>
      <c r="W111" s="1">
        <v>0</v>
      </c>
      <c r="X111" s="1">
        <v>0</v>
      </c>
      <c r="Y111" s="1">
        <v>0</v>
      </c>
      <c r="Z111" s="1">
        <v>0</v>
      </c>
      <c r="AA111" s="1">
        <v>0</v>
      </c>
    </row>
    <row r="112" spans="1:27">
      <c r="A112" s="1" t="s">
        <v>505</v>
      </c>
      <c r="B112" s="1" t="s">
        <v>506</v>
      </c>
      <c r="C112" s="1">
        <v>0</v>
      </c>
      <c r="D112" s="1">
        <v>0</v>
      </c>
      <c r="E112" s="1">
        <v>0</v>
      </c>
      <c r="F112" s="1">
        <v>0</v>
      </c>
      <c r="G112" s="1">
        <v>0</v>
      </c>
      <c r="H112" s="1">
        <v>0</v>
      </c>
      <c r="I112" s="1">
        <v>0</v>
      </c>
      <c r="J112" s="1">
        <v>0</v>
      </c>
      <c r="K112" s="1">
        <v>0</v>
      </c>
      <c r="L112" s="1">
        <v>0</v>
      </c>
      <c r="M112" s="1">
        <v>0</v>
      </c>
      <c r="N112" s="1">
        <v>0</v>
      </c>
      <c r="O112" s="1">
        <v>0</v>
      </c>
      <c r="P112" s="1">
        <v>0</v>
      </c>
      <c r="Q112" s="1">
        <v>0</v>
      </c>
      <c r="R112" s="1">
        <v>0</v>
      </c>
      <c r="S112" s="1">
        <v>0</v>
      </c>
      <c r="T112" s="1">
        <v>0</v>
      </c>
      <c r="U112" s="1">
        <v>0</v>
      </c>
      <c r="V112" s="1">
        <v>0</v>
      </c>
      <c r="W112" s="1">
        <v>0</v>
      </c>
      <c r="X112" s="1">
        <v>0</v>
      </c>
      <c r="Y112" s="1">
        <v>0</v>
      </c>
      <c r="Z112" s="1">
        <v>0</v>
      </c>
      <c r="AA112" s="1">
        <v>0</v>
      </c>
    </row>
    <row r="113" spans="1:27">
      <c r="A113" s="1" t="s">
        <v>507</v>
      </c>
      <c r="B113" s="1" t="s">
        <v>508</v>
      </c>
      <c r="C113" s="1">
        <v>0</v>
      </c>
      <c r="D113" s="1">
        <v>0</v>
      </c>
      <c r="E113" s="1">
        <v>0</v>
      </c>
      <c r="F113" s="1">
        <v>0</v>
      </c>
      <c r="G113" s="1">
        <v>0</v>
      </c>
      <c r="H113" s="1">
        <v>0</v>
      </c>
      <c r="I113" s="1">
        <v>0</v>
      </c>
      <c r="J113" s="1">
        <v>0</v>
      </c>
      <c r="K113" s="1">
        <v>0</v>
      </c>
      <c r="L113" s="1">
        <v>0</v>
      </c>
      <c r="M113" s="1">
        <v>0</v>
      </c>
      <c r="N113" s="1">
        <v>0</v>
      </c>
      <c r="O113" s="1">
        <v>0</v>
      </c>
      <c r="P113" s="1">
        <v>0</v>
      </c>
      <c r="Q113" s="1">
        <v>0</v>
      </c>
      <c r="R113" s="1">
        <v>0</v>
      </c>
      <c r="S113" s="1">
        <v>0</v>
      </c>
      <c r="T113" s="1">
        <v>0</v>
      </c>
      <c r="U113" s="1">
        <v>0</v>
      </c>
      <c r="V113" s="1">
        <v>0</v>
      </c>
      <c r="W113" s="1">
        <v>0</v>
      </c>
      <c r="X113" s="1">
        <v>0</v>
      </c>
      <c r="Y113" s="1">
        <v>0</v>
      </c>
      <c r="Z113" s="1">
        <v>0</v>
      </c>
      <c r="AA113" s="1">
        <v>0</v>
      </c>
    </row>
    <row r="114" spans="1:27">
      <c r="A114" s="1" t="s">
        <v>509</v>
      </c>
      <c r="B114" s="1" t="s">
        <v>510</v>
      </c>
      <c r="C114" s="1">
        <v>0</v>
      </c>
      <c r="D114" s="1">
        <v>0</v>
      </c>
      <c r="E114" s="1">
        <v>0</v>
      </c>
      <c r="F114" s="1">
        <v>0</v>
      </c>
      <c r="G114" s="1">
        <v>0</v>
      </c>
      <c r="H114" s="1">
        <v>0</v>
      </c>
      <c r="I114" s="1">
        <v>0</v>
      </c>
      <c r="J114" s="1">
        <v>0</v>
      </c>
      <c r="K114" s="1">
        <v>0</v>
      </c>
      <c r="L114" s="1">
        <v>0</v>
      </c>
      <c r="M114" s="1">
        <v>0</v>
      </c>
      <c r="N114" s="1">
        <v>0</v>
      </c>
      <c r="O114" s="1">
        <v>0</v>
      </c>
      <c r="P114" s="1">
        <v>0</v>
      </c>
      <c r="Q114" s="1">
        <v>0</v>
      </c>
      <c r="R114" s="1">
        <v>0</v>
      </c>
      <c r="S114" s="1">
        <v>0</v>
      </c>
      <c r="T114" s="1">
        <v>0</v>
      </c>
      <c r="U114" s="1">
        <v>0</v>
      </c>
      <c r="V114" s="1">
        <v>0</v>
      </c>
      <c r="W114" s="1">
        <v>0</v>
      </c>
      <c r="X114" s="1">
        <v>0</v>
      </c>
      <c r="Y114" s="1">
        <v>0</v>
      </c>
      <c r="Z114" s="1">
        <v>0</v>
      </c>
      <c r="AA114" s="1">
        <v>0</v>
      </c>
    </row>
    <row r="115" spans="1:27">
      <c r="A115" s="1" t="s">
        <v>511</v>
      </c>
      <c r="B115" s="1" t="s">
        <v>512</v>
      </c>
      <c r="C115" s="1">
        <v>0</v>
      </c>
      <c r="D115" s="1">
        <v>0</v>
      </c>
      <c r="E115" s="1">
        <v>0</v>
      </c>
      <c r="F115" s="1">
        <v>0</v>
      </c>
      <c r="G115" s="1">
        <v>0</v>
      </c>
      <c r="H115" s="1">
        <v>0</v>
      </c>
      <c r="I115" s="1">
        <v>0</v>
      </c>
      <c r="J115" s="1">
        <v>0</v>
      </c>
      <c r="K115" s="1">
        <v>0</v>
      </c>
      <c r="L115" s="1">
        <v>0</v>
      </c>
      <c r="M115" s="1">
        <v>0</v>
      </c>
      <c r="N115" s="1">
        <v>0</v>
      </c>
      <c r="O115" s="1">
        <v>0</v>
      </c>
      <c r="P115" s="1">
        <v>0</v>
      </c>
      <c r="Q115" s="1">
        <v>0</v>
      </c>
      <c r="R115" s="1">
        <v>0</v>
      </c>
      <c r="S115" s="1">
        <v>0</v>
      </c>
      <c r="T115" s="1">
        <v>0</v>
      </c>
      <c r="U115" s="1">
        <v>0</v>
      </c>
      <c r="V115" s="1">
        <v>0</v>
      </c>
      <c r="W115" s="1">
        <v>0</v>
      </c>
      <c r="X115" s="1">
        <v>0</v>
      </c>
      <c r="Y115" s="1">
        <v>0</v>
      </c>
      <c r="Z115" s="1">
        <v>0</v>
      </c>
      <c r="AA115" s="1">
        <v>0</v>
      </c>
    </row>
    <row r="116" spans="1:27">
      <c r="A116" s="1" t="s">
        <v>513</v>
      </c>
      <c r="B116" s="1" t="s">
        <v>514</v>
      </c>
      <c r="C116" s="1">
        <v>0</v>
      </c>
      <c r="D116" s="1">
        <v>0</v>
      </c>
      <c r="E116" s="1">
        <v>0</v>
      </c>
      <c r="F116" s="1">
        <v>0</v>
      </c>
      <c r="G116" s="1">
        <v>0</v>
      </c>
      <c r="H116" s="1">
        <v>0</v>
      </c>
      <c r="I116" s="1">
        <v>0</v>
      </c>
      <c r="J116" s="1">
        <v>0</v>
      </c>
      <c r="K116" s="1">
        <v>0</v>
      </c>
      <c r="L116" s="1">
        <v>0</v>
      </c>
      <c r="M116" s="1">
        <v>0</v>
      </c>
      <c r="N116" s="1">
        <v>0</v>
      </c>
      <c r="O116" s="1">
        <v>0</v>
      </c>
      <c r="P116" s="1">
        <v>0</v>
      </c>
      <c r="Q116" s="1">
        <v>0</v>
      </c>
      <c r="R116" s="1">
        <v>0</v>
      </c>
      <c r="S116" s="1">
        <v>0</v>
      </c>
      <c r="T116" s="1">
        <v>0</v>
      </c>
      <c r="U116" s="1">
        <v>0</v>
      </c>
      <c r="V116" s="1">
        <v>0</v>
      </c>
      <c r="W116" s="1">
        <v>0</v>
      </c>
      <c r="X116" s="1">
        <v>0</v>
      </c>
      <c r="Y116" s="1">
        <v>0</v>
      </c>
      <c r="Z116" s="1">
        <v>0</v>
      </c>
      <c r="AA116" s="1">
        <v>0</v>
      </c>
    </row>
    <row r="117" spans="1:27">
      <c r="A117" s="1" t="s">
        <v>515</v>
      </c>
      <c r="B117" s="1" t="s">
        <v>516</v>
      </c>
      <c r="C117" s="1">
        <v>0</v>
      </c>
      <c r="D117" s="1">
        <v>0</v>
      </c>
      <c r="E117" s="1">
        <v>0</v>
      </c>
      <c r="F117" s="1">
        <v>0</v>
      </c>
      <c r="G117" s="1">
        <v>0</v>
      </c>
      <c r="H117" s="1">
        <v>0</v>
      </c>
      <c r="I117" s="1">
        <v>0</v>
      </c>
      <c r="J117" s="1">
        <v>0</v>
      </c>
      <c r="K117" s="1">
        <v>0</v>
      </c>
      <c r="L117" s="1">
        <v>0</v>
      </c>
      <c r="M117" s="1">
        <v>0</v>
      </c>
      <c r="N117" s="1">
        <v>0</v>
      </c>
      <c r="O117" s="1">
        <v>0</v>
      </c>
      <c r="P117" s="1">
        <v>0</v>
      </c>
      <c r="Q117" s="1">
        <v>0</v>
      </c>
      <c r="R117" s="1">
        <v>0</v>
      </c>
      <c r="S117" s="1">
        <v>0</v>
      </c>
      <c r="T117" s="1">
        <v>0</v>
      </c>
      <c r="U117" s="1">
        <v>0</v>
      </c>
      <c r="V117" s="1">
        <v>0</v>
      </c>
      <c r="W117" s="1">
        <v>0</v>
      </c>
      <c r="X117" s="1">
        <v>0</v>
      </c>
      <c r="Y117" s="1">
        <v>0</v>
      </c>
      <c r="Z117" s="1">
        <v>0</v>
      </c>
      <c r="AA117" s="1">
        <v>0</v>
      </c>
    </row>
    <row r="118" spans="1:27">
      <c r="A118" s="1" t="s">
        <v>517</v>
      </c>
      <c r="B118" s="1" t="s">
        <v>518</v>
      </c>
      <c r="C118" s="1">
        <v>0</v>
      </c>
      <c r="D118" s="1">
        <v>0</v>
      </c>
      <c r="E118" s="1">
        <v>0</v>
      </c>
      <c r="F118" s="1">
        <v>0</v>
      </c>
      <c r="G118" s="1">
        <v>0</v>
      </c>
      <c r="H118" s="1">
        <v>0</v>
      </c>
      <c r="I118" s="1">
        <v>0</v>
      </c>
      <c r="J118" s="1">
        <v>0</v>
      </c>
      <c r="K118" s="1">
        <v>0</v>
      </c>
      <c r="L118" s="1">
        <v>0</v>
      </c>
      <c r="M118" s="1">
        <v>0</v>
      </c>
      <c r="N118" s="1">
        <v>0</v>
      </c>
      <c r="O118" s="1">
        <v>0</v>
      </c>
      <c r="P118" s="1">
        <v>0</v>
      </c>
      <c r="Q118" s="1">
        <v>0</v>
      </c>
      <c r="R118" s="1">
        <v>0</v>
      </c>
      <c r="S118" s="1">
        <v>0</v>
      </c>
      <c r="T118" s="1">
        <v>0</v>
      </c>
      <c r="U118" s="1">
        <v>0</v>
      </c>
      <c r="V118" s="1">
        <v>0</v>
      </c>
      <c r="W118" s="1">
        <v>0</v>
      </c>
      <c r="X118" s="1">
        <v>0</v>
      </c>
      <c r="Y118" s="1">
        <v>0</v>
      </c>
      <c r="Z118" s="1">
        <v>0</v>
      </c>
      <c r="AA118" s="1">
        <v>0</v>
      </c>
    </row>
    <row r="119" spans="1:27">
      <c r="A119" s="1" t="s">
        <v>519</v>
      </c>
      <c r="B119" s="1" t="s">
        <v>520</v>
      </c>
      <c r="C119" s="1">
        <v>0</v>
      </c>
      <c r="D119" s="1">
        <v>0</v>
      </c>
      <c r="E119" s="1">
        <v>0</v>
      </c>
      <c r="F119" s="1">
        <v>0</v>
      </c>
      <c r="G119" s="1">
        <v>0</v>
      </c>
      <c r="H119" s="1">
        <v>0</v>
      </c>
      <c r="I119" s="1">
        <v>0</v>
      </c>
      <c r="J119" s="1">
        <v>0</v>
      </c>
      <c r="K119" s="1">
        <v>0</v>
      </c>
      <c r="L119" s="1">
        <v>0</v>
      </c>
      <c r="M119" s="1">
        <v>0</v>
      </c>
      <c r="N119" s="1">
        <v>0</v>
      </c>
      <c r="O119" s="1">
        <v>0</v>
      </c>
      <c r="P119" s="1">
        <v>0</v>
      </c>
      <c r="Q119" s="1">
        <v>0</v>
      </c>
      <c r="R119" s="1">
        <v>0</v>
      </c>
      <c r="S119" s="1">
        <v>0</v>
      </c>
      <c r="T119" s="1">
        <v>0</v>
      </c>
      <c r="U119" s="1">
        <v>0</v>
      </c>
      <c r="V119" s="1">
        <v>0</v>
      </c>
      <c r="W119" s="1">
        <v>0</v>
      </c>
      <c r="X119" s="1">
        <v>0</v>
      </c>
      <c r="Y119" s="1">
        <v>0</v>
      </c>
      <c r="Z119" s="1">
        <v>0</v>
      </c>
      <c r="AA119" s="1">
        <v>0</v>
      </c>
    </row>
    <row r="120" spans="1:27">
      <c r="A120" s="1" t="s">
        <v>521</v>
      </c>
      <c r="B120" s="1" t="s">
        <v>522</v>
      </c>
      <c r="C120" s="1">
        <v>0</v>
      </c>
      <c r="D120" s="1">
        <v>0</v>
      </c>
      <c r="E120" s="1">
        <v>0</v>
      </c>
      <c r="F120" s="1">
        <v>0</v>
      </c>
      <c r="G120" s="1">
        <v>0</v>
      </c>
      <c r="H120" s="1">
        <v>0</v>
      </c>
      <c r="I120" s="1">
        <v>0</v>
      </c>
      <c r="J120" s="1">
        <v>0</v>
      </c>
      <c r="K120" s="1">
        <v>0</v>
      </c>
      <c r="L120" s="1">
        <v>0</v>
      </c>
      <c r="M120" s="1">
        <v>0</v>
      </c>
      <c r="N120" s="1">
        <v>0</v>
      </c>
      <c r="O120" s="1">
        <v>0</v>
      </c>
      <c r="P120" s="1">
        <v>0</v>
      </c>
      <c r="Q120" s="1">
        <v>0</v>
      </c>
      <c r="R120" s="1">
        <v>0</v>
      </c>
      <c r="S120" s="1">
        <v>0</v>
      </c>
      <c r="T120" s="1">
        <v>0</v>
      </c>
      <c r="U120" s="1">
        <v>0</v>
      </c>
      <c r="V120" s="1">
        <v>0</v>
      </c>
      <c r="W120" s="1">
        <v>0</v>
      </c>
      <c r="X120" s="1">
        <v>0</v>
      </c>
      <c r="Y120" s="1">
        <v>0</v>
      </c>
      <c r="Z120" s="1">
        <v>0</v>
      </c>
      <c r="AA120" s="1">
        <v>0</v>
      </c>
    </row>
    <row r="121" spans="1:27">
      <c r="A121" s="1" t="s">
        <v>523</v>
      </c>
      <c r="B121" s="1" t="s">
        <v>524</v>
      </c>
      <c r="C121" s="1">
        <v>0</v>
      </c>
      <c r="D121" s="1">
        <v>0</v>
      </c>
      <c r="E121" s="1">
        <v>0</v>
      </c>
      <c r="F121" s="1">
        <v>0</v>
      </c>
      <c r="G121" s="1">
        <v>0</v>
      </c>
      <c r="H121" s="1">
        <v>0</v>
      </c>
      <c r="I121" s="1">
        <v>0</v>
      </c>
      <c r="J121" s="1">
        <v>0</v>
      </c>
      <c r="K121" s="1">
        <v>0</v>
      </c>
      <c r="L121" s="1">
        <v>0</v>
      </c>
      <c r="M121" s="1">
        <v>0</v>
      </c>
      <c r="N121" s="1">
        <v>0</v>
      </c>
      <c r="O121" s="1">
        <v>0</v>
      </c>
      <c r="P121" s="1">
        <v>0</v>
      </c>
      <c r="Q121" s="1">
        <v>0</v>
      </c>
      <c r="R121" s="1">
        <v>0</v>
      </c>
      <c r="S121" s="1">
        <v>0</v>
      </c>
      <c r="T121" s="1">
        <v>0</v>
      </c>
      <c r="U121" s="1">
        <v>0</v>
      </c>
      <c r="V121" s="1">
        <v>0</v>
      </c>
      <c r="W121" s="1">
        <v>0</v>
      </c>
      <c r="X121" s="1">
        <v>0</v>
      </c>
      <c r="Y121" s="1">
        <v>0</v>
      </c>
      <c r="Z121" s="1">
        <v>0</v>
      </c>
      <c r="AA121" s="1">
        <v>0</v>
      </c>
    </row>
    <row r="122" spans="1:27">
      <c r="A122" s="1" t="s">
        <v>525</v>
      </c>
      <c r="B122" s="1" t="s">
        <v>526</v>
      </c>
      <c r="C122" s="1">
        <v>0</v>
      </c>
      <c r="D122" s="1">
        <v>0</v>
      </c>
      <c r="E122" s="1">
        <v>0</v>
      </c>
      <c r="F122" s="1">
        <v>0</v>
      </c>
      <c r="G122" s="1">
        <v>0</v>
      </c>
      <c r="H122" s="1">
        <v>0</v>
      </c>
      <c r="I122" s="1">
        <v>0</v>
      </c>
      <c r="J122" s="1">
        <v>0</v>
      </c>
      <c r="K122" s="1">
        <v>0</v>
      </c>
      <c r="L122" s="1">
        <v>0</v>
      </c>
      <c r="M122" s="1">
        <v>0</v>
      </c>
      <c r="N122" s="1">
        <v>0</v>
      </c>
      <c r="O122" s="1">
        <v>0</v>
      </c>
      <c r="P122" s="1">
        <v>0</v>
      </c>
      <c r="Q122" s="1">
        <v>0</v>
      </c>
      <c r="R122" s="1">
        <v>0</v>
      </c>
      <c r="S122" s="1">
        <v>0</v>
      </c>
      <c r="T122" s="1">
        <v>0</v>
      </c>
      <c r="U122" s="1">
        <v>0</v>
      </c>
      <c r="V122" s="1">
        <v>0</v>
      </c>
      <c r="W122" s="1">
        <v>0</v>
      </c>
      <c r="X122" s="1">
        <v>0</v>
      </c>
      <c r="Y122" s="1">
        <v>0</v>
      </c>
      <c r="Z122" s="1">
        <v>0</v>
      </c>
      <c r="AA122" s="1">
        <v>0</v>
      </c>
    </row>
    <row r="123" spans="1:27">
      <c r="A123" s="1" t="s">
        <v>527</v>
      </c>
      <c r="B123" s="1" t="s">
        <v>528</v>
      </c>
      <c r="C123" s="1">
        <v>0</v>
      </c>
      <c r="D123" s="1">
        <v>0</v>
      </c>
      <c r="E123" s="1">
        <v>0</v>
      </c>
      <c r="F123" s="1">
        <v>0</v>
      </c>
      <c r="G123" s="1">
        <v>0</v>
      </c>
      <c r="H123" s="1">
        <v>0</v>
      </c>
      <c r="I123" s="1">
        <v>0</v>
      </c>
      <c r="J123" s="1">
        <v>0</v>
      </c>
      <c r="K123" s="1">
        <v>0</v>
      </c>
      <c r="L123" s="1">
        <v>0</v>
      </c>
      <c r="M123" s="1">
        <v>0</v>
      </c>
      <c r="N123" s="1">
        <v>0</v>
      </c>
      <c r="O123" s="1">
        <v>0</v>
      </c>
      <c r="P123" s="1">
        <v>0</v>
      </c>
      <c r="Q123" s="1">
        <v>0</v>
      </c>
      <c r="R123" s="1">
        <v>0</v>
      </c>
      <c r="S123" s="1">
        <v>0</v>
      </c>
      <c r="T123" s="1">
        <v>0</v>
      </c>
      <c r="U123" s="1">
        <v>0</v>
      </c>
      <c r="V123" s="1">
        <v>0</v>
      </c>
      <c r="W123" s="1">
        <v>0</v>
      </c>
      <c r="X123" s="1">
        <v>0</v>
      </c>
      <c r="Y123" s="1">
        <v>0</v>
      </c>
      <c r="Z123" s="1">
        <v>0</v>
      </c>
      <c r="AA123" s="1">
        <v>0</v>
      </c>
    </row>
    <row r="124" spans="1:27">
      <c r="A124" s="1" t="s">
        <v>529</v>
      </c>
      <c r="B124" s="1" t="s">
        <v>530</v>
      </c>
      <c r="C124" s="1">
        <v>0</v>
      </c>
      <c r="D124" s="1">
        <v>0</v>
      </c>
      <c r="E124" s="1">
        <v>0</v>
      </c>
      <c r="F124" s="1">
        <v>0</v>
      </c>
      <c r="G124" s="1">
        <v>0</v>
      </c>
      <c r="H124" s="1">
        <v>0</v>
      </c>
      <c r="I124" s="1">
        <v>0</v>
      </c>
      <c r="J124" s="1">
        <v>0</v>
      </c>
      <c r="K124" s="1">
        <v>0</v>
      </c>
      <c r="L124" s="1">
        <v>0</v>
      </c>
      <c r="M124" s="1">
        <v>0</v>
      </c>
      <c r="N124" s="1">
        <v>0</v>
      </c>
      <c r="O124" s="1">
        <v>0</v>
      </c>
      <c r="P124" s="1">
        <v>0</v>
      </c>
      <c r="Q124" s="1">
        <v>0</v>
      </c>
      <c r="R124" s="1">
        <v>0</v>
      </c>
      <c r="S124" s="1">
        <v>0</v>
      </c>
      <c r="T124" s="1">
        <v>0</v>
      </c>
      <c r="U124" s="1">
        <v>0</v>
      </c>
      <c r="V124" s="1">
        <v>0</v>
      </c>
      <c r="W124" s="1">
        <v>0</v>
      </c>
      <c r="X124" s="1">
        <v>0</v>
      </c>
      <c r="Y124" s="1">
        <v>0</v>
      </c>
      <c r="Z124" s="1">
        <v>0</v>
      </c>
      <c r="AA124" s="1">
        <v>0</v>
      </c>
    </row>
    <row r="125" spans="1:27">
      <c r="A125" s="1" t="s">
        <v>531</v>
      </c>
      <c r="B125" s="1" t="s">
        <v>532</v>
      </c>
      <c r="C125" s="1">
        <v>0</v>
      </c>
      <c r="D125" s="1">
        <v>0</v>
      </c>
      <c r="E125" s="1">
        <v>0</v>
      </c>
      <c r="F125" s="1">
        <v>0</v>
      </c>
      <c r="G125" s="1">
        <v>0</v>
      </c>
      <c r="H125" s="1">
        <v>0</v>
      </c>
      <c r="I125" s="1">
        <v>0</v>
      </c>
      <c r="J125" s="1">
        <v>0</v>
      </c>
      <c r="K125" s="1">
        <v>0</v>
      </c>
      <c r="L125" s="1">
        <v>0</v>
      </c>
      <c r="M125" s="1">
        <v>0</v>
      </c>
      <c r="N125" s="1">
        <v>0</v>
      </c>
      <c r="O125" s="1">
        <v>0</v>
      </c>
      <c r="P125" s="1">
        <v>0</v>
      </c>
      <c r="Q125" s="1">
        <v>0</v>
      </c>
      <c r="R125" s="1">
        <v>0</v>
      </c>
      <c r="S125" s="1">
        <v>0</v>
      </c>
      <c r="T125" s="1">
        <v>0</v>
      </c>
      <c r="U125" s="1">
        <v>0</v>
      </c>
      <c r="V125" s="1">
        <v>0</v>
      </c>
      <c r="W125" s="1">
        <v>0</v>
      </c>
      <c r="X125" s="1">
        <v>0</v>
      </c>
      <c r="Y125" s="1">
        <v>0</v>
      </c>
      <c r="Z125" s="1">
        <v>0</v>
      </c>
      <c r="AA125" s="1">
        <v>0</v>
      </c>
    </row>
    <row r="126" spans="1:27">
      <c r="A126" s="1" t="s">
        <v>533</v>
      </c>
      <c r="B126" s="1" t="s">
        <v>534</v>
      </c>
      <c r="C126" s="1">
        <v>0</v>
      </c>
      <c r="D126" s="1">
        <v>0</v>
      </c>
      <c r="E126" s="1">
        <v>0</v>
      </c>
      <c r="F126" s="1">
        <v>0</v>
      </c>
      <c r="G126" s="1">
        <v>0</v>
      </c>
      <c r="H126" s="1">
        <v>0</v>
      </c>
      <c r="I126" s="1">
        <v>0</v>
      </c>
      <c r="J126" s="1">
        <v>0</v>
      </c>
      <c r="K126" s="1">
        <v>0</v>
      </c>
      <c r="L126" s="1">
        <v>0</v>
      </c>
      <c r="M126" s="1">
        <v>0</v>
      </c>
      <c r="N126" s="1">
        <v>0</v>
      </c>
      <c r="O126" s="1">
        <v>0</v>
      </c>
      <c r="P126" s="1">
        <v>0</v>
      </c>
      <c r="Q126" s="1">
        <v>0</v>
      </c>
      <c r="R126" s="1">
        <v>0</v>
      </c>
      <c r="S126" s="1">
        <v>0</v>
      </c>
      <c r="T126" s="1">
        <v>0</v>
      </c>
      <c r="U126" s="1">
        <v>0</v>
      </c>
      <c r="V126" s="1">
        <v>0</v>
      </c>
      <c r="W126" s="1">
        <v>0</v>
      </c>
      <c r="X126" s="1">
        <v>0</v>
      </c>
      <c r="Y126" s="1">
        <v>0</v>
      </c>
      <c r="Z126" s="1">
        <v>0</v>
      </c>
      <c r="AA126" s="1">
        <v>0</v>
      </c>
    </row>
    <row r="127" spans="1:27">
      <c r="A127" s="1" t="s">
        <v>535</v>
      </c>
      <c r="B127" s="1" t="s">
        <v>536</v>
      </c>
      <c r="C127" s="1">
        <v>0</v>
      </c>
      <c r="D127" s="1">
        <v>0</v>
      </c>
      <c r="E127" s="1">
        <v>0</v>
      </c>
      <c r="F127" s="1">
        <v>0</v>
      </c>
      <c r="G127" s="1">
        <v>0</v>
      </c>
      <c r="H127" s="1">
        <v>0</v>
      </c>
      <c r="I127" s="1">
        <v>0</v>
      </c>
      <c r="J127" s="1">
        <v>0</v>
      </c>
      <c r="K127" s="1">
        <v>0</v>
      </c>
      <c r="L127" s="1">
        <v>0</v>
      </c>
      <c r="M127" s="1">
        <v>0</v>
      </c>
      <c r="N127" s="1">
        <v>0</v>
      </c>
      <c r="O127" s="1">
        <v>0</v>
      </c>
      <c r="P127" s="1">
        <v>0</v>
      </c>
      <c r="Q127" s="1">
        <v>0</v>
      </c>
      <c r="R127" s="1">
        <v>0</v>
      </c>
      <c r="S127" s="1">
        <v>0</v>
      </c>
      <c r="T127" s="1">
        <v>0</v>
      </c>
      <c r="U127" s="1">
        <v>0</v>
      </c>
      <c r="V127" s="1">
        <v>0</v>
      </c>
      <c r="W127" s="1">
        <v>0</v>
      </c>
      <c r="X127" s="1">
        <v>0</v>
      </c>
      <c r="Y127" s="1">
        <v>0</v>
      </c>
      <c r="Z127" s="1">
        <v>0</v>
      </c>
      <c r="AA127" s="1">
        <v>0</v>
      </c>
    </row>
    <row r="128" spans="1:27">
      <c r="A128" s="1" t="s">
        <v>2765</v>
      </c>
      <c r="B128" s="1" t="s">
        <v>538</v>
      </c>
      <c r="C128" s="1">
        <v>0</v>
      </c>
      <c r="D128" s="1">
        <v>0</v>
      </c>
      <c r="E128" s="1">
        <v>0</v>
      </c>
      <c r="F128" s="1">
        <v>0</v>
      </c>
      <c r="G128" s="1">
        <v>0</v>
      </c>
      <c r="H128" s="1">
        <v>0</v>
      </c>
      <c r="I128" s="1">
        <v>0</v>
      </c>
      <c r="J128" s="1">
        <v>0</v>
      </c>
      <c r="K128" s="1">
        <v>0</v>
      </c>
      <c r="L128" s="1">
        <v>0</v>
      </c>
      <c r="M128" s="1">
        <v>0</v>
      </c>
      <c r="N128" s="1">
        <v>0</v>
      </c>
      <c r="O128" s="1">
        <v>0</v>
      </c>
      <c r="P128" s="1">
        <v>0</v>
      </c>
      <c r="Q128" s="1">
        <v>0</v>
      </c>
      <c r="R128" s="1">
        <v>0</v>
      </c>
      <c r="S128" s="1">
        <v>0</v>
      </c>
      <c r="T128" s="1">
        <v>0</v>
      </c>
      <c r="U128" s="1">
        <v>0</v>
      </c>
      <c r="V128" s="1">
        <v>0</v>
      </c>
      <c r="W128" s="1">
        <v>0</v>
      </c>
      <c r="X128" s="1">
        <v>0</v>
      </c>
      <c r="Y128" s="1">
        <v>0</v>
      </c>
      <c r="Z128" s="1">
        <v>0</v>
      </c>
      <c r="AA128" s="1">
        <v>0</v>
      </c>
    </row>
    <row r="129" spans="1:27">
      <c r="A129" s="1" t="s">
        <v>539</v>
      </c>
      <c r="B129" s="1" t="s">
        <v>540</v>
      </c>
      <c r="C129" s="1">
        <v>0</v>
      </c>
      <c r="D129" s="1">
        <v>0</v>
      </c>
      <c r="E129" s="1">
        <v>0</v>
      </c>
      <c r="F129" s="1">
        <v>0</v>
      </c>
      <c r="G129" s="1">
        <v>0</v>
      </c>
      <c r="H129" s="1">
        <v>0</v>
      </c>
      <c r="I129" s="1">
        <v>0</v>
      </c>
      <c r="J129" s="1">
        <v>0</v>
      </c>
      <c r="K129" s="1">
        <v>0</v>
      </c>
      <c r="L129" s="1">
        <v>0</v>
      </c>
      <c r="M129" s="1">
        <v>0</v>
      </c>
      <c r="N129" s="1">
        <v>0</v>
      </c>
      <c r="O129" s="1">
        <v>0</v>
      </c>
      <c r="P129" s="1">
        <v>0</v>
      </c>
      <c r="Q129" s="1">
        <v>0</v>
      </c>
      <c r="R129" s="1">
        <v>0</v>
      </c>
      <c r="S129" s="1">
        <v>0</v>
      </c>
      <c r="T129" s="1">
        <v>0</v>
      </c>
      <c r="U129" s="1">
        <v>0</v>
      </c>
      <c r="V129" s="1">
        <v>0</v>
      </c>
      <c r="W129" s="1">
        <v>0</v>
      </c>
      <c r="X129" s="1">
        <v>0</v>
      </c>
      <c r="Y129" s="1">
        <v>0</v>
      </c>
      <c r="Z129" s="1">
        <v>0</v>
      </c>
      <c r="AA129" s="1">
        <v>0</v>
      </c>
    </row>
    <row r="130" spans="1:27">
      <c r="A130" s="1" t="s">
        <v>541</v>
      </c>
      <c r="B130" s="1" t="s">
        <v>542</v>
      </c>
      <c r="C130" s="1">
        <v>0</v>
      </c>
      <c r="D130" s="1">
        <v>0</v>
      </c>
      <c r="E130" s="1">
        <v>0</v>
      </c>
      <c r="F130" s="1">
        <v>0</v>
      </c>
      <c r="G130" s="1">
        <v>0</v>
      </c>
      <c r="H130" s="1">
        <v>0</v>
      </c>
      <c r="I130" s="1">
        <v>0</v>
      </c>
      <c r="J130" s="1">
        <v>0</v>
      </c>
      <c r="K130" s="1">
        <v>0</v>
      </c>
      <c r="L130" s="1">
        <v>0</v>
      </c>
      <c r="M130" s="1">
        <v>0</v>
      </c>
      <c r="N130" s="1">
        <v>0</v>
      </c>
      <c r="O130" s="1">
        <v>0</v>
      </c>
      <c r="P130" s="1">
        <v>0</v>
      </c>
      <c r="Q130" s="1">
        <v>0</v>
      </c>
      <c r="R130" s="1">
        <v>0</v>
      </c>
      <c r="S130" s="1">
        <v>0</v>
      </c>
      <c r="T130" s="1">
        <v>0</v>
      </c>
      <c r="U130" s="1">
        <v>0</v>
      </c>
      <c r="V130" s="1">
        <v>0</v>
      </c>
      <c r="W130" s="1">
        <v>0</v>
      </c>
      <c r="X130" s="1">
        <v>0</v>
      </c>
      <c r="Y130" s="1">
        <v>0</v>
      </c>
      <c r="Z130" s="1">
        <v>0</v>
      </c>
      <c r="AA130" s="1">
        <v>0</v>
      </c>
    </row>
    <row r="131" spans="1:27">
      <c r="A131" s="1" t="s">
        <v>543</v>
      </c>
      <c r="B131" s="1" t="s">
        <v>544</v>
      </c>
      <c r="C131" s="1">
        <v>0</v>
      </c>
      <c r="D131" s="1">
        <v>0</v>
      </c>
      <c r="E131" s="1">
        <v>0</v>
      </c>
      <c r="F131" s="1">
        <v>0</v>
      </c>
      <c r="G131" s="1">
        <v>0</v>
      </c>
      <c r="H131" s="1">
        <v>0</v>
      </c>
      <c r="I131" s="1">
        <v>0</v>
      </c>
      <c r="J131" s="1">
        <v>0</v>
      </c>
      <c r="K131" s="1">
        <v>0</v>
      </c>
      <c r="L131" s="1">
        <v>0</v>
      </c>
      <c r="M131" s="1">
        <v>0</v>
      </c>
      <c r="N131" s="1">
        <v>0</v>
      </c>
      <c r="O131" s="1">
        <v>0</v>
      </c>
      <c r="P131" s="1">
        <v>0</v>
      </c>
      <c r="Q131" s="1">
        <v>0</v>
      </c>
      <c r="R131" s="1">
        <v>0</v>
      </c>
      <c r="S131" s="1">
        <v>0</v>
      </c>
      <c r="T131" s="1">
        <v>0</v>
      </c>
      <c r="U131" s="1">
        <v>0</v>
      </c>
      <c r="V131" s="1">
        <v>0</v>
      </c>
      <c r="W131" s="1">
        <v>0</v>
      </c>
      <c r="X131" s="1">
        <v>0</v>
      </c>
      <c r="Y131" s="1">
        <v>0</v>
      </c>
      <c r="Z131" s="1">
        <v>0</v>
      </c>
      <c r="AA131" s="1">
        <v>0</v>
      </c>
    </row>
    <row r="132" spans="1:27">
      <c r="A132" s="1" t="s">
        <v>545</v>
      </c>
      <c r="B132" s="1" t="s">
        <v>546</v>
      </c>
      <c r="C132" s="1">
        <v>0</v>
      </c>
      <c r="D132" s="1">
        <v>0</v>
      </c>
      <c r="E132" s="1">
        <v>0</v>
      </c>
      <c r="F132" s="1">
        <v>0</v>
      </c>
      <c r="G132" s="1">
        <v>0</v>
      </c>
      <c r="H132" s="1">
        <v>0</v>
      </c>
      <c r="I132" s="1">
        <v>0</v>
      </c>
      <c r="J132" s="1">
        <v>0</v>
      </c>
      <c r="K132" s="1">
        <v>0</v>
      </c>
      <c r="L132" s="1">
        <v>0</v>
      </c>
      <c r="M132" s="1">
        <v>0</v>
      </c>
      <c r="N132" s="1">
        <v>0</v>
      </c>
      <c r="O132" s="1">
        <v>0</v>
      </c>
      <c r="P132" s="1">
        <v>0</v>
      </c>
      <c r="Q132" s="1">
        <v>0</v>
      </c>
      <c r="R132" s="1">
        <v>0</v>
      </c>
      <c r="S132" s="1">
        <v>0</v>
      </c>
      <c r="T132" s="1">
        <v>0</v>
      </c>
      <c r="U132" s="1">
        <v>0</v>
      </c>
      <c r="V132" s="1">
        <v>0</v>
      </c>
      <c r="W132" s="1">
        <v>0</v>
      </c>
      <c r="X132" s="1">
        <v>0</v>
      </c>
      <c r="Y132" s="1">
        <v>0</v>
      </c>
      <c r="Z132" s="1">
        <v>0</v>
      </c>
      <c r="AA132" s="1">
        <v>0</v>
      </c>
    </row>
    <row r="133" spans="1:27">
      <c r="A133" s="1" t="s">
        <v>547</v>
      </c>
      <c r="B133" s="1" t="s">
        <v>548</v>
      </c>
      <c r="C133" s="1">
        <v>0</v>
      </c>
      <c r="D133" s="1">
        <v>0</v>
      </c>
      <c r="E133" s="1">
        <v>0</v>
      </c>
      <c r="F133" s="1">
        <v>0</v>
      </c>
      <c r="G133" s="1">
        <v>0</v>
      </c>
      <c r="H133" s="1">
        <v>0</v>
      </c>
      <c r="I133" s="1">
        <v>0</v>
      </c>
      <c r="J133" s="1">
        <v>0</v>
      </c>
      <c r="K133" s="1">
        <v>0</v>
      </c>
      <c r="L133" s="1">
        <v>0</v>
      </c>
      <c r="M133" s="1">
        <v>0</v>
      </c>
      <c r="N133" s="1">
        <v>0</v>
      </c>
      <c r="O133" s="1">
        <v>0</v>
      </c>
      <c r="P133" s="1">
        <v>0</v>
      </c>
      <c r="Q133" s="1">
        <v>0</v>
      </c>
      <c r="R133" s="1">
        <v>0</v>
      </c>
      <c r="S133" s="1">
        <v>0</v>
      </c>
      <c r="T133" s="1">
        <v>0</v>
      </c>
      <c r="U133" s="1">
        <v>0</v>
      </c>
      <c r="V133" s="1">
        <v>0</v>
      </c>
      <c r="W133" s="1">
        <v>0</v>
      </c>
      <c r="X133" s="1">
        <v>0</v>
      </c>
      <c r="Y133" s="1">
        <v>0</v>
      </c>
      <c r="Z133" s="1">
        <v>0</v>
      </c>
      <c r="AA133" s="1">
        <v>0</v>
      </c>
    </row>
    <row r="134" spans="1:27">
      <c r="A134" s="1" t="s">
        <v>549</v>
      </c>
      <c r="B134" s="1" t="s">
        <v>550</v>
      </c>
      <c r="C134" s="1">
        <v>0</v>
      </c>
      <c r="D134" s="1">
        <v>0</v>
      </c>
      <c r="E134" s="1">
        <v>0</v>
      </c>
      <c r="F134" s="1">
        <v>0</v>
      </c>
      <c r="G134" s="1">
        <v>0</v>
      </c>
      <c r="H134" s="1">
        <v>0</v>
      </c>
      <c r="I134" s="1">
        <v>0</v>
      </c>
      <c r="J134" s="1">
        <v>0</v>
      </c>
      <c r="K134" s="1">
        <v>0</v>
      </c>
      <c r="L134" s="1">
        <v>0</v>
      </c>
      <c r="M134" s="1">
        <v>0</v>
      </c>
      <c r="N134" s="1">
        <v>0</v>
      </c>
      <c r="O134" s="1">
        <v>0</v>
      </c>
      <c r="P134" s="1">
        <v>0</v>
      </c>
      <c r="Q134" s="1">
        <v>0</v>
      </c>
      <c r="R134" s="1">
        <v>0</v>
      </c>
      <c r="S134" s="1">
        <v>0</v>
      </c>
      <c r="T134" s="1">
        <v>0</v>
      </c>
      <c r="U134" s="1">
        <v>0</v>
      </c>
      <c r="V134" s="1">
        <v>0</v>
      </c>
      <c r="W134" s="1">
        <v>0</v>
      </c>
      <c r="X134" s="1">
        <v>0</v>
      </c>
      <c r="Y134" s="1">
        <v>0</v>
      </c>
      <c r="Z134" s="1">
        <v>0</v>
      </c>
      <c r="AA134" s="1">
        <v>0</v>
      </c>
    </row>
    <row r="135" spans="1:27">
      <c r="A135" s="1" t="s">
        <v>551</v>
      </c>
      <c r="B135" s="1" t="s">
        <v>552</v>
      </c>
      <c r="C135" s="1">
        <v>0</v>
      </c>
      <c r="D135" s="1">
        <v>0</v>
      </c>
      <c r="E135" s="1">
        <v>0</v>
      </c>
      <c r="F135" s="1">
        <v>0</v>
      </c>
      <c r="G135" s="1">
        <v>0</v>
      </c>
      <c r="H135" s="1">
        <v>0</v>
      </c>
      <c r="I135" s="1">
        <v>0</v>
      </c>
      <c r="J135" s="1">
        <v>0</v>
      </c>
      <c r="K135" s="1">
        <v>0</v>
      </c>
      <c r="L135" s="1">
        <v>0</v>
      </c>
      <c r="M135" s="1">
        <v>0</v>
      </c>
      <c r="N135" s="1">
        <v>0</v>
      </c>
      <c r="O135" s="1">
        <v>0</v>
      </c>
      <c r="P135" s="1">
        <v>0</v>
      </c>
      <c r="Q135" s="1">
        <v>0</v>
      </c>
      <c r="R135" s="1">
        <v>0</v>
      </c>
      <c r="S135" s="1">
        <v>0</v>
      </c>
      <c r="T135" s="1">
        <v>0</v>
      </c>
      <c r="U135" s="1">
        <v>0</v>
      </c>
      <c r="V135" s="1">
        <v>0</v>
      </c>
      <c r="W135" s="1">
        <v>0</v>
      </c>
      <c r="X135" s="1">
        <v>0</v>
      </c>
      <c r="Y135" s="1">
        <v>0</v>
      </c>
      <c r="Z135" s="1">
        <v>0</v>
      </c>
      <c r="AA135" s="1">
        <v>0</v>
      </c>
    </row>
    <row r="136" spans="1:27">
      <c r="A136" s="1" t="s">
        <v>2766</v>
      </c>
      <c r="B136" s="1" t="s">
        <v>554</v>
      </c>
      <c r="C136" s="1">
        <v>0</v>
      </c>
      <c r="D136" s="1">
        <v>0</v>
      </c>
      <c r="E136" s="1">
        <v>0</v>
      </c>
      <c r="F136" s="1">
        <v>0</v>
      </c>
      <c r="G136" s="1">
        <v>0</v>
      </c>
      <c r="H136" s="1">
        <v>0</v>
      </c>
      <c r="I136" s="1">
        <v>0</v>
      </c>
      <c r="J136" s="1">
        <v>0</v>
      </c>
      <c r="K136" s="1">
        <v>0</v>
      </c>
      <c r="L136" s="1">
        <v>0</v>
      </c>
      <c r="M136" s="1">
        <v>0</v>
      </c>
      <c r="N136" s="1">
        <v>0</v>
      </c>
      <c r="O136" s="1">
        <v>0</v>
      </c>
      <c r="P136" s="1">
        <v>0</v>
      </c>
      <c r="Q136" s="1">
        <v>0</v>
      </c>
      <c r="R136" s="1">
        <v>0</v>
      </c>
      <c r="S136" s="1">
        <v>0</v>
      </c>
      <c r="T136" s="1">
        <v>0</v>
      </c>
      <c r="U136" s="1">
        <v>0</v>
      </c>
      <c r="V136" s="1">
        <v>0</v>
      </c>
      <c r="W136" s="1">
        <v>0</v>
      </c>
      <c r="X136" s="1">
        <v>0</v>
      </c>
      <c r="Y136" s="1">
        <v>0</v>
      </c>
      <c r="Z136" s="1">
        <v>0</v>
      </c>
      <c r="AA136" s="1">
        <v>0</v>
      </c>
    </row>
  </sheetData>
  <pageMargins left="0.75" right="0.75" top="1" bottom="1" header="0.5" footer="0.5"/>
  <headerFooter alignWithMargins="0">
    <oddHeader>&amp;A</oddHeader>
    <oddFooter>Page &amp;P</oddFooter>
  </headerFooter>
</worksheet>
</file>

<file path=xl/worksheets/sheet53.xml><?xml version="1.0" encoding="utf-8"?>
<worksheet xmlns="http://schemas.openxmlformats.org/spreadsheetml/2006/main" xmlns:r="http://schemas.openxmlformats.org/officeDocument/2006/relationships">
  <sheetPr codeName="Foglio52">
    <tabColor rgb="FF92D050"/>
  </sheetPr>
  <dimension ref="A1:C32"/>
  <sheetViews>
    <sheetView workbookViewId="0">
      <selection activeCell="D1" sqref="D1"/>
    </sheetView>
  </sheetViews>
  <sheetFormatPr defaultRowHeight="12.75"/>
  <sheetData>
    <row r="1" spans="1:3">
      <c r="A1" s="1" t="s">
        <v>3117</v>
      </c>
      <c r="B1" s="1" t="s">
        <v>3118</v>
      </c>
      <c r="C1" s="1" t="s">
        <v>3119</v>
      </c>
    </row>
    <row r="2" spans="1:3">
      <c r="A2" s="1" t="s">
        <v>3120</v>
      </c>
      <c r="B2" s="1" t="s">
        <v>3121</v>
      </c>
      <c r="C2" s="1">
        <v>0</v>
      </c>
    </row>
    <row r="3" spans="1:3">
      <c r="A3" s="1" t="s">
        <v>3122</v>
      </c>
      <c r="B3" s="1" t="s">
        <v>3123</v>
      </c>
      <c r="C3" s="1">
        <v>0</v>
      </c>
    </row>
    <row r="4" spans="1:3">
      <c r="A4" s="1" t="s">
        <v>3124</v>
      </c>
      <c r="B4" s="1" t="s">
        <v>3125</v>
      </c>
      <c r="C4" s="1">
        <v>0</v>
      </c>
    </row>
    <row r="5" spans="1:3">
      <c r="A5" s="1" t="s">
        <v>3126</v>
      </c>
      <c r="B5" s="1" t="s">
        <v>3127</v>
      </c>
      <c r="C5" s="1">
        <v>0</v>
      </c>
    </row>
    <row r="6" spans="1:3">
      <c r="A6" s="1" t="s">
        <v>3128</v>
      </c>
      <c r="B6" s="1" t="s">
        <v>3129</v>
      </c>
      <c r="C6" s="1">
        <v>0</v>
      </c>
    </row>
    <row r="7" spans="1:3">
      <c r="A7" s="1" t="s">
        <v>3130</v>
      </c>
      <c r="B7" s="1" t="s">
        <v>3131</v>
      </c>
      <c r="C7" s="1">
        <v>0</v>
      </c>
    </row>
    <row r="8" spans="1:3">
      <c r="A8" s="1" t="s">
        <v>3132</v>
      </c>
      <c r="B8" s="1" t="s">
        <v>3133</v>
      </c>
      <c r="C8" s="1">
        <v>0</v>
      </c>
    </row>
    <row r="9" spans="1:3">
      <c r="A9" s="1" t="s">
        <v>3134</v>
      </c>
      <c r="B9" s="1" t="s">
        <v>3135</v>
      </c>
      <c r="C9" s="1">
        <v>0</v>
      </c>
    </row>
    <row r="10" spans="1:3">
      <c r="A10" s="1" t="s">
        <v>3136</v>
      </c>
      <c r="B10" s="1" t="s">
        <v>3137</v>
      </c>
      <c r="C10" s="1">
        <v>0</v>
      </c>
    </row>
    <row r="11" spans="1:3">
      <c r="A11" s="1" t="s">
        <v>3138</v>
      </c>
      <c r="B11" s="1" t="s">
        <v>3139</v>
      </c>
      <c r="C11" s="1">
        <v>0</v>
      </c>
    </row>
    <row r="12" spans="1:3">
      <c r="A12" s="1" t="s">
        <v>3140</v>
      </c>
      <c r="B12" s="1" t="s">
        <v>3141</v>
      </c>
      <c r="C12" s="1">
        <v>0</v>
      </c>
    </row>
    <row r="13" spans="1:3">
      <c r="A13" s="1" t="s">
        <v>3142</v>
      </c>
      <c r="B13" s="1" t="s">
        <v>3143</v>
      </c>
      <c r="C13" s="1">
        <v>0</v>
      </c>
    </row>
    <row r="14" spans="1:3">
      <c r="A14" s="1" t="s">
        <v>3144</v>
      </c>
      <c r="B14" s="1" t="s">
        <v>3145</v>
      </c>
      <c r="C14" s="1">
        <v>0</v>
      </c>
    </row>
    <row r="15" spans="1:3">
      <c r="A15" s="1" t="s">
        <v>3146</v>
      </c>
      <c r="B15" s="1" t="s">
        <v>3147</v>
      </c>
      <c r="C15" s="1">
        <v>0</v>
      </c>
    </row>
    <row r="16" spans="1:3">
      <c r="A16" s="1" t="s">
        <v>3148</v>
      </c>
      <c r="B16" s="1" t="s">
        <v>3149</v>
      </c>
      <c r="C16" s="1">
        <v>0</v>
      </c>
    </row>
    <row r="17" spans="1:3">
      <c r="A17" s="1" t="s">
        <v>3150</v>
      </c>
      <c r="B17" s="1" t="s">
        <v>3151</v>
      </c>
      <c r="C17" s="1">
        <v>0</v>
      </c>
    </row>
    <row r="18" spans="1:3">
      <c r="A18" s="1" t="s">
        <v>3152</v>
      </c>
      <c r="B18" s="1" t="s">
        <v>3153</v>
      </c>
      <c r="C18" s="1">
        <v>0</v>
      </c>
    </row>
    <row r="19" spans="1:3">
      <c r="A19" s="1" t="s">
        <v>3154</v>
      </c>
      <c r="B19" s="1" t="s">
        <v>3155</v>
      </c>
      <c r="C19" s="1">
        <v>0</v>
      </c>
    </row>
    <row r="20" spans="1:3">
      <c r="A20" s="1" t="s">
        <v>3156</v>
      </c>
      <c r="B20" s="1" t="s">
        <v>3157</v>
      </c>
      <c r="C20" s="1">
        <v>0</v>
      </c>
    </row>
    <row r="21" spans="1:3">
      <c r="A21" s="1" t="s">
        <v>3158</v>
      </c>
      <c r="B21" s="1" t="s">
        <v>3159</v>
      </c>
      <c r="C21" s="1">
        <v>0</v>
      </c>
    </row>
    <row r="22" spans="1:3">
      <c r="A22" s="1" t="s">
        <v>3160</v>
      </c>
      <c r="B22" s="1" t="s">
        <v>3161</v>
      </c>
      <c r="C22" s="1">
        <v>0</v>
      </c>
    </row>
    <row r="23" spans="1:3">
      <c r="A23" s="1" t="s">
        <v>3162</v>
      </c>
      <c r="B23" s="1" t="s">
        <v>3163</v>
      </c>
      <c r="C23" s="1">
        <v>0</v>
      </c>
    </row>
    <row r="24" spans="1:3">
      <c r="A24" s="1" t="s">
        <v>3164</v>
      </c>
      <c r="B24" s="1" t="s">
        <v>3165</v>
      </c>
      <c r="C24" s="1">
        <v>0</v>
      </c>
    </row>
    <row r="25" spans="1:3">
      <c r="A25" s="1" t="s">
        <v>3166</v>
      </c>
      <c r="B25" s="1" t="s">
        <v>3167</v>
      </c>
      <c r="C25" s="1">
        <v>0</v>
      </c>
    </row>
    <row r="26" spans="1:3">
      <c r="A26" s="1" t="s">
        <v>3168</v>
      </c>
      <c r="B26" s="1" t="s">
        <v>3169</v>
      </c>
      <c r="C26" s="1">
        <v>0</v>
      </c>
    </row>
    <row r="27" spans="1:3">
      <c r="A27" s="1" t="s">
        <v>3170</v>
      </c>
      <c r="B27" s="1" t="s">
        <v>3171</v>
      </c>
      <c r="C27" s="1">
        <v>0</v>
      </c>
    </row>
    <row r="28" spans="1:3">
      <c r="A28" s="1" t="s">
        <v>3172</v>
      </c>
      <c r="B28" s="1" t="s">
        <v>3173</v>
      </c>
      <c r="C28" s="1">
        <v>0</v>
      </c>
    </row>
    <row r="29" spans="1:3">
      <c r="A29" s="1" t="s">
        <v>3174</v>
      </c>
      <c r="B29" s="1" t="s">
        <v>3175</v>
      </c>
      <c r="C29" s="1">
        <v>0</v>
      </c>
    </row>
    <row r="30" spans="1:3">
      <c r="A30" s="1" t="s">
        <v>3176</v>
      </c>
      <c r="B30" s="1" t="s">
        <v>3177</v>
      </c>
      <c r="C30" s="1">
        <v>0</v>
      </c>
    </row>
    <row r="31" spans="1:3">
      <c r="A31" s="1" t="s">
        <v>3178</v>
      </c>
      <c r="B31" s="1" t="s">
        <v>3179</v>
      </c>
      <c r="C31" s="1">
        <v>0</v>
      </c>
    </row>
    <row r="32" spans="1:3">
      <c r="A32" s="1" t="s">
        <v>3180</v>
      </c>
      <c r="B32" s="1" t="s">
        <v>3181</v>
      </c>
      <c r="C32" s="1">
        <v>0</v>
      </c>
    </row>
  </sheetData>
  <pageMargins left="0.75" right="0.75" top="1" bottom="1" header="0.5" footer="0.5"/>
  <headerFooter alignWithMargins="0">
    <oddHeader>&amp;A</oddHeader>
    <oddFooter>Page &amp;P</oddFooter>
  </headerFooter>
</worksheet>
</file>

<file path=xl/worksheets/sheet54.xml><?xml version="1.0" encoding="utf-8"?>
<worksheet xmlns="http://schemas.openxmlformats.org/spreadsheetml/2006/main" xmlns:r="http://schemas.openxmlformats.org/officeDocument/2006/relationships">
  <sheetPr codeName="Foglio53">
    <tabColor rgb="FF92D050"/>
  </sheetPr>
  <dimension ref="A1:C3"/>
  <sheetViews>
    <sheetView workbookViewId="0">
      <selection activeCell="B3" sqref="B3"/>
    </sheetView>
  </sheetViews>
  <sheetFormatPr defaultRowHeight="12.75"/>
  <cols>
    <col min="1" max="16384" width="9.140625" style="1618"/>
  </cols>
  <sheetData>
    <row r="1" spans="1:3">
      <c r="A1" s="1617" t="s">
        <v>581</v>
      </c>
      <c r="B1" s="1617" t="s">
        <v>3182</v>
      </c>
      <c r="C1" s="1617" t="s">
        <v>3183</v>
      </c>
    </row>
    <row r="2" spans="1:3">
      <c r="B2" s="1617">
        <v>1</v>
      </c>
      <c r="C2" s="1617">
        <v>1</v>
      </c>
    </row>
    <row r="3" spans="1:3">
      <c r="B3" s="1617">
        <v>2</v>
      </c>
      <c r="C3" s="1617">
        <v>2</v>
      </c>
    </row>
  </sheetData>
  <pageMargins left="0.75" right="0.75" top="1" bottom="1" header="0.5" footer="0.5"/>
  <headerFooter alignWithMargins="0">
    <oddHeader>&amp;A</oddHeader>
    <oddFooter>Page &amp;P</oddFooter>
  </headerFooter>
</worksheet>
</file>

<file path=xl/worksheets/sheet55.xml><?xml version="1.0" encoding="utf-8"?>
<worksheet xmlns="http://schemas.openxmlformats.org/spreadsheetml/2006/main" xmlns:r="http://schemas.openxmlformats.org/officeDocument/2006/relationships">
  <sheetPr codeName="Foglio87">
    <tabColor rgb="FF92D050"/>
  </sheetPr>
  <dimension ref="A1:A2"/>
  <sheetViews>
    <sheetView workbookViewId="0">
      <selection activeCell="B15" sqref="B15"/>
    </sheetView>
  </sheetViews>
  <sheetFormatPr defaultRowHeight="12.75"/>
  <cols>
    <col min="1" max="1" width="12.28515625" bestFit="1" customWidth="1"/>
  </cols>
  <sheetData>
    <row r="1" spans="1:1">
      <c r="A1" s="1" t="s">
        <v>3184</v>
      </c>
    </row>
    <row r="2" spans="1:1">
      <c r="A2" s="1">
        <v>2</v>
      </c>
    </row>
  </sheetData>
  <pageMargins left="0.75" right="0.75" top="1" bottom="1" header="0.5" footer="0.5"/>
  <headerFooter alignWithMargins="0">
    <oddHeader>&amp;A</oddHeader>
    <oddFooter>Page &amp;P</oddFooter>
  </headerFooter>
</worksheet>
</file>

<file path=xl/worksheets/sheet56.xml><?xml version="1.0" encoding="utf-8"?>
<worksheet xmlns="http://schemas.openxmlformats.org/spreadsheetml/2006/main" xmlns:r="http://schemas.openxmlformats.org/officeDocument/2006/relationships">
  <sheetPr codeName="Foglio57">
    <tabColor rgb="FF92D050"/>
  </sheetPr>
  <dimension ref="A1:E55"/>
  <sheetViews>
    <sheetView topLeftCell="A37" workbookViewId="0">
      <selection activeCell="A48" sqref="A48:IV55"/>
    </sheetView>
  </sheetViews>
  <sheetFormatPr defaultRowHeight="12.75"/>
  <cols>
    <col min="1" max="1" width="25.140625" customWidth="1"/>
  </cols>
  <sheetData>
    <row r="1" spans="1:5">
      <c r="A1" s="1" t="s">
        <v>2462</v>
      </c>
      <c r="B1" s="1" t="s">
        <v>2463</v>
      </c>
      <c r="C1" s="1" t="s">
        <v>2464</v>
      </c>
      <c r="D1" s="1" t="s">
        <v>3185</v>
      </c>
      <c r="E1" s="1" t="s">
        <v>3186</v>
      </c>
    </row>
    <row r="2" spans="1:5">
      <c r="A2" s="1" t="s">
        <v>3187</v>
      </c>
      <c r="B2" s="1" t="s">
        <v>2535</v>
      </c>
      <c r="C2" s="1" t="s">
        <v>694</v>
      </c>
      <c r="D2" s="1" t="s">
        <v>3188</v>
      </c>
      <c r="E2" s="1">
        <v>0</v>
      </c>
    </row>
    <row r="3" spans="1:5">
      <c r="A3" s="500" t="s">
        <v>3189</v>
      </c>
      <c r="B3" s="1" t="s">
        <v>2535</v>
      </c>
      <c r="C3" s="1" t="s">
        <v>694</v>
      </c>
      <c r="D3" s="500" t="s">
        <v>3190</v>
      </c>
      <c r="E3" s="1">
        <v>0</v>
      </c>
    </row>
    <row r="4" spans="1:5">
      <c r="A4" s="1" t="s">
        <v>3191</v>
      </c>
      <c r="B4" s="1" t="s">
        <v>2535</v>
      </c>
      <c r="C4" s="1" t="s">
        <v>694</v>
      </c>
      <c r="D4" s="1" t="s">
        <v>3192</v>
      </c>
      <c r="E4" s="1">
        <v>0</v>
      </c>
    </row>
    <row r="5" spans="1:5">
      <c r="A5" s="1" t="s">
        <v>3193</v>
      </c>
      <c r="B5" s="1" t="s">
        <v>2535</v>
      </c>
      <c r="C5" s="1" t="s">
        <v>694</v>
      </c>
      <c r="D5" s="1" t="s">
        <v>3194</v>
      </c>
      <c r="E5" s="1">
        <v>0</v>
      </c>
    </row>
    <row r="6" spans="1:5">
      <c r="A6" s="1" t="s">
        <v>3195</v>
      </c>
      <c r="B6" s="1" t="s">
        <v>2535</v>
      </c>
      <c r="C6" s="1" t="s">
        <v>694</v>
      </c>
      <c r="D6" s="1" t="s">
        <v>3196</v>
      </c>
      <c r="E6" s="1">
        <v>0</v>
      </c>
    </row>
    <row r="7" spans="1:5">
      <c r="A7" s="1" t="s">
        <v>3197</v>
      </c>
      <c r="B7" s="1" t="s">
        <v>2535</v>
      </c>
      <c r="C7" s="1" t="s">
        <v>694</v>
      </c>
      <c r="D7" s="1" t="s">
        <v>3198</v>
      </c>
      <c r="E7" s="1">
        <v>0</v>
      </c>
    </row>
    <row r="8" spans="1:5">
      <c r="A8" s="1" t="s">
        <v>3199</v>
      </c>
      <c r="B8" s="1" t="s">
        <v>2535</v>
      </c>
      <c r="C8" s="1" t="s">
        <v>694</v>
      </c>
      <c r="D8" s="1" t="s">
        <v>3200</v>
      </c>
      <c r="E8" s="1">
        <v>0</v>
      </c>
    </row>
    <row r="9" spans="1:5">
      <c r="A9" s="1" t="s">
        <v>3201</v>
      </c>
      <c r="B9" s="1" t="s">
        <v>2535</v>
      </c>
      <c r="C9" s="1" t="s">
        <v>694</v>
      </c>
      <c r="D9" s="1" t="s">
        <v>3202</v>
      </c>
      <c r="E9" s="1">
        <v>0</v>
      </c>
    </row>
    <row r="10" spans="1:5">
      <c r="A10" s="501" t="s">
        <v>3203</v>
      </c>
      <c r="B10" s="1" t="s">
        <v>2535</v>
      </c>
      <c r="C10" s="1" t="s">
        <v>694</v>
      </c>
      <c r="D10" s="501" t="s">
        <v>3204</v>
      </c>
      <c r="E10" s="1">
        <v>0</v>
      </c>
    </row>
    <row r="11" spans="1:5">
      <c r="A11" s="1" t="s">
        <v>3205</v>
      </c>
      <c r="B11" s="1" t="s">
        <v>2535</v>
      </c>
      <c r="C11" s="1" t="s">
        <v>694</v>
      </c>
      <c r="D11" s="1" t="s">
        <v>3206</v>
      </c>
      <c r="E11" s="1">
        <v>0</v>
      </c>
    </row>
    <row r="12" spans="1:5">
      <c r="A12" s="1" t="s">
        <v>3207</v>
      </c>
      <c r="B12" s="1" t="s">
        <v>2549</v>
      </c>
      <c r="C12" s="1" t="s">
        <v>694</v>
      </c>
      <c r="D12" s="1" t="s">
        <v>3208</v>
      </c>
      <c r="E12" s="1">
        <v>0</v>
      </c>
    </row>
    <row r="13" spans="1:5">
      <c r="A13" s="1" t="s">
        <v>3209</v>
      </c>
      <c r="B13" s="1" t="s">
        <v>2549</v>
      </c>
      <c r="C13" s="1" t="s">
        <v>694</v>
      </c>
      <c r="D13" s="1" t="s">
        <v>3210</v>
      </c>
      <c r="E13" s="1">
        <v>0</v>
      </c>
    </row>
    <row r="14" spans="1:5">
      <c r="A14" s="1" t="s">
        <v>3211</v>
      </c>
      <c r="B14" s="1" t="s">
        <v>2549</v>
      </c>
      <c r="C14" s="1" t="s">
        <v>694</v>
      </c>
      <c r="D14" s="1" t="s">
        <v>3212</v>
      </c>
      <c r="E14" s="1">
        <v>0</v>
      </c>
    </row>
    <row r="15" spans="1:5">
      <c r="A15" s="1" t="s">
        <v>3213</v>
      </c>
      <c r="B15" s="1" t="s">
        <v>2549</v>
      </c>
      <c r="C15" s="1" t="s">
        <v>694</v>
      </c>
      <c r="D15" s="1" t="s">
        <v>3214</v>
      </c>
      <c r="E15" s="1">
        <v>0</v>
      </c>
    </row>
    <row r="16" spans="1:5">
      <c r="A16" s="1" t="s">
        <v>3215</v>
      </c>
      <c r="B16" s="1" t="s">
        <v>2549</v>
      </c>
      <c r="C16" s="1" t="s">
        <v>694</v>
      </c>
      <c r="D16" s="1" t="s">
        <v>3216</v>
      </c>
      <c r="E16" s="1">
        <v>0</v>
      </c>
    </row>
    <row r="17" spans="1:5">
      <c r="A17" s="501" t="s">
        <v>3217</v>
      </c>
      <c r="B17" s="1" t="s">
        <v>2549</v>
      </c>
      <c r="C17" s="1" t="s">
        <v>694</v>
      </c>
      <c r="D17" s="501" t="s">
        <v>3206</v>
      </c>
      <c r="E17" s="1">
        <v>0</v>
      </c>
    </row>
    <row r="18" spans="1:5">
      <c r="A18" s="501" t="s">
        <v>3218</v>
      </c>
      <c r="B18" s="1" t="s">
        <v>2549</v>
      </c>
      <c r="C18" s="1" t="s">
        <v>694</v>
      </c>
      <c r="D18" s="1832" t="s">
        <v>3204</v>
      </c>
      <c r="E18" s="1">
        <v>0</v>
      </c>
    </row>
    <row r="19" spans="1:5">
      <c r="A19" s="1" t="s">
        <v>3219</v>
      </c>
      <c r="B19" s="1" t="s">
        <v>690</v>
      </c>
      <c r="C19" s="1" t="s">
        <v>694</v>
      </c>
      <c r="D19" s="1" t="s">
        <v>3220</v>
      </c>
      <c r="E19" s="1">
        <v>0</v>
      </c>
    </row>
    <row r="20" spans="1:5">
      <c r="A20" s="1" t="s">
        <v>3221</v>
      </c>
      <c r="B20" s="1" t="s">
        <v>690</v>
      </c>
      <c r="C20" s="1" t="s">
        <v>694</v>
      </c>
      <c r="D20" s="1" t="s">
        <v>3222</v>
      </c>
      <c r="E20" s="1">
        <v>0</v>
      </c>
    </row>
    <row r="21" spans="1:5">
      <c r="A21" s="1" t="s">
        <v>3223</v>
      </c>
      <c r="B21" s="1" t="s">
        <v>690</v>
      </c>
      <c r="C21" s="1" t="s">
        <v>694</v>
      </c>
      <c r="D21" s="1" t="s">
        <v>3224</v>
      </c>
      <c r="E21" s="1">
        <v>0</v>
      </c>
    </row>
    <row r="22" spans="1:5">
      <c r="A22" s="1" t="s">
        <v>3225</v>
      </c>
      <c r="B22" s="1" t="s">
        <v>690</v>
      </c>
      <c r="C22" s="1" t="s">
        <v>694</v>
      </c>
      <c r="D22" s="1" t="s">
        <v>3226</v>
      </c>
      <c r="E22" s="1">
        <v>0</v>
      </c>
    </row>
    <row r="23" spans="1:5">
      <c r="A23" s="501" t="s">
        <v>3227</v>
      </c>
      <c r="B23" s="1" t="s">
        <v>690</v>
      </c>
      <c r="C23" s="1" t="s">
        <v>694</v>
      </c>
      <c r="D23" s="1832" t="s">
        <v>3204</v>
      </c>
      <c r="E23" s="1">
        <v>0</v>
      </c>
    </row>
    <row r="24" spans="1:5">
      <c r="A24" s="1" t="s">
        <v>3228</v>
      </c>
      <c r="B24" s="1" t="s">
        <v>690</v>
      </c>
      <c r="C24" s="1" t="s">
        <v>694</v>
      </c>
      <c r="D24" s="1" t="s">
        <v>3206</v>
      </c>
      <c r="E24" s="1">
        <v>0</v>
      </c>
    </row>
    <row r="25" spans="1:5">
      <c r="A25" s="1" t="s">
        <v>3229</v>
      </c>
      <c r="B25" s="1" t="s">
        <v>690</v>
      </c>
      <c r="C25" s="1" t="s">
        <v>696</v>
      </c>
      <c r="D25" s="1" t="s">
        <v>3230</v>
      </c>
      <c r="E25" s="1">
        <v>0</v>
      </c>
    </row>
    <row r="26" spans="1:5">
      <c r="A26" s="1" t="s">
        <v>3231</v>
      </c>
      <c r="B26" s="1" t="s">
        <v>690</v>
      </c>
      <c r="C26" s="1" t="s">
        <v>696</v>
      </c>
      <c r="D26" s="1" t="s">
        <v>3232</v>
      </c>
      <c r="E26" s="1">
        <v>0</v>
      </c>
    </row>
    <row r="27" spans="1:5">
      <c r="A27" s="1" t="s">
        <v>3233</v>
      </c>
      <c r="B27" s="1" t="s">
        <v>690</v>
      </c>
      <c r="C27" s="1" t="s">
        <v>696</v>
      </c>
      <c r="D27" s="1" t="s">
        <v>3234</v>
      </c>
      <c r="E27" s="1">
        <v>0</v>
      </c>
    </row>
    <row r="28" spans="1:5">
      <c r="A28" s="1" t="s">
        <v>3235</v>
      </c>
      <c r="B28" s="1" t="s">
        <v>690</v>
      </c>
      <c r="C28" s="1" t="s">
        <v>696</v>
      </c>
      <c r="D28" s="1" t="s">
        <v>3236</v>
      </c>
      <c r="E28" s="1">
        <v>0</v>
      </c>
    </row>
    <row r="29" spans="1:5">
      <c r="A29" s="1" t="s">
        <v>3237</v>
      </c>
      <c r="B29" s="1" t="s">
        <v>690</v>
      </c>
      <c r="C29" s="1" t="s">
        <v>696</v>
      </c>
      <c r="D29" s="1" t="s">
        <v>3238</v>
      </c>
      <c r="E29" s="1">
        <v>0</v>
      </c>
    </row>
    <row r="30" spans="1:5">
      <c r="A30" s="1" t="s">
        <v>3239</v>
      </c>
      <c r="B30" s="1" t="s">
        <v>690</v>
      </c>
      <c r="C30" s="1" t="s">
        <v>696</v>
      </c>
      <c r="D30" s="1" t="s">
        <v>3240</v>
      </c>
      <c r="E30" s="1">
        <v>0</v>
      </c>
    </row>
    <row r="31" spans="1:5">
      <c r="A31" s="1" t="s">
        <v>3241</v>
      </c>
      <c r="B31" s="1" t="s">
        <v>690</v>
      </c>
      <c r="C31" s="1" t="s">
        <v>696</v>
      </c>
      <c r="D31" s="1" t="s">
        <v>3242</v>
      </c>
      <c r="E31" s="1">
        <v>0</v>
      </c>
    </row>
    <row r="32" spans="1:5">
      <c r="A32" s="501" t="s">
        <v>3243</v>
      </c>
      <c r="B32" s="1" t="s">
        <v>2535</v>
      </c>
      <c r="C32" s="501" t="s">
        <v>2559</v>
      </c>
      <c r="D32" s="1" t="s">
        <v>3244</v>
      </c>
      <c r="E32" s="1">
        <v>0</v>
      </c>
    </row>
    <row r="33" spans="1:5">
      <c r="A33" s="501" t="s">
        <v>3245</v>
      </c>
      <c r="B33" s="1" t="s">
        <v>2535</v>
      </c>
      <c r="C33" s="501" t="s">
        <v>2559</v>
      </c>
      <c r="D33" s="1" t="s">
        <v>3246</v>
      </c>
      <c r="E33" s="1">
        <v>0</v>
      </c>
    </row>
    <row r="34" spans="1:5">
      <c r="A34" s="501" t="s">
        <v>3247</v>
      </c>
      <c r="B34" s="1" t="s">
        <v>2535</v>
      </c>
      <c r="C34" s="501" t="s">
        <v>2559</v>
      </c>
      <c r="D34" s="1" t="s">
        <v>3248</v>
      </c>
      <c r="E34" s="1">
        <v>0</v>
      </c>
    </row>
    <row r="35" spans="1:5">
      <c r="A35" s="501" t="s">
        <v>3249</v>
      </c>
      <c r="B35" s="1" t="s">
        <v>2535</v>
      </c>
      <c r="C35" s="501" t="s">
        <v>2559</v>
      </c>
      <c r="D35" s="1" t="s">
        <v>3250</v>
      </c>
      <c r="E35" s="1">
        <v>0</v>
      </c>
    </row>
    <row r="36" spans="1:5">
      <c r="A36" s="501" t="s">
        <v>3251</v>
      </c>
      <c r="B36" s="1" t="s">
        <v>2535</v>
      </c>
      <c r="C36" s="501" t="s">
        <v>2559</v>
      </c>
      <c r="D36" s="1" t="s">
        <v>3252</v>
      </c>
      <c r="E36" s="1">
        <v>0</v>
      </c>
    </row>
    <row r="37" spans="1:5">
      <c r="A37" s="501" t="s">
        <v>3253</v>
      </c>
      <c r="B37" s="1" t="s">
        <v>2535</v>
      </c>
      <c r="C37" s="501" t="s">
        <v>2559</v>
      </c>
      <c r="D37" s="1" t="s">
        <v>3254</v>
      </c>
      <c r="E37" s="1">
        <v>0</v>
      </c>
    </row>
    <row r="38" spans="1:5">
      <c r="A38" s="501" t="s">
        <v>3255</v>
      </c>
      <c r="B38" s="1" t="s">
        <v>2535</v>
      </c>
      <c r="C38" s="501" t="s">
        <v>2559</v>
      </c>
      <c r="D38" s="1" t="s">
        <v>3256</v>
      </c>
      <c r="E38" s="1">
        <v>0</v>
      </c>
    </row>
    <row r="39" spans="1:5">
      <c r="A39" s="501" t="s">
        <v>3257</v>
      </c>
      <c r="B39" s="1" t="s">
        <v>2549</v>
      </c>
      <c r="C39" s="501" t="s">
        <v>2559</v>
      </c>
      <c r="D39" s="1" t="s">
        <v>3258</v>
      </c>
      <c r="E39" s="1">
        <v>0</v>
      </c>
    </row>
    <row r="40" spans="1:5">
      <c r="A40" s="501" t="s">
        <v>3259</v>
      </c>
      <c r="B40" s="1" t="s">
        <v>2549</v>
      </c>
      <c r="C40" s="501" t="s">
        <v>2559</v>
      </c>
      <c r="D40" s="1" t="s">
        <v>3260</v>
      </c>
      <c r="E40" s="1">
        <v>0</v>
      </c>
    </row>
    <row r="41" spans="1:5">
      <c r="A41" s="1" t="s">
        <v>3261</v>
      </c>
      <c r="B41" s="1" t="s">
        <v>2549</v>
      </c>
      <c r="C41" s="1" t="s">
        <v>2517</v>
      </c>
      <c r="D41" s="1" t="s">
        <v>3262</v>
      </c>
      <c r="E41" s="1">
        <v>0</v>
      </c>
    </row>
    <row r="42" spans="1:5">
      <c r="A42" s="501" t="s">
        <v>3263</v>
      </c>
      <c r="B42" s="1" t="s">
        <v>690</v>
      </c>
      <c r="C42" s="501" t="s">
        <v>2559</v>
      </c>
      <c r="D42" s="1" t="s">
        <v>3264</v>
      </c>
      <c r="E42" s="1">
        <v>0</v>
      </c>
    </row>
    <row r="43" spans="1:5">
      <c r="A43" s="501" t="s">
        <v>3265</v>
      </c>
      <c r="B43" s="1" t="s">
        <v>690</v>
      </c>
      <c r="C43" s="501" t="s">
        <v>2559</v>
      </c>
      <c r="D43" s="1" t="s">
        <v>3266</v>
      </c>
      <c r="E43" s="1">
        <v>0</v>
      </c>
    </row>
    <row r="44" spans="1:5">
      <c r="A44" s="501" t="s">
        <v>3267</v>
      </c>
      <c r="B44" s="1" t="s">
        <v>690</v>
      </c>
      <c r="C44" s="501" t="s">
        <v>2559</v>
      </c>
      <c r="D44" s="1" t="s">
        <v>3268</v>
      </c>
      <c r="E44" s="1">
        <v>0</v>
      </c>
    </row>
    <row r="45" spans="1:5">
      <c r="A45" s="501" t="s">
        <v>3269</v>
      </c>
      <c r="B45" s="1" t="s">
        <v>690</v>
      </c>
      <c r="C45" s="501" t="s">
        <v>2559</v>
      </c>
      <c r="D45" s="1" t="s">
        <v>3270</v>
      </c>
      <c r="E45" s="1">
        <v>0</v>
      </c>
    </row>
    <row r="46" spans="1:5">
      <c r="A46" s="1" t="s">
        <v>3271</v>
      </c>
      <c r="B46" s="1" t="s">
        <v>690</v>
      </c>
      <c r="C46" s="1" t="s">
        <v>696</v>
      </c>
      <c r="D46" s="1" t="s">
        <v>3272</v>
      </c>
      <c r="E46" s="1">
        <v>0</v>
      </c>
    </row>
    <row r="47" spans="1:5">
      <c r="A47" s="1832" t="s">
        <v>3273</v>
      </c>
      <c r="B47" s="1" t="s">
        <v>690</v>
      </c>
      <c r="C47" s="1833" t="s">
        <v>2561</v>
      </c>
      <c r="D47" s="502" t="s">
        <v>3274</v>
      </c>
      <c r="E47" s="1">
        <v>0</v>
      </c>
    </row>
    <row r="48" spans="1:5">
      <c r="A48" s="1" t="s">
        <v>3275</v>
      </c>
      <c r="B48" s="1" t="s">
        <v>2535</v>
      </c>
      <c r="C48" s="1" t="s">
        <v>694</v>
      </c>
      <c r="D48" s="1" t="s">
        <v>3276</v>
      </c>
      <c r="E48" s="1">
        <v>0</v>
      </c>
    </row>
    <row r="49" spans="1:5">
      <c r="A49" s="1" t="s">
        <v>3277</v>
      </c>
      <c r="B49" s="1" t="s">
        <v>2535</v>
      </c>
      <c r="C49" s="1" t="s">
        <v>694</v>
      </c>
      <c r="D49" s="1" t="s">
        <v>3278</v>
      </c>
      <c r="E49" s="1">
        <v>0</v>
      </c>
    </row>
    <row r="50" spans="1:5">
      <c r="A50" s="1" t="s">
        <v>3279</v>
      </c>
      <c r="B50" s="1" t="s">
        <v>2549</v>
      </c>
      <c r="C50" s="1" t="s">
        <v>694</v>
      </c>
      <c r="D50" s="1" t="s">
        <v>3276</v>
      </c>
      <c r="E50" s="1">
        <v>0</v>
      </c>
    </row>
    <row r="51" spans="1:5">
      <c r="A51" s="1" t="s">
        <v>3280</v>
      </c>
      <c r="B51" s="1" t="s">
        <v>2549</v>
      </c>
      <c r="C51" s="1" t="s">
        <v>694</v>
      </c>
      <c r="D51" s="1" t="s">
        <v>3278</v>
      </c>
      <c r="E51" s="1">
        <v>0</v>
      </c>
    </row>
    <row r="52" spans="1:5">
      <c r="A52" s="1" t="s">
        <v>3281</v>
      </c>
      <c r="B52" s="1" t="s">
        <v>690</v>
      </c>
      <c r="C52" s="1" t="s">
        <v>694</v>
      </c>
      <c r="D52" s="1" t="s">
        <v>3276</v>
      </c>
      <c r="E52" s="1">
        <v>0</v>
      </c>
    </row>
    <row r="53" spans="1:5">
      <c r="A53" s="1" t="s">
        <v>3282</v>
      </c>
      <c r="B53" s="1" t="s">
        <v>690</v>
      </c>
      <c r="C53" s="1" t="s">
        <v>694</v>
      </c>
      <c r="D53" s="1" t="s">
        <v>3278</v>
      </c>
      <c r="E53" s="1">
        <v>0</v>
      </c>
    </row>
    <row r="54" spans="1:5">
      <c r="A54" s="1" t="s">
        <v>3283</v>
      </c>
      <c r="B54" s="1" t="s">
        <v>690</v>
      </c>
      <c r="C54" s="1" t="s">
        <v>696</v>
      </c>
      <c r="D54" s="1" t="s">
        <v>3284</v>
      </c>
      <c r="E54" s="1">
        <v>0</v>
      </c>
    </row>
    <row r="55" spans="1:5">
      <c r="A55" s="1" t="s">
        <v>3285</v>
      </c>
      <c r="B55" s="1" t="s">
        <v>690</v>
      </c>
      <c r="C55" s="1" t="s">
        <v>696</v>
      </c>
      <c r="D55" s="1" t="s">
        <v>3286</v>
      </c>
      <c r="E55" s="1">
        <v>0</v>
      </c>
    </row>
  </sheetData>
  <pageMargins left="0.75" right="0.75" top="1" bottom="1" header="0.5" footer="0.5"/>
  <headerFooter alignWithMargins="0">
    <oddHeader>&amp;A</oddHeader>
    <oddFooter>Page &amp;P</oddFooter>
  </headerFooter>
</worksheet>
</file>

<file path=xl/worksheets/sheet57.xml><?xml version="1.0" encoding="utf-8"?>
<worksheet xmlns="http://schemas.openxmlformats.org/spreadsheetml/2006/main" xmlns:r="http://schemas.openxmlformats.org/officeDocument/2006/relationships">
  <sheetPr codeName="Foglio59">
    <tabColor rgb="FF92D050"/>
  </sheetPr>
  <dimension ref="A1:E56"/>
  <sheetViews>
    <sheetView workbookViewId="0">
      <selection activeCell="K17" sqref="K17"/>
    </sheetView>
  </sheetViews>
  <sheetFormatPr defaultRowHeight="12.75"/>
  <cols>
    <col min="1" max="1" width="18.85546875" customWidth="1"/>
  </cols>
  <sheetData>
    <row r="1" spans="1:5">
      <c r="A1" s="1" t="s">
        <v>2462</v>
      </c>
      <c r="B1" s="1" t="s">
        <v>2463</v>
      </c>
      <c r="C1" s="1" t="s">
        <v>2464</v>
      </c>
      <c r="D1" s="1" t="s">
        <v>3185</v>
      </c>
      <c r="E1" s="1" t="s">
        <v>3186</v>
      </c>
    </row>
    <row r="2" spans="1:5">
      <c r="A2" s="1" t="s">
        <v>3287</v>
      </c>
      <c r="B2" s="1" t="s">
        <v>2517</v>
      </c>
      <c r="C2" s="1" t="s">
        <v>694</v>
      </c>
      <c r="D2" s="1" t="s">
        <v>3288</v>
      </c>
      <c r="E2" s="1">
        <v>0</v>
      </c>
    </row>
    <row r="3" spans="1:5">
      <c r="A3" s="500" t="s">
        <v>3289</v>
      </c>
      <c r="B3" s="1" t="s">
        <v>2517</v>
      </c>
      <c r="C3" s="1" t="s">
        <v>694</v>
      </c>
      <c r="D3" s="500" t="s">
        <v>3290</v>
      </c>
      <c r="E3" s="1">
        <v>0</v>
      </c>
    </row>
    <row r="4" spans="1:5">
      <c r="A4" s="1" t="s">
        <v>3291</v>
      </c>
      <c r="B4" s="1" t="s">
        <v>2517</v>
      </c>
      <c r="C4" s="1" t="s">
        <v>694</v>
      </c>
      <c r="D4" s="1" t="s">
        <v>3292</v>
      </c>
      <c r="E4" s="1">
        <v>0</v>
      </c>
    </row>
    <row r="5" spans="1:5">
      <c r="A5" s="1" t="s">
        <v>3293</v>
      </c>
      <c r="B5" s="1" t="s">
        <v>2517</v>
      </c>
      <c r="C5" s="1" t="s">
        <v>694</v>
      </c>
      <c r="D5" s="1" t="s">
        <v>3196</v>
      </c>
      <c r="E5" s="1">
        <v>0</v>
      </c>
    </row>
    <row r="6" spans="1:5">
      <c r="A6" s="1" t="s">
        <v>3294</v>
      </c>
      <c r="B6" s="1" t="s">
        <v>2517</v>
      </c>
      <c r="C6" s="1" t="s">
        <v>694</v>
      </c>
      <c r="D6" s="1" t="s">
        <v>3295</v>
      </c>
      <c r="E6" s="1">
        <v>0</v>
      </c>
    </row>
    <row r="7" spans="1:5">
      <c r="A7" s="1" t="s">
        <v>3296</v>
      </c>
      <c r="B7" s="1" t="s">
        <v>2517</v>
      </c>
      <c r="C7" s="1" t="s">
        <v>694</v>
      </c>
      <c r="D7" s="1" t="s">
        <v>3297</v>
      </c>
      <c r="E7" s="1">
        <v>0</v>
      </c>
    </row>
    <row r="8" spans="1:5">
      <c r="A8" s="1" t="s">
        <v>3298</v>
      </c>
      <c r="B8" s="1" t="s">
        <v>2517</v>
      </c>
      <c r="C8" s="1" t="s">
        <v>694</v>
      </c>
      <c r="D8" s="1" t="s">
        <v>3200</v>
      </c>
      <c r="E8" s="1">
        <v>0</v>
      </c>
    </row>
    <row r="9" spans="1:5">
      <c r="A9" s="1" t="s">
        <v>3299</v>
      </c>
      <c r="B9" s="1" t="s">
        <v>2517</v>
      </c>
      <c r="C9" s="1" t="s">
        <v>694</v>
      </c>
      <c r="D9" s="1" t="s">
        <v>3202</v>
      </c>
      <c r="E9" s="1">
        <v>0</v>
      </c>
    </row>
    <row r="10" spans="1:5">
      <c r="A10" s="501" t="s">
        <v>3300</v>
      </c>
      <c r="B10" s="1" t="s">
        <v>2517</v>
      </c>
      <c r="C10" s="1" t="s">
        <v>694</v>
      </c>
      <c r="D10" s="501" t="s">
        <v>3204</v>
      </c>
      <c r="E10" s="1">
        <v>0</v>
      </c>
    </row>
    <row r="11" spans="1:5">
      <c r="A11" s="1" t="s">
        <v>3301</v>
      </c>
      <c r="B11" s="1" t="s">
        <v>2517</v>
      </c>
      <c r="C11" s="1" t="s">
        <v>694</v>
      </c>
      <c r="D11" s="1" t="s">
        <v>3206</v>
      </c>
      <c r="E11" s="1">
        <v>0</v>
      </c>
    </row>
    <row r="12" spans="1:5">
      <c r="A12" s="1" t="s">
        <v>3302</v>
      </c>
      <c r="B12" s="1" t="s">
        <v>2549</v>
      </c>
      <c r="C12" s="1" t="s">
        <v>694</v>
      </c>
      <c r="D12" s="1" t="s">
        <v>3188</v>
      </c>
      <c r="E12" s="1">
        <v>0</v>
      </c>
    </row>
    <row r="13" spans="1:5">
      <c r="A13" s="1" t="s">
        <v>3303</v>
      </c>
      <c r="B13" s="1" t="s">
        <v>2549</v>
      </c>
      <c r="C13" s="1" t="s">
        <v>694</v>
      </c>
      <c r="D13" s="1" t="s">
        <v>3304</v>
      </c>
      <c r="E13" s="1">
        <v>0</v>
      </c>
    </row>
    <row r="14" spans="1:5">
      <c r="A14" s="1" t="s">
        <v>3209</v>
      </c>
      <c r="B14" s="1" t="s">
        <v>2549</v>
      </c>
      <c r="C14" s="1" t="s">
        <v>694</v>
      </c>
      <c r="D14" s="1" t="s">
        <v>3210</v>
      </c>
      <c r="E14" s="1">
        <v>0</v>
      </c>
    </row>
    <row r="15" spans="1:5">
      <c r="A15" s="1" t="s">
        <v>3211</v>
      </c>
      <c r="B15" s="1" t="s">
        <v>2549</v>
      </c>
      <c r="C15" s="1" t="s">
        <v>694</v>
      </c>
      <c r="D15" s="1" t="s">
        <v>3212</v>
      </c>
      <c r="E15" s="1">
        <v>0</v>
      </c>
    </row>
    <row r="16" spans="1:5">
      <c r="A16" s="1" t="s">
        <v>3213</v>
      </c>
      <c r="B16" s="1" t="s">
        <v>2549</v>
      </c>
      <c r="C16" s="1" t="s">
        <v>694</v>
      </c>
      <c r="D16" s="1" t="s">
        <v>3214</v>
      </c>
      <c r="E16" s="1">
        <v>0</v>
      </c>
    </row>
    <row r="17" spans="1:5">
      <c r="A17" s="1" t="s">
        <v>3215</v>
      </c>
      <c r="B17" s="1" t="s">
        <v>2549</v>
      </c>
      <c r="C17" s="1" t="s">
        <v>694</v>
      </c>
      <c r="D17" s="1" t="s">
        <v>3216</v>
      </c>
      <c r="E17" s="1">
        <v>0</v>
      </c>
    </row>
    <row r="18" spans="1:5">
      <c r="A18" s="501" t="s">
        <v>3218</v>
      </c>
      <c r="B18" s="1" t="s">
        <v>2549</v>
      </c>
      <c r="C18" s="1" t="s">
        <v>694</v>
      </c>
      <c r="D18" s="501" t="s">
        <v>3204</v>
      </c>
      <c r="E18" s="1">
        <v>0</v>
      </c>
    </row>
    <row r="19" spans="1:5">
      <c r="A19" s="1" t="s">
        <v>3217</v>
      </c>
      <c r="B19" s="1" t="s">
        <v>2549</v>
      </c>
      <c r="C19" s="1" t="s">
        <v>694</v>
      </c>
      <c r="D19" s="1" t="s">
        <v>3206</v>
      </c>
      <c r="E19" s="1">
        <v>0</v>
      </c>
    </row>
    <row r="20" spans="1:5">
      <c r="A20" s="1" t="s">
        <v>3305</v>
      </c>
      <c r="B20" s="1" t="s">
        <v>690</v>
      </c>
      <c r="C20" s="1" t="s">
        <v>694</v>
      </c>
      <c r="D20" s="1" t="s">
        <v>3208</v>
      </c>
      <c r="E20" s="1">
        <v>0</v>
      </c>
    </row>
    <row r="21" spans="1:5">
      <c r="A21" s="1" t="s">
        <v>3306</v>
      </c>
      <c r="B21" s="1" t="s">
        <v>690</v>
      </c>
      <c r="C21" s="1" t="s">
        <v>694</v>
      </c>
      <c r="D21" s="1" t="s">
        <v>3307</v>
      </c>
      <c r="E21" s="1">
        <v>0</v>
      </c>
    </row>
    <row r="22" spans="1:5">
      <c r="A22" s="1" t="s">
        <v>3308</v>
      </c>
      <c r="B22" s="1" t="s">
        <v>690</v>
      </c>
      <c r="C22" s="1" t="s">
        <v>694</v>
      </c>
      <c r="D22" s="1" t="s">
        <v>3309</v>
      </c>
      <c r="E22" s="1">
        <v>0</v>
      </c>
    </row>
    <row r="23" spans="1:5">
      <c r="A23" s="1" t="s">
        <v>3223</v>
      </c>
      <c r="B23" s="1" t="s">
        <v>690</v>
      </c>
      <c r="C23" s="1" t="s">
        <v>694</v>
      </c>
      <c r="D23" s="1" t="s">
        <v>3224</v>
      </c>
      <c r="E23" s="1">
        <v>0</v>
      </c>
    </row>
    <row r="24" spans="1:5">
      <c r="A24" s="1" t="s">
        <v>3225</v>
      </c>
      <c r="B24" s="1" t="s">
        <v>690</v>
      </c>
      <c r="C24" s="1" t="s">
        <v>694</v>
      </c>
      <c r="D24" s="1" t="s">
        <v>3226</v>
      </c>
      <c r="E24" s="1">
        <v>0</v>
      </c>
    </row>
    <row r="25" spans="1:5">
      <c r="A25" s="501" t="s">
        <v>3227</v>
      </c>
      <c r="B25" s="1" t="s">
        <v>690</v>
      </c>
      <c r="C25" s="1" t="s">
        <v>694</v>
      </c>
      <c r="D25" s="501" t="s">
        <v>3204</v>
      </c>
      <c r="E25" s="1">
        <v>0</v>
      </c>
    </row>
    <row r="26" spans="1:5">
      <c r="A26" s="1" t="s">
        <v>3228</v>
      </c>
      <c r="B26" s="1" t="s">
        <v>690</v>
      </c>
      <c r="C26" s="1" t="s">
        <v>694</v>
      </c>
      <c r="D26" s="1" t="s">
        <v>3206</v>
      </c>
      <c r="E26" s="1">
        <v>0</v>
      </c>
    </row>
    <row r="27" spans="1:5">
      <c r="A27" s="1" t="s">
        <v>3229</v>
      </c>
      <c r="B27" s="1" t="s">
        <v>690</v>
      </c>
      <c r="C27" s="1" t="s">
        <v>696</v>
      </c>
      <c r="D27" s="1" t="s">
        <v>3230</v>
      </c>
      <c r="E27" s="1">
        <v>0</v>
      </c>
    </row>
    <row r="28" spans="1:5">
      <c r="A28" s="1" t="s">
        <v>3231</v>
      </c>
      <c r="B28" s="1" t="s">
        <v>690</v>
      </c>
      <c r="C28" s="1" t="s">
        <v>696</v>
      </c>
      <c r="D28" s="1" t="s">
        <v>3232</v>
      </c>
      <c r="E28" s="1">
        <v>0</v>
      </c>
    </row>
    <row r="29" spans="1:5">
      <c r="A29" s="1" t="s">
        <v>3233</v>
      </c>
      <c r="B29" s="1" t="s">
        <v>690</v>
      </c>
      <c r="C29" s="1" t="s">
        <v>696</v>
      </c>
      <c r="D29" s="1" t="s">
        <v>3234</v>
      </c>
      <c r="E29" s="1">
        <v>0</v>
      </c>
    </row>
    <row r="30" spans="1:5">
      <c r="A30" s="1" t="s">
        <v>3235</v>
      </c>
      <c r="B30" s="1" t="s">
        <v>690</v>
      </c>
      <c r="C30" s="1" t="s">
        <v>696</v>
      </c>
      <c r="D30" s="1" t="s">
        <v>3236</v>
      </c>
      <c r="E30" s="1">
        <v>0</v>
      </c>
    </row>
    <row r="31" spans="1:5">
      <c r="A31" s="1" t="s">
        <v>3310</v>
      </c>
      <c r="B31" s="1" t="s">
        <v>690</v>
      </c>
      <c r="C31" s="1" t="s">
        <v>696</v>
      </c>
      <c r="D31" s="1" t="s">
        <v>3311</v>
      </c>
      <c r="E31" s="1">
        <v>0</v>
      </c>
    </row>
    <row r="32" spans="1:5">
      <c r="A32" s="1" t="s">
        <v>3239</v>
      </c>
      <c r="B32" s="1" t="s">
        <v>690</v>
      </c>
      <c r="C32" s="1" t="s">
        <v>696</v>
      </c>
      <c r="D32" s="1" t="s">
        <v>3240</v>
      </c>
      <c r="E32" s="1">
        <v>0</v>
      </c>
    </row>
    <row r="33" spans="1:5">
      <c r="A33" s="1" t="s">
        <v>3237</v>
      </c>
      <c r="B33" s="1" t="s">
        <v>690</v>
      </c>
      <c r="C33" s="1" t="s">
        <v>696</v>
      </c>
      <c r="D33" s="1" t="s">
        <v>3238</v>
      </c>
      <c r="E33" s="1">
        <v>0</v>
      </c>
    </row>
    <row r="34" spans="1:5">
      <c r="A34" s="1" t="s">
        <v>3241</v>
      </c>
      <c r="B34" s="1" t="s">
        <v>690</v>
      </c>
      <c r="C34" s="1" t="s">
        <v>696</v>
      </c>
      <c r="D34" s="1" t="s">
        <v>3242</v>
      </c>
      <c r="E34" s="1">
        <v>0</v>
      </c>
    </row>
    <row r="35" spans="1:5">
      <c r="A35" s="501" t="s">
        <v>3312</v>
      </c>
      <c r="B35" s="1" t="s">
        <v>2517</v>
      </c>
      <c r="C35" s="501" t="s">
        <v>2559</v>
      </c>
      <c r="D35" s="1" t="s">
        <v>3246</v>
      </c>
      <c r="E35" s="1">
        <v>0</v>
      </c>
    </row>
    <row r="36" spans="1:5">
      <c r="A36" s="501" t="s">
        <v>3313</v>
      </c>
      <c r="B36" s="1" t="s">
        <v>2517</v>
      </c>
      <c r="C36" s="501" t="s">
        <v>2559</v>
      </c>
      <c r="D36" s="1" t="s">
        <v>3248</v>
      </c>
      <c r="E36" s="1">
        <v>0</v>
      </c>
    </row>
    <row r="37" spans="1:5">
      <c r="A37" s="501" t="s">
        <v>3314</v>
      </c>
      <c r="B37" s="1" t="s">
        <v>2517</v>
      </c>
      <c r="C37" s="501" t="s">
        <v>2559</v>
      </c>
      <c r="D37" s="1" t="s">
        <v>3250</v>
      </c>
      <c r="E37" s="1">
        <v>0</v>
      </c>
    </row>
    <row r="38" spans="1:5">
      <c r="A38" s="501" t="s">
        <v>3315</v>
      </c>
      <c r="B38" s="1" t="s">
        <v>2517</v>
      </c>
      <c r="C38" s="501" t="s">
        <v>2559</v>
      </c>
      <c r="D38" s="1" t="s">
        <v>3252</v>
      </c>
      <c r="E38" s="1">
        <v>0</v>
      </c>
    </row>
    <row r="39" spans="1:5">
      <c r="A39" s="501" t="s">
        <v>3316</v>
      </c>
      <c r="B39" s="1" t="s">
        <v>2517</v>
      </c>
      <c r="C39" s="501" t="s">
        <v>2559</v>
      </c>
      <c r="D39" s="1" t="s">
        <v>3254</v>
      </c>
      <c r="E39" s="1">
        <v>0</v>
      </c>
    </row>
    <row r="40" spans="1:5">
      <c r="A40" s="501" t="s">
        <v>3317</v>
      </c>
      <c r="B40" s="1" t="s">
        <v>2517</v>
      </c>
      <c r="C40" s="501" t="s">
        <v>2559</v>
      </c>
      <c r="D40" s="1" t="s">
        <v>3256</v>
      </c>
      <c r="E40" s="1">
        <v>0</v>
      </c>
    </row>
    <row r="41" spans="1:5">
      <c r="A41" s="501" t="s">
        <v>3257</v>
      </c>
      <c r="B41" s="1" t="s">
        <v>2549</v>
      </c>
      <c r="C41" s="501" t="s">
        <v>2559</v>
      </c>
      <c r="D41" s="1" t="s">
        <v>3258</v>
      </c>
      <c r="E41" s="1">
        <v>0</v>
      </c>
    </row>
    <row r="42" spans="1:5">
      <c r="A42" s="501" t="s">
        <v>3259</v>
      </c>
      <c r="B42" s="1" t="s">
        <v>2549</v>
      </c>
      <c r="C42" s="501" t="s">
        <v>2559</v>
      </c>
      <c r="D42" s="1" t="s">
        <v>3260</v>
      </c>
      <c r="E42" s="1">
        <v>0</v>
      </c>
    </row>
    <row r="43" spans="1:5">
      <c r="A43" s="501" t="s">
        <v>3263</v>
      </c>
      <c r="B43" s="1" t="s">
        <v>690</v>
      </c>
      <c r="C43" s="501" t="s">
        <v>2559</v>
      </c>
      <c r="D43" s="1" t="s">
        <v>3264</v>
      </c>
      <c r="E43" s="1">
        <v>0</v>
      </c>
    </row>
    <row r="44" spans="1:5">
      <c r="A44" s="501" t="s">
        <v>3265</v>
      </c>
      <c r="B44" s="1" t="s">
        <v>690</v>
      </c>
      <c r="C44" s="501" t="s">
        <v>2559</v>
      </c>
      <c r="D44" s="1" t="s">
        <v>3266</v>
      </c>
      <c r="E44" s="1">
        <v>0</v>
      </c>
    </row>
    <row r="45" spans="1:5">
      <c r="A45" s="501" t="s">
        <v>3267</v>
      </c>
      <c r="B45" s="1" t="s">
        <v>690</v>
      </c>
      <c r="C45" s="501" t="s">
        <v>2559</v>
      </c>
      <c r="D45" s="1" t="s">
        <v>3268</v>
      </c>
      <c r="E45" s="1">
        <v>0</v>
      </c>
    </row>
    <row r="46" spans="1:5">
      <c r="A46" s="501" t="s">
        <v>3269</v>
      </c>
      <c r="B46" s="1" t="s">
        <v>690</v>
      </c>
      <c r="C46" s="501" t="s">
        <v>2559</v>
      </c>
      <c r="D46" s="1" t="s">
        <v>3270</v>
      </c>
      <c r="E46" s="1">
        <v>0</v>
      </c>
    </row>
    <row r="47" spans="1:5">
      <c r="A47" s="1" t="s">
        <v>3271</v>
      </c>
      <c r="B47" s="1" t="s">
        <v>690</v>
      </c>
      <c r="C47" s="1" t="s">
        <v>696</v>
      </c>
      <c r="D47" s="1" t="s">
        <v>3272</v>
      </c>
      <c r="E47" s="1">
        <v>0</v>
      </c>
    </row>
    <row r="48" spans="1:5">
      <c r="A48" s="1832" t="s">
        <v>3273</v>
      </c>
      <c r="B48" s="1" t="s">
        <v>690</v>
      </c>
      <c r="C48" s="1833" t="s">
        <v>2561</v>
      </c>
      <c r="D48" s="502" t="s">
        <v>3274</v>
      </c>
      <c r="E48" s="1">
        <v>0</v>
      </c>
    </row>
    <row r="49" spans="1:5">
      <c r="A49" s="1" t="s">
        <v>3318</v>
      </c>
      <c r="B49" s="1" t="s">
        <v>2517</v>
      </c>
      <c r="C49" s="1" t="s">
        <v>694</v>
      </c>
      <c r="D49" s="1" t="s">
        <v>3276</v>
      </c>
      <c r="E49" s="1">
        <v>0</v>
      </c>
    </row>
    <row r="50" spans="1:5">
      <c r="A50" s="1" t="s">
        <v>3319</v>
      </c>
      <c r="B50" s="1" t="s">
        <v>2517</v>
      </c>
      <c r="C50" s="1" t="s">
        <v>694</v>
      </c>
      <c r="D50" s="1" t="s">
        <v>3278</v>
      </c>
      <c r="E50" s="1">
        <v>0</v>
      </c>
    </row>
    <row r="51" spans="1:5">
      <c r="A51" s="1" t="s">
        <v>3279</v>
      </c>
      <c r="B51" s="1" t="s">
        <v>2549</v>
      </c>
      <c r="C51" s="1" t="s">
        <v>694</v>
      </c>
      <c r="D51" s="1" t="s">
        <v>3276</v>
      </c>
      <c r="E51" s="1">
        <v>0</v>
      </c>
    </row>
    <row r="52" spans="1:5">
      <c r="A52" s="1" t="s">
        <v>3280</v>
      </c>
      <c r="B52" s="1" t="s">
        <v>2549</v>
      </c>
      <c r="C52" s="1" t="s">
        <v>694</v>
      </c>
      <c r="D52" s="1" t="s">
        <v>3278</v>
      </c>
      <c r="E52" s="1">
        <v>0</v>
      </c>
    </row>
    <row r="53" spans="1:5">
      <c r="A53" s="1" t="s">
        <v>3281</v>
      </c>
      <c r="B53" s="1" t="s">
        <v>690</v>
      </c>
      <c r="C53" s="1" t="s">
        <v>694</v>
      </c>
      <c r="D53" s="1" t="s">
        <v>3276</v>
      </c>
      <c r="E53" s="1">
        <v>0</v>
      </c>
    </row>
    <row r="54" spans="1:5">
      <c r="A54" s="1" t="s">
        <v>3282</v>
      </c>
      <c r="B54" s="1" t="s">
        <v>690</v>
      </c>
      <c r="C54" s="1" t="s">
        <v>694</v>
      </c>
      <c r="D54" s="1" t="s">
        <v>3278</v>
      </c>
      <c r="E54" s="1">
        <v>0</v>
      </c>
    </row>
    <row r="55" spans="1:5">
      <c r="A55" s="1" t="s">
        <v>3283</v>
      </c>
      <c r="B55" s="1" t="s">
        <v>690</v>
      </c>
      <c r="C55" s="1" t="s">
        <v>696</v>
      </c>
      <c r="D55" s="1" t="s">
        <v>3284</v>
      </c>
      <c r="E55" s="1">
        <v>0</v>
      </c>
    </row>
    <row r="56" spans="1:5">
      <c r="A56" s="1" t="s">
        <v>3285</v>
      </c>
      <c r="B56" s="1" t="s">
        <v>690</v>
      </c>
      <c r="C56" s="1" t="s">
        <v>696</v>
      </c>
      <c r="D56" s="1" t="s">
        <v>3286</v>
      </c>
      <c r="E56" s="1">
        <v>0</v>
      </c>
    </row>
  </sheetData>
  <pageMargins left="0.75" right="0.75" top="1" bottom="1" header="0.5" footer="0.5"/>
  <headerFooter alignWithMargins="0">
    <oddHeader>&amp;A</oddHeader>
    <oddFooter>Page &amp;P</oddFooter>
  </headerFooter>
</worksheet>
</file>

<file path=xl/worksheets/sheet58.xml><?xml version="1.0" encoding="utf-8"?>
<worksheet xmlns="http://schemas.openxmlformats.org/spreadsheetml/2006/main" xmlns:r="http://schemas.openxmlformats.org/officeDocument/2006/relationships">
  <sheetPr codeName="Foglio62">
    <tabColor rgb="FF92D050"/>
  </sheetPr>
  <dimension ref="A1:E58"/>
  <sheetViews>
    <sheetView topLeftCell="A34" workbookViewId="0">
      <selection activeCell="A59" sqref="A59"/>
    </sheetView>
  </sheetViews>
  <sheetFormatPr defaultRowHeight="12.75"/>
  <cols>
    <col min="1" max="1" width="12.28515625" customWidth="1"/>
  </cols>
  <sheetData>
    <row r="1" spans="1:5">
      <c r="A1" s="1" t="s">
        <v>2462</v>
      </c>
      <c r="B1" s="1" t="s">
        <v>2463</v>
      </c>
      <c r="C1" s="1" t="s">
        <v>2464</v>
      </c>
      <c r="D1" s="1" t="s">
        <v>3185</v>
      </c>
      <c r="E1" s="1" t="s">
        <v>3186</v>
      </c>
    </row>
    <row r="2" spans="1:5">
      <c r="A2" s="1" t="s">
        <v>3320</v>
      </c>
      <c r="B2" s="1" t="s">
        <v>2511</v>
      </c>
      <c r="C2" s="1" t="s">
        <v>694</v>
      </c>
      <c r="D2" s="1" t="s">
        <v>3188</v>
      </c>
      <c r="E2" s="1">
        <v>0</v>
      </c>
    </row>
    <row r="3" spans="1:5">
      <c r="A3" s="1" t="s">
        <v>3321</v>
      </c>
      <c r="B3" s="1" t="s">
        <v>2511</v>
      </c>
      <c r="C3" s="1" t="s">
        <v>694</v>
      </c>
      <c r="D3" s="1" t="s">
        <v>3322</v>
      </c>
      <c r="E3" s="1">
        <v>0</v>
      </c>
    </row>
    <row r="4" spans="1:5">
      <c r="A4" s="1" t="s">
        <v>3323</v>
      </c>
      <c r="B4" s="1" t="s">
        <v>2511</v>
      </c>
      <c r="C4" s="1" t="s">
        <v>694</v>
      </c>
      <c r="D4" s="1" t="s">
        <v>3324</v>
      </c>
      <c r="E4" s="1">
        <v>0</v>
      </c>
    </row>
    <row r="5" spans="1:5">
      <c r="A5" s="1" t="s">
        <v>3325</v>
      </c>
      <c r="B5" s="1" t="s">
        <v>2511</v>
      </c>
      <c r="C5" s="1" t="s">
        <v>694</v>
      </c>
      <c r="D5" s="1" t="s">
        <v>3326</v>
      </c>
      <c r="E5" s="1">
        <v>0</v>
      </c>
    </row>
    <row r="6" spans="1:5">
      <c r="A6" s="1" t="s">
        <v>3327</v>
      </c>
      <c r="B6" s="1" t="s">
        <v>2511</v>
      </c>
      <c r="C6" s="1" t="s">
        <v>694</v>
      </c>
      <c r="D6" s="1" t="s">
        <v>3328</v>
      </c>
      <c r="E6" s="1">
        <v>0</v>
      </c>
    </row>
    <row r="7" spans="1:5">
      <c r="A7" s="1" t="s">
        <v>3329</v>
      </c>
      <c r="B7" s="1" t="s">
        <v>2511</v>
      </c>
      <c r="C7" s="1" t="s">
        <v>694</v>
      </c>
      <c r="D7" s="1" t="s">
        <v>3330</v>
      </c>
      <c r="E7" s="1">
        <v>0</v>
      </c>
    </row>
    <row r="8" spans="1:5">
      <c r="A8" s="1" t="s">
        <v>3331</v>
      </c>
      <c r="B8" s="1" t="s">
        <v>2511</v>
      </c>
      <c r="C8" s="1" t="s">
        <v>694</v>
      </c>
      <c r="D8" s="1" t="s">
        <v>3332</v>
      </c>
      <c r="E8" s="1">
        <v>0</v>
      </c>
    </row>
    <row r="9" spans="1:5">
      <c r="A9" s="1" t="s">
        <v>3333</v>
      </c>
      <c r="B9" s="1" t="s">
        <v>2511</v>
      </c>
      <c r="C9" s="1" t="s">
        <v>694</v>
      </c>
      <c r="D9" s="1" t="s">
        <v>3212</v>
      </c>
      <c r="E9" s="1">
        <v>0</v>
      </c>
    </row>
    <row r="10" spans="1:5">
      <c r="A10" s="1" t="s">
        <v>3334</v>
      </c>
      <c r="B10" s="1" t="s">
        <v>2511</v>
      </c>
      <c r="C10" s="1" t="s">
        <v>694</v>
      </c>
      <c r="D10" s="1" t="s">
        <v>3335</v>
      </c>
      <c r="E10" s="1">
        <v>0</v>
      </c>
    </row>
    <row r="11" spans="1:5">
      <c r="A11" s="501" t="s">
        <v>3336</v>
      </c>
      <c r="B11" s="1" t="s">
        <v>2511</v>
      </c>
      <c r="C11" s="1" t="s">
        <v>694</v>
      </c>
      <c r="D11" s="501" t="s">
        <v>3204</v>
      </c>
      <c r="E11" s="1">
        <v>0</v>
      </c>
    </row>
    <row r="12" spans="1:5">
      <c r="A12" s="1" t="s">
        <v>3337</v>
      </c>
      <c r="B12" s="1" t="s">
        <v>2511</v>
      </c>
      <c r="C12" s="1" t="s">
        <v>694</v>
      </c>
      <c r="D12" s="1" t="s">
        <v>3206</v>
      </c>
      <c r="E12" s="1">
        <v>0</v>
      </c>
    </row>
    <row r="13" spans="1:5">
      <c r="A13" s="1" t="s">
        <v>3338</v>
      </c>
      <c r="B13" s="1" t="s">
        <v>2501</v>
      </c>
      <c r="C13" s="1" t="s">
        <v>694</v>
      </c>
      <c r="D13" s="1" t="s">
        <v>3339</v>
      </c>
      <c r="E13" s="1">
        <v>0</v>
      </c>
    </row>
    <row r="14" spans="1:5">
      <c r="A14" s="501" t="s">
        <v>3340</v>
      </c>
      <c r="B14" s="1" t="s">
        <v>2501</v>
      </c>
      <c r="C14" s="1" t="s">
        <v>694</v>
      </c>
      <c r="D14" s="501" t="s">
        <v>3322</v>
      </c>
      <c r="E14" s="1">
        <v>0</v>
      </c>
    </row>
    <row r="15" spans="1:5">
      <c r="A15" s="1" t="s">
        <v>3341</v>
      </c>
      <c r="B15" s="1" t="s">
        <v>2501</v>
      </c>
      <c r="C15" s="1" t="s">
        <v>694</v>
      </c>
      <c r="D15" s="1" t="s">
        <v>3342</v>
      </c>
      <c r="E15" s="1">
        <v>0</v>
      </c>
    </row>
    <row r="16" spans="1:5">
      <c r="A16" s="1" t="s">
        <v>3343</v>
      </c>
      <c r="B16" s="1" t="s">
        <v>2501</v>
      </c>
      <c r="C16" s="1" t="s">
        <v>694</v>
      </c>
      <c r="D16" s="1" t="s">
        <v>3212</v>
      </c>
      <c r="E16" s="1">
        <v>0</v>
      </c>
    </row>
    <row r="17" spans="1:5">
      <c r="A17" s="1" t="s">
        <v>3344</v>
      </c>
      <c r="B17" s="1" t="s">
        <v>2501</v>
      </c>
      <c r="C17" s="1" t="s">
        <v>694</v>
      </c>
      <c r="D17" s="1" t="s">
        <v>3214</v>
      </c>
      <c r="E17" s="1">
        <v>0</v>
      </c>
    </row>
    <row r="18" spans="1:5">
      <c r="A18" s="1" t="s">
        <v>3345</v>
      </c>
      <c r="B18" s="1" t="s">
        <v>2501</v>
      </c>
      <c r="C18" s="1" t="s">
        <v>694</v>
      </c>
      <c r="D18" s="1" t="s">
        <v>3346</v>
      </c>
      <c r="E18" s="1">
        <v>0</v>
      </c>
    </row>
    <row r="19" spans="1:5">
      <c r="A19" s="501" t="s">
        <v>3347</v>
      </c>
      <c r="B19" s="1" t="s">
        <v>2501</v>
      </c>
      <c r="C19" s="1" t="s">
        <v>694</v>
      </c>
      <c r="D19" s="501" t="s">
        <v>3204</v>
      </c>
      <c r="E19" s="1">
        <v>0</v>
      </c>
    </row>
    <row r="20" spans="1:5">
      <c r="A20" s="1" t="s">
        <v>3348</v>
      </c>
      <c r="B20" s="1" t="s">
        <v>2501</v>
      </c>
      <c r="C20" s="1" t="s">
        <v>694</v>
      </c>
      <c r="D20" s="1" t="s">
        <v>3206</v>
      </c>
      <c r="E20" s="1">
        <v>0</v>
      </c>
    </row>
    <row r="21" spans="1:5">
      <c r="A21" s="1" t="s">
        <v>3349</v>
      </c>
      <c r="B21" s="1" t="s">
        <v>691</v>
      </c>
      <c r="C21" s="1" t="s">
        <v>694</v>
      </c>
      <c r="D21" s="1" t="s">
        <v>3288</v>
      </c>
      <c r="E21" s="1">
        <v>0</v>
      </c>
    </row>
    <row r="22" spans="1:5">
      <c r="A22" s="502" t="s">
        <v>3350</v>
      </c>
      <c r="B22" s="501" t="s">
        <v>691</v>
      </c>
      <c r="C22" s="501" t="s">
        <v>694</v>
      </c>
      <c r="D22" s="502" t="s">
        <v>3322</v>
      </c>
      <c r="E22" s="1">
        <v>0</v>
      </c>
    </row>
    <row r="23" spans="1:5">
      <c r="A23" s="1" t="s">
        <v>3351</v>
      </c>
      <c r="B23" s="1" t="s">
        <v>691</v>
      </c>
      <c r="C23" s="1" t="s">
        <v>694</v>
      </c>
      <c r="D23" s="1" t="s">
        <v>3352</v>
      </c>
      <c r="E23" s="1">
        <v>0</v>
      </c>
    </row>
    <row r="24" spans="1:5">
      <c r="A24" s="1" t="s">
        <v>3353</v>
      </c>
      <c r="B24" s="1" t="s">
        <v>691</v>
      </c>
      <c r="C24" s="1" t="s">
        <v>694</v>
      </c>
      <c r="D24" s="1" t="s">
        <v>3354</v>
      </c>
      <c r="E24" s="1">
        <v>0</v>
      </c>
    </row>
    <row r="25" spans="1:5">
      <c r="A25" s="501" t="s">
        <v>3355</v>
      </c>
      <c r="B25" s="1" t="s">
        <v>691</v>
      </c>
      <c r="C25" s="1" t="s">
        <v>694</v>
      </c>
      <c r="D25" s="501" t="s">
        <v>3204</v>
      </c>
      <c r="E25" s="1">
        <v>0</v>
      </c>
    </row>
    <row r="26" spans="1:5">
      <c r="A26" s="1" t="s">
        <v>3356</v>
      </c>
      <c r="B26" s="1" t="s">
        <v>691</v>
      </c>
      <c r="C26" s="1" t="s">
        <v>694</v>
      </c>
      <c r="D26" s="1" t="s">
        <v>3206</v>
      </c>
      <c r="E26" s="1">
        <v>0</v>
      </c>
    </row>
    <row r="27" spans="1:5">
      <c r="A27" s="1" t="s">
        <v>3357</v>
      </c>
      <c r="B27" s="1" t="s">
        <v>691</v>
      </c>
      <c r="C27" s="1" t="s">
        <v>696</v>
      </c>
      <c r="D27" s="1" t="s">
        <v>3230</v>
      </c>
      <c r="E27" s="1">
        <v>0</v>
      </c>
    </row>
    <row r="28" spans="1:5">
      <c r="A28" s="1" t="s">
        <v>3358</v>
      </c>
      <c r="B28" s="1" t="s">
        <v>691</v>
      </c>
      <c r="C28" s="1" t="s">
        <v>696</v>
      </c>
      <c r="D28" s="1" t="s">
        <v>3359</v>
      </c>
      <c r="E28" s="1">
        <v>0</v>
      </c>
    </row>
    <row r="29" spans="1:5">
      <c r="A29" s="1" t="s">
        <v>3360</v>
      </c>
      <c r="B29" s="1" t="s">
        <v>691</v>
      </c>
      <c r="C29" s="1" t="s">
        <v>696</v>
      </c>
      <c r="D29" s="1" t="s">
        <v>3361</v>
      </c>
      <c r="E29" s="1">
        <v>0</v>
      </c>
    </row>
    <row r="30" spans="1:5">
      <c r="A30" s="1" t="s">
        <v>3362</v>
      </c>
      <c r="B30" s="1" t="s">
        <v>691</v>
      </c>
      <c r="C30" s="1" t="s">
        <v>696</v>
      </c>
      <c r="D30" s="1" t="s">
        <v>3363</v>
      </c>
      <c r="E30" s="1">
        <v>0</v>
      </c>
    </row>
    <row r="31" spans="1:5">
      <c r="A31" s="1" t="s">
        <v>3364</v>
      </c>
      <c r="B31" s="1" t="s">
        <v>691</v>
      </c>
      <c r="C31" s="1" t="s">
        <v>696</v>
      </c>
      <c r="D31" s="1" t="s">
        <v>3365</v>
      </c>
      <c r="E31" s="1">
        <v>0</v>
      </c>
    </row>
    <row r="32" spans="1:5">
      <c r="A32" s="1" t="s">
        <v>3366</v>
      </c>
      <c r="B32" s="1" t="s">
        <v>691</v>
      </c>
      <c r="C32" s="1" t="s">
        <v>696</v>
      </c>
      <c r="D32" s="1" t="s">
        <v>3367</v>
      </c>
      <c r="E32" s="1">
        <v>0</v>
      </c>
    </row>
    <row r="33" spans="1:5">
      <c r="A33" s="1" t="s">
        <v>3368</v>
      </c>
      <c r="B33" s="1" t="s">
        <v>691</v>
      </c>
      <c r="C33" s="1" t="s">
        <v>696</v>
      </c>
      <c r="D33" s="1" t="s">
        <v>3212</v>
      </c>
      <c r="E33" s="1">
        <v>0</v>
      </c>
    </row>
    <row r="34" spans="1:5">
      <c r="A34" s="1" t="s">
        <v>3369</v>
      </c>
      <c r="B34" s="1" t="s">
        <v>691</v>
      </c>
      <c r="C34" s="1" t="s">
        <v>696</v>
      </c>
      <c r="D34" s="1" t="s">
        <v>3370</v>
      </c>
      <c r="E34" s="1">
        <v>0</v>
      </c>
    </row>
    <row r="35" spans="1:5">
      <c r="A35" s="1" t="s">
        <v>3371</v>
      </c>
      <c r="B35" s="1" t="s">
        <v>691</v>
      </c>
      <c r="C35" s="1" t="s">
        <v>696</v>
      </c>
      <c r="D35" s="1" t="s">
        <v>3240</v>
      </c>
      <c r="E35" s="1">
        <v>0</v>
      </c>
    </row>
    <row r="36" spans="1:5">
      <c r="A36" s="1" t="s">
        <v>3372</v>
      </c>
      <c r="B36" s="1" t="s">
        <v>691</v>
      </c>
      <c r="C36" s="1" t="s">
        <v>696</v>
      </c>
      <c r="D36" s="1" t="s">
        <v>3242</v>
      </c>
      <c r="E36" s="1">
        <v>0</v>
      </c>
    </row>
    <row r="37" spans="1:5">
      <c r="A37" s="501" t="s">
        <v>3373</v>
      </c>
      <c r="B37" s="1" t="s">
        <v>2511</v>
      </c>
      <c r="C37" s="501" t="s">
        <v>2559</v>
      </c>
      <c r="D37" s="1" t="s">
        <v>3374</v>
      </c>
      <c r="E37" s="1">
        <v>0</v>
      </c>
    </row>
    <row r="38" spans="1:5">
      <c r="A38" s="1833" t="s">
        <v>3375</v>
      </c>
      <c r="B38" s="1" t="s">
        <v>2511</v>
      </c>
      <c r="C38" s="501" t="s">
        <v>2559</v>
      </c>
      <c r="D38" s="1832" t="s">
        <v>3376</v>
      </c>
      <c r="E38" s="1">
        <v>0</v>
      </c>
    </row>
    <row r="39" spans="1:5">
      <c r="A39" s="501" t="s">
        <v>3377</v>
      </c>
      <c r="B39" s="1" t="s">
        <v>2511</v>
      </c>
      <c r="C39" s="501" t="s">
        <v>2559</v>
      </c>
      <c r="D39" s="1" t="s">
        <v>3378</v>
      </c>
      <c r="E39" s="1">
        <v>0</v>
      </c>
    </row>
    <row r="40" spans="1:5">
      <c r="A40" s="501" t="s">
        <v>3379</v>
      </c>
      <c r="B40" s="1" t="s">
        <v>2511</v>
      </c>
      <c r="C40" s="501" t="s">
        <v>2559</v>
      </c>
      <c r="D40" s="1" t="s">
        <v>3380</v>
      </c>
      <c r="E40" s="1">
        <v>0</v>
      </c>
    </row>
    <row r="41" spans="1:5">
      <c r="A41" s="501" t="s">
        <v>3381</v>
      </c>
      <c r="B41" s="1" t="s">
        <v>2511</v>
      </c>
      <c r="C41" s="501" t="s">
        <v>2559</v>
      </c>
      <c r="D41" s="1" t="s">
        <v>3382</v>
      </c>
      <c r="E41" s="1">
        <v>0</v>
      </c>
    </row>
    <row r="42" spans="1:5">
      <c r="A42" s="501" t="s">
        <v>3383</v>
      </c>
      <c r="B42" s="1" t="s">
        <v>2501</v>
      </c>
      <c r="C42" s="501" t="s">
        <v>2559</v>
      </c>
      <c r="D42" s="1" t="s">
        <v>3258</v>
      </c>
      <c r="E42" s="1">
        <v>0</v>
      </c>
    </row>
    <row r="43" spans="1:5">
      <c r="A43" s="501" t="s">
        <v>3384</v>
      </c>
      <c r="B43" s="1" t="s">
        <v>2501</v>
      </c>
      <c r="C43" s="501" t="s">
        <v>2559</v>
      </c>
      <c r="D43" s="1" t="s">
        <v>3385</v>
      </c>
      <c r="E43" s="1">
        <v>0</v>
      </c>
    </row>
    <row r="44" spans="1:5">
      <c r="A44" s="501" t="s">
        <v>3386</v>
      </c>
      <c r="B44" s="1" t="s">
        <v>691</v>
      </c>
      <c r="C44" s="501" t="s">
        <v>2561</v>
      </c>
      <c r="D44" s="1" t="s">
        <v>3387</v>
      </c>
      <c r="E44" s="1">
        <v>0</v>
      </c>
    </row>
    <row r="45" spans="1:5">
      <c r="A45" s="501" t="s">
        <v>3388</v>
      </c>
      <c r="B45" s="1" t="s">
        <v>691</v>
      </c>
      <c r="C45" s="501" t="s">
        <v>2561</v>
      </c>
      <c r="D45" s="1" t="s">
        <v>3389</v>
      </c>
      <c r="E45" s="1">
        <v>0</v>
      </c>
    </row>
    <row r="46" spans="1:5">
      <c r="A46" s="501" t="s">
        <v>3390</v>
      </c>
      <c r="B46" s="1" t="s">
        <v>691</v>
      </c>
      <c r="C46" s="501" t="s">
        <v>2561</v>
      </c>
      <c r="D46" s="1" t="s">
        <v>3391</v>
      </c>
      <c r="E46" s="1">
        <v>0</v>
      </c>
    </row>
    <row r="47" spans="1:5">
      <c r="A47" s="1" t="s">
        <v>3392</v>
      </c>
      <c r="B47" s="1" t="s">
        <v>691</v>
      </c>
      <c r="C47" s="1" t="s">
        <v>696</v>
      </c>
      <c r="D47" s="1" t="s">
        <v>3272</v>
      </c>
      <c r="E47" s="1">
        <v>0</v>
      </c>
    </row>
    <row r="48" spans="1:5">
      <c r="A48" s="502" t="s">
        <v>3393</v>
      </c>
      <c r="B48" s="1" t="s">
        <v>691</v>
      </c>
      <c r="C48" s="501" t="s">
        <v>2559</v>
      </c>
      <c r="D48" s="502" t="s">
        <v>3394</v>
      </c>
      <c r="E48" s="1619">
        <v>0</v>
      </c>
    </row>
    <row r="49" spans="1:5">
      <c r="A49" s="502" t="s">
        <v>3395</v>
      </c>
      <c r="B49" s="1" t="s">
        <v>691</v>
      </c>
      <c r="C49" s="501" t="s">
        <v>2559</v>
      </c>
      <c r="D49" s="502" t="s">
        <v>3396</v>
      </c>
      <c r="E49" s="1619">
        <v>0</v>
      </c>
    </row>
    <row r="50" spans="1:5">
      <c r="A50" s="502" t="s">
        <v>3397</v>
      </c>
      <c r="B50" s="1" t="s">
        <v>691</v>
      </c>
      <c r="C50" s="501" t="s">
        <v>2559</v>
      </c>
      <c r="D50" s="502" t="s">
        <v>3398</v>
      </c>
      <c r="E50" s="1619">
        <v>0</v>
      </c>
    </row>
    <row r="51" spans="1:5">
      <c r="A51" s="1" t="s">
        <v>3399</v>
      </c>
      <c r="B51" s="1" t="s">
        <v>2511</v>
      </c>
      <c r="C51" s="1" t="s">
        <v>694</v>
      </c>
      <c r="D51" s="1" t="s">
        <v>3276</v>
      </c>
      <c r="E51" s="1">
        <v>0</v>
      </c>
    </row>
    <row r="52" spans="1:5">
      <c r="A52" s="1" t="s">
        <v>3400</v>
      </c>
      <c r="B52" s="1" t="s">
        <v>2511</v>
      </c>
      <c r="C52" s="1" t="s">
        <v>694</v>
      </c>
      <c r="D52" s="1" t="s">
        <v>3278</v>
      </c>
      <c r="E52" s="1">
        <v>0</v>
      </c>
    </row>
    <row r="53" spans="1:5">
      <c r="A53" s="1" t="s">
        <v>3401</v>
      </c>
      <c r="B53" s="1" t="s">
        <v>2501</v>
      </c>
      <c r="C53" s="1" t="s">
        <v>694</v>
      </c>
      <c r="D53" s="1" t="s">
        <v>3276</v>
      </c>
      <c r="E53" s="1">
        <v>0</v>
      </c>
    </row>
    <row r="54" spans="1:5">
      <c r="A54" s="1" t="s">
        <v>3402</v>
      </c>
      <c r="B54" s="1" t="s">
        <v>2501</v>
      </c>
      <c r="C54" s="1" t="s">
        <v>694</v>
      </c>
      <c r="D54" s="1" t="s">
        <v>3278</v>
      </c>
      <c r="E54" s="1">
        <v>0</v>
      </c>
    </row>
    <row r="55" spans="1:5">
      <c r="A55" s="1" t="s">
        <v>3403</v>
      </c>
      <c r="B55" s="1" t="s">
        <v>691</v>
      </c>
      <c r="C55" s="1" t="s">
        <v>694</v>
      </c>
      <c r="D55" s="1" t="s">
        <v>3276</v>
      </c>
      <c r="E55" s="1">
        <v>0</v>
      </c>
    </row>
    <row r="56" spans="1:5">
      <c r="A56" s="1" t="s">
        <v>3404</v>
      </c>
      <c r="B56" s="1" t="s">
        <v>691</v>
      </c>
      <c r="C56" s="1" t="s">
        <v>694</v>
      </c>
      <c r="D56" s="1" t="s">
        <v>3278</v>
      </c>
      <c r="E56" s="1">
        <v>0</v>
      </c>
    </row>
    <row r="57" spans="1:5">
      <c r="A57" s="1" t="s">
        <v>3405</v>
      </c>
      <c r="B57" s="1" t="s">
        <v>691</v>
      </c>
      <c r="C57" s="1" t="s">
        <v>696</v>
      </c>
      <c r="D57" s="1" t="s">
        <v>3284</v>
      </c>
      <c r="E57" s="1">
        <v>0</v>
      </c>
    </row>
    <row r="58" spans="1:5">
      <c r="A58" s="1" t="s">
        <v>3406</v>
      </c>
      <c r="B58" s="1" t="s">
        <v>691</v>
      </c>
      <c r="C58" s="1" t="s">
        <v>696</v>
      </c>
      <c r="D58" s="1" t="s">
        <v>3286</v>
      </c>
      <c r="E58" s="1">
        <v>0</v>
      </c>
    </row>
  </sheetData>
  <pageMargins left="0.75" right="0.75" top="1" bottom="1" header="0.5" footer="0.5"/>
  <headerFooter alignWithMargins="0">
    <oddHeader>&amp;A</oddHeader>
    <oddFooter>Page &amp;P</oddFooter>
  </headerFooter>
</worksheet>
</file>

<file path=xl/worksheets/sheet59.xml><?xml version="1.0" encoding="utf-8"?>
<worksheet xmlns="http://schemas.openxmlformats.org/spreadsheetml/2006/main" xmlns:r="http://schemas.openxmlformats.org/officeDocument/2006/relationships">
  <sheetPr codeName="Foglio3">
    <tabColor rgb="FFFFFF00"/>
  </sheetPr>
  <dimension ref="A1:C2"/>
  <sheetViews>
    <sheetView workbookViewId="0"/>
  </sheetViews>
  <sheetFormatPr defaultRowHeight="12.75"/>
  <sheetData>
    <row r="1" spans="1:3">
      <c r="A1" s="2403" t="s">
        <v>3407</v>
      </c>
      <c r="B1" s="2403" t="s">
        <v>3408</v>
      </c>
      <c r="C1" s="2403" t="s">
        <v>3409</v>
      </c>
    </row>
    <row r="2" spans="1:3">
      <c r="A2" s="2403">
        <v>6151105</v>
      </c>
      <c r="B2" s="2403">
        <v>2081857</v>
      </c>
      <c r="C2" s="2403">
        <v>10000798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sheetPr codeName="Foglio72">
    <tabColor rgb="FF00B0F0"/>
  </sheetPr>
  <dimension ref="A1:Q2"/>
  <sheetViews>
    <sheetView workbookViewId="0">
      <selection activeCell="A2" sqref="A2"/>
    </sheetView>
  </sheetViews>
  <sheetFormatPr defaultRowHeight="10.5"/>
  <cols>
    <col min="1" max="1" width="6.5703125" style="321" bestFit="1" customWidth="1"/>
    <col min="2" max="2" width="6.7109375" style="321" bestFit="1" customWidth="1"/>
    <col min="3" max="3" width="6.5703125" style="321" bestFit="1" customWidth="1"/>
    <col min="4" max="4" width="5.42578125" style="321" bestFit="1" customWidth="1"/>
    <col min="5" max="7" width="7.28515625" style="321" bestFit="1" customWidth="1"/>
    <col min="8" max="8" width="7.42578125" style="321" bestFit="1" customWidth="1"/>
    <col min="9" max="11" width="7.28515625" style="321" bestFit="1" customWidth="1"/>
    <col min="12" max="12" width="7.42578125" style="321" bestFit="1" customWidth="1"/>
    <col min="13" max="13" width="39.7109375" style="321" bestFit="1" customWidth="1"/>
    <col min="14" max="16" width="10.42578125" style="321" bestFit="1" customWidth="1"/>
    <col min="17" max="17" width="45.42578125" style="321" bestFit="1" customWidth="1"/>
    <col min="18" max="16384" width="9.140625" style="321"/>
  </cols>
  <sheetData>
    <row r="1" spans="1:17" ht="11.25">
      <c r="A1" s="493" t="s">
        <v>254</v>
      </c>
      <c r="B1" s="493" t="s">
        <v>255</v>
      </c>
      <c r="C1" s="493" t="s">
        <v>256</v>
      </c>
      <c r="D1" s="493" t="s">
        <v>257</v>
      </c>
      <c r="E1" s="493" t="s">
        <v>258</v>
      </c>
      <c r="F1" s="493" t="s">
        <v>259</v>
      </c>
      <c r="G1" s="493" t="s">
        <v>260</v>
      </c>
      <c r="H1" s="493" t="s">
        <v>261</v>
      </c>
      <c r="I1" s="493" t="s">
        <v>262</v>
      </c>
      <c r="J1" s="493" t="s">
        <v>263</v>
      </c>
      <c r="K1" s="493" t="s">
        <v>264</v>
      </c>
      <c r="L1" s="493" t="s">
        <v>265</v>
      </c>
      <c r="M1" s="493" t="s">
        <v>266</v>
      </c>
      <c r="N1" s="493" t="s">
        <v>267</v>
      </c>
      <c r="O1" s="493" t="s">
        <v>268</v>
      </c>
      <c r="P1" s="493" t="s">
        <v>269</v>
      </c>
      <c r="Q1" s="493" t="s">
        <v>270</v>
      </c>
    </row>
    <row r="2" spans="1:17">
      <c r="A2" s="492">
        <f>COCOCO!G7</f>
        <v>44</v>
      </c>
      <c r="B2" s="492">
        <f>COCOCO!G8</f>
        <v>144</v>
      </c>
      <c r="C2" s="492">
        <f>COCOCO!G9</f>
        <v>117</v>
      </c>
      <c r="D2" s="492">
        <f>IF(COCOCO!G11="",-1,COCOCO!G11)</f>
        <v>221</v>
      </c>
      <c r="E2" s="492">
        <f>COCOCO!G14</f>
        <v>8</v>
      </c>
      <c r="F2" s="492">
        <f>COCOCO!G15</f>
        <v>14</v>
      </c>
      <c r="G2" s="492">
        <f>COCOCO!G16</f>
        <v>169</v>
      </c>
      <c r="H2" s="492">
        <f>COCOCO!G17</f>
        <v>114</v>
      </c>
      <c r="I2" s="492">
        <f>COCOCO!G19</f>
        <v>252</v>
      </c>
      <c r="J2" s="492">
        <f>COCOCO!G22</f>
        <v>207</v>
      </c>
      <c r="K2" s="492">
        <f>COCOCO!G23</f>
        <v>43</v>
      </c>
      <c r="L2" s="492">
        <f>COCOCO!G24</f>
        <v>2</v>
      </c>
      <c r="M2" s="494" t="str">
        <f>COCOCO!H7</f>
        <v/>
      </c>
      <c r="N2" s="494" t="str">
        <f>COCOCO!H11</f>
        <v/>
      </c>
      <c r="O2" s="494" t="str">
        <f>COCOCO!H14</f>
        <v/>
      </c>
      <c r="P2" s="494" t="str">
        <f>COCOCO!H19</f>
        <v/>
      </c>
      <c r="Q2" s="494" t="str">
        <f>COCOCO!H22</f>
        <v/>
      </c>
    </row>
  </sheetData>
  <pageMargins left="0.75" right="0.75" top="1" bottom="1" header="0.5" footer="0.5"/>
  <headerFooter alignWithMargins="0">
    <oddHeader>&amp;A</oddHeader>
    <oddFooter>Page &amp;P</oddFooter>
  </headerFooter>
</worksheet>
</file>

<file path=xl/worksheets/sheet60.xml><?xml version="1.0" encoding="utf-8"?>
<worksheet xmlns="http://schemas.openxmlformats.org/spreadsheetml/2006/main" xmlns:r="http://schemas.openxmlformats.org/officeDocument/2006/relationships">
  <sheetPr codeName="Foglio60">
    <pageSetUpPr fitToPage="1"/>
  </sheetPr>
  <dimension ref="A1:M44"/>
  <sheetViews>
    <sheetView showGridLines="0" zoomScaleNormal="100" workbookViewId="0">
      <pane ySplit="3" topLeftCell="A19" activePane="bottomLeft" state="frozen"/>
      <selection activeCell="C8" sqref="C8"/>
      <selection pane="bottomLeft" activeCell="C22" sqref="C22"/>
    </sheetView>
  </sheetViews>
  <sheetFormatPr defaultRowHeight="10.5"/>
  <cols>
    <col min="1" max="1" width="75.28515625" style="1071" customWidth="1"/>
    <col min="2" max="2" width="15.42578125" style="1071" customWidth="1"/>
    <col min="3" max="3" width="33.140625" style="1071" customWidth="1"/>
    <col min="4" max="4" width="9" style="1071" customWidth="1"/>
    <col min="5" max="5" width="11.140625" style="1071" customWidth="1"/>
    <col min="6" max="6" width="8.5703125" style="1071" hidden="1" customWidth="1"/>
    <col min="7" max="16384" width="9.140625" style="1071"/>
  </cols>
  <sheetData>
    <row r="1" spans="1:13" s="1070" customFormat="1" ht="87" customHeight="1">
      <c r="A1" s="2630" t="str">
        <f>'t1'!A1</f>
        <v>COMPARTO SERVIZIO SANITARIO NAZIONALE - anno 2017</v>
      </c>
      <c r="B1" s="2630"/>
      <c r="C1" s="2630"/>
      <c r="D1" s="1106"/>
      <c r="E1" s="1106"/>
      <c r="F1" s="1106"/>
      <c r="G1" s="1188"/>
      <c r="H1" s="1106"/>
      <c r="I1" s="1106"/>
      <c r="J1" s="1106"/>
      <c r="K1" s="1106"/>
      <c r="M1" s="1071"/>
    </row>
    <row r="2" spans="1:13" ht="30" customHeight="1" thickBot="1">
      <c r="A2" s="1102"/>
      <c r="B2" s="2704" t="str">
        <f>IF(AND(A38="",(C26+C27+C28+C29+C30+C31)&gt;0),"ATTENZIONE!  Inserire nel campo NOTE l'elenco delle Istituzioni ed il relativo importo dei rimborsi",IF(AND(A38&lt;&gt;"",(C26+C27+C28+C29+C30+C31)=0),"ATTENZIONE!  il campo NOTE non deve essere compilato in assenza di rimborsi",""))</f>
        <v/>
      </c>
      <c r="C2" s="2704"/>
    </row>
    <row r="3" spans="1:13" ht="21.75" customHeight="1" thickBot="1">
      <c r="A3" s="1355" t="s">
        <v>3117</v>
      </c>
      <c r="B3" s="1443" t="s">
        <v>3118</v>
      </c>
      <c r="C3" s="1444" t="s">
        <v>3119</v>
      </c>
    </row>
    <row r="4" spans="1:13" ht="18" hidden="1" customHeight="1" thickTop="1" thickBot="1">
      <c r="A4" s="1526"/>
      <c r="B4" s="1527"/>
      <c r="C4" s="1435">
        <v>0</v>
      </c>
    </row>
    <row r="5" spans="1:13" s="1447" customFormat="1" ht="18" customHeight="1" thickTop="1">
      <c r="A5" s="1445" t="s">
        <v>3120</v>
      </c>
      <c r="B5" s="1446" t="s">
        <v>3121</v>
      </c>
      <c r="C5" s="2049">
        <v>171000</v>
      </c>
    </row>
    <row r="6" spans="1:13" s="1447" customFormat="1" ht="18" customHeight="1">
      <c r="A6" s="1448" t="s">
        <v>3410</v>
      </c>
      <c r="B6" s="1449" t="s">
        <v>3123</v>
      </c>
      <c r="C6" s="2049">
        <v>603965</v>
      </c>
    </row>
    <row r="7" spans="1:13" s="1447" customFormat="1" ht="18" customHeight="1">
      <c r="A7" s="1448" t="s">
        <v>3124</v>
      </c>
      <c r="B7" s="1450" t="s">
        <v>3125</v>
      </c>
      <c r="C7" s="2049">
        <f>IF(ISERROR(VLOOKUP($B7,IN_T14!$B$2:$Z$3000,2,FALSE))=TRUE,"",VLOOKUP($B7,IN_T14!$B$2:$Z$3000,2,FALSE))</f>
        <v>0</v>
      </c>
    </row>
    <row r="8" spans="1:13" s="1447" customFormat="1" ht="18" customHeight="1">
      <c r="A8" s="1448" t="s">
        <v>3126</v>
      </c>
      <c r="B8" s="1451" t="s">
        <v>3127</v>
      </c>
      <c r="C8" s="2049">
        <v>210664</v>
      </c>
    </row>
    <row r="9" spans="1:13" s="1447" customFormat="1" ht="18" customHeight="1">
      <c r="A9" s="1452" t="s">
        <v>3128</v>
      </c>
      <c r="B9" s="1450" t="s">
        <v>3129</v>
      </c>
      <c r="C9" s="2049">
        <v>0</v>
      </c>
    </row>
    <row r="10" spans="1:13" s="1447" customFormat="1" ht="18" customHeight="1">
      <c r="A10" s="1453" t="s">
        <v>3130</v>
      </c>
      <c r="B10" s="1451" t="s">
        <v>3131</v>
      </c>
      <c r="C10" s="2049">
        <v>0</v>
      </c>
    </row>
    <row r="11" spans="1:13" s="1447" customFormat="1" ht="18" customHeight="1">
      <c r="A11" s="1454" t="s">
        <v>3411</v>
      </c>
      <c r="B11" s="1450" t="s">
        <v>3133</v>
      </c>
      <c r="C11" s="2049">
        <v>0</v>
      </c>
    </row>
    <row r="12" spans="1:13" s="1447" customFormat="1" ht="18" customHeight="1">
      <c r="A12" s="1452" t="s">
        <v>3134</v>
      </c>
      <c r="B12" s="1455" t="s">
        <v>3135</v>
      </c>
      <c r="C12" s="2049">
        <v>1848652</v>
      </c>
    </row>
    <row r="13" spans="1:13" s="1447" customFormat="1" ht="18" customHeight="1">
      <c r="A13" s="1452" t="s">
        <v>3136</v>
      </c>
      <c r="B13" s="1455" t="s">
        <v>3137</v>
      </c>
      <c r="C13" s="2049">
        <v>6907131</v>
      </c>
    </row>
    <row r="14" spans="1:13" s="1447" customFormat="1" ht="18" customHeight="1">
      <c r="A14" s="1452" t="s">
        <v>3138</v>
      </c>
      <c r="B14" s="1450" t="s">
        <v>3139</v>
      </c>
      <c r="C14" s="2049">
        <v>6148465</v>
      </c>
    </row>
    <row r="15" spans="1:13" s="1447" customFormat="1" ht="18" customHeight="1">
      <c r="A15" s="1452" t="s">
        <v>3142</v>
      </c>
      <c r="B15" s="1450" t="s">
        <v>3143</v>
      </c>
      <c r="C15" s="2049">
        <v>332782</v>
      </c>
    </row>
    <row r="16" spans="1:13" s="1447" customFormat="1" ht="18" customHeight="1">
      <c r="A16" s="1453" t="s">
        <v>3140</v>
      </c>
      <c r="B16" s="1450" t="s">
        <v>3141</v>
      </c>
      <c r="C16" s="2049">
        <v>2077546</v>
      </c>
    </row>
    <row r="17" spans="1:7" s="1447" customFormat="1" ht="18" customHeight="1">
      <c r="A17" s="1454" t="s">
        <v>3412</v>
      </c>
      <c r="B17" s="1449" t="s">
        <v>3145</v>
      </c>
      <c r="C17" s="2049">
        <v>1839000</v>
      </c>
    </row>
    <row r="18" spans="1:7" s="1447" customFormat="1" ht="18" customHeight="1">
      <c r="A18" s="1456" t="s">
        <v>3413</v>
      </c>
      <c r="B18" s="1450" t="s">
        <v>3147</v>
      </c>
      <c r="C18" s="2049">
        <v>0</v>
      </c>
    </row>
    <row r="19" spans="1:7" s="1458" customFormat="1" ht="18" customHeight="1">
      <c r="A19" s="1457" t="s">
        <v>3148</v>
      </c>
      <c r="B19" s="1455" t="s">
        <v>3149</v>
      </c>
      <c r="C19" s="2049">
        <v>0</v>
      </c>
    </row>
    <row r="20" spans="1:7" s="1458" customFormat="1" ht="18" customHeight="1">
      <c r="A20" s="1445" t="s">
        <v>3150</v>
      </c>
      <c r="B20" s="1455" t="s">
        <v>3151</v>
      </c>
      <c r="C20" s="2049">
        <v>6000</v>
      </c>
    </row>
    <row r="21" spans="1:7" s="1070" customFormat="1" ht="18" customHeight="1">
      <c r="A21" s="1445" t="s">
        <v>3414</v>
      </c>
      <c r="B21" s="1450" t="s">
        <v>3153</v>
      </c>
      <c r="C21" s="2049">
        <v>17119164</v>
      </c>
      <c r="F21" s="1769" t="s">
        <v>3415</v>
      </c>
    </row>
    <row r="22" spans="1:7" s="1458" customFormat="1" ht="18" customHeight="1">
      <c r="A22" s="1445" t="s">
        <v>3416</v>
      </c>
      <c r="B22" s="1451" t="s">
        <v>3155</v>
      </c>
      <c r="C22" s="2049">
        <v>0</v>
      </c>
      <c r="F22" s="2378" t="s">
        <v>3417</v>
      </c>
    </row>
    <row r="23" spans="1:7" s="1458" customFormat="1" ht="18" customHeight="1">
      <c r="A23" s="1445" t="s">
        <v>3156</v>
      </c>
      <c r="B23" s="1450" t="s">
        <v>3157</v>
      </c>
      <c r="C23" s="2049">
        <v>5305451</v>
      </c>
      <c r="D23" s="1740"/>
      <c r="E23" s="1739" t="s">
        <v>3418</v>
      </c>
      <c r="F23" s="1770">
        <f>IN_T14_IRAP!$A$2</f>
        <v>2</v>
      </c>
      <c r="G23" s="1740"/>
    </row>
    <row r="24" spans="1:7" s="1458" customFormat="1" ht="18" customHeight="1">
      <c r="A24" s="1445" t="s">
        <v>3419</v>
      </c>
      <c r="B24" s="1451" t="s">
        <v>3159</v>
      </c>
      <c r="C24" s="2049">
        <f>IF(ISERROR(VLOOKUP($B24,IN_T14!$B$2:$Z$3000,2,FALSE))=TRUE,"",VLOOKUP($B24,IN_T14!$B$2:$Z$3000,2,FALSE))</f>
        <v>0</v>
      </c>
    </row>
    <row r="25" spans="1:7" s="1458" customFormat="1" ht="18" customHeight="1">
      <c r="A25" s="1779" t="s">
        <v>3420</v>
      </c>
      <c r="B25" s="1450" t="s">
        <v>3161</v>
      </c>
      <c r="C25" s="2049">
        <f>IF(ISERROR(VLOOKUP($B25,IN_T14!$B$2:$Z$3000,2,FALSE))=TRUE,"",VLOOKUP($B25,IN_T14!$B$2:$Z$3000,2,FALSE))</f>
        <v>0</v>
      </c>
    </row>
    <row r="26" spans="1:7" s="1458" customFormat="1" ht="18" customHeight="1">
      <c r="A26" s="1459" t="s">
        <v>3421</v>
      </c>
      <c r="B26" s="1455" t="s">
        <v>3163</v>
      </c>
      <c r="C26" s="2379">
        <f>t14_Dett!C2</f>
        <v>335129</v>
      </c>
    </row>
    <row r="27" spans="1:7" s="1458" customFormat="1" ht="18" customHeight="1">
      <c r="A27" s="1459" t="s">
        <v>3164</v>
      </c>
      <c r="B27" s="1455" t="s">
        <v>3165</v>
      </c>
      <c r="C27" s="2049">
        <v>660000</v>
      </c>
    </row>
    <row r="28" spans="1:7" s="1458" customFormat="1" ht="18" customHeight="1">
      <c r="A28" s="1459" t="s">
        <v>3422</v>
      </c>
      <c r="B28" s="1455" t="s">
        <v>3167</v>
      </c>
      <c r="C28" s="2379">
        <f>t14_Dett!C24</f>
        <v>0</v>
      </c>
    </row>
    <row r="29" spans="1:7" s="1458" customFormat="1" ht="18" customHeight="1">
      <c r="A29" s="1459" t="s">
        <v>3178</v>
      </c>
      <c r="B29" s="1455" t="s">
        <v>3179</v>
      </c>
      <c r="C29" s="2379">
        <f>t14_Dett!C46</f>
        <v>14365195</v>
      </c>
    </row>
    <row r="30" spans="1:7" s="1458" customFormat="1" ht="18" customHeight="1">
      <c r="A30" s="1453" t="s">
        <v>3423</v>
      </c>
      <c r="B30" s="1455" t="s">
        <v>3169</v>
      </c>
      <c r="C30" s="2379">
        <f>t14_Dett!C68</f>
        <v>381594</v>
      </c>
    </row>
    <row r="31" spans="1:7" s="1458" customFormat="1" ht="18" customHeight="1">
      <c r="A31" s="1459" t="s">
        <v>3180</v>
      </c>
      <c r="B31" s="1455" t="s">
        <v>3181</v>
      </c>
      <c r="C31" s="2379">
        <f>t14_Dett!C90</f>
        <v>0</v>
      </c>
    </row>
    <row r="32" spans="1:7" s="1458" customFormat="1" ht="18" customHeight="1">
      <c r="A32" s="1459" t="s">
        <v>3170</v>
      </c>
      <c r="B32" s="1455" t="s">
        <v>3171</v>
      </c>
      <c r="C32" s="2049">
        <v>867000</v>
      </c>
    </row>
    <row r="33" spans="1:4" s="1458" customFormat="1" ht="18" customHeight="1">
      <c r="A33" s="1459" t="s">
        <v>3172</v>
      </c>
      <c r="B33" s="1455" t="s">
        <v>3173</v>
      </c>
      <c r="C33" s="2049">
        <v>419045</v>
      </c>
    </row>
    <row r="34" spans="1:4" s="1458" customFormat="1" ht="18" customHeight="1">
      <c r="A34" s="1459" t="s">
        <v>3174</v>
      </c>
      <c r="B34" s="1455" t="s">
        <v>3175</v>
      </c>
      <c r="C34" s="2049">
        <v>7026</v>
      </c>
    </row>
    <row r="35" spans="1:4" s="1458" customFormat="1" ht="18" customHeight="1" thickBot="1">
      <c r="A35" s="1460" t="s">
        <v>3176</v>
      </c>
      <c r="B35" s="1461" t="s">
        <v>3177</v>
      </c>
      <c r="C35" s="2050">
        <v>116000</v>
      </c>
    </row>
    <row r="36" spans="1:4" s="1458" customFormat="1" ht="13.5" customHeight="1" thickBot="1">
      <c r="A36" s="2705" t="str">
        <f>IF(F23=1,"ATTENZIONE è stata dichiarata IRAP commerciale. Controllare l'importo inserito!"," ")</f>
        <v xml:space="preserve"> </v>
      </c>
      <c r="B36" s="2705"/>
      <c r="C36" s="2705"/>
    </row>
    <row r="37" spans="1:4" s="1458" customFormat="1" ht="15" customHeight="1">
      <c r="A37" s="2697" t="s">
        <v>3424</v>
      </c>
      <c r="B37" s="2698"/>
      <c r="C37" s="2699"/>
    </row>
    <row r="38" spans="1:4" s="1458" customFormat="1" ht="120" customHeight="1" thickBot="1">
      <c r="A38" s="2700" t="s">
        <v>5524</v>
      </c>
      <c r="B38" s="2701"/>
      <c r="C38" s="2702"/>
      <c r="D38" s="1726" t="str">
        <f>IF(AND(A38="",(C26+C27+C28)&gt;0),"ATTENZIONE!  Inserire nel campo NOTE l'elenco delle Istituzioni ed il relativo importo dei rimborsi EFFETTUATI!",IF(AND(A38&lt;&gt;"",(C26+C27+C28)=0),"ATTENZIONE!  il campo NOTE non deve essere compilato in assenza di rimborsi",""))</f>
        <v/>
      </c>
    </row>
    <row r="39" spans="1:4" s="1458" customFormat="1" ht="15" customHeight="1" thickBot="1">
      <c r="A39" s="2706" t="str">
        <f>IF(AND(LEN(A41)&lt;=1000,LEN(A38)&lt;=1000),"","IL NUMERO MASSIMO DI CARATTERI CONSENTITI PER SINGOLO CAMPO NOTE E' DI 1000")</f>
        <v/>
      </c>
      <c r="B39" s="2706"/>
      <c r="C39" s="2706"/>
    </row>
    <row r="40" spans="1:4" ht="13.5" customHeight="1">
      <c r="A40" s="2697" t="s">
        <v>3425</v>
      </c>
      <c r="B40" s="2698"/>
      <c r="C40" s="2699"/>
    </row>
    <row r="41" spans="1:4" ht="120" customHeight="1" thickBot="1">
      <c r="A41" s="2700" t="s">
        <v>5523</v>
      </c>
      <c r="B41" s="2701"/>
      <c r="C41" s="2702"/>
      <c r="D41" s="1726" t="str">
        <f>IF(AND(A41="",(C29+C30+C31)&gt;0),"ATTENZIONE!  Inserire nel campo NOTE l'elenco delle Istituzioni ed il relativo importo dei rimborsi RICEVUTI!",IF(AND(A41&lt;&gt;"",(C29+C30+C31)=0),"ATTENZIONE!  il campo NOTE non deve essere compilato in assenza di rimborsi",""))</f>
        <v/>
      </c>
    </row>
    <row r="42" spans="1:4" ht="19.5" customHeight="1">
      <c r="A42" s="1070" t="s">
        <v>3426</v>
      </c>
    </row>
    <row r="43" spans="1:4" ht="25.5" customHeight="1">
      <c r="A43" s="2632" t="s">
        <v>3427</v>
      </c>
      <c r="B43" s="2632"/>
      <c r="C43" s="2632"/>
    </row>
    <row r="44" spans="1:4" ht="24.75" customHeight="1">
      <c r="A44" s="2703" t="s">
        <v>3428</v>
      </c>
      <c r="B44" s="2703"/>
      <c r="C44" s="2703"/>
    </row>
  </sheetData>
  <sheetProtection password="EA98" sheet="1" selectLockedCells="1"/>
  <mergeCells count="10">
    <mergeCell ref="A40:C40"/>
    <mergeCell ref="A41:C41"/>
    <mergeCell ref="A43:C43"/>
    <mergeCell ref="A44:C44"/>
    <mergeCell ref="A1:C1"/>
    <mergeCell ref="B2:C2"/>
    <mergeCell ref="A36:C36"/>
    <mergeCell ref="A37:C37"/>
    <mergeCell ref="A38:C38"/>
    <mergeCell ref="A39:C39"/>
  </mergeCells>
  <dataValidations count="2">
    <dataValidation type="whole" allowBlank="1" showInputMessage="1" showErrorMessage="1" sqref="C5:C25 C27 C32:C35">
      <formula1>0</formula1>
      <formula2>9999999999</formula2>
    </dataValidation>
    <dataValidation type="textLength" allowBlank="1" showInputMessage="1" showErrorMessage="1" errorTitle="ATTENZIONE ! ! ! " error="E' stato superato il limite di 1000 caratteri" sqref="A38:C38 A41:C41">
      <formula1>0</formula1>
      <formula2>1000</formula2>
    </dataValidation>
  </dataValidations>
  <printOptions horizontalCentered="1" verticalCentered="1"/>
  <pageMargins left="0" right="0" top="0.19685039370078741" bottom="0.15748031496062992" header="0.19685039370078741" footer="0.19685039370078741"/>
  <pageSetup paperSize="9" scale="67" orientation="landscape" horizontalDpi="300" verticalDpi="4294967292" r:id="rId1"/>
  <headerFooter alignWithMargins="0"/>
  <drawing r:id="rId2"/>
  <legacyDrawing r:id="rId3"/>
</worksheet>
</file>

<file path=xl/worksheets/sheet61.xml><?xml version="1.0" encoding="utf-8"?>
<worksheet xmlns="http://schemas.openxmlformats.org/spreadsheetml/2006/main" xmlns:r="http://schemas.openxmlformats.org/officeDocument/2006/relationships">
  <sheetPr codeName="Sheet9"/>
  <dimension ref="A1:D111"/>
  <sheetViews>
    <sheetView workbookViewId="0">
      <selection activeCell="C5" sqref="C5:C9"/>
    </sheetView>
  </sheetViews>
  <sheetFormatPr defaultRowHeight="12.75"/>
  <cols>
    <col min="1" max="1" width="2.7109375" bestFit="1" customWidth="1"/>
    <col min="2" max="2" width="125" customWidth="1"/>
    <col min="3" max="3" width="18.140625" customWidth="1"/>
  </cols>
  <sheetData>
    <row r="1" spans="2:3" ht="13.5" thickBot="1"/>
    <row r="2" spans="2:3" s="2382" customFormat="1" ht="13.5" thickBot="1">
      <c r="B2" s="2380" t="s">
        <v>3429</v>
      </c>
      <c r="C2" s="2381">
        <f>SUM(C4:C23)</f>
        <v>335129</v>
      </c>
    </row>
    <row r="3" spans="2:3" s="2382" customFormat="1" ht="21.75" thickTop="1">
      <c r="B3" s="2383" t="s">
        <v>3430</v>
      </c>
      <c r="C3" s="2384" t="s">
        <v>3431</v>
      </c>
    </row>
    <row r="4" spans="2:3" s="2382" customFormat="1">
      <c r="B4" s="2385"/>
      <c r="C4" s="2385"/>
    </row>
    <row r="5" spans="2:3" s="2382" customFormat="1">
      <c r="B5" s="2385" t="s">
        <v>5492</v>
      </c>
      <c r="C5" s="2385">
        <v>9946</v>
      </c>
    </row>
    <row r="6" spans="2:3" s="2382" customFormat="1">
      <c r="B6" s="2385" t="s">
        <v>5493</v>
      </c>
      <c r="C6" s="2385">
        <v>9932</v>
      </c>
    </row>
    <row r="7" spans="2:3" s="2382" customFormat="1">
      <c r="B7" s="2385" t="s">
        <v>5494</v>
      </c>
      <c r="C7" s="2385">
        <v>16500</v>
      </c>
    </row>
    <row r="8" spans="2:3" s="2382" customFormat="1">
      <c r="B8" s="2385" t="s">
        <v>5495</v>
      </c>
      <c r="C8" s="2385">
        <v>167877</v>
      </c>
    </row>
    <row r="9" spans="2:3" s="2382" customFormat="1">
      <c r="B9" s="2385" t="s">
        <v>5496</v>
      </c>
      <c r="C9" s="2385">
        <v>130874</v>
      </c>
    </row>
    <row r="10" spans="2:3" s="2382" customFormat="1">
      <c r="B10" s="2385"/>
      <c r="C10" s="2385"/>
    </row>
    <row r="11" spans="2:3" s="2382" customFormat="1">
      <c r="B11" s="2385"/>
      <c r="C11" s="2385"/>
    </row>
    <row r="12" spans="2:3" s="2382" customFormat="1">
      <c r="B12" s="2385"/>
      <c r="C12" s="2385"/>
    </row>
    <row r="13" spans="2:3" s="2382" customFormat="1">
      <c r="B13" s="2385"/>
      <c r="C13" s="2385"/>
    </row>
    <row r="14" spans="2:3" s="2382" customFormat="1">
      <c r="B14" s="2385"/>
      <c r="C14" s="2385"/>
    </row>
    <row r="15" spans="2:3" s="2382" customFormat="1">
      <c r="B15" s="2385"/>
      <c r="C15" s="2385"/>
    </row>
    <row r="16" spans="2:3" s="2382" customFormat="1">
      <c r="B16" s="2385"/>
      <c r="C16" s="2385"/>
    </row>
    <row r="17" spans="1:4" s="2382" customFormat="1">
      <c r="B17" s="2385"/>
      <c r="C17" s="2385"/>
    </row>
    <row r="18" spans="1:4" s="2382" customFormat="1">
      <c r="B18" s="2385"/>
      <c r="C18" s="2385"/>
    </row>
    <row r="19" spans="1:4" s="2382" customFormat="1">
      <c r="B19" s="2385"/>
      <c r="C19" s="2385"/>
    </row>
    <row r="20" spans="1:4" s="2382" customFormat="1">
      <c r="B20" s="2385"/>
      <c r="C20" s="2385"/>
    </row>
    <row r="21" spans="1:4">
      <c r="A21" s="2382"/>
      <c r="B21" s="2386"/>
      <c r="C21" s="2386"/>
    </row>
    <row r="22" spans="1:4">
      <c r="A22" s="2382"/>
      <c r="B22" s="2386"/>
      <c r="C22" s="2386"/>
    </row>
    <row r="23" spans="1:4" ht="13.5" thickBot="1">
      <c r="A23" s="2382"/>
      <c r="B23" s="2386"/>
      <c r="C23" s="2387"/>
    </row>
    <row r="24" spans="1:4" ht="13.5" thickBot="1">
      <c r="B24" s="2380" t="s">
        <v>3432</v>
      </c>
      <c r="C24" s="2381">
        <f>SUM(C26:C45)</f>
        <v>0</v>
      </c>
    </row>
    <row r="25" spans="1:4" ht="21.75" thickTop="1">
      <c r="B25" s="2383" t="s">
        <v>3430</v>
      </c>
      <c r="C25" s="2384" t="s">
        <v>3431</v>
      </c>
      <c r="D25" s="2388"/>
    </row>
    <row r="26" spans="1:4">
      <c r="A26" s="2382"/>
      <c r="B26" s="2385"/>
      <c r="C26" s="2385"/>
    </row>
    <row r="27" spans="1:4">
      <c r="A27" s="2382"/>
      <c r="B27" s="2385"/>
      <c r="C27" s="2385"/>
    </row>
    <row r="28" spans="1:4">
      <c r="A28" s="2382"/>
      <c r="B28" s="2385"/>
      <c r="C28" s="2385"/>
    </row>
    <row r="29" spans="1:4">
      <c r="A29" s="2382"/>
      <c r="B29" s="2385"/>
      <c r="C29" s="2385"/>
    </row>
    <row r="30" spans="1:4">
      <c r="A30" s="2382"/>
      <c r="B30" s="2385"/>
      <c r="C30" s="2385"/>
    </row>
    <row r="31" spans="1:4">
      <c r="A31" s="2382"/>
      <c r="B31" s="2385"/>
      <c r="C31" s="2385"/>
    </row>
    <row r="32" spans="1:4">
      <c r="A32" s="2382"/>
      <c r="B32" s="2385"/>
      <c r="C32" s="2385"/>
    </row>
    <row r="33" spans="1:3">
      <c r="A33" s="2382"/>
      <c r="B33" s="2385"/>
      <c r="C33" s="2385"/>
    </row>
    <row r="34" spans="1:3">
      <c r="A34" s="2382"/>
      <c r="B34" s="2385"/>
      <c r="C34" s="2385"/>
    </row>
    <row r="35" spans="1:3">
      <c r="A35" s="2382"/>
      <c r="B35" s="2385"/>
      <c r="C35" s="2385"/>
    </row>
    <row r="36" spans="1:3">
      <c r="A36" s="2382"/>
      <c r="B36" s="2385"/>
      <c r="C36" s="2385"/>
    </row>
    <row r="37" spans="1:3">
      <c r="A37" s="2382"/>
      <c r="B37" s="2385"/>
      <c r="C37" s="2385"/>
    </row>
    <row r="38" spans="1:3">
      <c r="A38" s="2382"/>
      <c r="B38" s="2385"/>
      <c r="C38" s="2385"/>
    </row>
    <row r="39" spans="1:3">
      <c r="A39" s="2382"/>
      <c r="B39" s="2385"/>
      <c r="C39" s="2385"/>
    </row>
    <row r="40" spans="1:3">
      <c r="A40" s="2382"/>
      <c r="B40" s="2385"/>
      <c r="C40" s="2385"/>
    </row>
    <row r="41" spans="1:3">
      <c r="A41" s="2382"/>
      <c r="B41" s="2385"/>
      <c r="C41" s="2385"/>
    </row>
    <row r="42" spans="1:3">
      <c r="A42" s="2382"/>
      <c r="B42" s="2385"/>
      <c r="C42" s="2385"/>
    </row>
    <row r="43" spans="1:3">
      <c r="A43" s="2382"/>
      <c r="B43" s="2386"/>
      <c r="C43" s="2386"/>
    </row>
    <row r="44" spans="1:3">
      <c r="A44" s="2382"/>
      <c r="B44" s="2386"/>
      <c r="C44" s="2386"/>
    </row>
    <row r="45" spans="1:3" ht="13.5" thickBot="1">
      <c r="A45" s="2382"/>
      <c r="B45" s="2386"/>
      <c r="C45" s="2387"/>
    </row>
    <row r="46" spans="1:3" ht="13.5" thickBot="1">
      <c r="B46" s="2389" t="s">
        <v>3433</v>
      </c>
      <c r="C46" s="2390">
        <f>SUM(C48:C67)</f>
        <v>14365195</v>
      </c>
    </row>
    <row r="47" spans="1:3" ht="21.75" thickTop="1">
      <c r="B47" s="2383" t="s">
        <v>3434</v>
      </c>
      <c r="C47" s="2384" t="s">
        <v>3435</v>
      </c>
    </row>
    <row r="48" spans="1:3">
      <c r="A48" s="2382"/>
      <c r="B48" s="2385"/>
      <c r="C48" s="2385"/>
    </row>
    <row r="49" spans="1:3">
      <c r="A49" s="2382"/>
      <c r="B49" s="2385" t="s">
        <v>5497</v>
      </c>
      <c r="C49" s="2385">
        <v>295395</v>
      </c>
    </row>
    <row r="50" spans="1:3">
      <c r="A50" s="2382"/>
      <c r="B50" s="2404" t="s">
        <v>5522</v>
      </c>
      <c r="C50" s="2404">
        <v>8523838</v>
      </c>
    </row>
    <row r="51" spans="1:3">
      <c r="A51" s="2382"/>
      <c r="B51" s="2385" t="s">
        <v>5498</v>
      </c>
      <c r="C51" s="2385">
        <v>5393962</v>
      </c>
    </row>
    <row r="52" spans="1:3">
      <c r="A52" s="2382"/>
      <c r="B52" s="2385" t="s">
        <v>5499</v>
      </c>
      <c r="C52" s="2385">
        <v>152000</v>
      </c>
    </row>
    <row r="53" spans="1:3">
      <c r="A53" s="2382"/>
      <c r="B53" s="2385"/>
      <c r="C53" s="2385"/>
    </row>
    <row r="54" spans="1:3">
      <c r="A54" s="2382"/>
      <c r="B54" s="2385"/>
      <c r="C54" s="2385"/>
    </row>
    <row r="55" spans="1:3">
      <c r="A55" s="2382"/>
      <c r="B55" s="2385"/>
      <c r="C55" s="2385"/>
    </row>
    <row r="56" spans="1:3">
      <c r="A56" s="2382"/>
      <c r="B56" s="2385"/>
      <c r="C56" s="2385"/>
    </row>
    <row r="57" spans="1:3">
      <c r="A57" s="2382"/>
      <c r="B57" s="2385"/>
      <c r="C57" s="2385"/>
    </row>
    <row r="58" spans="1:3">
      <c r="A58" s="2382"/>
      <c r="B58" s="2385"/>
      <c r="C58" s="2385"/>
    </row>
    <row r="59" spans="1:3">
      <c r="A59" s="2382"/>
      <c r="B59" s="2385"/>
      <c r="C59" s="2385"/>
    </row>
    <row r="60" spans="1:3">
      <c r="A60" s="2382"/>
      <c r="B60" s="2385"/>
      <c r="C60" s="2385"/>
    </row>
    <row r="61" spans="1:3">
      <c r="A61" s="2382"/>
      <c r="B61" s="2385"/>
      <c r="C61" s="2385"/>
    </row>
    <row r="62" spans="1:3">
      <c r="A62" s="2382"/>
      <c r="B62" s="2385"/>
      <c r="C62" s="2385"/>
    </row>
    <row r="63" spans="1:3">
      <c r="A63" s="2382"/>
      <c r="B63" s="2385"/>
      <c r="C63" s="2385"/>
    </row>
    <row r="64" spans="1:3">
      <c r="A64" s="2382"/>
      <c r="B64" s="2385"/>
      <c r="C64" s="2385"/>
    </row>
    <row r="65" spans="1:3">
      <c r="A65" s="2382"/>
      <c r="B65" s="2386"/>
      <c r="C65" s="2386"/>
    </row>
    <row r="66" spans="1:3">
      <c r="A66" s="2382"/>
      <c r="B66" s="2386"/>
      <c r="C66" s="2386"/>
    </row>
    <row r="67" spans="1:3" ht="13.5" thickBot="1">
      <c r="A67" s="2382"/>
      <c r="B67" s="2386"/>
      <c r="C67" s="2387"/>
    </row>
    <row r="68" spans="1:3" ht="13.5" thickBot="1">
      <c r="B68" s="2391" t="s">
        <v>3436</v>
      </c>
      <c r="C68" s="2392">
        <f>SUM(C70:C89)</f>
        <v>381594</v>
      </c>
    </row>
    <row r="69" spans="1:3" ht="21.75" thickTop="1">
      <c r="B69" s="2383" t="s">
        <v>3434</v>
      </c>
      <c r="C69" s="2384" t="s">
        <v>3435</v>
      </c>
    </row>
    <row r="70" spans="1:3">
      <c r="A70" s="2382"/>
      <c r="B70" s="2385"/>
      <c r="C70" s="2385"/>
    </row>
    <row r="71" spans="1:3">
      <c r="A71" s="2382"/>
      <c r="B71" s="2385" t="s">
        <v>5500</v>
      </c>
      <c r="C71" s="2385">
        <v>3560</v>
      </c>
    </row>
    <row r="72" spans="1:3">
      <c r="A72" s="2382"/>
      <c r="B72" s="2385" t="s">
        <v>5501</v>
      </c>
      <c r="C72" s="2385">
        <v>133486</v>
      </c>
    </row>
    <row r="73" spans="1:3">
      <c r="A73" s="2382"/>
      <c r="B73" s="2385" t="s">
        <v>5502</v>
      </c>
      <c r="C73" s="2385">
        <v>22505</v>
      </c>
    </row>
    <row r="74" spans="1:3">
      <c r="A74" s="2382"/>
      <c r="B74" s="2385" t="s">
        <v>5503</v>
      </c>
      <c r="C74" s="2385">
        <v>50242</v>
      </c>
    </row>
    <row r="75" spans="1:3">
      <c r="A75" s="2382"/>
      <c r="B75" s="2385" t="s">
        <v>5504</v>
      </c>
      <c r="C75" s="2385">
        <v>125867</v>
      </c>
    </row>
    <row r="76" spans="1:3">
      <c r="A76" s="2382"/>
      <c r="B76" s="2385" t="s">
        <v>5505</v>
      </c>
      <c r="C76" s="2385">
        <v>8575</v>
      </c>
    </row>
    <row r="77" spans="1:3">
      <c r="A77" s="2382"/>
      <c r="B77" s="2385" t="s">
        <v>5506</v>
      </c>
      <c r="C77" s="2385">
        <v>37359</v>
      </c>
    </row>
    <row r="78" spans="1:3">
      <c r="A78" s="2382"/>
      <c r="B78" s="2385"/>
      <c r="C78" s="2385"/>
    </row>
    <row r="79" spans="1:3">
      <c r="A79" s="2382"/>
      <c r="B79" s="2385"/>
      <c r="C79" s="2385"/>
    </row>
    <row r="80" spans="1:3">
      <c r="A80" s="2382"/>
      <c r="B80" s="2385"/>
      <c r="C80" s="2385"/>
    </row>
    <row r="81" spans="1:3">
      <c r="A81" s="2382"/>
      <c r="B81" s="2385"/>
      <c r="C81" s="2385"/>
    </row>
    <row r="82" spans="1:3">
      <c r="A82" s="2382"/>
      <c r="B82" s="2385"/>
      <c r="C82" s="2385"/>
    </row>
    <row r="83" spans="1:3">
      <c r="A83" s="2382"/>
      <c r="B83" s="2385"/>
      <c r="C83" s="2385"/>
    </row>
    <row r="84" spans="1:3">
      <c r="A84" s="2382"/>
      <c r="B84" s="2385"/>
      <c r="C84" s="2385"/>
    </row>
    <row r="85" spans="1:3">
      <c r="A85" s="2382"/>
      <c r="B85" s="2385"/>
      <c r="C85" s="2385"/>
    </row>
    <row r="86" spans="1:3">
      <c r="A86" s="2382"/>
      <c r="B86" s="2385"/>
      <c r="C86" s="2385"/>
    </row>
    <row r="87" spans="1:3">
      <c r="A87" s="2382"/>
      <c r="B87" s="2386"/>
      <c r="C87" s="2386"/>
    </row>
    <row r="88" spans="1:3">
      <c r="A88" s="2382"/>
      <c r="B88" s="2386"/>
      <c r="C88" s="2386"/>
    </row>
    <row r="89" spans="1:3" ht="13.5" thickBot="1">
      <c r="A89" s="2382"/>
      <c r="B89" s="2386"/>
      <c r="C89" s="2387"/>
    </row>
    <row r="90" spans="1:3" ht="13.5" thickBot="1">
      <c r="B90" s="2393" t="s">
        <v>3437</v>
      </c>
      <c r="C90" s="2394">
        <f>SUM(C92:C111)</f>
        <v>0</v>
      </c>
    </row>
    <row r="91" spans="1:3" ht="21.75" thickTop="1">
      <c r="B91" s="2383" t="s">
        <v>3434</v>
      </c>
      <c r="C91" s="2384" t="s">
        <v>3435</v>
      </c>
    </row>
    <row r="92" spans="1:3">
      <c r="A92" s="2382"/>
      <c r="B92" s="2385"/>
      <c r="C92" s="2385"/>
    </row>
    <row r="93" spans="1:3">
      <c r="A93" s="2382"/>
      <c r="B93" s="2385"/>
      <c r="C93" s="2385"/>
    </row>
    <row r="94" spans="1:3">
      <c r="A94" s="2382"/>
      <c r="B94" s="2385"/>
      <c r="C94" s="2385"/>
    </row>
    <row r="95" spans="1:3">
      <c r="A95" s="2382"/>
      <c r="B95" s="2385"/>
      <c r="C95" s="2385"/>
    </row>
    <row r="96" spans="1:3">
      <c r="A96" s="2382"/>
      <c r="B96" s="2385"/>
      <c r="C96" s="2385"/>
    </row>
    <row r="97" spans="1:3">
      <c r="A97" s="2382"/>
      <c r="B97" s="2385"/>
      <c r="C97" s="2385"/>
    </row>
    <row r="98" spans="1:3">
      <c r="A98" s="2382"/>
      <c r="B98" s="2385"/>
      <c r="C98" s="2385"/>
    </row>
    <row r="99" spans="1:3">
      <c r="A99" s="2382"/>
      <c r="B99" s="2385"/>
      <c r="C99" s="2385"/>
    </row>
    <row r="100" spans="1:3">
      <c r="A100" s="2382"/>
      <c r="B100" s="2385"/>
      <c r="C100" s="2385"/>
    </row>
    <row r="101" spans="1:3">
      <c r="A101" s="2382"/>
      <c r="B101" s="2385"/>
      <c r="C101" s="2385"/>
    </row>
    <row r="102" spans="1:3">
      <c r="A102" s="2382"/>
      <c r="B102" s="2385"/>
      <c r="C102" s="2385"/>
    </row>
    <row r="103" spans="1:3">
      <c r="A103" s="2382"/>
      <c r="B103" s="2385"/>
      <c r="C103" s="2385"/>
    </row>
    <row r="104" spans="1:3">
      <c r="A104" s="2382"/>
      <c r="B104" s="2385"/>
      <c r="C104" s="2385"/>
    </row>
    <row r="105" spans="1:3">
      <c r="A105" s="2382"/>
      <c r="B105" s="2385"/>
      <c r="C105" s="2385"/>
    </row>
    <row r="106" spans="1:3">
      <c r="A106" s="2382"/>
      <c r="B106" s="2385"/>
      <c r="C106" s="2385"/>
    </row>
    <row r="107" spans="1:3">
      <c r="A107" s="2382"/>
      <c r="B107" s="2385"/>
      <c r="C107" s="2385"/>
    </row>
    <row r="108" spans="1:3">
      <c r="A108" s="2382"/>
      <c r="B108" s="2385"/>
      <c r="C108" s="2385"/>
    </row>
    <row r="109" spans="1:3">
      <c r="A109" s="2382"/>
      <c r="B109" s="2386"/>
      <c r="C109" s="2386"/>
    </row>
    <row r="110" spans="1:3">
      <c r="A110" s="2382"/>
      <c r="B110" s="2386"/>
      <c r="C110" s="2386"/>
    </row>
    <row r="111" spans="1:3">
      <c r="A111" s="2382"/>
      <c r="B111" s="2386"/>
      <c r="C111" s="2386"/>
    </row>
  </sheetData>
  <sheetProtection password="EA98" sheet="1" objects="1" scenarios="1"/>
  <pageMargins left="0.7" right="0.7" top="0.75" bottom="0.75" header="0.3" footer="0.3"/>
</worksheet>
</file>

<file path=xl/worksheets/sheet62.xml><?xml version="1.0" encoding="utf-8"?>
<worksheet xmlns="http://schemas.openxmlformats.org/spreadsheetml/2006/main" xmlns:r="http://schemas.openxmlformats.org/officeDocument/2006/relationships">
  <sheetPr codeName="Sheet1"/>
  <dimension ref="A1:AB66"/>
  <sheetViews>
    <sheetView showGridLines="0" topLeftCell="A13" zoomScaleNormal="100" workbookViewId="0">
      <selection activeCell="C49" sqref="C49"/>
    </sheetView>
  </sheetViews>
  <sheetFormatPr defaultColWidth="11" defaultRowHeight="10.5"/>
  <cols>
    <col min="1" max="1" width="62" style="34" customWidth="1"/>
    <col min="2" max="2" width="10.5703125" style="2105" customWidth="1"/>
    <col min="3" max="3" width="19.140625" style="34" customWidth="1"/>
    <col min="4" max="4" width="2.5703125" style="34" customWidth="1"/>
    <col min="5" max="5" width="62" style="34" customWidth="1"/>
    <col min="6" max="6" width="10.5703125" style="34" customWidth="1"/>
    <col min="7" max="7" width="19.140625" style="34" customWidth="1"/>
    <col min="8" max="8" width="37.42578125" style="34" customWidth="1"/>
    <col min="9" max="9" width="11" style="34" customWidth="1"/>
    <col min="10" max="24" width="11" style="34" hidden="1" customWidth="1"/>
    <col min="25" max="25" width="0" style="34" hidden="1" customWidth="1"/>
    <col min="26" max="16384" width="11" style="34"/>
  </cols>
  <sheetData>
    <row r="1" spans="1:28" s="133" customFormat="1" ht="87" customHeight="1">
      <c r="A1" s="2217" t="str">
        <f>'t1'!A1:J1</f>
        <v>COMPARTO SERVIZIO SANITARIO NAZIONALE - anno 2017</v>
      </c>
      <c r="B1" s="2179"/>
      <c r="C1" s="2179"/>
      <c r="D1" s="2179"/>
      <c r="E1" s="2179"/>
      <c r="F1" s="127"/>
      <c r="G1" s="2178"/>
      <c r="H1" s="2177" t="s">
        <v>292</v>
      </c>
      <c r="I1" s="1645"/>
      <c r="J1" s="1645"/>
      <c r="K1" s="1645"/>
      <c r="L1" s="34" t="s">
        <v>3438</v>
      </c>
      <c r="M1" s="34" t="s">
        <v>3439</v>
      </c>
      <c r="N1" s="34" t="s">
        <v>3440</v>
      </c>
      <c r="O1" s="34" t="s">
        <v>3441</v>
      </c>
      <c r="Y1" s="1070"/>
      <c r="AB1" s="2343" t="str">
        <f>IF(C59=G59,"OK",IF(C59&lt;G59,"ERRORE GRAVE","Sono presenti importi ancora da pagare riferiti alla competenza "&amp;'t1'!M1))</f>
        <v>Sono presenti importi ancora da pagare riferiti alla competenza 2017</v>
      </c>
    </row>
    <row r="2" spans="1:28" ht="42" customHeight="1" thickBot="1">
      <c r="B2" s="2176"/>
      <c r="E2" s="2175"/>
      <c r="F2" s="2175"/>
      <c r="G2" s="2175"/>
      <c r="H2" s="2101"/>
      <c r="I2" s="2101"/>
      <c r="J2" s="2101"/>
      <c r="K2" s="2101"/>
      <c r="L2" s="2101"/>
      <c r="Z2" s="2343" t="str">
        <f>IF(C22=G16,"Ok","attenzione, il totale delle risorse non coincide con il totale degli impieghi")</f>
        <v>attenzione, il totale delle risorse non coincide con il totale degli impieghi</v>
      </c>
    </row>
    <row r="3" spans="1:28" ht="25.5" customHeight="1" thickBot="1">
      <c r="A3" s="2171" t="s">
        <v>3442</v>
      </c>
      <c r="B3" s="2174"/>
      <c r="C3" s="2173"/>
      <c r="D3" s="2172"/>
      <c r="E3" s="2171" t="s">
        <v>3443</v>
      </c>
      <c r="F3" s="2170"/>
      <c r="G3" s="2169"/>
      <c r="H3" s="2168" t="s">
        <v>3444</v>
      </c>
      <c r="I3" s="2164"/>
      <c r="J3" s="2164"/>
      <c r="K3" s="2164"/>
      <c r="L3" s="2164"/>
      <c r="M3" s="2101"/>
      <c r="N3" s="2101"/>
      <c r="O3" s="2163"/>
      <c r="P3" s="2163"/>
      <c r="Q3" s="2163"/>
      <c r="R3" s="2163"/>
    </row>
    <row r="4" spans="1:28" ht="15" customHeight="1">
      <c r="A4" s="2166" t="s">
        <v>3117</v>
      </c>
      <c r="B4" s="367" t="s">
        <v>587</v>
      </c>
      <c r="C4" s="2167" t="s">
        <v>3445</v>
      </c>
      <c r="D4" s="2111"/>
      <c r="E4" s="2166" t="s">
        <v>3117</v>
      </c>
      <c r="F4" s="2099" t="s">
        <v>587</v>
      </c>
      <c r="G4" s="2165" t="s">
        <v>3445</v>
      </c>
      <c r="H4" s="2707" t="str">
        <f>IF(AND(C59=0,ISBLANK('SICI(1)'!E17),ISBLANK('SICI(1)'!E21)),"OK",IF(AND(C59&gt;0,ISBLANK('SICI(1)'!E17),ISBLANK('SICI(1)'!E21)),"Attenzione: inserire le voci di costituzione del fondo unicamente in presenza di certificazione dello stesso !!!","OK"))</f>
        <v>OK</v>
      </c>
      <c r="I4" s="2164"/>
      <c r="J4" s="2164"/>
      <c r="K4" s="2164"/>
      <c r="L4" s="2219" t="str">
        <f>IF(H19="Ok","OK","NO")</f>
        <v>OK</v>
      </c>
      <c r="M4" s="2219" t="str">
        <f>IF(H12="Ok","OK","NO")</f>
        <v>OK</v>
      </c>
      <c r="N4" s="2219" t="str">
        <f>IF(H4="Ok","OK","NO")</f>
        <v>OK</v>
      </c>
      <c r="O4" s="2219" t="str">
        <f>IF(AB1="OK","OK",IF(AB1="ERRORE GRAVE","NO","NI"))</f>
        <v>NI</v>
      </c>
      <c r="P4" s="2163"/>
      <c r="Q4" s="2163"/>
      <c r="R4" s="2163"/>
    </row>
    <row r="5" spans="1:28" ht="15" customHeight="1">
      <c r="A5" s="2162" t="s">
        <v>3446</v>
      </c>
      <c r="B5" s="2161"/>
      <c r="C5" s="2160"/>
      <c r="D5" s="2111"/>
      <c r="E5" s="2159" t="s">
        <v>3447</v>
      </c>
      <c r="F5" s="2158"/>
      <c r="G5" s="2157"/>
      <c r="H5" s="2708"/>
      <c r="I5" s="2134"/>
      <c r="J5" s="2134"/>
      <c r="P5" s="2156"/>
      <c r="Q5" s="2156" t="s">
        <v>3448</v>
      </c>
      <c r="R5" s="2104"/>
      <c r="S5" s="2103"/>
      <c r="T5" s="2103"/>
      <c r="U5" s="2196"/>
      <c r="V5" s="2156" t="s">
        <v>3449</v>
      </c>
      <c r="W5" s="2104"/>
      <c r="X5" s="2103"/>
      <c r="Y5" s="2103"/>
    </row>
    <row r="6" spans="1:28" ht="15" customHeight="1">
      <c r="A6" s="2132" t="s">
        <v>3450</v>
      </c>
      <c r="B6" s="2131"/>
      <c r="C6" s="2130"/>
      <c r="D6" s="2111"/>
      <c r="E6" s="2151" t="s">
        <v>3451</v>
      </c>
      <c r="F6" s="2131"/>
      <c r="G6" s="2130"/>
      <c r="H6" s="2708"/>
      <c r="I6" s="2134"/>
      <c r="J6" s="2134"/>
      <c r="P6" s="2155"/>
      <c r="Q6" s="2155" t="s">
        <v>3452</v>
      </c>
      <c r="R6" s="2155" t="s">
        <v>3453</v>
      </c>
      <c r="S6" s="2155" t="s">
        <v>3454</v>
      </c>
      <c r="T6" s="2155" t="s">
        <v>3455</v>
      </c>
      <c r="U6" s="2196"/>
      <c r="V6" s="2155" t="s">
        <v>3452</v>
      </c>
      <c r="W6" s="2155" t="s">
        <v>3453</v>
      </c>
      <c r="X6" s="2155" t="s">
        <v>3454</v>
      </c>
      <c r="Y6" s="2155" t="s">
        <v>3455</v>
      </c>
    </row>
    <row r="7" spans="1:28" ht="15" customHeight="1">
      <c r="A7" s="2132"/>
      <c r="B7" s="2131"/>
      <c r="C7" s="2220"/>
      <c r="D7" s="2111"/>
      <c r="E7" s="2151"/>
      <c r="F7" s="2131"/>
      <c r="G7" s="2220"/>
      <c r="H7" s="2708"/>
      <c r="I7" s="2134"/>
      <c r="J7" s="2134"/>
      <c r="P7" s="2155"/>
      <c r="Q7" s="2155"/>
      <c r="R7" s="2155"/>
      <c r="S7" s="2155"/>
      <c r="T7" s="2155"/>
      <c r="U7" s="2196"/>
      <c r="V7" s="2155"/>
      <c r="W7" s="2155"/>
      <c r="X7" s="2155"/>
      <c r="Y7" s="2155"/>
    </row>
    <row r="8" spans="1:28" ht="15" customHeight="1">
      <c r="A8" s="146" t="s">
        <v>3456</v>
      </c>
      <c r="B8" s="2099" t="s">
        <v>3188</v>
      </c>
      <c r="C8" s="2316">
        <v>3880564</v>
      </c>
      <c r="D8" s="2111"/>
      <c r="E8" s="146" t="s">
        <v>3457</v>
      </c>
      <c r="F8" s="2099" t="s">
        <v>3244</v>
      </c>
      <c r="G8" s="2098">
        <v>2048778</v>
      </c>
      <c r="H8" s="2708"/>
      <c r="I8" s="2134"/>
      <c r="J8" s="2134"/>
      <c r="P8" s="1682"/>
      <c r="Q8" s="1682">
        <v>29</v>
      </c>
      <c r="R8" s="1682">
        <v>7</v>
      </c>
      <c r="S8" s="2097" t="str">
        <f t="shared" ref="S8:S15" si="0">B8</f>
        <v>F01A</v>
      </c>
      <c r="T8" s="2096">
        <f t="shared" ref="T8:T15" si="1">ROUND(C8,0)</f>
        <v>3880564</v>
      </c>
      <c r="U8" s="2180"/>
      <c r="V8" s="1682">
        <v>29</v>
      </c>
      <c r="W8" s="1682">
        <v>41</v>
      </c>
      <c r="X8" s="2097" t="str">
        <f t="shared" ref="X8:X13" si="2">F8</f>
        <v>U264</v>
      </c>
      <c r="Y8" s="2096">
        <f t="shared" ref="Y8:Y13" si="3">ROUND(G8,0)</f>
        <v>2048778</v>
      </c>
    </row>
    <row r="9" spans="1:28" ht="15" customHeight="1">
      <c r="A9" s="146" t="s">
        <v>3458</v>
      </c>
      <c r="B9" s="2099" t="s">
        <v>3190</v>
      </c>
      <c r="C9" s="2316">
        <v>111620</v>
      </c>
      <c r="D9" s="2111"/>
      <c r="E9" s="146" t="s">
        <v>3459</v>
      </c>
      <c r="F9" s="2099" t="s">
        <v>3246</v>
      </c>
      <c r="G9" s="2098">
        <v>965634</v>
      </c>
      <c r="H9" s="2708"/>
      <c r="I9" s="2134"/>
      <c r="J9" s="2134"/>
      <c r="P9" s="1682"/>
      <c r="Q9" s="1682">
        <v>29</v>
      </c>
      <c r="R9" s="1682">
        <v>7</v>
      </c>
      <c r="S9" s="2097" t="str">
        <f t="shared" si="0"/>
        <v>F69G</v>
      </c>
      <c r="T9" s="2096">
        <f t="shared" si="1"/>
        <v>111620</v>
      </c>
      <c r="U9" s="2180"/>
      <c r="V9" s="1682">
        <v>29</v>
      </c>
      <c r="W9" s="1682">
        <v>41</v>
      </c>
      <c r="X9" s="2097" t="str">
        <f t="shared" si="2"/>
        <v>U265</v>
      </c>
      <c r="Y9" s="2096">
        <f t="shared" si="3"/>
        <v>965634</v>
      </c>
    </row>
    <row r="10" spans="1:28" ht="15" customHeight="1" thickBot="1">
      <c r="A10" s="146" t="s">
        <v>3460</v>
      </c>
      <c r="B10" s="2099" t="s">
        <v>3192</v>
      </c>
      <c r="C10" s="2316">
        <v>10457</v>
      </c>
      <c r="D10" s="2111"/>
      <c r="E10" s="146" t="s">
        <v>3461</v>
      </c>
      <c r="F10" s="2099" t="s">
        <v>3248</v>
      </c>
      <c r="G10" s="2098">
        <v>198162</v>
      </c>
      <c r="H10" s="2709"/>
      <c r="I10" s="2134"/>
      <c r="J10" s="2134"/>
      <c r="P10" s="1682"/>
      <c r="Q10" s="1682">
        <v>29</v>
      </c>
      <c r="R10" s="1682">
        <v>7</v>
      </c>
      <c r="S10" s="2097" t="str">
        <f t="shared" si="0"/>
        <v>F950</v>
      </c>
      <c r="T10" s="2096">
        <f t="shared" si="1"/>
        <v>10457</v>
      </c>
      <c r="U10" s="2180"/>
      <c r="V10" s="1682">
        <v>29</v>
      </c>
      <c r="W10" s="1682">
        <v>41</v>
      </c>
      <c r="X10" s="2097" t="str">
        <f t="shared" si="2"/>
        <v>U45A</v>
      </c>
      <c r="Y10" s="2096">
        <f t="shared" si="3"/>
        <v>198162</v>
      </c>
    </row>
    <row r="11" spans="1:28" ht="15" customHeight="1" thickBot="1">
      <c r="A11" s="146" t="s">
        <v>3462</v>
      </c>
      <c r="B11" s="2099" t="s">
        <v>3194</v>
      </c>
      <c r="C11" s="2316"/>
      <c r="D11" s="2111"/>
      <c r="E11" s="146" t="s">
        <v>3463</v>
      </c>
      <c r="F11" s="2099" t="s">
        <v>3250</v>
      </c>
      <c r="G11" s="2098">
        <v>15374</v>
      </c>
      <c r="H11" s="2152" t="s">
        <v>3464</v>
      </c>
      <c r="I11" s="2134"/>
      <c r="J11" s="2134"/>
      <c r="P11" s="1682"/>
      <c r="Q11" s="1682">
        <v>29</v>
      </c>
      <c r="R11" s="1682">
        <v>7</v>
      </c>
      <c r="S11" s="2097" t="str">
        <f t="shared" si="0"/>
        <v>F947</v>
      </c>
      <c r="T11" s="2096">
        <f t="shared" si="1"/>
        <v>0</v>
      </c>
      <c r="U11" s="2180"/>
      <c r="V11" s="1682">
        <v>29</v>
      </c>
      <c r="W11" s="1682">
        <v>41</v>
      </c>
      <c r="X11" s="2097" t="str">
        <f t="shared" si="2"/>
        <v>U58A</v>
      </c>
      <c r="Y11" s="2096">
        <f t="shared" si="3"/>
        <v>15374</v>
      </c>
    </row>
    <row r="12" spans="1:28" ht="15" customHeight="1">
      <c r="A12" s="146" t="s">
        <v>3465</v>
      </c>
      <c r="B12" s="2099" t="s">
        <v>3196</v>
      </c>
      <c r="C12" s="2316"/>
      <c r="D12" s="2111"/>
      <c r="E12" s="146" t="s">
        <v>3466</v>
      </c>
      <c r="F12" s="2099" t="s">
        <v>3252</v>
      </c>
      <c r="G12" s="2098"/>
      <c r="H12" s="2707" t="str">
        <f>IF(OR(AND(C59=0,G59=0),C59&lt;&gt;G59),"OK","Attenzione: le risorse del fondo coincidono esattamente con i relativi impeghi, è necessario giustificare")</f>
        <v>OK</v>
      </c>
      <c r="I12" s="2134"/>
      <c r="J12" s="2134"/>
      <c r="P12" s="1682"/>
      <c r="Q12" s="1682">
        <v>29</v>
      </c>
      <c r="R12" s="1682">
        <v>7</v>
      </c>
      <c r="S12" s="2097" t="str">
        <f t="shared" si="0"/>
        <v>F948</v>
      </c>
      <c r="T12" s="2096">
        <f t="shared" si="1"/>
        <v>0</v>
      </c>
      <c r="U12" s="2180"/>
      <c r="V12" s="1682">
        <v>29</v>
      </c>
      <c r="W12" s="1682">
        <v>41</v>
      </c>
      <c r="X12" s="2097" t="str">
        <f t="shared" si="2"/>
        <v>U267</v>
      </c>
      <c r="Y12" s="2096">
        <f t="shared" si="3"/>
        <v>0</v>
      </c>
    </row>
    <row r="13" spans="1:28" ht="15" customHeight="1">
      <c r="A13" s="146" t="s">
        <v>3467</v>
      </c>
      <c r="B13" s="2099" t="s">
        <v>3198</v>
      </c>
      <c r="C13" s="2316"/>
      <c r="D13" s="2111"/>
      <c r="E13" s="146" t="s">
        <v>3468</v>
      </c>
      <c r="F13" s="2099" t="s">
        <v>3254</v>
      </c>
      <c r="G13" s="2098">
        <v>162099</v>
      </c>
      <c r="H13" s="2708"/>
      <c r="I13" s="2134"/>
      <c r="J13" s="2134"/>
      <c r="P13" s="1682"/>
      <c r="Q13" s="1682">
        <v>29</v>
      </c>
      <c r="R13" s="1682">
        <v>7</v>
      </c>
      <c r="S13" s="2097" t="str">
        <f t="shared" si="0"/>
        <v>F949</v>
      </c>
      <c r="T13" s="2096">
        <f t="shared" si="1"/>
        <v>0</v>
      </c>
      <c r="U13" s="2180"/>
      <c r="V13" s="1682">
        <v>29</v>
      </c>
      <c r="W13" s="1682">
        <v>41</v>
      </c>
      <c r="X13" s="2097" t="str">
        <f t="shared" si="2"/>
        <v>U268</v>
      </c>
      <c r="Y13" s="2096">
        <f t="shared" si="3"/>
        <v>162099</v>
      </c>
    </row>
    <row r="14" spans="1:28" ht="15" customHeight="1">
      <c r="A14" s="146" t="s">
        <v>3469</v>
      </c>
      <c r="B14" s="2099" t="s">
        <v>3200</v>
      </c>
      <c r="C14" s="2316"/>
      <c r="D14" s="2111"/>
      <c r="E14" s="146" t="s">
        <v>3470</v>
      </c>
      <c r="F14" s="2099" t="s">
        <v>3256</v>
      </c>
      <c r="G14" s="2324">
        <f>'t15(1)_Dett'!$E$11</f>
        <v>0</v>
      </c>
      <c r="H14" s="2708"/>
      <c r="I14" s="2134"/>
      <c r="J14" s="2134"/>
      <c r="P14" s="1682"/>
      <c r="Q14" s="1682">
        <v>29</v>
      </c>
      <c r="R14" s="1682">
        <v>7</v>
      </c>
      <c r="S14" s="2097" t="str">
        <f t="shared" si="0"/>
        <v>F951</v>
      </c>
      <c r="T14" s="2096">
        <f t="shared" si="1"/>
        <v>0</v>
      </c>
      <c r="U14" s="2180"/>
      <c r="V14" s="1682">
        <v>29</v>
      </c>
      <c r="W14" s="1682">
        <v>41</v>
      </c>
      <c r="X14" s="2097" t="str">
        <f>F14</f>
        <v>U269</v>
      </c>
      <c r="Y14" s="2096">
        <f>ROUND(G14,0)</f>
        <v>0</v>
      </c>
    </row>
    <row r="15" spans="1:28" ht="15" customHeight="1" thickBot="1">
      <c r="A15" s="146" t="s">
        <v>3471</v>
      </c>
      <c r="B15" s="2099" t="s">
        <v>3202</v>
      </c>
      <c r="C15" s="2323">
        <f>'t15(1)_Dett'!B11</f>
        <v>0</v>
      </c>
      <c r="D15" s="2111"/>
      <c r="E15" s="2148" t="s">
        <v>3472</v>
      </c>
      <c r="F15" s="2154"/>
      <c r="G15" s="2123">
        <f>SUM(G8:G14)</f>
        <v>3390047</v>
      </c>
      <c r="H15" s="2708"/>
      <c r="I15" s="2149"/>
      <c r="J15" s="2149"/>
      <c r="P15" s="1682"/>
      <c r="Q15" s="1682">
        <v>29</v>
      </c>
      <c r="R15" s="1682">
        <v>7</v>
      </c>
      <c r="S15" s="2097" t="str">
        <f t="shared" si="0"/>
        <v>F996</v>
      </c>
      <c r="T15" s="2096">
        <f t="shared" si="1"/>
        <v>0</v>
      </c>
      <c r="U15" s="2180"/>
      <c r="V15" s="2094"/>
      <c r="W15" s="2094"/>
      <c r="X15" s="2094"/>
      <c r="Y15" s="2094"/>
    </row>
    <row r="16" spans="1:28" ht="15" customHeight="1" thickBot="1">
      <c r="A16" s="2125" t="s">
        <v>3473</v>
      </c>
      <c r="B16" s="2133"/>
      <c r="C16" s="2123">
        <f>SUM(C8:C15)</f>
        <v>4002641</v>
      </c>
      <c r="D16" s="2111"/>
      <c r="E16" s="2119" t="s">
        <v>3474</v>
      </c>
      <c r="F16" s="2133"/>
      <c r="G16" s="2153">
        <f>G15</f>
        <v>3390047</v>
      </c>
      <c r="H16" s="2708"/>
      <c r="I16" s="2149"/>
      <c r="J16" s="2149"/>
      <c r="P16" s="1682"/>
      <c r="Q16" s="1682"/>
      <c r="R16" s="1682"/>
      <c r="S16" s="2097"/>
      <c r="T16" s="2096"/>
      <c r="U16" s="2180"/>
      <c r="V16" s="2094"/>
      <c r="W16" s="2094"/>
      <c r="X16" s="2094"/>
      <c r="Y16" s="2094"/>
    </row>
    <row r="17" spans="1:25" ht="15" customHeight="1" thickBot="1">
      <c r="A17" s="2132" t="s">
        <v>3475</v>
      </c>
      <c r="B17" s="2131"/>
      <c r="C17" s="2130"/>
      <c r="D17" s="2111"/>
      <c r="E17" s="2144" t="s">
        <v>3476</v>
      </c>
      <c r="F17" s="2143"/>
      <c r="G17" s="2142"/>
      <c r="H17" s="2709"/>
      <c r="I17" s="2149"/>
      <c r="J17" s="2149"/>
      <c r="P17" s="1682"/>
      <c r="Q17" s="1682"/>
      <c r="R17" s="1682"/>
      <c r="S17" s="2097"/>
      <c r="T17" s="2096"/>
      <c r="U17" s="2180"/>
      <c r="V17" s="2094"/>
      <c r="W17" s="2094"/>
      <c r="X17" s="2094"/>
      <c r="Y17" s="2094"/>
    </row>
    <row r="18" spans="1:25" ht="15" customHeight="1" thickBot="1">
      <c r="A18" s="146" t="s">
        <v>3477</v>
      </c>
      <c r="B18" s="2099" t="s">
        <v>3204</v>
      </c>
      <c r="C18" s="2316">
        <v>64097</v>
      </c>
      <c r="D18" s="2111"/>
      <c r="E18" s="2151" t="s">
        <v>3451</v>
      </c>
      <c r="F18" s="2131"/>
      <c r="G18" s="2130"/>
      <c r="H18" s="2152" t="s">
        <v>3478</v>
      </c>
      <c r="I18" s="2149"/>
      <c r="J18" s="2149"/>
      <c r="P18" s="1682"/>
      <c r="Q18" s="1682">
        <v>29</v>
      </c>
      <c r="R18" s="1682">
        <v>7</v>
      </c>
      <c r="S18" s="2097" t="str">
        <f>B18</f>
        <v>F27I</v>
      </c>
      <c r="T18" s="2096">
        <f>ROUND(C18,0)</f>
        <v>64097</v>
      </c>
      <c r="U18" s="2180"/>
      <c r="V18" s="1682"/>
      <c r="W18" s="1682"/>
      <c r="X18" s="2097"/>
      <c r="Y18" s="2096"/>
    </row>
    <row r="19" spans="1:25" ht="15" customHeight="1">
      <c r="A19" s="146" t="s">
        <v>3479</v>
      </c>
      <c r="B19" s="2099" t="s">
        <v>3480</v>
      </c>
      <c r="C19" s="2316">
        <v>10457</v>
      </c>
      <c r="D19" s="2111"/>
      <c r="E19" s="146" t="s">
        <v>3090</v>
      </c>
      <c r="F19" s="367" t="s">
        <v>3258</v>
      </c>
      <c r="G19" s="2098">
        <v>310220</v>
      </c>
      <c r="H19" s="2707" t="str">
        <f>IF(C59=0,"OK",IF(AND(C15/C59&lt;0.1,C28/C59&lt;0.1,C42/C59&lt;0.1,C50/C59&lt;0.1),"OK","Attenzione: la voce altre risorse fisse e/o la voce altre risorse variabili risulta maggiore del 10% del fondo, è necessario giustificare"))</f>
        <v>OK</v>
      </c>
      <c r="I19" s="2149"/>
      <c r="J19" s="2149"/>
      <c r="P19" s="1682"/>
      <c r="Q19" s="1682">
        <v>29</v>
      </c>
      <c r="R19" s="1682">
        <v>7</v>
      </c>
      <c r="S19" s="2097" t="str">
        <f>B19</f>
        <v>F00P</v>
      </c>
      <c r="T19" s="2096">
        <f>ROUND(C19,0)</f>
        <v>10457</v>
      </c>
      <c r="U19" s="2180"/>
      <c r="V19" s="1682">
        <v>36</v>
      </c>
      <c r="W19" s="1682">
        <v>41</v>
      </c>
      <c r="X19" s="2097" t="str">
        <f>F19</f>
        <v>U273</v>
      </c>
      <c r="Y19" s="2096">
        <f>ROUND(G19,0)</f>
        <v>310220</v>
      </c>
    </row>
    <row r="20" spans="1:25" ht="15" customHeight="1">
      <c r="A20" s="146" t="s">
        <v>3481</v>
      </c>
      <c r="B20" s="2099" t="s">
        <v>3482</v>
      </c>
      <c r="C20" s="2377">
        <f>'t15(1)_Dett'!B42</f>
        <v>0</v>
      </c>
      <c r="D20" s="2111"/>
      <c r="E20" s="146" t="s">
        <v>3483</v>
      </c>
      <c r="F20" s="367" t="s">
        <v>3260</v>
      </c>
      <c r="G20" s="2098">
        <v>411993</v>
      </c>
      <c r="H20" s="2710"/>
      <c r="I20" s="2149"/>
      <c r="J20" s="2149"/>
      <c r="P20" s="1682"/>
      <c r="Q20" s="1682">
        <v>29</v>
      </c>
      <c r="R20" s="1682">
        <v>7</v>
      </c>
      <c r="S20" s="2097" t="str">
        <f>B20</f>
        <v>F01P</v>
      </c>
      <c r="T20" s="2096">
        <f>ROUND(C20,0)</f>
        <v>0</v>
      </c>
      <c r="U20" s="2180"/>
      <c r="V20" s="1682">
        <v>36</v>
      </c>
      <c r="W20" s="1682">
        <v>41</v>
      </c>
      <c r="X20" s="2097" t="str">
        <f>F20</f>
        <v>U274</v>
      </c>
      <c r="Y20" s="2096">
        <f>ROUND(G20,0)</f>
        <v>411993</v>
      </c>
    </row>
    <row r="21" spans="1:25" ht="15" customHeight="1" thickBot="1">
      <c r="A21" s="2125" t="s">
        <v>3484</v>
      </c>
      <c r="B21" s="2124"/>
      <c r="C21" s="2317">
        <f>SUM(C18:C20)</f>
        <v>74554</v>
      </c>
      <c r="D21" s="2111"/>
      <c r="E21" s="2148" t="s">
        <v>3472</v>
      </c>
      <c r="F21" s="2147"/>
      <c r="G21" s="2123">
        <f>SUM(G19:G20)</f>
        <v>722213</v>
      </c>
      <c r="H21" s="2710"/>
      <c r="I21" s="2149"/>
      <c r="J21" s="2149"/>
      <c r="P21" s="2102"/>
      <c r="Q21" s="2102"/>
      <c r="R21" s="2102"/>
      <c r="S21" s="2094"/>
      <c r="T21" s="2094"/>
      <c r="U21" s="2180"/>
      <c r="V21" s="2094"/>
      <c r="W21" s="2094"/>
      <c r="X21" s="2094"/>
      <c r="Y21" s="2094"/>
    </row>
    <row r="22" spans="1:25" ht="15" customHeight="1" thickBot="1">
      <c r="A22" s="2119" t="s">
        <v>3474</v>
      </c>
      <c r="B22" s="2118"/>
      <c r="C22" s="2112">
        <f>C16-C21</f>
        <v>3928087</v>
      </c>
      <c r="D22" s="2111"/>
      <c r="E22" s="2119" t="s">
        <v>3485</v>
      </c>
      <c r="F22" s="2118"/>
      <c r="G22" s="2112">
        <f>G21</f>
        <v>722213</v>
      </c>
      <c r="H22" s="2710"/>
      <c r="I22" s="2149"/>
      <c r="J22" s="2149"/>
      <c r="P22" s="2102"/>
      <c r="Q22" s="2102"/>
      <c r="R22" s="2102"/>
      <c r="S22" s="2094"/>
      <c r="T22" s="2094"/>
      <c r="U22" s="2180"/>
      <c r="V22" s="2094"/>
      <c r="W22" s="2094"/>
      <c r="X22" s="2094"/>
      <c r="Y22" s="2094"/>
    </row>
    <row r="23" spans="1:25" ht="15" customHeight="1">
      <c r="A23" s="2144" t="s">
        <v>3476</v>
      </c>
      <c r="B23" s="2143"/>
      <c r="C23" s="2142"/>
      <c r="D23" s="2111"/>
      <c r="E23" s="2144" t="s">
        <v>3486</v>
      </c>
      <c r="F23" s="2143"/>
      <c r="G23" s="2142"/>
      <c r="H23" s="2710"/>
      <c r="I23" s="2149"/>
      <c r="J23" s="2149"/>
      <c r="P23" s="2102"/>
      <c r="Q23" s="2102"/>
      <c r="R23" s="2102"/>
      <c r="S23" s="2094"/>
      <c r="T23" s="2094"/>
      <c r="U23" s="2180"/>
      <c r="V23" s="2094"/>
      <c r="W23" s="2094"/>
      <c r="X23" s="2094"/>
      <c r="Y23" s="2094"/>
    </row>
    <row r="24" spans="1:25" ht="15" customHeight="1" thickBot="1">
      <c r="A24" s="2132" t="s">
        <v>3450</v>
      </c>
      <c r="B24" s="2131"/>
      <c r="C24" s="2130"/>
      <c r="D24" s="2111"/>
      <c r="E24" s="2151" t="s">
        <v>3451</v>
      </c>
      <c r="F24" s="2131"/>
      <c r="G24" s="2130"/>
      <c r="H24" s="2711"/>
      <c r="I24" s="2149"/>
      <c r="J24" s="2149"/>
      <c r="P24" s="1682"/>
      <c r="Q24" s="1682"/>
      <c r="R24" s="1682"/>
      <c r="S24" s="2097"/>
      <c r="T24" s="2096"/>
      <c r="U24" s="2180"/>
      <c r="V24" s="1682"/>
      <c r="W24" s="1682"/>
      <c r="X24" s="2097"/>
      <c r="Y24" s="2096"/>
    </row>
    <row r="25" spans="1:25" ht="14.25" customHeight="1">
      <c r="A25" s="146" t="s">
        <v>3487</v>
      </c>
      <c r="B25" s="367" t="s">
        <v>3208</v>
      </c>
      <c r="C25" s="2316">
        <v>876407</v>
      </c>
      <c r="D25" s="2111"/>
      <c r="E25" s="146" t="s">
        <v>3071</v>
      </c>
      <c r="F25" s="2099" t="s">
        <v>3264</v>
      </c>
      <c r="G25" s="2098">
        <f>1338122-107191</f>
        <v>1230931</v>
      </c>
      <c r="H25" s="2150"/>
      <c r="I25" s="2149"/>
      <c r="J25" s="2149"/>
      <c r="P25" s="1682"/>
      <c r="Q25" s="1682">
        <v>36</v>
      </c>
      <c r="R25" s="1682">
        <v>7</v>
      </c>
      <c r="S25" s="2097" t="str">
        <f>B25</f>
        <v>F70G</v>
      </c>
      <c r="T25" s="2096">
        <f>ROUND(C25,0)</f>
        <v>876407</v>
      </c>
      <c r="U25" s="2180"/>
      <c r="V25" s="1682">
        <v>2</v>
      </c>
      <c r="W25" s="1682">
        <v>41</v>
      </c>
      <c r="X25" s="2097" t="str">
        <f>F25</f>
        <v>U449</v>
      </c>
      <c r="Y25" s="2096">
        <f>ROUND(G25,0)</f>
        <v>1230931</v>
      </c>
    </row>
    <row r="26" spans="1:25" ht="14.25" customHeight="1">
      <c r="A26" s="146" t="s">
        <v>3488</v>
      </c>
      <c r="B26" s="367" t="s">
        <v>3210</v>
      </c>
      <c r="C26" s="2316"/>
      <c r="D26" s="2111"/>
      <c r="E26" s="146" t="s">
        <v>3489</v>
      </c>
      <c r="F26" s="2099" t="s">
        <v>3266</v>
      </c>
      <c r="G26" s="2098"/>
      <c r="H26" s="2145"/>
      <c r="I26" s="2134"/>
      <c r="J26" s="2134"/>
      <c r="P26" s="1682"/>
      <c r="Q26" s="1682">
        <v>36</v>
      </c>
      <c r="R26" s="1682">
        <v>7</v>
      </c>
      <c r="S26" s="2097" t="str">
        <f>B26</f>
        <v>F954</v>
      </c>
      <c r="T26" s="2096">
        <f>ROUND(C26,0)</f>
        <v>0</v>
      </c>
      <c r="U26" s="2180"/>
      <c r="V26" s="1682">
        <v>2</v>
      </c>
      <c r="W26" s="1682">
        <v>41</v>
      </c>
      <c r="X26" s="2097" t="str">
        <f>F26</f>
        <v>U280</v>
      </c>
      <c r="Y26" s="2096">
        <f>ROUND(G26,0)</f>
        <v>0</v>
      </c>
    </row>
    <row r="27" spans="1:25" ht="14.25" customHeight="1">
      <c r="A27" s="146" t="s">
        <v>3490</v>
      </c>
      <c r="B27" s="367" t="s">
        <v>3212</v>
      </c>
      <c r="C27" s="2316"/>
      <c r="D27" s="2111"/>
      <c r="E27" s="146" t="s">
        <v>3491</v>
      </c>
      <c r="F27" s="2099" t="s">
        <v>3268</v>
      </c>
      <c r="G27" s="2098">
        <v>380430</v>
      </c>
      <c r="H27" s="2145"/>
      <c r="I27" s="2134"/>
      <c r="J27" s="2134"/>
      <c r="P27" s="1682"/>
      <c r="Q27" s="1682">
        <v>36</v>
      </c>
      <c r="R27" s="1682">
        <v>7</v>
      </c>
      <c r="S27" s="2097" t="str">
        <f>B27</f>
        <v>F01I</v>
      </c>
      <c r="T27" s="2096">
        <f>ROUND(C27,0)</f>
        <v>0</v>
      </c>
      <c r="U27" s="2180"/>
      <c r="V27" s="1682">
        <v>2</v>
      </c>
      <c r="W27" s="1682">
        <v>41</v>
      </c>
      <c r="X27" s="2097" t="str">
        <f>F27</f>
        <v>U582</v>
      </c>
      <c r="Y27" s="2096">
        <f>ROUND(G27,0)</f>
        <v>380430</v>
      </c>
    </row>
    <row r="28" spans="1:25" ht="14.25" customHeight="1">
      <c r="A28" s="146" t="s">
        <v>3492</v>
      </c>
      <c r="B28" s="367" t="s">
        <v>3214</v>
      </c>
      <c r="C28" s="2323">
        <f>'t15(1)_Dett'!B17</f>
        <v>0</v>
      </c>
      <c r="D28" s="2111"/>
      <c r="E28" s="146" t="s">
        <v>3493</v>
      </c>
      <c r="F28" s="2099" t="s">
        <v>3270</v>
      </c>
      <c r="G28" s="2324">
        <f>'t15(1)_Dett'!$E$17</f>
        <v>309000</v>
      </c>
      <c r="H28" s="2145"/>
      <c r="I28" s="2134"/>
      <c r="J28" s="2134"/>
      <c r="P28" s="1682"/>
      <c r="Q28" s="1682">
        <v>36</v>
      </c>
      <c r="R28" s="1682">
        <v>7</v>
      </c>
      <c r="S28" s="2097" t="str">
        <f>B28</f>
        <v>F991</v>
      </c>
      <c r="T28" s="2096">
        <f>ROUND(C28,0)</f>
        <v>0</v>
      </c>
      <c r="U28" s="2180"/>
      <c r="V28" s="1682">
        <v>2</v>
      </c>
      <c r="W28" s="1682">
        <v>41</v>
      </c>
      <c r="X28" s="2097" t="str">
        <f>F28</f>
        <v>U281</v>
      </c>
      <c r="Y28" s="2096">
        <f>ROUND(G28,0)</f>
        <v>309000</v>
      </c>
    </row>
    <row r="29" spans="1:25" ht="15" customHeight="1" thickBot="1">
      <c r="A29" s="2125" t="s">
        <v>3473</v>
      </c>
      <c r="B29" s="2133"/>
      <c r="C29" s="2123">
        <f>SUM(C25:C28)</f>
        <v>876407</v>
      </c>
      <c r="D29" s="2111"/>
      <c r="E29" s="2148" t="s">
        <v>3472</v>
      </c>
      <c r="F29" s="2147"/>
      <c r="G29" s="2123">
        <f>SUM(G25:G28)</f>
        <v>1920361</v>
      </c>
      <c r="H29" s="2145"/>
      <c r="I29" s="2134"/>
      <c r="J29" s="2134"/>
      <c r="P29" s="1682"/>
      <c r="Q29" s="1682"/>
      <c r="R29" s="1682"/>
      <c r="S29" s="2097"/>
      <c r="T29" s="2096"/>
      <c r="U29" s="2180"/>
      <c r="V29" s="2095" t="s">
        <v>2442</v>
      </c>
      <c r="W29" s="2094"/>
      <c r="X29" s="2094"/>
      <c r="Y29" s="2094"/>
    </row>
    <row r="30" spans="1:25" ht="15" customHeight="1" thickBot="1">
      <c r="A30" s="2132" t="s">
        <v>3475</v>
      </c>
      <c r="B30" s="2131"/>
      <c r="C30" s="2130"/>
      <c r="D30" s="2135"/>
      <c r="E30" s="2119" t="s">
        <v>3494</v>
      </c>
      <c r="F30" s="2146"/>
      <c r="G30" s="2108">
        <f>G29</f>
        <v>1920361</v>
      </c>
      <c r="H30" s="2145"/>
      <c r="I30" s="2134"/>
      <c r="J30" s="2134"/>
      <c r="P30" s="1682"/>
      <c r="Q30" s="1682"/>
      <c r="R30" s="1682"/>
      <c r="S30" s="2097"/>
      <c r="T30" s="2096"/>
      <c r="U30" s="2180"/>
      <c r="V30" s="1682"/>
      <c r="W30" s="1682"/>
      <c r="X30" s="2097"/>
      <c r="Y30" s="2096"/>
    </row>
    <row r="31" spans="1:25" ht="15" customHeight="1">
      <c r="A31" s="146" t="s">
        <v>3495</v>
      </c>
      <c r="B31" s="367" t="s">
        <v>3216</v>
      </c>
      <c r="C31" s="2126"/>
      <c r="D31" s="2135"/>
      <c r="E31" s="2129"/>
      <c r="F31" s="2128"/>
      <c r="G31" s="2127"/>
      <c r="H31" s="2145"/>
      <c r="I31" s="2134"/>
      <c r="J31" s="2134"/>
      <c r="P31" s="1682"/>
      <c r="Q31" s="1682">
        <v>36</v>
      </c>
      <c r="R31" s="1682">
        <v>7</v>
      </c>
      <c r="S31" s="2097" t="str">
        <f>B31</f>
        <v>F955</v>
      </c>
      <c r="T31" s="2096">
        <f>ROUND(C31,0)</f>
        <v>0</v>
      </c>
      <c r="U31" s="2180"/>
      <c r="W31" s="2094"/>
      <c r="X31" s="2094"/>
      <c r="Y31" s="2094"/>
    </row>
    <row r="32" spans="1:25" ht="14.25" customHeight="1">
      <c r="A32" s="146" t="s">
        <v>3477</v>
      </c>
      <c r="B32" s="2099" t="s">
        <v>3204</v>
      </c>
      <c r="C32" s="2126"/>
      <c r="D32" s="2135"/>
      <c r="E32" s="2129"/>
      <c r="F32" s="2128"/>
      <c r="G32" s="2127"/>
      <c r="H32" s="2145"/>
      <c r="I32" s="2134"/>
      <c r="J32" s="2134"/>
      <c r="P32" s="1682"/>
      <c r="Q32" s="1682">
        <v>36</v>
      </c>
      <c r="R32" s="1682">
        <v>7</v>
      </c>
      <c r="S32" s="2097" t="str">
        <f>B32</f>
        <v>F27I</v>
      </c>
      <c r="T32" s="2096">
        <f>ROUND(C32,0)</f>
        <v>0</v>
      </c>
      <c r="U32" s="2094"/>
      <c r="V32" s="2094"/>
      <c r="W32" s="2094"/>
      <c r="X32" s="2094"/>
      <c r="Y32" s="2094"/>
    </row>
    <row r="33" spans="1:25" ht="15" customHeight="1">
      <c r="A33" s="146" t="s">
        <v>3479</v>
      </c>
      <c r="B33" s="2099" t="s">
        <v>3480</v>
      </c>
      <c r="C33" s="2126"/>
      <c r="D33" s="2135"/>
      <c r="E33" s="2129"/>
      <c r="F33" s="2128"/>
      <c r="G33" s="2127"/>
      <c r="H33" s="2145"/>
      <c r="I33" s="2134"/>
      <c r="J33" s="2134"/>
      <c r="P33" s="1682"/>
      <c r="Q33" s="1682">
        <v>36</v>
      </c>
      <c r="R33" s="1682">
        <v>7</v>
      </c>
      <c r="S33" s="2097" t="str">
        <f>B33</f>
        <v>F00P</v>
      </c>
      <c r="T33" s="2096">
        <f>ROUND(C33,0)</f>
        <v>0</v>
      </c>
      <c r="U33" s="2094"/>
      <c r="V33" s="2094"/>
      <c r="W33" s="2094"/>
      <c r="X33" s="2094"/>
      <c r="Y33" s="2094"/>
    </row>
    <row r="34" spans="1:25" ht="15" customHeight="1">
      <c r="A34" s="146" t="s">
        <v>3481</v>
      </c>
      <c r="B34" s="2099" t="s">
        <v>3482</v>
      </c>
      <c r="C34" s="2323">
        <f>'t15(1)_Dett'!B48</f>
        <v>0</v>
      </c>
      <c r="D34" s="2135"/>
      <c r="E34" s="2129"/>
      <c r="F34" s="2128"/>
      <c r="G34" s="2127"/>
      <c r="H34" s="2134"/>
      <c r="I34" s="2134"/>
      <c r="J34" s="2134"/>
      <c r="P34" s="1682"/>
      <c r="Q34" s="1682">
        <v>36</v>
      </c>
      <c r="R34" s="1682">
        <v>7</v>
      </c>
      <c r="S34" s="2097" t="str">
        <f>B34</f>
        <v>F01P</v>
      </c>
      <c r="T34" s="2096">
        <f>ROUND(C34,0)</f>
        <v>0</v>
      </c>
      <c r="U34" s="2094"/>
      <c r="V34" s="2094"/>
      <c r="W34" s="2094"/>
      <c r="X34" s="2094"/>
      <c r="Y34" s="2094"/>
    </row>
    <row r="35" spans="1:25" s="2101" customFormat="1" ht="15" customHeight="1" thickBot="1">
      <c r="A35" s="2125" t="s">
        <v>3484</v>
      </c>
      <c r="B35" s="2124"/>
      <c r="C35" s="2123">
        <f>SUM(C31:C34)</f>
        <v>0</v>
      </c>
      <c r="D35" s="2135"/>
      <c r="E35" s="2129"/>
      <c r="F35" s="2128"/>
      <c r="G35" s="2127"/>
      <c r="H35" s="2134"/>
      <c r="I35" s="2134"/>
      <c r="J35" s="2134"/>
      <c r="P35" s="2100"/>
      <c r="Q35" s="1682"/>
      <c r="R35" s="1682"/>
      <c r="S35" s="2097"/>
      <c r="T35" s="2096"/>
      <c r="U35" s="2094"/>
      <c r="V35" s="2094"/>
      <c r="W35" s="2094"/>
      <c r="X35" s="2094"/>
      <c r="Y35" s="2094"/>
    </row>
    <row r="36" spans="1:25" s="2101" customFormat="1" ht="15" customHeight="1" thickBot="1">
      <c r="A36" s="2119" t="s">
        <v>3485</v>
      </c>
      <c r="B36" s="2118"/>
      <c r="C36" s="2112">
        <f>C29-C35</f>
        <v>876407</v>
      </c>
      <c r="D36" s="2135"/>
      <c r="E36" s="2129"/>
      <c r="F36" s="2128"/>
      <c r="G36" s="2127"/>
      <c r="H36" s="2134"/>
      <c r="I36" s="2134"/>
      <c r="J36" s="2134"/>
      <c r="P36" s="2100"/>
      <c r="Q36" s="2100"/>
      <c r="R36" s="2100"/>
      <c r="S36" s="2094"/>
      <c r="T36" s="2094"/>
      <c r="U36" s="2094"/>
      <c r="V36" s="2094"/>
      <c r="W36" s="2094"/>
      <c r="X36" s="2094"/>
      <c r="Y36" s="2094"/>
    </row>
    <row r="37" spans="1:25" ht="15" customHeight="1">
      <c r="A37" s="2144" t="s">
        <v>3486</v>
      </c>
      <c r="B37" s="2143"/>
      <c r="C37" s="2142"/>
      <c r="D37" s="2135"/>
      <c r="E37" s="2129"/>
      <c r="F37" s="2128"/>
      <c r="G37" s="2127"/>
      <c r="H37" s="2134"/>
      <c r="I37" s="2134"/>
      <c r="J37" s="2134"/>
      <c r="P37" s="1682"/>
      <c r="Q37" s="2100"/>
      <c r="R37" s="2100"/>
      <c r="S37" s="2094"/>
      <c r="T37" s="2094"/>
      <c r="U37" s="2094"/>
      <c r="V37" s="2094"/>
      <c r="W37" s="2094"/>
      <c r="X37" s="2094"/>
      <c r="Y37" s="2094"/>
    </row>
    <row r="38" spans="1:25" ht="15" customHeight="1">
      <c r="A38" s="2132" t="s">
        <v>3450</v>
      </c>
      <c r="B38" s="2131"/>
      <c r="C38" s="2130"/>
      <c r="D38" s="2135"/>
      <c r="E38" s="2129"/>
      <c r="F38" s="2128"/>
      <c r="G38" s="2127"/>
      <c r="H38" s="2134"/>
      <c r="I38" s="2134"/>
      <c r="J38" s="2134"/>
      <c r="P38" s="1682"/>
      <c r="Q38" s="1682"/>
      <c r="R38" s="1682"/>
      <c r="S38" s="2097"/>
      <c r="T38" s="2096"/>
      <c r="U38" s="2094"/>
      <c r="V38" s="2094"/>
      <c r="W38" s="2094"/>
      <c r="X38" s="2094"/>
      <c r="Y38" s="2094"/>
    </row>
    <row r="39" spans="1:25" ht="15" customHeight="1">
      <c r="A39" s="146" t="s">
        <v>3496</v>
      </c>
      <c r="B39" s="2099" t="s">
        <v>3220</v>
      </c>
      <c r="C39" s="2316">
        <v>1000259</v>
      </c>
      <c r="D39" s="2135"/>
      <c r="E39" s="2129"/>
      <c r="F39" s="2128"/>
      <c r="G39" s="2127"/>
      <c r="H39" s="2134"/>
      <c r="I39" s="2134"/>
      <c r="J39" s="2134"/>
      <c r="P39" s="1682"/>
      <c r="Q39" s="1682">
        <v>2</v>
      </c>
      <c r="R39" s="1682">
        <v>7</v>
      </c>
      <c r="S39" s="2097" t="str">
        <f>B39</f>
        <v>F71G</v>
      </c>
      <c r="T39" s="2096">
        <f>ROUND(C39,0)</f>
        <v>1000259</v>
      </c>
      <c r="U39" s="2094"/>
      <c r="V39" s="2094"/>
      <c r="W39" s="2094"/>
      <c r="X39" s="2094"/>
      <c r="Y39" s="2094"/>
    </row>
    <row r="40" spans="1:25" ht="15" customHeight="1">
      <c r="A40" s="146" t="s">
        <v>3497</v>
      </c>
      <c r="B40" s="2099" t="s">
        <v>3222</v>
      </c>
      <c r="C40" s="2316">
        <v>37445</v>
      </c>
      <c r="D40" s="2135"/>
      <c r="E40" s="2129"/>
      <c r="F40" s="2128"/>
      <c r="G40" s="2127"/>
      <c r="H40" s="2134"/>
      <c r="I40" s="2134"/>
      <c r="J40" s="2134"/>
      <c r="P40" s="1682"/>
      <c r="Q40" s="1682">
        <v>2</v>
      </c>
      <c r="R40" s="1682">
        <v>7</v>
      </c>
      <c r="S40" s="2097" t="str">
        <f>B40</f>
        <v>F72G</v>
      </c>
      <c r="T40" s="2096">
        <f>ROUND(C40,0)</f>
        <v>37445</v>
      </c>
      <c r="U40" s="2094"/>
      <c r="V40" s="2094"/>
      <c r="W40" s="2094"/>
      <c r="X40" s="2094"/>
      <c r="Y40" s="2094"/>
    </row>
    <row r="41" spans="1:25" ht="13.5" customHeight="1">
      <c r="A41" s="146" t="s">
        <v>3498</v>
      </c>
      <c r="B41" s="2099" t="s">
        <v>3224</v>
      </c>
      <c r="C41" s="2316"/>
      <c r="D41" s="2135"/>
      <c r="E41" s="2129"/>
      <c r="F41" s="2128"/>
      <c r="G41" s="2127"/>
      <c r="H41" s="2134"/>
      <c r="I41" s="2134"/>
      <c r="J41" s="2134"/>
      <c r="P41" s="1682"/>
      <c r="Q41" s="1682">
        <v>2</v>
      </c>
      <c r="R41" s="1682">
        <v>7</v>
      </c>
      <c r="S41" s="2097" t="str">
        <f>B41</f>
        <v>F958</v>
      </c>
      <c r="T41" s="2096">
        <f>ROUND(C41,0)</f>
        <v>0</v>
      </c>
      <c r="U41" s="2094"/>
      <c r="V41" s="2094"/>
      <c r="W41" s="2094"/>
      <c r="X41" s="2094"/>
      <c r="Y41" s="2094"/>
    </row>
    <row r="42" spans="1:25" ht="13.5" customHeight="1">
      <c r="A42" s="146" t="s">
        <v>3499</v>
      </c>
      <c r="B42" s="2099" t="s">
        <v>3226</v>
      </c>
      <c r="C42" s="2323">
        <f>'t15(1)_Dett'!B23</f>
        <v>0</v>
      </c>
      <c r="D42" s="2135"/>
      <c r="E42" s="2129"/>
      <c r="F42" s="2128"/>
      <c r="G42" s="2127"/>
      <c r="H42" s="2134"/>
      <c r="I42" s="2134"/>
      <c r="J42" s="2134"/>
      <c r="P42" s="1682"/>
      <c r="Q42" s="1682">
        <v>2</v>
      </c>
      <c r="R42" s="1682">
        <v>7</v>
      </c>
      <c r="S42" s="2097" t="str">
        <f>B42</f>
        <v>F989</v>
      </c>
      <c r="T42" s="2096">
        <f>ROUND(C42,0)</f>
        <v>0</v>
      </c>
      <c r="U42" s="2094"/>
      <c r="V42" s="2094"/>
      <c r="W42" s="2094"/>
      <c r="X42" s="2094"/>
      <c r="Y42" s="2094"/>
    </row>
    <row r="43" spans="1:25" ht="13.5" customHeight="1" thickBot="1">
      <c r="A43" s="2141" t="s">
        <v>3473</v>
      </c>
      <c r="B43" s="2140"/>
      <c r="C43" s="2139">
        <f>SUM(C39:C42)</f>
        <v>1037704</v>
      </c>
      <c r="D43" s="2135"/>
      <c r="E43" s="2129"/>
      <c r="F43" s="2128"/>
      <c r="G43" s="2127"/>
      <c r="H43" s="2134"/>
      <c r="I43" s="2134"/>
      <c r="J43" s="2134"/>
      <c r="P43" s="1682"/>
      <c r="Q43" s="1682"/>
      <c r="R43" s="1682"/>
      <c r="S43" s="2097"/>
      <c r="T43" s="2096"/>
      <c r="U43" s="2094"/>
      <c r="V43" s="2094"/>
      <c r="W43" s="2094"/>
      <c r="X43" s="2094"/>
      <c r="Y43" s="2094"/>
    </row>
    <row r="44" spans="1:25" ht="13.5" customHeight="1">
      <c r="A44" s="2138" t="s">
        <v>3500</v>
      </c>
      <c r="B44" s="2137"/>
      <c r="C44" s="2136"/>
      <c r="D44" s="2135"/>
      <c r="E44" s="2129"/>
      <c r="F44" s="2128"/>
      <c r="G44" s="2127"/>
      <c r="H44" s="2134"/>
      <c r="I44" s="2134"/>
      <c r="J44" s="2134"/>
      <c r="P44" s="1682"/>
      <c r="Q44" s="1682"/>
      <c r="R44" s="1682"/>
      <c r="S44" s="2097"/>
      <c r="T44" s="2096"/>
      <c r="U44" s="2094"/>
      <c r="V44" s="2094"/>
      <c r="W44" s="2094"/>
      <c r="X44" s="2094"/>
      <c r="Y44" s="2094"/>
    </row>
    <row r="45" spans="1:25" ht="14.25" customHeight="1">
      <c r="A45" s="146" t="s">
        <v>3501</v>
      </c>
      <c r="B45" s="2099" t="s">
        <v>3230</v>
      </c>
      <c r="C45" s="2316"/>
      <c r="D45" s="2135"/>
      <c r="E45" s="2129"/>
      <c r="F45" s="2128"/>
      <c r="G45" s="2127"/>
      <c r="H45" s="2134"/>
      <c r="I45" s="2134"/>
      <c r="J45" s="2134"/>
      <c r="P45" s="1682"/>
      <c r="Q45" s="1682">
        <v>2</v>
      </c>
      <c r="R45" s="1682">
        <v>9</v>
      </c>
      <c r="S45" s="2097" t="str">
        <f>B45</f>
        <v>F50H</v>
      </c>
      <c r="T45" s="2096">
        <f>ROUND(C45,0)</f>
        <v>0</v>
      </c>
      <c r="U45" s="2094"/>
      <c r="V45" s="2094"/>
      <c r="W45" s="2094"/>
      <c r="X45" s="2094"/>
      <c r="Y45" s="2094"/>
    </row>
    <row r="46" spans="1:25" ht="14.25" customHeight="1">
      <c r="A46" s="146" t="s">
        <v>3502</v>
      </c>
      <c r="B46" s="2099" t="s">
        <v>3232</v>
      </c>
      <c r="C46" s="2316"/>
      <c r="D46" s="2135"/>
      <c r="E46" s="2129"/>
      <c r="F46" s="2128"/>
      <c r="G46" s="2127"/>
      <c r="H46" s="2134"/>
      <c r="I46" s="2134"/>
      <c r="J46" s="2134"/>
      <c r="P46" s="1682"/>
      <c r="Q46" s="1682">
        <v>2</v>
      </c>
      <c r="R46" s="1682">
        <v>9</v>
      </c>
      <c r="S46" s="2097" t="str">
        <f>B46</f>
        <v>F962</v>
      </c>
      <c r="T46" s="2096">
        <f>ROUND(C46,0)</f>
        <v>0</v>
      </c>
      <c r="U46" s="2094"/>
      <c r="V46" s="2094"/>
      <c r="W46" s="2094"/>
      <c r="X46" s="2094"/>
      <c r="Y46" s="2094"/>
    </row>
    <row r="47" spans="1:25" ht="15" customHeight="1">
      <c r="A47" s="146" t="s">
        <v>3503</v>
      </c>
      <c r="B47" s="2099" t="s">
        <v>3234</v>
      </c>
      <c r="C47" s="2316"/>
      <c r="D47" s="2111"/>
      <c r="E47" s="2129"/>
      <c r="F47" s="2128"/>
      <c r="G47" s="2127"/>
      <c r="H47" s="2134"/>
      <c r="I47" s="2134"/>
      <c r="J47" s="2134"/>
      <c r="P47" s="1682"/>
      <c r="Q47" s="1682">
        <v>2</v>
      </c>
      <c r="R47" s="1682">
        <v>9</v>
      </c>
      <c r="S47" s="2097" t="str">
        <f t="shared" ref="S47:S54" si="4">B47</f>
        <v>F960</v>
      </c>
      <c r="T47" s="2096">
        <f t="shared" ref="T47:T54" si="5">ROUND(C47,0)</f>
        <v>0</v>
      </c>
      <c r="U47" s="2094"/>
      <c r="V47" s="2094"/>
      <c r="W47" s="2094"/>
      <c r="X47" s="2094"/>
      <c r="Y47" s="2094"/>
    </row>
    <row r="48" spans="1:25" ht="15" customHeight="1">
      <c r="A48" s="146" t="s">
        <v>3504</v>
      </c>
      <c r="B48" s="2099" t="s">
        <v>3236</v>
      </c>
      <c r="C48" s="2316">
        <v>309000</v>
      </c>
      <c r="D48" s="2111"/>
      <c r="E48" s="2129"/>
      <c r="F48" s="2128"/>
      <c r="G48" s="2127"/>
      <c r="H48" s="2134"/>
      <c r="I48" s="2134"/>
      <c r="J48" s="2134"/>
      <c r="P48" s="1682"/>
      <c r="Q48" s="1682">
        <v>2</v>
      </c>
      <c r="R48" s="1682">
        <v>9</v>
      </c>
      <c r="S48" s="2097" t="str">
        <f t="shared" si="4"/>
        <v>F961</v>
      </c>
      <c r="T48" s="2096">
        <f t="shared" si="5"/>
        <v>309000</v>
      </c>
      <c r="U48" s="2094"/>
      <c r="V48" s="2094"/>
      <c r="W48" s="2094"/>
      <c r="X48" s="2094"/>
      <c r="Y48" s="2094"/>
    </row>
    <row r="49" spans="1:25" ht="15" customHeight="1">
      <c r="A49" s="146" t="s">
        <v>3505</v>
      </c>
      <c r="B49" s="2099" t="s">
        <v>3272</v>
      </c>
      <c r="C49" s="2316"/>
      <c r="D49" s="2111"/>
      <c r="E49" s="2129"/>
      <c r="F49" s="2128"/>
      <c r="G49" s="2127"/>
      <c r="H49" s="2134"/>
      <c r="I49" s="2134"/>
      <c r="J49" s="2134"/>
      <c r="P49" s="1682"/>
      <c r="Q49" s="1682">
        <v>2</v>
      </c>
      <c r="R49" s="1682">
        <v>9</v>
      </c>
      <c r="S49" s="2097" t="str">
        <f t="shared" si="4"/>
        <v>F96H</v>
      </c>
      <c r="T49" s="2096">
        <f t="shared" si="5"/>
        <v>0</v>
      </c>
      <c r="U49" s="2094"/>
      <c r="V49" s="2094"/>
      <c r="W49" s="2094"/>
      <c r="X49" s="2094"/>
      <c r="Y49" s="2094"/>
    </row>
    <row r="50" spans="1:25" ht="15" customHeight="1">
      <c r="A50" s="146" t="s">
        <v>3506</v>
      </c>
      <c r="B50" s="2099" t="s">
        <v>3238</v>
      </c>
      <c r="C50" s="2323">
        <f>'t15(1)_Dett'!B29</f>
        <v>0</v>
      </c>
      <c r="D50" s="2111"/>
      <c r="E50" s="2129"/>
      <c r="F50" s="2128"/>
      <c r="G50" s="2127"/>
      <c r="H50" s="2101"/>
      <c r="I50" s="2101"/>
      <c r="J50" s="2101"/>
      <c r="P50" s="1682"/>
      <c r="Q50" s="1682">
        <v>2</v>
      </c>
      <c r="R50" s="1682">
        <v>9</v>
      </c>
      <c r="S50" s="2097" t="str">
        <f t="shared" si="4"/>
        <v>F987</v>
      </c>
      <c r="T50" s="2096">
        <f t="shared" si="5"/>
        <v>0</v>
      </c>
      <c r="U50" s="2094"/>
      <c r="V50" s="2094"/>
      <c r="W50" s="2094"/>
      <c r="X50" s="2094"/>
      <c r="Y50" s="2094"/>
    </row>
    <row r="51" spans="1:25" ht="15" customHeight="1">
      <c r="A51" s="146" t="s">
        <v>3507</v>
      </c>
      <c r="B51" s="2099" t="s">
        <v>3240</v>
      </c>
      <c r="C51" s="2323">
        <f>'t15(1)_Dett'!B34</f>
        <v>0</v>
      </c>
      <c r="D51" s="2111"/>
      <c r="E51" s="2129"/>
      <c r="F51" s="2128"/>
      <c r="G51" s="2127"/>
      <c r="H51" s="2101"/>
      <c r="I51" s="2101"/>
      <c r="J51" s="2101"/>
      <c r="P51" s="1682"/>
      <c r="Q51" s="1682">
        <v>2</v>
      </c>
      <c r="R51" s="1682">
        <v>9</v>
      </c>
      <c r="S51" s="2097" t="str">
        <f t="shared" si="4"/>
        <v>F999</v>
      </c>
      <c r="T51" s="2096">
        <f t="shared" si="5"/>
        <v>0</v>
      </c>
      <c r="U51" s="2094"/>
      <c r="V51" s="2094"/>
      <c r="W51" s="2094"/>
      <c r="X51" s="2094"/>
      <c r="Y51" s="2094"/>
    </row>
    <row r="52" spans="1:25" ht="12" customHeight="1" thickBot="1">
      <c r="A52" s="2125" t="s">
        <v>3508</v>
      </c>
      <c r="B52" s="2133"/>
      <c r="C52" s="2123">
        <f>SUM(C45:C51)</f>
        <v>309000</v>
      </c>
      <c r="D52" s="2111"/>
      <c r="E52" s="2129"/>
      <c r="F52" s="2128"/>
      <c r="G52" s="2127"/>
      <c r="H52" s="2101"/>
      <c r="I52" s="2101"/>
      <c r="J52" s="2101"/>
      <c r="P52" s="1682"/>
      <c r="Q52" s="1682"/>
      <c r="R52" s="1682"/>
      <c r="S52" s="2097"/>
      <c r="T52" s="2096"/>
      <c r="U52" s="2094"/>
      <c r="V52" s="2094"/>
      <c r="W52" s="2094"/>
      <c r="X52" s="2094"/>
      <c r="Y52" s="2094"/>
    </row>
    <row r="53" spans="1:25" ht="12.75">
      <c r="A53" s="2132" t="s">
        <v>3475</v>
      </c>
      <c r="B53" s="2131"/>
      <c r="C53" s="2130"/>
      <c r="D53" s="2111"/>
      <c r="E53" s="2129"/>
      <c r="F53" s="2128"/>
      <c r="G53" s="2127"/>
      <c r="H53" s="2101"/>
      <c r="I53" s="2101"/>
      <c r="J53" s="2101"/>
      <c r="P53" s="1682"/>
      <c r="Q53" s="1682"/>
      <c r="R53" s="1682"/>
      <c r="S53" s="2097"/>
      <c r="T53" s="2096"/>
      <c r="U53" s="2094"/>
      <c r="V53" s="2094"/>
      <c r="W53" s="2094"/>
      <c r="X53" s="2094"/>
      <c r="Y53" s="2094"/>
    </row>
    <row r="54" spans="1:25" ht="12.75">
      <c r="A54" s="146" t="s">
        <v>3477</v>
      </c>
      <c r="B54" s="2099" t="s">
        <v>3204</v>
      </c>
      <c r="C54" s="2126">
        <v>11386</v>
      </c>
      <c r="D54" s="2111"/>
      <c r="E54" s="2129"/>
      <c r="F54" s="2128"/>
      <c r="G54" s="2127"/>
      <c r="P54" s="1682"/>
      <c r="Q54" s="1682">
        <v>2</v>
      </c>
      <c r="R54" s="1682">
        <v>7</v>
      </c>
      <c r="S54" s="2097" t="str">
        <f t="shared" si="4"/>
        <v>F27I</v>
      </c>
      <c r="T54" s="2096">
        <f t="shared" si="5"/>
        <v>11386</v>
      </c>
      <c r="U54" s="2094"/>
      <c r="V54" s="2094"/>
      <c r="W54" s="2094"/>
      <c r="X54" s="2094"/>
      <c r="Y54" s="2094"/>
    </row>
    <row r="55" spans="1:25" ht="12.75">
      <c r="A55" s="146" t="s">
        <v>3479</v>
      </c>
      <c r="B55" s="2099" t="s">
        <v>3480</v>
      </c>
      <c r="C55" s="2126"/>
      <c r="D55" s="2111"/>
      <c r="E55" s="2129"/>
      <c r="F55" s="2128"/>
      <c r="G55" s="2127"/>
      <c r="P55" s="1682"/>
      <c r="Q55" s="1682">
        <v>2</v>
      </c>
      <c r="R55" s="1682">
        <v>7</v>
      </c>
      <c r="S55" s="2097" t="str">
        <f>B55</f>
        <v>F00P</v>
      </c>
      <c r="T55" s="2096">
        <f>ROUND(C55,0)</f>
        <v>0</v>
      </c>
      <c r="U55" s="2094"/>
      <c r="V55" s="2094"/>
      <c r="W55" s="2094"/>
      <c r="X55" s="2094"/>
      <c r="Y55" s="2094"/>
    </row>
    <row r="56" spans="1:25" ht="12.75">
      <c r="A56" s="146" t="s">
        <v>3481</v>
      </c>
      <c r="B56" s="2099" t="s">
        <v>3482</v>
      </c>
      <c r="C56" s="2323">
        <f>'t15(1)_Dett'!B54</f>
        <v>0</v>
      </c>
      <c r="D56" s="2111"/>
      <c r="E56" s="2122"/>
      <c r="F56" s="2121"/>
      <c r="G56" s="2120"/>
      <c r="P56" s="1682"/>
      <c r="Q56" s="1682">
        <v>2</v>
      </c>
      <c r="R56" s="1682">
        <v>7</v>
      </c>
      <c r="S56" s="2097" t="str">
        <f>B56</f>
        <v>F01P</v>
      </c>
      <c r="T56" s="2096">
        <f>ROUND(C56,0)</f>
        <v>0</v>
      </c>
      <c r="U56" s="2094"/>
      <c r="V56" s="2094"/>
      <c r="W56" s="2094"/>
      <c r="X56" s="2094"/>
      <c r="Y56" s="2094"/>
    </row>
    <row r="57" spans="1:25" ht="16.5" thickBot="1">
      <c r="A57" s="2125" t="s">
        <v>3484</v>
      </c>
      <c r="B57" s="2124"/>
      <c r="C57" s="2123">
        <f>SUM(C54:C56)</f>
        <v>11386</v>
      </c>
      <c r="D57" s="2111"/>
      <c r="E57" s="2122"/>
      <c r="F57" s="2121"/>
      <c r="G57" s="2120"/>
      <c r="P57" s="2095"/>
      <c r="Q57" s="1682"/>
      <c r="R57" s="1682"/>
      <c r="S57" s="2097"/>
      <c r="T57" s="2096"/>
      <c r="U57" s="2094"/>
      <c r="V57" s="2094"/>
      <c r="W57" s="2094"/>
      <c r="X57" s="2094"/>
      <c r="Y57" s="2094"/>
    </row>
    <row r="58" spans="1:25" ht="13.5" thickBot="1">
      <c r="A58" s="2119" t="s">
        <v>3494</v>
      </c>
      <c r="B58" s="2118"/>
      <c r="C58" s="2112">
        <f>C43+C52-C57</f>
        <v>1335318</v>
      </c>
      <c r="D58" s="2111"/>
      <c r="E58" s="2117"/>
      <c r="F58" s="2116"/>
      <c r="G58" s="2115"/>
      <c r="P58" s="2101"/>
      <c r="Q58" s="1682"/>
      <c r="R58" s="1682"/>
      <c r="S58" s="2097"/>
      <c r="T58" s="2096"/>
      <c r="U58" s="2094"/>
      <c r="V58" s="2094"/>
      <c r="W58" s="2094"/>
      <c r="X58" s="2094"/>
      <c r="Y58" s="2094"/>
    </row>
    <row r="59" spans="1:25" ht="12" customHeight="1" thickBot="1">
      <c r="A59" s="2114" t="s">
        <v>3509</v>
      </c>
      <c r="B59" s="2113"/>
      <c r="C59" s="2112">
        <f>C22+C36+C58</f>
        <v>6139812</v>
      </c>
      <c r="D59" s="2111"/>
      <c r="E59" s="2110" t="s">
        <v>3510</v>
      </c>
      <c r="F59" s="2109"/>
      <c r="G59" s="2108">
        <f>G16+G22+G30</f>
        <v>6032621</v>
      </c>
      <c r="P59" s="2101"/>
      <c r="Q59" s="1682"/>
      <c r="R59" s="1682"/>
      <c r="S59" s="2097"/>
      <c r="T59" s="2096"/>
      <c r="U59" s="2094"/>
      <c r="V59" s="2094"/>
      <c r="W59" s="2094"/>
      <c r="X59" s="2094"/>
      <c r="Y59" s="2094"/>
    </row>
    <row r="60" spans="1:25" ht="15.75">
      <c r="B60" s="2107"/>
      <c r="P60" s="2101"/>
      <c r="Q60" s="2095" t="s">
        <v>2442</v>
      </c>
      <c r="R60" s="2094"/>
      <c r="S60" s="2094"/>
      <c r="T60" s="2094"/>
      <c r="U60" s="2094"/>
      <c r="V60" s="2094"/>
      <c r="W60" s="2094"/>
      <c r="X60" s="2094"/>
      <c r="Y60" s="2094"/>
    </row>
    <row r="61" spans="1:25">
      <c r="A61" s="2106" t="s">
        <v>3511</v>
      </c>
      <c r="P61" s="2101"/>
      <c r="Q61" s="2101"/>
      <c r="R61" s="2101"/>
      <c r="S61" s="2101"/>
    </row>
    <row r="64" spans="1:25" ht="12" customHeight="1">
      <c r="D64" s="2101"/>
    </row>
    <row r="65" spans="4:4">
      <c r="D65" s="2101"/>
    </row>
    <row r="66" spans="4:4">
      <c r="D66" s="2101"/>
    </row>
  </sheetData>
  <sheetProtection password="EA98" sheet="1" selectLockedCells="1"/>
  <mergeCells count="3">
    <mergeCell ref="H4:H10"/>
    <mergeCell ref="H12:H17"/>
    <mergeCell ref="H19:H24"/>
  </mergeCells>
  <dataValidations count="2">
    <dataValidation type="whole" allowBlank="1" showInputMessage="1" showErrorMessage="1" errorTitle="ERRORE NEL DATO IMMESSO" error="INSERIRE SOLO NUMERI INTERI POSITIVI" sqref="C45:C51 G65025:G65031 C18:C20 G65040:G65043 G65046 C8:C16 G65035:G65036 C65025:C65035 C65038:C65044 C65048:C65053 C65056:C65063 G19:G20 G25:G28 C31:C34 G8:G14 C25:C28 C39:C42 C54:C56">
      <formula1>0</formula1>
      <formula2>999999999999</formula2>
    </dataValidation>
    <dataValidation type="whole" allowBlank="1" showInputMessage="1" showErrorMessage="1" errorTitle="ERRORE NEL DATO IMMESSO" error="INSERIRE SOLO NUMERI INTERI" sqref="C22 C65036 C43 C65054 G65044 C65045:C65046 C65064:C65065 G65065 G15:G16 G65032:G65033 G21:G22 G65037:G65038 G65047:G65062 C29 C36 C52 C58 G29:G55">
      <formula1>-999999999999</formula1>
      <formula2>999999999999</formula2>
    </dataValidation>
  </dataValidations>
  <printOptions horizontalCentered="1" verticalCentered="1"/>
  <pageMargins left="0" right="0" top="0.19685039370078741" bottom="0.51181102362204722" header="0.51181102362204722" footer="0.51181102362204722"/>
  <pageSetup paperSize="9" scale="68" orientation="landscape" horizontalDpi="300" verticalDpi="4294967292" r:id="rId1"/>
  <headerFooter alignWithMargins="0"/>
  <drawing r:id="rId2"/>
</worksheet>
</file>

<file path=xl/worksheets/sheet63.xml><?xml version="1.0" encoding="utf-8"?>
<worksheet xmlns="http://schemas.openxmlformats.org/spreadsheetml/2006/main" xmlns:r="http://schemas.openxmlformats.org/officeDocument/2006/relationships">
  <sheetPr codeName="Sheet2"/>
  <dimension ref="A1:AQ376"/>
  <sheetViews>
    <sheetView zoomScaleNormal="100" workbookViewId="0">
      <selection activeCell="E19" sqref="E19"/>
    </sheetView>
  </sheetViews>
  <sheetFormatPr defaultRowHeight="12.75"/>
  <cols>
    <col min="1" max="1" width="62" customWidth="1"/>
    <col min="2" max="2" width="17.85546875" customWidth="1"/>
    <col min="3" max="3" width="2.85546875" customWidth="1"/>
    <col min="4" max="4" width="44" customWidth="1"/>
    <col min="5" max="5" width="11" customWidth="1"/>
  </cols>
  <sheetData>
    <row r="1" spans="1:43" ht="18.75">
      <c r="A1" s="2314" t="str">
        <f>'t1'!A1:J1</f>
        <v>COMPARTO SERVIZIO SANITARIO NAZIONALE - anno 2017</v>
      </c>
      <c r="B1" s="2315"/>
      <c r="C1" s="2315"/>
      <c r="D1" s="2315"/>
      <c r="E1" s="2315"/>
      <c r="F1" s="2315"/>
      <c r="G1" s="2315"/>
      <c r="H1" s="2315"/>
      <c r="I1" s="2315"/>
      <c r="J1" s="2315"/>
      <c r="K1" s="2315"/>
      <c r="L1" s="2315"/>
      <c r="M1" s="2315"/>
      <c r="N1" s="2315"/>
      <c r="O1" s="2315"/>
      <c r="P1" s="2315"/>
      <c r="Q1" s="2315"/>
      <c r="R1" s="2315"/>
      <c r="S1" s="2315"/>
      <c r="T1" s="2315"/>
      <c r="U1" s="2315"/>
      <c r="V1" s="2315"/>
      <c r="W1" s="2315"/>
      <c r="X1" s="2315"/>
      <c r="Y1" s="2315"/>
      <c r="Z1" s="2315"/>
      <c r="AA1" s="2315"/>
      <c r="AB1" s="2315"/>
      <c r="AC1" s="2315"/>
      <c r="AD1" s="2315"/>
      <c r="AE1" s="2315"/>
      <c r="AF1" s="2315"/>
      <c r="AG1" s="2315"/>
      <c r="AH1" s="2315"/>
      <c r="AI1" s="2315"/>
      <c r="AJ1" s="2315"/>
      <c r="AK1" s="2315"/>
      <c r="AL1" s="2315"/>
      <c r="AM1" s="2315"/>
      <c r="AN1" s="2315"/>
      <c r="AO1" s="2315"/>
      <c r="AP1" s="2315"/>
      <c r="AQ1" s="2315"/>
    </row>
    <row r="2" spans="1:43">
      <c r="A2" s="2315"/>
      <c r="B2" s="2315"/>
      <c r="C2" s="2315"/>
      <c r="D2" s="2315"/>
      <c r="E2" s="2315"/>
      <c r="F2" s="2315"/>
      <c r="G2" s="2315"/>
      <c r="H2" s="2315"/>
      <c r="I2" s="2315"/>
      <c r="J2" s="2315"/>
      <c r="K2" s="2315"/>
      <c r="L2" s="2315"/>
      <c r="M2" s="2315"/>
      <c r="N2" s="2315"/>
      <c r="O2" s="2315"/>
      <c r="P2" s="2315"/>
      <c r="Q2" s="2315"/>
      <c r="R2" s="2315"/>
      <c r="S2" s="2315"/>
      <c r="T2" s="2315"/>
      <c r="U2" s="2315"/>
      <c r="V2" s="2315"/>
      <c r="W2" s="2315"/>
      <c r="X2" s="2315"/>
      <c r="Y2" s="2315"/>
      <c r="Z2" s="2315"/>
      <c r="AA2" s="2315"/>
      <c r="AB2" s="2315"/>
      <c r="AC2" s="2315"/>
      <c r="AD2" s="2315"/>
      <c r="AE2" s="2315"/>
      <c r="AF2" s="2315"/>
      <c r="AG2" s="2315"/>
      <c r="AH2" s="2315"/>
      <c r="AI2" s="2315"/>
      <c r="AJ2" s="2315"/>
      <c r="AK2" s="2315"/>
      <c r="AL2" s="2315"/>
      <c r="AM2" s="2315"/>
      <c r="AN2" s="2315"/>
      <c r="AO2" s="2315"/>
      <c r="AP2" s="2315"/>
      <c r="AQ2" s="2315"/>
    </row>
    <row r="3" spans="1:43">
      <c r="A3" s="2315"/>
      <c r="B3" s="2315"/>
      <c r="C3" s="2315"/>
      <c r="D3" s="2315"/>
      <c r="E3" s="2315"/>
      <c r="F3" s="2315"/>
      <c r="G3" s="2315"/>
      <c r="H3" s="2315"/>
      <c r="I3" s="2315"/>
      <c r="J3" s="2315"/>
      <c r="K3" s="2315"/>
      <c r="L3" s="2315"/>
      <c r="M3" s="2315"/>
      <c r="N3" s="2315"/>
      <c r="O3" s="2315"/>
      <c r="P3" s="2315"/>
      <c r="Q3" s="2315"/>
      <c r="R3" s="2315"/>
      <c r="S3" s="2315"/>
      <c r="T3" s="2315"/>
      <c r="U3" s="2315"/>
      <c r="V3" s="2315"/>
      <c r="W3" s="2315"/>
      <c r="X3" s="2315"/>
      <c r="Y3" s="2315"/>
      <c r="Z3" s="2315"/>
      <c r="AA3" s="2315"/>
      <c r="AB3" s="2315"/>
      <c r="AC3" s="2315"/>
      <c r="AD3" s="2315"/>
      <c r="AE3" s="2315"/>
      <c r="AF3" s="2315"/>
      <c r="AG3" s="2315"/>
      <c r="AH3" s="2315"/>
      <c r="AI3" s="2315"/>
      <c r="AJ3" s="2315"/>
      <c r="AK3" s="2315"/>
      <c r="AL3" s="2315"/>
      <c r="AM3" s="2315"/>
      <c r="AN3" s="2315"/>
      <c r="AO3" s="2315"/>
      <c r="AP3" s="2315"/>
      <c r="AQ3" s="2315"/>
    </row>
    <row r="4" spans="1:43">
      <c r="A4" s="2315"/>
      <c r="B4" s="2315"/>
      <c r="C4" s="2315"/>
      <c r="D4" s="2315"/>
      <c r="E4" s="2315"/>
      <c r="F4" s="2315"/>
      <c r="G4" s="2315"/>
      <c r="H4" s="2315"/>
      <c r="I4" s="2315"/>
      <c r="J4" s="2315"/>
      <c r="K4" s="2315"/>
      <c r="L4" s="2315"/>
      <c r="M4" s="2315"/>
      <c r="N4" s="2315"/>
      <c r="O4" s="2315"/>
      <c r="P4" s="2315"/>
      <c r="Q4" s="2315"/>
      <c r="R4" s="2315"/>
      <c r="S4" s="2315"/>
      <c r="T4" s="2315"/>
      <c r="U4" s="2315"/>
      <c r="V4" s="2315"/>
      <c r="W4" s="2315"/>
      <c r="X4" s="2315"/>
      <c r="Y4" s="2315"/>
      <c r="Z4" s="2315"/>
      <c r="AA4" s="2315"/>
      <c r="AB4" s="2315"/>
      <c r="AC4" s="2315"/>
      <c r="AD4" s="2315"/>
      <c r="AE4" s="2315"/>
      <c r="AF4" s="2315"/>
      <c r="AG4" s="2315"/>
      <c r="AH4" s="2315"/>
      <c r="AI4" s="2315"/>
      <c r="AJ4" s="2315"/>
      <c r="AK4" s="2315"/>
      <c r="AL4" s="2315"/>
      <c r="AM4" s="2315"/>
      <c r="AN4" s="2315"/>
      <c r="AO4" s="2315"/>
      <c r="AP4" s="2315"/>
      <c r="AQ4" s="2315"/>
    </row>
    <row r="5" spans="1:43">
      <c r="A5" s="2315"/>
      <c r="B5" s="2315"/>
      <c r="C5" s="2315"/>
      <c r="D5" s="2315"/>
      <c r="E5" s="2315"/>
      <c r="F5" s="2315"/>
      <c r="G5" s="2315"/>
      <c r="H5" s="2315"/>
      <c r="I5" s="2315"/>
      <c r="J5" s="2315"/>
      <c r="K5" s="2315"/>
      <c r="L5" s="2315"/>
      <c r="M5" s="2315"/>
      <c r="N5" s="2315"/>
      <c r="O5" s="2315"/>
      <c r="P5" s="2315"/>
      <c r="Q5" s="2315"/>
      <c r="R5" s="2315"/>
      <c r="S5" s="2315"/>
      <c r="T5" s="2315"/>
      <c r="U5" s="2315"/>
      <c r="V5" s="2315"/>
      <c r="W5" s="2315"/>
      <c r="X5" s="2315"/>
      <c r="Y5" s="2315"/>
      <c r="Z5" s="2315"/>
      <c r="AA5" s="2315"/>
      <c r="AB5" s="2315"/>
      <c r="AC5" s="2315"/>
      <c r="AD5" s="2315"/>
      <c r="AE5" s="2315"/>
      <c r="AF5" s="2315"/>
      <c r="AG5" s="2315"/>
      <c r="AH5" s="2315"/>
      <c r="AI5" s="2315"/>
      <c r="AJ5" s="2315"/>
      <c r="AK5" s="2315"/>
      <c r="AL5" s="2315"/>
      <c r="AM5" s="2315"/>
      <c r="AN5" s="2315"/>
      <c r="AO5" s="2315"/>
      <c r="AP5" s="2315"/>
      <c r="AQ5" s="2315"/>
    </row>
    <row r="6" spans="1:43">
      <c r="A6" s="2315"/>
      <c r="B6" s="2315"/>
      <c r="C6" s="2315"/>
      <c r="D6" s="2315"/>
      <c r="E6" s="2315"/>
      <c r="F6" s="2315"/>
      <c r="G6" s="2315"/>
      <c r="H6" s="2315"/>
      <c r="I6" s="2315"/>
      <c r="J6" s="2315"/>
      <c r="K6" s="2315"/>
      <c r="L6" s="2315"/>
      <c r="M6" s="2315"/>
      <c r="N6" s="2315"/>
      <c r="O6" s="2315"/>
      <c r="P6" s="2315"/>
      <c r="Q6" s="2315"/>
      <c r="R6" s="2315"/>
      <c r="S6" s="2315"/>
      <c r="T6" s="2315"/>
      <c r="U6" s="2315"/>
      <c r="V6" s="2315"/>
      <c r="W6" s="2315"/>
      <c r="X6" s="2315"/>
      <c r="Y6" s="2315"/>
      <c r="Z6" s="2315"/>
      <c r="AA6" s="2315"/>
      <c r="AB6" s="2315"/>
      <c r="AC6" s="2315"/>
      <c r="AD6" s="2315"/>
      <c r="AE6" s="2315"/>
      <c r="AF6" s="2315"/>
      <c r="AG6" s="2315"/>
      <c r="AH6" s="2315"/>
      <c r="AI6" s="2315"/>
      <c r="AJ6" s="2315"/>
      <c r="AK6" s="2315"/>
      <c r="AL6" s="2315"/>
      <c r="AM6" s="2315"/>
      <c r="AN6" s="2315"/>
      <c r="AO6" s="2315"/>
      <c r="AP6" s="2315"/>
      <c r="AQ6" s="2315"/>
    </row>
    <row r="7" spans="1:43">
      <c r="A7" s="2315"/>
      <c r="B7" s="2315"/>
      <c r="C7" s="2315"/>
      <c r="D7" s="2315"/>
      <c r="E7" s="2315"/>
      <c r="F7" s="2315"/>
      <c r="G7" s="2315"/>
      <c r="H7" s="2315"/>
      <c r="I7" s="2315"/>
      <c r="J7" s="2315"/>
      <c r="K7" s="2315"/>
      <c r="L7" s="2315"/>
      <c r="M7" s="2315"/>
      <c r="N7" s="2315"/>
      <c r="O7" s="2315"/>
      <c r="P7" s="2315"/>
      <c r="Q7" s="2315"/>
      <c r="R7" s="2315"/>
      <c r="S7" s="2315"/>
      <c r="T7" s="2315"/>
      <c r="U7" s="2315"/>
      <c r="V7" s="2315"/>
      <c r="W7" s="2315"/>
      <c r="X7" s="2315"/>
      <c r="Y7" s="2315"/>
      <c r="Z7" s="2315"/>
      <c r="AA7" s="2315"/>
      <c r="AB7" s="2315"/>
      <c r="AC7" s="2315"/>
      <c r="AD7" s="2315"/>
      <c r="AE7" s="2315"/>
      <c r="AF7" s="2315"/>
      <c r="AG7" s="2315"/>
      <c r="AH7" s="2315"/>
      <c r="AI7" s="2315"/>
      <c r="AJ7" s="2315"/>
      <c r="AK7" s="2315"/>
      <c r="AL7" s="2315"/>
      <c r="AM7" s="2315"/>
      <c r="AN7" s="2315"/>
      <c r="AO7" s="2315"/>
      <c r="AP7" s="2315"/>
      <c r="AQ7" s="2315"/>
    </row>
    <row r="8" spans="1:43">
      <c r="A8" s="2315"/>
      <c r="B8" s="2315"/>
      <c r="C8" s="2315"/>
      <c r="D8" s="2315"/>
      <c r="E8" s="2315"/>
      <c r="F8" s="2315"/>
      <c r="G8" s="2315"/>
      <c r="H8" s="2315"/>
      <c r="I8" s="2315"/>
      <c r="J8" s="2315"/>
      <c r="K8" s="2315"/>
      <c r="L8" s="2315"/>
      <c r="M8" s="2315"/>
      <c r="N8" s="2315"/>
      <c r="O8" s="2315"/>
      <c r="P8" s="2315"/>
      <c r="Q8" s="2315"/>
      <c r="R8" s="2315"/>
      <c r="S8" s="2315"/>
      <c r="T8" s="2315"/>
      <c r="U8" s="2315"/>
      <c r="V8" s="2315"/>
      <c r="W8" s="2315"/>
      <c r="X8" s="2315"/>
      <c r="Y8" s="2315"/>
      <c r="Z8" s="2315"/>
      <c r="AA8" s="2315"/>
      <c r="AB8" s="2315"/>
      <c r="AC8" s="2315"/>
      <c r="AD8" s="2315"/>
      <c r="AE8" s="2315"/>
      <c r="AF8" s="2315"/>
      <c r="AG8" s="2315"/>
      <c r="AH8" s="2315"/>
      <c r="AI8" s="2315"/>
      <c r="AJ8" s="2315"/>
      <c r="AK8" s="2315"/>
      <c r="AL8" s="2315"/>
      <c r="AM8" s="2315"/>
      <c r="AN8" s="2315"/>
      <c r="AO8" s="2315"/>
      <c r="AP8" s="2315"/>
      <c r="AQ8" s="2315"/>
    </row>
    <row r="9" spans="1:43">
      <c r="A9" s="2315"/>
      <c r="B9" s="2315"/>
      <c r="C9" s="2315"/>
      <c r="D9" s="2315"/>
      <c r="E9" s="2315"/>
      <c r="F9" s="2315"/>
      <c r="G9" s="2315"/>
      <c r="H9" s="2315"/>
      <c r="I9" s="2315"/>
      <c r="J9" s="2315"/>
      <c r="K9" s="2315"/>
      <c r="L9" s="2315"/>
      <c r="M9" s="2315"/>
      <c r="N9" s="2315"/>
      <c r="O9" s="2315"/>
      <c r="P9" s="2315"/>
      <c r="Q9" s="2315"/>
      <c r="R9" s="2315"/>
      <c r="S9" s="2315"/>
      <c r="T9" s="2315"/>
      <c r="U9" s="2315"/>
      <c r="V9" s="2315"/>
      <c r="W9" s="2315"/>
      <c r="X9" s="2315"/>
      <c r="Y9" s="2315"/>
      <c r="Z9" s="2315"/>
      <c r="AA9" s="2315"/>
      <c r="AB9" s="2315"/>
      <c r="AC9" s="2315"/>
      <c r="AD9" s="2315"/>
      <c r="AE9" s="2315"/>
      <c r="AF9" s="2315"/>
      <c r="AG9" s="2315"/>
      <c r="AH9" s="2315"/>
      <c r="AI9" s="2315"/>
      <c r="AJ9" s="2315"/>
      <c r="AK9" s="2315"/>
      <c r="AL9" s="2315"/>
      <c r="AM9" s="2315"/>
      <c r="AN9" s="2315"/>
      <c r="AO9" s="2315"/>
      <c r="AP9" s="2315"/>
      <c r="AQ9" s="2315"/>
    </row>
    <row r="10" spans="1:43" ht="13.5" thickBot="1">
      <c r="A10" s="2166" t="s">
        <v>3117</v>
      </c>
      <c r="B10" s="2167" t="s">
        <v>3445</v>
      </c>
      <c r="C10" s="2315"/>
      <c r="D10" s="2166" t="s">
        <v>3117</v>
      </c>
      <c r="E10" s="2167" t="s">
        <v>3445</v>
      </c>
      <c r="F10" s="2315"/>
      <c r="G10" s="2315"/>
      <c r="H10" s="2315"/>
      <c r="I10" s="2315"/>
      <c r="J10" s="2315"/>
      <c r="K10" s="2315"/>
      <c r="L10" s="2315"/>
      <c r="M10" s="2315"/>
      <c r="N10" s="2315"/>
      <c r="O10" s="2315"/>
      <c r="P10" s="2315"/>
      <c r="Q10" s="2315"/>
      <c r="R10" s="2315"/>
      <c r="S10" s="2315"/>
      <c r="T10" s="2315"/>
      <c r="U10" s="2315"/>
      <c r="V10" s="2315"/>
      <c r="W10" s="2315"/>
      <c r="X10" s="2315"/>
      <c r="Y10" s="2315"/>
      <c r="Z10" s="2315"/>
      <c r="AA10" s="2315"/>
      <c r="AB10" s="2315"/>
      <c r="AC10" s="2315"/>
      <c r="AD10" s="2315"/>
      <c r="AE10" s="2315"/>
      <c r="AF10" s="2315"/>
      <c r="AG10" s="2315"/>
      <c r="AH10" s="2315"/>
      <c r="AI10" s="2315"/>
      <c r="AJ10" s="2315"/>
      <c r="AK10" s="2315"/>
      <c r="AL10" s="2315"/>
      <c r="AM10" s="2315"/>
      <c r="AN10" s="2315"/>
      <c r="AO10" s="2315"/>
      <c r="AP10" s="2315"/>
      <c r="AQ10" s="2315"/>
    </row>
    <row r="11" spans="1:43">
      <c r="A11" s="2319" t="s">
        <v>3512</v>
      </c>
      <c r="B11" s="2320">
        <f>SUM(B12:B16)</f>
        <v>0</v>
      </c>
      <c r="C11" s="2315"/>
      <c r="D11" s="2319" t="s">
        <v>3513</v>
      </c>
      <c r="E11" s="2320">
        <f>SUM(E12:E16)</f>
        <v>0</v>
      </c>
      <c r="F11" s="2315"/>
      <c r="G11" s="2315"/>
      <c r="H11" s="2315"/>
      <c r="I11" s="2315"/>
      <c r="J11" s="2315"/>
      <c r="K11" s="2315"/>
      <c r="L11" s="2315"/>
      <c r="M11" s="2315"/>
      <c r="N11" s="2315"/>
      <c r="O11" s="2315"/>
      <c r="P11" s="2315"/>
      <c r="Q11" s="2315"/>
      <c r="R11" s="2315"/>
      <c r="S11" s="2315"/>
      <c r="T11" s="2315"/>
      <c r="U11" s="2315"/>
      <c r="V11" s="2315"/>
      <c r="W11" s="2315"/>
      <c r="X11" s="2315"/>
      <c r="Y11" s="2315"/>
      <c r="Z11" s="2315"/>
      <c r="AA11" s="2315"/>
      <c r="AB11" s="2315"/>
      <c r="AC11" s="2315"/>
      <c r="AD11" s="2315"/>
      <c r="AE11" s="2315"/>
      <c r="AF11" s="2315"/>
      <c r="AG11" s="2315"/>
      <c r="AH11" s="2315"/>
      <c r="AI11" s="2315"/>
      <c r="AJ11" s="2315"/>
      <c r="AK11" s="2315"/>
      <c r="AL11" s="2315"/>
      <c r="AM11" s="2315"/>
      <c r="AN11" s="2315"/>
      <c r="AO11" s="2315"/>
      <c r="AP11" s="2315"/>
      <c r="AQ11" s="2315"/>
    </row>
    <row r="12" spans="1:43">
      <c r="A12" s="2360"/>
      <c r="B12" s="2344"/>
      <c r="C12" s="2315"/>
      <c r="D12" s="2325"/>
      <c r="E12" s="2326"/>
      <c r="F12" s="2315"/>
      <c r="G12" s="2315"/>
      <c r="H12" s="2315"/>
      <c r="I12" s="2315"/>
      <c r="J12" s="2315"/>
      <c r="K12" s="2315"/>
      <c r="L12" s="2315"/>
      <c r="M12" s="2315"/>
      <c r="N12" s="2315"/>
      <c r="O12" s="2315"/>
      <c r="P12" s="2315"/>
      <c r="Q12" s="2315"/>
      <c r="R12" s="2315"/>
      <c r="S12" s="2315"/>
      <c r="T12" s="2315"/>
      <c r="U12" s="2315"/>
      <c r="V12" s="2315"/>
      <c r="W12" s="2315"/>
      <c r="X12" s="2315"/>
      <c r="Y12" s="2315"/>
      <c r="Z12" s="2315"/>
      <c r="AA12" s="2315"/>
      <c r="AB12" s="2315"/>
      <c r="AC12" s="2315"/>
      <c r="AD12" s="2315"/>
      <c r="AE12" s="2315"/>
      <c r="AF12" s="2315"/>
      <c r="AG12" s="2315"/>
      <c r="AH12" s="2315"/>
      <c r="AI12" s="2315"/>
      <c r="AJ12" s="2315"/>
      <c r="AK12" s="2315"/>
      <c r="AL12" s="2315"/>
      <c r="AM12" s="2315"/>
      <c r="AN12" s="2315"/>
      <c r="AO12" s="2315"/>
      <c r="AP12" s="2315"/>
      <c r="AQ12" s="2315"/>
    </row>
    <row r="13" spans="1:43">
      <c r="A13" s="2325"/>
      <c r="B13" s="2326"/>
      <c r="C13" s="2315"/>
      <c r="D13" s="2325"/>
      <c r="E13" s="2326"/>
      <c r="F13" s="2315"/>
      <c r="G13" s="2315"/>
      <c r="H13" s="2315"/>
      <c r="I13" s="2315"/>
      <c r="J13" s="2315"/>
      <c r="K13" s="2315"/>
      <c r="L13" s="2315"/>
      <c r="M13" s="2315"/>
      <c r="N13" s="2315"/>
      <c r="O13" s="2315"/>
      <c r="P13" s="2315"/>
      <c r="Q13" s="2315"/>
      <c r="R13" s="2315"/>
      <c r="S13" s="2315"/>
      <c r="T13" s="2315"/>
      <c r="U13" s="2315"/>
      <c r="V13" s="2315"/>
      <c r="W13" s="2315"/>
      <c r="X13" s="2315"/>
      <c r="Y13" s="2315"/>
      <c r="Z13" s="2315"/>
      <c r="AA13" s="2315"/>
      <c r="AB13" s="2315"/>
      <c r="AC13" s="2315"/>
      <c r="AD13" s="2315"/>
      <c r="AE13" s="2315"/>
      <c r="AF13" s="2315"/>
      <c r="AG13" s="2315"/>
      <c r="AH13" s="2315"/>
      <c r="AI13" s="2315"/>
      <c r="AJ13" s="2315"/>
      <c r="AK13" s="2315"/>
      <c r="AL13" s="2315"/>
      <c r="AM13" s="2315"/>
      <c r="AN13" s="2315"/>
      <c r="AO13" s="2315"/>
      <c r="AP13" s="2315"/>
      <c r="AQ13" s="2315"/>
    </row>
    <row r="14" spans="1:43">
      <c r="A14" s="2325"/>
      <c r="B14" s="2326"/>
      <c r="C14" s="2315"/>
      <c r="D14" s="2325"/>
      <c r="E14" s="2326"/>
      <c r="F14" s="2315"/>
      <c r="G14" s="2315"/>
      <c r="H14" s="2315"/>
      <c r="I14" s="2315"/>
      <c r="J14" s="2315"/>
      <c r="K14" s="2315"/>
      <c r="L14" s="2315"/>
      <c r="M14" s="2315"/>
      <c r="N14" s="2315"/>
      <c r="O14" s="2315"/>
      <c r="P14" s="2315"/>
      <c r="Q14" s="2315"/>
      <c r="R14" s="2315"/>
      <c r="S14" s="2315"/>
      <c r="T14" s="2315"/>
      <c r="U14" s="2315"/>
      <c r="V14" s="2315"/>
      <c r="W14" s="2315"/>
      <c r="X14" s="2315"/>
      <c r="Y14" s="2315"/>
      <c r="Z14" s="2315"/>
      <c r="AA14" s="2315"/>
      <c r="AB14" s="2315"/>
      <c r="AC14" s="2315"/>
      <c r="AD14" s="2315"/>
      <c r="AE14" s="2315"/>
      <c r="AF14" s="2315"/>
      <c r="AG14" s="2315"/>
      <c r="AH14" s="2315"/>
      <c r="AI14" s="2315"/>
      <c r="AJ14" s="2315"/>
      <c r="AK14" s="2315"/>
      <c r="AL14" s="2315"/>
      <c r="AM14" s="2315"/>
      <c r="AN14" s="2315"/>
      <c r="AO14" s="2315"/>
      <c r="AP14" s="2315"/>
      <c r="AQ14" s="2315"/>
    </row>
    <row r="15" spans="1:43">
      <c r="A15" s="2325"/>
      <c r="B15" s="2326"/>
      <c r="C15" s="2315"/>
      <c r="D15" s="2325"/>
      <c r="E15" s="2326"/>
      <c r="F15" s="2315"/>
      <c r="G15" s="2315"/>
      <c r="H15" s="2315"/>
      <c r="I15" s="2315"/>
      <c r="J15" s="2315"/>
      <c r="K15" s="2315"/>
      <c r="L15" s="2315"/>
      <c r="M15" s="2315"/>
      <c r="N15" s="2315"/>
      <c r="O15" s="2315"/>
      <c r="P15" s="2315"/>
      <c r="Q15" s="2315"/>
      <c r="R15" s="2315"/>
      <c r="S15" s="2315"/>
      <c r="T15" s="2315"/>
      <c r="U15" s="2315"/>
      <c r="V15" s="2315"/>
      <c r="W15" s="2315"/>
      <c r="X15" s="2315"/>
      <c r="Y15" s="2315"/>
      <c r="Z15" s="2315"/>
      <c r="AA15" s="2315"/>
      <c r="AB15" s="2315"/>
      <c r="AC15" s="2315"/>
      <c r="AD15" s="2315"/>
      <c r="AE15" s="2315"/>
      <c r="AF15" s="2315"/>
      <c r="AG15" s="2315"/>
      <c r="AH15" s="2315"/>
      <c r="AI15" s="2315"/>
      <c r="AJ15" s="2315"/>
      <c r="AK15" s="2315"/>
      <c r="AL15" s="2315"/>
      <c r="AM15" s="2315"/>
      <c r="AN15" s="2315"/>
      <c r="AO15" s="2315"/>
      <c r="AP15" s="2315"/>
      <c r="AQ15" s="2315"/>
    </row>
    <row r="16" spans="1:43">
      <c r="A16" s="2327"/>
      <c r="B16" s="2326"/>
      <c r="C16" s="2315"/>
      <c r="D16" s="2325"/>
      <c r="E16" s="2326"/>
      <c r="F16" s="2315"/>
      <c r="G16" s="2315"/>
      <c r="H16" s="2315"/>
      <c r="I16" s="2315"/>
      <c r="J16" s="2315"/>
      <c r="K16" s="2315"/>
      <c r="L16" s="2315"/>
      <c r="M16" s="2315"/>
      <c r="N16" s="2315"/>
      <c r="O16" s="2315"/>
      <c r="P16" s="2315"/>
      <c r="Q16" s="2315"/>
      <c r="R16" s="2315"/>
      <c r="S16" s="2315"/>
      <c r="T16" s="2315"/>
      <c r="U16" s="2315"/>
      <c r="V16" s="2315"/>
      <c r="W16" s="2315"/>
      <c r="X16" s="2315"/>
      <c r="Y16" s="2315"/>
      <c r="Z16" s="2315"/>
      <c r="AA16" s="2315"/>
      <c r="AB16" s="2315"/>
      <c r="AC16" s="2315"/>
      <c r="AD16" s="2315"/>
      <c r="AE16" s="2315"/>
      <c r="AF16" s="2315"/>
      <c r="AG16" s="2315"/>
      <c r="AH16" s="2315"/>
      <c r="AI16" s="2315"/>
      <c r="AJ16" s="2315"/>
      <c r="AK16" s="2315"/>
      <c r="AL16" s="2315"/>
      <c r="AM16" s="2315"/>
      <c r="AN16" s="2315"/>
      <c r="AO16" s="2315"/>
      <c r="AP16" s="2315"/>
      <c r="AQ16" s="2315"/>
    </row>
    <row r="17" spans="1:43">
      <c r="A17" s="394" t="s">
        <v>3514</v>
      </c>
      <c r="B17" s="2322">
        <f>SUM(B18:B22)</f>
        <v>0</v>
      </c>
      <c r="C17" s="2315"/>
      <c r="D17" s="415" t="s">
        <v>3515</v>
      </c>
      <c r="E17" s="2321">
        <f>SUM(E18:E22)</f>
        <v>309000</v>
      </c>
      <c r="F17" s="2315"/>
      <c r="G17" s="2315"/>
      <c r="H17" s="2315"/>
      <c r="I17" s="2315"/>
      <c r="J17" s="2315"/>
      <c r="K17" s="2315"/>
      <c r="L17" s="2315"/>
      <c r="M17" s="2315"/>
      <c r="N17" s="2315"/>
      <c r="O17" s="2315"/>
      <c r="P17" s="2315"/>
      <c r="Q17" s="2315"/>
      <c r="R17" s="2315"/>
      <c r="S17" s="2315"/>
      <c r="T17" s="2315"/>
      <c r="U17" s="2315"/>
      <c r="V17" s="2315"/>
      <c r="W17" s="2315"/>
      <c r="X17" s="2315"/>
      <c r="Y17" s="2315"/>
      <c r="Z17" s="2315"/>
      <c r="AA17" s="2315"/>
      <c r="AB17" s="2315"/>
      <c r="AC17" s="2315"/>
      <c r="AD17" s="2315"/>
      <c r="AE17" s="2315"/>
      <c r="AF17" s="2315"/>
      <c r="AG17" s="2315"/>
      <c r="AH17" s="2315"/>
      <c r="AI17" s="2315"/>
      <c r="AJ17" s="2315"/>
      <c r="AK17" s="2315"/>
      <c r="AL17" s="2315"/>
      <c r="AM17" s="2315"/>
      <c r="AN17" s="2315"/>
      <c r="AO17" s="2315"/>
      <c r="AP17" s="2315"/>
      <c r="AQ17" s="2315"/>
    </row>
    <row r="18" spans="1:43">
      <c r="A18" s="2360"/>
      <c r="B18" s="2344"/>
      <c r="C18" s="2315"/>
      <c r="D18" s="2318" t="s">
        <v>3516</v>
      </c>
      <c r="E18" s="2326">
        <v>309000</v>
      </c>
      <c r="F18" s="2315"/>
      <c r="G18" s="2315"/>
      <c r="H18" s="2315"/>
      <c r="I18" s="2315"/>
      <c r="J18" s="2315"/>
      <c r="K18" s="2315"/>
      <c r="L18" s="2315"/>
      <c r="M18" s="2315"/>
      <c r="N18" s="2315"/>
      <c r="O18" s="2315"/>
      <c r="P18" s="2315"/>
      <c r="Q18" s="2315"/>
      <c r="R18" s="2315"/>
      <c r="S18" s="2315"/>
      <c r="T18" s="2315"/>
      <c r="U18" s="2315"/>
      <c r="V18" s="2315"/>
      <c r="W18" s="2315"/>
      <c r="X18" s="2315"/>
      <c r="Y18" s="2315"/>
      <c r="Z18" s="2315"/>
      <c r="AA18" s="2315"/>
      <c r="AB18" s="2315"/>
      <c r="AC18" s="2315"/>
      <c r="AD18" s="2315"/>
      <c r="AE18" s="2315"/>
      <c r="AF18" s="2315"/>
      <c r="AG18" s="2315"/>
      <c r="AH18" s="2315"/>
      <c r="AI18" s="2315"/>
      <c r="AJ18" s="2315"/>
      <c r="AK18" s="2315"/>
      <c r="AL18" s="2315"/>
      <c r="AM18" s="2315"/>
      <c r="AN18" s="2315"/>
      <c r="AO18" s="2315"/>
      <c r="AP18" s="2315"/>
      <c r="AQ18" s="2315"/>
    </row>
    <row r="19" spans="1:43">
      <c r="A19" s="2325"/>
      <c r="B19" s="2326"/>
      <c r="C19" s="2315"/>
      <c r="D19" s="2325"/>
      <c r="E19" s="2326"/>
      <c r="F19" s="2315"/>
      <c r="G19" s="2315"/>
      <c r="H19" s="2315"/>
      <c r="I19" s="2315"/>
      <c r="J19" s="2315"/>
      <c r="K19" s="2315"/>
      <c r="L19" s="2315"/>
      <c r="M19" s="2315"/>
      <c r="N19" s="2315"/>
      <c r="O19" s="2315"/>
      <c r="P19" s="2315"/>
      <c r="Q19" s="2315"/>
      <c r="R19" s="2315"/>
      <c r="S19" s="2315"/>
      <c r="T19" s="2315"/>
      <c r="U19" s="2315"/>
      <c r="V19" s="2315"/>
      <c r="W19" s="2315"/>
      <c r="X19" s="2315"/>
      <c r="Y19" s="2315"/>
      <c r="Z19" s="2315"/>
      <c r="AA19" s="2315"/>
      <c r="AB19" s="2315"/>
      <c r="AC19" s="2315"/>
      <c r="AD19" s="2315"/>
      <c r="AE19" s="2315"/>
      <c r="AF19" s="2315"/>
      <c r="AG19" s="2315"/>
      <c r="AH19" s="2315"/>
      <c r="AI19" s="2315"/>
      <c r="AJ19" s="2315"/>
      <c r="AK19" s="2315"/>
      <c r="AL19" s="2315"/>
      <c r="AM19" s="2315"/>
      <c r="AN19" s="2315"/>
      <c r="AO19" s="2315"/>
      <c r="AP19" s="2315"/>
      <c r="AQ19" s="2315"/>
    </row>
    <row r="20" spans="1:43">
      <c r="A20" s="2325"/>
      <c r="B20" s="2326"/>
      <c r="C20" s="2315"/>
      <c r="D20" s="2325"/>
      <c r="E20" s="2326"/>
      <c r="F20" s="2315"/>
      <c r="G20" s="2315"/>
      <c r="H20" s="2315"/>
      <c r="I20" s="2315"/>
      <c r="J20" s="2315"/>
      <c r="K20" s="2315"/>
      <c r="L20" s="2315"/>
      <c r="M20" s="2315"/>
      <c r="N20" s="2315"/>
      <c r="O20" s="2315"/>
      <c r="P20" s="2315"/>
      <c r="Q20" s="2315"/>
      <c r="R20" s="2315"/>
      <c r="S20" s="2315"/>
      <c r="T20" s="2315"/>
      <c r="U20" s="2315"/>
      <c r="V20" s="2315"/>
      <c r="W20" s="2315"/>
      <c r="X20" s="2315"/>
      <c r="Y20" s="2315"/>
      <c r="Z20" s="2315"/>
      <c r="AA20" s="2315"/>
      <c r="AB20" s="2315"/>
      <c r="AC20" s="2315"/>
      <c r="AD20" s="2315"/>
      <c r="AE20" s="2315"/>
      <c r="AF20" s="2315"/>
      <c r="AG20" s="2315"/>
      <c r="AH20" s="2315"/>
      <c r="AI20" s="2315"/>
      <c r="AJ20" s="2315"/>
      <c r="AK20" s="2315"/>
      <c r="AL20" s="2315"/>
      <c r="AM20" s="2315"/>
      <c r="AN20" s="2315"/>
      <c r="AO20" s="2315"/>
      <c r="AP20" s="2315"/>
      <c r="AQ20" s="2315"/>
    </row>
    <row r="21" spans="1:43">
      <c r="A21" s="2325"/>
      <c r="B21" s="2326"/>
      <c r="C21" s="2315"/>
      <c r="D21" s="2325"/>
      <c r="E21" s="2326"/>
      <c r="F21" s="2315"/>
      <c r="G21" s="2315"/>
      <c r="H21" s="2315"/>
      <c r="I21" s="2315"/>
      <c r="J21" s="2315"/>
      <c r="K21" s="2315"/>
      <c r="L21" s="2315"/>
      <c r="M21" s="2315"/>
      <c r="N21" s="2315"/>
      <c r="O21" s="2315"/>
      <c r="P21" s="2315"/>
      <c r="Q21" s="2315"/>
      <c r="R21" s="2315"/>
      <c r="S21" s="2315"/>
      <c r="T21" s="2315"/>
      <c r="U21" s="2315"/>
      <c r="V21" s="2315"/>
      <c r="W21" s="2315"/>
      <c r="X21" s="2315"/>
      <c r="Y21" s="2315"/>
      <c r="Z21" s="2315"/>
      <c r="AA21" s="2315"/>
      <c r="AB21" s="2315"/>
      <c r="AC21" s="2315"/>
      <c r="AD21" s="2315"/>
      <c r="AE21" s="2315"/>
      <c r="AF21" s="2315"/>
      <c r="AG21" s="2315"/>
      <c r="AH21" s="2315"/>
      <c r="AI21" s="2315"/>
      <c r="AJ21" s="2315"/>
      <c r="AK21" s="2315"/>
      <c r="AL21" s="2315"/>
      <c r="AM21" s="2315"/>
      <c r="AN21" s="2315"/>
      <c r="AO21" s="2315"/>
      <c r="AP21" s="2315"/>
      <c r="AQ21" s="2315"/>
    </row>
    <row r="22" spans="1:43" ht="13.5" thickBot="1">
      <c r="A22" s="2325"/>
      <c r="B22" s="2326"/>
      <c r="C22" s="2315"/>
      <c r="D22" s="2328"/>
      <c r="E22" s="2329"/>
      <c r="F22" s="2315"/>
      <c r="G22" s="2315"/>
      <c r="H22" s="2315"/>
      <c r="I22" s="2315"/>
      <c r="J22" s="2315"/>
      <c r="K22" s="2315"/>
      <c r="L22" s="2315"/>
      <c r="M22" s="2315"/>
      <c r="N22" s="2315"/>
      <c r="O22" s="2315"/>
      <c r="P22" s="2315"/>
      <c r="Q22" s="2315"/>
      <c r="R22" s="2315"/>
      <c r="S22" s="2315"/>
      <c r="T22" s="2315"/>
      <c r="U22" s="2315"/>
      <c r="V22" s="2315"/>
      <c r="W22" s="2315"/>
      <c r="X22" s="2315"/>
      <c r="Y22" s="2315"/>
      <c r="Z22" s="2315"/>
      <c r="AA22" s="2315"/>
      <c r="AB22" s="2315"/>
      <c r="AC22" s="2315"/>
      <c r="AD22" s="2315"/>
      <c r="AE22" s="2315"/>
      <c r="AF22" s="2315"/>
      <c r="AG22" s="2315"/>
      <c r="AH22" s="2315"/>
      <c r="AI22" s="2315"/>
      <c r="AJ22" s="2315"/>
      <c r="AK22" s="2315"/>
      <c r="AL22" s="2315"/>
      <c r="AM22" s="2315"/>
      <c r="AN22" s="2315"/>
      <c r="AO22" s="2315"/>
      <c r="AP22" s="2315"/>
      <c r="AQ22" s="2315"/>
    </row>
    <row r="23" spans="1:43">
      <c r="A23" s="415" t="s">
        <v>3517</v>
      </c>
      <c r="B23" s="2321">
        <f>SUM(B24:B28)</f>
        <v>0</v>
      </c>
      <c r="C23" s="2315"/>
      <c r="D23" s="2315"/>
      <c r="E23" s="2315"/>
      <c r="F23" s="2315"/>
      <c r="G23" s="2315"/>
      <c r="H23" s="2315"/>
      <c r="I23" s="2315"/>
      <c r="J23" s="2315"/>
      <c r="K23" s="2315"/>
      <c r="L23" s="2315"/>
      <c r="M23" s="2315"/>
      <c r="N23" s="2315"/>
      <c r="O23" s="2315"/>
      <c r="P23" s="2315"/>
      <c r="Q23" s="2315"/>
      <c r="R23" s="2315"/>
      <c r="S23" s="2315"/>
      <c r="T23" s="2315"/>
      <c r="U23" s="2315"/>
      <c r="V23" s="2315"/>
      <c r="W23" s="2315"/>
      <c r="X23" s="2315"/>
      <c r="Y23" s="2315"/>
      <c r="Z23" s="2315"/>
      <c r="AA23" s="2315"/>
      <c r="AB23" s="2315"/>
      <c r="AC23" s="2315"/>
      <c r="AD23" s="2315"/>
      <c r="AE23" s="2315"/>
      <c r="AF23" s="2315"/>
      <c r="AG23" s="2315"/>
      <c r="AH23" s="2315"/>
      <c r="AI23" s="2315"/>
      <c r="AJ23" s="2315"/>
      <c r="AK23" s="2315"/>
      <c r="AL23" s="2315"/>
      <c r="AM23" s="2315"/>
      <c r="AN23" s="2315"/>
      <c r="AO23" s="2315"/>
      <c r="AP23" s="2315"/>
      <c r="AQ23" s="2315"/>
    </row>
    <row r="24" spans="1:43">
      <c r="A24" s="2360"/>
      <c r="B24" s="2344"/>
      <c r="C24" s="2315"/>
      <c r="D24" s="2315"/>
      <c r="E24" s="2315"/>
      <c r="F24" s="2315"/>
      <c r="G24" s="2315"/>
      <c r="H24" s="2315"/>
      <c r="I24" s="2315"/>
      <c r="J24" s="2315"/>
      <c r="K24" s="2315"/>
      <c r="L24" s="2315"/>
      <c r="M24" s="2315"/>
      <c r="N24" s="2315"/>
      <c r="O24" s="2315"/>
      <c r="P24" s="2315"/>
      <c r="Q24" s="2315"/>
      <c r="R24" s="2315"/>
      <c r="S24" s="2315"/>
      <c r="T24" s="2315"/>
      <c r="U24" s="2315"/>
      <c r="V24" s="2315"/>
      <c r="W24" s="2315"/>
      <c r="X24" s="2315"/>
      <c r="Y24" s="2315"/>
      <c r="Z24" s="2315"/>
      <c r="AA24" s="2315"/>
      <c r="AB24" s="2315"/>
      <c r="AC24" s="2315"/>
      <c r="AD24" s="2315"/>
      <c r="AE24" s="2315"/>
      <c r="AF24" s="2315"/>
      <c r="AG24" s="2315"/>
      <c r="AH24" s="2315"/>
      <c r="AI24" s="2315"/>
      <c r="AJ24" s="2315"/>
      <c r="AK24" s="2315"/>
      <c r="AL24" s="2315"/>
      <c r="AM24" s="2315"/>
      <c r="AN24" s="2315"/>
      <c r="AO24" s="2315"/>
      <c r="AP24" s="2315"/>
      <c r="AQ24" s="2315"/>
    </row>
    <row r="25" spans="1:43">
      <c r="A25" s="2325"/>
      <c r="B25" s="2326"/>
      <c r="C25" s="2315"/>
      <c r="D25" s="2315"/>
      <c r="E25" s="2315"/>
      <c r="F25" s="2315"/>
      <c r="G25" s="2315"/>
      <c r="H25" s="2315"/>
      <c r="I25" s="2315"/>
      <c r="J25" s="2315"/>
      <c r="K25" s="2315"/>
      <c r="L25" s="2315"/>
      <c r="M25" s="2315"/>
      <c r="N25" s="2315"/>
      <c r="O25" s="2315"/>
      <c r="P25" s="2315"/>
      <c r="Q25" s="2315"/>
      <c r="R25" s="2315"/>
      <c r="S25" s="2315"/>
      <c r="T25" s="2315"/>
      <c r="U25" s="2315"/>
      <c r="V25" s="2315"/>
      <c r="W25" s="2315"/>
      <c r="X25" s="2315"/>
      <c r="Y25" s="2315"/>
      <c r="Z25" s="2315"/>
      <c r="AA25" s="2315"/>
      <c r="AB25" s="2315"/>
      <c r="AC25" s="2315"/>
      <c r="AD25" s="2315"/>
      <c r="AE25" s="2315"/>
      <c r="AF25" s="2315"/>
      <c r="AG25" s="2315"/>
      <c r="AH25" s="2315"/>
      <c r="AI25" s="2315"/>
      <c r="AJ25" s="2315"/>
      <c r="AK25" s="2315"/>
      <c r="AL25" s="2315"/>
      <c r="AM25" s="2315"/>
      <c r="AN25" s="2315"/>
      <c r="AO25" s="2315"/>
      <c r="AP25" s="2315"/>
      <c r="AQ25" s="2315"/>
    </row>
    <row r="26" spans="1:43">
      <c r="A26" s="2325"/>
      <c r="B26" s="2326"/>
      <c r="C26" s="2315"/>
      <c r="D26" s="2315"/>
      <c r="E26" s="2315"/>
      <c r="F26" s="2315"/>
      <c r="G26" s="2315"/>
      <c r="H26" s="2315"/>
      <c r="I26" s="2315"/>
      <c r="J26" s="2315"/>
      <c r="K26" s="2315"/>
      <c r="L26" s="2315"/>
      <c r="M26" s="2315"/>
      <c r="N26" s="2315"/>
      <c r="O26" s="2315"/>
      <c r="P26" s="2315"/>
      <c r="Q26" s="2315"/>
      <c r="R26" s="2315"/>
      <c r="S26" s="2315"/>
      <c r="T26" s="2315"/>
      <c r="U26" s="2315"/>
      <c r="V26" s="2315"/>
      <c r="W26" s="2315"/>
      <c r="X26" s="2315"/>
      <c r="Y26" s="2315"/>
      <c r="Z26" s="2315"/>
      <c r="AA26" s="2315"/>
      <c r="AB26" s="2315"/>
      <c r="AC26" s="2315"/>
      <c r="AD26" s="2315"/>
      <c r="AE26" s="2315"/>
      <c r="AF26" s="2315"/>
      <c r="AG26" s="2315"/>
      <c r="AH26" s="2315"/>
      <c r="AI26" s="2315"/>
      <c r="AJ26" s="2315"/>
      <c r="AK26" s="2315"/>
      <c r="AL26" s="2315"/>
      <c r="AM26" s="2315"/>
      <c r="AN26" s="2315"/>
      <c r="AO26" s="2315"/>
      <c r="AP26" s="2315"/>
      <c r="AQ26" s="2315"/>
    </row>
    <row r="27" spans="1:43">
      <c r="A27" s="2325"/>
      <c r="B27" s="2326"/>
      <c r="C27" s="2315"/>
      <c r="D27" s="2315"/>
      <c r="E27" s="2315"/>
      <c r="F27" s="2315"/>
      <c r="G27" s="2315"/>
      <c r="H27" s="2315"/>
      <c r="I27" s="2315"/>
      <c r="J27" s="2315"/>
      <c r="K27" s="2315"/>
      <c r="L27" s="2315"/>
      <c r="M27" s="2315"/>
      <c r="N27" s="2315"/>
      <c r="O27" s="2315"/>
      <c r="P27" s="2315"/>
      <c r="Q27" s="2315"/>
      <c r="R27" s="2315"/>
      <c r="S27" s="2315"/>
      <c r="T27" s="2315"/>
      <c r="U27" s="2315"/>
      <c r="V27" s="2315"/>
      <c r="W27" s="2315"/>
      <c r="X27" s="2315"/>
      <c r="Y27" s="2315"/>
      <c r="Z27" s="2315"/>
      <c r="AA27" s="2315"/>
      <c r="AB27" s="2315"/>
      <c r="AC27" s="2315"/>
      <c r="AD27" s="2315"/>
      <c r="AE27" s="2315"/>
      <c r="AF27" s="2315"/>
      <c r="AG27" s="2315"/>
      <c r="AH27" s="2315"/>
      <c r="AI27" s="2315"/>
      <c r="AJ27" s="2315"/>
      <c r="AK27" s="2315"/>
      <c r="AL27" s="2315"/>
      <c r="AM27" s="2315"/>
      <c r="AN27" s="2315"/>
      <c r="AO27" s="2315"/>
      <c r="AP27" s="2315"/>
      <c r="AQ27" s="2315"/>
    </row>
    <row r="28" spans="1:43">
      <c r="A28" s="2325"/>
      <c r="B28" s="2326"/>
      <c r="C28" s="2315"/>
      <c r="D28" s="2315"/>
      <c r="E28" s="2315"/>
      <c r="F28" s="2315"/>
      <c r="G28" s="2315"/>
      <c r="H28" s="2315"/>
      <c r="I28" s="2315"/>
      <c r="J28" s="2315"/>
      <c r="K28" s="2315"/>
      <c r="L28" s="2315"/>
      <c r="M28" s="2315"/>
      <c r="N28" s="2315"/>
      <c r="O28" s="2315"/>
      <c r="P28" s="2315"/>
      <c r="Q28" s="2315"/>
      <c r="R28" s="2315"/>
      <c r="S28" s="2315"/>
      <c r="T28" s="2315"/>
      <c r="U28" s="2315"/>
      <c r="V28" s="2315"/>
      <c r="W28" s="2315"/>
      <c r="X28" s="2315"/>
      <c r="Y28" s="2315"/>
      <c r="Z28" s="2315"/>
      <c r="AA28" s="2315"/>
      <c r="AB28" s="2315"/>
      <c r="AC28" s="2315"/>
      <c r="AD28" s="2315"/>
      <c r="AE28" s="2315"/>
      <c r="AF28" s="2315"/>
      <c r="AG28" s="2315"/>
      <c r="AH28" s="2315"/>
      <c r="AI28" s="2315"/>
      <c r="AJ28" s="2315"/>
      <c r="AK28" s="2315"/>
      <c r="AL28" s="2315"/>
      <c r="AM28" s="2315"/>
      <c r="AN28" s="2315"/>
      <c r="AO28" s="2315"/>
      <c r="AP28" s="2315"/>
      <c r="AQ28" s="2315"/>
    </row>
    <row r="29" spans="1:43">
      <c r="A29" s="415" t="s">
        <v>3518</v>
      </c>
      <c r="B29" s="2321">
        <f>SUM(B30:B33)</f>
        <v>0</v>
      </c>
      <c r="C29" s="2315"/>
      <c r="D29" s="2315"/>
      <c r="E29" s="2315"/>
      <c r="F29" s="2315"/>
      <c r="G29" s="2315"/>
      <c r="H29" s="2315"/>
      <c r="I29" s="2315"/>
      <c r="J29" s="2315"/>
      <c r="K29" s="2315"/>
      <c r="L29" s="2315"/>
      <c r="M29" s="2315"/>
      <c r="N29" s="2315"/>
      <c r="O29" s="2315"/>
      <c r="P29" s="2315"/>
      <c r="Q29" s="2315"/>
      <c r="R29" s="2315"/>
      <c r="S29" s="2315"/>
      <c r="T29" s="2315"/>
      <c r="U29" s="2315"/>
      <c r="V29" s="2315"/>
      <c r="W29" s="2315"/>
      <c r="X29" s="2315"/>
      <c r="Y29" s="2315"/>
      <c r="Z29" s="2315"/>
      <c r="AA29" s="2315"/>
      <c r="AB29" s="2315"/>
      <c r="AC29" s="2315"/>
      <c r="AD29" s="2315"/>
      <c r="AE29" s="2315"/>
      <c r="AF29" s="2315"/>
      <c r="AG29" s="2315"/>
      <c r="AH29" s="2315"/>
      <c r="AI29" s="2315"/>
      <c r="AJ29" s="2315"/>
      <c r="AK29" s="2315"/>
      <c r="AL29" s="2315"/>
      <c r="AM29" s="2315"/>
      <c r="AN29" s="2315"/>
      <c r="AO29" s="2315"/>
      <c r="AP29" s="2315"/>
      <c r="AQ29" s="2315"/>
    </row>
    <row r="30" spans="1:43">
      <c r="A30" s="2325"/>
      <c r="B30" s="2326"/>
      <c r="C30" s="2315"/>
      <c r="D30" s="2315"/>
      <c r="E30" s="2315"/>
      <c r="F30" s="2315"/>
      <c r="G30" s="2315"/>
      <c r="H30" s="2315"/>
      <c r="I30" s="2315"/>
      <c r="J30" s="2315"/>
      <c r="K30" s="2315"/>
      <c r="L30" s="2315"/>
      <c r="M30" s="2315"/>
      <c r="N30" s="2315"/>
      <c r="O30" s="2315"/>
      <c r="P30" s="2315"/>
      <c r="Q30" s="2315"/>
      <c r="R30" s="2315"/>
      <c r="S30" s="2315"/>
      <c r="T30" s="2315"/>
      <c r="U30" s="2315"/>
      <c r="V30" s="2315"/>
      <c r="W30" s="2315"/>
      <c r="X30" s="2315"/>
      <c r="Y30" s="2315"/>
      <c r="Z30" s="2315"/>
      <c r="AA30" s="2315"/>
      <c r="AB30" s="2315"/>
      <c r="AC30" s="2315"/>
      <c r="AD30" s="2315"/>
      <c r="AE30" s="2315"/>
      <c r="AF30" s="2315"/>
      <c r="AG30" s="2315"/>
      <c r="AH30" s="2315"/>
      <c r="AI30" s="2315"/>
      <c r="AJ30" s="2315"/>
      <c r="AK30" s="2315"/>
      <c r="AL30" s="2315"/>
      <c r="AM30" s="2315"/>
      <c r="AN30" s="2315"/>
      <c r="AO30" s="2315"/>
      <c r="AP30" s="2315"/>
      <c r="AQ30" s="2315"/>
    </row>
    <row r="31" spans="1:43">
      <c r="A31" s="2325"/>
      <c r="B31" s="2326"/>
      <c r="C31" s="2315"/>
      <c r="D31" s="2315"/>
      <c r="E31" s="2315"/>
      <c r="F31" s="2315"/>
      <c r="G31" s="2315"/>
      <c r="H31" s="2315"/>
      <c r="I31" s="2315"/>
      <c r="J31" s="2315"/>
      <c r="K31" s="2315"/>
      <c r="L31" s="2315"/>
      <c r="M31" s="2315"/>
      <c r="N31" s="2315"/>
      <c r="O31" s="2315"/>
      <c r="P31" s="2315"/>
      <c r="Q31" s="2315"/>
      <c r="R31" s="2315"/>
      <c r="S31" s="2315"/>
      <c r="T31" s="2315"/>
      <c r="U31" s="2315"/>
      <c r="V31" s="2315"/>
      <c r="W31" s="2315"/>
      <c r="X31" s="2315"/>
      <c r="Y31" s="2315"/>
      <c r="Z31" s="2315"/>
      <c r="AA31" s="2315"/>
      <c r="AB31" s="2315"/>
      <c r="AC31" s="2315"/>
      <c r="AD31" s="2315"/>
      <c r="AE31" s="2315"/>
      <c r="AF31" s="2315"/>
      <c r="AG31" s="2315"/>
      <c r="AH31" s="2315"/>
      <c r="AI31" s="2315"/>
      <c r="AJ31" s="2315"/>
      <c r="AK31" s="2315"/>
      <c r="AL31" s="2315"/>
      <c r="AM31" s="2315"/>
      <c r="AN31" s="2315"/>
      <c r="AO31" s="2315"/>
      <c r="AP31" s="2315"/>
      <c r="AQ31" s="2315"/>
    </row>
    <row r="32" spans="1:43">
      <c r="A32" s="2325"/>
      <c r="B32" s="2326"/>
      <c r="C32" s="2315"/>
      <c r="D32" s="2315"/>
      <c r="E32" s="2315"/>
      <c r="F32" s="2315"/>
      <c r="G32" s="2315"/>
      <c r="H32" s="2315"/>
      <c r="I32" s="2315"/>
      <c r="J32" s="2315"/>
      <c r="K32" s="2315"/>
      <c r="L32" s="2315"/>
      <c r="M32" s="2315"/>
      <c r="N32" s="2315"/>
      <c r="O32" s="2315"/>
      <c r="P32" s="2315"/>
      <c r="Q32" s="2315"/>
      <c r="R32" s="2315"/>
      <c r="S32" s="2315"/>
      <c r="T32" s="2315"/>
      <c r="U32" s="2315"/>
      <c r="V32" s="2315"/>
      <c r="W32" s="2315"/>
      <c r="X32" s="2315"/>
      <c r="Y32" s="2315"/>
      <c r="Z32" s="2315"/>
      <c r="AA32" s="2315"/>
      <c r="AB32" s="2315"/>
      <c r="AC32" s="2315"/>
      <c r="AD32" s="2315"/>
      <c r="AE32" s="2315"/>
      <c r="AF32" s="2315"/>
      <c r="AG32" s="2315"/>
      <c r="AH32" s="2315"/>
      <c r="AI32" s="2315"/>
      <c r="AJ32" s="2315"/>
      <c r="AK32" s="2315"/>
      <c r="AL32" s="2315"/>
      <c r="AM32" s="2315"/>
      <c r="AN32" s="2315"/>
      <c r="AO32" s="2315"/>
      <c r="AP32" s="2315"/>
      <c r="AQ32" s="2315"/>
    </row>
    <row r="33" spans="1:43">
      <c r="A33" s="2325"/>
      <c r="B33" s="2326"/>
      <c r="C33" s="2315"/>
      <c r="D33" s="2315"/>
      <c r="E33" s="2315"/>
      <c r="F33" s="2315"/>
      <c r="G33" s="2315"/>
      <c r="H33" s="2315"/>
      <c r="I33" s="2315"/>
      <c r="J33" s="2315"/>
      <c r="K33" s="2315"/>
      <c r="L33" s="2315"/>
      <c r="M33" s="2315"/>
      <c r="N33" s="2315"/>
      <c r="O33" s="2315"/>
      <c r="P33" s="2315"/>
      <c r="Q33" s="2315"/>
      <c r="R33" s="2315"/>
      <c r="S33" s="2315"/>
      <c r="T33" s="2315"/>
      <c r="U33" s="2315"/>
      <c r="V33" s="2315"/>
      <c r="W33" s="2315"/>
      <c r="X33" s="2315"/>
      <c r="Y33" s="2315"/>
      <c r="Z33" s="2315"/>
      <c r="AA33" s="2315"/>
      <c r="AB33" s="2315"/>
      <c r="AC33" s="2315"/>
      <c r="AD33" s="2315"/>
      <c r="AE33" s="2315"/>
      <c r="AF33" s="2315"/>
      <c r="AG33" s="2315"/>
      <c r="AH33" s="2315"/>
      <c r="AI33" s="2315"/>
      <c r="AJ33" s="2315"/>
      <c r="AK33" s="2315"/>
      <c r="AL33" s="2315"/>
      <c r="AM33" s="2315"/>
      <c r="AN33" s="2315"/>
      <c r="AO33" s="2315"/>
      <c r="AP33" s="2315"/>
      <c r="AQ33" s="2315"/>
    </row>
    <row r="34" spans="1:43">
      <c r="A34" s="415" t="s">
        <v>3519</v>
      </c>
      <c r="B34" s="2321">
        <f>SUM(B35:B38)</f>
        <v>0</v>
      </c>
      <c r="C34" s="2315"/>
      <c r="D34" s="2315"/>
      <c r="E34" s="2315"/>
      <c r="F34" s="2315"/>
      <c r="G34" s="2315"/>
      <c r="H34" s="2315"/>
      <c r="I34" s="2315"/>
      <c r="J34" s="2315"/>
      <c r="K34" s="2315"/>
      <c r="L34" s="2315"/>
      <c r="M34" s="2315"/>
      <c r="N34" s="2315"/>
      <c r="O34" s="2315"/>
      <c r="P34" s="2315"/>
      <c r="Q34" s="2315"/>
      <c r="R34" s="2315"/>
      <c r="S34" s="2315"/>
      <c r="T34" s="2315"/>
      <c r="U34" s="2315"/>
      <c r="V34" s="2315"/>
      <c r="W34" s="2315"/>
      <c r="X34" s="2315"/>
      <c r="Y34" s="2315"/>
      <c r="Z34" s="2315"/>
      <c r="AA34" s="2315"/>
      <c r="AB34" s="2315"/>
      <c r="AC34" s="2315"/>
      <c r="AD34" s="2315"/>
      <c r="AE34" s="2315"/>
      <c r="AF34" s="2315"/>
      <c r="AG34" s="2315"/>
      <c r="AH34" s="2315"/>
      <c r="AI34" s="2315"/>
      <c r="AJ34" s="2315"/>
      <c r="AK34" s="2315"/>
      <c r="AL34" s="2315"/>
      <c r="AM34" s="2315"/>
      <c r="AN34" s="2315"/>
      <c r="AO34" s="2315"/>
      <c r="AP34" s="2315"/>
      <c r="AQ34" s="2315"/>
    </row>
    <row r="35" spans="1:43">
      <c r="A35" s="2325"/>
      <c r="B35" s="2326"/>
      <c r="C35" s="2315"/>
      <c r="D35" s="2315"/>
      <c r="E35" s="2315"/>
      <c r="F35" s="2315"/>
      <c r="G35" s="2315"/>
      <c r="H35" s="2315"/>
      <c r="I35" s="2315"/>
      <c r="J35" s="2315"/>
      <c r="K35" s="2315"/>
      <c r="L35" s="2315"/>
      <c r="M35" s="2315"/>
      <c r="N35" s="2315"/>
      <c r="O35" s="2315"/>
      <c r="P35" s="2315"/>
      <c r="Q35" s="2315"/>
      <c r="R35" s="2315"/>
      <c r="S35" s="2315"/>
      <c r="T35" s="2315"/>
      <c r="U35" s="2315"/>
      <c r="V35" s="2315"/>
      <c r="W35" s="2315"/>
      <c r="X35" s="2315"/>
      <c r="Y35" s="2315"/>
      <c r="Z35" s="2315"/>
      <c r="AA35" s="2315"/>
      <c r="AB35" s="2315"/>
      <c r="AC35" s="2315"/>
      <c r="AD35" s="2315"/>
      <c r="AE35" s="2315"/>
      <c r="AF35" s="2315"/>
      <c r="AG35" s="2315"/>
      <c r="AH35" s="2315"/>
      <c r="AI35" s="2315"/>
      <c r="AJ35" s="2315"/>
      <c r="AK35" s="2315"/>
      <c r="AL35" s="2315"/>
      <c r="AM35" s="2315"/>
      <c r="AN35" s="2315"/>
      <c r="AO35" s="2315"/>
      <c r="AP35" s="2315"/>
      <c r="AQ35" s="2315"/>
    </row>
    <row r="36" spans="1:43">
      <c r="A36" s="2325"/>
      <c r="B36" s="2326"/>
      <c r="C36" s="2315"/>
      <c r="D36" s="2315"/>
      <c r="E36" s="2315"/>
      <c r="F36" s="2315"/>
      <c r="G36" s="2315"/>
      <c r="H36" s="2315"/>
      <c r="I36" s="2315"/>
      <c r="J36" s="2315"/>
      <c r="K36" s="2315"/>
      <c r="L36" s="2315"/>
      <c r="M36" s="2315"/>
      <c r="N36" s="2315"/>
      <c r="O36" s="2315"/>
      <c r="P36" s="2315"/>
      <c r="Q36" s="2315"/>
      <c r="R36" s="2315"/>
      <c r="S36" s="2315"/>
      <c r="T36" s="2315"/>
      <c r="U36" s="2315"/>
      <c r="V36" s="2315"/>
      <c r="W36" s="2315"/>
      <c r="X36" s="2315"/>
      <c r="Y36" s="2315"/>
      <c r="Z36" s="2315"/>
      <c r="AA36" s="2315"/>
      <c r="AB36" s="2315"/>
      <c r="AC36" s="2315"/>
      <c r="AD36" s="2315"/>
      <c r="AE36" s="2315"/>
      <c r="AF36" s="2315"/>
      <c r="AG36" s="2315"/>
      <c r="AH36" s="2315"/>
      <c r="AI36" s="2315"/>
      <c r="AJ36" s="2315"/>
      <c r="AK36" s="2315"/>
      <c r="AL36" s="2315"/>
      <c r="AM36" s="2315"/>
      <c r="AN36" s="2315"/>
      <c r="AO36" s="2315"/>
      <c r="AP36" s="2315"/>
      <c r="AQ36" s="2315"/>
    </row>
    <row r="37" spans="1:43">
      <c r="A37" s="2325"/>
      <c r="B37" s="2326"/>
      <c r="C37" s="2315"/>
      <c r="D37" s="2315"/>
      <c r="E37" s="2315"/>
      <c r="F37" s="2315"/>
      <c r="G37" s="2315"/>
      <c r="H37" s="2315"/>
      <c r="I37" s="2315"/>
      <c r="J37" s="2315"/>
      <c r="K37" s="2315"/>
      <c r="L37" s="2315"/>
      <c r="M37" s="2315"/>
      <c r="N37" s="2315"/>
      <c r="O37" s="2315"/>
      <c r="P37" s="2315"/>
      <c r="Q37" s="2315"/>
      <c r="R37" s="2315"/>
      <c r="S37" s="2315"/>
      <c r="T37" s="2315"/>
      <c r="U37" s="2315"/>
      <c r="V37" s="2315"/>
      <c r="W37" s="2315"/>
      <c r="X37" s="2315"/>
      <c r="Y37" s="2315"/>
      <c r="Z37" s="2315"/>
      <c r="AA37" s="2315"/>
      <c r="AB37" s="2315"/>
      <c r="AC37" s="2315"/>
      <c r="AD37" s="2315"/>
      <c r="AE37" s="2315"/>
      <c r="AF37" s="2315"/>
      <c r="AG37" s="2315"/>
      <c r="AH37" s="2315"/>
      <c r="AI37" s="2315"/>
      <c r="AJ37" s="2315"/>
      <c r="AK37" s="2315"/>
      <c r="AL37" s="2315"/>
      <c r="AM37" s="2315"/>
      <c r="AN37" s="2315"/>
      <c r="AO37" s="2315"/>
      <c r="AP37" s="2315"/>
      <c r="AQ37" s="2315"/>
    </row>
    <row r="38" spans="1:43" ht="13.5" thickBot="1">
      <c r="A38" s="2328"/>
      <c r="B38" s="2329"/>
      <c r="C38" s="2315"/>
      <c r="D38" s="2315"/>
      <c r="E38" s="2315"/>
      <c r="F38" s="2315"/>
      <c r="G38" s="2315"/>
      <c r="H38" s="2315"/>
      <c r="I38" s="2315"/>
      <c r="J38" s="2315"/>
      <c r="K38" s="2315"/>
      <c r="L38" s="2315"/>
      <c r="M38" s="2315"/>
      <c r="N38" s="2315"/>
      <c r="O38" s="2315"/>
      <c r="P38" s="2315"/>
      <c r="Q38" s="2315"/>
      <c r="R38" s="2315"/>
      <c r="S38" s="2315"/>
      <c r="T38" s="2315"/>
      <c r="U38" s="2315"/>
      <c r="V38" s="2315"/>
      <c r="W38" s="2315"/>
      <c r="X38" s="2315"/>
      <c r="Y38" s="2315"/>
      <c r="Z38" s="2315"/>
      <c r="AA38" s="2315"/>
      <c r="AB38" s="2315"/>
      <c r="AC38" s="2315"/>
      <c r="AD38" s="2315"/>
      <c r="AE38" s="2315"/>
      <c r="AF38" s="2315"/>
      <c r="AG38" s="2315"/>
      <c r="AH38" s="2315"/>
      <c r="AI38" s="2315"/>
      <c r="AJ38" s="2315"/>
      <c r="AK38" s="2315"/>
      <c r="AL38" s="2315"/>
      <c r="AM38" s="2315"/>
      <c r="AN38" s="2315"/>
      <c r="AO38" s="2315"/>
      <c r="AP38" s="2315"/>
      <c r="AQ38" s="2315"/>
    </row>
    <row r="39" spans="1:43" ht="13.5" thickBot="1">
      <c r="A39" s="2315"/>
      <c r="B39" s="2315"/>
      <c r="C39" s="2315"/>
      <c r="D39" s="2315"/>
      <c r="E39" s="2315"/>
      <c r="F39" s="2315"/>
      <c r="G39" s="2315"/>
      <c r="H39" s="2315"/>
      <c r="I39" s="2315"/>
      <c r="J39" s="2315"/>
      <c r="K39" s="2315"/>
      <c r="L39" s="2315"/>
      <c r="M39" s="2315"/>
      <c r="N39" s="2315"/>
      <c r="O39" s="2315"/>
      <c r="P39" s="2315"/>
      <c r="Q39" s="2315"/>
      <c r="R39" s="2315"/>
      <c r="S39" s="2315"/>
      <c r="T39" s="2315"/>
      <c r="U39" s="2315"/>
      <c r="V39" s="2315"/>
      <c r="W39" s="2315"/>
      <c r="X39" s="2315"/>
      <c r="Y39" s="2315"/>
      <c r="Z39" s="2315"/>
      <c r="AA39" s="2315"/>
      <c r="AB39" s="2315"/>
      <c r="AC39" s="2315"/>
      <c r="AD39" s="2315"/>
      <c r="AE39" s="2315"/>
      <c r="AF39" s="2315"/>
      <c r="AG39" s="2315"/>
      <c r="AH39" s="2315"/>
      <c r="AI39" s="2315"/>
      <c r="AJ39" s="2315"/>
      <c r="AK39" s="2315"/>
      <c r="AL39" s="2315"/>
      <c r="AM39" s="2315"/>
      <c r="AN39" s="2315"/>
      <c r="AO39" s="2315"/>
      <c r="AP39" s="2315"/>
      <c r="AQ39" s="2315"/>
    </row>
    <row r="40" spans="1:43" ht="13.5" thickBot="1">
      <c r="A40" s="2366" t="s">
        <v>3117</v>
      </c>
      <c r="B40" s="2367" t="s">
        <v>3445</v>
      </c>
      <c r="C40" s="2315"/>
      <c r="D40" s="2315"/>
      <c r="E40" s="2315"/>
      <c r="F40" s="2315"/>
      <c r="G40" s="2315"/>
      <c r="H40" s="2315"/>
      <c r="I40" s="2315"/>
      <c r="J40" s="2315"/>
      <c r="K40" s="2315"/>
      <c r="L40" s="2315"/>
      <c r="M40" s="2315"/>
      <c r="N40" s="2315"/>
      <c r="O40" s="2315"/>
      <c r="P40" s="2315"/>
      <c r="Q40" s="2315"/>
      <c r="R40" s="2315"/>
      <c r="S40" s="2315"/>
      <c r="T40" s="2315"/>
      <c r="U40" s="2315"/>
      <c r="V40" s="2315"/>
      <c r="W40" s="2315"/>
      <c r="X40" s="2315"/>
      <c r="Y40" s="2315"/>
      <c r="Z40" s="2315"/>
      <c r="AA40" s="2315"/>
      <c r="AB40" s="2315"/>
      <c r="AC40" s="2315"/>
      <c r="AD40" s="2315"/>
      <c r="AE40" s="2315"/>
      <c r="AF40" s="2315"/>
      <c r="AG40" s="2315"/>
      <c r="AH40" s="2315"/>
      <c r="AI40" s="2315"/>
      <c r="AJ40" s="2315"/>
      <c r="AK40" s="2315"/>
      <c r="AL40" s="2315"/>
      <c r="AM40" s="2315"/>
      <c r="AN40" s="2315"/>
      <c r="AO40" s="2315"/>
      <c r="AP40" s="2315"/>
      <c r="AQ40" s="2315"/>
    </row>
    <row r="41" spans="1:43">
      <c r="A41" s="2319" t="s">
        <v>3446</v>
      </c>
      <c r="B41" s="2320"/>
      <c r="C41" s="2315"/>
      <c r="D41" s="2315"/>
      <c r="E41" s="2315"/>
      <c r="F41" s="2315"/>
      <c r="G41" s="2315"/>
      <c r="H41" s="2315"/>
      <c r="I41" s="2315"/>
      <c r="J41" s="2315"/>
      <c r="K41" s="2315"/>
      <c r="L41" s="2315"/>
      <c r="M41" s="2315"/>
      <c r="N41" s="2315"/>
      <c r="O41" s="2315"/>
      <c r="P41" s="2315"/>
      <c r="Q41" s="2315"/>
      <c r="R41" s="2315"/>
      <c r="S41" s="2315"/>
      <c r="T41" s="2315"/>
      <c r="U41" s="2315"/>
      <c r="V41" s="2315"/>
      <c r="W41" s="2315"/>
      <c r="X41" s="2315"/>
      <c r="Y41" s="2315"/>
      <c r="Z41" s="2315"/>
      <c r="AA41" s="2315"/>
      <c r="AB41" s="2315"/>
      <c r="AC41" s="2315"/>
      <c r="AD41" s="2315"/>
      <c r="AE41" s="2315"/>
      <c r="AF41" s="2315"/>
      <c r="AG41" s="2315"/>
      <c r="AH41" s="2315"/>
      <c r="AI41" s="2315"/>
      <c r="AJ41" s="2315"/>
      <c r="AK41" s="2315"/>
      <c r="AL41" s="2315"/>
      <c r="AM41" s="2315"/>
      <c r="AN41" s="2315"/>
      <c r="AO41" s="2315"/>
      <c r="AP41" s="2315"/>
      <c r="AQ41" s="2315"/>
    </row>
    <row r="42" spans="1:43">
      <c r="A42" s="2368" t="s">
        <v>3520</v>
      </c>
      <c r="B42" s="2321">
        <f>SUM(B43:B46)</f>
        <v>0</v>
      </c>
      <c r="C42" s="2315"/>
      <c r="D42" s="2315"/>
      <c r="E42" s="2315"/>
      <c r="F42" s="2315"/>
      <c r="G42" s="2315"/>
      <c r="H42" s="2315"/>
      <c r="I42" s="2315"/>
      <c r="J42" s="2315"/>
      <c r="K42" s="2315"/>
      <c r="L42" s="2315"/>
      <c r="M42" s="2315"/>
      <c r="N42" s="2315"/>
      <c r="O42" s="2315"/>
      <c r="P42" s="2315"/>
      <c r="Q42" s="2315"/>
      <c r="R42" s="2315"/>
      <c r="S42" s="2315"/>
      <c r="T42" s="2315"/>
      <c r="U42" s="2315"/>
      <c r="V42" s="2315"/>
      <c r="W42" s="2315"/>
      <c r="X42" s="2315"/>
      <c r="Y42" s="2315"/>
      <c r="Z42" s="2315"/>
      <c r="AA42" s="2315"/>
      <c r="AB42" s="2315"/>
      <c r="AC42" s="2315"/>
      <c r="AD42" s="2315"/>
      <c r="AE42" s="2315"/>
      <c r="AF42" s="2315"/>
      <c r="AG42" s="2315"/>
      <c r="AH42" s="2315"/>
      <c r="AI42" s="2315"/>
      <c r="AJ42" s="2315"/>
      <c r="AK42" s="2315"/>
      <c r="AL42" s="2315"/>
      <c r="AM42" s="2315"/>
      <c r="AN42" s="2315"/>
      <c r="AO42" s="2315"/>
      <c r="AP42" s="2315"/>
      <c r="AQ42" s="2315"/>
    </row>
    <row r="43" spans="1:43">
      <c r="A43" s="2325"/>
      <c r="B43" s="2369"/>
      <c r="C43" s="2315"/>
      <c r="D43" s="2315"/>
      <c r="E43" s="2315"/>
      <c r="F43" s="2315"/>
      <c r="G43" s="2315"/>
      <c r="H43" s="2315"/>
      <c r="I43" s="2315"/>
      <c r="J43" s="2315"/>
      <c r="K43" s="2315"/>
      <c r="L43" s="2315"/>
      <c r="M43" s="2315"/>
      <c r="N43" s="2315"/>
      <c r="O43" s="2315"/>
      <c r="P43" s="2315"/>
      <c r="Q43" s="2315"/>
      <c r="R43" s="2315"/>
      <c r="S43" s="2315"/>
      <c r="T43" s="2315"/>
      <c r="U43" s="2315"/>
      <c r="V43" s="2315"/>
      <c r="W43" s="2315"/>
      <c r="X43" s="2315"/>
      <c r="Y43" s="2315"/>
      <c r="Z43" s="2315"/>
      <c r="AA43" s="2315"/>
      <c r="AB43" s="2315"/>
      <c r="AC43" s="2315"/>
      <c r="AD43" s="2315"/>
      <c r="AE43" s="2315"/>
      <c r="AF43" s="2315"/>
      <c r="AG43" s="2315"/>
      <c r="AH43" s="2315"/>
      <c r="AI43" s="2315"/>
      <c r="AJ43" s="2315"/>
      <c r="AK43" s="2315"/>
      <c r="AL43" s="2315"/>
      <c r="AM43" s="2315"/>
      <c r="AN43" s="2315"/>
      <c r="AO43" s="2315"/>
      <c r="AP43" s="2315"/>
      <c r="AQ43" s="2315"/>
    </row>
    <row r="44" spans="1:43">
      <c r="A44" s="2325"/>
      <c r="B44" s="2369"/>
      <c r="C44" s="2315"/>
      <c r="D44" s="2315"/>
      <c r="E44" s="2315"/>
      <c r="F44" s="2315"/>
      <c r="G44" s="2315"/>
      <c r="H44" s="2315"/>
      <c r="I44" s="2315"/>
      <c r="J44" s="2315"/>
      <c r="K44" s="2315"/>
      <c r="L44" s="2315"/>
      <c r="M44" s="2315"/>
      <c r="N44" s="2315"/>
      <c r="O44" s="2315"/>
      <c r="P44" s="2315"/>
      <c r="Q44" s="2315"/>
      <c r="R44" s="2315"/>
      <c r="S44" s="2315"/>
      <c r="T44" s="2315"/>
      <c r="U44" s="2315"/>
      <c r="V44" s="2315"/>
      <c r="W44" s="2315"/>
      <c r="X44" s="2315"/>
      <c r="Y44" s="2315"/>
      <c r="Z44" s="2315"/>
      <c r="AA44" s="2315"/>
      <c r="AB44" s="2315"/>
      <c r="AC44" s="2315"/>
      <c r="AD44" s="2315"/>
      <c r="AE44" s="2315"/>
      <c r="AF44" s="2315"/>
      <c r="AG44" s="2315"/>
      <c r="AH44" s="2315"/>
      <c r="AI44" s="2315"/>
      <c r="AJ44" s="2315"/>
      <c r="AK44" s="2315"/>
      <c r="AL44" s="2315"/>
      <c r="AM44" s="2315"/>
      <c r="AN44" s="2315"/>
      <c r="AO44" s="2315"/>
      <c r="AP44" s="2315"/>
      <c r="AQ44" s="2315"/>
    </row>
    <row r="45" spans="1:43">
      <c r="A45" s="2325"/>
      <c r="B45" s="2369"/>
      <c r="C45" s="2315"/>
      <c r="D45" s="2315"/>
      <c r="E45" s="2315"/>
      <c r="F45" s="2315"/>
      <c r="G45" s="2315"/>
      <c r="H45" s="2315"/>
      <c r="I45" s="2315"/>
      <c r="J45" s="2315"/>
      <c r="K45" s="2315"/>
      <c r="L45" s="2315"/>
      <c r="M45" s="2315"/>
      <c r="N45" s="2315"/>
      <c r="O45" s="2315"/>
      <c r="P45" s="2315"/>
      <c r="Q45" s="2315"/>
      <c r="R45" s="2315"/>
      <c r="S45" s="2315"/>
      <c r="T45" s="2315"/>
      <c r="U45" s="2315"/>
      <c r="V45" s="2315"/>
      <c r="W45" s="2315"/>
      <c r="X45" s="2315"/>
      <c r="Y45" s="2315"/>
      <c r="Z45" s="2315"/>
      <c r="AA45" s="2315"/>
      <c r="AB45" s="2315"/>
      <c r="AC45" s="2315"/>
      <c r="AD45" s="2315"/>
      <c r="AE45" s="2315"/>
      <c r="AF45" s="2315"/>
      <c r="AG45" s="2315"/>
      <c r="AH45" s="2315"/>
      <c r="AI45" s="2315"/>
      <c r="AJ45" s="2315"/>
      <c r="AK45" s="2315"/>
      <c r="AL45" s="2315"/>
      <c r="AM45" s="2315"/>
      <c r="AN45" s="2315"/>
      <c r="AO45" s="2315"/>
      <c r="AP45" s="2315"/>
      <c r="AQ45" s="2315"/>
    </row>
    <row r="46" spans="1:43" ht="13.5" thickBot="1">
      <c r="A46" s="2328"/>
      <c r="B46" s="2370"/>
      <c r="C46" s="2315"/>
      <c r="D46" s="2315"/>
      <c r="E46" s="2315"/>
      <c r="F46" s="2315"/>
      <c r="G46" s="2315"/>
      <c r="H46" s="2315"/>
      <c r="I46" s="2315"/>
      <c r="J46" s="2315"/>
      <c r="K46" s="2315"/>
      <c r="L46" s="2315"/>
      <c r="M46" s="2315"/>
      <c r="N46" s="2315"/>
      <c r="O46" s="2315"/>
      <c r="P46" s="2315"/>
      <c r="Q46" s="2315"/>
      <c r="R46" s="2315"/>
      <c r="S46" s="2315"/>
      <c r="T46" s="2315"/>
      <c r="U46" s="2315"/>
      <c r="V46" s="2315"/>
      <c r="W46" s="2315"/>
      <c r="X46" s="2315"/>
      <c r="Y46" s="2315"/>
      <c r="Z46" s="2315"/>
      <c r="AA46" s="2315"/>
      <c r="AB46" s="2315"/>
      <c r="AC46" s="2315"/>
      <c r="AD46" s="2315"/>
      <c r="AE46" s="2315"/>
      <c r="AF46" s="2315"/>
      <c r="AG46" s="2315"/>
      <c r="AH46" s="2315"/>
      <c r="AI46" s="2315"/>
      <c r="AJ46" s="2315"/>
      <c r="AK46" s="2315"/>
      <c r="AL46" s="2315"/>
      <c r="AM46" s="2315"/>
      <c r="AN46" s="2315"/>
      <c r="AO46" s="2315"/>
      <c r="AP46" s="2315"/>
      <c r="AQ46" s="2315"/>
    </row>
    <row r="47" spans="1:43">
      <c r="A47" s="2319" t="s">
        <v>3476</v>
      </c>
      <c r="B47" s="2320"/>
      <c r="C47" s="2315"/>
      <c r="D47" s="2315"/>
      <c r="E47" s="2315"/>
      <c r="F47" s="2315"/>
      <c r="G47" s="2315"/>
      <c r="H47" s="2315"/>
      <c r="I47" s="2315"/>
      <c r="J47" s="2315"/>
      <c r="K47" s="2315"/>
      <c r="L47" s="2315"/>
      <c r="M47" s="2315"/>
      <c r="N47" s="2315"/>
      <c r="O47" s="2315"/>
      <c r="P47" s="2315"/>
      <c r="Q47" s="2315"/>
      <c r="R47" s="2315"/>
      <c r="S47" s="2315"/>
      <c r="T47" s="2315"/>
      <c r="U47" s="2315"/>
      <c r="V47" s="2315"/>
      <c r="W47" s="2315"/>
      <c r="X47" s="2315"/>
      <c r="Y47" s="2315"/>
      <c r="Z47" s="2315"/>
      <c r="AA47" s="2315"/>
      <c r="AB47" s="2315"/>
      <c r="AC47" s="2315"/>
      <c r="AD47" s="2315"/>
      <c r="AE47" s="2315"/>
      <c r="AF47" s="2315"/>
      <c r="AG47" s="2315"/>
      <c r="AH47" s="2315"/>
      <c r="AI47" s="2315"/>
      <c r="AJ47" s="2315"/>
      <c r="AK47" s="2315"/>
      <c r="AL47" s="2315"/>
      <c r="AM47" s="2315"/>
      <c r="AN47" s="2315"/>
      <c r="AO47" s="2315"/>
      <c r="AP47" s="2315"/>
      <c r="AQ47" s="2315"/>
    </row>
    <row r="48" spans="1:43">
      <c r="A48" s="2368" t="s">
        <v>3520</v>
      </c>
      <c r="B48" s="2321">
        <f>SUM(B49:B52)</f>
        <v>0</v>
      </c>
      <c r="C48" s="2315"/>
      <c r="D48" s="2315"/>
      <c r="E48" s="2315"/>
      <c r="F48" s="2315"/>
      <c r="G48" s="2315"/>
      <c r="H48" s="2315"/>
      <c r="I48" s="2315"/>
      <c r="J48" s="2315"/>
      <c r="K48" s="2315"/>
      <c r="L48" s="2315"/>
      <c r="M48" s="2315"/>
      <c r="N48" s="2315"/>
      <c r="O48" s="2315"/>
      <c r="P48" s="2315"/>
      <c r="Q48" s="2315"/>
      <c r="R48" s="2315"/>
      <c r="S48" s="2315"/>
      <c r="T48" s="2315"/>
      <c r="U48" s="2315"/>
      <c r="V48" s="2315"/>
      <c r="W48" s="2315"/>
      <c r="X48" s="2315"/>
      <c r="Y48" s="2315"/>
      <c r="Z48" s="2315"/>
      <c r="AA48" s="2315"/>
      <c r="AB48" s="2315"/>
      <c r="AC48" s="2315"/>
      <c r="AD48" s="2315"/>
      <c r="AE48" s="2315"/>
      <c r="AF48" s="2315"/>
      <c r="AG48" s="2315"/>
      <c r="AH48" s="2315"/>
      <c r="AI48" s="2315"/>
      <c r="AJ48" s="2315"/>
      <c r="AK48" s="2315"/>
      <c r="AL48" s="2315"/>
      <c r="AM48" s="2315"/>
      <c r="AN48" s="2315"/>
      <c r="AO48" s="2315"/>
      <c r="AP48" s="2315"/>
      <c r="AQ48" s="2315"/>
    </row>
    <row r="49" spans="1:43">
      <c r="A49" s="2325"/>
      <c r="B49" s="2326"/>
      <c r="C49" s="2315"/>
      <c r="D49" s="2315"/>
      <c r="E49" s="2315"/>
      <c r="F49" s="2315"/>
      <c r="G49" s="2315"/>
      <c r="H49" s="2315"/>
      <c r="I49" s="2315"/>
      <c r="J49" s="2315"/>
      <c r="K49" s="2315"/>
      <c r="L49" s="2315"/>
      <c r="M49" s="2315"/>
      <c r="N49" s="2315"/>
      <c r="O49" s="2315"/>
      <c r="P49" s="2315"/>
      <c r="Q49" s="2315"/>
      <c r="R49" s="2315"/>
      <c r="S49" s="2315"/>
      <c r="T49" s="2315"/>
      <c r="U49" s="2315"/>
      <c r="V49" s="2315"/>
      <c r="W49" s="2315"/>
      <c r="X49" s="2315"/>
      <c r="Y49" s="2315"/>
      <c r="Z49" s="2315"/>
      <c r="AA49" s="2315"/>
      <c r="AB49" s="2315"/>
      <c r="AC49" s="2315"/>
      <c r="AD49" s="2315"/>
      <c r="AE49" s="2315"/>
      <c r="AF49" s="2315"/>
      <c r="AG49" s="2315"/>
      <c r="AH49" s="2315"/>
      <c r="AI49" s="2315"/>
      <c r="AJ49" s="2315"/>
      <c r="AK49" s="2315"/>
      <c r="AL49" s="2315"/>
      <c r="AM49" s="2315"/>
      <c r="AN49" s="2315"/>
      <c r="AO49" s="2315"/>
      <c r="AP49" s="2315"/>
      <c r="AQ49" s="2315"/>
    </row>
    <row r="50" spans="1:43">
      <c r="A50" s="2325"/>
      <c r="B50" s="2326"/>
      <c r="C50" s="2315"/>
      <c r="D50" s="2315"/>
      <c r="E50" s="2315"/>
      <c r="F50" s="2315"/>
      <c r="G50" s="2315"/>
      <c r="H50" s="2315"/>
      <c r="I50" s="2315"/>
      <c r="J50" s="2315"/>
      <c r="K50" s="2315"/>
      <c r="L50" s="2315"/>
      <c r="M50" s="2315"/>
      <c r="N50" s="2315"/>
      <c r="O50" s="2315"/>
      <c r="P50" s="2315"/>
      <c r="Q50" s="2315"/>
      <c r="R50" s="2315"/>
      <c r="S50" s="2315"/>
      <c r="T50" s="2315"/>
      <c r="U50" s="2315"/>
      <c r="V50" s="2315"/>
      <c r="W50" s="2315"/>
      <c r="X50" s="2315"/>
      <c r="Y50" s="2315"/>
      <c r="Z50" s="2315"/>
      <c r="AA50" s="2315"/>
      <c r="AB50" s="2315"/>
      <c r="AC50" s="2315"/>
      <c r="AD50" s="2315"/>
      <c r="AE50" s="2315"/>
      <c r="AF50" s="2315"/>
      <c r="AG50" s="2315"/>
      <c r="AH50" s="2315"/>
      <c r="AI50" s="2315"/>
      <c r="AJ50" s="2315"/>
      <c r="AK50" s="2315"/>
      <c r="AL50" s="2315"/>
      <c r="AM50" s="2315"/>
      <c r="AN50" s="2315"/>
      <c r="AO50" s="2315"/>
      <c r="AP50" s="2315"/>
      <c r="AQ50" s="2315"/>
    </row>
    <row r="51" spans="1:43">
      <c r="A51" s="2325"/>
      <c r="B51" s="2326"/>
      <c r="C51" s="2315"/>
      <c r="D51" s="2315"/>
      <c r="E51" s="2315"/>
      <c r="F51" s="2315"/>
      <c r="G51" s="2315"/>
      <c r="H51" s="2315"/>
      <c r="I51" s="2315"/>
      <c r="J51" s="2315"/>
      <c r="K51" s="2315"/>
      <c r="L51" s="2315"/>
      <c r="M51" s="2315"/>
      <c r="N51" s="2315"/>
      <c r="O51" s="2315"/>
      <c r="P51" s="2315"/>
      <c r="Q51" s="2315"/>
      <c r="R51" s="2315"/>
      <c r="S51" s="2315"/>
      <c r="T51" s="2315"/>
      <c r="U51" s="2315"/>
      <c r="V51" s="2315"/>
      <c r="W51" s="2315"/>
      <c r="X51" s="2315"/>
      <c r="Y51" s="2315"/>
      <c r="Z51" s="2315"/>
      <c r="AA51" s="2315"/>
      <c r="AB51" s="2315"/>
      <c r="AC51" s="2315"/>
      <c r="AD51" s="2315"/>
      <c r="AE51" s="2315"/>
      <c r="AF51" s="2315"/>
      <c r="AG51" s="2315"/>
      <c r="AH51" s="2315"/>
      <c r="AI51" s="2315"/>
      <c r="AJ51" s="2315"/>
      <c r="AK51" s="2315"/>
      <c r="AL51" s="2315"/>
      <c r="AM51" s="2315"/>
      <c r="AN51" s="2315"/>
      <c r="AO51" s="2315"/>
      <c r="AP51" s="2315"/>
      <c r="AQ51" s="2315"/>
    </row>
    <row r="52" spans="1:43" ht="13.5" thickBot="1">
      <c r="A52" s="2328"/>
      <c r="B52" s="2329"/>
      <c r="C52" s="2315"/>
      <c r="D52" s="2315"/>
      <c r="E52" s="2315"/>
      <c r="F52" s="2315"/>
      <c r="G52" s="2315"/>
      <c r="H52" s="2315"/>
      <c r="I52" s="2315"/>
      <c r="J52" s="2315"/>
      <c r="K52" s="2315"/>
      <c r="L52" s="2315"/>
      <c r="M52" s="2315"/>
      <c r="N52" s="2315"/>
      <c r="O52" s="2315"/>
      <c r="P52" s="2315"/>
      <c r="Q52" s="2315"/>
      <c r="R52" s="2315"/>
      <c r="S52" s="2315"/>
      <c r="T52" s="2315"/>
      <c r="U52" s="2315"/>
      <c r="V52" s="2315"/>
      <c r="W52" s="2315"/>
      <c r="X52" s="2315"/>
      <c r="Y52" s="2315"/>
      <c r="Z52" s="2315"/>
      <c r="AA52" s="2315"/>
      <c r="AB52" s="2315"/>
      <c r="AC52" s="2315"/>
      <c r="AD52" s="2315"/>
      <c r="AE52" s="2315"/>
      <c r="AF52" s="2315"/>
      <c r="AG52" s="2315"/>
      <c r="AH52" s="2315"/>
      <c r="AI52" s="2315"/>
      <c r="AJ52" s="2315"/>
      <c r="AK52" s="2315"/>
      <c r="AL52" s="2315"/>
      <c r="AM52" s="2315"/>
      <c r="AN52" s="2315"/>
      <c r="AO52" s="2315"/>
      <c r="AP52" s="2315"/>
      <c r="AQ52" s="2315"/>
    </row>
    <row r="53" spans="1:43">
      <c r="A53" s="394" t="s">
        <v>3486</v>
      </c>
      <c r="B53" s="2322"/>
      <c r="C53" s="2315"/>
      <c r="D53" s="2315"/>
      <c r="E53" s="2315"/>
      <c r="F53" s="2315"/>
      <c r="G53" s="2315"/>
      <c r="H53" s="2315"/>
      <c r="I53" s="2315"/>
      <c r="J53" s="2315"/>
      <c r="K53" s="2315"/>
      <c r="L53" s="2315"/>
      <c r="M53" s="2315"/>
      <c r="N53" s="2315"/>
      <c r="O53" s="2315"/>
      <c r="P53" s="2315"/>
      <c r="Q53" s="2315"/>
      <c r="R53" s="2315"/>
      <c r="S53" s="2315"/>
      <c r="T53" s="2315"/>
      <c r="U53" s="2315"/>
      <c r="V53" s="2315"/>
      <c r="W53" s="2315"/>
      <c r="X53" s="2315"/>
      <c r="Y53" s="2315"/>
      <c r="Z53" s="2315"/>
      <c r="AA53" s="2315"/>
      <c r="AB53" s="2315"/>
      <c r="AC53" s="2315"/>
      <c r="AD53" s="2315"/>
      <c r="AE53" s="2315"/>
      <c r="AF53" s="2315"/>
      <c r="AG53" s="2315"/>
      <c r="AH53" s="2315"/>
      <c r="AI53" s="2315"/>
      <c r="AJ53" s="2315"/>
      <c r="AK53" s="2315"/>
      <c r="AL53" s="2315"/>
      <c r="AM53" s="2315"/>
      <c r="AN53" s="2315"/>
      <c r="AO53" s="2315"/>
      <c r="AP53" s="2315"/>
      <c r="AQ53" s="2315"/>
    </row>
    <row r="54" spans="1:43">
      <c r="A54" s="2368" t="s">
        <v>3520</v>
      </c>
      <c r="B54" s="2321">
        <f>SUM(B55:B58)</f>
        <v>0</v>
      </c>
      <c r="C54" s="2315"/>
      <c r="D54" s="2315"/>
      <c r="E54" s="2315"/>
      <c r="F54" s="2315"/>
      <c r="G54" s="2315"/>
      <c r="H54" s="2315"/>
      <c r="I54" s="2315"/>
      <c r="J54" s="2315"/>
      <c r="K54" s="2315"/>
      <c r="L54" s="2315"/>
      <c r="M54" s="2315"/>
      <c r="N54" s="2315"/>
      <c r="O54" s="2315"/>
      <c r="P54" s="2315"/>
      <c r="Q54" s="2315"/>
      <c r="R54" s="2315"/>
      <c r="S54" s="2315"/>
      <c r="T54" s="2315"/>
      <c r="U54" s="2315"/>
      <c r="V54" s="2315"/>
      <c r="W54" s="2315"/>
      <c r="X54" s="2315"/>
      <c r="Y54" s="2315"/>
      <c r="Z54" s="2315"/>
      <c r="AA54" s="2315"/>
      <c r="AB54" s="2315"/>
      <c r="AC54" s="2315"/>
      <c r="AD54" s="2315"/>
      <c r="AE54" s="2315"/>
      <c r="AF54" s="2315"/>
      <c r="AG54" s="2315"/>
      <c r="AH54" s="2315"/>
      <c r="AI54" s="2315"/>
      <c r="AJ54" s="2315"/>
      <c r="AK54" s="2315"/>
      <c r="AL54" s="2315"/>
      <c r="AM54" s="2315"/>
      <c r="AN54" s="2315"/>
      <c r="AO54" s="2315"/>
      <c r="AP54" s="2315"/>
      <c r="AQ54" s="2315"/>
    </row>
    <row r="55" spans="1:43">
      <c r="A55" s="2325"/>
      <c r="B55" s="2326"/>
      <c r="C55" s="2315"/>
      <c r="D55" s="2315"/>
      <c r="E55" s="2315"/>
      <c r="F55" s="2315"/>
      <c r="G55" s="2315"/>
      <c r="H55" s="2315"/>
      <c r="I55" s="2315"/>
      <c r="J55" s="2315"/>
      <c r="K55" s="2315"/>
      <c r="L55" s="2315"/>
      <c r="M55" s="2315"/>
      <c r="N55" s="2315"/>
      <c r="O55" s="2315"/>
      <c r="P55" s="2315"/>
      <c r="Q55" s="2315"/>
      <c r="R55" s="2315"/>
      <c r="S55" s="2315"/>
      <c r="T55" s="2315"/>
      <c r="U55" s="2315"/>
      <c r="V55" s="2315"/>
      <c r="W55" s="2315"/>
      <c r="X55" s="2315"/>
      <c r="Y55" s="2315"/>
      <c r="Z55" s="2315"/>
      <c r="AA55" s="2315"/>
      <c r="AB55" s="2315"/>
      <c r="AC55" s="2315"/>
      <c r="AD55" s="2315"/>
      <c r="AE55" s="2315"/>
      <c r="AF55" s="2315"/>
      <c r="AG55" s="2315"/>
      <c r="AH55" s="2315"/>
      <c r="AI55" s="2315"/>
      <c r="AJ55" s="2315"/>
      <c r="AK55" s="2315"/>
      <c r="AL55" s="2315"/>
      <c r="AM55" s="2315"/>
      <c r="AN55" s="2315"/>
      <c r="AO55" s="2315"/>
      <c r="AP55" s="2315"/>
      <c r="AQ55" s="2315"/>
    </row>
    <row r="56" spans="1:43">
      <c r="A56" s="2325"/>
      <c r="B56" s="2326"/>
      <c r="C56" s="2315"/>
      <c r="D56" s="2315"/>
      <c r="E56" s="2315"/>
      <c r="F56" s="2315"/>
      <c r="G56" s="2315"/>
      <c r="H56" s="2315"/>
      <c r="I56" s="2315"/>
      <c r="J56" s="2315"/>
      <c r="K56" s="2315"/>
      <c r="L56" s="2315"/>
      <c r="M56" s="2315"/>
      <c r="N56" s="2315"/>
      <c r="O56" s="2315"/>
      <c r="P56" s="2315"/>
      <c r="Q56" s="2315"/>
      <c r="R56" s="2315"/>
      <c r="S56" s="2315"/>
      <c r="T56" s="2315"/>
      <c r="U56" s="2315"/>
      <c r="V56" s="2315"/>
      <c r="W56" s="2315"/>
      <c r="X56" s="2315"/>
      <c r="Y56" s="2315"/>
      <c r="Z56" s="2315"/>
      <c r="AA56" s="2315"/>
      <c r="AB56" s="2315"/>
      <c r="AC56" s="2315"/>
      <c r="AD56" s="2315"/>
      <c r="AE56" s="2315"/>
      <c r="AF56" s="2315"/>
      <c r="AG56" s="2315"/>
      <c r="AH56" s="2315"/>
      <c r="AI56" s="2315"/>
      <c r="AJ56" s="2315"/>
      <c r="AK56" s="2315"/>
      <c r="AL56" s="2315"/>
      <c r="AM56" s="2315"/>
      <c r="AN56" s="2315"/>
      <c r="AO56" s="2315"/>
      <c r="AP56" s="2315"/>
      <c r="AQ56" s="2315"/>
    </row>
    <row r="57" spans="1:43">
      <c r="A57" s="2325"/>
      <c r="B57" s="2326"/>
      <c r="C57" s="2315"/>
      <c r="D57" s="2315"/>
      <c r="E57" s="2315"/>
      <c r="F57" s="2315"/>
      <c r="G57" s="2315"/>
      <c r="H57" s="2315"/>
      <c r="I57" s="2315"/>
      <c r="J57" s="2315"/>
      <c r="K57" s="2315"/>
      <c r="L57" s="2315"/>
      <c r="M57" s="2315"/>
      <c r="N57" s="2315"/>
      <c r="O57" s="2315"/>
      <c r="P57" s="2315"/>
      <c r="Q57" s="2315"/>
      <c r="R57" s="2315"/>
      <c r="S57" s="2315"/>
      <c r="T57" s="2315"/>
      <c r="U57" s="2315"/>
      <c r="V57" s="2315"/>
      <c r="W57" s="2315"/>
      <c r="X57" s="2315"/>
      <c r="Y57" s="2315"/>
      <c r="Z57" s="2315"/>
      <c r="AA57" s="2315"/>
      <c r="AB57" s="2315"/>
      <c r="AC57" s="2315"/>
      <c r="AD57" s="2315"/>
      <c r="AE57" s="2315"/>
      <c r="AF57" s="2315"/>
      <c r="AG57" s="2315"/>
      <c r="AH57" s="2315"/>
      <c r="AI57" s="2315"/>
      <c r="AJ57" s="2315"/>
      <c r="AK57" s="2315"/>
      <c r="AL57" s="2315"/>
      <c r="AM57" s="2315"/>
      <c r="AN57" s="2315"/>
      <c r="AO57" s="2315"/>
      <c r="AP57" s="2315"/>
      <c r="AQ57" s="2315"/>
    </row>
    <row r="58" spans="1:43" ht="13.5" thickBot="1">
      <c r="A58" s="2328"/>
      <c r="B58" s="2329"/>
      <c r="C58" s="2315"/>
      <c r="D58" s="2315"/>
      <c r="E58" s="2315"/>
      <c r="F58" s="2315"/>
      <c r="G58" s="2315"/>
      <c r="H58" s="2315"/>
      <c r="I58" s="2315"/>
      <c r="J58" s="2315"/>
      <c r="K58" s="2315"/>
      <c r="L58" s="2315"/>
      <c r="M58" s="2315"/>
      <c r="N58" s="2315"/>
      <c r="O58" s="2315"/>
      <c r="P58" s="2315"/>
      <c r="Q58" s="2315"/>
      <c r="R58" s="2315"/>
      <c r="S58" s="2315"/>
      <c r="T58" s="2315"/>
      <c r="U58" s="2315"/>
      <c r="V58" s="2315"/>
      <c r="W58" s="2315"/>
      <c r="X58" s="2315"/>
      <c r="Y58" s="2315"/>
      <c r="Z58" s="2315"/>
      <c r="AA58" s="2315"/>
      <c r="AB58" s="2315"/>
      <c r="AC58" s="2315"/>
      <c r="AD58" s="2315"/>
      <c r="AE58" s="2315"/>
      <c r="AF58" s="2315"/>
      <c r="AG58" s="2315"/>
      <c r="AH58" s="2315"/>
      <c r="AI58" s="2315"/>
      <c r="AJ58" s="2315"/>
      <c r="AK58" s="2315"/>
      <c r="AL58" s="2315"/>
      <c r="AM58" s="2315"/>
      <c r="AN58" s="2315"/>
      <c r="AO58" s="2315"/>
      <c r="AP58" s="2315"/>
      <c r="AQ58" s="2315"/>
    </row>
    <row r="59" spans="1:43">
      <c r="A59" s="2315"/>
      <c r="B59" s="2315"/>
      <c r="C59" s="2315"/>
      <c r="D59" s="2315"/>
      <c r="E59" s="2315"/>
      <c r="F59" s="2315"/>
      <c r="G59" s="2315"/>
      <c r="H59" s="2315"/>
      <c r="I59" s="2315"/>
      <c r="J59" s="2315"/>
      <c r="K59" s="2315"/>
      <c r="L59" s="2315"/>
      <c r="M59" s="2315"/>
      <c r="N59" s="2315"/>
      <c r="O59" s="2315"/>
      <c r="P59" s="2315"/>
      <c r="Q59" s="2315"/>
      <c r="R59" s="2315"/>
      <c r="S59" s="2315"/>
      <c r="T59" s="2315"/>
      <c r="U59" s="2315"/>
      <c r="V59" s="2315"/>
      <c r="W59" s="2315"/>
      <c r="X59" s="2315"/>
      <c r="Y59" s="2315"/>
      <c r="Z59" s="2315"/>
      <c r="AA59" s="2315"/>
      <c r="AB59" s="2315"/>
      <c r="AC59" s="2315"/>
      <c r="AD59" s="2315"/>
      <c r="AE59" s="2315"/>
      <c r="AF59" s="2315"/>
      <c r="AG59" s="2315"/>
      <c r="AH59" s="2315"/>
      <c r="AI59" s="2315"/>
      <c r="AJ59" s="2315"/>
      <c r="AK59" s="2315"/>
      <c r="AL59" s="2315"/>
      <c r="AM59" s="2315"/>
      <c r="AN59" s="2315"/>
      <c r="AO59" s="2315"/>
      <c r="AP59" s="2315"/>
      <c r="AQ59" s="2315"/>
    </row>
    <row r="60" spans="1:43">
      <c r="A60" s="2315"/>
      <c r="B60" s="2315"/>
      <c r="C60" s="2315"/>
      <c r="D60" s="2315"/>
      <c r="E60" s="2315"/>
      <c r="F60" s="2315"/>
      <c r="G60" s="2315"/>
      <c r="H60" s="2315"/>
      <c r="I60" s="2315"/>
      <c r="J60" s="2315"/>
      <c r="K60" s="2315"/>
      <c r="L60" s="2315"/>
      <c r="M60" s="2315"/>
      <c r="N60" s="2315"/>
      <c r="O60" s="2315"/>
      <c r="P60" s="2315"/>
      <c r="Q60" s="2315"/>
      <c r="R60" s="2315"/>
      <c r="S60" s="2315"/>
      <c r="T60" s="2315"/>
      <c r="U60" s="2315"/>
      <c r="V60" s="2315"/>
      <c r="W60" s="2315"/>
      <c r="X60" s="2315"/>
      <c r="Y60" s="2315"/>
      <c r="Z60" s="2315"/>
      <c r="AA60" s="2315"/>
      <c r="AB60" s="2315"/>
      <c r="AC60" s="2315"/>
      <c r="AD60" s="2315"/>
      <c r="AE60" s="2315"/>
      <c r="AF60" s="2315"/>
      <c r="AG60" s="2315"/>
      <c r="AH60" s="2315"/>
      <c r="AI60" s="2315"/>
      <c r="AJ60" s="2315"/>
      <c r="AK60" s="2315"/>
      <c r="AL60" s="2315"/>
      <c r="AM60" s="2315"/>
      <c r="AN60" s="2315"/>
      <c r="AO60" s="2315"/>
      <c r="AP60" s="2315"/>
      <c r="AQ60" s="2315"/>
    </row>
    <row r="61" spans="1:43">
      <c r="A61" s="2315"/>
      <c r="B61" s="2315"/>
      <c r="C61" s="2315"/>
      <c r="D61" s="2315"/>
      <c r="E61" s="2315"/>
      <c r="F61" s="2315"/>
      <c r="G61" s="2315"/>
      <c r="H61" s="2315"/>
      <c r="I61" s="2315"/>
      <c r="J61" s="2315"/>
      <c r="K61" s="2315"/>
      <c r="L61" s="2315"/>
      <c r="M61" s="2315"/>
      <c r="N61" s="2315"/>
      <c r="O61" s="2315"/>
      <c r="P61" s="2315"/>
      <c r="Q61" s="2315"/>
      <c r="R61" s="2315"/>
      <c r="S61" s="2315"/>
      <c r="T61" s="2315"/>
      <c r="U61" s="2315"/>
      <c r="V61" s="2315"/>
      <c r="W61" s="2315"/>
      <c r="X61" s="2315"/>
      <c r="Y61" s="2315"/>
      <c r="Z61" s="2315"/>
      <c r="AA61" s="2315"/>
      <c r="AB61" s="2315"/>
      <c r="AC61" s="2315"/>
      <c r="AD61" s="2315"/>
      <c r="AE61" s="2315"/>
      <c r="AF61" s="2315"/>
      <c r="AG61" s="2315"/>
      <c r="AH61" s="2315"/>
      <c r="AI61" s="2315"/>
      <c r="AJ61" s="2315"/>
      <c r="AK61" s="2315"/>
      <c r="AL61" s="2315"/>
      <c r="AM61" s="2315"/>
      <c r="AN61" s="2315"/>
      <c r="AO61" s="2315"/>
      <c r="AP61" s="2315"/>
      <c r="AQ61" s="2315"/>
    </row>
    <row r="62" spans="1:43">
      <c r="A62" s="2315"/>
      <c r="B62" s="2315"/>
      <c r="C62" s="2315"/>
      <c r="D62" s="2315"/>
      <c r="E62" s="2315"/>
      <c r="F62" s="2315"/>
      <c r="G62" s="2315"/>
      <c r="H62" s="2315"/>
      <c r="I62" s="2315"/>
      <c r="J62" s="2315"/>
      <c r="K62" s="2315"/>
      <c r="L62" s="2315"/>
      <c r="M62" s="2315"/>
      <c r="N62" s="2315"/>
      <c r="O62" s="2315"/>
      <c r="P62" s="2315"/>
      <c r="Q62" s="2315"/>
      <c r="R62" s="2315"/>
      <c r="S62" s="2315"/>
      <c r="T62" s="2315"/>
      <c r="U62" s="2315"/>
      <c r="V62" s="2315"/>
      <c r="W62" s="2315"/>
      <c r="X62" s="2315"/>
      <c r="Y62" s="2315"/>
      <c r="Z62" s="2315"/>
      <c r="AA62" s="2315"/>
      <c r="AB62" s="2315"/>
      <c r="AC62" s="2315"/>
      <c r="AD62" s="2315"/>
      <c r="AE62" s="2315"/>
      <c r="AF62" s="2315"/>
      <c r="AG62" s="2315"/>
      <c r="AH62" s="2315"/>
      <c r="AI62" s="2315"/>
      <c r="AJ62" s="2315"/>
      <c r="AK62" s="2315"/>
      <c r="AL62" s="2315"/>
      <c r="AM62" s="2315"/>
      <c r="AN62" s="2315"/>
      <c r="AO62" s="2315"/>
      <c r="AP62" s="2315"/>
      <c r="AQ62" s="2315"/>
    </row>
    <row r="63" spans="1:43">
      <c r="A63" s="2315"/>
      <c r="B63" s="2315"/>
      <c r="C63" s="2315"/>
      <c r="D63" s="2315"/>
      <c r="E63" s="2315"/>
      <c r="F63" s="2315"/>
      <c r="G63" s="2315"/>
      <c r="H63" s="2315"/>
      <c r="I63" s="2315"/>
      <c r="J63" s="2315"/>
      <c r="K63" s="2315"/>
      <c r="L63" s="2315"/>
      <c r="M63" s="2315"/>
      <c r="N63" s="2315"/>
      <c r="O63" s="2315"/>
      <c r="P63" s="2315"/>
      <c r="Q63" s="2315"/>
      <c r="R63" s="2315"/>
      <c r="S63" s="2315"/>
      <c r="T63" s="2315"/>
      <c r="U63" s="2315"/>
      <c r="V63" s="2315"/>
      <c r="W63" s="2315"/>
      <c r="X63" s="2315"/>
      <c r="Y63" s="2315"/>
      <c r="Z63" s="2315"/>
      <c r="AA63" s="2315"/>
      <c r="AB63" s="2315"/>
      <c r="AC63" s="2315"/>
      <c r="AD63" s="2315"/>
      <c r="AE63" s="2315"/>
      <c r="AF63" s="2315"/>
      <c r="AG63" s="2315"/>
      <c r="AH63" s="2315"/>
      <c r="AI63" s="2315"/>
      <c r="AJ63" s="2315"/>
      <c r="AK63" s="2315"/>
      <c r="AL63" s="2315"/>
      <c r="AM63" s="2315"/>
      <c r="AN63" s="2315"/>
      <c r="AO63" s="2315"/>
      <c r="AP63" s="2315"/>
      <c r="AQ63" s="2315"/>
    </row>
    <row r="64" spans="1:43">
      <c r="A64" s="2315"/>
      <c r="B64" s="2315"/>
      <c r="C64" s="2315"/>
      <c r="D64" s="2315"/>
      <c r="E64" s="2315"/>
      <c r="F64" s="2315"/>
      <c r="G64" s="2315"/>
      <c r="H64" s="2315"/>
      <c r="I64" s="2315"/>
      <c r="J64" s="2315"/>
      <c r="K64" s="2315"/>
      <c r="L64" s="2315"/>
      <c r="M64" s="2315"/>
      <c r="N64" s="2315"/>
      <c r="O64" s="2315"/>
      <c r="P64" s="2315"/>
      <c r="Q64" s="2315"/>
      <c r="R64" s="2315"/>
      <c r="S64" s="2315"/>
      <c r="T64" s="2315"/>
      <c r="U64" s="2315"/>
      <c r="V64" s="2315"/>
      <c r="W64" s="2315"/>
      <c r="X64" s="2315"/>
      <c r="Y64" s="2315"/>
      <c r="Z64" s="2315"/>
      <c r="AA64" s="2315"/>
      <c r="AB64" s="2315"/>
      <c r="AC64" s="2315"/>
      <c r="AD64" s="2315"/>
      <c r="AE64" s="2315"/>
      <c r="AF64" s="2315"/>
      <c r="AG64" s="2315"/>
      <c r="AH64" s="2315"/>
      <c r="AI64" s="2315"/>
      <c r="AJ64" s="2315"/>
      <c r="AK64" s="2315"/>
      <c r="AL64" s="2315"/>
      <c r="AM64" s="2315"/>
      <c r="AN64" s="2315"/>
      <c r="AO64" s="2315"/>
      <c r="AP64" s="2315"/>
      <c r="AQ64" s="2315"/>
    </row>
    <row r="65" spans="1:43">
      <c r="A65" s="2315"/>
      <c r="B65" s="2315"/>
      <c r="C65" s="2315"/>
      <c r="D65" s="2315"/>
      <c r="E65" s="2315"/>
      <c r="F65" s="2315"/>
      <c r="G65" s="2315"/>
      <c r="H65" s="2315"/>
      <c r="I65" s="2315"/>
      <c r="J65" s="2315"/>
      <c r="K65" s="2315"/>
      <c r="L65" s="2315"/>
      <c r="M65" s="2315"/>
      <c r="N65" s="2315"/>
      <c r="O65" s="2315"/>
      <c r="P65" s="2315"/>
      <c r="Q65" s="2315"/>
      <c r="R65" s="2315"/>
      <c r="S65" s="2315"/>
      <c r="T65" s="2315"/>
      <c r="U65" s="2315"/>
      <c r="V65" s="2315"/>
      <c r="W65" s="2315"/>
      <c r="X65" s="2315"/>
      <c r="Y65" s="2315"/>
      <c r="Z65" s="2315"/>
      <c r="AA65" s="2315"/>
      <c r="AB65" s="2315"/>
      <c r="AC65" s="2315"/>
      <c r="AD65" s="2315"/>
      <c r="AE65" s="2315"/>
      <c r="AF65" s="2315"/>
      <c r="AG65" s="2315"/>
      <c r="AH65" s="2315"/>
      <c r="AI65" s="2315"/>
      <c r="AJ65" s="2315"/>
      <c r="AK65" s="2315"/>
      <c r="AL65" s="2315"/>
      <c r="AM65" s="2315"/>
      <c r="AN65" s="2315"/>
      <c r="AO65" s="2315"/>
      <c r="AP65" s="2315"/>
      <c r="AQ65" s="2315"/>
    </row>
    <row r="66" spans="1:43">
      <c r="A66" s="2315"/>
      <c r="B66" s="2315"/>
      <c r="C66" s="2315"/>
      <c r="D66" s="2315"/>
      <c r="E66" s="2315"/>
      <c r="F66" s="2315"/>
      <c r="G66" s="2315"/>
      <c r="H66" s="2315"/>
      <c r="I66" s="2315"/>
      <c r="J66" s="2315"/>
      <c r="K66" s="2315"/>
      <c r="L66" s="2315"/>
      <c r="M66" s="2315"/>
      <c r="N66" s="2315"/>
      <c r="O66" s="2315"/>
      <c r="P66" s="2315"/>
      <c r="Q66" s="2315"/>
      <c r="R66" s="2315"/>
      <c r="S66" s="2315"/>
      <c r="T66" s="2315"/>
      <c r="U66" s="2315"/>
      <c r="V66" s="2315"/>
      <c r="W66" s="2315"/>
      <c r="X66" s="2315"/>
      <c r="Y66" s="2315"/>
      <c r="Z66" s="2315"/>
      <c r="AA66" s="2315"/>
      <c r="AB66" s="2315"/>
      <c r="AC66" s="2315"/>
      <c r="AD66" s="2315"/>
      <c r="AE66" s="2315"/>
      <c r="AF66" s="2315"/>
      <c r="AG66" s="2315"/>
      <c r="AH66" s="2315"/>
      <c r="AI66" s="2315"/>
      <c r="AJ66" s="2315"/>
      <c r="AK66" s="2315"/>
      <c r="AL66" s="2315"/>
      <c r="AM66" s="2315"/>
      <c r="AN66" s="2315"/>
      <c r="AO66" s="2315"/>
      <c r="AP66" s="2315"/>
      <c r="AQ66" s="2315"/>
    </row>
    <row r="67" spans="1:43">
      <c r="A67" s="2315"/>
      <c r="B67" s="2315"/>
      <c r="C67" s="2315"/>
      <c r="D67" s="2315"/>
      <c r="E67" s="2315"/>
      <c r="F67" s="2315"/>
      <c r="G67" s="2315"/>
      <c r="H67" s="2315"/>
      <c r="I67" s="2315"/>
      <c r="J67" s="2315"/>
      <c r="K67" s="2315"/>
      <c r="L67" s="2315"/>
      <c r="M67" s="2315"/>
      <c r="N67" s="2315"/>
      <c r="O67" s="2315"/>
      <c r="P67" s="2315"/>
      <c r="Q67" s="2315"/>
      <c r="R67" s="2315"/>
      <c r="S67" s="2315"/>
      <c r="T67" s="2315"/>
      <c r="U67" s="2315"/>
      <c r="V67" s="2315"/>
      <c r="W67" s="2315"/>
      <c r="X67" s="2315"/>
      <c r="Y67" s="2315"/>
      <c r="Z67" s="2315"/>
      <c r="AA67" s="2315"/>
      <c r="AB67" s="2315"/>
      <c r="AC67" s="2315"/>
      <c r="AD67" s="2315"/>
      <c r="AE67" s="2315"/>
      <c r="AF67" s="2315"/>
      <c r="AG67" s="2315"/>
      <c r="AH67" s="2315"/>
      <c r="AI67" s="2315"/>
      <c r="AJ67" s="2315"/>
      <c r="AK67" s="2315"/>
      <c r="AL67" s="2315"/>
      <c r="AM67" s="2315"/>
      <c r="AN67" s="2315"/>
      <c r="AO67" s="2315"/>
      <c r="AP67" s="2315"/>
      <c r="AQ67" s="2315"/>
    </row>
    <row r="68" spans="1:43">
      <c r="A68" s="2315"/>
      <c r="B68" s="2315"/>
      <c r="C68" s="2315"/>
      <c r="D68" s="2315"/>
      <c r="E68" s="2315"/>
      <c r="F68" s="2315"/>
      <c r="G68" s="2315"/>
      <c r="H68" s="2315"/>
      <c r="I68" s="2315"/>
      <c r="J68" s="2315"/>
      <c r="K68" s="2315"/>
      <c r="L68" s="2315"/>
      <c r="M68" s="2315"/>
      <c r="N68" s="2315"/>
      <c r="O68" s="2315"/>
      <c r="P68" s="2315"/>
      <c r="Q68" s="2315"/>
      <c r="R68" s="2315"/>
      <c r="S68" s="2315"/>
      <c r="T68" s="2315"/>
      <c r="U68" s="2315"/>
      <c r="V68" s="2315"/>
      <c r="W68" s="2315"/>
      <c r="X68" s="2315"/>
      <c r="Y68" s="2315"/>
      <c r="Z68" s="2315"/>
      <c r="AA68" s="2315"/>
      <c r="AB68" s="2315"/>
      <c r="AC68" s="2315"/>
      <c r="AD68" s="2315"/>
      <c r="AE68" s="2315"/>
      <c r="AF68" s="2315"/>
      <c r="AG68" s="2315"/>
      <c r="AH68" s="2315"/>
      <c r="AI68" s="2315"/>
      <c r="AJ68" s="2315"/>
      <c r="AK68" s="2315"/>
      <c r="AL68" s="2315"/>
      <c r="AM68" s="2315"/>
      <c r="AN68" s="2315"/>
      <c r="AO68" s="2315"/>
      <c r="AP68" s="2315"/>
      <c r="AQ68" s="2315"/>
    </row>
    <row r="69" spans="1:43">
      <c r="A69" s="2315"/>
      <c r="B69" s="2315"/>
      <c r="C69" s="2315"/>
      <c r="D69" s="2315"/>
      <c r="E69" s="2315"/>
      <c r="F69" s="2315"/>
      <c r="G69" s="2315"/>
      <c r="H69" s="2315"/>
      <c r="I69" s="2315"/>
      <c r="J69" s="2315"/>
      <c r="K69" s="2315"/>
      <c r="L69" s="2315"/>
      <c r="M69" s="2315"/>
      <c r="N69" s="2315"/>
      <c r="O69" s="2315"/>
      <c r="P69" s="2315"/>
      <c r="Q69" s="2315"/>
      <c r="R69" s="2315"/>
      <c r="S69" s="2315"/>
      <c r="T69" s="2315"/>
      <c r="U69" s="2315"/>
      <c r="V69" s="2315"/>
      <c r="W69" s="2315"/>
      <c r="X69" s="2315"/>
      <c r="Y69" s="2315"/>
      <c r="Z69" s="2315"/>
      <c r="AA69" s="2315"/>
      <c r="AB69" s="2315"/>
      <c r="AC69" s="2315"/>
      <c r="AD69" s="2315"/>
      <c r="AE69" s="2315"/>
      <c r="AF69" s="2315"/>
      <c r="AG69" s="2315"/>
      <c r="AH69" s="2315"/>
      <c r="AI69" s="2315"/>
      <c r="AJ69" s="2315"/>
      <c r="AK69" s="2315"/>
      <c r="AL69" s="2315"/>
      <c r="AM69" s="2315"/>
      <c r="AN69" s="2315"/>
      <c r="AO69" s="2315"/>
      <c r="AP69" s="2315"/>
      <c r="AQ69" s="2315"/>
    </row>
    <row r="70" spans="1:43">
      <c r="A70" s="2315"/>
      <c r="B70" s="2315"/>
      <c r="C70" s="2315"/>
      <c r="D70" s="2315"/>
      <c r="E70" s="2315"/>
      <c r="F70" s="2315"/>
      <c r="G70" s="2315"/>
      <c r="H70" s="2315"/>
      <c r="I70" s="2315"/>
      <c r="J70" s="2315"/>
      <c r="K70" s="2315"/>
      <c r="L70" s="2315"/>
      <c r="M70" s="2315"/>
      <c r="N70" s="2315"/>
      <c r="O70" s="2315"/>
      <c r="P70" s="2315"/>
      <c r="Q70" s="2315"/>
      <c r="R70" s="2315"/>
      <c r="S70" s="2315"/>
      <c r="T70" s="2315"/>
      <c r="U70" s="2315"/>
      <c r="V70" s="2315"/>
      <c r="W70" s="2315"/>
      <c r="X70" s="2315"/>
      <c r="Y70" s="2315"/>
      <c r="Z70" s="2315"/>
      <c r="AA70" s="2315"/>
      <c r="AB70" s="2315"/>
      <c r="AC70" s="2315"/>
      <c r="AD70" s="2315"/>
      <c r="AE70" s="2315"/>
      <c r="AF70" s="2315"/>
      <c r="AG70" s="2315"/>
      <c r="AH70" s="2315"/>
      <c r="AI70" s="2315"/>
      <c r="AJ70" s="2315"/>
      <c r="AK70" s="2315"/>
      <c r="AL70" s="2315"/>
      <c r="AM70" s="2315"/>
      <c r="AN70" s="2315"/>
      <c r="AO70" s="2315"/>
      <c r="AP70" s="2315"/>
      <c r="AQ70" s="2315"/>
    </row>
    <row r="71" spans="1:43">
      <c r="A71" s="2315"/>
      <c r="B71" s="2315"/>
      <c r="C71" s="2315"/>
      <c r="D71" s="2315"/>
      <c r="E71" s="2315"/>
      <c r="F71" s="2315"/>
      <c r="G71" s="2315"/>
      <c r="H71" s="2315"/>
      <c r="I71" s="2315"/>
      <c r="J71" s="2315"/>
      <c r="K71" s="2315"/>
      <c r="L71" s="2315"/>
      <c r="M71" s="2315"/>
      <c r="N71" s="2315"/>
      <c r="O71" s="2315"/>
      <c r="P71" s="2315"/>
      <c r="Q71" s="2315"/>
      <c r="R71" s="2315"/>
      <c r="S71" s="2315"/>
      <c r="T71" s="2315"/>
      <c r="U71" s="2315"/>
      <c r="V71" s="2315"/>
      <c r="W71" s="2315"/>
      <c r="X71" s="2315"/>
      <c r="Y71" s="2315"/>
      <c r="Z71" s="2315"/>
      <c r="AA71" s="2315"/>
      <c r="AB71" s="2315"/>
      <c r="AC71" s="2315"/>
      <c r="AD71" s="2315"/>
      <c r="AE71" s="2315"/>
      <c r="AF71" s="2315"/>
      <c r="AG71" s="2315"/>
      <c r="AH71" s="2315"/>
      <c r="AI71" s="2315"/>
      <c r="AJ71" s="2315"/>
      <c r="AK71" s="2315"/>
      <c r="AL71" s="2315"/>
      <c r="AM71" s="2315"/>
      <c r="AN71" s="2315"/>
      <c r="AO71" s="2315"/>
      <c r="AP71" s="2315"/>
      <c r="AQ71" s="2315"/>
    </row>
    <row r="72" spans="1:43">
      <c r="A72" s="2315"/>
      <c r="B72" s="2315"/>
      <c r="C72" s="2315"/>
      <c r="D72" s="2315"/>
      <c r="E72" s="2315"/>
      <c r="F72" s="2315"/>
      <c r="G72" s="2315"/>
      <c r="H72" s="2315"/>
      <c r="I72" s="2315"/>
      <c r="J72" s="2315"/>
      <c r="K72" s="2315"/>
      <c r="L72" s="2315"/>
      <c r="M72" s="2315"/>
      <c r="N72" s="2315"/>
      <c r="O72" s="2315"/>
      <c r="P72" s="2315"/>
      <c r="Q72" s="2315"/>
      <c r="R72" s="2315"/>
      <c r="S72" s="2315"/>
      <c r="T72" s="2315"/>
      <c r="U72" s="2315"/>
      <c r="V72" s="2315"/>
      <c r="W72" s="2315"/>
      <c r="X72" s="2315"/>
      <c r="Y72" s="2315"/>
      <c r="Z72" s="2315"/>
      <c r="AA72" s="2315"/>
      <c r="AB72" s="2315"/>
      <c r="AC72" s="2315"/>
      <c r="AD72" s="2315"/>
      <c r="AE72" s="2315"/>
      <c r="AF72" s="2315"/>
      <c r="AG72" s="2315"/>
      <c r="AH72" s="2315"/>
      <c r="AI72" s="2315"/>
      <c r="AJ72" s="2315"/>
      <c r="AK72" s="2315"/>
      <c r="AL72" s="2315"/>
      <c r="AM72" s="2315"/>
      <c r="AN72" s="2315"/>
      <c r="AO72" s="2315"/>
      <c r="AP72" s="2315"/>
      <c r="AQ72" s="2315"/>
    </row>
    <row r="73" spans="1:43">
      <c r="A73" s="2315"/>
      <c r="B73" s="2315"/>
      <c r="C73" s="2315"/>
      <c r="D73" s="2315"/>
      <c r="E73" s="2315"/>
      <c r="F73" s="2315"/>
      <c r="G73" s="2315"/>
      <c r="H73" s="2315"/>
      <c r="I73" s="2315"/>
      <c r="J73" s="2315"/>
      <c r="K73" s="2315"/>
      <c r="L73" s="2315"/>
      <c r="M73" s="2315"/>
      <c r="N73" s="2315"/>
      <c r="O73" s="2315"/>
      <c r="P73" s="2315"/>
      <c r="Q73" s="2315"/>
      <c r="R73" s="2315"/>
      <c r="S73" s="2315"/>
      <c r="T73" s="2315"/>
      <c r="U73" s="2315"/>
      <c r="V73" s="2315"/>
      <c r="W73" s="2315"/>
      <c r="X73" s="2315"/>
      <c r="Y73" s="2315"/>
      <c r="Z73" s="2315"/>
      <c r="AA73" s="2315"/>
      <c r="AB73" s="2315"/>
      <c r="AC73" s="2315"/>
      <c r="AD73" s="2315"/>
      <c r="AE73" s="2315"/>
      <c r="AF73" s="2315"/>
      <c r="AG73" s="2315"/>
      <c r="AH73" s="2315"/>
      <c r="AI73" s="2315"/>
      <c r="AJ73" s="2315"/>
      <c r="AK73" s="2315"/>
      <c r="AL73" s="2315"/>
      <c r="AM73" s="2315"/>
      <c r="AN73" s="2315"/>
      <c r="AO73" s="2315"/>
      <c r="AP73" s="2315"/>
      <c r="AQ73" s="2315"/>
    </row>
    <row r="74" spans="1:43">
      <c r="A74" s="2315"/>
      <c r="B74" s="2315"/>
      <c r="C74" s="2315"/>
      <c r="D74" s="2315"/>
      <c r="E74" s="2315"/>
      <c r="F74" s="2315"/>
      <c r="G74" s="2315"/>
      <c r="H74" s="2315"/>
      <c r="I74" s="2315"/>
      <c r="J74" s="2315"/>
      <c r="K74" s="2315"/>
      <c r="L74" s="2315"/>
      <c r="M74" s="2315"/>
      <c r="N74" s="2315"/>
      <c r="O74" s="2315"/>
      <c r="P74" s="2315"/>
      <c r="Q74" s="2315"/>
      <c r="R74" s="2315"/>
      <c r="S74" s="2315"/>
      <c r="T74" s="2315"/>
      <c r="U74" s="2315"/>
      <c r="V74" s="2315"/>
      <c r="W74" s="2315"/>
      <c r="X74" s="2315"/>
      <c r="Y74" s="2315"/>
      <c r="Z74" s="2315"/>
      <c r="AA74" s="2315"/>
      <c r="AB74" s="2315"/>
      <c r="AC74" s="2315"/>
      <c r="AD74" s="2315"/>
      <c r="AE74" s="2315"/>
      <c r="AF74" s="2315"/>
      <c r="AG74" s="2315"/>
      <c r="AH74" s="2315"/>
      <c r="AI74" s="2315"/>
      <c r="AJ74" s="2315"/>
      <c r="AK74" s="2315"/>
      <c r="AL74" s="2315"/>
      <c r="AM74" s="2315"/>
      <c r="AN74" s="2315"/>
      <c r="AO74" s="2315"/>
      <c r="AP74" s="2315"/>
      <c r="AQ74" s="2315"/>
    </row>
    <row r="75" spans="1:43">
      <c r="A75" s="2315"/>
      <c r="B75" s="2315"/>
      <c r="C75" s="2315"/>
      <c r="D75" s="2315"/>
      <c r="E75" s="2315"/>
      <c r="F75" s="2315"/>
      <c r="G75" s="2315"/>
      <c r="H75" s="2315"/>
      <c r="I75" s="2315"/>
      <c r="J75" s="2315"/>
      <c r="K75" s="2315"/>
      <c r="L75" s="2315"/>
      <c r="M75" s="2315"/>
      <c r="N75" s="2315"/>
      <c r="O75" s="2315"/>
      <c r="P75" s="2315"/>
      <c r="Q75" s="2315"/>
      <c r="R75" s="2315"/>
      <c r="S75" s="2315"/>
      <c r="T75" s="2315"/>
      <c r="U75" s="2315"/>
      <c r="V75" s="2315"/>
      <c r="W75" s="2315"/>
      <c r="X75" s="2315"/>
      <c r="Y75" s="2315"/>
      <c r="Z75" s="2315"/>
      <c r="AA75" s="2315"/>
      <c r="AB75" s="2315"/>
      <c r="AC75" s="2315"/>
      <c r="AD75" s="2315"/>
      <c r="AE75" s="2315"/>
      <c r="AF75" s="2315"/>
      <c r="AG75" s="2315"/>
      <c r="AH75" s="2315"/>
      <c r="AI75" s="2315"/>
      <c r="AJ75" s="2315"/>
      <c r="AK75" s="2315"/>
      <c r="AL75" s="2315"/>
      <c r="AM75" s="2315"/>
      <c r="AN75" s="2315"/>
      <c r="AO75" s="2315"/>
      <c r="AP75" s="2315"/>
      <c r="AQ75" s="2315"/>
    </row>
    <row r="76" spans="1:43">
      <c r="A76" s="2315"/>
      <c r="B76" s="2315"/>
      <c r="C76" s="2315"/>
      <c r="D76" s="2315"/>
      <c r="E76" s="2315"/>
      <c r="F76" s="2315"/>
      <c r="G76" s="2315"/>
      <c r="H76" s="2315"/>
      <c r="I76" s="2315"/>
      <c r="J76" s="2315"/>
      <c r="K76" s="2315"/>
      <c r="L76" s="2315"/>
      <c r="M76" s="2315"/>
      <c r="N76" s="2315"/>
      <c r="O76" s="2315"/>
      <c r="P76" s="2315"/>
      <c r="Q76" s="2315"/>
      <c r="R76" s="2315"/>
      <c r="S76" s="2315"/>
      <c r="T76" s="2315"/>
      <c r="U76" s="2315"/>
      <c r="V76" s="2315"/>
      <c r="W76" s="2315"/>
      <c r="X76" s="2315"/>
      <c r="Y76" s="2315"/>
      <c r="Z76" s="2315"/>
      <c r="AA76" s="2315"/>
      <c r="AB76" s="2315"/>
      <c r="AC76" s="2315"/>
      <c r="AD76" s="2315"/>
      <c r="AE76" s="2315"/>
      <c r="AF76" s="2315"/>
      <c r="AG76" s="2315"/>
      <c r="AH76" s="2315"/>
      <c r="AI76" s="2315"/>
      <c r="AJ76" s="2315"/>
      <c r="AK76" s="2315"/>
      <c r="AL76" s="2315"/>
      <c r="AM76" s="2315"/>
      <c r="AN76" s="2315"/>
      <c r="AO76" s="2315"/>
      <c r="AP76" s="2315"/>
      <c r="AQ76" s="2315"/>
    </row>
    <row r="77" spans="1:43">
      <c r="A77" s="2315"/>
      <c r="B77" s="2315"/>
      <c r="C77" s="2315"/>
      <c r="D77" s="2315"/>
      <c r="E77" s="2315"/>
      <c r="F77" s="2315"/>
      <c r="G77" s="2315"/>
      <c r="H77" s="2315"/>
      <c r="I77" s="2315"/>
      <c r="J77" s="2315"/>
      <c r="K77" s="2315"/>
      <c r="L77" s="2315"/>
      <c r="M77" s="2315"/>
      <c r="N77" s="2315"/>
      <c r="O77" s="2315"/>
      <c r="P77" s="2315"/>
      <c r="Q77" s="2315"/>
      <c r="R77" s="2315"/>
      <c r="S77" s="2315"/>
      <c r="T77" s="2315"/>
      <c r="U77" s="2315"/>
      <c r="V77" s="2315"/>
      <c r="W77" s="2315"/>
      <c r="X77" s="2315"/>
      <c r="Y77" s="2315"/>
      <c r="Z77" s="2315"/>
      <c r="AA77" s="2315"/>
      <c r="AB77" s="2315"/>
      <c r="AC77" s="2315"/>
      <c r="AD77" s="2315"/>
      <c r="AE77" s="2315"/>
      <c r="AF77" s="2315"/>
      <c r="AG77" s="2315"/>
      <c r="AH77" s="2315"/>
      <c r="AI77" s="2315"/>
      <c r="AJ77" s="2315"/>
      <c r="AK77" s="2315"/>
      <c r="AL77" s="2315"/>
      <c r="AM77" s="2315"/>
      <c r="AN77" s="2315"/>
      <c r="AO77" s="2315"/>
      <c r="AP77" s="2315"/>
      <c r="AQ77" s="2315"/>
    </row>
    <row r="78" spans="1:43">
      <c r="A78" s="2315"/>
      <c r="B78" s="2315"/>
      <c r="C78" s="2315"/>
      <c r="D78" s="2315"/>
      <c r="E78" s="2315"/>
      <c r="F78" s="2315"/>
      <c r="G78" s="2315"/>
      <c r="H78" s="2315"/>
      <c r="I78" s="2315"/>
      <c r="J78" s="2315"/>
      <c r="K78" s="2315"/>
      <c r="L78" s="2315"/>
      <c r="M78" s="2315"/>
      <c r="N78" s="2315"/>
      <c r="O78" s="2315"/>
      <c r="P78" s="2315"/>
      <c r="Q78" s="2315"/>
      <c r="R78" s="2315"/>
      <c r="S78" s="2315"/>
      <c r="T78" s="2315"/>
      <c r="U78" s="2315"/>
      <c r="V78" s="2315"/>
      <c r="W78" s="2315"/>
      <c r="X78" s="2315"/>
      <c r="Y78" s="2315"/>
      <c r="Z78" s="2315"/>
      <c r="AA78" s="2315"/>
      <c r="AB78" s="2315"/>
      <c r="AC78" s="2315"/>
      <c r="AD78" s="2315"/>
      <c r="AE78" s="2315"/>
      <c r="AF78" s="2315"/>
      <c r="AG78" s="2315"/>
      <c r="AH78" s="2315"/>
      <c r="AI78" s="2315"/>
      <c r="AJ78" s="2315"/>
      <c r="AK78" s="2315"/>
      <c r="AL78" s="2315"/>
      <c r="AM78" s="2315"/>
      <c r="AN78" s="2315"/>
      <c r="AO78" s="2315"/>
      <c r="AP78" s="2315"/>
      <c r="AQ78" s="2315"/>
    </row>
    <row r="79" spans="1:43">
      <c r="A79" s="2315"/>
      <c r="B79" s="2315"/>
      <c r="C79" s="2315"/>
      <c r="D79" s="2315"/>
      <c r="E79" s="2315"/>
      <c r="F79" s="2315"/>
      <c r="G79" s="2315"/>
      <c r="H79" s="2315"/>
      <c r="I79" s="2315"/>
      <c r="J79" s="2315"/>
      <c r="K79" s="2315"/>
      <c r="L79" s="2315"/>
      <c r="M79" s="2315"/>
      <c r="N79" s="2315"/>
      <c r="O79" s="2315"/>
      <c r="P79" s="2315"/>
      <c r="Q79" s="2315"/>
      <c r="R79" s="2315"/>
      <c r="S79" s="2315"/>
      <c r="T79" s="2315"/>
      <c r="U79" s="2315"/>
      <c r="V79" s="2315"/>
      <c r="W79" s="2315"/>
      <c r="X79" s="2315"/>
      <c r="Y79" s="2315"/>
      <c r="Z79" s="2315"/>
      <c r="AA79" s="2315"/>
      <c r="AB79" s="2315"/>
      <c r="AC79" s="2315"/>
      <c r="AD79" s="2315"/>
      <c r="AE79" s="2315"/>
      <c r="AF79" s="2315"/>
      <c r="AG79" s="2315"/>
      <c r="AH79" s="2315"/>
      <c r="AI79" s="2315"/>
      <c r="AJ79" s="2315"/>
      <c r="AK79" s="2315"/>
      <c r="AL79" s="2315"/>
      <c r="AM79" s="2315"/>
      <c r="AN79" s="2315"/>
      <c r="AO79" s="2315"/>
      <c r="AP79" s="2315"/>
      <c r="AQ79" s="2315"/>
    </row>
    <row r="80" spans="1:43">
      <c r="A80" s="2315"/>
      <c r="B80" s="2315"/>
      <c r="C80" s="2315"/>
      <c r="D80" s="2315"/>
      <c r="E80" s="2315"/>
      <c r="F80" s="2315"/>
      <c r="G80" s="2315"/>
      <c r="H80" s="2315"/>
      <c r="I80" s="2315"/>
      <c r="J80" s="2315"/>
      <c r="K80" s="2315"/>
      <c r="L80" s="2315"/>
      <c r="M80" s="2315"/>
      <c r="N80" s="2315"/>
      <c r="O80" s="2315"/>
      <c r="P80" s="2315"/>
      <c r="Q80" s="2315"/>
      <c r="R80" s="2315"/>
      <c r="S80" s="2315"/>
      <c r="T80" s="2315"/>
      <c r="U80" s="2315"/>
      <c r="V80" s="2315"/>
      <c r="W80" s="2315"/>
      <c r="X80" s="2315"/>
      <c r="Y80" s="2315"/>
      <c r="Z80" s="2315"/>
      <c r="AA80" s="2315"/>
      <c r="AB80" s="2315"/>
      <c r="AC80" s="2315"/>
      <c r="AD80" s="2315"/>
      <c r="AE80" s="2315"/>
      <c r="AF80" s="2315"/>
      <c r="AG80" s="2315"/>
      <c r="AH80" s="2315"/>
      <c r="AI80" s="2315"/>
      <c r="AJ80" s="2315"/>
      <c r="AK80" s="2315"/>
      <c r="AL80" s="2315"/>
      <c r="AM80" s="2315"/>
      <c r="AN80" s="2315"/>
      <c r="AO80" s="2315"/>
      <c r="AP80" s="2315"/>
      <c r="AQ80" s="2315"/>
    </row>
    <row r="81" spans="1:43">
      <c r="A81" s="2315"/>
      <c r="B81" s="2315"/>
      <c r="C81" s="2315"/>
      <c r="D81" s="2315"/>
      <c r="E81" s="2315"/>
      <c r="F81" s="2315"/>
      <c r="G81" s="2315"/>
      <c r="H81" s="2315"/>
      <c r="I81" s="2315"/>
      <c r="J81" s="2315"/>
      <c r="K81" s="2315"/>
      <c r="L81" s="2315"/>
      <c r="M81" s="2315"/>
      <c r="N81" s="2315"/>
      <c r="O81" s="2315"/>
      <c r="P81" s="2315"/>
      <c r="Q81" s="2315"/>
      <c r="R81" s="2315"/>
      <c r="S81" s="2315"/>
      <c r="T81" s="2315"/>
      <c r="U81" s="2315"/>
      <c r="V81" s="2315"/>
      <c r="W81" s="2315"/>
      <c r="X81" s="2315"/>
      <c r="Y81" s="2315"/>
      <c r="Z81" s="2315"/>
      <c r="AA81" s="2315"/>
      <c r="AB81" s="2315"/>
      <c r="AC81" s="2315"/>
      <c r="AD81" s="2315"/>
      <c r="AE81" s="2315"/>
      <c r="AF81" s="2315"/>
      <c r="AG81" s="2315"/>
      <c r="AH81" s="2315"/>
      <c r="AI81" s="2315"/>
      <c r="AJ81" s="2315"/>
      <c r="AK81" s="2315"/>
      <c r="AL81" s="2315"/>
      <c r="AM81" s="2315"/>
      <c r="AN81" s="2315"/>
      <c r="AO81" s="2315"/>
      <c r="AP81" s="2315"/>
      <c r="AQ81" s="2315"/>
    </row>
    <row r="82" spans="1:43">
      <c r="A82" s="2315"/>
      <c r="B82" s="2315"/>
      <c r="C82" s="2315"/>
      <c r="D82" s="2315"/>
      <c r="E82" s="2315"/>
      <c r="F82" s="2315"/>
      <c r="G82" s="2315"/>
      <c r="H82" s="2315"/>
      <c r="I82" s="2315"/>
      <c r="J82" s="2315"/>
      <c r="K82" s="2315"/>
      <c r="L82" s="2315"/>
      <c r="M82" s="2315"/>
      <c r="N82" s="2315"/>
      <c r="O82" s="2315"/>
      <c r="P82" s="2315"/>
      <c r="Q82" s="2315"/>
      <c r="R82" s="2315"/>
      <c r="S82" s="2315"/>
      <c r="T82" s="2315"/>
      <c r="U82" s="2315"/>
      <c r="V82" s="2315"/>
      <c r="W82" s="2315"/>
      <c r="X82" s="2315"/>
      <c r="Y82" s="2315"/>
      <c r="Z82" s="2315"/>
      <c r="AA82" s="2315"/>
      <c r="AB82" s="2315"/>
      <c r="AC82" s="2315"/>
      <c r="AD82" s="2315"/>
      <c r="AE82" s="2315"/>
      <c r="AF82" s="2315"/>
      <c r="AG82" s="2315"/>
      <c r="AH82" s="2315"/>
      <c r="AI82" s="2315"/>
      <c r="AJ82" s="2315"/>
      <c r="AK82" s="2315"/>
      <c r="AL82" s="2315"/>
      <c r="AM82" s="2315"/>
      <c r="AN82" s="2315"/>
      <c r="AO82" s="2315"/>
      <c r="AP82" s="2315"/>
      <c r="AQ82" s="2315"/>
    </row>
    <row r="83" spans="1:43">
      <c r="A83" s="2315"/>
      <c r="B83" s="2315"/>
      <c r="C83" s="2315"/>
      <c r="D83" s="2315"/>
      <c r="E83" s="2315"/>
      <c r="F83" s="2315"/>
      <c r="G83" s="2315"/>
      <c r="H83" s="2315"/>
      <c r="I83" s="2315"/>
      <c r="J83" s="2315"/>
      <c r="K83" s="2315"/>
      <c r="L83" s="2315"/>
      <c r="M83" s="2315"/>
      <c r="N83" s="2315"/>
      <c r="O83" s="2315"/>
      <c r="P83" s="2315"/>
      <c r="Q83" s="2315"/>
      <c r="R83" s="2315"/>
      <c r="S83" s="2315"/>
      <c r="T83" s="2315"/>
      <c r="U83" s="2315"/>
      <c r="V83" s="2315"/>
      <c r="W83" s="2315"/>
      <c r="X83" s="2315"/>
      <c r="Y83" s="2315"/>
      <c r="Z83" s="2315"/>
      <c r="AA83" s="2315"/>
      <c r="AB83" s="2315"/>
      <c r="AC83" s="2315"/>
      <c r="AD83" s="2315"/>
      <c r="AE83" s="2315"/>
      <c r="AF83" s="2315"/>
      <c r="AG83" s="2315"/>
      <c r="AH83" s="2315"/>
      <c r="AI83" s="2315"/>
      <c r="AJ83" s="2315"/>
      <c r="AK83" s="2315"/>
      <c r="AL83" s="2315"/>
      <c r="AM83" s="2315"/>
      <c r="AN83" s="2315"/>
      <c r="AO83" s="2315"/>
      <c r="AP83" s="2315"/>
      <c r="AQ83" s="2315"/>
    </row>
    <row r="84" spans="1:43">
      <c r="A84" s="2315"/>
      <c r="B84" s="2315"/>
      <c r="C84" s="2315"/>
      <c r="D84" s="2315"/>
      <c r="E84" s="2315"/>
      <c r="F84" s="2315"/>
      <c r="G84" s="2315"/>
      <c r="H84" s="2315"/>
      <c r="I84" s="2315"/>
      <c r="J84" s="2315"/>
      <c r="K84" s="2315"/>
      <c r="L84" s="2315"/>
      <c r="M84" s="2315"/>
      <c r="N84" s="2315"/>
      <c r="O84" s="2315"/>
      <c r="P84" s="2315"/>
      <c r="Q84" s="2315"/>
      <c r="R84" s="2315"/>
      <c r="S84" s="2315"/>
      <c r="T84" s="2315"/>
      <c r="U84" s="2315"/>
      <c r="V84" s="2315"/>
      <c r="W84" s="2315"/>
      <c r="X84" s="2315"/>
      <c r="Y84" s="2315"/>
      <c r="Z84" s="2315"/>
      <c r="AA84" s="2315"/>
      <c r="AB84" s="2315"/>
      <c r="AC84" s="2315"/>
      <c r="AD84" s="2315"/>
      <c r="AE84" s="2315"/>
      <c r="AF84" s="2315"/>
      <c r="AG84" s="2315"/>
      <c r="AH84" s="2315"/>
      <c r="AI84" s="2315"/>
      <c r="AJ84" s="2315"/>
      <c r="AK84" s="2315"/>
      <c r="AL84" s="2315"/>
      <c r="AM84" s="2315"/>
      <c r="AN84" s="2315"/>
      <c r="AO84" s="2315"/>
      <c r="AP84" s="2315"/>
      <c r="AQ84" s="2315"/>
    </row>
    <row r="85" spans="1:43">
      <c r="A85" s="2315"/>
      <c r="B85" s="2315"/>
      <c r="C85" s="2315"/>
      <c r="D85" s="2315"/>
      <c r="E85" s="2315"/>
      <c r="F85" s="2315"/>
      <c r="G85" s="2315"/>
      <c r="H85" s="2315"/>
      <c r="I85" s="2315"/>
      <c r="J85" s="2315"/>
      <c r="K85" s="2315"/>
      <c r="L85" s="2315"/>
      <c r="M85" s="2315"/>
      <c r="N85" s="2315"/>
      <c r="O85" s="2315"/>
      <c r="P85" s="2315"/>
      <c r="Q85" s="2315"/>
      <c r="R85" s="2315"/>
      <c r="S85" s="2315"/>
      <c r="T85" s="2315"/>
      <c r="U85" s="2315"/>
      <c r="V85" s="2315"/>
      <c r="W85" s="2315"/>
      <c r="X85" s="2315"/>
      <c r="Y85" s="2315"/>
      <c r="Z85" s="2315"/>
      <c r="AA85" s="2315"/>
      <c r="AB85" s="2315"/>
      <c r="AC85" s="2315"/>
      <c r="AD85" s="2315"/>
      <c r="AE85" s="2315"/>
      <c r="AF85" s="2315"/>
      <c r="AG85" s="2315"/>
      <c r="AH85" s="2315"/>
      <c r="AI85" s="2315"/>
      <c r="AJ85" s="2315"/>
      <c r="AK85" s="2315"/>
      <c r="AL85" s="2315"/>
      <c r="AM85" s="2315"/>
      <c r="AN85" s="2315"/>
      <c r="AO85" s="2315"/>
      <c r="AP85" s="2315"/>
      <c r="AQ85" s="2315"/>
    </row>
    <row r="86" spans="1:43">
      <c r="A86" s="2315"/>
      <c r="B86" s="2315"/>
      <c r="C86" s="2315"/>
      <c r="D86" s="2315"/>
      <c r="E86" s="2315"/>
      <c r="F86" s="2315"/>
      <c r="G86" s="2315"/>
      <c r="H86" s="2315"/>
      <c r="I86" s="2315"/>
      <c r="J86" s="2315"/>
      <c r="K86" s="2315"/>
      <c r="L86" s="2315"/>
      <c r="M86" s="2315"/>
      <c r="N86" s="2315"/>
      <c r="O86" s="2315"/>
      <c r="P86" s="2315"/>
      <c r="Q86" s="2315"/>
      <c r="R86" s="2315"/>
      <c r="S86" s="2315"/>
      <c r="T86" s="2315"/>
      <c r="U86" s="2315"/>
      <c r="V86" s="2315"/>
      <c r="W86" s="2315"/>
      <c r="X86" s="2315"/>
      <c r="Y86" s="2315"/>
      <c r="Z86" s="2315"/>
      <c r="AA86" s="2315"/>
      <c r="AB86" s="2315"/>
      <c r="AC86" s="2315"/>
      <c r="AD86" s="2315"/>
      <c r="AE86" s="2315"/>
      <c r="AF86" s="2315"/>
      <c r="AG86" s="2315"/>
      <c r="AH86" s="2315"/>
      <c r="AI86" s="2315"/>
      <c r="AJ86" s="2315"/>
      <c r="AK86" s="2315"/>
      <c r="AL86" s="2315"/>
      <c r="AM86" s="2315"/>
      <c r="AN86" s="2315"/>
      <c r="AO86" s="2315"/>
      <c r="AP86" s="2315"/>
      <c r="AQ86" s="2315"/>
    </row>
    <row r="87" spans="1:43">
      <c r="A87" s="2315"/>
      <c r="B87" s="2315"/>
      <c r="C87" s="2315"/>
      <c r="D87" s="2315"/>
      <c r="E87" s="2315"/>
      <c r="F87" s="2315"/>
      <c r="G87" s="2315"/>
      <c r="H87" s="2315"/>
      <c r="I87" s="2315"/>
      <c r="J87" s="2315"/>
      <c r="K87" s="2315"/>
      <c r="L87" s="2315"/>
      <c r="M87" s="2315"/>
      <c r="N87" s="2315"/>
      <c r="O87" s="2315"/>
      <c r="P87" s="2315"/>
      <c r="Q87" s="2315"/>
      <c r="R87" s="2315"/>
      <c r="S87" s="2315"/>
      <c r="T87" s="2315"/>
      <c r="U87" s="2315"/>
      <c r="V87" s="2315"/>
      <c r="W87" s="2315"/>
      <c r="X87" s="2315"/>
      <c r="Y87" s="2315"/>
      <c r="Z87" s="2315"/>
      <c r="AA87" s="2315"/>
      <c r="AB87" s="2315"/>
      <c r="AC87" s="2315"/>
      <c r="AD87" s="2315"/>
      <c r="AE87" s="2315"/>
      <c r="AF87" s="2315"/>
      <c r="AG87" s="2315"/>
      <c r="AH87" s="2315"/>
      <c r="AI87" s="2315"/>
      <c r="AJ87" s="2315"/>
      <c r="AK87" s="2315"/>
      <c r="AL87" s="2315"/>
      <c r="AM87" s="2315"/>
      <c r="AN87" s="2315"/>
      <c r="AO87" s="2315"/>
      <c r="AP87" s="2315"/>
      <c r="AQ87" s="2315"/>
    </row>
    <row r="88" spans="1:43">
      <c r="A88" s="2315"/>
      <c r="B88" s="2315"/>
      <c r="C88" s="2315"/>
      <c r="D88" s="2315"/>
      <c r="E88" s="2315"/>
      <c r="F88" s="2315"/>
      <c r="G88" s="2315"/>
      <c r="H88" s="2315"/>
      <c r="I88" s="2315"/>
      <c r="J88" s="2315"/>
      <c r="K88" s="2315"/>
      <c r="L88" s="2315"/>
      <c r="M88" s="2315"/>
      <c r="N88" s="2315"/>
      <c r="O88" s="2315"/>
      <c r="P88" s="2315"/>
      <c r="Q88" s="2315"/>
      <c r="R88" s="2315"/>
      <c r="S88" s="2315"/>
      <c r="T88" s="2315"/>
      <c r="U88" s="2315"/>
      <c r="V88" s="2315"/>
      <c r="W88" s="2315"/>
      <c r="X88" s="2315"/>
      <c r="Y88" s="2315"/>
      <c r="Z88" s="2315"/>
      <c r="AA88" s="2315"/>
      <c r="AB88" s="2315"/>
      <c r="AC88" s="2315"/>
      <c r="AD88" s="2315"/>
      <c r="AE88" s="2315"/>
      <c r="AF88" s="2315"/>
      <c r="AG88" s="2315"/>
      <c r="AH88" s="2315"/>
      <c r="AI88" s="2315"/>
      <c r="AJ88" s="2315"/>
      <c r="AK88" s="2315"/>
      <c r="AL88" s="2315"/>
      <c r="AM88" s="2315"/>
      <c r="AN88" s="2315"/>
      <c r="AO88" s="2315"/>
      <c r="AP88" s="2315"/>
      <c r="AQ88" s="2315"/>
    </row>
    <row r="89" spans="1:43">
      <c r="A89" s="2315"/>
      <c r="B89" s="2315"/>
      <c r="C89" s="2315"/>
      <c r="D89" s="2315"/>
      <c r="E89" s="2315"/>
      <c r="F89" s="2315"/>
      <c r="G89" s="2315"/>
      <c r="H89" s="2315"/>
      <c r="I89" s="2315"/>
      <c r="J89" s="2315"/>
      <c r="K89" s="2315"/>
      <c r="L89" s="2315"/>
      <c r="M89" s="2315"/>
      <c r="N89" s="2315"/>
      <c r="O89" s="2315"/>
      <c r="P89" s="2315"/>
      <c r="Q89" s="2315"/>
      <c r="R89" s="2315"/>
      <c r="S89" s="2315"/>
      <c r="T89" s="2315"/>
      <c r="U89" s="2315"/>
      <c r="V89" s="2315"/>
      <c r="W89" s="2315"/>
      <c r="X89" s="2315"/>
      <c r="Y89" s="2315"/>
      <c r="Z89" s="2315"/>
      <c r="AA89" s="2315"/>
      <c r="AB89" s="2315"/>
      <c r="AC89" s="2315"/>
      <c r="AD89" s="2315"/>
      <c r="AE89" s="2315"/>
      <c r="AF89" s="2315"/>
      <c r="AG89" s="2315"/>
      <c r="AH89" s="2315"/>
      <c r="AI89" s="2315"/>
      <c r="AJ89" s="2315"/>
      <c r="AK89" s="2315"/>
      <c r="AL89" s="2315"/>
      <c r="AM89" s="2315"/>
      <c r="AN89" s="2315"/>
      <c r="AO89" s="2315"/>
      <c r="AP89" s="2315"/>
      <c r="AQ89" s="2315"/>
    </row>
    <row r="90" spans="1:43">
      <c r="A90" s="2315"/>
      <c r="B90" s="2315"/>
      <c r="C90" s="2315"/>
      <c r="D90" s="2315"/>
      <c r="E90" s="2315"/>
      <c r="F90" s="2315"/>
      <c r="G90" s="2315"/>
      <c r="H90" s="2315"/>
      <c r="I90" s="2315"/>
      <c r="J90" s="2315"/>
      <c r="K90" s="2315"/>
      <c r="L90" s="2315"/>
      <c r="M90" s="2315"/>
      <c r="N90" s="2315"/>
      <c r="O90" s="2315"/>
      <c r="P90" s="2315"/>
      <c r="Q90" s="2315"/>
      <c r="R90" s="2315"/>
      <c r="S90" s="2315"/>
      <c r="T90" s="2315"/>
      <c r="U90" s="2315"/>
      <c r="V90" s="2315"/>
      <c r="W90" s="2315"/>
      <c r="X90" s="2315"/>
      <c r="Y90" s="2315"/>
      <c r="Z90" s="2315"/>
      <c r="AA90" s="2315"/>
      <c r="AB90" s="2315"/>
      <c r="AC90" s="2315"/>
      <c r="AD90" s="2315"/>
      <c r="AE90" s="2315"/>
      <c r="AF90" s="2315"/>
      <c r="AG90" s="2315"/>
      <c r="AH90" s="2315"/>
      <c r="AI90" s="2315"/>
      <c r="AJ90" s="2315"/>
      <c r="AK90" s="2315"/>
      <c r="AL90" s="2315"/>
      <c r="AM90" s="2315"/>
      <c r="AN90" s="2315"/>
      <c r="AO90" s="2315"/>
      <c r="AP90" s="2315"/>
      <c r="AQ90" s="2315"/>
    </row>
    <row r="91" spans="1:43">
      <c r="A91" s="2315"/>
      <c r="B91" s="2315"/>
      <c r="C91" s="2315"/>
      <c r="D91" s="2315"/>
      <c r="E91" s="2315"/>
      <c r="F91" s="2315"/>
      <c r="G91" s="2315"/>
      <c r="H91" s="2315"/>
      <c r="I91" s="2315"/>
      <c r="J91" s="2315"/>
      <c r="K91" s="2315"/>
      <c r="L91" s="2315"/>
      <c r="M91" s="2315"/>
      <c r="N91" s="2315"/>
      <c r="O91" s="2315"/>
      <c r="P91" s="2315"/>
      <c r="Q91" s="2315"/>
      <c r="R91" s="2315"/>
      <c r="S91" s="2315"/>
      <c r="T91" s="2315"/>
      <c r="U91" s="2315"/>
      <c r="V91" s="2315"/>
      <c r="W91" s="2315"/>
      <c r="X91" s="2315"/>
      <c r="Y91" s="2315"/>
      <c r="Z91" s="2315"/>
      <c r="AA91" s="2315"/>
      <c r="AB91" s="2315"/>
      <c r="AC91" s="2315"/>
      <c r="AD91" s="2315"/>
      <c r="AE91" s="2315"/>
      <c r="AF91" s="2315"/>
      <c r="AG91" s="2315"/>
      <c r="AH91" s="2315"/>
      <c r="AI91" s="2315"/>
      <c r="AJ91" s="2315"/>
      <c r="AK91" s="2315"/>
      <c r="AL91" s="2315"/>
      <c r="AM91" s="2315"/>
      <c r="AN91" s="2315"/>
      <c r="AO91" s="2315"/>
      <c r="AP91" s="2315"/>
      <c r="AQ91" s="2315"/>
    </row>
    <row r="92" spans="1:43">
      <c r="A92" s="2315"/>
      <c r="B92" s="2315"/>
      <c r="C92" s="2315"/>
      <c r="D92" s="2315"/>
      <c r="E92" s="2315"/>
      <c r="F92" s="2315"/>
      <c r="G92" s="2315"/>
      <c r="H92" s="2315"/>
      <c r="I92" s="2315"/>
      <c r="J92" s="2315"/>
      <c r="K92" s="2315"/>
      <c r="L92" s="2315"/>
      <c r="M92" s="2315"/>
      <c r="N92" s="2315"/>
      <c r="O92" s="2315"/>
      <c r="P92" s="2315"/>
      <c r="Q92" s="2315"/>
      <c r="R92" s="2315"/>
      <c r="S92" s="2315"/>
      <c r="T92" s="2315"/>
      <c r="U92" s="2315"/>
      <c r="V92" s="2315"/>
      <c r="W92" s="2315"/>
      <c r="X92" s="2315"/>
      <c r="Y92" s="2315"/>
      <c r="Z92" s="2315"/>
      <c r="AA92" s="2315"/>
      <c r="AB92" s="2315"/>
      <c r="AC92" s="2315"/>
      <c r="AD92" s="2315"/>
      <c r="AE92" s="2315"/>
      <c r="AF92" s="2315"/>
      <c r="AG92" s="2315"/>
      <c r="AH92" s="2315"/>
      <c r="AI92" s="2315"/>
      <c r="AJ92" s="2315"/>
      <c r="AK92" s="2315"/>
      <c r="AL92" s="2315"/>
      <c r="AM92" s="2315"/>
      <c r="AN92" s="2315"/>
      <c r="AO92" s="2315"/>
      <c r="AP92" s="2315"/>
      <c r="AQ92" s="2315"/>
    </row>
    <row r="93" spans="1:43">
      <c r="A93" s="2315"/>
      <c r="B93" s="2315"/>
      <c r="C93" s="2315"/>
      <c r="D93" s="2315"/>
      <c r="E93" s="2315"/>
      <c r="F93" s="2315"/>
      <c r="G93" s="2315"/>
      <c r="H93" s="2315"/>
      <c r="I93" s="2315"/>
      <c r="J93" s="2315"/>
      <c r="K93" s="2315"/>
      <c r="L93" s="2315"/>
      <c r="M93" s="2315"/>
      <c r="N93" s="2315"/>
      <c r="O93" s="2315"/>
      <c r="P93" s="2315"/>
      <c r="Q93" s="2315"/>
      <c r="R93" s="2315"/>
      <c r="S93" s="2315"/>
      <c r="T93" s="2315"/>
      <c r="U93" s="2315"/>
      <c r="V93" s="2315"/>
      <c r="W93" s="2315"/>
      <c r="X93" s="2315"/>
      <c r="Y93" s="2315"/>
      <c r="Z93" s="2315"/>
      <c r="AA93" s="2315"/>
      <c r="AB93" s="2315"/>
      <c r="AC93" s="2315"/>
      <c r="AD93" s="2315"/>
      <c r="AE93" s="2315"/>
      <c r="AF93" s="2315"/>
      <c r="AG93" s="2315"/>
      <c r="AH93" s="2315"/>
      <c r="AI93" s="2315"/>
      <c r="AJ93" s="2315"/>
      <c r="AK93" s="2315"/>
      <c r="AL93" s="2315"/>
      <c r="AM93" s="2315"/>
      <c r="AN93" s="2315"/>
      <c r="AO93" s="2315"/>
      <c r="AP93" s="2315"/>
      <c r="AQ93" s="2315"/>
    </row>
    <row r="94" spans="1:43">
      <c r="A94" s="2315"/>
      <c r="B94" s="2315"/>
      <c r="C94" s="2315"/>
      <c r="D94" s="2315"/>
      <c r="E94" s="2315"/>
      <c r="F94" s="2315"/>
      <c r="G94" s="2315"/>
      <c r="H94" s="2315"/>
      <c r="I94" s="2315"/>
      <c r="J94" s="2315"/>
      <c r="K94" s="2315"/>
      <c r="L94" s="2315"/>
      <c r="M94" s="2315"/>
      <c r="N94" s="2315"/>
      <c r="O94" s="2315"/>
      <c r="P94" s="2315"/>
      <c r="Q94" s="2315"/>
      <c r="R94" s="2315"/>
      <c r="S94" s="2315"/>
      <c r="T94" s="2315"/>
      <c r="U94" s="2315"/>
      <c r="V94" s="2315"/>
      <c r="W94" s="2315"/>
      <c r="X94" s="2315"/>
      <c r="Y94" s="2315"/>
      <c r="Z94" s="2315"/>
      <c r="AA94" s="2315"/>
      <c r="AB94" s="2315"/>
      <c r="AC94" s="2315"/>
      <c r="AD94" s="2315"/>
      <c r="AE94" s="2315"/>
      <c r="AF94" s="2315"/>
      <c r="AG94" s="2315"/>
      <c r="AH94" s="2315"/>
      <c r="AI94" s="2315"/>
      <c r="AJ94" s="2315"/>
      <c r="AK94" s="2315"/>
      <c r="AL94" s="2315"/>
      <c r="AM94" s="2315"/>
      <c r="AN94" s="2315"/>
      <c r="AO94" s="2315"/>
      <c r="AP94" s="2315"/>
      <c r="AQ94" s="2315"/>
    </row>
    <row r="95" spans="1:43">
      <c r="A95" s="2315"/>
      <c r="B95" s="2315"/>
      <c r="C95" s="2315"/>
      <c r="D95" s="2315"/>
      <c r="E95" s="2315"/>
      <c r="F95" s="2315"/>
      <c r="G95" s="2315"/>
      <c r="H95" s="2315"/>
      <c r="I95" s="2315"/>
      <c r="J95" s="2315"/>
      <c r="K95" s="2315"/>
      <c r="L95" s="2315"/>
      <c r="M95" s="2315"/>
      <c r="N95" s="2315"/>
      <c r="O95" s="2315"/>
      <c r="P95" s="2315"/>
      <c r="Q95" s="2315"/>
      <c r="R95" s="2315"/>
      <c r="S95" s="2315"/>
      <c r="T95" s="2315"/>
      <c r="U95" s="2315"/>
      <c r="V95" s="2315"/>
      <c r="W95" s="2315"/>
      <c r="X95" s="2315"/>
      <c r="Y95" s="2315"/>
      <c r="Z95" s="2315"/>
      <c r="AA95" s="2315"/>
      <c r="AB95" s="2315"/>
      <c r="AC95" s="2315"/>
      <c r="AD95" s="2315"/>
      <c r="AE95" s="2315"/>
      <c r="AF95" s="2315"/>
      <c r="AG95" s="2315"/>
      <c r="AH95" s="2315"/>
      <c r="AI95" s="2315"/>
      <c r="AJ95" s="2315"/>
      <c r="AK95" s="2315"/>
      <c r="AL95" s="2315"/>
      <c r="AM95" s="2315"/>
      <c r="AN95" s="2315"/>
      <c r="AO95" s="2315"/>
      <c r="AP95" s="2315"/>
      <c r="AQ95" s="2315"/>
    </row>
    <row r="96" spans="1:43">
      <c r="A96" s="2315"/>
      <c r="B96" s="2315"/>
      <c r="C96" s="2315"/>
      <c r="D96" s="2315"/>
      <c r="E96" s="2315"/>
      <c r="F96" s="2315"/>
      <c r="G96" s="2315"/>
      <c r="H96" s="2315"/>
      <c r="I96" s="2315"/>
      <c r="J96" s="2315"/>
      <c r="K96" s="2315"/>
      <c r="L96" s="2315"/>
      <c r="M96" s="2315"/>
      <c r="N96" s="2315"/>
      <c r="O96" s="2315"/>
      <c r="P96" s="2315"/>
      <c r="Q96" s="2315"/>
      <c r="R96" s="2315"/>
      <c r="S96" s="2315"/>
      <c r="T96" s="2315"/>
      <c r="U96" s="2315"/>
      <c r="V96" s="2315"/>
      <c r="W96" s="2315"/>
      <c r="X96" s="2315"/>
      <c r="Y96" s="2315"/>
      <c r="Z96" s="2315"/>
      <c r="AA96" s="2315"/>
      <c r="AB96" s="2315"/>
      <c r="AC96" s="2315"/>
      <c r="AD96" s="2315"/>
      <c r="AE96" s="2315"/>
      <c r="AF96" s="2315"/>
      <c r="AG96" s="2315"/>
      <c r="AH96" s="2315"/>
      <c r="AI96" s="2315"/>
      <c r="AJ96" s="2315"/>
      <c r="AK96" s="2315"/>
      <c r="AL96" s="2315"/>
      <c r="AM96" s="2315"/>
      <c r="AN96" s="2315"/>
      <c r="AO96" s="2315"/>
      <c r="AP96" s="2315"/>
      <c r="AQ96" s="2315"/>
    </row>
    <row r="97" spans="1:43">
      <c r="A97" s="2315"/>
      <c r="B97" s="2315"/>
      <c r="C97" s="2315"/>
      <c r="D97" s="2315"/>
      <c r="E97" s="2315"/>
      <c r="F97" s="2315"/>
      <c r="G97" s="2315"/>
      <c r="H97" s="2315"/>
      <c r="I97" s="2315"/>
      <c r="J97" s="2315"/>
      <c r="K97" s="2315"/>
      <c r="L97" s="2315"/>
      <c r="M97" s="2315"/>
      <c r="N97" s="2315"/>
      <c r="O97" s="2315"/>
      <c r="P97" s="2315"/>
      <c r="Q97" s="2315"/>
      <c r="R97" s="2315"/>
      <c r="S97" s="2315"/>
      <c r="T97" s="2315"/>
      <c r="U97" s="2315"/>
      <c r="V97" s="2315"/>
      <c r="W97" s="2315"/>
      <c r="X97" s="2315"/>
      <c r="Y97" s="2315"/>
      <c r="Z97" s="2315"/>
      <c r="AA97" s="2315"/>
      <c r="AB97" s="2315"/>
      <c r="AC97" s="2315"/>
      <c r="AD97" s="2315"/>
      <c r="AE97" s="2315"/>
      <c r="AF97" s="2315"/>
      <c r="AG97" s="2315"/>
      <c r="AH97" s="2315"/>
      <c r="AI97" s="2315"/>
      <c r="AJ97" s="2315"/>
      <c r="AK97" s="2315"/>
      <c r="AL97" s="2315"/>
      <c r="AM97" s="2315"/>
      <c r="AN97" s="2315"/>
      <c r="AO97" s="2315"/>
      <c r="AP97" s="2315"/>
      <c r="AQ97" s="2315"/>
    </row>
    <row r="98" spans="1:43">
      <c r="A98" s="2315"/>
      <c r="B98" s="2315"/>
      <c r="C98" s="2315"/>
      <c r="D98" s="2315"/>
      <c r="E98" s="2315"/>
      <c r="F98" s="2315"/>
      <c r="G98" s="2315"/>
      <c r="H98" s="2315"/>
      <c r="I98" s="2315"/>
      <c r="J98" s="2315"/>
      <c r="K98" s="2315"/>
      <c r="L98" s="2315"/>
      <c r="M98" s="2315"/>
      <c r="N98" s="2315"/>
      <c r="O98" s="2315"/>
      <c r="P98" s="2315"/>
      <c r="Q98" s="2315"/>
      <c r="R98" s="2315"/>
      <c r="S98" s="2315"/>
      <c r="T98" s="2315"/>
      <c r="U98" s="2315"/>
      <c r="V98" s="2315"/>
      <c r="W98" s="2315"/>
      <c r="X98" s="2315"/>
      <c r="Y98" s="2315"/>
      <c r="Z98" s="2315"/>
      <c r="AA98" s="2315"/>
      <c r="AB98" s="2315"/>
      <c r="AC98" s="2315"/>
      <c r="AD98" s="2315"/>
      <c r="AE98" s="2315"/>
      <c r="AF98" s="2315"/>
      <c r="AG98" s="2315"/>
      <c r="AH98" s="2315"/>
      <c r="AI98" s="2315"/>
      <c r="AJ98" s="2315"/>
      <c r="AK98" s="2315"/>
      <c r="AL98" s="2315"/>
      <c r="AM98" s="2315"/>
      <c r="AN98" s="2315"/>
      <c r="AO98" s="2315"/>
      <c r="AP98" s="2315"/>
      <c r="AQ98" s="2315"/>
    </row>
    <row r="99" spans="1:43">
      <c r="A99" s="2315"/>
      <c r="B99" s="2315"/>
      <c r="C99" s="2315"/>
      <c r="D99" s="2315"/>
      <c r="E99" s="2315"/>
      <c r="F99" s="2315"/>
      <c r="G99" s="2315"/>
      <c r="H99" s="2315"/>
      <c r="I99" s="2315"/>
      <c r="J99" s="2315"/>
      <c r="K99" s="2315"/>
      <c r="L99" s="2315"/>
      <c r="M99" s="2315"/>
      <c r="N99" s="2315"/>
      <c r="O99" s="2315"/>
      <c r="P99" s="2315"/>
      <c r="Q99" s="2315"/>
      <c r="R99" s="2315"/>
      <c r="S99" s="2315"/>
      <c r="T99" s="2315"/>
      <c r="U99" s="2315"/>
      <c r="V99" s="2315"/>
      <c r="W99" s="2315"/>
      <c r="X99" s="2315"/>
      <c r="Y99" s="2315"/>
      <c r="Z99" s="2315"/>
      <c r="AA99" s="2315"/>
      <c r="AB99" s="2315"/>
      <c r="AC99" s="2315"/>
      <c r="AD99" s="2315"/>
      <c r="AE99" s="2315"/>
      <c r="AF99" s="2315"/>
      <c r="AG99" s="2315"/>
      <c r="AH99" s="2315"/>
      <c r="AI99" s="2315"/>
      <c r="AJ99" s="2315"/>
      <c r="AK99" s="2315"/>
      <c r="AL99" s="2315"/>
      <c r="AM99" s="2315"/>
      <c r="AN99" s="2315"/>
      <c r="AO99" s="2315"/>
      <c r="AP99" s="2315"/>
      <c r="AQ99" s="2315"/>
    </row>
    <row r="100" spans="1:43">
      <c r="A100" s="2315"/>
      <c r="B100" s="2315"/>
      <c r="C100" s="2315"/>
      <c r="D100" s="2315"/>
      <c r="E100" s="2315"/>
      <c r="F100" s="2315"/>
      <c r="G100" s="2315"/>
      <c r="H100" s="2315"/>
      <c r="I100" s="2315"/>
      <c r="J100" s="2315"/>
      <c r="K100" s="2315"/>
      <c r="L100" s="2315"/>
      <c r="M100" s="2315"/>
      <c r="N100" s="2315"/>
      <c r="O100" s="2315"/>
      <c r="P100" s="2315"/>
      <c r="Q100" s="2315"/>
      <c r="R100" s="2315"/>
      <c r="S100" s="2315"/>
      <c r="T100" s="2315"/>
      <c r="U100" s="2315"/>
      <c r="V100" s="2315"/>
      <c r="W100" s="2315"/>
      <c r="X100" s="2315"/>
      <c r="Y100" s="2315"/>
      <c r="Z100" s="2315"/>
      <c r="AA100" s="2315"/>
      <c r="AB100" s="2315"/>
      <c r="AC100" s="2315"/>
      <c r="AD100" s="2315"/>
      <c r="AE100" s="2315"/>
      <c r="AF100" s="2315"/>
      <c r="AG100" s="2315"/>
      <c r="AH100" s="2315"/>
      <c r="AI100" s="2315"/>
      <c r="AJ100" s="2315"/>
      <c r="AK100" s="2315"/>
      <c r="AL100" s="2315"/>
      <c r="AM100" s="2315"/>
      <c r="AN100" s="2315"/>
      <c r="AO100" s="2315"/>
      <c r="AP100" s="2315"/>
      <c r="AQ100" s="2315"/>
    </row>
    <row r="101" spans="1:43">
      <c r="A101" s="2315"/>
      <c r="B101" s="2315"/>
      <c r="C101" s="2315"/>
      <c r="D101" s="2315"/>
      <c r="E101" s="2315"/>
      <c r="F101" s="2315"/>
      <c r="G101" s="2315"/>
      <c r="H101" s="2315"/>
      <c r="I101" s="2315"/>
      <c r="J101" s="2315"/>
      <c r="K101" s="2315"/>
      <c r="L101" s="2315"/>
      <c r="M101" s="2315"/>
      <c r="N101" s="2315"/>
      <c r="O101" s="2315"/>
      <c r="P101" s="2315"/>
      <c r="Q101" s="2315"/>
      <c r="R101" s="2315"/>
      <c r="S101" s="2315"/>
      <c r="T101" s="2315"/>
      <c r="U101" s="2315"/>
      <c r="V101" s="2315"/>
      <c r="W101" s="2315"/>
      <c r="X101" s="2315"/>
      <c r="Y101" s="2315"/>
      <c r="Z101" s="2315"/>
      <c r="AA101" s="2315"/>
      <c r="AB101" s="2315"/>
      <c r="AC101" s="2315"/>
      <c r="AD101" s="2315"/>
      <c r="AE101" s="2315"/>
      <c r="AF101" s="2315"/>
      <c r="AG101" s="2315"/>
      <c r="AH101" s="2315"/>
      <c r="AI101" s="2315"/>
      <c r="AJ101" s="2315"/>
      <c r="AK101" s="2315"/>
      <c r="AL101" s="2315"/>
      <c r="AM101" s="2315"/>
      <c r="AN101" s="2315"/>
      <c r="AO101" s="2315"/>
      <c r="AP101" s="2315"/>
      <c r="AQ101" s="2315"/>
    </row>
    <row r="102" spans="1:43">
      <c r="A102" s="2315"/>
      <c r="B102" s="2315"/>
      <c r="C102" s="2315"/>
      <c r="D102" s="2315"/>
      <c r="E102" s="2315"/>
      <c r="F102" s="2315"/>
      <c r="G102" s="2315"/>
      <c r="H102" s="2315"/>
      <c r="I102" s="2315"/>
      <c r="J102" s="2315"/>
      <c r="K102" s="2315"/>
      <c r="L102" s="2315"/>
      <c r="M102" s="2315"/>
      <c r="N102" s="2315"/>
      <c r="O102" s="2315"/>
      <c r="P102" s="2315"/>
      <c r="Q102" s="2315"/>
      <c r="R102" s="2315"/>
      <c r="S102" s="2315"/>
      <c r="T102" s="2315"/>
      <c r="U102" s="2315"/>
      <c r="V102" s="2315"/>
      <c r="W102" s="2315"/>
      <c r="X102" s="2315"/>
      <c r="Y102" s="2315"/>
      <c r="Z102" s="2315"/>
      <c r="AA102" s="2315"/>
      <c r="AB102" s="2315"/>
      <c r="AC102" s="2315"/>
      <c r="AD102" s="2315"/>
      <c r="AE102" s="2315"/>
      <c r="AF102" s="2315"/>
      <c r="AG102" s="2315"/>
      <c r="AH102" s="2315"/>
      <c r="AI102" s="2315"/>
      <c r="AJ102" s="2315"/>
      <c r="AK102" s="2315"/>
      <c r="AL102" s="2315"/>
      <c r="AM102" s="2315"/>
      <c r="AN102" s="2315"/>
      <c r="AO102" s="2315"/>
      <c r="AP102" s="2315"/>
      <c r="AQ102" s="2315"/>
    </row>
    <row r="103" spans="1:43">
      <c r="A103" s="2315"/>
      <c r="B103" s="2315"/>
      <c r="C103" s="2315"/>
      <c r="D103" s="2315"/>
      <c r="E103" s="2315"/>
      <c r="F103" s="2315"/>
      <c r="G103" s="2315"/>
      <c r="H103" s="2315"/>
      <c r="I103" s="2315"/>
      <c r="J103" s="2315"/>
      <c r="K103" s="2315"/>
      <c r="L103" s="2315"/>
      <c r="M103" s="2315"/>
      <c r="N103" s="2315"/>
      <c r="O103" s="2315"/>
      <c r="P103" s="2315"/>
      <c r="Q103" s="2315"/>
      <c r="R103" s="2315"/>
      <c r="S103" s="2315"/>
      <c r="T103" s="2315"/>
      <c r="U103" s="2315"/>
      <c r="V103" s="2315"/>
      <c r="W103" s="2315"/>
      <c r="X103" s="2315"/>
      <c r="Y103" s="2315"/>
      <c r="Z103" s="2315"/>
      <c r="AA103" s="2315"/>
      <c r="AB103" s="2315"/>
      <c r="AC103" s="2315"/>
      <c r="AD103" s="2315"/>
      <c r="AE103" s="2315"/>
      <c r="AF103" s="2315"/>
      <c r="AG103" s="2315"/>
      <c r="AH103" s="2315"/>
      <c r="AI103" s="2315"/>
      <c r="AJ103" s="2315"/>
      <c r="AK103" s="2315"/>
      <c r="AL103" s="2315"/>
      <c r="AM103" s="2315"/>
      <c r="AN103" s="2315"/>
      <c r="AO103" s="2315"/>
      <c r="AP103" s="2315"/>
      <c r="AQ103" s="2315"/>
    </row>
    <row r="104" spans="1:43">
      <c r="A104" s="2315"/>
      <c r="B104" s="2315"/>
      <c r="C104" s="2315"/>
      <c r="D104" s="2315"/>
      <c r="E104" s="2315"/>
      <c r="F104" s="2315"/>
      <c r="G104" s="2315"/>
      <c r="H104" s="2315"/>
      <c r="I104" s="2315"/>
      <c r="J104" s="2315"/>
      <c r="K104" s="2315"/>
      <c r="L104" s="2315"/>
      <c r="M104" s="2315"/>
      <c r="N104" s="2315"/>
      <c r="O104" s="2315"/>
      <c r="P104" s="2315"/>
      <c r="Q104" s="2315"/>
      <c r="R104" s="2315"/>
      <c r="S104" s="2315"/>
      <c r="T104" s="2315"/>
      <c r="U104" s="2315"/>
      <c r="V104" s="2315"/>
      <c r="W104" s="2315"/>
      <c r="X104" s="2315"/>
      <c r="Y104" s="2315"/>
      <c r="Z104" s="2315"/>
      <c r="AA104" s="2315"/>
      <c r="AB104" s="2315"/>
      <c r="AC104" s="2315"/>
      <c r="AD104" s="2315"/>
      <c r="AE104" s="2315"/>
      <c r="AF104" s="2315"/>
      <c r="AG104" s="2315"/>
      <c r="AH104" s="2315"/>
      <c r="AI104" s="2315"/>
      <c r="AJ104" s="2315"/>
      <c r="AK104" s="2315"/>
      <c r="AL104" s="2315"/>
      <c r="AM104" s="2315"/>
      <c r="AN104" s="2315"/>
      <c r="AO104" s="2315"/>
      <c r="AP104" s="2315"/>
      <c r="AQ104" s="2315"/>
    </row>
    <row r="105" spans="1:43">
      <c r="A105" s="2315"/>
      <c r="B105" s="2315"/>
      <c r="C105" s="2315"/>
      <c r="D105" s="2315"/>
      <c r="E105" s="2315"/>
      <c r="F105" s="2315"/>
      <c r="G105" s="2315"/>
      <c r="H105" s="2315"/>
      <c r="I105" s="2315"/>
      <c r="J105" s="2315"/>
      <c r="K105" s="2315"/>
      <c r="L105" s="2315"/>
      <c r="M105" s="2315"/>
      <c r="N105" s="2315"/>
      <c r="O105" s="2315"/>
      <c r="P105" s="2315"/>
      <c r="Q105" s="2315"/>
      <c r="R105" s="2315"/>
      <c r="S105" s="2315"/>
      <c r="T105" s="2315"/>
      <c r="U105" s="2315"/>
      <c r="V105" s="2315"/>
      <c r="W105" s="2315"/>
      <c r="X105" s="2315"/>
      <c r="Y105" s="2315"/>
      <c r="Z105" s="2315"/>
      <c r="AA105" s="2315"/>
      <c r="AB105" s="2315"/>
      <c r="AC105" s="2315"/>
      <c r="AD105" s="2315"/>
      <c r="AE105" s="2315"/>
      <c r="AF105" s="2315"/>
      <c r="AG105" s="2315"/>
      <c r="AH105" s="2315"/>
      <c r="AI105" s="2315"/>
      <c r="AJ105" s="2315"/>
      <c r="AK105" s="2315"/>
      <c r="AL105" s="2315"/>
      <c r="AM105" s="2315"/>
      <c r="AN105" s="2315"/>
      <c r="AO105" s="2315"/>
      <c r="AP105" s="2315"/>
      <c r="AQ105" s="2315"/>
    </row>
    <row r="106" spans="1:43">
      <c r="A106" s="2315"/>
      <c r="B106" s="2315"/>
      <c r="C106" s="2315"/>
      <c r="D106" s="2315"/>
      <c r="E106" s="2315"/>
      <c r="F106" s="2315"/>
      <c r="G106" s="2315"/>
      <c r="H106" s="2315"/>
      <c r="I106" s="2315"/>
      <c r="J106" s="2315"/>
      <c r="K106" s="2315"/>
      <c r="L106" s="2315"/>
      <c r="M106" s="2315"/>
      <c r="N106" s="2315"/>
      <c r="O106" s="2315"/>
      <c r="P106" s="2315"/>
      <c r="Q106" s="2315"/>
      <c r="R106" s="2315"/>
      <c r="S106" s="2315"/>
      <c r="T106" s="2315"/>
      <c r="U106" s="2315"/>
      <c r="V106" s="2315"/>
      <c r="W106" s="2315"/>
      <c r="X106" s="2315"/>
      <c r="Y106" s="2315"/>
      <c r="Z106" s="2315"/>
      <c r="AA106" s="2315"/>
      <c r="AB106" s="2315"/>
      <c r="AC106" s="2315"/>
      <c r="AD106" s="2315"/>
      <c r="AE106" s="2315"/>
      <c r="AF106" s="2315"/>
      <c r="AG106" s="2315"/>
      <c r="AH106" s="2315"/>
      <c r="AI106" s="2315"/>
      <c r="AJ106" s="2315"/>
      <c r="AK106" s="2315"/>
      <c r="AL106" s="2315"/>
      <c r="AM106" s="2315"/>
      <c r="AN106" s="2315"/>
      <c r="AO106" s="2315"/>
      <c r="AP106" s="2315"/>
      <c r="AQ106" s="2315"/>
    </row>
    <row r="107" spans="1:43">
      <c r="A107" s="2315"/>
      <c r="B107" s="2315"/>
      <c r="C107" s="2315"/>
      <c r="D107" s="2315"/>
      <c r="E107" s="2315"/>
      <c r="F107" s="2315"/>
      <c r="G107" s="2315"/>
      <c r="H107" s="2315"/>
      <c r="I107" s="2315"/>
      <c r="J107" s="2315"/>
      <c r="K107" s="2315"/>
      <c r="L107" s="2315"/>
      <c r="M107" s="2315"/>
      <c r="N107" s="2315"/>
      <c r="O107" s="2315"/>
      <c r="P107" s="2315"/>
      <c r="Q107" s="2315"/>
      <c r="R107" s="2315"/>
      <c r="S107" s="2315"/>
      <c r="T107" s="2315"/>
      <c r="U107" s="2315"/>
      <c r="V107" s="2315"/>
      <c r="W107" s="2315"/>
      <c r="X107" s="2315"/>
      <c r="Y107" s="2315"/>
      <c r="Z107" s="2315"/>
      <c r="AA107" s="2315"/>
      <c r="AB107" s="2315"/>
      <c r="AC107" s="2315"/>
      <c r="AD107" s="2315"/>
      <c r="AE107" s="2315"/>
      <c r="AF107" s="2315"/>
      <c r="AG107" s="2315"/>
      <c r="AH107" s="2315"/>
      <c r="AI107" s="2315"/>
      <c r="AJ107" s="2315"/>
      <c r="AK107" s="2315"/>
      <c r="AL107" s="2315"/>
      <c r="AM107" s="2315"/>
      <c r="AN107" s="2315"/>
      <c r="AO107" s="2315"/>
      <c r="AP107" s="2315"/>
      <c r="AQ107" s="2315"/>
    </row>
    <row r="108" spans="1:43">
      <c r="A108" s="2315"/>
      <c r="B108" s="2315"/>
      <c r="C108" s="2315"/>
      <c r="D108" s="2315"/>
      <c r="E108" s="2315"/>
      <c r="F108" s="2315"/>
      <c r="G108" s="2315"/>
      <c r="H108" s="2315"/>
      <c r="I108" s="2315"/>
      <c r="J108" s="2315"/>
      <c r="K108" s="2315"/>
      <c r="L108" s="2315"/>
      <c r="M108" s="2315"/>
      <c r="N108" s="2315"/>
      <c r="O108" s="2315"/>
      <c r="P108" s="2315"/>
      <c r="Q108" s="2315"/>
      <c r="R108" s="2315"/>
      <c r="S108" s="2315"/>
      <c r="T108" s="2315"/>
      <c r="U108" s="2315"/>
      <c r="V108" s="2315"/>
      <c r="W108" s="2315"/>
      <c r="X108" s="2315"/>
      <c r="Y108" s="2315"/>
      <c r="Z108" s="2315"/>
      <c r="AA108" s="2315"/>
      <c r="AB108" s="2315"/>
      <c r="AC108" s="2315"/>
      <c r="AD108" s="2315"/>
      <c r="AE108" s="2315"/>
      <c r="AF108" s="2315"/>
      <c r="AG108" s="2315"/>
      <c r="AH108" s="2315"/>
      <c r="AI108" s="2315"/>
      <c r="AJ108" s="2315"/>
      <c r="AK108" s="2315"/>
      <c r="AL108" s="2315"/>
      <c r="AM108" s="2315"/>
      <c r="AN108" s="2315"/>
      <c r="AO108" s="2315"/>
      <c r="AP108" s="2315"/>
      <c r="AQ108" s="2315"/>
    </row>
    <row r="109" spans="1:43">
      <c r="A109" s="2315"/>
      <c r="B109" s="2315"/>
      <c r="C109" s="2315"/>
      <c r="D109" s="2315"/>
      <c r="E109" s="2315"/>
      <c r="F109" s="2315"/>
      <c r="G109" s="2315"/>
      <c r="H109" s="2315"/>
      <c r="I109" s="2315"/>
      <c r="J109" s="2315"/>
      <c r="K109" s="2315"/>
      <c r="L109" s="2315"/>
      <c r="M109" s="2315"/>
      <c r="N109" s="2315"/>
      <c r="O109" s="2315"/>
      <c r="P109" s="2315"/>
      <c r="Q109" s="2315"/>
      <c r="R109" s="2315"/>
      <c r="S109" s="2315"/>
      <c r="T109" s="2315"/>
      <c r="U109" s="2315"/>
      <c r="V109" s="2315"/>
      <c r="W109" s="2315"/>
      <c r="X109" s="2315"/>
      <c r="Y109" s="2315"/>
      <c r="Z109" s="2315"/>
      <c r="AA109" s="2315"/>
      <c r="AB109" s="2315"/>
      <c r="AC109" s="2315"/>
      <c r="AD109" s="2315"/>
      <c r="AE109" s="2315"/>
      <c r="AF109" s="2315"/>
      <c r="AG109" s="2315"/>
      <c r="AH109" s="2315"/>
      <c r="AI109" s="2315"/>
      <c r="AJ109" s="2315"/>
      <c r="AK109" s="2315"/>
      <c r="AL109" s="2315"/>
      <c r="AM109" s="2315"/>
      <c r="AN109" s="2315"/>
      <c r="AO109" s="2315"/>
      <c r="AP109" s="2315"/>
      <c r="AQ109" s="2315"/>
    </row>
    <row r="110" spans="1:43">
      <c r="A110" s="2315"/>
      <c r="B110" s="2315"/>
      <c r="C110" s="2315"/>
      <c r="D110" s="2315"/>
      <c r="E110" s="2315"/>
      <c r="F110" s="2315"/>
      <c r="G110" s="2315"/>
      <c r="H110" s="2315"/>
      <c r="I110" s="2315"/>
      <c r="J110" s="2315"/>
      <c r="K110" s="2315"/>
      <c r="L110" s="2315"/>
      <c r="M110" s="2315"/>
      <c r="N110" s="2315"/>
      <c r="O110" s="2315"/>
      <c r="P110" s="2315"/>
      <c r="Q110" s="2315"/>
      <c r="R110" s="2315"/>
      <c r="S110" s="2315"/>
      <c r="T110" s="2315"/>
      <c r="U110" s="2315"/>
      <c r="V110" s="2315"/>
      <c r="W110" s="2315"/>
      <c r="X110" s="2315"/>
      <c r="Y110" s="2315"/>
      <c r="Z110" s="2315"/>
      <c r="AA110" s="2315"/>
      <c r="AB110" s="2315"/>
      <c r="AC110" s="2315"/>
      <c r="AD110" s="2315"/>
      <c r="AE110" s="2315"/>
      <c r="AF110" s="2315"/>
      <c r="AG110" s="2315"/>
      <c r="AH110" s="2315"/>
      <c r="AI110" s="2315"/>
      <c r="AJ110" s="2315"/>
      <c r="AK110" s="2315"/>
      <c r="AL110" s="2315"/>
      <c r="AM110" s="2315"/>
      <c r="AN110" s="2315"/>
      <c r="AO110" s="2315"/>
      <c r="AP110" s="2315"/>
      <c r="AQ110" s="2315"/>
    </row>
    <row r="111" spans="1:43">
      <c r="A111" s="2315"/>
      <c r="B111" s="2315"/>
      <c r="C111" s="2315"/>
      <c r="D111" s="2315"/>
      <c r="E111" s="2315"/>
      <c r="F111" s="2315"/>
      <c r="G111" s="2315"/>
      <c r="H111" s="2315"/>
      <c r="I111" s="2315"/>
      <c r="J111" s="2315"/>
      <c r="K111" s="2315"/>
      <c r="L111" s="2315"/>
      <c r="M111" s="2315"/>
      <c r="N111" s="2315"/>
      <c r="O111" s="2315"/>
      <c r="P111" s="2315"/>
      <c r="Q111" s="2315"/>
      <c r="R111" s="2315"/>
      <c r="S111" s="2315"/>
      <c r="T111" s="2315"/>
      <c r="U111" s="2315"/>
      <c r="V111" s="2315"/>
      <c r="W111" s="2315"/>
      <c r="X111" s="2315"/>
      <c r="Y111" s="2315"/>
      <c r="Z111" s="2315"/>
      <c r="AA111" s="2315"/>
      <c r="AB111" s="2315"/>
      <c r="AC111" s="2315"/>
      <c r="AD111" s="2315"/>
      <c r="AE111" s="2315"/>
      <c r="AF111" s="2315"/>
      <c r="AG111" s="2315"/>
      <c r="AH111" s="2315"/>
      <c r="AI111" s="2315"/>
      <c r="AJ111" s="2315"/>
      <c r="AK111" s="2315"/>
      <c r="AL111" s="2315"/>
      <c r="AM111" s="2315"/>
      <c r="AN111" s="2315"/>
      <c r="AO111" s="2315"/>
      <c r="AP111" s="2315"/>
      <c r="AQ111" s="2315"/>
    </row>
    <row r="112" spans="1:43">
      <c r="A112" s="2315"/>
      <c r="B112" s="2315"/>
      <c r="C112" s="2315"/>
      <c r="D112" s="2315"/>
      <c r="E112" s="2315"/>
      <c r="F112" s="2315"/>
      <c r="G112" s="2315"/>
      <c r="H112" s="2315"/>
      <c r="I112" s="2315"/>
      <c r="J112" s="2315"/>
      <c r="K112" s="2315"/>
      <c r="L112" s="2315"/>
      <c r="M112" s="2315"/>
      <c r="N112" s="2315"/>
      <c r="O112" s="2315"/>
      <c r="P112" s="2315"/>
      <c r="Q112" s="2315"/>
      <c r="R112" s="2315"/>
      <c r="S112" s="2315"/>
      <c r="T112" s="2315"/>
      <c r="U112" s="2315"/>
      <c r="V112" s="2315"/>
      <c r="W112" s="2315"/>
      <c r="X112" s="2315"/>
      <c r="Y112" s="2315"/>
      <c r="Z112" s="2315"/>
      <c r="AA112" s="2315"/>
      <c r="AB112" s="2315"/>
      <c r="AC112" s="2315"/>
      <c r="AD112" s="2315"/>
      <c r="AE112" s="2315"/>
      <c r="AF112" s="2315"/>
      <c r="AG112" s="2315"/>
      <c r="AH112" s="2315"/>
      <c r="AI112" s="2315"/>
      <c r="AJ112" s="2315"/>
      <c r="AK112" s="2315"/>
      <c r="AL112" s="2315"/>
      <c r="AM112" s="2315"/>
      <c r="AN112" s="2315"/>
      <c r="AO112" s="2315"/>
      <c r="AP112" s="2315"/>
      <c r="AQ112" s="2315"/>
    </row>
    <row r="113" spans="1:43">
      <c r="A113" s="2315"/>
      <c r="B113" s="2315"/>
      <c r="C113" s="2315"/>
      <c r="D113" s="2315"/>
      <c r="E113" s="2315"/>
      <c r="F113" s="2315"/>
      <c r="G113" s="2315"/>
      <c r="H113" s="2315"/>
      <c r="I113" s="2315"/>
      <c r="J113" s="2315"/>
      <c r="K113" s="2315"/>
      <c r="L113" s="2315"/>
      <c r="M113" s="2315"/>
      <c r="N113" s="2315"/>
      <c r="O113" s="2315"/>
      <c r="P113" s="2315"/>
      <c r="Q113" s="2315"/>
      <c r="R113" s="2315"/>
      <c r="S113" s="2315"/>
      <c r="T113" s="2315"/>
      <c r="U113" s="2315"/>
      <c r="V113" s="2315"/>
      <c r="W113" s="2315"/>
      <c r="X113" s="2315"/>
      <c r="Y113" s="2315"/>
      <c r="Z113" s="2315"/>
      <c r="AA113" s="2315"/>
      <c r="AB113" s="2315"/>
      <c r="AC113" s="2315"/>
      <c r="AD113" s="2315"/>
      <c r="AE113" s="2315"/>
      <c r="AF113" s="2315"/>
      <c r="AG113" s="2315"/>
      <c r="AH113" s="2315"/>
      <c r="AI113" s="2315"/>
      <c r="AJ113" s="2315"/>
      <c r="AK113" s="2315"/>
      <c r="AL113" s="2315"/>
      <c r="AM113" s="2315"/>
      <c r="AN113" s="2315"/>
      <c r="AO113" s="2315"/>
      <c r="AP113" s="2315"/>
      <c r="AQ113" s="2315"/>
    </row>
    <row r="114" spans="1:43">
      <c r="A114" s="2315"/>
      <c r="B114" s="2315"/>
      <c r="C114" s="2315"/>
      <c r="D114" s="2315"/>
      <c r="E114" s="2315"/>
      <c r="F114" s="2315"/>
      <c r="G114" s="2315"/>
      <c r="H114" s="2315"/>
      <c r="I114" s="2315"/>
      <c r="J114" s="2315"/>
      <c r="K114" s="2315"/>
      <c r="L114" s="2315"/>
      <c r="M114" s="2315"/>
      <c r="N114" s="2315"/>
      <c r="O114" s="2315"/>
      <c r="P114" s="2315"/>
      <c r="Q114" s="2315"/>
      <c r="R114" s="2315"/>
      <c r="S114" s="2315"/>
      <c r="T114" s="2315"/>
      <c r="U114" s="2315"/>
      <c r="V114" s="2315"/>
      <c r="W114" s="2315"/>
      <c r="X114" s="2315"/>
      <c r="Y114" s="2315"/>
      <c r="Z114" s="2315"/>
      <c r="AA114" s="2315"/>
      <c r="AB114" s="2315"/>
      <c r="AC114" s="2315"/>
      <c r="AD114" s="2315"/>
      <c r="AE114" s="2315"/>
      <c r="AF114" s="2315"/>
      <c r="AG114" s="2315"/>
      <c r="AH114" s="2315"/>
      <c r="AI114" s="2315"/>
      <c r="AJ114" s="2315"/>
      <c r="AK114" s="2315"/>
      <c r="AL114" s="2315"/>
      <c r="AM114" s="2315"/>
      <c r="AN114" s="2315"/>
      <c r="AO114" s="2315"/>
      <c r="AP114" s="2315"/>
      <c r="AQ114" s="2315"/>
    </row>
    <row r="115" spans="1:43">
      <c r="A115" s="2315"/>
      <c r="B115" s="2315"/>
      <c r="C115" s="2315"/>
      <c r="D115" s="2315"/>
      <c r="E115" s="2315"/>
      <c r="F115" s="2315"/>
      <c r="G115" s="2315"/>
      <c r="H115" s="2315"/>
      <c r="I115" s="2315"/>
      <c r="J115" s="2315"/>
      <c r="K115" s="2315"/>
      <c r="L115" s="2315"/>
      <c r="M115" s="2315"/>
      <c r="N115" s="2315"/>
      <c r="O115" s="2315"/>
      <c r="P115" s="2315"/>
      <c r="Q115" s="2315"/>
      <c r="R115" s="2315"/>
      <c r="S115" s="2315"/>
      <c r="T115" s="2315"/>
      <c r="U115" s="2315"/>
      <c r="V115" s="2315"/>
      <c r="W115" s="2315"/>
      <c r="X115" s="2315"/>
      <c r="Y115" s="2315"/>
      <c r="Z115" s="2315"/>
      <c r="AA115" s="2315"/>
      <c r="AB115" s="2315"/>
      <c r="AC115" s="2315"/>
      <c r="AD115" s="2315"/>
      <c r="AE115" s="2315"/>
      <c r="AF115" s="2315"/>
      <c r="AG115" s="2315"/>
      <c r="AH115" s="2315"/>
      <c r="AI115" s="2315"/>
      <c r="AJ115" s="2315"/>
      <c r="AK115" s="2315"/>
      <c r="AL115" s="2315"/>
      <c r="AM115" s="2315"/>
      <c r="AN115" s="2315"/>
      <c r="AO115" s="2315"/>
      <c r="AP115" s="2315"/>
      <c r="AQ115" s="2315"/>
    </row>
    <row r="116" spans="1:43">
      <c r="A116" s="2315"/>
      <c r="B116" s="2315"/>
      <c r="C116" s="2315"/>
      <c r="D116" s="2315"/>
      <c r="E116" s="2315"/>
      <c r="F116" s="2315"/>
      <c r="G116" s="2315"/>
      <c r="H116" s="2315"/>
      <c r="I116" s="2315"/>
      <c r="J116" s="2315"/>
      <c r="K116" s="2315"/>
      <c r="L116" s="2315"/>
      <c r="M116" s="2315"/>
      <c r="N116" s="2315"/>
      <c r="O116" s="2315"/>
      <c r="P116" s="2315"/>
      <c r="Q116" s="2315"/>
      <c r="R116" s="2315"/>
      <c r="S116" s="2315"/>
      <c r="T116" s="2315"/>
      <c r="U116" s="2315"/>
      <c r="V116" s="2315"/>
      <c r="W116" s="2315"/>
      <c r="X116" s="2315"/>
      <c r="Y116" s="2315"/>
      <c r="Z116" s="2315"/>
      <c r="AA116" s="2315"/>
      <c r="AB116" s="2315"/>
      <c r="AC116" s="2315"/>
      <c r="AD116" s="2315"/>
      <c r="AE116" s="2315"/>
      <c r="AF116" s="2315"/>
      <c r="AG116" s="2315"/>
      <c r="AH116" s="2315"/>
      <c r="AI116" s="2315"/>
      <c r="AJ116" s="2315"/>
      <c r="AK116" s="2315"/>
      <c r="AL116" s="2315"/>
      <c r="AM116" s="2315"/>
      <c r="AN116" s="2315"/>
      <c r="AO116" s="2315"/>
      <c r="AP116" s="2315"/>
      <c r="AQ116" s="2315"/>
    </row>
    <row r="117" spans="1:43">
      <c r="A117" s="2315"/>
      <c r="B117" s="2315"/>
      <c r="C117" s="2315"/>
      <c r="D117" s="2315"/>
      <c r="E117" s="2315"/>
      <c r="F117" s="2315"/>
      <c r="G117" s="2315"/>
      <c r="H117" s="2315"/>
      <c r="I117" s="2315"/>
      <c r="J117" s="2315"/>
      <c r="K117" s="2315"/>
      <c r="L117" s="2315"/>
      <c r="M117" s="2315"/>
      <c r="N117" s="2315"/>
      <c r="O117" s="2315"/>
      <c r="P117" s="2315"/>
      <c r="Q117" s="2315"/>
      <c r="R117" s="2315"/>
      <c r="S117" s="2315"/>
      <c r="T117" s="2315"/>
      <c r="U117" s="2315"/>
      <c r="V117" s="2315"/>
      <c r="W117" s="2315"/>
      <c r="X117" s="2315"/>
      <c r="Y117" s="2315"/>
      <c r="Z117" s="2315"/>
      <c r="AA117" s="2315"/>
      <c r="AB117" s="2315"/>
      <c r="AC117" s="2315"/>
      <c r="AD117" s="2315"/>
      <c r="AE117" s="2315"/>
      <c r="AF117" s="2315"/>
      <c r="AG117" s="2315"/>
      <c r="AH117" s="2315"/>
      <c r="AI117" s="2315"/>
      <c r="AJ117" s="2315"/>
      <c r="AK117" s="2315"/>
      <c r="AL117" s="2315"/>
      <c r="AM117" s="2315"/>
      <c r="AN117" s="2315"/>
      <c r="AO117" s="2315"/>
      <c r="AP117" s="2315"/>
      <c r="AQ117" s="2315"/>
    </row>
    <row r="118" spans="1:43">
      <c r="A118" s="2315"/>
      <c r="B118" s="2315"/>
      <c r="C118" s="2315"/>
      <c r="D118" s="2315"/>
      <c r="E118" s="2315"/>
      <c r="F118" s="2315"/>
      <c r="G118" s="2315"/>
      <c r="H118" s="2315"/>
      <c r="I118" s="2315"/>
      <c r="J118" s="2315"/>
      <c r="K118" s="2315"/>
      <c r="L118" s="2315"/>
      <c r="M118" s="2315"/>
      <c r="N118" s="2315"/>
      <c r="O118" s="2315"/>
      <c r="P118" s="2315"/>
      <c r="Q118" s="2315"/>
      <c r="R118" s="2315"/>
      <c r="S118" s="2315"/>
      <c r="T118" s="2315"/>
      <c r="U118" s="2315"/>
      <c r="V118" s="2315"/>
      <c r="W118" s="2315"/>
      <c r="X118" s="2315"/>
      <c r="Y118" s="2315"/>
      <c r="Z118" s="2315"/>
      <c r="AA118" s="2315"/>
      <c r="AB118" s="2315"/>
      <c r="AC118" s="2315"/>
      <c r="AD118" s="2315"/>
      <c r="AE118" s="2315"/>
      <c r="AF118" s="2315"/>
      <c r="AG118" s="2315"/>
      <c r="AH118" s="2315"/>
      <c r="AI118" s="2315"/>
      <c r="AJ118" s="2315"/>
      <c r="AK118" s="2315"/>
      <c r="AL118" s="2315"/>
      <c r="AM118" s="2315"/>
      <c r="AN118" s="2315"/>
      <c r="AO118" s="2315"/>
      <c r="AP118" s="2315"/>
      <c r="AQ118" s="2315"/>
    </row>
    <row r="119" spans="1:43">
      <c r="A119" s="2315"/>
      <c r="B119" s="2315"/>
      <c r="C119" s="2315"/>
      <c r="D119" s="2315"/>
      <c r="E119" s="2315"/>
      <c r="F119" s="2315"/>
      <c r="G119" s="2315"/>
      <c r="H119" s="2315"/>
      <c r="I119" s="2315"/>
      <c r="J119" s="2315"/>
      <c r="K119" s="2315"/>
      <c r="L119" s="2315"/>
      <c r="M119" s="2315"/>
      <c r="N119" s="2315"/>
      <c r="O119" s="2315"/>
      <c r="P119" s="2315"/>
      <c r="Q119" s="2315"/>
      <c r="R119" s="2315"/>
      <c r="S119" s="2315"/>
      <c r="T119" s="2315"/>
      <c r="U119" s="2315"/>
      <c r="V119" s="2315"/>
      <c r="W119" s="2315"/>
      <c r="X119" s="2315"/>
      <c r="Y119" s="2315"/>
      <c r="Z119" s="2315"/>
      <c r="AA119" s="2315"/>
      <c r="AB119" s="2315"/>
      <c r="AC119" s="2315"/>
      <c r="AD119" s="2315"/>
      <c r="AE119" s="2315"/>
      <c r="AF119" s="2315"/>
      <c r="AG119" s="2315"/>
      <c r="AH119" s="2315"/>
      <c r="AI119" s="2315"/>
      <c r="AJ119" s="2315"/>
      <c r="AK119" s="2315"/>
      <c r="AL119" s="2315"/>
      <c r="AM119" s="2315"/>
      <c r="AN119" s="2315"/>
      <c r="AO119" s="2315"/>
      <c r="AP119" s="2315"/>
      <c r="AQ119" s="2315"/>
    </row>
    <row r="120" spans="1:43">
      <c r="A120" s="2315"/>
      <c r="B120" s="2315"/>
      <c r="C120" s="2315"/>
      <c r="D120" s="2315"/>
      <c r="E120" s="2315"/>
      <c r="F120" s="2315"/>
      <c r="G120" s="2315"/>
      <c r="H120" s="2315"/>
      <c r="I120" s="2315"/>
      <c r="J120" s="2315"/>
      <c r="K120" s="2315"/>
      <c r="L120" s="2315"/>
      <c r="M120" s="2315"/>
      <c r="N120" s="2315"/>
      <c r="O120" s="2315"/>
      <c r="P120" s="2315"/>
      <c r="Q120" s="2315"/>
      <c r="R120" s="2315"/>
      <c r="S120" s="2315"/>
      <c r="T120" s="2315"/>
      <c r="U120" s="2315"/>
      <c r="V120" s="2315"/>
      <c r="W120" s="2315"/>
      <c r="X120" s="2315"/>
      <c r="Y120" s="2315"/>
      <c r="Z120" s="2315"/>
      <c r="AA120" s="2315"/>
      <c r="AB120" s="2315"/>
      <c r="AC120" s="2315"/>
      <c r="AD120" s="2315"/>
      <c r="AE120" s="2315"/>
      <c r="AF120" s="2315"/>
      <c r="AG120" s="2315"/>
      <c r="AH120" s="2315"/>
      <c r="AI120" s="2315"/>
      <c r="AJ120" s="2315"/>
      <c r="AK120" s="2315"/>
      <c r="AL120" s="2315"/>
      <c r="AM120" s="2315"/>
      <c r="AN120" s="2315"/>
      <c r="AO120" s="2315"/>
      <c r="AP120" s="2315"/>
      <c r="AQ120" s="2315"/>
    </row>
    <row r="121" spans="1:43">
      <c r="A121" s="2315"/>
      <c r="B121" s="2315"/>
      <c r="C121" s="2315"/>
      <c r="D121" s="2315"/>
      <c r="E121" s="2315"/>
      <c r="F121" s="2315"/>
      <c r="G121" s="2315"/>
      <c r="H121" s="2315"/>
      <c r="I121" s="2315"/>
      <c r="J121" s="2315"/>
      <c r="K121" s="2315"/>
      <c r="L121" s="2315"/>
      <c r="M121" s="2315"/>
      <c r="N121" s="2315"/>
      <c r="O121" s="2315"/>
      <c r="P121" s="2315"/>
      <c r="Q121" s="2315"/>
      <c r="R121" s="2315"/>
      <c r="S121" s="2315"/>
      <c r="T121" s="2315"/>
      <c r="U121" s="2315"/>
      <c r="V121" s="2315"/>
      <c r="W121" s="2315"/>
      <c r="X121" s="2315"/>
      <c r="Y121" s="2315"/>
      <c r="Z121" s="2315"/>
      <c r="AA121" s="2315"/>
      <c r="AB121" s="2315"/>
      <c r="AC121" s="2315"/>
      <c r="AD121" s="2315"/>
      <c r="AE121" s="2315"/>
      <c r="AF121" s="2315"/>
      <c r="AG121" s="2315"/>
      <c r="AH121" s="2315"/>
      <c r="AI121" s="2315"/>
      <c r="AJ121" s="2315"/>
      <c r="AK121" s="2315"/>
      <c r="AL121" s="2315"/>
      <c r="AM121" s="2315"/>
      <c r="AN121" s="2315"/>
      <c r="AO121" s="2315"/>
      <c r="AP121" s="2315"/>
      <c r="AQ121" s="2315"/>
    </row>
    <row r="122" spans="1:43">
      <c r="A122" s="2315"/>
      <c r="B122" s="2315"/>
      <c r="C122" s="2315"/>
      <c r="D122" s="2315"/>
      <c r="E122" s="2315"/>
      <c r="F122" s="2315"/>
      <c r="G122" s="2315"/>
      <c r="H122" s="2315"/>
      <c r="I122" s="2315"/>
      <c r="J122" s="2315"/>
      <c r="K122" s="2315"/>
      <c r="L122" s="2315"/>
      <c r="M122" s="2315"/>
      <c r="N122" s="2315"/>
      <c r="O122" s="2315"/>
      <c r="P122" s="2315"/>
      <c r="Q122" s="2315"/>
      <c r="R122" s="2315"/>
      <c r="S122" s="2315"/>
      <c r="T122" s="2315"/>
      <c r="U122" s="2315"/>
      <c r="V122" s="2315"/>
      <c r="W122" s="2315"/>
      <c r="X122" s="2315"/>
      <c r="Y122" s="2315"/>
      <c r="Z122" s="2315"/>
      <c r="AA122" s="2315"/>
      <c r="AB122" s="2315"/>
      <c r="AC122" s="2315"/>
      <c r="AD122" s="2315"/>
      <c r="AE122" s="2315"/>
      <c r="AF122" s="2315"/>
      <c r="AG122" s="2315"/>
      <c r="AH122" s="2315"/>
      <c r="AI122" s="2315"/>
      <c r="AJ122" s="2315"/>
      <c r="AK122" s="2315"/>
      <c r="AL122" s="2315"/>
      <c r="AM122" s="2315"/>
      <c r="AN122" s="2315"/>
      <c r="AO122" s="2315"/>
      <c r="AP122" s="2315"/>
      <c r="AQ122" s="2315"/>
    </row>
    <row r="123" spans="1:43">
      <c r="A123" s="2315"/>
      <c r="B123" s="2315"/>
      <c r="C123" s="2315"/>
      <c r="D123" s="2315"/>
      <c r="E123" s="2315"/>
      <c r="F123" s="2315"/>
      <c r="G123" s="2315"/>
      <c r="H123" s="2315"/>
      <c r="I123" s="2315"/>
      <c r="J123" s="2315"/>
      <c r="K123" s="2315"/>
      <c r="L123" s="2315"/>
      <c r="M123" s="2315"/>
      <c r="N123" s="2315"/>
      <c r="O123" s="2315"/>
      <c r="P123" s="2315"/>
      <c r="Q123" s="2315"/>
      <c r="R123" s="2315"/>
      <c r="S123" s="2315"/>
      <c r="T123" s="2315"/>
      <c r="U123" s="2315"/>
      <c r="V123" s="2315"/>
      <c r="W123" s="2315"/>
      <c r="X123" s="2315"/>
      <c r="Y123" s="2315"/>
      <c r="Z123" s="2315"/>
      <c r="AA123" s="2315"/>
      <c r="AB123" s="2315"/>
      <c r="AC123" s="2315"/>
      <c r="AD123" s="2315"/>
      <c r="AE123" s="2315"/>
      <c r="AF123" s="2315"/>
      <c r="AG123" s="2315"/>
      <c r="AH123" s="2315"/>
      <c r="AI123" s="2315"/>
      <c r="AJ123" s="2315"/>
      <c r="AK123" s="2315"/>
      <c r="AL123" s="2315"/>
      <c r="AM123" s="2315"/>
      <c r="AN123" s="2315"/>
      <c r="AO123" s="2315"/>
      <c r="AP123" s="2315"/>
      <c r="AQ123" s="2315"/>
    </row>
    <row r="124" spans="1:43">
      <c r="A124" s="2315"/>
      <c r="B124" s="2315"/>
      <c r="C124" s="2315"/>
      <c r="D124" s="2315"/>
      <c r="E124" s="2315"/>
      <c r="F124" s="2315"/>
      <c r="G124" s="2315"/>
      <c r="H124" s="2315"/>
      <c r="I124" s="2315"/>
      <c r="J124" s="2315"/>
      <c r="K124" s="2315"/>
      <c r="L124" s="2315"/>
      <c r="M124" s="2315"/>
      <c r="N124" s="2315"/>
      <c r="O124" s="2315"/>
      <c r="P124" s="2315"/>
      <c r="Q124" s="2315"/>
      <c r="R124" s="2315"/>
      <c r="S124" s="2315"/>
      <c r="T124" s="2315"/>
      <c r="U124" s="2315"/>
      <c r="V124" s="2315"/>
      <c r="W124" s="2315"/>
      <c r="X124" s="2315"/>
      <c r="Y124" s="2315"/>
      <c r="Z124" s="2315"/>
      <c r="AA124" s="2315"/>
      <c r="AB124" s="2315"/>
      <c r="AC124" s="2315"/>
      <c r="AD124" s="2315"/>
      <c r="AE124" s="2315"/>
      <c r="AF124" s="2315"/>
      <c r="AG124" s="2315"/>
      <c r="AH124" s="2315"/>
      <c r="AI124" s="2315"/>
      <c r="AJ124" s="2315"/>
      <c r="AK124" s="2315"/>
      <c r="AL124" s="2315"/>
      <c r="AM124" s="2315"/>
      <c r="AN124" s="2315"/>
      <c r="AO124" s="2315"/>
      <c r="AP124" s="2315"/>
      <c r="AQ124" s="2315"/>
    </row>
    <row r="125" spans="1:43">
      <c r="A125" s="2315"/>
      <c r="B125" s="2315"/>
      <c r="C125" s="2315"/>
      <c r="D125" s="2315"/>
      <c r="E125" s="2315"/>
      <c r="F125" s="2315"/>
      <c r="G125" s="2315"/>
      <c r="H125" s="2315"/>
      <c r="I125" s="2315"/>
      <c r="J125" s="2315"/>
      <c r="K125" s="2315"/>
      <c r="L125" s="2315"/>
      <c r="M125" s="2315"/>
      <c r="N125" s="2315"/>
      <c r="O125" s="2315"/>
      <c r="P125" s="2315"/>
      <c r="Q125" s="2315"/>
      <c r="R125" s="2315"/>
      <c r="S125" s="2315"/>
      <c r="T125" s="2315"/>
      <c r="U125" s="2315"/>
      <c r="V125" s="2315"/>
      <c r="W125" s="2315"/>
      <c r="X125" s="2315"/>
      <c r="Y125" s="2315"/>
      <c r="Z125" s="2315"/>
      <c r="AA125" s="2315"/>
      <c r="AB125" s="2315"/>
      <c r="AC125" s="2315"/>
      <c r="AD125" s="2315"/>
      <c r="AE125" s="2315"/>
      <c r="AF125" s="2315"/>
      <c r="AG125" s="2315"/>
      <c r="AH125" s="2315"/>
      <c r="AI125" s="2315"/>
      <c r="AJ125" s="2315"/>
      <c r="AK125" s="2315"/>
      <c r="AL125" s="2315"/>
      <c r="AM125" s="2315"/>
      <c r="AN125" s="2315"/>
      <c r="AO125" s="2315"/>
      <c r="AP125" s="2315"/>
      <c r="AQ125" s="2315"/>
    </row>
    <row r="126" spans="1:43">
      <c r="A126" s="2315"/>
      <c r="B126" s="2315"/>
      <c r="C126" s="2315"/>
      <c r="D126" s="2315"/>
      <c r="E126" s="2315"/>
      <c r="F126" s="2315"/>
      <c r="G126" s="2315"/>
      <c r="H126" s="2315"/>
      <c r="I126" s="2315"/>
      <c r="J126" s="2315"/>
      <c r="K126" s="2315"/>
      <c r="L126" s="2315"/>
      <c r="M126" s="2315"/>
      <c r="N126" s="2315"/>
      <c r="O126" s="2315"/>
      <c r="P126" s="2315"/>
      <c r="Q126" s="2315"/>
      <c r="R126" s="2315"/>
      <c r="S126" s="2315"/>
      <c r="T126" s="2315"/>
      <c r="U126" s="2315"/>
      <c r="V126" s="2315"/>
      <c r="W126" s="2315"/>
      <c r="X126" s="2315"/>
      <c r="Y126" s="2315"/>
      <c r="Z126" s="2315"/>
      <c r="AA126" s="2315"/>
      <c r="AB126" s="2315"/>
      <c r="AC126" s="2315"/>
      <c r="AD126" s="2315"/>
      <c r="AE126" s="2315"/>
      <c r="AF126" s="2315"/>
      <c r="AG126" s="2315"/>
      <c r="AH126" s="2315"/>
      <c r="AI126" s="2315"/>
      <c r="AJ126" s="2315"/>
      <c r="AK126" s="2315"/>
      <c r="AL126" s="2315"/>
      <c r="AM126" s="2315"/>
      <c r="AN126" s="2315"/>
      <c r="AO126" s="2315"/>
      <c r="AP126" s="2315"/>
      <c r="AQ126" s="2315"/>
    </row>
    <row r="127" spans="1:43">
      <c r="A127" s="2315"/>
      <c r="B127" s="2315"/>
      <c r="C127" s="2315"/>
      <c r="D127" s="2315"/>
      <c r="E127" s="2315"/>
      <c r="F127" s="2315"/>
      <c r="G127" s="2315"/>
      <c r="H127" s="2315"/>
      <c r="I127" s="2315"/>
      <c r="J127" s="2315"/>
      <c r="K127" s="2315"/>
      <c r="L127" s="2315"/>
      <c r="M127" s="2315"/>
      <c r="N127" s="2315"/>
      <c r="O127" s="2315"/>
      <c r="P127" s="2315"/>
      <c r="Q127" s="2315"/>
      <c r="R127" s="2315"/>
      <c r="S127" s="2315"/>
      <c r="T127" s="2315"/>
      <c r="U127" s="2315"/>
      <c r="V127" s="2315"/>
      <c r="W127" s="2315"/>
      <c r="X127" s="2315"/>
      <c r="Y127" s="2315"/>
      <c r="Z127" s="2315"/>
      <c r="AA127" s="2315"/>
      <c r="AB127" s="2315"/>
      <c r="AC127" s="2315"/>
      <c r="AD127" s="2315"/>
      <c r="AE127" s="2315"/>
      <c r="AF127" s="2315"/>
      <c r="AG127" s="2315"/>
      <c r="AH127" s="2315"/>
      <c r="AI127" s="2315"/>
      <c r="AJ127" s="2315"/>
      <c r="AK127" s="2315"/>
      <c r="AL127" s="2315"/>
      <c r="AM127" s="2315"/>
      <c r="AN127" s="2315"/>
      <c r="AO127" s="2315"/>
      <c r="AP127" s="2315"/>
      <c r="AQ127" s="2315"/>
    </row>
    <row r="128" spans="1:43">
      <c r="A128" s="2315"/>
      <c r="B128" s="2315"/>
      <c r="C128" s="2315"/>
      <c r="D128" s="2315"/>
      <c r="E128" s="2315"/>
      <c r="F128" s="2315"/>
      <c r="G128" s="2315"/>
      <c r="H128" s="2315"/>
      <c r="I128" s="2315"/>
      <c r="J128" s="2315"/>
      <c r="K128" s="2315"/>
      <c r="L128" s="2315"/>
      <c r="M128" s="2315"/>
      <c r="N128" s="2315"/>
      <c r="O128" s="2315"/>
      <c r="P128" s="2315"/>
      <c r="Q128" s="2315"/>
      <c r="R128" s="2315"/>
      <c r="S128" s="2315"/>
      <c r="T128" s="2315"/>
      <c r="U128" s="2315"/>
      <c r="V128" s="2315"/>
      <c r="W128" s="2315"/>
      <c r="X128" s="2315"/>
      <c r="Y128" s="2315"/>
      <c r="Z128" s="2315"/>
      <c r="AA128" s="2315"/>
      <c r="AB128" s="2315"/>
      <c r="AC128" s="2315"/>
      <c r="AD128" s="2315"/>
      <c r="AE128" s="2315"/>
      <c r="AF128" s="2315"/>
      <c r="AG128" s="2315"/>
      <c r="AH128" s="2315"/>
      <c r="AI128" s="2315"/>
      <c r="AJ128" s="2315"/>
      <c r="AK128" s="2315"/>
      <c r="AL128" s="2315"/>
      <c r="AM128" s="2315"/>
      <c r="AN128" s="2315"/>
      <c r="AO128" s="2315"/>
      <c r="AP128" s="2315"/>
      <c r="AQ128" s="2315"/>
    </row>
    <row r="129" spans="1:43">
      <c r="A129" s="2315"/>
      <c r="B129" s="2315"/>
      <c r="C129" s="2315"/>
      <c r="D129" s="2315"/>
      <c r="E129" s="2315"/>
      <c r="F129" s="2315"/>
      <c r="G129" s="2315"/>
      <c r="H129" s="2315"/>
      <c r="I129" s="2315"/>
      <c r="J129" s="2315"/>
      <c r="K129" s="2315"/>
      <c r="L129" s="2315"/>
      <c r="M129" s="2315"/>
      <c r="N129" s="2315"/>
      <c r="O129" s="2315"/>
      <c r="P129" s="2315"/>
      <c r="Q129" s="2315"/>
      <c r="R129" s="2315"/>
      <c r="S129" s="2315"/>
      <c r="T129" s="2315"/>
      <c r="U129" s="2315"/>
      <c r="V129" s="2315"/>
      <c r="W129" s="2315"/>
      <c r="X129" s="2315"/>
      <c r="Y129" s="2315"/>
      <c r="Z129" s="2315"/>
      <c r="AA129" s="2315"/>
      <c r="AB129" s="2315"/>
      <c r="AC129" s="2315"/>
      <c r="AD129" s="2315"/>
      <c r="AE129" s="2315"/>
      <c r="AF129" s="2315"/>
      <c r="AG129" s="2315"/>
      <c r="AH129" s="2315"/>
      <c r="AI129" s="2315"/>
      <c r="AJ129" s="2315"/>
      <c r="AK129" s="2315"/>
      <c r="AL129" s="2315"/>
      <c r="AM129" s="2315"/>
      <c r="AN129" s="2315"/>
      <c r="AO129" s="2315"/>
      <c r="AP129" s="2315"/>
      <c r="AQ129" s="2315"/>
    </row>
    <row r="130" spans="1:43">
      <c r="A130" s="2315"/>
      <c r="B130" s="2315"/>
      <c r="C130" s="2315"/>
      <c r="D130" s="2315"/>
      <c r="E130" s="2315"/>
      <c r="F130" s="2315"/>
      <c r="G130" s="2315"/>
      <c r="H130" s="2315"/>
      <c r="I130" s="2315"/>
      <c r="J130" s="2315"/>
      <c r="K130" s="2315"/>
      <c r="L130" s="2315"/>
      <c r="M130" s="2315"/>
      <c r="N130" s="2315"/>
      <c r="O130" s="2315"/>
      <c r="P130" s="2315"/>
      <c r="Q130" s="2315"/>
      <c r="R130" s="2315"/>
      <c r="S130" s="2315"/>
      <c r="T130" s="2315"/>
      <c r="U130" s="2315"/>
      <c r="V130" s="2315"/>
      <c r="W130" s="2315"/>
      <c r="X130" s="2315"/>
      <c r="Y130" s="2315"/>
      <c r="Z130" s="2315"/>
      <c r="AA130" s="2315"/>
      <c r="AB130" s="2315"/>
      <c r="AC130" s="2315"/>
      <c r="AD130" s="2315"/>
      <c r="AE130" s="2315"/>
      <c r="AF130" s="2315"/>
      <c r="AG130" s="2315"/>
      <c r="AH130" s="2315"/>
      <c r="AI130" s="2315"/>
      <c r="AJ130" s="2315"/>
      <c r="AK130" s="2315"/>
      <c r="AL130" s="2315"/>
      <c r="AM130" s="2315"/>
      <c r="AN130" s="2315"/>
      <c r="AO130" s="2315"/>
      <c r="AP130" s="2315"/>
      <c r="AQ130" s="2315"/>
    </row>
    <row r="131" spans="1:43">
      <c r="A131" s="2315"/>
      <c r="B131" s="2315"/>
      <c r="C131" s="2315"/>
      <c r="D131" s="2315"/>
      <c r="E131" s="2315"/>
      <c r="F131" s="2315"/>
      <c r="G131" s="2315"/>
      <c r="H131" s="2315"/>
      <c r="I131" s="2315"/>
      <c r="J131" s="2315"/>
      <c r="K131" s="2315"/>
      <c r="L131" s="2315"/>
      <c r="M131" s="2315"/>
      <c r="N131" s="2315"/>
      <c r="O131" s="2315"/>
      <c r="P131" s="2315"/>
      <c r="Q131" s="2315"/>
      <c r="R131" s="2315"/>
      <c r="S131" s="2315"/>
      <c r="T131" s="2315"/>
      <c r="U131" s="2315"/>
      <c r="V131" s="2315"/>
      <c r="W131" s="2315"/>
      <c r="X131" s="2315"/>
      <c r="Y131" s="2315"/>
      <c r="Z131" s="2315"/>
      <c r="AA131" s="2315"/>
      <c r="AB131" s="2315"/>
      <c r="AC131" s="2315"/>
      <c r="AD131" s="2315"/>
      <c r="AE131" s="2315"/>
      <c r="AF131" s="2315"/>
      <c r="AG131" s="2315"/>
      <c r="AH131" s="2315"/>
      <c r="AI131" s="2315"/>
      <c r="AJ131" s="2315"/>
      <c r="AK131" s="2315"/>
      <c r="AL131" s="2315"/>
      <c r="AM131" s="2315"/>
      <c r="AN131" s="2315"/>
      <c r="AO131" s="2315"/>
      <c r="AP131" s="2315"/>
      <c r="AQ131" s="2315"/>
    </row>
    <row r="132" spans="1:43">
      <c r="A132" s="2315"/>
      <c r="B132" s="2315"/>
      <c r="C132" s="2315"/>
      <c r="D132" s="2315"/>
      <c r="E132" s="2315"/>
      <c r="F132" s="2315"/>
      <c r="G132" s="2315"/>
      <c r="H132" s="2315"/>
      <c r="I132" s="2315"/>
      <c r="J132" s="2315"/>
      <c r="K132" s="2315"/>
      <c r="L132" s="2315"/>
      <c r="M132" s="2315"/>
      <c r="N132" s="2315"/>
      <c r="O132" s="2315"/>
      <c r="P132" s="2315"/>
      <c r="Q132" s="2315"/>
      <c r="R132" s="2315"/>
      <c r="S132" s="2315"/>
      <c r="T132" s="2315"/>
      <c r="U132" s="2315"/>
      <c r="V132" s="2315"/>
      <c r="W132" s="2315"/>
      <c r="X132" s="2315"/>
      <c r="Y132" s="2315"/>
      <c r="Z132" s="2315"/>
      <c r="AA132" s="2315"/>
      <c r="AB132" s="2315"/>
      <c r="AC132" s="2315"/>
      <c r="AD132" s="2315"/>
      <c r="AE132" s="2315"/>
      <c r="AF132" s="2315"/>
      <c r="AG132" s="2315"/>
      <c r="AH132" s="2315"/>
      <c r="AI132" s="2315"/>
      <c r="AJ132" s="2315"/>
      <c r="AK132" s="2315"/>
      <c r="AL132" s="2315"/>
      <c r="AM132" s="2315"/>
      <c r="AN132" s="2315"/>
      <c r="AO132" s="2315"/>
      <c r="AP132" s="2315"/>
      <c r="AQ132" s="2315"/>
    </row>
    <row r="133" spans="1:43">
      <c r="A133" s="2315"/>
      <c r="B133" s="2315"/>
      <c r="C133" s="2315"/>
      <c r="D133" s="2315"/>
      <c r="E133" s="2315"/>
      <c r="F133" s="2315"/>
      <c r="G133" s="2315"/>
      <c r="H133" s="2315"/>
      <c r="I133" s="2315"/>
      <c r="J133" s="2315"/>
      <c r="K133" s="2315"/>
      <c r="L133" s="2315"/>
      <c r="M133" s="2315"/>
      <c r="N133" s="2315"/>
      <c r="O133" s="2315"/>
      <c r="P133" s="2315"/>
      <c r="Q133" s="2315"/>
      <c r="R133" s="2315"/>
      <c r="S133" s="2315"/>
      <c r="T133" s="2315"/>
      <c r="U133" s="2315"/>
      <c r="V133" s="2315"/>
      <c r="W133" s="2315"/>
      <c r="X133" s="2315"/>
      <c r="Y133" s="2315"/>
      <c r="Z133" s="2315"/>
      <c r="AA133" s="2315"/>
      <c r="AB133" s="2315"/>
      <c r="AC133" s="2315"/>
      <c r="AD133" s="2315"/>
      <c r="AE133" s="2315"/>
      <c r="AF133" s="2315"/>
      <c r="AG133" s="2315"/>
      <c r="AH133" s="2315"/>
      <c r="AI133" s="2315"/>
      <c r="AJ133" s="2315"/>
      <c r="AK133" s="2315"/>
      <c r="AL133" s="2315"/>
      <c r="AM133" s="2315"/>
      <c r="AN133" s="2315"/>
      <c r="AO133" s="2315"/>
      <c r="AP133" s="2315"/>
      <c r="AQ133" s="2315"/>
    </row>
    <row r="134" spans="1:43">
      <c r="A134" s="2315"/>
      <c r="B134" s="2315"/>
      <c r="C134" s="2315"/>
      <c r="D134" s="2315"/>
      <c r="E134" s="2315"/>
      <c r="F134" s="2315"/>
      <c r="G134" s="2315"/>
      <c r="H134" s="2315"/>
      <c r="I134" s="2315"/>
      <c r="J134" s="2315"/>
      <c r="K134" s="2315"/>
      <c r="L134" s="2315"/>
      <c r="M134" s="2315"/>
      <c r="N134" s="2315"/>
      <c r="O134" s="2315"/>
      <c r="P134" s="2315"/>
      <c r="Q134" s="2315"/>
      <c r="R134" s="2315"/>
      <c r="S134" s="2315"/>
      <c r="T134" s="2315"/>
      <c r="U134" s="2315"/>
      <c r="V134" s="2315"/>
      <c r="W134" s="2315"/>
      <c r="X134" s="2315"/>
      <c r="Y134" s="2315"/>
      <c r="Z134" s="2315"/>
      <c r="AA134" s="2315"/>
      <c r="AB134" s="2315"/>
      <c r="AC134" s="2315"/>
      <c r="AD134" s="2315"/>
      <c r="AE134" s="2315"/>
      <c r="AF134" s="2315"/>
      <c r="AG134" s="2315"/>
      <c r="AH134" s="2315"/>
      <c r="AI134" s="2315"/>
      <c r="AJ134" s="2315"/>
      <c r="AK134" s="2315"/>
      <c r="AL134" s="2315"/>
      <c r="AM134" s="2315"/>
      <c r="AN134" s="2315"/>
      <c r="AO134" s="2315"/>
      <c r="AP134" s="2315"/>
      <c r="AQ134" s="2315"/>
    </row>
    <row r="135" spans="1:43">
      <c r="A135" s="2315"/>
      <c r="B135" s="2315"/>
      <c r="C135" s="2315"/>
      <c r="D135" s="2315"/>
      <c r="E135" s="2315"/>
      <c r="F135" s="2315"/>
      <c r="G135" s="2315"/>
      <c r="H135" s="2315"/>
      <c r="I135" s="2315"/>
      <c r="J135" s="2315"/>
      <c r="K135" s="2315"/>
      <c r="L135" s="2315"/>
      <c r="M135" s="2315"/>
      <c r="N135" s="2315"/>
      <c r="O135" s="2315"/>
      <c r="P135" s="2315"/>
      <c r="Q135" s="2315"/>
      <c r="R135" s="2315"/>
      <c r="S135" s="2315"/>
      <c r="T135" s="2315"/>
      <c r="U135" s="2315"/>
      <c r="V135" s="2315"/>
      <c r="W135" s="2315"/>
      <c r="X135" s="2315"/>
      <c r="Y135" s="2315"/>
      <c r="Z135" s="2315"/>
      <c r="AA135" s="2315"/>
      <c r="AB135" s="2315"/>
      <c r="AC135" s="2315"/>
      <c r="AD135" s="2315"/>
      <c r="AE135" s="2315"/>
      <c r="AF135" s="2315"/>
      <c r="AG135" s="2315"/>
      <c r="AH135" s="2315"/>
      <c r="AI135" s="2315"/>
      <c r="AJ135" s="2315"/>
      <c r="AK135" s="2315"/>
      <c r="AL135" s="2315"/>
      <c r="AM135" s="2315"/>
      <c r="AN135" s="2315"/>
      <c r="AO135" s="2315"/>
      <c r="AP135" s="2315"/>
      <c r="AQ135" s="2315"/>
    </row>
    <row r="136" spans="1:43">
      <c r="A136" s="2315"/>
      <c r="B136" s="2315"/>
      <c r="C136" s="2315"/>
      <c r="D136" s="2315"/>
      <c r="E136" s="2315"/>
      <c r="F136" s="2315"/>
      <c r="G136" s="2315"/>
      <c r="H136" s="2315"/>
      <c r="I136" s="2315"/>
      <c r="J136" s="2315"/>
      <c r="K136" s="2315"/>
      <c r="L136" s="2315"/>
      <c r="M136" s="2315"/>
      <c r="N136" s="2315"/>
      <c r="O136" s="2315"/>
      <c r="P136" s="2315"/>
      <c r="Q136" s="2315"/>
      <c r="R136" s="2315"/>
      <c r="S136" s="2315"/>
      <c r="T136" s="2315"/>
      <c r="U136" s="2315"/>
      <c r="V136" s="2315"/>
      <c r="W136" s="2315"/>
      <c r="X136" s="2315"/>
      <c r="Y136" s="2315"/>
      <c r="Z136" s="2315"/>
      <c r="AA136" s="2315"/>
      <c r="AB136" s="2315"/>
      <c r="AC136" s="2315"/>
      <c r="AD136" s="2315"/>
      <c r="AE136" s="2315"/>
      <c r="AF136" s="2315"/>
      <c r="AG136" s="2315"/>
      <c r="AH136" s="2315"/>
      <c r="AI136" s="2315"/>
      <c r="AJ136" s="2315"/>
      <c r="AK136" s="2315"/>
      <c r="AL136" s="2315"/>
      <c r="AM136" s="2315"/>
      <c r="AN136" s="2315"/>
      <c r="AO136" s="2315"/>
      <c r="AP136" s="2315"/>
      <c r="AQ136" s="2315"/>
    </row>
    <row r="137" spans="1:43">
      <c r="A137" s="2315"/>
      <c r="B137" s="2315"/>
      <c r="C137" s="2315"/>
      <c r="D137" s="2315"/>
      <c r="E137" s="2315"/>
      <c r="F137" s="2315"/>
      <c r="G137" s="2315"/>
      <c r="H137" s="2315"/>
      <c r="I137" s="2315"/>
      <c r="J137" s="2315"/>
      <c r="K137" s="2315"/>
      <c r="L137" s="2315"/>
      <c r="M137" s="2315"/>
      <c r="N137" s="2315"/>
      <c r="O137" s="2315"/>
      <c r="P137" s="2315"/>
      <c r="Q137" s="2315"/>
      <c r="R137" s="2315"/>
      <c r="S137" s="2315"/>
      <c r="T137" s="2315"/>
      <c r="U137" s="2315"/>
      <c r="V137" s="2315"/>
      <c r="W137" s="2315"/>
      <c r="X137" s="2315"/>
      <c r="Y137" s="2315"/>
      <c r="Z137" s="2315"/>
      <c r="AA137" s="2315"/>
      <c r="AB137" s="2315"/>
      <c r="AC137" s="2315"/>
      <c r="AD137" s="2315"/>
      <c r="AE137" s="2315"/>
      <c r="AF137" s="2315"/>
      <c r="AG137" s="2315"/>
      <c r="AH137" s="2315"/>
      <c r="AI137" s="2315"/>
      <c r="AJ137" s="2315"/>
      <c r="AK137" s="2315"/>
      <c r="AL137" s="2315"/>
      <c r="AM137" s="2315"/>
      <c r="AN137" s="2315"/>
      <c r="AO137" s="2315"/>
      <c r="AP137" s="2315"/>
      <c r="AQ137" s="2315"/>
    </row>
    <row r="138" spans="1:43">
      <c r="A138" s="2315"/>
      <c r="B138" s="2315"/>
      <c r="C138" s="2315"/>
      <c r="D138" s="2315"/>
      <c r="E138" s="2315"/>
      <c r="F138" s="2315"/>
      <c r="G138" s="2315"/>
      <c r="H138" s="2315"/>
      <c r="I138" s="2315"/>
      <c r="J138" s="2315"/>
      <c r="K138" s="2315"/>
      <c r="L138" s="2315"/>
      <c r="M138" s="2315"/>
      <c r="N138" s="2315"/>
      <c r="O138" s="2315"/>
      <c r="P138" s="2315"/>
      <c r="Q138" s="2315"/>
      <c r="R138" s="2315"/>
      <c r="S138" s="2315"/>
      <c r="T138" s="2315"/>
      <c r="U138" s="2315"/>
      <c r="V138" s="2315"/>
      <c r="W138" s="2315"/>
      <c r="X138" s="2315"/>
      <c r="Y138" s="2315"/>
      <c r="Z138" s="2315"/>
      <c r="AA138" s="2315"/>
      <c r="AB138" s="2315"/>
      <c r="AC138" s="2315"/>
      <c r="AD138" s="2315"/>
      <c r="AE138" s="2315"/>
      <c r="AF138" s="2315"/>
      <c r="AG138" s="2315"/>
      <c r="AH138" s="2315"/>
      <c r="AI138" s="2315"/>
      <c r="AJ138" s="2315"/>
      <c r="AK138" s="2315"/>
      <c r="AL138" s="2315"/>
      <c r="AM138" s="2315"/>
      <c r="AN138" s="2315"/>
      <c r="AO138" s="2315"/>
      <c r="AP138" s="2315"/>
      <c r="AQ138" s="2315"/>
    </row>
    <row r="139" spans="1:43">
      <c r="A139" s="2315"/>
      <c r="B139" s="2315"/>
      <c r="C139" s="2315"/>
      <c r="D139" s="2315"/>
      <c r="E139" s="2315"/>
      <c r="F139" s="2315"/>
      <c r="G139" s="2315"/>
      <c r="H139" s="2315"/>
      <c r="I139" s="2315"/>
      <c r="J139" s="2315"/>
      <c r="K139" s="2315"/>
      <c r="L139" s="2315"/>
      <c r="M139" s="2315"/>
      <c r="N139" s="2315"/>
      <c r="O139" s="2315"/>
      <c r="P139" s="2315"/>
      <c r="Q139" s="2315"/>
      <c r="R139" s="2315"/>
      <c r="S139" s="2315"/>
      <c r="T139" s="2315"/>
      <c r="U139" s="2315"/>
      <c r="V139" s="2315"/>
      <c r="W139" s="2315"/>
      <c r="X139" s="2315"/>
      <c r="Y139" s="2315"/>
      <c r="Z139" s="2315"/>
      <c r="AA139" s="2315"/>
      <c r="AB139" s="2315"/>
      <c r="AC139" s="2315"/>
      <c r="AD139" s="2315"/>
      <c r="AE139" s="2315"/>
      <c r="AF139" s="2315"/>
      <c r="AG139" s="2315"/>
      <c r="AH139" s="2315"/>
      <c r="AI139" s="2315"/>
      <c r="AJ139" s="2315"/>
      <c r="AK139" s="2315"/>
      <c r="AL139" s="2315"/>
      <c r="AM139" s="2315"/>
      <c r="AN139" s="2315"/>
      <c r="AO139" s="2315"/>
      <c r="AP139" s="2315"/>
      <c r="AQ139" s="2315"/>
    </row>
    <row r="140" spans="1:43">
      <c r="A140" s="2315"/>
      <c r="B140" s="2315"/>
      <c r="C140" s="2315"/>
      <c r="D140" s="2315"/>
      <c r="E140" s="2315"/>
      <c r="F140" s="2315"/>
      <c r="G140" s="2315"/>
      <c r="H140" s="2315"/>
      <c r="I140" s="2315"/>
      <c r="J140" s="2315"/>
      <c r="K140" s="2315"/>
      <c r="L140" s="2315"/>
      <c r="M140" s="2315"/>
      <c r="N140" s="2315"/>
      <c r="O140" s="2315"/>
      <c r="P140" s="2315"/>
      <c r="Q140" s="2315"/>
      <c r="R140" s="2315"/>
      <c r="S140" s="2315"/>
      <c r="T140" s="2315"/>
      <c r="U140" s="2315"/>
      <c r="V140" s="2315"/>
      <c r="W140" s="2315"/>
      <c r="X140" s="2315"/>
      <c r="Y140" s="2315"/>
      <c r="Z140" s="2315"/>
      <c r="AA140" s="2315"/>
      <c r="AB140" s="2315"/>
      <c r="AC140" s="2315"/>
      <c r="AD140" s="2315"/>
      <c r="AE140" s="2315"/>
      <c r="AF140" s="2315"/>
      <c r="AG140" s="2315"/>
      <c r="AH140" s="2315"/>
      <c r="AI140" s="2315"/>
      <c r="AJ140" s="2315"/>
      <c r="AK140" s="2315"/>
      <c r="AL140" s="2315"/>
      <c r="AM140" s="2315"/>
      <c r="AN140" s="2315"/>
      <c r="AO140" s="2315"/>
      <c r="AP140" s="2315"/>
      <c r="AQ140" s="2315"/>
    </row>
    <row r="141" spans="1:43">
      <c r="A141" s="2315"/>
      <c r="B141" s="2315"/>
      <c r="C141" s="2315"/>
      <c r="D141" s="2315"/>
      <c r="E141" s="2315"/>
      <c r="F141" s="2315"/>
      <c r="G141" s="2315"/>
      <c r="H141" s="2315"/>
      <c r="I141" s="2315"/>
      <c r="J141" s="2315"/>
      <c r="K141" s="2315"/>
      <c r="L141" s="2315"/>
      <c r="M141" s="2315"/>
      <c r="N141" s="2315"/>
      <c r="O141" s="2315"/>
      <c r="P141" s="2315"/>
      <c r="Q141" s="2315"/>
      <c r="R141" s="2315"/>
      <c r="S141" s="2315"/>
      <c r="T141" s="2315"/>
      <c r="U141" s="2315"/>
      <c r="V141" s="2315"/>
      <c r="W141" s="2315"/>
      <c r="X141" s="2315"/>
      <c r="Y141" s="2315"/>
      <c r="Z141" s="2315"/>
      <c r="AA141" s="2315"/>
      <c r="AB141" s="2315"/>
      <c r="AC141" s="2315"/>
      <c r="AD141" s="2315"/>
      <c r="AE141" s="2315"/>
      <c r="AF141" s="2315"/>
      <c r="AG141" s="2315"/>
      <c r="AH141" s="2315"/>
      <c r="AI141" s="2315"/>
      <c r="AJ141" s="2315"/>
      <c r="AK141" s="2315"/>
      <c r="AL141" s="2315"/>
      <c r="AM141" s="2315"/>
      <c r="AN141" s="2315"/>
      <c r="AO141" s="2315"/>
      <c r="AP141" s="2315"/>
      <c r="AQ141" s="2315"/>
    </row>
    <row r="142" spans="1:43">
      <c r="A142" s="2315"/>
      <c r="B142" s="2315"/>
      <c r="C142" s="2315"/>
      <c r="D142" s="2315"/>
      <c r="E142" s="2315"/>
      <c r="F142" s="2315"/>
      <c r="G142" s="2315"/>
      <c r="H142" s="2315"/>
      <c r="I142" s="2315"/>
      <c r="J142" s="2315"/>
      <c r="K142" s="2315"/>
      <c r="L142" s="2315"/>
      <c r="M142" s="2315"/>
      <c r="N142" s="2315"/>
      <c r="O142" s="2315"/>
      <c r="P142" s="2315"/>
      <c r="Q142" s="2315"/>
      <c r="R142" s="2315"/>
      <c r="S142" s="2315"/>
      <c r="T142" s="2315"/>
      <c r="U142" s="2315"/>
      <c r="V142" s="2315"/>
      <c r="W142" s="2315"/>
      <c r="X142" s="2315"/>
      <c r="Y142" s="2315"/>
      <c r="Z142" s="2315"/>
      <c r="AA142" s="2315"/>
      <c r="AB142" s="2315"/>
      <c r="AC142" s="2315"/>
      <c r="AD142" s="2315"/>
      <c r="AE142" s="2315"/>
      <c r="AF142" s="2315"/>
      <c r="AG142" s="2315"/>
      <c r="AH142" s="2315"/>
      <c r="AI142" s="2315"/>
      <c r="AJ142" s="2315"/>
      <c r="AK142" s="2315"/>
      <c r="AL142" s="2315"/>
      <c r="AM142" s="2315"/>
      <c r="AN142" s="2315"/>
      <c r="AO142" s="2315"/>
      <c r="AP142" s="2315"/>
      <c r="AQ142" s="2315"/>
    </row>
    <row r="143" spans="1:43">
      <c r="A143" s="2315"/>
      <c r="B143" s="2315"/>
      <c r="C143" s="2315"/>
      <c r="D143" s="2315"/>
      <c r="E143" s="2315"/>
      <c r="F143" s="2315"/>
      <c r="G143" s="2315"/>
      <c r="H143" s="2315"/>
      <c r="I143" s="2315"/>
      <c r="J143" s="2315"/>
      <c r="K143" s="2315"/>
      <c r="L143" s="2315"/>
      <c r="M143" s="2315"/>
      <c r="N143" s="2315"/>
      <c r="O143" s="2315"/>
      <c r="P143" s="2315"/>
      <c r="Q143" s="2315"/>
      <c r="R143" s="2315"/>
      <c r="S143" s="2315"/>
      <c r="T143" s="2315"/>
      <c r="U143" s="2315"/>
      <c r="V143" s="2315"/>
      <c r="W143" s="2315"/>
      <c r="X143" s="2315"/>
      <c r="Y143" s="2315"/>
      <c r="Z143" s="2315"/>
      <c r="AA143" s="2315"/>
      <c r="AB143" s="2315"/>
      <c r="AC143" s="2315"/>
      <c r="AD143" s="2315"/>
      <c r="AE143" s="2315"/>
      <c r="AF143" s="2315"/>
      <c r="AG143" s="2315"/>
      <c r="AH143" s="2315"/>
      <c r="AI143" s="2315"/>
      <c r="AJ143" s="2315"/>
      <c r="AK143" s="2315"/>
      <c r="AL143" s="2315"/>
      <c r="AM143" s="2315"/>
      <c r="AN143" s="2315"/>
      <c r="AO143" s="2315"/>
      <c r="AP143" s="2315"/>
      <c r="AQ143" s="2315"/>
    </row>
    <row r="144" spans="1:43">
      <c r="A144" s="2315"/>
      <c r="B144" s="2315"/>
      <c r="C144" s="2315"/>
      <c r="D144" s="2315"/>
      <c r="E144" s="2315"/>
      <c r="F144" s="2315"/>
      <c r="G144" s="2315"/>
      <c r="H144" s="2315"/>
      <c r="I144" s="2315"/>
      <c r="J144" s="2315"/>
      <c r="K144" s="2315"/>
      <c r="L144" s="2315"/>
      <c r="M144" s="2315"/>
      <c r="N144" s="2315"/>
      <c r="O144" s="2315"/>
      <c r="P144" s="2315"/>
      <c r="Q144" s="2315"/>
      <c r="R144" s="2315"/>
      <c r="S144" s="2315"/>
      <c r="T144" s="2315"/>
      <c r="U144" s="2315"/>
      <c r="V144" s="2315"/>
      <c r="W144" s="2315"/>
      <c r="X144" s="2315"/>
      <c r="Y144" s="2315"/>
      <c r="Z144" s="2315"/>
      <c r="AA144" s="2315"/>
      <c r="AB144" s="2315"/>
      <c r="AC144" s="2315"/>
      <c r="AD144" s="2315"/>
      <c r="AE144" s="2315"/>
      <c r="AF144" s="2315"/>
      <c r="AG144" s="2315"/>
      <c r="AH144" s="2315"/>
      <c r="AI144" s="2315"/>
      <c r="AJ144" s="2315"/>
      <c r="AK144" s="2315"/>
      <c r="AL144" s="2315"/>
      <c r="AM144" s="2315"/>
      <c r="AN144" s="2315"/>
      <c r="AO144" s="2315"/>
      <c r="AP144" s="2315"/>
      <c r="AQ144" s="2315"/>
    </row>
    <row r="145" spans="1:43">
      <c r="A145" s="2315"/>
      <c r="B145" s="2315"/>
      <c r="C145" s="2315"/>
      <c r="D145" s="2315"/>
      <c r="E145" s="2315"/>
      <c r="F145" s="2315"/>
      <c r="G145" s="2315"/>
      <c r="H145" s="2315"/>
      <c r="I145" s="2315"/>
      <c r="J145" s="2315"/>
      <c r="K145" s="2315"/>
      <c r="L145" s="2315"/>
      <c r="M145" s="2315"/>
      <c r="N145" s="2315"/>
      <c r="O145" s="2315"/>
      <c r="P145" s="2315"/>
      <c r="Q145" s="2315"/>
      <c r="R145" s="2315"/>
      <c r="S145" s="2315"/>
      <c r="T145" s="2315"/>
      <c r="U145" s="2315"/>
      <c r="V145" s="2315"/>
      <c r="W145" s="2315"/>
      <c r="X145" s="2315"/>
      <c r="Y145" s="2315"/>
      <c r="Z145" s="2315"/>
      <c r="AA145" s="2315"/>
      <c r="AB145" s="2315"/>
      <c r="AC145" s="2315"/>
      <c r="AD145" s="2315"/>
      <c r="AE145" s="2315"/>
      <c r="AF145" s="2315"/>
      <c r="AG145" s="2315"/>
      <c r="AH145" s="2315"/>
      <c r="AI145" s="2315"/>
      <c r="AJ145" s="2315"/>
      <c r="AK145" s="2315"/>
      <c r="AL145" s="2315"/>
      <c r="AM145" s="2315"/>
      <c r="AN145" s="2315"/>
      <c r="AO145" s="2315"/>
      <c r="AP145" s="2315"/>
      <c r="AQ145" s="2315"/>
    </row>
    <row r="146" spans="1:43">
      <c r="A146" s="2315"/>
      <c r="B146" s="2315"/>
      <c r="C146" s="2315"/>
      <c r="D146" s="2315"/>
      <c r="E146" s="2315"/>
      <c r="F146" s="2315"/>
      <c r="G146" s="2315"/>
      <c r="H146" s="2315"/>
      <c r="I146" s="2315"/>
      <c r="J146" s="2315"/>
      <c r="K146" s="2315"/>
      <c r="L146" s="2315"/>
      <c r="M146" s="2315"/>
      <c r="N146" s="2315"/>
      <c r="O146" s="2315"/>
      <c r="P146" s="2315"/>
      <c r="Q146" s="2315"/>
      <c r="R146" s="2315"/>
      <c r="S146" s="2315"/>
      <c r="T146" s="2315"/>
      <c r="U146" s="2315"/>
      <c r="V146" s="2315"/>
      <c r="W146" s="2315"/>
      <c r="X146" s="2315"/>
      <c r="Y146" s="2315"/>
      <c r="Z146" s="2315"/>
      <c r="AA146" s="2315"/>
      <c r="AB146" s="2315"/>
      <c r="AC146" s="2315"/>
      <c r="AD146" s="2315"/>
      <c r="AE146" s="2315"/>
      <c r="AF146" s="2315"/>
      <c r="AG146" s="2315"/>
      <c r="AH146" s="2315"/>
      <c r="AI146" s="2315"/>
      <c r="AJ146" s="2315"/>
      <c r="AK146" s="2315"/>
      <c r="AL146" s="2315"/>
      <c r="AM146" s="2315"/>
      <c r="AN146" s="2315"/>
      <c r="AO146" s="2315"/>
      <c r="AP146" s="2315"/>
      <c r="AQ146" s="2315"/>
    </row>
    <row r="147" spans="1:43">
      <c r="A147" s="2315"/>
      <c r="B147" s="2315"/>
      <c r="C147" s="2315"/>
      <c r="D147" s="2315"/>
      <c r="E147" s="2315"/>
      <c r="F147" s="2315"/>
      <c r="G147" s="2315"/>
      <c r="H147" s="2315"/>
      <c r="I147" s="2315"/>
      <c r="J147" s="2315"/>
      <c r="K147" s="2315"/>
      <c r="L147" s="2315"/>
      <c r="M147" s="2315"/>
      <c r="N147" s="2315"/>
      <c r="O147" s="2315"/>
      <c r="P147" s="2315"/>
      <c r="Q147" s="2315"/>
      <c r="R147" s="2315"/>
      <c r="S147" s="2315"/>
      <c r="T147" s="2315"/>
      <c r="U147" s="2315"/>
      <c r="V147" s="2315"/>
      <c r="W147" s="2315"/>
      <c r="X147" s="2315"/>
      <c r="Y147" s="2315"/>
      <c r="Z147" s="2315"/>
      <c r="AA147" s="2315"/>
      <c r="AB147" s="2315"/>
      <c r="AC147" s="2315"/>
      <c r="AD147" s="2315"/>
      <c r="AE147" s="2315"/>
      <c r="AF147" s="2315"/>
      <c r="AG147" s="2315"/>
      <c r="AH147" s="2315"/>
      <c r="AI147" s="2315"/>
      <c r="AJ147" s="2315"/>
      <c r="AK147" s="2315"/>
      <c r="AL147" s="2315"/>
      <c r="AM147" s="2315"/>
      <c r="AN147" s="2315"/>
      <c r="AO147" s="2315"/>
      <c r="AP147" s="2315"/>
      <c r="AQ147" s="2315"/>
    </row>
    <row r="148" spans="1:43">
      <c r="A148" s="2315"/>
      <c r="B148" s="2315"/>
      <c r="C148" s="2315"/>
      <c r="D148" s="2315"/>
      <c r="E148" s="2315"/>
      <c r="F148" s="2315"/>
      <c r="G148" s="2315"/>
      <c r="H148" s="2315"/>
      <c r="I148" s="2315"/>
      <c r="J148" s="2315"/>
      <c r="K148" s="2315"/>
      <c r="L148" s="2315"/>
      <c r="M148" s="2315"/>
      <c r="N148" s="2315"/>
      <c r="O148" s="2315"/>
      <c r="P148" s="2315"/>
      <c r="Q148" s="2315"/>
      <c r="R148" s="2315"/>
      <c r="S148" s="2315"/>
      <c r="T148" s="2315"/>
      <c r="U148" s="2315"/>
      <c r="V148" s="2315"/>
      <c r="W148" s="2315"/>
      <c r="X148" s="2315"/>
      <c r="Y148" s="2315"/>
      <c r="Z148" s="2315"/>
      <c r="AA148" s="2315"/>
      <c r="AB148" s="2315"/>
      <c r="AC148" s="2315"/>
      <c r="AD148" s="2315"/>
      <c r="AE148" s="2315"/>
      <c r="AF148" s="2315"/>
      <c r="AG148" s="2315"/>
      <c r="AH148" s="2315"/>
      <c r="AI148" s="2315"/>
      <c r="AJ148" s="2315"/>
      <c r="AK148" s="2315"/>
      <c r="AL148" s="2315"/>
      <c r="AM148" s="2315"/>
      <c r="AN148" s="2315"/>
      <c r="AO148" s="2315"/>
      <c r="AP148" s="2315"/>
      <c r="AQ148" s="2315"/>
    </row>
    <row r="149" spans="1:43">
      <c r="A149" s="2315"/>
      <c r="B149" s="2315"/>
      <c r="C149" s="2315"/>
      <c r="D149" s="2315"/>
      <c r="E149" s="2315"/>
      <c r="F149" s="2315"/>
      <c r="G149" s="2315"/>
      <c r="H149" s="2315"/>
      <c r="I149" s="2315"/>
      <c r="J149" s="2315"/>
      <c r="K149" s="2315"/>
      <c r="L149" s="2315"/>
      <c r="M149" s="2315"/>
      <c r="N149" s="2315"/>
      <c r="O149" s="2315"/>
      <c r="P149" s="2315"/>
      <c r="Q149" s="2315"/>
      <c r="R149" s="2315"/>
      <c r="S149" s="2315"/>
      <c r="T149" s="2315"/>
      <c r="U149" s="2315"/>
      <c r="V149" s="2315"/>
      <c r="W149" s="2315"/>
      <c r="X149" s="2315"/>
      <c r="Y149" s="2315"/>
      <c r="Z149" s="2315"/>
      <c r="AA149" s="2315"/>
      <c r="AB149" s="2315"/>
      <c r="AC149" s="2315"/>
      <c r="AD149" s="2315"/>
      <c r="AE149" s="2315"/>
      <c r="AF149" s="2315"/>
      <c r="AG149" s="2315"/>
      <c r="AH149" s="2315"/>
      <c r="AI149" s="2315"/>
      <c r="AJ149" s="2315"/>
      <c r="AK149" s="2315"/>
      <c r="AL149" s="2315"/>
      <c r="AM149" s="2315"/>
      <c r="AN149" s="2315"/>
      <c r="AO149" s="2315"/>
      <c r="AP149" s="2315"/>
      <c r="AQ149" s="2315"/>
    </row>
    <row r="150" spans="1:43">
      <c r="A150" s="2315"/>
      <c r="B150" s="2315"/>
      <c r="C150" s="2315"/>
      <c r="D150" s="2315"/>
      <c r="E150" s="2315"/>
      <c r="F150" s="2315"/>
      <c r="G150" s="2315"/>
      <c r="H150" s="2315"/>
      <c r="I150" s="2315"/>
      <c r="J150" s="2315"/>
      <c r="K150" s="2315"/>
      <c r="L150" s="2315"/>
      <c r="M150" s="2315"/>
      <c r="N150" s="2315"/>
      <c r="O150" s="2315"/>
      <c r="P150" s="2315"/>
      <c r="Q150" s="2315"/>
      <c r="R150" s="2315"/>
      <c r="S150" s="2315"/>
      <c r="T150" s="2315"/>
      <c r="U150" s="2315"/>
      <c r="V150" s="2315"/>
      <c r="W150" s="2315"/>
      <c r="X150" s="2315"/>
      <c r="Y150" s="2315"/>
      <c r="Z150" s="2315"/>
      <c r="AA150" s="2315"/>
      <c r="AB150" s="2315"/>
      <c r="AC150" s="2315"/>
      <c r="AD150" s="2315"/>
      <c r="AE150" s="2315"/>
      <c r="AF150" s="2315"/>
      <c r="AG150" s="2315"/>
      <c r="AH150" s="2315"/>
      <c r="AI150" s="2315"/>
      <c r="AJ150" s="2315"/>
      <c r="AK150" s="2315"/>
      <c r="AL150" s="2315"/>
      <c r="AM150" s="2315"/>
      <c r="AN150" s="2315"/>
      <c r="AO150" s="2315"/>
      <c r="AP150" s="2315"/>
      <c r="AQ150" s="2315"/>
    </row>
    <row r="151" spans="1:43">
      <c r="A151" s="2315"/>
      <c r="B151" s="2315"/>
      <c r="C151" s="2315"/>
      <c r="D151" s="2315"/>
      <c r="E151" s="2315"/>
      <c r="F151" s="2315"/>
      <c r="G151" s="2315"/>
      <c r="H151" s="2315"/>
      <c r="I151" s="2315"/>
      <c r="J151" s="2315"/>
      <c r="K151" s="2315"/>
      <c r="L151" s="2315"/>
      <c r="M151" s="2315"/>
      <c r="N151" s="2315"/>
      <c r="O151" s="2315"/>
      <c r="P151" s="2315"/>
      <c r="Q151" s="2315"/>
      <c r="R151" s="2315"/>
      <c r="S151" s="2315"/>
      <c r="T151" s="2315"/>
      <c r="U151" s="2315"/>
      <c r="V151" s="2315"/>
      <c r="W151" s="2315"/>
      <c r="X151" s="2315"/>
      <c r="Y151" s="2315"/>
      <c r="Z151" s="2315"/>
      <c r="AA151" s="2315"/>
      <c r="AB151" s="2315"/>
      <c r="AC151" s="2315"/>
      <c r="AD151" s="2315"/>
      <c r="AE151" s="2315"/>
      <c r="AF151" s="2315"/>
      <c r="AG151" s="2315"/>
      <c r="AH151" s="2315"/>
      <c r="AI151" s="2315"/>
      <c r="AJ151" s="2315"/>
      <c r="AK151" s="2315"/>
      <c r="AL151" s="2315"/>
      <c r="AM151" s="2315"/>
      <c r="AN151" s="2315"/>
      <c r="AO151" s="2315"/>
      <c r="AP151" s="2315"/>
      <c r="AQ151" s="2315"/>
    </row>
    <row r="152" spans="1:43">
      <c r="A152" s="2315"/>
      <c r="B152" s="2315"/>
      <c r="C152" s="2315"/>
      <c r="D152" s="2315"/>
      <c r="E152" s="2315"/>
      <c r="F152" s="2315"/>
      <c r="G152" s="2315"/>
      <c r="H152" s="2315"/>
      <c r="I152" s="2315"/>
      <c r="J152" s="2315"/>
      <c r="K152" s="2315"/>
      <c r="L152" s="2315"/>
      <c r="M152" s="2315"/>
      <c r="N152" s="2315"/>
      <c r="O152" s="2315"/>
      <c r="P152" s="2315"/>
      <c r="Q152" s="2315"/>
      <c r="R152" s="2315"/>
      <c r="S152" s="2315"/>
      <c r="T152" s="2315"/>
      <c r="U152" s="2315"/>
      <c r="V152" s="2315"/>
      <c r="W152" s="2315"/>
      <c r="X152" s="2315"/>
      <c r="Y152" s="2315"/>
      <c r="Z152" s="2315"/>
      <c r="AA152" s="2315"/>
      <c r="AB152" s="2315"/>
      <c r="AC152" s="2315"/>
      <c r="AD152" s="2315"/>
      <c r="AE152" s="2315"/>
      <c r="AF152" s="2315"/>
      <c r="AG152" s="2315"/>
      <c r="AH152" s="2315"/>
      <c r="AI152" s="2315"/>
      <c r="AJ152" s="2315"/>
      <c r="AK152" s="2315"/>
      <c r="AL152" s="2315"/>
      <c r="AM152" s="2315"/>
      <c r="AN152" s="2315"/>
      <c r="AO152" s="2315"/>
      <c r="AP152" s="2315"/>
      <c r="AQ152" s="2315"/>
    </row>
    <row r="153" spans="1:43">
      <c r="A153" s="2315"/>
      <c r="B153" s="2315"/>
      <c r="C153" s="2315"/>
      <c r="D153" s="2315"/>
      <c r="E153" s="2315"/>
      <c r="F153" s="2315"/>
      <c r="G153" s="2315"/>
      <c r="H153" s="2315"/>
      <c r="I153" s="2315"/>
      <c r="J153" s="2315"/>
      <c r="K153" s="2315"/>
      <c r="L153" s="2315"/>
      <c r="M153" s="2315"/>
      <c r="N153" s="2315"/>
      <c r="O153" s="2315"/>
      <c r="P153" s="2315"/>
      <c r="Q153" s="2315"/>
      <c r="R153" s="2315"/>
      <c r="S153" s="2315"/>
      <c r="T153" s="2315"/>
      <c r="U153" s="2315"/>
      <c r="V153" s="2315"/>
      <c r="W153" s="2315"/>
      <c r="X153" s="2315"/>
      <c r="Y153" s="2315"/>
      <c r="Z153" s="2315"/>
      <c r="AA153" s="2315"/>
      <c r="AB153" s="2315"/>
      <c r="AC153" s="2315"/>
      <c r="AD153" s="2315"/>
      <c r="AE153" s="2315"/>
      <c r="AF153" s="2315"/>
      <c r="AG153" s="2315"/>
      <c r="AH153" s="2315"/>
      <c r="AI153" s="2315"/>
      <c r="AJ153" s="2315"/>
      <c r="AK153" s="2315"/>
      <c r="AL153" s="2315"/>
      <c r="AM153" s="2315"/>
      <c r="AN153" s="2315"/>
      <c r="AO153" s="2315"/>
      <c r="AP153" s="2315"/>
      <c r="AQ153" s="2315"/>
    </row>
    <row r="154" spans="1:43">
      <c r="A154" s="2315"/>
      <c r="B154" s="2315"/>
      <c r="C154" s="2315"/>
      <c r="D154" s="2315"/>
      <c r="E154" s="2315"/>
      <c r="F154" s="2315"/>
      <c r="G154" s="2315"/>
      <c r="H154" s="2315"/>
      <c r="I154" s="2315"/>
      <c r="J154" s="2315"/>
      <c r="K154" s="2315"/>
      <c r="L154" s="2315"/>
      <c r="M154" s="2315"/>
      <c r="N154" s="2315"/>
      <c r="O154" s="2315"/>
      <c r="P154" s="2315"/>
      <c r="Q154" s="2315"/>
      <c r="R154" s="2315"/>
      <c r="S154" s="2315"/>
      <c r="T154" s="2315"/>
      <c r="U154" s="2315"/>
      <c r="V154" s="2315"/>
      <c r="W154" s="2315"/>
      <c r="X154" s="2315"/>
      <c r="Y154" s="2315"/>
      <c r="Z154" s="2315"/>
      <c r="AA154" s="2315"/>
      <c r="AB154" s="2315"/>
      <c r="AC154" s="2315"/>
      <c r="AD154" s="2315"/>
      <c r="AE154" s="2315"/>
      <c r="AF154" s="2315"/>
      <c r="AG154" s="2315"/>
      <c r="AH154" s="2315"/>
      <c r="AI154" s="2315"/>
      <c r="AJ154" s="2315"/>
      <c r="AK154" s="2315"/>
      <c r="AL154" s="2315"/>
      <c r="AM154" s="2315"/>
      <c r="AN154" s="2315"/>
      <c r="AO154" s="2315"/>
      <c r="AP154" s="2315"/>
      <c r="AQ154" s="2315"/>
    </row>
    <row r="155" spans="1:43">
      <c r="A155" s="2315"/>
      <c r="B155" s="2315"/>
      <c r="C155" s="2315"/>
      <c r="D155" s="2315"/>
      <c r="E155" s="2315"/>
      <c r="F155" s="2315"/>
      <c r="G155" s="2315"/>
      <c r="H155" s="2315"/>
      <c r="I155" s="2315"/>
      <c r="J155" s="2315"/>
      <c r="K155" s="2315"/>
      <c r="L155" s="2315"/>
      <c r="M155" s="2315"/>
      <c r="N155" s="2315"/>
      <c r="O155" s="2315"/>
      <c r="P155" s="2315"/>
      <c r="Q155" s="2315"/>
      <c r="R155" s="2315"/>
      <c r="S155" s="2315"/>
      <c r="T155" s="2315"/>
      <c r="U155" s="2315"/>
      <c r="V155" s="2315"/>
      <c r="W155" s="2315"/>
      <c r="X155" s="2315"/>
      <c r="Y155" s="2315"/>
      <c r="Z155" s="2315"/>
      <c r="AA155" s="2315"/>
      <c r="AB155" s="2315"/>
      <c r="AC155" s="2315"/>
      <c r="AD155" s="2315"/>
      <c r="AE155" s="2315"/>
      <c r="AF155" s="2315"/>
      <c r="AG155" s="2315"/>
      <c r="AH155" s="2315"/>
      <c r="AI155" s="2315"/>
      <c r="AJ155" s="2315"/>
      <c r="AK155" s="2315"/>
      <c r="AL155" s="2315"/>
      <c r="AM155" s="2315"/>
      <c r="AN155" s="2315"/>
      <c r="AO155" s="2315"/>
      <c r="AP155" s="2315"/>
      <c r="AQ155" s="2315"/>
    </row>
    <row r="156" spans="1:43">
      <c r="A156" s="2315"/>
      <c r="B156" s="2315"/>
      <c r="C156" s="2315"/>
      <c r="D156" s="2315"/>
      <c r="E156" s="2315"/>
      <c r="F156" s="2315"/>
      <c r="G156" s="2315"/>
      <c r="H156" s="2315"/>
      <c r="I156" s="2315"/>
      <c r="J156" s="2315"/>
      <c r="K156" s="2315"/>
      <c r="L156" s="2315"/>
      <c r="M156" s="2315"/>
      <c r="N156" s="2315"/>
      <c r="O156" s="2315"/>
      <c r="P156" s="2315"/>
      <c r="Q156" s="2315"/>
      <c r="R156" s="2315"/>
      <c r="S156" s="2315"/>
      <c r="T156" s="2315"/>
      <c r="U156" s="2315"/>
      <c r="V156" s="2315"/>
      <c r="W156" s="2315"/>
      <c r="X156" s="2315"/>
      <c r="Y156" s="2315"/>
      <c r="Z156" s="2315"/>
      <c r="AA156" s="2315"/>
      <c r="AB156" s="2315"/>
      <c r="AC156" s="2315"/>
      <c r="AD156" s="2315"/>
      <c r="AE156" s="2315"/>
      <c r="AF156" s="2315"/>
      <c r="AG156" s="2315"/>
      <c r="AH156" s="2315"/>
      <c r="AI156" s="2315"/>
      <c r="AJ156" s="2315"/>
      <c r="AK156" s="2315"/>
      <c r="AL156" s="2315"/>
      <c r="AM156" s="2315"/>
      <c r="AN156" s="2315"/>
      <c r="AO156" s="2315"/>
      <c r="AP156" s="2315"/>
      <c r="AQ156" s="2315"/>
    </row>
    <row r="157" spans="1:43">
      <c r="A157" s="2315"/>
      <c r="B157" s="2315"/>
      <c r="C157" s="2315"/>
      <c r="D157" s="2315"/>
      <c r="E157" s="2315"/>
      <c r="F157" s="2315"/>
      <c r="G157" s="2315"/>
      <c r="H157" s="2315"/>
      <c r="I157" s="2315"/>
      <c r="J157" s="2315"/>
      <c r="K157" s="2315"/>
      <c r="L157" s="2315"/>
      <c r="M157" s="2315"/>
      <c r="N157" s="2315"/>
      <c r="O157" s="2315"/>
      <c r="P157" s="2315"/>
      <c r="Q157" s="2315"/>
      <c r="R157" s="2315"/>
      <c r="S157" s="2315"/>
      <c r="T157" s="2315"/>
      <c r="U157" s="2315"/>
      <c r="V157" s="2315"/>
      <c r="W157" s="2315"/>
      <c r="X157" s="2315"/>
      <c r="Y157" s="2315"/>
      <c r="Z157" s="2315"/>
      <c r="AA157" s="2315"/>
      <c r="AB157" s="2315"/>
      <c r="AC157" s="2315"/>
      <c r="AD157" s="2315"/>
      <c r="AE157" s="2315"/>
      <c r="AF157" s="2315"/>
      <c r="AG157" s="2315"/>
      <c r="AH157" s="2315"/>
      <c r="AI157" s="2315"/>
      <c r="AJ157" s="2315"/>
      <c r="AK157" s="2315"/>
      <c r="AL157" s="2315"/>
      <c r="AM157" s="2315"/>
      <c r="AN157" s="2315"/>
      <c r="AO157" s="2315"/>
      <c r="AP157" s="2315"/>
      <c r="AQ157" s="2315"/>
    </row>
    <row r="158" spans="1:43">
      <c r="A158" s="2315"/>
      <c r="B158" s="2315"/>
      <c r="C158" s="2315"/>
      <c r="D158" s="2315"/>
      <c r="E158" s="2315"/>
      <c r="F158" s="2315"/>
      <c r="G158" s="2315"/>
      <c r="H158" s="2315"/>
      <c r="I158" s="2315"/>
      <c r="J158" s="2315"/>
      <c r="K158" s="2315"/>
      <c r="L158" s="2315"/>
      <c r="M158" s="2315"/>
      <c r="N158" s="2315"/>
      <c r="O158" s="2315"/>
      <c r="P158" s="2315"/>
      <c r="Q158" s="2315"/>
      <c r="R158" s="2315"/>
      <c r="S158" s="2315"/>
      <c r="T158" s="2315"/>
      <c r="U158" s="2315"/>
      <c r="V158" s="2315"/>
      <c r="W158" s="2315"/>
      <c r="X158" s="2315"/>
      <c r="Y158" s="2315"/>
      <c r="Z158" s="2315"/>
      <c r="AA158" s="2315"/>
      <c r="AB158" s="2315"/>
      <c r="AC158" s="2315"/>
      <c r="AD158" s="2315"/>
      <c r="AE158" s="2315"/>
      <c r="AF158" s="2315"/>
      <c r="AG158" s="2315"/>
      <c r="AH158" s="2315"/>
      <c r="AI158" s="2315"/>
      <c r="AJ158" s="2315"/>
      <c r="AK158" s="2315"/>
      <c r="AL158" s="2315"/>
      <c r="AM158" s="2315"/>
      <c r="AN158" s="2315"/>
      <c r="AO158" s="2315"/>
      <c r="AP158" s="2315"/>
      <c r="AQ158" s="2315"/>
    </row>
    <row r="159" spans="1:43">
      <c r="A159" s="2315"/>
      <c r="B159" s="2315"/>
      <c r="C159" s="2315"/>
      <c r="D159" s="2315"/>
      <c r="E159" s="2315"/>
      <c r="F159" s="2315"/>
      <c r="G159" s="2315"/>
      <c r="H159" s="2315"/>
      <c r="I159" s="2315"/>
      <c r="J159" s="2315"/>
      <c r="K159" s="2315"/>
      <c r="L159" s="2315"/>
      <c r="M159" s="2315"/>
      <c r="N159" s="2315"/>
      <c r="O159" s="2315"/>
      <c r="P159" s="2315"/>
      <c r="Q159" s="2315"/>
      <c r="R159" s="2315"/>
      <c r="S159" s="2315"/>
      <c r="T159" s="2315"/>
      <c r="U159" s="2315"/>
      <c r="V159" s="2315"/>
      <c r="W159" s="2315"/>
      <c r="X159" s="2315"/>
      <c r="Y159" s="2315"/>
      <c r="Z159" s="2315"/>
      <c r="AA159" s="2315"/>
      <c r="AB159" s="2315"/>
      <c r="AC159" s="2315"/>
      <c r="AD159" s="2315"/>
      <c r="AE159" s="2315"/>
      <c r="AF159" s="2315"/>
      <c r="AG159" s="2315"/>
      <c r="AH159" s="2315"/>
      <c r="AI159" s="2315"/>
      <c r="AJ159" s="2315"/>
      <c r="AK159" s="2315"/>
      <c r="AL159" s="2315"/>
      <c r="AM159" s="2315"/>
      <c r="AN159" s="2315"/>
      <c r="AO159" s="2315"/>
      <c r="AP159" s="2315"/>
      <c r="AQ159" s="2315"/>
    </row>
    <row r="160" spans="1:43">
      <c r="A160" s="2315"/>
      <c r="B160" s="2315"/>
      <c r="C160" s="2315"/>
      <c r="D160" s="2315"/>
      <c r="E160" s="2315"/>
      <c r="F160" s="2315"/>
      <c r="G160" s="2315"/>
      <c r="H160" s="2315"/>
      <c r="I160" s="2315"/>
      <c r="J160" s="2315"/>
      <c r="K160" s="2315"/>
      <c r="L160" s="2315"/>
      <c r="M160" s="2315"/>
      <c r="N160" s="2315"/>
      <c r="O160" s="2315"/>
      <c r="P160" s="2315"/>
      <c r="Q160" s="2315"/>
      <c r="R160" s="2315"/>
      <c r="S160" s="2315"/>
      <c r="T160" s="2315"/>
      <c r="U160" s="2315"/>
      <c r="V160" s="2315"/>
      <c r="W160" s="2315"/>
      <c r="X160" s="2315"/>
      <c r="Y160" s="2315"/>
      <c r="Z160" s="2315"/>
      <c r="AA160" s="2315"/>
      <c r="AB160" s="2315"/>
      <c r="AC160" s="2315"/>
      <c r="AD160" s="2315"/>
      <c r="AE160" s="2315"/>
      <c r="AF160" s="2315"/>
      <c r="AG160" s="2315"/>
      <c r="AH160" s="2315"/>
      <c r="AI160" s="2315"/>
      <c r="AJ160" s="2315"/>
      <c r="AK160" s="2315"/>
      <c r="AL160" s="2315"/>
      <c r="AM160" s="2315"/>
      <c r="AN160" s="2315"/>
      <c r="AO160" s="2315"/>
      <c r="AP160" s="2315"/>
      <c r="AQ160" s="2315"/>
    </row>
    <row r="161" spans="1:43">
      <c r="A161" s="2315"/>
      <c r="B161" s="2315"/>
      <c r="C161" s="2315"/>
      <c r="D161" s="2315"/>
      <c r="E161" s="2315"/>
      <c r="F161" s="2315"/>
      <c r="G161" s="2315"/>
      <c r="H161" s="2315"/>
      <c r="I161" s="2315"/>
      <c r="J161" s="2315"/>
      <c r="K161" s="2315"/>
      <c r="L161" s="2315"/>
      <c r="M161" s="2315"/>
      <c r="N161" s="2315"/>
      <c r="O161" s="2315"/>
      <c r="P161" s="2315"/>
      <c r="Q161" s="2315"/>
      <c r="R161" s="2315"/>
      <c r="S161" s="2315"/>
      <c r="T161" s="2315"/>
      <c r="U161" s="2315"/>
      <c r="V161" s="2315"/>
      <c r="W161" s="2315"/>
      <c r="X161" s="2315"/>
      <c r="Y161" s="2315"/>
      <c r="Z161" s="2315"/>
      <c r="AA161" s="2315"/>
      <c r="AB161" s="2315"/>
      <c r="AC161" s="2315"/>
      <c r="AD161" s="2315"/>
      <c r="AE161" s="2315"/>
      <c r="AF161" s="2315"/>
      <c r="AG161" s="2315"/>
      <c r="AH161" s="2315"/>
      <c r="AI161" s="2315"/>
      <c r="AJ161" s="2315"/>
      <c r="AK161" s="2315"/>
      <c r="AL161" s="2315"/>
      <c r="AM161" s="2315"/>
      <c r="AN161" s="2315"/>
      <c r="AO161" s="2315"/>
      <c r="AP161" s="2315"/>
      <c r="AQ161" s="2315"/>
    </row>
    <row r="162" spans="1:43">
      <c r="A162" s="2315"/>
      <c r="B162" s="2315"/>
      <c r="C162" s="2315"/>
      <c r="D162" s="2315"/>
      <c r="E162" s="2315"/>
      <c r="F162" s="2315"/>
      <c r="G162" s="2315"/>
      <c r="H162" s="2315"/>
      <c r="I162" s="2315"/>
      <c r="J162" s="2315"/>
      <c r="K162" s="2315"/>
      <c r="L162" s="2315"/>
      <c r="M162" s="2315"/>
      <c r="N162" s="2315"/>
      <c r="O162" s="2315"/>
      <c r="P162" s="2315"/>
      <c r="Q162" s="2315"/>
      <c r="R162" s="2315"/>
      <c r="S162" s="2315"/>
      <c r="T162" s="2315"/>
      <c r="U162" s="2315"/>
      <c r="V162" s="2315"/>
      <c r="W162" s="2315"/>
      <c r="X162" s="2315"/>
      <c r="Y162" s="2315"/>
      <c r="Z162" s="2315"/>
      <c r="AA162" s="2315"/>
      <c r="AB162" s="2315"/>
      <c r="AC162" s="2315"/>
      <c r="AD162" s="2315"/>
      <c r="AE162" s="2315"/>
      <c r="AF162" s="2315"/>
      <c r="AG162" s="2315"/>
      <c r="AH162" s="2315"/>
      <c r="AI162" s="2315"/>
      <c r="AJ162" s="2315"/>
      <c r="AK162" s="2315"/>
      <c r="AL162" s="2315"/>
      <c r="AM162" s="2315"/>
      <c r="AN162" s="2315"/>
      <c r="AO162" s="2315"/>
      <c r="AP162" s="2315"/>
      <c r="AQ162" s="2315"/>
    </row>
    <row r="163" spans="1:43">
      <c r="A163" s="2315"/>
      <c r="B163" s="2315"/>
      <c r="C163" s="2315"/>
      <c r="D163" s="2315"/>
      <c r="E163" s="2315"/>
      <c r="F163" s="2315"/>
      <c r="G163" s="2315"/>
      <c r="H163" s="2315"/>
      <c r="I163" s="2315"/>
      <c r="J163" s="2315"/>
      <c r="K163" s="2315"/>
      <c r="L163" s="2315"/>
      <c r="M163" s="2315"/>
      <c r="N163" s="2315"/>
      <c r="O163" s="2315"/>
      <c r="P163" s="2315"/>
      <c r="Q163" s="2315"/>
      <c r="R163" s="2315"/>
      <c r="S163" s="2315"/>
      <c r="T163" s="2315"/>
      <c r="U163" s="2315"/>
      <c r="V163" s="2315"/>
      <c r="W163" s="2315"/>
      <c r="X163" s="2315"/>
      <c r="Y163" s="2315"/>
      <c r="Z163" s="2315"/>
      <c r="AA163" s="2315"/>
      <c r="AB163" s="2315"/>
      <c r="AC163" s="2315"/>
      <c r="AD163" s="2315"/>
      <c r="AE163" s="2315"/>
      <c r="AF163" s="2315"/>
      <c r="AG163" s="2315"/>
      <c r="AH163" s="2315"/>
      <c r="AI163" s="2315"/>
      <c r="AJ163" s="2315"/>
      <c r="AK163" s="2315"/>
      <c r="AL163" s="2315"/>
      <c r="AM163" s="2315"/>
      <c r="AN163" s="2315"/>
      <c r="AO163" s="2315"/>
      <c r="AP163" s="2315"/>
      <c r="AQ163" s="2315"/>
    </row>
    <row r="164" spans="1:43">
      <c r="A164" s="2315"/>
      <c r="B164" s="2315"/>
      <c r="C164" s="2315"/>
      <c r="D164" s="2315"/>
      <c r="E164" s="2315"/>
      <c r="F164" s="2315"/>
      <c r="G164" s="2315"/>
      <c r="H164" s="2315"/>
      <c r="I164" s="2315"/>
      <c r="J164" s="2315"/>
      <c r="K164" s="2315"/>
      <c r="L164" s="2315"/>
      <c r="M164" s="2315"/>
      <c r="N164" s="2315"/>
      <c r="O164" s="2315"/>
      <c r="P164" s="2315"/>
      <c r="Q164" s="2315"/>
      <c r="R164" s="2315"/>
      <c r="S164" s="2315"/>
      <c r="T164" s="2315"/>
      <c r="U164" s="2315"/>
      <c r="V164" s="2315"/>
      <c r="W164" s="2315"/>
      <c r="X164" s="2315"/>
      <c r="Y164" s="2315"/>
      <c r="Z164" s="2315"/>
      <c r="AA164" s="2315"/>
      <c r="AB164" s="2315"/>
      <c r="AC164" s="2315"/>
      <c r="AD164" s="2315"/>
      <c r="AE164" s="2315"/>
      <c r="AF164" s="2315"/>
      <c r="AG164" s="2315"/>
      <c r="AH164" s="2315"/>
      <c r="AI164" s="2315"/>
      <c r="AJ164" s="2315"/>
      <c r="AK164" s="2315"/>
      <c r="AL164" s="2315"/>
      <c r="AM164" s="2315"/>
      <c r="AN164" s="2315"/>
      <c r="AO164" s="2315"/>
      <c r="AP164" s="2315"/>
      <c r="AQ164" s="2315"/>
    </row>
    <row r="165" spans="1:43">
      <c r="A165" s="2315"/>
      <c r="B165" s="2315"/>
      <c r="C165" s="2315"/>
      <c r="D165" s="2315"/>
      <c r="E165" s="2315"/>
      <c r="F165" s="2315"/>
      <c r="G165" s="2315"/>
      <c r="H165" s="2315"/>
      <c r="I165" s="2315"/>
      <c r="J165" s="2315"/>
      <c r="K165" s="2315"/>
      <c r="L165" s="2315"/>
      <c r="M165" s="2315"/>
      <c r="N165" s="2315"/>
      <c r="O165" s="2315"/>
      <c r="P165" s="2315"/>
      <c r="Q165" s="2315"/>
      <c r="R165" s="2315"/>
      <c r="S165" s="2315"/>
      <c r="T165" s="2315"/>
      <c r="U165" s="2315"/>
      <c r="V165" s="2315"/>
      <c r="W165" s="2315"/>
      <c r="X165" s="2315"/>
      <c r="Y165" s="2315"/>
      <c r="Z165" s="2315"/>
      <c r="AA165" s="2315"/>
      <c r="AB165" s="2315"/>
      <c r="AC165" s="2315"/>
      <c r="AD165" s="2315"/>
      <c r="AE165" s="2315"/>
      <c r="AF165" s="2315"/>
      <c r="AG165" s="2315"/>
      <c r="AH165" s="2315"/>
      <c r="AI165" s="2315"/>
      <c r="AJ165" s="2315"/>
      <c r="AK165" s="2315"/>
      <c r="AL165" s="2315"/>
      <c r="AM165" s="2315"/>
      <c r="AN165" s="2315"/>
      <c r="AO165" s="2315"/>
      <c r="AP165" s="2315"/>
      <c r="AQ165" s="2315"/>
    </row>
    <row r="166" spans="1:43">
      <c r="A166" s="2315"/>
      <c r="B166" s="2315"/>
      <c r="C166" s="2315"/>
      <c r="D166" s="2315"/>
      <c r="E166" s="2315"/>
      <c r="F166" s="2315"/>
      <c r="G166" s="2315"/>
      <c r="H166" s="2315"/>
      <c r="I166" s="2315"/>
      <c r="J166" s="2315"/>
      <c r="K166" s="2315"/>
      <c r="L166" s="2315"/>
      <c r="M166" s="2315"/>
      <c r="N166" s="2315"/>
      <c r="O166" s="2315"/>
      <c r="P166" s="2315"/>
      <c r="Q166" s="2315"/>
      <c r="R166" s="2315"/>
      <c r="S166" s="2315"/>
      <c r="T166" s="2315"/>
      <c r="U166" s="2315"/>
      <c r="V166" s="2315"/>
      <c r="W166" s="2315"/>
      <c r="X166" s="2315"/>
      <c r="Y166" s="2315"/>
      <c r="Z166" s="2315"/>
      <c r="AA166" s="2315"/>
      <c r="AB166" s="2315"/>
      <c r="AC166" s="2315"/>
      <c r="AD166" s="2315"/>
      <c r="AE166" s="2315"/>
      <c r="AF166" s="2315"/>
      <c r="AG166" s="2315"/>
      <c r="AH166" s="2315"/>
      <c r="AI166" s="2315"/>
      <c r="AJ166" s="2315"/>
      <c r="AK166" s="2315"/>
      <c r="AL166" s="2315"/>
      <c r="AM166" s="2315"/>
      <c r="AN166" s="2315"/>
      <c r="AO166" s="2315"/>
      <c r="AP166" s="2315"/>
      <c r="AQ166" s="2315"/>
    </row>
    <row r="167" spans="1:43">
      <c r="A167" s="2315"/>
      <c r="B167" s="2315"/>
      <c r="C167" s="2315"/>
      <c r="D167" s="2315"/>
      <c r="E167" s="2315"/>
      <c r="F167" s="2315"/>
      <c r="G167" s="2315"/>
      <c r="H167" s="2315"/>
      <c r="I167" s="2315"/>
      <c r="J167" s="2315"/>
      <c r="K167" s="2315"/>
      <c r="L167" s="2315"/>
      <c r="M167" s="2315"/>
      <c r="N167" s="2315"/>
      <c r="O167" s="2315"/>
      <c r="P167" s="2315"/>
      <c r="Q167" s="2315"/>
      <c r="R167" s="2315"/>
      <c r="S167" s="2315"/>
      <c r="T167" s="2315"/>
      <c r="U167" s="2315"/>
      <c r="V167" s="2315"/>
      <c r="W167" s="2315"/>
      <c r="X167" s="2315"/>
      <c r="Y167" s="2315"/>
      <c r="Z167" s="2315"/>
      <c r="AA167" s="2315"/>
      <c r="AB167" s="2315"/>
      <c r="AC167" s="2315"/>
      <c r="AD167" s="2315"/>
      <c r="AE167" s="2315"/>
      <c r="AF167" s="2315"/>
      <c r="AG167" s="2315"/>
      <c r="AH167" s="2315"/>
      <c r="AI167" s="2315"/>
      <c r="AJ167" s="2315"/>
      <c r="AK167" s="2315"/>
      <c r="AL167" s="2315"/>
      <c r="AM167" s="2315"/>
      <c r="AN167" s="2315"/>
      <c r="AO167" s="2315"/>
      <c r="AP167" s="2315"/>
      <c r="AQ167" s="2315"/>
    </row>
    <row r="168" spans="1:43">
      <c r="A168" s="2315"/>
      <c r="B168" s="2315"/>
      <c r="C168" s="2315"/>
      <c r="D168" s="2315"/>
      <c r="E168" s="2315"/>
      <c r="F168" s="2315"/>
      <c r="G168" s="2315"/>
      <c r="H168" s="2315"/>
      <c r="I168" s="2315"/>
      <c r="J168" s="2315"/>
      <c r="K168" s="2315"/>
      <c r="L168" s="2315"/>
      <c r="M168" s="2315"/>
      <c r="N168" s="2315"/>
      <c r="O168" s="2315"/>
      <c r="P168" s="2315"/>
      <c r="Q168" s="2315"/>
      <c r="R168" s="2315"/>
      <c r="S168" s="2315"/>
      <c r="T168" s="2315"/>
      <c r="U168" s="2315"/>
      <c r="V168" s="2315"/>
      <c r="W168" s="2315"/>
      <c r="X168" s="2315"/>
      <c r="Y168" s="2315"/>
      <c r="Z168" s="2315"/>
      <c r="AA168" s="2315"/>
      <c r="AB168" s="2315"/>
      <c r="AC168" s="2315"/>
      <c r="AD168" s="2315"/>
      <c r="AE168" s="2315"/>
      <c r="AF168" s="2315"/>
      <c r="AG168" s="2315"/>
      <c r="AH168" s="2315"/>
      <c r="AI168" s="2315"/>
      <c r="AJ168" s="2315"/>
      <c r="AK168" s="2315"/>
      <c r="AL168" s="2315"/>
      <c r="AM168" s="2315"/>
      <c r="AN168" s="2315"/>
      <c r="AO168" s="2315"/>
      <c r="AP168" s="2315"/>
      <c r="AQ168" s="2315"/>
    </row>
    <row r="169" spans="1:43">
      <c r="A169" s="2315"/>
      <c r="B169" s="2315"/>
      <c r="C169" s="2315"/>
      <c r="D169" s="2315"/>
      <c r="E169" s="2315"/>
      <c r="F169" s="2315"/>
      <c r="G169" s="2315"/>
      <c r="H169" s="2315"/>
      <c r="I169" s="2315"/>
      <c r="J169" s="2315"/>
      <c r="K169" s="2315"/>
      <c r="L169" s="2315"/>
      <c r="M169" s="2315"/>
      <c r="N169" s="2315"/>
      <c r="O169" s="2315"/>
      <c r="P169" s="2315"/>
      <c r="Q169" s="2315"/>
      <c r="R169" s="2315"/>
      <c r="S169" s="2315"/>
      <c r="T169" s="2315"/>
      <c r="U169" s="2315"/>
      <c r="V169" s="2315"/>
      <c r="W169" s="2315"/>
      <c r="X169" s="2315"/>
      <c r="Y169" s="2315"/>
      <c r="Z169" s="2315"/>
      <c r="AA169" s="2315"/>
      <c r="AB169" s="2315"/>
      <c r="AC169" s="2315"/>
      <c r="AD169" s="2315"/>
      <c r="AE169" s="2315"/>
      <c r="AF169" s="2315"/>
      <c r="AG169" s="2315"/>
      <c r="AH169" s="2315"/>
      <c r="AI169" s="2315"/>
      <c r="AJ169" s="2315"/>
      <c r="AK169" s="2315"/>
      <c r="AL169" s="2315"/>
      <c r="AM169" s="2315"/>
      <c r="AN169" s="2315"/>
      <c r="AO169" s="2315"/>
      <c r="AP169" s="2315"/>
      <c r="AQ169" s="2315"/>
    </row>
    <row r="170" spans="1:43">
      <c r="A170" s="2315"/>
      <c r="B170" s="2315"/>
      <c r="C170" s="2315"/>
      <c r="D170" s="2315"/>
      <c r="E170" s="2315"/>
      <c r="F170" s="2315"/>
      <c r="G170" s="2315"/>
      <c r="H170" s="2315"/>
      <c r="I170" s="2315"/>
      <c r="J170" s="2315"/>
      <c r="K170" s="2315"/>
      <c r="L170" s="2315"/>
      <c r="M170" s="2315"/>
      <c r="N170" s="2315"/>
      <c r="O170" s="2315"/>
      <c r="P170" s="2315"/>
      <c r="Q170" s="2315"/>
      <c r="R170" s="2315"/>
      <c r="S170" s="2315"/>
      <c r="T170" s="2315"/>
      <c r="U170" s="2315"/>
      <c r="V170" s="2315"/>
      <c r="W170" s="2315"/>
      <c r="X170" s="2315"/>
      <c r="Y170" s="2315"/>
      <c r="Z170" s="2315"/>
      <c r="AA170" s="2315"/>
      <c r="AB170" s="2315"/>
      <c r="AC170" s="2315"/>
      <c r="AD170" s="2315"/>
      <c r="AE170" s="2315"/>
      <c r="AF170" s="2315"/>
      <c r="AG170" s="2315"/>
      <c r="AH170" s="2315"/>
      <c r="AI170" s="2315"/>
      <c r="AJ170" s="2315"/>
      <c r="AK170" s="2315"/>
      <c r="AL170" s="2315"/>
      <c r="AM170" s="2315"/>
      <c r="AN170" s="2315"/>
      <c r="AO170" s="2315"/>
      <c r="AP170" s="2315"/>
      <c r="AQ170" s="2315"/>
    </row>
    <row r="171" spans="1:43">
      <c r="A171" s="2315"/>
      <c r="B171" s="2315"/>
      <c r="C171" s="2315"/>
      <c r="D171" s="2315"/>
      <c r="E171" s="2315"/>
      <c r="F171" s="2315"/>
      <c r="G171" s="2315"/>
      <c r="H171" s="2315"/>
      <c r="I171" s="2315"/>
      <c r="J171" s="2315"/>
      <c r="K171" s="2315"/>
      <c r="L171" s="2315"/>
      <c r="M171" s="2315"/>
      <c r="N171" s="2315"/>
      <c r="O171" s="2315"/>
      <c r="P171" s="2315"/>
      <c r="Q171" s="2315"/>
      <c r="R171" s="2315"/>
      <c r="S171" s="2315"/>
      <c r="T171" s="2315"/>
      <c r="U171" s="2315"/>
      <c r="V171" s="2315"/>
      <c r="W171" s="2315"/>
      <c r="X171" s="2315"/>
      <c r="Y171" s="2315"/>
      <c r="Z171" s="2315"/>
      <c r="AA171" s="2315"/>
      <c r="AB171" s="2315"/>
      <c r="AC171" s="2315"/>
      <c r="AD171" s="2315"/>
      <c r="AE171" s="2315"/>
      <c r="AF171" s="2315"/>
      <c r="AG171" s="2315"/>
      <c r="AH171" s="2315"/>
      <c r="AI171" s="2315"/>
      <c r="AJ171" s="2315"/>
      <c r="AK171" s="2315"/>
      <c r="AL171" s="2315"/>
      <c r="AM171" s="2315"/>
      <c r="AN171" s="2315"/>
      <c r="AO171" s="2315"/>
      <c r="AP171" s="2315"/>
      <c r="AQ171" s="2315"/>
    </row>
    <row r="172" spans="1:43">
      <c r="A172" s="2315"/>
      <c r="B172" s="2315"/>
      <c r="C172" s="2315"/>
      <c r="D172" s="2315"/>
      <c r="E172" s="2315"/>
      <c r="F172" s="2315"/>
      <c r="G172" s="2315"/>
      <c r="H172" s="2315"/>
      <c r="I172" s="2315"/>
      <c r="J172" s="2315"/>
      <c r="K172" s="2315"/>
      <c r="L172" s="2315"/>
      <c r="M172" s="2315"/>
      <c r="N172" s="2315"/>
      <c r="O172" s="2315"/>
      <c r="P172" s="2315"/>
      <c r="Q172" s="2315"/>
      <c r="R172" s="2315"/>
      <c r="S172" s="2315"/>
      <c r="T172" s="2315"/>
      <c r="U172" s="2315"/>
      <c r="V172" s="2315"/>
      <c r="W172" s="2315"/>
      <c r="X172" s="2315"/>
      <c r="Y172" s="2315"/>
      <c r="Z172" s="2315"/>
      <c r="AA172" s="2315"/>
      <c r="AB172" s="2315"/>
      <c r="AC172" s="2315"/>
      <c r="AD172" s="2315"/>
      <c r="AE172" s="2315"/>
      <c r="AF172" s="2315"/>
      <c r="AG172" s="2315"/>
      <c r="AH172" s="2315"/>
      <c r="AI172" s="2315"/>
      <c r="AJ172" s="2315"/>
      <c r="AK172" s="2315"/>
      <c r="AL172" s="2315"/>
      <c r="AM172" s="2315"/>
      <c r="AN172" s="2315"/>
      <c r="AO172" s="2315"/>
      <c r="AP172" s="2315"/>
      <c r="AQ172" s="2315"/>
    </row>
    <row r="173" spans="1:43">
      <c r="A173" s="2315"/>
      <c r="B173" s="2315"/>
      <c r="C173" s="2315"/>
      <c r="D173" s="2315"/>
      <c r="E173" s="2315"/>
      <c r="F173" s="2315"/>
      <c r="G173" s="2315"/>
      <c r="H173" s="2315"/>
      <c r="I173" s="2315"/>
      <c r="J173" s="2315"/>
      <c r="K173" s="2315"/>
      <c r="L173" s="2315"/>
      <c r="M173" s="2315"/>
      <c r="N173" s="2315"/>
      <c r="O173" s="2315"/>
      <c r="P173" s="2315"/>
      <c r="Q173" s="2315"/>
      <c r="R173" s="2315"/>
      <c r="S173" s="2315"/>
      <c r="T173" s="2315"/>
      <c r="U173" s="2315"/>
      <c r="V173" s="2315"/>
      <c r="W173" s="2315"/>
      <c r="X173" s="2315"/>
      <c r="Y173" s="2315"/>
      <c r="Z173" s="2315"/>
      <c r="AA173" s="2315"/>
      <c r="AB173" s="2315"/>
      <c r="AC173" s="2315"/>
      <c r="AD173" s="2315"/>
      <c r="AE173" s="2315"/>
      <c r="AF173" s="2315"/>
      <c r="AG173" s="2315"/>
      <c r="AH173" s="2315"/>
      <c r="AI173" s="2315"/>
      <c r="AJ173" s="2315"/>
      <c r="AK173" s="2315"/>
      <c r="AL173" s="2315"/>
      <c r="AM173" s="2315"/>
      <c r="AN173" s="2315"/>
      <c r="AO173" s="2315"/>
      <c r="AP173" s="2315"/>
      <c r="AQ173" s="2315"/>
    </row>
    <row r="174" spans="1:43">
      <c r="A174" s="2315"/>
      <c r="B174" s="2315"/>
      <c r="C174" s="2315"/>
      <c r="D174" s="2315"/>
      <c r="E174" s="2315"/>
      <c r="F174" s="2315"/>
      <c r="G174" s="2315"/>
      <c r="H174" s="2315"/>
      <c r="I174" s="2315"/>
      <c r="J174" s="2315"/>
      <c r="K174" s="2315"/>
      <c r="L174" s="2315"/>
      <c r="M174" s="2315"/>
      <c r="N174" s="2315"/>
      <c r="O174" s="2315"/>
      <c r="P174" s="2315"/>
      <c r="Q174" s="2315"/>
      <c r="R174" s="2315"/>
      <c r="S174" s="2315"/>
      <c r="T174" s="2315"/>
      <c r="U174" s="2315"/>
      <c r="V174" s="2315"/>
      <c r="W174" s="2315"/>
      <c r="X174" s="2315"/>
      <c r="Y174" s="2315"/>
      <c r="Z174" s="2315"/>
      <c r="AA174" s="2315"/>
      <c r="AB174" s="2315"/>
      <c r="AC174" s="2315"/>
      <c r="AD174" s="2315"/>
      <c r="AE174" s="2315"/>
      <c r="AF174" s="2315"/>
      <c r="AG174" s="2315"/>
      <c r="AH174" s="2315"/>
      <c r="AI174" s="2315"/>
      <c r="AJ174" s="2315"/>
      <c r="AK174" s="2315"/>
      <c r="AL174" s="2315"/>
      <c r="AM174" s="2315"/>
      <c r="AN174" s="2315"/>
      <c r="AO174" s="2315"/>
      <c r="AP174" s="2315"/>
      <c r="AQ174" s="2315"/>
    </row>
    <row r="175" spans="1:43">
      <c r="A175" s="2315"/>
      <c r="B175" s="2315"/>
      <c r="C175" s="2315"/>
      <c r="D175" s="2315"/>
      <c r="E175" s="2315"/>
      <c r="F175" s="2315"/>
      <c r="G175" s="2315"/>
      <c r="H175" s="2315"/>
      <c r="I175" s="2315"/>
      <c r="J175" s="2315"/>
      <c r="K175" s="2315"/>
      <c r="L175" s="2315"/>
      <c r="M175" s="2315"/>
      <c r="N175" s="2315"/>
      <c r="O175" s="2315"/>
      <c r="P175" s="2315"/>
      <c r="Q175" s="2315"/>
      <c r="R175" s="2315"/>
      <c r="S175" s="2315"/>
      <c r="T175" s="2315"/>
      <c r="U175" s="2315"/>
      <c r="V175" s="2315"/>
      <c r="W175" s="2315"/>
      <c r="X175" s="2315"/>
      <c r="Y175" s="2315"/>
      <c r="Z175" s="2315"/>
      <c r="AA175" s="2315"/>
      <c r="AB175" s="2315"/>
      <c r="AC175" s="2315"/>
      <c r="AD175" s="2315"/>
      <c r="AE175" s="2315"/>
      <c r="AF175" s="2315"/>
      <c r="AG175" s="2315"/>
      <c r="AH175" s="2315"/>
      <c r="AI175" s="2315"/>
      <c r="AJ175" s="2315"/>
      <c r="AK175" s="2315"/>
      <c r="AL175" s="2315"/>
      <c r="AM175" s="2315"/>
      <c r="AN175" s="2315"/>
      <c r="AO175" s="2315"/>
      <c r="AP175" s="2315"/>
      <c r="AQ175" s="2315"/>
    </row>
    <row r="176" spans="1:43">
      <c r="A176" s="2315"/>
      <c r="B176" s="2315"/>
      <c r="C176" s="2315"/>
      <c r="D176" s="2315"/>
      <c r="E176" s="2315"/>
      <c r="F176" s="2315"/>
      <c r="G176" s="2315"/>
      <c r="H176" s="2315"/>
      <c r="I176" s="2315"/>
      <c r="J176" s="2315"/>
      <c r="K176" s="2315"/>
      <c r="L176" s="2315"/>
      <c r="M176" s="2315"/>
      <c r="N176" s="2315"/>
      <c r="O176" s="2315"/>
      <c r="P176" s="2315"/>
      <c r="Q176" s="2315"/>
      <c r="R176" s="2315"/>
      <c r="S176" s="2315"/>
      <c r="T176" s="2315"/>
      <c r="U176" s="2315"/>
      <c r="V176" s="2315"/>
      <c r="W176" s="2315"/>
      <c r="X176" s="2315"/>
      <c r="Y176" s="2315"/>
      <c r="Z176" s="2315"/>
      <c r="AA176" s="2315"/>
      <c r="AB176" s="2315"/>
      <c r="AC176" s="2315"/>
      <c r="AD176" s="2315"/>
      <c r="AE176" s="2315"/>
      <c r="AF176" s="2315"/>
      <c r="AG176" s="2315"/>
      <c r="AH176" s="2315"/>
      <c r="AI176" s="2315"/>
      <c r="AJ176" s="2315"/>
      <c r="AK176" s="2315"/>
      <c r="AL176" s="2315"/>
      <c r="AM176" s="2315"/>
      <c r="AN176" s="2315"/>
      <c r="AO176" s="2315"/>
      <c r="AP176" s="2315"/>
      <c r="AQ176" s="2315"/>
    </row>
    <row r="177" spans="1:43">
      <c r="A177" s="2315"/>
      <c r="B177" s="2315"/>
      <c r="C177" s="2315"/>
      <c r="D177" s="2315"/>
      <c r="E177" s="2315"/>
      <c r="F177" s="2315"/>
      <c r="G177" s="2315"/>
      <c r="H177" s="2315"/>
      <c r="I177" s="2315"/>
      <c r="J177" s="2315"/>
      <c r="K177" s="2315"/>
      <c r="L177" s="2315"/>
      <c r="M177" s="2315"/>
      <c r="N177" s="2315"/>
      <c r="O177" s="2315"/>
      <c r="P177" s="2315"/>
      <c r="Q177" s="2315"/>
      <c r="R177" s="2315"/>
      <c r="S177" s="2315"/>
      <c r="T177" s="2315"/>
      <c r="U177" s="2315"/>
      <c r="V177" s="2315"/>
      <c r="W177" s="2315"/>
      <c r="X177" s="2315"/>
      <c r="Y177" s="2315"/>
      <c r="Z177" s="2315"/>
      <c r="AA177" s="2315"/>
      <c r="AB177" s="2315"/>
      <c r="AC177" s="2315"/>
      <c r="AD177" s="2315"/>
      <c r="AE177" s="2315"/>
      <c r="AF177" s="2315"/>
      <c r="AG177" s="2315"/>
      <c r="AH177" s="2315"/>
      <c r="AI177" s="2315"/>
      <c r="AJ177" s="2315"/>
      <c r="AK177" s="2315"/>
      <c r="AL177" s="2315"/>
      <c r="AM177" s="2315"/>
      <c r="AN177" s="2315"/>
      <c r="AO177" s="2315"/>
      <c r="AP177" s="2315"/>
      <c r="AQ177" s="2315"/>
    </row>
    <row r="178" spans="1:43">
      <c r="A178" s="2315"/>
      <c r="B178" s="2315"/>
      <c r="C178" s="2315"/>
      <c r="D178" s="2315"/>
      <c r="E178" s="2315"/>
      <c r="F178" s="2315"/>
      <c r="G178" s="2315"/>
      <c r="H178" s="2315"/>
      <c r="I178" s="2315"/>
      <c r="J178" s="2315"/>
      <c r="K178" s="2315"/>
      <c r="L178" s="2315"/>
      <c r="M178" s="2315"/>
      <c r="N178" s="2315"/>
      <c r="O178" s="2315"/>
      <c r="P178" s="2315"/>
      <c r="Q178" s="2315"/>
      <c r="R178" s="2315"/>
      <c r="S178" s="2315"/>
      <c r="T178" s="2315"/>
      <c r="U178" s="2315"/>
      <c r="V178" s="2315"/>
      <c r="W178" s="2315"/>
      <c r="X178" s="2315"/>
      <c r="Y178" s="2315"/>
      <c r="Z178" s="2315"/>
      <c r="AA178" s="2315"/>
      <c r="AB178" s="2315"/>
      <c r="AC178" s="2315"/>
      <c r="AD178" s="2315"/>
      <c r="AE178" s="2315"/>
      <c r="AF178" s="2315"/>
      <c r="AG178" s="2315"/>
      <c r="AH178" s="2315"/>
      <c r="AI178" s="2315"/>
      <c r="AJ178" s="2315"/>
      <c r="AK178" s="2315"/>
      <c r="AL178" s="2315"/>
      <c r="AM178" s="2315"/>
      <c r="AN178" s="2315"/>
      <c r="AO178" s="2315"/>
      <c r="AP178" s="2315"/>
      <c r="AQ178" s="2315"/>
    </row>
    <row r="179" spans="1:43">
      <c r="A179" s="2315"/>
      <c r="B179" s="2315"/>
      <c r="C179" s="2315"/>
      <c r="D179" s="2315"/>
      <c r="E179" s="2315"/>
      <c r="F179" s="2315"/>
      <c r="G179" s="2315"/>
      <c r="H179" s="2315"/>
      <c r="I179" s="2315"/>
      <c r="J179" s="2315"/>
      <c r="K179" s="2315"/>
      <c r="L179" s="2315"/>
      <c r="M179" s="2315"/>
      <c r="N179" s="2315"/>
      <c r="O179" s="2315"/>
      <c r="P179" s="2315"/>
      <c r="Q179" s="2315"/>
      <c r="R179" s="2315"/>
      <c r="S179" s="2315"/>
      <c r="T179" s="2315"/>
      <c r="U179" s="2315"/>
      <c r="V179" s="2315"/>
      <c r="W179" s="2315"/>
      <c r="X179" s="2315"/>
      <c r="Y179" s="2315"/>
      <c r="Z179" s="2315"/>
      <c r="AA179" s="2315"/>
      <c r="AB179" s="2315"/>
      <c r="AC179" s="2315"/>
      <c r="AD179" s="2315"/>
      <c r="AE179" s="2315"/>
      <c r="AF179" s="2315"/>
      <c r="AG179" s="2315"/>
      <c r="AH179" s="2315"/>
      <c r="AI179" s="2315"/>
      <c r="AJ179" s="2315"/>
      <c r="AK179" s="2315"/>
      <c r="AL179" s="2315"/>
      <c r="AM179" s="2315"/>
      <c r="AN179" s="2315"/>
      <c r="AO179" s="2315"/>
      <c r="AP179" s="2315"/>
      <c r="AQ179" s="2315"/>
    </row>
    <row r="180" spans="1:43">
      <c r="A180" s="2315"/>
      <c r="B180" s="2315"/>
      <c r="C180" s="2315"/>
      <c r="D180" s="2315"/>
      <c r="E180" s="2315"/>
      <c r="F180" s="2315"/>
      <c r="G180" s="2315"/>
      <c r="H180" s="2315"/>
      <c r="I180" s="2315"/>
      <c r="J180" s="2315"/>
      <c r="K180" s="2315"/>
      <c r="L180" s="2315"/>
      <c r="M180" s="2315"/>
      <c r="N180" s="2315"/>
      <c r="O180" s="2315"/>
      <c r="P180" s="2315"/>
      <c r="Q180" s="2315"/>
      <c r="R180" s="2315"/>
      <c r="S180" s="2315"/>
      <c r="T180" s="2315"/>
      <c r="U180" s="2315"/>
      <c r="V180" s="2315"/>
      <c r="W180" s="2315"/>
      <c r="X180" s="2315"/>
      <c r="Y180" s="2315"/>
      <c r="Z180" s="2315"/>
      <c r="AA180" s="2315"/>
      <c r="AB180" s="2315"/>
      <c r="AC180" s="2315"/>
      <c r="AD180" s="2315"/>
      <c r="AE180" s="2315"/>
      <c r="AF180" s="2315"/>
      <c r="AG180" s="2315"/>
      <c r="AH180" s="2315"/>
      <c r="AI180" s="2315"/>
      <c r="AJ180" s="2315"/>
      <c r="AK180" s="2315"/>
      <c r="AL180" s="2315"/>
      <c r="AM180" s="2315"/>
      <c r="AN180" s="2315"/>
      <c r="AO180" s="2315"/>
      <c r="AP180" s="2315"/>
      <c r="AQ180" s="2315"/>
    </row>
    <row r="181" spans="1:43">
      <c r="A181" s="2315"/>
      <c r="B181" s="2315"/>
      <c r="C181" s="2315"/>
      <c r="D181" s="2315"/>
      <c r="E181" s="2315"/>
      <c r="F181" s="2315"/>
      <c r="G181" s="2315"/>
      <c r="H181" s="2315"/>
      <c r="I181" s="2315"/>
      <c r="J181" s="2315"/>
      <c r="K181" s="2315"/>
      <c r="L181" s="2315"/>
      <c r="M181" s="2315"/>
      <c r="N181" s="2315"/>
      <c r="O181" s="2315"/>
      <c r="P181" s="2315"/>
      <c r="Q181" s="2315"/>
      <c r="R181" s="2315"/>
      <c r="S181" s="2315"/>
      <c r="T181" s="2315"/>
      <c r="U181" s="2315"/>
      <c r="V181" s="2315"/>
      <c r="W181" s="2315"/>
      <c r="X181" s="2315"/>
      <c r="Y181" s="2315"/>
      <c r="Z181" s="2315"/>
      <c r="AA181" s="2315"/>
      <c r="AB181" s="2315"/>
      <c r="AC181" s="2315"/>
      <c r="AD181" s="2315"/>
      <c r="AE181" s="2315"/>
      <c r="AF181" s="2315"/>
      <c r="AG181" s="2315"/>
      <c r="AH181" s="2315"/>
      <c r="AI181" s="2315"/>
      <c r="AJ181" s="2315"/>
      <c r="AK181" s="2315"/>
      <c r="AL181" s="2315"/>
      <c r="AM181" s="2315"/>
      <c r="AN181" s="2315"/>
      <c r="AO181" s="2315"/>
      <c r="AP181" s="2315"/>
      <c r="AQ181" s="2315"/>
    </row>
    <row r="182" spans="1:43">
      <c r="A182" s="2315"/>
      <c r="B182" s="2315"/>
      <c r="C182" s="2315"/>
      <c r="D182" s="2315"/>
      <c r="E182" s="2315"/>
      <c r="F182" s="2315"/>
      <c r="G182" s="2315"/>
      <c r="H182" s="2315"/>
      <c r="I182" s="2315"/>
      <c r="J182" s="2315"/>
      <c r="K182" s="2315"/>
      <c r="L182" s="2315"/>
      <c r="M182" s="2315"/>
      <c r="N182" s="2315"/>
      <c r="O182" s="2315"/>
      <c r="P182" s="2315"/>
      <c r="Q182" s="2315"/>
      <c r="R182" s="2315"/>
      <c r="S182" s="2315"/>
      <c r="T182" s="2315"/>
      <c r="U182" s="2315"/>
      <c r="V182" s="2315"/>
      <c r="W182" s="2315"/>
      <c r="X182" s="2315"/>
      <c r="Y182" s="2315"/>
      <c r="Z182" s="2315"/>
      <c r="AA182" s="2315"/>
      <c r="AB182" s="2315"/>
      <c r="AC182" s="2315"/>
      <c r="AD182" s="2315"/>
      <c r="AE182" s="2315"/>
      <c r="AF182" s="2315"/>
      <c r="AG182" s="2315"/>
      <c r="AH182" s="2315"/>
      <c r="AI182" s="2315"/>
      <c r="AJ182" s="2315"/>
      <c r="AK182" s="2315"/>
      <c r="AL182" s="2315"/>
      <c r="AM182" s="2315"/>
      <c r="AN182" s="2315"/>
      <c r="AO182" s="2315"/>
      <c r="AP182" s="2315"/>
      <c r="AQ182" s="2315"/>
    </row>
    <row r="183" spans="1:43">
      <c r="A183" s="2315"/>
      <c r="B183" s="2315"/>
      <c r="C183" s="2315"/>
      <c r="D183" s="2315"/>
      <c r="E183" s="2315"/>
      <c r="F183" s="2315"/>
      <c r="G183" s="2315"/>
      <c r="H183" s="2315"/>
      <c r="I183" s="2315"/>
      <c r="J183" s="2315"/>
      <c r="K183" s="2315"/>
      <c r="L183" s="2315"/>
      <c r="M183" s="2315"/>
      <c r="N183" s="2315"/>
      <c r="O183" s="2315"/>
      <c r="P183" s="2315"/>
      <c r="Q183" s="2315"/>
      <c r="R183" s="2315"/>
      <c r="S183" s="2315"/>
      <c r="T183" s="2315"/>
      <c r="U183" s="2315"/>
      <c r="V183" s="2315"/>
      <c r="W183" s="2315"/>
      <c r="X183" s="2315"/>
      <c r="Y183" s="2315"/>
      <c r="Z183" s="2315"/>
      <c r="AA183" s="2315"/>
      <c r="AB183" s="2315"/>
      <c r="AC183" s="2315"/>
      <c r="AD183" s="2315"/>
      <c r="AE183" s="2315"/>
      <c r="AF183" s="2315"/>
      <c r="AG183" s="2315"/>
      <c r="AH183" s="2315"/>
      <c r="AI183" s="2315"/>
      <c r="AJ183" s="2315"/>
      <c r="AK183" s="2315"/>
      <c r="AL183" s="2315"/>
      <c r="AM183" s="2315"/>
      <c r="AN183" s="2315"/>
      <c r="AO183" s="2315"/>
      <c r="AP183" s="2315"/>
      <c r="AQ183" s="2315"/>
    </row>
    <row r="184" spans="1:43">
      <c r="A184" s="2315"/>
      <c r="B184" s="2315"/>
      <c r="C184" s="2315"/>
      <c r="D184" s="2315"/>
      <c r="E184" s="2315"/>
      <c r="F184" s="2315"/>
      <c r="G184" s="2315"/>
      <c r="H184" s="2315"/>
      <c r="I184" s="2315"/>
      <c r="J184" s="2315"/>
      <c r="K184" s="2315"/>
      <c r="L184" s="2315"/>
      <c r="M184" s="2315"/>
      <c r="N184" s="2315"/>
      <c r="O184" s="2315"/>
      <c r="P184" s="2315"/>
      <c r="Q184" s="2315"/>
      <c r="R184" s="2315"/>
      <c r="S184" s="2315"/>
      <c r="T184" s="2315"/>
      <c r="U184" s="2315"/>
      <c r="V184" s="2315"/>
      <c r="W184" s="2315"/>
      <c r="X184" s="2315"/>
      <c r="Y184" s="2315"/>
      <c r="Z184" s="2315"/>
      <c r="AA184" s="2315"/>
      <c r="AB184" s="2315"/>
      <c r="AC184" s="2315"/>
      <c r="AD184" s="2315"/>
      <c r="AE184" s="2315"/>
      <c r="AF184" s="2315"/>
      <c r="AG184" s="2315"/>
      <c r="AH184" s="2315"/>
      <c r="AI184" s="2315"/>
      <c r="AJ184" s="2315"/>
      <c r="AK184" s="2315"/>
      <c r="AL184" s="2315"/>
      <c r="AM184" s="2315"/>
      <c r="AN184" s="2315"/>
      <c r="AO184" s="2315"/>
      <c r="AP184" s="2315"/>
      <c r="AQ184" s="2315"/>
    </row>
    <row r="185" spans="1:43">
      <c r="A185" s="2315"/>
      <c r="B185" s="2315"/>
      <c r="C185" s="2315"/>
      <c r="D185" s="2315"/>
      <c r="E185" s="2315"/>
      <c r="F185" s="2315"/>
      <c r="G185" s="2315"/>
      <c r="H185" s="2315"/>
      <c r="I185" s="2315"/>
      <c r="J185" s="2315"/>
      <c r="K185" s="2315"/>
      <c r="L185" s="2315"/>
      <c r="M185" s="2315"/>
      <c r="N185" s="2315"/>
      <c r="O185" s="2315"/>
      <c r="P185" s="2315"/>
      <c r="Q185" s="2315"/>
      <c r="R185" s="2315"/>
      <c r="S185" s="2315"/>
      <c r="T185" s="2315"/>
      <c r="U185" s="2315"/>
      <c r="V185" s="2315"/>
      <c r="W185" s="2315"/>
      <c r="X185" s="2315"/>
      <c r="Y185" s="2315"/>
      <c r="Z185" s="2315"/>
      <c r="AA185" s="2315"/>
      <c r="AB185" s="2315"/>
      <c r="AC185" s="2315"/>
      <c r="AD185" s="2315"/>
      <c r="AE185" s="2315"/>
      <c r="AF185" s="2315"/>
      <c r="AG185" s="2315"/>
      <c r="AH185" s="2315"/>
      <c r="AI185" s="2315"/>
      <c r="AJ185" s="2315"/>
      <c r="AK185" s="2315"/>
      <c r="AL185" s="2315"/>
      <c r="AM185" s="2315"/>
      <c r="AN185" s="2315"/>
      <c r="AO185" s="2315"/>
      <c r="AP185" s="2315"/>
      <c r="AQ185" s="2315"/>
    </row>
    <row r="186" spans="1:43">
      <c r="A186" s="2315"/>
      <c r="B186" s="2315"/>
      <c r="C186" s="2315"/>
      <c r="D186" s="2315"/>
      <c r="E186" s="2315"/>
      <c r="F186" s="2315"/>
      <c r="G186" s="2315"/>
      <c r="H186" s="2315"/>
      <c r="I186" s="2315"/>
      <c r="J186" s="2315"/>
      <c r="K186" s="2315"/>
      <c r="L186" s="2315"/>
      <c r="M186" s="2315"/>
      <c r="N186" s="2315"/>
      <c r="O186" s="2315"/>
      <c r="P186" s="2315"/>
      <c r="Q186" s="2315"/>
      <c r="R186" s="2315"/>
      <c r="S186" s="2315"/>
      <c r="T186" s="2315"/>
      <c r="U186" s="2315"/>
      <c r="V186" s="2315"/>
      <c r="W186" s="2315"/>
      <c r="X186" s="2315"/>
      <c r="Y186" s="2315"/>
      <c r="Z186" s="2315"/>
      <c r="AA186" s="2315"/>
      <c r="AB186" s="2315"/>
      <c r="AC186" s="2315"/>
      <c r="AD186" s="2315"/>
      <c r="AE186" s="2315"/>
      <c r="AF186" s="2315"/>
      <c r="AG186" s="2315"/>
      <c r="AH186" s="2315"/>
      <c r="AI186" s="2315"/>
      <c r="AJ186" s="2315"/>
      <c r="AK186" s="2315"/>
      <c r="AL186" s="2315"/>
      <c r="AM186" s="2315"/>
      <c r="AN186" s="2315"/>
      <c r="AO186" s="2315"/>
      <c r="AP186" s="2315"/>
      <c r="AQ186" s="2315"/>
    </row>
    <row r="187" spans="1:43">
      <c r="A187" s="2315"/>
      <c r="B187" s="2315"/>
      <c r="C187" s="2315"/>
      <c r="D187" s="2315"/>
      <c r="E187" s="2315"/>
      <c r="F187" s="2315"/>
      <c r="G187" s="2315"/>
      <c r="H187" s="2315"/>
      <c r="I187" s="2315"/>
      <c r="J187" s="2315"/>
      <c r="K187" s="2315"/>
      <c r="L187" s="2315"/>
      <c r="M187" s="2315"/>
      <c r="N187" s="2315"/>
      <c r="O187" s="2315"/>
      <c r="P187" s="2315"/>
      <c r="Q187" s="2315"/>
      <c r="R187" s="2315"/>
      <c r="S187" s="2315"/>
      <c r="T187" s="2315"/>
      <c r="U187" s="2315"/>
      <c r="V187" s="2315"/>
      <c r="W187" s="2315"/>
      <c r="X187" s="2315"/>
      <c r="Y187" s="2315"/>
      <c r="Z187" s="2315"/>
      <c r="AA187" s="2315"/>
      <c r="AB187" s="2315"/>
      <c r="AC187" s="2315"/>
      <c r="AD187" s="2315"/>
      <c r="AE187" s="2315"/>
      <c r="AF187" s="2315"/>
      <c r="AG187" s="2315"/>
      <c r="AH187" s="2315"/>
      <c r="AI187" s="2315"/>
      <c r="AJ187" s="2315"/>
      <c r="AK187" s="2315"/>
      <c r="AL187" s="2315"/>
      <c r="AM187" s="2315"/>
      <c r="AN187" s="2315"/>
      <c r="AO187" s="2315"/>
      <c r="AP187" s="2315"/>
      <c r="AQ187" s="2315"/>
    </row>
    <row r="188" spans="1:43">
      <c r="A188" s="2315"/>
      <c r="B188" s="2315"/>
      <c r="C188" s="2315"/>
      <c r="D188" s="2315"/>
      <c r="E188" s="2315"/>
      <c r="F188" s="2315"/>
      <c r="G188" s="2315"/>
      <c r="H188" s="2315"/>
      <c r="I188" s="2315"/>
      <c r="J188" s="2315"/>
      <c r="K188" s="2315"/>
      <c r="L188" s="2315"/>
      <c r="M188" s="2315"/>
      <c r="N188" s="2315"/>
      <c r="O188" s="2315"/>
      <c r="P188" s="2315"/>
      <c r="Q188" s="2315"/>
      <c r="R188" s="2315"/>
      <c r="S188" s="2315"/>
      <c r="T188" s="2315"/>
      <c r="U188" s="2315"/>
      <c r="V188" s="2315"/>
      <c r="W188" s="2315"/>
      <c r="X188" s="2315"/>
      <c r="Y188" s="2315"/>
      <c r="Z188" s="2315"/>
      <c r="AA188" s="2315"/>
      <c r="AB188" s="2315"/>
      <c r="AC188" s="2315"/>
      <c r="AD188" s="2315"/>
      <c r="AE188" s="2315"/>
      <c r="AF188" s="2315"/>
      <c r="AG188" s="2315"/>
      <c r="AH188" s="2315"/>
      <c r="AI188" s="2315"/>
      <c r="AJ188" s="2315"/>
      <c r="AK188" s="2315"/>
      <c r="AL188" s="2315"/>
      <c r="AM188" s="2315"/>
      <c r="AN188" s="2315"/>
      <c r="AO188" s="2315"/>
      <c r="AP188" s="2315"/>
      <c r="AQ188" s="2315"/>
    </row>
    <row r="189" spans="1:43">
      <c r="A189" s="2315"/>
      <c r="B189" s="2315"/>
      <c r="C189" s="2315"/>
      <c r="D189" s="2315"/>
      <c r="E189" s="2315"/>
      <c r="F189" s="2315"/>
      <c r="G189" s="2315"/>
      <c r="H189" s="2315"/>
      <c r="I189" s="2315"/>
      <c r="J189" s="2315"/>
      <c r="K189" s="2315"/>
      <c r="L189" s="2315"/>
      <c r="M189" s="2315"/>
      <c r="N189" s="2315"/>
      <c r="O189" s="2315"/>
      <c r="P189" s="2315"/>
      <c r="Q189" s="2315"/>
      <c r="R189" s="2315"/>
      <c r="S189" s="2315"/>
      <c r="T189" s="2315"/>
      <c r="U189" s="2315"/>
      <c r="V189" s="2315"/>
      <c r="W189" s="2315"/>
      <c r="X189" s="2315"/>
      <c r="Y189" s="2315"/>
      <c r="Z189" s="2315"/>
      <c r="AA189" s="2315"/>
      <c r="AB189" s="2315"/>
      <c r="AC189" s="2315"/>
      <c r="AD189" s="2315"/>
      <c r="AE189" s="2315"/>
      <c r="AF189" s="2315"/>
      <c r="AG189" s="2315"/>
      <c r="AH189" s="2315"/>
      <c r="AI189" s="2315"/>
      <c r="AJ189" s="2315"/>
      <c r="AK189" s="2315"/>
      <c r="AL189" s="2315"/>
      <c r="AM189" s="2315"/>
      <c r="AN189" s="2315"/>
      <c r="AO189" s="2315"/>
      <c r="AP189" s="2315"/>
      <c r="AQ189" s="2315"/>
    </row>
    <row r="190" spans="1:43">
      <c r="A190" s="2315"/>
      <c r="B190" s="2315"/>
      <c r="C190" s="2315"/>
      <c r="D190" s="2315"/>
      <c r="E190" s="2315"/>
      <c r="F190" s="2315"/>
      <c r="G190" s="2315"/>
      <c r="H190" s="2315"/>
      <c r="I190" s="2315"/>
      <c r="J190" s="2315"/>
      <c r="K190" s="2315"/>
      <c r="L190" s="2315"/>
      <c r="M190" s="2315"/>
      <c r="N190" s="2315"/>
      <c r="O190" s="2315"/>
      <c r="P190" s="2315"/>
      <c r="Q190" s="2315"/>
      <c r="R190" s="2315"/>
      <c r="S190" s="2315"/>
      <c r="T190" s="2315"/>
      <c r="U190" s="2315"/>
      <c r="V190" s="2315"/>
      <c r="W190" s="2315"/>
      <c r="X190" s="2315"/>
      <c r="Y190" s="2315"/>
      <c r="Z190" s="2315"/>
      <c r="AA190" s="2315"/>
      <c r="AB190" s="2315"/>
      <c r="AC190" s="2315"/>
      <c r="AD190" s="2315"/>
      <c r="AE190" s="2315"/>
      <c r="AF190" s="2315"/>
      <c r="AG190" s="2315"/>
      <c r="AH190" s="2315"/>
      <c r="AI190" s="2315"/>
      <c r="AJ190" s="2315"/>
      <c r="AK190" s="2315"/>
      <c r="AL190" s="2315"/>
      <c r="AM190" s="2315"/>
      <c r="AN190" s="2315"/>
      <c r="AO190" s="2315"/>
      <c r="AP190" s="2315"/>
      <c r="AQ190" s="2315"/>
    </row>
    <row r="191" spans="1:43">
      <c r="A191" s="2315"/>
      <c r="B191" s="2315"/>
      <c r="C191" s="2315"/>
      <c r="D191" s="2315"/>
      <c r="E191" s="2315"/>
      <c r="F191" s="2315"/>
      <c r="G191" s="2315"/>
      <c r="H191" s="2315"/>
      <c r="I191" s="2315"/>
      <c r="J191" s="2315"/>
      <c r="K191" s="2315"/>
      <c r="L191" s="2315"/>
      <c r="M191" s="2315"/>
      <c r="N191" s="2315"/>
      <c r="O191" s="2315"/>
      <c r="P191" s="2315"/>
      <c r="Q191" s="2315"/>
      <c r="R191" s="2315"/>
      <c r="S191" s="2315"/>
      <c r="T191" s="2315"/>
      <c r="U191" s="2315"/>
      <c r="V191" s="2315"/>
      <c r="W191" s="2315"/>
      <c r="X191" s="2315"/>
      <c r="Y191" s="2315"/>
      <c r="Z191" s="2315"/>
      <c r="AA191" s="2315"/>
      <c r="AB191" s="2315"/>
      <c r="AC191" s="2315"/>
      <c r="AD191" s="2315"/>
      <c r="AE191" s="2315"/>
      <c r="AF191" s="2315"/>
      <c r="AG191" s="2315"/>
      <c r="AH191" s="2315"/>
      <c r="AI191" s="2315"/>
      <c r="AJ191" s="2315"/>
      <c r="AK191" s="2315"/>
      <c r="AL191" s="2315"/>
      <c r="AM191" s="2315"/>
      <c r="AN191" s="2315"/>
      <c r="AO191" s="2315"/>
      <c r="AP191" s="2315"/>
      <c r="AQ191" s="2315"/>
    </row>
    <row r="192" spans="1:43">
      <c r="A192" s="2315"/>
      <c r="B192" s="2315"/>
      <c r="C192" s="2315"/>
      <c r="D192" s="2315"/>
      <c r="E192" s="2315"/>
      <c r="F192" s="2315"/>
      <c r="G192" s="2315"/>
      <c r="H192" s="2315"/>
      <c r="I192" s="2315"/>
      <c r="J192" s="2315"/>
      <c r="K192" s="2315"/>
      <c r="L192" s="2315"/>
      <c r="M192" s="2315"/>
      <c r="N192" s="2315"/>
      <c r="O192" s="2315"/>
      <c r="P192" s="2315"/>
      <c r="Q192" s="2315"/>
      <c r="R192" s="2315"/>
      <c r="S192" s="2315"/>
      <c r="T192" s="2315"/>
      <c r="U192" s="2315"/>
      <c r="V192" s="2315"/>
      <c r="W192" s="2315"/>
      <c r="X192" s="2315"/>
      <c r="Y192" s="2315"/>
      <c r="Z192" s="2315"/>
      <c r="AA192" s="2315"/>
      <c r="AB192" s="2315"/>
      <c r="AC192" s="2315"/>
      <c r="AD192" s="2315"/>
      <c r="AE192" s="2315"/>
      <c r="AF192" s="2315"/>
      <c r="AG192" s="2315"/>
      <c r="AH192" s="2315"/>
      <c r="AI192" s="2315"/>
      <c r="AJ192" s="2315"/>
      <c r="AK192" s="2315"/>
      <c r="AL192" s="2315"/>
      <c r="AM192" s="2315"/>
      <c r="AN192" s="2315"/>
      <c r="AO192" s="2315"/>
      <c r="AP192" s="2315"/>
      <c r="AQ192" s="2315"/>
    </row>
    <row r="193" spans="1:43">
      <c r="A193" s="2315"/>
      <c r="B193" s="2315"/>
      <c r="C193" s="2315"/>
      <c r="D193" s="2315"/>
      <c r="E193" s="2315"/>
      <c r="F193" s="2315"/>
      <c r="G193" s="2315"/>
      <c r="H193" s="2315"/>
      <c r="I193" s="2315"/>
      <c r="J193" s="2315"/>
      <c r="K193" s="2315"/>
      <c r="L193" s="2315"/>
      <c r="M193" s="2315"/>
      <c r="N193" s="2315"/>
      <c r="O193" s="2315"/>
      <c r="P193" s="2315"/>
      <c r="Q193" s="2315"/>
      <c r="R193" s="2315"/>
      <c r="S193" s="2315"/>
      <c r="T193" s="2315"/>
      <c r="U193" s="2315"/>
      <c r="V193" s="2315"/>
      <c r="W193" s="2315"/>
      <c r="X193" s="2315"/>
      <c r="Y193" s="2315"/>
      <c r="Z193" s="2315"/>
      <c r="AA193" s="2315"/>
      <c r="AB193" s="2315"/>
      <c r="AC193" s="2315"/>
      <c r="AD193" s="2315"/>
      <c r="AE193" s="2315"/>
      <c r="AF193" s="2315"/>
      <c r="AG193" s="2315"/>
      <c r="AH193" s="2315"/>
      <c r="AI193" s="2315"/>
      <c r="AJ193" s="2315"/>
      <c r="AK193" s="2315"/>
      <c r="AL193" s="2315"/>
      <c r="AM193" s="2315"/>
      <c r="AN193" s="2315"/>
      <c r="AO193" s="2315"/>
      <c r="AP193" s="2315"/>
      <c r="AQ193" s="2315"/>
    </row>
    <row r="194" spans="1:43">
      <c r="A194" s="2315"/>
      <c r="B194" s="2315"/>
      <c r="C194" s="2315"/>
      <c r="D194" s="2315"/>
      <c r="E194" s="2315"/>
      <c r="F194" s="2315"/>
      <c r="G194" s="2315"/>
      <c r="H194" s="2315"/>
      <c r="I194" s="2315"/>
      <c r="J194" s="2315"/>
      <c r="K194" s="2315"/>
      <c r="L194" s="2315"/>
      <c r="M194" s="2315"/>
      <c r="N194" s="2315"/>
      <c r="O194" s="2315"/>
      <c r="P194" s="2315"/>
      <c r="Q194" s="2315"/>
      <c r="R194" s="2315"/>
      <c r="S194" s="2315"/>
      <c r="T194" s="2315"/>
      <c r="U194" s="2315"/>
      <c r="V194" s="2315"/>
      <c r="W194" s="2315"/>
      <c r="X194" s="2315"/>
      <c r="Y194" s="2315"/>
      <c r="Z194" s="2315"/>
      <c r="AA194" s="2315"/>
      <c r="AB194" s="2315"/>
      <c r="AC194" s="2315"/>
      <c r="AD194" s="2315"/>
      <c r="AE194" s="2315"/>
      <c r="AF194" s="2315"/>
      <c r="AG194" s="2315"/>
      <c r="AH194" s="2315"/>
      <c r="AI194" s="2315"/>
      <c r="AJ194" s="2315"/>
      <c r="AK194" s="2315"/>
      <c r="AL194" s="2315"/>
      <c r="AM194" s="2315"/>
      <c r="AN194" s="2315"/>
      <c r="AO194" s="2315"/>
      <c r="AP194" s="2315"/>
      <c r="AQ194" s="2315"/>
    </row>
    <row r="195" spans="1:43">
      <c r="A195" s="2315"/>
      <c r="B195" s="2315"/>
      <c r="C195" s="2315"/>
      <c r="D195" s="2315"/>
      <c r="E195" s="2315"/>
      <c r="F195" s="2315"/>
      <c r="G195" s="2315"/>
      <c r="H195" s="2315"/>
      <c r="I195" s="2315"/>
      <c r="J195" s="2315"/>
      <c r="K195" s="2315"/>
      <c r="L195" s="2315"/>
      <c r="M195" s="2315"/>
      <c r="N195" s="2315"/>
      <c r="O195" s="2315"/>
      <c r="P195" s="2315"/>
      <c r="Q195" s="2315"/>
      <c r="R195" s="2315"/>
      <c r="S195" s="2315"/>
      <c r="T195" s="2315"/>
      <c r="U195" s="2315"/>
      <c r="V195" s="2315"/>
      <c r="W195" s="2315"/>
      <c r="X195" s="2315"/>
      <c r="Y195" s="2315"/>
      <c r="Z195" s="2315"/>
      <c r="AA195" s="2315"/>
      <c r="AB195" s="2315"/>
      <c r="AC195" s="2315"/>
      <c r="AD195" s="2315"/>
      <c r="AE195" s="2315"/>
      <c r="AF195" s="2315"/>
      <c r="AG195" s="2315"/>
      <c r="AH195" s="2315"/>
      <c r="AI195" s="2315"/>
      <c r="AJ195" s="2315"/>
      <c r="AK195" s="2315"/>
      <c r="AL195" s="2315"/>
      <c r="AM195" s="2315"/>
      <c r="AN195" s="2315"/>
      <c r="AO195" s="2315"/>
      <c r="AP195" s="2315"/>
      <c r="AQ195" s="2315"/>
    </row>
    <row r="196" spans="1:43">
      <c r="A196" s="2315"/>
      <c r="B196" s="2315"/>
      <c r="C196" s="2315"/>
      <c r="D196" s="2315"/>
      <c r="E196" s="2315"/>
      <c r="F196" s="2315"/>
      <c r="G196" s="2315"/>
      <c r="H196" s="2315"/>
      <c r="I196" s="2315"/>
      <c r="J196" s="2315"/>
      <c r="K196" s="2315"/>
      <c r="L196" s="2315"/>
      <c r="M196" s="2315"/>
      <c r="N196" s="2315"/>
      <c r="O196" s="2315"/>
      <c r="P196" s="2315"/>
      <c r="Q196" s="2315"/>
      <c r="R196" s="2315"/>
      <c r="S196" s="2315"/>
      <c r="T196" s="2315"/>
      <c r="U196" s="2315"/>
      <c r="V196" s="2315"/>
      <c r="W196" s="2315"/>
      <c r="X196" s="2315"/>
      <c r="Y196" s="2315"/>
      <c r="Z196" s="2315"/>
      <c r="AA196" s="2315"/>
      <c r="AB196" s="2315"/>
      <c r="AC196" s="2315"/>
      <c r="AD196" s="2315"/>
      <c r="AE196" s="2315"/>
      <c r="AF196" s="2315"/>
      <c r="AG196" s="2315"/>
      <c r="AH196" s="2315"/>
      <c r="AI196" s="2315"/>
      <c r="AJ196" s="2315"/>
      <c r="AK196" s="2315"/>
      <c r="AL196" s="2315"/>
      <c r="AM196" s="2315"/>
      <c r="AN196" s="2315"/>
      <c r="AO196" s="2315"/>
      <c r="AP196" s="2315"/>
      <c r="AQ196" s="2315"/>
    </row>
    <row r="197" spans="1:43">
      <c r="A197" s="2315"/>
      <c r="B197" s="2315"/>
      <c r="C197" s="2315"/>
      <c r="D197" s="2315"/>
      <c r="E197" s="2315"/>
      <c r="F197" s="2315"/>
      <c r="G197" s="2315"/>
      <c r="H197" s="2315"/>
      <c r="I197" s="2315"/>
      <c r="J197" s="2315"/>
      <c r="K197" s="2315"/>
      <c r="L197" s="2315"/>
      <c r="M197" s="2315"/>
      <c r="N197" s="2315"/>
      <c r="O197" s="2315"/>
      <c r="P197" s="2315"/>
      <c r="Q197" s="2315"/>
      <c r="R197" s="2315"/>
      <c r="S197" s="2315"/>
      <c r="T197" s="2315"/>
      <c r="U197" s="2315"/>
      <c r="V197" s="2315"/>
      <c r="W197" s="2315"/>
      <c r="X197" s="2315"/>
      <c r="Y197" s="2315"/>
      <c r="Z197" s="2315"/>
      <c r="AA197" s="2315"/>
      <c r="AB197" s="2315"/>
      <c r="AC197" s="2315"/>
      <c r="AD197" s="2315"/>
      <c r="AE197" s="2315"/>
      <c r="AF197" s="2315"/>
      <c r="AG197" s="2315"/>
      <c r="AH197" s="2315"/>
      <c r="AI197" s="2315"/>
      <c r="AJ197" s="2315"/>
      <c r="AK197" s="2315"/>
      <c r="AL197" s="2315"/>
      <c r="AM197" s="2315"/>
      <c r="AN197" s="2315"/>
      <c r="AO197" s="2315"/>
      <c r="AP197" s="2315"/>
      <c r="AQ197" s="2315"/>
    </row>
    <row r="198" spans="1:43">
      <c r="A198" s="2315"/>
      <c r="B198" s="2315"/>
      <c r="C198" s="2315"/>
      <c r="D198" s="2315"/>
      <c r="E198" s="2315"/>
      <c r="F198" s="2315"/>
      <c r="G198" s="2315"/>
      <c r="H198" s="2315"/>
      <c r="I198" s="2315"/>
      <c r="J198" s="2315"/>
      <c r="K198" s="2315"/>
      <c r="L198" s="2315"/>
      <c r="M198" s="2315"/>
      <c r="N198" s="2315"/>
      <c r="O198" s="2315"/>
      <c r="P198" s="2315"/>
      <c r="Q198" s="2315"/>
      <c r="R198" s="2315"/>
      <c r="S198" s="2315"/>
      <c r="T198" s="2315"/>
      <c r="U198" s="2315"/>
      <c r="V198" s="2315"/>
      <c r="W198" s="2315"/>
      <c r="X198" s="2315"/>
      <c r="Y198" s="2315"/>
      <c r="Z198" s="2315"/>
      <c r="AA198" s="2315"/>
      <c r="AB198" s="2315"/>
      <c r="AC198" s="2315"/>
      <c r="AD198" s="2315"/>
      <c r="AE198" s="2315"/>
      <c r="AF198" s="2315"/>
      <c r="AG198" s="2315"/>
      <c r="AH198" s="2315"/>
      <c r="AI198" s="2315"/>
      <c r="AJ198" s="2315"/>
      <c r="AK198" s="2315"/>
      <c r="AL198" s="2315"/>
      <c r="AM198" s="2315"/>
      <c r="AN198" s="2315"/>
      <c r="AO198" s="2315"/>
      <c r="AP198" s="2315"/>
      <c r="AQ198" s="2315"/>
    </row>
    <row r="199" spans="1:43">
      <c r="A199" s="2315"/>
      <c r="B199" s="2315"/>
      <c r="C199" s="2315"/>
      <c r="D199" s="2315"/>
      <c r="E199" s="2315"/>
      <c r="F199" s="2315"/>
      <c r="G199" s="2315"/>
      <c r="H199" s="2315"/>
      <c r="I199" s="2315"/>
      <c r="J199" s="2315"/>
      <c r="K199" s="2315"/>
      <c r="L199" s="2315"/>
      <c r="M199" s="2315"/>
      <c r="N199" s="2315"/>
      <c r="O199" s="2315"/>
      <c r="P199" s="2315"/>
      <c r="Q199" s="2315"/>
      <c r="R199" s="2315"/>
      <c r="S199" s="2315"/>
      <c r="T199" s="2315"/>
      <c r="U199" s="2315"/>
      <c r="V199" s="2315"/>
      <c r="W199" s="2315"/>
      <c r="X199" s="2315"/>
      <c r="Y199" s="2315"/>
      <c r="Z199" s="2315"/>
      <c r="AA199" s="2315"/>
      <c r="AB199" s="2315"/>
      <c r="AC199" s="2315"/>
      <c r="AD199" s="2315"/>
      <c r="AE199" s="2315"/>
      <c r="AF199" s="2315"/>
      <c r="AG199" s="2315"/>
      <c r="AH199" s="2315"/>
      <c r="AI199" s="2315"/>
      <c r="AJ199" s="2315"/>
      <c r="AK199" s="2315"/>
      <c r="AL199" s="2315"/>
      <c r="AM199" s="2315"/>
      <c r="AN199" s="2315"/>
      <c r="AO199" s="2315"/>
      <c r="AP199" s="2315"/>
      <c r="AQ199" s="2315"/>
    </row>
    <row r="200" spans="1:43">
      <c r="A200" s="2315"/>
      <c r="B200" s="2315"/>
      <c r="C200" s="2315"/>
      <c r="D200" s="2315"/>
      <c r="E200" s="2315"/>
      <c r="F200" s="2315"/>
      <c r="G200" s="2315"/>
      <c r="H200" s="2315"/>
      <c r="I200" s="2315"/>
      <c r="J200" s="2315"/>
      <c r="K200" s="2315"/>
      <c r="L200" s="2315"/>
      <c r="M200" s="2315"/>
      <c r="N200" s="2315"/>
      <c r="O200" s="2315"/>
      <c r="P200" s="2315"/>
      <c r="Q200" s="2315"/>
      <c r="R200" s="2315"/>
      <c r="S200" s="2315"/>
      <c r="T200" s="2315"/>
      <c r="U200" s="2315"/>
      <c r="V200" s="2315"/>
      <c r="W200" s="2315"/>
      <c r="X200" s="2315"/>
      <c r="Y200" s="2315"/>
      <c r="Z200" s="2315"/>
      <c r="AA200" s="2315"/>
      <c r="AB200" s="2315"/>
      <c r="AC200" s="2315"/>
      <c r="AD200" s="2315"/>
      <c r="AE200" s="2315"/>
      <c r="AF200" s="2315"/>
      <c r="AG200" s="2315"/>
      <c r="AH200" s="2315"/>
      <c r="AI200" s="2315"/>
      <c r="AJ200" s="2315"/>
      <c r="AK200" s="2315"/>
      <c r="AL200" s="2315"/>
      <c r="AM200" s="2315"/>
      <c r="AN200" s="2315"/>
      <c r="AO200" s="2315"/>
      <c r="AP200" s="2315"/>
      <c r="AQ200" s="2315"/>
    </row>
    <row r="201" spans="1:43">
      <c r="A201" s="2315"/>
      <c r="B201" s="2315"/>
      <c r="C201" s="2315"/>
      <c r="D201" s="2315"/>
      <c r="E201" s="2315"/>
      <c r="F201" s="2315"/>
      <c r="G201" s="2315"/>
      <c r="H201" s="2315"/>
      <c r="I201" s="2315"/>
      <c r="J201" s="2315"/>
      <c r="K201" s="2315"/>
      <c r="L201" s="2315"/>
      <c r="M201" s="2315"/>
      <c r="N201" s="2315"/>
      <c r="O201" s="2315"/>
      <c r="P201" s="2315"/>
      <c r="Q201" s="2315"/>
      <c r="R201" s="2315"/>
      <c r="S201" s="2315"/>
      <c r="T201" s="2315"/>
      <c r="U201" s="2315"/>
      <c r="V201" s="2315"/>
      <c r="W201" s="2315"/>
      <c r="X201" s="2315"/>
      <c r="Y201" s="2315"/>
      <c r="Z201" s="2315"/>
      <c r="AA201" s="2315"/>
      <c r="AB201" s="2315"/>
      <c r="AC201" s="2315"/>
      <c r="AD201" s="2315"/>
      <c r="AE201" s="2315"/>
      <c r="AF201" s="2315"/>
      <c r="AG201" s="2315"/>
      <c r="AH201" s="2315"/>
      <c r="AI201" s="2315"/>
      <c r="AJ201" s="2315"/>
      <c r="AK201" s="2315"/>
      <c r="AL201" s="2315"/>
      <c r="AM201" s="2315"/>
      <c r="AN201" s="2315"/>
      <c r="AO201" s="2315"/>
      <c r="AP201" s="2315"/>
      <c r="AQ201" s="2315"/>
    </row>
    <row r="202" spans="1:43">
      <c r="A202" s="2315"/>
      <c r="B202" s="2315"/>
      <c r="C202" s="2315"/>
      <c r="D202" s="2315"/>
      <c r="E202" s="2315"/>
      <c r="F202" s="2315"/>
      <c r="G202" s="2315"/>
      <c r="H202" s="2315"/>
      <c r="I202" s="2315"/>
      <c r="J202" s="2315"/>
      <c r="K202" s="2315"/>
      <c r="L202" s="2315"/>
      <c r="M202" s="2315"/>
      <c r="N202" s="2315"/>
      <c r="O202" s="2315"/>
      <c r="P202" s="2315"/>
      <c r="Q202" s="2315"/>
      <c r="R202" s="2315"/>
      <c r="S202" s="2315"/>
      <c r="T202" s="2315"/>
      <c r="U202" s="2315"/>
      <c r="V202" s="2315"/>
      <c r="W202" s="2315"/>
      <c r="X202" s="2315"/>
      <c r="Y202" s="2315"/>
      <c r="Z202" s="2315"/>
      <c r="AA202" s="2315"/>
      <c r="AB202" s="2315"/>
      <c r="AC202" s="2315"/>
      <c r="AD202" s="2315"/>
      <c r="AE202" s="2315"/>
      <c r="AF202" s="2315"/>
      <c r="AG202" s="2315"/>
      <c r="AH202" s="2315"/>
      <c r="AI202" s="2315"/>
      <c r="AJ202" s="2315"/>
      <c r="AK202" s="2315"/>
      <c r="AL202" s="2315"/>
      <c r="AM202" s="2315"/>
      <c r="AN202" s="2315"/>
      <c r="AO202" s="2315"/>
      <c r="AP202" s="2315"/>
      <c r="AQ202" s="2315"/>
    </row>
    <row r="203" spans="1:43">
      <c r="A203" s="2315"/>
      <c r="B203" s="2315"/>
      <c r="C203" s="2315"/>
      <c r="D203" s="2315"/>
      <c r="E203" s="2315"/>
      <c r="F203" s="2315"/>
      <c r="G203" s="2315"/>
      <c r="H203" s="2315"/>
      <c r="I203" s="2315"/>
      <c r="J203" s="2315"/>
      <c r="K203" s="2315"/>
      <c r="L203" s="2315"/>
      <c r="M203" s="2315"/>
      <c r="N203" s="2315"/>
      <c r="O203" s="2315"/>
      <c r="P203" s="2315"/>
      <c r="Q203" s="2315"/>
      <c r="R203" s="2315"/>
      <c r="S203" s="2315"/>
      <c r="T203" s="2315"/>
      <c r="U203" s="2315"/>
      <c r="V203" s="2315"/>
      <c r="W203" s="2315"/>
      <c r="X203" s="2315"/>
      <c r="Y203" s="2315"/>
      <c r="Z203" s="2315"/>
      <c r="AA203" s="2315"/>
      <c r="AB203" s="2315"/>
      <c r="AC203" s="2315"/>
      <c r="AD203" s="2315"/>
      <c r="AE203" s="2315"/>
      <c r="AF203" s="2315"/>
      <c r="AG203" s="2315"/>
      <c r="AH203" s="2315"/>
      <c r="AI203" s="2315"/>
      <c r="AJ203" s="2315"/>
      <c r="AK203" s="2315"/>
      <c r="AL203" s="2315"/>
      <c r="AM203" s="2315"/>
      <c r="AN203" s="2315"/>
      <c r="AO203" s="2315"/>
      <c r="AP203" s="2315"/>
      <c r="AQ203" s="2315"/>
    </row>
    <row r="204" spans="1:43">
      <c r="A204" s="2315"/>
      <c r="B204" s="2315"/>
      <c r="C204" s="2315"/>
      <c r="D204" s="2315"/>
      <c r="E204" s="2315"/>
      <c r="F204" s="2315"/>
      <c r="G204" s="2315"/>
      <c r="H204" s="2315"/>
      <c r="I204" s="2315"/>
      <c r="J204" s="2315"/>
      <c r="K204" s="2315"/>
      <c r="L204" s="2315"/>
      <c r="M204" s="2315"/>
      <c r="N204" s="2315"/>
      <c r="O204" s="2315"/>
      <c r="P204" s="2315"/>
      <c r="Q204" s="2315"/>
      <c r="R204" s="2315"/>
      <c r="S204" s="2315"/>
      <c r="T204" s="2315"/>
      <c r="U204" s="2315"/>
      <c r="V204" s="2315"/>
      <c r="W204" s="2315"/>
      <c r="X204" s="2315"/>
      <c r="Y204" s="2315"/>
      <c r="Z204" s="2315"/>
      <c r="AA204" s="2315"/>
      <c r="AB204" s="2315"/>
      <c r="AC204" s="2315"/>
      <c r="AD204" s="2315"/>
      <c r="AE204" s="2315"/>
      <c r="AF204" s="2315"/>
      <c r="AG204" s="2315"/>
      <c r="AH204" s="2315"/>
      <c r="AI204" s="2315"/>
      <c r="AJ204" s="2315"/>
      <c r="AK204" s="2315"/>
      <c r="AL204" s="2315"/>
      <c r="AM204" s="2315"/>
      <c r="AN204" s="2315"/>
      <c r="AO204" s="2315"/>
      <c r="AP204" s="2315"/>
      <c r="AQ204" s="2315"/>
    </row>
    <row r="205" spans="1:43">
      <c r="A205" s="2315"/>
      <c r="B205" s="2315"/>
      <c r="C205" s="2315"/>
      <c r="D205" s="2315"/>
      <c r="E205" s="2315"/>
      <c r="F205" s="2315"/>
      <c r="G205" s="2315"/>
      <c r="H205" s="2315"/>
      <c r="I205" s="2315"/>
      <c r="J205" s="2315"/>
      <c r="K205" s="2315"/>
      <c r="L205" s="2315"/>
      <c r="M205" s="2315"/>
      <c r="N205" s="2315"/>
      <c r="O205" s="2315"/>
      <c r="P205" s="2315"/>
      <c r="Q205" s="2315"/>
      <c r="R205" s="2315"/>
      <c r="S205" s="2315"/>
      <c r="T205" s="2315"/>
      <c r="U205" s="2315"/>
      <c r="V205" s="2315"/>
      <c r="W205" s="2315"/>
      <c r="X205" s="2315"/>
      <c r="Y205" s="2315"/>
      <c r="Z205" s="2315"/>
      <c r="AA205" s="2315"/>
      <c r="AB205" s="2315"/>
      <c r="AC205" s="2315"/>
      <c r="AD205" s="2315"/>
      <c r="AE205" s="2315"/>
      <c r="AF205" s="2315"/>
      <c r="AG205" s="2315"/>
      <c r="AH205" s="2315"/>
      <c r="AI205" s="2315"/>
      <c r="AJ205" s="2315"/>
      <c r="AK205" s="2315"/>
      <c r="AL205" s="2315"/>
      <c r="AM205" s="2315"/>
      <c r="AN205" s="2315"/>
      <c r="AO205" s="2315"/>
      <c r="AP205" s="2315"/>
      <c r="AQ205" s="2315"/>
    </row>
    <row r="206" spans="1:43">
      <c r="A206" s="2315"/>
      <c r="B206" s="2315"/>
      <c r="C206" s="2315"/>
      <c r="D206" s="2315"/>
      <c r="E206" s="2315"/>
      <c r="F206" s="2315"/>
      <c r="G206" s="2315"/>
      <c r="H206" s="2315"/>
      <c r="I206" s="2315"/>
      <c r="J206" s="2315"/>
      <c r="K206" s="2315"/>
      <c r="L206" s="2315"/>
      <c r="M206" s="2315"/>
      <c r="N206" s="2315"/>
      <c r="O206" s="2315"/>
      <c r="P206" s="2315"/>
      <c r="Q206" s="2315"/>
      <c r="R206" s="2315"/>
      <c r="S206" s="2315"/>
      <c r="T206" s="2315"/>
      <c r="U206" s="2315"/>
      <c r="V206" s="2315"/>
      <c r="W206" s="2315"/>
      <c r="X206" s="2315"/>
      <c r="Y206" s="2315"/>
      <c r="Z206" s="2315"/>
      <c r="AA206" s="2315"/>
      <c r="AB206" s="2315"/>
      <c r="AC206" s="2315"/>
      <c r="AD206" s="2315"/>
      <c r="AE206" s="2315"/>
      <c r="AF206" s="2315"/>
      <c r="AG206" s="2315"/>
      <c r="AH206" s="2315"/>
      <c r="AI206" s="2315"/>
      <c r="AJ206" s="2315"/>
      <c r="AK206" s="2315"/>
      <c r="AL206" s="2315"/>
      <c r="AM206" s="2315"/>
      <c r="AN206" s="2315"/>
      <c r="AO206" s="2315"/>
      <c r="AP206" s="2315"/>
      <c r="AQ206" s="2315"/>
    </row>
    <row r="207" spans="1:43">
      <c r="A207" s="2315"/>
      <c r="B207" s="2315"/>
      <c r="C207" s="2315"/>
      <c r="D207" s="2315"/>
      <c r="E207" s="2315"/>
      <c r="F207" s="2315"/>
      <c r="G207" s="2315"/>
      <c r="H207" s="2315"/>
      <c r="I207" s="2315"/>
      <c r="J207" s="2315"/>
      <c r="K207" s="2315"/>
      <c r="L207" s="2315"/>
      <c r="M207" s="2315"/>
      <c r="N207" s="2315"/>
      <c r="O207" s="2315"/>
      <c r="P207" s="2315"/>
      <c r="Q207" s="2315"/>
      <c r="R207" s="2315"/>
      <c r="S207" s="2315"/>
      <c r="T207" s="2315"/>
      <c r="U207" s="2315"/>
      <c r="V207" s="2315"/>
      <c r="W207" s="2315"/>
      <c r="X207" s="2315"/>
      <c r="Y207" s="2315"/>
      <c r="Z207" s="2315"/>
      <c r="AA207" s="2315"/>
      <c r="AB207" s="2315"/>
      <c r="AC207" s="2315"/>
      <c r="AD207" s="2315"/>
      <c r="AE207" s="2315"/>
      <c r="AF207" s="2315"/>
      <c r="AG207" s="2315"/>
      <c r="AH207" s="2315"/>
      <c r="AI207" s="2315"/>
      <c r="AJ207" s="2315"/>
      <c r="AK207" s="2315"/>
      <c r="AL207" s="2315"/>
      <c r="AM207" s="2315"/>
      <c r="AN207" s="2315"/>
      <c r="AO207" s="2315"/>
      <c r="AP207" s="2315"/>
      <c r="AQ207" s="2315"/>
    </row>
    <row r="208" spans="1:43">
      <c r="A208" s="2315"/>
      <c r="B208" s="2315"/>
      <c r="C208" s="2315"/>
      <c r="D208" s="2315"/>
      <c r="E208" s="2315"/>
      <c r="F208" s="2315"/>
      <c r="G208" s="2315"/>
      <c r="H208" s="2315"/>
      <c r="I208" s="2315"/>
      <c r="J208" s="2315"/>
      <c r="K208" s="2315"/>
      <c r="L208" s="2315"/>
      <c r="M208" s="2315"/>
      <c r="N208" s="2315"/>
      <c r="O208" s="2315"/>
      <c r="P208" s="2315"/>
      <c r="Q208" s="2315"/>
      <c r="R208" s="2315"/>
      <c r="S208" s="2315"/>
      <c r="T208" s="2315"/>
      <c r="U208" s="2315"/>
      <c r="V208" s="2315"/>
      <c r="W208" s="2315"/>
      <c r="X208" s="2315"/>
      <c r="Y208" s="2315"/>
      <c r="Z208" s="2315"/>
      <c r="AA208" s="2315"/>
      <c r="AB208" s="2315"/>
      <c r="AC208" s="2315"/>
      <c r="AD208" s="2315"/>
      <c r="AE208" s="2315"/>
      <c r="AF208" s="2315"/>
      <c r="AG208" s="2315"/>
      <c r="AH208" s="2315"/>
      <c r="AI208" s="2315"/>
      <c r="AJ208" s="2315"/>
      <c r="AK208" s="2315"/>
      <c r="AL208" s="2315"/>
      <c r="AM208" s="2315"/>
      <c r="AN208" s="2315"/>
      <c r="AO208" s="2315"/>
      <c r="AP208" s="2315"/>
      <c r="AQ208" s="2315"/>
    </row>
    <row r="209" spans="1:43">
      <c r="A209" s="2315"/>
      <c r="B209" s="2315"/>
      <c r="C209" s="2315"/>
      <c r="D209" s="2315"/>
      <c r="E209" s="2315"/>
      <c r="F209" s="2315"/>
      <c r="G209" s="2315"/>
      <c r="H209" s="2315"/>
      <c r="I209" s="2315"/>
      <c r="J209" s="2315"/>
      <c r="K209" s="2315"/>
      <c r="L209" s="2315"/>
      <c r="M209" s="2315"/>
      <c r="N209" s="2315"/>
      <c r="O209" s="2315"/>
      <c r="P209" s="2315"/>
      <c r="Q209" s="2315"/>
      <c r="R209" s="2315"/>
      <c r="S209" s="2315"/>
      <c r="T209" s="2315"/>
      <c r="U209" s="2315"/>
      <c r="V209" s="2315"/>
      <c r="W209" s="2315"/>
      <c r="X209" s="2315"/>
      <c r="Y209" s="2315"/>
      <c r="Z209" s="2315"/>
      <c r="AA209" s="2315"/>
      <c r="AB209" s="2315"/>
      <c r="AC209" s="2315"/>
      <c r="AD209" s="2315"/>
      <c r="AE209" s="2315"/>
      <c r="AF209" s="2315"/>
      <c r="AG209" s="2315"/>
      <c r="AH209" s="2315"/>
      <c r="AI209" s="2315"/>
      <c r="AJ209" s="2315"/>
      <c r="AK209" s="2315"/>
      <c r="AL209" s="2315"/>
      <c r="AM209" s="2315"/>
      <c r="AN209" s="2315"/>
      <c r="AO209" s="2315"/>
      <c r="AP209" s="2315"/>
      <c r="AQ209" s="2315"/>
    </row>
    <row r="210" spans="1:43">
      <c r="A210" s="2315"/>
      <c r="B210" s="2315"/>
      <c r="C210" s="2315"/>
      <c r="D210" s="2315"/>
      <c r="E210" s="2315"/>
      <c r="F210" s="2315"/>
      <c r="G210" s="2315"/>
      <c r="H210" s="2315"/>
      <c r="I210" s="2315"/>
      <c r="J210" s="2315"/>
      <c r="K210" s="2315"/>
      <c r="L210" s="2315"/>
      <c r="M210" s="2315"/>
      <c r="N210" s="2315"/>
      <c r="O210" s="2315"/>
      <c r="P210" s="2315"/>
      <c r="Q210" s="2315"/>
      <c r="R210" s="2315"/>
      <c r="S210" s="2315"/>
      <c r="T210" s="2315"/>
      <c r="U210" s="2315"/>
      <c r="V210" s="2315"/>
      <c r="W210" s="2315"/>
      <c r="X210" s="2315"/>
      <c r="Y210" s="2315"/>
      <c r="Z210" s="2315"/>
      <c r="AA210" s="2315"/>
      <c r="AB210" s="2315"/>
      <c r="AC210" s="2315"/>
      <c r="AD210" s="2315"/>
      <c r="AE210" s="2315"/>
      <c r="AF210" s="2315"/>
      <c r="AG210" s="2315"/>
      <c r="AH210" s="2315"/>
      <c r="AI210" s="2315"/>
      <c r="AJ210" s="2315"/>
      <c r="AK210" s="2315"/>
      <c r="AL210" s="2315"/>
      <c r="AM210" s="2315"/>
      <c r="AN210" s="2315"/>
      <c r="AO210" s="2315"/>
      <c r="AP210" s="2315"/>
      <c r="AQ210" s="2315"/>
    </row>
    <row r="211" spans="1:43">
      <c r="A211" s="2315"/>
      <c r="B211" s="2315"/>
      <c r="C211" s="2315"/>
      <c r="D211" s="2315"/>
      <c r="E211" s="2315"/>
      <c r="F211" s="2315"/>
      <c r="G211" s="2315"/>
      <c r="H211" s="2315"/>
      <c r="I211" s="2315"/>
      <c r="J211" s="2315"/>
      <c r="K211" s="2315"/>
      <c r="L211" s="2315"/>
      <c r="M211" s="2315"/>
      <c r="N211" s="2315"/>
      <c r="O211" s="2315"/>
      <c r="P211" s="2315"/>
      <c r="Q211" s="2315"/>
      <c r="R211" s="2315"/>
      <c r="S211" s="2315"/>
      <c r="T211" s="2315"/>
      <c r="U211" s="2315"/>
      <c r="V211" s="2315"/>
      <c r="W211" s="2315"/>
      <c r="X211" s="2315"/>
      <c r="Y211" s="2315"/>
      <c r="Z211" s="2315"/>
      <c r="AA211" s="2315"/>
      <c r="AB211" s="2315"/>
      <c r="AC211" s="2315"/>
      <c r="AD211" s="2315"/>
      <c r="AE211" s="2315"/>
      <c r="AF211" s="2315"/>
      <c r="AG211" s="2315"/>
      <c r="AH211" s="2315"/>
      <c r="AI211" s="2315"/>
      <c r="AJ211" s="2315"/>
      <c r="AK211" s="2315"/>
      <c r="AL211" s="2315"/>
      <c r="AM211" s="2315"/>
      <c r="AN211" s="2315"/>
      <c r="AO211" s="2315"/>
      <c r="AP211" s="2315"/>
      <c r="AQ211" s="2315"/>
    </row>
    <row r="212" spans="1:43">
      <c r="A212" s="2315"/>
      <c r="B212" s="2315"/>
      <c r="C212" s="2315"/>
      <c r="D212" s="2315"/>
      <c r="E212" s="2315"/>
      <c r="F212" s="2315"/>
      <c r="G212" s="2315"/>
      <c r="H212" s="2315"/>
      <c r="I212" s="2315"/>
      <c r="J212" s="2315"/>
      <c r="K212" s="2315"/>
      <c r="L212" s="2315"/>
      <c r="M212" s="2315"/>
      <c r="N212" s="2315"/>
      <c r="O212" s="2315"/>
      <c r="P212" s="2315"/>
      <c r="Q212" s="2315"/>
      <c r="R212" s="2315"/>
      <c r="S212" s="2315"/>
      <c r="T212" s="2315"/>
      <c r="U212" s="2315"/>
      <c r="V212" s="2315"/>
      <c r="W212" s="2315"/>
      <c r="X212" s="2315"/>
      <c r="Y212" s="2315"/>
      <c r="Z212" s="2315"/>
      <c r="AA212" s="2315"/>
      <c r="AB212" s="2315"/>
      <c r="AC212" s="2315"/>
      <c r="AD212" s="2315"/>
      <c r="AE212" s="2315"/>
      <c r="AF212" s="2315"/>
      <c r="AG212" s="2315"/>
      <c r="AH212" s="2315"/>
      <c r="AI212" s="2315"/>
      <c r="AJ212" s="2315"/>
      <c r="AK212" s="2315"/>
      <c r="AL212" s="2315"/>
      <c r="AM212" s="2315"/>
      <c r="AN212" s="2315"/>
      <c r="AO212" s="2315"/>
      <c r="AP212" s="2315"/>
      <c r="AQ212" s="2315"/>
    </row>
    <row r="213" spans="1:43">
      <c r="A213" s="2315"/>
      <c r="B213" s="2315"/>
      <c r="C213" s="2315"/>
      <c r="D213" s="2315"/>
      <c r="E213" s="2315"/>
      <c r="F213" s="2315"/>
      <c r="G213" s="2315"/>
      <c r="H213" s="2315"/>
      <c r="I213" s="2315"/>
      <c r="J213" s="2315"/>
      <c r="K213" s="2315"/>
      <c r="L213" s="2315"/>
      <c r="M213" s="2315"/>
      <c r="N213" s="2315"/>
      <c r="O213" s="2315"/>
      <c r="P213" s="2315"/>
      <c r="Q213" s="2315"/>
      <c r="R213" s="2315"/>
      <c r="S213" s="2315"/>
      <c r="T213" s="2315"/>
      <c r="U213" s="2315"/>
      <c r="V213" s="2315"/>
      <c r="W213" s="2315"/>
      <c r="X213" s="2315"/>
      <c r="Y213" s="2315"/>
      <c r="Z213" s="2315"/>
      <c r="AA213" s="2315"/>
      <c r="AB213" s="2315"/>
      <c r="AC213" s="2315"/>
      <c r="AD213" s="2315"/>
      <c r="AE213" s="2315"/>
      <c r="AF213" s="2315"/>
      <c r="AG213" s="2315"/>
      <c r="AH213" s="2315"/>
      <c r="AI213" s="2315"/>
      <c r="AJ213" s="2315"/>
      <c r="AK213" s="2315"/>
      <c r="AL213" s="2315"/>
      <c r="AM213" s="2315"/>
      <c r="AN213" s="2315"/>
      <c r="AO213" s="2315"/>
      <c r="AP213" s="2315"/>
      <c r="AQ213" s="2315"/>
    </row>
    <row r="214" spans="1:43">
      <c r="A214" s="2315"/>
      <c r="B214" s="2315"/>
      <c r="C214" s="2315"/>
      <c r="D214" s="2315"/>
      <c r="E214" s="2315"/>
      <c r="F214" s="2315"/>
      <c r="G214" s="2315"/>
      <c r="H214" s="2315"/>
      <c r="I214" s="2315"/>
      <c r="J214" s="2315"/>
      <c r="K214" s="2315"/>
      <c r="L214" s="2315"/>
      <c r="M214" s="2315"/>
      <c r="N214" s="2315"/>
      <c r="O214" s="2315"/>
      <c r="P214" s="2315"/>
      <c r="Q214" s="2315"/>
      <c r="R214" s="2315"/>
      <c r="S214" s="2315"/>
      <c r="T214" s="2315"/>
      <c r="U214" s="2315"/>
      <c r="V214" s="2315"/>
      <c r="W214" s="2315"/>
      <c r="X214" s="2315"/>
      <c r="Y214" s="2315"/>
      <c r="Z214" s="2315"/>
      <c r="AA214" s="2315"/>
      <c r="AB214" s="2315"/>
      <c r="AC214" s="2315"/>
      <c r="AD214" s="2315"/>
      <c r="AE214" s="2315"/>
      <c r="AF214" s="2315"/>
      <c r="AG214" s="2315"/>
      <c r="AH214" s="2315"/>
      <c r="AI214" s="2315"/>
      <c r="AJ214" s="2315"/>
      <c r="AK214" s="2315"/>
      <c r="AL214" s="2315"/>
      <c r="AM214" s="2315"/>
      <c r="AN214" s="2315"/>
      <c r="AO214" s="2315"/>
      <c r="AP214" s="2315"/>
      <c r="AQ214" s="2315"/>
    </row>
    <row r="215" spans="1:43">
      <c r="A215" s="2315"/>
      <c r="B215" s="2315"/>
      <c r="C215" s="2315"/>
      <c r="D215" s="2315"/>
      <c r="E215" s="2315"/>
      <c r="F215" s="2315"/>
      <c r="G215" s="2315"/>
      <c r="H215" s="2315"/>
      <c r="I215" s="2315"/>
      <c r="J215" s="2315"/>
      <c r="K215" s="2315"/>
      <c r="L215" s="2315"/>
      <c r="M215" s="2315"/>
      <c r="N215" s="2315"/>
      <c r="O215" s="2315"/>
      <c r="P215" s="2315"/>
      <c r="Q215" s="2315"/>
      <c r="R215" s="2315"/>
      <c r="S215" s="2315"/>
      <c r="T215" s="2315"/>
      <c r="U215" s="2315"/>
      <c r="V215" s="2315"/>
      <c r="W215" s="2315"/>
      <c r="X215" s="2315"/>
      <c r="Y215" s="2315"/>
      <c r="Z215" s="2315"/>
      <c r="AA215" s="2315"/>
      <c r="AB215" s="2315"/>
      <c r="AC215" s="2315"/>
      <c r="AD215" s="2315"/>
      <c r="AE215" s="2315"/>
      <c r="AF215" s="2315"/>
      <c r="AG215" s="2315"/>
      <c r="AH215" s="2315"/>
      <c r="AI215" s="2315"/>
      <c r="AJ215" s="2315"/>
      <c r="AK215" s="2315"/>
      <c r="AL215" s="2315"/>
      <c r="AM215" s="2315"/>
      <c r="AN215" s="2315"/>
      <c r="AO215" s="2315"/>
      <c r="AP215" s="2315"/>
      <c r="AQ215" s="2315"/>
    </row>
    <row r="216" spans="1:43">
      <c r="A216" s="2315"/>
      <c r="B216" s="2315"/>
      <c r="C216" s="2315"/>
      <c r="D216" s="2315"/>
      <c r="E216" s="2315"/>
      <c r="F216" s="2315"/>
      <c r="G216" s="2315"/>
      <c r="H216" s="2315"/>
      <c r="I216" s="2315"/>
      <c r="J216" s="2315"/>
      <c r="K216" s="2315"/>
      <c r="L216" s="2315"/>
      <c r="M216" s="2315"/>
      <c r="N216" s="2315"/>
      <c r="O216" s="2315"/>
      <c r="P216" s="2315"/>
      <c r="Q216" s="2315"/>
      <c r="R216" s="2315"/>
      <c r="S216" s="2315"/>
      <c r="T216" s="2315"/>
      <c r="U216" s="2315"/>
      <c r="V216" s="2315"/>
      <c r="W216" s="2315"/>
      <c r="X216" s="2315"/>
      <c r="Y216" s="2315"/>
      <c r="Z216" s="2315"/>
      <c r="AA216" s="2315"/>
      <c r="AB216" s="2315"/>
      <c r="AC216" s="2315"/>
      <c r="AD216" s="2315"/>
      <c r="AE216" s="2315"/>
      <c r="AF216" s="2315"/>
      <c r="AG216" s="2315"/>
      <c r="AH216" s="2315"/>
      <c r="AI216" s="2315"/>
      <c r="AJ216" s="2315"/>
      <c r="AK216" s="2315"/>
      <c r="AL216" s="2315"/>
      <c r="AM216" s="2315"/>
      <c r="AN216" s="2315"/>
      <c r="AO216" s="2315"/>
      <c r="AP216" s="2315"/>
      <c r="AQ216" s="2315"/>
    </row>
    <row r="217" spans="1:43">
      <c r="A217" s="2315"/>
      <c r="B217" s="2315"/>
      <c r="C217" s="2315"/>
      <c r="D217" s="2315"/>
      <c r="E217" s="2315"/>
      <c r="F217" s="2315"/>
      <c r="G217" s="2315"/>
      <c r="H217" s="2315"/>
      <c r="I217" s="2315"/>
      <c r="J217" s="2315"/>
      <c r="K217" s="2315"/>
      <c r="L217" s="2315"/>
      <c r="M217" s="2315"/>
      <c r="N217" s="2315"/>
      <c r="O217" s="2315"/>
      <c r="P217" s="2315"/>
      <c r="Q217" s="2315"/>
      <c r="R217" s="2315"/>
      <c r="S217" s="2315"/>
      <c r="T217" s="2315"/>
      <c r="U217" s="2315"/>
      <c r="V217" s="2315"/>
      <c r="W217" s="2315"/>
      <c r="X217" s="2315"/>
      <c r="Y217" s="2315"/>
      <c r="Z217" s="2315"/>
      <c r="AA217" s="2315"/>
      <c r="AB217" s="2315"/>
      <c r="AC217" s="2315"/>
      <c r="AD217" s="2315"/>
      <c r="AE217" s="2315"/>
      <c r="AF217" s="2315"/>
      <c r="AG217" s="2315"/>
      <c r="AH217" s="2315"/>
      <c r="AI217" s="2315"/>
      <c r="AJ217" s="2315"/>
      <c r="AK217" s="2315"/>
      <c r="AL217" s="2315"/>
      <c r="AM217" s="2315"/>
      <c r="AN217" s="2315"/>
      <c r="AO217" s="2315"/>
      <c r="AP217" s="2315"/>
      <c r="AQ217" s="2315"/>
    </row>
    <row r="218" spans="1:43">
      <c r="A218" s="2315"/>
      <c r="B218" s="2315"/>
      <c r="C218" s="2315"/>
      <c r="D218" s="2315"/>
      <c r="E218" s="2315"/>
      <c r="F218" s="2315"/>
      <c r="G218" s="2315"/>
      <c r="H218" s="2315"/>
      <c r="I218" s="2315"/>
      <c r="J218" s="2315"/>
      <c r="K218" s="2315"/>
      <c r="L218" s="2315"/>
      <c r="M218" s="2315"/>
      <c r="N218" s="2315"/>
      <c r="O218" s="2315"/>
      <c r="P218" s="2315"/>
      <c r="Q218" s="2315"/>
      <c r="R218" s="2315"/>
      <c r="S218" s="2315"/>
      <c r="T218" s="2315"/>
      <c r="U218" s="2315"/>
      <c r="V218" s="2315"/>
      <c r="W218" s="2315"/>
      <c r="X218" s="2315"/>
      <c r="Y218" s="2315"/>
      <c r="Z218" s="2315"/>
      <c r="AA218" s="2315"/>
      <c r="AB218" s="2315"/>
      <c r="AC218" s="2315"/>
      <c r="AD218" s="2315"/>
      <c r="AE218" s="2315"/>
      <c r="AF218" s="2315"/>
      <c r="AG218" s="2315"/>
      <c r="AH218" s="2315"/>
      <c r="AI218" s="2315"/>
      <c r="AJ218" s="2315"/>
      <c r="AK218" s="2315"/>
      <c r="AL218" s="2315"/>
      <c r="AM218" s="2315"/>
      <c r="AN218" s="2315"/>
      <c r="AO218" s="2315"/>
      <c r="AP218" s="2315"/>
      <c r="AQ218" s="2315"/>
    </row>
    <row r="219" spans="1:43">
      <c r="A219" s="2315"/>
      <c r="B219" s="2315"/>
      <c r="C219" s="2315"/>
      <c r="D219" s="2315"/>
      <c r="E219" s="2315"/>
      <c r="F219" s="2315"/>
      <c r="G219" s="2315"/>
      <c r="H219" s="2315"/>
      <c r="I219" s="2315"/>
      <c r="J219" s="2315"/>
      <c r="K219" s="2315"/>
      <c r="L219" s="2315"/>
      <c r="M219" s="2315"/>
      <c r="N219" s="2315"/>
      <c r="O219" s="2315"/>
      <c r="P219" s="2315"/>
      <c r="Q219" s="2315"/>
      <c r="R219" s="2315"/>
      <c r="S219" s="2315"/>
      <c r="T219" s="2315"/>
      <c r="U219" s="2315"/>
      <c r="V219" s="2315"/>
      <c r="W219" s="2315"/>
      <c r="X219" s="2315"/>
      <c r="Y219" s="2315"/>
      <c r="Z219" s="2315"/>
      <c r="AA219" s="2315"/>
      <c r="AB219" s="2315"/>
      <c r="AC219" s="2315"/>
      <c r="AD219" s="2315"/>
      <c r="AE219" s="2315"/>
      <c r="AF219" s="2315"/>
      <c r="AG219" s="2315"/>
      <c r="AH219" s="2315"/>
      <c r="AI219" s="2315"/>
      <c r="AJ219" s="2315"/>
      <c r="AK219" s="2315"/>
      <c r="AL219" s="2315"/>
      <c r="AM219" s="2315"/>
      <c r="AN219" s="2315"/>
      <c r="AO219" s="2315"/>
      <c r="AP219" s="2315"/>
      <c r="AQ219" s="2315"/>
    </row>
    <row r="220" spans="1:43">
      <c r="A220" s="2315"/>
      <c r="B220" s="2315"/>
      <c r="C220" s="2315"/>
      <c r="D220" s="2315"/>
      <c r="E220" s="2315"/>
      <c r="F220" s="2315"/>
      <c r="G220" s="2315"/>
      <c r="H220" s="2315"/>
      <c r="I220" s="2315"/>
      <c r="J220" s="2315"/>
      <c r="K220" s="2315"/>
      <c r="L220" s="2315"/>
      <c r="M220" s="2315"/>
      <c r="N220" s="2315"/>
      <c r="O220" s="2315"/>
      <c r="P220" s="2315"/>
      <c r="Q220" s="2315"/>
      <c r="R220" s="2315"/>
      <c r="S220" s="2315"/>
      <c r="T220" s="2315"/>
      <c r="U220" s="2315"/>
      <c r="V220" s="2315"/>
      <c r="W220" s="2315"/>
      <c r="X220" s="2315"/>
      <c r="Y220" s="2315"/>
      <c r="Z220" s="2315"/>
      <c r="AA220" s="2315"/>
      <c r="AB220" s="2315"/>
      <c r="AC220" s="2315"/>
      <c r="AD220" s="2315"/>
      <c r="AE220" s="2315"/>
      <c r="AF220" s="2315"/>
      <c r="AG220" s="2315"/>
      <c r="AH220" s="2315"/>
      <c r="AI220" s="2315"/>
      <c r="AJ220" s="2315"/>
      <c r="AK220" s="2315"/>
      <c r="AL220" s="2315"/>
      <c r="AM220" s="2315"/>
      <c r="AN220" s="2315"/>
      <c r="AO220" s="2315"/>
      <c r="AP220" s="2315"/>
      <c r="AQ220" s="2315"/>
    </row>
    <row r="221" spans="1:43">
      <c r="A221" s="2315"/>
      <c r="B221" s="2315"/>
      <c r="C221" s="2315"/>
      <c r="D221" s="2315"/>
      <c r="E221" s="2315"/>
      <c r="F221" s="2315"/>
      <c r="G221" s="2315"/>
      <c r="H221" s="2315"/>
      <c r="I221" s="2315"/>
      <c r="J221" s="2315"/>
      <c r="K221" s="2315"/>
      <c r="L221" s="2315"/>
      <c r="M221" s="2315"/>
      <c r="N221" s="2315"/>
      <c r="O221" s="2315"/>
      <c r="P221" s="2315"/>
      <c r="Q221" s="2315"/>
      <c r="R221" s="2315"/>
      <c r="S221" s="2315"/>
      <c r="T221" s="2315"/>
      <c r="U221" s="2315"/>
      <c r="V221" s="2315"/>
      <c r="W221" s="2315"/>
      <c r="X221" s="2315"/>
      <c r="Y221" s="2315"/>
      <c r="Z221" s="2315"/>
      <c r="AA221" s="2315"/>
      <c r="AB221" s="2315"/>
      <c r="AC221" s="2315"/>
      <c r="AD221" s="2315"/>
      <c r="AE221" s="2315"/>
      <c r="AF221" s="2315"/>
      <c r="AG221" s="2315"/>
      <c r="AH221" s="2315"/>
      <c r="AI221" s="2315"/>
      <c r="AJ221" s="2315"/>
      <c r="AK221" s="2315"/>
      <c r="AL221" s="2315"/>
      <c r="AM221" s="2315"/>
      <c r="AN221" s="2315"/>
      <c r="AO221" s="2315"/>
      <c r="AP221" s="2315"/>
      <c r="AQ221" s="2315"/>
    </row>
    <row r="222" spans="1:43">
      <c r="A222" s="2315"/>
      <c r="B222" s="2315"/>
      <c r="C222" s="2315"/>
      <c r="D222" s="2315"/>
      <c r="E222" s="2315"/>
      <c r="F222" s="2315"/>
      <c r="G222" s="2315"/>
      <c r="H222" s="2315"/>
      <c r="I222" s="2315"/>
      <c r="J222" s="2315"/>
      <c r="K222" s="2315"/>
      <c r="L222" s="2315"/>
      <c r="M222" s="2315"/>
      <c r="N222" s="2315"/>
      <c r="O222" s="2315"/>
      <c r="P222" s="2315"/>
      <c r="Q222" s="2315"/>
      <c r="R222" s="2315"/>
      <c r="S222" s="2315"/>
      <c r="T222" s="2315"/>
      <c r="U222" s="2315"/>
      <c r="V222" s="2315"/>
      <c r="W222" s="2315"/>
      <c r="X222" s="2315"/>
      <c r="Y222" s="2315"/>
      <c r="Z222" s="2315"/>
      <c r="AA222" s="2315"/>
      <c r="AB222" s="2315"/>
      <c r="AC222" s="2315"/>
      <c r="AD222" s="2315"/>
      <c r="AE222" s="2315"/>
      <c r="AF222" s="2315"/>
      <c r="AG222" s="2315"/>
      <c r="AH222" s="2315"/>
      <c r="AI222" s="2315"/>
      <c r="AJ222" s="2315"/>
      <c r="AK222" s="2315"/>
      <c r="AL222" s="2315"/>
      <c r="AM222" s="2315"/>
      <c r="AN222" s="2315"/>
      <c r="AO222" s="2315"/>
      <c r="AP222" s="2315"/>
      <c r="AQ222" s="2315"/>
    </row>
    <row r="223" spans="1:43">
      <c r="A223" s="2315"/>
      <c r="B223" s="2315"/>
      <c r="C223" s="2315"/>
      <c r="D223" s="2315"/>
      <c r="E223" s="2315"/>
      <c r="F223" s="2315"/>
      <c r="G223" s="2315"/>
      <c r="H223" s="2315"/>
      <c r="I223" s="2315"/>
      <c r="J223" s="2315"/>
      <c r="K223" s="2315"/>
      <c r="L223" s="2315"/>
      <c r="M223" s="2315"/>
      <c r="N223" s="2315"/>
      <c r="O223" s="2315"/>
      <c r="P223" s="2315"/>
      <c r="Q223" s="2315"/>
      <c r="R223" s="2315"/>
      <c r="S223" s="2315"/>
      <c r="T223" s="2315"/>
      <c r="U223" s="2315"/>
      <c r="V223" s="2315"/>
      <c r="W223" s="2315"/>
      <c r="X223" s="2315"/>
      <c r="Y223" s="2315"/>
      <c r="Z223" s="2315"/>
      <c r="AA223" s="2315"/>
      <c r="AB223" s="2315"/>
      <c r="AC223" s="2315"/>
      <c r="AD223" s="2315"/>
      <c r="AE223" s="2315"/>
      <c r="AF223" s="2315"/>
      <c r="AG223" s="2315"/>
      <c r="AH223" s="2315"/>
      <c r="AI223" s="2315"/>
      <c r="AJ223" s="2315"/>
      <c r="AK223" s="2315"/>
      <c r="AL223" s="2315"/>
      <c r="AM223" s="2315"/>
      <c r="AN223" s="2315"/>
      <c r="AO223" s="2315"/>
      <c r="AP223" s="2315"/>
      <c r="AQ223" s="2315"/>
    </row>
    <row r="224" spans="1:43">
      <c r="A224" s="2315"/>
      <c r="B224" s="2315"/>
      <c r="C224" s="2315"/>
      <c r="D224" s="2315"/>
      <c r="E224" s="2315"/>
      <c r="F224" s="2315"/>
      <c r="G224" s="2315"/>
      <c r="H224" s="2315"/>
      <c r="I224" s="2315"/>
      <c r="J224" s="2315"/>
      <c r="K224" s="2315"/>
      <c r="L224" s="2315"/>
      <c r="M224" s="2315"/>
      <c r="N224" s="2315"/>
      <c r="O224" s="2315"/>
      <c r="P224" s="2315"/>
      <c r="Q224" s="2315"/>
      <c r="R224" s="2315"/>
      <c r="S224" s="2315"/>
      <c r="T224" s="2315"/>
      <c r="U224" s="2315"/>
      <c r="V224" s="2315"/>
      <c r="W224" s="2315"/>
      <c r="X224" s="2315"/>
      <c r="Y224" s="2315"/>
      <c r="Z224" s="2315"/>
      <c r="AA224" s="2315"/>
      <c r="AB224" s="2315"/>
      <c r="AC224" s="2315"/>
      <c r="AD224" s="2315"/>
      <c r="AE224" s="2315"/>
      <c r="AF224" s="2315"/>
      <c r="AG224" s="2315"/>
      <c r="AH224" s="2315"/>
      <c r="AI224" s="2315"/>
      <c r="AJ224" s="2315"/>
      <c r="AK224" s="2315"/>
      <c r="AL224" s="2315"/>
      <c r="AM224" s="2315"/>
      <c r="AN224" s="2315"/>
      <c r="AO224" s="2315"/>
      <c r="AP224" s="2315"/>
      <c r="AQ224" s="2315"/>
    </row>
    <row r="225" spans="1:43">
      <c r="A225" s="2315"/>
      <c r="B225" s="2315"/>
      <c r="C225" s="2315"/>
      <c r="D225" s="2315"/>
      <c r="E225" s="2315"/>
      <c r="F225" s="2315"/>
      <c r="G225" s="2315"/>
      <c r="H225" s="2315"/>
      <c r="I225" s="2315"/>
      <c r="J225" s="2315"/>
      <c r="K225" s="2315"/>
      <c r="L225" s="2315"/>
      <c r="M225" s="2315"/>
      <c r="N225" s="2315"/>
      <c r="O225" s="2315"/>
      <c r="P225" s="2315"/>
      <c r="Q225" s="2315"/>
      <c r="R225" s="2315"/>
      <c r="S225" s="2315"/>
      <c r="T225" s="2315"/>
      <c r="U225" s="2315"/>
      <c r="V225" s="2315"/>
      <c r="W225" s="2315"/>
      <c r="X225" s="2315"/>
      <c r="Y225" s="2315"/>
      <c r="Z225" s="2315"/>
      <c r="AA225" s="2315"/>
      <c r="AB225" s="2315"/>
      <c r="AC225" s="2315"/>
      <c r="AD225" s="2315"/>
      <c r="AE225" s="2315"/>
      <c r="AF225" s="2315"/>
      <c r="AG225" s="2315"/>
      <c r="AH225" s="2315"/>
      <c r="AI225" s="2315"/>
      <c r="AJ225" s="2315"/>
      <c r="AK225" s="2315"/>
      <c r="AL225" s="2315"/>
      <c r="AM225" s="2315"/>
      <c r="AN225" s="2315"/>
      <c r="AO225" s="2315"/>
      <c r="AP225" s="2315"/>
      <c r="AQ225" s="2315"/>
    </row>
    <row r="226" spans="1:43">
      <c r="A226" s="2315"/>
      <c r="B226" s="2315"/>
      <c r="C226" s="2315"/>
      <c r="D226" s="2315"/>
      <c r="E226" s="2315"/>
      <c r="F226" s="2315"/>
      <c r="G226" s="2315"/>
      <c r="H226" s="2315"/>
      <c r="I226" s="2315"/>
      <c r="J226" s="2315"/>
      <c r="K226" s="2315"/>
      <c r="L226" s="2315"/>
      <c r="M226" s="2315"/>
      <c r="N226" s="2315"/>
      <c r="O226" s="2315"/>
      <c r="P226" s="2315"/>
      <c r="Q226" s="2315"/>
      <c r="R226" s="2315"/>
      <c r="S226" s="2315"/>
      <c r="T226" s="2315"/>
      <c r="U226" s="2315"/>
      <c r="V226" s="2315"/>
      <c r="W226" s="2315"/>
      <c r="X226" s="2315"/>
      <c r="Y226" s="2315"/>
      <c r="Z226" s="2315"/>
      <c r="AA226" s="2315"/>
      <c r="AB226" s="2315"/>
      <c r="AC226" s="2315"/>
      <c r="AD226" s="2315"/>
      <c r="AE226" s="2315"/>
      <c r="AF226" s="2315"/>
      <c r="AG226" s="2315"/>
      <c r="AH226" s="2315"/>
      <c r="AI226" s="2315"/>
      <c r="AJ226" s="2315"/>
      <c r="AK226" s="2315"/>
      <c r="AL226" s="2315"/>
      <c r="AM226" s="2315"/>
      <c r="AN226" s="2315"/>
      <c r="AO226" s="2315"/>
      <c r="AP226" s="2315"/>
      <c r="AQ226" s="2315"/>
    </row>
    <row r="227" spans="1:43">
      <c r="A227" s="2315"/>
      <c r="B227" s="2315"/>
      <c r="C227" s="2315"/>
      <c r="D227" s="2315"/>
      <c r="E227" s="2315"/>
      <c r="F227" s="2315"/>
      <c r="G227" s="2315"/>
      <c r="H227" s="2315"/>
      <c r="I227" s="2315"/>
      <c r="J227" s="2315"/>
      <c r="K227" s="2315"/>
      <c r="L227" s="2315"/>
      <c r="M227" s="2315"/>
      <c r="N227" s="2315"/>
      <c r="O227" s="2315"/>
      <c r="P227" s="2315"/>
      <c r="Q227" s="2315"/>
      <c r="R227" s="2315"/>
      <c r="S227" s="2315"/>
      <c r="T227" s="2315"/>
      <c r="U227" s="2315"/>
      <c r="V227" s="2315"/>
      <c r="W227" s="2315"/>
      <c r="X227" s="2315"/>
      <c r="Y227" s="2315"/>
      <c r="Z227" s="2315"/>
      <c r="AA227" s="2315"/>
      <c r="AB227" s="2315"/>
      <c r="AC227" s="2315"/>
      <c r="AD227" s="2315"/>
      <c r="AE227" s="2315"/>
      <c r="AF227" s="2315"/>
      <c r="AG227" s="2315"/>
      <c r="AH227" s="2315"/>
      <c r="AI227" s="2315"/>
      <c r="AJ227" s="2315"/>
      <c r="AK227" s="2315"/>
      <c r="AL227" s="2315"/>
      <c r="AM227" s="2315"/>
      <c r="AN227" s="2315"/>
      <c r="AO227" s="2315"/>
      <c r="AP227" s="2315"/>
      <c r="AQ227" s="2315"/>
    </row>
    <row r="228" spans="1:43">
      <c r="A228" s="2315"/>
      <c r="B228" s="2315"/>
      <c r="C228" s="2315"/>
      <c r="D228" s="2315"/>
      <c r="E228" s="2315"/>
      <c r="F228" s="2315"/>
      <c r="G228" s="2315"/>
      <c r="H228" s="2315"/>
      <c r="I228" s="2315"/>
      <c r="J228" s="2315"/>
      <c r="K228" s="2315"/>
      <c r="L228" s="2315"/>
      <c r="M228" s="2315"/>
      <c r="N228" s="2315"/>
      <c r="O228" s="2315"/>
      <c r="P228" s="2315"/>
      <c r="Q228" s="2315"/>
      <c r="R228" s="2315"/>
      <c r="S228" s="2315"/>
      <c r="T228" s="2315"/>
      <c r="U228" s="2315"/>
      <c r="V228" s="2315"/>
      <c r="W228" s="2315"/>
      <c r="X228" s="2315"/>
      <c r="Y228" s="2315"/>
      <c r="Z228" s="2315"/>
      <c r="AA228" s="2315"/>
      <c r="AB228" s="2315"/>
      <c r="AC228" s="2315"/>
      <c r="AD228" s="2315"/>
      <c r="AE228" s="2315"/>
      <c r="AF228" s="2315"/>
      <c r="AG228" s="2315"/>
      <c r="AH228" s="2315"/>
      <c r="AI228" s="2315"/>
      <c r="AJ228" s="2315"/>
      <c r="AK228" s="2315"/>
      <c r="AL228" s="2315"/>
      <c r="AM228" s="2315"/>
      <c r="AN228" s="2315"/>
      <c r="AO228" s="2315"/>
      <c r="AP228" s="2315"/>
      <c r="AQ228" s="2315"/>
    </row>
    <row r="229" spans="1:43">
      <c r="A229" s="2315"/>
      <c r="B229" s="2315"/>
      <c r="C229" s="2315"/>
      <c r="D229" s="2315"/>
      <c r="E229" s="2315"/>
      <c r="F229" s="2315"/>
      <c r="G229" s="2315"/>
      <c r="H229" s="2315"/>
      <c r="I229" s="2315"/>
      <c r="J229" s="2315"/>
      <c r="K229" s="2315"/>
      <c r="L229" s="2315"/>
      <c r="M229" s="2315"/>
      <c r="N229" s="2315"/>
      <c r="O229" s="2315"/>
      <c r="P229" s="2315"/>
      <c r="Q229" s="2315"/>
      <c r="R229" s="2315"/>
      <c r="S229" s="2315"/>
      <c r="T229" s="2315"/>
      <c r="U229" s="2315"/>
      <c r="V229" s="2315"/>
      <c r="W229" s="2315"/>
      <c r="X229" s="2315"/>
      <c r="Y229" s="2315"/>
      <c r="Z229" s="2315"/>
      <c r="AA229" s="2315"/>
      <c r="AB229" s="2315"/>
      <c r="AC229" s="2315"/>
      <c r="AD229" s="2315"/>
      <c r="AE229" s="2315"/>
      <c r="AF229" s="2315"/>
      <c r="AG229" s="2315"/>
      <c r="AH229" s="2315"/>
      <c r="AI229" s="2315"/>
      <c r="AJ229" s="2315"/>
      <c r="AK229" s="2315"/>
      <c r="AL229" s="2315"/>
      <c r="AM229" s="2315"/>
      <c r="AN229" s="2315"/>
      <c r="AO229" s="2315"/>
      <c r="AP229" s="2315"/>
      <c r="AQ229" s="2315"/>
    </row>
    <row r="230" spans="1:43">
      <c r="A230" s="2315"/>
      <c r="B230" s="2315"/>
      <c r="C230" s="2315"/>
      <c r="D230" s="2315"/>
      <c r="E230" s="2315"/>
      <c r="F230" s="2315"/>
      <c r="G230" s="2315"/>
      <c r="H230" s="2315"/>
      <c r="I230" s="2315"/>
      <c r="J230" s="2315"/>
      <c r="K230" s="2315"/>
      <c r="L230" s="2315"/>
      <c r="M230" s="2315"/>
      <c r="N230" s="2315"/>
      <c r="O230" s="2315"/>
      <c r="P230" s="2315"/>
      <c r="Q230" s="2315"/>
      <c r="R230" s="2315"/>
      <c r="S230" s="2315"/>
      <c r="T230" s="2315"/>
      <c r="U230" s="2315"/>
      <c r="V230" s="2315"/>
      <c r="W230" s="2315"/>
      <c r="X230" s="2315"/>
      <c r="Y230" s="2315"/>
      <c r="Z230" s="2315"/>
      <c r="AA230" s="2315"/>
      <c r="AB230" s="2315"/>
      <c r="AC230" s="2315"/>
      <c r="AD230" s="2315"/>
      <c r="AE230" s="2315"/>
      <c r="AF230" s="2315"/>
      <c r="AG230" s="2315"/>
      <c r="AH230" s="2315"/>
      <c r="AI230" s="2315"/>
      <c r="AJ230" s="2315"/>
      <c r="AK230" s="2315"/>
      <c r="AL230" s="2315"/>
      <c r="AM230" s="2315"/>
      <c r="AN230" s="2315"/>
      <c r="AO230" s="2315"/>
      <c r="AP230" s="2315"/>
      <c r="AQ230" s="2315"/>
    </row>
    <row r="231" spans="1:43">
      <c r="A231" s="2315"/>
      <c r="B231" s="2315"/>
      <c r="C231" s="2315"/>
      <c r="D231" s="2315"/>
      <c r="E231" s="2315"/>
      <c r="F231" s="2315"/>
      <c r="G231" s="2315"/>
      <c r="H231" s="2315"/>
      <c r="I231" s="2315"/>
      <c r="J231" s="2315"/>
      <c r="K231" s="2315"/>
      <c r="L231" s="2315"/>
      <c r="M231" s="2315"/>
      <c r="N231" s="2315"/>
      <c r="O231" s="2315"/>
      <c r="P231" s="2315"/>
      <c r="Q231" s="2315"/>
      <c r="R231" s="2315"/>
      <c r="S231" s="2315"/>
      <c r="T231" s="2315"/>
      <c r="U231" s="2315"/>
      <c r="V231" s="2315"/>
      <c r="W231" s="2315"/>
      <c r="X231" s="2315"/>
      <c r="Y231" s="2315"/>
      <c r="Z231" s="2315"/>
      <c r="AA231" s="2315"/>
      <c r="AB231" s="2315"/>
      <c r="AC231" s="2315"/>
      <c r="AD231" s="2315"/>
      <c r="AE231" s="2315"/>
      <c r="AF231" s="2315"/>
      <c r="AG231" s="2315"/>
      <c r="AH231" s="2315"/>
      <c r="AI231" s="2315"/>
      <c r="AJ231" s="2315"/>
      <c r="AK231" s="2315"/>
      <c r="AL231" s="2315"/>
      <c r="AM231" s="2315"/>
      <c r="AN231" s="2315"/>
      <c r="AO231" s="2315"/>
      <c r="AP231" s="2315"/>
      <c r="AQ231" s="2315"/>
    </row>
    <row r="232" spans="1:43">
      <c r="A232" s="2315"/>
      <c r="B232" s="2315"/>
      <c r="C232" s="2315"/>
      <c r="D232" s="2315"/>
      <c r="E232" s="2315"/>
      <c r="F232" s="2315"/>
      <c r="G232" s="2315"/>
      <c r="H232" s="2315"/>
      <c r="I232" s="2315"/>
      <c r="J232" s="2315"/>
      <c r="K232" s="2315"/>
      <c r="L232" s="2315"/>
      <c r="M232" s="2315"/>
      <c r="N232" s="2315"/>
      <c r="O232" s="2315"/>
      <c r="P232" s="2315"/>
      <c r="Q232" s="2315"/>
      <c r="R232" s="2315"/>
      <c r="S232" s="2315"/>
      <c r="T232" s="2315"/>
      <c r="U232" s="2315"/>
      <c r="V232" s="2315"/>
      <c r="W232" s="2315"/>
      <c r="X232" s="2315"/>
      <c r="Y232" s="2315"/>
      <c r="Z232" s="2315"/>
      <c r="AA232" s="2315"/>
      <c r="AB232" s="2315"/>
      <c r="AC232" s="2315"/>
      <c r="AD232" s="2315"/>
      <c r="AE232" s="2315"/>
      <c r="AF232" s="2315"/>
      <c r="AG232" s="2315"/>
      <c r="AH232" s="2315"/>
      <c r="AI232" s="2315"/>
      <c r="AJ232" s="2315"/>
      <c r="AK232" s="2315"/>
      <c r="AL232" s="2315"/>
      <c r="AM232" s="2315"/>
      <c r="AN232" s="2315"/>
      <c r="AO232" s="2315"/>
      <c r="AP232" s="2315"/>
      <c r="AQ232" s="2315"/>
    </row>
    <row r="233" spans="1:43">
      <c r="A233" s="2315"/>
      <c r="B233" s="2315"/>
      <c r="C233" s="2315"/>
      <c r="D233" s="2315"/>
      <c r="E233" s="2315"/>
      <c r="F233" s="2315"/>
      <c r="G233" s="2315"/>
      <c r="H233" s="2315"/>
      <c r="I233" s="2315"/>
      <c r="J233" s="2315"/>
      <c r="K233" s="2315"/>
      <c r="L233" s="2315"/>
      <c r="M233" s="2315"/>
      <c r="N233" s="2315"/>
      <c r="O233" s="2315"/>
      <c r="P233" s="2315"/>
      <c r="Q233" s="2315"/>
      <c r="R233" s="2315"/>
      <c r="S233" s="2315"/>
      <c r="T233" s="2315"/>
      <c r="U233" s="2315"/>
      <c r="V233" s="2315"/>
      <c r="W233" s="2315"/>
      <c r="X233" s="2315"/>
      <c r="Y233" s="2315"/>
      <c r="Z233" s="2315"/>
      <c r="AA233" s="2315"/>
      <c r="AB233" s="2315"/>
      <c r="AC233" s="2315"/>
      <c r="AD233" s="2315"/>
      <c r="AE233" s="2315"/>
      <c r="AF233" s="2315"/>
      <c r="AG233" s="2315"/>
      <c r="AH233" s="2315"/>
      <c r="AI233" s="2315"/>
      <c r="AJ233" s="2315"/>
      <c r="AK233" s="2315"/>
      <c r="AL233" s="2315"/>
      <c r="AM233" s="2315"/>
      <c r="AN233" s="2315"/>
      <c r="AO233" s="2315"/>
      <c r="AP233" s="2315"/>
      <c r="AQ233" s="2315"/>
    </row>
    <row r="234" spans="1:43">
      <c r="A234" s="2315"/>
      <c r="B234" s="2315"/>
      <c r="C234" s="2315"/>
      <c r="D234" s="2315"/>
      <c r="E234" s="2315"/>
      <c r="F234" s="2315"/>
      <c r="G234" s="2315"/>
      <c r="H234" s="2315"/>
      <c r="I234" s="2315"/>
      <c r="J234" s="2315"/>
      <c r="K234" s="2315"/>
      <c r="L234" s="2315"/>
      <c r="M234" s="2315"/>
      <c r="N234" s="2315"/>
      <c r="O234" s="2315"/>
      <c r="P234" s="2315"/>
      <c r="Q234" s="2315"/>
      <c r="R234" s="2315"/>
      <c r="S234" s="2315"/>
      <c r="T234" s="2315"/>
      <c r="U234" s="2315"/>
      <c r="V234" s="2315"/>
      <c r="W234" s="2315"/>
      <c r="X234" s="2315"/>
      <c r="Y234" s="2315"/>
      <c r="Z234" s="2315"/>
      <c r="AA234" s="2315"/>
      <c r="AB234" s="2315"/>
      <c r="AC234" s="2315"/>
      <c r="AD234" s="2315"/>
      <c r="AE234" s="2315"/>
      <c r="AF234" s="2315"/>
      <c r="AG234" s="2315"/>
      <c r="AH234" s="2315"/>
      <c r="AI234" s="2315"/>
      <c r="AJ234" s="2315"/>
      <c r="AK234" s="2315"/>
      <c r="AL234" s="2315"/>
      <c r="AM234" s="2315"/>
      <c r="AN234" s="2315"/>
      <c r="AO234" s="2315"/>
      <c r="AP234" s="2315"/>
      <c r="AQ234" s="2315"/>
    </row>
    <row r="235" spans="1:43">
      <c r="A235" s="2315"/>
      <c r="B235" s="2315"/>
      <c r="C235" s="2315"/>
      <c r="D235" s="2315"/>
      <c r="E235" s="2315"/>
      <c r="F235" s="2315"/>
      <c r="G235" s="2315"/>
      <c r="H235" s="2315"/>
      <c r="I235" s="2315"/>
      <c r="J235" s="2315"/>
      <c r="K235" s="2315"/>
      <c r="L235" s="2315"/>
      <c r="M235" s="2315"/>
      <c r="N235" s="2315"/>
      <c r="O235" s="2315"/>
      <c r="P235" s="2315"/>
      <c r="Q235" s="2315"/>
      <c r="R235" s="2315"/>
      <c r="S235" s="2315"/>
      <c r="T235" s="2315"/>
      <c r="U235" s="2315"/>
      <c r="V235" s="2315"/>
      <c r="W235" s="2315"/>
      <c r="X235" s="2315"/>
      <c r="Y235" s="2315"/>
      <c r="Z235" s="2315"/>
      <c r="AA235" s="2315"/>
      <c r="AB235" s="2315"/>
      <c r="AC235" s="2315"/>
      <c r="AD235" s="2315"/>
      <c r="AE235" s="2315"/>
      <c r="AF235" s="2315"/>
      <c r="AG235" s="2315"/>
      <c r="AH235" s="2315"/>
      <c r="AI235" s="2315"/>
      <c r="AJ235" s="2315"/>
      <c r="AK235" s="2315"/>
      <c r="AL235" s="2315"/>
      <c r="AM235" s="2315"/>
      <c r="AN235" s="2315"/>
      <c r="AO235" s="2315"/>
      <c r="AP235" s="2315"/>
      <c r="AQ235" s="2315"/>
    </row>
    <row r="236" spans="1:43">
      <c r="A236" s="2315"/>
      <c r="B236" s="2315"/>
      <c r="C236" s="2315"/>
      <c r="D236" s="2315"/>
      <c r="E236" s="2315"/>
      <c r="F236" s="2315"/>
      <c r="G236" s="2315"/>
      <c r="H236" s="2315"/>
      <c r="I236" s="2315"/>
      <c r="J236" s="2315"/>
      <c r="K236" s="2315"/>
      <c r="L236" s="2315"/>
      <c r="M236" s="2315"/>
      <c r="N236" s="2315"/>
      <c r="O236" s="2315"/>
      <c r="P236" s="2315"/>
      <c r="Q236" s="2315"/>
      <c r="R236" s="2315"/>
      <c r="S236" s="2315"/>
      <c r="T236" s="2315"/>
      <c r="U236" s="2315"/>
      <c r="V236" s="2315"/>
      <c r="W236" s="2315"/>
      <c r="X236" s="2315"/>
      <c r="Y236" s="2315"/>
      <c r="Z236" s="2315"/>
      <c r="AA236" s="2315"/>
      <c r="AB236" s="2315"/>
      <c r="AC236" s="2315"/>
      <c r="AD236" s="2315"/>
      <c r="AE236" s="2315"/>
      <c r="AF236" s="2315"/>
      <c r="AG236" s="2315"/>
      <c r="AH236" s="2315"/>
      <c r="AI236" s="2315"/>
      <c r="AJ236" s="2315"/>
      <c r="AK236" s="2315"/>
      <c r="AL236" s="2315"/>
      <c r="AM236" s="2315"/>
      <c r="AN236" s="2315"/>
      <c r="AO236" s="2315"/>
      <c r="AP236" s="2315"/>
      <c r="AQ236" s="2315"/>
    </row>
    <row r="237" spans="1:43">
      <c r="A237" s="2315"/>
      <c r="B237" s="2315"/>
      <c r="C237" s="2315"/>
      <c r="D237" s="2315"/>
      <c r="E237" s="2315"/>
      <c r="F237" s="2315"/>
      <c r="G237" s="2315"/>
      <c r="H237" s="2315"/>
      <c r="I237" s="2315"/>
      <c r="J237" s="2315"/>
      <c r="K237" s="2315"/>
      <c r="L237" s="2315"/>
      <c r="M237" s="2315"/>
      <c r="N237" s="2315"/>
      <c r="O237" s="2315"/>
      <c r="P237" s="2315"/>
      <c r="Q237" s="2315"/>
      <c r="R237" s="2315"/>
      <c r="S237" s="2315"/>
      <c r="T237" s="2315"/>
      <c r="U237" s="2315"/>
      <c r="V237" s="2315"/>
      <c r="W237" s="2315"/>
      <c r="X237" s="2315"/>
      <c r="Y237" s="2315"/>
      <c r="Z237" s="2315"/>
      <c r="AA237" s="2315"/>
      <c r="AB237" s="2315"/>
      <c r="AC237" s="2315"/>
      <c r="AD237" s="2315"/>
      <c r="AE237" s="2315"/>
      <c r="AF237" s="2315"/>
      <c r="AG237" s="2315"/>
      <c r="AH237" s="2315"/>
      <c r="AI237" s="2315"/>
      <c r="AJ237" s="2315"/>
      <c r="AK237" s="2315"/>
      <c r="AL237" s="2315"/>
      <c r="AM237" s="2315"/>
      <c r="AN237" s="2315"/>
      <c r="AO237" s="2315"/>
      <c r="AP237" s="2315"/>
      <c r="AQ237" s="2315"/>
    </row>
    <row r="238" spans="1:43">
      <c r="A238" s="2315"/>
      <c r="B238" s="2315"/>
      <c r="C238" s="2315"/>
      <c r="D238" s="2315"/>
      <c r="E238" s="2315"/>
      <c r="F238" s="2315"/>
      <c r="G238" s="2315"/>
      <c r="H238" s="2315"/>
      <c r="I238" s="2315"/>
      <c r="J238" s="2315"/>
      <c r="K238" s="2315"/>
      <c r="L238" s="2315"/>
      <c r="M238" s="2315"/>
      <c r="N238" s="2315"/>
      <c r="O238" s="2315"/>
      <c r="P238" s="2315"/>
      <c r="Q238" s="2315"/>
      <c r="R238" s="2315"/>
      <c r="S238" s="2315"/>
      <c r="T238" s="2315"/>
      <c r="U238" s="2315"/>
      <c r="V238" s="2315"/>
      <c r="W238" s="2315"/>
      <c r="X238" s="2315"/>
      <c r="Y238" s="2315"/>
      <c r="Z238" s="2315"/>
      <c r="AA238" s="2315"/>
      <c r="AB238" s="2315"/>
      <c r="AC238" s="2315"/>
      <c r="AD238" s="2315"/>
      <c r="AE238" s="2315"/>
      <c r="AF238" s="2315"/>
      <c r="AG238" s="2315"/>
      <c r="AH238" s="2315"/>
      <c r="AI238" s="2315"/>
      <c r="AJ238" s="2315"/>
      <c r="AK238" s="2315"/>
      <c r="AL238" s="2315"/>
      <c r="AM238" s="2315"/>
      <c r="AN238" s="2315"/>
      <c r="AO238" s="2315"/>
      <c r="AP238" s="2315"/>
      <c r="AQ238" s="2315"/>
    </row>
    <row r="239" spans="1:43">
      <c r="A239" s="2315"/>
      <c r="B239" s="2315"/>
      <c r="C239" s="2315"/>
      <c r="D239" s="2315"/>
      <c r="E239" s="2315"/>
      <c r="F239" s="2315"/>
      <c r="G239" s="2315"/>
      <c r="H239" s="2315"/>
      <c r="I239" s="2315"/>
      <c r="J239" s="2315"/>
      <c r="K239" s="2315"/>
      <c r="L239" s="2315"/>
      <c r="M239" s="2315"/>
      <c r="N239" s="2315"/>
      <c r="O239" s="2315"/>
      <c r="P239" s="2315"/>
      <c r="Q239" s="2315"/>
      <c r="R239" s="2315"/>
      <c r="S239" s="2315"/>
      <c r="T239" s="2315"/>
      <c r="U239" s="2315"/>
      <c r="V239" s="2315"/>
      <c r="W239" s="2315"/>
      <c r="X239" s="2315"/>
      <c r="Y239" s="2315"/>
      <c r="Z239" s="2315"/>
      <c r="AA239" s="2315"/>
      <c r="AB239" s="2315"/>
      <c r="AC239" s="2315"/>
      <c r="AD239" s="2315"/>
      <c r="AE239" s="2315"/>
      <c r="AF239" s="2315"/>
      <c r="AG239" s="2315"/>
      <c r="AH239" s="2315"/>
      <c r="AI239" s="2315"/>
      <c r="AJ239" s="2315"/>
      <c r="AK239" s="2315"/>
      <c r="AL239" s="2315"/>
      <c r="AM239" s="2315"/>
      <c r="AN239" s="2315"/>
      <c r="AO239" s="2315"/>
      <c r="AP239" s="2315"/>
      <c r="AQ239" s="2315"/>
    </row>
    <row r="240" spans="1:43">
      <c r="A240" s="2315"/>
      <c r="B240" s="2315"/>
      <c r="C240" s="2315"/>
      <c r="D240" s="2315"/>
      <c r="E240" s="2315"/>
      <c r="F240" s="2315"/>
      <c r="G240" s="2315"/>
      <c r="H240" s="2315"/>
      <c r="I240" s="2315"/>
      <c r="J240" s="2315"/>
      <c r="K240" s="2315"/>
      <c r="L240" s="2315"/>
      <c r="M240" s="2315"/>
      <c r="N240" s="2315"/>
      <c r="O240" s="2315"/>
      <c r="P240" s="2315"/>
      <c r="Q240" s="2315"/>
      <c r="R240" s="2315"/>
      <c r="S240" s="2315"/>
      <c r="T240" s="2315"/>
      <c r="U240" s="2315"/>
      <c r="V240" s="2315"/>
      <c r="W240" s="2315"/>
      <c r="X240" s="2315"/>
      <c r="Y240" s="2315"/>
      <c r="Z240" s="2315"/>
      <c r="AA240" s="2315"/>
      <c r="AB240" s="2315"/>
      <c r="AC240" s="2315"/>
      <c r="AD240" s="2315"/>
      <c r="AE240" s="2315"/>
      <c r="AF240" s="2315"/>
      <c r="AG240" s="2315"/>
      <c r="AH240" s="2315"/>
      <c r="AI240" s="2315"/>
      <c r="AJ240" s="2315"/>
      <c r="AK240" s="2315"/>
      <c r="AL240" s="2315"/>
      <c r="AM240" s="2315"/>
      <c r="AN240" s="2315"/>
      <c r="AO240" s="2315"/>
      <c r="AP240" s="2315"/>
      <c r="AQ240" s="2315"/>
    </row>
    <row r="241" spans="1:43">
      <c r="A241" s="2315"/>
      <c r="B241" s="2315"/>
      <c r="C241" s="2315"/>
      <c r="D241" s="2315"/>
      <c r="E241" s="2315"/>
      <c r="F241" s="2315"/>
      <c r="G241" s="2315"/>
      <c r="H241" s="2315"/>
      <c r="I241" s="2315"/>
      <c r="J241" s="2315"/>
      <c r="K241" s="2315"/>
      <c r="L241" s="2315"/>
      <c r="M241" s="2315"/>
      <c r="N241" s="2315"/>
      <c r="O241" s="2315"/>
      <c r="P241" s="2315"/>
      <c r="Q241" s="2315"/>
      <c r="R241" s="2315"/>
      <c r="S241" s="2315"/>
      <c r="T241" s="2315"/>
      <c r="U241" s="2315"/>
      <c r="V241" s="2315"/>
      <c r="W241" s="2315"/>
      <c r="X241" s="2315"/>
      <c r="Y241" s="2315"/>
      <c r="Z241" s="2315"/>
      <c r="AA241" s="2315"/>
      <c r="AB241" s="2315"/>
      <c r="AC241" s="2315"/>
      <c r="AD241" s="2315"/>
      <c r="AE241" s="2315"/>
      <c r="AF241" s="2315"/>
      <c r="AG241" s="2315"/>
      <c r="AH241" s="2315"/>
      <c r="AI241" s="2315"/>
      <c r="AJ241" s="2315"/>
      <c r="AK241" s="2315"/>
      <c r="AL241" s="2315"/>
      <c r="AM241" s="2315"/>
      <c r="AN241" s="2315"/>
      <c r="AO241" s="2315"/>
      <c r="AP241" s="2315"/>
      <c r="AQ241" s="2315"/>
    </row>
    <row r="242" spans="1:43">
      <c r="A242" s="2315"/>
      <c r="B242" s="2315"/>
      <c r="C242" s="2315"/>
      <c r="D242" s="2315"/>
      <c r="E242" s="2315"/>
      <c r="F242" s="2315"/>
      <c r="G242" s="2315"/>
      <c r="H242" s="2315"/>
      <c r="I242" s="2315"/>
      <c r="J242" s="2315"/>
      <c r="K242" s="2315"/>
      <c r="L242" s="2315"/>
      <c r="M242" s="2315"/>
      <c r="N242" s="2315"/>
      <c r="O242" s="2315"/>
      <c r="P242" s="2315"/>
      <c r="Q242" s="2315"/>
      <c r="R242" s="2315"/>
      <c r="S242" s="2315"/>
      <c r="T242" s="2315"/>
      <c r="U242" s="2315"/>
      <c r="V242" s="2315"/>
      <c r="W242" s="2315"/>
      <c r="X242" s="2315"/>
      <c r="Y242" s="2315"/>
      <c r="Z242" s="2315"/>
      <c r="AA242" s="2315"/>
      <c r="AB242" s="2315"/>
      <c r="AC242" s="2315"/>
      <c r="AD242" s="2315"/>
      <c r="AE242" s="2315"/>
      <c r="AF242" s="2315"/>
      <c r="AG242" s="2315"/>
      <c r="AH242" s="2315"/>
      <c r="AI242" s="2315"/>
      <c r="AJ242" s="2315"/>
      <c r="AK242" s="2315"/>
      <c r="AL242" s="2315"/>
      <c r="AM242" s="2315"/>
      <c r="AN242" s="2315"/>
      <c r="AO242" s="2315"/>
      <c r="AP242" s="2315"/>
      <c r="AQ242" s="2315"/>
    </row>
    <row r="243" spans="1:43">
      <c r="A243" s="2315"/>
      <c r="B243" s="2315"/>
      <c r="C243" s="2315"/>
      <c r="D243" s="2315"/>
      <c r="E243" s="2315"/>
      <c r="F243" s="2315"/>
      <c r="G243" s="2315"/>
      <c r="H243" s="2315"/>
      <c r="I243" s="2315"/>
      <c r="J243" s="2315"/>
      <c r="K243" s="2315"/>
      <c r="L243" s="2315"/>
      <c r="M243" s="2315"/>
      <c r="N243" s="2315"/>
      <c r="O243" s="2315"/>
      <c r="P243" s="2315"/>
      <c r="Q243" s="2315"/>
      <c r="R243" s="2315"/>
      <c r="S243" s="2315"/>
      <c r="T243" s="2315"/>
      <c r="U243" s="2315"/>
      <c r="V243" s="2315"/>
      <c r="W243" s="2315"/>
      <c r="X243" s="2315"/>
      <c r="Y243" s="2315"/>
      <c r="Z243" s="2315"/>
      <c r="AA243" s="2315"/>
      <c r="AB243" s="2315"/>
      <c r="AC243" s="2315"/>
      <c r="AD243" s="2315"/>
      <c r="AE243" s="2315"/>
      <c r="AF243" s="2315"/>
      <c r="AG243" s="2315"/>
      <c r="AH243" s="2315"/>
      <c r="AI243" s="2315"/>
      <c r="AJ243" s="2315"/>
      <c r="AK243" s="2315"/>
      <c r="AL243" s="2315"/>
      <c r="AM243" s="2315"/>
      <c r="AN243" s="2315"/>
      <c r="AO243" s="2315"/>
      <c r="AP243" s="2315"/>
      <c r="AQ243" s="2315"/>
    </row>
    <row r="244" spans="1:43">
      <c r="A244" s="2315"/>
      <c r="B244" s="2315"/>
      <c r="C244" s="2315"/>
      <c r="D244" s="2315"/>
      <c r="E244" s="2315"/>
      <c r="F244" s="2315"/>
      <c r="G244" s="2315"/>
      <c r="H244" s="2315"/>
      <c r="I244" s="2315"/>
      <c r="J244" s="2315"/>
      <c r="K244" s="2315"/>
      <c r="L244" s="2315"/>
      <c r="M244" s="2315"/>
      <c r="N244" s="2315"/>
      <c r="O244" s="2315"/>
      <c r="P244" s="2315"/>
      <c r="Q244" s="2315"/>
      <c r="R244" s="2315"/>
      <c r="S244" s="2315"/>
      <c r="T244" s="2315"/>
      <c r="U244" s="2315"/>
      <c r="V244" s="2315"/>
      <c r="W244" s="2315"/>
      <c r="X244" s="2315"/>
      <c r="Y244" s="2315"/>
      <c r="Z244" s="2315"/>
      <c r="AA244" s="2315"/>
      <c r="AB244" s="2315"/>
      <c r="AC244" s="2315"/>
      <c r="AD244" s="2315"/>
      <c r="AE244" s="2315"/>
      <c r="AF244" s="2315"/>
      <c r="AG244" s="2315"/>
      <c r="AH244" s="2315"/>
      <c r="AI244" s="2315"/>
      <c r="AJ244" s="2315"/>
      <c r="AK244" s="2315"/>
      <c r="AL244" s="2315"/>
      <c r="AM244" s="2315"/>
      <c r="AN244" s="2315"/>
      <c r="AO244" s="2315"/>
      <c r="AP244" s="2315"/>
      <c r="AQ244" s="2315"/>
    </row>
    <row r="245" spans="1:43">
      <c r="A245" s="2315"/>
      <c r="B245" s="2315"/>
      <c r="C245" s="2315"/>
      <c r="D245" s="2315"/>
      <c r="E245" s="2315"/>
      <c r="F245" s="2315"/>
      <c r="G245" s="2315"/>
      <c r="H245" s="2315"/>
      <c r="I245" s="2315"/>
      <c r="J245" s="2315"/>
      <c r="K245" s="2315"/>
      <c r="L245" s="2315"/>
      <c r="M245" s="2315"/>
      <c r="N245" s="2315"/>
      <c r="O245" s="2315"/>
      <c r="P245" s="2315"/>
      <c r="Q245" s="2315"/>
      <c r="R245" s="2315"/>
      <c r="S245" s="2315"/>
      <c r="T245" s="2315"/>
      <c r="U245" s="2315"/>
      <c r="V245" s="2315"/>
      <c r="W245" s="2315"/>
      <c r="X245" s="2315"/>
      <c r="Y245" s="2315"/>
      <c r="Z245" s="2315"/>
      <c r="AA245" s="2315"/>
      <c r="AB245" s="2315"/>
      <c r="AC245" s="2315"/>
      <c r="AD245" s="2315"/>
      <c r="AE245" s="2315"/>
      <c r="AF245" s="2315"/>
      <c r="AG245" s="2315"/>
      <c r="AH245" s="2315"/>
      <c r="AI245" s="2315"/>
      <c r="AJ245" s="2315"/>
      <c r="AK245" s="2315"/>
      <c r="AL245" s="2315"/>
      <c r="AM245" s="2315"/>
      <c r="AN245" s="2315"/>
      <c r="AO245" s="2315"/>
      <c r="AP245" s="2315"/>
      <c r="AQ245" s="2315"/>
    </row>
    <row r="246" spans="1:43">
      <c r="A246" s="2315"/>
      <c r="B246" s="2315"/>
      <c r="C246" s="2315"/>
      <c r="D246" s="2315"/>
      <c r="E246" s="2315"/>
      <c r="F246" s="2315"/>
      <c r="G246" s="2315"/>
      <c r="H246" s="2315"/>
      <c r="I246" s="2315"/>
      <c r="J246" s="2315"/>
      <c r="K246" s="2315"/>
      <c r="L246" s="2315"/>
      <c r="M246" s="2315"/>
      <c r="N246" s="2315"/>
      <c r="O246" s="2315"/>
      <c r="P246" s="2315"/>
      <c r="Q246" s="2315"/>
      <c r="R246" s="2315"/>
      <c r="S246" s="2315"/>
      <c r="T246" s="2315"/>
      <c r="U246" s="2315"/>
      <c r="V246" s="2315"/>
      <c r="W246" s="2315"/>
      <c r="X246" s="2315"/>
      <c r="Y246" s="2315"/>
      <c r="Z246" s="2315"/>
      <c r="AA246" s="2315"/>
      <c r="AB246" s="2315"/>
      <c r="AC246" s="2315"/>
      <c r="AD246" s="2315"/>
      <c r="AE246" s="2315"/>
      <c r="AF246" s="2315"/>
      <c r="AG246" s="2315"/>
      <c r="AH246" s="2315"/>
      <c r="AI246" s="2315"/>
      <c r="AJ246" s="2315"/>
      <c r="AK246" s="2315"/>
      <c r="AL246" s="2315"/>
      <c r="AM246" s="2315"/>
      <c r="AN246" s="2315"/>
      <c r="AO246" s="2315"/>
      <c r="AP246" s="2315"/>
      <c r="AQ246" s="2315"/>
    </row>
    <row r="247" spans="1:43">
      <c r="A247" s="2315"/>
      <c r="B247" s="2315"/>
      <c r="C247" s="2315"/>
      <c r="D247" s="2315"/>
      <c r="E247" s="2315"/>
      <c r="F247" s="2315"/>
      <c r="G247" s="2315"/>
      <c r="H247" s="2315"/>
      <c r="I247" s="2315"/>
      <c r="J247" s="2315"/>
      <c r="K247" s="2315"/>
      <c r="L247" s="2315"/>
      <c r="M247" s="2315"/>
      <c r="N247" s="2315"/>
      <c r="O247" s="2315"/>
      <c r="P247" s="2315"/>
      <c r="Q247" s="2315"/>
      <c r="R247" s="2315"/>
      <c r="S247" s="2315"/>
      <c r="T247" s="2315"/>
      <c r="U247" s="2315"/>
      <c r="V247" s="2315"/>
      <c r="W247" s="2315"/>
      <c r="X247" s="2315"/>
      <c r="Y247" s="2315"/>
      <c r="Z247" s="2315"/>
      <c r="AA247" s="2315"/>
      <c r="AB247" s="2315"/>
      <c r="AC247" s="2315"/>
      <c r="AD247" s="2315"/>
      <c r="AE247" s="2315"/>
      <c r="AF247" s="2315"/>
      <c r="AG247" s="2315"/>
      <c r="AH247" s="2315"/>
      <c r="AI247" s="2315"/>
      <c r="AJ247" s="2315"/>
      <c r="AK247" s="2315"/>
      <c r="AL247" s="2315"/>
      <c r="AM247" s="2315"/>
      <c r="AN247" s="2315"/>
      <c r="AO247" s="2315"/>
      <c r="AP247" s="2315"/>
      <c r="AQ247" s="2315"/>
    </row>
    <row r="248" spans="1:43">
      <c r="A248" s="2315"/>
      <c r="B248" s="2315"/>
      <c r="C248" s="2315"/>
      <c r="D248" s="2315"/>
      <c r="E248" s="2315"/>
      <c r="F248" s="2315"/>
      <c r="G248" s="2315"/>
      <c r="H248" s="2315"/>
      <c r="I248" s="2315"/>
      <c r="J248" s="2315"/>
      <c r="K248" s="2315"/>
      <c r="L248" s="2315"/>
      <c r="M248" s="2315"/>
      <c r="N248" s="2315"/>
      <c r="O248" s="2315"/>
      <c r="P248" s="2315"/>
      <c r="Q248" s="2315"/>
      <c r="R248" s="2315"/>
      <c r="S248" s="2315"/>
      <c r="T248" s="2315"/>
      <c r="U248" s="2315"/>
      <c r="V248" s="2315"/>
      <c r="W248" s="2315"/>
      <c r="X248" s="2315"/>
      <c r="Y248" s="2315"/>
      <c r="Z248" s="2315"/>
      <c r="AA248" s="2315"/>
      <c r="AB248" s="2315"/>
      <c r="AC248" s="2315"/>
      <c r="AD248" s="2315"/>
      <c r="AE248" s="2315"/>
      <c r="AF248" s="2315"/>
      <c r="AG248" s="2315"/>
      <c r="AH248" s="2315"/>
      <c r="AI248" s="2315"/>
      <c r="AJ248" s="2315"/>
      <c r="AK248" s="2315"/>
      <c r="AL248" s="2315"/>
      <c r="AM248" s="2315"/>
      <c r="AN248" s="2315"/>
      <c r="AO248" s="2315"/>
      <c r="AP248" s="2315"/>
      <c r="AQ248" s="2315"/>
    </row>
    <row r="249" spans="1:43">
      <c r="A249" s="2315"/>
      <c r="B249" s="2315"/>
      <c r="C249" s="2315"/>
      <c r="D249" s="2315"/>
      <c r="E249" s="2315"/>
      <c r="F249" s="2315"/>
      <c r="G249" s="2315"/>
      <c r="H249" s="2315"/>
      <c r="I249" s="2315"/>
      <c r="J249" s="2315"/>
      <c r="K249" s="2315"/>
      <c r="L249" s="2315"/>
      <c r="M249" s="2315"/>
      <c r="N249" s="2315"/>
      <c r="O249" s="2315"/>
      <c r="P249" s="2315"/>
      <c r="Q249" s="2315"/>
      <c r="R249" s="2315"/>
      <c r="S249" s="2315"/>
      <c r="T249" s="2315"/>
      <c r="U249" s="2315"/>
      <c r="V249" s="2315"/>
      <c r="W249" s="2315"/>
      <c r="X249" s="2315"/>
      <c r="Y249" s="2315"/>
      <c r="Z249" s="2315"/>
      <c r="AA249" s="2315"/>
      <c r="AB249" s="2315"/>
      <c r="AC249" s="2315"/>
      <c r="AD249" s="2315"/>
      <c r="AE249" s="2315"/>
      <c r="AF249" s="2315"/>
      <c r="AG249" s="2315"/>
      <c r="AH249" s="2315"/>
      <c r="AI249" s="2315"/>
      <c r="AJ249" s="2315"/>
      <c r="AK249" s="2315"/>
      <c r="AL249" s="2315"/>
      <c r="AM249" s="2315"/>
      <c r="AN249" s="2315"/>
      <c r="AO249" s="2315"/>
      <c r="AP249" s="2315"/>
      <c r="AQ249" s="2315"/>
    </row>
    <row r="250" spans="1:43">
      <c r="A250" s="2315"/>
      <c r="B250" s="2315"/>
      <c r="C250" s="2315"/>
      <c r="D250" s="2315"/>
      <c r="E250" s="2315"/>
      <c r="F250" s="2315"/>
      <c r="G250" s="2315"/>
      <c r="H250" s="2315"/>
      <c r="I250" s="2315"/>
      <c r="J250" s="2315"/>
      <c r="K250" s="2315"/>
      <c r="L250" s="2315"/>
      <c r="M250" s="2315"/>
      <c r="N250" s="2315"/>
      <c r="O250" s="2315"/>
      <c r="P250" s="2315"/>
      <c r="Q250" s="2315"/>
      <c r="R250" s="2315"/>
      <c r="S250" s="2315"/>
      <c r="T250" s="2315"/>
      <c r="U250" s="2315"/>
      <c r="V250" s="2315"/>
      <c r="W250" s="2315"/>
      <c r="X250" s="2315"/>
      <c r="Y250" s="2315"/>
      <c r="Z250" s="2315"/>
      <c r="AA250" s="2315"/>
      <c r="AB250" s="2315"/>
      <c r="AC250" s="2315"/>
      <c r="AD250" s="2315"/>
      <c r="AE250" s="2315"/>
      <c r="AF250" s="2315"/>
      <c r="AG250" s="2315"/>
      <c r="AH250" s="2315"/>
      <c r="AI250" s="2315"/>
      <c r="AJ250" s="2315"/>
      <c r="AK250" s="2315"/>
      <c r="AL250" s="2315"/>
      <c r="AM250" s="2315"/>
      <c r="AN250" s="2315"/>
      <c r="AO250" s="2315"/>
      <c r="AP250" s="2315"/>
      <c r="AQ250" s="2315"/>
    </row>
    <row r="251" spans="1:43">
      <c r="A251" s="2315"/>
      <c r="B251" s="2315"/>
      <c r="C251" s="2315"/>
      <c r="D251" s="2315"/>
      <c r="E251" s="2315"/>
      <c r="F251" s="2315"/>
      <c r="G251" s="2315"/>
      <c r="H251" s="2315"/>
      <c r="I251" s="2315"/>
      <c r="J251" s="2315"/>
      <c r="K251" s="2315"/>
      <c r="L251" s="2315"/>
      <c r="M251" s="2315"/>
      <c r="N251" s="2315"/>
      <c r="O251" s="2315"/>
      <c r="P251" s="2315"/>
      <c r="Q251" s="2315"/>
      <c r="R251" s="2315"/>
      <c r="S251" s="2315"/>
      <c r="T251" s="2315"/>
      <c r="U251" s="2315"/>
      <c r="V251" s="2315"/>
      <c r="W251" s="2315"/>
      <c r="X251" s="2315"/>
      <c r="Y251" s="2315"/>
      <c r="Z251" s="2315"/>
      <c r="AA251" s="2315"/>
      <c r="AB251" s="2315"/>
      <c r="AC251" s="2315"/>
      <c r="AD251" s="2315"/>
      <c r="AE251" s="2315"/>
      <c r="AF251" s="2315"/>
      <c r="AG251" s="2315"/>
      <c r="AH251" s="2315"/>
      <c r="AI251" s="2315"/>
      <c r="AJ251" s="2315"/>
      <c r="AK251" s="2315"/>
      <c r="AL251" s="2315"/>
      <c r="AM251" s="2315"/>
      <c r="AN251" s="2315"/>
      <c r="AO251" s="2315"/>
      <c r="AP251" s="2315"/>
      <c r="AQ251" s="2315"/>
    </row>
    <row r="252" spans="1:43">
      <c r="A252" s="2315"/>
      <c r="B252" s="2315"/>
      <c r="C252" s="2315"/>
      <c r="D252" s="2315"/>
      <c r="E252" s="2315"/>
      <c r="F252" s="2315"/>
      <c r="G252" s="2315"/>
      <c r="H252" s="2315"/>
      <c r="I252" s="2315"/>
      <c r="J252" s="2315"/>
      <c r="K252" s="2315"/>
      <c r="L252" s="2315"/>
      <c r="M252" s="2315"/>
      <c r="N252" s="2315"/>
      <c r="O252" s="2315"/>
      <c r="P252" s="2315"/>
      <c r="Q252" s="2315"/>
      <c r="R252" s="2315"/>
      <c r="S252" s="2315"/>
      <c r="T252" s="2315"/>
      <c r="U252" s="2315"/>
      <c r="V252" s="2315"/>
      <c r="W252" s="2315"/>
      <c r="X252" s="2315"/>
      <c r="Y252" s="2315"/>
      <c r="Z252" s="2315"/>
      <c r="AA252" s="2315"/>
      <c r="AB252" s="2315"/>
      <c r="AC252" s="2315"/>
      <c r="AD252" s="2315"/>
      <c r="AE252" s="2315"/>
      <c r="AF252" s="2315"/>
      <c r="AG252" s="2315"/>
      <c r="AH252" s="2315"/>
      <c r="AI252" s="2315"/>
      <c r="AJ252" s="2315"/>
      <c r="AK252" s="2315"/>
      <c r="AL252" s="2315"/>
      <c r="AM252" s="2315"/>
      <c r="AN252" s="2315"/>
      <c r="AO252" s="2315"/>
      <c r="AP252" s="2315"/>
      <c r="AQ252" s="2315"/>
    </row>
    <row r="253" spans="1:43">
      <c r="A253" s="2315"/>
      <c r="B253" s="2315"/>
      <c r="C253" s="2315"/>
      <c r="D253" s="2315"/>
      <c r="E253" s="2315"/>
      <c r="F253" s="2315"/>
      <c r="G253" s="2315"/>
      <c r="H253" s="2315"/>
      <c r="I253" s="2315"/>
      <c r="J253" s="2315"/>
      <c r="K253" s="2315"/>
      <c r="L253" s="2315"/>
      <c r="M253" s="2315"/>
      <c r="N253" s="2315"/>
      <c r="O253" s="2315"/>
      <c r="P253" s="2315"/>
      <c r="Q253" s="2315"/>
      <c r="R253" s="2315"/>
      <c r="S253" s="2315"/>
      <c r="T253" s="2315"/>
      <c r="U253" s="2315"/>
      <c r="V253" s="2315"/>
      <c r="W253" s="2315"/>
      <c r="X253" s="2315"/>
      <c r="Y253" s="2315"/>
      <c r="Z253" s="2315"/>
      <c r="AA253" s="2315"/>
      <c r="AB253" s="2315"/>
      <c r="AC253" s="2315"/>
      <c r="AD253" s="2315"/>
      <c r="AE253" s="2315"/>
      <c r="AF253" s="2315"/>
      <c r="AG253" s="2315"/>
      <c r="AH253" s="2315"/>
      <c r="AI253" s="2315"/>
      <c r="AJ253" s="2315"/>
      <c r="AK253" s="2315"/>
      <c r="AL253" s="2315"/>
      <c r="AM253" s="2315"/>
      <c r="AN253" s="2315"/>
      <c r="AO253" s="2315"/>
      <c r="AP253" s="2315"/>
      <c r="AQ253" s="2315"/>
    </row>
    <row r="254" spans="1:43">
      <c r="A254" s="2315"/>
      <c r="B254" s="2315"/>
      <c r="C254" s="2315"/>
      <c r="D254" s="2315"/>
      <c r="E254" s="2315"/>
      <c r="F254" s="2315"/>
      <c r="G254" s="2315"/>
      <c r="H254" s="2315"/>
      <c r="I254" s="2315"/>
      <c r="J254" s="2315"/>
      <c r="K254" s="2315"/>
      <c r="L254" s="2315"/>
      <c r="M254" s="2315"/>
      <c r="N254" s="2315"/>
      <c r="O254" s="2315"/>
      <c r="P254" s="2315"/>
      <c r="Q254" s="2315"/>
      <c r="R254" s="2315"/>
      <c r="S254" s="2315"/>
      <c r="T254" s="2315"/>
      <c r="U254" s="2315"/>
      <c r="V254" s="2315"/>
      <c r="W254" s="2315"/>
      <c r="X254" s="2315"/>
      <c r="Y254" s="2315"/>
      <c r="Z254" s="2315"/>
      <c r="AA254" s="2315"/>
      <c r="AB254" s="2315"/>
      <c r="AC254" s="2315"/>
      <c r="AD254" s="2315"/>
      <c r="AE254" s="2315"/>
      <c r="AF254" s="2315"/>
      <c r="AG254" s="2315"/>
      <c r="AH254" s="2315"/>
      <c r="AI254" s="2315"/>
      <c r="AJ254" s="2315"/>
      <c r="AK254" s="2315"/>
      <c r="AL254" s="2315"/>
      <c r="AM254" s="2315"/>
      <c r="AN254" s="2315"/>
      <c r="AO254" s="2315"/>
      <c r="AP254" s="2315"/>
      <c r="AQ254" s="2315"/>
    </row>
    <row r="255" spans="1:43">
      <c r="A255" s="2315"/>
      <c r="B255" s="2315"/>
      <c r="C255" s="2315"/>
      <c r="D255" s="2315"/>
      <c r="E255" s="2315"/>
      <c r="F255" s="2315"/>
      <c r="G255" s="2315"/>
      <c r="H255" s="2315"/>
      <c r="I255" s="2315"/>
      <c r="J255" s="2315"/>
      <c r="K255" s="2315"/>
      <c r="L255" s="2315"/>
      <c r="M255" s="2315"/>
      <c r="N255" s="2315"/>
      <c r="O255" s="2315"/>
      <c r="P255" s="2315"/>
      <c r="Q255" s="2315"/>
      <c r="R255" s="2315"/>
      <c r="S255" s="2315"/>
      <c r="T255" s="2315"/>
      <c r="U255" s="2315"/>
      <c r="V255" s="2315"/>
      <c r="W255" s="2315"/>
      <c r="X255" s="2315"/>
      <c r="Y255" s="2315"/>
      <c r="Z255" s="2315"/>
      <c r="AA255" s="2315"/>
      <c r="AB255" s="2315"/>
      <c r="AC255" s="2315"/>
      <c r="AD255" s="2315"/>
      <c r="AE255" s="2315"/>
      <c r="AF255" s="2315"/>
      <c r="AG255" s="2315"/>
      <c r="AH255" s="2315"/>
      <c r="AI255" s="2315"/>
      <c r="AJ255" s="2315"/>
      <c r="AK255" s="2315"/>
      <c r="AL255" s="2315"/>
      <c r="AM255" s="2315"/>
      <c r="AN255" s="2315"/>
      <c r="AO255" s="2315"/>
      <c r="AP255" s="2315"/>
      <c r="AQ255" s="2315"/>
    </row>
    <row r="256" spans="1:43">
      <c r="A256" s="2315"/>
      <c r="B256" s="2315"/>
      <c r="C256" s="2315"/>
      <c r="D256" s="2315"/>
      <c r="E256" s="2315"/>
      <c r="F256" s="2315"/>
      <c r="G256" s="2315"/>
      <c r="H256" s="2315"/>
      <c r="I256" s="2315"/>
      <c r="J256" s="2315"/>
      <c r="K256" s="2315"/>
      <c r="L256" s="2315"/>
      <c r="M256" s="2315"/>
      <c r="N256" s="2315"/>
      <c r="O256" s="2315"/>
      <c r="P256" s="2315"/>
      <c r="Q256" s="2315"/>
      <c r="R256" s="2315"/>
      <c r="S256" s="2315"/>
      <c r="T256" s="2315"/>
      <c r="U256" s="2315"/>
      <c r="V256" s="2315"/>
      <c r="W256" s="2315"/>
      <c r="X256" s="2315"/>
      <c r="Y256" s="2315"/>
      <c r="Z256" s="2315"/>
      <c r="AA256" s="2315"/>
      <c r="AB256" s="2315"/>
      <c r="AC256" s="2315"/>
      <c r="AD256" s="2315"/>
      <c r="AE256" s="2315"/>
      <c r="AF256" s="2315"/>
      <c r="AG256" s="2315"/>
      <c r="AH256" s="2315"/>
      <c r="AI256" s="2315"/>
      <c r="AJ256" s="2315"/>
      <c r="AK256" s="2315"/>
      <c r="AL256" s="2315"/>
      <c r="AM256" s="2315"/>
      <c r="AN256" s="2315"/>
      <c r="AO256" s="2315"/>
      <c r="AP256" s="2315"/>
      <c r="AQ256" s="2315"/>
    </row>
    <row r="257" spans="1:43">
      <c r="A257" s="2315"/>
      <c r="B257" s="2315"/>
      <c r="C257" s="2315"/>
      <c r="D257" s="2315"/>
      <c r="E257" s="2315"/>
      <c r="F257" s="2315"/>
      <c r="G257" s="2315"/>
      <c r="H257" s="2315"/>
      <c r="I257" s="2315"/>
      <c r="J257" s="2315"/>
      <c r="K257" s="2315"/>
      <c r="L257" s="2315"/>
      <c r="M257" s="2315"/>
      <c r="N257" s="2315"/>
      <c r="O257" s="2315"/>
      <c r="P257" s="2315"/>
      <c r="Q257" s="2315"/>
      <c r="R257" s="2315"/>
      <c r="S257" s="2315"/>
      <c r="T257" s="2315"/>
      <c r="U257" s="2315"/>
      <c r="V257" s="2315"/>
      <c r="W257" s="2315"/>
      <c r="X257" s="2315"/>
      <c r="Y257" s="2315"/>
      <c r="Z257" s="2315"/>
      <c r="AA257" s="2315"/>
      <c r="AB257" s="2315"/>
      <c r="AC257" s="2315"/>
      <c r="AD257" s="2315"/>
      <c r="AE257" s="2315"/>
      <c r="AF257" s="2315"/>
      <c r="AG257" s="2315"/>
      <c r="AH257" s="2315"/>
      <c r="AI257" s="2315"/>
      <c r="AJ257" s="2315"/>
      <c r="AK257" s="2315"/>
      <c r="AL257" s="2315"/>
      <c r="AM257" s="2315"/>
      <c r="AN257" s="2315"/>
      <c r="AO257" s="2315"/>
      <c r="AP257" s="2315"/>
      <c r="AQ257" s="2315"/>
    </row>
    <row r="258" spans="1:43">
      <c r="A258" s="2315"/>
      <c r="B258" s="2315"/>
      <c r="C258" s="2315"/>
      <c r="D258" s="2315"/>
      <c r="E258" s="2315"/>
      <c r="F258" s="2315"/>
      <c r="G258" s="2315"/>
      <c r="H258" s="2315"/>
      <c r="I258" s="2315"/>
      <c r="J258" s="2315"/>
      <c r="K258" s="2315"/>
      <c r="L258" s="2315"/>
      <c r="M258" s="2315"/>
      <c r="N258" s="2315"/>
      <c r="O258" s="2315"/>
      <c r="P258" s="2315"/>
      <c r="Q258" s="2315"/>
      <c r="R258" s="2315"/>
      <c r="S258" s="2315"/>
      <c r="T258" s="2315"/>
      <c r="U258" s="2315"/>
      <c r="V258" s="2315"/>
      <c r="W258" s="2315"/>
      <c r="X258" s="2315"/>
      <c r="Y258" s="2315"/>
      <c r="Z258" s="2315"/>
      <c r="AA258" s="2315"/>
      <c r="AB258" s="2315"/>
      <c r="AC258" s="2315"/>
      <c r="AD258" s="2315"/>
      <c r="AE258" s="2315"/>
      <c r="AF258" s="2315"/>
      <c r="AG258" s="2315"/>
      <c r="AH258" s="2315"/>
      <c r="AI258" s="2315"/>
      <c r="AJ258" s="2315"/>
      <c r="AK258" s="2315"/>
      <c r="AL258" s="2315"/>
      <c r="AM258" s="2315"/>
      <c r="AN258" s="2315"/>
      <c r="AO258" s="2315"/>
      <c r="AP258" s="2315"/>
      <c r="AQ258" s="2315"/>
    </row>
    <row r="259" spans="1:43">
      <c r="A259" s="2315"/>
      <c r="B259" s="2315"/>
      <c r="C259" s="2315"/>
      <c r="D259" s="2315"/>
      <c r="E259" s="2315"/>
      <c r="F259" s="2315"/>
      <c r="G259" s="2315"/>
      <c r="H259" s="2315"/>
      <c r="I259" s="2315"/>
      <c r="J259" s="2315"/>
      <c r="K259" s="2315"/>
      <c r="L259" s="2315"/>
      <c r="M259" s="2315"/>
      <c r="N259" s="2315"/>
      <c r="O259" s="2315"/>
      <c r="P259" s="2315"/>
      <c r="Q259" s="2315"/>
      <c r="R259" s="2315"/>
      <c r="S259" s="2315"/>
      <c r="T259" s="2315"/>
      <c r="U259" s="2315"/>
      <c r="V259" s="2315"/>
      <c r="W259" s="2315"/>
      <c r="X259" s="2315"/>
      <c r="Y259" s="2315"/>
      <c r="Z259" s="2315"/>
      <c r="AA259" s="2315"/>
      <c r="AB259" s="2315"/>
      <c r="AC259" s="2315"/>
      <c r="AD259" s="2315"/>
      <c r="AE259" s="2315"/>
      <c r="AF259" s="2315"/>
      <c r="AG259" s="2315"/>
      <c r="AH259" s="2315"/>
      <c r="AI259" s="2315"/>
      <c r="AJ259" s="2315"/>
      <c r="AK259" s="2315"/>
      <c r="AL259" s="2315"/>
      <c r="AM259" s="2315"/>
      <c r="AN259" s="2315"/>
      <c r="AO259" s="2315"/>
      <c r="AP259" s="2315"/>
      <c r="AQ259" s="2315"/>
    </row>
    <row r="260" spans="1:43">
      <c r="A260" s="2315"/>
      <c r="B260" s="2315"/>
      <c r="C260" s="2315"/>
      <c r="D260" s="2315"/>
      <c r="E260" s="2315"/>
      <c r="F260" s="2315"/>
      <c r="G260" s="2315"/>
      <c r="H260" s="2315"/>
      <c r="I260" s="2315"/>
      <c r="J260" s="2315"/>
      <c r="K260" s="2315"/>
      <c r="L260" s="2315"/>
      <c r="M260" s="2315"/>
      <c r="N260" s="2315"/>
      <c r="O260" s="2315"/>
      <c r="P260" s="2315"/>
      <c r="Q260" s="2315"/>
      <c r="R260" s="2315"/>
      <c r="S260" s="2315"/>
      <c r="T260" s="2315"/>
      <c r="U260" s="2315"/>
      <c r="V260" s="2315"/>
      <c r="W260" s="2315"/>
      <c r="X260" s="2315"/>
      <c r="Y260" s="2315"/>
      <c r="Z260" s="2315"/>
      <c r="AA260" s="2315"/>
      <c r="AB260" s="2315"/>
      <c r="AC260" s="2315"/>
      <c r="AD260" s="2315"/>
      <c r="AE260" s="2315"/>
      <c r="AF260" s="2315"/>
      <c r="AG260" s="2315"/>
      <c r="AH260" s="2315"/>
      <c r="AI260" s="2315"/>
      <c r="AJ260" s="2315"/>
      <c r="AK260" s="2315"/>
      <c r="AL260" s="2315"/>
      <c r="AM260" s="2315"/>
      <c r="AN260" s="2315"/>
      <c r="AO260" s="2315"/>
      <c r="AP260" s="2315"/>
      <c r="AQ260" s="2315"/>
    </row>
    <row r="261" spans="1:43">
      <c r="A261" s="2315"/>
      <c r="B261" s="2315"/>
      <c r="C261" s="2315"/>
      <c r="D261" s="2315"/>
      <c r="E261" s="2315"/>
      <c r="F261" s="2315"/>
      <c r="G261" s="2315"/>
      <c r="H261" s="2315"/>
      <c r="I261" s="2315"/>
      <c r="J261" s="2315"/>
      <c r="K261" s="2315"/>
      <c r="L261" s="2315"/>
      <c r="M261" s="2315"/>
      <c r="N261" s="2315"/>
      <c r="O261" s="2315"/>
      <c r="P261" s="2315"/>
      <c r="Q261" s="2315"/>
      <c r="R261" s="2315"/>
      <c r="S261" s="2315"/>
      <c r="T261" s="2315"/>
      <c r="U261" s="2315"/>
      <c r="V261" s="2315"/>
      <c r="W261" s="2315"/>
      <c r="X261" s="2315"/>
      <c r="Y261" s="2315"/>
      <c r="Z261" s="2315"/>
      <c r="AA261" s="2315"/>
      <c r="AB261" s="2315"/>
      <c r="AC261" s="2315"/>
      <c r="AD261" s="2315"/>
      <c r="AE261" s="2315"/>
      <c r="AF261" s="2315"/>
      <c r="AG261" s="2315"/>
      <c r="AH261" s="2315"/>
      <c r="AI261" s="2315"/>
      <c r="AJ261" s="2315"/>
      <c r="AK261" s="2315"/>
      <c r="AL261" s="2315"/>
      <c r="AM261" s="2315"/>
      <c r="AN261" s="2315"/>
      <c r="AO261" s="2315"/>
      <c r="AP261" s="2315"/>
      <c r="AQ261" s="2315"/>
    </row>
    <row r="262" spans="1:43">
      <c r="A262" s="2315"/>
      <c r="B262" s="2315"/>
      <c r="C262" s="2315"/>
      <c r="D262" s="2315"/>
      <c r="E262" s="2315"/>
      <c r="F262" s="2315"/>
      <c r="G262" s="2315"/>
      <c r="H262" s="2315"/>
      <c r="I262" s="2315"/>
      <c r="J262" s="2315"/>
      <c r="K262" s="2315"/>
      <c r="L262" s="2315"/>
      <c r="M262" s="2315"/>
      <c r="N262" s="2315"/>
      <c r="O262" s="2315"/>
      <c r="P262" s="2315"/>
      <c r="Q262" s="2315"/>
      <c r="R262" s="2315"/>
      <c r="S262" s="2315"/>
      <c r="T262" s="2315"/>
      <c r="U262" s="2315"/>
      <c r="V262" s="2315"/>
      <c r="W262" s="2315"/>
      <c r="X262" s="2315"/>
      <c r="Y262" s="2315"/>
      <c r="Z262" s="2315"/>
      <c r="AA262" s="2315"/>
      <c r="AB262" s="2315"/>
      <c r="AC262" s="2315"/>
      <c r="AD262" s="2315"/>
      <c r="AE262" s="2315"/>
      <c r="AF262" s="2315"/>
      <c r="AG262" s="2315"/>
      <c r="AH262" s="2315"/>
      <c r="AI262" s="2315"/>
      <c r="AJ262" s="2315"/>
      <c r="AK262" s="2315"/>
      <c r="AL262" s="2315"/>
      <c r="AM262" s="2315"/>
      <c r="AN262" s="2315"/>
      <c r="AO262" s="2315"/>
      <c r="AP262" s="2315"/>
      <c r="AQ262" s="2315"/>
    </row>
    <row r="263" spans="1:43">
      <c r="A263" s="2315"/>
      <c r="B263" s="2315"/>
      <c r="C263" s="2315"/>
      <c r="D263" s="2315"/>
      <c r="E263" s="2315"/>
      <c r="F263" s="2315"/>
      <c r="G263" s="2315"/>
      <c r="H263" s="2315"/>
      <c r="I263" s="2315"/>
      <c r="J263" s="2315"/>
      <c r="K263" s="2315"/>
      <c r="L263" s="2315"/>
      <c r="M263" s="2315"/>
      <c r="N263" s="2315"/>
      <c r="O263" s="2315"/>
      <c r="P263" s="2315"/>
      <c r="Q263" s="2315"/>
      <c r="R263" s="2315"/>
      <c r="S263" s="2315"/>
      <c r="T263" s="2315"/>
      <c r="U263" s="2315"/>
      <c r="V263" s="2315"/>
      <c r="W263" s="2315"/>
      <c r="X263" s="2315"/>
      <c r="Y263" s="2315"/>
      <c r="Z263" s="2315"/>
      <c r="AA263" s="2315"/>
      <c r="AB263" s="2315"/>
      <c r="AC263" s="2315"/>
      <c r="AD263" s="2315"/>
      <c r="AE263" s="2315"/>
      <c r="AF263" s="2315"/>
      <c r="AG263" s="2315"/>
      <c r="AH263" s="2315"/>
      <c r="AI263" s="2315"/>
      <c r="AJ263" s="2315"/>
      <c r="AK263" s="2315"/>
      <c r="AL263" s="2315"/>
      <c r="AM263" s="2315"/>
      <c r="AN263" s="2315"/>
      <c r="AO263" s="2315"/>
      <c r="AP263" s="2315"/>
      <c r="AQ263" s="2315"/>
    </row>
    <row r="264" spans="1:43">
      <c r="A264" s="2315"/>
      <c r="B264" s="2315"/>
      <c r="C264" s="2315"/>
      <c r="D264" s="2315"/>
      <c r="E264" s="2315"/>
      <c r="F264" s="2315"/>
      <c r="G264" s="2315"/>
      <c r="H264" s="2315"/>
      <c r="I264" s="2315"/>
      <c r="J264" s="2315"/>
      <c r="K264" s="2315"/>
      <c r="L264" s="2315"/>
      <c r="M264" s="2315"/>
      <c r="N264" s="2315"/>
      <c r="O264" s="2315"/>
      <c r="P264" s="2315"/>
      <c r="Q264" s="2315"/>
      <c r="R264" s="2315"/>
      <c r="S264" s="2315"/>
      <c r="T264" s="2315"/>
      <c r="U264" s="2315"/>
      <c r="V264" s="2315"/>
      <c r="W264" s="2315"/>
      <c r="X264" s="2315"/>
      <c r="Y264" s="2315"/>
      <c r="Z264" s="2315"/>
      <c r="AA264" s="2315"/>
      <c r="AB264" s="2315"/>
      <c r="AC264" s="2315"/>
      <c r="AD264" s="2315"/>
      <c r="AE264" s="2315"/>
      <c r="AF264" s="2315"/>
      <c r="AG264" s="2315"/>
      <c r="AH264" s="2315"/>
      <c r="AI264" s="2315"/>
      <c r="AJ264" s="2315"/>
      <c r="AK264" s="2315"/>
      <c r="AL264" s="2315"/>
      <c r="AM264" s="2315"/>
      <c r="AN264" s="2315"/>
      <c r="AO264" s="2315"/>
      <c r="AP264" s="2315"/>
      <c r="AQ264" s="2315"/>
    </row>
    <row r="265" spans="1:43">
      <c r="A265" s="2315"/>
      <c r="B265" s="2315"/>
      <c r="C265" s="2315"/>
      <c r="D265" s="2315"/>
      <c r="E265" s="2315"/>
      <c r="F265" s="2315"/>
      <c r="G265" s="2315"/>
      <c r="H265" s="2315"/>
      <c r="I265" s="2315"/>
      <c r="J265" s="2315"/>
      <c r="K265" s="2315"/>
      <c r="L265" s="2315"/>
      <c r="M265" s="2315"/>
      <c r="N265" s="2315"/>
      <c r="O265" s="2315"/>
      <c r="P265" s="2315"/>
      <c r="Q265" s="2315"/>
      <c r="R265" s="2315"/>
      <c r="S265" s="2315"/>
      <c r="T265" s="2315"/>
      <c r="U265" s="2315"/>
      <c r="V265" s="2315"/>
      <c r="W265" s="2315"/>
      <c r="X265" s="2315"/>
      <c r="Y265" s="2315"/>
      <c r="Z265" s="2315"/>
      <c r="AA265" s="2315"/>
      <c r="AB265" s="2315"/>
      <c r="AC265" s="2315"/>
      <c r="AD265" s="2315"/>
      <c r="AE265" s="2315"/>
      <c r="AF265" s="2315"/>
      <c r="AG265" s="2315"/>
      <c r="AH265" s="2315"/>
      <c r="AI265" s="2315"/>
      <c r="AJ265" s="2315"/>
      <c r="AK265" s="2315"/>
      <c r="AL265" s="2315"/>
      <c r="AM265" s="2315"/>
      <c r="AN265" s="2315"/>
      <c r="AO265" s="2315"/>
      <c r="AP265" s="2315"/>
      <c r="AQ265" s="2315"/>
    </row>
    <row r="266" spans="1:43">
      <c r="A266" s="2315"/>
      <c r="B266" s="2315"/>
      <c r="C266" s="2315"/>
      <c r="D266" s="2315"/>
      <c r="E266" s="2315"/>
      <c r="F266" s="2315"/>
      <c r="G266" s="2315"/>
      <c r="H266" s="2315"/>
      <c r="I266" s="2315"/>
      <c r="J266" s="2315"/>
      <c r="K266" s="2315"/>
      <c r="L266" s="2315"/>
      <c r="M266" s="2315"/>
      <c r="N266" s="2315"/>
      <c r="O266" s="2315"/>
      <c r="P266" s="2315"/>
      <c r="Q266" s="2315"/>
      <c r="R266" s="2315"/>
      <c r="S266" s="2315"/>
      <c r="T266" s="2315"/>
      <c r="U266" s="2315"/>
      <c r="V266" s="2315"/>
      <c r="W266" s="2315"/>
      <c r="X266" s="2315"/>
      <c r="Y266" s="2315"/>
      <c r="Z266" s="2315"/>
      <c r="AA266" s="2315"/>
      <c r="AB266" s="2315"/>
      <c r="AC266" s="2315"/>
      <c r="AD266" s="2315"/>
      <c r="AE266" s="2315"/>
      <c r="AF266" s="2315"/>
      <c r="AG266" s="2315"/>
      <c r="AH266" s="2315"/>
      <c r="AI266" s="2315"/>
      <c r="AJ266" s="2315"/>
      <c r="AK266" s="2315"/>
      <c r="AL266" s="2315"/>
      <c r="AM266" s="2315"/>
      <c r="AN266" s="2315"/>
      <c r="AO266" s="2315"/>
      <c r="AP266" s="2315"/>
      <c r="AQ266" s="2315"/>
    </row>
    <row r="267" spans="1:43">
      <c r="A267" s="2315"/>
      <c r="B267" s="2315"/>
      <c r="C267" s="2315"/>
      <c r="D267" s="2315"/>
      <c r="E267" s="2315"/>
      <c r="F267" s="2315"/>
      <c r="G267" s="2315"/>
      <c r="H267" s="2315"/>
      <c r="I267" s="2315"/>
      <c r="J267" s="2315"/>
      <c r="K267" s="2315"/>
      <c r="L267" s="2315"/>
      <c r="M267" s="2315"/>
      <c r="N267" s="2315"/>
      <c r="O267" s="2315"/>
      <c r="P267" s="2315"/>
      <c r="Q267" s="2315"/>
      <c r="R267" s="2315"/>
      <c r="S267" s="2315"/>
      <c r="T267" s="2315"/>
      <c r="U267" s="2315"/>
      <c r="V267" s="2315"/>
      <c r="W267" s="2315"/>
      <c r="X267" s="2315"/>
      <c r="Y267" s="2315"/>
      <c r="Z267" s="2315"/>
      <c r="AA267" s="2315"/>
      <c r="AB267" s="2315"/>
      <c r="AC267" s="2315"/>
      <c r="AD267" s="2315"/>
      <c r="AE267" s="2315"/>
      <c r="AF267" s="2315"/>
      <c r="AG267" s="2315"/>
      <c r="AH267" s="2315"/>
      <c r="AI267" s="2315"/>
      <c r="AJ267" s="2315"/>
      <c r="AK267" s="2315"/>
      <c r="AL267" s="2315"/>
      <c r="AM267" s="2315"/>
      <c r="AN267" s="2315"/>
      <c r="AO267" s="2315"/>
      <c r="AP267" s="2315"/>
      <c r="AQ267" s="2315"/>
    </row>
    <row r="268" spans="1:43">
      <c r="A268" s="2315"/>
      <c r="B268" s="2315"/>
      <c r="C268" s="2315"/>
      <c r="D268" s="2315"/>
      <c r="E268" s="2315"/>
      <c r="F268" s="2315"/>
      <c r="G268" s="2315"/>
      <c r="H268" s="2315"/>
      <c r="I268" s="2315"/>
      <c r="J268" s="2315"/>
      <c r="K268" s="2315"/>
      <c r="L268" s="2315"/>
      <c r="M268" s="2315"/>
      <c r="N268" s="2315"/>
      <c r="O268" s="2315"/>
      <c r="P268" s="2315"/>
      <c r="Q268" s="2315"/>
      <c r="R268" s="2315"/>
      <c r="S268" s="2315"/>
      <c r="T268" s="2315"/>
      <c r="U268" s="2315"/>
      <c r="V268" s="2315"/>
      <c r="W268" s="2315"/>
      <c r="X268" s="2315"/>
      <c r="Y268" s="2315"/>
      <c r="Z268" s="2315"/>
      <c r="AA268" s="2315"/>
      <c r="AB268" s="2315"/>
      <c r="AC268" s="2315"/>
      <c r="AD268" s="2315"/>
      <c r="AE268" s="2315"/>
      <c r="AF268" s="2315"/>
      <c r="AG268" s="2315"/>
      <c r="AH268" s="2315"/>
      <c r="AI268" s="2315"/>
      <c r="AJ268" s="2315"/>
      <c r="AK268" s="2315"/>
      <c r="AL268" s="2315"/>
      <c r="AM268" s="2315"/>
      <c r="AN268" s="2315"/>
      <c r="AO268" s="2315"/>
      <c r="AP268" s="2315"/>
      <c r="AQ268" s="2315"/>
    </row>
    <row r="269" spans="1:43">
      <c r="A269" s="2315"/>
      <c r="B269" s="2315"/>
      <c r="C269" s="2315"/>
      <c r="D269" s="2315"/>
      <c r="E269" s="2315"/>
      <c r="F269" s="2315"/>
      <c r="G269" s="2315"/>
      <c r="H269" s="2315"/>
      <c r="I269" s="2315"/>
      <c r="J269" s="2315"/>
      <c r="K269" s="2315"/>
      <c r="L269" s="2315"/>
      <c r="M269" s="2315"/>
      <c r="N269" s="2315"/>
      <c r="O269" s="2315"/>
      <c r="P269" s="2315"/>
      <c r="Q269" s="2315"/>
      <c r="R269" s="2315"/>
      <c r="S269" s="2315"/>
      <c r="T269" s="2315"/>
      <c r="U269" s="2315"/>
      <c r="V269" s="2315"/>
      <c r="W269" s="2315"/>
      <c r="X269" s="2315"/>
      <c r="Y269" s="2315"/>
      <c r="Z269" s="2315"/>
      <c r="AA269" s="2315"/>
      <c r="AB269" s="2315"/>
      <c r="AC269" s="2315"/>
      <c r="AD269" s="2315"/>
      <c r="AE269" s="2315"/>
      <c r="AF269" s="2315"/>
      <c r="AG269" s="2315"/>
      <c r="AH269" s="2315"/>
      <c r="AI269" s="2315"/>
      <c r="AJ269" s="2315"/>
      <c r="AK269" s="2315"/>
      <c r="AL269" s="2315"/>
      <c r="AM269" s="2315"/>
      <c r="AN269" s="2315"/>
      <c r="AO269" s="2315"/>
      <c r="AP269" s="2315"/>
      <c r="AQ269" s="2315"/>
    </row>
    <row r="270" spans="1:43">
      <c r="A270" s="2315"/>
      <c r="B270" s="2315"/>
      <c r="C270" s="2315"/>
      <c r="D270" s="2315"/>
      <c r="E270" s="2315"/>
      <c r="F270" s="2315"/>
      <c r="G270" s="2315"/>
      <c r="H270" s="2315"/>
      <c r="I270" s="2315"/>
      <c r="J270" s="2315"/>
      <c r="K270" s="2315"/>
      <c r="L270" s="2315"/>
      <c r="M270" s="2315"/>
      <c r="N270" s="2315"/>
      <c r="O270" s="2315"/>
      <c r="P270" s="2315"/>
      <c r="Q270" s="2315"/>
      <c r="R270" s="2315"/>
      <c r="S270" s="2315"/>
      <c r="T270" s="2315"/>
      <c r="U270" s="2315"/>
      <c r="V270" s="2315"/>
      <c r="W270" s="2315"/>
      <c r="X270" s="2315"/>
      <c r="Y270" s="2315"/>
      <c r="Z270" s="2315"/>
      <c r="AA270" s="2315"/>
      <c r="AB270" s="2315"/>
      <c r="AC270" s="2315"/>
      <c r="AD270" s="2315"/>
      <c r="AE270" s="2315"/>
      <c r="AF270" s="2315"/>
      <c r="AG270" s="2315"/>
      <c r="AH270" s="2315"/>
      <c r="AI270" s="2315"/>
      <c r="AJ270" s="2315"/>
      <c r="AK270" s="2315"/>
      <c r="AL270" s="2315"/>
      <c r="AM270" s="2315"/>
      <c r="AN270" s="2315"/>
      <c r="AO270" s="2315"/>
      <c r="AP270" s="2315"/>
      <c r="AQ270" s="2315"/>
    </row>
    <row r="271" spans="1:43">
      <c r="A271" s="2315"/>
      <c r="B271" s="2315"/>
      <c r="C271" s="2315"/>
      <c r="D271" s="2315"/>
      <c r="E271" s="2315"/>
      <c r="F271" s="2315"/>
      <c r="G271" s="2315"/>
      <c r="H271" s="2315"/>
      <c r="I271" s="2315"/>
      <c r="J271" s="2315"/>
      <c r="K271" s="2315"/>
      <c r="L271" s="2315"/>
      <c r="M271" s="2315"/>
      <c r="N271" s="2315"/>
      <c r="O271" s="2315"/>
      <c r="P271" s="2315"/>
      <c r="Q271" s="2315"/>
      <c r="R271" s="2315"/>
      <c r="S271" s="2315"/>
      <c r="T271" s="2315"/>
      <c r="U271" s="2315"/>
      <c r="V271" s="2315"/>
      <c r="W271" s="2315"/>
      <c r="X271" s="2315"/>
      <c r="Y271" s="2315"/>
      <c r="Z271" s="2315"/>
      <c r="AA271" s="2315"/>
      <c r="AB271" s="2315"/>
      <c r="AC271" s="2315"/>
      <c r="AD271" s="2315"/>
      <c r="AE271" s="2315"/>
      <c r="AF271" s="2315"/>
      <c r="AG271" s="2315"/>
      <c r="AH271" s="2315"/>
      <c r="AI271" s="2315"/>
      <c r="AJ271" s="2315"/>
      <c r="AK271" s="2315"/>
      <c r="AL271" s="2315"/>
      <c r="AM271" s="2315"/>
      <c r="AN271" s="2315"/>
      <c r="AO271" s="2315"/>
      <c r="AP271" s="2315"/>
      <c r="AQ271" s="2315"/>
    </row>
    <row r="272" spans="1:43">
      <c r="A272" s="2315"/>
      <c r="B272" s="2315"/>
      <c r="C272" s="2315"/>
      <c r="D272" s="2315"/>
      <c r="E272" s="2315"/>
      <c r="F272" s="2315"/>
      <c r="G272" s="2315"/>
      <c r="H272" s="2315"/>
      <c r="I272" s="2315"/>
      <c r="J272" s="2315"/>
      <c r="K272" s="2315"/>
      <c r="L272" s="2315"/>
      <c r="M272" s="2315"/>
      <c r="N272" s="2315"/>
      <c r="O272" s="2315"/>
      <c r="P272" s="2315"/>
      <c r="Q272" s="2315"/>
      <c r="R272" s="2315"/>
      <c r="S272" s="2315"/>
      <c r="T272" s="2315"/>
      <c r="U272" s="2315"/>
      <c r="V272" s="2315"/>
      <c r="W272" s="2315"/>
      <c r="X272" s="2315"/>
      <c r="Y272" s="2315"/>
      <c r="Z272" s="2315"/>
      <c r="AA272" s="2315"/>
      <c r="AB272" s="2315"/>
      <c r="AC272" s="2315"/>
      <c r="AD272" s="2315"/>
      <c r="AE272" s="2315"/>
      <c r="AF272" s="2315"/>
      <c r="AG272" s="2315"/>
      <c r="AH272" s="2315"/>
      <c r="AI272" s="2315"/>
      <c r="AJ272" s="2315"/>
      <c r="AK272" s="2315"/>
      <c r="AL272" s="2315"/>
      <c r="AM272" s="2315"/>
      <c r="AN272" s="2315"/>
      <c r="AO272" s="2315"/>
      <c r="AP272" s="2315"/>
      <c r="AQ272" s="2315"/>
    </row>
    <row r="273" spans="1:43">
      <c r="A273" s="2315"/>
      <c r="B273" s="2315"/>
      <c r="C273" s="2315"/>
      <c r="D273" s="2315"/>
      <c r="E273" s="2315"/>
      <c r="F273" s="2315"/>
      <c r="G273" s="2315"/>
      <c r="H273" s="2315"/>
      <c r="I273" s="2315"/>
      <c r="J273" s="2315"/>
      <c r="K273" s="2315"/>
      <c r="L273" s="2315"/>
      <c r="M273" s="2315"/>
      <c r="N273" s="2315"/>
      <c r="O273" s="2315"/>
      <c r="P273" s="2315"/>
      <c r="Q273" s="2315"/>
      <c r="R273" s="2315"/>
      <c r="S273" s="2315"/>
      <c r="T273" s="2315"/>
      <c r="U273" s="2315"/>
      <c r="V273" s="2315"/>
      <c r="W273" s="2315"/>
      <c r="X273" s="2315"/>
      <c r="Y273" s="2315"/>
      <c r="Z273" s="2315"/>
      <c r="AA273" s="2315"/>
      <c r="AB273" s="2315"/>
      <c r="AC273" s="2315"/>
      <c r="AD273" s="2315"/>
      <c r="AE273" s="2315"/>
      <c r="AF273" s="2315"/>
      <c r="AG273" s="2315"/>
      <c r="AH273" s="2315"/>
      <c r="AI273" s="2315"/>
      <c r="AJ273" s="2315"/>
      <c r="AK273" s="2315"/>
      <c r="AL273" s="2315"/>
      <c r="AM273" s="2315"/>
      <c r="AN273" s="2315"/>
      <c r="AO273" s="2315"/>
      <c r="AP273" s="2315"/>
      <c r="AQ273" s="2315"/>
    </row>
    <row r="274" spans="1:43">
      <c r="A274" s="2315"/>
      <c r="B274" s="2315"/>
      <c r="C274" s="2315"/>
      <c r="D274" s="2315"/>
      <c r="E274" s="2315"/>
      <c r="F274" s="2315"/>
      <c r="G274" s="2315"/>
      <c r="H274" s="2315"/>
      <c r="I274" s="2315"/>
      <c r="J274" s="2315"/>
      <c r="K274" s="2315"/>
      <c r="L274" s="2315"/>
      <c r="M274" s="2315"/>
      <c r="N274" s="2315"/>
      <c r="O274" s="2315"/>
      <c r="P274" s="2315"/>
      <c r="Q274" s="2315"/>
      <c r="R274" s="2315"/>
      <c r="S274" s="2315"/>
      <c r="T274" s="2315"/>
      <c r="U274" s="2315"/>
      <c r="V274" s="2315"/>
      <c r="W274" s="2315"/>
      <c r="X274" s="2315"/>
      <c r="Y274" s="2315"/>
      <c r="Z274" s="2315"/>
      <c r="AA274" s="2315"/>
      <c r="AB274" s="2315"/>
      <c r="AC274" s="2315"/>
      <c r="AD274" s="2315"/>
      <c r="AE274" s="2315"/>
      <c r="AF274" s="2315"/>
      <c r="AG274" s="2315"/>
      <c r="AH274" s="2315"/>
      <c r="AI274" s="2315"/>
      <c r="AJ274" s="2315"/>
      <c r="AK274" s="2315"/>
      <c r="AL274" s="2315"/>
      <c r="AM274" s="2315"/>
      <c r="AN274" s="2315"/>
      <c r="AO274" s="2315"/>
      <c r="AP274" s="2315"/>
      <c r="AQ274" s="2315"/>
    </row>
    <row r="275" spans="1:43">
      <c r="A275" s="2315"/>
      <c r="B275" s="2315"/>
      <c r="C275" s="2315"/>
      <c r="D275" s="2315"/>
      <c r="E275" s="2315"/>
      <c r="F275" s="2315"/>
      <c r="G275" s="2315"/>
      <c r="H275" s="2315"/>
      <c r="I275" s="2315"/>
      <c r="J275" s="2315"/>
      <c r="K275" s="2315"/>
      <c r="L275" s="2315"/>
      <c r="M275" s="2315"/>
      <c r="N275" s="2315"/>
      <c r="O275" s="2315"/>
      <c r="P275" s="2315"/>
      <c r="Q275" s="2315"/>
      <c r="R275" s="2315"/>
      <c r="S275" s="2315"/>
      <c r="T275" s="2315"/>
      <c r="U275" s="2315"/>
      <c r="V275" s="2315"/>
      <c r="W275" s="2315"/>
      <c r="X275" s="2315"/>
      <c r="Y275" s="2315"/>
      <c r="Z275" s="2315"/>
      <c r="AA275" s="2315"/>
      <c r="AB275" s="2315"/>
      <c r="AC275" s="2315"/>
      <c r="AD275" s="2315"/>
      <c r="AE275" s="2315"/>
      <c r="AF275" s="2315"/>
      <c r="AG275" s="2315"/>
      <c r="AH275" s="2315"/>
      <c r="AI275" s="2315"/>
      <c r="AJ275" s="2315"/>
      <c r="AK275" s="2315"/>
      <c r="AL275" s="2315"/>
      <c r="AM275" s="2315"/>
      <c r="AN275" s="2315"/>
      <c r="AO275" s="2315"/>
      <c r="AP275" s="2315"/>
      <c r="AQ275" s="2315"/>
    </row>
    <row r="276" spans="1:43">
      <c r="A276" s="2315"/>
      <c r="B276" s="2315"/>
      <c r="C276" s="2315"/>
      <c r="D276" s="2315"/>
      <c r="E276" s="2315"/>
      <c r="F276" s="2315"/>
      <c r="G276" s="2315"/>
      <c r="H276" s="2315"/>
      <c r="I276" s="2315"/>
      <c r="J276" s="2315"/>
      <c r="K276" s="2315"/>
      <c r="L276" s="2315"/>
      <c r="M276" s="2315"/>
      <c r="N276" s="2315"/>
      <c r="O276" s="2315"/>
      <c r="P276" s="2315"/>
      <c r="Q276" s="2315"/>
      <c r="R276" s="2315"/>
      <c r="S276" s="2315"/>
      <c r="T276" s="2315"/>
      <c r="U276" s="2315"/>
      <c r="V276" s="2315"/>
      <c r="W276" s="2315"/>
      <c r="X276" s="2315"/>
      <c r="Y276" s="2315"/>
      <c r="Z276" s="2315"/>
      <c r="AA276" s="2315"/>
      <c r="AB276" s="2315"/>
      <c r="AC276" s="2315"/>
      <c r="AD276" s="2315"/>
      <c r="AE276" s="2315"/>
      <c r="AF276" s="2315"/>
      <c r="AG276" s="2315"/>
      <c r="AH276" s="2315"/>
      <c r="AI276" s="2315"/>
      <c r="AJ276" s="2315"/>
      <c r="AK276" s="2315"/>
      <c r="AL276" s="2315"/>
      <c r="AM276" s="2315"/>
      <c r="AN276" s="2315"/>
      <c r="AO276" s="2315"/>
      <c r="AP276" s="2315"/>
      <c r="AQ276" s="2315"/>
    </row>
    <row r="277" spans="1:43">
      <c r="A277" s="2315"/>
      <c r="B277" s="2315"/>
      <c r="C277" s="2315"/>
      <c r="D277" s="2315"/>
      <c r="E277" s="2315"/>
      <c r="F277" s="2315"/>
      <c r="G277" s="2315"/>
      <c r="H277" s="2315"/>
      <c r="I277" s="2315"/>
      <c r="J277" s="2315"/>
      <c r="K277" s="2315"/>
      <c r="L277" s="2315"/>
      <c r="M277" s="2315"/>
      <c r="N277" s="2315"/>
      <c r="O277" s="2315"/>
      <c r="P277" s="2315"/>
      <c r="Q277" s="2315"/>
      <c r="R277" s="2315"/>
      <c r="S277" s="2315"/>
      <c r="T277" s="2315"/>
      <c r="U277" s="2315"/>
      <c r="V277" s="2315"/>
      <c r="W277" s="2315"/>
      <c r="X277" s="2315"/>
      <c r="Y277" s="2315"/>
      <c r="Z277" s="2315"/>
      <c r="AA277" s="2315"/>
      <c r="AB277" s="2315"/>
      <c r="AC277" s="2315"/>
      <c r="AD277" s="2315"/>
      <c r="AE277" s="2315"/>
      <c r="AF277" s="2315"/>
      <c r="AG277" s="2315"/>
      <c r="AH277" s="2315"/>
      <c r="AI277" s="2315"/>
      <c r="AJ277" s="2315"/>
      <c r="AK277" s="2315"/>
      <c r="AL277" s="2315"/>
      <c r="AM277" s="2315"/>
      <c r="AN277" s="2315"/>
      <c r="AO277" s="2315"/>
      <c r="AP277" s="2315"/>
      <c r="AQ277" s="2315"/>
    </row>
    <row r="278" spans="1:43">
      <c r="A278" s="2315"/>
      <c r="B278" s="2315"/>
      <c r="C278" s="2315"/>
      <c r="D278" s="2315"/>
      <c r="E278" s="2315"/>
      <c r="F278" s="2315"/>
      <c r="G278" s="2315"/>
      <c r="H278" s="2315"/>
      <c r="I278" s="2315"/>
      <c r="J278" s="2315"/>
      <c r="K278" s="2315"/>
      <c r="L278" s="2315"/>
      <c r="M278" s="2315"/>
      <c r="N278" s="2315"/>
      <c r="O278" s="2315"/>
      <c r="P278" s="2315"/>
      <c r="Q278" s="2315"/>
      <c r="R278" s="2315"/>
      <c r="S278" s="2315"/>
      <c r="T278" s="2315"/>
      <c r="U278" s="2315"/>
      <c r="V278" s="2315"/>
      <c r="W278" s="2315"/>
      <c r="X278" s="2315"/>
      <c r="Y278" s="2315"/>
      <c r="Z278" s="2315"/>
      <c r="AA278" s="2315"/>
      <c r="AB278" s="2315"/>
      <c r="AC278" s="2315"/>
      <c r="AD278" s="2315"/>
      <c r="AE278" s="2315"/>
      <c r="AF278" s="2315"/>
      <c r="AG278" s="2315"/>
      <c r="AH278" s="2315"/>
      <c r="AI278" s="2315"/>
      <c r="AJ278" s="2315"/>
      <c r="AK278" s="2315"/>
      <c r="AL278" s="2315"/>
      <c r="AM278" s="2315"/>
      <c r="AN278" s="2315"/>
      <c r="AO278" s="2315"/>
      <c r="AP278" s="2315"/>
      <c r="AQ278" s="2315"/>
    </row>
    <row r="279" spans="1:43">
      <c r="A279" s="2315"/>
      <c r="B279" s="2315"/>
      <c r="C279" s="2315"/>
      <c r="D279" s="2315"/>
      <c r="E279" s="2315"/>
      <c r="F279" s="2315"/>
      <c r="G279" s="2315"/>
      <c r="H279" s="2315"/>
      <c r="I279" s="2315"/>
      <c r="J279" s="2315"/>
      <c r="K279" s="2315"/>
      <c r="L279" s="2315"/>
      <c r="M279" s="2315"/>
      <c r="N279" s="2315"/>
      <c r="O279" s="2315"/>
      <c r="P279" s="2315"/>
      <c r="Q279" s="2315"/>
      <c r="R279" s="2315"/>
      <c r="S279" s="2315"/>
      <c r="T279" s="2315"/>
      <c r="U279" s="2315"/>
      <c r="V279" s="2315"/>
      <c r="W279" s="2315"/>
      <c r="X279" s="2315"/>
      <c r="Y279" s="2315"/>
      <c r="Z279" s="2315"/>
      <c r="AA279" s="2315"/>
      <c r="AB279" s="2315"/>
      <c r="AC279" s="2315"/>
      <c r="AD279" s="2315"/>
      <c r="AE279" s="2315"/>
      <c r="AF279" s="2315"/>
      <c r="AG279" s="2315"/>
      <c r="AH279" s="2315"/>
      <c r="AI279" s="2315"/>
      <c r="AJ279" s="2315"/>
      <c r="AK279" s="2315"/>
      <c r="AL279" s="2315"/>
      <c r="AM279" s="2315"/>
      <c r="AN279" s="2315"/>
      <c r="AO279" s="2315"/>
      <c r="AP279" s="2315"/>
      <c r="AQ279" s="2315"/>
    </row>
    <row r="280" spans="1:43">
      <c r="A280" s="2315"/>
      <c r="B280" s="2315"/>
      <c r="C280" s="2315"/>
      <c r="D280" s="2315"/>
      <c r="E280" s="2315"/>
      <c r="F280" s="2315"/>
      <c r="G280" s="2315"/>
      <c r="H280" s="2315"/>
      <c r="I280" s="2315"/>
      <c r="J280" s="2315"/>
      <c r="K280" s="2315"/>
      <c r="L280" s="2315"/>
      <c r="M280" s="2315"/>
      <c r="N280" s="2315"/>
      <c r="O280" s="2315"/>
      <c r="P280" s="2315"/>
      <c r="Q280" s="2315"/>
      <c r="R280" s="2315"/>
      <c r="S280" s="2315"/>
      <c r="T280" s="2315"/>
      <c r="U280" s="2315"/>
      <c r="V280" s="2315"/>
      <c r="W280" s="2315"/>
      <c r="X280" s="2315"/>
      <c r="Y280" s="2315"/>
      <c r="Z280" s="2315"/>
      <c r="AA280" s="2315"/>
      <c r="AB280" s="2315"/>
      <c r="AC280" s="2315"/>
      <c r="AD280" s="2315"/>
      <c r="AE280" s="2315"/>
      <c r="AF280" s="2315"/>
      <c r="AG280" s="2315"/>
      <c r="AH280" s="2315"/>
      <c r="AI280" s="2315"/>
      <c r="AJ280" s="2315"/>
      <c r="AK280" s="2315"/>
      <c r="AL280" s="2315"/>
      <c r="AM280" s="2315"/>
      <c r="AN280" s="2315"/>
      <c r="AO280" s="2315"/>
      <c r="AP280" s="2315"/>
      <c r="AQ280" s="2315"/>
    </row>
    <row r="281" spans="1:43">
      <c r="A281" s="2315"/>
      <c r="B281" s="2315"/>
      <c r="C281" s="2315"/>
      <c r="D281" s="2315"/>
      <c r="E281" s="2315"/>
      <c r="F281" s="2315"/>
      <c r="G281" s="2315"/>
      <c r="H281" s="2315"/>
      <c r="I281" s="2315"/>
      <c r="J281" s="2315"/>
      <c r="K281" s="2315"/>
      <c r="L281" s="2315"/>
      <c r="M281" s="2315"/>
      <c r="N281" s="2315"/>
      <c r="O281" s="2315"/>
      <c r="P281" s="2315"/>
      <c r="Q281" s="2315"/>
      <c r="R281" s="2315"/>
      <c r="S281" s="2315"/>
      <c r="T281" s="2315"/>
      <c r="U281" s="2315"/>
      <c r="V281" s="2315"/>
      <c r="W281" s="2315"/>
      <c r="X281" s="2315"/>
      <c r="Y281" s="2315"/>
      <c r="Z281" s="2315"/>
      <c r="AA281" s="2315"/>
      <c r="AB281" s="2315"/>
      <c r="AC281" s="2315"/>
      <c r="AD281" s="2315"/>
      <c r="AE281" s="2315"/>
      <c r="AF281" s="2315"/>
      <c r="AG281" s="2315"/>
      <c r="AH281" s="2315"/>
      <c r="AI281" s="2315"/>
      <c r="AJ281" s="2315"/>
      <c r="AK281" s="2315"/>
      <c r="AL281" s="2315"/>
      <c r="AM281" s="2315"/>
      <c r="AN281" s="2315"/>
      <c r="AO281" s="2315"/>
      <c r="AP281" s="2315"/>
      <c r="AQ281" s="2315"/>
    </row>
    <row r="282" spans="1:43">
      <c r="A282" s="2315"/>
      <c r="B282" s="2315"/>
      <c r="C282" s="2315"/>
      <c r="D282" s="2315"/>
      <c r="E282" s="2315"/>
      <c r="F282" s="2315"/>
      <c r="G282" s="2315"/>
      <c r="H282" s="2315"/>
      <c r="I282" s="2315"/>
      <c r="J282" s="2315"/>
      <c r="K282" s="2315"/>
      <c r="L282" s="2315"/>
      <c r="M282" s="2315"/>
      <c r="N282" s="2315"/>
      <c r="O282" s="2315"/>
      <c r="P282" s="2315"/>
      <c r="Q282" s="2315"/>
      <c r="R282" s="2315"/>
      <c r="S282" s="2315"/>
      <c r="T282" s="2315"/>
      <c r="U282" s="2315"/>
      <c r="V282" s="2315"/>
      <c r="W282" s="2315"/>
      <c r="X282" s="2315"/>
      <c r="Y282" s="2315"/>
      <c r="Z282" s="2315"/>
      <c r="AA282" s="2315"/>
      <c r="AB282" s="2315"/>
      <c r="AC282" s="2315"/>
      <c r="AD282" s="2315"/>
      <c r="AE282" s="2315"/>
      <c r="AF282" s="2315"/>
      <c r="AG282" s="2315"/>
      <c r="AH282" s="2315"/>
      <c r="AI282" s="2315"/>
      <c r="AJ282" s="2315"/>
      <c r="AK282" s="2315"/>
      <c r="AL282" s="2315"/>
      <c r="AM282" s="2315"/>
      <c r="AN282" s="2315"/>
      <c r="AO282" s="2315"/>
      <c r="AP282" s="2315"/>
      <c r="AQ282" s="2315"/>
    </row>
    <row r="283" spans="1:43">
      <c r="A283" s="2315"/>
      <c r="B283" s="2315"/>
      <c r="C283" s="2315"/>
      <c r="D283" s="2315"/>
      <c r="E283" s="2315"/>
      <c r="F283" s="2315"/>
      <c r="G283" s="2315"/>
      <c r="H283" s="2315"/>
      <c r="I283" s="2315"/>
      <c r="J283" s="2315"/>
      <c r="K283" s="2315"/>
      <c r="L283" s="2315"/>
      <c r="M283" s="2315"/>
      <c r="N283" s="2315"/>
      <c r="O283" s="2315"/>
      <c r="P283" s="2315"/>
      <c r="Q283" s="2315"/>
      <c r="R283" s="2315"/>
      <c r="S283" s="2315"/>
      <c r="T283" s="2315"/>
      <c r="U283" s="2315"/>
      <c r="V283" s="2315"/>
      <c r="W283" s="2315"/>
      <c r="X283" s="2315"/>
      <c r="Y283" s="2315"/>
      <c r="Z283" s="2315"/>
      <c r="AA283" s="2315"/>
      <c r="AB283" s="2315"/>
      <c r="AC283" s="2315"/>
      <c r="AD283" s="2315"/>
      <c r="AE283" s="2315"/>
      <c r="AF283" s="2315"/>
      <c r="AG283" s="2315"/>
      <c r="AH283" s="2315"/>
      <c r="AI283" s="2315"/>
      <c r="AJ283" s="2315"/>
      <c r="AK283" s="2315"/>
      <c r="AL283" s="2315"/>
      <c r="AM283" s="2315"/>
      <c r="AN283" s="2315"/>
      <c r="AO283" s="2315"/>
      <c r="AP283" s="2315"/>
      <c r="AQ283" s="2315"/>
    </row>
    <row r="284" spans="1:43">
      <c r="A284" s="2315"/>
      <c r="B284" s="2315"/>
      <c r="C284" s="2315"/>
      <c r="D284" s="2315"/>
      <c r="E284" s="2315"/>
      <c r="F284" s="2315"/>
      <c r="G284" s="2315"/>
      <c r="H284" s="2315"/>
      <c r="I284" s="2315"/>
      <c r="J284" s="2315"/>
      <c r="K284" s="2315"/>
      <c r="L284" s="2315"/>
      <c r="M284" s="2315"/>
      <c r="N284" s="2315"/>
      <c r="O284" s="2315"/>
      <c r="P284" s="2315"/>
      <c r="Q284" s="2315"/>
      <c r="R284" s="2315"/>
      <c r="S284" s="2315"/>
      <c r="T284" s="2315"/>
      <c r="U284" s="2315"/>
      <c r="V284" s="2315"/>
      <c r="W284" s="2315"/>
      <c r="X284" s="2315"/>
      <c r="Y284" s="2315"/>
      <c r="Z284" s="2315"/>
      <c r="AA284" s="2315"/>
      <c r="AB284" s="2315"/>
      <c r="AC284" s="2315"/>
      <c r="AD284" s="2315"/>
      <c r="AE284" s="2315"/>
      <c r="AF284" s="2315"/>
      <c r="AG284" s="2315"/>
      <c r="AH284" s="2315"/>
      <c r="AI284" s="2315"/>
      <c r="AJ284" s="2315"/>
      <c r="AK284" s="2315"/>
      <c r="AL284" s="2315"/>
      <c r="AM284" s="2315"/>
      <c r="AN284" s="2315"/>
      <c r="AO284" s="2315"/>
      <c r="AP284" s="2315"/>
      <c r="AQ284" s="2315"/>
    </row>
    <row r="285" spans="1:43">
      <c r="A285" s="2315"/>
      <c r="B285" s="2315"/>
      <c r="C285" s="2315"/>
      <c r="D285" s="2315"/>
      <c r="E285" s="2315"/>
      <c r="F285" s="2315"/>
      <c r="G285" s="2315"/>
      <c r="H285" s="2315"/>
      <c r="I285" s="2315"/>
      <c r="J285" s="2315"/>
      <c r="K285" s="2315"/>
      <c r="L285" s="2315"/>
      <c r="M285" s="2315"/>
      <c r="N285" s="2315"/>
      <c r="O285" s="2315"/>
      <c r="P285" s="2315"/>
      <c r="Q285" s="2315"/>
      <c r="R285" s="2315"/>
      <c r="S285" s="2315"/>
      <c r="T285" s="2315"/>
      <c r="U285" s="2315"/>
      <c r="V285" s="2315"/>
      <c r="W285" s="2315"/>
      <c r="X285" s="2315"/>
      <c r="Y285" s="2315"/>
      <c r="Z285" s="2315"/>
      <c r="AA285" s="2315"/>
      <c r="AB285" s="2315"/>
      <c r="AC285" s="2315"/>
      <c r="AD285" s="2315"/>
      <c r="AE285" s="2315"/>
      <c r="AF285" s="2315"/>
      <c r="AG285" s="2315"/>
      <c r="AH285" s="2315"/>
      <c r="AI285" s="2315"/>
      <c r="AJ285" s="2315"/>
      <c r="AK285" s="2315"/>
      <c r="AL285" s="2315"/>
      <c r="AM285" s="2315"/>
      <c r="AN285" s="2315"/>
      <c r="AO285" s="2315"/>
      <c r="AP285" s="2315"/>
      <c r="AQ285" s="2315"/>
    </row>
    <row r="286" spans="1:43">
      <c r="A286" s="2315"/>
      <c r="B286" s="2315"/>
      <c r="C286" s="2315"/>
      <c r="D286" s="2315"/>
      <c r="E286" s="2315"/>
      <c r="F286" s="2315"/>
      <c r="G286" s="2315"/>
      <c r="H286" s="2315"/>
      <c r="I286" s="2315"/>
      <c r="J286" s="2315"/>
      <c r="K286" s="2315"/>
      <c r="L286" s="2315"/>
      <c r="M286" s="2315"/>
      <c r="N286" s="2315"/>
      <c r="O286" s="2315"/>
      <c r="P286" s="2315"/>
      <c r="Q286" s="2315"/>
      <c r="R286" s="2315"/>
      <c r="S286" s="2315"/>
      <c r="T286" s="2315"/>
      <c r="U286" s="2315"/>
      <c r="V286" s="2315"/>
      <c r="W286" s="2315"/>
      <c r="X286" s="2315"/>
      <c r="Y286" s="2315"/>
      <c r="Z286" s="2315"/>
      <c r="AA286" s="2315"/>
      <c r="AB286" s="2315"/>
      <c r="AC286" s="2315"/>
      <c r="AD286" s="2315"/>
      <c r="AE286" s="2315"/>
      <c r="AF286" s="2315"/>
      <c r="AG286" s="2315"/>
      <c r="AH286" s="2315"/>
      <c r="AI286" s="2315"/>
      <c r="AJ286" s="2315"/>
      <c r="AK286" s="2315"/>
      <c r="AL286" s="2315"/>
      <c r="AM286" s="2315"/>
      <c r="AN286" s="2315"/>
      <c r="AO286" s="2315"/>
      <c r="AP286" s="2315"/>
      <c r="AQ286" s="2315"/>
    </row>
    <row r="287" spans="1:43">
      <c r="A287" s="2315"/>
      <c r="B287" s="2315"/>
      <c r="C287" s="2315"/>
      <c r="D287" s="2315"/>
      <c r="E287" s="2315"/>
      <c r="F287" s="2315"/>
      <c r="G287" s="2315"/>
      <c r="H287" s="2315"/>
      <c r="I287" s="2315"/>
      <c r="J287" s="2315"/>
      <c r="K287" s="2315"/>
      <c r="L287" s="2315"/>
      <c r="M287" s="2315"/>
      <c r="N287" s="2315"/>
      <c r="O287" s="2315"/>
      <c r="P287" s="2315"/>
      <c r="Q287" s="2315"/>
      <c r="R287" s="2315"/>
      <c r="S287" s="2315"/>
      <c r="T287" s="2315"/>
      <c r="U287" s="2315"/>
      <c r="V287" s="2315"/>
      <c r="W287" s="2315"/>
      <c r="X287" s="2315"/>
      <c r="Y287" s="2315"/>
      <c r="Z287" s="2315"/>
      <c r="AA287" s="2315"/>
      <c r="AB287" s="2315"/>
      <c r="AC287" s="2315"/>
      <c r="AD287" s="2315"/>
      <c r="AE287" s="2315"/>
      <c r="AF287" s="2315"/>
      <c r="AG287" s="2315"/>
      <c r="AH287" s="2315"/>
      <c r="AI287" s="2315"/>
      <c r="AJ287" s="2315"/>
      <c r="AK287" s="2315"/>
      <c r="AL287" s="2315"/>
      <c r="AM287" s="2315"/>
      <c r="AN287" s="2315"/>
      <c r="AO287" s="2315"/>
      <c r="AP287" s="2315"/>
      <c r="AQ287" s="2315"/>
    </row>
    <row r="288" spans="1:43">
      <c r="A288" s="2315"/>
      <c r="B288" s="2315"/>
      <c r="C288" s="2315"/>
      <c r="D288" s="2315"/>
      <c r="E288" s="2315"/>
      <c r="F288" s="2315"/>
      <c r="G288" s="2315"/>
      <c r="H288" s="2315"/>
      <c r="I288" s="2315"/>
      <c r="J288" s="2315"/>
      <c r="K288" s="2315"/>
      <c r="L288" s="2315"/>
      <c r="M288" s="2315"/>
      <c r="N288" s="2315"/>
      <c r="O288" s="2315"/>
      <c r="P288" s="2315"/>
      <c r="Q288" s="2315"/>
      <c r="R288" s="2315"/>
      <c r="S288" s="2315"/>
      <c r="T288" s="2315"/>
      <c r="U288" s="2315"/>
      <c r="V288" s="2315"/>
      <c r="W288" s="2315"/>
      <c r="X288" s="2315"/>
      <c r="Y288" s="2315"/>
      <c r="Z288" s="2315"/>
      <c r="AA288" s="2315"/>
      <c r="AB288" s="2315"/>
      <c r="AC288" s="2315"/>
      <c r="AD288" s="2315"/>
      <c r="AE288" s="2315"/>
      <c r="AF288" s="2315"/>
      <c r="AG288" s="2315"/>
      <c r="AH288" s="2315"/>
      <c r="AI288" s="2315"/>
      <c r="AJ288" s="2315"/>
      <c r="AK288" s="2315"/>
      <c r="AL288" s="2315"/>
      <c r="AM288" s="2315"/>
      <c r="AN288" s="2315"/>
      <c r="AO288" s="2315"/>
      <c r="AP288" s="2315"/>
      <c r="AQ288" s="2315"/>
    </row>
    <row r="289" spans="1:43">
      <c r="A289" s="2315"/>
      <c r="B289" s="2315"/>
      <c r="C289" s="2315"/>
      <c r="D289" s="2315"/>
      <c r="E289" s="2315"/>
      <c r="F289" s="2315"/>
      <c r="G289" s="2315"/>
      <c r="H289" s="2315"/>
      <c r="I289" s="2315"/>
      <c r="J289" s="2315"/>
      <c r="K289" s="2315"/>
      <c r="L289" s="2315"/>
      <c r="M289" s="2315"/>
      <c r="N289" s="2315"/>
      <c r="O289" s="2315"/>
      <c r="P289" s="2315"/>
      <c r="Q289" s="2315"/>
      <c r="R289" s="2315"/>
      <c r="S289" s="2315"/>
      <c r="T289" s="2315"/>
      <c r="U289" s="2315"/>
      <c r="V289" s="2315"/>
      <c r="W289" s="2315"/>
      <c r="X289" s="2315"/>
      <c r="Y289" s="2315"/>
      <c r="Z289" s="2315"/>
      <c r="AA289" s="2315"/>
      <c r="AB289" s="2315"/>
      <c r="AC289" s="2315"/>
      <c r="AD289" s="2315"/>
      <c r="AE289" s="2315"/>
      <c r="AF289" s="2315"/>
      <c r="AG289" s="2315"/>
      <c r="AH289" s="2315"/>
      <c r="AI289" s="2315"/>
      <c r="AJ289" s="2315"/>
      <c r="AK289" s="2315"/>
      <c r="AL289" s="2315"/>
      <c r="AM289" s="2315"/>
      <c r="AN289" s="2315"/>
      <c r="AO289" s="2315"/>
      <c r="AP289" s="2315"/>
      <c r="AQ289" s="2315"/>
    </row>
    <row r="290" spans="1:43">
      <c r="A290" s="2315"/>
      <c r="B290" s="2315"/>
      <c r="C290" s="2315"/>
      <c r="D290" s="2315"/>
      <c r="E290" s="2315"/>
      <c r="F290" s="2315"/>
      <c r="G290" s="2315"/>
      <c r="H290" s="2315"/>
      <c r="I290" s="2315"/>
      <c r="J290" s="2315"/>
      <c r="K290" s="2315"/>
      <c r="L290" s="2315"/>
      <c r="M290" s="2315"/>
      <c r="N290" s="2315"/>
      <c r="O290" s="2315"/>
      <c r="P290" s="2315"/>
      <c r="Q290" s="2315"/>
      <c r="R290" s="2315"/>
      <c r="S290" s="2315"/>
      <c r="T290" s="2315"/>
      <c r="U290" s="2315"/>
      <c r="V290" s="2315"/>
      <c r="W290" s="2315"/>
      <c r="X290" s="2315"/>
      <c r="Y290" s="2315"/>
      <c r="Z290" s="2315"/>
      <c r="AA290" s="2315"/>
      <c r="AB290" s="2315"/>
      <c r="AC290" s="2315"/>
      <c r="AD290" s="2315"/>
      <c r="AE290" s="2315"/>
      <c r="AF290" s="2315"/>
      <c r="AG290" s="2315"/>
      <c r="AH290" s="2315"/>
      <c r="AI290" s="2315"/>
      <c r="AJ290" s="2315"/>
      <c r="AK290" s="2315"/>
      <c r="AL290" s="2315"/>
      <c r="AM290" s="2315"/>
      <c r="AN290" s="2315"/>
      <c r="AO290" s="2315"/>
      <c r="AP290" s="2315"/>
      <c r="AQ290" s="2315"/>
    </row>
    <row r="291" spans="1:43">
      <c r="A291" s="2315"/>
      <c r="B291" s="2315"/>
      <c r="C291" s="2315"/>
      <c r="D291" s="2315"/>
      <c r="E291" s="2315"/>
      <c r="F291" s="2315"/>
      <c r="G291" s="2315"/>
      <c r="H291" s="2315"/>
      <c r="I291" s="2315"/>
      <c r="J291" s="2315"/>
      <c r="K291" s="2315"/>
      <c r="L291" s="2315"/>
      <c r="M291" s="2315"/>
      <c r="N291" s="2315"/>
      <c r="O291" s="2315"/>
      <c r="P291" s="2315"/>
      <c r="Q291" s="2315"/>
      <c r="R291" s="2315"/>
      <c r="S291" s="2315"/>
      <c r="T291" s="2315"/>
      <c r="U291" s="2315"/>
      <c r="V291" s="2315"/>
      <c r="W291" s="2315"/>
      <c r="X291" s="2315"/>
      <c r="Y291" s="2315"/>
      <c r="Z291" s="2315"/>
      <c r="AA291" s="2315"/>
      <c r="AB291" s="2315"/>
      <c r="AC291" s="2315"/>
      <c r="AD291" s="2315"/>
      <c r="AE291" s="2315"/>
      <c r="AF291" s="2315"/>
      <c r="AG291" s="2315"/>
      <c r="AH291" s="2315"/>
      <c r="AI291" s="2315"/>
      <c r="AJ291" s="2315"/>
      <c r="AK291" s="2315"/>
      <c r="AL291" s="2315"/>
      <c r="AM291" s="2315"/>
      <c r="AN291" s="2315"/>
      <c r="AO291" s="2315"/>
      <c r="AP291" s="2315"/>
      <c r="AQ291" s="2315"/>
    </row>
    <row r="292" spans="1:43">
      <c r="A292" s="2315"/>
      <c r="B292" s="2315"/>
      <c r="C292" s="2315"/>
      <c r="D292" s="2315"/>
      <c r="E292" s="2315"/>
      <c r="F292" s="2315"/>
      <c r="G292" s="2315"/>
      <c r="H292" s="2315"/>
      <c r="I292" s="2315"/>
      <c r="J292" s="2315"/>
      <c r="K292" s="2315"/>
      <c r="L292" s="2315"/>
      <c r="M292" s="2315"/>
      <c r="N292" s="2315"/>
      <c r="O292" s="2315"/>
      <c r="P292" s="2315"/>
      <c r="Q292" s="2315"/>
      <c r="R292" s="2315"/>
      <c r="S292" s="2315"/>
      <c r="T292" s="2315"/>
      <c r="U292" s="2315"/>
      <c r="V292" s="2315"/>
      <c r="W292" s="2315"/>
      <c r="X292" s="2315"/>
      <c r="Y292" s="2315"/>
      <c r="Z292" s="2315"/>
      <c r="AA292" s="2315"/>
      <c r="AB292" s="2315"/>
      <c r="AC292" s="2315"/>
      <c r="AD292" s="2315"/>
      <c r="AE292" s="2315"/>
      <c r="AF292" s="2315"/>
      <c r="AG292" s="2315"/>
      <c r="AH292" s="2315"/>
      <c r="AI292" s="2315"/>
      <c r="AJ292" s="2315"/>
      <c r="AK292" s="2315"/>
      <c r="AL292" s="2315"/>
      <c r="AM292" s="2315"/>
      <c r="AN292" s="2315"/>
      <c r="AO292" s="2315"/>
      <c r="AP292" s="2315"/>
      <c r="AQ292" s="2315"/>
    </row>
    <row r="293" spans="1:43">
      <c r="A293" s="2315"/>
      <c r="B293" s="2315"/>
      <c r="C293" s="2315"/>
      <c r="D293" s="2315"/>
      <c r="E293" s="2315"/>
      <c r="F293" s="2315"/>
      <c r="G293" s="2315"/>
      <c r="H293" s="2315"/>
      <c r="I293" s="2315"/>
      <c r="J293" s="2315"/>
      <c r="K293" s="2315"/>
      <c r="L293" s="2315"/>
      <c r="M293" s="2315"/>
      <c r="N293" s="2315"/>
      <c r="O293" s="2315"/>
      <c r="P293" s="2315"/>
      <c r="Q293" s="2315"/>
      <c r="R293" s="2315"/>
      <c r="S293" s="2315"/>
      <c r="T293" s="2315"/>
      <c r="U293" s="2315"/>
      <c r="V293" s="2315"/>
      <c r="W293" s="2315"/>
      <c r="X293" s="2315"/>
      <c r="Y293" s="2315"/>
      <c r="Z293" s="2315"/>
      <c r="AA293" s="2315"/>
      <c r="AB293" s="2315"/>
      <c r="AC293" s="2315"/>
      <c r="AD293" s="2315"/>
      <c r="AE293" s="2315"/>
      <c r="AF293" s="2315"/>
      <c r="AG293" s="2315"/>
      <c r="AH293" s="2315"/>
      <c r="AI293" s="2315"/>
      <c r="AJ293" s="2315"/>
      <c r="AK293" s="2315"/>
      <c r="AL293" s="2315"/>
      <c r="AM293" s="2315"/>
      <c r="AN293" s="2315"/>
      <c r="AO293" s="2315"/>
      <c r="AP293" s="2315"/>
      <c r="AQ293" s="2315"/>
    </row>
    <row r="294" spans="1:43">
      <c r="A294" s="2315"/>
      <c r="B294" s="2315"/>
      <c r="C294" s="2315"/>
      <c r="D294" s="2315"/>
      <c r="E294" s="2315"/>
      <c r="F294" s="2315"/>
      <c r="G294" s="2315"/>
      <c r="H294" s="2315"/>
      <c r="I294" s="2315"/>
      <c r="J294" s="2315"/>
      <c r="K294" s="2315"/>
      <c r="L294" s="2315"/>
      <c r="M294" s="2315"/>
      <c r="N294" s="2315"/>
      <c r="O294" s="2315"/>
      <c r="P294" s="2315"/>
      <c r="Q294" s="2315"/>
      <c r="R294" s="2315"/>
      <c r="S294" s="2315"/>
      <c r="T294" s="2315"/>
      <c r="U294" s="2315"/>
      <c r="V294" s="2315"/>
      <c r="W294" s="2315"/>
      <c r="X294" s="2315"/>
      <c r="Y294" s="2315"/>
      <c r="Z294" s="2315"/>
      <c r="AA294" s="2315"/>
      <c r="AB294" s="2315"/>
      <c r="AC294" s="2315"/>
      <c r="AD294" s="2315"/>
      <c r="AE294" s="2315"/>
      <c r="AF294" s="2315"/>
      <c r="AG294" s="2315"/>
      <c r="AH294" s="2315"/>
      <c r="AI294" s="2315"/>
      <c r="AJ294" s="2315"/>
      <c r="AK294" s="2315"/>
      <c r="AL294" s="2315"/>
      <c r="AM294" s="2315"/>
      <c r="AN294" s="2315"/>
      <c r="AO294" s="2315"/>
      <c r="AP294" s="2315"/>
      <c r="AQ294" s="2315"/>
    </row>
    <row r="295" spans="1:43">
      <c r="A295" s="2315"/>
      <c r="B295" s="2315"/>
      <c r="C295" s="2315"/>
      <c r="D295" s="2315"/>
      <c r="E295" s="2315"/>
      <c r="F295" s="2315"/>
      <c r="G295" s="2315"/>
      <c r="H295" s="2315"/>
      <c r="I295" s="2315"/>
      <c r="J295" s="2315"/>
      <c r="K295" s="2315"/>
      <c r="L295" s="2315"/>
      <c r="M295" s="2315"/>
      <c r="N295" s="2315"/>
      <c r="O295" s="2315"/>
      <c r="P295" s="2315"/>
      <c r="Q295" s="2315"/>
      <c r="R295" s="2315"/>
      <c r="S295" s="2315"/>
      <c r="T295" s="2315"/>
      <c r="U295" s="2315"/>
      <c r="V295" s="2315"/>
      <c r="W295" s="2315"/>
      <c r="X295" s="2315"/>
      <c r="Y295" s="2315"/>
      <c r="Z295" s="2315"/>
      <c r="AA295" s="2315"/>
      <c r="AB295" s="2315"/>
      <c r="AC295" s="2315"/>
      <c r="AD295" s="2315"/>
      <c r="AE295" s="2315"/>
      <c r="AF295" s="2315"/>
      <c r="AG295" s="2315"/>
      <c r="AH295" s="2315"/>
      <c r="AI295" s="2315"/>
      <c r="AJ295" s="2315"/>
      <c r="AK295" s="2315"/>
      <c r="AL295" s="2315"/>
      <c r="AM295" s="2315"/>
      <c r="AN295" s="2315"/>
      <c r="AO295" s="2315"/>
      <c r="AP295" s="2315"/>
      <c r="AQ295" s="2315"/>
    </row>
    <row r="296" spans="1:43">
      <c r="A296" s="2315"/>
      <c r="B296" s="2315"/>
      <c r="C296" s="2315"/>
      <c r="D296" s="2315"/>
      <c r="E296" s="2315"/>
      <c r="F296" s="2315"/>
      <c r="G296" s="2315"/>
      <c r="H296" s="2315"/>
      <c r="I296" s="2315"/>
      <c r="J296" s="2315"/>
      <c r="K296" s="2315"/>
      <c r="L296" s="2315"/>
      <c r="M296" s="2315"/>
      <c r="N296" s="2315"/>
      <c r="O296" s="2315"/>
      <c r="P296" s="2315"/>
      <c r="Q296" s="2315"/>
      <c r="R296" s="2315"/>
      <c r="S296" s="2315"/>
      <c r="T296" s="2315"/>
      <c r="U296" s="2315"/>
      <c r="V296" s="2315"/>
      <c r="W296" s="2315"/>
      <c r="X296" s="2315"/>
      <c r="Y296" s="2315"/>
      <c r="Z296" s="2315"/>
      <c r="AA296" s="2315"/>
      <c r="AB296" s="2315"/>
      <c r="AC296" s="2315"/>
      <c r="AD296" s="2315"/>
      <c r="AE296" s="2315"/>
      <c r="AF296" s="2315"/>
      <c r="AG296" s="2315"/>
      <c r="AH296" s="2315"/>
      <c r="AI296" s="2315"/>
      <c r="AJ296" s="2315"/>
      <c r="AK296" s="2315"/>
      <c r="AL296" s="2315"/>
      <c r="AM296" s="2315"/>
      <c r="AN296" s="2315"/>
      <c r="AO296" s="2315"/>
      <c r="AP296" s="2315"/>
      <c r="AQ296" s="2315"/>
    </row>
    <row r="297" spans="1:43">
      <c r="A297" s="2315"/>
      <c r="B297" s="2315"/>
      <c r="C297" s="2315"/>
      <c r="D297" s="2315"/>
      <c r="E297" s="2315"/>
      <c r="F297" s="2315"/>
      <c r="G297" s="2315"/>
      <c r="H297" s="2315"/>
      <c r="I297" s="2315"/>
      <c r="J297" s="2315"/>
      <c r="K297" s="2315"/>
      <c r="L297" s="2315"/>
      <c r="M297" s="2315"/>
      <c r="N297" s="2315"/>
      <c r="O297" s="2315"/>
      <c r="P297" s="2315"/>
      <c r="Q297" s="2315"/>
      <c r="R297" s="2315"/>
      <c r="S297" s="2315"/>
      <c r="T297" s="2315"/>
      <c r="U297" s="2315"/>
      <c r="V297" s="2315"/>
      <c r="W297" s="2315"/>
      <c r="X297" s="2315"/>
      <c r="Y297" s="2315"/>
      <c r="Z297" s="2315"/>
      <c r="AA297" s="2315"/>
      <c r="AB297" s="2315"/>
      <c r="AC297" s="2315"/>
      <c r="AD297" s="2315"/>
      <c r="AE297" s="2315"/>
      <c r="AF297" s="2315"/>
      <c r="AG297" s="2315"/>
      <c r="AH297" s="2315"/>
      <c r="AI297" s="2315"/>
      <c r="AJ297" s="2315"/>
      <c r="AK297" s="2315"/>
      <c r="AL297" s="2315"/>
      <c r="AM297" s="2315"/>
      <c r="AN297" s="2315"/>
      <c r="AO297" s="2315"/>
      <c r="AP297" s="2315"/>
      <c r="AQ297" s="2315"/>
    </row>
    <row r="298" spans="1:43">
      <c r="A298" s="2315"/>
      <c r="B298" s="2315"/>
      <c r="C298" s="2315"/>
      <c r="D298" s="2315"/>
      <c r="E298" s="2315"/>
      <c r="F298" s="2315"/>
      <c r="G298" s="2315"/>
      <c r="H298" s="2315"/>
      <c r="I298" s="2315"/>
      <c r="J298" s="2315"/>
      <c r="K298" s="2315"/>
      <c r="L298" s="2315"/>
      <c r="M298" s="2315"/>
      <c r="N298" s="2315"/>
      <c r="O298" s="2315"/>
      <c r="P298" s="2315"/>
      <c r="Q298" s="2315"/>
      <c r="R298" s="2315"/>
      <c r="S298" s="2315"/>
      <c r="T298" s="2315"/>
      <c r="U298" s="2315"/>
      <c r="V298" s="2315"/>
      <c r="W298" s="2315"/>
      <c r="X298" s="2315"/>
      <c r="Y298" s="2315"/>
      <c r="Z298" s="2315"/>
      <c r="AA298" s="2315"/>
      <c r="AB298" s="2315"/>
      <c r="AC298" s="2315"/>
      <c r="AD298" s="2315"/>
      <c r="AE298" s="2315"/>
      <c r="AF298" s="2315"/>
      <c r="AG298" s="2315"/>
      <c r="AH298" s="2315"/>
      <c r="AI298" s="2315"/>
      <c r="AJ298" s="2315"/>
      <c r="AK298" s="2315"/>
      <c r="AL298" s="2315"/>
      <c r="AM298" s="2315"/>
      <c r="AN298" s="2315"/>
      <c r="AO298" s="2315"/>
      <c r="AP298" s="2315"/>
      <c r="AQ298" s="2315"/>
    </row>
    <row r="299" spans="1:43">
      <c r="A299" s="2315"/>
      <c r="B299" s="2315"/>
      <c r="C299" s="2315"/>
      <c r="D299" s="2315"/>
      <c r="E299" s="2315"/>
      <c r="F299" s="2315"/>
      <c r="G299" s="2315"/>
      <c r="H299" s="2315"/>
      <c r="I299" s="2315"/>
      <c r="J299" s="2315"/>
      <c r="K299" s="2315"/>
      <c r="L299" s="2315"/>
      <c r="M299" s="2315"/>
      <c r="N299" s="2315"/>
      <c r="O299" s="2315"/>
      <c r="P299" s="2315"/>
      <c r="Q299" s="2315"/>
      <c r="R299" s="2315"/>
      <c r="S299" s="2315"/>
      <c r="T299" s="2315"/>
      <c r="U299" s="2315"/>
      <c r="V299" s="2315"/>
      <c r="W299" s="2315"/>
      <c r="X299" s="2315"/>
      <c r="Y299" s="2315"/>
      <c r="Z299" s="2315"/>
      <c r="AA299" s="2315"/>
      <c r="AB299" s="2315"/>
      <c r="AC299" s="2315"/>
      <c r="AD299" s="2315"/>
      <c r="AE299" s="2315"/>
      <c r="AF299" s="2315"/>
      <c r="AG299" s="2315"/>
      <c r="AH299" s="2315"/>
      <c r="AI299" s="2315"/>
      <c r="AJ299" s="2315"/>
      <c r="AK299" s="2315"/>
      <c r="AL299" s="2315"/>
      <c r="AM299" s="2315"/>
      <c r="AN299" s="2315"/>
      <c r="AO299" s="2315"/>
      <c r="AP299" s="2315"/>
      <c r="AQ299" s="2315"/>
    </row>
    <row r="300" spans="1:43">
      <c r="A300" s="2315"/>
      <c r="B300" s="2315"/>
      <c r="C300" s="2315"/>
      <c r="D300" s="2315"/>
      <c r="E300" s="2315"/>
      <c r="F300" s="2315"/>
      <c r="G300" s="2315"/>
      <c r="H300" s="2315"/>
      <c r="I300" s="2315"/>
      <c r="J300" s="2315"/>
      <c r="K300" s="2315"/>
      <c r="L300" s="2315"/>
      <c r="M300" s="2315"/>
      <c r="N300" s="2315"/>
      <c r="O300" s="2315"/>
      <c r="P300" s="2315"/>
      <c r="Q300" s="2315"/>
      <c r="R300" s="2315"/>
      <c r="S300" s="2315"/>
      <c r="T300" s="2315"/>
      <c r="U300" s="2315"/>
      <c r="V300" s="2315"/>
      <c r="W300" s="2315"/>
      <c r="X300" s="2315"/>
      <c r="Y300" s="2315"/>
      <c r="Z300" s="2315"/>
      <c r="AA300" s="2315"/>
      <c r="AB300" s="2315"/>
      <c r="AC300" s="2315"/>
      <c r="AD300" s="2315"/>
      <c r="AE300" s="2315"/>
      <c r="AF300" s="2315"/>
      <c r="AG300" s="2315"/>
      <c r="AH300" s="2315"/>
      <c r="AI300" s="2315"/>
      <c r="AJ300" s="2315"/>
      <c r="AK300" s="2315"/>
      <c r="AL300" s="2315"/>
      <c r="AM300" s="2315"/>
      <c r="AN300" s="2315"/>
      <c r="AO300" s="2315"/>
      <c r="AP300" s="2315"/>
      <c r="AQ300" s="2315"/>
    </row>
    <row r="301" spans="1:43">
      <c r="A301" s="2315"/>
      <c r="B301" s="2315"/>
      <c r="C301" s="2315"/>
      <c r="D301" s="2315"/>
      <c r="E301" s="2315"/>
      <c r="F301" s="2315"/>
      <c r="G301" s="2315"/>
      <c r="H301" s="2315"/>
      <c r="I301" s="2315"/>
      <c r="J301" s="2315"/>
      <c r="K301" s="2315"/>
      <c r="L301" s="2315"/>
      <c r="M301" s="2315"/>
      <c r="N301" s="2315"/>
      <c r="O301" s="2315"/>
      <c r="P301" s="2315"/>
      <c r="Q301" s="2315"/>
      <c r="R301" s="2315"/>
      <c r="S301" s="2315"/>
      <c r="T301" s="2315"/>
      <c r="U301" s="2315"/>
      <c r="V301" s="2315"/>
      <c r="W301" s="2315"/>
      <c r="X301" s="2315"/>
      <c r="Y301" s="2315"/>
      <c r="Z301" s="2315"/>
      <c r="AA301" s="2315"/>
      <c r="AB301" s="2315"/>
      <c r="AC301" s="2315"/>
      <c r="AD301" s="2315"/>
      <c r="AE301" s="2315"/>
      <c r="AF301" s="2315"/>
      <c r="AG301" s="2315"/>
      <c r="AH301" s="2315"/>
      <c r="AI301" s="2315"/>
      <c r="AJ301" s="2315"/>
      <c r="AK301" s="2315"/>
      <c r="AL301" s="2315"/>
      <c r="AM301" s="2315"/>
      <c r="AN301" s="2315"/>
      <c r="AO301" s="2315"/>
      <c r="AP301" s="2315"/>
      <c r="AQ301" s="2315"/>
    </row>
    <row r="302" spans="1:43">
      <c r="A302" s="2315"/>
      <c r="B302" s="2315"/>
      <c r="C302" s="2315"/>
      <c r="D302" s="2315"/>
      <c r="E302" s="2315"/>
      <c r="F302" s="2315"/>
      <c r="G302" s="2315"/>
      <c r="H302" s="2315"/>
      <c r="I302" s="2315"/>
      <c r="J302" s="2315"/>
      <c r="K302" s="2315"/>
      <c r="L302" s="2315"/>
      <c r="M302" s="2315"/>
      <c r="N302" s="2315"/>
      <c r="O302" s="2315"/>
      <c r="P302" s="2315"/>
      <c r="Q302" s="2315"/>
      <c r="R302" s="2315"/>
      <c r="S302" s="2315"/>
      <c r="T302" s="2315"/>
      <c r="U302" s="2315"/>
      <c r="V302" s="2315"/>
      <c r="W302" s="2315"/>
      <c r="X302" s="2315"/>
      <c r="Y302" s="2315"/>
      <c r="Z302" s="2315"/>
      <c r="AA302" s="2315"/>
      <c r="AB302" s="2315"/>
      <c r="AC302" s="2315"/>
      <c r="AD302" s="2315"/>
      <c r="AE302" s="2315"/>
      <c r="AF302" s="2315"/>
      <c r="AG302" s="2315"/>
      <c r="AH302" s="2315"/>
      <c r="AI302" s="2315"/>
      <c r="AJ302" s="2315"/>
      <c r="AK302" s="2315"/>
      <c r="AL302" s="2315"/>
      <c r="AM302" s="2315"/>
      <c r="AN302" s="2315"/>
      <c r="AO302" s="2315"/>
      <c r="AP302" s="2315"/>
      <c r="AQ302" s="2315"/>
    </row>
    <row r="303" spans="1:43">
      <c r="A303" s="2315"/>
      <c r="B303" s="2315"/>
      <c r="C303" s="2315"/>
      <c r="D303" s="2315"/>
      <c r="E303" s="2315"/>
      <c r="F303" s="2315"/>
      <c r="G303" s="2315"/>
      <c r="H303" s="2315"/>
      <c r="I303" s="2315"/>
      <c r="J303" s="2315"/>
      <c r="K303" s="2315"/>
      <c r="L303" s="2315"/>
      <c r="M303" s="2315"/>
      <c r="N303" s="2315"/>
      <c r="O303" s="2315"/>
      <c r="P303" s="2315"/>
      <c r="Q303" s="2315"/>
      <c r="R303" s="2315"/>
      <c r="S303" s="2315"/>
      <c r="T303" s="2315"/>
      <c r="U303" s="2315"/>
      <c r="V303" s="2315"/>
      <c r="W303" s="2315"/>
      <c r="X303" s="2315"/>
      <c r="Y303" s="2315"/>
      <c r="Z303" s="2315"/>
      <c r="AA303" s="2315"/>
      <c r="AB303" s="2315"/>
      <c r="AC303" s="2315"/>
      <c r="AD303" s="2315"/>
      <c r="AE303" s="2315"/>
      <c r="AF303" s="2315"/>
      <c r="AG303" s="2315"/>
      <c r="AH303" s="2315"/>
      <c r="AI303" s="2315"/>
      <c r="AJ303" s="2315"/>
      <c r="AK303" s="2315"/>
      <c r="AL303" s="2315"/>
      <c r="AM303" s="2315"/>
      <c r="AN303" s="2315"/>
      <c r="AO303" s="2315"/>
      <c r="AP303" s="2315"/>
      <c r="AQ303" s="2315"/>
    </row>
    <row r="304" spans="1:43">
      <c r="A304" s="2315"/>
      <c r="B304" s="2315"/>
      <c r="C304" s="2315"/>
      <c r="D304" s="2315"/>
      <c r="E304" s="2315"/>
      <c r="F304" s="2315"/>
      <c r="G304" s="2315"/>
      <c r="H304" s="2315"/>
      <c r="I304" s="2315"/>
      <c r="J304" s="2315"/>
      <c r="K304" s="2315"/>
      <c r="L304" s="2315"/>
      <c r="M304" s="2315"/>
      <c r="N304" s="2315"/>
      <c r="O304" s="2315"/>
      <c r="P304" s="2315"/>
      <c r="Q304" s="2315"/>
      <c r="R304" s="2315"/>
      <c r="S304" s="2315"/>
      <c r="T304" s="2315"/>
      <c r="U304" s="2315"/>
      <c r="V304" s="2315"/>
      <c r="W304" s="2315"/>
      <c r="X304" s="2315"/>
      <c r="Y304" s="2315"/>
      <c r="Z304" s="2315"/>
      <c r="AA304" s="2315"/>
      <c r="AB304" s="2315"/>
      <c r="AC304" s="2315"/>
      <c r="AD304" s="2315"/>
      <c r="AE304" s="2315"/>
      <c r="AF304" s="2315"/>
      <c r="AG304" s="2315"/>
      <c r="AH304" s="2315"/>
      <c r="AI304" s="2315"/>
      <c r="AJ304" s="2315"/>
      <c r="AK304" s="2315"/>
      <c r="AL304" s="2315"/>
      <c r="AM304" s="2315"/>
      <c r="AN304" s="2315"/>
      <c r="AO304" s="2315"/>
      <c r="AP304" s="2315"/>
      <c r="AQ304" s="2315"/>
    </row>
    <row r="305" spans="1:43">
      <c r="A305" s="2315"/>
      <c r="B305" s="2315"/>
      <c r="C305" s="2315"/>
      <c r="D305" s="2315"/>
      <c r="E305" s="2315"/>
      <c r="F305" s="2315"/>
      <c r="G305" s="2315"/>
      <c r="H305" s="2315"/>
      <c r="I305" s="2315"/>
      <c r="J305" s="2315"/>
      <c r="K305" s="2315"/>
      <c r="L305" s="2315"/>
      <c r="M305" s="2315"/>
      <c r="N305" s="2315"/>
      <c r="O305" s="2315"/>
      <c r="P305" s="2315"/>
      <c r="Q305" s="2315"/>
      <c r="R305" s="2315"/>
      <c r="S305" s="2315"/>
      <c r="T305" s="2315"/>
      <c r="U305" s="2315"/>
      <c r="V305" s="2315"/>
      <c r="W305" s="2315"/>
      <c r="X305" s="2315"/>
      <c r="Y305" s="2315"/>
      <c r="Z305" s="2315"/>
      <c r="AA305" s="2315"/>
      <c r="AB305" s="2315"/>
      <c r="AC305" s="2315"/>
      <c r="AD305" s="2315"/>
      <c r="AE305" s="2315"/>
      <c r="AF305" s="2315"/>
      <c r="AG305" s="2315"/>
      <c r="AH305" s="2315"/>
      <c r="AI305" s="2315"/>
      <c r="AJ305" s="2315"/>
      <c r="AK305" s="2315"/>
      <c r="AL305" s="2315"/>
      <c r="AM305" s="2315"/>
      <c r="AN305" s="2315"/>
      <c r="AO305" s="2315"/>
      <c r="AP305" s="2315"/>
      <c r="AQ305" s="2315"/>
    </row>
    <row r="306" spans="1:43">
      <c r="A306" s="2315"/>
      <c r="B306" s="2315"/>
      <c r="C306" s="2315"/>
      <c r="D306" s="2315"/>
      <c r="E306" s="2315"/>
      <c r="F306" s="2315"/>
      <c r="G306" s="2315"/>
      <c r="H306" s="2315"/>
      <c r="I306" s="2315"/>
      <c r="J306" s="2315"/>
      <c r="K306" s="2315"/>
      <c r="L306" s="2315"/>
      <c r="M306" s="2315"/>
      <c r="N306" s="2315"/>
      <c r="O306" s="2315"/>
      <c r="P306" s="2315"/>
      <c r="Q306" s="2315"/>
      <c r="R306" s="2315"/>
      <c r="S306" s="2315"/>
      <c r="T306" s="2315"/>
      <c r="U306" s="2315"/>
      <c r="V306" s="2315"/>
      <c r="W306" s="2315"/>
      <c r="X306" s="2315"/>
      <c r="Y306" s="2315"/>
      <c r="Z306" s="2315"/>
      <c r="AA306" s="2315"/>
      <c r="AB306" s="2315"/>
      <c r="AC306" s="2315"/>
      <c r="AD306" s="2315"/>
      <c r="AE306" s="2315"/>
      <c r="AF306" s="2315"/>
      <c r="AG306" s="2315"/>
      <c r="AH306" s="2315"/>
      <c r="AI306" s="2315"/>
      <c r="AJ306" s="2315"/>
      <c r="AK306" s="2315"/>
      <c r="AL306" s="2315"/>
      <c r="AM306" s="2315"/>
      <c r="AN306" s="2315"/>
      <c r="AO306" s="2315"/>
      <c r="AP306" s="2315"/>
      <c r="AQ306" s="2315"/>
    </row>
    <row r="307" spans="1:43">
      <c r="A307" s="2315"/>
      <c r="B307" s="2315"/>
      <c r="C307" s="2315"/>
      <c r="D307" s="2315"/>
      <c r="E307" s="2315"/>
      <c r="F307" s="2315"/>
      <c r="G307" s="2315"/>
      <c r="H307" s="2315"/>
      <c r="I307" s="2315"/>
      <c r="J307" s="2315"/>
      <c r="K307" s="2315"/>
      <c r="L307" s="2315"/>
      <c r="M307" s="2315"/>
      <c r="N307" s="2315"/>
      <c r="O307" s="2315"/>
      <c r="P307" s="2315"/>
      <c r="Q307" s="2315"/>
      <c r="R307" s="2315"/>
      <c r="S307" s="2315"/>
      <c r="T307" s="2315"/>
      <c r="U307" s="2315"/>
      <c r="V307" s="2315"/>
      <c r="W307" s="2315"/>
      <c r="X307" s="2315"/>
      <c r="Y307" s="2315"/>
      <c r="Z307" s="2315"/>
      <c r="AA307" s="2315"/>
      <c r="AB307" s="2315"/>
      <c r="AC307" s="2315"/>
      <c r="AD307" s="2315"/>
      <c r="AE307" s="2315"/>
      <c r="AF307" s="2315"/>
      <c r="AG307" s="2315"/>
      <c r="AH307" s="2315"/>
      <c r="AI307" s="2315"/>
      <c r="AJ307" s="2315"/>
      <c r="AK307" s="2315"/>
      <c r="AL307" s="2315"/>
      <c r="AM307" s="2315"/>
      <c r="AN307" s="2315"/>
      <c r="AO307" s="2315"/>
      <c r="AP307" s="2315"/>
      <c r="AQ307" s="2315"/>
    </row>
    <row r="308" spans="1:43">
      <c r="A308" s="2315"/>
      <c r="B308" s="2315"/>
      <c r="C308" s="2315"/>
      <c r="D308" s="2315"/>
      <c r="E308" s="2315"/>
      <c r="F308" s="2315"/>
      <c r="G308" s="2315"/>
      <c r="H308" s="2315"/>
      <c r="I308" s="2315"/>
      <c r="J308" s="2315"/>
      <c r="K308" s="2315"/>
      <c r="L308" s="2315"/>
      <c r="M308" s="2315"/>
      <c r="N308" s="2315"/>
      <c r="O308" s="2315"/>
      <c r="P308" s="2315"/>
      <c r="Q308" s="2315"/>
      <c r="R308" s="2315"/>
      <c r="S308" s="2315"/>
      <c r="T308" s="2315"/>
      <c r="U308" s="2315"/>
      <c r="V308" s="2315"/>
      <c r="W308" s="2315"/>
      <c r="X308" s="2315"/>
      <c r="Y308" s="2315"/>
      <c r="Z308" s="2315"/>
      <c r="AA308" s="2315"/>
      <c r="AB308" s="2315"/>
      <c r="AC308" s="2315"/>
      <c r="AD308" s="2315"/>
      <c r="AE308" s="2315"/>
      <c r="AF308" s="2315"/>
      <c r="AG308" s="2315"/>
      <c r="AH308" s="2315"/>
      <c r="AI308" s="2315"/>
      <c r="AJ308" s="2315"/>
      <c r="AK308" s="2315"/>
      <c r="AL308" s="2315"/>
      <c r="AM308" s="2315"/>
      <c r="AN308" s="2315"/>
      <c r="AO308" s="2315"/>
      <c r="AP308" s="2315"/>
      <c r="AQ308" s="2315"/>
    </row>
    <row r="309" spans="1:43">
      <c r="A309" s="2315"/>
      <c r="B309" s="2315"/>
      <c r="C309" s="2315"/>
      <c r="D309" s="2315"/>
      <c r="E309" s="2315"/>
      <c r="F309" s="2315"/>
      <c r="G309" s="2315"/>
      <c r="H309" s="2315"/>
      <c r="I309" s="2315"/>
      <c r="J309" s="2315"/>
      <c r="K309" s="2315"/>
      <c r="L309" s="2315"/>
      <c r="M309" s="2315"/>
      <c r="N309" s="2315"/>
      <c r="O309" s="2315"/>
      <c r="P309" s="2315"/>
      <c r="Q309" s="2315"/>
      <c r="R309" s="2315"/>
      <c r="S309" s="2315"/>
      <c r="T309" s="2315"/>
      <c r="U309" s="2315"/>
      <c r="V309" s="2315"/>
      <c r="W309" s="2315"/>
      <c r="X309" s="2315"/>
      <c r="Y309" s="2315"/>
      <c r="Z309" s="2315"/>
      <c r="AA309" s="2315"/>
      <c r="AB309" s="2315"/>
      <c r="AC309" s="2315"/>
      <c r="AD309" s="2315"/>
      <c r="AE309" s="2315"/>
      <c r="AF309" s="2315"/>
      <c r="AG309" s="2315"/>
      <c r="AH309" s="2315"/>
      <c r="AI309" s="2315"/>
      <c r="AJ309" s="2315"/>
      <c r="AK309" s="2315"/>
      <c r="AL309" s="2315"/>
      <c r="AM309" s="2315"/>
      <c r="AN309" s="2315"/>
      <c r="AO309" s="2315"/>
      <c r="AP309" s="2315"/>
      <c r="AQ309" s="2315"/>
    </row>
    <row r="310" spans="1:43">
      <c r="A310" s="2315"/>
      <c r="B310" s="2315"/>
      <c r="C310" s="2315"/>
      <c r="D310" s="2315"/>
      <c r="E310" s="2315"/>
      <c r="F310" s="2315"/>
      <c r="G310" s="2315"/>
      <c r="H310" s="2315"/>
      <c r="I310" s="2315"/>
      <c r="J310" s="2315"/>
      <c r="K310" s="2315"/>
      <c r="L310" s="2315"/>
      <c r="M310" s="2315"/>
      <c r="N310" s="2315"/>
      <c r="O310" s="2315"/>
      <c r="P310" s="2315"/>
      <c r="Q310" s="2315"/>
      <c r="R310" s="2315"/>
      <c r="S310" s="2315"/>
      <c r="T310" s="2315"/>
      <c r="U310" s="2315"/>
      <c r="V310" s="2315"/>
      <c r="W310" s="2315"/>
      <c r="X310" s="2315"/>
      <c r="Y310" s="2315"/>
      <c r="Z310" s="2315"/>
      <c r="AA310" s="2315"/>
      <c r="AB310" s="2315"/>
      <c r="AC310" s="2315"/>
      <c r="AD310" s="2315"/>
      <c r="AE310" s="2315"/>
      <c r="AF310" s="2315"/>
      <c r="AG310" s="2315"/>
      <c r="AH310" s="2315"/>
      <c r="AI310" s="2315"/>
      <c r="AJ310" s="2315"/>
      <c r="AK310" s="2315"/>
      <c r="AL310" s="2315"/>
      <c r="AM310" s="2315"/>
      <c r="AN310" s="2315"/>
      <c r="AO310" s="2315"/>
      <c r="AP310" s="2315"/>
      <c r="AQ310" s="2315"/>
    </row>
    <row r="311" spans="1:43">
      <c r="A311" s="2315"/>
      <c r="B311" s="2315"/>
      <c r="C311" s="2315"/>
      <c r="D311" s="2315"/>
      <c r="E311" s="2315"/>
      <c r="F311" s="2315"/>
      <c r="G311" s="2315"/>
      <c r="H311" s="2315"/>
      <c r="I311" s="2315"/>
      <c r="J311" s="2315"/>
      <c r="K311" s="2315"/>
      <c r="L311" s="2315"/>
      <c r="M311" s="2315"/>
      <c r="N311" s="2315"/>
      <c r="O311" s="2315"/>
      <c r="P311" s="2315"/>
      <c r="Q311" s="2315"/>
      <c r="R311" s="2315"/>
      <c r="S311" s="2315"/>
      <c r="T311" s="2315"/>
      <c r="U311" s="2315"/>
      <c r="V311" s="2315"/>
      <c r="W311" s="2315"/>
      <c r="X311" s="2315"/>
      <c r="Y311" s="2315"/>
      <c r="Z311" s="2315"/>
      <c r="AA311" s="2315"/>
      <c r="AB311" s="2315"/>
      <c r="AC311" s="2315"/>
      <c r="AD311" s="2315"/>
      <c r="AE311" s="2315"/>
      <c r="AF311" s="2315"/>
      <c r="AG311" s="2315"/>
      <c r="AH311" s="2315"/>
      <c r="AI311" s="2315"/>
      <c r="AJ311" s="2315"/>
      <c r="AK311" s="2315"/>
      <c r="AL311" s="2315"/>
      <c r="AM311" s="2315"/>
      <c r="AN311" s="2315"/>
      <c r="AO311" s="2315"/>
      <c r="AP311" s="2315"/>
      <c r="AQ311" s="2315"/>
    </row>
    <row r="312" spans="1:43">
      <c r="A312" s="2315"/>
      <c r="B312" s="2315"/>
      <c r="C312" s="2315"/>
      <c r="D312" s="2315"/>
      <c r="E312" s="2315"/>
      <c r="F312" s="2315"/>
      <c r="G312" s="2315"/>
      <c r="H312" s="2315"/>
      <c r="I312" s="2315"/>
      <c r="J312" s="2315"/>
      <c r="K312" s="2315"/>
      <c r="L312" s="2315"/>
      <c r="M312" s="2315"/>
      <c r="N312" s="2315"/>
      <c r="O312" s="2315"/>
      <c r="P312" s="2315"/>
      <c r="Q312" s="2315"/>
      <c r="R312" s="2315"/>
      <c r="S312" s="2315"/>
      <c r="T312" s="2315"/>
      <c r="U312" s="2315"/>
      <c r="V312" s="2315"/>
      <c r="W312" s="2315"/>
      <c r="X312" s="2315"/>
      <c r="Y312" s="2315"/>
      <c r="Z312" s="2315"/>
      <c r="AA312" s="2315"/>
      <c r="AB312" s="2315"/>
      <c r="AC312" s="2315"/>
      <c r="AD312" s="2315"/>
      <c r="AE312" s="2315"/>
      <c r="AF312" s="2315"/>
      <c r="AG312" s="2315"/>
      <c r="AH312" s="2315"/>
      <c r="AI312" s="2315"/>
      <c r="AJ312" s="2315"/>
      <c r="AK312" s="2315"/>
      <c r="AL312" s="2315"/>
      <c r="AM312" s="2315"/>
      <c r="AN312" s="2315"/>
      <c r="AO312" s="2315"/>
      <c r="AP312" s="2315"/>
      <c r="AQ312" s="2315"/>
    </row>
    <row r="313" spans="1:43">
      <c r="A313" s="2315"/>
      <c r="B313" s="2315"/>
      <c r="C313" s="2315"/>
      <c r="D313" s="2315"/>
      <c r="E313" s="2315"/>
      <c r="F313" s="2315"/>
      <c r="G313" s="2315"/>
      <c r="H313" s="2315"/>
      <c r="I313" s="2315"/>
      <c r="J313" s="2315"/>
      <c r="K313" s="2315"/>
      <c r="L313" s="2315"/>
      <c r="M313" s="2315"/>
      <c r="N313" s="2315"/>
      <c r="O313" s="2315"/>
      <c r="P313" s="2315"/>
      <c r="Q313" s="2315"/>
      <c r="R313" s="2315"/>
      <c r="S313" s="2315"/>
      <c r="T313" s="2315"/>
      <c r="U313" s="2315"/>
      <c r="V313" s="2315"/>
      <c r="W313" s="2315"/>
      <c r="X313" s="2315"/>
      <c r="Y313" s="2315"/>
      <c r="Z313" s="2315"/>
      <c r="AA313" s="2315"/>
      <c r="AB313" s="2315"/>
      <c r="AC313" s="2315"/>
      <c r="AD313" s="2315"/>
      <c r="AE313" s="2315"/>
      <c r="AF313" s="2315"/>
      <c r="AG313" s="2315"/>
      <c r="AH313" s="2315"/>
      <c r="AI313" s="2315"/>
      <c r="AJ313" s="2315"/>
      <c r="AK313" s="2315"/>
      <c r="AL313" s="2315"/>
      <c r="AM313" s="2315"/>
      <c r="AN313" s="2315"/>
      <c r="AO313" s="2315"/>
      <c r="AP313" s="2315"/>
      <c r="AQ313" s="2315"/>
    </row>
    <row r="314" spans="1:43">
      <c r="A314" s="2315"/>
      <c r="B314" s="2315"/>
      <c r="C314" s="2315"/>
      <c r="D314" s="2315"/>
      <c r="E314" s="2315"/>
      <c r="F314" s="2315"/>
      <c r="G314" s="2315"/>
      <c r="H314" s="2315"/>
      <c r="I314" s="2315"/>
      <c r="J314" s="2315"/>
      <c r="K314" s="2315"/>
      <c r="L314" s="2315"/>
      <c r="M314" s="2315"/>
      <c r="N314" s="2315"/>
      <c r="O314" s="2315"/>
      <c r="P314" s="2315"/>
      <c r="Q314" s="2315"/>
      <c r="R314" s="2315"/>
      <c r="S314" s="2315"/>
      <c r="T314" s="2315"/>
      <c r="U314" s="2315"/>
      <c r="V314" s="2315"/>
      <c r="W314" s="2315"/>
      <c r="X314" s="2315"/>
      <c r="Y314" s="2315"/>
      <c r="Z314" s="2315"/>
      <c r="AA314" s="2315"/>
      <c r="AB314" s="2315"/>
      <c r="AC314" s="2315"/>
      <c r="AD314" s="2315"/>
      <c r="AE314" s="2315"/>
      <c r="AF314" s="2315"/>
      <c r="AG314" s="2315"/>
      <c r="AH314" s="2315"/>
      <c r="AI314" s="2315"/>
      <c r="AJ314" s="2315"/>
      <c r="AK314" s="2315"/>
      <c r="AL314" s="2315"/>
      <c r="AM314" s="2315"/>
      <c r="AN314" s="2315"/>
      <c r="AO314" s="2315"/>
      <c r="AP314" s="2315"/>
      <c r="AQ314" s="2315"/>
    </row>
    <row r="315" spans="1:43">
      <c r="A315" s="2315"/>
      <c r="B315" s="2315"/>
      <c r="C315" s="2315"/>
      <c r="D315" s="2315"/>
      <c r="E315" s="2315"/>
      <c r="F315" s="2315"/>
      <c r="G315" s="2315"/>
      <c r="H315" s="2315"/>
      <c r="I315" s="2315"/>
      <c r="J315" s="2315"/>
      <c r="K315" s="2315"/>
      <c r="L315" s="2315"/>
      <c r="M315" s="2315"/>
      <c r="N315" s="2315"/>
      <c r="O315" s="2315"/>
      <c r="P315" s="2315"/>
      <c r="Q315" s="2315"/>
      <c r="R315" s="2315"/>
      <c r="S315" s="2315"/>
      <c r="T315" s="2315"/>
      <c r="U315" s="2315"/>
      <c r="V315" s="2315"/>
      <c r="W315" s="2315"/>
      <c r="X315" s="2315"/>
      <c r="Y315" s="2315"/>
      <c r="Z315" s="2315"/>
      <c r="AA315" s="2315"/>
      <c r="AB315" s="2315"/>
      <c r="AC315" s="2315"/>
      <c r="AD315" s="2315"/>
      <c r="AE315" s="2315"/>
      <c r="AF315" s="2315"/>
      <c r="AG315" s="2315"/>
      <c r="AH315" s="2315"/>
      <c r="AI315" s="2315"/>
      <c r="AJ315" s="2315"/>
      <c r="AK315" s="2315"/>
      <c r="AL315" s="2315"/>
      <c r="AM315" s="2315"/>
      <c r="AN315" s="2315"/>
      <c r="AO315" s="2315"/>
      <c r="AP315" s="2315"/>
      <c r="AQ315" s="2315"/>
    </row>
    <row r="316" spans="1:43">
      <c r="A316" s="2315"/>
      <c r="B316" s="2315"/>
      <c r="C316" s="2315"/>
      <c r="D316" s="2315"/>
      <c r="E316" s="2315"/>
      <c r="F316" s="2315"/>
      <c r="G316" s="2315"/>
      <c r="H316" s="2315"/>
      <c r="I316" s="2315"/>
      <c r="J316" s="2315"/>
      <c r="K316" s="2315"/>
      <c r="L316" s="2315"/>
      <c r="M316" s="2315"/>
      <c r="N316" s="2315"/>
      <c r="O316" s="2315"/>
      <c r="P316" s="2315"/>
      <c r="Q316" s="2315"/>
      <c r="R316" s="2315"/>
      <c r="S316" s="2315"/>
      <c r="T316" s="2315"/>
      <c r="U316" s="2315"/>
      <c r="V316" s="2315"/>
      <c r="W316" s="2315"/>
      <c r="X316" s="2315"/>
      <c r="Y316" s="2315"/>
      <c r="Z316" s="2315"/>
      <c r="AA316" s="2315"/>
      <c r="AB316" s="2315"/>
      <c r="AC316" s="2315"/>
      <c r="AD316" s="2315"/>
      <c r="AE316" s="2315"/>
      <c r="AF316" s="2315"/>
      <c r="AG316" s="2315"/>
      <c r="AH316" s="2315"/>
      <c r="AI316" s="2315"/>
      <c r="AJ316" s="2315"/>
      <c r="AK316" s="2315"/>
      <c r="AL316" s="2315"/>
      <c r="AM316" s="2315"/>
      <c r="AN316" s="2315"/>
      <c r="AO316" s="2315"/>
      <c r="AP316" s="2315"/>
      <c r="AQ316" s="2315"/>
    </row>
    <row r="317" spans="1:43">
      <c r="A317" s="2315"/>
      <c r="B317" s="2315"/>
      <c r="C317" s="2315"/>
      <c r="D317" s="2315"/>
      <c r="E317" s="2315"/>
      <c r="F317" s="2315"/>
      <c r="G317" s="2315"/>
      <c r="H317" s="2315"/>
      <c r="I317" s="2315"/>
      <c r="J317" s="2315"/>
      <c r="K317" s="2315"/>
      <c r="L317" s="2315"/>
      <c r="M317" s="2315"/>
      <c r="N317" s="2315"/>
      <c r="O317" s="2315"/>
      <c r="P317" s="2315"/>
      <c r="Q317" s="2315"/>
      <c r="R317" s="2315"/>
      <c r="S317" s="2315"/>
      <c r="T317" s="2315"/>
      <c r="U317" s="2315"/>
      <c r="V317" s="2315"/>
      <c r="W317" s="2315"/>
      <c r="X317" s="2315"/>
      <c r="Y317" s="2315"/>
      <c r="Z317" s="2315"/>
      <c r="AA317" s="2315"/>
      <c r="AB317" s="2315"/>
      <c r="AC317" s="2315"/>
      <c r="AD317" s="2315"/>
      <c r="AE317" s="2315"/>
      <c r="AF317" s="2315"/>
      <c r="AG317" s="2315"/>
      <c r="AH317" s="2315"/>
      <c r="AI317" s="2315"/>
      <c r="AJ317" s="2315"/>
      <c r="AK317" s="2315"/>
      <c r="AL317" s="2315"/>
      <c r="AM317" s="2315"/>
      <c r="AN317" s="2315"/>
      <c r="AO317" s="2315"/>
      <c r="AP317" s="2315"/>
      <c r="AQ317" s="2315"/>
    </row>
    <row r="318" spans="1:43">
      <c r="A318" s="2315"/>
      <c r="B318" s="2315"/>
      <c r="C318" s="2315"/>
      <c r="D318" s="2315"/>
      <c r="E318" s="2315"/>
      <c r="F318" s="2315"/>
      <c r="G318" s="2315"/>
      <c r="H318" s="2315"/>
      <c r="I318" s="2315"/>
      <c r="J318" s="2315"/>
      <c r="K318" s="2315"/>
      <c r="L318" s="2315"/>
      <c r="M318" s="2315"/>
      <c r="N318" s="2315"/>
      <c r="O318" s="2315"/>
      <c r="P318" s="2315"/>
      <c r="Q318" s="2315"/>
      <c r="R318" s="2315"/>
      <c r="S318" s="2315"/>
      <c r="T318" s="2315"/>
      <c r="U318" s="2315"/>
      <c r="V318" s="2315"/>
      <c r="W318" s="2315"/>
      <c r="X318" s="2315"/>
      <c r="Y318" s="2315"/>
      <c r="Z318" s="2315"/>
      <c r="AA318" s="2315"/>
      <c r="AB318" s="2315"/>
      <c r="AC318" s="2315"/>
      <c r="AD318" s="2315"/>
      <c r="AE318" s="2315"/>
      <c r="AF318" s="2315"/>
      <c r="AG318" s="2315"/>
      <c r="AH318" s="2315"/>
      <c r="AI318" s="2315"/>
      <c r="AJ318" s="2315"/>
      <c r="AK318" s="2315"/>
      <c r="AL318" s="2315"/>
      <c r="AM318" s="2315"/>
      <c r="AN318" s="2315"/>
      <c r="AO318" s="2315"/>
      <c r="AP318" s="2315"/>
      <c r="AQ318" s="2315"/>
    </row>
    <row r="319" spans="1:43">
      <c r="A319" s="2315"/>
      <c r="B319" s="2315"/>
      <c r="C319" s="2315"/>
      <c r="D319" s="2315"/>
      <c r="E319" s="2315"/>
      <c r="F319" s="2315"/>
      <c r="G319" s="2315"/>
      <c r="H319" s="2315"/>
      <c r="I319" s="2315"/>
      <c r="J319" s="2315"/>
      <c r="K319" s="2315"/>
      <c r="L319" s="2315"/>
      <c r="M319" s="2315"/>
      <c r="N319" s="2315"/>
      <c r="O319" s="2315"/>
      <c r="P319" s="2315"/>
      <c r="Q319" s="2315"/>
      <c r="R319" s="2315"/>
      <c r="S319" s="2315"/>
      <c r="T319" s="2315"/>
      <c r="U319" s="2315"/>
      <c r="V319" s="2315"/>
      <c r="W319" s="2315"/>
      <c r="X319" s="2315"/>
      <c r="Y319" s="2315"/>
      <c r="Z319" s="2315"/>
      <c r="AA319" s="2315"/>
      <c r="AB319" s="2315"/>
      <c r="AC319" s="2315"/>
      <c r="AD319" s="2315"/>
      <c r="AE319" s="2315"/>
      <c r="AF319" s="2315"/>
      <c r="AG319" s="2315"/>
      <c r="AH319" s="2315"/>
      <c r="AI319" s="2315"/>
      <c r="AJ319" s="2315"/>
      <c r="AK319" s="2315"/>
      <c r="AL319" s="2315"/>
      <c r="AM319" s="2315"/>
      <c r="AN319" s="2315"/>
      <c r="AO319" s="2315"/>
      <c r="AP319" s="2315"/>
      <c r="AQ319" s="2315"/>
    </row>
    <row r="320" spans="1:43">
      <c r="A320" s="2315"/>
      <c r="B320" s="2315"/>
      <c r="C320" s="2315"/>
      <c r="D320" s="2315"/>
      <c r="E320" s="2315"/>
      <c r="F320" s="2315"/>
      <c r="G320" s="2315"/>
      <c r="H320" s="2315"/>
      <c r="I320" s="2315"/>
      <c r="J320" s="2315"/>
      <c r="K320" s="2315"/>
      <c r="L320" s="2315"/>
      <c r="M320" s="2315"/>
      <c r="N320" s="2315"/>
      <c r="O320" s="2315"/>
      <c r="P320" s="2315"/>
      <c r="Q320" s="2315"/>
      <c r="R320" s="2315"/>
      <c r="S320" s="2315"/>
      <c r="T320" s="2315"/>
      <c r="U320" s="2315"/>
      <c r="V320" s="2315"/>
      <c r="W320" s="2315"/>
      <c r="X320" s="2315"/>
      <c r="Y320" s="2315"/>
      <c r="Z320" s="2315"/>
      <c r="AA320" s="2315"/>
      <c r="AB320" s="2315"/>
      <c r="AC320" s="2315"/>
      <c r="AD320" s="2315"/>
      <c r="AE320" s="2315"/>
      <c r="AF320" s="2315"/>
      <c r="AG320" s="2315"/>
      <c r="AH320" s="2315"/>
      <c r="AI320" s="2315"/>
      <c r="AJ320" s="2315"/>
      <c r="AK320" s="2315"/>
      <c r="AL320" s="2315"/>
      <c r="AM320" s="2315"/>
      <c r="AN320" s="2315"/>
      <c r="AO320" s="2315"/>
      <c r="AP320" s="2315"/>
      <c r="AQ320" s="2315"/>
    </row>
    <row r="321" spans="1:43">
      <c r="A321" s="2315"/>
      <c r="B321" s="2315"/>
      <c r="C321" s="2315"/>
      <c r="D321" s="2315"/>
      <c r="E321" s="2315"/>
      <c r="F321" s="2315"/>
      <c r="G321" s="2315"/>
      <c r="H321" s="2315"/>
      <c r="I321" s="2315"/>
      <c r="J321" s="2315"/>
      <c r="K321" s="2315"/>
      <c r="L321" s="2315"/>
      <c r="M321" s="2315"/>
      <c r="N321" s="2315"/>
      <c r="O321" s="2315"/>
      <c r="P321" s="2315"/>
      <c r="Q321" s="2315"/>
      <c r="R321" s="2315"/>
      <c r="S321" s="2315"/>
      <c r="T321" s="2315"/>
      <c r="U321" s="2315"/>
      <c r="V321" s="2315"/>
      <c r="W321" s="2315"/>
      <c r="X321" s="2315"/>
      <c r="Y321" s="2315"/>
      <c r="Z321" s="2315"/>
      <c r="AA321" s="2315"/>
      <c r="AB321" s="2315"/>
      <c r="AC321" s="2315"/>
      <c r="AD321" s="2315"/>
      <c r="AE321" s="2315"/>
      <c r="AF321" s="2315"/>
      <c r="AG321" s="2315"/>
      <c r="AH321" s="2315"/>
      <c r="AI321" s="2315"/>
      <c r="AJ321" s="2315"/>
      <c r="AK321" s="2315"/>
      <c r="AL321" s="2315"/>
      <c r="AM321" s="2315"/>
      <c r="AN321" s="2315"/>
      <c r="AO321" s="2315"/>
      <c r="AP321" s="2315"/>
      <c r="AQ321" s="2315"/>
    </row>
    <row r="322" spans="1:43">
      <c r="A322" s="2315"/>
      <c r="B322" s="2315"/>
      <c r="C322" s="2315"/>
      <c r="D322" s="2315"/>
      <c r="E322" s="2315"/>
      <c r="F322" s="2315"/>
      <c r="G322" s="2315"/>
      <c r="H322" s="2315"/>
      <c r="I322" s="2315"/>
      <c r="J322" s="2315"/>
      <c r="K322" s="2315"/>
      <c r="L322" s="2315"/>
      <c r="M322" s="2315"/>
      <c r="N322" s="2315"/>
      <c r="O322" s="2315"/>
      <c r="P322" s="2315"/>
      <c r="Q322" s="2315"/>
      <c r="R322" s="2315"/>
      <c r="S322" s="2315"/>
      <c r="T322" s="2315"/>
      <c r="U322" s="2315"/>
      <c r="V322" s="2315"/>
      <c r="W322" s="2315"/>
      <c r="X322" s="2315"/>
      <c r="Y322" s="2315"/>
      <c r="Z322" s="2315"/>
      <c r="AA322" s="2315"/>
      <c r="AB322" s="2315"/>
      <c r="AC322" s="2315"/>
      <c r="AD322" s="2315"/>
      <c r="AE322" s="2315"/>
      <c r="AF322" s="2315"/>
      <c r="AG322" s="2315"/>
      <c r="AH322" s="2315"/>
      <c r="AI322" s="2315"/>
      <c r="AJ322" s="2315"/>
      <c r="AK322" s="2315"/>
      <c r="AL322" s="2315"/>
      <c r="AM322" s="2315"/>
      <c r="AN322" s="2315"/>
      <c r="AO322" s="2315"/>
      <c r="AP322" s="2315"/>
      <c r="AQ322" s="2315"/>
    </row>
    <row r="323" spans="1:43">
      <c r="A323" s="2315"/>
      <c r="B323" s="2315"/>
      <c r="C323" s="2315"/>
      <c r="D323" s="2315"/>
      <c r="E323" s="2315"/>
      <c r="F323" s="2315"/>
      <c r="G323" s="2315"/>
      <c r="H323" s="2315"/>
      <c r="I323" s="2315"/>
      <c r="J323" s="2315"/>
      <c r="K323" s="2315"/>
      <c r="L323" s="2315"/>
      <c r="M323" s="2315"/>
      <c r="N323" s="2315"/>
      <c r="O323" s="2315"/>
      <c r="P323" s="2315"/>
      <c r="Q323" s="2315"/>
      <c r="R323" s="2315"/>
      <c r="S323" s="2315"/>
      <c r="T323" s="2315"/>
      <c r="U323" s="2315"/>
      <c r="V323" s="2315"/>
      <c r="W323" s="2315"/>
      <c r="X323" s="2315"/>
      <c r="Y323" s="2315"/>
      <c r="Z323" s="2315"/>
      <c r="AA323" s="2315"/>
      <c r="AB323" s="2315"/>
      <c r="AC323" s="2315"/>
      <c r="AD323" s="2315"/>
      <c r="AE323" s="2315"/>
      <c r="AF323" s="2315"/>
      <c r="AG323" s="2315"/>
      <c r="AH323" s="2315"/>
      <c r="AI323" s="2315"/>
      <c r="AJ323" s="2315"/>
      <c r="AK323" s="2315"/>
      <c r="AL323" s="2315"/>
      <c r="AM323" s="2315"/>
      <c r="AN323" s="2315"/>
      <c r="AO323" s="2315"/>
      <c r="AP323" s="2315"/>
      <c r="AQ323" s="2315"/>
    </row>
    <row r="324" spans="1:43">
      <c r="A324" s="2315"/>
      <c r="B324" s="2315"/>
      <c r="C324" s="2315"/>
      <c r="D324" s="2315"/>
      <c r="E324" s="2315"/>
      <c r="F324" s="2315"/>
      <c r="G324" s="2315"/>
      <c r="H324" s="2315"/>
      <c r="I324" s="2315"/>
      <c r="J324" s="2315"/>
      <c r="K324" s="2315"/>
      <c r="L324" s="2315"/>
      <c r="M324" s="2315"/>
      <c r="N324" s="2315"/>
      <c r="O324" s="2315"/>
      <c r="P324" s="2315"/>
      <c r="Q324" s="2315"/>
      <c r="R324" s="2315"/>
      <c r="S324" s="2315"/>
      <c r="T324" s="2315"/>
      <c r="U324" s="2315"/>
      <c r="V324" s="2315"/>
      <c r="W324" s="2315"/>
      <c r="X324" s="2315"/>
      <c r="Y324" s="2315"/>
      <c r="Z324" s="2315"/>
      <c r="AA324" s="2315"/>
      <c r="AB324" s="2315"/>
      <c r="AC324" s="2315"/>
      <c r="AD324" s="2315"/>
      <c r="AE324" s="2315"/>
      <c r="AF324" s="2315"/>
      <c r="AG324" s="2315"/>
      <c r="AH324" s="2315"/>
      <c r="AI324" s="2315"/>
      <c r="AJ324" s="2315"/>
      <c r="AK324" s="2315"/>
      <c r="AL324" s="2315"/>
      <c r="AM324" s="2315"/>
      <c r="AN324" s="2315"/>
      <c r="AO324" s="2315"/>
      <c r="AP324" s="2315"/>
      <c r="AQ324" s="2315"/>
    </row>
    <row r="325" spans="1:43">
      <c r="A325" s="2315"/>
      <c r="B325" s="2315"/>
      <c r="C325" s="2315"/>
      <c r="D325" s="2315"/>
      <c r="E325" s="2315"/>
      <c r="F325" s="2315"/>
      <c r="G325" s="2315"/>
      <c r="H325" s="2315"/>
      <c r="I325" s="2315"/>
      <c r="J325" s="2315"/>
      <c r="K325" s="2315"/>
      <c r="L325" s="2315"/>
      <c r="M325" s="2315"/>
      <c r="N325" s="2315"/>
      <c r="O325" s="2315"/>
      <c r="P325" s="2315"/>
      <c r="Q325" s="2315"/>
      <c r="R325" s="2315"/>
      <c r="S325" s="2315"/>
      <c r="T325" s="2315"/>
      <c r="U325" s="2315"/>
      <c r="V325" s="2315"/>
      <c r="W325" s="2315"/>
      <c r="X325" s="2315"/>
      <c r="Y325" s="2315"/>
      <c r="Z325" s="2315"/>
      <c r="AA325" s="2315"/>
      <c r="AB325" s="2315"/>
      <c r="AC325" s="2315"/>
      <c r="AD325" s="2315"/>
      <c r="AE325" s="2315"/>
      <c r="AF325" s="2315"/>
      <c r="AG325" s="2315"/>
      <c r="AH325" s="2315"/>
      <c r="AI325" s="2315"/>
      <c r="AJ325" s="2315"/>
      <c r="AK325" s="2315"/>
      <c r="AL325" s="2315"/>
      <c r="AM325" s="2315"/>
      <c r="AN325" s="2315"/>
      <c r="AO325" s="2315"/>
      <c r="AP325" s="2315"/>
      <c r="AQ325" s="2315"/>
    </row>
    <row r="326" spans="1:43">
      <c r="A326" s="2315"/>
      <c r="B326" s="2315"/>
      <c r="C326" s="2315"/>
      <c r="D326" s="2315"/>
      <c r="E326" s="2315"/>
      <c r="F326" s="2315"/>
      <c r="G326" s="2315"/>
      <c r="H326" s="2315"/>
      <c r="I326" s="2315"/>
      <c r="J326" s="2315"/>
      <c r="K326" s="2315"/>
      <c r="L326" s="2315"/>
      <c r="M326" s="2315"/>
      <c r="N326" s="2315"/>
      <c r="O326" s="2315"/>
      <c r="P326" s="2315"/>
      <c r="Q326" s="2315"/>
      <c r="R326" s="2315"/>
      <c r="S326" s="2315"/>
      <c r="T326" s="2315"/>
      <c r="U326" s="2315"/>
      <c r="V326" s="2315"/>
      <c r="W326" s="2315"/>
      <c r="X326" s="2315"/>
      <c r="Y326" s="2315"/>
      <c r="Z326" s="2315"/>
      <c r="AA326" s="2315"/>
      <c r="AB326" s="2315"/>
      <c r="AC326" s="2315"/>
      <c r="AD326" s="2315"/>
      <c r="AE326" s="2315"/>
      <c r="AF326" s="2315"/>
      <c r="AG326" s="2315"/>
      <c r="AH326" s="2315"/>
      <c r="AI326" s="2315"/>
      <c r="AJ326" s="2315"/>
      <c r="AK326" s="2315"/>
      <c r="AL326" s="2315"/>
      <c r="AM326" s="2315"/>
      <c r="AN326" s="2315"/>
      <c r="AO326" s="2315"/>
      <c r="AP326" s="2315"/>
      <c r="AQ326" s="2315"/>
    </row>
    <row r="327" spans="1:43">
      <c r="A327" s="2315"/>
      <c r="B327" s="2315"/>
      <c r="C327" s="2315"/>
      <c r="D327" s="2315"/>
      <c r="E327" s="2315"/>
      <c r="F327" s="2315"/>
      <c r="G327" s="2315"/>
      <c r="H327" s="2315"/>
      <c r="I327" s="2315"/>
      <c r="J327" s="2315"/>
      <c r="K327" s="2315"/>
      <c r="L327" s="2315"/>
      <c r="M327" s="2315"/>
      <c r="N327" s="2315"/>
      <c r="O327" s="2315"/>
      <c r="P327" s="2315"/>
      <c r="Q327" s="2315"/>
      <c r="R327" s="2315"/>
      <c r="S327" s="2315"/>
      <c r="T327" s="2315"/>
      <c r="U327" s="2315"/>
      <c r="V327" s="2315"/>
      <c r="W327" s="2315"/>
      <c r="X327" s="2315"/>
      <c r="Y327" s="2315"/>
      <c r="Z327" s="2315"/>
      <c r="AA327" s="2315"/>
      <c r="AB327" s="2315"/>
      <c r="AC327" s="2315"/>
      <c r="AD327" s="2315"/>
      <c r="AE327" s="2315"/>
      <c r="AF327" s="2315"/>
      <c r="AG327" s="2315"/>
      <c r="AH327" s="2315"/>
      <c r="AI327" s="2315"/>
      <c r="AJ327" s="2315"/>
      <c r="AK327" s="2315"/>
      <c r="AL327" s="2315"/>
      <c r="AM327" s="2315"/>
      <c r="AN327" s="2315"/>
      <c r="AO327" s="2315"/>
      <c r="AP327" s="2315"/>
      <c r="AQ327" s="2315"/>
    </row>
    <row r="328" spans="1:43">
      <c r="A328" s="2315"/>
      <c r="B328" s="2315"/>
      <c r="C328" s="2315"/>
      <c r="D328" s="2315"/>
      <c r="E328" s="2315"/>
      <c r="F328" s="2315"/>
      <c r="G328" s="2315"/>
      <c r="H328" s="2315"/>
      <c r="I328" s="2315"/>
      <c r="J328" s="2315"/>
      <c r="K328" s="2315"/>
      <c r="L328" s="2315"/>
      <c r="M328" s="2315"/>
      <c r="N328" s="2315"/>
      <c r="O328" s="2315"/>
      <c r="P328" s="2315"/>
      <c r="Q328" s="2315"/>
      <c r="R328" s="2315"/>
      <c r="S328" s="2315"/>
      <c r="T328" s="2315"/>
      <c r="U328" s="2315"/>
      <c r="V328" s="2315"/>
      <c r="W328" s="2315"/>
      <c r="X328" s="2315"/>
      <c r="Y328" s="2315"/>
      <c r="Z328" s="2315"/>
      <c r="AA328" s="2315"/>
      <c r="AB328" s="2315"/>
      <c r="AC328" s="2315"/>
      <c r="AD328" s="2315"/>
      <c r="AE328" s="2315"/>
      <c r="AF328" s="2315"/>
      <c r="AG328" s="2315"/>
      <c r="AH328" s="2315"/>
      <c r="AI328" s="2315"/>
      <c r="AJ328" s="2315"/>
      <c r="AK328" s="2315"/>
      <c r="AL328" s="2315"/>
      <c r="AM328" s="2315"/>
      <c r="AN328" s="2315"/>
      <c r="AO328" s="2315"/>
      <c r="AP328" s="2315"/>
      <c r="AQ328" s="2315"/>
    </row>
    <row r="329" spans="1:43">
      <c r="A329" s="2315"/>
      <c r="B329" s="2315"/>
      <c r="C329" s="2315"/>
      <c r="D329" s="2315"/>
      <c r="E329" s="2315"/>
      <c r="F329" s="2315"/>
      <c r="G329" s="2315"/>
      <c r="H329" s="2315"/>
      <c r="I329" s="2315"/>
      <c r="J329" s="2315"/>
      <c r="K329" s="2315"/>
      <c r="L329" s="2315"/>
      <c r="M329" s="2315"/>
      <c r="N329" s="2315"/>
      <c r="O329" s="2315"/>
      <c r="P329" s="2315"/>
      <c r="Q329" s="2315"/>
      <c r="R329" s="2315"/>
      <c r="S329" s="2315"/>
      <c r="T329" s="2315"/>
      <c r="U329" s="2315"/>
      <c r="V329" s="2315"/>
      <c r="W329" s="2315"/>
      <c r="X329" s="2315"/>
      <c r="Y329" s="2315"/>
      <c r="Z329" s="2315"/>
      <c r="AA329" s="2315"/>
      <c r="AB329" s="2315"/>
      <c r="AC329" s="2315"/>
      <c r="AD329" s="2315"/>
      <c r="AE329" s="2315"/>
      <c r="AF329" s="2315"/>
      <c r="AG329" s="2315"/>
      <c r="AH329" s="2315"/>
      <c r="AI329" s="2315"/>
      <c r="AJ329" s="2315"/>
      <c r="AK329" s="2315"/>
      <c r="AL329" s="2315"/>
      <c r="AM329" s="2315"/>
      <c r="AN329" s="2315"/>
      <c r="AO329" s="2315"/>
      <c r="AP329" s="2315"/>
      <c r="AQ329" s="2315"/>
    </row>
    <row r="330" spans="1:43">
      <c r="A330" s="2315"/>
      <c r="B330" s="2315"/>
      <c r="C330" s="2315"/>
      <c r="D330" s="2315"/>
      <c r="E330" s="2315"/>
      <c r="F330" s="2315"/>
      <c r="G330" s="2315"/>
      <c r="H330" s="2315"/>
      <c r="I330" s="2315"/>
      <c r="J330" s="2315"/>
      <c r="K330" s="2315"/>
      <c r="L330" s="2315"/>
      <c r="M330" s="2315"/>
      <c r="N330" s="2315"/>
      <c r="O330" s="2315"/>
      <c r="P330" s="2315"/>
      <c r="Q330" s="2315"/>
      <c r="R330" s="2315"/>
      <c r="S330" s="2315"/>
      <c r="T330" s="2315"/>
      <c r="U330" s="2315"/>
      <c r="V330" s="2315"/>
      <c r="W330" s="2315"/>
      <c r="X330" s="2315"/>
      <c r="Y330" s="2315"/>
      <c r="Z330" s="2315"/>
      <c r="AA330" s="2315"/>
      <c r="AB330" s="2315"/>
      <c r="AC330" s="2315"/>
      <c r="AD330" s="2315"/>
      <c r="AE330" s="2315"/>
      <c r="AF330" s="2315"/>
      <c r="AG330" s="2315"/>
      <c r="AH330" s="2315"/>
      <c r="AI330" s="2315"/>
      <c r="AJ330" s="2315"/>
      <c r="AK330" s="2315"/>
      <c r="AL330" s="2315"/>
      <c r="AM330" s="2315"/>
      <c r="AN330" s="2315"/>
      <c r="AO330" s="2315"/>
      <c r="AP330" s="2315"/>
      <c r="AQ330" s="2315"/>
    </row>
    <row r="331" spans="1:43">
      <c r="A331" s="2315"/>
      <c r="B331" s="2315"/>
      <c r="C331" s="2315"/>
      <c r="D331" s="2315"/>
      <c r="E331" s="2315"/>
      <c r="F331" s="2315"/>
      <c r="G331" s="2315"/>
      <c r="H331" s="2315"/>
      <c r="I331" s="2315"/>
      <c r="J331" s="2315"/>
      <c r="K331" s="2315"/>
      <c r="L331" s="2315"/>
      <c r="M331" s="2315"/>
      <c r="N331" s="2315"/>
      <c r="O331" s="2315"/>
      <c r="P331" s="2315"/>
      <c r="Q331" s="2315"/>
      <c r="R331" s="2315"/>
      <c r="S331" s="2315"/>
      <c r="T331" s="2315"/>
      <c r="U331" s="2315"/>
      <c r="V331" s="2315"/>
      <c r="W331" s="2315"/>
      <c r="X331" s="2315"/>
      <c r="Y331" s="2315"/>
      <c r="Z331" s="2315"/>
      <c r="AA331" s="2315"/>
      <c r="AB331" s="2315"/>
      <c r="AC331" s="2315"/>
      <c r="AD331" s="2315"/>
      <c r="AE331" s="2315"/>
      <c r="AF331" s="2315"/>
      <c r="AG331" s="2315"/>
      <c r="AH331" s="2315"/>
      <c r="AI331" s="2315"/>
      <c r="AJ331" s="2315"/>
      <c r="AK331" s="2315"/>
      <c r="AL331" s="2315"/>
      <c r="AM331" s="2315"/>
      <c r="AN331" s="2315"/>
      <c r="AO331" s="2315"/>
      <c r="AP331" s="2315"/>
      <c r="AQ331" s="2315"/>
    </row>
    <row r="332" spans="1:43">
      <c r="A332" s="2315"/>
      <c r="B332" s="2315"/>
      <c r="C332" s="2315"/>
      <c r="D332" s="2315"/>
      <c r="E332" s="2315"/>
      <c r="F332" s="2315"/>
      <c r="G332" s="2315"/>
      <c r="H332" s="2315"/>
      <c r="I332" s="2315"/>
      <c r="J332" s="2315"/>
      <c r="K332" s="2315"/>
      <c r="L332" s="2315"/>
      <c r="M332" s="2315"/>
      <c r="N332" s="2315"/>
      <c r="O332" s="2315"/>
      <c r="P332" s="2315"/>
      <c r="Q332" s="2315"/>
      <c r="R332" s="2315"/>
      <c r="S332" s="2315"/>
      <c r="T332" s="2315"/>
      <c r="U332" s="2315"/>
      <c r="V332" s="2315"/>
      <c r="W332" s="2315"/>
      <c r="X332" s="2315"/>
      <c r="Y332" s="2315"/>
      <c r="Z332" s="2315"/>
      <c r="AA332" s="2315"/>
      <c r="AB332" s="2315"/>
      <c r="AC332" s="2315"/>
      <c r="AD332" s="2315"/>
      <c r="AE332" s="2315"/>
      <c r="AF332" s="2315"/>
      <c r="AG332" s="2315"/>
      <c r="AH332" s="2315"/>
      <c r="AI332" s="2315"/>
      <c r="AJ332" s="2315"/>
      <c r="AK332" s="2315"/>
      <c r="AL332" s="2315"/>
      <c r="AM332" s="2315"/>
      <c r="AN332" s="2315"/>
      <c r="AO332" s="2315"/>
      <c r="AP332" s="2315"/>
      <c r="AQ332" s="2315"/>
    </row>
    <row r="333" spans="1:43">
      <c r="A333" s="2315"/>
      <c r="B333" s="2315"/>
      <c r="C333" s="2315"/>
      <c r="D333" s="2315"/>
      <c r="E333" s="2315"/>
      <c r="F333" s="2315"/>
      <c r="G333" s="2315"/>
      <c r="H333" s="2315"/>
      <c r="I333" s="2315"/>
      <c r="J333" s="2315"/>
      <c r="K333" s="2315"/>
      <c r="L333" s="2315"/>
      <c r="M333" s="2315"/>
      <c r="N333" s="2315"/>
      <c r="O333" s="2315"/>
      <c r="P333" s="2315"/>
      <c r="Q333" s="2315"/>
      <c r="R333" s="2315"/>
      <c r="S333" s="2315"/>
      <c r="T333" s="2315"/>
      <c r="U333" s="2315"/>
      <c r="V333" s="2315"/>
      <c r="W333" s="2315"/>
      <c r="X333" s="2315"/>
      <c r="Y333" s="2315"/>
      <c r="Z333" s="2315"/>
      <c r="AA333" s="2315"/>
      <c r="AB333" s="2315"/>
      <c r="AC333" s="2315"/>
      <c r="AD333" s="2315"/>
      <c r="AE333" s="2315"/>
      <c r="AF333" s="2315"/>
      <c r="AG333" s="2315"/>
      <c r="AH333" s="2315"/>
      <c r="AI333" s="2315"/>
      <c r="AJ333" s="2315"/>
      <c r="AK333" s="2315"/>
      <c r="AL333" s="2315"/>
      <c r="AM333" s="2315"/>
      <c r="AN333" s="2315"/>
      <c r="AO333" s="2315"/>
      <c r="AP333" s="2315"/>
      <c r="AQ333" s="2315"/>
    </row>
    <row r="334" spans="1:43">
      <c r="A334" s="2315"/>
      <c r="B334" s="2315"/>
      <c r="C334" s="2315"/>
      <c r="D334" s="2315"/>
      <c r="E334" s="2315"/>
      <c r="F334" s="2315"/>
      <c r="G334" s="2315"/>
      <c r="H334" s="2315"/>
      <c r="I334" s="2315"/>
      <c r="J334" s="2315"/>
      <c r="K334" s="2315"/>
      <c r="L334" s="2315"/>
      <c r="M334" s="2315"/>
      <c r="N334" s="2315"/>
      <c r="O334" s="2315"/>
      <c r="P334" s="2315"/>
      <c r="Q334" s="2315"/>
      <c r="R334" s="2315"/>
      <c r="S334" s="2315"/>
      <c r="T334" s="2315"/>
      <c r="U334" s="2315"/>
      <c r="V334" s="2315"/>
      <c r="W334" s="2315"/>
      <c r="X334" s="2315"/>
      <c r="Y334" s="2315"/>
      <c r="Z334" s="2315"/>
      <c r="AA334" s="2315"/>
      <c r="AB334" s="2315"/>
      <c r="AC334" s="2315"/>
      <c r="AD334" s="2315"/>
      <c r="AE334" s="2315"/>
      <c r="AF334" s="2315"/>
      <c r="AG334" s="2315"/>
      <c r="AH334" s="2315"/>
      <c r="AI334" s="2315"/>
      <c r="AJ334" s="2315"/>
      <c r="AK334" s="2315"/>
      <c r="AL334" s="2315"/>
      <c r="AM334" s="2315"/>
      <c r="AN334" s="2315"/>
      <c r="AO334" s="2315"/>
      <c r="AP334" s="2315"/>
      <c r="AQ334" s="2315"/>
    </row>
    <row r="335" spans="1:43">
      <c r="A335" s="2315"/>
      <c r="B335" s="2315"/>
      <c r="C335" s="2315"/>
      <c r="D335" s="2315"/>
      <c r="E335" s="2315"/>
      <c r="F335" s="2315"/>
      <c r="G335" s="2315"/>
      <c r="H335" s="2315"/>
      <c r="I335" s="2315"/>
      <c r="J335" s="2315"/>
      <c r="K335" s="2315"/>
      <c r="L335" s="2315"/>
      <c r="M335" s="2315"/>
      <c r="N335" s="2315"/>
      <c r="O335" s="2315"/>
      <c r="P335" s="2315"/>
      <c r="Q335" s="2315"/>
      <c r="R335" s="2315"/>
      <c r="S335" s="2315"/>
      <c r="T335" s="2315"/>
      <c r="U335" s="2315"/>
      <c r="V335" s="2315"/>
      <c r="W335" s="2315"/>
      <c r="X335" s="2315"/>
      <c r="Y335" s="2315"/>
      <c r="Z335" s="2315"/>
      <c r="AA335" s="2315"/>
      <c r="AB335" s="2315"/>
      <c r="AC335" s="2315"/>
      <c r="AD335" s="2315"/>
      <c r="AE335" s="2315"/>
      <c r="AF335" s="2315"/>
      <c r="AG335" s="2315"/>
      <c r="AH335" s="2315"/>
      <c r="AI335" s="2315"/>
      <c r="AJ335" s="2315"/>
      <c r="AK335" s="2315"/>
      <c r="AL335" s="2315"/>
      <c r="AM335" s="2315"/>
      <c r="AN335" s="2315"/>
      <c r="AO335" s="2315"/>
      <c r="AP335" s="2315"/>
      <c r="AQ335" s="2315"/>
    </row>
    <row r="336" spans="1:43">
      <c r="A336" s="2315"/>
      <c r="B336" s="2315"/>
      <c r="C336" s="2315"/>
      <c r="D336" s="2315"/>
      <c r="E336" s="2315"/>
      <c r="F336" s="2315"/>
      <c r="G336" s="2315"/>
      <c r="H336" s="2315"/>
      <c r="I336" s="2315"/>
      <c r="J336" s="2315"/>
      <c r="K336" s="2315"/>
      <c r="L336" s="2315"/>
      <c r="M336" s="2315"/>
      <c r="N336" s="2315"/>
      <c r="O336" s="2315"/>
      <c r="P336" s="2315"/>
      <c r="Q336" s="2315"/>
      <c r="R336" s="2315"/>
      <c r="S336" s="2315"/>
      <c r="T336" s="2315"/>
      <c r="U336" s="2315"/>
      <c r="V336" s="2315"/>
      <c r="W336" s="2315"/>
      <c r="X336" s="2315"/>
      <c r="Y336" s="2315"/>
      <c r="Z336" s="2315"/>
      <c r="AA336" s="2315"/>
      <c r="AB336" s="2315"/>
      <c r="AC336" s="2315"/>
      <c r="AD336" s="2315"/>
      <c r="AE336" s="2315"/>
      <c r="AF336" s="2315"/>
      <c r="AG336" s="2315"/>
      <c r="AH336" s="2315"/>
      <c r="AI336" s="2315"/>
      <c r="AJ336" s="2315"/>
      <c r="AK336" s="2315"/>
      <c r="AL336" s="2315"/>
      <c r="AM336" s="2315"/>
      <c r="AN336" s="2315"/>
      <c r="AO336" s="2315"/>
      <c r="AP336" s="2315"/>
      <c r="AQ336" s="2315"/>
    </row>
    <row r="337" spans="1:43">
      <c r="A337" s="2315"/>
      <c r="B337" s="2315"/>
      <c r="C337" s="2315"/>
      <c r="D337" s="2315"/>
      <c r="E337" s="2315"/>
      <c r="F337" s="2315"/>
      <c r="G337" s="2315"/>
      <c r="H337" s="2315"/>
      <c r="I337" s="2315"/>
      <c r="J337" s="2315"/>
      <c r="K337" s="2315"/>
      <c r="L337" s="2315"/>
      <c r="M337" s="2315"/>
      <c r="N337" s="2315"/>
      <c r="O337" s="2315"/>
      <c r="P337" s="2315"/>
      <c r="Q337" s="2315"/>
      <c r="R337" s="2315"/>
      <c r="S337" s="2315"/>
      <c r="T337" s="2315"/>
      <c r="U337" s="2315"/>
      <c r="V337" s="2315"/>
      <c r="W337" s="2315"/>
      <c r="X337" s="2315"/>
      <c r="Y337" s="2315"/>
      <c r="Z337" s="2315"/>
      <c r="AA337" s="2315"/>
      <c r="AB337" s="2315"/>
      <c r="AC337" s="2315"/>
      <c r="AD337" s="2315"/>
      <c r="AE337" s="2315"/>
      <c r="AF337" s="2315"/>
      <c r="AG337" s="2315"/>
      <c r="AH337" s="2315"/>
      <c r="AI337" s="2315"/>
      <c r="AJ337" s="2315"/>
      <c r="AK337" s="2315"/>
      <c r="AL337" s="2315"/>
      <c r="AM337" s="2315"/>
      <c r="AN337" s="2315"/>
      <c r="AO337" s="2315"/>
      <c r="AP337" s="2315"/>
      <c r="AQ337" s="2315"/>
    </row>
    <row r="338" spans="1:43">
      <c r="A338" s="2315"/>
      <c r="B338" s="2315"/>
      <c r="C338" s="2315"/>
      <c r="D338" s="2315"/>
      <c r="E338" s="2315"/>
      <c r="F338" s="2315"/>
      <c r="G338" s="2315"/>
      <c r="H338" s="2315"/>
      <c r="I338" s="2315"/>
      <c r="J338" s="2315"/>
      <c r="K338" s="2315"/>
      <c r="L338" s="2315"/>
      <c r="M338" s="2315"/>
      <c r="N338" s="2315"/>
      <c r="O338" s="2315"/>
      <c r="P338" s="2315"/>
      <c r="Q338" s="2315"/>
      <c r="R338" s="2315"/>
      <c r="S338" s="2315"/>
      <c r="T338" s="2315"/>
      <c r="U338" s="2315"/>
      <c r="V338" s="2315"/>
      <c r="W338" s="2315"/>
      <c r="X338" s="2315"/>
      <c r="Y338" s="2315"/>
      <c r="Z338" s="2315"/>
      <c r="AA338" s="2315"/>
      <c r="AB338" s="2315"/>
      <c r="AC338" s="2315"/>
      <c r="AD338" s="2315"/>
      <c r="AE338" s="2315"/>
      <c r="AF338" s="2315"/>
      <c r="AG338" s="2315"/>
      <c r="AH338" s="2315"/>
      <c r="AI338" s="2315"/>
      <c r="AJ338" s="2315"/>
      <c r="AK338" s="2315"/>
      <c r="AL338" s="2315"/>
      <c r="AM338" s="2315"/>
      <c r="AN338" s="2315"/>
      <c r="AO338" s="2315"/>
      <c r="AP338" s="2315"/>
      <c r="AQ338" s="2315"/>
    </row>
    <row r="339" spans="1:43">
      <c r="A339" s="2315"/>
      <c r="B339" s="2315"/>
      <c r="C339" s="2315"/>
      <c r="D339" s="2315"/>
      <c r="E339" s="2315"/>
      <c r="F339" s="2315"/>
      <c r="G339" s="2315"/>
      <c r="H339" s="2315"/>
      <c r="I339" s="2315"/>
      <c r="J339" s="2315"/>
      <c r="K339" s="2315"/>
      <c r="L339" s="2315"/>
      <c r="M339" s="2315"/>
      <c r="N339" s="2315"/>
      <c r="O339" s="2315"/>
      <c r="P339" s="2315"/>
      <c r="Q339" s="2315"/>
      <c r="R339" s="2315"/>
      <c r="S339" s="2315"/>
      <c r="T339" s="2315"/>
      <c r="U339" s="2315"/>
      <c r="V339" s="2315"/>
      <c r="W339" s="2315"/>
      <c r="X339" s="2315"/>
      <c r="Y339" s="2315"/>
      <c r="Z339" s="2315"/>
      <c r="AA339" s="2315"/>
      <c r="AB339" s="2315"/>
      <c r="AC339" s="2315"/>
      <c r="AD339" s="2315"/>
      <c r="AE339" s="2315"/>
      <c r="AF339" s="2315"/>
      <c r="AG339" s="2315"/>
      <c r="AH339" s="2315"/>
      <c r="AI339" s="2315"/>
      <c r="AJ339" s="2315"/>
      <c r="AK339" s="2315"/>
      <c r="AL339" s="2315"/>
      <c r="AM339" s="2315"/>
      <c r="AN339" s="2315"/>
      <c r="AO339" s="2315"/>
      <c r="AP339" s="2315"/>
      <c r="AQ339" s="2315"/>
    </row>
    <row r="340" spans="1:43">
      <c r="A340" s="2315"/>
      <c r="B340" s="2315"/>
      <c r="C340" s="2315"/>
      <c r="D340" s="2315"/>
      <c r="E340" s="2315"/>
      <c r="F340" s="2315"/>
      <c r="G340" s="2315"/>
      <c r="H340" s="2315"/>
      <c r="I340" s="2315"/>
      <c r="J340" s="2315"/>
      <c r="K340" s="2315"/>
      <c r="L340" s="2315"/>
      <c r="M340" s="2315"/>
      <c r="N340" s="2315"/>
      <c r="O340" s="2315"/>
      <c r="P340" s="2315"/>
      <c r="Q340" s="2315"/>
      <c r="R340" s="2315"/>
      <c r="S340" s="2315"/>
      <c r="T340" s="2315"/>
      <c r="U340" s="2315"/>
      <c r="V340" s="2315"/>
      <c r="W340" s="2315"/>
      <c r="X340" s="2315"/>
      <c r="Y340" s="2315"/>
      <c r="Z340" s="2315"/>
      <c r="AA340" s="2315"/>
      <c r="AB340" s="2315"/>
      <c r="AC340" s="2315"/>
      <c r="AD340" s="2315"/>
      <c r="AE340" s="2315"/>
      <c r="AF340" s="2315"/>
      <c r="AG340" s="2315"/>
      <c r="AH340" s="2315"/>
      <c r="AI340" s="2315"/>
      <c r="AJ340" s="2315"/>
      <c r="AK340" s="2315"/>
      <c r="AL340" s="2315"/>
      <c r="AM340" s="2315"/>
      <c r="AN340" s="2315"/>
      <c r="AO340" s="2315"/>
      <c r="AP340" s="2315"/>
      <c r="AQ340" s="2315"/>
    </row>
    <row r="341" spans="1:43">
      <c r="A341" s="2315"/>
      <c r="B341" s="2315"/>
      <c r="C341" s="2315"/>
      <c r="D341" s="2315"/>
      <c r="E341" s="2315"/>
      <c r="F341" s="2315"/>
      <c r="G341" s="2315"/>
      <c r="H341" s="2315"/>
      <c r="I341" s="2315"/>
      <c r="J341" s="2315"/>
      <c r="K341" s="2315"/>
      <c r="L341" s="2315"/>
      <c r="M341" s="2315"/>
      <c r="N341" s="2315"/>
      <c r="O341" s="2315"/>
      <c r="P341" s="2315"/>
      <c r="Q341" s="2315"/>
      <c r="R341" s="2315"/>
      <c r="S341" s="2315"/>
      <c r="T341" s="2315"/>
      <c r="U341" s="2315"/>
      <c r="V341" s="2315"/>
      <c r="W341" s="2315"/>
      <c r="X341" s="2315"/>
      <c r="Y341" s="2315"/>
      <c r="Z341" s="2315"/>
      <c r="AA341" s="2315"/>
      <c r="AB341" s="2315"/>
      <c r="AC341" s="2315"/>
      <c r="AD341" s="2315"/>
      <c r="AE341" s="2315"/>
      <c r="AF341" s="2315"/>
      <c r="AG341" s="2315"/>
      <c r="AH341" s="2315"/>
      <c r="AI341" s="2315"/>
      <c r="AJ341" s="2315"/>
      <c r="AK341" s="2315"/>
      <c r="AL341" s="2315"/>
      <c r="AM341" s="2315"/>
      <c r="AN341" s="2315"/>
      <c r="AO341" s="2315"/>
      <c r="AP341" s="2315"/>
      <c r="AQ341" s="2315"/>
    </row>
    <row r="342" spans="1:43">
      <c r="A342" s="2315"/>
      <c r="B342" s="2315"/>
      <c r="C342" s="2315"/>
      <c r="D342" s="2315"/>
      <c r="E342" s="2315"/>
      <c r="F342" s="2315"/>
      <c r="G342" s="2315"/>
      <c r="H342" s="2315"/>
      <c r="I342" s="2315"/>
      <c r="J342" s="2315"/>
      <c r="K342" s="2315"/>
      <c r="L342" s="2315"/>
      <c r="M342" s="2315"/>
      <c r="N342" s="2315"/>
      <c r="O342" s="2315"/>
      <c r="P342" s="2315"/>
      <c r="Q342" s="2315"/>
      <c r="R342" s="2315"/>
      <c r="S342" s="2315"/>
      <c r="T342" s="2315"/>
      <c r="U342" s="2315"/>
      <c r="V342" s="2315"/>
      <c r="W342" s="2315"/>
      <c r="X342" s="2315"/>
      <c r="Y342" s="2315"/>
      <c r="Z342" s="2315"/>
      <c r="AA342" s="2315"/>
      <c r="AB342" s="2315"/>
      <c r="AC342" s="2315"/>
      <c r="AD342" s="2315"/>
      <c r="AE342" s="2315"/>
      <c r="AF342" s="2315"/>
      <c r="AG342" s="2315"/>
      <c r="AH342" s="2315"/>
      <c r="AI342" s="2315"/>
      <c r="AJ342" s="2315"/>
      <c r="AK342" s="2315"/>
      <c r="AL342" s="2315"/>
      <c r="AM342" s="2315"/>
      <c r="AN342" s="2315"/>
      <c r="AO342" s="2315"/>
      <c r="AP342" s="2315"/>
      <c r="AQ342" s="2315"/>
    </row>
    <row r="343" spans="1:43">
      <c r="A343" s="2315"/>
      <c r="B343" s="2315"/>
      <c r="C343" s="2315"/>
      <c r="D343" s="2315"/>
      <c r="E343" s="2315"/>
      <c r="F343" s="2315"/>
      <c r="G343" s="2315"/>
      <c r="H343" s="2315"/>
      <c r="I343" s="2315"/>
      <c r="J343" s="2315"/>
      <c r="K343" s="2315"/>
      <c r="L343" s="2315"/>
      <c r="M343" s="2315"/>
      <c r="N343" s="2315"/>
      <c r="O343" s="2315"/>
      <c r="P343" s="2315"/>
      <c r="Q343" s="2315"/>
      <c r="R343" s="2315"/>
      <c r="S343" s="2315"/>
      <c r="T343" s="2315"/>
      <c r="U343" s="2315"/>
      <c r="V343" s="2315"/>
      <c r="W343" s="2315"/>
      <c r="X343" s="2315"/>
      <c r="Y343" s="2315"/>
      <c r="Z343" s="2315"/>
      <c r="AA343" s="2315"/>
      <c r="AB343" s="2315"/>
      <c r="AC343" s="2315"/>
      <c r="AD343" s="2315"/>
      <c r="AE343" s="2315"/>
      <c r="AF343" s="2315"/>
      <c r="AG343" s="2315"/>
      <c r="AH343" s="2315"/>
      <c r="AI343" s="2315"/>
      <c r="AJ343" s="2315"/>
      <c r="AK343" s="2315"/>
      <c r="AL343" s="2315"/>
      <c r="AM343" s="2315"/>
      <c r="AN343" s="2315"/>
      <c r="AO343" s="2315"/>
      <c r="AP343" s="2315"/>
      <c r="AQ343" s="2315"/>
    </row>
    <row r="344" spans="1:43">
      <c r="A344" s="2315"/>
      <c r="B344" s="2315"/>
      <c r="C344" s="2315"/>
      <c r="D344" s="2315"/>
      <c r="E344" s="2315"/>
      <c r="F344" s="2315"/>
      <c r="G344" s="2315"/>
      <c r="H344" s="2315"/>
      <c r="I344" s="2315"/>
      <c r="J344" s="2315"/>
      <c r="K344" s="2315"/>
      <c r="L344" s="2315"/>
      <c r="M344" s="2315"/>
      <c r="N344" s="2315"/>
      <c r="O344" s="2315"/>
      <c r="P344" s="2315"/>
      <c r="Q344" s="2315"/>
      <c r="R344" s="2315"/>
      <c r="S344" s="2315"/>
      <c r="T344" s="2315"/>
      <c r="U344" s="2315"/>
      <c r="V344" s="2315"/>
      <c r="W344" s="2315"/>
      <c r="X344" s="2315"/>
      <c r="Y344" s="2315"/>
      <c r="Z344" s="2315"/>
      <c r="AA344" s="2315"/>
      <c r="AB344" s="2315"/>
      <c r="AC344" s="2315"/>
      <c r="AD344" s="2315"/>
      <c r="AE344" s="2315"/>
      <c r="AF344" s="2315"/>
      <c r="AG344" s="2315"/>
      <c r="AH344" s="2315"/>
      <c r="AI344" s="2315"/>
      <c r="AJ344" s="2315"/>
      <c r="AK344" s="2315"/>
      <c r="AL344" s="2315"/>
      <c r="AM344" s="2315"/>
      <c r="AN344" s="2315"/>
      <c r="AO344" s="2315"/>
      <c r="AP344" s="2315"/>
      <c r="AQ344" s="2315"/>
    </row>
    <row r="345" spans="1:43">
      <c r="A345" s="2315"/>
      <c r="B345" s="2315"/>
      <c r="C345" s="2315"/>
      <c r="D345" s="2315"/>
      <c r="E345" s="2315"/>
      <c r="F345" s="2315"/>
      <c r="G345" s="2315"/>
      <c r="H345" s="2315"/>
      <c r="I345" s="2315"/>
      <c r="J345" s="2315"/>
      <c r="K345" s="2315"/>
      <c r="L345" s="2315"/>
      <c r="M345" s="2315"/>
      <c r="N345" s="2315"/>
      <c r="O345" s="2315"/>
      <c r="P345" s="2315"/>
      <c r="Q345" s="2315"/>
      <c r="R345" s="2315"/>
      <c r="S345" s="2315"/>
      <c r="T345" s="2315"/>
      <c r="U345" s="2315"/>
      <c r="V345" s="2315"/>
      <c r="W345" s="2315"/>
      <c r="X345" s="2315"/>
      <c r="Y345" s="2315"/>
      <c r="Z345" s="2315"/>
      <c r="AA345" s="2315"/>
      <c r="AB345" s="2315"/>
      <c r="AC345" s="2315"/>
      <c r="AD345" s="2315"/>
      <c r="AE345" s="2315"/>
      <c r="AF345" s="2315"/>
      <c r="AG345" s="2315"/>
      <c r="AH345" s="2315"/>
      <c r="AI345" s="2315"/>
      <c r="AJ345" s="2315"/>
      <c r="AK345" s="2315"/>
      <c r="AL345" s="2315"/>
      <c r="AM345" s="2315"/>
      <c r="AN345" s="2315"/>
      <c r="AO345" s="2315"/>
      <c r="AP345" s="2315"/>
      <c r="AQ345" s="2315"/>
    </row>
    <row r="346" spans="1:43">
      <c r="A346" s="2315"/>
      <c r="B346" s="2315"/>
      <c r="C346" s="2315"/>
      <c r="D346" s="2315"/>
      <c r="E346" s="2315"/>
      <c r="F346" s="2315"/>
      <c r="G346" s="2315"/>
      <c r="H346" s="2315"/>
      <c r="I346" s="2315"/>
      <c r="J346" s="2315"/>
      <c r="K346" s="2315"/>
      <c r="L346" s="2315"/>
      <c r="M346" s="2315"/>
      <c r="N346" s="2315"/>
      <c r="O346" s="2315"/>
      <c r="P346" s="2315"/>
      <c r="Q346" s="2315"/>
      <c r="R346" s="2315"/>
      <c r="S346" s="2315"/>
      <c r="T346" s="2315"/>
      <c r="U346" s="2315"/>
      <c r="V346" s="2315"/>
      <c r="W346" s="2315"/>
      <c r="X346" s="2315"/>
      <c r="Y346" s="2315"/>
      <c r="Z346" s="2315"/>
      <c r="AA346" s="2315"/>
      <c r="AB346" s="2315"/>
      <c r="AC346" s="2315"/>
      <c r="AD346" s="2315"/>
      <c r="AE346" s="2315"/>
      <c r="AF346" s="2315"/>
      <c r="AG346" s="2315"/>
      <c r="AH346" s="2315"/>
      <c r="AI346" s="2315"/>
      <c r="AJ346" s="2315"/>
      <c r="AK346" s="2315"/>
      <c r="AL346" s="2315"/>
      <c r="AM346" s="2315"/>
      <c r="AN346" s="2315"/>
      <c r="AO346" s="2315"/>
      <c r="AP346" s="2315"/>
      <c r="AQ346" s="2315"/>
    </row>
    <row r="347" spans="1:43">
      <c r="A347" s="2315"/>
      <c r="B347" s="2315"/>
      <c r="C347" s="2315"/>
      <c r="D347" s="2315"/>
      <c r="E347" s="2315"/>
      <c r="F347" s="2315"/>
      <c r="G347" s="2315"/>
      <c r="H347" s="2315"/>
      <c r="I347" s="2315"/>
      <c r="J347" s="2315"/>
      <c r="K347" s="2315"/>
      <c r="L347" s="2315"/>
      <c r="M347" s="2315"/>
      <c r="N347" s="2315"/>
      <c r="O347" s="2315"/>
      <c r="P347" s="2315"/>
      <c r="Q347" s="2315"/>
      <c r="R347" s="2315"/>
      <c r="S347" s="2315"/>
      <c r="T347" s="2315"/>
      <c r="U347" s="2315"/>
      <c r="V347" s="2315"/>
      <c r="W347" s="2315"/>
      <c r="X347" s="2315"/>
      <c r="Y347" s="2315"/>
      <c r="Z347" s="2315"/>
      <c r="AA347" s="2315"/>
      <c r="AB347" s="2315"/>
      <c r="AC347" s="2315"/>
      <c r="AD347" s="2315"/>
      <c r="AE347" s="2315"/>
      <c r="AF347" s="2315"/>
      <c r="AG347" s="2315"/>
      <c r="AH347" s="2315"/>
      <c r="AI347" s="2315"/>
      <c r="AJ347" s="2315"/>
      <c r="AK347" s="2315"/>
      <c r="AL347" s="2315"/>
      <c r="AM347" s="2315"/>
      <c r="AN347" s="2315"/>
      <c r="AO347" s="2315"/>
      <c r="AP347" s="2315"/>
      <c r="AQ347" s="2315"/>
    </row>
    <row r="348" spans="1:43">
      <c r="A348" s="2315"/>
      <c r="B348" s="2315"/>
      <c r="C348" s="2315"/>
      <c r="D348" s="2315"/>
      <c r="E348" s="2315"/>
      <c r="F348" s="2315"/>
      <c r="G348" s="2315"/>
      <c r="H348" s="2315"/>
      <c r="I348" s="2315"/>
      <c r="J348" s="2315"/>
      <c r="K348" s="2315"/>
      <c r="L348" s="2315"/>
      <c r="M348" s="2315"/>
      <c r="N348" s="2315"/>
      <c r="O348" s="2315"/>
      <c r="P348" s="2315"/>
      <c r="Q348" s="2315"/>
      <c r="R348" s="2315"/>
      <c r="S348" s="2315"/>
      <c r="T348" s="2315"/>
      <c r="U348" s="2315"/>
      <c r="V348" s="2315"/>
      <c r="W348" s="2315"/>
      <c r="X348" s="2315"/>
      <c r="Y348" s="2315"/>
      <c r="Z348" s="2315"/>
      <c r="AA348" s="2315"/>
      <c r="AB348" s="2315"/>
      <c r="AC348" s="2315"/>
      <c r="AD348" s="2315"/>
      <c r="AE348" s="2315"/>
      <c r="AF348" s="2315"/>
      <c r="AG348" s="2315"/>
      <c r="AH348" s="2315"/>
      <c r="AI348" s="2315"/>
      <c r="AJ348" s="2315"/>
      <c r="AK348" s="2315"/>
      <c r="AL348" s="2315"/>
      <c r="AM348" s="2315"/>
      <c r="AN348" s="2315"/>
      <c r="AO348" s="2315"/>
      <c r="AP348" s="2315"/>
      <c r="AQ348" s="2315"/>
    </row>
    <row r="349" spans="1:43">
      <c r="A349" s="2315"/>
      <c r="B349" s="2315"/>
      <c r="C349" s="2315"/>
      <c r="D349" s="2315"/>
      <c r="E349" s="2315"/>
      <c r="F349" s="2315"/>
      <c r="G349" s="2315"/>
      <c r="H349" s="2315"/>
      <c r="I349" s="2315"/>
      <c r="J349" s="2315"/>
      <c r="K349" s="2315"/>
      <c r="L349" s="2315"/>
      <c r="M349" s="2315"/>
      <c r="N349" s="2315"/>
      <c r="O349" s="2315"/>
      <c r="P349" s="2315"/>
      <c r="Q349" s="2315"/>
      <c r="R349" s="2315"/>
      <c r="S349" s="2315"/>
      <c r="T349" s="2315"/>
      <c r="U349" s="2315"/>
      <c r="V349" s="2315"/>
      <c r="W349" s="2315"/>
      <c r="X349" s="2315"/>
      <c r="Y349" s="2315"/>
      <c r="Z349" s="2315"/>
      <c r="AA349" s="2315"/>
      <c r="AB349" s="2315"/>
      <c r="AC349" s="2315"/>
      <c r="AD349" s="2315"/>
      <c r="AE349" s="2315"/>
      <c r="AF349" s="2315"/>
      <c r="AG349" s="2315"/>
      <c r="AH349" s="2315"/>
      <c r="AI349" s="2315"/>
      <c r="AJ349" s="2315"/>
      <c r="AK349" s="2315"/>
      <c r="AL349" s="2315"/>
      <c r="AM349" s="2315"/>
      <c r="AN349" s="2315"/>
      <c r="AO349" s="2315"/>
      <c r="AP349" s="2315"/>
      <c r="AQ349" s="2315"/>
    </row>
    <row r="350" spans="1:43">
      <c r="A350" s="2315"/>
      <c r="B350" s="2315"/>
      <c r="C350" s="2315"/>
      <c r="D350" s="2315"/>
      <c r="E350" s="2315"/>
      <c r="F350" s="2315"/>
      <c r="G350" s="2315"/>
      <c r="H350" s="2315"/>
      <c r="I350" s="2315"/>
      <c r="J350" s="2315"/>
      <c r="K350" s="2315"/>
      <c r="L350" s="2315"/>
      <c r="M350" s="2315"/>
      <c r="N350" s="2315"/>
      <c r="O350" s="2315"/>
      <c r="P350" s="2315"/>
      <c r="Q350" s="2315"/>
      <c r="R350" s="2315"/>
      <c r="S350" s="2315"/>
      <c r="T350" s="2315"/>
      <c r="U350" s="2315"/>
      <c r="V350" s="2315"/>
      <c r="W350" s="2315"/>
      <c r="X350" s="2315"/>
      <c r="Y350" s="2315"/>
      <c r="Z350" s="2315"/>
      <c r="AA350" s="2315"/>
      <c r="AB350" s="2315"/>
      <c r="AC350" s="2315"/>
      <c r="AD350" s="2315"/>
      <c r="AE350" s="2315"/>
      <c r="AF350" s="2315"/>
      <c r="AG350" s="2315"/>
      <c r="AH350" s="2315"/>
      <c r="AI350" s="2315"/>
      <c r="AJ350" s="2315"/>
      <c r="AK350" s="2315"/>
      <c r="AL350" s="2315"/>
      <c r="AM350" s="2315"/>
      <c r="AN350" s="2315"/>
      <c r="AO350" s="2315"/>
      <c r="AP350" s="2315"/>
      <c r="AQ350" s="2315"/>
    </row>
    <row r="351" spans="1:43">
      <c r="A351" s="2315"/>
      <c r="B351" s="2315"/>
      <c r="C351" s="2315"/>
      <c r="D351" s="2315"/>
      <c r="E351" s="2315"/>
      <c r="F351" s="2315"/>
      <c r="G351" s="2315"/>
      <c r="H351" s="2315"/>
      <c r="I351" s="2315"/>
      <c r="J351" s="2315"/>
      <c r="K351" s="2315"/>
      <c r="L351" s="2315"/>
      <c r="M351" s="2315"/>
      <c r="N351" s="2315"/>
      <c r="O351" s="2315"/>
      <c r="P351" s="2315"/>
      <c r="Q351" s="2315"/>
      <c r="R351" s="2315"/>
      <c r="S351" s="2315"/>
      <c r="T351" s="2315"/>
      <c r="U351" s="2315"/>
      <c r="V351" s="2315"/>
      <c r="W351" s="2315"/>
      <c r="X351" s="2315"/>
      <c r="Y351" s="2315"/>
      <c r="Z351" s="2315"/>
      <c r="AA351" s="2315"/>
      <c r="AB351" s="2315"/>
      <c r="AC351" s="2315"/>
      <c r="AD351" s="2315"/>
      <c r="AE351" s="2315"/>
      <c r="AF351" s="2315"/>
      <c r="AG351" s="2315"/>
      <c r="AH351" s="2315"/>
      <c r="AI351" s="2315"/>
      <c r="AJ351" s="2315"/>
      <c r="AK351" s="2315"/>
      <c r="AL351" s="2315"/>
      <c r="AM351" s="2315"/>
      <c r="AN351" s="2315"/>
      <c r="AO351" s="2315"/>
      <c r="AP351" s="2315"/>
      <c r="AQ351" s="2315"/>
    </row>
    <row r="352" spans="1:43">
      <c r="A352" s="2315"/>
      <c r="B352" s="2315"/>
      <c r="C352" s="2315"/>
      <c r="D352" s="2315"/>
      <c r="E352" s="2315"/>
      <c r="F352" s="2315"/>
      <c r="G352" s="2315"/>
      <c r="H352" s="2315"/>
      <c r="I352" s="2315"/>
      <c r="J352" s="2315"/>
      <c r="K352" s="2315"/>
      <c r="L352" s="2315"/>
      <c r="M352" s="2315"/>
      <c r="N352" s="2315"/>
      <c r="O352" s="2315"/>
      <c r="P352" s="2315"/>
      <c r="Q352" s="2315"/>
      <c r="R352" s="2315"/>
      <c r="S352" s="2315"/>
      <c r="T352" s="2315"/>
      <c r="U352" s="2315"/>
      <c r="V352" s="2315"/>
      <c r="W352" s="2315"/>
      <c r="X352" s="2315"/>
      <c r="Y352" s="2315"/>
      <c r="Z352" s="2315"/>
      <c r="AA352" s="2315"/>
      <c r="AB352" s="2315"/>
      <c r="AC352" s="2315"/>
      <c r="AD352" s="2315"/>
      <c r="AE352" s="2315"/>
      <c r="AF352" s="2315"/>
      <c r="AG352" s="2315"/>
      <c r="AH352" s="2315"/>
      <c r="AI352" s="2315"/>
      <c r="AJ352" s="2315"/>
      <c r="AK352" s="2315"/>
      <c r="AL352" s="2315"/>
      <c r="AM352" s="2315"/>
      <c r="AN352" s="2315"/>
      <c r="AO352" s="2315"/>
      <c r="AP352" s="2315"/>
      <c r="AQ352" s="2315"/>
    </row>
    <row r="353" spans="1:43">
      <c r="A353" s="2315"/>
      <c r="B353" s="2315"/>
      <c r="C353" s="2315"/>
      <c r="D353" s="2315"/>
      <c r="E353" s="2315"/>
      <c r="F353" s="2315"/>
      <c r="G353" s="2315"/>
      <c r="H353" s="2315"/>
      <c r="I353" s="2315"/>
      <c r="J353" s="2315"/>
      <c r="K353" s="2315"/>
      <c r="L353" s="2315"/>
      <c r="M353" s="2315"/>
      <c r="N353" s="2315"/>
      <c r="O353" s="2315"/>
      <c r="P353" s="2315"/>
      <c r="Q353" s="2315"/>
      <c r="R353" s="2315"/>
      <c r="S353" s="2315"/>
      <c r="T353" s="2315"/>
      <c r="U353" s="2315"/>
      <c r="V353" s="2315"/>
      <c r="W353" s="2315"/>
      <c r="X353" s="2315"/>
      <c r="Y353" s="2315"/>
      <c r="Z353" s="2315"/>
      <c r="AA353" s="2315"/>
      <c r="AB353" s="2315"/>
      <c r="AC353" s="2315"/>
      <c r="AD353" s="2315"/>
      <c r="AE353" s="2315"/>
      <c r="AF353" s="2315"/>
      <c r="AG353" s="2315"/>
      <c r="AH353" s="2315"/>
      <c r="AI353" s="2315"/>
      <c r="AJ353" s="2315"/>
      <c r="AK353" s="2315"/>
      <c r="AL353" s="2315"/>
      <c r="AM353" s="2315"/>
      <c r="AN353" s="2315"/>
      <c r="AO353" s="2315"/>
      <c r="AP353" s="2315"/>
      <c r="AQ353" s="2315"/>
    </row>
    <row r="354" spans="1:43">
      <c r="A354" s="2315"/>
      <c r="B354" s="2315"/>
      <c r="C354" s="2315"/>
      <c r="D354" s="2315"/>
      <c r="E354" s="2315"/>
      <c r="F354" s="2315"/>
      <c r="G354" s="2315"/>
      <c r="H354" s="2315"/>
      <c r="I354" s="2315"/>
      <c r="J354" s="2315"/>
      <c r="K354" s="2315"/>
      <c r="L354" s="2315"/>
      <c r="M354" s="2315"/>
      <c r="N354" s="2315"/>
      <c r="O354" s="2315"/>
      <c r="P354" s="2315"/>
      <c r="Q354" s="2315"/>
      <c r="R354" s="2315"/>
      <c r="S354" s="2315"/>
      <c r="T354" s="2315"/>
      <c r="U354" s="2315"/>
      <c r="V354" s="2315"/>
      <c r="W354" s="2315"/>
      <c r="X354" s="2315"/>
      <c r="Y354" s="2315"/>
      <c r="Z354" s="2315"/>
      <c r="AA354" s="2315"/>
      <c r="AB354" s="2315"/>
      <c r="AC354" s="2315"/>
      <c r="AD354" s="2315"/>
      <c r="AE354" s="2315"/>
      <c r="AF354" s="2315"/>
      <c r="AG354" s="2315"/>
      <c r="AH354" s="2315"/>
      <c r="AI354" s="2315"/>
      <c r="AJ354" s="2315"/>
      <c r="AK354" s="2315"/>
      <c r="AL354" s="2315"/>
      <c r="AM354" s="2315"/>
      <c r="AN354" s="2315"/>
      <c r="AO354" s="2315"/>
      <c r="AP354" s="2315"/>
      <c r="AQ354" s="2315"/>
    </row>
    <row r="355" spans="1:43">
      <c r="A355" s="2315"/>
      <c r="B355" s="2315"/>
      <c r="C355" s="2315"/>
      <c r="D355" s="2315"/>
      <c r="E355" s="2315"/>
      <c r="F355" s="2315"/>
      <c r="G355" s="2315"/>
      <c r="H355" s="2315"/>
      <c r="I355" s="2315"/>
      <c r="J355" s="2315"/>
      <c r="K355" s="2315"/>
      <c r="L355" s="2315"/>
      <c r="M355" s="2315"/>
      <c r="N355" s="2315"/>
      <c r="O355" s="2315"/>
      <c r="P355" s="2315"/>
      <c r="Q355" s="2315"/>
      <c r="R355" s="2315"/>
      <c r="S355" s="2315"/>
      <c r="T355" s="2315"/>
      <c r="U355" s="2315"/>
      <c r="V355" s="2315"/>
      <c r="W355" s="2315"/>
      <c r="X355" s="2315"/>
      <c r="Y355" s="2315"/>
      <c r="Z355" s="2315"/>
      <c r="AA355" s="2315"/>
      <c r="AB355" s="2315"/>
      <c r="AC355" s="2315"/>
      <c r="AD355" s="2315"/>
      <c r="AE355" s="2315"/>
      <c r="AF355" s="2315"/>
      <c r="AG355" s="2315"/>
      <c r="AH355" s="2315"/>
      <c r="AI355" s="2315"/>
      <c r="AJ355" s="2315"/>
      <c r="AK355" s="2315"/>
      <c r="AL355" s="2315"/>
      <c r="AM355" s="2315"/>
      <c r="AN355" s="2315"/>
      <c r="AO355" s="2315"/>
      <c r="AP355" s="2315"/>
      <c r="AQ355" s="2315"/>
    </row>
    <row r="356" spans="1:43">
      <c r="A356" s="2315"/>
      <c r="B356" s="2315"/>
      <c r="C356" s="2315"/>
      <c r="D356" s="2315"/>
      <c r="E356" s="2315"/>
      <c r="F356" s="2315"/>
      <c r="G356" s="2315"/>
      <c r="H356" s="2315"/>
      <c r="I356" s="2315"/>
      <c r="J356" s="2315"/>
      <c r="K356" s="2315"/>
      <c r="L356" s="2315"/>
      <c r="M356" s="2315"/>
      <c r="N356" s="2315"/>
      <c r="O356" s="2315"/>
      <c r="P356" s="2315"/>
      <c r="Q356" s="2315"/>
      <c r="R356" s="2315"/>
      <c r="S356" s="2315"/>
      <c r="T356" s="2315"/>
      <c r="U356" s="2315"/>
      <c r="V356" s="2315"/>
      <c r="W356" s="2315"/>
      <c r="X356" s="2315"/>
      <c r="Y356" s="2315"/>
      <c r="Z356" s="2315"/>
      <c r="AA356" s="2315"/>
      <c r="AB356" s="2315"/>
      <c r="AC356" s="2315"/>
      <c r="AD356" s="2315"/>
      <c r="AE356" s="2315"/>
      <c r="AF356" s="2315"/>
      <c r="AG356" s="2315"/>
      <c r="AH356" s="2315"/>
      <c r="AI356" s="2315"/>
      <c r="AJ356" s="2315"/>
      <c r="AK356" s="2315"/>
      <c r="AL356" s="2315"/>
      <c r="AM356" s="2315"/>
      <c r="AN356" s="2315"/>
      <c r="AO356" s="2315"/>
      <c r="AP356" s="2315"/>
      <c r="AQ356" s="2315"/>
    </row>
    <row r="357" spans="1:43">
      <c r="A357" s="2315"/>
      <c r="B357" s="2315"/>
      <c r="C357" s="2315"/>
      <c r="D357" s="2315"/>
      <c r="E357" s="2315"/>
      <c r="F357" s="2315"/>
      <c r="G357" s="2315"/>
      <c r="H357" s="2315"/>
      <c r="I357" s="2315"/>
      <c r="J357" s="2315"/>
      <c r="K357" s="2315"/>
      <c r="L357" s="2315"/>
      <c r="M357" s="2315"/>
      <c r="N357" s="2315"/>
      <c r="O357" s="2315"/>
      <c r="P357" s="2315"/>
      <c r="Q357" s="2315"/>
      <c r="R357" s="2315"/>
      <c r="S357" s="2315"/>
      <c r="T357" s="2315"/>
      <c r="U357" s="2315"/>
      <c r="V357" s="2315"/>
      <c r="W357" s="2315"/>
      <c r="X357" s="2315"/>
      <c r="Y357" s="2315"/>
      <c r="Z357" s="2315"/>
      <c r="AA357" s="2315"/>
      <c r="AB357" s="2315"/>
      <c r="AC357" s="2315"/>
      <c r="AD357" s="2315"/>
      <c r="AE357" s="2315"/>
      <c r="AF357" s="2315"/>
      <c r="AG357" s="2315"/>
      <c r="AH357" s="2315"/>
      <c r="AI357" s="2315"/>
      <c r="AJ357" s="2315"/>
      <c r="AK357" s="2315"/>
      <c r="AL357" s="2315"/>
      <c r="AM357" s="2315"/>
      <c r="AN357" s="2315"/>
      <c r="AO357" s="2315"/>
      <c r="AP357" s="2315"/>
      <c r="AQ357" s="2315"/>
    </row>
    <row r="358" spans="1:43">
      <c r="A358" s="2315"/>
      <c r="B358" s="2315"/>
      <c r="C358" s="2315"/>
      <c r="D358" s="2315"/>
      <c r="E358" s="2315"/>
      <c r="F358" s="2315"/>
      <c r="G358" s="2315"/>
      <c r="H358" s="2315"/>
      <c r="I358" s="2315"/>
      <c r="J358" s="2315"/>
      <c r="K358" s="2315"/>
      <c r="L358" s="2315"/>
      <c r="M358" s="2315"/>
      <c r="N358" s="2315"/>
      <c r="O358" s="2315"/>
      <c r="P358" s="2315"/>
      <c r="Q358" s="2315"/>
      <c r="R358" s="2315"/>
      <c r="S358" s="2315"/>
      <c r="T358" s="2315"/>
      <c r="U358" s="2315"/>
      <c r="V358" s="2315"/>
      <c r="W358" s="2315"/>
      <c r="X358" s="2315"/>
      <c r="Y358" s="2315"/>
      <c r="Z358" s="2315"/>
      <c r="AA358" s="2315"/>
      <c r="AB358" s="2315"/>
      <c r="AC358" s="2315"/>
      <c r="AD358" s="2315"/>
      <c r="AE358" s="2315"/>
      <c r="AF358" s="2315"/>
      <c r="AG358" s="2315"/>
      <c r="AH358" s="2315"/>
      <c r="AI358" s="2315"/>
      <c r="AJ358" s="2315"/>
      <c r="AK358" s="2315"/>
      <c r="AL358" s="2315"/>
      <c r="AM358" s="2315"/>
      <c r="AN358" s="2315"/>
      <c r="AO358" s="2315"/>
      <c r="AP358" s="2315"/>
      <c r="AQ358" s="2315"/>
    </row>
    <row r="359" spans="1:43">
      <c r="A359" s="2315"/>
      <c r="B359" s="2315"/>
      <c r="C359" s="2315"/>
      <c r="D359" s="2315"/>
      <c r="E359" s="2315"/>
      <c r="F359" s="2315"/>
      <c r="G359" s="2315"/>
      <c r="H359" s="2315"/>
      <c r="I359" s="2315"/>
      <c r="J359" s="2315"/>
      <c r="K359" s="2315"/>
      <c r="L359" s="2315"/>
      <c r="M359" s="2315"/>
      <c r="N359" s="2315"/>
      <c r="O359" s="2315"/>
      <c r="P359" s="2315"/>
      <c r="Q359" s="2315"/>
      <c r="R359" s="2315"/>
      <c r="S359" s="2315"/>
      <c r="T359" s="2315"/>
      <c r="U359" s="2315"/>
      <c r="V359" s="2315"/>
      <c r="W359" s="2315"/>
      <c r="X359" s="2315"/>
      <c r="Y359" s="2315"/>
      <c r="Z359" s="2315"/>
      <c r="AA359" s="2315"/>
      <c r="AB359" s="2315"/>
      <c r="AC359" s="2315"/>
      <c r="AD359" s="2315"/>
      <c r="AE359" s="2315"/>
      <c r="AF359" s="2315"/>
      <c r="AG359" s="2315"/>
      <c r="AH359" s="2315"/>
      <c r="AI359" s="2315"/>
      <c r="AJ359" s="2315"/>
      <c r="AK359" s="2315"/>
      <c r="AL359" s="2315"/>
      <c r="AM359" s="2315"/>
      <c r="AN359" s="2315"/>
      <c r="AO359" s="2315"/>
      <c r="AP359" s="2315"/>
      <c r="AQ359" s="2315"/>
    </row>
    <row r="360" spans="1:43">
      <c r="A360" s="2315"/>
      <c r="B360" s="2315"/>
      <c r="C360" s="2315"/>
      <c r="D360" s="2315"/>
      <c r="E360" s="2315"/>
      <c r="F360" s="2315"/>
      <c r="G360" s="2315"/>
      <c r="H360" s="2315"/>
      <c r="I360" s="2315"/>
      <c r="J360" s="2315"/>
      <c r="K360" s="2315"/>
      <c r="L360" s="2315"/>
      <c r="M360" s="2315"/>
      <c r="N360" s="2315"/>
      <c r="O360" s="2315"/>
      <c r="P360" s="2315"/>
      <c r="Q360" s="2315"/>
      <c r="R360" s="2315"/>
      <c r="S360" s="2315"/>
      <c r="T360" s="2315"/>
      <c r="U360" s="2315"/>
      <c r="V360" s="2315"/>
      <c r="W360" s="2315"/>
      <c r="X360" s="2315"/>
      <c r="Y360" s="2315"/>
      <c r="Z360" s="2315"/>
      <c r="AA360" s="2315"/>
      <c r="AB360" s="2315"/>
      <c r="AC360" s="2315"/>
      <c r="AD360" s="2315"/>
      <c r="AE360" s="2315"/>
      <c r="AF360" s="2315"/>
      <c r="AG360" s="2315"/>
      <c r="AH360" s="2315"/>
      <c r="AI360" s="2315"/>
      <c r="AJ360" s="2315"/>
      <c r="AK360" s="2315"/>
      <c r="AL360" s="2315"/>
      <c r="AM360" s="2315"/>
      <c r="AN360" s="2315"/>
      <c r="AO360" s="2315"/>
      <c r="AP360" s="2315"/>
      <c r="AQ360" s="2315"/>
    </row>
    <row r="361" spans="1:43">
      <c r="A361" s="2315"/>
      <c r="B361" s="2315"/>
      <c r="C361" s="2315"/>
      <c r="D361" s="2315"/>
      <c r="E361" s="2315"/>
      <c r="F361" s="2315"/>
      <c r="G361" s="2315"/>
      <c r="H361" s="2315"/>
      <c r="I361" s="2315"/>
      <c r="J361" s="2315"/>
      <c r="K361" s="2315"/>
      <c r="L361" s="2315"/>
      <c r="M361" s="2315"/>
      <c r="N361" s="2315"/>
      <c r="O361" s="2315"/>
      <c r="P361" s="2315"/>
      <c r="Q361" s="2315"/>
      <c r="R361" s="2315"/>
      <c r="S361" s="2315"/>
      <c r="T361" s="2315"/>
      <c r="U361" s="2315"/>
      <c r="V361" s="2315"/>
      <c r="W361" s="2315"/>
      <c r="X361" s="2315"/>
      <c r="Y361" s="2315"/>
      <c r="Z361" s="2315"/>
      <c r="AA361" s="2315"/>
      <c r="AB361" s="2315"/>
      <c r="AC361" s="2315"/>
      <c r="AD361" s="2315"/>
      <c r="AE361" s="2315"/>
      <c r="AF361" s="2315"/>
      <c r="AG361" s="2315"/>
      <c r="AH361" s="2315"/>
      <c r="AI361" s="2315"/>
      <c r="AJ361" s="2315"/>
      <c r="AK361" s="2315"/>
      <c r="AL361" s="2315"/>
      <c r="AM361" s="2315"/>
      <c r="AN361" s="2315"/>
      <c r="AO361" s="2315"/>
      <c r="AP361" s="2315"/>
      <c r="AQ361" s="2315"/>
    </row>
    <row r="362" spans="1:43">
      <c r="A362" s="2315"/>
      <c r="B362" s="2315"/>
      <c r="C362" s="2315"/>
      <c r="D362" s="2315"/>
      <c r="E362" s="2315"/>
      <c r="F362" s="2315"/>
      <c r="G362" s="2315"/>
      <c r="H362" s="2315"/>
      <c r="I362" s="2315"/>
      <c r="J362" s="2315"/>
      <c r="K362" s="2315"/>
      <c r="L362" s="2315"/>
      <c r="M362" s="2315"/>
      <c r="N362" s="2315"/>
      <c r="O362" s="2315"/>
      <c r="P362" s="2315"/>
      <c r="Q362" s="2315"/>
      <c r="R362" s="2315"/>
      <c r="S362" s="2315"/>
      <c r="T362" s="2315"/>
      <c r="U362" s="2315"/>
      <c r="V362" s="2315"/>
      <c r="W362" s="2315"/>
      <c r="X362" s="2315"/>
      <c r="Y362" s="2315"/>
      <c r="Z362" s="2315"/>
      <c r="AA362" s="2315"/>
      <c r="AB362" s="2315"/>
      <c r="AC362" s="2315"/>
      <c r="AD362" s="2315"/>
      <c r="AE362" s="2315"/>
      <c r="AF362" s="2315"/>
      <c r="AG362" s="2315"/>
      <c r="AH362" s="2315"/>
      <c r="AI362" s="2315"/>
      <c r="AJ362" s="2315"/>
      <c r="AK362" s="2315"/>
      <c r="AL362" s="2315"/>
      <c r="AM362" s="2315"/>
      <c r="AN362" s="2315"/>
      <c r="AO362" s="2315"/>
      <c r="AP362" s="2315"/>
      <c r="AQ362" s="2315"/>
    </row>
    <row r="363" spans="1:43">
      <c r="A363" s="2315"/>
      <c r="B363" s="2315"/>
      <c r="C363" s="2315"/>
      <c r="D363" s="2315"/>
      <c r="E363" s="2315"/>
      <c r="F363" s="2315"/>
      <c r="G363" s="2315"/>
      <c r="H363" s="2315"/>
      <c r="I363" s="2315"/>
      <c r="J363" s="2315"/>
      <c r="K363" s="2315"/>
      <c r="L363" s="2315"/>
      <c r="M363" s="2315"/>
      <c r="N363" s="2315"/>
      <c r="O363" s="2315"/>
      <c r="P363" s="2315"/>
      <c r="Q363" s="2315"/>
      <c r="R363" s="2315"/>
      <c r="S363" s="2315"/>
      <c r="T363" s="2315"/>
      <c r="U363" s="2315"/>
      <c r="V363" s="2315"/>
      <c r="W363" s="2315"/>
      <c r="X363" s="2315"/>
      <c r="Y363" s="2315"/>
      <c r="Z363" s="2315"/>
      <c r="AA363" s="2315"/>
      <c r="AB363" s="2315"/>
      <c r="AC363" s="2315"/>
      <c r="AD363" s="2315"/>
      <c r="AE363" s="2315"/>
      <c r="AF363" s="2315"/>
      <c r="AG363" s="2315"/>
      <c r="AH363" s="2315"/>
      <c r="AI363" s="2315"/>
      <c r="AJ363" s="2315"/>
      <c r="AK363" s="2315"/>
      <c r="AL363" s="2315"/>
      <c r="AM363" s="2315"/>
      <c r="AN363" s="2315"/>
      <c r="AO363" s="2315"/>
      <c r="AP363" s="2315"/>
      <c r="AQ363" s="2315"/>
    </row>
    <row r="364" spans="1:43">
      <c r="A364" s="2315"/>
      <c r="B364" s="2315"/>
      <c r="C364" s="2315"/>
      <c r="D364" s="2315"/>
      <c r="E364" s="2315"/>
      <c r="F364" s="2315"/>
      <c r="G364" s="2315"/>
      <c r="H364" s="2315"/>
      <c r="I364" s="2315"/>
      <c r="J364" s="2315"/>
      <c r="K364" s="2315"/>
      <c r="L364" s="2315"/>
      <c r="M364" s="2315"/>
      <c r="N364" s="2315"/>
      <c r="O364" s="2315"/>
      <c r="P364" s="2315"/>
      <c r="Q364" s="2315"/>
      <c r="R364" s="2315"/>
      <c r="S364" s="2315"/>
      <c r="T364" s="2315"/>
      <c r="U364" s="2315"/>
      <c r="V364" s="2315"/>
      <c r="W364" s="2315"/>
      <c r="X364" s="2315"/>
      <c r="Y364" s="2315"/>
      <c r="Z364" s="2315"/>
      <c r="AA364" s="2315"/>
      <c r="AB364" s="2315"/>
      <c r="AC364" s="2315"/>
      <c r="AD364" s="2315"/>
      <c r="AE364" s="2315"/>
      <c r="AF364" s="2315"/>
      <c r="AG364" s="2315"/>
      <c r="AH364" s="2315"/>
      <c r="AI364" s="2315"/>
      <c r="AJ364" s="2315"/>
      <c r="AK364" s="2315"/>
      <c r="AL364" s="2315"/>
      <c r="AM364" s="2315"/>
      <c r="AN364" s="2315"/>
      <c r="AO364" s="2315"/>
      <c r="AP364" s="2315"/>
      <c r="AQ364" s="2315"/>
    </row>
    <row r="365" spans="1:43">
      <c r="A365" s="2315"/>
      <c r="B365" s="2315"/>
      <c r="C365" s="2315"/>
      <c r="D365" s="2315"/>
      <c r="E365" s="2315"/>
      <c r="F365" s="2315"/>
      <c r="G365" s="2315"/>
      <c r="H365" s="2315"/>
      <c r="I365" s="2315"/>
      <c r="J365" s="2315"/>
      <c r="K365" s="2315"/>
      <c r="L365" s="2315"/>
      <c r="M365" s="2315"/>
      <c r="N365" s="2315"/>
      <c r="O365" s="2315"/>
      <c r="P365" s="2315"/>
      <c r="Q365" s="2315"/>
      <c r="R365" s="2315"/>
      <c r="S365" s="2315"/>
      <c r="T365" s="2315"/>
      <c r="U365" s="2315"/>
      <c r="V365" s="2315"/>
      <c r="W365" s="2315"/>
      <c r="X365" s="2315"/>
      <c r="Y365" s="2315"/>
      <c r="Z365" s="2315"/>
      <c r="AA365" s="2315"/>
      <c r="AB365" s="2315"/>
      <c r="AC365" s="2315"/>
      <c r="AD365" s="2315"/>
      <c r="AE365" s="2315"/>
      <c r="AF365" s="2315"/>
      <c r="AG365" s="2315"/>
      <c r="AH365" s="2315"/>
      <c r="AI365" s="2315"/>
      <c r="AJ365" s="2315"/>
      <c r="AK365" s="2315"/>
      <c r="AL365" s="2315"/>
      <c r="AM365" s="2315"/>
      <c r="AN365" s="2315"/>
      <c r="AO365" s="2315"/>
      <c r="AP365" s="2315"/>
      <c r="AQ365" s="2315"/>
    </row>
    <row r="366" spans="1:43">
      <c r="A366" s="2315"/>
      <c r="B366" s="2315"/>
      <c r="C366" s="2315"/>
      <c r="D366" s="2315"/>
      <c r="E366" s="2315"/>
      <c r="F366" s="2315"/>
      <c r="G366" s="2315"/>
      <c r="H366" s="2315"/>
      <c r="I366" s="2315"/>
      <c r="J366" s="2315"/>
      <c r="K366" s="2315"/>
      <c r="L366" s="2315"/>
      <c r="M366" s="2315"/>
      <c r="N366" s="2315"/>
      <c r="O366" s="2315"/>
      <c r="P366" s="2315"/>
      <c r="Q366" s="2315"/>
      <c r="R366" s="2315"/>
      <c r="S366" s="2315"/>
      <c r="T366" s="2315"/>
      <c r="U366" s="2315"/>
      <c r="V366" s="2315"/>
      <c r="W366" s="2315"/>
      <c r="X366" s="2315"/>
      <c r="Y366" s="2315"/>
      <c r="Z366" s="2315"/>
      <c r="AA366" s="2315"/>
      <c r="AB366" s="2315"/>
      <c r="AC366" s="2315"/>
      <c r="AD366" s="2315"/>
      <c r="AE366" s="2315"/>
      <c r="AF366" s="2315"/>
      <c r="AG366" s="2315"/>
      <c r="AH366" s="2315"/>
      <c r="AI366" s="2315"/>
      <c r="AJ366" s="2315"/>
      <c r="AK366" s="2315"/>
      <c r="AL366" s="2315"/>
      <c r="AM366" s="2315"/>
      <c r="AN366" s="2315"/>
      <c r="AO366" s="2315"/>
      <c r="AP366" s="2315"/>
      <c r="AQ366" s="2315"/>
    </row>
    <row r="367" spans="1:43">
      <c r="A367" s="2315"/>
      <c r="B367" s="2315"/>
      <c r="C367" s="2315"/>
      <c r="D367" s="2315"/>
      <c r="E367" s="2315"/>
      <c r="F367" s="2315"/>
      <c r="G367" s="2315"/>
      <c r="H367" s="2315"/>
      <c r="I367" s="2315"/>
      <c r="J367" s="2315"/>
      <c r="K367" s="2315"/>
      <c r="L367" s="2315"/>
      <c r="M367" s="2315"/>
      <c r="N367" s="2315"/>
      <c r="O367" s="2315"/>
      <c r="P367" s="2315"/>
      <c r="Q367" s="2315"/>
      <c r="R367" s="2315"/>
      <c r="S367" s="2315"/>
      <c r="T367" s="2315"/>
      <c r="U367" s="2315"/>
      <c r="V367" s="2315"/>
      <c r="W367" s="2315"/>
      <c r="X367" s="2315"/>
      <c r="Y367" s="2315"/>
      <c r="Z367" s="2315"/>
      <c r="AA367" s="2315"/>
      <c r="AB367" s="2315"/>
      <c r="AC367" s="2315"/>
      <c r="AD367" s="2315"/>
      <c r="AE367" s="2315"/>
      <c r="AF367" s="2315"/>
      <c r="AG367" s="2315"/>
      <c r="AH367" s="2315"/>
      <c r="AI367" s="2315"/>
      <c r="AJ367" s="2315"/>
      <c r="AK367" s="2315"/>
      <c r="AL367" s="2315"/>
      <c r="AM367" s="2315"/>
      <c r="AN367" s="2315"/>
      <c r="AO367" s="2315"/>
      <c r="AP367" s="2315"/>
      <c r="AQ367" s="2315"/>
    </row>
    <row r="368" spans="1:43">
      <c r="A368" s="2315"/>
      <c r="B368" s="2315"/>
      <c r="C368" s="2315"/>
      <c r="D368" s="2315"/>
      <c r="E368" s="2315"/>
      <c r="F368" s="2315"/>
      <c r="G368" s="2315"/>
      <c r="H368" s="2315"/>
      <c r="I368" s="2315"/>
      <c r="J368" s="2315"/>
      <c r="K368" s="2315"/>
      <c r="L368" s="2315"/>
      <c r="M368" s="2315"/>
      <c r="N368" s="2315"/>
      <c r="O368" s="2315"/>
      <c r="P368" s="2315"/>
      <c r="Q368" s="2315"/>
      <c r="R368" s="2315"/>
      <c r="S368" s="2315"/>
      <c r="T368" s="2315"/>
      <c r="U368" s="2315"/>
      <c r="V368" s="2315"/>
      <c r="W368" s="2315"/>
      <c r="X368" s="2315"/>
      <c r="Y368" s="2315"/>
      <c r="Z368" s="2315"/>
      <c r="AA368" s="2315"/>
      <c r="AB368" s="2315"/>
      <c r="AC368" s="2315"/>
      <c r="AD368" s="2315"/>
      <c r="AE368" s="2315"/>
      <c r="AF368" s="2315"/>
      <c r="AG368" s="2315"/>
      <c r="AH368" s="2315"/>
      <c r="AI368" s="2315"/>
      <c r="AJ368" s="2315"/>
      <c r="AK368" s="2315"/>
      <c r="AL368" s="2315"/>
      <c r="AM368" s="2315"/>
      <c r="AN368" s="2315"/>
      <c r="AO368" s="2315"/>
      <c r="AP368" s="2315"/>
      <c r="AQ368" s="2315"/>
    </row>
    <row r="369" spans="1:43">
      <c r="A369" s="2315"/>
      <c r="B369" s="2315"/>
      <c r="C369" s="2315"/>
      <c r="D369" s="2315"/>
      <c r="E369" s="2315"/>
      <c r="F369" s="2315"/>
      <c r="G369" s="2315"/>
      <c r="H369" s="2315"/>
      <c r="I369" s="2315"/>
      <c r="J369" s="2315"/>
      <c r="K369" s="2315"/>
      <c r="L369" s="2315"/>
      <c r="M369" s="2315"/>
      <c r="N369" s="2315"/>
      <c r="O369" s="2315"/>
      <c r="P369" s="2315"/>
      <c r="Q369" s="2315"/>
      <c r="R369" s="2315"/>
      <c r="S369" s="2315"/>
      <c r="T369" s="2315"/>
      <c r="U369" s="2315"/>
      <c r="V369" s="2315"/>
      <c r="W369" s="2315"/>
      <c r="X369" s="2315"/>
      <c r="Y369" s="2315"/>
      <c r="Z369" s="2315"/>
      <c r="AA369" s="2315"/>
      <c r="AB369" s="2315"/>
      <c r="AC369" s="2315"/>
      <c r="AD369" s="2315"/>
      <c r="AE369" s="2315"/>
      <c r="AF369" s="2315"/>
      <c r="AG369" s="2315"/>
      <c r="AH369" s="2315"/>
      <c r="AI369" s="2315"/>
      <c r="AJ369" s="2315"/>
      <c r="AK369" s="2315"/>
      <c r="AL369" s="2315"/>
      <c r="AM369" s="2315"/>
      <c r="AN369" s="2315"/>
      <c r="AO369" s="2315"/>
      <c r="AP369" s="2315"/>
      <c r="AQ369" s="2315"/>
    </row>
    <row r="370" spans="1:43">
      <c r="A370" s="2315"/>
      <c r="B370" s="2315"/>
      <c r="C370" s="2315"/>
      <c r="D370" s="2315"/>
      <c r="E370" s="2315"/>
      <c r="F370" s="2315"/>
      <c r="G370" s="2315"/>
      <c r="H370" s="2315"/>
      <c r="I370" s="2315"/>
      <c r="J370" s="2315"/>
      <c r="K370" s="2315"/>
      <c r="L370" s="2315"/>
      <c r="M370" s="2315"/>
      <c r="N370" s="2315"/>
      <c r="O370" s="2315"/>
      <c r="P370" s="2315"/>
      <c r="Q370" s="2315"/>
      <c r="R370" s="2315"/>
      <c r="S370" s="2315"/>
      <c r="T370" s="2315"/>
      <c r="U370" s="2315"/>
      <c r="V370" s="2315"/>
      <c r="W370" s="2315"/>
      <c r="X370" s="2315"/>
      <c r="Y370" s="2315"/>
      <c r="Z370" s="2315"/>
      <c r="AA370" s="2315"/>
      <c r="AB370" s="2315"/>
      <c r="AC370" s="2315"/>
      <c r="AD370" s="2315"/>
      <c r="AE370" s="2315"/>
      <c r="AF370" s="2315"/>
      <c r="AG370" s="2315"/>
      <c r="AH370" s="2315"/>
      <c r="AI370" s="2315"/>
      <c r="AJ370" s="2315"/>
      <c r="AK370" s="2315"/>
      <c r="AL370" s="2315"/>
      <c r="AM370" s="2315"/>
      <c r="AN370" s="2315"/>
      <c r="AO370" s="2315"/>
      <c r="AP370" s="2315"/>
      <c r="AQ370" s="2315"/>
    </row>
    <row r="371" spans="1:43">
      <c r="A371" s="2315"/>
      <c r="B371" s="2315"/>
      <c r="C371" s="2315"/>
      <c r="D371" s="2315"/>
      <c r="E371" s="2315"/>
      <c r="F371" s="2315"/>
      <c r="G371" s="2315"/>
      <c r="H371" s="2315"/>
      <c r="I371" s="2315"/>
      <c r="J371" s="2315"/>
      <c r="K371" s="2315"/>
      <c r="L371" s="2315"/>
      <c r="M371" s="2315"/>
      <c r="N371" s="2315"/>
      <c r="O371" s="2315"/>
      <c r="P371" s="2315"/>
      <c r="Q371" s="2315"/>
      <c r="R371" s="2315"/>
      <c r="S371" s="2315"/>
      <c r="T371" s="2315"/>
      <c r="U371" s="2315"/>
      <c r="V371" s="2315"/>
      <c r="W371" s="2315"/>
      <c r="X371" s="2315"/>
      <c r="Y371" s="2315"/>
      <c r="Z371" s="2315"/>
      <c r="AA371" s="2315"/>
      <c r="AB371" s="2315"/>
      <c r="AC371" s="2315"/>
      <c r="AD371" s="2315"/>
      <c r="AE371" s="2315"/>
      <c r="AF371" s="2315"/>
      <c r="AG371" s="2315"/>
      <c r="AH371" s="2315"/>
      <c r="AI371" s="2315"/>
      <c r="AJ371" s="2315"/>
      <c r="AK371" s="2315"/>
      <c r="AL371" s="2315"/>
      <c r="AM371" s="2315"/>
      <c r="AN371" s="2315"/>
      <c r="AO371" s="2315"/>
      <c r="AP371" s="2315"/>
      <c r="AQ371" s="2315"/>
    </row>
    <row r="372" spans="1:43">
      <c r="A372" s="2315"/>
      <c r="B372" s="2315"/>
      <c r="C372" s="2315"/>
      <c r="D372" s="2315"/>
      <c r="E372" s="2315"/>
      <c r="F372" s="2315"/>
      <c r="G372" s="2315"/>
      <c r="H372" s="2315"/>
      <c r="I372" s="2315"/>
      <c r="J372" s="2315"/>
      <c r="K372" s="2315"/>
      <c r="L372" s="2315"/>
      <c r="M372" s="2315"/>
      <c r="N372" s="2315"/>
      <c r="O372" s="2315"/>
      <c r="P372" s="2315"/>
      <c r="Q372" s="2315"/>
      <c r="R372" s="2315"/>
      <c r="S372" s="2315"/>
      <c r="T372" s="2315"/>
      <c r="U372" s="2315"/>
      <c r="V372" s="2315"/>
      <c r="W372" s="2315"/>
      <c r="X372" s="2315"/>
      <c r="Y372" s="2315"/>
      <c r="Z372" s="2315"/>
      <c r="AA372" s="2315"/>
      <c r="AB372" s="2315"/>
      <c r="AC372" s="2315"/>
      <c r="AD372" s="2315"/>
      <c r="AE372" s="2315"/>
      <c r="AF372" s="2315"/>
      <c r="AG372" s="2315"/>
      <c r="AH372" s="2315"/>
      <c r="AI372" s="2315"/>
      <c r="AJ372" s="2315"/>
      <c r="AK372" s="2315"/>
      <c r="AL372" s="2315"/>
      <c r="AM372" s="2315"/>
      <c r="AN372" s="2315"/>
      <c r="AO372" s="2315"/>
      <c r="AP372" s="2315"/>
      <c r="AQ372" s="2315"/>
    </row>
    <row r="373" spans="1:43">
      <c r="A373" s="2315"/>
      <c r="B373" s="2315"/>
      <c r="C373" s="2315"/>
      <c r="D373" s="2315"/>
      <c r="E373" s="2315"/>
      <c r="F373" s="2315"/>
      <c r="G373" s="2315"/>
      <c r="H373" s="2315"/>
      <c r="I373" s="2315"/>
      <c r="J373" s="2315"/>
      <c r="K373" s="2315"/>
      <c r="L373" s="2315"/>
      <c r="M373" s="2315"/>
      <c r="N373" s="2315"/>
      <c r="O373" s="2315"/>
      <c r="P373" s="2315"/>
      <c r="Q373" s="2315"/>
      <c r="R373" s="2315"/>
      <c r="S373" s="2315"/>
      <c r="T373" s="2315"/>
      <c r="U373" s="2315"/>
      <c r="V373" s="2315"/>
      <c r="W373" s="2315"/>
      <c r="X373" s="2315"/>
      <c r="Y373" s="2315"/>
      <c r="Z373" s="2315"/>
      <c r="AA373" s="2315"/>
      <c r="AB373" s="2315"/>
      <c r="AC373" s="2315"/>
      <c r="AD373" s="2315"/>
      <c r="AE373" s="2315"/>
      <c r="AF373" s="2315"/>
      <c r="AG373" s="2315"/>
      <c r="AH373" s="2315"/>
      <c r="AI373" s="2315"/>
      <c r="AJ373" s="2315"/>
      <c r="AK373" s="2315"/>
      <c r="AL373" s="2315"/>
      <c r="AM373" s="2315"/>
      <c r="AN373" s="2315"/>
      <c r="AO373" s="2315"/>
      <c r="AP373" s="2315"/>
      <c r="AQ373" s="2315"/>
    </row>
    <row r="374" spans="1:43">
      <c r="A374" s="2315"/>
      <c r="B374" s="2315"/>
      <c r="C374" s="2315"/>
      <c r="D374" s="2315"/>
      <c r="E374" s="2315"/>
      <c r="F374" s="2315"/>
      <c r="G374" s="2315"/>
      <c r="H374" s="2315"/>
      <c r="I374" s="2315"/>
      <c r="J374" s="2315"/>
      <c r="K374" s="2315"/>
      <c r="L374" s="2315"/>
      <c r="M374" s="2315"/>
      <c r="N374" s="2315"/>
      <c r="O374" s="2315"/>
      <c r="P374" s="2315"/>
      <c r="Q374" s="2315"/>
      <c r="R374" s="2315"/>
      <c r="S374" s="2315"/>
      <c r="T374" s="2315"/>
      <c r="U374" s="2315"/>
      <c r="V374" s="2315"/>
      <c r="W374" s="2315"/>
      <c r="X374" s="2315"/>
      <c r="Y374" s="2315"/>
      <c r="Z374" s="2315"/>
      <c r="AA374" s="2315"/>
      <c r="AB374" s="2315"/>
      <c r="AC374" s="2315"/>
      <c r="AD374" s="2315"/>
      <c r="AE374" s="2315"/>
      <c r="AF374" s="2315"/>
      <c r="AG374" s="2315"/>
      <c r="AH374" s="2315"/>
      <c r="AI374" s="2315"/>
      <c r="AJ374" s="2315"/>
      <c r="AK374" s="2315"/>
      <c r="AL374" s="2315"/>
      <c r="AM374" s="2315"/>
      <c r="AN374" s="2315"/>
      <c r="AO374" s="2315"/>
      <c r="AP374" s="2315"/>
      <c r="AQ374" s="2315"/>
    </row>
    <row r="375" spans="1:43">
      <c r="A375" s="2315"/>
      <c r="B375" s="2315"/>
      <c r="C375" s="2315"/>
      <c r="D375" s="2315"/>
      <c r="E375" s="2315"/>
      <c r="F375" s="2315"/>
      <c r="G375" s="2315"/>
      <c r="H375" s="2315"/>
      <c r="I375" s="2315"/>
      <c r="J375" s="2315"/>
      <c r="K375" s="2315"/>
      <c r="L375" s="2315"/>
      <c r="M375" s="2315"/>
      <c r="N375" s="2315"/>
      <c r="O375" s="2315"/>
      <c r="P375" s="2315"/>
      <c r="Q375" s="2315"/>
      <c r="R375" s="2315"/>
      <c r="S375" s="2315"/>
      <c r="T375" s="2315"/>
      <c r="U375" s="2315"/>
      <c r="V375" s="2315"/>
      <c r="W375" s="2315"/>
      <c r="X375" s="2315"/>
      <c r="Y375" s="2315"/>
      <c r="Z375" s="2315"/>
      <c r="AA375" s="2315"/>
      <c r="AB375" s="2315"/>
      <c r="AC375" s="2315"/>
      <c r="AD375" s="2315"/>
      <c r="AE375" s="2315"/>
      <c r="AF375" s="2315"/>
      <c r="AG375" s="2315"/>
      <c r="AH375" s="2315"/>
      <c r="AI375" s="2315"/>
      <c r="AJ375" s="2315"/>
      <c r="AK375" s="2315"/>
      <c r="AL375" s="2315"/>
      <c r="AM375" s="2315"/>
      <c r="AN375" s="2315"/>
      <c r="AO375" s="2315"/>
      <c r="AP375" s="2315"/>
      <c r="AQ375" s="2315"/>
    </row>
    <row r="376" spans="1:43">
      <c r="A376" s="2315"/>
      <c r="B376" s="2315"/>
      <c r="C376" s="2315"/>
      <c r="D376" s="2315"/>
      <c r="E376" s="2315"/>
      <c r="F376" s="2315"/>
      <c r="G376" s="2315"/>
      <c r="H376" s="2315"/>
      <c r="I376" s="2315"/>
      <c r="J376" s="2315"/>
      <c r="K376" s="2315"/>
      <c r="L376" s="2315"/>
      <c r="M376" s="2315"/>
      <c r="N376" s="2315"/>
      <c r="O376" s="2315"/>
      <c r="P376" s="2315"/>
      <c r="Q376" s="2315"/>
      <c r="R376" s="2315"/>
      <c r="S376" s="2315"/>
      <c r="T376" s="2315"/>
      <c r="U376" s="2315"/>
      <c r="V376" s="2315"/>
      <c r="W376" s="2315"/>
      <c r="X376" s="2315"/>
      <c r="Y376" s="2315"/>
      <c r="Z376" s="2315"/>
      <c r="AA376" s="2315"/>
      <c r="AB376" s="2315"/>
      <c r="AC376" s="2315"/>
      <c r="AD376" s="2315"/>
      <c r="AE376" s="2315"/>
      <c r="AF376" s="2315"/>
      <c r="AG376" s="2315"/>
      <c r="AH376" s="2315"/>
      <c r="AI376" s="2315"/>
      <c r="AJ376" s="2315"/>
      <c r="AK376" s="2315"/>
      <c r="AL376" s="2315"/>
      <c r="AM376" s="2315"/>
      <c r="AN376" s="2315"/>
      <c r="AO376" s="2315"/>
      <c r="AP376" s="2315"/>
      <c r="AQ376" s="2315"/>
    </row>
  </sheetData>
  <sheetProtection password="EA98" sheet="1"/>
  <pageMargins left="0.7" right="0.7" top="0.75" bottom="0.75" header="0.3" footer="0.3"/>
  <pageSetup paperSize="9" orientation="portrait" r:id="rId1"/>
  <drawing r:id="rId2"/>
</worksheet>
</file>

<file path=xl/worksheets/sheet64.xml><?xml version="1.0" encoding="utf-8"?>
<worksheet xmlns="http://schemas.openxmlformats.org/spreadsheetml/2006/main" xmlns:r="http://schemas.openxmlformats.org/officeDocument/2006/relationships">
  <sheetPr codeName="Sheet3"/>
  <dimension ref="A1:AB64"/>
  <sheetViews>
    <sheetView showGridLines="0" topLeftCell="A13" zoomScaleNormal="100" workbookViewId="0">
      <selection activeCell="C51" sqref="C51"/>
    </sheetView>
  </sheetViews>
  <sheetFormatPr defaultColWidth="0" defaultRowHeight="10.5"/>
  <cols>
    <col min="1" max="1" width="62" style="34" customWidth="1"/>
    <col min="2" max="2" width="10.5703125" style="2180" customWidth="1"/>
    <col min="3" max="3" width="19.140625" style="34" customWidth="1"/>
    <col min="4" max="4" width="2.5703125" style="34" customWidth="1"/>
    <col min="5" max="5" width="62" style="34" customWidth="1"/>
    <col min="6" max="6" width="10.5703125" style="34" customWidth="1"/>
    <col min="7" max="7" width="19.140625" style="34" customWidth="1"/>
    <col min="8" max="8" width="37.42578125" style="34" customWidth="1"/>
    <col min="9" max="9" width="11" style="34" customWidth="1"/>
    <col min="10" max="25" width="11" style="34" hidden="1" customWidth="1"/>
    <col min="26" max="254" width="11" style="34" customWidth="1"/>
    <col min="255" max="255" width="58.7109375" style="34" customWidth="1"/>
    <col min="256" max="16384" width="0" style="34" hidden="1"/>
  </cols>
  <sheetData>
    <row r="1" spans="1:28" s="133" customFormat="1" ht="87" customHeight="1">
      <c r="A1" s="2179" t="str">
        <f>'t1'!A1:J1</f>
        <v>COMPARTO SERVIZIO SANITARIO NAZIONALE - anno 2017</v>
      </c>
      <c r="B1" s="2179"/>
      <c r="C1" s="2179"/>
      <c r="D1" s="2179"/>
      <c r="E1" s="2179"/>
      <c r="F1" s="127"/>
      <c r="G1" s="2178"/>
      <c r="H1" s="2198" t="s">
        <v>335</v>
      </c>
      <c r="I1" s="1645"/>
      <c r="J1" s="1645"/>
      <c r="K1" s="1645"/>
      <c r="L1" s="34" t="s">
        <v>3438</v>
      </c>
      <c r="M1" s="34" t="s">
        <v>3439</v>
      </c>
      <c r="N1" s="34" t="s">
        <v>3440</v>
      </c>
      <c r="O1" s="34" t="s">
        <v>3441</v>
      </c>
      <c r="AB1" s="2343" t="str">
        <f>IF(C62=G62,"OK",IF(C62&lt;G62,"ERRORE GRAVE","Sono presenti importi ancora da pagare riferiti alla competenza "&amp;'t1'!M1))</f>
        <v>Sono presenti importi ancora da pagare riferiti alla competenza 2017</v>
      </c>
    </row>
    <row r="2" spans="1:28" ht="42" customHeight="1" thickBot="1">
      <c r="B2" s="34"/>
      <c r="E2" s="2175"/>
      <c r="F2" s="2175"/>
      <c r="G2" s="2175"/>
      <c r="H2" s="2101"/>
      <c r="I2" s="2101"/>
      <c r="J2" s="2101"/>
      <c r="K2" s="2101"/>
      <c r="L2" s="2101"/>
    </row>
    <row r="3" spans="1:28" ht="25.5" customHeight="1" thickBot="1">
      <c r="A3" s="2171" t="s">
        <v>3442</v>
      </c>
      <c r="B3" s="2197"/>
      <c r="C3" s="2173"/>
      <c r="D3" s="2172"/>
      <c r="E3" s="2171" t="s">
        <v>3443</v>
      </c>
      <c r="F3" s="2170"/>
      <c r="G3" s="2169"/>
      <c r="H3" s="2168" t="s">
        <v>3444</v>
      </c>
      <c r="I3" s="2134"/>
      <c r="J3" s="2134"/>
      <c r="K3" s="2134"/>
      <c r="L3" s="2164"/>
      <c r="M3" s="2101"/>
      <c r="N3" s="2101"/>
      <c r="O3" s="2163"/>
      <c r="P3" s="2163"/>
      <c r="Q3" s="2163"/>
      <c r="R3" s="2163"/>
      <c r="S3" s="2163"/>
    </row>
    <row r="4" spans="1:28" ht="15" customHeight="1">
      <c r="A4" s="2166" t="s">
        <v>3117</v>
      </c>
      <c r="B4" s="367" t="s">
        <v>587</v>
      </c>
      <c r="C4" s="2167" t="s">
        <v>3445</v>
      </c>
      <c r="D4" s="2111"/>
      <c r="E4" s="2166" t="s">
        <v>3117</v>
      </c>
      <c r="F4" s="2099" t="s">
        <v>587</v>
      </c>
      <c r="G4" s="2165" t="s">
        <v>3445</v>
      </c>
      <c r="H4" s="2707" t="str">
        <f>IF(AND(C62=0,ISBLANK('SICI(2)'!E17),ISBLANK('SICI(2)'!E21)),"OK",IF(AND(C62&gt;0,ISBLANK('SICI(2)'!E17),ISBLANK('SICI(2)'!E21)),"Attenzione: inserire le voci di costituzione del fondo unicamente in presenza di certificazione dello stesso !!!","OK"))</f>
        <v>OK</v>
      </c>
      <c r="I4" s="2134"/>
      <c r="J4" s="2134"/>
      <c r="K4" s="2134"/>
      <c r="L4" s="2219" t="str">
        <f>IF(H19="Ok","OK","NO")</f>
        <v>OK</v>
      </c>
      <c r="M4" s="2219" t="str">
        <f>IF(H12="Ok","OK","NO")</f>
        <v>OK</v>
      </c>
      <c r="N4" s="2219" t="str">
        <f>IF(H4="Ok","OK","NO")</f>
        <v>OK</v>
      </c>
      <c r="O4" s="2219" t="str">
        <f>IF(AB1="OK","OK",IF(AB1="ERRORE GRAVE","NO","NI"))</f>
        <v>NI</v>
      </c>
      <c r="Q4" s="2163"/>
      <c r="R4" s="2163"/>
      <c r="S4" s="2163"/>
    </row>
    <row r="5" spans="1:28" ht="15" customHeight="1">
      <c r="A5" s="2162" t="s">
        <v>3521</v>
      </c>
      <c r="B5" s="2158"/>
      <c r="C5" s="2157"/>
      <c r="D5" s="2111"/>
      <c r="E5" s="2162" t="s">
        <v>3521</v>
      </c>
      <c r="F5" s="2158"/>
      <c r="G5" s="2157"/>
      <c r="H5" s="2708"/>
      <c r="I5" s="2134"/>
      <c r="J5" s="2134"/>
      <c r="Q5" s="2156" t="s">
        <v>3448</v>
      </c>
      <c r="R5" s="2104"/>
      <c r="S5" s="2103"/>
      <c r="T5" s="2103"/>
      <c r="U5" s="2196"/>
      <c r="V5" s="2156" t="s">
        <v>3449</v>
      </c>
      <c r="W5" s="2104"/>
      <c r="X5" s="2103"/>
      <c r="Y5" s="2103"/>
    </row>
    <row r="6" spans="1:28" ht="15" customHeight="1">
      <c r="A6" s="2132" t="s">
        <v>3450</v>
      </c>
      <c r="B6" s="2131"/>
      <c r="C6" s="2130"/>
      <c r="D6" s="2111"/>
      <c r="E6" s="2151" t="s">
        <v>3451</v>
      </c>
      <c r="F6" s="2131"/>
      <c r="G6" s="2130"/>
      <c r="H6" s="2708"/>
      <c r="I6" s="2134"/>
      <c r="J6" s="2134"/>
      <c r="Q6" s="2155" t="s">
        <v>3452</v>
      </c>
      <c r="R6" s="2155" t="s">
        <v>3453</v>
      </c>
      <c r="S6" s="2155" t="s">
        <v>3454</v>
      </c>
      <c r="T6" s="2155" t="s">
        <v>3455</v>
      </c>
      <c r="U6" s="2196"/>
      <c r="V6" s="2155" t="s">
        <v>3452</v>
      </c>
      <c r="W6" s="2155" t="s">
        <v>3453</v>
      </c>
      <c r="X6" s="2155" t="s">
        <v>3454</v>
      </c>
      <c r="Y6" s="2155" t="s">
        <v>3455</v>
      </c>
    </row>
    <row r="7" spans="1:28" ht="15" customHeight="1">
      <c r="A7" s="2132"/>
      <c r="B7" s="2131"/>
      <c r="C7" s="2220"/>
      <c r="D7" s="2111"/>
      <c r="E7" s="2151"/>
      <c r="F7" s="2131"/>
      <c r="G7" s="2220"/>
      <c r="H7" s="2708"/>
      <c r="I7" s="2134"/>
      <c r="J7" s="2134"/>
      <c r="Q7" s="2155"/>
      <c r="R7" s="2155"/>
      <c r="S7" s="2155"/>
      <c r="T7" s="2155"/>
      <c r="U7" s="2196"/>
      <c r="V7" s="2155"/>
      <c r="W7" s="2155"/>
      <c r="X7" s="2155"/>
      <c r="Y7" s="2155"/>
    </row>
    <row r="8" spans="1:28" ht="15" customHeight="1">
      <c r="A8" s="146" t="s">
        <v>3522</v>
      </c>
      <c r="B8" s="2099" t="s">
        <v>3288</v>
      </c>
      <c r="C8" s="2126">
        <v>1432814</v>
      </c>
      <c r="D8" s="2111"/>
      <c r="E8" s="146" t="s">
        <v>3459</v>
      </c>
      <c r="F8" s="2099" t="s">
        <v>3246</v>
      </c>
      <c r="G8" s="2126">
        <v>881068</v>
      </c>
      <c r="H8" s="2708"/>
      <c r="I8" s="2134"/>
      <c r="J8" s="2134"/>
      <c r="Q8" s="1682">
        <v>20</v>
      </c>
      <c r="R8" s="1682">
        <v>7</v>
      </c>
      <c r="S8" s="2097" t="str">
        <f t="shared" ref="S8:S15" si="0">B8</f>
        <v>F09A</v>
      </c>
      <c r="T8" s="2096">
        <f t="shared" ref="T8:T15" si="1">ROUND(C8,0)</f>
        <v>1432814</v>
      </c>
      <c r="U8" s="2180"/>
      <c r="V8" s="1682">
        <v>20</v>
      </c>
      <c r="W8" s="1682">
        <v>41</v>
      </c>
      <c r="X8" s="2097" t="str">
        <f t="shared" ref="X8:X13" si="2">F8</f>
        <v>U265</v>
      </c>
      <c r="Y8" s="2096">
        <f t="shared" ref="Y8:Y13" si="3">ROUND(G8,0)</f>
        <v>881068</v>
      </c>
    </row>
    <row r="9" spans="1:28" ht="15" customHeight="1">
      <c r="A9" s="146" t="s">
        <v>3523</v>
      </c>
      <c r="B9" s="2099" t="s">
        <v>3290</v>
      </c>
      <c r="C9" s="2126">
        <v>21661</v>
      </c>
      <c r="D9" s="2111"/>
      <c r="E9" s="146" t="s">
        <v>3461</v>
      </c>
      <c r="F9" s="2099" t="s">
        <v>3248</v>
      </c>
      <c r="G9" s="2126">
        <v>185333</v>
      </c>
      <c r="H9" s="2708"/>
      <c r="I9" s="2134"/>
      <c r="J9" s="2134"/>
      <c r="Q9" s="1682">
        <v>20</v>
      </c>
      <c r="R9" s="1682">
        <v>7</v>
      </c>
      <c r="S9" s="2097" t="str">
        <f t="shared" si="0"/>
        <v>F73G</v>
      </c>
      <c r="T9" s="2096">
        <f t="shared" si="1"/>
        <v>21661</v>
      </c>
      <c r="U9" s="2180"/>
      <c r="V9" s="1682">
        <v>20</v>
      </c>
      <c r="W9" s="1682">
        <v>41</v>
      </c>
      <c r="X9" s="2097" t="str">
        <f t="shared" si="2"/>
        <v>U45A</v>
      </c>
      <c r="Y9" s="2096">
        <f t="shared" si="3"/>
        <v>185333</v>
      </c>
    </row>
    <row r="10" spans="1:28" ht="15" customHeight="1" thickBot="1">
      <c r="A10" s="146" t="s">
        <v>3524</v>
      </c>
      <c r="B10" s="2099" t="s">
        <v>3292</v>
      </c>
      <c r="C10" s="2126"/>
      <c r="D10" s="2111"/>
      <c r="E10" s="146" t="s">
        <v>3463</v>
      </c>
      <c r="F10" s="2099" t="s">
        <v>3250</v>
      </c>
      <c r="G10" s="2126">
        <v>24576</v>
      </c>
      <c r="H10" s="2709"/>
      <c r="I10" s="2134"/>
      <c r="J10" s="2134"/>
      <c r="Q10" s="1682">
        <v>20</v>
      </c>
      <c r="R10" s="1682">
        <v>7</v>
      </c>
      <c r="S10" s="2097" t="str">
        <f t="shared" si="0"/>
        <v>F965</v>
      </c>
      <c r="T10" s="2096">
        <f t="shared" si="1"/>
        <v>0</v>
      </c>
      <c r="U10" s="2180"/>
      <c r="V10" s="1682">
        <v>20</v>
      </c>
      <c r="W10" s="1682">
        <v>41</v>
      </c>
      <c r="X10" s="2097" t="str">
        <f t="shared" si="2"/>
        <v>U58A</v>
      </c>
      <c r="Y10" s="2096">
        <f t="shared" si="3"/>
        <v>24576</v>
      </c>
    </row>
    <row r="11" spans="1:28" ht="15" customHeight="1" thickBot="1">
      <c r="A11" s="146" t="s">
        <v>3465</v>
      </c>
      <c r="B11" s="2099" t="s">
        <v>3196</v>
      </c>
      <c r="C11" s="2126"/>
      <c r="D11" s="2111"/>
      <c r="E11" s="146" t="s">
        <v>3466</v>
      </c>
      <c r="F11" s="2099" t="s">
        <v>3252</v>
      </c>
      <c r="G11" s="2126"/>
      <c r="H11" s="2152" t="s">
        <v>3464</v>
      </c>
      <c r="I11" s="2134"/>
      <c r="J11" s="2134"/>
      <c r="Q11" s="1682">
        <v>20</v>
      </c>
      <c r="R11" s="1682">
        <v>7</v>
      </c>
      <c r="S11" s="2097" t="str">
        <f t="shared" si="0"/>
        <v>F948</v>
      </c>
      <c r="T11" s="2096">
        <f t="shared" si="1"/>
        <v>0</v>
      </c>
      <c r="U11" s="2180"/>
      <c r="V11" s="1682">
        <v>20</v>
      </c>
      <c r="W11" s="1682">
        <v>41</v>
      </c>
      <c r="X11" s="2097" t="str">
        <f t="shared" si="2"/>
        <v>U267</v>
      </c>
      <c r="Y11" s="2096">
        <f t="shared" si="3"/>
        <v>0</v>
      </c>
    </row>
    <row r="12" spans="1:28" ht="15" customHeight="1">
      <c r="A12" s="146" t="s">
        <v>3525</v>
      </c>
      <c r="B12" s="2099" t="s">
        <v>3295</v>
      </c>
      <c r="C12" s="2126"/>
      <c r="D12" s="2111"/>
      <c r="E12" s="146" t="s">
        <v>3468</v>
      </c>
      <c r="F12" s="2099" t="s">
        <v>3254</v>
      </c>
      <c r="G12" s="2126">
        <v>99233</v>
      </c>
      <c r="H12" s="2707" t="str">
        <f>IF(OR(AND(C62=0,G62=0),C62&lt;&gt;G62),"OK","Attenzione: le risorse del fondo coincidono esattamente con i relativi impeghi, è necessario giustificare")</f>
        <v>OK</v>
      </c>
      <c r="I12" s="2134"/>
      <c r="J12" s="2134"/>
      <c r="Q12" s="1682">
        <v>20</v>
      </c>
      <c r="R12" s="1682">
        <v>7</v>
      </c>
      <c r="S12" s="2097" t="str">
        <f t="shared" si="0"/>
        <v>F967</v>
      </c>
      <c r="T12" s="2096">
        <f t="shared" si="1"/>
        <v>0</v>
      </c>
      <c r="U12" s="2180"/>
      <c r="V12" s="1682">
        <v>20</v>
      </c>
      <c r="W12" s="1682">
        <v>41</v>
      </c>
      <c r="X12" s="2097" t="str">
        <f t="shared" si="2"/>
        <v>U268</v>
      </c>
      <c r="Y12" s="2096">
        <f t="shared" si="3"/>
        <v>99233</v>
      </c>
    </row>
    <row r="13" spans="1:28" ht="15" customHeight="1">
      <c r="A13" s="146" t="s">
        <v>3526</v>
      </c>
      <c r="B13" s="2099" t="s">
        <v>3297</v>
      </c>
      <c r="C13" s="2126">
        <v>318</v>
      </c>
      <c r="D13" s="2111"/>
      <c r="E13" s="146" t="s">
        <v>3470</v>
      </c>
      <c r="F13" s="2099" t="s">
        <v>3256</v>
      </c>
      <c r="G13" s="2323">
        <f>'t15(2)_Dett'!E11</f>
        <v>0</v>
      </c>
      <c r="H13" s="2708"/>
      <c r="I13" s="2134"/>
      <c r="J13" s="2134"/>
      <c r="Q13" s="1682">
        <v>20</v>
      </c>
      <c r="R13" s="1682">
        <v>7</v>
      </c>
      <c r="S13" s="2097" t="str">
        <f t="shared" si="0"/>
        <v>F968</v>
      </c>
      <c r="T13" s="2096">
        <f t="shared" si="1"/>
        <v>318</v>
      </c>
      <c r="U13" s="2180"/>
      <c r="V13" s="1682">
        <v>20</v>
      </c>
      <c r="W13" s="1682">
        <v>41</v>
      </c>
      <c r="X13" s="2097" t="str">
        <f t="shared" si="2"/>
        <v>U269</v>
      </c>
      <c r="Y13" s="2096">
        <f t="shared" si="3"/>
        <v>0</v>
      </c>
    </row>
    <row r="14" spans="1:28" ht="15" customHeight="1" thickBot="1">
      <c r="A14" s="146" t="s">
        <v>3469</v>
      </c>
      <c r="B14" s="2099" t="s">
        <v>3200</v>
      </c>
      <c r="C14" s="2126"/>
      <c r="D14" s="2111"/>
      <c r="E14" s="2148" t="s">
        <v>3472</v>
      </c>
      <c r="F14" s="2195"/>
      <c r="G14" s="2123">
        <f>SUM(G8:G13)</f>
        <v>1190210</v>
      </c>
      <c r="H14" s="2708"/>
      <c r="I14" s="2134"/>
      <c r="J14" s="2134"/>
      <c r="Q14" s="1682">
        <v>20</v>
      </c>
      <c r="R14" s="1682">
        <v>7</v>
      </c>
      <c r="S14" s="2097" t="str">
        <f t="shared" si="0"/>
        <v>F951</v>
      </c>
      <c r="T14" s="2096">
        <f t="shared" si="1"/>
        <v>0</v>
      </c>
      <c r="U14" s="2180"/>
      <c r="V14" s="2094"/>
      <c r="W14" s="2094"/>
      <c r="X14" s="2094"/>
      <c r="Y14" s="2094"/>
    </row>
    <row r="15" spans="1:28" ht="15" customHeight="1" thickBot="1">
      <c r="A15" s="146" t="s">
        <v>3471</v>
      </c>
      <c r="B15" s="2099" t="s">
        <v>3202</v>
      </c>
      <c r="C15" s="2323">
        <f>'t15(2)_Dett'!B11</f>
        <v>0</v>
      </c>
      <c r="D15" s="2111"/>
      <c r="E15" s="2119" t="s">
        <v>3474</v>
      </c>
      <c r="F15" s="2133"/>
      <c r="G15" s="2153">
        <f>G14</f>
        <v>1190210</v>
      </c>
      <c r="H15" s="2708"/>
      <c r="I15" s="2149"/>
      <c r="J15" s="2149"/>
      <c r="Q15" s="1682">
        <v>20</v>
      </c>
      <c r="R15" s="1682">
        <v>7</v>
      </c>
      <c r="S15" s="2097" t="str">
        <f t="shared" si="0"/>
        <v>F996</v>
      </c>
      <c r="T15" s="2096">
        <f t="shared" si="1"/>
        <v>0</v>
      </c>
      <c r="U15" s="2180"/>
      <c r="V15" s="2094"/>
      <c r="W15" s="2094"/>
      <c r="X15" s="2094"/>
      <c r="Y15" s="2094"/>
    </row>
    <row r="16" spans="1:28" ht="15" customHeight="1" thickBot="1">
      <c r="A16" s="2125" t="s">
        <v>3473</v>
      </c>
      <c r="B16" s="2124"/>
      <c r="C16" s="2123">
        <f>SUM(C8:C15)</f>
        <v>1454793</v>
      </c>
      <c r="D16" s="2111"/>
      <c r="E16" s="2144" t="s">
        <v>3476</v>
      </c>
      <c r="F16" s="2143"/>
      <c r="G16" s="2142"/>
      <c r="H16" s="2708"/>
      <c r="I16" s="2149"/>
      <c r="J16" s="2149"/>
      <c r="Q16" s="1682"/>
      <c r="R16" s="1682"/>
      <c r="S16" s="2097"/>
      <c r="T16" s="2096"/>
      <c r="U16" s="2180"/>
      <c r="V16" s="2094"/>
      <c r="W16" s="2094"/>
      <c r="X16" s="2094"/>
      <c r="Y16" s="2094"/>
    </row>
    <row r="17" spans="1:25" ht="15" customHeight="1" thickBot="1">
      <c r="A17" s="2132" t="s">
        <v>3475</v>
      </c>
      <c r="B17" s="2131"/>
      <c r="C17" s="2130"/>
      <c r="D17" s="2111"/>
      <c r="E17" s="2151" t="s">
        <v>3451</v>
      </c>
      <c r="F17" s="2131"/>
      <c r="G17" s="2130"/>
      <c r="H17" s="2709"/>
      <c r="I17" s="2149"/>
      <c r="J17" s="2149"/>
      <c r="Q17" s="1682"/>
      <c r="R17" s="1682"/>
      <c r="S17" s="2097"/>
      <c r="T17" s="2096"/>
      <c r="U17" s="2180"/>
      <c r="V17" s="2094"/>
      <c r="W17" s="2094"/>
      <c r="X17" s="2094"/>
      <c r="Y17" s="2094"/>
    </row>
    <row r="18" spans="1:25" ht="15" customHeight="1" thickBot="1">
      <c r="A18" s="146" t="s">
        <v>3477</v>
      </c>
      <c r="B18" s="2099" t="s">
        <v>3204</v>
      </c>
      <c r="C18" s="2126">
        <v>2925</v>
      </c>
      <c r="D18" s="2111"/>
      <c r="E18" s="146" t="s">
        <v>3090</v>
      </c>
      <c r="F18" s="367" t="s">
        <v>3258</v>
      </c>
      <c r="G18" s="2126">
        <v>30933</v>
      </c>
      <c r="H18" s="2152" t="s">
        <v>3478</v>
      </c>
      <c r="I18" s="2149"/>
      <c r="J18" s="2149"/>
      <c r="Q18" s="1682">
        <v>20</v>
      </c>
      <c r="R18" s="1682">
        <v>7</v>
      </c>
      <c r="S18" s="2097" t="str">
        <f>B18</f>
        <v>F27I</v>
      </c>
      <c r="T18" s="2096">
        <f>ROUND(C18,0)</f>
        <v>2925</v>
      </c>
      <c r="U18" s="2180"/>
      <c r="V18" s="1682">
        <v>36</v>
      </c>
      <c r="W18" s="1682">
        <v>41</v>
      </c>
      <c r="X18" s="2097" t="str">
        <f>F18</f>
        <v>U273</v>
      </c>
      <c r="Y18" s="2096">
        <f>ROUND(G18,0)</f>
        <v>30933</v>
      </c>
    </row>
    <row r="19" spans="1:25" ht="15" customHeight="1">
      <c r="A19" s="146" t="s">
        <v>3479</v>
      </c>
      <c r="B19" s="2099" t="s">
        <v>3480</v>
      </c>
      <c r="C19" s="2126">
        <v>318</v>
      </c>
      <c r="D19" s="2111"/>
      <c r="E19" s="146" t="s">
        <v>3483</v>
      </c>
      <c r="F19" s="367" t="s">
        <v>3260</v>
      </c>
      <c r="G19" s="2126">
        <v>23882</v>
      </c>
      <c r="H19" s="2707" t="str">
        <f>IF(C62=0,"OK",IF(AND(C15/C62&lt;0.1,C29/C62&lt;0.1,C44/C62&lt;0.1,C54/C62&lt;0.1),"OK","Attenzione: la voce altre risorse fisse e/o la voce altre risorse variabili risulta maggiore del 10% del fondo, è necessario giustificare"))</f>
        <v>OK</v>
      </c>
      <c r="I19" s="2149"/>
      <c r="J19" s="2149"/>
      <c r="Q19" s="1682">
        <v>20</v>
      </c>
      <c r="R19" s="1682">
        <v>7</v>
      </c>
      <c r="S19" s="2097" t="str">
        <f>B19</f>
        <v>F00P</v>
      </c>
      <c r="T19" s="2096">
        <f>ROUND(C19,0)</f>
        <v>318</v>
      </c>
      <c r="U19" s="2180"/>
      <c r="V19" s="1682">
        <v>36</v>
      </c>
      <c r="W19" s="1682">
        <v>41</v>
      </c>
      <c r="X19" s="2097" t="str">
        <f>F19</f>
        <v>U274</v>
      </c>
      <c r="Y19" s="2096">
        <f>ROUND(G19,0)</f>
        <v>23882</v>
      </c>
    </row>
    <row r="20" spans="1:25" ht="15" customHeight="1" thickBot="1">
      <c r="A20" s="146" t="s">
        <v>3481</v>
      </c>
      <c r="B20" s="2099" t="s">
        <v>3482</v>
      </c>
      <c r="C20" s="2323">
        <f>'t15(2)_Dett'!B42</f>
        <v>0</v>
      </c>
      <c r="D20" s="2111"/>
      <c r="E20" s="2148" t="s">
        <v>3527</v>
      </c>
      <c r="F20" s="2195"/>
      <c r="G20" s="2123">
        <f>SUM(G18:G19)</f>
        <v>54815</v>
      </c>
      <c r="H20" s="2710"/>
      <c r="I20" s="2149"/>
      <c r="J20" s="2149"/>
      <c r="Q20" s="1682">
        <v>20</v>
      </c>
      <c r="R20" s="1682">
        <v>7</v>
      </c>
      <c r="S20" s="2097" t="str">
        <f>B20</f>
        <v>F01P</v>
      </c>
      <c r="T20" s="2096">
        <f>ROUND(C20,0)</f>
        <v>0</v>
      </c>
      <c r="U20" s="2180"/>
      <c r="V20" s="2094"/>
      <c r="W20" s="2094"/>
      <c r="X20" s="2094"/>
      <c r="Y20" s="2094"/>
    </row>
    <row r="21" spans="1:25" ht="15" customHeight="1" thickBot="1">
      <c r="A21" s="2125" t="s">
        <v>3484</v>
      </c>
      <c r="B21" s="2124"/>
      <c r="C21" s="2123">
        <f>SUM(C18:C20)</f>
        <v>3243</v>
      </c>
      <c r="D21" s="2111"/>
      <c r="E21" s="2119" t="s">
        <v>3485</v>
      </c>
      <c r="F21" s="2118"/>
      <c r="G21" s="2112">
        <f>G20</f>
        <v>54815</v>
      </c>
      <c r="H21" s="2710"/>
      <c r="I21" s="2149"/>
      <c r="J21" s="2149"/>
      <c r="Q21" s="2102"/>
      <c r="R21" s="2102"/>
      <c r="S21" s="2094"/>
      <c r="T21" s="2094"/>
      <c r="U21" s="2180"/>
      <c r="V21" s="2094"/>
      <c r="W21" s="2094"/>
      <c r="X21" s="2094"/>
      <c r="Y21" s="2094"/>
    </row>
    <row r="22" spans="1:25" ht="15" customHeight="1" thickBot="1">
      <c r="A22" s="2119" t="s">
        <v>3474</v>
      </c>
      <c r="B22" s="2118"/>
      <c r="C22" s="2112">
        <f>C16-C21</f>
        <v>1451550</v>
      </c>
      <c r="D22" s="2111"/>
      <c r="E22" s="2144" t="s">
        <v>3486</v>
      </c>
      <c r="F22" s="2143"/>
      <c r="G22" s="2142"/>
      <c r="H22" s="2710"/>
      <c r="I22" s="2149"/>
      <c r="J22" s="2149"/>
      <c r="Q22" s="2102"/>
      <c r="R22" s="2102"/>
      <c r="S22" s="2094"/>
      <c r="T22" s="2094"/>
      <c r="U22" s="2180"/>
      <c r="V22" s="2094"/>
      <c r="W22" s="2094"/>
      <c r="X22" s="2094"/>
      <c r="Y22" s="2094"/>
    </row>
    <row r="23" spans="1:25" ht="15" customHeight="1">
      <c r="A23" s="2194" t="s">
        <v>3476</v>
      </c>
      <c r="B23" s="2143"/>
      <c r="C23" s="2142"/>
      <c r="D23" s="2111"/>
      <c r="E23" s="2151" t="s">
        <v>3451</v>
      </c>
      <c r="F23" s="2131"/>
      <c r="G23" s="2130"/>
      <c r="H23" s="2710"/>
      <c r="I23" s="2149"/>
      <c r="J23" s="2149"/>
      <c r="Q23" s="2102"/>
      <c r="R23" s="2102"/>
      <c r="S23" s="2094"/>
      <c r="T23" s="2094"/>
      <c r="U23" s="2180"/>
      <c r="V23" s="2094"/>
      <c r="W23" s="2094"/>
      <c r="X23" s="2094"/>
      <c r="Y23" s="2094"/>
    </row>
    <row r="24" spans="1:25" ht="15" customHeight="1" thickBot="1">
      <c r="A24" s="2132" t="s">
        <v>3450</v>
      </c>
      <c r="B24" s="2131"/>
      <c r="C24" s="2130"/>
      <c r="D24" s="2111"/>
      <c r="E24" s="146" t="s">
        <v>3071</v>
      </c>
      <c r="F24" s="2099" t="s">
        <v>3264</v>
      </c>
      <c r="G24" s="2126">
        <f>737040-59444</f>
        <v>677596</v>
      </c>
      <c r="H24" s="2711"/>
      <c r="I24" s="2149"/>
      <c r="J24" s="2149"/>
      <c r="Q24" s="1682"/>
      <c r="R24" s="1682"/>
      <c r="S24" s="2097"/>
      <c r="T24" s="2096"/>
      <c r="U24" s="2180"/>
      <c r="V24" s="1682">
        <v>2</v>
      </c>
      <c r="W24" s="1682">
        <v>41</v>
      </c>
      <c r="X24" s="2097" t="str">
        <f>F24</f>
        <v>U449</v>
      </c>
      <c r="Y24" s="2096">
        <f>ROUND(G24,0)</f>
        <v>677596</v>
      </c>
    </row>
    <row r="25" spans="1:25" ht="15" customHeight="1">
      <c r="A25" s="146" t="s">
        <v>3456</v>
      </c>
      <c r="B25" s="367" t="s">
        <v>3188</v>
      </c>
      <c r="C25" s="2126">
        <v>116821</v>
      </c>
      <c r="D25" s="2111"/>
      <c r="E25" s="146" t="s">
        <v>3489</v>
      </c>
      <c r="F25" s="2099" t="s">
        <v>3266</v>
      </c>
      <c r="G25" s="2126"/>
      <c r="H25" s="2150"/>
      <c r="I25" s="2149"/>
      <c r="J25" s="2149"/>
      <c r="Q25" s="1682">
        <v>36</v>
      </c>
      <c r="R25" s="1682">
        <v>7</v>
      </c>
      <c r="S25" s="2097" t="str">
        <f>B25</f>
        <v>F01A</v>
      </c>
      <c r="T25" s="2096">
        <f>ROUND(C25,0)</f>
        <v>116821</v>
      </c>
      <c r="U25" s="2180"/>
      <c r="V25" s="1682">
        <v>2</v>
      </c>
      <c r="W25" s="1682">
        <v>41</v>
      </c>
      <c r="X25" s="2097" t="str">
        <f>F25</f>
        <v>U280</v>
      </c>
      <c r="Y25" s="2096">
        <f>ROUND(G25,0)</f>
        <v>0</v>
      </c>
    </row>
    <row r="26" spans="1:25" ht="15" customHeight="1">
      <c r="A26" s="146" t="s">
        <v>3528</v>
      </c>
      <c r="B26" s="367" t="s">
        <v>3304</v>
      </c>
      <c r="C26" s="2126">
        <v>4952</v>
      </c>
      <c r="D26" s="2111"/>
      <c r="E26" s="146" t="s">
        <v>3529</v>
      </c>
      <c r="F26" s="2099" t="s">
        <v>3530</v>
      </c>
      <c r="G26" s="2126"/>
      <c r="H26" s="2145"/>
      <c r="I26" s="2134"/>
      <c r="J26" s="2134"/>
      <c r="Q26" s="1682">
        <v>36</v>
      </c>
      <c r="R26" s="1682">
        <v>7</v>
      </c>
      <c r="S26" s="2097" t="str">
        <f>B26</f>
        <v>F02I</v>
      </c>
      <c r="T26" s="2096">
        <f>ROUND(C26,0)</f>
        <v>4952</v>
      </c>
      <c r="U26" s="2180"/>
      <c r="V26" s="1682">
        <v>2</v>
      </c>
      <c r="W26" s="1682">
        <v>41</v>
      </c>
      <c r="X26" s="2097" t="str">
        <f>F26</f>
        <v>U27I</v>
      </c>
      <c r="Y26" s="2096">
        <f>ROUND(G26,0)</f>
        <v>0</v>
      </c>
    </row>
    <row r="27" spans="1:25" ht="15" customHeight="1">
      <c r="A27" s="146" t="s">
        <v>3488</v>
      </c>
      <c r="B27" s="367" t="s">
        <v>3210</v>
      </c>
      <c r="C27" s="2126"/>
      <c r="D27" s="2111"/>
      <c r="E27" s="146" t="s">
        <v>3491</v>
      </c>
      <c r="F27" s="2099" t="s">
        <v>3268</v>
      </c>
      <c r="G27" s="2126"/>
      <c r="H27" s="2145"/>
      <c r="I27" s="2134"/>
      <c r="J27" s="2134"/>
      <c r="Q27" s="1682">
        <v>36</v>
      </c>
      <c r="R27" s="1682">
        <v>7</v>
      </c>
      <c r="S27" s="2097" t="str">
        <f>B27</f>
        <v>F954</v>
      </c>
      <c r="T27" s="2096">
        <f>ROUND(C27,0)</f>
        <v>0</v>
      </c>
      <c r="U27" s="2180"/>
      <c r="V27" s="1682">
        <v>2</v>
      </c>
      <c r="W27" s="1682">
        <v>41</v>
      </c>
      <c r="X27" s="2097" t="str">
        <f>F27</f>
        <v>U582</v>
      </c>
      <c r="Y27" s="2096">
        <f>ROUND(G27,0)</f>
        <v>0</v>
      </c>
    </row>
    <row r="28" spans="1:25" ht="15" customHeight="1">
      <c r="A28" s="146" t="s">
        <v>3490</v>
      </c>
      <c r="B28" s="367" t="s">
        <v>3212</v>
      </c>
      <c r="C28" s="2126"/>
      <c r="D28" s="2111"/>
      <c r="E28" s="146" t="s">
        <v>3493</v>
      </c>
      <c r="F28" s="2099" t="s">
        <v>3270</v>
      </c>
      <c r="G28" s="2323">
        <f>'t15(2)_Dett'!E17</f>
        <v>100000</v>
      </c>
      <c r="H28" s="2145"/>
      <c r="I28" s="2134"/>
      <c r="J28" s="2134"/>
      <c r="Q28" s="1682">
        <v>36</v>
      </c>
      <c r="R28" s="1682">
        <v>7</v>
      </c>
      <c r="S28" s="2097" t="str">
        <f>B28</f>
        <v>F01I</v>
      </c>
      <c r="T28" s="2096">
        <f>ROUND(C28,0)</f>
        <v>0</v>
      </c>
      <c r="U28" s="2180"/>
      <c r="V28" s="1682">
        <v>2</v>
      </c>
      <c r="W28" s="1682">
        <v>41</v>
      </c>
      <c r="X28" s="2097" t="str">
        <f>F28</f>
        <v>U281</v>
      </c>
      <c r="Y28" s="2096">
        <f>ROUND(G28,0)</f>
        <v>100000</v>
      </c>
    </row>
    <row r="29" spans="1:25" ht="15" customHeight="1" thickBot="1">
      <c r="A29" s="146" t="s">
        <v>3492</v>
      </c>
      <c r="B29" s="367" t="s">
        <v>3214</v>
      </c>
      <c r="C29" s="2323">
        <f>'t15(2)_Dett'!B17</f>
        <v>0</v>
      </c>
      <c r="D29" s="2111"/>
      <c r="E29" s="2148" t="s">
        <v>3472</v>
      </c>
      <c r="F29" s="2193"/>
      <c r="G29" s="2123">
        <f>SUM(G24:G28)</f>
        <v>777596</v>
      </c>
      <c r="H29" s="2145"/>
      <c r="I29" s="2134"/>
      <c r="J29" s="2134"/>
      <c r="Q29" s="1682">
        <v>36</v>
      </c>
      <c r="R29" s="1682">
        <v>7</v>
      </c>
      <c r="S29" s="2097" t="str">
        <f>B29</f>
        <v>F991</v>
      </c>
      <c r="T29" s="2096">
        <f>ROUND(C29,0)</f>
        <v>0</v>
      </c>
      <c r="U29" s="2180"/>
      <c r="V29" s="2095" t="s">
        <v>2442</v>
      </c>
      <c r="W29" s="2094"/>
      <c r="X29" s="2094"/>
      <c r="Y29" s="2094"/>
    </row>
    <row r="30" spans="1:25" ht="15" customHeight="1" thickBot="1">
      <c r="A30" s="2125" t="s">
        <v>3473</v>
      </c>
      <c r="B30" s="2124"/>
      <c r="C30" s="2123">
        <f>SUM(C25:C29)</f>
        <v>121773</v>
      </c>
      <c r="D30" s="2111"/>
      <c r="E30" s="2119" t="s">
        <v>3494</v>
      </c>
      <c r="F30" s="2118"/>
      <c r="G30" s="2112">
        <f>G29</f>
        <v>777596</v>
      </c>
      <c r="H30" s="2145"/>
      <c r="I30" s="2134"/>
      <c r="J30" s="2134"/>
      <c r="Q30" s="1682"/>
      <c r="R30" s="1682"/>
      <c r="S30" s="2097"/>
      <c r="T30" s="2096"/>
      <c r="U30" s="2180"/>
      <c r="V30" s="1682"/>
      <c r="W30" s="1682"/>
      <c r="X30" s="2097"/>
      <c r="Y30" s="2096"/>
    </row>
    <row r="31" spans="1:25" ht="15" customHeight="1">
      <c r="A31" s="2132" t="s">
        <v>3475</v>
      </c>
      <c r="B31" s="2131"/>
      <c r="C31" s="2130"/>
      <c r="D31" s="2111"/>
      <c r="E31" s="2190"/>
      <c r="F31" s="2189"/>
      <c r="G31" s="2188"/>
      <c r="H31" s="2145"/>
      <c r="I31" s="2134"/>
      <c r="J31" s="2134"/>
      <c r="Q31" s="1682"/>
      <c r="R31" s="1682"/>
      <c r="S31" s="2097"/>
      <c r="T31" s="2096"/>
      <c r="U31" s="2180"/>
      <c r="W31" s="2094"/>
      <c r="X31" s="2094"/>
      <c r="Y31" s="2094"/>
    </row>
    <row r="32" spans="1:25" ht="15" customHeight="1">
      <c r="A32" s="146" t="s">
        <v>3495</v>
      </c>
      <c r="B32" s="2099" t="s">
        <v>3216</v>
      </c>
      <c r="C32" s="2126"/>
      <c r="D32" s="2111"/>
      <c r="E32" s="2190"/>
      <c r="F32" s="2189"/>
      <c r="G32" s="2188"/>
      <c r="H32" s="2145"/>
      <c r="I32" s="2134"/>
      <c r="J32" s="2134"/>
      <c r="Q32" s="1682">
        <v>36</v>
      </c>
      <c r="R32" s="1682">
        <v>7</v>
      </c>
      <c r="S32" s="2097" t="str">
        <f>B32</f>
        <v>F955</v>
      </c>
      <c r="T32" s="2096">
        <f>ROUND(C32,0)</f>
        <v>0</v>
      </c>
      <c r="U32" s="2094"/>
      <c r="V32" s="2094"/>
      <c r="W32" s="2094"/>
      <c r="X32" s="2094"/>
      <c r="Y32" s="2094"/>
    </row>
    <row r="33" spans="1:25" ht="14.25" customHeight="1">
      <c r="A33" s="146" t="s">
        <v>3477</v>
      </c>
      <c r="B33" s="2099" t="s">
        <v>3204</v>
      </c>
      <c r="C33" s="2126"/>
      <c r="D33" s="2111"/>
      <c r="E33" s="2191"/>
      <c r="F33" s="2189"/>
      <c r="G33" s="2188"/>
      <c r="H33" s="2145"/>
      <c r="I33" s="2134"/>
      <c r="J33" s="2134"/>
      <c r="Q33" s="1682">
        <v>36</v>
      </c>
      <c r="R33" s="1682">
        <v>7</v>
      </c>
      <c r="S33" s="2097" t="str">
        <f>B33</f>
        <v>F27I</v>
      </c>
      <c r="T33" s="2096">
        <f>ROUND(C33,0)</f>
        <v>0</v>
      </c>
      <c r="U33" s="2094"/>
      <c r="V33" s="2094"/>
      <c r="W33" s="2094"/>
      <c r="X33" s="2094"/>
      <c r="Y33" s="2094"/>
    </row>
    <row r="34" spans="1:25" ht="15" customHeight="1">
      <c r="A34" s="146" t="s">
        <v>3479</v>
      </c>
      <c r="B34" s="2099" t="s">
        <v>3480</v>
      </c>
      <c r="C34" s="2126"/>
      <c r="D34" s="2111"/>
      <c r="E34" s="2191"/>
      <c r="F34" s="2189"/>
      <c r="G34" s="2188"/>
      <c r="H34" s="2145"/>
      <c r="I34" s="2134"/>
      <c r="J34" s="2134"/>
      <c r="Q34" s="1682">
        <v>36</v>
      </c>
      <c r="R34" s="1682">
        <v>7</v>
      </c>
      <c r="S34" s="2097" t="str">
        <f>B34</f>
        <v>F00P</v>
      </c>
      <c r="T34" s="2096">
        <f>ROUND(C34,0)</f>
        <v>0</v>
      </c>
      <c r="U34" s="2094"/>
      <c r="V34" s="2094"/>
      <c r="W34" s="2094"/>
      <c r="X34" s="2094"/>
      <c r="Y34" s="2094"/>
    </row>
    <row r="35" spans="1:25" s="2101" customFormat="1" ht="15" customHeight="1">
      <c r="A35" s="146" t="s">
        <v>3481</v>
      </c>
      <c r="B35" s="2099" t="s">
        <v>3482</v>
      </c>
      <c r="C35" s="2323">
        <f>'t15(2)_Dett'!B48</f>
        <v>0</v>
      </c>
      <c r="D35" s="2111"/>
      <c r="E35" s="2191"/>
      <c r="F35" s="2189"/>
      <c r="G35" s="2188"/>
      <c r="H35" s="2145"/>
      <c r="I35" s="2134"/>
      <c r="J35" s="2134"/>
      <c r="Q35" s="1682">
        <v>36</v>
      </c>
      <c r="R35" s="1682">
        <v>7</v>
      </c>
      <c r="S35" s="2097" t="str">
        <f>B35</f>
        <v>F01P</v>
      </c>
      <c r="T35" s="2096">
        <f>ROUND(C35,0)</f>
        <v>0</v>
      </c>
      <c r="U35" s="2094"/>
      <c r="V35" s="2094"/>
      <c r="W35" s="2094"/>
      <c r="X35" s="2094"/>
      <c r="Y35" s="2094"/>
    </row>
    <row r="36" spans="1:25" s="2101" customFormat="1" ht="15" customHeight="1" thickBot="1">
      <c r="A36" s="2125" t="s">
        <v>3484</v>
      </c>
      <c r="B36" s="2124"/>
      <c r="C36" s="2123">
        <f>SUM(C32:C35)</f>
        <v>0</v>
      </c>
      <c r="D36" s="2111"/>
      <c r="E36" s="2191"/>
      <c r="F36" s="2189"/>
      <c r="G36" s="2188"/>
      <c r="H36" s="2134"/>
      <c r="I36" s="2134"/>
      <c r="J36" s="2134"/>
      <c r="Q36" s="2100"/>
      <c r="R36" s="2100"/>
      <c r="S36" s="2094"/>
      <c r="T36" s="2094"/>
      <c r="U36" s="2094"/>
      <c r="V36" s="2094"/>
      <c r="W36" s="2094"/>
      <c r="X36" s="2094"/>
      <c r="Y36" s="2094"/>
    </row>
    <row r="37" spans="1:25" ht="15" customHeight="1" thickBot="1">
      <c r="A37" s="2119" t="s">
        <v>3485</v>
      </c>
      <c r="B37" s="2118"/>
      <c r="C37" s="2112">
        <f>C30-C36</f>
        <v>121773</v>
      </c>
      <c r="D37" s="2111"/>
      <c r="E37" s="2191"/>
      <c r="F37" s="2189"/>
      <c r="G37" s="2188"/>
      <c r="H37" s="2134"/>
      <c r="I37" s="2134"/>
      <c r="J37" s="2134"/>
      <c r="Q37" s="2100"/>
      <c r="R37" s="2100"/>
      <c r="S37" s="2094"/>
      <c r="T37" s="2094"/>
      <c r="U37" s="2094"/>
      <c r="V37" s="2094"/>
      <c r="W37" s="2094"/>
      <c r="X37" s="2094"/>
      <c r="Y37" s="2094"/>
    </row>
    <row r="38" spans="1:25" ht="15" customHeight="1">
      <c r="A38" s="2144" t="s">
        <v>3486</v>
      </c>
      <c r="B38" s="2143"/>
      <c r="C38" s="2142"/>
      <c r="D38" s="2111"/>
      <c r="E38" s="2191"/>
      <c r="F38" s="2189"/>
      <c r="G38" s="2188"/>
      <c r="H38" s="2134"/>
      <c r="I38" s="2134"/>
      <c r="J38" s="2134"/>
      <c r="Q38" s="1682"/>
      <c r="R38" s="1682"/>
      <c r="S38" s="2097"/>
      <c r="T38" s="2096"/>
      <c r="U38" s="2094"/>
      <c r="V38" s="2094"/>
      <c r="W38" s="2094"/>
      <c r="X38" s="2094"/>
      <c r="Y38" s="2094"/>
    </row>
    <row r="39" spans="1:25" ht="15" customHeight="1">
      <c r="A39" s="2132" t="s">
        <v>3450</v>
      </c>
      <c r="B39" s="2131"/>
      <c r="C39" s="2130"/>
      <c r="D39" s="2111"/>
      <c r="E39" s="2191"/>
      <c r="F39" s="2189"/>
      <c r="G39" s="2188"/>
      <c r="H39" s="2134"/>
      <c r="I39" s="2134"/>
      <c r="J39" s="2134"/>
      <c r="Q39" s="1682"/>
      <c r="R39" s="1682"/>
      <c r="S39" s="2097"/>
      <c r="T39" s="2096"/>
      <c r="U39" s="2094"/>
      <c r="V39" s="2094"/>
      <c r="W39" s="2094"/>
      <c r="X39" s="2094"/>
      <c r="Y39" s="2094"/>
    </row>
    <row r="40" spans="1:25" ht="15" customHeight="1">
      <c r="A40" s="146" t="s">
        <v>3487</v>
      </c>
      <c r="B40" s="2099" t="s">
        <v>3208</v>
      </c>
      <c r="C40" s="2126">
        <v>390309</v>
      </c>
      <c r="D40" s="2111"/>
      <c r="E40" s="2191"/>
      <c r="F40" s="2189"/>
      <c r="G40" s="2188"/>
      <c r="H40" s="2134"/>
      <c r="I40" s="2134"/>
      <c r="J40" s="2134"/>
      <c r="Q40" s="1682">
        <v>2</v>
      </c>
      <c r="R40" s="1682">
        <v>7</v>
      </c>
      <c r="S40" s="2097" t="str">
        <f>B40</f>
        <v>F70G</v>
      </c>
      <c r="T40" s="2096">
        <f>ROUND(C40,0)</f>
        <v>390309</v>
      </c>
      <c r="U40" s="2094"/>
      <c r="V40" s="2094"/>
      <c r="W40" s="2094"/>
      <c r="X40" s="2094"/>
      <c r="Y40" s="2094"/>
    </row>
    <row r="41" spans="1:25" ht="14.25" customHeight="1">
      <c r="A41" s="146" t="s">
        <v>3531</v>
      </c>
      <c r="B41" s="2099" t="s">
        <v>3307</v>
      </c>
      <c r="C41" s="2126">
        <v>7431</v>
      </c>
      <c r="D41" s="2111"/>
      <c r="E41" s="2191"/>
      <c r="F41" s="2189"/>
      <c r="G41" s="2188"/>
      <c r="H41" s="2134"/>
      <c r="I41" s="2134"/>
      <c r="J41" s="2134"/>
      <c r="Q41" s="1682">
        <v>2</v>
      </c>
      <c r="R41" s="1682">
        <v>7</v>
      </c>
      <c r="S41" s="2097" t="str">
        <f>B41</f>
        <v>F05I</v>
      </c>
      <c r="T41" s="2096">
        <f>ROUND(C41,0)</f>
        <v>7431</v>
      </c>
      <c r="U41" s="2094"/>
      <c r="V41" s="2094"/>
      <c r="W41" s="2094"/>
      <c r="X41" s="2094"/>
      <c r="Y41" s="2094"/>
    </row>
    <row r="42" spans="1:25" ht="15" customHeight="1">
      <c r="A42" s="146" t="s">
        <v>3532</v>
      </c>
      <c r="B42" s="2099" t="s">
        <v>3309</v>
      </c>
      <c r="C42" s="2126">
        <v>11002</v>
      </c>
      <c r="D42" s="2111"/>
      <c r="E42" s="2191"/>
      <c r="F42" s="2189"/>
      <c r="G42" s="2188"/>
      <c r="H42" s="2134"/>
      <c r="I42" s="2134"/>
      <c r="J42" s="2134"/>
      <c r="Q42" s="1682">
        <v>2</v>
      </c>
      <c r="R42" s="1682">
        <v>7</v>
      </c>
      <c r="S42" s="2097" t="str">
        <f>B42</f>
        <v>F74G</v>
      </c>
      <c r="T42" s="2096">
        <f>ROUND(C42,0)</f>
        <v>11002</v>
      </c>
      <c r="U42" s="2094"/>
      <c r="V42" s="2094"/>
      <c r="W42" s="2094"/>
      <c r="X42" s="2094"/>
      <c r="Y42" s="2094"/>
    </row>
    <row r="43" spans="1:25" ht="15" customHeight="1">
      <c r="A43" s="146" t="s">
        <v>3498</v>
      </c>
      <c r="B43" s="2099" t="s">
        <v>3224</v>
      </c>
      <c r="C43" s="2126"/>
      <c r="D43" s="2111"/>
      <c r="E43" s="2191"/>
      <c r="F43" s="2189"/>
      <c r="G43" s="2188"/>
      <c r="H43" s="2134"/>
      <c r="I43" s="2134"/>
      <c r="J43" s="2134"/>
      <c r="Q43" s="1682">
        <v>2</v>
      </c>
      <c r="R43" s="1682">
        <v>7</v>
      </c>
      <c r="S43" s="2097" t="str">
        <f>B43</f>
        <v>F958</v>
      </c>
      <c r="T43" s="2096">
        <f>ROUND(C43,0)</f>
        <v>0</v>
      </c>
      <c r="U43" s="2094"/>
      <c r="V43" s="2094"/>
      <c r="W43" s="2094"/>
      <c r="X43" s="2094"/>
      <c r="Y43" s="2094"/>
    </row>
    <row r="44" spans="1:25" ht="15" customHeight="1">
      <c r="A44" s="146" t="s">
        <v>3499</v>
      </c>
      <c r="B44" s="2099" t="s">
        <v>3226</v>
      </c>
      <c r="C44" s="2323">
        <f>'t15(2)_Dett'!B23</f>
        <v>0</v>
      </c>
      <c r="D44" s="2111"/>
      <c r="E44" s="2191"/>
      <c r="F44" s="2189"/>
      <c r="G44" s="2188"/>
      <c r="H44" s="2134"/>
      <c r="I44" s="2134"/>
      <c r="J44" s="2134"/>
      <c r="Q44" s="1682">
        <v>2</v>
      </c>
      <c r="R44" s="1682">
        <v>7</v>
      </c>
      <c r="S44" s="2097" t="str">
        <f>B44</f>
        <v>F989</v>
      </c>
      <c r="T44" s="2096">
        <f>ROUND(C44,0)</f>
        <v>0</v>
      </c>
      <c r="U44" s="2094"/>
      <c r="V44" s="2094"/>
      <c r="W44" s="2094"/>
      <c r="X44" s="2094"/>
      <c r="Y44" s="2094"/>
    </row>
    <row r="45" spans="1:25" ht="15" customHeight="1" thickBot="1">
      <c r="A45" s="2141" t="s">
        <v>3473</v>
      </c>
      <c r="B45" s="2192"/>
      <c r="C45" s="2139">
        <f>SUM(C40:C44)</f>
        <v>408742</v>
      </c>
      <c r="D45" s="2111"/>
      <c r="E45" s="2191"/>
      <c r="F45" s="2189"/>
      <c r="G45" s="2188"/>
      <c r="H45" s="2134"/>
      <c r="I45" s="2134"/>
      <c r="J45" s="2134"/>
      <c r="Q45" s="1682"/>
      <c r="R45" s="1682"/>
      <c r="S45" s="2097"/>
      <c r="T45" s="2096"/>
      <c r="U45" s="2094"/>
      <c r="V45" s="2094"/>
      <c r="W45" s="2094"/>
      <c r="X45" s="2094"/>
      <c r="Y45" s="2094"/>
    </row>
    <row r="46" spans="1:25" ht="15" customHeight="1">
      <c r="A46" s="2138" t="s">
        <v>3500</v>
      </c>
      <c r="B46" s="2137"/>
      <c r="C46" s="2136"/>
      <c r="D46" s="2111"/>
      <c r="E46" s="2191"/>
      <c r="F46" s="2189"/>
      <c r="G46" s="2188"/>
      <c r="H46" s="2134"/>
      <c r="I46" s="2134"/>
      <c r="J46" s="2134"/>
      <c r="Q46" s="1682"/>
      <c r="R46" s="1682"/>
      <c r="S46" s="2097"/>
      <c r="T46" s="2096"/>
      <c r="U46" s="2094"/>
      <c r="V46" s="2094"/>
      <c r="W46" s="2094"/>
      <c r="X46" s="2094"/>
      <c r="Y46" s="2094"/>
    </row>
    <row r="47" spans="1:25" ht="15" customHeight="1">
      <c r="A47" s="146" t="s">
        <v>3501</v>
      </c>
      <c r="B47" s="2099" t="s">
        <v>3230</v>
      </c>
      <c r="C47" s="2126"/>
      <c r="D47" s="2111"/>
      <c r="E47" s="2191"/>
      <c r="F47" s="2189"/>
      <c r="G47" s="2188"/>
      <c r="H47" s="2134"/>
      <c r="I47" s="2134"/>
      <c r="J47" s="2134"/>
      <c r="Q47" s="1682">
        <v>2</v>
      </c>
      <c r="R47" s="1682">
        <v>9</v>
      </c>
      <c r="S47" s="2097" t="str">
        <f t="shared" ref="S47:S54" si="4">B47</f>
        <v>F50H</v>
      </c>
      <c r="T47" s="2096">
        <f t="shared" ref="T47:T54" si="5">ROUND(C47,0)</f>
        <v>0</v>
      </c>
      <c r="U47" s="2094"/>
      <c r="V47" s="2094"/>
      <c r="W47" s="2094"/>
      <c r="X47" s="2094"/>
      <c r="Y47" s="2094"/>
    </row>
    <row r="48" spans="1:25" ht="15" customHeight="1">
      <c r="A48" s="146" t="s">
        <v>3502</v>
      </c>
      <c r="B48" s="2099" t="s">
        <v>3232</v>
      </c>
      <c r="C48" s="2126"/>
      <c r="D48" s="2111"/>
      <c r="E48" s="2191"/>
      <c r="F48" s="2189"/>
      <c r="G48" s="2188"/>
      <c r="H48" s="2134"/>
      <c r="I48" s="2134"/>
      <c r="J48" s="2134"/>
      <c r="Q48" s="1682">
        <v>2</v>
      </c>
      <c r="R48" s="1682">
        <v>9</v>
      </c>
      <c r="S48" s="2097" t="str">
        <f t="shared" si="4"/>
        <v>F962</v>
      </c>
      <c r="T48" s="2096">
        <f t="shared" si="5"/>
        <v>0</v>
      </c>
      <c r="U48" s="2094"/>
      <c r="V48" s="2094"/>
      <c r="W48" s="2094"/>
      <c r="X48" s="2094"/>
      <c r="Y48" s="2094"/>
    </row>
    <row r="49" spans="1:25" ht="15" customHeight="1">
      <c r="A49" s="146" t="s">
        <v>3503</v>
      </c>
      <c r="B49" s="2099" t="s">
        <v>3234</v>
      </c>
      <c r="C49" s="2126"/>
      <c r="D49" s="2111"/>
      <c r="E49" s="2191"/>
      <c r="F49" s="2189"/>
      <c r="G49" s="2188"/>
      <c r="H49" s="2134"/>
      <c r="I49" s="2134"/>
      <c r="J49" s="2134"/>
      <c r="Q49" s="1682">
        <v>2</v>
      </c>
      <c r="R49" s="1682">
        <v>9</v>
      </c>
      <c r="S49" s="2097" t="str">
        <f t="shared" si="4"/>
        <v>F960</v>
      </c>
      <c r="T49" s="2096">
        <f t="shared" si="5"/>
        <v>0</v>
      </c>
      <c r="U49" s="2094"/>
      <c r="V49" s="2094"/>
      <c r="W49" s="2094"/>
      <c r="X49" s="2094"/>
      <c r="Y49" s="2094"/>
    </row>
    <row r="50" spans="1:25" ht="15" customHeight="1">
      <c r="A50" s="146" t="s">
        <v>3504</v>
      </c>
      <c r="B50" s="2099" t="s">
        <v>3236</v>
      </c>
      <c r="C50" s="2126">
        <v>100000</v>
      </c>
      <c r="D50" s="2111"/>
      <c r="E50" s="2191"/>
      <c r="F50" s="2189"/>
      <c r="G50" s="2188"/>
      <c r="H50" s="2134"/>
      <c r="I50" s="2134"/>
      <c r="J50" s="2134"/>
      <c r="Q50" s="1682">
        <v>2</v>
      </c>
      <c r="R50" s="1682">
        <v>9</v>
      </c>
      <c r="S50" s="2097" t="str">
        <f t="shared" si="4"/>
        <v>F961</v>
      </c>
      <c r="T50" s="2096">
        <f t="shared" si="5"/>
        <v>100000</v>
      </c>
      <c r="U50" s="2094"/>
      <c r="V50" s="2094"/>
      <c r="W50" s="2094"/>
      <c r="X50" s="2094"/>
      <c r="Y50" s="2094"/>
    </row>
    <row r="51" spans="1:25" ht="15" customHeight="1">
      <c r="A51" s="146" t="s">
        <v>3533</v>
      </c>
      <c r="B51" s="2099" t="s">
        <v>3311</v>
      </c>
      <c r="C51" s="2126"/>
      <c r="D51" s="2111"/>
      <c r="E51" s="2191"/>
      <c r="F51" s="2189"/>
      <c r="G51" s="2188"/>
      <c r="H51" s="2134"/>
      <c r="I51" s="2134"/>
      <c r="J51" s="2134"/>
      <c r="Q51" s="1682">
        <v>2</v>
      </c>
      <c r="R51" s="1682">
        <v>9</v>
      </c>
      <c r="S51" s="2097" t="str">
        <f t="shared" si="4"/>
        <v>F963</v>
      </c>
      <c r="T51" s="2096">
        <f t="shared" si="5"/>
        <v>0</v>
      </c>
      <c r="U51" s="2094"/>
      <c r="V51" s="2094"/>
      <c r="W51" s="2094"/>
      <c r="X51" s="2094"/>
      <c r="Y51" s="2094"/>
    </row>
    <row r="52" spans="1:25" ht="15" customHeight="1">
      <c r="A52" s="146" t="s">
        <v>3507</v>
      </c>
      <c r="B52" s="2099" t="s">
        <v>3240</v>
      </c>
      <c r="C52" s="2323">
        <f>'t15(2)_Dett'!B34</f>
        <v>0</v>
      </c>
      <c r="D52" s="2111"/>
      <c r="E52" s="2191"/>
      <c r="F52" s="2189"/>
      <c r="G52" s="2188"/>
      <c r="H52" s="2134"/>
      <c r="I52" s="2134"/>
      <c r="J52" s="2134"/>
      <c r="Q52" s="1682">
        <v>2</v>
      </c>
      <c r="R52" s="1682">
        <v>9</v>
      </c>
      <c r="S52" s="2097" t="str">
        <f t="shared" si="4"/>
        <v>F999</v>
      </c>
      <c r="T52" s="2096">
        <f t="shared" si="5"/>
        <v>0</v>
      </c>
      <c r="U52" s="2094"/>
      <c r="V52" s="2094"/>
      <c r="W52" s="2094"/>
      <c r="X52" s="2094"/>
      <c r="Y52" s="2094"/>
    </row>
    <row r="53" spans="1:25" ht="14.25" customHeight="1">
      <c r="A53" s="146" t="s">
        <v>3505</v>
      </c>
      <c r="B53" s="2099" t="s">
        <v>3272</v>
      </c>
      <c r="C53" s="2376"/>
      <c r="D53" s="2111"/>
      <c r="E53" s="2191"/>
      <c r="F53" s="2189"/>
      <c r="G53" s="2188"/>
      <c r="H53" s="2134"/>
      <c r="I53" s="2134"/>
      <c r="J53" s="2134"/>
      <c r="Q53" s="1682">
        <v>2</v>
      </c>
      <c r="R53" s="1682">
        <v>9</v>
      </c>
      <c r="S53" s="2097" t="str">
        <f t="shared" si="4"/>
        <v>F96H</v>
      </c>
      <c r="T53" s="2096">
        <f t="shared" si="5"/>
        <v>0</v>
      </c>
      <c r="U53" s="2094"/>
      <c r="V53" s="2094"/>
      <c r="W53" s="2094"/>
      <c r="X53" s="2094"/>
      <c r="Y53" s="2094"/>
    </row>
    <row r="54" spans="1:25" ht="12.75">
      <c r="A54" s="146" t="s">
        <v>3506</v>
      </c>
      <c r="B54" s="2099" t="s">
        <v>3238</v>
      </c>
      <c r="C54" s="2323">
        <f>'t15(2)_Dett'!B29</f>
        <v>0</v>
      </c>
      <c r="D54" s="2111"/>
      <c r="E54" s="2191"/>
      <c r="F54" s="2189"/>
      <c r="G54" s="2188"/>
      <c r="Q54" s="1682">
        <v>2</v>
      </c>
      <c r="R54" s="1682">
        <v>9</v>
      </c>
      <c r="S54" s="2097" t="str">
        <f t="shared" si="4"/>
        <v>F987</v>
      </c>
      <c r="T54" s="2096">
        <f t="shared" si="5"/>
        <v>0</v>
      </c>
      <c r="U54" s="2094"/>
      <c r="V54" s="2094"/>
      <c r="W54" s="2094"/>
      <c r="X54" s="2094"/>
      <c r="Y54" s="2094"/>
    </row>
    <row r="55" spans="1:25" ht="13.5" thickBot="1">
      <c r="A55" s="2125" t="s">
        <v>3508</v>
      </c>
      <c r="B55" s="2124"/>
      <c r="C55" s="2123">
        <f>SUM(C47:C54)</f>
        <v>100000</v>
      </c>
      <c r="D55" s="2111"/>
      <c r="E55" s="2190"/>
      <c r="F55" s="2189"/>
      <c r="G55" s="2188"/>
      <c r="Q55" s="1682"/>
      <c r="R55" s="1682"/>
      <c r="S55" s="2097"/>
      <c r="T55" s="2096"/>
      <c r="U55" s="2094"/>
      <c r="V55" s="2094"/>
      <c r="W55" s="2094"/>
      <c r="X55" s="2094"/>
      <c r="Y55" s="2094"/>
    </row>
    <row r="56" spans="1:25" ht="12.75">
      <c r="A56" s="2132" t="s">
        <v>3475</v>
      </c>
      <c r="B56" s="2131"/>
      <c r="C56" s="2130"/>
      <c r="D56" s="2111"/>
      <c r="E56" s="2190"/>
      <c r="F56" s="2189"/>
      <c r="G56" s="2188"/>
      <c r="Q56" s="1682"/>
      <c r="R56" s="1682"/>
      <c r="S56" s="2097"/>
      <c r="T56" s="2096"/>
      <c r="U56" s="2094"/>
      <c r="V56" s="2094"/>
      <c r="W56" s="2094"/>
      <c r="X56" s="2094"/>
      <c r="Y56" s="2094"/>
    </row>
    <row r="57" spans="1:25" ht="12.75">
      <c r="A57" s="146" t="s">
        <v>3477</v>
      </c>
      <c r="B57" s="2099" t="s">
        <v>3204</v>
      </c>
      <c r="C57" s="2126"/>
      <c r="D57" s="2111"/>
      <c r="E57" s="2190"/>
      <c r="F57" s="2189"/>
      <c r="G57" s="2188"/>
      <c r="Q57" s="1682">
        <v>2</v>
      </c>
      <c r="R57" s="1682">
        <v>7</v>
      </c>
      <c r="S57" s="2097" t="str">
        <f>B57</f>
        <v>F27I</v>
      </c>
      <c r="T57" s="2096">
        <f>ROUND(C57,0)</f>
        <v>0</v>
      </c>
      <c r="U57" s="2094"/>
      <c r="V57" s="2094"/>
      <c r="W57" s="2094"/>
      <c r="X57" s="2094"/>
      <c r="Y57" s="2094"/>
    </row>
    <row r="58" spans="1:25" ht="12.75">
      <c r="A58" s="146" t="s">
        <v>3479</v>
      </c>
      <c r="B58" s="2099" t="s">
        <v>3480</v>
      </c>
      <c r="C58" s="2126"/>
      <c r="D58" s="2111"/>
      <c r="E58" s="2190"/>
      <c r="F58" s="2189"/>
      <c r="G58" s="2188"/>
      <c r="Q58" s="1682">
        <v>2</v>
      </c>
      <c r="R58" s="1682">
        <v>7</v>
      </c>
      <c r="S58" s="2097" t="str">
        <f>B58</f>
        <v>F00P</v>
      </c>
      <c r="T58" s="2096">
        <f>ROUND(C58,0)</f>
        <v>0</v>
      </c>
      <c r="U58" s="2094"/>
      <c r="V58" s="2094"/>
      <c r="W58" s="2094"/>
      <c r="X58" s="2094"/>
      <c r="Y58" s="2094"/>
    </row>
    <row r="59" spans="1:25" ht="12.75">
      <c r="A59" s="146" t="s">
        <v>3481</v>
      </c>
      <c r="B59" s="2099" t="s">
        <v>3482</v>
      </c>
      <c r="C59" s="2323">
        <f>'t15(2)_Dett'!B54</f>
        <v>0</v>
      </c>
      <c r="D59" s="2111"/>
      <c r="E59" s="2190"/>
      <c r="F59" s="2189"/>
      <c r="G59" s="2188"/>
      <c r="Q59" s="1682">
        <v>2</v>
      </c>
      <c r="R59" s="1682">
        <v>7</v>
      </c>
      <c r="S59" s="2097" t="str">
        <f>B59</f>
        <v>F01P</v>
      </c>
      <c r="T59" s="2096">
        <f>ROUND(C59,0)</f>
        <v>0</v>
      </c>
      <c r="U59" s="2094"/>
      <c r="V59" s="2094"/>
      <c r="W59" s="2094"/>
      <c r="X59" s="2094"/>
      <c r="Y59" s="2094"/>
    </row>
    <row r="60" spans="1:25" ht="16.5" thickBot="1">
      <c r="A60" s="2125" t="s">
        <v>3484</v>
      </c>
      <c r="B60" s="2124"/>
      <c r="C60" s="2123">
        <f>SUM(C57:C59)</f>
        <v>0</v>
      </c>
      <c r="D60" s="2111"/>
      <c r="E60" s="2190"/>
      <c r="F60" s="2189"/>
      <c r="G60" s="2188"/>
      <c r="Q60" s="2095" t="s">
        <v>2442</v>
      </c>
      <c r="R60" s="2094"/>
      <c r="S60" s="2094"/>
      <c r="T60" s="2094"/>
      <c r="U60" s="2094"/>
      <c r="V60" s="2094"/>
      <c r="W60" s="2094"/>
      <c r="X60" s="2094"/>
      <c r="Y60" s="2094"/>
    </row>
    <row r="61" spans="1:25" ht="13.5" thickBot="1">
      <c r="A61" s="2119" t="s">
        <v>3494</v>
      </c>
      <c r="B61" s="2187"/>
      <c r="C61" s="2186">
        <f>C45+C55-C60</f>
        <v>508742</v>
      </c>
      <c r="D61" s="2111"/>
      <c r="E61" s="2185"/>
      <c r="F61" s="2184"/>
      <c r="G61" s="2183"/>
      <c r="Q61" s="2101"/>
      <c r="R61" s="2101"/>
      <c r="S61" s="2101"/>
      <c r="T61" s="2101"/>
      <c r="U61" s="2101"/>
      <c r="V61" s="2101"/>
      <c r="W61" s="2101"/>
      <c r="X61" s="2101"/>
      <c r="Y61" s="2101"/>
    </row>
    <row r="62" spans="1:25" ht="12" customHeight="1" thickBot="1">
      <c r="A62" s="2114" t="s">
        <v>3509</v>
      </c>
      <c r="B62" s="2113"/>
      <c r="C62" s="2112">
        <f>C22+C37+C61</f>
        <v>2082065</v>
      </c>
      <c r="D62" s="2111"/>
      <c r="E62" s="2110" t="s">
        <v>3510</v>
      </c>
      <c r="F62" s="2182"/>
      <c r="G62" s="2112">
        <f>G15+G21+G30</f>
        <v>2022621</v>
      </c>
      <c r="Q62" s="2101"/>
      <c r="R62" s="2101"/>
      <c r="S62" s="2101"/>
      <c r="T62" s="2101"/>
      <c r="U62" s="2101"/>
      <c r="V62" s="2101"/>
      <c r="W62" s="2101"/>
      <c r="X62" s="2101"/>
      <c r="Y62" s="2101"/>
    </row>
    <row r="63" spans="1:25">
      <c r="B63" s="2107"/>
      <c r="E63" s="2181"/>
    </row>
    <row r="64" spans="1:25">
      <c r="A64" s="2106" t="s">
        <v>3511</v>
      </c>
    </row>
  </sheetData>
  <sheetProtection password="EA98" sheet="1" selectLockedCells="1"/>
  <mergeCells count="3">
    <mergeCell ref="H4:H10"/>
    <mergeCell ref="H12:H17"/>
    <mergeCell ref="H19:H24"/>
  </mergeCells>
  <printOptions horizontalCentered="1" verticalCentered="1"/>
  <pageMargins left="0" right="0" top="0.19685039370078741" bottom="0.59055118110236227" header="0.51181102362204722" footer="0.51181102362204722"/>
  <pageSetup paperSize="9" scale="75" orientation="landscape" horizontalDpi="300" verticalDpi="4294967292" r:id="rId1"/>
  <headerFooter alignWithMargins="0"/>
  <drawing r:id="rId2"/>
</worksheet>
</file>

<file path=xl/worksheets/sheet65.xml><?xml version="1.0" encoding="utf-8"?>
<worksheet xmlns="http://schemas.openxmlformats.org/spreadsheetml/2006/main" xmlns:r="http://schemas.openxmlformats.org/officeDocument/2006/relationships">
  <sheetPr codeName="Sheet5"/>
  <dimension ref="A1:AQ376"/>
  <sheetViews>
    <sheetView zoomScaleNormal="100" workbookViewId="0">
      <selection activeCell="E18" sqref="E18"/>
    </sheetView>
  </sheetViews>
  <sheetFormatPr defaultRowHeight="12.75"/>
  <cols>
    <col min="1" max="1" width="62" customWidth="1"/>
    <col min="2" max="2" width="17.85546875" customWidth="1"/>
    <col min="3" max="3" width="2.85546875" customWidth="1"/>
    <col min="4" max="4" width="44" customWidth="1"/>
    <col min="5" max="5" width="11" customWidth="1"/>
  </cols>
  <sheetData>
    <row r="1" spans="1:43" ht="18.75">
      <c r="A1" s="2314" t="str">
        <f>'t1'!A1:J1</f>
        <v>COMPARTO SERVIZIO SANITARIO NAZIONALE - anno 2017</v>
      </c>
      <c r="B1" s="2315"/>
      <c r="C1" s="2315"/>
      <c r="D1" s="2315"/>
      <c r="E1" s="2315"/>
      <c r="F1" s="2315"/>
      <c r="G1" s="2315"/>
      <c r="H1" s="2315"/>
      <c r="I1" s="2315"/>
      <c r="J1" s="2315"/>
      <c r="K1" s="2315"/>
      <c r="L1" s="2315"/>
      <c r="M1" s="2315"/>
      <c r="N1" s="2315"/>
      <c r="O1" s="2315"/>
      <c r="P1" s="2315"/>
      <c r="Q1" s="2315"/>
      <c r="R1" s="2315"/>
      <c r="S1" s="2315"/>
      <c r="T1" s="2315"/>
      <c r="U1" s="2315"/>
      <c r="V1" s="2315"/>
      <c r="W1" s="2315"/>
      <c r="X1" s="2315"/>
      <c r="Y1" s="2315"/>
      <c r="Z1" s="2315"/>
      <c r="AA1" s="2315"/>
      <c r="AB1" s="2315"/>
      <c r="AC1" s="2315"/>
      <c r="AD1" s="2315"/>
      <c r="AE1" s="2315"/>
      <c r="AF1" s="2315"/>
      <c r="AG1" s="2315"/>
      <c r="AH1" s="2315"/>
      <c r="AI1" s="2315"/>
      <c r="AJ1" s="2315"/>
      <c r="AK1" s="2315"/>
      <c r="AL1" s="2315"/>
      <c r="AM1" s="2315"/>
      <c r="AN1" s="2315"/>
      <c r="AO1" s="2315"/>
      <c r="AP1" s="2315"/>
      <c r="AQ1" s="2315"/>
    </row>
    <row r="2" spans="1:43">
      <c r="A2" s="2315"/>
      <c r="B2" s="2315"/>
      <c r="C2" s="2315"/>
      <c r="D2" s="2315"/>
      <c r="E2" s="2315"/>
      <c r="F2" s="2315"/>
      <c r="G2" s="2315"/>
      <c r="H2" s="2315"/>
      <c r="I2" s="2315"/>
      <c r="J2" s="2315"/>
      <c r="K2" s="2315"/>
      <c r="L2" s="2315"/>
      <c r="M2" s="2315"/>
      <c r="N2" s="2315"/>
      <c r="O2" s="2315"/>
      <c r="P2" s="2315"/>
      <c r="Q2" s="2315"/>
      <c r="R2" s="2315"/>
      <c r="S2" s="2315"/>
      <c r="T2" s="2315"/>
      <c r="U2" s="2315"/>
      <c r="V2" s="2315"/>
      <c r="W2" s="2315"/>
      <c r="X2" s="2315"/>
      <c r="Y2" s="2315"/>
      <c r="Z2" s="2315"/>
      <c r="AA2" s="2315"/>
      <c r="AB2" s="2315"/>
      <c r="AC2" s="2315"/>
      <c r="AD2" s="2315"/>
      <c r="AE2" s="2315"/>
      <c r="AF2" s="2315"/>
      <c r="AG2" s="2315"/>
      <c r="AH2" s="2315"/>
      <c r="AI2" s="2315"/>
      <c r="AJ2" s="2315"/>
      <c r="AK2" s="2315"/>
      <c r="AL2" s="2315"/>
      <c r="AM2" s="2315"/>
      <c r="AN2" s="2315"/>
      <c r="AO2" s="2315"/>
      <c r="AP2" s="2315"/>
      <c r="AQ2" s="2315"/>
    </row>
    <row r="3" spans="1:43">
      <c r="A3" s="2315"/>
      <c r="B3" s="2315"/>
      <c r="C3" s="2315"/>
      <c r="D3" s="2315"/>
      <c r="E3" s="2315"/>
      <c r="F3" s="2315"/>
      <c r="G3" s="2315"/>
      <c r="H3" s="2315"/>
      <c r="I3" s="2315"/>
      <c r="J3" s="2315"/>
      <c r="K3" s="2315"/>
      <c r="L3" s="2315"/>
      <c r="M3" s="2315"/>
      <c r="N3" s="2315"/>
      <c r="O3" s="2315"/>
      <c r="P3" s="2315"/>
      <c r="Q3" s="2315"/>
      <c r="R3" s="2315"/>
      <c r="S3" s="2315"/>
      <c r="T3" s="2315"/>
      <c r="U3" s="2315"/>
      <c r="V3" s="2315"/>
      <c r="W3" s="2315"/>
      <c r="X3" s="2315"/>
      <c r="Y3" s="2315"/>
      <c r="Z3" s="2315"/>
      <c r="AA3" s="2315"/>
      <c r="AB3" s="2315"/>
      <c r="AC3" s="2315"/>
      <c r="AD3" s="2315"/>
      <c r="AE3" s="2315"/>
      <c r="AF3" s="2315"/>
      <c r="AG3" s="2315"/>
      <c r="AH3" s="2315"/>
      <c r="AI3" s="2315"/>
      <c r="AJ3" s="2315"/>
      <c r="AK3" s="2315"/>
      <c r="AL3" s="2315"/>
      <c r="AM3" s="2315"/>
      <c r="AN3" s="2315"/>
      <c r="AO3" s="2315"/>
      <c r="AP3" s="2315"/>
      <c r="AQ3" s="2315"/>
    </row>
    <row r="4" spans="1:43">
      <c r="A4" s="2315"/>
      <c r="B4" s="2315"/>
      <c r="C4" s="2315"/>
      <c r="D4" s="2315"/>
      <c r="E4" s="2315"/>
      <c r="F4" s="2315"/>
      <c r="G4" s="2315"/>
      <c r="H4" s="2315"/>
      <c r="I4" s="2315"/>
      <c r="J4" s="2315"/>
      <c r="K4" s="2315"/>
      <c r="L4" s="2315"/>
      <c r="M4" s="2315"/>
      <c r="N4" s="2315"/>
      <c r="O4" s="2315"/>
      <c r="P4" s="2315"/>
      <c r="Q4" s="2315"/>
      <c r="R4" s="2315"/>
      <c r="S4" s="2315"/>
      <c r="T4" s="2315"/>
      <c r="U4" s="2315"/>
      <c r="V4" s="2315"/>
      <c r="W4" s="2315"/>
      <c r="X4" s="2315"/>
      <c r="Y4" s="2315"/>
      <c r="Z4" s="2315"/>
      <c r="AA4" s="2315"/>
      <c r="AB4" s="2315"/>
      <c r="AC4" s="2315"/>
      <c r="AD4" s="2315"/>
      <c r="AE4" s="2315"/>
      <c r="AF4" s="2315"/>
      <c r="AG4" s="2315"/>
      <c r="AH4" s="2315"/>
      <c r="AI4" s="2315"/>
      <c r="AJ4" s="2315"/>
      <c r="AK4" s="2315"/>
      <c r="AL4" s="2315"/>
      <c r="AM4" s="2315"/>
      <c r="AN4" s="2315"/>
      <c r="AO4" s="2315"/>
      <c r="AP4" s="2315"/>
      <c r="AQ4" s="2315"/>
    </row>
    <row r="5" spans="1:43">
      <c r="A5" s="2315"/>
      <c r="B5" s="2315"/>
      <c r="C5" s="2315"/>
      <c r="D5" s="2315"/>
      <c r="E5" s="2315"/>
      <c r="F5" s="2315"/>
      <c r="G5" s="2315"/>
      <c r="H5" s="2315"/>
      <c r="I5" s="2315"/>
      <c r="J5" s="2315"/>
      <c r="K5" s="2315"/>
      <c r="L5" s="2315"/>
      <c r="M5" s="2315"/>
      <c r="N5" s="2315"/>
      <c r="O5" s="2315"/>
      <c r="P5" s="2315"/>
      <c r="Q5" s="2315"/>
      <c r="R5" s="2315"/>
      <c r="S5" s="2315"/>
      <c r="T5" s="2315"/>
      <c r="U5" s="2315"/>
      <c r="V5" s="2315"/>
      <c r="W5" s="2315"/>
      <c r="X5" s="2315"/>
      <c r="Y5" s="2315"/>
      <c r="Z5" s="2315"/>
      <c r="AA5" s="2315"/>
      <c r="AB5" s="2315"/>
      <c r="AC5" s="2315"/>
      <c r="AD5" s="2315"/>
      <c r="AE5" s="2315"/>
      <c r="AF5" s="2315"/>
      <c r="AG5" s="2315"/>
      <c r="AH5" s="2315"/>
      <c r="AI5" s="2315"/>
      <c r="AJ5" s="2315"/>
      <c r="AK5" s="2315"/>
      <c r="AL5" s="2315"/>
      <c r="AM5" s="2315"/>
      <c r="AN5" s="2315"/>
      <c r="AO5" s="2315"/>
      <c r="AP5" s="2315"/>
      <c r="AQ5" s="2315"/>
    </row>
    <row r="6" spans="1:43">
      <c r="A6" s="2315"/>
      <c r="B6" s="2315"/>
      <c r="C6" s="2315"/>
      <c r="D6" s="2315"/>
      <c r="E6" s="2315"/>
      <c r="F6" s="2315"/>
      <c r="G6" s="2315"/>
      <c r="H6" s="2315"/>
      <c r="I6" s="2315"/>
      <c r="J6" s="2315"/>
      <c r="K6" s="2315"/>
      <c r="L6" s="2315"/>
      <c r="M6" s="2315"/>
      <c r="N6" s="2315"/>
      <c r="O6" s="2315"/>
      <c r="P6" s="2315"/>
      <c r="Q6" s="2315"/>
      <c r="R6" s="2315"/>
      <c r="S6" s="2315"/>
      <c r="T6" s="2315"/>
      <c r="U6" s="2315"/>
      <c r="V6" s="2315"/>
      <c r="W6" s="2315"/>
      <c r="X6" s="2315"/>
      <c r="Y6" s="2315"/>
      <c r="Z6" s="2315"/>
      <c r="AA6" s="2315"/>
      <c r="AB6" s="2315"/>
      <c r="AC6" s="2315"/>
      <c r="AD6" s="2315"/>
      <c r="AE6" s="2315"/>
      <c r="AF6" s="2315"/>
      <c r="AG6" s="2315"/>
      <c r="AH6" s="2315"/>
      <c r="AI6" s="2315"/>
      <c r="AJ6" s="2315"/>
      <c r="AK6" s="2315"/>
      <c r="AL6" s="2315"/>
      <c r="AM6" s="2315"/>
      <c r="AN6" s="2315"/>
      <c r="AO6" s="2315"/>
      <c r="AP6" s="2315"/>
      <c r="AQ6" s="2315"/>
    </row>
    <row r="7" spans="1:43">
      <c r="A7" s="2315"/>
      <c r="B7" s="2315"/>
      <c r="C7" s="2315"/>
      <c r="D7" s="2315"/>
      <c r="E7" s="2315"/>
      <c r="F7" s="2315"/>
      <c r="G7" s="2315"/>
      <c r="H7" s="2315"/>
      <c r="I7" s="2315"/>
      <c r="J7" s="2315"/>
      <c r="K7" s="2315"/>
      <c r="L7" s="2315"/>
      <c r="M7" s="2315"/>
      <c r="N7" s="2315"/>
      <c r="O7" s="2315"/>
      <c r="P7" s="2315"/>
      <c r="Q7" s="2315"/>
      <c r="R7" s="2315"/>
      <c r="S7" s="2315"/>
      <c r="T7" s="2315"/>
      <c r="U7" s="2315"/>
      <c r="V7" s="2315"/>
      <c r="W7" s="2315"/>
      <c r="X7" s="2315"/>
      <c r="Y7" s="2315"/>
      <c r="Z7" s="2315"/>
      <c r="AA7" s="2315"/>
      <c r="AB7" s="2315"/>
      <c r="AC7" s="2315"/>
      <c r="AD7" s="2315"/>
      <c r="AE7" s="2315"/>
      <c r="AF7" s="2315"/>
      <c r="AG7" s="2315"/>
      <c r="AH7" s="2315"/>
      <c r="AI7" s="2315"/>
      <c r="AJ7" s="2315"/>
      <c r="AK7" s="2315"/>
      <c r="AL7" s="2315"/>
      <c r="AM7" s="2315"/>
      <c r="AN7" s="2315"/>
      <c r="AO7" s="2315"/>
      <c r="AP7" s="2315"/>
      <c r="AQ7" s="2315"/>
    </row>
    <row r="8" spans="1:43">
      <c r="A8" s="2315"/>
      <c r="B8" s="2315"/>
      <c r="C8" s="2315"/>
      <c r="D8" s="2315"/>
      <c r="E8" s="2315"/>
      <c r="F8" s="2315"/>
      <c r="G8" s="2315"/>
      <c r="H8" s="2315"/>
      <c r="I8" s="2315"/>
      <c r="J8" s="2315"/>
      <c r="K8" s="2315"/>
      <c r="L8" s="2315"/>
      <c r="M8" s="2315"/>
      <c r="N8" s="2315"/>
      <c r="O8" s="2315"/>
      <c r="P8" s="2315"/>
      <c r="Q8" s="2315"/>
      <c r="R8" s="2315"/>
      <c r="S8" s="2315"/>
      <c r="T8" s="2315"/>
      <c r="U8" s="2315"/>
      <c r="V8" s="2315"/>
      <c r="W8" s="2315"/>
      <c r="X8" s="2315"/>
      <c r="Y8" s="2315"/>
      <c r="Z8" s="2315"/>
      <c r="AA8" s="2315"/>
      <c r="AB8" s="2315"/>
      <c r="AC8" s="2315"/>
      <c r="AD8" s="2315"/>
      <c r="AE8" s="2315"/>
      <c r="AF8" s="2315"/>
      <c r="AG8" s="2315"/>
      <c r="AH8" s="2315"/>
      <c r="AI8" s="2315"/>
      <c r="AJ8" s="2315"/>
      <c r="AK8" s="2315"/>
      <c r="AL8" s="2315"/>
      <c r="AM8" s="2315"/>
      <c r="AN8" s="2315"/>
      <c r="AO8" s="2315"/>
      <c r="AP8" s="2315"/>
      <c r="AQ8" s="2315"/>
    </row>
    <row r="9" spans="1:43">
      <c r="A9" s="2315"/>
      <c r="B9" s="2315"/>
      <c r="C9" s="2315"/>
      <c r="D9" s="2315"/>
      <c r="E9" s="2315"/>
      <c r="F9" s="2315"/>
      <c r="G9" s="2315"/>
      <c r="H9" s="2315"/>
      <c r="I9" s="2315"/>
      <c r="J9" s="2315"/>
      <c r="K9" s="2315"/>
      <c r="L9" s="2315"/>
      <c r="M9" s="2315"/>
      <c r="N9" s="2315"/>
      <c r="O9" s="2315"/>
      <c r="P9" s="2315"/>
      <c r="Q9" s="2315"/>
      <c r="R9" s="2315"/>
      <c r="S9" s="2315"/>
      <c r="T9" s="2315"/>
      <c r="U9" s="2315"/>
      <c r="V9" s="2315"/>
      <c r="W9" s="2315"/>
      <c r="X9" s="2315"/>
      <c r="Y9" s="2315"/>
      <c r="Z9" s="2315"/>
      <c r="AA9" s="2315"/>
      <c r="AB9" s="2315"/>
      <c r="AC9" s="2315"/>
      <c r="AD9" s="2315"/>
      <c r="AE9" s="2315"/>
      <c r="AF9" s="2315"/>
      <c r="AG9" s="2315"/>
      <c r="AH9" s="2315"/>
      <c r="AI9" s="2315"/>
      <c r="AJ9" s="2315"/>
      <c r="AK9" s="2315"/>
      <c r="AL9" s="2315"/>
      <c r="AM9" s="2315"/>
      <c r="AN9" s="2315"/>
      <c r="AO9" s="2315"/>
      <c r="AP9" s="2315"/>
      <c r="AQ9" s="2315"/>
    </row>
    <row r="10" spans="1:43" ht="13.5" thickBot="1">
      <c r="A10" s="2166" t="s">
        <v>3117</v>
      </c>
      <c r="B10" s="2167" t="s">
        <v>3445</v>
      </c>
      <c r="C10" s="2315"/>
      <c r="D10" s="2166" t="s">
        <v>3117</v>
      </c>
      <c r="E10" s="2167" t="s">
        <v>3445</v>
      </c>
      <c r="F10" s="2315"/>
      <c r="G10" s="2315"/>
      <c r="H10" s="2315"/>
      <c r="I10" s="2315"/>
      <c r="J10" s="2315"/>
      <c r="K10" s="2315"/>
      <c r="L10" s="2315"/>
      <c r="M10" s="2315"/>
      <c r="N10" s="2315"/>
      <c r="O10" s="2315"/>
      <c r="P10" s="2315"/>
      <c r="Q10" s="2315"/>
      <c r="R10" s="2315"/>
      <c r="S10" s="2315"/>
      <c r="T10" s="2315"/>
      <c r="U10" s="2315"/>
      <c r="V10" s="2315"/>
      <c r="W10" s="2315"/>
      <c r="X10" s="2315"/>
      <c r="Y10" s="2315"/>
      <c r="Z10" s="2315"/>
      <c r="AA10" s="2315"/>
      <c r="AB10" s="2315"/>
      <c r="AC10" s="2315"/>
      <c r="AD10" s="2315"/>
      <c r="AE10" s="2315"/>
      <c r="AF10" s="2315"/>
      <c r="AG10" s="2315"/>
      <c r="AH10" s="2315"/>
      <c r="AI10" s="2315"/>
      <c r="AJ10" s="2315"/>
      <c r="AK10" s="2315"/>
      <c r="AL10" s="2315"/>
      <c r="AM10" s="2315"/>
      <c r="AN10" s="2315"/>
      <c r="AO10" s="2315"/>
      <c r="AP10" s="2315"/>
      <c r="AQ10" s="2315"/>
    </row>
    <row r="11" spans="1:43">
      <c r="A11" s="2319" t="s">
        <v>3512</v>
      </c>
      <c r="B11" s="2320">
        <f>SUM(B12:B16)</f>
        <v>0</v>
      </c>
      <c r="C11" s="2315"/>
      <c r="D11" s="2319" t="s">
        <v>3513</v>
      </c>
      <c r="E11" s="2320">
        <f>SUM(E12:E16)</f>
        <v>0</v>
      </c>
      <c r="F11" s="2315"/>
      <c r="G11" s="2315"/>
      <c r="H11" s="2315"/>
      <c r="I11" s="2315"/>
      <c r="J11" s="2315"/>
      <c r="K11" s="2315"/>
      <c r="L11" s="2315"/>
      <c r="M11" s="2315"/>
      <c r="N11" s="2315"/>
      <c r="O11" s="2315"/>
      <c r="P11" s="2315"/>
      <c r="Q11" s="2315"/>
      <c r="R11" s="2315"/>
      <c r="S11" s="2315"/>
      <c r="T11" s="2315"/>
      <c r="U11" s="2315"/>
      <c r="V11" s="2315"/>
      <c r="W11" s="2315"/>
      <c r="X11" s="2315"/>
      <c r="Y11" s="2315"/>
      <c r="Z11" s="2315"/>
      <c r="AA11" s="2315"/>
      <c r="AB11" s="2315"/>
      <c r="AC11" s="2315"/>
      <c r="AD11" s="2315"/>
      <c r="AE11" s="2315"/>
      <c r="AF11" s="2315"/>
      <c r="AG11" s="2315"/>
      <c r="AH11" s="2315"/>
      <c r="AI11" s="2315"/>
      <c r="AJ11" s="2315"/>
      <c r="AK11" s="2315"/>
      <c r="AL11" s="2315"/>
      <c r="AM11" s="2315"/>
      <c r="AN11" s="2315"/>
      <c r="AO11" s="2315"/>
      <c r="AP11" s="2315"/>
      <c r="AQ11" s="2315"/>
    </row>
    <row r="12" spans="1:43">
      <c r="A12" s="2360"/>
      <c r="B12" s="2344"/>
      <c r="C12" s="2315"/>
      <c r="D12" s="2325"/>
      <c r="E12" s="2326"/>
      <c r="F12" s="2315"/>
      <c r="G12" s="2315"/>
      <c r="H12" s="2315"/>
      <c r="I12" s="2315"/>
      <c r="J12" s="2315"/>
      <c r="K12" s="2315"/>
      <c r="L12" s="2315"/>
      <c r="M12" s="2315"/>
      <c r="N12" s="2315"/>
      <c r="O12" s="2315"/>
      <c r="P12" s="2315"/>
      <c r="Q12" s="2315"/>
      <c r="R12" s="2315"/>
      <c r="S12" s="2315"/>
      <c r="T12" s="2315"/>
      <c r="U12" s="2315"/>
      <c r="V12" s="2315"/>
      <c r="W12" s="2315"/>
      <c r="X12" s="2315"/>
      <c r="Y12" s="2315"/>
      <c r="Z12" s="2315"/>
      <c r="AA12" s="2315"/>
      <c r="AB12" s="2315"/>
      <c r="AC12" s="2315"/>
      <c r="AD12" s="2315"/>
      <c r="AE12" s="2315"/>
      <c r="AF12" s="2315"/>
      <c r="AG12" s="2315"/>
      <c r="AH12" s="2315"/>
      <c r="AI12" s="2315"/>
      <c r="AJ12" s="2315"/>
      <c r="AK12" s="2315"/>
      <c r="AL12" s="2315"/>
      <c r="AM12" s="2315"/>
      <c r="AN12" s="2315"/>
      <c r="AO12" s="2315"/>
      <c r="AP12" s="2315"/>
      <c r="AQ12" s="2315"/>
    </row>
    <row r="13" spans="1:43">
      <c r="A13" s="2325"/>
      <c r="B13" s="2326"/>
      <c r="C13" s="2315"/>
      <c r="D13" s="2325"/>
      <c r="E13" s="2326"/>
      <c r="F13" s="2315"/>
      <c r="G13" s="2315"/>
      <c r="H13" s="2315"/>
      <c r="I13" s="2315"/>
      <c r="J13" s="2315"/>
      <c r="K13" s="2315"/>
      <c r="L13" s="2315"/>
      <c r="M13" s="2315"/>
      <c r="N13" s="2315"/>
      <c r="O13" s="2315"/>
      <c r="P13" s="2315"/>
      <c r="Q13" s="2315"/>
      <c r="R13" s="2315"/>
      <c r="S13" s="2315"/>
      <c r="T13" s="2315"/>
      <c r="U13" s="2315"/>
      <c r="V13" s="2315"/>
      <c r="W13" s="2315"/>
      <c r="X13" s="2315"/>
      <c r="Y13" s="2315"/>
      <c r="Z13" s="2315"/>
      <c r="AA13" s="2315"/>
      <c r="AB13" s="2315"/>
      <c r="AC13" s="2315"/>
      <c r="AD13" s="2315"/>
      <c r="AE13" s="2315"/>
      <c r="AF13" s="2315"/>
      <c r="AG13" s="2315"/>
      <c r="AH13" s="2315"/>
      <c r="AI13" s="2315"/>
      <c r="AJ13" s="2315"/>
      <c r="AK13" s="2315"/>
      <c r="AL13" s="2315"/>
      <c r="AM13" s="2315"/>
      <c r="AN13" s="2315"/>
      <c r="AO13" s="2315"/>
      <c r="AP13" s="2315"/>
      <c r="AQ13" s="2315"/>
    </row>
    <row r="14" spans="1:43">
      <c r="A14" s="2325"/>
      <c r="B14" s="2326"/>
      <c r="C14" s="2315"/>
      <c r="D14" s="2325"/>
      <c r="E14" s="2326"/>
      <c r="F14" s="2315"/>
      <c r="G14" s="2315"/>
      <c r="H14" s="2315"/>
      <c r="I14" s="2315"/>
      <c r="J14" s="2315"/>
      <c r="K14" s="2315"/>
      <c r="L14" s="2315"/>
      <c r="M14" s="2315"/>
      <c r="N14" s="2315"/>
      <c r="O14" s="2315"/>
      <c r="P14" s="2315"/>
      <c r="Q14" s="2315"/>
      <c r="R14" s="2315"/>
      <c r="S14" s="2315"/>
      <c r="T14" s="2315"/>
      <c r="U14" s="2315"/>
      <c r="V14" s="2315"/>
      <c r="W14" s="2315"/>
      <c r="X14" s="2315"/>
      <c r="Y14" s="2315"/>
      <c r="Z14" s="2315"/>
      <c r="AA14" s="2315"/>
      <c r="AB14" s="2315"/>
      <c r="AC14" s="2315"/>
      <c r="AD14" s="2315"/>
      <c r="AE14" s="2315"/>
      <c r="AF14" s="2315"/>
      <c r="AG14" s="2315"/>
      <c r="AH14" s="2315"/>
      <c r="AI14" s="2315"/>
      <c r="AJ14" s="2315"/>
      <c r="AK14" s="2315"/>
      <c r="AL14" s="2315"/>
      <c r="AM14" s="2315"/>
      <c r="AN14" s="2315"/>
      <c r="AO14" s="2315"/>
      <c r="AP14" s="2315"/>
      <c r="AQ14" s="2315"/>
    </row>
    <row r="15" spans="1:43">
      <c r="A15" s="2325"/>
      <c r="B15" s="2326"/>
      <c r="C15" s="2315"/>
      <c r="D15" s="2325"/>
      <c r="E15" s="2326"/>
      <c r="F15" s="2315"/>
      <c r="G15" s="2315"/>
      <c r="H15" s="2315"/>
      <c r="I15" s="2315"/>
      <c r="J15" s="2315"/>
      <c r="K15" s="2315"/>
      <c r="L15" s="2315"/>
      <c r="M15" s="2315"/>
      <c r="N15" s="2315"/>
      <c r="O15" s="2315"/>
      <c r="P15" s="2315"/>
      <c r="Q15" s="2315"/>
      <c r="R15" s="2315"/>
      <c r="S15" s="2315"/>
      <c r="T15" s="2315"/>
      <c r="U15" s="2315"/>
      <c r="V15" s="2315"/>
      <c r="W15" s="2315"/>
      <c r="X15" s="2315"/>
      <c r="Y15" s="2315"/>
      <c r="Z15" s="2315"/>
      <c r="AA15" s="2315"/>
      <c r="AB15" s="2315"/>
      <c r="AC15" s="2315"/>
      <c r="AD15" s="2315"/>
      <c r="AE15" s="2315"/>
      <c r="AF15" s="2315"/>
      <c r="AG15" s="2315"/>
      <c r="AH15" s="2315"/>
      <c r="AI15" s="2315"/>
      <c r="AJ15" s="2315"/>
      <c r="AK15" s="2315"/>
      <c r="AL15" s="2315"/>
      <c r="AM15" s="2315"/>
      <c r="AN15" s="2315"/>
      <c r="AO15" s="2315"/>
      <c r="AP15" s="2315"/>
      <c r="AQ15" s="2315"/>
    </row>
    <row r="16" spans="1:43">
      <c r="A16" s="2327"/>
      <c r="B16" s="2326"/>
      <c r="C16" s="2315"/>
      <c r="D16" s="2325"/>
      <c r="E16" s="2326"/>
      <c r="F16" s="2315"/>
      <c r="G16" s="2315"/>
      <c r="H16" s="2315"/>
      <c r="I16" s="2315"/>
      <c r="J16" s="2315"/>
      <c r="K16" s="2315"/>
      <c r="L16" s="2315"/>
      <c r="M16" s="2315"/>
      <c r="N16" s="2315"/>
      <c r="O16" s="2315"/>
      <c r="P16" s="2315"/>
      <c r="Q16" s="2315"/>
      <c r="R16" s="2315"/>
      <c r="S16" s="2315"/>
      <c r="T16" s="2315"/>
      <c r="U16" s="2315"/>
      <c r="V16" s="2315"/>
      <c r="W16" s="2315"/>
      <c r="X16" s="2315"/>
      <c r="Y16" s="2315"/>
      <c r="Z16" s="2315"/>
      <c r="AA16" s="2315"/>
      <c r="AB16" s="2315"/>
      <c r="AC16" s="2315"/>
      <c r="AD16" s="2315"/>
      <c r="AE16" s="2315"/>
      <c r="AF16" s="2315"/>
      <c r="AG16" s="2315"/>
      <c r="AH16" s="2315"/>
      <c r="AI16" s="2315"/>
      <c r="AJ16" s="2315"/>
      <c r="AK16" s="2315"/>
      <c r="AL16" s="2315"/>
      <c r="AM16" s="2315"/>
      <c r="AN16" s="2315"/>
      <c r="AO16" s="2315"/>
      <c r="AP16" s="2315"/>
      <c r="AQ16" s="2315"/>
    </row>
    <row r="17" spans="1:43">
      <c r="A17" s="394" t="s">
        <v>3514</v>
      </c>
      <c r="B17" s="2322">
        <f>SUM(B18:B22)</f>
        <v>0</v>
      </c>
      <c r="C17" s="2315"/>
      <c r="D17" s="415" t="s">
        <v>3515</v>
      </c>
      <c r="E17" s="2321">
        <f>SUM(E18:E22)</f>
        <v>100000</v>
      </c>
      <c r="F17" s="2315"/>
      <c r="G17" s="2315"/>
      <c r="H17" s="2315"/>
      <c r="I17" s="2315"/>
      <c r="J17" s="2315"/>
      <c r="K17" s="2315"/>
      <c r="L17" s="2315"/>
      <c r="M17" s="2315"/>
      <c r="N17" s="2315"/>
      <c r="O17" s="2315"/>
      <c r="P17" s="2315"/>
      <c r="Q17" s="2315"/>
      <c r="R17" s="2315"/>
      <c r="S17" s="2315"/>
      <c r="T17" s="2315"/>
      <c r="U17" s="2315"/>
      <c r="V17" s="2315"/>
      <c r="W17" s="2315"/>
      <c r="X17" s="2315"/>
      <c r="Y17" s="2315"/>
      <c r="Z17" s="2315"/>
      <c r="AA17" s="2315"/>
      <c r="AB17" s="2315"/>
      <c r="AC17" s="2315"/>
      <c r="AD17" s="2315"/>
      <c r="AE17" s="2315"/>
      <c r="AF17" s="2315"/>
      <c r="AG17" s="2315"/>
      <c r="AH17" s="2315"/>
      <c r="AI17" s="2315"/>
      <c r="AJ17" s="2315"/>
      <c r="AK17" s="2315"/>
      <c r="AL17" s="2315"/>
      <c r="AM17" s="2315"/>
      <c r="AN17" s="2315"/>
      <c r="AO17" s="2315"/>
      <c r="AP17" s="2315"/>
      <c r="AQ17" s="2315"/>
    </row>
    <row r="18" spans="1:43">
      <c r="A18" s="2360"/>
      <c r="B18" s="2344"/>
      <c r="C18" s="2315"/>
      <c r="D18" s="2318" t="s">
        <v>3516</v>
      </c>
      <c r="E18" s="2326">
        <v>100000</v>
      </c>
      <c r="F18" s="2315"/>
      <c r="G18" s="2315"/>
      <c r="H18" s="2315"/>
      <c r="I18" s="2315"/>
      <c r="J18" s="2315"/>
      <c r="K18" s="2315"/>
      <c r="L18" s="2315"/>
      <c r="M18" s="2315"/>
      <c r="N18" s="2315"/>
      <c r="O18" s="2315"/>
      <c r="P18" s="2315"/>
      <c r="Q18" s="2315"/>
      <c r="R18" s="2315"/>
      <c r="S18" s="2315"/>
      <c r="T18" s="2315"/>
      <c r="U18" s="2315"/>
      <c r="V18" s="2315"/>
      <c r="W18" s="2315"/>
      <c r="X18" s="2315"/>
      <c r="Y18" s="2315"/>
      <c r="Z18" s="2315"/>
      <c r="AA18" s="2315"/>
      <c r="AB18" s="2315"/>
      <c r="AC18" s="2315"/>
      <c r="AD18" s="2315"/>
      <c r="AE18" s="2315"/>
      <c r="AF18" s="2315"/>
      <c r="AG18" s="2315"/>
      <c r="AH18" s="2315"/>
      <c r="AI18" s="2315"/>
      <c r="AJ18" s="2315"/>
      <c r="AK18" s="2315"/>
      <c r="AL18" s="2315"/>
      <c r="AM18" s="2315"/>
      <c r="AN18" s="2315"/>
      <c r="AO18" s="2315"/>
      <c r="AP18" s="2315"/>
      <c r="AQ18" s="2315"/>
    </row>
    <row r="19" spans="1:43">
      <c r="A19" s="2325"/>
      <c r="B19" s="2326"/>
      <c r="C19" s="2315"/>
      <c r="D19" s="2325"/>
      <c r="E19" s="2326"/>
      <c r="F19" s="2315"/>
      <c r="G19" s="2315"/>
      <c r="H19" s="2315"/>
      <c r="I19" s="2315"/>
      <c r="J19" s="2315"/>
      <c r="K19" s="2315"/>
      <c r="L19" s="2315"/>
      <c r="M19" s="2315"/>
      <c r="N19" s="2315"/>
      <c r="O19" s="2315"/>
      <c r="P19" s="2315"/>
      <c r="Q19" s="2315"/>
      <c r="R19" s="2315"/>
      <c r="S19" s="2315"/>
      <c r="T19" s="2315"/>
      <c r="U19" s="2315"/>
      <c r="V19" s="2315"/>
      <c r="W19" s="2315"/>
      <c r="X19" s="2315"/>
      <c r="Y19" s="2315"/>
      <c r="Z19" s="2315"/>
      <c r="AA19" s="2315"/>
      <c r="AB19" s="2315"/>
      <c r="AC19" s="2315"/>
      <c r="AD19" s="2315"/>
      <c r="AE19" s="2315"/>
      <c r="AF19" s="2315"/>
      <c r="AG19" s="2315"/>
      <c r="AH19" s="2315"/>
      <c r="AI19" s="2315"/>
      <c r="AJ19" s="2315"/>
      <c r="AK19" s="2315"/>
      <c r="AL19" s="2315"/>
      <c r="AM19" s="2315"/>
      <c r="AN19" s="2315"/>
      <c r="AO19" s="2315"/>
      <c r="AP19" s="2315"/>
      <c r="AQ19" s="2315"/>
    </row>
    <row r="20" spans="1:43">
      <c r="A20" s="2325"/>
      <c r="B20" s="2326"/>
      <c r="C20" s="2315"/>
      <c r="D20" s="2325"/>
      <c r="E20" s="2326"/>
      <c r="F20" s="2315"/>
      <c r="G20" s="2315"/>
      <c r="H20" s="2315"/>
      <c r="I20" s="2315"/>
      <c r="J20" s="2315"/>
      <c r="K20" s="2315"/>
      <c r="L20" s="2315"/>
      <c r="M20" s="2315"/>
      <c r="N20" s="2315"/>
      <c r="O20" s="2315"/>
      <c r="P20" s="2315"/>
      <c r="Q20" s="2315"/>
      <c r="R20" s="2315"/>
      <c r="S20" s="2315"/>
      <c r="T20" s="2315"/>
      <c r="U20" s="2315"/>
      <c r="V20" s="2315"/>
      <c r="W20" s="2315"/>
      <c r="X20" s="2315"/>
      <c r="Y20" s="2315"/>
      <c r="Z20" s="2315"/>
      <c r="AA20" s="2315"/>
      <c r="AB20" s="2315"/>
      <c r="AC20" s="2315"/>
      <c r="AD20" s="2315"/>
      <c r="AE20" s="2315"/>
      <c r="AF20" s="2315"/>
      <c r="AG20" s="2315"/>
      <c r="AH20" s="2315"/>
      <c r="AI20" s="2315"/>
      <c r="AJ20" s="2315"/>
      <c r="AK20" s="2315"/>
      <c r="AL20" s="2315"/>
      <c r="AM20" s="2315"/>
      <c r="AN20" s="2315"/>
      <c r="AO20" s="2315"/>
      <c r="AP20" s="2315"/>
      <c r="AQ20" s="2315"/>
    </row>
    <row r="21" spans="1:43">
      <c r="A21" s="2325"/>
      <c r="B21" s="2326"/>
      <c r="C21" s="2315"/>
      <c r="D21" s="2325"/>
      <c r="E21" s="2326"/>
      <c r="F21" s="2315"/>
      <c r="G21" s="2315"/>
      <c r="H21" s="2315"/>
      <c r="I21" s="2315"/>
      <c r="J21" s="2315"/>
      <c r="K21" s="2315"/>
      <c r="L21" s="2315"/>
      <c r="M21" s="2315"/>
      <c r="N21" s="2315"/>
      <c r="O21" s="2315"/>
      <c r="P21" s="2315"/>
      <c r="Q21" s="2315"/>
      <c r="R21" s="2315"/>
      <c r="S21" s="2315"/>
      <c r="T21" s="2315"/>
      <c r="U21" s="2315"/>
      <c r="V21" s="2315"/>
      <c r="W21" s="2315"/>
      <c r="X21" s="2315"/>
      <c r="Y21" s="2315"/>
      <c r="Z21" s="2315"/>
      <c r="AA21" s="2315"/>
      <c r="AB21" s="2315"/>
      <c r="AC21" s="2315"/>
      <c r="AD21" s="2315"/>
      <c r="AE21" s="2315"/>
      <c r="AF21" s="2315"/>
      <c r="AG21" s="2315"/>
      <c r="AH21" s="2315"/>
      <c r="AI21" s="2315"/>
      <c r="AJ21" s="2315"/>
      <c r="AK21" s="2315"/>
      <c r="AL21" s="2315"/>
      <c r="AM21" s="2315"/>
      <c r="AN21" s="2315"/>
      <c r="AO21" s="2315"/>
      <c r="AP21" s="2315"/>
      <c r="AQ21" s="2315"/>
    </row>
    <row r="22" spans="1:43" ht="13.5" thickBot="1">
      <c r="A22" s="2325"/>
      <c r="B22" s="2326"/>
      <c r="C22" s="2315"/>
      <c r="D22" s="2328"/>
      <c r="E22" s="2329"/>
      <c r="F22" s="2315"/>
      <c r="G22" s="2315"/>
      <c r="H22" s="2315"/>
      <c r="I22" s="2315"/>
      <c r="J22" s="2315"/>
      <c r="K22" s="2315"/>
      <c r="L22" s="2315"/>
      <c r="M22" s="2315"/>
      <c r="N22" s="2315"/>
      <c r="O22" s="2315"/>
      <c r="P22" s="2315"/>
      <c r="Q22" s="2315"/>
      <c r="R22" s="2315"/>
      <c r="S22" s="2315"/>
      <c r="T22" s="2315"/>
      <c r="U22" s="2315"/>
      <c r="V22" s="2315"/>
      <c r="W22" s="2315"/>
      <c r="X22" s="2315"/>
      <c r="Y22" s="2315"/>
      <c r="Z22" s="2315"/>
      <c r="AA22" s="2315"/>
      <c r="AB22" s="2315"/>
      <c r="AC22" s="2315"/>
      <c r="AD22" s="2315"/>
      <c r="AE22" s="2315"/>
      <c r="AF22" s="2315"/>
      <c r="AG22" s="2315"/>
      <c r="AH22" s="2315"/>
      <c r="AI22" s="2315"/>
      <c r="AJ22" s="2315"/>
      <c r="AK22" s="2315"/>
      <c r="AL22" s="2315"/>
      <c r="AM22" s="2315"/>
      <c r="AN22" s="2315"/>
      <c r="AO22" s="2315"/>
      <c r="AP22" s="2315"/>
      <c r="AQ22" s="2315"/>
    </row>
    <row r="23" spans="1:43">
      <c r="A23" s="415" t="s">
        <v>3517</v>
      </c>
      <c r="B23" s="2321">
        <f>SUM(B24:B28)</f>
        <v>0</v>
      </c>
      <c r="C23" s="2315"/>
      <c r="D23" s="2315"/>
      <c r="E23" s="2315"/>
      <c r="F23" s="2315"/>
      <c r="G23" s="2315"/>
      <c r="H23" s="2315"/>
      <c r="I23" s="2315"/>
      <c r="J23" s="2315"/>
      <c r="K23" s="2315"/>
      <c r="L23" s="2315"/>
      <c r="M23" s="2315"/>
      <c r="N23" s="2315"/>
      <c r="O23" s="2315"/>
      <c r="P23" s="2315"/>
      <c r="Q23" s="2315"/>
      <c r="R23" s="2315"/>
      <c r="S23" s="2315"/>
      <c r="T23" s="2315"/>
      <c r="U23" s="2315"/>
      <c r="V23" s="2315"/>
      <c r="W23" s="2315"/>
      <c r="X23" s="2315"/>
      <c r="Y23" s="2315"/>
      <c r="Z23" s="2315"/>
      <c r="AA23" s="2315"/>
      <c r="AB23" s="2315"/>
      <c r="AC23" s="2315"/>
      <c r="AD23" s="2315"/>
      <c r="AE23" s="2315"/>
      <c r="AF23" s="2315"/>
      <c r="AG23" s="2315"/>
      <c r="AH23" s="2315"/>
      <c r="AI23" s="2315"/>
      <c r="AJ23" s="2315"/>
      <c r="AK23" s="2315"/>
      <c r="AL23" s="2315"/>
      <c r="AM23" s="2315"/>
      <c r="AN23" s="2315"/>
      <c r="AO23" s="2315"/>
      <c r="AP23" s="2315"/>
      <c r="AQ23" s="2315"/>
    </row>
    <row r="24" spans="1:43">
      <c r="A24" s="2360"/>
      <c r="B24" s="2344"/>
      <c r="C24" s="2315"/>
      <c r="D24" s="2315"/>
      <c r="E24" s="2315"/>
      <c r="F24" s="2315"/>
      <c r="G24" s="2315"/>
      <c r="H24" s="2315"/>
      <c r="I24" s="2315"/>
      <c r="J24" s="2315"/>
      <c r="K24" s="2315"/>
      <c r="L24" s="2315"/>
      <c r="M24" s="2315"/>
      <c r="N24" s="2315"/>
      <c r="O24" s="2315"/>
      <c r="P24" s="2315"/>
      <c r="Q24" s="2315"/>
      <c r="R24" s="2315"/>
      <c r="S24" s="2315"/>
      <c r="T24" s="2315"/>
      <c r="U24" s="2315"/>
      <c r="V24" s="2315"/>
      <c r="W24" s="2315"/>
      <c r="X24" s="2315"/>
      <c r="Y24" s="2315"/>
      <c r="Z24" s="2315"/>
      <c r="AA24" s="2315"/>
      <c r="AB24" s="2315"/>
      <c r="AC24" s="2315"/>
      <c r="AD24" s="2315"/>
      <c r="AE24" s="2315"/>
      <c r="AF24" s="2315"/>
      <c r="AG24" s="2315"/>
      <c r="AH24" s="2315"/>
      <c r="AI24" s="2315"/>
      <c r="AJ24" s="2315"/>
      <c r="AK24" s="2315"/>
      <c r="AL24" s="2315"/>
      <c r="AM24" s="2315"/>
      <c r="AN24" s="2315"/>
      <c r="AO24" s="2315"/>
      <c r="AP24" s="2315"/>
      <c r="AQ24" s="2315"/>
    </row>
    <row r="25" spans="1:43">
      <c r="A25" s="2325"/>
      <c r="B25" s="2326"/>
      <c r="C25" s="2315"/>
      <c r="D25" s="2315"/>
      <c r="E25" s="2315"/>
      <c r="F25" s="2315"/>
      <c r="G25" s="2315"/>
      <c r="H25" s="2315"/>
      <c r="I25" s="2315"/>
      <c r="J25" s="2315"/>
      <c r="K25" s="2315"/>
      <c r="L25" s="2315"/>
      <c r="M25" s="2315"/>
      <c r="N25" s="2315"/>
      <c r="O25" s="2315"/>
      <c r="P25" s="2315"/>
      <c r="Q25" s="2315"/>
      <c r="R25" s="2315"/>
      <c r="S25" s="2315"/>
      <c r="T25" s="2315"/>
      <c r="U25" s="2315"/>
      <c r="V25" s="2315"/>
      <c r="W25" s="2315"/>
      <c r="X25" s="2315"/>
      <c r="Y25" s="2315"/>
      <c r="Z25" s="2315"/>
      <c r="AA25" s="2315"/>
      <c r="AB25" s="2315"/>
      <c r="AC25" s="2315"/>
      <c r="AD25" s="2315"/>
      <c r="AE25" s="2315"/>
      <c r="AF25" s="2315"/>
      <c r="AG25" s="2315"/>
      <c r="AH25" s="2315"/>
      <c r="AI25" s="2315"/>
      <c r="AJ25" s="2315"/>
      <c r="AK25" s="2315"/>
      <c r="AL25" s="2315"/>
      <c r="AM25" s="2315"/>
      <c r="AN25" s="2315"/>
      <c r="AO25" s="2315"/>
      <c r="AP25" s="2315"/>
      <c r="AQ25" s="2315"/>
    </row>
    <row r="26" spans="1:43">
      <c r="A26" s="2325"/>
      <c r="B26" s="2326"/>
      <c r="C26" s="2315"/>
      <c r="D26" s="2315"/>
      <c r="E26" s="2315"/>
      <c r="F26" s="2315"/>
      <c r="G26" s="2315"/>
      <c r="H26" s="2315"/>
      <c r="I26" s="2315"/>
      <c r="J26" s="2315"/>
      <c r="K26" s="2315"/>
      <c r="L26" s="2315"/>
      <c r="M26" s="2315"/>
      <c r="N26" s="2315"/>
      <c r="O26" s="2315"/>
      <c r="P26" s="2315"/>
      <c r="Q26" s="2315"/>
      <c r="R26" s="2315"/>
      <c r="S26" s="2315"/>
      <c r="T26" s="2315"/>
      <c r="U26" s="2315"/>
      <c r="V26" s="2315"/>
      <c r="W26" s="2315"/>
      <c r="X26" s="2315"/>
      <c r="Y26" s="2315"/>
      <c r="Z26" s="2315"/>
      <c r="AA26" s="2315"/>
      <c r="AB26" s="2315"/>
      <c r="AC26" s="2315"/>
      <c r="AD26" s="2315"/>
      <c r="AE26" s="2315"/>
      <c r="AF26" s="2315"/>
      <c r="AG26" s="2315"/>
      <c r="AH26" s="2315"/>
      <c r="AI26" s="2315"/>
      <c r="AJ26" s="2315"/>
      <c r="AK26" s="2315"/>
      <c r="AL26" s="2315"/>
      <c r="AM26" s="2315"/>
      <c r="AN26" s="2315"/>
      <c r="AO26" s="2315"/>
      <c r="AP26" s="2315"/>
      <c r="AQ26" s="2315"/>
    </row>
    <row r="27" spans="1:43">
      <c r="A27" s="2325"/>
      <c r="B27" s="2326"/>
      <c r="C27" s="2315"/>
      <c r="D27" s="2315"/>
      <c r="E27" s="2315"/>
      <c r="F27" s="2315"/>
      <c r="G27" s="2315"/>
      <c r="H27" s="2315"/>
      <c r="I27" s="2315"/>
      <c r="J27" s="2315"/>
      <c r="K27" s="2315"/>
      <c r="L27" s="2315"/>
      <c r="M27" s="2315"/>
      <c r="N27" s="2315"/>
      <c r="O27" s="2315"/>
      <c r="P27" s="2315"/>
      <c r="Q27" s="2315"/>
      <c r="R27" s="2315"/>
      <c r="S27" s="2315"/>
      <c r="T27" s="2315"/>
      <c r="U27" s="2315"/>
      <c r="V27" s="2315"/>
      <c r="W27" s="2315"/>
      <c r="X27" s="2315"/>
      <c r="Y27" s="2315"/>
      <c r="Z27" s="2315"/>
      <c r="AA27" s="2315"/>
      <c r="AB27" s="2315"/>
      <c r="AC27" s="2315"/>
      <c r="AD27" s="2315"/>
      <c r="AE27" s="2315"/>
      <c r="AF27" s="2315"/>
      <c r="AG27" s="2315"/>
      <c r="AH27" s="2315"/>
      <c r="AI27" s="2315"/>
      <c r="AJ27" s="2315"/>
      <c r="AK27" s="2315"/>
      <c r="AL27" s="2315"/>
      <c r="AM27" s="2315"/>
      <c r="AN27" s="2315"/>
      <c r="AO27" s="2315"/>
      <c r="AP27" s="2315"/>
      <c r="AQ27" s="2315"/>
    </row>
    <row r="28" spans="1:43">
      <c r="A28" s="2325"/>
      <c r="B28" s="2326"/>
      <c r="C28" s="2315"/>
      <c r="D28" s="2315"/>
      <c r="E28" s="2315"/>
      <c r="F28" s="2315"/>
      <c r="G28" s="2315"/>
      <c r="H28" s="2315"/>
      <c r="I28" s="2315"/>
      <c r="J28" s="2315"/>
      <c r="K28" s="2315"/>
      <c r="L28" s="2315"/>
      <c r="M28" s="2315"/>
      <c r="N28" s="2315"/>
      <c r="O28" s="2315"/>
      <c r="P28" s="2315"/>
      <c r="Q28" s="2315"/>
      <c r="R28" s="2315"/>
      <c r="S28" s="2315"/>
      <c r="T28" s="2315"/>
      <c r="U28" s="2315"/>
      <c r="V28" s="2315"/>
      <c r="W28" s="2315"/>
      <c r="X28" s="2315"/>
      <c r="Y28" s="2315"/>
      <c r="Z28" s="2315"/>
      <c r="AA28" s="2315"/>
      <c r="AB28" s="2315"/>
      <c r="AC28" s="2315"/>
      <c r="AD28" s="2315"/>
      <c r="AE28" s="2315"/>
      <c r="AF28" s="2315"/>
      <c r="AG28" s="2315"/>
      <c r="AH28" s="2315"/>
      <c r="AI28" s="2315"/>
      <c r="AJ28" s="2315"/>
      <c r="AK28" s="2315"/>
      <c r="AL28" s="2315"/>
      <c r="AM28" s="2315"/>
      <c r="AN28" s="2315"/>
      <c r="AO28" s="2315"/>
      <c r="AP28" s="2315"/>
      <c r="AQ28" s="2315"/>
    </row>
    <row r="29" spans="1:43">
      <c r="A29" s="415" t="s">
        <v>3518</v>
      </c>
      <c r="B29" s="2321">
        <f>SUM(B30:B33)</f>
        <v>0</v>
      </c>
      <c r="C29" s="2315"/>
      <c r="D29" s="2315"/>
      <c r="E29" s="2315"/>
      <c r="F29" s="2315"/>
      <c r="G29" s="2315"/>
      <c r="H29" s="2315"/>
      <c r="I29" s="2315"/>
      <c r="J29" s="2315"/>
      <c r="K29" s="2315"/>
      <c r="L29" s="2315"/>
      <c r="M29" s="2315"/>
      <c r="N29" s="2315"/>
      <c r="O29" s="2315"/>
      <c r="P29" s="2315"/>
      <c r="Q29" s="2315"/>
      <c r="R29" s="2315"/>
      <c r="S29" s="2315"/>
      <c r="T29" s="2315"/>
      <c r="U29" s="2315"/>
      <c r="V29" s="2315"/>
      <c r="W29" s="2315"/>
      <c r="X29" s="2315"/>
      <c r="Y29" s="2315"/>
      <c r="Z29" s="2315"/>
      <c r="AA29" s="2315"/>
      <c r="AB29" s="2315"/>
      <c r="AC29" s="2315"/>
      <c r="AD29" s="2315"/>
      <c r="AE29" s="2315"/>
      <c r="AF29" s="2315"/>
      <c r="AG29" s="2315"/>
      <c r="AH29" s="2315"/>
      <c r="AI29" s="2315"/>
      <c r="AJ29" s="2315"/>
      <c r="AK29" s="2315"/>
      <c r="AL29" s="2315"/>
      <c r="AM29" s="2315"/>
      <c r="AN29" s="2315"/>
      <c r="AO29" s="2315"/>
      <c r="AP29" s="2315"/>
      <c r="AQ29" s="2315"/>
    </row>
    <row r="30" spans="1:43">
      <c r="A30" s="2325"/>
      <c r="B30" s="2326"/>
      <c r="C30" s="2315"/>
      <c r="D30" s="2315"/>
      <c r="E30" s="2315"/>
      <c r="F30" s="2315"/>
      <c r="G30" s="2315"/>
      <c r="H30" s="2315"/>
      <c r="I30" s="2315"/>
      <c r="J30" s="2315"/>
      <c r="K30" s="2315"/>
      <c r="L30" s="2315"/>
      <c r="M30" s="2315"/>
      <c r="N30" s="2315"/>
      <c r="O30" s="2315"/>
      <c r="P30" s="2315"/>
      <c r="Q30" s="2315"/>
      <c r="R30" s="2315"/>
      <c r="S30" s="2315"/>
      <c r="T30" s="2315"/>
      <c r="U30" s="2315"/>
      <c r="V30" s="2315"/>
      <c r="W30" s="2315"/>
      <c r="X30" s="2315"/>
      <c r="Y30" s="2315"/>
      <c r="Z30" s="2315"/>
      <c r="AA30" s="2315"/>
      <c r="AB30" s="2315"/>
      <c r="AC30" s="2315"/>
      <c r="AD30" s="2315"/>
      <c r="AE30" s="2315"/>
      <c r="AF30" s="2315"/>
      <c r="AG30" s="2315"/>
      <c r="AH30" s="2315"/>
      <c r="AI30" s="2315"/>
      <c r="AJ30" s="2315"/>
      <c r="AK30" s="2315"/>
      <c r="AL30" s="2315"/>
      <c r="AM30" s="2315"/>
      <c r="AN30" s="2315"/>
      <c r="AO30" s="2315"/>
      <c r="AP30" s="2315"/>
      <c r="AQ30" s="2315"/>
    </row>
    <row r="31" spans="1:43">
      <c r="A31" s="2325"/>
      <c r="B31" s="2326"/>
      <c r="C31" s="2315"/>
      <c r="D31" s="2315"/>
      <c r="E31" s="2315"/>
      <c r="F31" s="2315"/>
      <c r="G31" s="2315"/>
      <c r="H31" s="2315"/>
      <c r="I31" s="2315"/>
      <c r="J31" s="2315"/>
      <c r="K31" s="2315"/>
      <c r="L31" s="2315"/>
      <c r="M31" s="2315"/>
      <c r="N31" s="2315"/>
      <c r="O31" s="2315"/>
      <c r="P31" s="2315"/>
      <c r="Q31" s="2315"/>
      <c r="R31" s="2315"/>
      <c r="S31" s="2315"/>
      <c r="T31" s="2315"/>
      <c r="U31" s="2315"/>
      <c r="V31" s="2315"/>
      <c r="W31" s="2315"/>
      <c r="X31" s="2315"/>
      <c r="Y31" s="2315"/>
      <c r="Z31" s="2315"/>
      <c r="AA31" s="2315"/>
      <c r="AB31" s="2315"/>
      <c r="AC31" s="2315"/>
      <c r="AD31" s="2315"/>
      <c r="AE31" s="2315"/>
      <c r="AF31" s="2315"/>
      <c r="AG31" s="2315"/>
      <c r="AH31" s="2315"/>
      <c r="AI31" s="2315"/>
      <c r="AJ31" s="2315"/>
      <c r="AK31" s="2315"/>
      <c r="AL31" s="2315"/>
      <c r="AM31" s="2315"/>
      <c r="AN31" s="2315"/>
      <c r="AO31" s="2315"/>
      <c r="AP31" s="2315"/>
      <c r="AQ31" s="2315"/>
    </row>
    <row r="32" spans="1:43">
      <c r="A32" s="2325"/>
      <c r="B32" s="2326"/>
      <c r="C32" s="2315"/>
      <c r="D32" s="2315"/>
      <c r="E32" s="2315"/>
      <c r="F32" s="2315"/>
      <c r="G32" s="2315"/>
      <c r="H32" s="2315"/>
      <c r="I32" s="2315"/>
      <c r="J32" s="2315"/>
      <c r="K32" s="2315"/>
      <c r="L32" s="2315"/>
      <c r="M32" s="2315"/>
      <c r="N32" s="2315"/>
      <c r="O32" s="2315"/>
      <c r="P32" s="2315"/>
      <c r="Q32" s="2315"/>
      <c r="R32" s="2315"/>
      <c r="S32" s="2315"/>
      <c r="T32" s="2315"/>
      <c r="U32" s="2315"/>
      <c r="V32" s="2315"/>
      <c r="W32" s="2315"/>
      <c r="X32" s="2315"/>
      <c r="Y32" s="2315"/>
      <c r="Z32" s="2315"/>
      <c r="AA32" s="2315"/>
      <c r="AB32" s="2315"/>
      <c r="AC32" s="2315"/>
      <c r="AD32" s="2315"/>
      <c r="AE32" s="2315"/>
      <c r="AF32" s="2315"/>
      <c r="AG32" s="2315"/>
      <c r="AH32" s="2315"/>
      <c r="AI32" s="2315"/>
      <c r="AJ32" s="2315"/>
      <c r="AK32" s="2315"/>
      <c r="AL32" s="2315"/>
      <c r="AM32" s="2315"/>
      <c r="AN32" s="2315"/>
      <c r="AO32" s="2315"/>
      <c r="AP32" s="2315"/>
      <c r="AQ32" s="2315"/>
    </row>
    <row r="33" spans="1:43">
      <c r="A33" s="2325"/>
      <c r="B33" s="2326"/>
      <c r="C33" s="2315"/>
      <c r="D33" s="2315"/>
      <c r="E33" s="2315"/>
      <c r="F33" s="2315"/>
      <c r="G33" s="2315"/>
      <c r="H33" s="2315"/>
      <c r="I33" s="2315"/>
      <c r="J33" s="2315"/>
      <c r="K33" s="2315"/>
      <c r="L33" s="2315"/>
      <c r="M33" s="2315"/>
      <c r="N33" s="2315"/>
      <c r="O33" s="2315"/>
      <c r="P33" s="2315"/>
      <c r="Q33" s="2315"/>
      <c r="R33" s="2315"/>
      <c r="S33" s="2315"/>
      <c r="T33" s="2315"/>
      <c r="U33" s="2315"/>
      <c r="V33" s="2315"/>
      <c r="W33" s="2315"/>
      <c r="X33" s="2315"/>
      <c r="Y33" s="2315"/>
      <c r="Z33" s="2315"/>
      <c r="AA33" s="2315"/>
      <c r="AB33" s="2315"/>
      <c r="AC33" s="2315"/>
      <c r="AD33" s="2315"/>
      <c r="AE33" s="2315"/>
      <c r="AF33" s="2315"/>
      <c r="AG33" s="2315"/>
      <c r="AH33" s="2315"/>
      <c r="AI33" s="2315"/>
      <c r="AJ33" s="2315"/>
      <c r="AK33" s="2315"/>
      <c r="AL33" s="2315"/>
      <c r="AM33" s="2315"/>
      <c r="AN33" s="2315"/>
      <c r="AO33" s="2315"/>
      <c r="AP33" s="2315"/>
      <c r="AQ33" s="2315"/>
    </row>
    <row r="34" spans="1:43">
      <c r="A34" s="415" t="s">
        <v>3519</v>
      </c>
      <c r="B34" s="2321">
        <f>SUM(B35:B38)</f>
        <v>0</v>
      </c>
      <c r="C34" s="2315"/>
      <c r="D34" s="2315"/>
      <c r="E34" s="2315"/>
      <c r="F34" s="2315"/>
      <c r="G34" s="2315"/>
      <c r="H34" s="2315"/>
      <c r="I34" s="2315"/>
      <c r="J34" s="2315"/>
      <c r="K34" s="2315"/>
      <c r="L34" s="2315"/>
      <c r="M34" s="2315"/>
      <c r="N34" s="2315"/>
      <c r="O34" s="2315"/>
      <c r="P34" s="2315"/>
      <c r="Q34" s="2315"/>
      <c r="R34" s="2315"/>
      <c r="S34" s="2315"/>
      <c r="T34" s="2315"/>
      <c r="U34" s="2315"/>
      <c r="V34" s="2315"/>
      <c r="W34" s="2315"/>
      <c r="X34" s="2315"/>
      <c r="Y34" s="2315"/>
      <c r="Z34" s="2315"/>
      <c r="AA34" s="2315"/>
      <c r="AB34" s="2315"/>
      <c r="AC34" s="2315"/>
      <c r="AD34" s="2315"/>
      <c r="AE34" s="2315"/>
      <c r="AF34" s="2315"/>
      <c r="AG34" s="2315"/>
      <c r="AH34" s="2315"/>
      <c r="AI34" s="2315"/>
      <c r="AJ34" s="2315"/>
      <c r="AK34" s="2315"/>
      <c r="AL34" s="2315"/>
      <c r="AM34" s="2315"/>
      <c r="AN34" s="2315"/>
      <c r="AO34" s="2315"/>
      <c r="AP34" s="2315"/>
      <c r="AQ34" s="2315"/>
    </row>
    <row r="35" spans="1:43">
      <c r="A35" s="2325"/>
      <c r="B35" s="2326"/>
      <c r="C35" s="2315"/>
      <c r="D35" s="2315"/>
      <c r="E35" s="2315"/>
      <c r="F35" s="2315"/>
      <c r="G35" s="2315"/>
      <c r="H35" s="2315"/>
      <c r="I35" s="2315"/>
      <c r="J35" s="2315"/>
      <c r="K35" s="2315"/>
      <c r="L35" s="2315"/>
      <c r="M35" s="2315"/>
      <c r="N35" s="2315"/>
      <c r="O35" s="2315"/>
      <c r="P35" s="2315"/>
      <c r="Q35" s="2315"/>
      <c r="R35" s="2315"/>
      <c r="S35" s="2315"/>
      <c r="T35" s="2315"/>
      <c r="U35" s="2315"/>
      <c r="V35" s="2315"/>
      <c r="W35" s="2315"/>
      <c r="X35" s="2315"/>
      <c r="Y35" s="2315"/>
      <c r="Z35" s="2315"/>
      <c r="AA35" s="2315"/>
      <c r="AB35" s="2315"/>
      <c r="AC35" s="2315"/>
      <c r="AD35" s="2315"/>
      <c r="AE35" s="2315"/>
      <c r="AF35" s="2315"/>
      <c r="AG35" s="2315"/>
      <c r="AH35" s="2315"/>
      <c r="AI35" s="2315"/>
      <c r="AJ35" s="2315"/>
      <c r="AK35" s="2315"/>
      <c r="AL35" s="2315"/>
      <c r="AM35" s="2315"/>
      <c r="AN35" s="2315"/>
      <c r="AO35" s="2315"/>
      <c r="AP35" s="2315"/>
      <c r="AQ35" s="2315"/>
    </row>
    <row r="36" spans="1:43">
      <c r="A36" s="2325"/>
      <c r="B36" s="2326"/>
      <c r="C36" s="2315"/>
      <c r="D36" s="2315"/>
      <c r="E36" s="2315"/>
      <c r="F36" s="2315"/>
      <c r="G36" s="2315"/>
      <c r="H36" s="2315"/>
      <c r="I36" s="2315"/>
      <c r="J36" s="2315"/>
      <c r="K36" s="2315"/>
      <c r="L36" s="2315"/>
      <c r="M36" s="2315"/>
      <c r="N36" s="2315"/>
      <c r="O36" s="2315"/>
      <c r="P36" s="2315"/>
      <c r="Q36" s="2315"/>
      <c r="R36" s="2315"/>
      <c r="S36" s="2315"/>
      <c r="T36" s="2315"/>
      <c r="U36" s="2315"/>
      <c r="V36" s="2315"/>
      <c r="W36" s="2315"/>
      <c r="X36" s="2315"/>
      <c r="Y36" s="2315"/>
      <c r="Z36" s="2315"/>
      <c r="AA36" s="2315"/>
      <c r="AB36" s="2315"/>
      <c r="AC36" s="2315"/>
      <c r="AD36" s="2315"/>
      <c r="AE36" s="2315"/>
      <c r="AF36" s="2315"/>
      <c r="AG36" s="2315"/>
      <c r="AH36" s="2315"/>
      <c r="AI36" s="2315"/>
      <c r="AJ36" s="2315"/>
      <c r="AK36" s="2315"/>
      <c r="AL36" s="2315"/>
      <c r="AM36" s="2315"/>
      <c r="AN36" s="2315"/>
      <c r="AO36" s="2315"/>
      <c r="AP36" s="2315"/>
      <c r="AQ36" s="2315"/>
    </row>
    <row r="37" spans="1:43">
      <c r="A37" s="2325"/>
      <c r="B37" s="2326"/>
      <c r="C37" s="2315"/>
      <c r="D37" s="2315"/>
      <c r="E37" s="2315"/>
      <c r="F37" s="2315"/>
      <c r="G37" s="2315"/>
      <c r="H37" s="2315"/>
      <c r="I37" s="2315"/>
      <c r="J37" s="2315"/>
      <c r="K37" s="2315"/>
      <c r="L37" s="2315"/>
      <c r="M37" s="2315"/>
      <c r="N37" s="2315"/>
      <c r="O37" s="2315"/>
      <c r="P37" s="2315"/>
      <c r="Q37" s="2315"/>
      <c r="R37" s="2315"/>
      <c r="S37" s="2315"/>
      <c r="T37" s="2315"/>
      <c r="U37" s="2315"/>
      <c r="V37" s="2315"/>
      <c r="W37" s="2315"/>
      <c r="X37" s="2315"/>
      <c r="Y37" s="2315"/>
      <c r="Z37" s="2315"/>
      <c r="AA37" s="2315"/>
      <c r="AB37" s="2315"/>
      <c r="AC37" s="2315"/>
      <c r="AD37" s="2315"/>
      <c r="AE37" s="2315"/>
      <c r="AF37" s="2315"/>
      <c r="AG37" s="2315"/>
      <c r="AH37" s="2315"/>
      <c r="AI37" s="2315"/>
      <c r="AJ37" s="2315"/>
      <c r="AK37" s="2315"/>
      <c r="AL37" s="2315"/>
      <c r="AM37" s="2315"/>
      <c r="AN37" s="2315"/>
      <c r="AO37" s="2315"/>
      <c r="AP37" s="2315"/>
      <c r="AQ37" s="2315"/>
    </row>
    <row r="38" spans="1:43" ht="13.5" thickBot="1">
      <c r="A38" s="2328"/>
      <c r="B38" s="2329"/>
      <c r="C38" s="2315"/>
      <c r="D38" s="2315"/>
      <c r="E38" s="2315"/>
      <c r="F38" s="2315"/>
      <c r="G38" s="2315"/>
      <c r="H38" s="2315"/>
      <c r="I38" s="2315"/>
      <c r="J38" s="2315"/>
      <c r="K38" s="2315"/>
      <c r="L38" s="2315"/>
      <c r="M38" s="2315"/>
      <c r="N38" s="2315"/>
      <c r="O38" s="2315"/>
      <c r="P38" s="2315"/>
      <c r="Q38" s="2315"/>
      <c r="R38" s="2315"/>
      <c r="S38" s="2315"/>
      <c r="T38" s="2315"/>
      <c r="U38" s="2315"/>
      <c r="V38" s="2315"/>
      <c r="W38" s="2315"/>
      <c r="X38" s="2315"/>
      <c r="Y38" s="2315"/>
      <c r="Z38" s="2315"/>
      <c r="AA38" s="2315"/>
      <c r="AB38" s="2315"/>
      <c r="AC38" s="2315"/>
      <c r="AD38" s="2315"/>
      <c r="AE38" s="2315"/>
      <c r="AF38" s="2315"/>
      <c r="AG38" s="2315"/>
      <c r="AH38" s="2315"/>
      <c r="AI38" s="2315"/>
      <c r="AJ38" s="2315"/>
      <c r="AK38" s="2315"/>
      <c r="AL38" s="2315"/>
      <c r="AM38" s="2315"/>
      <c r="AN38" s="2315"/>
      <c r="AO38" s="2315"/>
      <c r="AP38" s="2315"/>
      <c r="AQ38" s="2315"/>
    </row>
    <row r="39" spans="1:43" ht="13.5" thickBot="1">
      <c r="A39" s="2315"/>
      <c r="B39" s="2315"/>
      <c r="C39" s="2315"/>
      <c r="D39" s="2315"/>
      <c r="E39" s="2315"/>
      <c r="F39" s="2315"/>
      <c r="G39" s="2315"/>
      <c r="H39" s="2315"/>
      <c r="I39" s="2315"/>
      <c r="J39" s="2315"/>
      <c r="K39" s="2315"/>
      <c r="L39" s="2315"/>
      <c r="M39" s="2315"/>
      <c r="N39" s="2315"/>
      <c r="O39" s="2315"/>
      <c r="P39" s="2315"/>
      <c r="Q39" s="2315"/>
      <c r="R39" s="2315"/>
      <c r="S39" s="2315"/>
      <c r="T39" s="2315"/>
      <c r="U39" s="2315"/>
      <c r="V39" s="2315"/>
      <c r="W39" s="2315"/>
      <c r="X39" s="2315"/>
      <c r="Y39" s="2315"/>
      <c r="Z39" s="2315"/>
      <c r="AA39" s="2315"/>
      <c r="AB39" s="2315"/>
      <c r="AC39" s="2315"/>
      <c r="AD39" s="2315"/>
      <c r="AE39" s="2315"/>
      <c r="AF39" s="2315"/>
      <c r="AG39" s="2315"/>
      <c r="AH39" s="2315"/>
      <c r="AI39" s="2315"/>
      <c r="AJ39" s="2315"/>
      <c r="AK39" s="2315"/>
      <c r="AL39" s="2315"/>
      <c r="AM39" s="2315"/>
      <c r="AN39" s="2315"/>
      <c r="AO39" s="2315"/>
      <c r="AP39" s="2315"/>
      <c r="AQ39" s="2315"/>
    </row>
    <row r="40" spans="1:43" ht="13.5" thickBot="1">
      <c r="A40" s="2366" t="s">
        <v>3117</v>
      </c>
      <c r="B40" s="2367" t="s">
        <v>3445</v>
      </c>
      <c r="C40" s="2315"/>
      <c r="D40" s="2315"/>
      <c r="E40" s="2315"/>
      <c r="F40" s="2315"/>
      <c r="G40" s="2315"/>
      <c r="H40" s="2315"/>
      <c r="I40" s="2315"/>
      <c r="J40" s="2315"/>
      <c r="K40" s="2315"/>
      <c r="L40" s="2315"/>
      <c r="M40" s="2315"/>
      <c r="N40" s="2315"/>
      <c r="O40" s="2315"/>
      <c r="P40" s="2315"/>
      <c r="Q40" s="2315"/>
      <c r="R40" s="2315"/>
      <c r="S40" s="2315"/>
      <c r="T40" s="2315"/>
      <c r="U40" s="2315"/>
      <c r="V40" s="2315"/>
      <c r="W40" s="2315"/>
      <c r="X40" s="2315"/>
      <c r="Y40" s="2315"/>
      <c r="Z40" s="2315"/>
      <c r="AA40" s="2315"/>
      <c r="AB40" s="2315"/>
      <c r="AC40" s="2315"/>
      <c r="AD40" s="2315"/>
      <c r="AE40" s="2315"/>
      <c r="AF40" s="2315"/>
      <c r="AG40" s="2315"/>
      <c r="AH40" s="2315"/>
      <c r="AI40" s="2315"/>
      <c r="AJ40" s="2315"/>
      <c r="AK40" s="2315"/>
      <c r="AL40" s="2315"/>
      <c r="AM40" s="2315"/>
      <c r="AN40" s="2315"/>
      <c r="AO40" s="2315"/>
      <c r="AP40" s="2315"/>
      <c r="AQ40" s="2315"/>
    </row>
    <row r="41" spans="1:43">
      <c r="A41" s="2319" t="s">
        <v>3521</v>
      </c>
      <c r="B41" s="2320"/>
      <c r="C41" s="2315"/>
      <c r="D41" s="2315"/>
      <c r="E41" s="2315"/>
      <c r="F41" s="2315"/>
      <c r="G41" s="2315"/>
      <c r="H41" s="2315"/>
      <c r="I41" s="2315"/>
      <c r="J41" s="2315"/>
      <c r="K41" s="2315"/>
      <c r="L41" s="2315"/>
      <c r="M41" s="2315"/>
      <c r="N41" s="2315"/>
      <c r="O41" s="2315"/>
      <c r="P41" s="2315"/>
      <c r="Q41" s="2315"/>
      <c r="R41" s="2315"/>
      <c r="S41" s="2315"/>
      <c r="T41" s="2315"/>
      <c r="U41" s="2315"/>
      <c r="V41" s="2315"/>
      <c r="W41" s="2315"/>
      <c r="X41" s="2315"/>
      <c r="Y41" s="2315"/>
      <c r="Z41" s="2315"/>
      <c r="AA41" s="2315"/>
      <c r="AB41" s="2315"/>
      <c r="AC41" s="2315"/>
      <c r="AD41" s="2315"/>
      <c r="AE41" s="2315"/>
      <c r="AF41" s="2315"/>
      <c r="AG41" s="2315"/>
      <c r="AH41" s="2315"/>
      <c r="AI41" s="2315"/>
      <c r="AJ41" s="2315"/>
      <c r="AK41" s="2315"/>
      <c r="AL41" s="2315"/>
      <c r="AM41" s="2315"/>
      <c r="AN41" s="2315"/>
      <c r="AO41" s="2315"/>
      <c r="AP41" s="2315"/>
      <c r="AQ41" s="2315"/>
    </row>
    <row r="42" spans="1:43">
      <c r="A42" s="2368" t="s">
        <v>3520</v>
      </c>
      <c r="B42" s="2321">
        <f>SUM(B43:B46)</f>
        <v>0</v>
      </c>
      <c r="C42" s="2315"/>
      <c r="D42" s="2315"/>
      <c r="E42" s="2315"/>
      <c r="F42" s="2315"/>
      <c r="G42" s="2315"/>
      <c r="H42" s="2315"/>
      <c r="I42" s="2315"/>
      <c r="J42" s="2315"/>
      <c r="K42" s="2315"/>
      <c r="L42" s="2315"/>
      <c r="M42" s="2315"/>
      <c r="N42" s="2315"/>
      <c r="O42" s="2315"/>
      <c r="P42" s="2315"/>
      <c r="Q42" s="2315"/>
      <c r="R42" s="2315"/>
      <c r="S42" s="2315"/>
      <c r="T42" s="2315"/>
      <c r="U42" s="2315"/>
      <c r="V42" s="2315"/>
      <c r="W42" s="2315"/>
      <c r="X42" s="2315"/>
      <c r="Y42" s="2315"/>
      <c r="Z42" s="2315"/>
      <c r="AA42" s="2315"/>
      <c r="AB42" s="2315"/>
      <c r="AC42" s="2315"/>
      <c r="AD42" s="2315"/>
      <c r="AE42" s="2315"/>
      <c r="AF42" s="2315"/>
      <c r="AG42" s="2315"/>
      <c r="AH42" s="2315"/>
      <c r="AI42" s="2315"/>
      <c r="AJ42" s="2315"/>
      <c r="AK42" s="2315"/>
      <c r="AL42" s="2315"/>
      <c r="AM42" s="2315"/>
      <c r="AN42" s="2315"/>
      <c r="AO42" s="2315"/>
      <c r="AP42" s="2315"/>
      <c r="AQ42" s="2315"/>
    </row>
    <row r="43" spans="1:43">
      <c r="A43" s="2325"/>
      <c r="B43" s="2369"/>
      <c r="C43" s="2315"/>
      <c r="D43" s="2315"/>
      <c r="E43" s="2315"/>
      <c r="F43" s="2315"/>
      <c r="G43" s="2315"/>
      <c r="H43" s="2315"/>
      <c r="I43" s="2315"/>
      <c r="J43" s="2315"/>
      <c r="K43" s="2315"/>
      <c r="L43" s="2315"/>
      <c r="M43" s="2315"/>
      <c r="N43" s="2315"/>
      <c r="O43" s="2315"/>
      <c r="P43" s="2315"/>
      <c r="Q43" s="2315"/>
      <c r="R43" s="2315"/>
      <c r="S43" s="2315"/>
      <c r="T43" s="2315"/>
      <c r="U43" s="2315"/>
      <c r="V43" s="2315"/>
      <c r="W43" s="2315"/>
      <c r="X43" s="2315"/>
      <c r="Y43" s="2315"/>
      <c r="Z43" s="2315"/>
      <c r="AA43" s="2315"/>
      <c r="AB43" s="2315"/>
      <c r="AC43" s="2315"/>
      <c r="AD43" s="2315"/>
      <c r="AE43" s="2315"/>
      <c r="AF43" s="2315"/>
      <c r="AG43" s="2315"/>
      <c r="AH43" s="2315"/>
      <c r="AI43" s="2315"/>
      <c r="AJ43" s="2315"/>
      <c r="AK43" s="2315"/>
      <c r="AL43" s="2315"/>
      <c r="AM43" s="2315"/>
      <c r="AN43" s="2315"/>
      <c r="AO43" s="2315"/>
      <c r="AP43" s="2315"/>
      <c r="AQ43" s="2315"/>
    </row>
    <row r="44" spans="1:43">
      <c r="A44" s="2325"/>
      <c r="B44" s="2369"/>
      <c r="C44" s="2315"/>
      <c r="D44" s="2315"/>
      <c r="E44" s="2315"/>
      <c r="F44" s="2315"/>
      <c r="G44" s="2315"/>
      <c r="H44" s="2315"/>
      <c r="I44" s="2315"/>
      <c r="J44" s="2315"/>
      <c r="K44" s="2315"/>
      <c r="L44" s="2315"/>
      <c r="M44" s="2315"/>
      <c r="N44" s="2315"/>
      <c r="O44" s="2315"/>
      <c r="P44" s="2315"/>
      <c r="Q44" s="2315"/>
      <c r="R44" s="2315"/>
      <c r="S44" s="2315"/>
      <c r="T44" s="2315"/>
      <c r="U44" s="2315"/>
      <c r="V44" s="2315"/>
      <c r="W44" s="2315"/>
      <c r="X44" s="2315"/>
      <c r="Y44" s="2315"/>
      <c r="Z44" s="2315"/>
      <c r="AA44" s="2315"/>
      <c r="AB44" s="2315"/>
      <c r="AC44" s="2315"/>
      <c r="AD44" s="2315"/>
      <c r="AE44" s="2315"/>
      <c r="AF44" s="2315"/>
      <c r="AG44" s="2315"/>
      <c r="AH44" s="2315"/>
      <c r="AI44" s="2315"/>
      <c r="AJ44" s="2315"/>
      <c r="AK44" s="2315"/>
      <c r="AL44" s="2315"/>
      <c r="AM44" s="2315"/>
      <c r="AN44" s="2315"/>
      <c r="AO44" s="2315"/>
      <c r="AP44" s="2315"/>
      <c r="AQ44" s="2315"/>
    </row>
    <row r="45" spans="1:43">
      <c r="A45" s="2325"/>
      <c r="B45" s="2369"/>
      <c r="C45" s="2315"/>
      <c r="D45" s="2315"/>
      <c r="E45" s="2315"/>
      <c r="F45" s="2315"/>
      <c r="G45" s="2315"/>
      <c r="H45" s="2315"/>
      <c r="I45" s="2315"/>
      <c r="J45" s="2315"/>
      <c r="K45" s="2315"/>
      <c r="L45" s="2315"/>
      <c r="M45" s="2315"/>
      <c r="N45" s="2315"/>
      <c r="O45" s="2315"/>
      <c r="P45" s="2315"/>
      <c r="Q45" s="2315"/>
      <c r="R45" s="2315"/>
      <c r="S45" s="2315"/>
      <c r="T45" s="2315"/>
      <c r="U45" s="2315"/>
      <c r="V45" s="2315"/>
      <c r="W45" s="2315"/>
      <c r="X45" s="2315"/>
      <c r="Y45" s="2315"/>
      <c r="Z45" s="2315"/>
      <c r="AA45" s="2315"/>
      <c r="AB45" s="2315"/>
      <c r="AC45" s="2315"/>
      <c r="AD45" s="2315"/>
      <c r="AE45" s="2315"/>
      <c r="AF45" s="2315"/>
      <c r="AG45" s="2315"/>
      <c r="AH45" s="2315"/>
      <c r="AI45" s="2315"/>
      <c r="AJ45" s="2315"/>
      <c r="AK45" s="2315"/>
      <c r="AL45" s="2315"/>
      <c r="AM45" s="2315"/>
      <c r="AN45" s="2315"/>
      <c r="AO45" s="2315"/>
      <c r="AP45" s="2315"/>
      <c r="AQ45" s="2315"/>
    </row>
    <row r="46" spans="1:43" ht="13.5" thickBot="1">
      <c r="A46" s="2328"/>
      <c r="B46" s="2370"/>
      <c r="C46" s="2315"/>
      <c r="D46" s="2315"/>
      <c r="E46" s="2315"/>
      <c r="F46" s="2315"/>
      <c r="G46" s="2315"/>
      <c r="H46" s="2315"/>
      <c r="I46" s="2315"/>
      <c r="J46" s="2315"/>
      <c r="K46" s="2315"/>
      <c r="L46" s="2315"/>
      <c r="M46" s="2315"/>
      <c r="N46" s="2315"/>
      <c r="O46" s="2315"/>
      <c r="P46" s="2315"/>
      <c r="Q46" s="2315"/>
      <c r="R46" s="2315"/>
      <c r="S46" s="2315"/>
      <c r="T46" s="2315"/>
      <c r="U46" s="2315"/>
      <c r="V46" s="2315"/>
      <c r="W46" s="2315"/>
      <c r="X46" s="2315"/>
      <c r="Y46" s="2315"/>
      <c r="Z46" s="2315"/>
      <c r="AA46" s="2315"/>
      <c r="AB46" s="2315"/>
      <c r="AC46" s="2315"/>
      <c r="AD46" s="2315"/>
      <c r="AE46" s="2315"/>
      <c r="AF46" s="2315"/>
      <c r="AG46" s="2315"/>
      <c r="AH46" s="2315"/>
      <c r="AI46" s="2315"/>
      <c r="AJ46" s="2315"/>
      <c r="AK46" s="2315"/>
      <c r="AL46" s="2315"/>
      <c r="AM46" s="2315"/>
      <c r="AN46" s="2315"/>
      <c r="AO46" s="2315"/>
      <c r="AP46" s="2315"/>
      <c r="AQ46" s="2315"/>
    </row>
    <row r="47" spans="1:43">
      <c r="A47" s="2319" t="s">
        <v>3476</v>
      </c>
      <c r="B47" s="2320"/>
      <c r="C47" s="2315"/>
      <c r="D47" s="2315"/>
      <c r="E47" s="2315"/>
      <c r="F47" s="2315"/>
      <c r="G47" s="2315"/>
      <c r="H47" s="2315"/>
      <c r="I47" s="2315"/>
      <c r="J47" s="2315"/>
      <c r="K47" s="2315"/>
      <c r="L47" s="2315"/>
      <c r="M47" s="2315"/>
      <c r="N47" s="2315"/>
      <c r="O47" s="2315"/>
      <c r="P47" s="2315"/>
      <c r="Q47" s="2315"/>
      <c r="R47" s="2315"/>
      <c r="S47" s="2315"/>
      <c r="T47" s="2315"/>
      <c r="U47" s="2315"/>
      <c r="V47" s="2315"/>
      <c r="W47" s="2315"/>
      <c r="X47" s="2315"/>
      <c r="Y47" s="2315"/>
      <c r="Z47" s="2315"/>
      <c r="AA47" s="2315"/>
      <c r="AB47" s="2315"/>
      <c r="AC47" s="2315"/>
      <c r="AD47" s="2315"/>
      <c r="AE47" s="2315"/>
      <c r="AF47" s="2315"/>
      <c r="AG47" s="2315"/>
      <c r="AH47" s="2315"/>
      <c r="AI47" s="2315"/>
      <c r="AJ47" s="2315"/>
      <c r="AK47" s="2315"/>
      <c r="AL47" s="2315"/>
      <c r="AM47" s="2315"/>
      <c r="AN47" s="2315"/>
      <c r="AO47" s="2315"/>
      <c r="AP47" s="2315"/>
      <c r="AQ47" s="2315"/>
    </row>
    <row r="48" spans="1:43">
      <c r="A48" s="2368" t="s">
        <v>3520</v>
      </c>
      <c r="B48" s="2321">
        <f>SUM(B49:B52)</f>
        <v>0</v>
      </c>
      <c r="C48" s="2315"/>
      <c r="D48" s="2315"/>
      <c r="E48" s="2315"/>
      <c r="F48" s="2315"/>
      <c r="G48" s="2315"/>
      <c r="H48" s="2315"/>
      <c r="I48" s="2315"/>
      <c r="J48" s="2315"/>
      <c r="K48" s="2315"/>
      <c r="L48" s="2315"/>
      <c r="M48" s="2315"/>
      <c r="N48" s="2315"/>
      <c r="O48" s="2315"/>
      <c r="P48" s="2315"/>
      <c r="Q48" s="2315"/>
      <c r="R48" s="2315"/>
      <c r="S48" s="2315"/>
      <c r="T48" s="2315"/>
      <c r="U48" s="2315"/>
      <c r="V48" s="2315"/>
      <c r="W48" s="2315"/>
      <c r="X48" s="2315"/>
      <c r="Y48" s="2315"/>
      <c r="Z48" s="2315"/>
      <c r="AA48" s="2315"/>
      <c r="AB48" s="2315"/>
      <c r="AC48" s="2315"/>
      <c r="AD48" s="2315"/>
      <c r="AE48" s="2315"/>
      <c r="AF48" s="2315"/>
      <c r="AG48" s="2315"/>
      <c r="AH48" s="2315"/>
      <c r="AI48" s="2315"/>
      <c r="AJ48" s="2315"/>
      <c r="AK48" s="2315"/>
      <c r="AL48" s="2315"/>
      <c r="AM48" s="2315"/>
      <c r="AN48" s="2315"/>
      <c r="AO48" s="2315"/>
      <c r="AP48" s="2315"/>
      <c r="AQ48" s="2315"/>
    </row>
    <row r="49" spans="1:43">
      <c r="A49" s="2325"/>
      <c r="B49" s="2326"/>
      <c r="C49" s="2315"/>
      <c r="D49" s="2315"/>
      <c r="E49" s="2315"/>
      <c r="F49" s="2315"/>
      <c r="G49" s="2315"/>
      <c r="H49" s="2315"/>
      <c r="I49" s="2315"/>
      <c r="J49" s="2315"/>
      <c r="K49" s="2315"/>
      <c r="L49" s="2315"/>
      <c r="M49" s="2315"/>
      <c r="N49" s="2315"/>
      <c r="O49" s="2315"/>
      <c r="P49" s="2315"/>
      <c r="Q49" s="2315"/>
      <c r="R49" s="2315"/>
      <c r="S49" s="2315"/>
      <c r="T49" s="2315"/>
      <c r="U49" s="2315"/>
      <c r="V49" s="2315"/>
      <c r="W49" s="2315"/>
      <c r="X49" s="2315"/>
      <c r="Y49" s="2315"/>
      <c r="Z49" s="2315"/>
      <c r="AA49" s="2315"/>
      <c r="AB49" s="2315"/>
      <c r="AC49" s="2315"/>
      <c r="AD49" s="2315"/>
      <c r="AE49" s="2315"/>
      <c r="AF49" s="2315"/>
      <c r="AG49" s="2315"/>
      <c r="AH49" s="2315"/>
      <c r="AI49" s="2315"/>
      <c r="AJ49" s="2315"/>
      <c r="AK49" s="2315"/>
      <c r="AL49" s="2315"/>
      <c r="AM49" s="2315"/>
      <c r="AN49" s="2315"/>
      <c r="AO49" s="2315"/>
      <c r="AP49" s="2315"/>
      <c r="AQ49" s="2315"/>
    </row>
    <row r="50" spans="1:43">
      <c r="A50" s="2325"/>
      <c r="B50" s="2326"/>
      <c r="C50" s="2315"/>
      <c r="D50" s="2315"/>
      <c r="E50" s="2315"/>
      <c r="F50" s="2315"/>
      <c r="G50" s="2315"/>
      <c r="H50" s="2315"/>
      <c r="I50" s="2315"/>
      <c r="J50" s="2315"/>
      <c r="K50" s="2315"/>
      <c r="L50" s="2315"/>
      <c r="M50" s="2315"/>
      <c r="N50" s="2315"/>
      <c r="O50" s="2315"/>
      <c r="P50" s="2315"/>
      <c r="Q50" s="2315"/>
      <c r="R50" s="2315"/>
      <c r="S50" s="2315"/>
      <c r="T50" s="2315"/>
      <c r="U50" s="2315"/>
      <c r="V50" s="2315"/>
      <c r="W50" s="2315"/>
      <c r="X50" s="2315"/>
      <c r="Y50" s="2315"/>
      <c r="Z50" s="2315"/>
      <c r="AA50" s="2315"/>
      <c r="AB50" s="2315"/>
      <c r="AC50" s="2315"/>
      <c r="AD50" s="2315"/>
      <c r="AE50" s="2315"/>
      <c r="AF50" s="2315"/>
      <c r="AG50" s="2315"/>
      <c r="AH50" s="2315"/>
      <c r="AI50" s="2315"/>
      <c r="AJ50" s="2315"/>
      <c r="AK50" s="2315"/>
      <c r="AL50" s="2315"/>
      <c r="AM50" s="2315"/>
      <c r="AN50" s="2315"/>
      <c r="AO50" s="2315"/>
      <c r="AP50" s="2315"/>
      <c r="AQ50" s="2315"/>
    </row>
    <row r="51" spans="1:43">
      <c r="A51" s="2325"/>
      <c r="B51" s="2326"/>
      <c r="C51" s="2315"/>
      <c r="D51" s="2315"/>
      <c r="E51" s="2315"/>
      <c r="F51" s="2315"/>
      <c r="G51" s="2315"/>
      <c r="H51" s="2315"/>
      <c r="I51" s="2315"/>
      <c r="J51" s="2315"/>
      <c r="K51" s="2315"/>
      <c r="L51" s="2315"/>
      <c r="M51" s="2315"/>
      <c r="N51" s="2315"/>
      <c r="O51" s="2315"/>
      <c r="P51" s="2315"/>
      <c r="Q51" s="2315"/>
      <c r="R51" s="2315"/>
      <c r="S51" s="2315"/>
      <c r="T51" s="2315"/>
      <c r="U51" s="2315"/>
      <c r="V51" s="2315"/>
      <c r="W51" s="2315"/>
      <c r="X51" s="2315"/>
      <c r="Y51" s="2315"/>
      <c r="Z51" s="2315"/>
      <c r="AA51" s="2315"/>
      <c r="AB51" s="2315"/>
      <c r="AC51" s="2315"/>
      <c r="AD51" s="2315"/>
      <c r="AE51" s="2315"/>
      <c r="AF51" s="2315"/>
      <c r="AG51" s="2315"/>
      <c r="AH51" s="2315"/>
      <c r="AI51" s="2315"/>
      <c r="AJ51" s="2315"/>
      <c r="AK51" s="2315"/>
      <c r="AL51" s="2315"/>
      <c r="AM51" s="2315"/>
      <c r="AN51" s="2315"/>
      <c r="AO51" s="2315"/>
      <c r="AP51" s="2315"/>
      <c r="AQ51" s="2315"/>
    </row>
    <row r="52" spans="1:43" ht="13.5" thickBot="1">
      <c r="A52" s="2328"/>
      <c r="B52" s="2329"/>
      <c r="C52" s="2315"/>
      <c r="D52" s="2315"/>
      <c r="E52" s="2315"/>
      <c r="F52" s="2315"/>
      <c r="G52" s="2315"/>
      <c r="H52" s="2315"/>
      <c r="I52" s="2315"/>
      <c r="J52" s="2315"/>
      <c r="K52" s="2315"/>
      <c r="L52" s="2315"/>
      <c r="M52" s="2315"/>
      <c r="N52" s="2315"/>
      <c r="O52" s="2315"/>
      <c r="P52" s="2315"/>
      <c r="Q52" s="2315"/>
      <c r="R52" s="2315"/>
      <c r="S52" s="2315"/>
      <c r="T52" s="2315"/>
      <c r="U52" s="2315"/>
      <c r="V52" s="2315"/>
      <c r="W52" s="2315"/>
      <c r="X52" s="2315"/>
      <c r="Y52" s="2315"/>
      <c r="Z52" s="2315"/>
      <c r="AA52" s="2315"/>
      <c r="AB52" s="2315"/>
      <c r="AC52" s="2315"/>
      <c r="AD52" s="2315"/>
      <c r="AE52" s="2315"/>
      <c r="AF52" s="2315"/>
      <c r="AG52" s="2315"/>
      <c r="AH52" s="2315"/>
      <c r="AI52" s="2315"/>
      <c r="AJ52" s="2315"/>
      <c r="AK52" s="2315"/>
      <c r="AL52" s="2315"/>
      <c r="AM52" s="2315"/>
      <c r="AN52" s="2315"/>
      <c r="AO52" s="2315"/>
      <c r="AP52" s="2315"/>
      <c r="AQ52" s="2315"/>
    </row>
    <row r="53" spans="1:43">
      <c r="A53" s="394" t="s">
        <v>3486</v>
      </c>
      <c r="B53" s="2322"/>
      <c r="C53" s="2315"/>
      <c r="D53" s="2315"/>
      <c r="E53" s="2315"/>
      <c r="F53" s="2315"/>
      <c r="G53" s="2315"/>
      <c r="H53" s="2315"/>
      <c r="I53" s="2315"/>
      <c r="J53" s="2315"/>
      <c r="K53" s="2315"/>
      <c r="L53" s="2315"/>
      <c r="M53" s="2315"/>
      <c r="N53" s="2315"/>
      <c r="O53" s="2315"/>
      <c r="P53" s="2315"/>
      <c r="Q53" s="2315"/>
      <c r="R53" s="2315"/>
      <c r="S53" s="2315"/>
      <c r="T53" s="2315"/>
      <c r="U53" s="2315"/>
      <c r="V53" s="2315"/>
      <c r="W53" s="2315"/>
      <c r="X53" s="2315"/>
      <c r="Y53" s="2315"/>
      <c r="Z53" s="2315"/>
      <c r="AA53" s="2315"/>
      <c r="AB53" s="2315"/>
      <c r="AC53" s="2315"/>
      <c r="AD53" s="2315"/>
      <c r="AE53" s="2315"/>
      <c r="AF53" s="2315"/>
      <c r="AG53" s="2315"/>
      <c r="AH53" s="2315"/>
      <c r="AI53" s="2315"/>
      <c r="AJ53" s="2315"/>
      <c r="AK53" s="2315"/>
      <c r="AL53" s="2315"/>
      <c r="AM53" s="2315"/>
      <c r="AN53" s="2315"/>
      <c r="AO53" s="2315"/>
      <c r="AP53" s="2315"/>
      <c r="AQ53" s="2315"/>
    </row>
    <row r="54" spans="1:43">
      <c r="A54" s="2368" t="s">
        <v>3520</v>
      </c>
      <c r="B54" s="2321">
        <f>SUM(B55:B58)</f>
        <v>0</v>
      </c>
      <c r="C54" s="2315"/>
      <c r="D54" s="2315"/>
      <c r="E54" s="2315"/>
      <c r="F54" s="2315"/>
      <c r="G54" s="2315"/>
      <c r="H54" s="2315"/>
      <c r="I54" s="2315"/>
      <c r="J54" s="2315"/>
      <c r="K54" s="2315"/>
      <c r="L54" s="2315"/>
      <c r="M54" s="2315"/>
      <c r="N54" s="2315"/>
      <c r="O54" s="2315"/>
      <c r="P54" s="2315"/>
      <c r="Q54" s="2315"/>
      <c r="R54" s="2315"/>
      <c r="S54" s="2315"/>
      <c r="T54" s="2315"/>
      <c r="U54" s="2315"/>
      <c r="V54" s="2315"/>
      <c r="W54" s="2315"/>
      <c r="X54" s="2315"/>
      <c r="Y54" s="2315"/>
      <c r="Z54" s="2315"/>
      <c r="AA54" s="2315"/>
      <c r="AB54" s="2315"/>
      <c r="AC54" s="2315"/>
      <c r="AD54" s="2315"/>
      <c r="AE54" s="2315"/>
      <c r="AF54" s="2315"/>
      <c r="AG54" s="2315"/>
      <c r="AH54" s="2315"/>
      <c r="AI54" s="2315"/>
      <c r="AJ54" s="2315"/>
      <c r="AK54" s="2315"/>
      <c r="AL54" s="2315"/>
      <c r="AM54" s="2315"/>
      <c r="AN54" s="2315"/>
      <c r="AO54" s="2315"/>
      <c r="AP54" s="2315"/>
      <c r="AQ54" s="2315"/>
    </row>
    <row r="55" spans="1:43">
      <c r="A55" s="2325"/>
      <c r="B55" s="2326"/>
      <c r="C55" s="2315"/>
      <c r="D55" s="2315"/>
      <c r="E55" s="2315"/>
      <c r="F55" s="2315"/>
      <c r="G55" s="2315"/>
      <c r="H55" s="2315"/>
      <c r="I55" s="2315"/>
      <c r="J55" s="2315"/>
      <c r="K55" s="2315"/>
      <c r="L55" s="2315"/>
      <c r="M55" s="2315"/>
      <c r="N55" s="2315"/>
      <c r="O55" s="2315"/>
      <c r="P55" s="2315"/>
      <c r="Q55" s="2315"/>
      <c r="R55" s="2315"/>
      <c r="S55" s="2315"/>
      <c r="T55" s="2315"/>
      <c r="U55" s="2315"/>
      <c r="V55" s="2315"/>
      <c r="W55" s="2315"/>
      <c r="X55" s="2315"/>
      <c r="Y55" s="2315"/>
      <c r="Z55" s="2315"/>
      <c r="AA55" s="2315"/>
      <c r="AB55" s="2315"/>
      <c r="AC55" s="2315"/>
      <c r="AD55" s="2315"/>
      <c r="AE55" s="2315"/>
      <c r="AF55" s="2315"/>
      <c r="AG55" s="2315"/>
      <c r="AH55" s="2315"/>
      <c r="AI55" s="2315"/>
      <c r="AJ55" s="2315"/>
      <c r="AK55" s="2315"/>
      <c r="AL55" s="2315"/>
      <c r="AM55" s="2315"/>
      <c r="AN55" s="2315"/>
      <c r="AO55" s="2315"/>
      <c r="AP55" s="2315"/>
      <c r="AQ55" s="2315"/>
    </row>
    <row r="56" spans="1:43">
      <c r="A56" s="2325"/>
      <c r="B56" s="2326"/>
      <c r="C56" s="2315"/>
      <c r="D56" s="2315"/>
      <c r="E56" s="2315"/>
      <c r="F56" s="2315"/>
      <c r="G56" s="2315"/>
      <c r="H56" s="2315"/>
      <c r="I56" s="2315"/>
      <c r="J56" s="2315"/>
      <c r="K56" s="2315"/>
      <c r="L56" s="2315"/>
      <c r="M56" s="2315"/>
      <c r="N56" s="2315"/>
      <c r="O56" s="2315"/>
      <c r="P56" s="2315"/>
      <c r="Q56" s="2315"/>
      <c r="R56" s="2315"/>
      <c r="S56" s="2315"/>
      <c r="T56" s="2315"/>
      <c r="U56" s="2315"/>
      <c r="V56" s="2315"/>
      <c r="W56" s="2315"/>
      <c r="X56" s="2315"/>
      <c r="Y56" s="2315"/>
      <c r="Z56" s="2315"/>
      <c r="AA56" s="2315"/>
      <c r="AB56" s="2315"/>
      <c r="AC56" s="2315"/>
      <c r="AD56" s="2315"/>
      <c r="AE56" s="2315"/>
      <c r="AF56" s="2315"/>
      <c r="AG56" s="2315"/>
      <c r="AH56" s="2315"/>
      <c r="AI56" s="2315"/>
      <c r="AJ56" s="2315"/>
      <c r="AK56" s="2315"/>
      <c r="AL56" s="2315"/>
      <c r="AM56" s="2315"/>
      <c r="AN56" s="2315"/>
      <c r="AO56" s="2315"/>
      <c r="AP56" s="2315"/>
      <c r="AQ56" s="2315"/>
    </row>
    <row r="57" spans="1:43">
      <c r="A57" s="2325"/>
      <c r="B57" s="2326"/>
      <c r="C57" s="2315"/>
      <c r="D57" s="2315"/>
      <c r="E57" s="2315"/>
      <c r="F57" s="2315"/>
      <c r="G57" s="2315"/>
      <c r="H57" s="2315"/>
      <c r="I57" s="2315"/>
      <c r="J57" s="2315"/>
      <c r="K57" s="2315"/>
      <c r="L57" s="2315"/>
      <c r="M57" s="2315"/>
      <c r="N57" s="2315"/>
      <c r="O57" s="2315"/>
      <c r="P57" s="2315"/>
      <c r="Q57" s="2315"/>
      <c r="R57" s="2315"/>
      <c r="S57" s="2315"/>
      <c r="T57" s="2315"/>
      <c r="U57" s="2315"/>
      <c r="V57" s="2315"/>
      <c r="W57" s="2315"/>
      <c r="X57" s="2315"/>
      <c r="Y57" s="2315"/>
      <c r="Z57" s="2315"/>
      <c r="AA57" s="2315"/>
      <c r="AB57" s="2315"/>
      <c r="AC57" s="2315"/>
      <c r="AD57" s="2315"/>
      <c r="AE57" s="2315"/>
      <c r="AF57" s="2315"/>
      <c r="AG57" s="2315"/>
      <c r="AH57" s="2315"/>
      <c r="AI57" s="2315"/>
      <c r="AJ57" s="2315"/>
      <c r="AK57" s="2315"/>
      <c r="AL57" s="2315"/>
      <c r="AM57" s="2315"/>
      <c r="AN57" s="2315"/>
      <c r="AO57" s="2315"/>
      <c r="AP57" s="2315"/>
      <c r="AQ57" s="2315"/>
    </row>
    <row r="58" spans="1:43" ht="13.5" thickBot="1">
      <c r="A58" s="2328"/>
      <c r="B58" s="2329"/>
      <c r="C58" s="2315"/>
      <c r="D58" s="2315"/>
      <c r="E58" s="2315"/>
      <c r="F58" s="2315"/>
      <c r="G58" s="2315"/>
      <c r="H58" s="2315"/>
      <c r="I58" s="2315"/>
      <c r="J58" s="2315"/>
      <c r="K58" s="2315"/>
      <c r="L58" s="2315"/>
      <c r="M58" s="2315"/>
      <c r="N58" s="2315"/>
      <c r="O58" s="2315"/>
      <c r="P58" s="2315"/>
      <c r="Q58" s="2315"/>
      <c r="R58" s="2315"/>
      <c r="S58" s="2315"/>
      <c r="T58" s="2315"/>
      <c r="U58" s="2315"/>
      <c r="V58" s="2315"/>
      <c r="W58" s="2315"/>
      <c r="X58" s="2315"/>
      <c r="Y58" s="2315"/>
      <c r="Z58" s="2315"/>
      <c r="AA58" s="2315"/>
      <c r="AB58" s="2315"/>
      <c r="AC58" s="2315"/>
      <c r="AD58" s="2315"/>
      <c r="AE58" s="2315"/>
      <c r="AF58" s="2315"/>
      <c r="AG58" s="2315"/>
      <c r="AH58" s="2315"/>
      <c r="AI58" s="2315"/>
      <c r="AJ58" s="2315"/>
      <c r="AK58" s="2315"/>
      <c r="AL58" s="2315"/>
      <c r="AM58" s="2315"/>
      <c r="AN58" s="2315"/>
      <c r="AO58" s="2315"/>
      <c r="AP58" s="2315"/>
      <c r="AQ58" s="2315"/>
    </row>
    <row r="59" spans="1:43">
      <c r="A59" s="2315"/>
      <c r="B59" s="2315"/>
      <c r="C59" s="2315"/>
      <c r="D59" s="2315"/>
      <c r="E59" s="2315"/>
      <c r="F59" s="2315"/>
      <c r="G59" s="2315"/>
      <c r="H59" s="2315"/>
      <c r="I59" s="2315"/>
      <c r="J59" s="2315"/>
      <c r="K59" s="2315"/>
      <c r="L59" s="2315"/>
      <c r="M59" s="2315"/>
      <c r="N59" s="2315"/>
      <c r="O59" s="2315"/>
      <c r="P59" s="2315"/>
      <c r="Q59" s="2315"/>
      <c r="R59" s="2315"/>
      <c r="S59" s="2315"/>
      <c r="T59" s="2315"/>
      <c r="U59" s="2315"/>
      <c r="V59" s="2315"/>
      <c r="W59" s="2315"/>
      <c r="X59" s="2315"/>
      <c r="Y59" s="2315"/>
      <c r="Z59" s="2315"/>
      <c r="AA59" s="2315"/>
      <c r="AB59" s="2315"/>
      <c r="AC59" s="2315"/>
      <c r="AD59" s="2315"/>
      <c r="AE59" s="2315"/>
      <c r="AF59" s="2315"/>
      <c r="AG59" s="2315"/>
      <c r="AH59" s="2315"/>
      <c r="AI59" s="2315"/>
      <c r="AJ59" s="2315"/>
      <c r="AK59" s="2315"/>
      <c r="AL59" s="2315"/>
      <c r="AM59" s="2315"/>
      <c r="AN59" s="2315"/>
      <c r="AO59" s="2315"/>
      <c r="AP59" s="2315"/>
      <c r="AQ59" s="2315"/>
    </row>
    <row r="60" spans="1:43">
      <c r="A60" s="2315"/>
      <c r="B60" s="2315"/>
      <c r="C60" s="2315"/>
      <c r="D60" s="2315"/>
      <c r="E60" s="2315"/>
      <c r="F60" s="2315"/>
      <c r="G60" s="2315"/>
      <c r="H60" s="2315"/>
      <c r="I60" s="2315"/>
      <c r="J60" s="2315"/>
      <c r="K60" s="2315"/>
      <c r="L60" s="2315"/>
      <c r="M60" s="2315"/>
      <c r="N60" s="2315"/>
      <c r="O60" s="2315"/>
      <c r="P60" s="2315"/>
      <c r="Q60" s="2315"/>
      <c r="R60" s="2315"/>
      <c r="S60" s="2315"/>
      <c r="T60" s="2315"/>
      <c r="U60" s="2315"/>
      <c r="V60" s="2315"/>
      <c r="W60" s="2315"/>
      <c r="X60" s="2315"/>
      <c r="Y60" s="2315"/>
      <c r="Z60" s="2315"/>
      <c r="AA60" s="2315"/>
      <c r="AB60" s="2315"/>
      <c r="AC60" s="2315"/>
      <c r="AD60" s="2315"/>
      <c r="AE60" s="2315"/>
      <c r="AF60" s="2315"/>
      <c r="AG60" s="2315"/>
      <c r="AH60" s="2315"/>
      <c r="AI60" s="2315"/>
      <c r="AJ60" s="2315"/>
      <c r="AK60" s="2315"/>
      <c r="AL60" s="2315"/>
      <c r="AM60" s="2315"/>
      <c r="AN60" s="2315"/>
      <c r="AO60" s="2315"/>
      <c r="AP60" s="2315"/>
      <c r="AQ60" s="2315"/>
    </row>
    <row r="61" spans="1:43">
      <c r="A61" s="2315"/>
      <c r="B61" s="2315"/>
      <c r="C61" s="2315"/>
      <c r="D61" s="2315"/>
      <c r="E61" s="2315"/>
      <c r="F61" s="2315"/>
      <c r="G61" s="2315"/>
      <c r="H61" s="2315"/>
      <c r="I61" s="2315"/>
      <c r="J61" s="2315"/>
      <c r="K61" s="2315"/>
      <c r="L61" s="2315"/>
      <c r="M61" s="2315"/>
      <c r="N61" s="2315"/>
      <c r="O61" s="2315"/>
      <c r="P61" s="2315"/>
      <c r="Q61" s="2315"/>
      <c r="R61" s="2315"/>
      <c r="S61" s="2315"/>
      <c r="T61" s="2315"/>
      <c r="U61" s="2315"/>
      <c r="V61" s="2315"/>
      <c r="W61" s="2315"/>
      <c r="X61" s="2315"/>
      <c r="Y61" s="2315"/>
      <c r="Z61" s="2315"/>
      <c r="AA61" s="2315"/>
      <c r="AB61" s="2315"/>
      <c r="AC61" s="2315"/>
      <c r="AD61" s="2315"/>
      <c r="AE61" s="2315"/>
      <c r="AF61" s="2315"/>
      <c r="AG61" s="2315"/>
      <c r="AH61" s="2315"/>
      <c r="AI61" s="2315"/>
      <c r="AJ61" s="2315"/>
      <c r="AK61" s="2315"/>
      <c r="AL61" s="2315"/>
      <c r="AM61" s="2315"/>
      <c r="AN61" s="2315"/>
      <c r="AO61" s="2315"/>
      <c r="AP61" s="2315"/>
      <c r="AQ61" s="2315"/>
    </row>
    <row r="62" spans="1:43">
      <c r="A62" s="2315"/>
      <c r="B62" s="2315"/>
      <c r="C62" s="2315"/>
      <c r="D62" s="2315"/>
      <c r="E62" s="2315"/>
      <c r="F62" s="2315"/>
      <c r="G62" s="2315"/>
      <c r="H62" s="2315"/>
      <c r="I62" s="2315"/>
      <c r="J62" s="2315"/>
      <c r="K62" s="2315"/>
      <c r="L62" s="2315"/>
      <c r="M62" s="2315"/>
      <c r="N62" s="2315"/>
      <c r="O62" s="2315"/>
      <c r="P62" s="2315"/>
      <c r="Q62" s="2315"/>
      <c r="R62" s="2315"/>
      <c r="S62" s="2315"/>
      <c r="T62" s="2315"/>
      <c r="U62" s="2315"/>
      <c r="V62" s="2315"/>
      <c r="W62" s="2315"/>
      <c r="X62" s="2315"/>
      <c r="Y62" s="2315"/>
      <c r="Z62" s="2315"/>
      <c r="AA62" s="2315"/>
      <c r="AB62" s="2315"/>
      <c r="AC62" s="2315"/>
      <c r="AD62" s="2315"/>
      <c r="AE62" s="2315"/>
      <c r="AF62" s="2315"/>
      <c r="AG62" s="2315"/>
      <c r="AH62" s="2315"/>
      <c r="AI62" s="2315"/>
      <c r="AJ62" s="2315"/>
      <c r="AK62" s="2315"/>
      <c r="AL62" s="2315"/>
      <c r="AM62" s="2315"/>
      <c r="AN62" s="2315"/>
      <c r="AO62" s="2315"/>
      <c r="AP62" s="2315"/>
      <c r="AQ62" s="2315"/>
    </row>
    <row r="63" spans="1:43">
      <c r="A63" s="2315"/>
      <c r="B63" s="2315"/>
      <c r="C63" s="2315"/>
      <c r="D63" s="2315"/>
      <c r="E63" s="2315"/>
      <c r="F63" s="2315"/>
      <c r="G63" s="2315"/>
      <c r="H63" s="2315"/>
      <c r="I63" s="2315"/>
      <c r="J63" s="2315"/>
      <c r="K63" s="2315"/>
      <c r="L63" s="2315"/>
      <c r="M63" s="2315"/>
      <c r="N63" s="2315"/>
      <c r="O63" s="2315"/>
      <c r="P63" s="2315"/>
      <c r="Q63" s="2315"/>
      <c r="R63" s="2315"/>
      <c r="S63" s="2315"/>
      <c r="T63" s="2315"/>
      <c r="U63" s="2315"/>
      <c r="V63" s="2315"/>
      <c r="W63" s="2315"/>
      <c r="X63" s="2315"/>
      <c r="Y63" s="2315"/>
      <c r="Z63" s="2315"/>
      <c r="AA63" s="2315"/>
      <c r="AB63" s="2315"/>
      <c r="AC63" s="2315"/>
      <c r="AD63" s="2315"/>
      <c r="AE63" s="2315"/>
      <c r="AF63" s="2315"/>
      <c r="AG63" s="2315"/>
      <c r="AH63" s="2315"/>
      <c r="AI63" s="2315"/>
      <c r="AJ63" s="2315"/>
      <c r="AK63" s="2315"/>
      <c r="AL63" s="2315"/>
      <c r="AM63" s="2315"/>
      <c r="AN63" s="2315"/>
      <c r="AO63" s="2315"/>
      <c r="AP63" s="2315"/>
      <c r="AQ63" s="2315"/>
    </row>
    <row r="64" spans="1:43">
      <c r="A64" s="2315"/>
      <c r="B64" s="2315"/>
      <c r="C64" s="2315"/>
      <c r="D64" s="2315"/>
      <c r="E64" s="2315"/>
      <c r="F64" s="2315"/>
      <c r="G64" s="2315"/>
      <c r="H64" s="2315"/>
      <c r="I64" s="2315"/>
      <c r="J64" s="2315"/>
      <c r="K64" s="2315"/>
      <c r="L64" s="2315"/>
      <c r="M64" s="2315"/>
      <c r="N64" s="2315"/>
      <c r="O64" s="2315"/>
      <c r="P64" s="2315"/>
      <c r="Q64" s="2315"/>
      <c r="R64" s="2315"/>
      <c r="S64" s="2315"/>
      <c r="T64" s="2315"/>
      <c r="U64" s="2315"/>
      <c r="V64" s="2315"/>
      <c r="W64" s="2315"/>
      <c r="X64" s="2315"/>
      <c r="Y64" s="2315"/>
      <c r="Z64" s="2315"/>
      <c r="AA64" s="2315"/>
      <c r="AB64" s="2315"/>
      <c r="AC64" s="2315"/>
      <c r="AD64" s="2315"/>
      <c r="AE64" s="2315"/>
      <c r="AF64" s="2315"/>
      <c r="AG64" s="2315"/>
      <c r="AH64" s="2315"/>
      <c r="AI64" s="2315"/>
      <c r="AJ64" s="2315"/>
      <c r="AK64" s="2315"/>
      <c r="AL64" s="2315"/>
      <c r="AM64" s="2315"/>
      <c r="AN64" s="2315"/>
      <c r="AO64" s="2315"/>
      <c r="AP64" s="2315"/>
      <c r="AQ64" s="2315"/>
    </row>
    <row r="65" spans="1:43">
      <c r="A65" s="2315"/>
      <c r="B65" s="2315"/>
      <c r="C65" s="2315"/>
      <c r="D65" s="2315"/>
      <c r="E65" s="2315"/>
      <c r="F65" s="2315"/>
      <c r="G65" s="2315"/>
      <c r="H65" s="2315"/>
      <c r="I65" s="2315"/>
      <c r="J65" s="2315"/>
      <c r="K65" s="2315"/>
      <c r="L65" s="2315"/>
      <c r="M65" s="2315"/>
      <c r="N65" s="2315"/>
      <c r="O65" s="2315"/>
      <c r="P65" s="2315"/>
      <c r="Q65" s="2315"/>
      <c r="R65" s="2315"/>
      <c r="S65" s="2315"/>
      <c r="T65" s="2315"/>
      <c r="U65" s="2315"/>
      <c r="V65" s="2315"/>
      <c r="W65" s="2315"/>
      <c r="X65" s="2315"/>
      <c r="Y65" s="2315"/>
      <c r="Z65" s="2315"/>
      <c r="AA65" s="2315"/>
      <c r="AB65" s="2315"/>
      <c r="AC65" s="2315"/>
      <c r="AD65" s="2315"/>
      <c r="AE65" s="2315"/>
      <c r="AF65" s="2315"/>
      <c r="AG65" s="2315"/>
      <c r="AH65" s="2315"/>
      <c r="AI65" s="2315"/>
      <c r="AJ65" s="2315"/>
      <c r="AK65" s="2315"/>
      <c r="AL65" s="2315"/>
      <c r="AM65" s="2315"/>
      <c r="AN65" s="2315"/>
      <c r="AO65" s="2315"/>
      <c r="AP65" s="2315"/>
      <c r="AQ65" s="2315"/>
    </row>
    <row r="66" spans="1:43">
      <c r="A66" s="2315"/>
      <c r="B66" s="2315"/>
      <c r="C66" s="2315"/>
      <c r="D66" s="2315"/>
      <c r="E66" s="2315"/>
      <c r="F66" s="2315"/>
      <c r="G66" s="2315"/>
      <c r="H66" s="2315"/>
      <c r="I66" s="2315"/>
      <c r="J66" s="2315"/>
      <c r="K66" s="2315"/>
      <c r="L66" s="2315"/>
      <c r="M66" s="2315"/>
      <c r="N66" s="2315"/>
      <c r="O66" s="2315"/>
      <c r="P66" s="2315"/>
      <c r="Q66" s="2315"/>
      <c r="R66" s="2315"/>
      <c r="S66" s="2315"/>
      <c r="T66" s="2315"/>
      <c r="U66" s="2315"/>
      <c r="V66" s="2315"/>
      <c r="W66" s="2315"/>
      <c r="X66" s="2315"/>
      <c r="Y66" s="2315"/>
      <c r="Z66" s="2315"/>
      <c r="AA66" s="2315"/>
      <c r="AB66" s="2315"/>
      <c r="AC66" s="2315"/>
      <c r="AD66" s="2315"/>
      <c r="AE66" s="2315"/>
      <c r="AF66" s="2315"/>
      <c r="AG66" s="2315"/>
      <c r="AH66" s="2315"/>
      <c r="AI66" s="2315"/>
      <c r="AJ66" s="2315"/>
      <c r="AK66" s="2315"/>
      <c r="AL66" s="2315"/>
      <c r="AM66" s="2315"/>
      <c r="AN66" s="2315"/>
      <c r="AO66" s="2315"/>
      <c r="AP66" s="2315"/>
      <c r="AQ66" s="2315"/>
    </row>
    <row r="67" spans="1:43">
      <c r="A67" s="2315"/>
      <c r="B67" s="2315"/>
      <c r="C67" s="2315"/>
      <c r="D67" s="2315"/>
      <c r="E67" s="2315"/>
      <c r="F67" s="2315"/>
      <c r="G67" s="2315"/>
      <c r="H67" s="2315"/>
      <c r="I67" s="2315"/>
      <c r="J67" s="2315"/>
      <c r="K67" s="2315"/>
      <c r="L67" s="2315"/>
      <c r="M67" s="2315"/>
      <c r="N67" s="2315"/>
      <c r="O67" s="2315"/>
      <c r="P67" s="2315"/>
      <c r="Q67" s="2315"/>
      <c r="R67" s="2315"/>
      <c r="S67" s="2315"/>
      <c r="T67" s="2315"/>
      <c r="U67" s="2315"/>
      <c r="V67" s="2315"/>
      <c r="W67" s="2315"/>
      <c r="X67" s="2315"/>
      <c r="Y67" s="2315"/>
      <c r="Z67" s="2315"/>
      <c r="AA67" s="2315"/>
      <c r="AB67" s="2315"/>
      <c r="AC67" s="2315"/>
      <c r="AD67" s="2315"/>
      <c r="AE67" s="2315"/>
      <c r="AF67" s="2315"/>
      <c r="AG67" s="2315"/>
      <c r="AH67" s="2315"/>
      <c r="AI67" s="2315"/>
      <c r="AJ67" s="2315"/>
      <c r="AK67" s="2315"/>
      <c r="AL67" s="2315"/>
      <c r="AM67" s="2315"/>
      <c r="AN67" s="2315"/>
      <c r="AO67" s="2315"/>
      <c r="AP67" s="2315"/>
      <c r="AQ67" s="2315"/>
    </row>
    <row r="68" spans="1:43">
      <c r="A68" s="2315"/>
      <c r="B68" s="2315"/>
      <c r="C68" s="2315"/>
      <c r="D68" s="2315"/>
      <c r="E68" s="2315"/>
      <c r="F68" s="2315"/>
      <c r="G68" s="2315"/>
      <c r="H68" s="2315"/>
      <c r="I68" s="2315"/>
      <c r="J68" s="2315"/>
      <c r="K68" s="2315"/>
      <c r="L68" s="2315"/>
      <c r="M68" s="2315"/>
      <c r="N68" s="2315"/>
      <c r="O68" s="2315"/>
      <c r="P68" s="2315"/>
      <c r="Q68" s="2315"/>
      <c r="R68" s="2315"/>
      <c r="S68" s="2315"/>
      <c r="T68" s="2315"/>
      <c r="U68" s="2315"/>
      <c r="V68" s="2315"/>
      <c r="W68" s="2315"/>
      <c r="X68" s="2315"/>
      <c r="Y68" s="2315"/>
      <c r="Z68" s="2315"/>
      <c r="AA68" s="2315"/>
      <c r="AB68" s="2315"/>
      <c r="AC68" s="2315"/>
      <c r="AD68" s="2315"/>
      <c r="AE68" s="2315"/>
      <c r="AF68" s="2315"/>
      <c r="AG68" s="2315"/>
      <c r="AH68" s="2315"/>
      <c r="AI68" s="2315"/>
      <c r="AJ68" s="2315"/>
      <c r="AK68" s="2315"/>
      <c r="AL68" s="2315"/>
      <c r="AM68" s="2315"/>
      <c r="AN68" s="2315"/>
      <c r="AO68" s="2315"/>
      <c r="AP68" s="2315"/>
      <c r="AQ68" s="2315"/>
    </row>
    <row r="69" spans="1:43">
      <c r="A69" s="2315"/>
      <c r="B69" s="2315"/>
      <c r="C69" s="2315"/>
      <c r="D69" s="2315"/>
      <c r="E69" s="2315"/>
      <c r="F69" s="2315"/>
      <c r="G69" s="2315"/>
      <c r="H69" s="2315"/>
      <c r="I69" s="2315"/>
      <c r="J69" s="2315"/>
      <c r="K69" s="2315"/>
      <c r="L69" s="2315"/>
      <c r="M69" s="2315"/>
      <c r="N69" s="2315"/>
      <c r="O69" s="2315"/>
      <c r="P69" s="2315"/>
      <c r="Q69" s="2315"/>
      <c r="R69" s="2315"/>
      <c r="S69" s="2315"/>
      <c r="T69" s="2315"/>
      <c r="U69" s="2315"/>
      <c r="V69" s="2315"/>
      <c r="W69" s="2315"/>
      <c r="X69" s="2315"/>
      <c r="Y69" s="2315"/>
      <c r="Z69" s="2315"/>
      <c r="AA69" s="2315"/>
      <c r="AB69" s="2315"/>
      <c r="AC69" s="2315"/>
      <c r="AD69" s="2315"/>
      <c r="AE69" s="2315"/>
      <c r="AF69" s="2315"/>
      <c r="AG69" s="2315"/>
      <c r="AH69" s="2315"/>
      <c r="AI69" s="2315"/>
      <c r="AJ69" s="2315"/>
      <c r="AK69" s="2315"/>
      <c r="AL69" s="2315"/>
      <c r="AM69" s="2315"/>
      <c r="AN69" s="2315"/>
      <c r="AO69" s="2315"/>
      <c r="AP69" s="2315"/>
      <c r="AQ69" s="2315"/>
    </row>
    <row r="70" spans="1:43">
      <c r="A70" s="2315"/>
      <c r="B70" s="2315"/>
      <c r="C70" s="2315"/>
      <c r="D70" s="2315"/>
      <c r="E70" s="2315"/>
      <c r="F70" s="2315"/>
      <c r="G70" s="2315"/>
      <c r="H70" s="2315"/>
      <c r="I70" s="2315"/>
      <c r="J70" s="2315"/>
      <c r="K70" s="2315"/>
      <c r="L70" s="2315"/>
      <c r="M70" s="2315"/>
      <c r="N70" s="2315"/>
      <c r="O70" s="2315"/>
      <c r="P70" s="2315"/>
      <c r="Q70" s="2315"/>
      <c r="R70" s="2315"/>
      <c r="S70" s="2315"/>
      <c r="T70" s="2315"/>
      <c r="U70" s="2315"/>
      <c r="V70" s="2315"/>
      <c r="W70" s="2315"/>
      <c r="X70" s="2315"/>
      <c r="Y70" s="2315"/>
      <c r="Z70" s="2315"/>
      <c r="AA70" s="2315"/>
      <c r="AB70" s="2315"/>
      <c r="AC70" s="2315"/>
      <c r="AD70" s="2315"/>
      <c r="AE70" s="2315"/>
      <c r="AF70" s="2315"/>
      <c r="AG70" s="2315"/>
      <c r="AH70" s="2315"/>
      <c r="AI70" s="2315"/>
      <c r="AJ70" s="2315"/>
      <c r="AK70" s="2315"/>
      <c r="AL70" s="2315"/>
      <c r="AM70" s="2315"/>
      <c r="AN70" s="2315"/>
      <c r="AO70" s="2315"/>
      <c r="AP70" s="2315"/>
      <c r="AQ70" s="2315"/>
    </row>
    <row r="71" spans="1:43">
      <c r="A71" s="2315"/>
      <c r="B71" s="2315"/>
      <c r="C71" s="2315"/>
      <c r="D71" s="2315"/>
      <c r="E71" s="2315"/>
      <c r="F71" s="2315"/>
      <c r="G71" s="2315"/>
      <c r="H71" s="2315"/>
      <c r="I71" s="2315"/>
      <c r="J71" s="2315"/>
      <c r="K71" s="2315"/>
      <c r="L71" s="2315"/>
      <c r="M71" s="2315"/>
      <c r="N71" s="2315"/>
      <c r="O71" s="2315"/>
      <c r="P71" s="2315"/>
      <c r="Q71" s="2315"/>
      <c r="R71" s="2315"/>
      <c r="S71" s="2315"/>
      <c r="T71" s="2315"/>
      <c r="U71" s="2315"/>
      <c r="V71" s="2315"/>
      <c r="W71" s="2315"/>
      <c r="X71" s="2315"/>
      <c r="Y71" s="2315"/>
      <c r="Z71" s="2315"/>
      <c r="AA71" s="2315"/>
      <c r="AB71" s="2315"/>
      <c r="AC71" s="2315"/>
      <c r="AD71" s="2315"/>
      <c r="AE71" s="2315"/>
      <c r="AF71" s="2315"/>
      <c r="AG71" s="2315"/>
      <c r="AH71" s="2315"/>
      <c r="AI71" s="2315"/>
      <c r="AJ71" s="2315"/>
      <c r="AK71" s="2315"/>
      <c r="AL71" s="2315"/>
      <c r="AM71" s="2315"/>
      <c r="AN71" s="2315"/>
      <c r="AO71" s="2315"/>
      <c r="AP71" s="2315"/>
      <c r="AQ71" s="2315"/>
    </row>
    <row r="72" spans="1:43">
      <c r="A72" s="2315"/>
      <c r="B72" s="2315"/>
      <c r="C72" s="2315"/>
      <c r="D72" s="2315"/>
      <c r="E72" s="2315"/>
      <c r="F72" s="2315"/>
      <c r="G72" s="2315"/>
      <c r="H72" s="2315"/>
      <c r="I72" s="2315"/>
      <c r="J72" s="2315"/>
      <c r="K72" s="2315"/>
      <c r="L72" s="2315"/>
      <c r="M72" s="2315"/>
      <c r="N72" s="2315"/>
      <c r="O72" s="2315"/>
      <c r="P72" s="2315"/>
      <c r="Q72" s="2315"/>
      <c r="R72" s="2315"/>
      <c r="S72" s="2315"/>
      <c r="T72" s="2315"/>
      <c r="U72" s="2315"/>
      <c r="V72" s="2315"/>
      <c r="W72" s="2315"/>
      <c r="X72" s="2315"/>
      <c r="Y72" s="2315"/>
      <c r="Z72" s="2315"/>
      <c r="AA72" s="2315"/>
      <c r="AB72" s="2315"/>
      <c r="AC72" s="2315"/>
      <c r="AD72" s="2315"/>
      <c r="AE72" s="2315"/>
      <c r="AF72" s="2315"/>
      <c r="AG72" s="2315"/>
      <c r="AH72" s="2315"/>
      <c r="AI72" s="2315"/>
      <c r="AJ72" s="2315"/>
      <c r="AK72" s="2315"/>
      <c r="AL72" s="2315"/>
      <c r="AM72" s="2315"/>
      <c r="AN72" s="2315"/>
      <c r="AO72" s="2315"/>
      <c r="AP72" s="2315"/>
      <c r="AQ72" s="2315"/>
    </row>
    <row r="73" spans="1:43">
      <c r="A73" s="2315"/>
      <c r="B73" s="2315"/>
      <c r="C73" s="2315"/>
      <c r="D73" s="2315"/>
      <c r="E73" s="2315"/>
      <c r="F73" s="2315"/>
      <c r="G73" s="2315"/>
      <c r="H73" s="2315"/>
      <c r="I73" s="2315"/>
      <c r="J73" s="2315"/>
      <c r="K73" s="2315"/>
      <c r="L73" s="2315"/>
      <c r="M73" s="2315"/>
      <c r="N73" s="2315"/>
      <c r="O73" s="2315"/>
      <c r="P73" s="2315"/>
      <c r="Q73" s="2315"/>
      <c r="R73" s="2315"/>
      <c r="S73" s="2315"/>
      <c r="T73" s="2315"/>
      <c r="U73" s="2315"/>
      <c r="V73" s="2315"/>
      <c r="W73" s="2315"/>
      <c r="X73" s="2315"/>
      <c r="Y73" s="2315"/>
      <c r="Z73" s="2315"/>
      <c r="AA73" s="2315"/>
      <c r="AB73" s="2315"/>
      <c r="AC73" s="2315"/>
      <c r="AD73" s="2315"/>
      <c r="AE73" s="2315"/>
      <c r="AF73" s="2315"/>
      <c r="AG73" s="2315"/>
      <c r="AH73" s="2315"/>
      <c r="AI73" s="2315"/>
      <c r="AJ73" s="2315"/>
      <c r="AK73" s="2315"/>
      <c r="AL73" s="2315"/>
      <c r="AM73" s="2315"/>
      <c r="AN73" s="2315"/>
      <c r="AO73" s="2315"/>
      <c r="AP73" s="2315"/>
      <c r="AQ73" s="2315"/>
    </row>
    <row r="74" spans="1:43">
      <c r="A74" s="2315"/>
      <c r="B74" s="2315"/>
      <c r="C74" s="2315"/>
      <c r="D74" s="2315"/>
      <c r="E74" s="2315"/>
      <c r="F74" s="2315"/>
      <c r="G74" s="2315"/>
      <c r="H74" s="2315"/>
      <c r="I74" s="2315"/>
      <c r="J74" s="2315"/>
      <c r="K74" s="2315"/>
      <c r="L74" s="2315"/>
      <c r="M74" s="2315"/>
      <c r="N74" s="2315"/>
      <c r="O74" s="2315"/>
      <c r="P74" s="2315"/>
      <c r="Q74" s="2315"/>
      <c r="R74" s="2315"/>
      <c r="S74" s="2315"/>
      <c r="T74" s="2315"/>
      <c r="U74" s="2315"/>
      <c r="V74" s="2315"/>
      <c r="W74" s="2315"/>
      <c r="X74" s="2315"/>
      <c r="Y74" s="2315"/>
      <c r="Z74" s="2315"/>
      <c r="AA74" s="2315"/>
      <c r="AB74" s="2315"/>
      <c r="AC74" s="2315"/>
      <c r="AD74" s="2315"/>
      <c r="AE74" s="2315"/>
      <c r="AF74" s="2315"/>
      <c r="AG74" s="2315"/>
      <c r="AH74" s="2315"/>
      <c r="AI74" s="2315"/>
      <c r="AJ74" s="2315"/>
      <c r="AK74" s="2315"/>
      <c r="AL74" s="2315"/>
      <c r="AM74" s="2315"/>
      <c r="AN74" s="2315"/>
      <c r="AO74" s="2315"/>
      <c r="AP74" s="2315"/>
      <c r="AQ74" s="2315"/>
    </row>
    <row r="75" spans="1:43">
      <c r="A75" s="2315"/>
      <c r="B75" s="2315"/>
      <c r="C75" s="2315"/>
      <c r="D75" s="2315"/>
      <c r="E75" s="2315"/>
      <c r="F75" s="2315"/>
      <c r="G75" s="2315"/>
      <c r="H75" s="2315"/>
      <c r="I75" s="2315"/>
      <c r="J75" s="2315"/>
      <c r="K75" s="2315"/>
      <c r="L75" s="2315"/>
      <c r="M75" s="2315"/>
      <c r="N75" s="2315"/>
      <c r="O75" s="2315"/>
      <c r="P75" s="2315"/>
      <c r="Q75" s="2315"/>
      <c r="R75" s="2315"/>
      <c r="S75" s="2315"/>
      <c r="T75" s="2315"/>
      <c r="U75" s="2315"/>
      <c r="V75" s="2315"/>
      <c r="W75" s="2315"/>
      <c r="X75" s="2315"/>
      <c r="Y75" s="2315"/>
      <c r="Z75" s="2315"/>
      <c r="AA75" s="2315"/>
      <c r="AB75" s="2315"/>
      <c r="AC75" s="2315"/>
      <c r="AD75" s="2315"/>
      <c r="AE75" s="2315"/>
      <c r="AF75" s="2315"/>
      <c r="AG75" s="2315"/>
      <c r="AH75" s="2315"/>
      <c r="AI75" s="2315"/>
      <c r="AJ75" s="2315"/>
      <c r="AK75" s="2315"/>
      <c r="AL75" s="2315"/>
      <c r="AM75" s="2315"/>
      <c r="AN75" s="2315"/>
      <c r="AO75" s="2315"/>
      <c r="AP75" s="2315"/>
      <c r="AQ75" s="2315"/>
    </row>
    <row r="76" spans="1:43">
      <c r="A76" s="2315"/>
      <c r="B76" s="2315"/>
      <c r="C76" s="2315"/>
      <c r="D76" s="2315"/>
      <c r="E76" s="2315"/>
      <c r="F76" s="2315"/>
      <c r="G76" s="2315"/>
      <c r="H76" s="2315"/>
      <c r="I76" s="2315"/>
      <c r="J76" s="2315"/>
      <c r="K76" s="2315"/>
      <c r="L76" s="2315"/>
      <c r="M76" s="2315"/>
      <c r="N76" s="2315"/>
      <c r="O76" s="2315"/>
      <c r="P76" s="2315"/>
      <c r="Q76" s="2315"/>
      <c r="R76" s="2315"/>
      <c r="S76" s="2315"/>
      <c r="T76" s="2315"/>
      <c r="U76" s="2315"/>
      <c r="V76" s="2315"/>
      <c r="W76" s="2315"/>
      <c r="X76" s="2315"/>
      <c r="Y76" s="2315"/>
      <c r="Z76" s="2315"/>
      <c r="AA76" s="2315"/>
      <c r="AB76" s="2315"/>
      <c r="AC76" s="2315"/>
      <c r="AD76" s="2315"/>
      <c r="AE76" s="2315"/>
      <c r="AF76" s="2315"/>
      <c r="AG76" s="2315"/>
      <c r="AH76" s="2315"/>
      <c r="AI76" s="2315"/>
      <c r="AJ76" s="2315"/>
      <c r="AK76" s="2315"/>
      <c r="AL76" s="2315"/>
      <c r="AM76" s="2315"/>
      <c r="AN76" s="2315"/>
      <c r="AO76" s="2315"/>
      <c r="AP76" s="2315"/>
      <c r="AQ76" s="2315"/>
    </row>
    <row r="77" spans="1:43">
      <c r="A77" s="2315"/>
      <c r="B77" s="2315"/>
      <c r="C77" s="2315"/>
      <c r="D77" s="2315"/>
      <c r="E77" s="2315"/>
      <c r="F77" s="2315"/>
      <c r="G77" s="2315"/>
      <c r="H77" s="2315"/>
      <c r="I77" s="2315"/>
      <c r="J77" s="2315"/>
      <c r="K77" s="2315"/>
      <c r="L77" s="2315"/>
      <c r="M77" s="2315"/>
      <c r="N77" s="2315"/>
      <c r="O77" s="2315"/>
      <c r="P77" s="2315"/>
      <c r="Q77" s="2315"/>
      <c r="R77" s="2315"/>
      <c r="S77" s="2315"/>
      <c r="T77" s="2315"/>
      <c r="U77" s="2315"/>
      <c r="V77" s="2315"/>
      <c r="W77" s="2315"/>
      <c r="X77" s="2315"/>
      <c r="Y77" s="2315"/>
      <c r="Z77" s="2315"/>
      <c r="AA77" s="2315"/>
      <c r="AB77" s="2315"/>
      <c r="AC77" s="2315"/>
      <c r="AD77" s="2315"/>
      <c r="AE77" s="2315"/>
      <c r="AF77" s="2315"/>
      <c r="AG77" s="2315"/>
      <c r="AH77" s="2315"/>
      <c r="AI77" s="2315"/>
      <c r="AJ77" s="2315"/>
      <c r="AK77" s="2315"/>
      <c r="AL77" s="2315"/>
      <c r="AM77" s="2315"/>
      <c r="AN77" s="2315"/>
      <c r="AO77" s="2315"/>
      <c r="AP77" s="2315"/>
      <c r="AQ77" s="2315"/>
    </row>
    <row r="78" spans="1:43">
      <c r="A78" s="2315"/>
      <c r="B78" s="2315"/>
      <c r="C78" s="2315"/>
      <c r="D78" s="2315"/>
      <c r="E78" s="2315"/>
      <c r="F78" s="2315"/>
      <c r="G78" s="2315"/>
      <c r="H78" s="2315"/>
      <c r="I78" s="2315"/>
      <c r="J78" s="2315"/>
      <c r="K78" s="2315"/>
      <c r="L78" s="2315"/>
      <c r="M78" s="2315"/>
      <c r="N78" s="2315"/>
      <c r="O78" s="2315"/>
      <c r="P78" s="2315"/>
      <c r="Q78" s="2315"/>
      <c r="R78" s="2315"/>
      <c r="S78" s="2315"/>
      <c r="T78" s="2315"/>
      <c r="U78" s="2315"/>
      <c r="V78" s="2315"/>
      <c r="W78" s="2315"/>
      <c r="X78" s="2315"/>
      <c r="Y78" s="2315"/>
      <c r="Z78" s="2315"/>
      <c r="AA78" s="2315"/>
      <c r="AB78" s="2315"/>
      <c r="AC78" s="2315"/>
      <c r="AD78" s="2315"/>
      <c r="AE78" s="2315"/>
      <c r="AF78" s="2315"/>
      <c r="AG78" s="2315"/>
      <c r="AH78" s="2315"/>
      <c r="AI78" s="2315"/>
      <c r="AJ78" s="2315"/>
      <c r="AK78" s="2315"/>
      <c r="AL78" s="2315"/>
      <c r="AM78" s="2315"/>
      <c r="AN78" s="2315"/>
      <c r="AO78" s="2315"/>
      <c r="AP78" s="2315"/>
      <c r="AQ78" s="2315"/>
    </row>
    <row r="79" spans="1:43">
      <c r="A79" s="2315"/>
      <c r="B79" s="2315"/>
      <c r="C79" s="2315"/>
      <c r="D79" s="2315"/>
      <c r="E79" s="2315"/>
      <c r="F79" s="2315"/>
      <c r="G79" s="2315"/>
      <c r="H79" s="2315"/>
      <c r="I79" s="2315"/>
      <c r="J79" s="2315"/>
      <c r="K79" s="2315"/>
      <c r="L79" s="2315"/>
      <c r="M79" s="2315"/>
      <c r="N79" s="2315"/>
      <c r="O79" s="2315"/>
      <c r="P79" s="2315"/>
      <c r="Q79" s="2315"/>
      <c r="R79" s="2315"/>
      <c r="S79" s="2315"/>
      <c r="T79" s="2315"/>
      <c r="U79" s="2315"/>
      <c r="V79" s="2315"/>
      <c r="W79" s="2315"/>
      <c r="X79" s="2315"/>
      <c r="Y79" s="2315"/>
      <c r="Z79" s="2315"/>
      <c r="AA79" s="2315"/>
      <c r="AB79" s="2315"/>
      <c r="AC79" s="2315"/>
      <c r="AD79" s="2315"/>
      <c r="AE79" s="2315"/>
      <c r="AF79" s="2315"/>
      <c r="AG79" s="2315"/>
      <c r="AH79" s="2315"/>
      <c r="AI79" s="2315"/>
      <c r="AJ79" s="2315"/>
      <c r="AK79" s="2315"/>
      <c r="AL79" s="2315"/>
      <c r="AM79" s="2315"/>
      <c r="AN79" s="2315"/>
      <c r="AO79" s="2315"/>
      <c r="AP79" s="2315"/>
      <c r="AQ79" s="2315"/>
    </row>
    <row r="80" spans="1:43">
      <c r="A80" s="2315"/>
      <c r="B80" s="2315"/>
      <c r="C80" s="2315"/>
      <c r="D80" s="2315"/>
      <c r="E80" s="2315"/>
      <c r="F80" s="2315"/>
      <c r="G80" s="2315"/>
      <c r="H80" s="2315"/>
      <c r="I80" s="2315"/>
      <c r="J80" s="2315"/>
      <c r="K80" s="2315"/>
      <c r="L80" s="2315"/>
      <c r="M80" s="2315"/>
      <c r="N80" s="2315"/>
      <c r="O80" s="2315"/>
      <c r="P80" s="2315"/>
      <c r="Q80" s="2315"/>
      <c r="R80" s="2315"/>
      <c r="S80" s="2315"/>
      <c r="T80" s="2315"/>
      <c r="U80" s="2315"/>
      <c r="V80" s="2315"/>
      <c r="W80" s="2315"/>
      <c r="X80" s="2315"/>
      <c r="Y80" s="2315"/>
      <c r="Z80" s="2315"/>
      <c r="AA80" s="2315"/>
      <c r="AB80" s="2315"/>
      <c r="AC80" s="2315"/>
      <c r="AD80" s="2315"/>
      <c r="AE80" s="2315"/>
      <c r="AF80" s="2315"/>
      <c r="AG80" s="2315"/>
      <c r="AH80" s="2315"/>
      <c r="AI80" s="2315"/>
      <c r="AJ80" s="2315"/>
      <c r="AK80" s="2315"/>
      <c r="AL80" s="2315"/>
      <c r="AM80" s="2315"/>
      <c r="AN80" s="2315"/>
      <c r="AO80" s="2315"/>
      <c r="AP80" s="2315"/>
      <c r="AQ80" s="2315"/>
    </row>
    <row r="81" spans="1:43">
      <c r="A81" s="2315"/>
      <c r="B81" s="2315"/>
      <c r="C81" s="2315"/>
      <c r="D81" s="2315"/>
      <c r="E81" s="2315"/>
      <c r="F81" s="2315"/>
      <c r="G81" s="2315"/>
      <c r="H81" s="2315"/>
      <c r="I81" s="2315"/>
      <c r="J81" s="2315"/>
      <c r="K81" s="2315"/>
      <c r="L81" s="2315"/>
      <c r="M81" s="2315"/>
      <c r="N81" s="2315"/>
      <c r="O81" s="2315"/>
      <c r="P81" s="2315"/>
      <c r="Q81" s="2315"/>
      <c r="R81" s="2315"/>
      <c r="S81" s="2315"/>
      <c r="T81" s="2315"/>
      <c r="U81" s="2315"/>
      <c r="V81" s="2315"/>
      <c r="W81" s="2315"/>
      <c r="X81" s="2315"/>
      <c r="Y81" s="2315"/>
      <c r="Z81" s="2315"/>
      <c r="AA81" s="2315"/>
      <c r="AB81" s="2315"/>
      <c r="AC81" s="2315"/>
      <c r="AD81" s="2315"/>
      <c r="AE81" s="2315"/>
      <c r="AF81" s="2315"/>
      <c r="AG81" s="2315"/>
      <c r="AH81" s="2315"/>
      <c r="AI81" s="2315"/>
      <c r="AJ81" s="2315"/>
      <c r="AK81" s="2315"/>
      <c r="AL81" s="2315"/>
      <c r="AM81" s="2315"/>
      <c r="AN81" s="2315"/>
      <c r="AO81" s="2315"/>
      <c r="AP81" s="2315"/>
      <c r="AQ81" s="2315"/>
    </row>
    <row r="82" spans="1:43">
      <c r="A82" s="2315"/>
      <c r="B82" s="2315"/>
      <c r="C82" s="2315"/>
      <c r="D82" s="2315"/>
      <c r="E82" s="2315"/>
      <c r="F82" s="2315"/>
      <c r="G82" s="2315"/>
      <c r="H82" s="2315"/>
      <c r="I82" s="2315"/>
      <c r="J82" s="2315"/>
      <c r="K82" s="2315"/>
      <c r="L82" s="2315"/>
      <c r="M82" s="2315"/>
      <c r="N82" s="2315"/>
      <c r="O82" s="2315"/>
      <c r="P82" s="2315"/>
      <c r="Q82" s="2315"/>
      <c r="R82" s="2315"/>
      <c r="S82" s="2315"/>
      <c r="T82" s="2315"/>
      <c r="U82" s="2315"/>
      <c r="V82" s="2315"/>
      <c r="W82" s="2315"/>
      <c r="X82" s="2315"/>
      <c r="Y82" s="2315"/>
      <c r="Z82" s="2315"/>
      <c r="AA82" s="2315"/>
      <c r="AB82" s="2315"/>
      <c r="AC82" s="2315"/>
      <c r="AD82" s="2315"/>
      <c r="AE82" s="2315"/>
      <c r="AF82" s="2315"/>
      <c r="AG82" s="2315"/>
      <c r="AH82" s="2315"/>
      <c r="AI82" s="2315"/>
      <c r="AJ82" s="2315"/>
      <c r="AK82" s="2315"/>
      <c r="AL82" s="2315"/>
      <c r="AM82" s="2315"/>
      <c r="AN82" s="2315"/>
      <c r="AO82" s="2315"/>
      <c r="AP82" s="2315"/>
      <c r="AQ82" s="2315"/>
    </row>
    <row r="83" spans="1:43">
      <c r="A83" s="2315"/>
      <c r="B83" s="2315"/>
      <c r="C83" s="2315"/>
      <c r="D83" s="2315"/>
      <c r="E83" s="2315"/>
      <c r="F83" s="2315"/>
      <c r="G83" s="2315"/>
      <c r="H83" s="2315"/>
      <c r="I83" s="2315"/>
      <c r="J83" s="2315"/>
      <c r="K83" s="2315"/>
      <c r="L83" s="2315"/>
      <c r="M83" s="2315"/>
      <c r="N83" s="2315"/>
      <c r="O83" s="2315"/>
      <c r="P83" s="2315"/>
      <c r="Q83" s="2315"/>
      <c r="R83" s="2315"/>
      <c r="S83" s="2315"/>
      <c r="T83" s="2315"/>
      <c r="U83" s="2315"/>
      <c r="V83" s="2315"/>
      <c r="W83" s="2315"/>
      <c r="X83" s="2315"/>
      <c r="Y83" s="2315"/>
      <c r="Z83" s="2315"/>
      <c r="AA83" s="2315"/>
      <c r="AB83" s="2315"/>
      <c r="AC83" s="2315"/>
      <c r="AD83" s="2315"/>
      <c r="AE83" s="2315"/>
      <c r="AF83" s="2315"/>
      <c r="AG83" s="2315"/>
      <c r="AH83" s="2315"/>
      <c r="AI83" s="2315"/>
      <c r="AJ83" s="2315"/>
      <c r="AK83" s="2315"/>
      <c r="AL83" s="2315"/>
      <c r="AM83" s="2315"/>
      <c r="AN83" s="2315"/>
      <c r="AO83" s="2315"/>
      <c r="AP83" s="2315"/>
      <c r="AQ83" s="2315"/>
    </row>
    <row r="84" spans="1:43">
      <c r="A84" s="2315"/>
      <c r="B84" s="2315"/>
      <c r="C84" s="2315"/>
      <c r="D84" s="2315"/>
      <c r="E84" s="2315"/>
      <c r="F84" s="2315"/>
      <c r="G84" s="2315"/>
      <c r="H84" s="2315"/>
      <c r="I84" s="2315"/>
      <c r="J84" s="2315"/>
      <c r="K84" s="2315"/>
      <c r="L84" s="2315"/>
      <c r="M84" s="2315"/>
      <c r="N84" s="2315"/>
      <c r="O84" s="2315"/>
      <c r="P84" s="2315"/>
      <c r="Q84" s="2315"/>
      <c r="R84" s="2315"/>
      <c r="S84" s="2315"/>
      <c r="T84" s="2315"/>
      <c r="U84" s="2315"/>
      <c r="V84" s="2315"/>
      <c r="W84" s="2315"/>
      <c r="X84" s="2315"/>
      <c r="Y84" s="2315"/>
      <c r="Z84" s="2315"/>
      <c r="AA84" s="2315"/>
      <c r="AB84" s="2315"/>
      <c r="AC84" s="2315"/>
      <c r="AD84" s="2315"/>
      <c r="AE84" s="2315"/>
      <c r="AF84" s="2315"/>
      <c r="AG84" s="2315"/>
      <c r="AH84" s="2315"/>
      <c r="AI84" s="2315"/>
      <c r="AJ84" s="2315"/>
      <c r="AK84" s="2315"/>
      <c r="AL84" s="2315"/>
      <c r="AM84" s="2315"/>
      <c r="AN84" s="2315"/>
      <c r="AO84" s="2315"/>
      <c r="AP84" s="2315"/>
      <c r="AQ84" s="2315"/>
    </row>
    <row r="85" spans="1:43">
      <c r="A85" s="2315"/>
      <c r="B85" s="2315"/>
      <c r="C85" s="2315"/>
      <c r="D85" s="2315"/>
      <c r="E85" s="2315"/>
      <c r="F85" s="2315"/>
      <c r="G85" s="2315"/>
      <c r="H85" s="2315"/>
      <c r="I85" s="2315"/>
      <c r="J85" s="2315"/>
      <c r="K85" s="2315"/>
      <c r="L85" s="2315"/>
      <c r="M85" s="2315"/>
      <c r="N85" s="2315"/>
      <c r="O85" s="2315"/>
      <c r="P85" s="2315"/>
      <c r="Q85" s="2315"/>
      <c r="R85" s="2315"/>
      <c r="S85" s="2315"/>
      <c r="T85" s="2315"/>
      <c r="U85" s="2315"/>
      <c r="V85" s="2315"/>
      <c r="W85" s="2315"/>
      <c r="X85" s="2315"/>
      <c r="Y85" s="2315"/>
      <c r="Z85" s="2315"/>
      <c r="AA85" s="2315"/>
      <c r="AB85" s="2315"/>
      <c r="AC85" s="2315"/>
      <c r="AD85" s="2315"/>
      <c r="AE85" s="2315"/>
      <c r="AF85" s="2315"/>
      <c r="AG85" s="2315"/>
      <c r="AH85" s="2315"/>
      <c r="AI85" s="2315"/>
      <c r="AJ85" s="2315"/>
      <c r="AK85" s="2315"/>
      <c r="AL85" s="2315"/>
      <c r="AM85" s="2315"/>
      <c r="AN85" s="2315"/>
      <c r="AO85" s="2315"/>
      <c r="AP85" s="2315"/>
      <c r="AQ85" s="2315"/>
    </row>
    <row r="86" spans="1:43">
      <c r="A86" s="2315"/>
      <c r="B86" s="2315"/>
      <c r="C86" s="2315"/>
      <c r="D86" s="2315"/>
      <c r="E86" s="2315"/>
      <c r="F86" s="2315"/>
      <c r="G86" s="2315"/>
      <c r="H86" s="2315"/>
      <c r="I86" s="2315"/>
      <c r="J86" s="2315"/>
      <c r="K86" s="2315"/>
      <c r="L86" s="2315"/>
      <c r="M86" s="2315"/>
      <c r="N86" s="2315"/>
      <c r="O86" s="2315"/>
      <c r="P86" s="2315"/>
      <c r="Q86" s="2315"/>
      <c r="R86" s="2315"/>
      <c r="S86" s="2315"/>
      <c r="T86" s="2315"/>
      <c r="U86" s="2315"/>
      <c r="V86" s="2315"/>
      <c r="W86" s="2315"/>
      <c r="X86" s="2315"/>
      <c r="Y86" s="2315"/>
      <c r="Z86" s="2315"/>
      <c r="AA86" s="2315"/>
      <c r="AB86" s="2315"/>
      <c r="AC86" s="2315"/>
      <c r="AD86" s="2315"/>
      <c r="AE86" s="2315"/>
      <c r="AF86" s="2315"/>
      <c r="AG86" s="2315"/>
      <c r="AH86" s="2315"/>
      <c r="AI86" s="2315"/>
      <c r="AJ86" s="2315"/>
      <c r="AK86" s="2315"/>
      <c r="AL86" s="2315"/>
      <c r="AM86" s="2315"/>
      <c r="AN86" s="2315"/>
      <c r="AO86" s="2315"/>
      <c r="AP86" s="2315"/>
      <c r="AQ86" s="2315"/>
    </row>
    <row r="87" spans="1:43">
      <c r="A87" s="2315"/>
      <c r="B87" s="2315"/>
      <c r="C87" s="2315"/>
      <c r="D87" s="2315"/>
      <c r="E87" s="2315"/>
      <c r="F87" s="2315"/>
      <c r="G87" s="2315"/>
      <c r="H87" s="2315"/>
      <c r="I87" s="2315"/>
      <c r="J87" s="2315"/>
      <c r="K87" s="2315"/>
      <c r="L87" s="2315"/>
      <c r="M87" s="2315"/>
      <c r="N87" s="2315"/>
      <c r="O87" s="2315"/>
      <c r="P87" s="2315"/>
      <c r="Q87" s="2315"/>
      <c r="R87" s="2315"/>
      <c r="S87" s="2315"/>
      <c r="T87" s="2315"/>
      <c r="U87" s="2315"/>
      <c r="V87" s="2315"/>
      <c r="W87" s="2315"/>
      <c r="X87" s="2315"/>
      <c r="Y87" s="2315"/>
      <c r="Z87" s="2315"/>
      <c r="AA87" s="2315"/>
      <c r="AB87" s="2315"/>
      <c r="AC87" s="2315"/>
      <c r="AD87" s="2315"/>
      <c r="AE87" s="2315"/>
      <c r="AF87" s="2315"/>
      <c r="AG87" s="2315"/>
      <c r="AH87" s="2315"/>
      <c r="AI87" s="2315"/>
      <c r="AJ87" s="2315"/>
      <c r="AK87" s="2315"/>
      <c r="AL87" s="2315"/>
      <c r="AM87" s="2315"/>
      <c r="AN87" s="2315"/>
      <c r="AO87" s="2315"/>
      <c r="AP87" s="2315"/>
      <c r="AQ87" s="2315"/>
    </row>
    <row r="88" spans="1:43">
      <c r="A88" s="2315"/>
      <c r="B88" s="2315"/>
      <c r="C88" s="2315"/>
      <c r="D88" s="2315"/>
      <c r="E88" s="2315"/>
      <c r="F88" s="2315"/>
      <c r="G88" s="2315"/>
      <c r="H88" s="2315"/>
      <c r="I88" s="2315"/>
      <c r="J88" s="2315"/>
      <c r="K88" s="2315"/>
      <c r="L88" s="2315"/>
      <c r="M88" s="2315"/>
      <c r="N88" s="2315"/>
      <c r="O88" s="2315"/>
      <c r="P88" s="2315"/>
      <c r="Q88" s="2315"/>
      <c r="R88" s="2315"/>
      <c r="S88" s="2315"/>
      <c r="T88" s="2315"/>
      <c r="U88" s="2315"/>
      <c r="V88" s="2315"/>
      <c r="W88" s="2315"/>
      <c r="X88" s="2315"/>
      <c r="Y88" s="2315"/>
      <c r="Z88" s="2315"/>
      <c r="AA88" s="2315"/>
      <c r="AB88" s="2315"/>
      <c r="AC88" s="2315"/>
      <c r="AD88" s="2315"/>
      <c r="AE88" s="2315"/>
      <c r="AF88" s="2315"/>
      <c r="AG88" s="2315"/>
      <c r="AH88" s="2315"/>
      <c r="AI88" s="2315"/>
      <c r="AJ88" s="2315"/>
      <c r="AK88" s="2315"/>
      <c r="AL88" s="2315"/>
      <c r="AM88" s="2315"/>
      <c r="AN88" s="2315"/>
      <c r="AO88" s="2315"/>
      <c r="AP88" s="2315"/>
      <c r="AQ88" s="2315"/>
    </row>
    <row r="89" spans="1:43">
      <c r="A89" s="2315"/>
      <c r="B89" s="2315"/>
      <c r="C89" s="2315"/>
      <c r="D89" s="2315"/>
      <c r="E89" s="2315"/>
      <c r="F89" s="2315"/>
      <c r="G89" s="2315"/>
      <c r="H89" s="2315"/>
      <c r="I89" s="2315"/>
      <c r="J89" s="2315"/>
      <c r="K89" s="2315"/>
      <c r="L89" s="2315"/>
      <c r="M89" s="2315"/>
      <c r="N89" s="2315"/>
      <c r="O89" s="2315"/>
      <c r="P89" s="2315"/>
      <c r="Q89" s="2315"/>
      <c r="R89" s="2315"/>
      <c r="S89" s="2315"/>
      <c r="T89" s="2315"/>
      <c r="U89" s="2315"/>
      <c r="V89" s="2315"/>
      <c r="W89" s="2315"/>
      <c r="X89" s="2315"/>
      <c r="Y89" s="2315"/>
      <c r="Z89" s="2315"/>
      <c r="AA89" s="2315"/>
      <c r="AB89" s="2315"/>
      <c r="AC89" s="2315"/>
      <c r="AD89" s="2315"/>
      <c r="AE89" s="2315"/>
      <c r="AF89" s="2315"/>
      <c r="AG89" s="2315"/>
      <c r="AH89" s="2315"/>
      <c r="AI89" s="2315"/>
      <c r="AJ89" s="2315"/>
      <c r="AK89" s="2315"/>
      <c r="AL89" s="2315"/>
      <c r="AM89" s="2315"/>
      <c r="AN89" s="2315"/>
      <c r="AO89" s="2315"/>
      <c r="AP89" s="2315"/>
      <c r="AQ89" s="2315"/>
    </row>
    <row r="90" spans="1:43">
      <c r="A90" s="2315"/>
      <c r="B90" s="2315"/>
      <c r="C90" s="2315"/>
      <c r="D90" s="2315"/>
      <c r="E90" s="2315"/>
      <c r="F90" s="2315"/>
      <c r="G90" s="2315"/>
      <c r="H90" s="2315"/>
      <c r="I90" s="2315"/>
      <c r="J90" s="2315"/>
      <c r="K90" s="2315"/>
      <c r="L90" s="2315"/>
      <c r="M90" s="2315"/>
      <c r="N90" s="2315"/>
      <c r="O90" s="2315"/>
      <c r="P90" s="2315"/>
      <c r="Q90" s="2315"/>
      <c r="R90" s="2315"/>
      <c r="S90" s="2315"/>
      <c r="T90" s="2315"/>
      <c r="U90" s="2315"/>
      <c r="V90" s="2315"/>
      <c r="W90" s="2315"/>
      <c r="X90" s="2315"/>
      <c r="Y90" s="2315"/>
      <c r="Z90" s="2315"/>
      <c r="AA90" s="2315"/>
      <c r="AB90" s="2315"/>
      <c r="AC90" s="2315"/>
      <c r="AD90" s="2315"/>
      <c r="AE90" s="2315"/>
      <c r="AF90" s="2315"/>
      <c r="AG90" s="2315"/>
      <c r="AH90" s="2315"/>
      <c r="AI90" s="2315"/>
      <c r="AJ90" s="2315"/>
      <c r="AK90" s="2315"/>
      <c r="AL90" s="2315"/>
      <c r="AM90" s="2315"/>
      <c r="AN90" s="2315"/>
      <c r="AO90" s="2315"/>
      <c r="AP90" s="2315"/>
      <c r="AQ90" s="2315"/>
    </row>
    <row r="91" spans="1:43">
      <c r="A91" s="2315"/>
      <c r="B91" s="2315"/>
      <c r="C91" s="2315"/>
      <c r="D91" s="2315"/>
      <c r="E91" s="2315"/>
      <c r="F91" s="2315"/>
      <c r="G91" s="2315"/>
      <c r="H91" s="2315"/>
      <c r="I91" s="2315"/>
      <c r="J91" s="2315"/>
      <c r="K91" s="2315"/>
      <c r="L91" s="2315"/>
      <c r="M91" s="2315"/>
      <c r="N91" s="2315"/>
      <c r="O91" s="2315"/>
      <c r="P91" s="2315"/>
      <c r="Q91" s="2315"/>
      <c r="R91" s="2315"/>
      <c r="S91" s="2315"/>
      <c r="T91" s="2315"/>
      <c r="U91" s="2315"/>
      <c r="V91" s="2315"/>
      <c r="W91" s="2315"/>
      <c r="X91" s="2315"/>
      <c r="Y91" s="2315"/>
      <c r="Z91" s="2315"/>
      <c r="AA91" s="2315"/>
      <c r="AB91" s="2315"/>
      <c r="AC91" s="2315"/>
      <c r="AD91" s="2315"/>
      <c r="AE91" s="2315"/>
      <c r="AF91" s="2315"/>
      <c r="AG91" s="2315"/>
      <c r="AH91" s="2315"/>
      <c r="AI91" s="2315"/>
      <c r="AJ91" s="2315"/>
      <c r="AK91" s="2315"/>
      <c r="AL91" s="2315"/>
      <c r="AM91" s="2315"/>
      <c r="AN91" s="2315"/>
      <c r="AO91" s="2315"/>
      <c r="AP91" s="2315"/>
      <c r="AQ91" s="2315"/>
    </row>
    <row r="92" spans="1:43">
      <c r="A92" s="2315"/>
      <c r="B92" s="2315"/>
      <c r="C92" s="2315"/>
      <c r="D92" s="2315"/>
      <c r="E92" s="2315"/>
      <c r="F92" s="2315"/>
      <c r="G92" s="2315"/>
      <c r="H92" s="2315"/>
      <c r="I92" s="2315"/>
      <c r="J92" s="2315"/>
      <c r="K92" s="2315"/>
      <c r="L92" s="2315"/>
      <c r="M92" s="2315"/>
      <c r="N92" s="2315"/>
      <c r="O92" s="2315"/>
      <c r="P92" s="2315"/>
      <c r="Q92" s="2315"/>
      <c r="R92" s="2315"/>
      <c r="S92" s="2315"/>
      <c r="T92" s="2315"/>
      <c r="U92" s="2315"/>
      <c r="V92" s="2315"/>
      <c r="W92" s="2315"/>
      <c r="X92" s="2315"/>
      <c r="Y92" s="2315"/>
      <c r="Z92" s="2315"/>
      <c r="AA92" s="2315"/>
      <c r="AB92" s="2315"/>
      <c r="AC92" s="2315"/>
      <c r="AD92" s="2315"/>
      <c r="AE92" s="2315"/>
      <c r="AF92" s="2315"/>
      <c r="AG92" s="2315"/>
      <c r="AH92" s="2315"/>
      <c r="AI92" s="2315"/>
      <c r="AJ92" s="2315"/>
      <c r="AK92" s="2315"/>
      <c r="AL92" s="2315"/>
      <c r="AM92" s="2315"/>
      <c r="AN92" s="2315"/>
      <c r="AO92" s="2315"/>
      <c r="AP92" s="2315"/>
      <c r="AQ92" s="2315"/>
    </row>
    <row r="93" spans="1:43">
      <c r="A93" s="2315"/>
      <c r="B93" s="2315"/>
      <c r="C93" s="2315"/>
      <c r="D93" s="2315"/>
      <c r="E93" s="2315"/>
      <c r="F93" s="2315"/>
      <c r="G93" s="2315"/>
      <c r="H93" s="2315"/>
      <c r="I93" s="2315"/>
      <c r="J93" s="2315"/>
      <c r="K93" s="2315"/>
      <c r="L93" s="2315"/>
      <c r="M93" s="2315"/>
      <c r="N93" s="2315"/>
      <c r="O93" s="2315"/>
      <c r="P93" s="2315"/>
      <c r="Q93" s="2315"/>
      <c r="R93" s="2315"/>
      <c r="S93" s="2315"/>
      <c r="T93" s="2315"/>
      <c r="U93" s="2315"/>
      <c r="V93" s="2315"/>
      <c r="W93" s="2315"/>
      <c r="X93" s="2315"/>
      <c r="Y93" s="2315"/>
      <c r="Z93" s="2315"/>
      <c r="AA93" s="2315"/>
      <c r="AB93" s="2315"/>
      <c r="AC93" s="2315"/>
      <c r="AD93" s="2315"/>
      <c r="AE93" s="2315"/>
      <c r="AF93" s="2315"/>
      <c r="AG93" s="2315"/>
      <c r="AH93" s="2315"/>
      <c r="AI93" s="2315"/>
      <c r="AJ93" s="2315"/>
      <c r="AK93" s="2315"/>
      <c r="AL93" s="2315"/>
      <c r="AM93" s="2315"/>
      <c r="AN93" s="2315"/>
      <c r="AO93" s="2315"/>
      <c r="AP93" s="2315"/>
      <c r="AQ93" s="2315"/>
    </row>
    <row r="94" spans="1:43">
      <c r="A94" s="2315"/>
      <c r="B94" s="2315"/>
      <c r="C94" s="2315"/>
      <c r="D94" s="2315"/>
      <c r="E94" s="2315"/>
      <c r="F94" s="2315"/>
      <c r="G94" s="2315"/>
      <c r="H94" s="2315"/>
      <c r="I94" s="2315"/>
      <c r="J94" s="2315"/>
      <c r="K94" s="2315"/>
      <c r="L94" s="2315"/>
      <c r="M94" s="2315"/>
      <c r="N94" s="2315"/>
      <c r="O94" s="2315"/>
      <c r="P94" s="2315"/>
      <c r="Q94" s="2315"/>
      <c r="R94" s="2315"/>
      <c r="S94" s="2315"/>
      <c r="T94" s="2315"/>
      <c r="U94" s="2315"/>
      <c r="V94" s="2315"/>
      <c r="W94" s="2315"/>
      <c r="X94" s="2315"/>
      <c r="Y94" s="2315"/>
      <c r="Z94" s="2315"/>
      <c r="AA94" s="2315"/>
      <c r="AB94" s="2315"/>
      <c r="AC94" s="2315"/>
      <c r="AD94" s="2315"/>
      <c r="AE94" s="2315"/>
      <c r="AF94" s="2315"/>
      <c r="AG94" s="2315"/>
      <c r="AH94" s="2315"/>
      <c r="AI94" s="2315"/>
      <c r="AJ94" s="2315"/>
      <c r="AK94" s="2315"/>
      <c r="AL94" s="2315"/>
      <c r="AM94" s="2315"/>
      <c r="AN94" s="2315"/>
      <c r="AO94" s="2315"/>
      <c r="AP94" s="2315"/>
      <c r="AQ94" s="2315"/>
    </row>
    <row r="95" spans="1:43">
      <c r="A95" s="2315"/>
      <c r="B95" s="2315"/>
      <c r="C95" s="2315"/>
      <c r="D95" s="2315"/>
      <c r="E95" s="2315"/>
      <c r="F95" s="2315"/>
      <c r="G95" s="2315"/>
      <c r="H95" s="2315"/>
      <c r="I95" s="2315"/>
      <c r="J95" s="2315"/>
      <c r="K95" s="2315"/>
      <c r="L95" s="2315"/>
      <c r="M95" s="2315"/>
      <c r="N95" s="2315"/>
      <c r="O95" s="2315"/>
      <c r="P95" s="2315"/>
      <c r="Q95" s="2315"/>
      <c r="R95" s="2315"/>
      <c r="S95" s="2315"/>
      <c r="T95" s="2315"/>
      <c r="U95" s="2315"/>
      <c r="V95" s="2315"/>
      <c r="W95" s="2315"/>
      <c r="X95" s="2315"/>
      <c r="Y95" s="2315"/>
      <c r="Z95" s="2315"/>
      <c r="AA95" s="2315"/>
      <c r="AB95" s="2315"/>
      <c r="AC95" s="2315"/>
      <c r="AD95" s="2315"/>
      <c r="AE95" s="2315"/>
      <c r="AF95" s="2315"/>
      <c r="AG95" s="2315"/>
      <c r="AH95" s="2315"/>
      <c r="AI95" s="2315"/>
      <c r="AJ95" s="2315"/>
      <c r="AK95" s="2315"/>
      <c r="AL95" s="2315"/>
      <c r="AM95" s="2315"/>
      <c r="AN95" s="2315"/>
      <c r="AO95" s="2315"/>
      <c r="AP95" s="2315"/>
      <c r="AQ95" s="2315"/>
    </row>
    <row r="96" spans="1:43">
      <c r="A96" s="2315"/>
      <c r="B96" s="2315"/>
      <c r="C96" s="2315"/>
      <c r="D96" s="2315"/>
      <c r="E96" s="2315"/>
      <c r="F96" s="2315"/>
      <c r="G96" s="2315"/>
      <c r="H96" s="2315"/>
      <c r="I96" s="2315"/>
      <c r="J96" s="2315"/>
      <c r="K96" s="2315"/>
      <c r="L96" s="2315"/>
      <c r="M96" s="2315"/>
      <c r="N96" s="2315"/>
      <c r="O96" s="2315"/>
      <c r="P96" s="2315"/>
      <c r="Q96" s="2315"/>
      <c r="R96" s="2315"/>
      <c r="S96" s="2315"/>
      <c r="T96" s="2315"/>
      <c r="U96" s="2315"/>
      <c r="V96" s="2315"/>
      <c r="W96" s="2315"/>
      <c r="X96" s="2315"/>
      <c r="Y96" s="2315"/>
      <c r="Z96" s="2315"/>
      <c r="AA96" s="2315"/>
      <c r="AB96" s="2315"/>
      <c r="AC96" s="2315"/>
      <c r="AD96" s="2315"/>
      <c r="AE96" s="2315"/>
      <c r="AF96" s="2315"/>
      <c r="AG96" s="2315"/>
      <c r="AH96" s="2315"/>
      <c r="AI96" s="2315"/>
      <c r="AJ96" s="2315"/>
      <c r="AK96" s="2315"/>
      <c r="AL96" s="2315"/>
      <c r="AM96" s="2315"/>
      <c r="AN96" s="2315"/>
      <c r="AO96" s="2315"/>
      <c r="AP96" s="2315"/>
      <c r="AQ96" s="2315"/>
    </row>
    <row r="97" spans="1:43">
      <c r="A97" s="2315"/>
      <c r="B97" s="2315"/>
      <c r="C97" s="2315"/>
      <c r="D97" s="2315"/>
      <c r="E97" s="2315"/>
      <c r="F97" s="2315"/>
      <c r="G97" s="2315"/>
      <c r="H97" s="2315"/>
      <c r="I97" s="2315"/>
      <c r="J97" s="2315"/>
      <c r="K97" s="2315"/>
      <c r="L97" s="2315"/>
      <c r="M97" s="2315"/>
      <c r="N97" s="2315"/>
      <c r="O97" s="2315"/>
      <c r="P97" s="2315"/>
      <c r="Q97" s="2315"/>
      <c r="R97" s="2315"/>
      <c r="S97" s="2315"/>
      <c r="T97" s="2315"/>
      <c r="U97" s="2315"/>
      <c r="V97" s="2315"/>
      <c r="W97" s="2315"/>
      <c r="X97" s="2315"/>
      <c r="Y97" s="2315"/>
      <c r="Z97" s="2315"/>
      <c r="AA97" s="2315"/>
      <c r="AB97" s="2315"/>
      <c r="AC97" s="2315"/>
      <c r="AD97" s="2315"/>
      <c r="AE97" s="2315"/>
      <c r="AF97" s="2315"/>
      <c r="AG97" s="2315"/>
      <c r="AH97" s="2315"/>
      <c r="AI97" s="2315"/>
      <c r="AJ97" s="2315"/>
      <c r="AK97" s="2315"/>
      <c r="AL97" s="2315"/>
      <c r="AM97" s="2315"/>
      <c r="AN97" s="2315"/>
      <c r="AO97" s="2315"/>
      <c r="AP97" s="2315"/>
      <c r="AQ97" s="2315"/>
    </row>
    <row r="98" spans="1:43">
      <c r="A98" s="2315"/>
      <c r="B98" s="2315"/>
      <c r="C98" s="2315"/>
      <c r="D98" s="2315"/>
      <c r="E98" s="2315"/>
      <c r="F98" s="2315"/>
      <c r="G98" s="2315"/>
      <c r="H98" s="2315"/>
      <c r="I98" s="2315"/>
      <c r="J98" s="2315"/>
      <c r="K98" s="2315"/>
      <c r="L98" s="2315"/>
      <c r="M98" s="2315"/>
      <c r="N98" s="2315"/>
      <c r="O98" s="2315"/>
      <c r="P98" s="2315"/>
      <c r="Q98" s="2315"/>
      <c r="R98" s="2315"/>
      <c r="S98" s="2315"/>
      <c r="T98" s="2315"/>
      <c r="U98" s="2315"/>
      <c r="V98" s="2315"/>
      <c r="W98" s="2315"/>
      <c r="X98" s="2315"/>
      <c r="Y98" s="2315"/>
      <c r="Z98" s="2315"/>
      <c r="AA98" s="2315"/>
      <c r="AB98" s="2315"/>
      <c r="AC98" s="2315"/>
      <c r="AD98" s="2315"/>
      <c r="AE98" s="2315"/>
      <c r="AF98" s="2315"/>
      <c r="AG98" s="2315"/>
      <c r="AH98" s="2315"/>
      <c r="AI98" s="2315"/>
      <c r="AJ98" s="2315"/>
      <c r="AK98" s="2315"/>
      <c r="AL98" s="2315"/>
      <c r="AM98" s="2315"/>
      <c r="AN98" s="2315"/>
      <c r="AO98" s="2315"/>
      <c r="AP98" s="2315"/>
      <c r="AQ98" s="2315"/>
    </row>
    <row r="99" spans="1:43">
      <c r="A99" s="2315"/>
      <c r="B99" s="2315"/>
      <c r="C99" s="2315"/>
      <c r="D99" s="2315"/>
      <c r="E99" s="2315"/>
      <c r="F99" s="2315"/>
      <c r="G99" s="2315"/>
      <c r="H99" s="2315"/>
      <c r="I99" s="2315"/>
      <c r="J99" s="2315"/>
      <c r="K99" s="2315"/>
      <c r="L99" s="2315"/>
      <c r="M99" s="2315"/>
      <c r="N99" s="2315"/>
      <c r="O99" s="2315"/>
      <c r="P99" s="2315"/>
      <c r="Q99" s="2315"/>
      <c r="R99" s="2315"/>
      <c r="S99" s="2315"/>
      <c r="T99" s="2315"/>
      <c r="U99" s="2315"/>
      <c r="V99" s="2315"/>
      <c r="W99" s="2315"/>
      <c r="X99" s="2315"/>
      <c r="Y99" s="2315"/>
      <c r="Z99" s="2315"/>
      <c r="AA99" s="2315"/>
      <c r="AB99" s="2315"/>
      <c r="AC99" s="2315"/>
      <c r="AD99" s="2315"/>
      <c r="AE99" s="2315"/>
      <c r="AF99" s="2315"/>
      <c r="AG99" s="2315"/>
      <c r="AH99" s="2315"/>
      <c r="AI99" s="2315"/>
      <c r="AJ99" s="2315"/>
      <c r="AK99" s="2315"/>
      <c r="AL99" s="2315"/>
      <c r="AM99" s="2315"/>
      <c r="AN99" s="2315"/>
      <c r="AO99" s="2315"/>
      <c r="AP99" s="2315"/>
      <c r="AQ99" s="2315"/>
    </row>
    <row r="100" spans="1:43">
      <c r="A100" s="2315"/>
      <c r="B100" s="2315"/>
      <c r="C100" s="2315"/>
      <c r="D100" s="2315"/>
      <c r="E100" s="2315"/>
      <c r="F100" s="2315"/>
      <c r="G100" s="2315"/>
      <c r="H100" s="2315"/>
      <c r="I100" s="2315"/>
      <c r="J100" s="2315"/>
      <c r="K100" s="2315"/>
      <c r="L100" s="2315"/>
      <c r="M100" s="2315"/>
      <c r="N100" s="2315"/>
      <c r="O100" s="2315"/>
      <c r="P100" s="2315"/>
      <c r="Q100" s="2315"/>
      <c r="R100" s="2315"/>
      <c r="S100" s="2315"/>
      <c r="T100" s="2315"/>
      <c r="U100" s="2315"/>
      <c r="V100" s="2315"/>
      <c r="W100" s="2315"/>
      <c r="X100" s="2315"/>
      <c r="Y100" s="2315"/>
      <c r="Z100" s="2315"/>
      <c r="AA100" s="2315"/>
      <c r="AB100" s="2315"/>
      <c r="AC100" s="2315"/>
      <c r="AD100" s="2315"/>
      <c r="AE100" s="2315"/>
      <c r="AF100" s="2315"/>
      <c r="AG100" s="2315"/>
      <c r="AH100" s="2315"/>
      <c r="AI100" s="2315"/>
      <c r="AJ100" s="2315"/>
      <c r="AK100" s="2315"/>
      <c r="AL100" s="2315"/>
      <c r="AM100" s="2315"/>
      <c r="AN100" s="2315"/>
      <c r="AO100" s="2315"/>
      <c r="AP100" s="2315"/>
      <c r="AQ100" s="2315"/>
    </row>
    <row r="101" spans="1:43">
      <c r="A101" s="2315"/>
      <c r="B101" s="2315"/>
      <c r="C101" s="2315"/>
      <c r="D101" s="2315"/>
      <c r="E101" s="2315"/>
      <c r="F101" s="2315"/>
      <c r="G101" s="2315"/>
      <c r="H101" s="2315"/>
      <c r="I101" s="2315"/>
      <c r="J101" s="2315"/>
      <c r="K101" s="2315"/>
      <c r="L101" s="2315"/>
      <c r="M101" s="2315"/>
      <c r="N101" s="2315"/>
      <c r="O101" s="2315"/>
      <c r="P101" s="2315"/>
      <c r="Q101" s="2315"/>
      <c r="R101" s="2315"/>
      <c r="S101" s="2315"/>
      <c r="T101" s="2315"/>
      <c r="U101" s="2315"/>
      <c r="V101" s="2315"/>
      <c r="W101" s="2315"/>
      <c r="X101" s="2315"/>
      <c r="Y101" s="2315"/>
      <c r="Z101" s="2315"/>
      <c r="AA101" s="2315"/>
      <c r="AB101" s="2315"/>
      <c r="AC101" s="2315"/>
      <c r="AD101" s="2315"/>
      <c r="AE101" s="2315"/>
      <c r="AF101" s="2315"/>
      <c r="AG101" s="2315"/>
      <c r="AH101" s="2315"/>
      <c r="AI101" s="2315"/>
      <c r="AJ101" s="2315"/>
      <c r="AK101" s="2315"/>
      <c r="AL101" s="2315"/>
      <c r="AM101" s="2315"/>
      <c r="AN101" s="2315"/>
      <c r="AO101" s="2315"/>
      <c r="AP101" s="2315"/>
      <c r="AQ101" s="2315"/>
    </row>
    <row r="102" spans="1:43">
      <c r="A102" s="2315"/>
      <c r="B102" s="2315"/>
      <c r="C102" s="2315"/>
      <c r="D102" s="2315"/>
      <c r="E102" s="2315"/>
      <c r="F102" s="2315"/>
      <c r="G102" s="2315"/>
      <c r="H102" s="2315"/>
      <c r="I102" s="2315"/>
      <c r="J102" s="2315"/>
      <c r="K102" s="2315"/>
      <c r="L102" s="2315"/>
      <c r="M102" s="2315"/>
      <c r="N102" s="2315"/>
      <c r="O102" s="2315"/>
      <c r="P102" s="2315"/>
      <c r="Q102" s="2315"/>
      <c r="R102" s="2315"/>
      <c r="S102" s="2315"/>
      <c r="T102" s="2315"/>
      <c r="U102" s="2315"/>
      <c r="V102" s="2315"/>
      <c r="W102" s="2315"/>
      <c r="X102" s="2315"/>
      <c r="Y102" s="2315"/>
      <c r="Z102" s="2315"/>
      <c r="AA102" s="2315"/>
      <c r="AB102" s="2315"/>
      <c r="AC102" s="2315"/>
      <c r="AD102" s="2315"/>
      <c r="AE102" s="2315"/>
      <c r="AF102" s="2315"/>
      <c r="AG102" s="2315"/>
      <c r="AH102" s="2315"/>
      <c r="AI102" s="2315"/>
      <c r="AJ102" s="2315"/>
      <c r="AK102" s="2315"/>
      <c r="AL102" s="2315"/>
      <c r="AM102" s="2315"/>
      <c r="AN102" s="2315"/>
      <c r="AO102" s="2315"/>
      <c r="AP102" s="2315"/>
      <c r="AQ102" s="2315"/>
    </row>
    <row r="103" spans="1:43">
      <c r="A103" s="2315"/>
      <c r="B103" s="2315"/>
      <c r="C103" s="2315"/>
      <c r="D103" s="2315"/>
      <c r="E103" s="2315"/>
      <c r="F103" s="2315"/>
      <c r="G103" s="2315"/>
      <c r="H103" s="2315"/>
      <c r="I103" s="2315"/>
      <c r="J103" s="2315"/>
      <c r="K103" s="2315"/>
      <c r="L103" s="2315"/>
      <c r="M103" s="2315"/>
      <c r="N103" s="2315"/>
      <c r="O103" s="2315"/>
      <c r="P103" s="2315"/>
      <c r="Q103" s="2315"/>
      <c r="R103" s="2315"/>
      <c r="S103" s="2315"/>
      <c r="T103" s="2315"/>
      <c r="U103" s="2315"/>
      <c r="V103" s="2315"/>
      <c r="W103" s="2315"/>
      <c r="X103" s="2315"/>
      <c r="Y103" s="2315"/>
      <c r="Z103" s="2315"/>
      <c r="AA103" s="2315"/>
      <c r="AB103" s="2315"/>
      <c r="AC103" s="2315"/>
      <c r="AD103" s="2315"/>
      <c r="AE103" s="2315"/>
      <c r="AF103" s="2315"/>
      <c r="AG103" s="2315"/>
      <c r="AH103" s="2315"/>
      <c r="AI103" s="2315"/>
      <c r="AJ103" s="2315"/>
      <c r="AK103" s="2315"/>
      <c r="AL103" s="2315"/>
      <c r="AM103" s="2315"/>
      <c r="AN103" s="2315"/>
      <c r="AO103" s="2315"/>
      <c r="AP103" s="2315"/>
      <c r="AQ103" s="2315"/>
    </row>
    <row r="104" spans="1:43">
      <c r="A104" s="2315"/>
      <c r="B104" s="2315"/>
      <c r="C104" s="2315"/>
      <c r="D104" s="2315"/>
      <c r="E104" s="2315"/>
      <c r="F104" s="2315"/>
      <c r="G104" s="2315"/>
      <c r="H104" s="2315"/>
      <c r="I104" s="2315"/>
      <c r="J104" s="2315"/>
      <c r="K104" s="2315"/>
      <c r="L104" s="2315"/>
      <c r="M104" s="2315"/>
      <c r="N104" s="2315"/>
      <c r="O104" s="2315"/>
      <c r="P104" s="2315"/>
      <c r="Q104" s="2315"/>
      <c r="R104" s="2315"/>
      <c r="S104" s="2315"/>
      <c r="T104" s="2315"/>
      <c r="U104" s="2315"/>
      <c r="V104" s="2315"/>
      <c r="W104" s="2315"/>
      <c r="X104" s="2315"/>
      <c r="Y104" s="2315"/>
      <c r="Z104" s="2315"/>
      <c r="AA104" s="2315"/>
      <c r="AB104" s="2315"/>
      <c r="AC104" s="2315"/>
      <c r="AD104" s="2315"/>
      <c r="AE104" s="2315"/>
      <c r="AF104" s="2315"/>
      <c r="AG104" s="2315"/>
      <c r="AH104" s="2315"/>
      <c r="AI104" s="2315"/>
      <c r="AJ104" s="2315"/>
      <c r="AK104" s="2315"/>
      <c r="AL104" s="2315"/>
      <c r="AM104" s="2315"/>
      <c r="AN104" s="2315"/>
      <c r="AO104" s="2315"/>
      <c r="AP104" s="2315"/>
      <c r="AQ104" s="2315"/>
    </row>
    <row r="105" spans="1:43">
      <c r="A105" s="2315"/>
      <c r="B105" s="2315"/>
      <c r="C105" s="2315"/>
      <c r="D105" s="2315"/>
      <c r="E105" s="2315"/>
      <c r="F105" s="2315"/>
      <c r="G105" s="2315"/>
      <c r="H105" s="2315"/>
      <c r="I105" s="2315"/>
      <c r="J105" s="2315"/>
      <c r="K105" s="2315"/>
      <c r="L105" s="2315"/>
      <c r="M105" s="2315"/>
      <c r="N105" s="2315"/>
      <c r="O105" s="2315"/>
      <c r="P105" s="2315"/>
      <c r="Q105" s="2315"/>
      <c r="R105" s="2315"/>
      <c r="S105" s="2315"/>
      <c r="T105" s="2315"/>
      <c r="U105" s="2315"/>
      <c r="V105" s="2315"/>
      <c r="W105" s="2315"/>
      <c r="X105" s="2315"/>
      <c r="Y105" s="2315"/>
      <c r="Z105" s="2315"/>
      <c r="AA105" s="2315"/>
      <c r="AB105" s="2315"/>
      <c r="AC105" s="2315"/>
      <c r="AD105" s="2315"/>
      <c r="AE105" s="2315"/>
      <c r="AF105" s="2315"/>
      <c r="AG105" s="2315"/>
      <c r="AH105" s="2315"/>
      <c r="AI105" s="2315"/>
      <c r="AJ105" s="2315"/>
      <c r="AK105" s="2315"/>
      <c r="AL105" s="2315"/>
      <c r="AM105" s="2315"/>
      <c r="AN105" s="2315"/>
      <c r="AO105" s="2315"/>
      <c r="AP105" s="2315"/>
      <c r="AQ105" s="2315"/>
    </row>
    <row r="106" spans="1:43">
      <c r="A106" s="2315"/>
      <c r="B106" s="2315"/>
      <c r="C106" s="2315"/>
      <c r="D106" s="2315"/>
      <c r="E106" s="2315"/>
      <c r="F106" s="2315"/>
      <c r="G106" s="2315"/>
      <c r="H106" s="2315"/>
      <c r="I106" s="2315"/>
      <c r="J106" s="2315"/>
      <c r="K106" s="2315"/>
      <c r="L106" s="2315"/>
      <c r="M106" s="2315"/>
      <c r="N106" s="2315"/>
      <c r="O106" s="2315"/>
      <c r="P106" s="2315"/>
      <c r="Q106" s="2315"/>
      <c r="R106" s="2315"/>
      <c r="S106" s="2315"/>
      <c r="T106" s="2315"/>
      <c r="U106" s="2315"/>
      <c r="V106" s="2315"/>
      <c r="W106" s="2315"/>
      <c r="X106" s="2315"/>
      <c r="Y106" s="2315"/>
      <c r="Z106" s="2315"/>
      <c r="AA106" s="2315"/>
      <c r="AB106" s="2315"/>
      <c r="AC106" s="2315"/>
      <c r="AD106" s="2315"/>
      <c r="AE106" s="2315"/>
      <c r="AF106" s="2315"/>
      <c r="AG106" s="2315"/>
      <c r="AH106" s="2315"/>
      <c r="AI106" s="2315"/>
      <c r="AJ106" s="2315"/>
      <c r="AK106" s="2315"/>
      <c r="AL106" s="2315"/>
      <c r="AM106" s="2315"/>
      <c r="AN106" s="2315"/>
      <c r="AO106" s="2315"/>
      <c r="AP106" s="2315"/>
      <c r="AQ106" s="2315"/>
    </row>
    <row r="107" spans="1:43">
      <c r="A107" s="2315"/>
      <c r="B107" s="2315"/>
      <c r="C107" s="2315"/>
      <c r="D107" s="2315"/>
      <c r="E107" s="2315"/>
      <c r="F107" s="2315"/>
      <c r="G107" s="2315"/>
      <c r="H107" s="2315"/>
      <c r="I107" s="2315"/>
      <c r="J107" s="2315"/>
      <c r="K107" s="2315"/>
      <c r="L107" s="2315"/>
      <c r="M107" s="2315"/>
      <c r="N107" s="2315"/>
      <c r="O107" s="2315"/>
      <c r="P107" s="2315"/>
      <c r="Q107" s="2315"/>
      <c r="R107" s="2315"/>
      <c r="S107" s="2315"/>
      <c r="T107" s="2315"/>
      <c r="U107" s="2315"/>
      <c r="V107" s="2315"/>
      <c r="W107" s="2315"/>
      <c r="X107" s="2315"/>
      <c r="Y107" s="2315"/>
      <c r="Z107" s="2315"/>
      <c r="AA107" s="2315"/>
      <c r="AB107" s="2315"/>
      <c r="AC107" s="2315"/>
      <c r="AD107" s="2315"/>
      <c r="AE107" s="2315"/>
      <c r="AF107" s="2315"/>
      <c r="AG107" s="2315"/>
      <c r="AH107" s="2315"/>
      <c r="AI107" s="2315"/>
      <c r="AJ107" s="2315"/>
      <c r="AK107" s="2315"/>
      <c r="AL107" s="2315"/>
      <c r="AM107" s="2315"/>
      <c r="AN107" s="2315"/>
      <c r="AO107" s="2315"/>
      <c r="AP107" s="2315"/>
      <c r="AQ107" s="2315"/>
    </row>
    <row r="108" spans="1:43">
      <c r="A108" s="2315"/>
      <c r="B108" s="2315"/>
      <c r="C108" s="2315"/>
      <c r="D108" s="2315"/>
      <c r="E108" s="2315"/>
      <c r="F108" s="2315"/>
      <c r="G108" s="2315"/>
      <c r="H108" s="2315"/>
      <c r="I108" s="2315"/>
      <c r="J108" s="2315"/>
      <c r="K108" s="2315"/>
      <c r="L108" s="2315"/>
      <c r="M108" s="2315"/>
      <c r="N108" s="2315"/>
      <c r="O108" s="2315"/>
      <c r="P108" s="2315"/>
      <c r="Q108" s="2315"/>
      <c r="R108" s="2315"/>
      <c r="S108" s="2315"/>
      <c r="T108" s="2315"/>
      <c r="U108" s="2315"/>
      <c r="V108" s="2315"/>
      <c r="W108" s="2315"/>
      <c r="X108" s="2315"/>
      <c r="Y108" s="2315"/>
      <c r="Z108" s="2315"/>
      <c r="AA108" s="2315"/>
      <c r="AB108" s="2315"/>
      <c r="AC108" s="2315"/>
      <c r="AD108" s="2315"/>
      <c r="AE108" s="2315"/>
      <c r="AF108" s="2315"/>
      <c r="AG108" s="2315"/>
      <c r="AH108" s="2315"/>
      <c r="AI108" s="2315"/>
      <c r="AJ108" s="2315"/>
      <c r="AK108" s="2315"/>
      <c r="AL108" s="2315"/>
      <c r="AM108" s="2315"/>
      <c r="AN108" s="2315"/>
      <c r="AO108" s="2315"/>
      <c r="AP108" s="2315"/>
      <c r="AQ108" s="2315"/>
    </row>
    <row r="109" spans="1:43">
      <c r="A109" s="2315"/>
      <c r="B109" s="2315"/>
      <c r="C109" s="2315"/>
      <c r="D109" s="2315"/>
      <c r="E109" s="2315"/>
      <c r="F109" s="2315"/>
      <c r="G109" s="2315"/>
      <c r="H109" s="2315"/>
      <c r="I109" s="2315"/>
      <c r="J109" s="2315"/>
      <c r="K109" s="2315"/>
      <c r="L109" s="2315"/>
      <c r="M109" s="2315"/>
      <c r="N109" s="2315"/>
      <c r="O109" s="2315"/>
      <c r="P109" s="2315"/>
      <c r="Q109" s="2315"/>
      <c r="R109" s="2315"/>
      <c r="S109" s="2315"/>
      <c r="T109" s="2315"/>
      <c r="U109" s="2315"/>
      <c r="V109" s="2315"/>
      <c r="W109" s="2315"/>
      <c r="X109" s="2315"/>
      <c r="Y109" s="2315"/>
      <c r="Z109" s="2315"/>
      <c r="AA109" s="2315"/>
      <c r="AB109" s="2315"/>
      <c r="AC109" s="2315"/>
      <c r="AD109" s="2315"/>
      <c r="AE109" s="2315"/>
      <c r="AF109" s="2315"/>
      <c r="AG109" s="2315"/>
      <c r="AH109" s="2315"/>
      <c r="AI109" s="2315"/>
      <c r="AJ109" s="2315"/>
      <c r="AK109" s="2315"/>
      <c r="AL109" s="2315"/>
      <c r="AM109" s="2315"/>
      <c r="AN109" s="2315"/>
      <c r="AO109" s="2315"/>
      <c r="AP109" s="2315"/>
      <c r="AQ109" s="2315"/>
    </row>
    <row r="110" spans="1:43">
      <c r="A110" s="2315"/>
      <c r="B110" s="2315"/>
      <c r="C110" s="2315"/>
      <c r="D110" s="2315"/>
      <c r="E110" s="2315"/>
      <c r="F110" s="2315"/>
      <c r="G110" s="2315"/>
      <c r="H110" s="2315"/>
      <c r="I110" s="2315"/>
      <c r="J110" s="2315"/>
      <c r="K110" s="2315"/>
      <c r="L110" s="2315"/>
      <c r="M110" s="2315"/>
      <c r="N110" s="2315"/>
      <c r="O110" s="2315"/>
      <c r="P110" s="2315"/>
      <c r="Q110" s="2315"/>
      <c r="R110" s="2315"/>
      <c r="S110" s="2315"/>
      <c r="T110" s="2315"/>
      <c r="U110" s="2315"/>
      <c r="V110" s="2315"/>
      <c r="W110" s="2315"/>
      <c r="X110" s="2315"/>
      <c r="Y110" s="2315"/>
      <c r="Z110" s="2315"/>
      <c r="AA110" s="2315"/>
      <c r="AB110" s="2315"/>
      <c r="AC110" s="2315"/>
      <c r="AD110" s="2315"/>
      <c r="AE110" s="2315"/>
      <c r="AF110" s="2315"/>
      <c r="AG110" s="2315"/>
      <c r="AH110" s="2315"/>
      <c r="AI110" s="2315"/>
      <c r="AJ110" s="2315"/>
      <c r="AK110" s="2315"/>
      <c r="AL110" s="2315"/>
      <c r="AM110" s="2315"/>
      <c r="AN110" s="2315"/>
      <c r="AO110" s="2315"/>
      <c r="AP110" s="2315"/>
      <c r="AQ110" s="2315"/>
    </row>
    <row r="111" spans="1:43">
      <c r="A111" s="2315"/>
      <c r="B111" s="2315"/>
      <c r="C111" s="2315"/>
      <c r="D111" s="2315"/>
      <c r="E111" s="2315"/>
      <c r="F111" s="2315"/>
      <c r="G111" s="2315"/>
      <c r="H111" s="2315"/>
      <c r="I111" s="2315"/>
      <c r="J111" s="2315"/>
      <c r="K111" s="2315"/>
      <c r="L111" s="2315"/>
      <c r="M111" s="2315"/>
      <c r="N111" s="2315"/>
      <c r="O111" s="2315"/>
      <c r="P111" s="2315"/>
      <c r="Q111" s="2315"/>
      <c r="R111" s="2315"/>
      <c r="S111" s="2315"/>
      <c r="T111" s="2315"/>
      <c r="U111" s="2315"/>
      <c r="V111" s="2315"/>
      <c r="W111" s="2315"/>
      <c r="X111" s="2315"/>
      <c r="Y111" s="2315"/>
      <c r="Z111" s="2315"/>
      <c r="AA111" s="2315"/>
      <c r="AB111" s="2315"/>
      <c r="AC111" s="2315"/>
      <c r="AD111" s="2315"/>
      <c r="AE111" s="2315"/>
      <c r="AF111" s="2315"/>
      <c r="AG111" s="2315"/>
      <c r="AH111" s="2315"/>
      <c r="AI111" s="2315"/>
      <c r="AJ111" s="2315"/>
      <c r="AK111" s="2315"/>
      <c r="AL111" s="2315"/>
      <c r="AM111" s="2315"/>
      <c r="AN111" s="2315"/>
      <c r="AO111" s="2315"/>
      <c r="AP111" s="2315"/>
      <c r="AQ111" s="2315"/>
    </row>
    <row r="112" spans="1:43">
      <c r="A112" s="2315"/>
      <c r="B112" s="2315"/>
      <c r="C112" s="2315"/>
      <c r="D112" s="2315"/>
      <c r="E112" s="2315"/>
      <c r="F112" s="2315"/>
      <c r="G112" s="2315"/>
      <c r="H112" s="2315"/>
      <c r="I112" s="2315"/>
      <c r="J112" s="2315"/>
      <c r="K112" s="2315"/>
      <c r="L112" s="2315"/>
      <c r="M112" s="2315"/>
      <c r="N112" s="2315"/>
      <c r="O112" s="2315"/>
      <c r="P112" s="2315"/>
      <c r="Q112" s="2315"/>
      <c r="R112" s="2315"/>
      <c r="S112" s="2315"/>
      <c r="T112" s="2315"/>
      <c r="U112" s="2315"/>
      <c r="V112" s="2315"/>
      <c r="W112" s="2315"/>
      <c r="X112" s="2315"/>
      <c r="Y112" s="2315"/>
      <c r="Z112" s="2315"/>
      <c r="AA112" s="2315"/>
      <c r="AB112" s="2315"/>
      <c r="AC112" s="2315"/>
      <c r="AD112" s="2315"/>
      <c r="AE112" s="2315"/>
      <c r="AF112" s="2315"/>
      <c r="AG112" s="2315"/>
      <c r="AH112" s="2315"/>
      <c r="AI112" s="2315"/>
      <c r="AJ112" s="2315"/>
      <c r="AK112" s="2315"/>
      <c r="AL112" s="2315"/>
      <c r="AM112" s="2315"/>
      <c r="AN112" s="2315"/>
      <c r="AO112" s="2315"/>
      <c r="AP112" s="2315"/>
      <c r="AQ112" s="2315"/>
    </row>
    <row r="113" spans="1:43">
      <c r="A113" s="2315"/>
      <c r="B113" s="2315"/>
      <c r="C113" s="2315"/>
      <c r="D113" s="2315"/>
      <c r="E113" s="2315"/>
      <c r="F113" s="2315"/>
      <c r="G113" s="2315"/>
      <c r="H113" s="2315"/>
      <c r="I113" s="2315"/>
      <c r="J113" s="2315"/>
      <c r="K113" s="2315"/>
      <c r="L113" s="2315"/>
      <c r="M113" s="2315"/>
      <c r="N113" s="2315"/>
      <c r="O113" s="2315"/>
      <c r="P113" s="2315"/>
      <c r="Q113" s="2315"/>
      <c r="R113" s="2315"/>
      <c r="S113" s="2315"/>
      <c r="T113" s="2315"/>
      <c r="U113" s="2315"/>
      <c r="V113" s="2315"/>
      <c r="W113" s="2315"/>
      <c r="X113" s="2315"/>
      <c r="Y113" s="2315"/>
      <c r="Z113" s="2315"/>
      <c r="AA113" s="2315"/>
      <c r="AB113" s="2315"/>
      <c r="AC113" s="2315"/>
      <c r="AD113" s="2315"/>
      <c r="AE113" s="2315"/>
      <c r="AF113" s="2315"/>
      <c r="AG113" s="2315"/>
      <c r="AH113" s="2315"/>
      <c r="AI113" s="2315"/>
      <c r="AJ113" s="2315"/>
      <c r="AK113" s="2315"/>
      <c r="AL113" s="2315"/>
      <c r="AM113" s="2315"/>
      <c r="AN113" s="2315"/>
      <c r="AO113" s="2315"/>
      <c r="AP113" s="2315"/>
      <c r="AQ113" s="2315"/>
    </row>
    <row r="114" spans="1:43">
      <c r="A114" s="2315"/>
      <c r="B114" s="2315"/>
      <c r="C114" s="2315"/>
      <c r="D114" s="2315"/>
      <c r="E114" s="2315"/>
      <c r="F114" s="2315"/>
      <c r="G114" s="2315"/>
      <c r="H114" s="2315"/>
      <c r="I114" s="2315"/>
      <c r="J114" s="2315"/>
      <c r="K114" s="2315"/>
      <c r="L114" s="2315"/>
      <c r="M114" s="2315"/>
      <c r="N114" s="2315"/>
      <c r="O114" s="2315"/>
      <c r="P114" s="2315"/>
      <c r="Q114" s="2315"/>
      <c r="R114" s="2315"/>
      <c r="S114" s="2315"/>
      <c r="T114" s="2315"/>
      <c r="U114" s="2315"/>
      <c r="V114" s="2315"/>
      <c r="W114" s="2315"/>
      <c r="X114" s="2315"/>
      <c r="Y114" s="2315"/>
      <c r="Z114" s="2315"/>
      <c r="AA114" s="2315"/>
      <c r="AB114" s="2315"/>
      <c r="AC114" s="2315"/>
      <c r="AD114" s="2315"/>
      <c r="AE114" s="2315"/>
      <c r="AF114" s="2315"/>
      <c r="AG114" s="2315"/>
      <c r="AH114" s="2315"/>
      <c r="AI114" s="2315"/>
      <c r="AJ114" s="2315"/>
      <c r="AK114" s="2315"/>
      <c r="AL114" s="2315"/>
      <c r="AM114" s="2315"/>
      <c r="AN114" s="2315"/>
      <c r="AO114" s="2315"/>
      <c r="AP114" s="2315"/>
      <c r="AQ114" s="2315"/>
    </row>
    <row r="115" spans="1:43">
      <c r="A115" s="2315"/>
      <c r="B115" s="2315"/>
      <c r="C115" s="2315"/>
      <c r="D115" s="2315"/>
      <c r="E115" s="2315"/>
      <c r="F115" s="2315"/>
      <c r="G115" s="2315"/>
      <c r="H115" s="2315"/>
      <c r="I115" s="2315"/>
      <c r="J115" s="2315"/>
      <c r="K115" s="2315"/>
      <c r="L115" s="2315"/>
      <c r="M115" s="2315"/>
      <c r="N115" s="2315"/>
      <c r="O115" s="2315"/>
      <c r="P115" s="2315"/>
      <c r="Q115" s="2315"/>
      <c r="R115" s="2315"/>
      <c r="S115" s="2315"/>
      <c r="T115" s="2315"/>
      <c r="U115" s="2315"/>
      <c r="V115" s="2315"/>
      <c r="W115" s="2315"/>
      <c r="X115" s="2315"/>
      <c r="Y115" s="2315"/>
      <c r="Z115" s="2315"/>
      <c r="AA115" s="2315"/>
      <c r="AB115" s="2315"/>
      <c r="AC115" s="2315"/>
      <c r="AD115" s="2315"/>
      <c r="AE115" s="2315"/>
      <c r="AF115" s="2315"/>
      <c r="AG115" s="2315"/>
      <c r="AH115" s="2315"/>
      <c r="AI115" s="2315"/>
      <c r="AJ115" s="2315"/>
      <c r="AK115" s="2315"/>
      <c r="AL115" s="2315"/>
      <c r="AM115" s="2315"/>
      <c r="AN115" s="2315"/>
      <c r="AO115" s="2315"/>
      <c r="AP115" s="2315"/>
      <c r="AQ115" s="2315"/>
    </row>
    <row r="116" spans="1:43">
      <c r="A116" s="2315"/>
      <c r="B116" s="2315"/>
      <c r="C116" s="2315"/>
      <c r="D116" s="2315"/>
      <c r="E116" s="2315"/>
      <c r="F116" s="2315"/>
      <c r="G116" s="2315"/>
      <c r="H116" s="2315"/>
      <c r="I116" s="2315"/>
      <c r="J116" s="2315"/>
      <c r="K116" s="2315"/>
      <c r="L116" s="2315"/>
      <c r="M116" s="2315"/>
      <c r="N116" s="2315"/>
      <c r="O116" s="2315"/>
      <c r="P116" s="2315"/>
      <c r="Q116" s="2315"/>
      <c r="R116" s="2315"/>
      <c r="S116" s="2315"/>
      <c r="T116" s="2315"/>
      <c r="U116" s="2315"/>
      <c r="V116" s="2315"/>
      <c r="W116" s="2315"/>
      <c r="X116" s="2315"/>
      <c r="Y116" s="2315"/>
      <c r="Z116" s="2315"/>
      <c r="AA116" s="2315"/>
      <c r="AB116" s="2315"/>
      <c r="AC116" s="2315"/>
      <c r="AD116" s="2315"/>
      <c r="AE116" s="2315"/>
      <c r="AF116" s="2315"/>
      <c r="AG116" s="2315"/>
      <c r="AH116" s="2315"/>
      <c r="AI116" s="2315"/>
      <c r="AJ116" s="2315"/>
      <c r="AK116" s="2315"/>
      <c r="AL116" s="2315"/>
      <c r="AM116" s="2315"/>
      <c r="AN116" s="2315"/>
      <c r="AO116" s="2315"/>
      <c r="AP116" s="2315"/>
      <c r="AQ116" s="2315"/>
    </row>
    <row r="117" spans="1:43">
      <c r="A117" s="2315"/>
      <c r="B117" s="2315"/>
      <c r="C117" s="2315"/>
      <c r="D117" s="2315"/>
      <c r="E117" s="2315"/>
      <c r="F117" s="2315"/>
      <c r="G117" s="2315"/>
      <c r="H117" s="2315"/>
      <c r="I117" s="2315"/>
      <c r="J117" s="2315"/>
      <c r="K117" s="2315"/>
      <c r="L117" s="2315"/>
      <c r="M117" s="2315"/>
      <c r="N117" s="2315"/>
      <c r="O117" s="2315"/>
      <c r="P117" s="2315"/>
      <c r="Q117" s="2315"/>
      <c r="R117" s="2315"/>
      <c r="S117" s="2315"/>
      <c r="T117" s="2315"/>
      <c r="U117" s="2315"/>
      <c r="V117" s="2315"/>
      <c r="W117" s="2315"/>
      <c r="X117" s="2315"/>
      <c r="Y117" s="2315"/>
      <c r="Z117" s="2315"/>
      <c r="AA117" s="2315"/>
      <c r="AB117" s="2315"/>
      <c r="AC117" s="2315"/>
      <c r="AD117" s="2315"/>
      <c r="AE117" s="2315"/>
      <c r="AF117" s="2315"/>
      <c r="AG117" s="2315"/>
      <c r="AH117" s="2315"/>
      <c r="AI117" s="2315"/>
      <c r="AJ117" s="2315"/>
      <c r="AK117" s="2315"/>
      <c r="AL117" s="2315"/>
      <c r="AM117" s="2315"/>
      <c r="AN117" s="2315"/>
      <c r="AO117" s="2315"/>
      <c r="AP117" s="2315"/>
      <c r="AQ117" s="2315"/>
    </row>
    <row r="118" spans="1:43">
      <c r="A118" s="2315"/>
      <c r="B118" s="2315"/>
      <c r="C118" s="2315"/>
      <c r="D118" s="2315"/>
      <c r="E118" s="2315"/>
      <c r="F118" s="2315"/>
      <c r="G118" s="2315"/>
      <c r="H118" s="2315"/>
      <c r="I118" s="2315"/>
      <c r="J118" s="2315"/>
      <c r="K118" s="2315"/>
      <c r="L118" s="2315"/>
      <c r="M118" s="2315"/>
      <c r="N118" s="2315"/>
      <c r="O118" s="2315"/>
      <c r="P118" s="2315"/>
      <c r="Q118" s="2315"/>
      <c r="R118" s="2315"/>
      <c r="S118" s="2315"/>
      <c r="T118" s="2315"/>
      <c r="U118" s="2315"/>
      <c r="V118" s="2315"/>
      <c r="W118" s="2315"/>
      <c r="X118" s="2315"/>
      <c r="Y118" s="2315"/>
      <c r="Z118" s="2315"/>
      <c r="AA118" s="2315"/>
      <c r="AB118" s="2315"/>
      <c r="AC118" s="2315"/>
      <c r="AD118" s="2315"/>
      <c r="AE118" s="2315"/>
      <c r="AF118" s="2315"/>
      <c r="AG118" s="2315"/>
      <c r="AH118" s="2315"/>
      <c r="AI118" s="2315"/>
      <c r="AJ118" s="2315"/>
      <c r="AK118" s="2315"/>
      <c r="AL118" s="2315"/>
      <c r="AM118" s="2315"/>
      <c r="AN118" s="2315"/>
      <c r="AO118" s="2315"/>
      <c r="AP118" s="2315"/>
      <c r="AQ118" s="2315"/>
    </row>
    <row r="119" spans="1:43">
      <c r="A119" s="2315"/>
      <c r="B119" s="2315"/>
      <c r="C119" s="2315"/>
      <c r="D119" s="2315"/>
      <c r="E119" s="2315"/>
      <c r="F119" s="2315"/>
      <c r="G119" s="2315"/>
      <c r="H119" s="2315"/>
      <c r="I119" s="2315"/>
      <c r="J119" s="2315"/>
      <c r="K119" s="2315"/>
      <c r="L119" s="2315"/>
      <c r="M119" s="2315"/>
      <c r="N119" s="2315"/>
      <c r="O119" s="2315"/>
      <c r="P119" s="2315"/>
      <c r="Q119" s="2315"/>
      <c r="R119" s="2315"/>
      <c r="S119" s="2315"/>
      <c r="T119" s="2315"/>
      <c r="U119" s="2315"/>
      <c r="V119" s="2315"/>
      <c r="W119" s="2315"/>
      <c r="X119" s="2315"/>
      <c r="Y119" s="2315"/>
      <c r="Z119" s="2315"/>
      <c r="AA119" s="2315"/>
      <c r="AB119" s="2315"/>
      <c r="AC119" s="2315"/>
      <c r="AD119" s="2315"/>
      <c r="AE119" s="2315"/>
      <c r="AF119" s="2315"/>
      <c r="AG119" s="2315"/>
      <c r="AH119" s="2315"/>
      <c r="AI119" s="2315"/>
      <c r="AJ119" s="2315"/>
      <c r="AK119" s="2315"/>
      <c r="AL119" s="2315"/>
      <c r="AM119" s="2315"/>
      <c r="AN119" s="2315"/>
      <c r="AO119" s="2315"/>
      <c r="AP119" s="2315"/>
      <c r="AQ119" s="2315"/>
    </row>
    <row r="120" spans="1:43">
      <c r="A120" s="2315"/>
      <c r="B120" s="2315"/>
      <c r="C120" s="2315"/>
      <c r="D120" s="2315"/>
      <c r="E120" s="2315"/>
      <c r="F120" s="2315"/>
      <c r="G120" s="2315"/>
      <c r="H120" s="2315"/>
      <c r="I120" s="2315"/>
      <c r="J120" s="2315"/>
      <c r="K120" s="2315"/>
      <c r="L120" s="2315"/>
      <c r="M120" s="2315"/>
      <c r="N120" s="2315"/>
      <c r="O120" s="2315"/>
      <c r="P120" s="2315"/>
      <c r="Q120" s="2315"/>
      <c r="R120" s="2315"/>
      <c r="S120" s="2315"/>
      <c r="T120" s="2315"/>
      <c r="U120" s="2315"/>
      <c r="V120" s="2315"/>
      <c r="W120" s="2315"/>
      <c r="X120" s="2315"/>
      <c r="Y120" s="2315"/>
      <c r="Z120" s="2315"/>
      <c r="AA120" s="2315"/>
      <c r="AB120" s="2315"/>
      <c r="AC120" s="2315"/>
      <c r="AD120" s="2315"/>
      <c r="AE120" s="2315"/>
      <c r="AF120" s="2315"/>
      <c r="AG120" s="2315"/>
      <c r="AH120" s="2315"/>
      <c r="AI120" s="2315"/>
      <c r="AJ120" s="2315"/>
      <c r="AK120" s="2315"/>
      <c r="AL120" s="2315"/>
      <c r="AM120" s="2315"/>
      <c r="AN120" s="2315"/>
      <c r="AO120" s="2315"/>
      <c r="AP120" s="2315"/>
      <c r="AQ120" s="2315"/>
    </row>
    <row r="121" spans="1:43">
      <c r="A121" s="2315"/>
      <c r="B121" s="2315"/>
      <c r="C121" s="2315"/>
      <c r="D121" s="2315"/>
      <c r="E121" s="2315"/>
      <c r="F121" s="2315"/>
      <c r="G121" s="2315"/>
      <c r="H121" s="2315"/>
      <c r="I121" s="2315"/>
      <c r="J121" s="2315"/>
      <c r="K121" s="2315"/>
      <c r="L121" s="2315"/>
      <c r="M121" s="2315"/>
      <c r="N121" s="2315"/>
      <c r="O121" s="2315"/>
      <c r="P121" s="2315"/>
      <c r="Q121" s="2315"/>
      <c r="R121" s="2315"/>
      <c r="S121" s="2315"/>
      <c r="T121" s="2315"/>
      <c r="U121" s="2315"/>
      <c r="V121" s="2315"/>
      <c r="W121" s="2315"/>
      <c r="X121" s="2315"/>
      <c r="Y121" s="2315"/>
      <c r="Z121" s="2315"/>
      <c r="AA121" s="2315"/>
      <c r="AB121" s="2315"/>
      <c r="AC121" s="2315"/>
      <c r="AD121" s="2315"/>
      <c r="AE121" s="2315"/>
      <c r="AF121" s="2315"/>
      <c r="AG121" s="2315"/>
      <c r="AH121" s="2315"/>
      <c r="AI121" s="2315"/>
      <c r="AJ121" s="2315"/>
      <c r="AK121" s="2315"/>
      <c r="AL121" s="2315"/>
      <c r="AM121" s="2315"/>
      <c r="AN121" s="2315"/>
      <c r="AO121" s="2315"/>
      <c r="AP121" s="2315"/>
      <c r="AQ121" s="2315"/>
    </row>
    <row r="122" spans="1:43">
      <c r="A122" s="2315"/>
      <c r="B122" s="2315"/>
      <c r="C122" s="2315"/>
      <c r="D122" s="2315"/>
      <c r="E122" s="2315"/>
      <c r="F122" s="2315"/>
      <c r="G122" s="2315"/>
      <c r="H122" s="2315"/>
      <c r="I122" s="2315"/>
      <c r="J122" s="2315"/>
      <c r="K122" s="2315"/>
      <c r="L122" s="2315"/>
      <c r="M122" s="2315"/>
      <c r="N122" s="2315"/>
      <c r="O122" s="2315"/>
      <c r="P122" s="2315"/>
      <c r="Q122" s="2315"/>
      <c r="R122" s="2315"/>
      <c r="S122" s="2315"/>
      <c r="T122" s="2315"/>
      <c r="U122" s="2315"/>
      <c r="V122" s="2315"/>
      <c r="W122" s="2315"/>
      <c r="X122" s="2315"/>
      <c r="Y122" s="2315"/>
      <c r="Z122" s="2315"/>
      <c r="AA122" s="2315"/>
      <c r="AB122" s="2315"/>
      <c r="AC122" s="2315"/>
      <c r="AD122" s="2315"/>
      <c r="AE122" s="2315"/>
      <c r="AF122" s="2315"/>
      <c r="AG122" s="2315"/>
      <c r="AH122" s="2315"/>
      <c r="AI122" s="2315"/>
      <c r="AJ122" s="2315"/>
      <c r="AK122" s="2315"/>
      <c r="AL122" s="2315"/>
      <c r="AM122" s="2315"/>
      <c r="AN122" s="2315"/>
      <c r="AO122" s="2315"/>
      <c r="AP122" s="2315"/>
      <c r="AQ122" s="2315"/>
    </row>
    <row r="123" spans="1:43">
      <c r="A123" s="2315"/>
      <c r="B123" s="2315"/>
      <c r="C123" s="2315"/>
      <c r="D123" s="2315"/>
      <c r="E123" s="2315"/>
      <c r="F123" s="2315"/>
      <c r="G123" s="2315"/>
      <c r="H123" s="2315"/>
      <c r="I123" s="2315"/>
      <c r="J123" s="2315"/>
      <c r="K123" s="2315"/>
      <c r="L123" s="2315"/>
      <c r="M123" s="2315"/>
      <c r="N123" s="2315"/>
      <c r="O123" s="2315"/>
      <c r="P123" s="2315"/>
      <c r="Q123" s="2315"/>
      <c r="R123" s="2315"/>
      <c r="S123" s="2315"/>
      <c r="T123" s="2315"/>
      <c r="U123" s="2315"/>
      <c r="V123" s="2315"/>
      <c r="W123" s="2315"/>
      <c r="X123" s="2315"/>
      <c r="Y123" s="2315"/>
      <c r="Z123" s="2315"/>
      <c r="AA123" s="2315"/>
      <c r="AB123" s="2315"/>
      <c r="AC123" s="2315"/>
      <c r="AD123" s="2315"/>
      <c r="AE123" s="2315"/>
      <c r="AF123" s="2315"/>
      <c r="AG123" s="2315"/>
      <c r="AH123" s="2315"/>
      <c r="AI123" s="2315"/>
      <c r="AJ123" s="2315"/>
      <c r="AK123" s="2315"/>
      <c r="AL123" s="2315"/>
      <c r="AM123" s="2315"/>
      <c r="AN123" s="2315"/>
      <c r="AO123" s="2315"/>
      <c r="AP123" s="2315"/>
      <c r="AQ123" s="2315"/>
    </row>
    <row r="124" spans="1:43">
      <c r="A124" s="2315"/>
      <c r="B124" s="2315"/>
      <c r="C124" s="2315"/>
      <c r="D124" s="2315"/>
      <c r="E124" s="2315"/>
      <c r="F124" s="2315"/>
      <c r="G124" s="2315"/>
      <c r="H124" s="2315"/>
      <c r="I124" s="2315"/>
      <c r="J124" s="2315"/>
      <c r="K124" s="2315"/>
      <c r="L124" s="2315"/>
      <c r="M124" s="2315"/>
      <c r="N124" s="2315"/>
      <c r="O124" s="2315"/>
      <c r="P124" s="2315"/>
      <c r="Q124" s="2315"/>
      <c r="R124" s="2315"/>
      <c r="S124" s="2315"/>
      <c r="T124" s="2315"/>
      <c r="U124" s="2315"/>
      <c r="V124" s="2315"/>
      <c r="W124" s="2315"/>
      <c r="X124" s="2315"/>
      <c r="Y124" s="2315"/>
      <c r="Z124" s="2315"/>
      <c r="AA124" s="2315"/>
      <c r="AB124" s="2315"/>
      <c r="AC124" s="2315"/>
      <c r="AD124" s="2315"/>
      <c r="AE124" s="2315"/>
      <c r="AF124" s="2315"/>
      <c r="AG124" s="2315"/>
      <c r="AH124" s="2315"/>
      <c r="AI124" s="2315"/>
      <c r="AJ124" s="2315"/>
      <c r="AK124" s="2315"/>
      <c r="AL124" s="2315"/>
      <c r="AM124" s="2315"/>
      <c r="AN124" s="2315"/>
      <c r="AO124" s="2315"/>
      <c r="AP124" s="2315"/>
      <c r="AQ124" s="2315"/>
    </row>
    <row r="125" spans="1:43">
      <c r="A125" s="2315"/>
      <c r="B125" s="2315"/>
      <c r="C125" s="2315"/>
      <c r="D125" s="2315"/>
      <c r="E125" s="2315"/>
      <c r="F125" s="2315"/>
      <c r="G125" s="2315"/>
      <c r="H125" s="2315"/>
      <c r="I125" s="2315"/>
      <c r="J125" s="2315"/>
      <c r="K125" s="2315"/>
      <c r="L125" s="2315"/>
      <c r="M125" s="2315"/>
      <c r="N125" s="2315"/>
      <c r="O125" s="2315"/>
      <c r="P125" s="2315"/>
      <c r="Q125" s="2315"/>
      <c r="R125" s="2315"/>
      <c r="S125" s="2315"/>
      <c r="T125" s="2315"/>
      <c r="U125" s="2315"/>
      <c r="V125" s="2315"/>
      <c r="W125" s="2315"/>
      <c r="X125" s="2315"/>
      <c r="Y125" s="2315"/>
      <c r="Z125" s="2315"/>
      <c r="AA125" s="2315"/>
      <c r="AB125" s="2315"/>
      <c r="AC125" s="2315"/>
      <c r="AD125" s="2315"/>
      <c r="AE125" s="2315"/>
      <c r="AF125" s="2315"/>
      <c r="AG125" s="2315"/>
      <c r="AH125" s="2315"/>
      <c r="AI125" s="2315"/>
      <c r="AJ125" s="2315"/>
      <c r="AK125" s="2315"/>
      <c r="AL125" s="2315"/>
      <c r="AM125" s="2315"/>
      <c r="AN125" s="2315"/>
      <c r="AO125" s="2315"/>
      <c r="AP125" s="2315"/>
      <c r="AQ125" s="2315"/>
    </row>
    <row r="126" spans="1:43">
      <c r="A126" s="2315"/>
      <c r="B126" s="2315"/>
      <c r="C126" s="2315"/>
      <c r="D126" s="2315"/>
      <c r="E126" s="2315"/>
      <c r="F126" s="2315"/>
      <c r="G126" s="2315"/>
      <c r="H126" s="2315"/>
      <c r="I126" s="2315"/>
      <c r="J126" s="2315"/>
      <c r="K126" s="2315"/>
      <c r="L126" s="2315"/>
      <c r="M126" s="2315"/>
      <c r="N126" s="2315"/>
      <c r="O126" s="2315"/>
      <c r="P126" s="2315"/>
      <c r="Q126" s="2315"/>
      <c r="R126" s="2315"/>
      <c r="S126" s="2315"/>
      <c r="T126" s="2315"/>
      <c r="U126" s="2315"/>
      <c r="V126" s="2315"/>
      <c r="W126" s="2315"/>
      <c r="X126" s="2315"/>
      <c r="Y126" s="2315"/>
      <c r="Z126" s="2315"/>
      <c r="AA126" s="2315"/>
      <c r="AB126" s="2315"/>
      <c r="AC126" s="2315"/>
      <c r="AD126" s="2315"/>
      <c r="AE126" s="2315"/>
      <c r="AF126" s="2315"/>
      <c r="AG126" s="2315"/>
      <c r="AH126" s="2315"/>
      <c r="AI126" s="2315"/>
      <c r="AJ126" s="2315"/>
      <c r="AK126" s="2315"/>
      <c r="AL126" s="2315"/>
      <c r="AM126" s="2315"/>
      <c r="AN126" s="2315"/>
      <c r="AO126" s="2315"/>
      <c r="AP126" s="2315"/>
      <c r="AQ126" s="2315"/>
    </row>
    <row r="127" spans="1:43">
      <c r="A127" s="2315"/>
      <c r="B127" s="2315"/>
      <c r="C127" s="2315"/>
      <c r="D127" s="2315"/>
      <c r="E127" s="2315"/>
      <c r="F127" s="2315"/>
      <c r="G127" s="2315"/>
      <c r="H127" s="2315"/>
      <c r="I127" s="2315"/>
      <c r="J127" s="2315"/>
      <c r="K127" s="2315"/>
      <c r="L127" s="2315"/>
      <c r="M127" s="2315"/>
      <c r="N127" s="2315"/>
      <c r="O127" s="2315"/>
      <c r="P127" s="2315"/>
      <c r="Q127" s="2315"/>
      <c r="R127" s="2315"/>
      <c r="S127" s="2315"/>
      <c r="T127" s="2315"/>
      <c r="U127" s="2315"/>
      <c r="V127" s="2315"/>
      <c r="W127" s="2315"/>
      <c r="X127" s="2315"/>
      <c r="Y127" s="2315"/>
      <c r="Z127" s="2315"/>
      <c r="AA127" s="2315"/>
      <c r="AB127" s="2315"/>
      <c r="AC127" s="2315"/>
      <c r="AD127" s="2315"/>
      <c r="AE127" s="2315"/>
      <c r="AF127" s="2315"/>
      <c r="AG127" s="2315"/>
      <c r="AH127" s="2315"/>
      <c r="AI127" s="2315"/>
      <c r="AJ127" s="2315"/>
      <c r="AK127" s="2315"/>
      <c r="AL127" s="2315"/>
      <c r="AM127" s="2315"/>
      <c r="AN127" s="2315"/>
      <c r="AO127" s="2315"/>
      <c r="AP127" s="2315"/>
      <c r="AQ127" s="2315"/>
    </row>
    <row r="128" spans="1:43">
      <c r="A128" s="2315"/>
      <c r="B128" s="2315"/>
      <c r="C128" s="2315"/>
      <c r="D128" s="2315"/>
      <c r="E128" s="2315"/>
      <c r="F128" s="2315"/>
      <c r="G128" s="2315"/>
      <c r="H128" s="2315"/>
      <c r="I128" s="2315"/>
      <c r="J128" s="2315"/>
      <c r="K128" s="2315"/>
      <c r="L128" s="2315"/>
      <c r="M128" s="2315"/>
      <c r="N128" s="2315"/>
      <c r="O128" s="2315"/>
      <c r="P128" s="2315"/>
      <c r="Q128" s="2315"/>
      <c r="R128" s="2315"/>
      <c r="S128" s="2315"/>
      <c r="T128" s="2315"/>
      <c r="U128" s="2315"/>
      <c r="V128" s="2315"/>
      <c r="W128" s="2315"/>
      <c r="X128" s="2315"/>
      <c r="Y128" s="2315"/>
      <c r="Z128" s="2315"/>
      <c r="AA128" s="2315"/>
      <c r="AB128" s="2315"/>
      <c r="AC128" s="2315"/>
      <c r="AD128" s="2315"/>
      <c r="AE128" s="2315"/>
      <c r="AF128" s="2315"/>
      <c r="AG128" s="2315"/>
      <c r="AH128" s="2315"/>
      <c r="AI128" s="2315"/>
      <c r="AJ128" s="2315"/>
      <c r="AK128" s="2315"/>
      <c r="AL128" s="2315"/>
      <c r="AM128" s="2315"/>
      <c r="AN128" s="2315"/>
      <c r="AO128" s="2315"/>
      <c r="AP128" s="2315"/>
      <c r="AQ128" s="2315"/>
    </row>
    <row r="129" spans="1:43">
      <c r="A129" s="2315"/>
      <c r="B129" s="2315"/>
      <c r="C129" s="2315"/>
      <c r="D129" s="2315"/>
      <c r="E129" s="2315"/>
      <c r="F129" s="2315"/>
      <c r="G129" s="2315"/>
      <c r="H129" s="2315"/>
      <c r="I129" s="2315"/>
      <c r="J129" s="2315"/>
      <c r="K129" s="2315"/>
      <c r="L129" s="2315"/>
      <c r="M129" s="2315"/>
      <c r="N129" s="2315"/>
      <c r="O129" s="2315"/>
      <c r="P129" s="2315"/>
      <c r="Q129" s="2315"/>
      <c r="R129" s="2315"/>
      <c r="S129" s="2315"/>
      <c r="T129" s="2315"/>
      <c r="U129" s="2315"/>
      <c r="V129" s="2315"/>
      <c r="W129" s="2315"/>
      <c r="X129" s="2315"/>
      <c r="Y129" s="2315"/>
      <c r="Z129" s="2315"/>
      <c r="AA129" s="2315"/>
      <c r="AB129" s="2315"/>
      <c r="AC129" s="2315"/>
      <c r="AD129" s="2315"/>
      <c r="AE129" s="2315"/>
      <c r="AF129" s="2315"/>
      <c r="AG129" s="2315"/>
      <c r="AH129" s="2315"/>
      <c r="AI129" s="2315"/>
      <c r="AJ129" s="2315"/>
      <c r="AK129" s="2315"/>
      <c r="AL129" s="2315"/>
      <c r="AM129" s="2315"/>
      <c r="AN129" s="2315"/>
      <c r="AO129" s="2315"/>
      <c r="AP129" s="2315"/>
      <c r="AQ129" s="2315"/>
    </row>
    <row r="130" spans="1:43">
      <c r="A130" s="2315"/>
      <c r="B130" s="2315"/>
      <c r="C130" s="2315"/>
      <c r="D130" s="2315"/>
      <c r="E130" s="2315"/>
      <c r="F130" s="2315"/>
      <c r="G130" s="2315"/>
      <c r="H130" s="2315"/>
      <c r="I130" s="2315"/>
      <c r="J130" s="2315"/>
      <c r="K130" s="2315"/>
      <c r="L130" s="2315"/>
      <c r="M130" s="2315"/>
      <c r="N130" s="2315"/>
      <c r="O130" s="2315"/>
      <c r="P130" s="2315"/>
      <c r="Q130" s="2315"/>
      <c r="R130" s="2315"/>
      <c r="S130" s="2315"/>
      <c r="T130" s="2315"/>
      <c r="U130" s="2315"/>
      <c r="V130" s="2315"/>
      <c r="W130" s="2315"/>
      <c r="X130" s="2315"/>
      <c r="Y130" s="2315"/>
      <c r="Z130" s="2315"/>
      <c r="AA130" s="2315"/>
      <c r="AB130" s="2315"/>
      <c r="AC130" s="2315"/>
      <c r="AD130" s="2315"/>
      <c r="AE130" s="2315"/>
      <c r="AF130" s="2315"/>
      <c r="AG130" s="2315"/>
      <c r="AH130" s="2315"/>
      <c r="AI130" s="2315"/>
      <c r="AJ130" s="2315"/>
      <c r="AK130" s="2315"/>
      <c r="AL130" s="2315"/>
      <c r="AM130" s="2315"/>
      <c r="AN130" s="2315"/>
      <c r="AO130" s="2315"/>
      <c r="AP130" s="2315"/>
      <c r="AQ130" s="2315"/>
    </row>
    <row r="131" spans="1:43">
      <c r="A131" s="2315"/>
      <c r="B131" s="2315"/>
      <c r="C131" s="2315"/>
      <c r="D131" s="2315"/>
      <c r="E131" s="2315"/>
      <c r="F131" s="2315"/>
      <c r="G131" s="2315"/>
      <c r="H131" s="2315"/>
      <c r="I131" s="2315"/>
      <c r="J131" s="2315"/>
      <c r="K131" s="2315"/>
      <c r="L131" s="2315"/>
      <c r="M131" s="2315"/>
      <c r="N131" s="2315"/>
      <c r="O131" s="2315"/>
      <c r="P131" s="2315"/>
      <c r="Q131" s="2315"/>
      <c r="R131" s="2315"/>
      <c r="S131" s="2315"/>
      <c r="T131" s="2315"/>
      <c r="U131" s="2315"/>
      <c r="V131" s="2315"/>
      <c r="W131" s="2315"/>
      <c r="X131" s="2315"/>
      <c r="Y131" s="2315"/>
      <c r="Z131" s="2315"/>
      <c r="AA131" s="2315"/>
      <c r="AB131" s="2315"/>
      <c r="AC131" s="2315"/>
      <c r="AD131" s="2315"/>
      <c r="AE131" s="2315"/>
      <c r="AF131" s="2315"/>
      <c r="AG131" s="2315"/>
      <c r="AH131" s="2315"/>
      <c r="AI131" s="2315"/>
      <c r="AJ131" s="2315"/>
      <c r="AK131" s="2315"/>
      <c r="AL131" s="2315"/>
      <c r="AM131" s="2315"/>
      <c r="AN131" s="2315"/>
      <c r="AO131" s="2315"/>
      <c r="AP131" s="2315"/>
      <c r="AQ131" s="2315"/>
    </row>
    <row r="132" spans="1:43">
      <c r="A132" s="2315"/>
      <c r="B132" s="2315"/>
      <c r="C132" s="2315"/>
      <c r="D132" s="2315"/>
      <c r="E132" s="2315"/>
      <c r="F132" s="2315"/>
      <c r="G132" s="2315"/>
      <c r="H132" s="2315"/>
      <c r="I132" s="2315"/>
      <c r="J132" s="2315"/>
      <c r="K132" s="2315"/>
      <c r="L132" s="2315"/>
      <c r="M132" s="2315"/>
      <c r="N132" s="2315"/>
      <c r="O132" s="2315"/>
      <c r="P132" s="2315"/>
      <c r="Q132" s="2315"/>
      <c r="R132" s="2315"/>
      <c r="S132" s="2315"/>
      <c r="T132" s="2315"/>
      <c r="U132" s="2315"/>
      <c r="V132" s="2315"/>
      <c r="W132" s="2315"/>
      <c r="X132" s="2315"/>
      <c r="Y132" s="2315"/>
      <c r="Z132" s="2315"/>
      <c r="AA132" s="2315"/>
      <c r="AB132" s="2315"/>
      <c r="AC132" s="2315"/>
      <c r="AD132" s="2315"/>
      <c r="AE132" s="2315"/>
      <c r="AF132" s="2315"/>
      <c r="AG132" s="2315"/>
      <c r="AH132" s="2315"/>
      <c r="AI132" s="2315"/>
      <c r="AJ132" s="2315"/>
      <c r="AK132" s="2315"/>
      <c r="AL132" s="2315"/>
      <c r="AM132" s="2315"/>
      <c r="AN132" s="2315"/>
      <c r="AO132" s="2315"/>
      <c r="AP132" s="2315"/>
      <c r="AQ132" s="2315"/>
    </row>
    <row r="133" spans="1:43">
      <c r="A133" s="2315"/>
      <c r="B133" s="2315"/>
      <c r="C133" s="2315"/>
      <c r="D133" s="2315"/>
      <c r="E133" s="2315"/>
      <c r="F133" s="2315"/>
      <c r="G133" s="2315"/>
      <c r="H133" s="2315"/>
      <c r="I133" s="2315"/>
      <c r="J133" s="2315"/>
      <c r="K133" s="2315"/>
      <c r="L133" s="2315"/>
      <c r="M133" s="2315"/>
      <c r="N133" s="2315"/>
      <c r="O133" s="2315"/>
      <c r="P133" s="2315"/>
      <c r="Q133" s="2315"/>
      <c r="R133" s="2315"/>
      <c r="S133" s="2315"/>
      <c r="T133" s="2315"/>
      <c r="U133" s="2315"/>
      <c r="V133" s="2315"/>
      <c r="W133" s="2315"/>
      <c r="X133" s="2315"/>
      <c r="Y133" s="2315"/>
      <c r="Z133" s="2315"/>
      <c r="AA133" s="2315"/>
      <c r="AB133" s="2315"/>
      <c r="AC133" s="2315"/>
      <c r="AD133" s="2315"/>
      <c r="AE133" s="2315"/>
      <c r="AF133" s="2315"/>
      <c r="AG133" s="2315"/>
      <c r="AH133" s="2315"/>
      <c r="AI133" s="2315"/>
      <c r="AJ133" s="2315"/>
      <c r="AK133" s="2315"/>
      <c r="AL133" s="2315"/>
      <c r="AM133" s="2315"/>
      <c r="AN133" s="2315"/>
      <c r="AO133" s="2315"/>
      <c r="AP133" s="2315"/>
      <c r="AQ133" s="2315"/>
    </row>
    <row r="134" spans="1:43">
      <c r="A134" s="2315"/>
      <c r="B134" s="2315"/>
      <c r="C134" s="2315"/>
      <c r="D134" s="2315"/>
      <c r="E134" s="2315"/>
      <c r="F134" s="2315"/>
      <c r="G134" s="2315"/>
      <c r="H134" s="2315"/>
      <c r="I134" s="2315"/>
      <c r="J134" s="2315"/>
      <c r="K134" s="2315"/>
      <c r="L134" s="2315"/>
      <c r="M134" s="2315"/>
      <c r="N134" s="2315"/>
      <c r="O134" s="2315"/>
      <c r="P134" s="2315"/>
      <c r="Q134" s="2315"/>
      <c r="R134" s="2315"/>
      <c r="S134" s="2315"/>
      <c r="T134" s="2315"/>
      <c r="U134" s="2315"/>
      <c r="V134" s="2315"/>
      <c r="W134" s="2315"/>
      <c r="X134" s="2315"/>
      <c r="Y134" s="2315"/>
      <c r="Z134" s="2315"/>
      <c r="AA134" s="2315"/>
      <c r="AB134" s="2315"/>
      <c r="AC134" s="2315"/>
      <c r="AD134" s="2315"/>
      <c r="AE134" s="2315"/>
      <c r="AF134" s="2315"/>
      <c r="AG134" s="2315"/>
      <c r="AH134" s="2315"/>
      <c r="AI134" s="2315"/>
      <c r="AJ134" s="2315"/>
      <c r="AK134" s="2315"/>
      <c r="AL134" s="2315"/>
      <c r="AM134" s="2315"/>
      <c r="AN134" s="2315"/>
      <c r="AO134" s="2315"/>
      <c r="AP134" s="2315"/>
      <c r="AQ134" s="2315"/>
    </row>
    <row r="135" spans="1:43">
      <c r="A135" s="2315"/>
      <c r="B135" s="2315"/>
      <c r="C135" s="2315"/>
      <c r="D135" s="2315"/>
      <c r="E135" s="2315"/>
      <c r="F135" s="2315"/>
      <c r="G135" s="2315"/>
      <c r="H135" s="2315"/>
      <c r="I135" s="2315"/>
      <c r="J135" s="2315"/>
      <c r="K135" s="2315"/>
      <c r="L135" s="2315"/>
      <c r="M135" s="2315"/>
      <c r="N135" s="2315"/>
      <c r="O135" s="2315"/>
      <c r="P135" s="2315"/>
      <c r="Q135" s="2315"/>
      <c r="R135" s="2315"/>
      <c r="S135" s="2315"/>
      <c r="T135" s="2315"/>
      <c r="U135" s="2315"/>
      <c r="V135" s="2315"/>
      <c r="W135" s="2315"/>
      <c r="X135" s="2315"/>
      <c r="Y135" s="2315"/>
      <c r="Z135" s="2315"/>
      <c r="AA135" s="2315"/>
      <c r="AB135" s="2315"/>
      <c r="AC135" s="2315"/>
      <c r="AD135" s="2315"/>
      <c r="AE135" s="2315"/>
      <c r="AF135" s="2315"/>
      <c r="AG135" s="2315"/>
      <c r="AH135" s="2315"/>
      <c r="AI135" s="2315"/>
      <c r="AJ135" s="2315"/>
      <c r="AK135" s="2315"/>
      <c r="AL135" s="2315"/>
      <c r="AM135" s="2315"/>
      <c r="AN135" s="2315"/>
      <c r="AO135" s="2315"/>
      <c r="AP135" s="2315"/>
      <c r="AQ135" s="2315"/>
    </row>
    <row r="136" spans="1:43">
      <c r="A136" s="2315"/>
      <c r="B136" s="2315"/>
      <c r="C136" s="2315"/>
      <c r="D136" s="2315"/>
      <c r="E136" s="2315"/>
      <c r="F136" s="2315"/>
      <c r="G136" s="2315"/>
      <c r="H136" s="2315"/>
      <c r="I136" s="2315"/>
      <c r="J136" s="2315"/>
      <c r="K136" s="2315"/>
      <c r="L136" s="2315"/>
      <c r="M136" s="2315"/>
      <c r="N136" s="2315"/>
      <c r="O136" s="2315"/>
      <c r="P136" s="2315"/>
      <c r="Q136" s="2315"/>
      <c r="R136" s="2315"/>
      <c r="S136" s="2315"/>
      <c r="T136" s="2315"/>
      <c r="U136" s="2315"/>
      <c r="V136" s="2315"/>
      <c r="W136" s="2315"/>
      <c r="X136" s="2315"/>
      <c r="Y136" s="2315"/>
      <c r="Z136" s="2315"/>
      <c r="AA136" s="2315"/>
      <c r="AB136" s="2315"/>
      <c r="AC136" s="2315"/>
      <c r="AD136" s="2315"/>
      <c r="AE136" s="2315"/>
      <c r="AF136" s="2315"/>
      <c r="AG136" s="2315"/>
      <c r="AH136" s="2315"/>
      <c r="AI136" s="2315"/>
      <c r="AJ136" s="2315"/>
      <c r="AK136" s="2315"/>
      <c r="AL136" s="2315"/>
      <c r="AM136" s="2315"/>
      <c r="AN136" s="2315"/>
      <c r="AO136" s="2315"/>
      <c r="AP136" s="2315"/>
      <c r="AQ136" s="2315"/>
    </row>
    <row r="137" spans="1:43">
      <c r="A137" s="2315"/>
      <c r="B137" s="2315"/>
      <c r="C137" s="2315"/>
      <c r="D137" s="2315"/>
      <c r="E137" s="2315"/>
      <c r="F137" s="2315"/>
      <c r="G137" s="2315"/>
      <c r="H137" s="2315"/>
      <c r="I137" s="2315"/>
      <c r="J137" s="2315"/>
      <c r="K137" s="2315"/>
      <c r="L137" s="2315"/>
      <c r="M137" s="2315"/>
      <c r="N137" s="2315"/>
      <c r="O137" s="2315"/>
      <c r="P137" s="2315"/>
      <c r="Q137" s="2315"/>
      <c r="R137" s="2315"/>
      <c r="S137" s="2315"/>
      <c r="T137" s="2315"/>
      <c r="U137" s="2315"/>
      <c r="V137" s="2315"/>
      <c r="W137" s="2315"/>
      <c r="X137" s="2315"/>
      <c r="Y137" s="2315"/>
      <c r="Z137" s="2315"/>
      <c r="AA137" s="2315"/>
      <c r="AB137" s="2315"/>
      <c r="AC137" s="2315"/>
      <c r="AD137" s="2315"/>
      <c r="AE137" s="2315"/>
      <c r="AF137" s="2315"/>
      <c r="AG137" s="2315"/>
      <c r="AH137" s="2315"/>
      <c r="AI137" s="2315"/>
      <c r="AJ137" s="2315"/>
      <c r="AK137" s="2315"/>
      <c r="AL137" s="2315"/>
      <c r="AM137" s="2315"/>
      <c r="AN137" s="2315"/>
      <c r="AO137" s="2315"/>
      <c r="AP137" s="2315"/>
      <c r="AQ137" s="2315"/>
    </row>
    <row r="138" spans="1:43">
      <c r="A138" s="2315"/>
      <c r="B138" s="2315"/>
      <c r="C138" s="2315"/>
      <c r="D138" s="2315"/>
      <c r="E138" s="2315"/>
      <c r="F138" s="2315"/>
      <c r="G138" s="2315"/>
      <c r="H138" s="2315"/>
      <c r="I138" s="2315"/>
      <c r="J138" s="2315"/>
      <c r="K138" s="2315"/>
      <c r="L138" s="2315"/>
      <c r="M138" s="2315"/>
      <c r="N138" s="2315"/>
      <c r="O138" s="2315"/>
      <c r="P138" s="2315"/>
      <c r="Q138" s="2315"/>
      <c r="R138" s="2315"/>
      <c r="S138" s="2315"/>
      <c r="T138" s="2315"/>
      <c r="U138" s="2315"/>
      <c r="V138" s="2315"/>
      <c r="W138" s="2315"/>
      <c r="X138" s="2315"/>
      <c r="Y138" s="2315"/>
      <c r="Z138" s="2315"/>
      <c r="AA138" s="2315"/>
      <c r="AB138" s="2315"/>
      <c r="AC138" s="2315"/>
      <c r="AD138" s="2315"/>
      <c r="AE138" s="2315"/>
      <c r="AF138" s="2315"/>
      <c r="AG138" s="2315"/>
      <c r="AH138" s="2315"/>
      <c r="AI138" s="2315"/>
      <c r="AJ138" s="2315"/>
      <c r="AK138" s="2315"/>
      <c r="AL138" s="2315"/>
      <c r="AM138" s="2315"/>
      <c r="AN138" s="2315"/>
      <c r="AO138" s="2315"/>
      <c r="AP138" s="2315"/>
      <c r="AQ138" s="2315"/>
    </row>
    <row r="139" spans="1:43">
      <c r="A139" s="2315"/>
      <c r="B139" s="2315"/>
      <c r="C139" s="2315"/>
      <c r="D139" s="2315"/>
      <c r="E139" s="2315"/>
      <c r="F139" s="2315"/>
      <c r="G139" s="2315"/>
      <c r="H139" s="2315"/>
      <c r="I139" s="2315"/>
      <c r="J139" s="2315"/>
      <c r="K139" s="2315"/>
      <c r="L139" s="2315"/>
      <c r="M139" s="2315"/>
      <c r="N139" s="2315"/>
      <c r="O139" s="2315"/>
      <c r="P139" s="2315"/>
      <c r="Q139" s="2315"/>
      <c r="R139" s="2315"/>
      <c r="S139" s="2315"/>
      <c r="T139" s="2315"/>
      <c r="U139" s="2315"/>
      <c r="V139" s="2315"/>
      <c r="W139" s="2315"/>
      <c r="X139" s="2315"/>
      <c r="Y139" s="2315"/>
      <c r="Z139" s="2315"/>
      <c r="AA139" s="2315"/>
      <c r="AB139" s="2315"/>
      <c r="AC139" s="2315"/>
      <c r="AD139" s="2315"/>
      <c r="AE139" s="2315"/>
      <c r="AF139" s="2315"/>
      <c r="AG139" s="2315"/>
      <c r="AH139" s="2315"/>
      <c r="AI139" s="2315"/>
      <c r="AJ139" s="2315"/>
      <c r="AK139" s="2315"/>
      <c r="AL139" s="2315"/>
      <c r="AM139" s="2315"/>
      <c r="AN139" s="2315"/>
      <c r="AO139" s="2315"/>
      <c r="AP139" s="2315"/>
      <c r="AQ139" s="2315"/>
    </row>
    <row r="140" spans="1:43">
      <c r="A140" s="2315"/>
      <c r="B140" s="2315"/>
      <c r="C140" s="2315"/>
      <c r="D140" s="2315"/>
      <c r="E140" s="2315"/>
      <c r="F140" s="2315"/>
      <c r="G140" s="2315"/>
      <c r="H140" s="2315"/>
      <c r="I140" s="2315"/>
      <c r="J140" s="2315"/>
      <c r="K140" s="2315"/>
      <c r="L140" s="2315"/>
      <c r="M140" s="2315"/>
      <c r="N140" s="2315"/>
      <c r="O140" s="2315"/>
      <c r="P140" s="2315"/>
      <c r="Q140" s="2315"/>
      <c r="R140" s="2315"/>
      <c r="S140" s="2315"/>
      <c r="T140" s="2315"/>
      <c r="U140" s="2315"/>
      <c r="V140" s="2315"/>
      <c r="W140" s="2315"/>
      <c r="X140" s="2315"/>
      <c r="Y140" s="2315"/>
      <c r="Z140" s="2315"/>
      <c r="AA140" s="2315"/>
      <c r="AB140" s="2315"/>
      <c r="AC140" s="2315"/>
      <c r="AD140" s="2315"/>
      <c r="AE140" s="2315"/>
      <c r="AF140" s="2315"/>
      <c r="AG140" s="2315"/>
      <c r="AH140" s="2315"/>
      <c r="AI140" s="2315"/>
      <c r="AJ140" s="2315"/>
      <c r="AK140" s="2315"/>
      <c r="AL140" s="2315"/>
      <c r="AM140" s="2315"/>
      <c r="AN140" s="2315"/>
      <c r="AO140" s="2315"/>
      <c r="AP140" s="2315"/>
      <c r="AQ140" s="2315"/>
    </row>
    <row r="141" spans="1:43">
      <c r="A141" s="2315"/>
      <c r="B141" s="2315"/>
      <c r="C141" s="2315"/>
      <c r="D141" s="2315"/>
      <c r="E141" s="2315"/>
      <c r="F141" s="2315"/>
      <c r="G141" s="2315"/>
      <c r="H141" s="2315"/>
      <c r="I141" s="2315"/>
      <c r="J141" s="2315"/>
      <c r="K141" s="2315"/>
      <c r="L141" s="2315"/>
      <c r="M141" s="2315"/>
      <c r="N141" s="2315"/>
      <c r="O141" s="2315"/>
      <c r="P141" s="2315"/>
      <c r="Q141" s="2315"/>
      <c r="R141" s="2315"/>
      <c r="S141" s="2315"/>
      <c r="T141" s="2315"/>
      <c r="U141" s="2315"/>
      <c r="V141" s="2315"/>
      <c r="W141" s="2315"/>
      <c r="X141" s="2315"/>
      <c r="Y141" s="2315"/>
      <c r="Z141" s="2315"/>
      <c r="AA141" s="2315"/>
      <c r="AB141" s="2315"/>
      <c r="AC141" s="2315"/>
      <c r="AD141" s="2315"/>
      <c r="AE141" s="2315"/>
      <c r="AF141" s="2315"/>
      <c r="AG141" s="2315"/>
      <c r="AH141" s="2315"/>
      <c r="AI141" s="2315"/>
      <c r="AJ141" s="2315"/>
      <c r="AK141" s="2315"/>
      <c r="AL141" s="2315"/>
      <c r="AM141" s="2315"/>
      <c r="AN141" s="2315"/>
      <c r="AO141" s="2315"/>
      <c r="AP141" s="2315"/>
      <c r="AQ141" s="2315"/>
    </row>
    <row r="142" spans="1:43">
      <c r="A142" s="2315"/>
      <c r="B142" s="2315"/>
      <c r="C142" s="2315"/>
      <c r="D142" s="2315"/>
      <c r="E142" s="2315"/>
      <c r="F142" s="2315"/>
      <c r="G142" s="2315"/>
      <c r="H142" s="2315"/>
      <c r="I142" s="2315"/>
      <c r="J142" s="2315"/>
      <c r="K142" s="2315"/>
      <c r="L142" s="2315"/>
      <c r="M142" s="2315"/>
      <c r="N142" s="2315"/>
      <c r="O142" s="2315"/>
      <c r="P142" s="2315"/>
      <c r="Q142" s="2315"/>
      <c r="R142" s="2315"/>
      <c r="S142" s="2315"/>
      <c r="T142" s="2315"/>
      <c r="U142" s="2315"/>
      <c r="V142" s="2315"/>
      <c r="W142" s="2315"/>
      <c r="X142" s="2315"/>
      <c r="Y142" s="2315"/>
      <c r="Z142" s="2315"/>
      <c r="AA142" s="2315"/>
      <c r="AB142" s="2315"/>
      <c r="AC142" s="2315"/>
      <c r="AD142" s="2315"/>
      <c r="AE142" s="2315"/>
      <c r="AF142" s="2315"/>
      <c r="AG142" s="2315"/>
      <c r="AH142" s="2315"/>
      <c r="AI142" s="2315"/>
      <c r="AJ142" s="2315"/>
      <c r="AK142" s="2315"/>
      <c r="AL142" s="2315"/>
      <c r="AM142" s="2315"/>
      <c r="AN142" s="2315"/>
      <c r="AO142" s="2315"/>
      <c r="AP142" s="2315"/>
      <c r="AQ142" s="2315"/>
    </row>
    <row r="143" spans="1:43">
      <c r="A143" s="2315"/>
      <c r="B143" s="2315"/>
      <c r="C143" s="2315"/>
      <c r="D143" s="2315"/>
      <c r="E143" s="2315"/>
      <c r="F143" s="2315"/>
      <c r="G143" s="2315"/>
      <c r="H143" s="2315"/>
      <c r="I143" s="2315"/>
      <c r="J143" s="2315"/>
      <c r="K143" s="2315"/>
      <c r="L143" s="2315"/>
      <c r="M143" s="2315"/>
      <c r="N143" s="2315"/>
      <c r="O143" s="2315"/>
      <c r="P143" s="2315"/>
      <c r="Q143" s="2315"/>
      <c r="R143" s="2315"/>
      <c r="S143" s="2315"/>
      <c r="T143" s="2315"/>
      <c r="U143" s="2315"/>
      <c r="V143" s="2315"/>
      <c r="W143" s="2315"/>
      <c r="X143" s="2315"/>
      <c r="Y143" s="2315"/>
      <c r="Z143" s="2315"/>
      <c r="AA143" s="2315"/>
      <c r="AB143" s="2315"/>
      <c r="AC143" s="2315"/>
      <c r="AD143" s="2315"/>
      <c r="AE143" s="2315"/>
      <c r="AF143" s="2315"/>
      <c r="AG143" s="2315"/>
      <c r="AH143" s="2315"/>
      <c r="AI143" s="2315"/>
      <c r="AJ143" s="2315"/>
      <c r="AK143" s="2315"/>
      <c r="AL143" s="2315"/>
      <c r="AM143" s="2315"/>
      <c r="AN143" s="2315"/>
      <c r="AO143" s="2315"/>
      <c r="AP143" s="2315"/>
      <c r="AQ143" s="2315"/>
    </row>
    <row r="144" spans="1:43">
      <c r="A144" s="2315"/>
      <c r="B144" s="2315"/>
      <c r="C144" s="2315"/>
      <c r="D144" s="2315"/>
      <c r="E144" s="2315"/>
      <c r="F144" s="2315"/>
      <c r="G144" s="2315"/>
      <c r="H144" s="2315"/>
      <c r="I144" s="2315"/>
      <c r="J144" s="2315"/>
      <c r="K144" s="2315"/>
      <c r="L144" s="2315"/>
      <c r="M144" s="2315"/>
      <c r="N144" s="2315"/>
      <c r="O144" s="2315"/>
      <c r="P144" s="2315"/>
      <c r="Q144" s="2315"/>
      <c r="R144" s="2315"/>
      <c r="S144" s="2315"/>
      <c r="T144" s="2315"/>
      <c r="U144" s="2315"/>
      <c r="V144" s="2315"/>
      <c r="W144" s="2315"/>
      <c r="X144" s="2315"/>
      <c r="Y144" s="2315"/>
      <c r="Z144" s="2315"/>
      <c r="AA144" s="2315"/>
      <c r="AB144" s="2315"/>
      <c r="AC144" s="2315"/>
      <c r="AD144" s="2315"/>
      <c r="AE144" s="2315"/>
      <c r="AF144" s="2315"/>
      <c r="AG144" s="2315"/>
      <c r="AH144" s="2315"/>
      <c r="AI144" s="2315"/>
      <c r="AJ144" s="2315"/>
      <c r="AK144" s="2315"/>
      <c r="AL144" s="2315"/>
      <c r="AM144" s="2315"/>
      <c r="AN144" s="2315"/>
      <c r="AO144" s="2315"/>
      <c r="AP144" s="2315"/>
      <c r="AQ144" s="2315"/>
    </row>
    <row r="145" spans="1:43">
      <c r="A145" s="2315"/>
      <c r="B145" s="2315"/>
      <c r="C145" s="2315"/>
      <c r="D145" s="2315"/>
      <c r="E145" s="2315"/>
      <c r="F145" s="2315"/>
      <c r="G145" s="2315"/>
      <c r="H145" s="2315"/>
      <c r="I145" s="2315"/>
      <c r="J145" s="2315"/>
      <c r="K145" s="2315"/>
      <c r="L145" s="2315"/>
      <c r="M145" s="2315"/>
      <c r="N145" s="2315"/>
      <c r="O145" s="2315"/>
      <c r="P145" s="2315"/>
      <c r="Q145" s="2315"/>
      <c r="R145" s="2315"/>
      <c r="S145" s="2315"/>
      <c r="T145" s="2315"/>
      <c r="U145" s="2315"/>
      <c r="V145" s="2315"/>
      <c r="W145" s="2315"/>
      <c r="X145" s="2315"/>
      <c r="Y145" s="2315"/>
      <c r="Z145" s="2315"/>
      <c r="AA145" s="2315"/>
      <c r="AB145" s="2315"/>
      <c r="AC145" s="2315"/>
      <c r="AD145" s="2315"/>
      <c r="AE145" s="2315"/>
      <c r="AF145" s="2315"/>
      <c r="AG145" s="2315"/>
      <c r="AH145" s="2315"/>
      <c r="AI145" s="2315"/>
      <c r="AJ145" s="2315"/>
      <c r="AK145" s="2315"/>
      <c r="AL145" s="2315"/>
      <c r="AM145" s="2315"/>
      <c r="AN145" s="2315"/>
      <c r="AO145" s="2315"/>
      <c r="AP145" s="2315"/>
      <c r="AQ145" s="2315"/>
    </row>
    <row r="146" spans="1:43">
      <c r="A146" s="2315"/>
      <c r="B146" s="2315"/>
      <c r="C146" s="2315"/>
      <c r="D146" s="2315"/>
      <c r="E146" s="2315"/>
      <c r="F146" s="2315"/>
      <c r="G146" s="2315"/>
      <c r="H146" s="2315"/>
      <c r="I146" s="2315"/>
      <c r="J146" s="2315"/>
      <c r="K146" s="2315"/>
      <c r="L146" s="2315"/>
      <c r="M146" s="2315"/>
      <c r="N146" s="2315"/>
      <c r="O146" s="2315"/>
      <c r="P146" s="2315"/>
      <c r="Q146" s="2315"/>
      <c r="R146" s="2315"/>
      <c r="S146" s="2315"/>
      <c r="T146" s="2315"/>
      <c r="U146" s="2315"/>
      <c r="V146" s="2315"/>
      <c r="W146" s="2315"/>
      <c r="X146" s="2315"/>
      <c r="Y146" s="2315"/>
      <c r="Z146" s="2315"/>
      <c r="AA146" s="2315"/>
      <c r="AB146" s="2315"/>
      <c r="AC146" s="2315"/>
      <c r="AD146" s="2315"/>
      <c r="AE146" s="2315"/>
      <c r="AF146" s="2315"/>
      <c r="AG146" s="2315"/>
      <c r="AH146" s="2315"/>
      <c r="AI146" s="2315"/>
      <c r="AJ146" s="2315"/>
      <c r="AK146" s="2315"/>
      <c r="AL146" s="2315"/>
      <c r="AM146" s="2315"/>
      <c r="AN146" s="2315"/>
      <c r="AO146" s="2315"/>
      <c r="AP146" s="2315"/>
      <c r="AQ146" s="2315"/>
    </row>
    <row r="147" spans="1:43">
      <c r="A147" s="2315"/>
      <c r="B147" s="2315"/>
      <c r="C147" s="2315"/>
      <c r="D147" s="2315"/>
      <c r="E147" s="2315"/>
      <c r="F147" s="2315"/>
      <c r="G147" s="2315"/>
      <c r="H147" s="2315"/>
      <c r="I147" s="2315"/>
      <c r="J147" s="2315"/>
      <c r="K147" s="2315"/>
      <c r="L147" s="2315"/>
      <c r="M147" s="2315"/>
      <c r="N147" s="2315"/>
      <c r="O147" s="2315"/>
      <c r="P147" s="2315"/>
      <c r="Q147" s="2315"/>
      <c r="R147" s="2315"/>
      <c r="S147" s="2315"/>
      <c r="T147" s="2315"/>
      <c r="U147" s="2315"/>
      <c r="V147" s="2315"/>
      <c r="W147" s="2315"/>
      <c r="X147" s="2315"/>
      <c r="Y147" s="2315"/>
      <c r="Z147" s="2315"/>
      <c r="AA147" s="2315"/>
      <c r="AB147" s="2315"/>
      <c r="AC147" s="2315"/>
      <c r="AD147" s="2315"/>
      <c r="AE147" s="2315"/>
      <c r="AF147" s="2315"/>
      <c r="AG147" s="2315"/>
      <c r="AH147" s="2315"/>
      <c r="AI147" s="2315"/>
      <c r="AJ147" s="2315"/>
      <c r="AK147" s="2315"/>
      <c r="AL147" s="2315"/>
      <c r="AM147" s="2315"/>
      <c r="AN147" s="2315"/>
      <c r="AO147" s="2315"/>
      <c r="AP147" s="2315"/>
      <c r="AQ147" s="2315"/>
    </row>
    <row r="148" spans="1:43">
      <c r="A148" s="2315"/>
      <c r="B148" s="2315"/>
      <c r="C148" s="2315"/>
      <c r="D148" s="2315"/>
      <c r="E148" s="2315"/>
      <c r="F148" s="2315"/>
      <c r="G148" s="2315"/>
      <c r="H148" s="2315"/>
      <c r="I148" s="2315"/>
      <c r="J148" s="2315"/>
      <c r="K148" s="2315"/>
      <c r="L148" s="2315"/>
      <c r="M148" s="2315"/>
      <c r="N148" s="2315"/>
      <c r="O148" s="2315"/>
      <c r="P148" s="2315"/>
      <c r="Q148" s="2315"/>
      <c r="R148" s="2315"/>
      <c r="S148" s="2315"/>
      <c r="T148" s="2315"/>
      <c r="U148" s="2315"/>
      <c r="V148" s="2315"/>
      <c r="W148" s="2315"/>
      <c r="X148" s="2315"/>
      <c r="Y148" s="2315"/>
      <c r="Z148" s="2315"/>
      <c r="AA148" s="2315"/>
      <c r="AB148" s="2315"/>
      <c r="AC148" s="2315"/>
      <c r="AD148" s="2315"/>
      <c r="AE148" s="2315"/>
      <c r="AF148" s="2315"/>
      <c r="AG148" s="2315"/>
      <c r="AH148" s="2315"/>
      <c r="AI148" s="2315"/>
      <c r="AJ148" s="2315"/>
      <c r="AK148" s="2315"/>
      <c r="AL148" s="2315"/>
      <c r="AM148" s="2315"/>
      <c r="AN148" s="2315"/>
      <c r="AO148" s="2315"/>
      <c r="AP148" s="2315"/>
      <c r="AQ148" s="2315"/>
    </row>
    <row r="149" spans="1:43">
      <c r="A149" s="2315"/>
      <c r="B149" s="2315"/>
      <c r="C149" s="2315"/>
      <c r="D149" s="2315"/>
      <c r="E149" s="2315"/>
      <c r="F149" s="2315"/>
      <c r="G149" s="2315"/>
      <c r="H149" s="2315"/>
      <c r="I149" s="2315"/>
      <c r="J149" s="2315"/>
      <c r="K149" s="2315"/>
      <c r="L149" s="2315"/>
      <c r="M149" s="2315"/>
      <c r="N149" s="2315"/>
      <c r="O149" s="2315"/>
      <c r="P149" s="2315"/>
      <c r="Q149" s="2315"/>
      <c r="R149" s="2315"/>
      <c r="S149" s="2315"/>
      <c r="T149" s="2315"/>
      <c r="U149" s="2315"/>
      <c r="V149" s="2315"/>
      <c r="W149" s="2315"/>
      <c r="X149" s="2315"/>
      <c r="Y149" s="2315"/>
      <c r="Z149" s="2315"/>
      <c r="AA149" s="2315"/>
      <c r="AB149" s="2315"/>
      <c r="AC149" s="2315"/>
      <c r="AD149" s="2315"/>
      <c r="AE149" s="2315"/>
      <c r="AF149" s="2315"/>
      <c r="AG149" s="2315"/>
      <c r="AH149" s="2315"/>
      <c r="AI149" s="2315"/>
      <c r="AJ149" s="2315"/>
      <c r="AK149" s="2315"/>
      <c r="AL149" s="2315"/>
      <c r="AM149" s="2315"/>
      <c r="AN149" s="2315"/>
      <c r="AO149" s="2315"/>
      <c r="AP149" s="2315"/>
      <c r="AQ149" s="2315"/>
    </row>
    <row r="150" spans="1:43">
      <c r="A150" s="2315"/>
      <c r="B150" s="2315"/>
      <c r="C150" s="2315"/>
      <c r="D150" s="2315"/>
      <c r="E150" s="2315"/>
      <c r="F150" s="2315"/>
      <c r="G150" s="2315"/>
      <c r="H150" s="2315"/>
      <c r="I150" s="2315"/>
      <c r="J150" s="2315"/>
      <c r="K150" s="2315"/>
      <c r="L150" s="2315"/>
      <c r="M150" s="2315"/>
      <c r="N150" s="2315"/>
      <c r="O150" s="2315"/>
      <c r="P150" s="2315"/>
      <c r="Q150" s="2315"/>
      <c r="R150" s="2315"/>
      <c r="S150" s="2315"/>
      <c r="T150" s="2315"/>
      <c r="U150" s="2315"/>
      <c r="V150" s="2315"/>
      <c r="W150" s="2315"/>
      <c r="X150" s="2315"/>
      <c r="Y150" s="2315"/>
      <c r="Z150" s="2315"/>
      <c r="AA150" s="2315"/>
      <c r="AB150" s="2315"/>
      <c r="AC150" s="2315"/>
      <c r="AD150" s="2315"/>
      <c r="AE150" s="2315"/>
      <c r="AF150" s="2315"/>
      <c r="AG150" s="2315"/>
      <c r="AH150" s="2315"/>
      <c r="AI150" s="2315"/>
      <c r="AJ150" s="2315"/>
      <c r="AK150" s="2315"/>
      <c r="AL150" s="2315"/>
      <c r="AM150" s="2315"/>
      <c r="AN150" s="2315"/>
      <c r="AO150" s="2315"/>
      <c r="AP150" s="2315"/>
      <c r="AQ150" s="2315"/>
    </row>
    <row r="151" spans="1:43">
      <c r="A151" s="2315"/>
      <c r="B151" s="2315"/>
      <c r="C151" s="2315"/>
      <c r="D151" s="2315"/>
      <c r="E151" s="2315"/>
      <c r="F151" s="2315"/>
      <c r="G151" s="2315"/>
      <c r="H151" s="2315"/>
      <c r="I151" s="2315"/>
      <c r="J151" s="2315"/>
      <c r="K151" s="2315"/>
      <c r="L151" s="2315"/>
      <c r="M151" s="2315"/>
      <c r="N151" s="2315"/>
      <c r="O151" s="2315"/>
      <c r="P151" s="2315"/>
      <c r="Q151" s="2315"/>
      <c r="R151" s="2315"/>
      <c r="S151" s="2315"/>
      <c r="T151" s="2315"/>
      <c r="U151" s="2315"/>
      <c r="V151" s="2315"/>
      <c r="W151" s="2315"/>
      <c r="X151" s="2315"/>
      <c r="Y151" s="2315"/>
      <c r="Z151" s="2315"/>
      <c r="AA151" s="2315"/>
      <c r="AB151" s="2315"/>
      <c r="AC151" s="2315"/>
      <c r="AD151" s="2315"/>
      <c r="AE151" s="2315"/>
      <c r="AF151" s="2315"/>
      <c r="AG151" s="2315"/>
      <c r="AH151" s="2315"/>
      <c r="AI151" s="2315"/>
      <c r="AJ151" s="2315"/>
      <c r="AK151" s="2315"/>
      <c r="AL151" s="2315"/>
      <c r="AM151" s="2315"/>
      <c r="AN151" s="2315"/>
      <c r="AO151" s="2315"/>
      <c r="AP151" s="2315"/>
      <c r="AQ151" s="2315"/>
    </row>
    <row r="152" spans="1:43">
      <c r="A152" s="2315"/>
      <c r="B152" s="2315"/>
      <c r="C152" s="2315"/>
      <c r="D152" s="2315"/>
      <c r="E152" s="2315"/>
      <c r="F152" s="2315"/>
      <c r="G152" s="2315"/>
      <c r="H152" s="2315"/>
      <c r="I152" s="2315"/>
      <c r="J152" s="2315"/>
      <c r="K152" s="2315"/>
      <c r="L152" s="2315"/>
      <c r="M152" s="2315"/>
      <c r="N152" s="2315"/>
      <c r="O152" s="2315"/>
      <c r="P152" s="2315"/>
      <c r="Q152" s="2315"/>
      <c r="R152" s="2315"/>
      <c r="S152" s="2315"/>
      <c r="T152" s="2315"/>
      <c r="U152" s="2315"/>
      <c r="V152" s="2315"/>
      <c r="W152" s="2315"/>
      <c r="X152" s="2315"/>
      <c r="Y152" s="2315"/>
      <c r="Z152" s="2315"/>
      <c r="AA152" s="2315"/>
      <c r="AB152" s="2315"/>
      <c r="AC152" s="2315"/>
      <c r="AD152" s="2315"/>
      <c r="AE152" s="2315"/>
      <c r="AF152" s="2315"/>
      <c r="AG152" s="2315"/>
      <c r="AH152" s="2315"/>
      <c r="AI152" s="2315"/>
      <c r="AJ152" s="2315"/>
      <c r="AK152" s="2315"/>
      <c r="AL152" s="2315"/>
      <c r="AM152" s="2315"/>
      <c r="AN152" s="2315"/>
      <c r="AO152" s="2315"/>
      <c r="AP152" s="2315"/>
      <c r="AQ152" s="2315"/>
    </row>
    <row r="153" spans="1:43">
      <c r="A153" s="2315"/>
      <c r="B153" s="2315"/>
      <c r="C153" s="2315"/>
      <c r="D153" s="2315"/>
      <c r="E153" s="2315"/>
      <c r="F153" s="2315"/>
      <c r="G153" s="2315"/>
      <c r="H153" s="2315"/>
      <c r="I153" s="2315"/>
      <c r="J153" s="2315"/>
      <c r="K153" s="2315"/>
      <c r="L153" s="2315"/>
      <c r="M153" s="2315"/>
      <c r="N153" s="2315"/>
      <c r="O153" s="2315"/>
      <c r="P153" s="2315"/>
      <c r="Q153" s="2315"/>
      <c r="R153" s="2315"/>
      <c r="S153" s="2315"/>
      <c r="T153" s="2315"/>
      <c r="U153" s="2315"/>
      <c r="V153" s="2315"/>
      <c r="W153" s="2315"/>
      <c r="X153" s="2315"/>
      <c r="Y153" s="2315"/>
      <c r="Z153" s="2315"/>
      <c r="AA153" s="2315"/>
      <c r="AB153" s="2315"/>
      <c r="AC153" s="2315"/>
      <c r="AD153" s="2315"/>
      <c r="AE153" s="2315"/>
      <c r="AF153" s="2315"/>
      <c r="AG153" s="2315"/>
      <c r="AH153" s="2315"/>
      <c r="AI153" s="2315"/>
      <c r="AJ153" s="2315"/>
      <c r="AK153" s="2315"/>
      <c r="AL153" s="2315"/>
      <c r="AM153" s="2315"/>
      <c r="AN153" s="2315"/>
      <c r="AO153" s="2315"/>
      <c r="AP153" s="2315"/>
      <c r="AQ153" s="2315"/>
    </row>
    <row r="154" spans="1:43">
      <c r="A154" s="2315"/>
      <c r="B154" s="2315"/>
      <c r="C154" s="2315"/>
      <c r="D154" s="2315"/>
      <c r="E154" s="2315"/>
      <c r="F154" s="2315"/>
      <c r="G154" s="2315"/>
      <c r="H154" s="2315"/>
      <c r="I154" s="2315"/>
      <c r="J154" s="2315"/>
      <c r="K154" s="2315"/>
      <c r="L154" s="2315"/>
      <c r="M154" s="2315"/>
      <c r="N154" s="2315"/>
      <c r="O154" s="2315"/>
      <c r="P154" s="2315"/>
      <c r="Q154" s="2315"/>
      <c r="R154" s="2315"/>
      <c r="S154" s="2315"/>
      <c r="T154" s="2315"/>
      <c r="U154" s="2315"/>
      <c r="V154" s="2315"/>
      <c r="W154" s="2315"/>
      <c r="X154" s="2315"/>
      <c r="Y154" s="2315"/>
      <c r="Z154" s="2315"/>
      <c r="AA154" s="2315"/>
      <c r="AB154" s="2315"/>
      <c r="AC154" s="2315"/>
      <c r="AD154" s="2315"/>
      <c r="AE154" s="2315"/>
      <c r="AF154" s="2315"/>
      <c r="AG154" s="2315"/>
      <c r="AH154" s="2315"/>
      <c r="AI154" s="2315"/>
      <c r="AJ154" s="2315"/>
      <c r="AK154" s="2315"/>
      <c r="AL154" s="2315"/>
      <c r="AM154" s="2315"/>
      <c r="AN154" s="2315"/>
      <c r="AO154" s="2315"/>
      <c r="AP154" s="2315"/>
      <c r="AQ154" s="2315"/>
    </row>
    <row r="155" spans="1:43">
      <c r="A155" s="2315"/>
      <c r="B155" s="2315"/>
      <c r="C155" s="2315"/>
      <c r="D155" s="2315"/>
      <c r="E155" s="2315"/>
      <c r="F155" s="2315"/>
      <c r="G155" s="2315"/>
      <c r="H155" s="2315"/>
      <c r="I155" s="2315"/>
      <c r="J155" s="2315"/>
      <c r="K155" s="2315"/>
      <c r="L155" s="2315"/>
      <c r="M155" s="2315"/>
      <c r="N155" s="2315"/>
      <c r="O155" s="2315"/>
      <c r="P155" s="2315"/>
      <c r="Q155" s="2315"/>
      <c r="R155" s="2315"/>
      <c r="S155" s="2315"/>
      <c r="T155" s="2315"/>
      <c r="U155" s="2315"/>
      <c r="V155" s="2315"/>
      <c r="W155" s="2315"/>
      <c r="X155" s="2315"/>
      <c r="Y155" s="2315"/>
      <c r="Z155" s="2315"/>
      <c r="AA155" s="2315"/>
      <c r="AB155" s="2315"/>
      <c r="AC155" s="2315"/>
      <c r="AD155" s="2315"/>
      <c r="AE155" s="2315"/>
      <c r="AF155" s="2315"/>
      <c r="AG155" s="2315"/>
      <c r="AH155" s="2315"/>
      <c r="AI155" s="2315"/>
      <c r="AJ155" s="2315"/>
      <c r="AK155" s="2315"/>
      <c r="AL155" s="2315"/>
      <c r="AM155" s="2315"/>
      <c r="AN155" s="2315"/>
      <c r="AO155" s="2315"/>
      <c r="AP155" s="2315"/>
      <c r="AQ155" s="2315"/>
    </row>
    <row r="156" spans="1:43">
      <c r="A156" s="2315"/>
      <c r="B156" s="2315"/>
      <c r="C156" s="2315"/>
      <c r="D156" s="2315"/>
      <c r="E156" s="2315"/>
      <c r="F156" s="2315"/>
      <c r="G156" s="2315"/>
      <c r="H156" s="2315"/>
      <c r="I156" s="2315"/>
      <c r="J156" s="2315"/>
      <c r="K156" s="2315"/>
      <c r="L156" s="2315"/>
      <c r="M156" s="2315"/>
      <c r="N156" s="2315"/>
      <c r="O156" s="2315"/>
      <c r="P156" s="2315"/>
      <c r="Q156" s="2315"/>
      <c r="R156" s="2315"/>
      <c r="S156" s="2315"/>
      <c r="T156" s="2315"/>
      <c r="U156" s="2315"/>
      <c r="V156" s="2315"/>
      <c r="W156" s="2315"/>
      <c r="X156" s="2315"/>
      <c r="Y156" s="2315"/>
      <c r="Z156" s="2315"/>
      <c r="AA156" s="2315"/>
      <c r="AB156" s="2315"/>
      <c r="AC156" s="2315"/>
      <c r="AD156" s="2315"/>
      <c r="AE156" s="2315"/>
      <c r="AF156" s="2315"/>
      <c r="AG156" s="2315"/>
      <c r="AH156" s="2315"/>
      <c r="AI156" s="2315"/>
      <c r="AJ156" s="2315"/>
      <c r="AK156" s="2315"/>
      <c r="AL156" s="2315"/>
      <c r="AM156" s="2315"/>
      <c r="AN156" s="2315"/>
      <c r="AO156" s="2315"/>
      <c r="AP156" s="2315"/>
      <c r="AQ156" s="2315"/>
    </row>
    <row r="157" spans="1:43">
      <c r="A157" s="2315"/>
      <c r="B157" s="2315"/>
      <c r="C157" s="2315"/>
      <c r="D157" s="2315"/>
      <c r="E157" s="2315"/>
      <c r="F157" s="2315"/>
      <c r="G157" s="2315"/>
      <c r="H157" s="2315"/>
      <c r="I157" s="2315"/>
      <c r="J157" s="2315"/>
      <c r="K157" s="2315"/>
      <c r="L157" s="2315"/>
      <c r="M157" s="2315"/>
      <c r="N157" s="2315"/>
      <c r="O157" s="2315"/>
      <c r="P157" s="2315"/>
      <c r="Q157" s="2315"/>
      <c r="R157" s="2315"/>
      <c r="S157" s="2315"/>
      <c r="T157" s="2315"/>
      <c r="U157" s="2315"/>
      <c r="V157" s="2315"/>
      <c r="W157" s="2315"/>
      <c r="X157" s="2315"/>
      <c r="Y157" s="2315"/>
      <c r="Z157" s="2315"/>
      <c r="AA157" s="2315"/>
      <c r="AB157" s="2315"/>
      <c r="AC157" s="2315"/>
      <c r="AD157" s="2315"/>
      <c r="AE157" s="2315"/>
      <c r="AF157" s="2315"/>
      <c r="AG157" s="2315"/>
      <c r="AH157" s="2315"/>
      <c r="AI157" s="2315"/>
      <c r="AJ157" s="2315"/>
      <c r="AK157" s="2315"/>
      <c r="AL157" s="2315"/>
      <c r="AM157" s="2315"/>
      <c r="AN157" s="2315"/>
      <c r="AO157" s="2315"/>
      <c r="AP157" s="2315"/>
      <c r="AQ157" s="2315"/>
    </row>
    <row r="158" spans="1:43">
      <c r="A158" s="2315"/>
      <c r="B158" s="2315"/>
      <c r="C158" s="2315"/>
      <c r="D158" s="2315"/>
      <c r="E158" s="2315"/>
      <c r="F158" s="2315"/>
      <c r="G158" s="2315"/>
      <c r="H158" s="2315"/>
      <c r="I158" s="2315"/>
      <c r="J158" s="2315"/>
      <c r="K158" s="2315"/>
      <c r="L158" s="2315"/>
      <c r="M158" s="2315"/>
      <c r="N158" s="2315"/>
      <c r="O158" s="2315"/>
      <c r="P158" s="2315"/>
      <c r="Q158" s="2315"/>
      <c r="R158" s="2315"/>
      <c r="S158" s="2315"/>
      <c r="T158" s="2315"/>
      <c r="U158" s="2315"/>
      <c r="V158" s="2315"/>
      <c r="W158" s="2315"/>
      <c r="X158" s="2315"/>
      <c r="Y158" s="2315"/>
      <c r="Z158" s="2315"/>
      <c r="AA158" s="2315"/>
      <c r="AB158" s="2315"/>
      <c r="AC158" s="2315"/>
      <c r="AD158" s="2315"/>
      <c r="AE158" s="2315"/>
      <c r="AF158" s="2315"/>
      <c r="AG158" s="2315"/>
      <c r="AH158" s="2315"/>
      <c r="AI158" s="2315"/>
      <c r="AJ158" s="2315"/>
      <c r="AK158" s="2315"/>
      <c r="AL158" s="2315"/>
      <c r="AM158" s="2315"/>
      <c r="AN158" s="2315"/>
      <c r="AO158" s="2315"/>
      <c r="AP158" s="2315"/>
      <c r="AQ158" s="2315"/>
    </row>
    <row r="159" spans="1:43">
      <c r="A159" s="2315"/>
      <c r="B159" s="2315"/>
      <c r="C159" s="2315"/>
      <c r="D159" s="2315"/>
      <c r="E159" s="2315"/>
      <c r="F159" s="2315"/>
      <c r="G159" s="2315"/>
      <c r="H159" s="2315"/>
      <c r="I159" s="2315"/>
      <c r="J159" s="2315"/>
      <c r="K159" s="2315"/>
      <c r="L159" s="2315"/>
      <c r="M159" s="2315"/>
      <c r="N159" s="2315"/>
      <c r="O159" s="2315"/>
      <c r="P159" s="2315"/>
      <c r="Q159" s="2315"/>
      <c r="R159" s="2315"/>
      <c r="S159" s="2315"/>
      <c r="T159" s="2315"/>
      <c r="U159" s="2315"/>
      <c r="V159" s="2315"/>
      <c r="W159" s="2315"/>
      <c r="X159" s="2315"/>
      <c r="Y159" s="2315"/>
      <c r="Z159" s="2315"/>
      <c r="AA159" s="2315"/>
      <c r="AB159" s="2315"/>
      <c r="AC159" s="2315"/>
      <c r="AD159" s="2315"/>
      <c r="AE159" s="2315"/>
      <c r="AF159" s="2315"/>
      <c r="AG159" s="2315"/>
      <c r="AH159" s="2315"/>
      <c r="AI159" s="2315"/>
      <c r="AJ159" s="2315"/>
      <c r="AK159" s="2315"/>
      <c r="AL159" s="2315"/>
      <c r="AM159" s="2315"/>
      <c r="AN159" s="2315"/>
      <c r="AO159" s="2315"/>
      <c r="AP159" s="2315"/>
      <c r="AQ159" s="2315"/>
    </row>
    <row r="160" spans="1:43">
      <c r="A160" s="2315"/>
      <c r="B160" s="2315"/>
      <c r="C160" s="2315"/>
      <c r="D160" s="2315"/>
      <c r="E160" s="2315"/>
      <c r="F160" s="2315"/>
      <c r="G160" s="2315"/>
      <c r="H160" s="2315"/>
      <c r="I160" s="2315"/>
      <c r="J160" s="2315"/>
      <c r="K160" s="2315"/>
      <c r="L160" s="2315"/>
      <c r="M160" s="2315"/>
      <c r="N160" s="2315"/>
      <c r="O160" s="2315"/>
      <c r="P160" s="2315"/>
      <c r="Q160" s="2315"/>
      <c r="R160" s="2315"/>
      <c r="S160" s="2315"/>
      <c r="T160" s="2315"/>
      <c r="U160" s="2315"/>
      <c r="V160" s="2315"/>
      <c r="W160" s="2315"/>
      <c r="X160" s="2315"/>
      <c r="Y160" s="2315"/>
      <c r="Z160" s="2315"/>
      <c r="AA160" s="2315"/>
      <c r="AB160" s="2315"/>
      <c r="AC160" s="2315"/>
      <c r="AD160" s="2315"/>
      <c r="AE160" s="2315"/>
      <c r="AF160" s="2315"/>
      <c r="AG160" s="2315"/>
      <c r="AH160" s="2315"/>
      <c r="AI160" s="2315"/>
      <c r="AJ160" s="2315"/>
      <c r="AK160" s="2315"/>
      <c r="AL160" s="2315"/>
      <c r="AM160" s="2315"/>
      <c r="AN160" s="2315"/>
      <c r="AO160" s="2315"/>
      <c r="AP160" s="2315"/>
      <c r="AQ160" s="2315"/>
    </row>
    <row r="161" spans="1:43">
      <c r="A161" s="2315"/>
      <c r="B161" s="2315"/>
      <c r="C161" s="2315"/>
      <c r="D161" s="2315"/>
      <c r="E161" s="2315"/>
      <c r="F161" s="2315"/>
      <c r="G161" s="2315"/>
      <c r="H161" s="2315"/>
      <c r="I161" s="2315"/>
      <c r="J161" s="2315"/>
      <c r="K161" s="2315"/>
      <c r="L161" s="2315"/>
      <c r="M161" s="2315"/>
      <c r="N161" s="2315"/>
      <c r="O161" s="2315"/>
      <c r="P161" s="2315"/>
      <c r="Q161" s="2315"/>
      <c r="R161" s="2315"/>
      <c r="S161" s="2315"/>
      <c r="T161" s="2315"/>
      <c r="U161" s="2315"/>
      <c r="V161" s="2315"/>
      <c r="W161" s="2315"/>
      <c r="X161" s="2315"/>
      <c r="Y161" s="2315"/>
      <c r="Z161" s="2315"/>
      <c r="AA161" s="2315"/>
      <c r="AB161" s="2315"/>
      <c r="AC161" s="2315"/>
      <c r="AD161" s="2315"/>
      <c r="AE161" s="2315"/>
      <c r="AF161" s="2315"/>
      <c r="AG161" s="2315"/>
      <c r="AH161" s="2315"/>
      <c r="AI161" s="2315"/>
      <c r="AJ161" s="2315"/>
      <c r="AK161" s="2315"/>
      <c r="AL161" s="2315"/>
      <c r="AM161" s="2315"/>
      <c r="AN161" s="2315"/>
      <c r="AO161" s="2315"/>
      <c r="AP161" s="2315"/>
      <c r="AQ161" s="2315"/>
    </row>
    <row r="162" spans="1:43">
      <c r="A162" s="2315"/>
      <c r="B162" s="2315"/>
      <c r="C162" s="2315"/>
      <c r="D162" s="2315"/>
      <c r="E162" s="2315"/>
      <c r="F162" s="2315"/>
      <c r="G162" s="2315"/>
      <c r="H162" s="2315"/>
      <c r="I162" s="2315"/>
      <c r="J162" s="2315"/>
      <c r="K162" s="2315"/>
      <c r="L162" s="2315"/>
      <c r="M162" s="2315"/>
      <c r="N162" s="2315"/>
      <c r="O162" s="2315"/>
      <c r="P162" s="2315"/>
      <c r="Q162" s="2315"/>
      <c r="R162" s="2315"/>
      <c r="S162" s="2315"/>
      <c r="T162" s="2315"/>
      <c r="U162" s="2315"/>
      <c r="V162" s="2315"/>
      <c r="W162" s="2315"/>
      <c r="X162" s="2315"/>
      <c r="Y162" s="2315"/>
      <c r="Z162" s="2315"/>
      <c r="AA162" s="2315"/>
      <c r="AB162" s="2315"/>
      <c r="AC162" s="2315"/>
      <c r="AD162" s="2315"/>
      <c r="AE162" s="2315"/>
      <c r="AF162" s="2315"/>
      <c r="AG162" s="2315"/>
      <c r="AH162" s="2315"/>
      <c r="AI162" s="2315"/>
      <c r="AJ162" s="2315"/>
      <c r="AK162" s="2315"/>
      <c r="AL162" s="2315"/>
      <c r="AM162" s="2315"/>
      <c r="AN162" s="2315"/>
      <c r="AO162" s="2315"/>
      <c r="AP162" s="2315"/>
      <c r="AQ162" s="2315"/>
    </row>
    <row r="163" spans="1:43">
      <c r="A163" s="2315"/>
      <c r="B163" s="2315"/>
      <c r="C163" s="2315"/>
      <c r="D163" s="2315"/>
      <c r="E163" s="2315"/>
      <c r="F163" s="2315"/>
      <c r="G163" s="2315"/>
      <c r="H163" s="2315"/>
      <c r="I163" s="2315"/>
      <c r="J163" s="2315"/>
      <c r="K163" s="2315"/>
      <c r="L163" s="2315"/>
      <c r="M163" s="2315"/>
      <c r="N163" s="2315"/>
      <c r="O163" s="2315"/>
      <c r="P163" s="2315"/>
      <c r="Q163" s="2315"/>
      <c r="R163" s="2315"/>
      <c r="S163" s="2315"/>
      <c r="T163" s="2315"/>
      <c r="U163" s="2315"/>
      <c r="V163" s="2315"/>
      <c r="W163" s="2315"/>
      <c r="X163" s="2315"/>
      <c r="Y163" s="2315"/>
      <c r="Z163" s="2315"/>
      <c r="AA163" s="2315"/>
      <c r="AB163" s="2315"/>
      <c r="AC163" s="2315"/>
      <c r="AD163" s="2315"/>
      <c r="AE163" s="2315"/>
      <c r="AF163" s="2315"/>
      <c r="AG163" s="2315"/>
      <c r="AH163" s="2315"/>
      <c r="AI163" s="2315"/>
      <c r="AJ163" s="2315"/>
      <c r="AK163" s="2315"/>
      <c r="AL163" s="2315"/>
      <c r="AM163" s="2315"/>
      <c r="AN163" s="2315"/>
      <c r="AO163" s="2315"/>
      <c r="AP163" s="2315"/>
      <c r="AQ163" s="2315"/>
    </row>
    <row r="164" spans="1:43">
      <c r="A164" s="2315"/>
      <c r="B164" s="2315"/>
      <c r="C164" s="2315"/>
      <c r="D164" s="2315"/>
      <c r="E164" s="2315"/>
      <c r="F164" s="2315"/>
      <c r="G164" s="2315"/>
      <c r="H164" s="2315"/>
      <c r="I164" s="2315"/>
      <c r="J164" s="2315"/>
      <c r="K164" s="2315"/>
      <c r="L164" s="2315"/>
      <c r="M164" s="2315"/>
      <c r="N164" s="2315"/>
      <c r="O164" s="2315"/>
      <c r="P164" s="2315"/>
      <c r="Q164" s="2315"/>
      <c r="R164" s="2315"/>
      <c r="S164" s="2315"/>
      <c r="T164" s="2315"/>
      <c r="U164" s="2315"/>
      <c r="V164" s="2315"/>
      <c r="W164" s="2315"/>
      <c r="X164" s="2315"/>
      <c r="Y164" s="2315"/>
      <c r="Z164" s="2315"/>
      <c r="AA164" s="2315"/>
      <c r="AB164" s="2315"/>
      <c r="AC164" s="2315"/>
      <c r="AD164" s="2315"/>
      <c r="AE164" s="2315"/>
      <c r="AF164" s="2315"/>
      <c r="AG164" s="2315"/>
      <c r="AH164" s="2315"/>
      <c r="AI164" s="2315"/>
      <c r="AJ164" s="2315"/>
      <c r="AK164" s="2315"/>
      <c r="AL164" s="2315"/>
      <c r="AM164" s="2315"/>
      <c r="AN164" s="2315"/>
      <c r="AO164" s="2315"/>
      <c r="AP164" s="2315"/>
      <c r="AQ164" s="2315"/>
    </row>
    <row r="165" spans="1:43">
      <c r="A165" s="2315"/>
      <c r="B165" s="2315"/>
      <c r="C165" s="2315"/>
      <c r="D165" s="2315"/>
      <c r="E165" s="2315"/>
      <c r="F165" s="2315"/>
      <c r="G165" s="2315"/>
      <c r="H165" s="2315"/>
      <c r="I165" s="2315"/>
      <c r="J165" s="2315"/>
      <c r="K165" s="2315"/>
      <c r="L165" s="2315"/>
      <c r="M165" s="2315"/>
      <c r="N165" s="2315"/>
      <c r="O165" s="2315"/>
      <c r="P165" s="2315"/>
      <c r="Q165" s="2315"/>
      <c r="R165" s="2315"/>
      <c r="S165" s="2315"/>
      <c r="T165" s="2315"/>
      <c r="U165" s="2315"/>
      <c r="V165" s="2315"/>
      <c r="W165" s="2315"/>
      <c r="X165" s="2315"/>
      <c r="Y165" s="2315"/>
      <c r="Z165" s="2315"/>
      <c r="AA165" s="2315"/>
      <c r="AB165" s="2315"/>
      <c r="AC165" s="2315"/>
      <c r="AD165" s="2315"/>
      <c r="AE165" s="2315"/>
      <c r="AF165" s="2315"/>
      <c r="AG165" s="2315"/>
      <c r="AH165" s="2315"/>
      <c r="AI165" s="2315"/>
      <c r="AJ165" s="2315"/>
      <c r="AK165" s="2315"/>
      <c r="AL165" s="2315"/>
      <c r="AM165" s="2315"/>
      <c r="AN165" s="2315"/>
      <c r="AO165" s="2315"/>
      <c r="AP165" s="2315"/>
      <c r="AQ165" s="2315"/>
    </row>
    <row r="166" spans="1:43">
      <c r="A166" s="2315"/>
      <c r="B166" s="2315"/>
      <c r="C166" s="2315"/>
      <c r="D166" s="2315"/>
      <c r="E166" s="2315"/>
      <c r="F166" s="2315"/>
      <c r="G166" s="2315"/>
      <c r="H166" s="2315"/>
      <c r="I166" s="2315"/>
      <c r="J166" s="2315"/>
      <c r="K166" s="2315"/>
      <c r="L166" s="2315"/>
      <c r="M166" s="2315"/>
      <c r="N166" s="2315"/>
      <c r="O166" s="2315"/>
      <c r="P166" s="2315"/>
      <c r="Q166" s="2315"/>
      <c r="R166" s="2315"/>
      <c r="S166" s="2315"/>
      <c r="T166" s="2315"/>
      <c r="U166" s="2315"/>
      <c r="V166" s="2315"/>
      <c r="W166" s="2315"/>
      <c r="X166" s="2315"/>
      <c r="Y166" s="2315"/>
      <c r="Z166" s="2315"/>
      <c r="AA166" s="2315"/>
      <c r="AB166" s="2315"/>
      <c r="AC166" s="2315"/>
      <c r="AD166" s="2315"/>
      <c r="AE166" s="2315"/>
      <c r="AF166" s="2315"/>
      <c r="AG166" s="2315"/>
      <c r="AH166" s="2315"/>
      <c r="AI166" s="2315"/>
      <c r="AJ166" s="2315"/>
      <c r="AK166" s="2315"/>
      <c r="AL166" s="2315"/>
      <c r="AM166" s="2315"/>
      <c r="AN166" s="2315"/>
      <c r="AO166" s="2315"/>
      <c r="AP166" s="2315"/>
      <c r="AQ166" s="2315"/>
    </row>
    <row r="167" spans="1:43">
      <c r="A167" s="2315"/>
      <c r="B167" s="2315"/>
      <c r="C167" s="2315"/>
      <c r="D167" s="2315"/>
      <c r="E167" s="2315"/>
      <c r="F167" s="2315"/>
      <c r="G167" s="2315"/>
      <c r="H167" s="2315"/>
      <c r="I167" s="2315"/>
      <c r="J167" s="2315"/>
      <c r="K167" s="2315"/>
      <c r="L167" s="2315"/>
      <c r="M167" s="2315"/>
      <c r="N167" s="2315"/>
      <c r="O167" s="2315"/>
      <c r="P167" s="2315"/>
      <c r="Q167" s="2315"/>
      <c r="R167" s="2315"/>
      <c r="S167" s="2315"/>
      <c r="T167" s="2315"/>
      <c r="U167" s="2315"/>
      <c r="V167" s="2315"/>
      <c r="W167" s="2315"/>
      <c r="X167" s="2315"/>
      <c r="Y167" s="2315"/>
      <c r="Z167" s="2315"/>
      <c r="AA167" s="2315"/>
      <c r="AB167" s="2315"/>
      <c r="AC167" s="2315"/>
      <c r="AD167" s="2315"/>
      <c r="AE167" s="2315"/>
      <c r="AF167" s="2315"/>
      <c r="AG167" s="2315"/>
      <c r="AH167" s="2315"/>
      <c r="AI167" s="2315"/>
      <c r="AJ167" s="2315"/>
      <c r="AK167" s="2315"/>
      <c r="AL167" s="2315"/>
      <c r="AM167" s="2315"/>
      <c r="AN167" s="2315"/>
      <c r="AO167" s="2315"/>
      <c r="AP167" s="2315"/>
      <c r="AQ167" s="2315"/>
    </row>
    <row r="168" spans="1:43">
      <c r="A168" s="2315"/>
      <c r="B168" s="2315"/>
      <c r="C168" s="2315"/>
      <c r="D168" s="2315"/>
      <c r="E168" s="2315"/>
      <c r="F168" s="2315"/>
      <c r="G168" s="2315"/>
      <c r="H168" s="2315"/>
      <c r="I168" s="2315"/>
      <c r="J168" s="2315"/>
      <c r="K168" s="2315"/>
      <c r="L168" s="2315"/>
      <c r="M168" s="2315"/>
      <c r="N168" s="2315"/>
      <c r="O168" s="2315"/>
      <c r="P168" s="2315"/>
      <c r="Q168" s="2315"/>
      <c r="R168" s="2315"/>
      <c r="S168" s="2315"/>
      <c r="T168" s="2315"/>
      <c r="U168" s="2315"/>
      <c r="V168" s="2315"/>
      <c r="W168" s="2315"/>
      <c r="X168" s="2315"/>
      <c r="Y168" s="2315"/>
      <c r="Z168" s="2315"/>
      <c r="AA168" s="2315"/>
      <c r="AB168" s="2315"/>
      <c r="AC168" s="2315"/>
      <c r="AD168" s="2315"/>
      <c r="AE168" s="2315"/>
      <c r="AF168" s="2315"/>
      <c r="AG168" s="2315"/>
      <c r="AH168" s="2315"/>
      <c r="AI168" s="2315"/>
      <c r="AJ168" s="2315"/>
      <c r="AK168" s="2315"/>
      <c r="AL168" s="2315"/>
      <c r="AM168" s="2315"/>
      <c r="AN168" s="2315"/>
      <c r="AO168" s="2315"/>
      <c r="AP168" s="2315"/>
      <c r="AQ168" s="2315"/>
    </row>
    <row r="169" spans="1:43">
      <c r="A169" s="2315"/>
      <c r="B169" s="2315"/>
      <c r="C169" s="2315"/>
      <c r="D169" s="2315"/>
      <c r="E169" s="2315"/>
      <c r="F169" s="2315"/>
      <c r="G169" s="2315"/>
      <c r="H169" s="2315"/>
      <c r="I169" s="2315"/>
      <c r="J169" s="2315"/>
      <c r="K169" s="2315"/>
      <c r="L169" s="2315"/>
      <c r="M169" s="2315"/>
      <c r="N169" s="2315"/>
      <c r="O169" s="2315"/>
      <c r="P169" s="2315"/>
      <c r="Q169" s="2315"/>
      <c r="R169" s="2315"/>
      <c r="S169" s="2315"/>
      <c r="T169" s="2315"/>
      <c r="U169" s="2315"/>
      <c r="V169" s="2315"/>
      <c r="W169" s="2315"/>
      <c r="X169" s="2315"/>
      <c r="Y169" s="2315"/>
      <c r="Z169" s="2315"/>
      <c r="AA169" s="2315"/>
      <c r="AB169" s="2315"/>
      <c r="AC169" s="2315"/>
      <c r="AD169" s="2315"/>
      <c r="AE169" s="2315"/>
      <c r="AF169" s="2315"/>
      <c r="AG169" s="2315"/>
      <c r="AH169" s="2315"/>
      <c r="AI169" s="2315"/>
      <c r="AJ169" s="2315"/>
      <c r="AK169" s="2315"/>
      <c r="AL169" s="2315"/>
      <c r="AM169" s="2315"/>
      <c r="AN169" s="2315"/>
      <c r="AO169" s="2315"/>
      <c r="AP169" s="2315"/>
      <c r="AQ169" s="2315"/>
    </row>
    <row r="170" spans="1:43">
      <c r="A170" s="2315"/>
      <c r="B170" s="2315"/>
      <c r="C170" s="2315"/>
      <c r="D170" s="2315"/>
      <c r="E170" s="2315"/>
      <c r="F170" s="2315"/>
      <c r="G170" s="2315"/>
      <c r="H170" s="2315"/>
      <c r="I170" s="2315"/>
      <c r="J170" s="2315"/>
      <c r="K170" s="2315"/>
      <c r="L170" s="2315"/>
      <c r="M170" s="2315"/>
      <c r="N170" s="2315"/>
      <c r="O170" s="2315"/>
      <c r="P170" s="2315"/>
      <c r="Q170" s="2315"/>
      <c r="R170" s="2315"/>
      <c r="S170" s="2315"/>
      <c r="T170" s="2315"/>
      <c r="U170" s="2315"/>
      <c r="V170" s="2315"/>
      <c r="W170" s="2315"/>
      <c r="X170" s="2315"/>
      <c r="Y170" s="2315"/>
      <c r="Z170" s="2315"/>
      <c r="AA170" s="2315"/>
      <c r="AB170" s="2315"/>
      <c r="AC170" s="2315"/>
      <c r="AD170" s="2315"/>
      <c r="AE170" s="2315"/>
      <c r="AF170" s="2315"/>
      <c r="AG170" s="2315"/>
      <c r="AH170" s="2315"/>
      <c r="AI170" s="2315"/>
      <c r="AJ170" s="2315"/>
      <c r="AK170" s="2315"/>
      <c r="AL170" s="2315"/>
      <c r="AM170" s="2315"/>
      <c r="AN170" s="2315"/>
      <c r="AO170" s="2315"/>
      <c r="AP170" s="2315"/>
      <c r="AQ170" s="2315"/>
    </row>
    <row r="171" spans="1:43">
      <c r="A171" s="2315"/>
      <c r="B171" s="2315"/>
      <c r="C171" s="2315"/>
      <c r="D171" s="2315"/>
      <c r="E171" s="2315"/>
      <c r="F171" s="2315"/>
      <c r="G171" s="2315"/>
      <c r="H171" s="2315"/>
      <c r="I171" s="2315"/>
      <c r="J171" s="2315"/>
      <c r="K171" s="2315"/>
      <c r="L171" s="2315"/>
      <c r="M171" s="2315"/>
      <c r="N171" s="2315"/>
      <c r="O171" s="2315"/>
      <c r="P171" s="2315"/>
      <c r="Q171" s="2315"/>
      <c r="R171" s="2315"/>
      <c r="S171" s="2315"/>
      <c r="T171" s="2315"/>
      <c r="U171" s="2315"/>
      <c r="V171" s="2315"/>
      <c r="W171" s="2315"/>
      <c r="X171" s="2315"/>
      <c r="Y171" s="2315"/>
      <c r="Z171" s="2315"/>
      <c r="AA171" s="2315"/>
      <c r="AB171" s="2315"/>
      <c r="AC171" s="2315"/>
      <c r="AD171" s="2315"/>
      <c r="AE171" s="2315"/>
      <c r="AF171" s="2315"/>
      <c r="AG171" s="2315"/>
      <c r="AH171" s="2315"/>
      <c r="AI171" s="2315"/>
      <c r="AJ171" s="2315"/>
      <c r="AK171" s="2315"/>
      <c r="AL171" s="2315"/>
      <c r="AM171" s="2315"/>
      <c r="AN171" s="2315"/>
      <c r="AO171" s="2315"/>
      <c r="AP171" s="2315"/>
      <c r="AQ171" s="2315"/>
    </row>
    <row r="172" spans="1:43">
      <c r="A172" s="2315"/>
      <c r="B172" s="2315"/>
      <c r="C172" s="2315"/>
      <c r="D172" s="2315"/>
      <c r="E172" s="2315"/>
      <c r="F172" s="2315"/>
      <c r="G172" s="2315"/>
      <c r="H172" s="2315"/>
      <c r="I172" s="2315"/>
      <c r="J172" s="2315"/>
      <c r="K172" s="2315"/>
      <c r="L172" s="2315"/>
      <c r="M172" s="2315"/>
      <c r="N172" s="2315"/>
      <c r="O172" s="2315"/>
      <c r="P172" s="2315"/>
      <c r="Q172" s="2315"/>
      <c r="R172" s="2315"/>
      <c r="S172" s="2315"/>
      <c r="T172" s="2315"/>
      <c r="U172" s="2315"/>
      <c r="V172" s="2315"/>
      <c r="W172" s="2315"/>
      <c r="X172" s="2315"/>
      <c r="Y172" s="2315"/>
      <c r="Z172" s="2315"/>
      <c r="AA172" s="2315"/>
      <c r="AB172" s="2315"/>
      <c r="AC172" s="2315"/>
      <c r="AD172" s="2315"/>
      <c r="AE172" s="2315"/>
      <c r="AF172" s="2315"/>
      <c r="AG172" s="2315"/>
      <c r="AH172" s="2315"/>
      <c r="AI172" s="2315"/>
      <c r="AJ172" s="2315"/>
      <c r="AK172" s="2315"/>
      <c r="AL172" s="2315"/>
      <c r="AM172" s="2315"/>
      <c r="AN172" s="2315"/>
      <c r="AO172" s="2315"/>
      <c r="AP172" s="2315"/>
      <c r="AQ172" s="2315"/>
    </row>
    <row r="173" spans="1:43">
      <c r="A173" s="2315"/>
      <c r="B173" s="2315"/>
      <c r="C173" s="2315"/>
      <c r="D173" s="2315"/>
      <c r="E173" s="2315"/>
      <c r="F173" s="2315"/>
      <c r="G173" s="2315"/>
      <c r="H173" s="2315"/>
      <c r="I173" s="2315"/>
      <c r="J173" s="2315"/>
      <c r="K173" s="2315"/>
      <c r="L173" s="2315"/>
      <c r="M173" s="2315"/>
      <c r="N173" s="2315"/>
      <c r="O173" s="2315"/>
      <c r="P173" s="2315"/>
      <c r="Q173" s="2315"/>
      <c r="R173" s="2315"/>
      <c r="S173" s="2315"/>
      <c r="T173" s="2315"/>
      <c r="U173" s="2315"/>
      <c r="V173" s="2315"/>
      <c r="W173" s="2315"/>
      <c r="X173" s="2315"/>
      <c r="Y173" s="2315"/>
      <c r="Z173" s="2315"/>
      <c r="AA173" s="2315"/>
      <c r="AB173" s="2315"/>
      <c r="AC173" s="2315"/>
      <c r="AD173" s="2315"/>
      <c r="AE173" s="2315"/>
      <c r="AF173" s="2315"/>
      <c r="AG173" s="2315"/>
      <c r="AH173" s="2315"/>
      <c r="AI173" s="2315"/>
      <c r="AJ173" s="2315"/>
      <c r="AK173" s="2315"/>
      <c r="AL173" s="2315"/>
      <c r="AM173" s="2315"/>
      <c r="AN173" s="2315"/>
      <c r="AO173" s="2315"/>
      <c r="AP173" s="2315"/>
      <c r="AQ173" s="2315"/>
    </row>
    <row r="174" spans="1:43">
      <c r="A174" s="2315"/>
      <c r="B174" s="2315"/>
      <c r="C174" s="2315"/>
      <c r="D174" s="2315"/>
      <c r="E174" s="2315"/>
      <c r="F174" s="2315"/>
      <c r="G174" s="2315"/>
      <c r="H174" s="2315"/>
      <c r="I174" s="2315"/>
      <c r="J174" s="2315"/>
      <c r="K174" s="2315"/>
      <c r="L174" s="2315"/>
      <c r="M174" s="2315"/>
      <c r="N174" s="2315"/>
      <c r="O174" s="2315"/>
      <c r="P174" s="2315"/>
      <c r="Q174" s="2315"/>
      <c r="R174" s="2315"/>
      <c r="S174" s="2315"/>
      <c r="T174" s="2315"/>
      <c r="U174" s="2315"/>
      <c r="V174" s="2315"/>
      <c r="W174" s="2315"/>
      <c r="X174" s="2315"/>
      <c r="Y174" s="2315"/>
      <c r="Z174" s="2315"/>
      <c r="AA174" s="2315"/>
      <c r="AB174" s="2315"/>
      <c r="AC174" s="2315"/>
      <c r="AD174" s="2315"/>
      <c r="AE174" s="2315"/>
      <c r="AF174" s="2315"/>
      <c r="AG174" s="2315"/>
      <c r="AH174" s="2315"/>
      <c r="AI174" s="2315"/>
      <c r="AJ174" s="2315"/>
      <c r="AK174" s="2315"/>
      <c r="AL174" s="2315"/>
      <c r="AM174" s="2315"/>
      <c r="AN174" s="2315"/>
      <c r="AO174" s="2315"/>
      <c r="AP174" s="2315"/>
      <c r="AQ174" s="2315"/>
    </row>
    <row r="175" spans="1:43">
      <c r="A175" s="2315"/>
      <c r="B175" s="2315"/>
      <c r="C175" s="2315"/>
      <c r="D175" s="2315"/>
      <c r="E175" s="2315"/>
      <c r="F175" s="2315"/>
      <c r="G175" s="2315"/>
      <c r="H175" s="2315"/>
      <c r="I175" s="2315"/>
      <c r="J175" s="2315"/>
      <c r="K175" s="2315"/>
      <c r="L175" s="2315"/>
      <c r="M175" s="2315"/>
      <c r="N175" s="2315"/>
      <c r="O175" s="2315"/>
      <c r="P175" s="2315"/>
      <c r="Q175" s="2315"/>
      <c r="R175" s="2315"/>
      <c r="S175" s="2315"/>
      <c r="T175" s="2315"/>
      <c r="U175" s="2315"/>
      <c r="V175" s="2315"/>
      <c r="W175" s="2315"/>
      <c r="X175" s="2315"/>
      <c r="Y175" s="2315"/>
      <c r="Z175" s="2315"/>
      <c r="AA175" s="2315"/>
      <c r="AB175" s="2315"/>
      <c r="AC175" s="2315"/>
      <c r="AD175" s="2315"/>
      <c r="AE175" s="2315"/>
      <c r="AF175" s="2315"/>
      <c r="AG175" s="2315"/>
      <c r="AH175" s="2315"/>
      <c r="AI175" s="2315"/>
      <c r="AJ175" s="2315"/>
      <c r="AK175" s="2315"/>
      <c r="AL175" s="2315"/>
      <c r="AM175" s="2315"/>
      <c r="AN175" s="2315"/>
      <c r="AO175" s="2315"/>
      <c r="AP175" s="2315"/>
      <c r="AQ175" s="2315"/>
    </row>
    <row r="176" spans="1:43">
      <c r="A176" s="2315"/>
      <c r="B176" s="2315"/>
      <c r="C176" s="2315"/>
      <c r="D176" s="2315"/>
      <c r="E176" s="2315"/>
      <c r="F176" s="2315"/>
      <c r="G176" s="2315"/>
      <c r="H176" s="2315"/>
      <c r="I176" s="2315"/>
      <c r="J176" s="2315"/>
      <c r="K176" s="2315"/>
      <c r="L176" s="2315"/>
      <c r="M176" s="2315"/>
      <c r="N176" s="2315"/>
      <c r="O176" s="2315"/>
      <c r="P176" s="2315"/>
      <c r="Q176" s="2315"/>
      <c r="R176" s="2315"/>
      <c r="S176" s="2315"/>
      <c r="T176" s="2315"/>
      <c r="U176" s="2315"/>
      <c r="V176" s="2315"/>
      <c r="W176" s="2315"/>
      <c r="X176" s="2315"/>
      <c r="Y176" s="2315"/>
      <c r="Z176" s="2315"/>
      <c r="AA176" s="2315"/>
      <c r="AB176" s="2315"/>
      <c r="AC176" s="2315"/>
      <c r="AD176" s="2315"/>
      <c r="AE176" s="2315"/>
      <c r="AF176" s="2315"/>
      <c r="AG176" s="2315"/>
      <c r="AH176" s="2315"/>
      <c r="AI176" s="2315"/>
      <c r="AJ176" s="2315"/>
      <c r="AK176" s="2315"/>
      <c r="AL176" s="2315"/>
      <c r="AM176" s="2315"/>
      <c r="AN176" s="2315"/>
      <c r="AO176" s="2315"/>
      <c r="AP176" s="2315"/>
      <c r="AQ176" s="2315"/>
    </row>
    <row r="177" spans="1:43">
      <c r="A177" s="2315"/>
      <c r="B177" s="2315"/>
      <c r="C177" s="2315"/>
      <c r="D177" s="2315"/>
      <c r="E177" s="2315"/>
      <c r="F177" s="2315"/>
      <c r="G177" s="2315"/>
      <c r="H177" s="2315"/>
      <c r="I177" s="2315"/>
      <c r="J177" s="2315"/>
      <c r="K177" s="2315"/>
      <c r="L177" s="2315"/>
      <c r="M177" s="2315"/>
      <c r="N177" s="2315"/>
      <c r="O177" s="2315"/>
      <c r="P177" s="2315"/>
      <c r="Q177" s="2315"/>
      <c r="R177" s="2315"/>
      <c r="S177" s="2315"/>
      <c r="T177" s="2315"/>
      <c r="U177" s="2315"/>
      <c r="V177" s="2315"/>
      <c r="W177" s="2315"/>
      <c r="X177" s="2315"/>
      <c r="Y177" s="2315"/>
      <c r="Z177" s="2315"/>
      <c r="AA177" s="2315"/>
      <c r="AB177" s="2315"/>
      <c r="AC177" s="2315"/>
      <c r="AD177" s="2315"/>
      <c r="AE177" s="2315"/>
      <c r="AF177" s="2315"/>
      <c r="AG177" s="2315"/>
      <c r="AH177" s="2315"/>
      <c r="AI177" s="2315"/>
      <c r="AJ177" s="2315"/>
      <c r="AK177" s="2315"/>
      <c r="AL177" s="2315"/>
      <c r="AM177" s="2315"/>
      <c r="AN177" s="2315"/>
      <c r="AO177" s="2315"/>
      <c r="AP177" s="2315"/>
      <c r="AQ177" s="2315"/>
    </row>
    <row r="178" spans="1:43">
      <c r="A178" s="2315"/>
      <c r="B178" s="2315"/>
      <c r="C178" s="2315"/>
      <c r="D178" s="2315"/>
      <c r="E178" s="2315"/>
      <c r="F178" s="2315"/>
      <c r="G178" s="2315"/>
      <c r="H178" s="2315"/>
      <c r="I178" s="2315"/>
      <c r="J178" s="2315"/>
      <c r="K178" s="2315"/>
      <c r="L178" s="2315"/>
      <c r="M178" s="2315"/>
      <c r="N178" s="2315"/>
      <c r="O178" s="2315"/>
      <c r="P178" s="2315"/>
      <c r="Q178" s="2315"/>
      <c r="R178" s="2315"/>
      <c r="S178" s="2315"/>
      <c r="T178" s="2315"/>
      <c r="U178" s="2315"/>
      <c r="V178" s="2315"/>
      <c r="W178" s="2315"/>
      <c r="X178" s="2315"/>
      <c r="Y178" s="2315"/>
      <c r="Z178" s="2315"/>
      <c r="AA178" s="2315"/>
      <c r="AB178" s="2315"/>
      <c r="AC178" s="2315"/>
      <c r="AD178" s="2315"/>
      <c r="AE178" s="2315"/>
      <c r="AF178" s="2315"/>
      <c r="AG178" s="2315"/>
      <c r="AH178" s="2315"/>
      <c r="AI178" s="2315"/>
      <c r="AJ178" s="2315"/>
      <c r="AK178" s="2315"/>
      <c r="AL178" s="2315"/>
      <c r="AM178" s="2315"/>
      <c r="AN178" s="2315"/>
      <c r="AO178" s="2315"/>
      <c r="AP178" s="2315"/>
      <c r="AQ178" s="2315"/>
    </row>
    <row r="179" spans="1:43">
      <c r="A179" s="2315"/>
      <c r="B179" s="2315"/>
      <c r="C179" s="2315"/>
      <c r="D179" s="2315"/>
      <c r="E179" s="2315"/>
      <c r="F179" s="2315"/>
      <c r="G179" s="2315"/>
      <c r="H179" s="2315"/>
      <c r="I179" s="2315"/>
      <c r="J179" s="2315"/>
      <c r="K179" s="2315"/>
      <c r="L179" s="2315"/>
      <c r="M179" s="2315"/>
      <c r="N179" s="2315"/>
      <c r="O179" s="2315"/>
      <c r="P179" s="2315"/>
      <c r="Q179" s="2315"/>
      <c r="R179" s="2315"/>
      <c r="S179" s="2315"/>
      <c r="T179" s="2315"/>
      <c r="U179" s="2315"/>
      <c r="V179" s="2315"/>
      <c r="W179" s="2315"/>
      <c r="X179" s="2315"/>
      <c r="Y179" s="2315"/>
      <c r="Z179" s="2315"/>
      <c r="AA179" s="2315"/>
      <c r="AB179" s="2315"/>
      <c r="AC179" s="2315"/>
      <c r="AD179" s="2315"/>
      <c r="AE179" s="2315"/>
      <c r="AF179" s="2315"/>
      <c r="AG179" s="2315"/>
      <c r="AH179" s="2315"/>
      <c r="AI179" s="2315"/>
      <c r="AJ179" s="2315"/>
      <c r="AK179" s="2315"/>
      <c r="AL179" s="2315"/>
      <c r="AM179" s="2315"/>
      <c r="AN179" s="2315"/>
      <c r="AO179" s="2315"/>
      <c r="AP179" s="2315"/>
      <c r="AQ179" s="2315"/>
    </row>
    <row r="180" spans="1:43">
      <c r="A180" s="2315"/>
      <c r="B180" s="2315"/>
      <c r="C180" s="2315"/>
      <c r="D180" s="2315"/>
      <c r="E180" s="2315"/>
      <c r="F180" s="2315"/>
      <c r="G180" s="2315"/>
      <c r="H180" s="2315"/>
      <c r="I180" s="2315"/>
      <c r="J180" s="2315"/>
      <c r="K180" s="2315"/>
      <c r="L180" s="2315"/>
      <c r="M180" s="2315"/>
      <c r="N180" s="2315"/>
      <c r="O180" s="2315"/>
      <c r="P180" s="2315"/>
      <c r="Q180" s="2315"/>
      <c r="R180" s="2315"/>
      <c r="S180" s="2315"/>
      <c r="T180" s="2315"/>
      <c r="U180" s="2315"/>
      <c r="V180" s="2315"/>
      <c r="W180" s="2315"/>
      <c r="X180" s="2315"/>
      <c r="Y180" s="2315"/>
      <c r="Z180" s="2315"/>
      <c r="AA180" s="2315"/>
      <c r="AB180" s="2315"/>
      <c r="AC180" s="2315"/>
      <c r="AD180" s="2315"/>
      <c r="AE180" s="2315"/>
      <c r="AF180" s="2315"/>
      <c r="AG180" s="2315"/>
      <c r="AH180" s="2315"/>
      <c r="AI180" s="2315"/>
      <c r="AJ180" s="2315"/>
      <c r="AK180" s="2315"/>
      <c r="AL180" s="2315"/>
      <c r="AM180" s="2315"/>
      <c r="AN180" s="2315"/>
      <c r="AO180" s="2315"/>
      <c r="AP180" s="2315"/>
      <c r="AQ180" s="2315"/>
    </row>
    <row r="181" spans="1:43">
      <c r="A181" s="2315"/>
      <c r="B181" s="2315"/>
      <c r="C181" s="2315"/>
      <c r="D181" s="2315"/>
      <c r="E181" s="2315"/>
      <c r="F181" s="2315"/>
      <c r="G181" s="2315"/>
      <c r="H181" s="2315"/>
      <c r="I181" s="2315"/>
      <c r="J181" s="2315"/>
      <c r="K181" s="2315"/>
      <c r="L181" s="2315"/>
      <c r="M181" s="2315"/>
      <c r="N181" s="2315"/>
      <c r="O181" s="2315"/>
      <c r="P181" s="2315"/>
      <c r="Q181" s="2315"/>
      <c r="R181" s="2315"/>
      <c r="S181" s="2315"/>
      <c r="T181" s="2315"/>
      <c r="U181" s="2315"/>
      <c r="V181" s="2315"/>
      <c r="W181" s="2315"/>
      <c r="X181" s="2315"/>
      <c r="Y181" s="2315"/>
      <c r="Z181" s="2315"/>
      <c r="AA181" s="2315"/>
      <c r="AB181" s="2315"/>
      <c r="AC181" s="2315"/>
      <c r="AD181" s="2315"/>
      <c r="AE181" s="2315"/>
      <c r="AF181" s="2315"/>
      <c r="AG181" s="2315"/>
      <c r="AH181" s="2315"/>
      <c r="AI181" s="2315"/>
      <c r="AJ181" s="2315"/>
      <c r="AK181" s="2315"/>
      <c r="AL181" s="2315"/>
      <c r="AM181" s="2315"/>
      <c r="AN181" s="2315"/>
      <c r="AO181" s="2315"/>
      <c r="AP181" s="2315"/>
      <c r="AQ181" s="2315"/>
    </row>
    <row r="182" spans="1:43">
      <c r="A182" s="2315"/>
      <c r="B182" s="2315"/>
      <c r="C182" s="2315"/>
      <c r="D182" s="2315"/>
      <c r="E182" s="2315"/>
      <c r="F182" s="2315"/>
      <c r="G182" s="2315"/>
      <c r="H182" s="2315"/>
      <c r="I182" s="2315"/>
      <c r="J182" s="2315"/>
      <c r="K182" s="2315"/>
      <c r="L182" s="2315"/>
      <c r="M182" s="2315"/>
      <c r="N182" s="2315"/>
      <c r="O182" s="2315"/>
      <c r="P182" s="2315"/>
      <c r="Q182" s="2315"/>
      <c r="R182" s="2315"/>
      <c r="S182" s="2315"/>
      <c r="T182" s="2315"/>
      <c r="U182" s="2315"/>
      <c r="V182" s="2315"/>
      <c r="W182" s="2315"/>
      <c r="X182" s="2315"/>
      <c r="Y182" s="2315"/>
      <c r="Z182" s="2315"/>
      <c r="AA182" s="2315"/>
      <c r="AB182" s="2315"/>
      <c r="AC182" s="2315"/>
      <c r="AD182" s="2315"/>
      <c r="AE182" s="2315"/>
      <c r="AF182" s="2315"/>
      <c r="AG182" s="2315"/>
      <c r="AH182" s="2315"/>
      <c r="AI182" s="2315"/>
      <c r="AJ182" s="2315"/>
      <c r="AK182" s="2315"/>
      <c r="AL182" s="2315"/>
      <c r="AM182" s="2315"/>
      <c r="AN182" s="2315"/>
      <c r="AO182" s="2315"/>
      <c r="AP182" s="2315"/>
      <c r="AQ182" s="2315"/>
    </row>
    <row r="183" spans="1:43">
      <c r="A183" s="2315"/>
      <c r="B183" s="2315"/>
      <c r="C183" s="2315"/>
      <c r="D183" s="2315"/>
      <c r="E183" s="2315"/>
      <c r="F183" s="2315"/>
      <c r="G183" s="2315"/>
      <c r="H183" s="2315"/>
      <c r="I183" s="2315"/>
      <c r="J183" s="2315"/>
      <c r="K183" s="2315"/>
      <c r="L183" s="2315"/>
      <c r="M183" s="2315"/>
      <c r="N183" s="2315"/>
      <c r="O183" s="2315"/>
      <c r="P183" s="2315"/>
      <c r="Q183" s="2315"/>
      <c r="R183" s="2315"/>
      <c r="S183" s="2315"/>
      <c r="T183" s="2315"/>
      <c r="U183" s="2315"/>
      <c r="V183" s="2315"/>
      <c r="W183" s="2315"/>
      <c r="X183" s="2315"/>
      <c r="Y183" s="2315"/>
      <c r="Z183" s="2315"/>
      <c r="AA183" s="2315"/>
      <c r="AB183" s="2315"/>
      <c r="AC183" s="2315"/>
      <c r="AD183" s="2315"/>
      <c r="AE183" s="2315"/>
      <c r="AF183" s="2315"/>
      <c r="AG183" s="2315"/>
      <c r="AH183" s="2315"/>
      <c r="AI183" s="2315"/>
      <c r="AJ183" s="2315"/>
      <c r="AK183" s="2315"/>
      <c r="AL183" s="2315"/>
      <c r="AM183" s="2315"/>
      <c r="AN183" s="2315"/>
      <c r="AO183" s="2315"/>
      <c r="AP183" s="2315"/>
      <c r="AQ183" s="2315"/>
    </row>
    <row r="184" spans="1:43">
      <c r="A184" s="2315"/>
      <c r="B184" s="2315"/>
      <c r="C184" s="2315"/>
      <c r="D184" s="2315"/>
      <c r="E184" s="2315"/>
      <c r="F184" s="2315"/>
      <c r="G184" s="2315"/>
      <c r="H184" s="2315"/>
      <c r="I184" s="2315"/>
      <c r="J184" s="2315"/>
      <c r="K184" s="2315"/>
      <c r="L184" s="2315"/>
      <c r="M184" s="2315"/>
      <c r="N184" s="2315"/>
      <c r="O184" s="2315"/>
      <c r="P184" s="2315"/>
      <c r="Q184" s="2315"/>
      <c r="R184" s="2315"/>
      <c r="S184" s="2315"/>
      <c r="T184" s="2315"/>
      <c r="U184" s="2315"/>
      <c r="V184" s="2315"/>
      <c r="W184" s="2315"/>
      <c r="X184" s="2315"/>
      <c r="Y184" s="2315"/>
      <c r="Z184" s="2315"/>
      <c r="AA184" s="2315"/>
      <c r="AB184" s="2315"/>
      <c r="AC184" s="2315"/>
      <c r="AD184" s="2315"/>
      <c r="AE184" s="2315"/>
      <c r="AF184" s="2315"/>
      <c r="AG184" s="2315"/>
      <c r="AH184" s="2315"/>
      <c r="AI184" s="2315"/>
      <c r="AJ184" s="2315"/>
      <c r="AK184" s="2315"/>
      <c r="AL184" s="2315"/>
      <c r="AM184" s="2315"/>
      <c r="AN184" s="2315"/>
      <c r="AO184" s="2315"/>
      <c r="AP184" s="2315"/>
      <c r="AQ184" s="2315"/>
    </row>
    <row r="185" spans="1:43">
      <c r="A185" s="2315"/>
      <c r="B185" s="2315"/>
      <c r="C185" s="2315"/>
      <c r="D185" s="2315"/>
      <c r="E185" s="2315"/>
      <c r="F185" s="2315"/>
      <c r="G185" s="2315"/>
      <c r="H185" s="2315"/>
      <c r="I185" s="2315"/>
      <c r="J185" s="2315"/>
      <c r="K185" s="2315"/>
      <c r="L185" s="2315"/>
      <c r="M185" s="2315"/>
      <c r="N185" s="2315"/>
      <c r="O185" s="2315"/>
      <c r="P185" s="2315"/>
      <c r="Q185" s="2315"/>
      <c r="R185" s="2315"/>
      <c r="S185" s="2315"/>
      <c r="T185" s="2315"/>
      <c r="U185" s="2315"/>
      <c r="V185" s="2315"/>
      <c r="W185" s="2315"/>
      <c r="X185" s="2315"/>
      <c r="Y185" s="2315"/>
      <c r="Z185" s="2315"/>
      <c r="AA185" s="2315"/>
      <c r="AB185" s="2315"/>
      <c r="AC185" s="2315"/>
      <c r="AD185" s="2315"/>
      <c r="AE185" s="2315"/>
      <c r="AF185" s="2315"/>
      <c r="AG185" s="2315"/>
      <c r="AH185" s="2315"/>
      <c r="AI185" s="2315"/>
      <c r="AJ185" s="2315"/>
      <c r="AK185" s="2315"/>
      <c r="AL185" s="2315"/>
      <c r="AM185" s="2315"/>
      <c r="AN185" s="2315"/>
      <c r="AO185" s="2315"/>
      <c r="AP185" s="2315"/>
      <c r="AQ185" s="2315"/>
    </row>
    <row r="186" spans="1:43">
      <c r="A186" s="2315"/>
      <c r="B186" s="2315"/>
      <c r="C186" s="2315"/>
      <c r="D186" s="2315"/>
      <c r="E186" s="2315"/>
      <c r="F186" s="2315"/>
      <c r="G186" s="2315"/>
      <c r="H186" s="2315"/>
      <c r="I186" s="2315"/>
      <c r="J186" s="2315"/>
      <c r="K186" s="2315"/>
      <c r="L186" s="2315"/>
      <c r="M186" s="2315"/>
      <c r="N186" s="2315"/>
      <c r="O186" s="2315"/>
      <c r="P186" s="2315"/>
      <c r="Q186" s="2315"/>
      <c r="R186" s="2315"/>
      <c r="S186" s="2315"/>
      <c r="T186" s="2315"/>
      <c r="U186" s="2315"/>
      <c r="V186" s="2315"/>
      <c r="W186" s="2315"/>
      <c r="X186" s="2315"/>
      <c r="Y186" s="2315"/>
      <c r="Z186" s="2315"/>
      <c r="AA186" s="2315"/>
      <c r="AB186" s="2315"/>
      <c r="AC186" s="2315"/>
      <c r="AD186" s="2315"/>
      <c r="AE186" s="2315"/>
      <c r="AF186" s="2315"/>
      <c r="AG186" s="2315"/>
      <c r="AH186" s="2315"/>
      <c r="AI186" s="2315"/>
      <c r="AJ186" s="2315"/>
      <c r="AK186" s="2315"/>
      <c r="AL186" s="2315"/>
      <c r="AM186" s="2315"/>
      <c r="AN186" s="2315"/>
      <c r="AO186" s="2315"/>
      <c r="AP186" s="2315"/>
      <c r="AQ186" s="2315"/>
    </row>
    <row r="187" spans="1:43">
      <c r="A187" s="2315"/>
      <c r="B187" s="2315"/>
      <c r="C187" s="2315"/>
      <c r="D187" s="2315"/>
      <c r="E187" s="2315"/>
      <c r="F187" s="2315"/>
      <c r="G187" s="2315"/>
      <c r="H187" s="2315"/>
      <c r="I187" s="2315"/>
      <c r="J187" s="2315"/>
      <c r="K187" s="2315"/>
      <c r="L187" s="2315"/>
      <c r="M187" s="2315"/>
      <c r="N187" s="2315"/>
      <c r="O187" s="2315"/>
      <c r="P187" s="2315"/>
      <c r="Q187" s="2315"/>
      <c r="R187" s="2315"/>
      <c r="S187" s="2315"/>
      <c r="T187" s="2315"/>
      <c r="U187" s="2315"/>
      <c r="V187" s="2315"/>
      <c r="W187" s="2315"/>
      <c r="X187" s="2315"/>
      <c r="Y187" s="2315"/>
      <c r="Z187" s="2315"/>
      <c r="AA187" s="2315"/>
      <c r="AB187" s="2315"/>
      <c r="AC187" s="2315"/>
      <c r="AD187" s="2315"/>
      <c r="AE187" s="2315"/>
      <c r="AF187" s="2315"/>
      <c r="AG187" s="2315"/>
      <c r="AH187" s="2315"/>
      <c r="AI187" s="2315"/>
      <c r="AJ187" s="2315"/>
      <c r="AK187" s="2315"/>
      <c r="AL187" s="2315"/>
      <c r="AM187" s="2315"/>
      <c r="AN187" s="2315"/>
      <c r="AO187" s="2315"/>
      <c r="AP187" s="2315"/>
      <c r="AQ187" s="2315"/>
    </row>
    <row r="188" spans="1:43">
      <c r="A188" s="2315"/>
      <c r="B188" s="2315"/>
      <c r="C188" s="2315"/>
      <c r="D188" s="2315"/>
      <c r="E188" s="2315"/>
      <c r="F188" s="2315"/>
      <c r="G188" s="2315"/>
      <c r="H188" s="2315"/>
      <c r="I188" s="2315"/>
      <c r="J188" s="2315"/>
      <c r="K188" s="2315"/>
      <c r="L188" s="2315"/>
      <c r="M188" s="2315"/>
      <c r="N188" s="2315"/>
      <c r="O188" s="2315"/>
      <c r="P188" s="2315"/>
      <c r="Q188" s="2315"/>
      <c r="R188" s="2315"/>
      <c r="S188" s="2315"/>
      <c r="T188" s="2315"/>
      <c r="U188" s="2315"/>
      <c r="V188" s="2315"/>
      <c r="W188" s="2315"/>
      <c r="X188" s="2315"/>
      <c r="Y188" s="2315"/>
      <c r="Z188" s="2315"/>
      <c r="AA188" s="2315"/>
      <c r="AB188" s="2315"/>
      <c r="AC188" s="2315"/>
      <c r="AD188" s="2315"/>
      <c r="AE188" s="2315"/>
      <c r="AF188" s="2315"/>
      <c r="AG188" s="2315"/>
      <c r="AH188" s="2315"/>
      <c r="AI188" s="2315"/>
      <c r="AJ188" s="2315"/>
      <c r="AK188" s="2315"/>
      <c r="AL188" s="2315"/>
      <c r="AM188" s="2315"/>
      <c r="AN188" s="2315"/>
      <c r="AO188" s="2315"/>
      <c r="AP188" s="2315"/>
      <c r="AQ188" s="2315"/>
    </row>
    <row r="189" spans="1:43">
      <c r="A189" s="2315"/>
      <c r="B189" s="2315"/>
      <c r="C189" s="2315"/>
      <c r="D189" s="2315"/>
      <c r="E189" s="2315"/>
      <c r="F189" s="2315"/>
      <c r="G189" s="2315"/>
      <c r="H189" s="2315"/>
      <c r="I189" s="2315"/>
      <c r="J189" s="2315"/>
      <c r="K189" s="2315"/>
      <c r="L189" s="2315"/>
      <c r="M189" s="2315"/>
      <c r="N189" s="2315"/>
      <c r="O189" s="2315"/>
      <c r="P189" s="2315"/>
      <c r="Q189" s="2315"/>
      <c r="R189" s="2315"/>
      <c r="S189" s="2315"/>
      <c r="T189" s="2315"/>
      <c r="U189" s="2315"/>
      <c r="V189" s="2315"/>
      <c r="W189" s="2315"/>
      <c r="X189" s="2315"/>
      <c r="Y189" s="2315"/>
      <c r="Z189" s="2315"/>
      <c r="AA189" s="2315"/>
      <c r="AB189" s="2315"/>
      <c r="AC189" s="2315"/>
      <c r="AD189" s="2315"/>
      <c r="AE189" s="2315"/>
      <c r="AF189" s="2315"/>
      <c r="AG189" s="2315"/>
      <c r="AH189" s="2315"/>
      <c r="AI189" s="2315"/>
      <c r="AJ189" s="2315"/>
      <c r="AK189" s="2315"/>
      <c r="AL189" s="2315"/>
      <c r="AM189" s="2315"/>
      <c r="AN189" s="2315"/>
      <c r="AO189" s="2315"/>
      <c r="AP189" s="2315"/>
      <c r="AQ189" s="2315"/>
    </row>
    <row r="190" spans="1:43">
      <c r="A190" s="2315"/>
      <c r="B190" s="2315"/>
      <c r="C190" s="2315"/>
      <c r="D190" s="2315"/>
      <c r="E190" s="2315"/>
      <c r="F190" s="2315"/>
      <c r="G190" s="2315"/>
      <c r="H190" s="2315"/>
      <c r="I190" s="2315"/>
      <c r="J190" s="2315"/>
      <c r="K190" s="2315"/>
      <c r="L190" s="2315"/>
      <c r="M190" s="2315"/>
      <c r="N190" s="2315"/>
      <c r="O190" s="2315"/>
      <c r="P190" s="2315"/>
      <c r="Q190" s="2315"/>
      <c r="R190" s="2315"/>
      <c r="S190" s="2315"/>
      <c r="T190" s="2315"/>
      <c r="U190" s="2315"/>
      <c r="V190" s="2315"/>
      <c r="W190" s="2315"/>
      <c r="X190" s="2315"/>
      <c r="Y190" s="2315"/>
      <c r="Z190" s="2315"/>
      <c r="AA190" s="2315"/>
      <c r="AB190" s="2315"/>
      <c r="AC190" s="2315"/>
      <c r="AD190" s="2315"/>
      <c r="AE190" s="2315"/>
      <c r="AF190" s="2315"/>
      <c r="AG190" s="2315"/>
      <c r="AH190" s="2315"/>
      <c r="AI190" s="2315"/>
      <c r="AJ190" s="2315"/>
      <c r="AK190" s="2315"/>
      <c r="AL190" s="2315"/>
      <c r="AM190" s="2315"/>
      <c r="AN190" s="2315"/>
      <c r="AO190" s="2315"/>
      <c r="AP190" s="2315"/>
      <c r="AQ190" s="2315"/>
    </row>
    <row r="191" spans="1:43">
      <c r="A191" s="2315"/>
      <c r="B191" s="2315"/>
      <c r="C191" s="2315"/>
      <c r="D191" s="2315"/>
      <c r="E191" s="2315"/>
      <c r="F191" s="2315"/>
      <c r="G191" s="2315"/>
      <c r="H191" s="2315"/>
      <c r="I191" s="2315"/>
      <c r="J191" s="2315"/>
      <c r="K191" s="2315"/>
      <c r="L191" s="2315"/>
      <c r="M191" s="2315"/>
      <c r="N191" s="2315"/>
      <c r="O191" s="2315"/>
      <c r="P191" s="2315"/>
      <c r="Q191" s="2315"/>
      <c r="R191" s="2315"/>
      <c r="S191" s="2315"/>
      <c r="T191" s="2315"/>
      <c r="U191" s="2315"/>
      <c r="V191" s="2315"/>
      <c r="W191" s="2315"/>
      <c r="X191" s="2315"/>
      <c r="Y191" s="2315"/>
      <c r="Z191" s="2315"/>
      <c r="AA191" s="2315"/>
      <c r="AB191" s="2315"/>
      <c r="AC191" s="2315"/>
      <c r="AD191" s="2315"/>
      <c r="AE191" s="2315"/>
      <c r="AF191" s="2315"/>
      <c r="AG191" s="2315"/>
      <c r="AH191" s="2315"/>
      <c r="AI191" s="2315"/>
      <c r="AJ191" s="2315"/>
      <c r="AK191" s="2315"/>
      <c r="AL191" s="2315"/>
      <c r="AM191" s="2315"/>
      <c r="AN191" s="2315"/>
      <c r="AO191" s="2315"/>
      <c r="AP191" s="2315"/>
      <c r="AQ191" s="2315"/>
    </row>
    <row r="192" spans="1:43">
      <c r="A192" s="2315"/>
      <c r="B192" s="2315"/>
      <c r="C192" s="2315"/>
      <c r="D192" s="2315"/>
      <c r="E192" s="2315"/>
      <c r="F192" s="2315"/>
      <c r="G192" s="2315"/>
      <c r="H192" s="2315"/>
      <c r="I192" s="2315"/>
      <c r="J192" s="2315"/>
      <c r="K192" s="2315"/>
      <c r="L192" s="2315"/>
      <c r="M192" s="2315"/>
      <c r="N192" s="2315"/>
      <c r="O192" s="2315"/>
      <c r="P192" s="2315"/>
      <c r="Q192" s="2315"/>
      <c r="R192" s="2315"/>
      <c r="S192" s="2315"/>
      <c r="T192" s="2315"/>
      <c r="U192" s="2315"/>
      <c r="V192" s="2315"/>
      <c r="W192" s="2315"/>
      <c r="X192" s="2315"/>
      <c r="Y192" s="2315"/>
      <c r="Z192" s="2315"/>
      <c r="AA192" s="2315"/>
      <c r="AB192" s="2315"/>
      <c r="AC192" s="2315"/>
      <c r="AD192" s="2315"/>
      <c r="AE192" s="2315"/>
      <c r="AF192" s="2315"/>
      <c r="AG192" s="2315"/>
      <c r="AH192" s="2315"/>
      <c r="AI192" s="2315"/>
      <c r="AJ192" s="2315"/>
      <c r="AK192" s="2315"/>
      <c r="AL192" s="2315"/>
      <c r="AM192" s="2315"/>
      <c r="AN192" s="2315"/>
      <c r="AO192" s="2315"/>
      <c r="AP192" s="2315"/>
      <c r="AQ192" s="2315"/>
    </row>
    <row r="193" spans="1:43">
      <c r="A193" s="2315"/>
      <c r="B193" s="2315"/>
      <c r="C193" s="2315"/>
      <c r="D193" s="2315"/>
      <c r="E193" s="2315"/>
      <c r="F193" s="2315"/>
      <c r="G193" s="2315"/>
      <c r="H193" s="2315"/>
      <c r="I193" s="2315"/>
      <c r="J193" s="2315"/>
      <c r="K193" s="2315"/>
      <c r="L193" s="2315"/>
      <c r="M193" s="2315"/>
      <c r="N193" s="2315"/>
      <c r="O193" s="2315"/>
      <c r="P193" s="2315"/>
      <c r="Q193" s="2315"/>
      <c r="R193" s="2315"/>
      <c r="S193" s="2315"/>
      <c r="T193" s="2315"/>
      <c r="U193" s="2315"/>
      <c r="V193" s="2315"/>
      <c r="W193" s="2315"/>
      <c r="X193" s="2315"/>
      <c r="Y193" s="2315"/>
      <c r="Z193" s="2315"/>
      <c r="AA193" s="2315"/>
      <c r="AB193" s="2315"/>
      <c r="AC193" s="2315"/>
      <c r="AD193" s="2315"/>
      <c r="AE193" s="2315"/>
      <c r="AF193" s="2315"/>
      <c r="AG193" s="2315"/>
      <c r="AH193" s="2315"/>
      <c r="AI193" s="2315"/>
      <c r="AJ193" s="2315"/>
      <c r="AK193" s="2315"/>
      <c r="AL193" s="2315"/>
      <c r="AM193" s="2315"/>
      <c r="AN193" s="2315"/>
      <c r="AO193" s="2315"/>
      <c r="AP193" s="2315"/>
      <c r="AQ193" s="2315"/>
    </row>
    <row r="194" spans="1:43">
      <c r="A194" s="2315"/>
      <c r="B194" s="2315"/>
      <c r="C194" s="2315"/>
      <c r="D194" s="2315"/>
      <c r="E194" s="2315"/>
      <c r="F194" s="2315"/>
      <c r="G194" s="2315"/>
      <c r="H194" s="2315"/>
      <c r="I194" s="2315"/>
      <c r="J194" s="2315"/>
      <c r="K194" s="2315"/>
      <c r="L194" s="2315"/>
      <c r="M194" s="2315"/>
      <c r="N194" s="2315"/>
      <c r="O194" s="2315"/>
      <c r="P194" s="2315"/>
      <c r="Q194" s="2315"/>
      <c r="R194" s="2315"/>
      <c r="S194" s="2315"/>
      <c r="T194" s="2315"/>
      <c r="U194" s="2315"/>
      <c r="V194" s="2315"/>
      <c r="W194" s="2315"/>
      <c r="X194" s="2315"/>
      <c r="Y194" s="2315"/>
      <c r="Z194" s="2315"/>
      <c r="AA194" s="2315"/>
      <c r="AB194" s="2315"/>
      <c r="AC194" s="2315"/>
      <c r="AD194" s="2315"/>
      <c r="AE194" s="2315"/>
      <c r="AF194" s="2315"/>
      <c r="AG194" s="2315"/>
      <c r="AH194" s="2315"/>
      <c r="AI194" s="2315"/>
      <c r="AJ194" s="2315"/>
      <c r="AK194" s="2315"/>
      <c r="AL194" s="2315"/>
      <c r="AM194" s="2315"/>
      <c r="AN194" s="2315"/>
      <c r="AO194" s="2315"/>
      <c r="AP194" s="2315"/>
      <c r="AQ194" s="2315"/>
    </row>
    <row r="195" spans="1:43">
      <c r="A195" s="2315"/>
      <c r="B195" s="2315"/>
      <c r="C195" s="2315"/>
      <c r="D195" s="2315"/>
      <c r="E195" s="2315"/>
      <c r="F195" s="2315"/>
      <c r="G195" s="2315"/>
      <c r="H195" s="2315"/>
      <c r="I195" s="2315"/>
      <c r="J195" s="2315"/>
      <c r="K195" s="2315"/>
      <c r="L195" s="2315"/>
      <c r="M195" s="2315"/>
      <c r="N195" s="2315"/>
      <c r="O195" s="2315"/>
      <c r="P195" s="2315"/>
      <c r="Q195" s="2315"/>
      <c r="R195" s="2315"/>
      <c r="S195" s="2315"/>
      <c r="T195" s="2315"/>
      <c r="U195" s="2315"/>
      <c r="V195" s="2315"/>
      <c r="W195" s="2315"/>
      <c r="X195" s="2315"/>
      <c r="Y195" s="2315"/>
      <c r="Z195" s="2315"/>
      <c r="AA195" s="2315"/>
      <c r="AB195" s="2315"/>
      <c r="AC195" s="2315"/>
      <c r="AD195" s="2315"/>
      <c r="AE195" s="2315"/>
      <c r="AF195" s="2315"/>
      <c r="AG195" s="2315"/>
      <c r="AH195" s="2315"/>
      <c r="AI195" s="2315"/>
      <c r="AJ195" s="2315"/>
      <c r="AK195" s="2315"/>
      <c r="AL195" s="2315"/>
      <c r="AM195" s="2315"/>
      <c r="AN195" s="2315"/>
      <c r="AO195" s="2315"/>
      <c r="AP195" s="2315"/>
      <c r="AQ195" s="2315"/>
    </row>
    <row r="196" spans="1:43">
      <c r="A196" s="2315"/>
      <c r="B196" s="2315"/>
      <c r="C196" s="2315"/>
      <c r="D196" s="2315"/>
      <c r="E196" s="2315"/>
      <c r="F196" s="2315"/>
      <c r="G196" s="2315"/>
      <c r="H196" s="2315"/>
      <c r="I196" s="2315"/>
      <c r="J196" s="2315"/>
      <c r="K196" s="2315"/>
      <c r="L196" s="2315"/>
      <c r="M196" s="2315"/>
      <c r="N196" s="2315"/>
      <c r="O196" s="2315"/>
      <c r="P196" s="2315"/>
      <c r="Q196" s="2315"/>
      <c r="R196" s="2315"/>
      <c r="S196" s="2315"/>
      <c r="T196" s="2315"/>
      <c r="U196" s="2315"/>
      <c r="V196" s="2315"/>
      <c r="W196" s="2315"/>
      <c r="X196" s="2315"/>
      <c r="Y196" s="2315"/>
      <c r="Z196" s="2315"/>
      <c r="AA196" s="2315"/>
      <c r="AB196" s="2315"/>
      <c r="AC196" s="2315"/>
      <c r="AD196" s="2315"/>
      <c r="AE196" s="2315"/>
      <c r="AF196" s="2315"/>
      <c r="AG196" s="2315"/>
      <c r="AH196" s="2315"/>
      <c r="AI196" s="2315"/>
      <c r="AJ196" s="2315"/>
      <c r="AK196" s="2315"/>
      <c r="AL196" s="2315"/>
      <c r="AM196" s="2315"/>
      <c r="AN196" s="2315"/>
      <c r="AO196" s="2315"/>
      <c r="AP196" s="2315"/>
      <c r="AQ196" s="2315"/>
    </row>
    <row r="197" spans="1:43">
      <c r="A197" s="2315"/>
      <c r="B197" s="2315"/>
      <c r="C197" s="2315"/>
      <c r="D197" s="2315"/>
      <c r="E197" s="2315"/>
      <c r="F197" s="2315"/>
      <c r="G197" s="2315"/>
      <c r="H197" s="2315"/>
      <c r="I197" s="2315"/>
      <c r="J197" s="2315"/>
      <c r="K197" s="2315"/>
      <c r="L197" s="2315"/>
      <c r="M197" s="2315"/>
      <c r="N197" s="2315"/>
      <c r="O197" s="2315"/>
      <c r="P197" s="2315"/>
      <c r="Q197" s="2315"/>
      <c r="R197" s="2315"/>
      <c r="S197" s="2315"/>
      <c r="T197" s="2315"/>
      <c r="U197" s="2315"/>
      <c r="V197" s="2315"/>
      <c r="W197" s="2315"/>
      <c r="X197" s="2315"/>
      <c r="Y197" s="2315"/>
      <c r="Z197" s="2315"/>
      <c r="AA197" s="2315"/>
      <c r="AB197" s="2315"/>
      <c r="AC197" s="2315"/>
      <c r="AD197" s="2315"/>
      <c r="AE197" s="2315"/>
      <c r="AF197" s="2315"/>
      <c r="AG197" s="2315"/>
      <c r="AH197" s="2315"/>
      <c r="AI197" s="2315"/>
      <c r="AJ197" s="2315"/>
      <c r="AK197" s="2315"/>
      <c r="AL197" s="2315"/>
      <c r="AM197" s="2315"/>
      <c r="AN197" s="2315"/>
      <c r="AO197" s="2315"/>
      <c r="AP197" s="2315"/>
      <c r="AQ197" s="2315"/>
    </row>
    <row r="198" spans="1:43">
      <c r="A198" s="2315"/>
      <c r="B198" s="2315"/>
      <c r="C198" s="2315"/>
      <c r="D198" s="2315"/>
      <c r="E198" s="2315"/>
      <c r="F198" s="2315"/>
      <c r="G198" s="2315"/>
      <c r="H198" s="2315"/>
      <c r="I198" s="2315"/>
      <c r="J198" s="2315"/>
      <c r="K198" s="2315"/>
      <c r="L198" s="2315"/>
      <c r="M198" s="2315"/>
      <c r="N198" s="2315"/>
      <c r="O198" s="2315"/>
      <c r="P198" s="2315"/>
      <c r="Q198" s="2315"/>
      <c r="R198" s="2315"/>
      <c r="S198" s="2315"/>
      <c r="T198" s="2315"/>
      <c r="U198" s="2315"/>
      <c r="V198" s="2315"/>
      <c r="W198" s="2315"/>
      <c r="X198" s="2315"/>
      <c r="Y198" s="2315"/>
      <c r="Z198" s="2315"/>
      <c r="AA198" s="2315"/>
      <c r="AB198" s="2315"/>
      <c r="AC198" s="2315"/>
      <c r="AD198" s="2315"/>
      <c r="AE198" s="2315"/>
      <c r="AF198" s="2315"/>
      <c r="AG198" s="2315"/>
      <c r="AH198" s="2315"/>
      <c r="AI198" s="2315"/>
      <c r="AJ198" s="2315"/>
      <c r="AK198" s="2315"/>
      <c r="AL198" s="2315"/>
      <c r="AM198" s="2315"/>
      <c r="AN198" s="2315"/>
      <c r="AO198" s="2315"/>
      <c r="AP198" s="2315"/>
      <c r="AQ198" s="2315"/>
    </row>
    <row r="199" spans="1:43">
      <c r="A199" s="2315"/>
      <c r="B199" s="2315"/>
      <c r="C199" s="2315"/>
      <c r="D199" s="2315"/>
      <c r="E199" s="2315"/>
      <c r="F199" s="2315"/>
      <c r="G199" s="2315"/>
      <c r="H199" s="2315"/>
      <c r="I199" s="2315"/>
      <c r="J199" s="2315"/>
      <c r="K199" s="2315"/>
      <c r="L199" s="2315"/>
      <c r="M199" s="2315"/>
      <c r="N199" s="2315"/>
      <c r="O199" s="2315"/>
      <c r="P199" s="2315"/>
      <c r="Q199" s="2315"/>
      <c r="R199" s="2315"/>
      <c r="S199" s="2315"/>
      <c r="T199" s="2315"/>
      <c r="U199" s="2315"/>
      <c r="V199" s="2315"/>
      <c r="W199" s="2315"/>
      <c r="X199" s="2315"/>
      <c r="Y199" s="2315"/>
      <c r="Z199" s="2315"/>
      <c r="AA199" s="2315"/>
      <c r="AB199" s="2315"/>
      <c r="AC199" s="2315"/>
      <c r="AD199" s="2315"/>
      <c r="AE199" s="2315"/>
      <c r="AF199" s="2315"/>
      <c r="AG199" s="2315"/>
      <c r="AH199" s="2315"/>
      <c r="AI199" s="2315"/>
      <c r="AJ199" s="2315"/>
      <c r="AK199" s="2315"/>
      <c r="AL199" s="2315"/>
      <c r="AM199" s="2315"/>
      <c r="AN199" s="2315"/>
      <c r="AO199" s="2315"/>
      <c r="AP199" s="2315"/>
      <c r="AQ199" s="2315"/>
    </row>
    <row r="200" spans="1:43">
      <c r="A200" s="2315"/>
      <c r="B200" s="2315"/>
      <c r="C200" s="2315"/>
      <c r="D200" s="2315"/>
      <c r="E200" s="2315"/>
      <c r="F200" s="2315"/>
      <c r="G200" s="2315"/>
      <c r="H200" s="2315"/>
      <c r="I200" s="2315"/>
      <c r="J200" s="2315"/>
      <c r="K200" s="2315"/>
      <c r="L200" s="2315"/>
      <c r="M200" s="2315"/>
      <c r="N200" s="2315"/>
      <c r="O200" s="2315"/>
      <c r="P200" s="2315"/>
      <c r="Q200" s="2315"/>
      <c r="R200" s="2315"/>
      <c r="S200" s="2315"/>
      <c r="T200" s="2315"/>
      <c r="U200" s="2315"/>
      <c r="V200" s="2315"/>
      <c r="W200" s="2315"/>
      <c r="X200" s="2315"/>
      <c r="Y200" s="2315"/>
      <c r="Z200" s="2315"/>
      <c r="AA200" s="2315"/>
      <c r="AB200" s="2315"/>
      <c r="AC200" s="2315"/>
      <c r="AD200" s="2315"/>
      <c r="AE200" s="2315"/>
      <c r="AF200" s="2315"/>
      <c r="AG200" s="2315"/>
      <c r="AH200" s="2315"/>
      <c r="AI200" s="2315"/>
      <c r="AJ200" s="2315"/>
      <c r="AK200" s="2315"/>
      <c r="AL200" s="2315"/>
      <c r="AM200" s="2315"/>
      <c r="AN200" s="2315"/>
      <c r="AO200" s="2315"/>
      <c r="AP200" s="2315"/>
      <c r="AQ200" s="2315"/>
    </row>
    <row r="201" spans="1:43">
      <c r="A201" s="2315"/>
      <c r="B201" s="2315"/>
      <c r="C201" s="2315"/>
      <c r="D201" s="2315"/>
      <c r="E201" s="2315"/>
      <c r="F201" s="2315"/>
      <c r="G201" s="2315"/>
      <c r="H201" s="2315"/>
      <c r="I201" s="2315"/>
      <c r="J201" s="2315"/>
      <c r="K201" s="2315"/>
      <c r="L201" s="2315"/>
      <c r="M201" s="2315"/>
      <c r="N201" s="2315"/>
      <c r="O201" s="2315"/>
      <c r="P201" s="2315"/>
      <c r="Q201" s="2315"/>
      <c r="R201" s="2315"/>
      <c r="S201" s="2315"/>
      <c r="T201" s="2315"/>
      <c r="U201" s="2315"/>
      <c r="V201" s="2315"/>
      <c r="W201" s="2315"/>
      <c r="X201" s="2315"/>
      <c r="Y201" s="2315"/>
      <c r="Z201" s="2315"/>
      <c r="AA201" s="2315"/>
      <c r="AB201" s="2315"/>
      <c r="AC201" s="2315"/>
      <c r="AD201" s="2315"/>
      <c r="AE201" s="2315"/>
      <c r="AF201" s="2315"/>
      <c r="AG201" s="2315"/>
      <c r="AH201" s="2315"/>
      <c r="AI201" s="2315"/>
      <c r="AJ201" s="2315"/>
      <c r="AK201" s="2315"/>
      <c r="AL201" s="2315"/>
      <c r="AM201" s="2315"/>
      <c r="AN201" s="2315"/>
      <c r="AO201" s="2315"/>
      <c r="AP201" s="2315"/>
      <c r="AQ201" s="2315"/>
    </row>
    <row r="202" spans="1:43">
      <c r="A202" s="2315"/>
      <c r="B202" s="2315"/>
      <c r="C202" s="2315"/>
      <c r="D202" s="2315"/>
      <c r="E202" s="2315"/>
      <c r="F202" s="2315"/>
      <c r="G202" s="2315"/>
      <c r="H202" s="2315"/>
      <c r="I202" s="2315"/>
      <c r="J202" s="2315"/>
      <c r="K202" s="2315"/>
      <c r="L202" s="2315"/>
      <c r="M202" s="2315"/>
      <c r="N202" s="2315"/>
      <c r="O202" s="2315"/>
      <c r="P202" s="2315"/>
      <c r="Q202" s="2315"/>
      <c r="R202" s="2315"/>
      <c r="S202" s="2315"/>
      <c r="T202" s="2315"/>
      <c r="U202" s="2315"/>
      <c r="V202" s="2315"/>
      <c r="W202" s="2315"/>
      <c r="X202" s="2315"/>
      <c r="Y202" s="2315"/>
      <c r="Z202" s="2315"/>
      <c r="AA202" s="2315"/>
      <c r="AB202" s="2315"/>
      <c r="AC202" s="2315"/>
      <c r="AD202" s="2315"/>
      <c r="AE202" s="2315"/>
      <c r="AF202" s="2315"/>
      <c r="AG202" s="2315"/>
      <c r="AH202" s="2315"/>
      <c r="AI202" s="2315"/>
      <c r="AJ202" s="2315"/>
      <c r="AK202" s="2315"/>
      <c r="AL202" s="2315"/>
      <c r="AM202" s="2315"/>
      <c r="AN202" s="2315"/>
      <c r="AO202" s="2315"/>
      <c r="AP202" s="2315"/>
      <c r="AQ202" s="2315"/>
    </row>
    <row r="203" spans="1:43">
      <c r="A203" s="2315"/>
      <c r="B203" s="2315"/>
      <c r="C203" s="2315"/>
      <c r="D203" s="2315"/>
      <c r="E203" s="2315"/>
      <c r="F203" s="2315"/>
      <c r="G203" s="2315"/>
      <c r="H203" s="2315"/>
      <c r="I203" s="2315"/>
      <c r="J203" s="2315"/>
      <c r="K203" s="2315"/>
      <c r="L203" s="2315"/>
      <c r="M203" s="2315"/>
      <c r="N203" s="2315"/>
      <c r="O203" s="2315"/>
      <c r="P203" s="2315"/>
      <c r="Q203" s="2315"/>
      <c r="R203" s="2315"/>
      <c r="S203" s="2315"/>
      <c r="T203" s="2315"/>
      <c r="U203" s="2315"/>
      <c r="V203" s="2315"/>
      <c r="W203" s="2315"/>
      <c r="X203" s="2315"/>
      <c r="Y203" s="2315"/>
      <c r="Z203" s="2315"/>
      <c r="AA203" s="2315"/>
      <c r="AB203" s="2315"/>
      <c r="AC203" s="2315"/>
      <c r="AD203" s="2315"/>
      <c r="AE203" s="2315"/>
      <c r="AF203" s="2315"/>
      <c r="AG203" s="2315"/>
      <c r="AH203" s="2315"/>
      <c r="AI203" s="2315"/>
      <c r="AJ203" s="2315"/>
      <c r="AK203" s="2315"/>
      <c r="AL203" s="2315"/>
      <c r="AM203" s="2315"/>
      <c r="AN203" s="2315"/>
      <c r="AO203" s="2315"/>
      <c r="AP203" s="2315"/>
      <c r="AQ203" s="2315"/>
    </row>
    <row r="204" spans="1:43">
      <c r="A204" s="2315"/>
      <c r="B204" s="2315"/>
      <c r="C204" s="2315"/>
      <c r="D204" s="2315"/>
      <c r="E204" s="2315"/>
      <c r="F204" s="2315"/>
      <c r="G204" s="2315"/>
      <c r="H204" s="2315"/>
      <c r="I204" s="2315"/>
      <c r="J204" s="2315"/>
      <c r="K204" s="2315"/>
      <c r="L204" s="2315"/>
      <c r="M204" s="2315"/>
      <c r="N204" s="2315"/>
      <c r="O204" s="2315"/>
      <c r="P204" s="2315"/>
      <c r="Q204" s="2315"/>
      <c r="R204" s="2315"/>
      <c r="S204" s="2315"/>
      <c r="T204" s="2315"/>
      <c r="U204" s="2315"/>
      <c r="V204" s="2315"/>
      <c r="W204" s="2315"/>
      <c r="X204" s="2315"/>
      <c r="Y204" s="2315"/>
      <c r="Z204" s="2315"/>
      <c r="AA204" s="2315"/>
      <c r="AB204" s="2315"/>
      <c r="AC204" s="2315"/>
      <c r="AD204" s="2315"/>
      <c r="AE204" s="2315"/>
      <c r="AF204" s="2315"/>
      <c r="AG204" s="2315"/>
      <c r="AH204" s="2315"/>
      <c r="AI204" s="2315"/>
      <c r="AJ204" s="2315"/>
      <c r="AK204" s="2315"/>
      <c r="AL204" s="2315"/>
      <c r="AM204" s="2315"/>
      <c r="AN204" s="2315"/>
      <c r="AO204" s="2315"/>
      <c r="AP204" s="2315"/>
      <c r="AQ204" s="2315"/>
    </row>
    <row r="205" spans="1:43">
      <c r="A205" s="2315"/>
      <c r="B205" s="2315"/>
      <c r="C205" s="2315"/>
      <c r="D205" s="2315"/>
      <c r="E205" s="2315"/>
      <c r="F205" s="2315"/>
      <c r="G205" s="2315"/>
      <c r="H205" s="2315"/>
      <c r="I205" s="2315"/>
      <c r="J205" s="2315"/>
      <c r="K205" s="2315"/>
      <c r="L205" s="2315"/>
      <c r="M205" s="2315"/>
      <c r="N205" s="2315"/>
      <c r="O205" s="2315"/>
      <c r="P205" s="2315"/>
      <c r="Q205" s="2315"/>
      <c r="R205" s="2315"/>
      <c r="S205" s="2315"/>
      <c r="T205" s="2315"/>
      <c r="U205" s="2315"/>
      <c r="V205" s="2315"/>
      <c r="W205" s="2315"/>
      <c r="X205" s="2315"/>
      <c r="Y205" s="2315"/>
      <c r="Z205" s="2315"/>
      <c r="AA205" s="2315"/>
      <c r="AB205" s="2315"/>
      <c r="AC205" s="2315"/>
      <c r="AD205" s="2315"/>
      <c r="AE205" s="2315"/>
      <c r="AF205" s="2315"/>
      <c r="AG205" s="2315"/>
      <c r="AH205" s="2315"/>
      <c r="AI205" s="2315"/>
      <c r="AJ205" s="2315"/>
      <c r="AK205" s="2315"/>
      <c r="AL205" s="2315"/>
      <c r="AM205" s="2315"/>
      <c r="AN205" s="2315"/>
      <c r="AO205" s="2315"/>
      <c r="AP205" s="2315"/>
      <c r="AQ205" s="2315"/>
    </row>
    <row r="206" spans="1:43">
      <c r="A206" s="2315"/>
      <c r="B206" s="2315"/>
      <c r="C206" s="2315"/>
      <c r="D206" s="2315"/>
      <c r="E206" s="2315"/>
      <c r="F206" s="2315"/>
      <c r="G206" s="2315"/>
      <c r="H206" s="2315"/>
      <c r="I206" s="2315"/>
      <c r="J206" s="2315"/>
      <c r="K206" s="2315"/>
      <c r="L206" s="2315"/>
      <c r="M206" s="2315"/>
      <c r="N206" s="2315"/>
      <c r="O206" s="2315"/>
      <c r="P206" s="2315"/>
      <c r="Q206" s="2315"/>
      <c r="R206" s="2315"/>
      <c r="S206" s="2315"/>
      <c r="T206" s="2315"/>
      <c r="U206" s="2315"/>
      <c r="V206" s="2315"/>
      <c r="W206" s="2315"/>
      <c r="X206" s="2315"/>
      <c r="Y206" s="2315"/>
      <c r="Z206" s="2315"/>
      <c r="AA206" s="2315"/>
      <c r="AB206" s="2315"/>
      <c r="AC206" s="2315"/>
      <c r="AD206" s="2315"/>
      <c r="AE206" s="2315"/>
      <c r="AF206" s="2315"/>
      <c r="AG206" s="2315"/>
      <c r="AH206" s="2315"/>
      <c r="AI206" s="2315"/>
      <c r="AJ206" s="2315"/>
      <c r="AK206" s="2315"/>
      <c r="AL206" s="2315"/>
      <c r="AM206" s="2315"/>
      <c r="AN206" s="2315"/>
      <c r="AO206" s="2315"/>
      <c r="AP206" s="2315"/>
      <c r="AQ206" s="2315"/>
    </row>
    <row r="207" spans="1:43">
      <c r="A207" s="2315"/>
      <c r="B207" s="2315"/>
      <c r="C207" s="2315"/>
      <c r="D207" s="2315"/>
      <c r="E207" s="2315"/>
      <c r="F207" s="2315"/>
      <c r="G207" s="2315"/>
      <c r="H207" s="2315"/>
      <c r="I207" s="2315"/>
      <c r="J207" s="2315"/>
      <c r="K207" s="2315"/>
      <c r="L207" s="2315"/>
      <c r="M207" s="2315"/>
      <c r="N207" s="2315"/>
      <c r="O207" s="2315"/>
      <c r="P207" s="2315"/>
      <c r="Q207" s="2315"/>
      <c r="R207" s="2315"/>
      <c r="S207" s="2315"/>
      <c r="T207" s="2315"/>
      <c r="U207" s="2315"/>
      <c r="V207" s="2315"/>
      <c r="W207" s="2315"/>
      <c r="X207" s="2315"/>
      <c r="Y207" s="2315"/>
      <c r="Z207" s="2315"/>
      <c r="AA207" s="2315"/>
      <c r="AB207" s="2315"/>
      <c r="AC207" s="2315"/>
      <c r="AD207" s="2315"/>
      <c r="AE207" s="2315"/>
      <c r="AF207" s="2315"/>
      <c r="AG207" s="2315"/>
      <c r="AH207" s="2315"/>
      <c r="AI207" s="2315"/>
      <c r="AJ207" s="2315"/>
      <c r="AK207" s="2315"/>
      <c r="AL207" s="2315"/>
      <c r="AM207" s="2315"/>
      <c r="AN207" s="2315"/>
      <c r="AO207" s="2315"/>
      <c r="AP207" s="2315"/>
      <c r="AQ207" s="2315"/>
    </row>
    <row r="208" spans="1:43">
      <c r="A208" s="2315"/>
      <c r="B208" s="2315"/>
      <c r="C208" s="2315"/>
      <c r="D208" s="2315"/>
      <c r="E208" s="2315"/>
      <c r="F208" s="2315"/>
      <c r="G208" s="2315"/>
      <c r="H208" s="2315"/>
      <c r="I208" s="2315"/>
      <c r="J208" s="2315"/>
      <c r="K208" s="2315"/>
      <c r="L208" s="2315"/>
      <c r="M208" s="2315"/>
      <c r="N208" s="2315"/>
      <c r="O208" s="2315"/>
      <c r="P208" s="2315"/>
      <c r="Q208" s="2315"/>
      <c r="R208" s="2315"/>
      <c r="S208" s="2315"/>
      <c r="T208" s="2315"/>
      <c r="U208" s="2315"/>
      <c r="V208" s="2315"/>
      <c r="W208" s="2315"/>
      <c r="X208" s="2315"/>
      <c r="Y208" s="2315"/>
      <c r="Z208" s="2315"/>
      <c r="AA208" s="2315"/>
      <c r="AB208" s="2315"/>
      <c r="AC208" s="2315"/>
      <c r="AD208" s="2315"/>
      <c r="AE208" s="2315"/>
      <c r="AF208" s="2315"/>
      <c r="AG208" s="2315"/>
      <c r="AH208" s="2315"/>
      <c r="AI208" s="2315"/>
      <c r="AJ208" s="2315"/>
      <c r="AK208" s="2315"/>
      <c r="AL208" s="2315"/>
      <c r="AM208" s="2315"/>
      <c r="AN208" s="2315"/>
      <c r="AO208" s="2315"/>
      <c r="AP208" s="2315"/>
      <c r="AQ208" s="2315"/>
    </row>
    <row r="209" spans="1:43">
      <c r="A209" s="2315"/>
      <c r="B209" s="2315"/>
      <c r="C209" s="2315"/>
      <c r="D209" s="2315"/>
      <c r="E209" s="2315"/>
      <c r="F209" s="2315"/>
      <c r="G209" s="2315"/>
      <c r="H209" s="2315"/>
      <c r="I209" s="2315"/>
      <c r="J209" s="2315"/>
      <c r="K209" s="2315"/>
      <c r="L209" s="2315"/>
      <c r="M209" s="2315"/>
      <c r="N209" s="2315"/>
      <c r="O209" s="2315"/>
      <c r="P209" s="2315"/>
      <c r="Q209" s="2315"/>
      <c r="R209" s="2315"/>
      <c r="S209" s="2315"/>
      <c r="T209" s="2315"/>
      <c r="U209" s="2315"/>
      <c r="V209" s="2315"/>
      <c r="W209" s="2315"/>
      <c r="X209" s="2315"/>
      <c r="Y209" s="2315"/>
      <c r="Z209" s="2315"/>
      <c r="AA209" s="2315"/>
      <c r="AB209" s="2315"/>
      <c r="AC209" s="2315"/>
      <c r="AD209" s="2315"/>
      <c r="AE209" s="2315"/>
      <c r="AF209" s="2315"/>
      <c r="AG209" s="2315"/>
      <c r="AH209" s="2315"/>
      <c r="AI209" s="2315"/>
      <c r="AJ209" s="2315"/>
      <c r="AK209" s="2315"/>
      <c r="AL209" s="2315"/>
      <c r="AM209" s="2315"/>
      <c r="AN209" s="2315"/>
      <c r="AO209" s="2315"/>
      <c r="AP209" s="2315"/>
      <c r="AQ209" s="2315"/>
    </row>
    <row r="210" spans="1:43">
      <c r="A210" s="2315"/>
      <c r="B210" s="2315"/>
      <c r="C210" s="2315"/>
      <c r="D210" s="2315"/>
      <c r="E210" s="2315"/>
      <c r="F210" s="2315"/>
      <c r="G210" s="2315"/>
      <c r="H210" s="2315"/>
      <c r="I210" s="2315"/>
      <c r="J210" s="2315"/>
      <c r="K210" s="2315"/>
      <c r="L210" s="2315"/>
      <c r="M210" s="2315"/>
      <c r="N210" s="2315"/>
      <c r="O210" s="2315"/>
      <c r="P210" s="2315"/>
      <c r="Q210" s="2315"/>
      <c r="R210" s="2315"/>
      <c r="S210" s="2315"/>
      <c r="T210" s="2315"/>
      <c r="U210" s="2315"/>
      <c r="V210" s="2315"/>
      <c r="W210" s="2315"/>
      <c r="X210" s="2315"/>
      <c r="Y210" s="2315"/>
      <c r="Z210" s="2315"/>
      <c r="AA210" s="2315"/>
      <c r="AB210" s="2315"/>
      <c r="AC210" s="2315"/>
      <c r="AD210" s="2315"/>
      <c r="AE210" s="2315"/>
      <c r="AF210" s="2315"/>
      <c r="AG210" s="2315"/>
      <c r="AH210" s="2315"/>
      <c r="AI210" s="2315"/>
      <c r="AJ210" s="2315"/>
      <c r="AK210" s="2315"/>
      <c r="AL210" s="2315"/>
      <c r="AM210" s="2315"/>
      <c r="AN210" s="2315"/>
      <c r="AO210" s="2315"/>
      <c r="AP210" s="2315"/>
      <c r="AQ210" s="2315"/>
    </row>
    <row r="211" spans="1:43">
      <c r="A211" s="2315"/>
      <c r="B211" s="2315"/>
      <c r="C211" s="2315"/>
      <c r="D211" s="2315"/>
      <c r="E211" s="2315"/>
      <c r="F211" s="2315"/>
      <c r="G211" s="2315"/>
      <c r="H211" s="2315"/>
      <c r="I211" s="2315"/>
      <c r="J211" s="2315"/>
      <c r="K211" s="2315"/>
      <c r="L211" s="2315"/>
      <c r="M211" s="2315"/>
      <c r="N211" s="2315"/>
      <c r="O211" s="2315"/>
      <c r="P211" s="2315"/>
      <c r="Q211" s="2315"/>
      <c r="R211" s="2315"/>
      <c r="S211" s="2315"/>
      <c r="T211" s="2315"/>
      <c r="U211" s="2315"/>
      <c r="V211" s="2315"/>
      <c r="W211" s="2315"/>
      <c r="X211" s="2315"/>
      <c r="Y211" s="2315"/>
      <c r="Z211" s="2315"/>
      <c r="AA211" s="2315"/>
      <c r="AB211" s="2315"/>
      <c r="AC211" s="2315"/>
      <c r="AD211" s="2315"/>
      <c r="AE211" s="2315"/>
      <c r="AF211" s="2315"/>
      <c r="AG211" s="2315"/>
      <c r="AH211" s="2315"/>
      <c r="AI211" s="2315"/>
      <c r="AJ211" s="2315"/>
      <c r="AK211" s="2315"/>
      <c r="AL211" s="2315"/>
      <c r="AM211" s="2315"/>
      <c r="AN211" s="2315"/>
      <c r="AO211" s="2315"/>
      <c r="AP211" s="2315"/>
      <c r="AQ211" s="2315"/>
    </row>
    <row r="212" spans="1:43">
      <c r="A212" s="2315"/>
      <c r="B212" s="2315"/>
      <c r="C212" s="2315"/>
      <c r="D212" s="2315"/>
      <c r="E212" s="2315"/>
      <c r="F212" s="2315"/>
      <c r="G212" s="2315"/>
      <c r="H212" s="2315"/>
      <c r="I212" s="2315"/>
      <c r="J212" s="2315"/>
      <c r="K212" s="2315"/>
      <c r="L212" s="2315"/>
      <c r="M212" s="2315"/>
      <c r="N212" s="2315"/>
      <c r="O212" s="2315"/>
      <c r="P212" s="2315"/>
      <c r="Q212" s="2315"/>
      <c r="R212" s="2315"/>
      <c r="S212" s="2315"/>
      <c r="T212" s="2315"/>
      <c r="U212" s="2315"/>
      <c r="V212" s="2315"/>
      <c r="W212" s="2315"/>
      <c r="X212" s="2315"/>
      <c r="Y212" s="2315"/>
      <c r="Z212" s="2315"/>
      <c r="AA212" s="2315"/>
      <c r="AB212" s="2315"/>
      <c r="AC212" s="2315"/>
      <c r="AD212" s="2315"/>
      <c r="AE212" s="2315"/>
      <c r="AF212" s="2315"/>
      <c r="AG212" s="2315"/>
      <c r="AH212" s="2315"/>
      <c r="AI212" s="2315"/>
      <c r="AJ212" s="2315"/>
      <c r="AK212" s="2315"/>
      <c r="AL212" s="2315"/>
      <c r="AM212" s="2315"/>
      <c r="AN212" s="2315"/>
      <c r="AO212" s="2315"/>
      <c r="AP212" s="2315"/>
      <c r="AQ212" s="2315"/>
    </row>
    <row r="213" spans="1:43">
      <c r="A213" s="2315"/>
      <c r="B213" s="2315"/>
      <c r="C213" s="2315"/>
      <c r="D213" s="2315"/>
      <c r="E213" s="2315"/>
      <c r="F213" s="2315"/>
      <c r="G213" s="2315"/>
      <c r="H213" s="2315"/>
      <c r="I213" s="2315"/>
      <c r="J213" s="2315"/>
      <c r="K213" s="2315"/>
      <c r="L213" s="2315"/>
      <c r="M213" s="2315"/>
      <c r="N213" s="2315"/>
      <c r="O213" s="2315"/>
      <c r="P213" s="2315"/>
      <c r="Q213" s="2315"/>
      <c r="R213" s="2315"/>
      <c r="S213" s="2315"/>
      <c r="T213" s="2315"/>
      <c r="U213" s="2315"/>
      <c r="V213" s="2315"/>
      <c r="W213" s="2315"/>
      <c r="X213" s="2315"/>
      <c r="Y213" s="2315"/>
      <c r="Z213" s="2315"/>
      <c r="AA213" s="2315"/>
      <c r="AB213" s="2315"/>
      <c r="AC213" s="2315"/>
      <c r="AD213" s="2315"/>
      <c r="AE213" s="2315"/>
      <c r="AF213" s="2315"/>
      <c r="AG213" s="2315"/>
      <c r="AH213" s="2315"/>
      <c r="AI213" s="2315"/>
      <c r="AJ213" s="2315"/>
      <c r="AK213" s="2315"/>
      <c r="AL213" s="2315"/>
      <c r="AM213" s="2315"/>
      <c r="AN213" s="2315"/>
      <c r="AO213" s="2315"/>
      <c r="AP213" s="2315"/>
      <c r="AQ213" s="2315"/>
    </row>
    <row r="214" spans="1:43">
      <c r="A214" s="2315"/>
      <c r="B214" s="2315"/>
      <c r="C214" s="2315"/>
      <c r="D214" s="2315"/>
      <c r="E214" s="2315"/>
      <c r="F214" s="2315"/>
      <c r="G214" s="2315"/>
      <c r="H214" s="2315"/>
      <c r="I214" s="2315"/>
      <c r="J214" s="2315"/>
      <c r="K214" s="2315"/>
      <c r="L214" s="2315"/>
      <c r="M214" s="2315"/>
      <c r="N214" s="2315"/>
      <c r="O214" s="2315"/>
      <c r="P214" s="2315"/>
      <c r="Q214" s="2315"/>
      <c r="R214" s="2315"/>
      <c r="S214" s="2315"/>
      <c r="T214" s="2315"/>
      <c r="U214" s="2315"/>
      <c r="V214" s="2315"/>
      <c r="W214" s="2315"/>
      <c r="X214" s="2315"/>
      <c r="Y214" s="2315"/>
      <c r="Z214" s="2315"/>
      <c r="AA214" s="2315"/>
      <c r="AB214" s="2315"/>
      <c r="AC214" s="2315"/>
      <c r="AD214" s="2315"/>
      <c r="AE214" s="2315"/>
      <c r="AF214" s="2315"/>
      <c r="AG214" s="2315"/>
      <c r="AH214" s="2315"/>
      <c r="AI214" s="2315"/>
      <c r="AJ214" s="2315"/>
      <c r="AK214" s="2315"/>
      <c r="AL214" s="2315"/>
      <c r="AM214" s="2315"/>
      <c r="AN214" s="2315"/>
      <c r="AO214" s="2315"/>
      <c r="AP214" s="2315"/>
      <c r="AQ214" s="2315"/>
    </row>
    <row r="215" spans="1:43">
      <c r="A215" s="2315"/>
      <c r="B215" s="2315"/>
      <c r="C215" s="2315"/>
      <c r="D215" s="2315"/>
      <c r="E215" s="2315"/>
      <c r="F215" s="2315"/>
      <c r="G215" s="2315"/>
      <c r="H215" s="2315"/>
      <c r="I215" s="2315"/>
      <c r="J215" s="2315"/>
      <c r="K215" s="2315"/>
      <c r="L215" s="2315"/>
      <c r="M215" s="2315"/>
      <c r="N215" s="2315"/>
      <c r="O215" s="2315"/>
      <c r="P215" s="2315"/>
      <c r="Q215" s="2315"/>
      <c r="R215" s="2315"/>
      <c r="S215" s="2315"/>
      <c r="T215" s="2315"/>
      <c r="U215" s="2315"/>
      <c r="V215" s="2315"/>
      <c r="W215" s="2315"/>
      <c r="X215" s="2315"/>
      <c r="Y215" s="2315"/>
      <c r="Z215" s="2315"/>
      <c r="AA215" s="2315"/>
      <c r="AB215" s="2315"/>
      <c r="AC215" s="2315"/>
      <c r="AD215" s="2315"/>
      <c r="AE215" s="2315"/>
      <c r="AF215" s="2315"/>
      <c r="AG215" s="2315"/>
      <c r="AH215" s="2315"/>
      <c r="AI215" s="2315"/>
      <c r="AJ215" s="2315"/>
      <c r="AK215" s="2315"/>
      <c r="AL215" s="2315"/>
      <c r="AM215" s="2315"/>
      <c r="AN215" s="2315"/>
      <c r="AO215" s="2315"/>
      <c r="AP215" s="2315"/>
      <c r="AQ215" s="2315"/>
    </row>
    <row r="216" spans="1:43">
      <c r="A216" s="2315"/>
      <c r="B216" s="2315"/>
      <c r="C216" s="2315"/>
      <c r="D216" s="2315"/>
      <c r="E216" s="2315"/>
      <c r="F216" s="2315"/>
      <c r="G216" s="2315"/>
      <c r="H216" s="2315"/>
      <c r="I216" s="2315"/>
      <c r="J216" s="2315"/>
      <c r="K216" s="2315"/>
      <c r="L216" s="2315"/>
      <c r="M216" s="2315"/>
      <c r="N216" s="2315"/>
      <c r="O216" s="2315"/>
      <c r="P216" s="2315"/>
      <c r="Q216" s="2315"/>
      <c r="R216" s="2315"/>
      <c r="S216" s="2315"/>
      <c r="T216" s="2315"/>
      <c r="U216" s="2315"/>
      <c r="V216" s="2315"/>
      <c r="W216" s="2315"/>
      <c r="X216" s="2315"/>
      <c r="Y216" s="2315"/>
      <c r="Z216" s="2315"/>
      <c r="AA216" s="2315"/>
      <c r="AB216" s="2315"/>
      <c r="AC216" s="2315"/>
      <c r="AD216" s="2315"/>
      <c r="AE216" s="2315"/>
      <c r="AF216" s="2315"/>
      <c r="AG216" s="2315"/>
      <c r="AH216" s="2315"/>
      <c r="AI216" s="2315"/>
      <c r="AJ216" s="2315"/>
      <c r="AK216" s="2315"/>
      <c r="AL216" s="2315"/>
      <c r="AM216" s="2315"/>
      <c r="AN216" s="2315"/>
      <c r="AO216" s="2315"/>
      <c r="AP216" s="2315"/>
      <c r="AQ216" s="2315"/>
    </row>
    <row r="217" spans="1:43">
      <c r="A217" s="2315"/>
      <c r="B217" s="2315"/>
      <c r="C217" s="2315"/>
      <c r="D217" s="2315"/>
      <c r="E217" s="2315"/>
      <c r="F217" s="2315"/>
      <c r="G217" s="2315"/>
      <c r="H217" s="2315"/>
      <c r="I217" s="2315"/>
      <c r="J217" s="2315"/>
      <c r="K217" s="2315"/>
      <c r="L217" s="2315"/>
      <c r="M217" s="2315"/>
      <c r="N217" s="2315"/>
      <c r="O217" s="2315"/>
      <c r="P217" s="2315"/>
      <c r="Q217" s="2315"/>
      <c r="R217" s="2315"/>
      <c r="S217" s="2315"/>
      <c r="T217" s="2315"/>
      <c r="U217" s="2315"/>
      <c r="V217" s="2315"/>
      <c r="W217" s="2315"/>
      <c r="X217" s="2315"/>
      <c r="Y217" s="2315"/>
      <c r="Z217" s="2315"/>
      <c r="AA217" s="2315"/>
      <c r="AB217" s="2315"/>
      <c r="AC217" s="2315"/>
      <c r="AD217" s="2315"/>
      <c r="AE217" s="2315"/>
      <c r="AF217" s="2315"/>
      <c r="AG217" s="2315"/>
      <c r="AH217" s="2315"/>
      <c r="AI217" s="2315"/>
      <c r="AJ217" s="2315"/>
      <c r="AK217" s="2315"/>
      <c r="AL217" s="2315"/>
      <c r="AM217" s="2315"/>
      <c r="AN217" s="2315"/>
      <c r="AO217" s="2315"/>
      <c r="AP217" s="2315"/>
      <c r="AQ217" s="2315"/>
    </row>
    <row r="218" spans="1:43">
      <c r="A218" s="2315"/>
      <c r="B218" s="2315"/>
      <c r="C218" s="2315"/>
      <c r="D218" s="2315"/>
      <c r="E218" s="2315"/>
      <c r="F218" s="2315"/>
      <c r="G218" s="2315"/>
      <c r="H218" s="2315"/>
      <c r="I218" s="2315"/>
      <c r="J218" s="2315"/>
      <c r="K218" s="2315"/>
      <c r="L218" s="2315"/>
      <c r="M218" s="2315"/>
      <c r="N218" s="2315"/>
      <c r="O218" s="2315"/>
      <c r="P218" s="2315"/>
      <c r="Q218" s="2315"/>
      <c r="R218" s="2315"/>
      <c r="S218" s="2315"/>
      <c r="T218" s="2315"/>
      <c r="U218" s="2315"/>
      <c r="V218" s="2315"/>
      <c r="W218" s="2315"/>
      <c r="X218" s="2315"/>
      <c r="Y218" s="2315"/>
      <c r="Z218" s="2315"/>
      <c r="AA218" s="2315"/>
      <c r="AB218" s="2315"/>
      <c r="AC218" s="2315"/>
      <c r="AD218" s="2315"/>
      <c r="AE218" s="2315"/>
      <c r="AF218" s="2315"/>
      <c r="AG218" s="2315"/>
      <c r="AH218" s="2315"/>
      <c r="AI218" s="2315"/>
      <c r="AJ218" s="2315"/>
      <c r="AK218" s="2315"/>
      <c r="AL218" s="2315"/>
      <c r="AM218" s="2315"/>
      <c r="AN218" s="2315"/>
      <c r="AO218" s="2315"/>
      <c r="AP218" s="2315"/>
      <c r="AQ218" s="2315"/>
    </row>
    <row r="219" spans="1:43">
      <c r="A219" s="2315"/>
      <c r="B219" s="2315"/>
      <c r="C219" s="2315"/>
      <c r="D219" s="2315"/>
      <c r="E219" s="2315"/>
      <c r="F219" s="2315"/>
      <c r="G219" s="2315"/>
      <c r="H219" s="2315"/>
      <c r="I219" s="2315"/>
      <c r="J219" s="2315"/>
      <c r="K219" s="2315"/>
      <c r="L219" s="2315"/>
      <c r="M219" s="2315"/>
      <c r="N219" s="2315"/>
      <c r="O219" s="2315"/>
      <c r="P219" s="2315"/>
      <c r="Q219" s="2315"/>
      <c r="R219" s="2315"/>
      <c r="S219" s="2315"/>
      <c r="T219" s="2315"/>
      <c r="U219" s="2315"/>
      <c r="V219" s="2315"/>
      <c r="W219" s="2315"/>
      <c r="X219" s="2315"/>
      <c r="Y219" s="2315"/>
      <c r="Z219" s="2315"/>
      <c r="AA219" s="2315"/>
      <c r="AB219" s="2315"/>
      <c r="AC219" s="2315"/>
      <c r="AD219" s="2315"/>
      <c r="AE219" s="2315"/>
      <c r="AF219" s="2315"/>
      <c r="AG219" s="2315"/>
      <c r="AH219" s="2315"/>
      <c r="AI219" s="2315"/>
      <c r="AJ219" s="2315"/>
      <c r="AK219" s="2315"/>
      <c r="AL219" s="2315"/>
      <c r="AM219" s="2315"/>
      <c r="AN219" s="2315"/>
      <c r="AO219" s="2315"/>
      <c r="AP219" s="2315"/>
      <c r="AQ219" s="2315"/>
    </row>
    <row r="220" spans="1:43">
      <c r="A220" s="2315"/>
      <c r="B220" s="2315"/>
      <c r="C220" s="2315"/>
      <c r="D220" s="2315"/>
      <c r="E220" s="2315"/>
      <c r="F220" s="2315"/>
      <c r="G220" s="2315"/>
      <c r="H220" s="2315"/>
      <c r="I220" s="2315"/>
      <c r="J220" s="2315"/>
      <c r="K220" s="2315"/>
      <c r="L220" s="2315"/>
      <c r="M220" s="2315"/>
      <c r="N220" s="2315"/>
      <c r="O220" s="2315"/>
      <c r="P220" s="2315"/>
      <c r="Q220" s="2315"/>
      <c r="R220" s="2315"/>
      <c r="S220" s="2315"/>
      <c r="T220" s="2315"/>
      <c r="U220" s="2315"/>
      <c r="V220" s="2315"/>
      <c r="W220" s="2315"/>
      <c r="X220" s="2315"/>
      <c r="Y220" s="2315"/>
      <c r="Z220" s="2315"/>
      <c r="AA220" s="2315"/>
      <c r="AB220" s="2315"/>
      <c r="AC220" s="2315"/>
      <c r="AD220" s="2315"/>
      <c r="AE220" s="2315"/>
      <c r="AF220" s="2315"/>
      <c r="AG220" s="2315"/>
      <c r="AH220" s="2315"/>
      <c r="AI220" s="2315"/>
      <c r="AJ220" s="2315"/>
      <c r="AK220" s="2315"/>
      <c r="AL220" s="2315"/>
      <c r="AM220" s="2315"/>
      <c r="AN220" s="2315"/>
      <c r="AO220" s="2315"/>
      <c r="AP220" s="2315"/>
      <c r="AQ220" s="2315"/>
    </row>
    <row r="221" spans="1:43">
      <c r="A221" s="2315"/>
      <c r="B221" s="2315"/>
      <c r="C221" s="2315"/>
      <c r="D221" s="2315"/>
      <c r="E221" s="2315"/>
      <c r="F221" s="2315"/>
      <c r="G221" s="2315"/>
      <c r="H221" s="2315"/>
      <c r="I221" s="2315"/>
      <c r="J221" s="2315"/>
      <c r="K221" s="2315"/>
      <c r="L221" s="2315"/>
      <c r="M221" s="2315"/>
      <c r="N221" s="2315"/>
      <c r="O221" s="2315"/>
      <c r="P221" s="2315"/>
      <c r="Q221" s="2315"/>
      <c r="R221" s="2315"/>
      <c r="S221" s="2315"/>
      <c r="T221" s="2315"/>
      <c r="U221" s="2315"/>
      <c r="V221" s="2315"/>
      <c r="W221" s="2315"/>
      <c r="X221" s="2315"/>
      <c r="Y221" s="2315"/>
      <c r="Z221" s="2315"/>
      <c r="AA221" s="2315"/>
      <c r="AB221" s="2315"/>
      <c r="AC221" s="2315"/>
      <c r="AD221" s="2315"/>
      <c r="AE221" s="2315"/>
      <c r="AF221" s="2315"/>
      <c r="AG221" s="2315"/>
      <c r="AH221" s="2315"/>
      <c r="AI221" s="2315"/>
      <c r="AJ221" s="2315"/>
      <c r="AK221" s="2315"/>
      <c r="AL221" s="2315"/>
      <c r="AM221" s="2315"/>
      <c r="AN221" s="2315"/>
      <c r="AO221" s="2315"/>
      <c r="AP221" s="2315"/>
      <c r="AQ221" s="2315"/>
    </row>
    <row r="222" spans="1:43">
      <c r="A222" s="2315"/>
      <c r="B222" s="2315"/>
      <c r="C222" s="2315"/>
      <c r="D222" s="2315"/>
      <c r="E222" s="2315"/>
      <c r="F222" s="2315"/>
      <c r="G222" s="2315"/>
      <c r="H222" s="2315"/>
      <c r="I222" s="2315"/>
      <c r="J222" s="2315"/>
      <c r="K222" s="2315"/>
      <c r="L222" s="2315"/>
      <c r="M222" s="2315"/>
      <c r="N222" s="2315"/>
      <c r="O222" s="2315"/>
      <c r="P222" s="2315"/>
      <c r="Q222" s="2315"/>
      <c r="R222" s="2315"/>
      <c r="S222" s="2315"/>
      <c r="T222" s="2315"/>
      <c r="U222" s="2315"/>
      <c r="V222" s="2315"/>
      <c r="W222" s="2315"/>
      <c r="X222" s="2315"/>
      <c r="Y222" s="2315"/>
      <c r="Z222" s="2315"/>
      <c r="AA222" s="2315"/>
      <c r="AB222" s="2315"/>
      <c r="AC222" s="2315"/>
      <c r="AD222" s="2315"/>
      <c r="AE222" s="2315"/>
      <c r="AF222" s="2315"/>
      <c r="AG222" s="2315"/>
      <c r="AH222" s="2315"/>
      <c r="AI222" s="2315"/>
      <c r="AJ222" s="2315"/>
      <c r="AK222" s="2315"/>
      <c r="AL222" s="2315"/>
      <c r="AM222" s="2315"/>
      <c r="AN222" s="2315"/>
      <c r="AO222" s="2315"/>
      <c r="AP222" s="2315"/>
      <c r="AQ222" s="2315"/>
    </row>
    <row r="223" spans="1:43">
      <c r="A223" s="2315"/>
      <c r="B223" s="2315"/>
      <c r="C223" s="2315"/>
      <c r="D223" s="2315"/>
      <c r="E223" s="2315"/>
      <c r="F223" s="2315"/>
      <c r="G223" s="2315"/>
      <c r="H223" s="2315"/>
      <c r="I223" s="2315"/>
      <c r="J223" s="2315"/>
      <c r="K223" s="2315"/>
      <c r="L223" s="2315"/>
      <c r="M223" s="2315"/>
      <c r="N223" s="2315"/>
      <c r="O223" s="2315"/>
      <c r="P223" s="2315"/>
      <c r="Q223" s="2315"/>
      <c r="R223" s="2315"/>
      <c r="S223" s="2315"/>
      <c r="T223" s="2315"/>
      <c r="U223" s="2315"/>
      <c r="V223" s="2315"/>
      <c r="W223" s="2315"/>
      <c r="X223" s="2315"/>
      <c r="Y223" s="2315"/>
      <c r="Z223" s="2315"/>
      <c r="AA223" s="2315"/>
      <c r="AB223" s="2315"/>
      <c r="AC223" s="2315"/>
      <c r="AD223" s="2315"/>
      <c r="AE223" s="2315"/>
      <c r="AF223" s="2315"/>
      <c r="AG223" s="2315"/>
      <c r="AH223" s="2315"/>
      <c r="AI223" s="2315"/>
      <c r="AJ223" s="2315"/>
      <c r="AK223" s="2315"/>
      <c r="AL223" s="2315"/>
      <c r="AM223" s="2315"/>
      <c r="AN223" s="2315"/>
      <c r="AO223" s="2315"/>
      <c r="AP223" s="2315"/>
      <c r="AQ223" s="2315"/>
    </row>
    <row r="224" spans="1:43">
      <c r="A224" s="2315"/>
      <c r="B224" s="2315"/>
      <c r="C224" s="2315"/>
      <c r="D224" s="2315"/>
      <c r="E224" s="2315"/>
      <c r="F224" s="2315"/>
      <c r="G224" s="2315"/>
      <c r="H224" s="2315"/>
      <c r="I224" s="2315"/>
      <c r="J224" s="2315"/>
      <c r="K224" s="2315"/>
      <c r="L224" s="2315"/>
      <c r="M224" s="2315"/>
      <c r="N224" s="2315"/>
      <c r="O224" s="2315"/>
      <c r="P224" s="2315"/>
      <c r="Q224" s="2315"/>
      <c r="R224" s="2315"/>
      <c r="S224" s="2315"/>
      <c r="T224" s="2315"/>
      <c r="U224" s="2315"/>
      <c r="V224" s="2315"/>
      <c r="W224" s="2315"/>
      <c r="X224" s="2315"/>
      <c r="Y224" s="2315"/>
      <c r="Z224" s="2315"/>
      <c r="AA224" s="2315"/>
      <c r="AB224" s="2315"/>
      <c r="AC224" s="2315"/>
      <c r="AD224" s="2315"/>
      <c r="AE224" s="2315"/>
      <c r="AF224" s="2315"/>
      <c r="AG224" s="2315"/>
      <c r="AH224" s="2315"/>
      <c r="AI224" s="2315"/>
      <c r="AJ224" s="2315"/>
      <c r="AK224" s="2315"/>
      <c r="AL224" s="2315"/>
      <c r="AM224" s="2315"/>
      <c r="AN224" s="2315"/>
      <c r="AO224" s="2315"/>
      <c r="AP224" s="2315"/>
      <c r="AQ224" s="2315"/>
    </row>
    <row r="225" spans="1:43">
      <c r="A225" s="2315"/>
      <c r="B225" s="2315"/>
      <c r="C225" s="2315"/>
      <c r="D225" s="2315"/>
      <c r="E225" s="2315"/>
      <c r="F225" s="2315"/>
      <c r="G225" s="2315"/>
      <c r="H225" s="2315"/>
      <c r="I225" s="2315"/>
      <c r="J225" s="2315"/>
      <c r="K225" s="2315"/>
      <c r="L225" s="2315"/>
      <c r="M225" s="2315"/>
      <c r="N225" s="2315"/>
      <c r="O225" s="2315"/>
      <c r="P225" s="2315"/>
      <c r="Q225" s="2315"/>
      <c r="R225" s="2315"/>
      <c r="S225" s="2315"/>
      <c r="T225" s="2315"/>
      <c r="U225" s="2315"/>
      <c r="V225" s="2315"/>
      <c r="W225" s="2315"/>
      <c r="X225" s="2315"/>
      <c r="Y225" s="2315"/>
      <c r="Z225" s="2315"/>
      <c r="AA225" s="2315"/>
      <c r="AB225" s="2315"/>
      <c r="AC225" s="2315"/>
      <c r="AD225" s="2315"/>
      <c r="AE225" s="2315"/>
      <c r="AF225" s="2315"/>
      <c r="AG225" s="2315"/>
      <c r="AH225" s="2315"/>
      <c r="AI225" s="2315"/>
      <c r="AJ225" s="2315"/>
      <c r="AK225" s="2315"/>
      <c r="AL225" s="2315"/>
      <c r="AM225" s="2315"/>
      <c r="AN225" s="2315"/>
      <c r="AO225" s="2315"/>
      <c r="AP225" s="2315"/>
      <c r="AQ225" s="2315"/>
    </row>
    <row r="226" spans="1:43">
      <c r="A226" s="2315"/>
      <c r="B226" s="2315"/>
      <c r="C226" s="2315"/>
      <c r="D226" s="2315"/>
      <c r="E226" s="2315"/>
      <c r="F226" s="2315"/>
      <c r="G226" s="2315"/>
      <c r="H226" s="2315"/>
      <c r="I226" s="2315"/>
      <c r="J226" s="2315"/>
      <c r="K226" s="2315"/>
      <c r="L226" s="2315"/>
      <c r="M226" s="2315"/>
      <c r="N226" s="2315"/>
      <c r="O226" s="2315"/>
      <c r="P226" s="2315"/>
      <c r="Q226" s="2315"/>
      <c r="R226" s="2315"/>
      <c r="S226" s="2315"/>
      <c r="T226" s="2315"/>
      <c r="U226" s="2315"/>
      <c r="V226" s="2315"/>
      <c r="W226" s="2315"/>
      <c r="X226" s="2315"/>
      <c r="Y226" s="2315"/>
      <c r="Z226" s="2315"/>
      <c r="AA226" s="2315"/>
      <c r="AB226" s="2315"/>
      <c r="AC226" s="2315"/>
      <c r="AD226" s="2315"/>
      <c r="AE226" s="2315"/>
      <c r="AF226" s="2315"/>
      <c r="AG226" s="2315"/>
      <c r="AH226" s="2315"/>
      <c r="AI226" s="2315"/>
      <c r="AJ226" s="2315"/>
      <c r="AK226" s="2315"/>
      <c r="AL226" s="2315"/>
      <c r="AM226" s="2315"/>
      <c r="AN226" s="2315"/>
      <c r="AO226" s="2315"/>
      <c r="AP226" s="2315"/>
      <c r="AQ226" s="2315"/>
    </row>
    <row r="227" spans="1:43">
      <c r="A227" s="2315"/>
      <c r="B227" s="2315"/>
      <c r="C227" s="2315"/>
      <c r="D227" s="2315"/>
      <c r="E227" s="2315"/>
      <c r="F227" s="2315"/>
      <c r="G227" s="2315"/>
      <c r="H227" s="2315"/>
      <c r="I227" s="2315"/>
      <c r="J227" s="2315"/>
      <c r="K227" s="2315"/>
      <c r="L227" s="2315"/>
      <c r="M227" s="2315"/>
      <c r="N227" s="2315"/>
      <c r="O227" s="2315"/>
      <c r="P227" s="2315"/>
      <c r="Q227" s="2315"/>
      <c r="R227" s="2315"/>
      <c r="S227" s="2315"/>
      <c r="T227" s="2315"/>
      <c r="U227" s="2315"/>
      <c r="V227" s="2315"/>
      <c r="W227" s="2315"/>
      <c r="X227" s="2315"/>
      <c r="Y227" s="2315"/>
      <c r="Z227" s="2315"/>
      <c r="AA227" s="2315"/>
      <c r="AB227" s="2315"/>
      <c r="AC227" s="2315"/>
      <c r="AD227" s="2315"/>
      <c r="AE227" s="2315"/>
      <c r="AF227" s="2315"/>
      <c r="AG227" s="2315"/>
      <c r="AH227" s="2315"/>
      <c r="AI227" s="2315"/>
      <c r="AJ227" s="2315"/>
      <c r="AK227" s="2315"/>
      <c r="AL227" s="2315"/>
      <c r="AM227" s="2315"/>
      <c r="AN227" s="2315"/>
      <c r="AO227" s="2315"/>
      <c r="AP227" s="2315"/>
      <c r="AQ227" s="2315"/>
    </row>
    <row r="228" spans="1:43">
      <c r="A228" s="2315"/>
      <c r="B228" s="2315"/>
      <c r="C228" s="2315"/>
      <c r="D228" s="2315"/>
      <c r="E228" s="2315"/>
      <c r="F228" s="2315"/>
      <c r="G228" s="2315"/>
      <c r="H228" s="2315"/>
      <c r="I228" s="2315"/>
      <c r="J228" s="2315"/>
      <c r="K228" s="2315"/>
      <c r="L228" s="2315"/>
      <c r="M228" s="2315"/>
      <c r="N228" s="2315"/>
      <c r="O228" s="2315"/>
      <c r="P228" s="2315"/>
      <c r="Q228" s="2315"/>
      <c r="R228" s="2315"/>
      <c r="S228" s="2315"/>
      <c r="T228" s="2315"/>
      <c r="U228" s="2315"/>
      <c r="V228" s="2315"/>
      <c r="W228" s="2315"/>
      <c r="X228" s="2315"/>
      <c r="Y228" s="2315"/>
      <c r="Z228" s="2315"/>
      <c r="AA228" s="2315"/>
      <c r="AB228" s="2315"/>
      <c r="AC228" s="2315"/>
      <c r="AD228" s="2315"/>
      <c r="AE228" s="2315"/>
      <c r="AF228" s="2315"/>
      <c r="AG228" s="2315"/>
      <c r="AH228" s="2315"/>
      <c r="AI228" s="2315"/>
      <c r="AJ228" s="2315"/>
      <c r="AK228" s="2315"/>
      <c r="AL228" s="2315"/>
      <c r="AM228" s="2315"/>
      <c r="AN228" s="2315"/>
      <c r="AO228" s="2315"/>
      <c r="AP228" s="2315"/>
      <c r="AQ228" s="2315"/>
    </row>
    <row r="229" spans="1:43">
      <c r="A229" s="2315"/>
      <c r="B229" s="2315"/>
      <c r="C229" s="2315"/>
      <c r="D229" s="2315"/>
      <c r="E229" s="2315"/>
      <c r="F229" s="2315"/>
      <c r="G229" s="2315"/>
      <c r="H229" s="2315"/>
      <c r="I229" s="2315"/>
      <c r="J229" s="2315"/>
      <c r="K229" s="2315"/>
      <c r="L229" s="2315"/>
      <c r="M229" s="2315"/>
      <c r="N229" s="2315"/>
      <c r="O229" s="2315"/>
      <c r="P229" s="2315"/>
      <c r="Q229" s="2315"/>
      <c r="R229" s="2315"/>
      <c r="S229" s="2315"/>
      <c r="T229" s="2315"/>
      <c r="U229" s="2315"/>
      <c r="V229" s="2315"/>
      <c r="W229" s="2315"/>
      <c r="X229" s="2315"/>
      <c r="Y229" s="2315"/>
      <c r="Z229" s="2315"/>
      <c r="AA229" s="2315"/>
      <c r="AB229" s="2315"/>
      <c r="AC229" s="2315"/>
      <c r="AD229" s="2315"/>
      <c r="AE229" s="2315"/>
      <c r="AF229" s="2315"/>
      <c r="AG229" s="2315"/>
      <c r="AH229" s="2315"/>
      <c r="AI229" s="2315"/>
      <c r="AJ229" s="2315"/>
      <c r="AK229" s="2315"/>
      <c r="AL229" s="2315"/>
      <c r="AM229" s="2315"/>
      <c r="AN229" s="2315"/>
      <c r="AO229" s="2315"/>
      <c r="AP229" s="2315"/>
      <c r="AQ229" s="2315"/>
    </row>
    <row r="230" spans="1:43">
      <c r="A230" s="2315"/>
      <c r="B230" s="2315"/>
      <c r="C230" s="2315"/>
      <c r="D230" s="2315"/>
      <c r="E230" s="2315"/>
      <c r="F230" s="2315"/>
      <c r="G230" s="2315"/>
      <c r="H230" s="2315"/>
      <c r="I230" s="2315"/>
      <c r="J230" s="2315"/>
      <c r="K230" s="2315"/>
      <c r="L230" s="2315"/>
      <c r="M230" s="2315"/>
      <c r="N230" s="2315"/>
      <c r="O230" s="2315"/>
      <c r="P230" s="2315"/>
      <c r="Q230" s="2315"/>
      <c r="R230" s="2315"/>
      <c r="S230" s="2315"/>
      <c r="T230" s="2315"/>
      <c r="U230" s="2315"/>
      <c r="V230" s="2315"/>
      <c r="W230" s="2315"/>
      <c r="X230" s="2315"/>
      <c r="Y230" s="2315"/>
      <c r="Z230" s="2315"/>
      <c r="AA230" s="2315"/>
      <c r="AB230" s="2315"/>
      <c r="AC230" s="2315"/>
      <c r="AD230" s="2315"/>
      <c r="AE230" s="2315"/>
      <c r="AF230" s="2315"/>
      <c r="AG230" s="2315"/>
      <c r="AH230" s="2315"/>
      <c r="AI230" s="2315"/>
      <c r="AJ230" s="2315"/>
      <c r="AK230" s="2315"/>
      <c r="AL230" s="2315"/>
      <c r="AM230" s="2315"/>
      <c r="AN230" s="2315"/>
      <c r="AO230" s="2315"/>
      <c r="AP230" s="2315"/>
      <c r="AQ230" s="2315"/>
    </row>
    <row r="231" spans="1:43">
      <c r="A231" s="2315"/>
      <c r="B231" s="2315"/>
      <c r="C231" s="2315"/>
      <c r="D231" s="2315"/>
      <c r="E231" s="2315"/>
      <c r="F231" s="2315"/>
      <c r="G231" s="2315"/>
      <c r="H231" s="2315"/>
      <c r="I231" s="2315"/>
      <c r="J231" s="2315"/>
      <c r="K231" s="2315"/>
      <c r="L231" s="2315"/>
      <c r="M231" s="2315"/>
      <c r="N231" s="2315"/>
      <c r="O231" s="2315"/>
      <c r="P231" s="2315"/>
      <c r="Q231" s="2315"/>
      <c r="R231" s="2315"/>
      <c r="S231" s="2315"/>
      <c r="T231" s="2315"/>
      <c r="U231" s="2315"/>
      <c r="V231" s="2315"/>
      <c r="W231" s="2315"/>
      <c r="X231" s="2315"/>
      <c r="Y231" s="2315"/>
      <c r="Z231" s="2315"/>
      <c r="AA231" s="2315"/>
      <c r="AB231" s="2315"/>
      <c r="AC231" s="2315"/>
      <c r="AD231" s="2315"/>
      <c r="AE231" s="2315"/>
      <c r="AF231" s="2315"/>
      <c r="AG231" s="2315"/>
      <c r="AH231" s="2315"/>
      <c r="AI231" s="2315"/>
      <c r="AJ231" s="2315"/>
      <c r="AK231" s="2315"/>
      <c r="AL231" s="2315"/>
      <c r="AM231" s="2315"/>
      <c r="AN231" s="2315"/>
      <c r="AO231" s="2315"/>
      <c r="AP231" s="2315"/>
      <c r="AQ231" s="2315"/>
    </row>
    <row r="232" spans="1:43">
      <c r="A232" s="2315"/>
      <c r="B232" s="2315"/>
      <c r="C232" s="2315"/>
      <c r="D232" s="2315"/>
      <c r="E232" s="2315"/>
      <c r="F232" s="2315"/>
      <c r="G232" s="2315"/>
      <c r="H232" s="2315"/>
      <c r="I232" s="2315"/>
      <c r="J232" s="2315"/>
      <c r="K232" s="2315"/>
      <c r="L232" s="2315"/>
      <c r="M232" s="2315"/>
      <c r="N232" s="2315"/>
      <c r="O232" s="2315"/>
      <c r="P232" s="2315"/>
      <c r="Q232" s="2315"/>
      <c r="R232" s="2315"/>
      <c r="S232" s="2315"/>
      <c r="T232" s="2315"/>
      <c r="U232" s="2315"/>
      <c r="V232" s="2315"/>
      <c r="W232" s="2315"/>
      <c r="X232" s="2315"/>
      <c r="Y232" s="2315"/>
      <c r="Z232" s="2315"/>
      <c r="AA232" s="2315"/>
      <c r="AB232" s="2315"/>
      <c r="AC232" s="2315"/>
      <c r="AD232" s="2315"/>
      <c r="AE232" s="2315"/>
      <c r="AF232" s="2315"/>
      <c r="AG232" s="2315"/>
      <c r="AH232" s="2315"/>
      <c r="AI232" s="2315"/>
      <c r="AJ232" s="2315"/>
      <c r="AK232" s="2315"/>
      <c r="AL232" s="2315"/>
      <c r="AM232" s="2315"/>
      <c r="AN232" s="2315"/>
      <c r="AO232" s="2315"/>
      <c r="AP232" s="2315"/>
      <c r="AQ232" s="2315"/>
    </row>
    <row r="233" spans="1:43">
      <c r="A233" s="2315"/>
      <c r="B233" s="2315"/>
      <c r="C233" s="2315"/>
      <c r="D233" s="2315"/>
      <c r="E233" s="2315"/>
      <c r="F233" s="2315"/>
      <c r="G233" s="2315"/>
      <c r="H233" s="2315"/>
      <c r="I233" s="2315"/>
      <c r="J233" s="2315"/>
      <c r="K233" s="2315"/>
      <c r="L233" s="2315"/>
      <c r="M233" s="2315"/>
      <c r="N233" s="2315"/>
      <c r="O233" s="2315"/>
      <c r="P233" s="2315"/>
      <c r="Q233" s="2315"/>
      <c r="R233" s="2315"/>
      <c r="S233" s="2315"/>
      <c r="T233" s="2315"/>
      <c r="U233" s="2315"/>
      <c r="V233" s="2315"/>
      <c r="W233" s="2315"/>
      <c r="X233" s="2315"/>
      <c r="Y233" s="2315"/>
      <c r="Z233" s="2315"/>
      <c r="AA233" s="2315"/>
      <c r="AB233" s="2315"/>
      <c r="AC233" s="2315"/>
      <c r="AD233" s="2315"/>
      <c r="AE233" s="2315"/>
      <c r="AF233" s="2315"/>
      <c r="AG233" s="2315"/>
      <c r="AH233" s="2315"/>
      <c r="AI233" s="2315"/>
      <c r="AJ233" s="2315"/>
      <c r="AK233" s="2315"/>
      <c r="AL233" s="2315"/>
      <c r="AM233" s="2315"/>
      <c r="AN233" s="2315"/>
      <c r="AO233" s="2315"/>
      <c r="AP233" s="2315"/>
      <c r="AQ233" s="2315"/>
    </row>
    <row r="234" spans="1:43">
      <c r="A234" s="2315"/>
      <c r="B234" s="2315"/>
      <c r="C234" s="2315"/>
      <c r="D234" s="2315"/>
      <c r="E234" s="2315"/>
      <c r="F234" s="2315"/>
      <c r="G234" s="2315"/>
      <c r="H234" s="2315"/>
      <c r="I234" s="2315"/>
      <c r="J234" s="2315"/>
      <c r="K234" s="2315"/>
      <c r="L234" s="2315"/>
      <c r="M234" s="2315"/>
      <c r="N234" s="2315"/>
      <c r="O234" s="2315"/>
      <c r="P234" s="2315"/>
      <c r="Q234" s="2315"/>
      <c r="R234" s="2315"/>
      <c r="S234" s="2315"/>
      <c r="T234" s="2315"/>
      <c r="U234" s="2315"/>
      <c r="V234" s="2315"/>
      <c r="W234" s="2315"/>
      <c r="X234" s="2315"/>
      <c r="Y234" s="2315"/>
      <c r="Z234" s="2315"/>
      <c r="AA234" s="2315"/>
      <c r="AB234" s="2315"/>
      <c r="AC234" s="2315"/>
      <c r="AD234" s="2315"/>
      <c r="AE234" s="2315"/>
      <c r="AF234" s="2315"/>
      <c r="AG234" s="2315"/>
      <c r="AH234" s="2315"/>
      <c r="AI234" s="2315"/>
      <c r="AJ234" s="2315"/>
      <c r="AK234" s="2315"/>
      <c r="AL234" s="2315"/>
      <c r="AM234" s="2315"/>
      <c r="AN234" s="2315"/>
      <c r="AO234" s="2315"/>
      <c r="AP234" s="2315"/>
      <c r="AQ234" s="2315"/>
    </row>
    <row r="235" spans="1:43">
      <c r="A235" s="2315"/>
      <c r="B235" s="2315"/>
      <c r="C235" s="2315"/>
      <c r="D235" s="2315"/>
      <c r="E235" s="2315"/>
      <c r="F235" s="2315"/>
      <c r="G235" s="2315"/>
      <c r="H235" s="2315"/>
      <c r="I235" s="2315"/>
      <c r="J235" s="2315"/>
      <c r="K235" s="2315"/>
      <c r="L235" s="2315"/>
      <c r="M235" s="2315"/>
      <c r="N235" s="2315"/>
      <c r="O235" s="2315"/>
      <c r="P235" s="2315"/>
      <c r="Q235" s="2315"/>
      <c r="R235" s="2315"/>
      <c r="S235" s="2315"/>
      <c r="T235" s="2315"/>
      <c r="U235" s="2315"/>
      <c r="V235" s="2315"/>
      <c r="W235" s="2315"/>
      <c r="X235" s="2315"/>
      <c r="Y235" s="2315"/>
      <c r="Z235" s="2315"/>
      <c r="AA235" s="2315"/>
      <c r="AB235" s="2315"/>
      <c r="AC235" s="2315"/>
      <c r="AD235" s="2315"/>
      <c r="AE235" s="2315"/>
      <c r="AF235" s="2315"/>
      <c r="AG235" s="2315"/>
      <c r="AH235" s="2315"/>
      <c r="AI235" s="2315"/>
      <c r="AJ235" s="2315"/>
      <c r="AK235" s="2315"/>
      <c r="AL235" s="2315"/>
      <c r="AM235" s="2315"/>
      <c r="AN235" s="2315"/>
      <c r="AO235" s="2315"/>
      <c r="AP235" s="2315"/>
      <c r="AQ235" s="2315"/>
    </row>
    <row r="236" spans="1:43">
      <c r="A236" s="2315"/>
      <c r="B236" s="2315"/>
      <c r="C236" s="2315"/>
      <c r="D236" s="2315"/>
      <c r="E236" s="2315"/>
      <c r="F236" s="2315"/>
      <c r="G236" s="2315"/>
      <c r="H236" s="2315"/>
      <c r="I236" s="2315"/>
      <c r="J236" s="2315"/>
      <c r="K236" s="2315"/>
      <c r="L236" s="2315"/>
      <c r="M236" s="2315"/>
      <c r="N236" s="2315"/>
      <c r="O236" s="2315"/>
      <c r="P236" s="2315"/>
      <c r="Q236" s="2315"/>
      <c r="R236" s="2315"/>
      <c r="S236" s="2315"/>
      <c r="T236" s="2315"/>
      <c r="U236" s="2315"/>
      <c r="V236" s="2315"/>
      <c r="W236" s="2315"/>
      <c r="X236" s="2315"/>
      <c r="Y236" s="2315"/>
      <c r="Z236" s="2315"/>
      <c r="AA236" s="2315"/>
      <c r="AB236" s="2315"/>
      <c r="AC236" s="2315"/>
      <c r="AD236" s="2315"/>
      <c r="AE236" s="2315"/>
      <c r="AF236" s="2315"/>
      <c r="AG236" s="2315"/>
      <c r="AH236" s="2315"/>
      <c r="AI236" s="2315"/>
      <c r="AJ236" s="2315"/>
      <c r="AK236" s="2315"/>
      <c r="AL236" s="2315"/>
      <c r="AM236" s="2315"/>
      <c r="AN236" s="2315"/>
      <c r="AO236" s="2315"/>
      <c r="AP236" s="2315"/>
      <c r="AQ236" s="2315"/>
    </row>
    <row r="237" spans="1:43">
      <c r="A237" s="2315"/>
      <c r="B237" s="2315"/>
      <c r="C237" s="2315"/>
      <c r="D237" s="2315"/>
      <c r="E237" s="2315"/>
      <c r="F237" s="2315"/>
      <c r="G237" s="2315"/>
      <c r="H237" s="2315"/>
      <c r="I237" s="2315"/>
      <c r="J237" s="2315"/>
      <c r="K237" s="2315"/>
      <c r="L237" s="2315"/>
      <c r="M237" s="2315"/>
      <c r="N237" s="2315"/>
      <c r="O237" s="2315"/>
      <c r="P237" s="2315"/>
      <c r="Q237" s="2315"/>
      <c r="R237" s="2315"/>
      <c r="S237" s="2315"/>
      <c r="T237" s="2315"/>
      <c r="U237" s="2315"/>
      <c r="V237" s="2315"/>
      <c r="W237" s="2315"/>
      <c r="X237" s="2315"/>
      <c r="Y237" s="2315"/>
      <c r="Z237" s="2315"/>
      <c r="AA237" s="2315"/>
      <c r="AB237" s="2315"/>
      <c r="AC237" s="2315"/>
      <c r="AD237" s="2315"/>
      <c r="AE237" s="2315"/>
      <c r="AF237" s="2315"/>
      <c r="AG237" s="2315"/>
      <c r="AH237" s="2315"/>
      <c r="AI237" s="2315"/>
      <c r="AJ237" s="2315"/>
      <c r="AK237" s="2315"/>
      <c r="AL237" s="2315"/>
      <c r="AM237" s="2315"/>
      <c r="AN237" s="2315"/>
      <c r="AO237" s="2315"/>
      <c r="AP237" s="2315"/>
      <c r="AQ237" s="2315"/>
    </row>
    <row r="238" spans="1:43">
      <c r="A238" s="2315"/>
      <c r="B238" s="2315"/>
      <c r="C238" s="2315"/>
      <c r="D238" s="2315"/>
      <c r="E238" s="2315"/>
      <c r="F238" s="2315"/>
      <c r="G238" s="2315"/>
      <c r="H238" s="2315"/>
      <c r="I238" s="2315"/>
      <c r="J238" s="2315"/>
      <c r="K238" s="2315"/>
      <c r="L238" s="2315"/>
      <c r="M238" s="2315"/>
      <c r="N238" s="2315"/>
      <c r="O238" s="2315"/>
      <c r="P238" s="2315"/>
      <c r="Q238" s="2315"/>
      <c r="R238" s="2315"/>
      <c r="S238" s="2315"/>
      <c r="T238" s="2315"/>
      <c r="U238" s="2315"/>
      <c r="V238" s="2315"/>
      <c r="W238" s="2315"/>
      <c r="X238" s="2315"/>
      <c r="Y238" s="2315"/>
      <c r="Z238" s="2315"/>
      <c r="AA238" s="2315"/>
      <c r="AB238" s="2315"/>
      <c r="AC238" s="2315"/>
      <c r="AD238" s="2315"/>
      <c r="AE238" s="2315"/>
      <c r="AF238" s="2315"/>
      <c r="AG238" s="2315"/>
      <c r="AH238" s="2315"/>
      <c r="AI238" s="2315"/>
      <c r="AJ238" s="2315"/>
      <c r="AK238" s="2315"/>
      <c r="AL238" s="2315"/>
      <c r="AM238" s="2315"/>
      <c r="AN238" s="2315"/>
      <c r="AO238" s="2315"/>
      <c r="AP238" s="2315"/>
      <c r="AQ238" s="2315"/>
    </row>
    <row r="239" spans="1:43">
      <c r="A239" s="2315"/>
      <c r="B239" s="2315"/>
      <c r="C239" s="2315"/>
      <c r="D239" s="2315"/>
      <c r="E239" s="2315"/>
      <c r="F239" s="2315"/>
      <c r="G239" s="2315"/>
      <c r="H239" s="2315"/>
      <c r="I239" s="2315"/>
      <c r="J239" s="2315"/>
      <c r="K239" s="2315"/>
      <c r="L239" s="2315"/>
      <c r="M239" s="2315"/>
      <c r="N239" s="2315"/>
      <c r="O239" s="2315"/>
      <c r="P239" s="2315"/>
      <c r="Q239" s="2315"/>
      <c r="R239" s="2315"/>
      <c r="S239" s="2315"/>
      <c r="T239" s="2315"/>
      <c r="U239" s="2315"/>
      <c r="V239" s="2315"/>
      <c r="W239" s="2315"/>
      <c r="X239" s="2315"/>
      <c r="Y239" s="2315"/>
      <c r="Z239" s="2315"/>
      <c r="AA239" s="2315"/>
      <c r="AB239" s="2315"/>
      <c r="AC239" s="2315"/>
      <c r="AD239" s="2315"/>
      <c r="AE239" s="2315"/>
      <c r="AF239" s="2315"/>
      <c r="AG239" s="2315"/>
      <c r="AH239" s="2315"/>
      <c r="AI239" s="2315"/>
      <c r="AJ239" s="2315"/>
      <c r="AK239" s="2315"/>
      <c r="AL239" s="2315"/>
      <c r="AM239" s="2315"/>
      <c r="AN239" s="2315"/>
      <c r="AO239" s="2315"/>
      <c r="AP239" s="2315"/>
      <c r="AQ239" s="2315"/>
    </row>
    <row r="240" spans="1:43">
      <c r="A240" s="2315"/>
      <c r="B240" s="2315"/>
      <c r="C240" s="2315"/>
      <c r="D240" s="2315"/>
      <c r="E240" s="2315"/>
      <c r="F240" s="2315"/>
      <c r="G240" s="2315"/>
      <c r="H240" s="2315"/>
      <c r="I240" s="2315"/>
      <c r="J240" s="2315"/>
      <c r="K240" s="2315"/>
      <c r="L240" s="2315"/>
      <c r="M240" s="2315"/>
      <c r="N240" s="2315"/>
      <c r="O240" s="2315"/>
      <c r="P240" s="2315"/>
      <c r="Q240" s="2315"/>
      <c r="R240" s="2315"/>
      <c r="S240" s="2315"/>
      <c r="T240" s="2315"/>
      <c r="U240" s="2315"/>
      <c r="V240" s="2315"/>
      <c r="W240" s="2315"/>
      <c r="X240" s="2315"/>
      <c r="Y240" s="2315"/>
      <c r="Z240" s="2315"/>
      <c r="AA240" s="2315"/>
      <c r="AB240" s="2315"/>
      <c r="AC240" s="2315"/>
      <c r="AD240" s="2315"/>
      <c r="AE240" s="2315"/>
      <c r="AF240" s="2315"/>
      <c r="AG240" s="2315"/>
      <c r="AH240" s="2315"/>
      <c r="AI240" s="2315"/>
      <c r="AJ240" s="2315"/>
      <c r="AK240" s="2315"/>
      <c r="AL240" s="2315"/>
      <c r="AM240" s="2315"/>
      <c r="AN240" s="2315"/>
      <c r="AO240" s="2315"/>
      <c r="AP240" s="2315"/>
      <c r="AQ240" s="2315"/>
    </row>
    <row r="241" spans="1:43">
      <c r="A241" s="2315"/>
      <c r="B241" s="2315"/>
      <c r="C241" s="2315"/>
      <c r="D241" s="2315"/>
      <c r="E241" s="2315"/>
      <c r="F241" s="2315"/>
      <c r="G241" s="2315"/>
      <c r="H241" s="2315"/>
      <c r="I241" s="2315"/>
      <c r="J241" s="2315"/>
      <c r="K241" s="2315"/>
      <c r="L241" s="2315"/>
      <c r="M241" s="2315"/>
      <c r="N241" s="2315"/>
      <c r="O241" s="2315"/>
      <c r="P241" s="2315"/>
      <c r="Q241" s="2315"/>
      <c r="R241" s="2315"/>
      <c r="S241" s="2315"/>
      <c r="T241" s="2315"/>
      <c r="U241" s="2315"/>
      <c r="V241" s="2315"/>
      <c r="W241" s="2315"/>
      <c r="X241" s="2315"/>
      <c r="Y241" s="2315"/>
      <c r="Z241" s="2315"/>
      <c r="AA241" s="2315"/>
      <c r="AB241" s="2315"/>
      <c r="AC241" s="2315"/>
      <c r="AD241" s="2315"/>
      <c r="AE241" s="2315"/>
      <c r="AF241" s="2315"/>
      <c r="AG241" s="2315"/>
      <c r="AH241" s="2315"/>
      <c r="AI241" s="2315"/>
      <c r="AJ241" s="2315"/>
      <c r="AK241" s="2315"/>
      <c r="AL241" s="2315"/>
      <c r="AM241" s="2315"/>
      <c r="AN241" s="2315"/>
      <c r="AO241" s="2315"/>
      <c r="AP241" s="2315"/>
      <c r="AQ241" s="2315"/>
    </row>
    <row r="242" spans="1:43">
      <c r="A242" s="2315"/>
      <c r="B242" s="2315"/>
      <c r="C242" s="2315"/>
      <c r="D242" s="2315"/>
      <c r="E242" s="2315"/>
      <c r="F242" s="2315"/>
      <c r="G242" s="2315"/>
      <c r="H242" s="2315"/>
      <c r="I242" s="2315"/>
      <c r="J242" s="2315"/>
      <c r="K242" s="2315"/>
      <c r="L242" s="2315"/>
      <c r="M242" s="2315"/>
      <c r="N242" s="2315"/>
      <c r="O242" s="2315"/>
      <c r="P242" s="2315"/>
      <c r="Q242" s="2315"/>
      <c r="R242" s="2315"/>
      <c r="S242" s="2315"/>
      <c r="T242" s="2315"/>
      <c r="U242" s="2315"/>
      <c r="V242" s="2315"/>
      <c r="W242" s="2315"/>
      <c r="X242" s="2315"/>
      <c r="Y242" s="2315"/>
      <c r="Z242" s="2315"/>
      <c r="AA242" s="2315"/>
      <c r="AB242" s="2315"/>
      <c r="AC242" s="2315"/>
      <c r="AD242" s="2315"/>
      <c r="AE242" s="2315"/>
      <c r="AF242" s="2315"/>
      <c r="AG242" s="2315"/>
      <c r="AH242" s="2315"/>
      <c r="AI242" s="2315"/>
      <c r="AJ242" s="2315"/>
      <c r="AK242" s="2315"/>
      <c r="AL242" s="2315"/>
      <c r="AM242" s="2315"/>
      <c r="AN242" s="2315"/>
      <c r="AO242" s="2315"/>
      <c r="AP242" s="2315"/>
      <c r="AQ242" s="2315"/>
    </row>
    <row r="243" spans="1:43">
      <c r="A243" s="2315"/>
      <c r="B243" s="2315"/>
      <c r="C243" s="2315"/>
      <c r="D243" s="2315"/>
      <c r="E243" s="2315"/>
      <c r="F243" s="2315"/>
      <c r="G243" s="2315"/>
      <c r="H243" s="2315"/>
      <c r="I243" s="2315"/>
      <c r="J243" s="2315"/>
      <c r="K243" s="2315"/>
      <c r="L243" s="2315"/>
      <c r="M243" s="2315"/>
      <c r="N243" s="2315"/>
      <c r="O243" s="2315"/>
      <c r="P243" s="2315"/>
      <c r="Q243" s="2315"/>
      <c r="R243" s="2315"/>
      <c r="S243" s="2315"/>
      <c r="T243" s="2315"/>
      <c r="U243" s="2315"/>
      <c r="V243" s="2315"/>
      <c r="W243" s="2315"/>
      <c r="X243" s="2315"/>
      <c r="Y243" s="2315"/>
      <c r="Z243" s="2315"/>
      <c r="AA243" s="2315"/>
      <c r="AB243" s="2315"/>
      <c r="AC243" s="2315"/>
      <c r="AD243" s="2315"/>
      <c r="AE243" s="2315"/>
      <c r="AF243" s="2315"/>
      <c r="AG243" s="2315"/>
      <c r="AH243" s="2315"/>
      <c r="AI243" s="2315"/>
      <c r="AJ243" s="2315"/>
      <c r="AK243" s="2315"/>
      <c r="AL243" s="2315"/>
      <c r="AM243" s="2315"/>
      <c r="AN243" s="2315"/>
      <c r="AO243" s="2315"/>
      <c r="AP243" s="2315"/>
      <c r="AQ243" s="2315"/>
    </row>
    <row r="244" spans="1:43">
      <c r="A244" s="2315"/>
      <c r="B244" s="2315"/>
      <c r="C244" s="2315"/>
      <c r="D244" s="2315"/>
      <c r="E244" s="2315"/>
      <c r="F244" s="2315"/>
      <c r="G244" s="2315"/>
      <c r="H244" s="2315"/>
      <c r="I244" s="2315"/>
      <c r="J244" s="2315"/>
      <c r="K244" s="2315"/>
      <c r="L244" s="2315"/>
      <c r="M244" s="2315"/>
      <c r="N244" s="2315"/>
      <c r="O244" s="2315"/>
      <c r="P244" s="2315"/>
      <c r="Q244" s="2315"/>
      <c r="R244" s="2315"/>
      <c r="S244" s="2315"/>
      <c r="T244" s="2315"/>
      <c r="U244" s="2315"/>
      <c r="V244" s="2315"/>
      <c r="W244" s="2315"/>
      <c r="X244" s="2315"/>
      <c r="Y244" s="2315"/>
      <c r="Z244" s="2315"/>
      <c r="AA244" s="2315"/>
      <c r="AB244" s="2315"/>
      <c r="AC244" s="2315"/>
      <c r="AD244" s="2315"/>
      <c r="AE244" s="2315"/>
      <c r="AF244" s="2315"/>
      <c r="AG244" s="2315"/>
      <c r="AH244" s="2315"/>
      <c r="AI244" s="2315"/>
      <c r="AJ244" s="2315"/>
      <c r="AK244" s="2315"/>
      <c r="AL244" s="2315"/>
      <c r="AM244" s="2315"/>
      <c r="AN244" s="2315"/>
      <c r="AO244" s="2315"/>
      <c r="AP244" s="2315"/>
      <c r="AQ244" s="2315"/>
    </row>
    <row r="245" spans="1:43">
      <c r="A245" s="2315"/>
      <c r="B245" s="2315"/>
      <c r="C245" s="2315"/>
      <c r="D245" s="2315"/>
      <c r="E245" s="2315"/>
      <c r="F245" s="2315"/>
      <c r="G245" s="2315"/>
      <c r="H245" s="2315"/>
      <c r="I245" s="2315"/>
      <c r="J245" s="2315"/>
      <c r="K245" s="2315"/>
      <c r="L245" s="2315"/>
      <c r="M245" s="2315"/>
      <c r="N245" s="2315"/>
      <c r="O245" s="2315"/>
      <c r="P245" s="2315"/>
      <c r="Q245" s="2315"/>
      <c r="R245" s="2315"/>
      <c r="S245" s="2315"/>
      <c r="T245" s="2315"/>
      <c r="U245" s="2315"/>
      <c r="V245" s="2315"/>
      <c r="W245" s="2315"/>
      <c r="X245" s="2315"/>
      <c r="Y245" s="2315"/>
      <c r="Z245" s="2315"/>
      <c r="AA245" s="2315"/>
      <c r="AB245" s="2315"/>
      <c r="AC245" s="2315"/>
      <c r="AD245" s="2315"/>
      <c r="AE245" s="2315"/>
      <c r="AF245" s="2315"/>
      <c r="AG245" s="2315"/>
      <c r="AH245" s="2315"/>
      <c r="AI245" s="2315"/>
      <c r="AJ245" s="2315"/>
      <c r="AK245" s="2315"/>
      <c r="AL245" s="2315"/>
      <c r="AM245" s="2315"/>
      <c r="AN245" s="2315"/>
      <c r="AO245" s="2315"/>
      <c r="AP245" s="2315"/>
      <c r="AQ245" s="2315"/>
    </row>
    <row r="246" spans="1:43">
      <c r="A246" s="2315"/>
      <c r="B246" s="2315"/>
      <c r="C246" s="2315"/>
      <c r="D246" s="2315"/>
      <c r="E246" s="2315"/>
      <c r="F246" s="2315"/>
      <c r="G246" s="2315"/>
      <c r="H246" s="2315"/>
      <c r="I246" s="2315"/>
      <c r="J246" s="2315"/>
      <c r="K246" s="2315"/>
      <c r="L246" s="2315"/>
      <c r="M246" s="2315"/>
      <c r="N246" s="2315"/>
      <c r="O246" s="2315"/>
      <c r="P246" s="2315"/>
      <c r="Q246" s="2315"/>
      <c r="R246" s="2315"/>
      <c r="S246" s="2315"/>
      <c r="T246" s="2315"/>
      <c r="U246" s="2315"/>
      <c r="V246" s="2315"/>
      <c r="W246" s="2315"/>
      <c r="X246" s="2315"/>
      <c r="Y246" s="2315"/>
      <c r="Z246" s="2315"/>
      <c r="AA246" s="2315"/>
      <c r="AB246" s="2315"/>
      <c r="AC246" s="2315"/>
      <c r="AD246" s="2315"/>
      <c r="AE246" s="2315"/>
      <c r="AF246" s="2315"/>
      <c r="AG246" s="2315"/>
      <c r="AH246" s="2315"/>
      <c r="AI246" s="2315"/>
      <c r="AJ246" s="2315"/>
      <c r="AK246" s="2315"/>
      <c r="AL246" s="2315"/>
      <c r="AM246" s="2315"/>
      <c r="AN246" s="2315"/>
      <c r="AO246" s="2315"/>
      <c r="AP246" s="2315"/>
      <c r="AQ246" s="2315"/>
    </row>
    <row r="247" spans="1:43">
      <c r="A247" s="2315"/>
      <c r="B247" s="2315"/>
      <c r="C247" s="2315"/>
      <c r="D247" s="2315"/>
      <c r="E247" s="2315"/>
      <c r="F247" s="2315"/>
      <c r="G247" s="2315"/>
      <c r="H247" s="2315"/>
      <c r="I247" s="2315"/>
      <c r="J247" s="2315"/>
      <c r="K247" s="2315"/>
      <c r="L247" s="2315"/>
      <c r="M247" s="2315"/>
      <c r="N247" s="2315"/>
      <c r="O247" s="2315"/>
      <c r="P247" s="2315"/>
      <c r="Q247" s="2315"/>
      <c r="R247" s="2315"/>
      <c r="S247" s="2315"/>
      <c r="T247" s="2315"/>
      <c r="U247" s="2315"/>
      <c r="V247" s="2315"/>
      <c r="W247" s="2315"/>
      <c r="X247" s="2315"/>
      <c r="Y247" s="2315"/>
      <c r="Z247" s="2315"/>
      <c r="AA247" s="2315"/>
      <c r="AB247" s="2315"/>
      <c r="AC247" s="2315"/>
      <c r="AD247" s="2315"/>
      <c r="AE247" s="2315"/>
      <c r="AF247" s="2315"/>
      <c r="AG247" s="2315"/>
      <c r="AH247" s="2315"/>
      <c r="AI247" s="2315"/>
      <c r="AJ247" s="2315"/>
      <c r="AK247" s="2315"/>
      <c r="AL247" s="2315"/>
      <c r="AM247" s="2315"/>
      <c r="AN247" s="2315"/>
      <c r="AO247" s="2315"/>
      <c r="AP247" s="2315"/>
      <c r="AQ247" s="2315"/>
    </row>
    <row r="248" spans="1:43">
      <c r="A248" s="2315"/>
      <c r="B248" s="2315"/>
      <c r="C248" s="2315"/>
      <c r="D248" s="2315"/>
      <c r="E248" s="2315"/>
      <c r="F248" s="2315"/>
      <c r="G248" s="2315"/>
      <c r="H248" s="2315"/>
      <c r="I248" s="2315"/>
      <c r="J248" s="2315"/>
      <c r="K248" s="2315"/>
      <c r="L248" s="2315"/>
      <c r="M248" s="2315"/>
      <c r="N248" s="2315"/>
      <c r="O248" s="2315"/>
      <c r="P248" s="2315"/>
      <c r="Q248" s="2315"/>
      <c r="R248" s="2315"/>
      <c r="S248" s="2315"/>
      <c r="T248" s="2315"/>
      <c r="U248" s="2315"/>
      <c r="V248" s="2315"/>
      <c r="W248" s="2315"/>
      <c r="X248" s="2315"/>
      <c r="Y248" s="2315"/>
      <c r="Z248" s="2315"/>
      <c r="AA248" s="2315"/>
      <c r="AB248" s="2315"/>
      <c r="AC248" s="2315"/>
      <c r="AD248" s="2315"/>
      <c r="AE248" s="2315"/>
      <c r="AF248" s="2315"/>
      <c r="AG248" s="2315"/>
      <c r="AH248" s="2315"/>
      <c r="AI248" s="2315"/>
      <c r="AJ248" s="2315"/>
      <c r="AK248" s="2315"/>
      <c r="AL248" s="2315"/>
      <c r="AM248" s="2315"/>
      <c r="AN248" s="2315"/>
      <c r="AO248" s="2315"/>
      <c r="AP248" s="2315"/>
      <c r="AQ248" s="2315"/>
    </row>
    <row r="249" spans="1:43">
      <c r="A249" s="2315"/>
      <c r="B249" s="2315"/>
      <c r="C249" s="2315"/>
      <c r="D249" s="2315"/>
      <c r="E249" s="2315"/>
      <c r="F249" s="2315"/>
      <c r="G249" s="2315"/>
      <c r="H249" s="2315"/>
      <c r="I249" s="2315"/>
      <c r="J249" s="2315"/>
      <c r="K249" s="2315"/>
      <c r="L249" s="2315"/>
      <c r="M249" s="2315"/>
      <c r="N249" s="2315"/>
      <c r="O249" s="2315"/>
      <c r="P249" s="2315"/>
      <c r="Q249" s="2315"/>
      <c r="R249" s="2315"/>
      <c r="S249" s="2315"/>
      <c r="T249" s="2315"/>
      <c r="U249" s="2315"/>
      <c r="V249" s="2315"/>
      <c r="W249" s="2315"/>
      <c r="X249" s="2315"/>
      <c r="Y249" s="2315"/>
      <c r="Z249" s="2315"/>
      <c r="AA249" s="2315"/>
      <c r="AB249" s="2315"/>
      <c r="AC249" s="2315"/>
      <c r="AD249" s="2315"/>
      <c r="AE249" s="2315"/>
      <c r="AF249" s="2315"/>
      <c r="AG249" s="2315"/>
      <c r="AH249" s="2315"/>
      <c r="AI249" s="2315"/>
      <c r="AJ249" s="2315"/>
      <c r="AK249" s="2315"/>
      <c r="AL249" s="2315"/>
      <c r="AM249" s="2315"/>
      <c r="AN249" s="2315"/>
      <c r="AO249" s="2315"/>
      <c r="AP249" s="2315"/>
      <c r="AQ249" s="2315"/>
    </row>
    <row r="250" spans="1:43">
      <c r="A250" s="2315"/>
      <c r="B250" s="2315"/>
      <c r="C250" s="2315"/>
      <c r="D250" s="2315"/>
      <c r="E250" s="2315"/>
      <c r="F250" s="2315"/>
      <c r="G250" s="2315"/>
      <c r="H250" s="2315"/>
      <c r="I250" s="2315"/>
      <c r="J250" s="2315"/>
      <c r="K250" s="2315"/>
      <c r="L250" s="2315"/>
      <c r="M250" s="2315"/>
      <c r="N250" s="2315"/>
      <c r="O250" s="2315"/>
      <c r="P250" s="2315"/>
      <c r="Q250" s="2315"/>
      <c r="R250" s="2315"/>
      <c r="S250" s="2315"/>
      <c r="T250" s="2315"/>
      <c r="U250" s="2315"/>
      <c r="V250" s="2315"/>
      <c r="W250" s="2315"/>
      <c r="X250" s="2315"/>
      <c r="Y250" s="2315"/>
      <c r="Z250" s="2315"/>
      <c r="AA250" s="2315"/>
      <c r="AB250" s="2315"/>
      <c r="AC250" s="2315"/>
      <c r="AD250" s="2315"/>
      <c r="AE250" s="2315"/>
      <c r="AF250" s="2315"/>
      <c r="AG250" s="2315"/>
      <c r="AH250" s="2315"/>
      <c r="AI250" s="2315"/>
      <c r="AJ250" s="2315"/>
      <c r="AK250" s="2315"/>
      <c r="AL250" s="2315"/>
      <c r="AM250" s="2315"/>
      <c r="AN250" s="2315"/>
      <c r="AO250" s="2315"/>
      <c r="AP250" s="2315"/>
      <c r="AQ250" s="2315"/>
    </row>
    <row r="251" spans="1:43">
      <c r="A251" s="2315"/>
      <c r="B251" s="2315"/>
      <c r="C251" s="2315"/>
      <c r="D251" s="2315"/>
      <c r="E251" s="2315"/>
      <c r="F251" s="2315"/>
      <c r="G251" s="2315"/>
      <c r="H251" s="2315"/>
      <c r="I251" s="2315"/>
      <c r="J251" s="2315"/>
      <c r="K251" s="2315"/>
      <c r="L251" s="2315"/>
      <c r="M251" s="2315"/>
      <c r="N251" s="2315"/>
      <c r="O251" s="2315"/>
      <c r="P251" s="2315"/>
      <c r="Q251" s="2315"/>
      <c r="R251" s="2315"/>
      <c r="S251" s="2315"/>
      <c r="T251" s="2315"/>
      <c r="U251" s="2315"/>
      <c r="V251" s="2315"/>
      <c r="W251" s="2315"/>
      <c r="X251" s="2315"/>
      <c r="Y251" s="2315"/>
      <c r="Z251" s="2315"/>
      <c r="AA251" s="2315"/>
      <c r="AB251" s="2315"/>
      <c r="AC251" s="2315"/>
      <c r="AD251" s="2315"/>
      <c r="AE251" s="2315"/>
      <c r="AF251" s="2315"/>
      <c r="AG251" s="2315"/>
      <c r="AH251" s="2315"/>
      <c r="AI251" s="2315"/>
      <c r="AJ251" s="2315"/>
      <c r="AK251" s="2315"/>
      <c r="AL251" s="2315"/>
      <c r="AM251" s="2315"/>
      <c r="AN251" s="2315"/>
      <c r="AO251" s="2315"/>
      <c r="AP251" s="2315"/>
      <c r="AQ251" s="2315"/>
    </row>
    <row r="252" spans="1:43">
      <c r="A252" s="2315"/>
      <c r="B252" s="2315"/>
      <c r="C252" s="2315"/>
      <c r="D252" s="2315"/>
      <c r="E252" s="2315"/>
      <c r="F252" s="2315"/>
      <c r="G252" s="2315"/>
      <c r="H252" s="2315"/>
      <c r="I252" s="2315"/>
      <c r="J252" s="2315"/>
      <c r="K252" s="2315"/>
      <c r="L252" s="2315"/>
      <c r="M252" s="2315"/>
      <c r="N252" s="2315"/>
      <c r="O252" s="2315"/>
      <c r="P252" s="2315"/>
      <c r="Q252" s="2315"/>
      <c r="R252" s="2315"/>
      <c r="S252" s="2315"/>
      <c r="T252" s="2315"/>
      <c r="U252" s="2315"/>
      <c r="V252" s="2315"/>
      <c r="W252" s="2315"/>
      <c r="X252" s="2315"/>
      <c r="Y252" s="2315"/>
      <c r="Z252" s="2315"/>
      <c r="AA252" s="2315"/>
      <c r="AB252" s="2315"/>
      <c r="AC252" s="2315"/>
      <c r="AD252" s="2315"/>
      <c r="AE252" s="2315"/>
      <c r="AF252" s="2315"/>
      <c r="AG252" s="2315"/>
      <c r="AH252" s="2315"/>
      <c r="AI252" s="2315"/>
      <c r="AJ252" s="2315"/>
      <c r="AK252" s="2315"/>
      <c r="AL252" s="2315"/>
      <c r="AM252" s="2315"/>
      <c r="AN252" s="2315"/>
      <c r="AO252" s="2315"/>
      <c r="AP252" s="2315"/>
      <c r="AQ252" s="2315"/>
    </row>
    <row r="253" spans="1:43">
      <c r="A253" s="2315"/>
      <c r="B253" s="2315"/>
      <c r="C253" s="2315"/>
      <c r="D253" s="2315"/>
      <c r="E253" s="2315"/>
      <c r="F253" s="2315"/>
      <c r="G253" s="2315"/>
      <c r="H253" s="2315"/>
      <c r="I253" s="2315"/>
      <c r="J253" s="2315"/>
      <c r="K253" s="2315"/>
      <c r="L253" s="2315"/>
      <c r="M253" s="2315"/>
      <c r="N253" s="2315"/>
      <c r="O253" s="2315"/>
      <c r="P253" s="2315"/>
      <c r="Q253" s="2315"/>
      <c r="R253" s="2315"/>
      <c r="S253" s="2315"/>
      <c r="T253" s="2315"/>
      <c r="U253" s="2315"/>
      <c r="V253" s="2315"/>
      <c r="W253" s="2315"/>
      <c r="X253" s="2315"/>
      <c r="Y253" s="2315"/>
      <c r="Z253" s="2315"/>
      <c r="AA253" s="2315"/>
      <c r="AB253" s="2315"/>
      <c r="AC253" s="2315"/>
      <c r="AD253" s="2315"/>
      <c r="AE253" s="2315"/>
      <c r="AF253" s="2315"/>
      <c r="AG253" s="2315"/>
      <c r="AH253" s="2315"/>
      <c r="AI253" s="2315"/>
      <c r="AJ253" s="2315"/>
      <c r="AK253" s="2315"/>
      <c r="AL253" s="2315"/>
      <c r="AM253" s="2315"/>
      <c r="AN253" s="2315"/>
      <c r="AO253" s="2315"/>
      <c r="AP253" s="2315"/>
      <c r="AQ253" s="2315"/>
    </row>
    <row r="254" spans="1:43">
      <c r="A254" s="2315"/>
      <c r="B254" s="2315"/>
      <c r="C254" s="2315"/>
      <c r="D254" s="2315"/>
      <c r="E254" s="2315"/>
      <c r="F254" s="2315"/>
      <c r="G254" s="2315"/>
      <c r="H254" s="2315"/>
      <c r="I254" s="2315"/>
      <c r="J254" s="2315"/>
      <c r="K254" s="2315"/>
      <c r="L254" s="2315"/>
      <c r="M254" s="2315"/>
      <c r="N254" s="2315"/>
      <c r="O254" s="2315"/>
      <c r="P254" s="2315"/>
      <c r="Q254" s="2315"/>
      <c r="R254" s="2315"/>
      <c r="S254" s="2315"/>
      <c r="T254" s="2315"/>
      <c r="U254" s="2315"/>
      <c r="V254" s="2315"/>
      <c r="W254" s="2315"/>
      <c r="X254" s="2315"/>
      <c r="Y254" s="2315"/>
      <c r="Z254" s="2315"/>
      <c r="AA254" s="2315"/>
      <c r="AB254" s="2315"/>
      <c r="AC254" s="2315"/>
      <c r="AD254" s="2315"/>
      <c r="AE254" s="2315"/>
      <c r="AF254" s="2315"/>
      <c r="AG254" s="2315"/>
      <c r="AH254" s="2315"/>
      <c r="AI254" s="2315"/>
      <c r="AJ254" s="2315"/>
      <c r="AK254" s="2315"/>
      <c r="AL254" s="2315"/>
      <c r="AM254" s="2315"/>
      <c r="AN254" s="2315"/>
      <c r="AO254" s="2315"/>
      <c r="AP254" s="2315"/>
      <c r="AQ254" s="2315"/>
    </row>
    <row r="255" spans="1:43">
      <c r="A255" s="2315"/>
      <c r="B255" s="2315"/>
      <c r="C255" s="2315"/>
      <c r="D255" s="2315"/>
      <c r="E255" s="2315"/>
      <c r="F255" s="2315"/>
      <c r="G255" s="2315"/>
      <c r="H255" s="2315"/>
      <c r="I255" s="2315"/>
      <c r="J255" s="2315"/>
      <c r="K255" s="2315"/>
      <c r="L255" s="2315"/>
      <c r="M255" s="2315"/>
      <c r="N255" s="2315"/>
      <c r="O255" s="2315"/>
      <c r="P255" s="2315"/>
      <c r="Q255" s="2315"/>
      <c r="R255" s="2315"/>
      <c r="S255" s="2315"/>
      <c r="T255" s="2315"/>
      <c r="U255" s="2315"/>
      <c r="V255" s="2315"/>
      <c r="W255" s="2315"/>
      <c r="X255" s="2315"/>
      <c r="Y255" s="2315"/>
      <c r="Z255" s="2315"/>
      <c r="AA255" s="2315"/>
      <c r="AB255" s="2315"/>
      <c r="AC255" s="2315"/>
      <c r="AD255" s="2315"/>
      <c r="AE255" s="2315"/>
      <c r="AF255" s="2315"/>
      <c r="AG255" s="2315"/>
      <c r="AH255" s="2315"/>
      <c r="AI255" s="2315"/>
      <c r="AJ255" s="2315"/>
      <c r="AK255" s="2315"/>
      <c r="AL255" s="2315"/>
      <c r="AM255" s="2315"/>
      <c r="AN255" s="2315"/>
      <c r="AO255" s="2315"/>
      <c r="AP255" s="2315"/>
      <c r="AQ255" s="2315"/>
    </row>
    <row r="256" spans="1:43">
      <c r="A256" s="2315"/>
      <c r="B256" s="2315"/>
      <c r="C256" s="2315"/>
      <c r="D256" s="2315"/>
      <c r="E256" s="2315"/>
      <c r="F256" s="2315"/>
      <c r="G256" s="2315"/>
      <c r="H256" s="2315"/>
      <c r="I256" s="2315"/>
      <c r="J256" s="2315"/>
      <c r="K256" s="2315"/>
      <c r="L256" s="2315"/>
      <c r="M256" s="2315"/>
      <c r="N256" s="2315"/>
      <c r="O256" s="2315"/>
      <c r="P256" s="2315"/>
      <c r="Q256" s="2315"/>
      <c r="R256" s="2315"/>
      <c r="S256" s="2315"/>
      <c r="T256" s="2315"/>
      <c r="U256" s="2315"/>
      <c r="V256" s="2315"/>
      <c r="W256" s="2315"/>
      <c r="X256" s="2315"/>
      <c r="Y256" s="2315"/>
      <c r="Z256" s="2315"/>
      <c r="AA256" s="2315"/>
      <c r="AB256" s="2315"/>
      <c r="AC256" s="2315"/>
      <c r="AD256" s="2315"/>
      <c r="AE256" s="2315"/>
      <c r="AF256" s="2315"/>
      <c r="AG256" s="2315"/>
      <c r="AH256" s="2315"/>
      <c r="AI256" s="2315"/>
      <c r="AJ256" s="2315"/>
      <c r="AK256" s="2315"/>
      <c r="AL256" s="2315"/>
      <c r="AM256" s="2315"/>
      <c r="AN256" s="2315"/>
      <c r="AO256" s="2315"/>
      <c r="AP256" s="2315"/>
      <c r="AQ256" s="2315"/>
    </row>
    <row r="257" spans="1:43">
      <c r="A257" s="2315"/>
      <c r="B257" s="2315"/>
      <c r="C257" s="2315"/>
      <c r="D257" s="2315"/>
      <c r="E257" s="2315"/>
      <c r="F257" s="2315"/>
      <c r="G257" s="2315"/>
      <c r="H257" s="2315"/>
      <c r="I257" s="2315"/>
      <c r="J257" s="2315"/>
      <c r="K257" s="2315"/>
      <c r="L257" s="2315"/>
      <c r="M257" s="2315"/>
      <c r="N257" s="2315"/>
      <c r="O257" s="2315"/>
      <c r="P257" s="2315"/>
      <c r="Q257" s="2315"/>
      <c r="R257" s="2315"/>
      <c r="S257" s="2315"/>
      <c r="T257" s="2315"/>
      <c r="U257" s="2315"/>
      <c r="V257" s="2315"/>
      <c r="W257" s="2315"/>
      <c r="X257" s="2315"/>
      <c r="Y257" s="2315"/>
      <c r="Z257" s="2315"/>
      <c r="AA257" s="2315"/>
      <c r="AB257" s="2315"/>
      <c r="AC257" s="2315"/>
      <c r="AD257" s="2315"/>
      <c r="AE257" s="2315"/>
      <c r="AF257" s="2315"/>
      <c r="AG257" s="2315"/>
      <c r="AH257" s="2315"/>
      <c r="AI257" s="2315"/>
      <c r="AJ257" s="2315"/>
      <c r="AK257" s="2315"/>
      <c r="AL257" s="2315"/>
      <c r="AM257" s="2315"/>
      <c r="AN257" s="2315"/>
      <c r="AO257" s="2315"/>
      <c r="AP257" s="2315"/>
      <c r="AQ257" s="2315"/>
    </row>
    <row r="258" spans="1:43">
      <c r="A258" s="2315"/>
      <c r="B258" s="2315"/>
      <c r="C258" s="2315"/>
      <c r="D258" s="2315"/>
      <c r="E258" s="2315"/>
      <c r="F258" s="2315"/>
      <c r="G258" s="2315"/>
      <c r="H258" s="2315"/>
      <c r="I258" s="2315"/>
      <c r="J258" s="2315"/>
      <c r="K258" s="2315"/>
      <c r="L258" s="2315"/>
      <c r="M258" s="2315"/>
      <c r="N258" s="2315"/>
      <c r="O258" s="2315"/>
      <c r="P258" s="2315"/>
      <c r="Q258" s="2315"/>
      <c r="R258" s="2315"/>
      <c r="S258" s="2315"/>
      <c r="T258" s="2315"/>
      <c r="U258" s="2315"/>
      <c r="V258" s="2315"/>
      <c r="W258" s="2315"/>
      <c r="X258" s="2315"/>
      <c r="Y258" s="2315"/>
      <c r="Z258" s="2315"/>
      <c r="AA258" s="2315"/>
      <c r="AB258" s="2315"/>
      <c r="AC258" s="2315"/>
      <c r="AD258" s="2315"/>
      <c r="AE258" s="2315"/>
      <c r="AF258" s="2315"/>
      <c r="AG258" s="2315"/>
      <c r="AH258" s="2315"/>
      <c r="AI258" s="2315"/>
      <c r="AJ258" s="2315"/>
      <c r="AK258" s="2315"/>
      <c r="AL258" s="2315"/>
      <c r="AM258" s="2315"/>
      <c r="AN258" s="2315"/>
      <c r="AO258" s="2315"/>
      <c r="AP258" s="2315"/>
      <c r="AQ258" s="2315"/>
    </row>
    <row r="259" spans="1:43">
      <c r="A259" s="2315"/>
      <c r="B259" s="2315"/>
      <c r="C259" s="2315"/>
      <c r="D259" s="2315"/>
      <c r="E259" s="2315"/>
      <c r="F259" s="2315"/>
      <c r="G259" s="2315"/>
      <c r="H259" s="2315"/>
      <c r="I259" s="2315"/>
      <c r="J259" s="2315"/>
      <c r="K259" s="2315"/>
      <c r="L259" s="2315"/>
      <c r="M259" s="2315"/>
      <c r="N259" s="2315"/>
      <c r="O259" s="2315"/>
      <c r="P259" s="2315"/>
      <c r="Q259" s="2315"/>
      <c r="R259" s="2315"/>
      <c r="S259" s="2315"/>
      <c r="T259" s="2315"/>
      <c r="U259" s="2315"/>
      <c r="V259" s="2315"/>
      <c r="W259" s="2315"/>
      <c r="X259" s="2315"/>
      <c r="Y259" s="2315"/>
      <c r="Z259" s="2315"/>
      <c r="AA259" s="2315"/>
      <c r="AB259" s="2315"/>
      <c r="AC259" s="2315"/>
      <c r="AD259" s="2315"/>
      <c r="AE259" s="2315"/>
      <c r="AF259" s="2315"/>
      <c r="AG259" s="2315"/>
      <c r="AH259" s="2315"/>
      <c r="AI259" s="2315"/>
      <c r="AJ259" s="2315"/>
      <c r="AK259" s="2315"/>
      <c r="AL259" s="2315"/>
      <c r="AM259" s="2315"/>
      <c r="AN259" s="2315"/>
      <c r="AO259" s="2315"/>
      <c r="AP259" s="2315"/>
      <c r="AQ259" s="2315"/>
    </row>
    <row r="260" spans="1:43">
      <c r="A260" s="2315"/>
      <c r="B260" s="2315"/>
      <c r="C260" s="2315"/>
      <c r="D260" s="2315"/>
      <c r="E260" s="2315"/>
      <c r="F260" s="2315"/>
      <c r="G260" s="2315"/>
      <c r="H260" s="2315"/>
      <c r="I260" s="2315"/>
      <c r="J260" s="2315"/>
      <c r="K260" s="2315"/>
      <c r="L260" s="2315"/>
      <c r="M260" s="2315"/>
      <c r="N260" s="2315"/>
      <c r="O260" s="2315"/>
      <c r="P260" s="2315"/>
      <c r="Q260" s="2315"/>
      <c r="R260" s="2315"/>
      <c r="S260" s="2315"/>
      <c r="T260" s="2315"/>
      <c r="U260" s="2315"/>
      <c r="V260" s="2315"/>
      <c r="W260" s="2315"/>
      <c r="X260" s="2315"/>
      <c r="Y260" s="2315"/>
      <c r="Z260" s="2315"/>
      <c r="AA260" s="2315"/>
      <c r="AB260" s="2315"/>
      <c r="AC260" s="2315"/>
      <c r="AD260" s="2315"/>
      <c r="AE260" s="2315"/>
      <c r="AF260" s="2315"/>
      <c r="AG260" s="2315"/>
      <c r="AH260" s="2315"/>
      <c r="AI260" s="2315"/>
      <c r="AJ260" s="2315"/>
      <c r="AK260" s="2315"/>
      <c r="AL260" s="2315"/>
      <c r="AM260" s="2315"/>
      <c r="AN260" s="2315"/>
      <c r="AO260" s="2315"/>
      <c r="AP260" s="2315"/>
      <c r="AQ260" s="2315"/>
    </row>
    <row r="261" spans="1:43">
      <c r="A261" s="2315"/>
      <c r="B261" s="2315"/>
      <c r="C261" s="2315"/>
      <c r="D261" s="2315"/>
      <c r="E261" s="2315"/>
      <c r="F261" s="2315"/>
      <c r="G261" s="2315"/>
      <c r="H261" s="2315"/>
      <c r="I261" s="2315"/>
      <c r="J261" s="2315"/>
      <c r="K261" s="2315"/>
      <c r="L261" s="2315"/>
      <c r="M261" s="2315"/>
      <c r="N261" s="2315"/>
      <c r="O261" s="2315"/>
      <c r="P261" s="2315"/>
      <c r="Q261" s="2315"/>
      <c r="R261" s="2315"/>
      <c r="S261" s="2315"/>
      <c r="T261" s="2315"/>
      <c r="U261" s="2315"/>
      <c r="V261" s="2315"/>
      <c r="W261" s="2315"/>
      <c r="X261" s="2315"/>
      <c r="Y261" s="2315"/>
      <c r="Z261" s="2315"/>
      <c r="AA261" s="2315"/>
      <c r="AB261" s="2315"/>
      <c r="AC261" s="2315"/>
      <c r="AD261" s="2315"/>
      <c r="AE261" s="2315"/>
      <c r="AF261" s="2315"/>
      <c r="AG261" s="2315"/>
      <c r="AH261" s="2315"/>
      <c r="AI261" s="2315"/>
      <c r="AJ261" s="2315"/>
      <c r="AK261" s="2315"/>
      <c r="AL261" s="2315"/>
      <c r="AM261" s="2315"/>
      <c r="AN261" s="2315"/>
      <c r="AO261" s="2315"/>
      <c r="AP261" s="2315"/>
      <c r="AQ261" s="2315"/>
    </row>
    <row r="262" spans="1:43">
      <c r="A262" s="2315"/>
      <c r="B262" s="2315"/>
      <c r="C262" s="2315"/>
      <c r="D262" s="2315"/>
      <c r="E262" s="2315"/>
      <c r="F262" s="2315"/>
      <c r="G262" s="2315"/>
      <c r="H262" s="2315"/>
      <c r="I262" s="2315"/>
      <c r="J262" s="2315"/>
      <c r="K262" s="2315"/>
      <c r="L262" s="2315"/>
      <c r="M262" s="2315"/>
      <c r="N262" s="2315"/>
      <c r="O262" s="2315"/>
      <c r="P262" s="2315"/>
      <c r="Q262" s="2315"/>
      <c r="R262" s="2315"/>
      <c r="S262" s="2315"/>
      <c r="T262" s="2315"/>
      <c r="U262" s="2315"/>
      <c r="V262" s="2315"/>
      <c r="W262" s="2315"/>
      <c r="X262" s="2315"/>
      <c r="Y262" s="2315"/>
      <c r="Z262" s="2315"/>
      <c r="AA262" s="2315"/>
      <c r="AB262" s="2315"/>
      <c r="AC262" s="2315"/>
      <c r="AD262" s="2315"/>
      <c r="AE262" s="2315"/>
      <c r="AF262" s="2315"/>
      <c r="AG262" s="2315"/>
      <c r="AH262" s="2315"/>
      <c r="AI262" s="2315"/>
      <c r="AJ262" s="2315"/>
      <c r="AK262" s="2315"/>
      <c r="AL262" s="2315"/>
      <c r="AM262" s="2315"/>
      <c r="AN262" s="2315"/>
      <c r="AO262" s="2315"/>
      <c r="AP262" s="2315"/>
      <c r="AQ262" s="2315"/>
    </row>
    <row r="263" spans="1:43">
      <c r="A263" s="2315"/>
      <c r="B263" s="2315"/>
      <c r="C263" s="2315"/>
      <c r="D263" s="2315"/>
      <c r="E263" s="2315"/>
      <c r="F263" s="2315"/>
      <c r="G263" s="2315"/>
      <c r="H263" s="2315"/>
      <c r="I263" s="2315"/>
      <c r="J263" s="2315"/>
      <c r="K263" s="2315"/>
      <c r="L263" s="2315"/>
      <c r="M263" s="2315"/>
      <c r="N263" s="2315"/>
      <c r="O263" s="2315"/>
      <c r="P263" s="2315"/>
      <c r="Q263" s="2315"/>
      <c r="R263" s="2315"/>
      <c r="S263" s="2315"/>
      <c r="T263" s="2315"/>
      <c r="U263" s="2315"/>
      <c r="V263" s="2315"/>
      <c r="W263" s="2315"/>
      <c r="X263" s="2315"/>
      <c r="Y263" s="2315"/>
      <c r="Z263" s="2315"/>
      <c r="AA263" s="2315"/>
      <c r="AB263" s="2315"/>
      <c r="AC263" s="2315"/>
      <c r="AD263" s="2315"/>
      <c r="AE263" s="2315"/>
      <c r="AF263" s="2315"/>
      <c r="AG263" s="2315"/>
      <c r="AH263" s="2315"/>
      <c r="AI263" s="2315"/>
      <c r="AJ263" s="2315"/>
      <c r="AK263" s="2315"/>
      <c r="AL263" s="2315"/>
      <c r="AM263" s="2315"/>
      <c r="AN263" s="2315"/>
      <c r="AO263" s="2315"/>
      <c r="AP263" s="2315"/>
      <c r="AQ263" s="2315"/>
    </row>
    <row r="264" spans="1:43">
      <c r="A264" s="2315"/>
      <c r="B264" s="2315"/>
      <c r="C264" s="2315"/>
      <c r="D264" s="2315"/>
      <c r="E264" s="2315"/>
      <c r="F264" s="2315"/>
      <c r="G264" s="2315"/>
      <c r="H264" s="2315"/>
      <c r="I264" s="2315"/>
      <c r="J264" s="2315"/>
      <c r="K264" s="2315"/>
      <c r="L264" s="2315"/>
      <c r="M264" s="2315"/>
      <c r="N264" s="2315"/>
      <c r="O264" s="2315"/>
      <c r="P264" s="2315"/>
      <c r="Q264" s="2315"/>
      <c r="R264" s="2315"/>
      <c r="S264" s="2315"/>
      <c r="T264" s="2315"/>
      <c r="U264" s="2315"/>
      <c r="V264" s="2315"/>
      <c r="W264" s="2315"/>
      <c r="X264" s="2315"/>
      <c r="Y264" s="2315"/>
      <c r="Z264" s="2315"/>
      <c r="AA264" s="2315"/>
      <c r="AB264" s="2315"/>
      <c r="AC264" s="2315"/>
      <c r="AD264" s="2315"/>
      <c r="AE264" s="2315"/>
      <c r="AF264" s="2315"/>
      <c r="AG264" s="2315"/>
      <c r="AH264" s="2315"/>
      <c r="AI264" s="2315"/>
      <c r="AJ264" s="2315"/>
      <c r="AK264" s="2315"/>
      <c r="AL264" s="2315"/>
      <c r="AM264" s="2315"/>
      <c r="AN264" s="2315"/>
      <c r="AO264" s="2315"/>
      <c r="AP264" s="2315"/>
      <c r="AQ264" s="2315"/>
    </row>
    <row r="265" spans="1:43">
      <c r="A265" s="2315"/>
      <c r="B265" s="2315"/>
      <c r="C265" s="2315"/>
      <c r="D265" s="2315"/>
      <c r="E265" s="2315"/>
      <c r="F265" s="2315"/>
      <c r="G265" s="2315"/>
      <c r="H265" s="2315"/>
      <c r="I265" s="2315"/>
      <c r="J265" s="2315"/>
      <c r="K265" s="2315"/>
      <c r="L265" s="2315"/>
      <c r="M265" s="2315"/>
      <c r="N265" s="2315"/>
      <c r="O265" s="2315"/>
      <c r="P265" s="2315"/>
      <c r="Q265" s="2315"/>
      <c r="R265" s="2315"/>
      <c r="S265" s="2315"/>
      <c r="T265" s="2315"/>
      <c r="U265" s="2315"/>
      <c r="V265" s="2315"/>
      <c r="W265" s="2315"/>
      <c r="X265" s="2315"/>
      <c r="Y265" s="2315"/>
      <c r="Z265" s="2315"/>
      <c r="AA265" s="2315"/>
      <c r="AB265" s="2315"/>
      <c r="AC265" s="2315"/>
      <c r="AD265" s="2315"/>
      <c r="AE265" s="2315"/>
      <c r="AF265" s="2315"/>
      <c r="AG265" s="2315"/>
      <c r="AH265" s="2315"/>
      <c r="AI265" s="2315"/>
      <c r="AJ265" s="2315"/>
      <c r="AK265" s="2315"/>
      <c r="AL265" s="2315"/>
      <c r="AM265" s="2315"/>
      <c r="AN265" s="2315"/>
      <c r="AO265" s="2315"/>
      <c r="AP265" s="2315"/>
      <c r="AQ265" s="2315"/>
    </row>
    <row r="266" spans="1:43">
      <c r="A266" s="2315"/>
      <c r="B266" s="2315"/>
      <c r="C266" s="2315"/>
      <c r="D266" s="2315"/>
      <c r="E266" s="2315"/>
      <c r="F266" s="2315"/>
      <c r="G266" s="2315"/>
      <c r="H266" s="2315"/>
      <c r="I266" s="2315"/>
      <c r="J266" s="2315"/>
      <c r="K266" s="2315"/>
      <c r="L266" s="2315"/>
      <c r="M266" s="2315"/>
      <c r="N266" s="2315"/>
      <c r="O266" s="2315"/>
      <c r="P266" s="2315"/>
      <c r="Q266" s="2315"/>
      <c r="R266" s="2315"/>
      <c r="S266" s="2315"/>
      <c r="T266" s="2315"/>
      <c r="U266" s="2315"/>
      <c r="V266" s="2315"/>
      <c r="W266" s="2315"/>
      <c r="X266" s="2315"/>
      <c r="Y266" s="2315"/>
      <c r="Z266" s="2315"/>
      <c r="AA266" s="2315"/>
      <c r="AB266" s="2315"/>
      <c r="AC266" s="2315"/>
      <c r="AD266" s="2315"/>
      <c r="AE266" s="2315"/>
      <c r="AF266" s="2315"/>
      <c r="AG266" s="2315"/>
      <c r="AH266" s="2315"/>
      <c r="AI266" s="2315"/>
      <c r="AJ266" s="2315"/>
      <c r="AK266" s="2315"/>
      <c r="AL266" s="2315"/>
      <c r="AM266" s="2315"/>
      <c r="AN266" s="2315"/>
      <c r="AO266" s="2315"/>
      <c r="AP266" s="2315"/>
      <c r="AQ266" s="2315"/>
    </row>
    <row r="267" spans="1:43">
      <c r="A267" s="2315"/>
      <c r="B267" s="2315"/>
      <c r="C267" s="2315"/>
      <c r="D267" s="2315"/>
      <c r="E267" s="2315"/>
      <c r="F267" s="2315"/>
      <c r="G267" s="2315"/>
      <c r="H267" s="2315"/>
      <c r="I267" s="2315"/>
      <c r="J267" s="2315"/>
      <c r="K267" s="2315"/>
      <c r="L267" s="2315"/>
      <c r="M267" s="2315"/>
      <c r="N267" s="2315"/>
      <c r="O267" s="2315"/>
      <c r="P267" s="2315"/>
      <c r="Q267" s="2315"/>
      <c r="R267" s="2315"/>
      <c r="S267" s="2315"/>
      <c r="T267" s="2315"/>
      <c r="U267" s="2315"/>
      <c r="V267" s="2315"/>
      <c r="W267" s="2315"/>
      <c r="X267" s="2315"/>
      <c r="Y267" s="2315"/>
      <c r="Z267" s="2315"/>
      <c r="AA267" s="2315"/>
      <c r="AB267" s="2315"/>
      <c r="AC267" s="2315"/>
      <c r="AD267" s="2315"/>
      <c r="AE267" s="2315"/>
      <c r="AF267" s="2315"/>
      <c r="AG267" s="2315"/>
      <c r="AH267" s="2315"/>
      <c r="AI267" s="2315"/>
      <c r="AJ267" s="2315"/>
      <c r="AK267" s="2315"/>
      <c r="AL267" s="2315"/>
      <c r="AM267" s="2315"/>
      <c r="AN267" s="2315"/>
      <c r="AO267" s="2315"/>
      <c r="AP267" s="2315"/>
      <c r="AQ267" s="2315"/>
    </row>
    <row r="268" spans="1:43">
      <c r="A268" s="2315"/>
      <c r="B268" s="2315"/>
      <c r="C268" s="2315"/>
      <c r="D268" s="2315"/>
      <c r="E268" s="2315"/>
      <c r="F268" s="2315"/>
      <c r="G268" s="2315"/>
      <c r="H268" s="2315"/>
      <c r="I268" s="2315"/>
      <c r="J268" s="2315"/>
      <c r="K268" s="2315"/>
      <c r="L268" s="2315"/>
      <c r="M268" s="2315"/>
      <c r="N268" s="2315"/>
      <c r="O268" s="2315"/>
      <c r="P268" s="2315"/>
      <c r="Q268" s="2315"/>
      <c r="R268" s="2315"/>
      <c r="S268" s="2315"/>
      <c r="T268" s="2315"/>
      <c r="U268" s="2315"/>
      <c r="V268" s="2315"/>
      <c r="W268" s="2315"/>
      <c r="X268" s="2315"/>
      <c r="Y268" s="2315"/>
      <c r="Z268" s="2315"/>
      <c r="AA268" s="2315"/>
      <c r="AB268" s="2315"/>
      <c r="AC268" s="2315"/>
      <c r="AD268" s="2315"/>
      <c r="AE268" s="2315"/>
      <c r="AF268" s="2315"/>
      <c r="AG268" s="2315"/>
      <c r="AH268" s="2315"/>
      <c r="AI268" s="2315"/>
      <c r="AJ268" s="2315"/>
      <c r="AK268" s="2315"/>
      <c r="AL268" s="2315"/>
      <c r="AM268" s="2315"/>
      <c r="AN268" s="2315"/>
      <c r="AO268" s="2315"/>
      <c r="AP268" s="2315"/>
      <c r="AQ268" s="2315"/>
    </row>
    <row r="269" spans="1:43">
      <c r="A269" s="2315"/>
      <c r="B269" s="2315"/>
      <c r="C269" s="2315"/>
      <c r="D269" s="2315"/>
      <c r="E269" s="2315"/>
      <c r="F269" s="2315"/>
      <c r="G269" s="2315"/>
      <c r="H269" s="2315"/>
      <c r="I269" s="2315"/>
      <c r="J269" s="2315"/>
      <c r="K269" s="2315"/>
      <c r="L269" s="2315"/>
      <c r="M269" s="2315"/>
      <c r="N269" s="2315"/>
      <c r="O269" s="2315"/>
      <c r="P269" s="2315"/>
      <c r="Q269" s="2315"/>
      <c r="R269" s="2315"/>
      <c r="S269" s="2315"/>
      <c r="T269" s="2315"/>
      <c r="U269" s="2315"/>
      <c r="V269" s="2315"/>
      <c r="W269" s="2315"/>
      <c r="X269" s="2315"/>
      <c r="Y269" s="2315"/>
      <c r="Z269" s="2315"/>
      <c r="AA269" s="2315"/>
      <c r="AB269" s="2315"/>
      <c r="AC269" s="2315"/>
      <c r="AD269" s="2315"/>
      <c r="AE269" s="2315"/>
      <c r="AF269" s="2315"/>
      <c r="AG269" s="2315"/>
      <c r="AH269" s="2315"/>
      <c r="AI269" s="2315"/>
      <c r="AJ269" s="2315"/>
      <c r="AK269" s="2315"/>
      <c r="AL269" s="2315"/>
      <c r="AM269" s="2315"/>
      <c r="AN269" s="2315"/>
      <c r="AO269" s="2315"/>
      <c r="AP269" s="2315"/>
      <c r="AQ269" s="2315"/>
    </row>
    <row r="270" spans="1:43">
      <c r="A270" s="2315"/>
      <c r="B270" s="2315"/>
      <c r="C270" s="2315"/>
      <c r="D270" s="2315"/>
      <c r="E270" s="2315"/>
      <c r="F270" s="2315"/>
      <c r="G270" s="2315"/>
      <c r="H270" s="2315"/>
      <c r="I270" s="2315"/>
      <c r="J270" s="2315"/>
      <c r="K270" s="2315"/>
      <c r="L270" s="2315"/>
      <c r="M270" s="2315"/>
      <c r="N270" s="2315"/>
      <c r="O270" s="2315"/>
      <c r="P270" s="2315"/>
      <c r="Q270" s="2315"/>
      <c r="R270" s="2315"/>
      <c r="S270" s="2315"/>
      <c r="T270" s="2315"/>
      <c r="U270" s="2315"/>
      <c r="V270" s="2315"/>
      <c r="W270" s="2315"/>
      <c r="X270" s="2315"/>
      <c r="Y270" s="2315"/>
      <c r="Z270" s="2315"/>
      <c r="AA270" s="2315"/>
      <c r="AB270" s="2315"/>
      <c r="AC270" s="2315"/>
      <c r="AD270" s="2315"/>
      <c r="AE270" s="2315"/>
      <c r="AF270" s="2315"/>
      <c r="AG270" s="2315"/>
      <c r="AH270" s="2315"/>
      <c r="AI270" s="2315"/>
      <c r="AJ270" s="2315"/>
      <c r="AK270" s="2315"/>
      <c r="AL270" s="2315"/>
      <c r="AM270" s="2315"/>
      <c r="AN270" s="2315"/>
      <c r="AO270" s="2315"/>
      <c r="AP270" s="2315"/>
      <c r="AQ270" s="2315"/>
    </row>
    <row r="271" spans="1:43">
      <c r="A271" s="2315"/>
      <c r="B271" s="2315"/>
      <c r="C271" s="2315"/>
      <c r="D271" s="2315"/>
      <c r="E271" s="2315"/>
      <c r="F271" s="2315"/>
      <c r="G271" s="2315"/>
      <c r="H271" s="2315"/>
      <c r="I271" s="2315"/>
      <c r="J271" s="2315"/>
      <c r="K271" s="2315"/>
      <c r="L271" s="2315"/>
      <c r="M271" s="2315"/>
      <c r="N271" s="2315"/>
      <c r="O271" s="2315"/>
      <c r="P271" s="2315"/>
      <c r="Q271" s="2315"/>
      <c r="R271" s="2315"/>
      <c r="S271" s="2315"/>
      <c r="T271" s="2315"/>
      <c r="U271" s="2315"/>
      <c r="V271" s="2315"/>
      <c r="W271" s="2315"/>
      <c r="X271" s="2315"/>
      <c r="Y271" s="2315"/>
      <c r="Z271" s="2315"/>
      <c r="AA271" s="2315"/>
      <c r="AB271" s="2315"/>
      <c r="AC271" s="2315"/>
      <c r="AD271" s="2315"/>
      <c r="AE271" s="2315"/>
      <c r="AF271" s="2315"/>
      <c r="AG271" s="2315"/>
      <c r="AH271" s="2315"/>
      <c r="AI271" s="2315"/>
      <c r="AJ271" s="2315"/>
      <c r="AK271" s="2315"/>
      <c r="AL271" s="2315"/>
      <c r="AM271" s="2315"/>
      <c r="AN271" s="2315"/>
      <c r="AO271" s="2315"/>
      <c r="AP271" s="2315"/>
      <c r="AQ271" s="2315"/>
    </row>
    <row r="272" spans="1:43">
      <c r="A272" s="2315"/>
      <c r="B272" s="2315"/>
      <c r="C272" s="2315"/>
      <c r="D272" s="2315"/>
      <c r="E272" s="2315"/>
      <c r="F272" s="2315"/>
      <c r="G272" s="2315"/>
      <c r="H272" s="2315"/>
      <c r="I272" s="2315"/>
      <c r="J272" s="2315"/>
      <c r="K272" s="2315"/>
      <c r="L272" s="2315"/>
      <c r="M272" s="2315"/>
      <c r="N272" s="2315"/>
      <c r="O272" s="2315"/>
      <c r="P272" s="2315"/>
      <c r="Q272" s="2315"/>
      <c r="R272" s="2315"/>
      <c r="S272" s="2315"/>
      <c r="T272" s="2315"/>
      <c r="U272" s="2315"/>
      <c r="V272" s="2315"/>
      <c r="W272" s="2315"/>
      <c r="X272" s="2315"/>
      <c r="Y272" s="2315"/>
      <c r="Z272" s="2315"/>
      <c r="AA272" s="2315"/>
      <c r="AB272" s="2315"/>
      <c r="AC272" s="2315"/>
      <c r="AD272" s="2315"/>
      <c r="AE272" s="2315"/>
      <c r="AF272" s="2315"/>
      <c r="AG272" s="2315"/>
      <c r="AH272" s="2315"/>
      <c r="AI272" s="2315"/>
      <c r="AJ272" s="2315"/>
      <c r="AK272" s="2315"/>
      <c r="AL272" s="2315"/>
      <c r="AM272" s="2315"/>
      <c r="AN272" s="2315"/>
      <c r="AO272" s="2315"/>
      <c r="AP272" s="2315"/>
      <c r="AQ272" s="2315"/>
    </row>
    <row r="273" spans="1:43">
      <c r="A273" s="2315"/>
      <c r="B273" s="2315"/>
      <c r="C273" s="2315"/>
      <c r="D273" s="2315"/>
      <c r="E273" s="2315"/>
      <c r="F273" s="2315"/>
      <c r="G273" s="2315"/>
      <c r="H273" s="2315"/>
      <c r="I273" s="2315"/>
      <c r="J273" s="2315"/>
      <c r="K273" s="2315"/>
      <c r="L273" s="2315"/>
      <c r="M273" s="2315"/>
      <c r="N273" s="2315"/>
      <c r="O273" s="2315"/>
      <c r="P273" s="2315"/>
      <c r="Q273" s="2315"/>
      <c r="R273" s="2315"/>
      <c r="S273" s="2315"/>
      <c r="T273" s="2315"/>
      <c r="U273" s="2315"/>
      <c r="V273" s="2315"/>
      <c r="W273" s="2315"/>
      <c r="X273" s="2315"/>
      <c r="Y273" s="2315"/>
      <c r="Z273" s="2315"/>
      <c r="AA273" s="2315"/>
      <c r="AB273" s="2315"/>
      <c r="AC273" s="2315"/>
      <c r="AD273" s="2315"/>
      <c r="AE273" s="2315"/>
      <c r="AF273" s="2315"/>
      <c r="AG273" s="2315"/>
      <c r="AH273" s="2315"/>
      <c r="AI273" s="2315"/>
      <c r="AJ273" s="2315"/>
      <c r="AK273" s="2315"/>
      <c r="AL273" s="2315"/>
      <c r="AM273" s="2315"/>
      <c r="AN273" s="2315"/>
      <c r="AO273" s="2315"/>
      <c r="AP273" s="2315"/>
      <c r="AQ273" s="2315"/>
    </row>
    <row r="274" spans="1:43">
      <c r="A274" s="2315"/>
      <c r="B274" s="2315"/>
      <c r="C274" s="2315"/>
      <c r="D274" s="2315"/>
      <c r="E274" s="2315"/>
      <c r="F274" s="2315"/>
      <c r="G274" s="2315"/>
      <c r="H274" s="2315"/>
      <c r="I274" s="2315"/>
      <c r="J274" s="2315"/>
      <c r="K274" s="2315"/>
      <c r="L274" s="2315"/>
      <c r="M274" s="2315"/>
      <c r="N274" s="2315"/>
      <c r="O274" s="2315"/>
      <c r="P274" s="2315"/>
      <c r="Q274" s="2315"/>
      <c r="R274" s="2315"/>
      <c r="S274" s="2315"/>
      <c r="T274" s="2315"/>
      <c r="U274" s="2315"/>
      <c r="V274" s="2315"/>
      <c r="W274" s="2315"/>
      <c r="X274" s="2315"/>
      <c r="Y274" s="2315"/>
      <c r="Z274" s="2315"/>
      <c r="AA274" s="2315"/>
      <c r="AB274" s="2315"/>
      <c r="AC274" s="2315"/>
      <c r="AD274" s="2315"/>
      <c r="AE274" s="2315"/>
      <c r="AF274" s="2315"/>
      <c r="AG274" s="2315"/>
      <c r="AH274" s="2315"/>
      <c r="AI274" s="2315"/>
      <c r="AJ274" s="2315"/>
      <c r="AK274" s="2315"/>
      <c r="AL274" s="2315"/>
      <c r="AM274" s="2315"/>
      <c r="AN274" s="2315"/>
      <c r="AO274" s="2315"/>
      <c r="AP274" s="2315"/>
      <c r="AQ274" s="2315"/>
    </row>
    <row r="275" spans="1:43">
      <c r="A275" s="2315"/>
      <c r="B275" s="2315"/>
      <c r="C275" s="2315"/>
      <c r="D275" s="2315"/>
      <c r="E275" s="2315"/>
      <c r="F275" s="2315"/>
      <c r="G275" s="2315"/>
      <c r="H275" s="2315"/>
      <c r="I275" s="2315"/>
      <c r="J275" s="2315"/>
      <c r="K275" s="2315"/>
      <c r="L275" s="2315"/>
      <c r="M275" s="2315"/>
      <c r="N275" s="2315"/>
      <c r="O275" s="2315"/>
      <c r="P275" s="2315"/>
      <c r="Q275" s="2315"/>
      <c r="R275" s="2315"/>
      <c r="S275" s="2315"/>
      <c r="T275" s="2315"/>
      <c r="U275" s="2315"/>
      <c r="V275" s="2315"/>
      <c r="W275" s="2315"/>
      <c r="X275" s="2315"/>
      <c r="Y275" s="2315"/>
      <c r="Z275" s="2315"/>
      <c r="AA275" s="2315"/>
      <c r="AB275" s="2315"/>
      <c r="AC275" s="2315"/>
      <c r="AD275" s="2315"/>
      <c r="AE275" s="2315"/>
      <c r="AF275" s="2315"/>
      <c r="AG275" s="2315"/>
      <c r="AH275" s="2315"/>
      <c r="AI275" s="2315"/>
      <c r="AJ275" s="2315"/>
      <c r="AK275" s="2315"/>
      <c r="AL275" s="2315"/>
      <c r="AM275" s="2315"/>
      <c r="AN275" s="2315"/>
      <c r="AO275" s="2315"/>
      <c r="AP275" s="2315"/>
      <c r="AQ275" s="2315"/>
    </row>
    <row r="276" spans="1:43">
      <c r="A276" s="2315"/>
      <c r="B276" s="2315"/>
      <c r="C276" s="2315"/>
      <c r="D276" s="2315"/>
      <c r="E276" s="2315"/>
      <c r="F276" s="2315"/>
      <c r="G276" s="2315"/>
      <c r="H276" s="2315"/>
      <c r="I276" s="2315"/>
      <c r="J276" s="2315"/>
      <c r="K276" s="2315"/>
      <c r="L276" s="2315"/>
      <c r="M276" s="2315"/>
      <c r="N276" s="2315"/>
      <c r="O276" s="2315"/>
      <c r="P276" s="2315"/>
      <c r="Q276" s="2315"/>
      <c r="R276" s="2315"/>
      <c r="S276" s="2315"/>
      <c r="T276" s="2315"/>
      <c r="U276" s="2315"/>
      <c r="V276" s="2315"/>
      <c r="W276" s="2315"/>
      <c r="X276" s="2315"/>
      <c r="Y276" s="2315"/>
      <c r="Z276" s="2315"/>
      <c r="AA276" s="2315"/>
      <c r="AB276" s="2315"/>
      <c r="AC276" s="2315"/>
      <c r="AD276" s="2315"/>
      <c r="AE276" s="2315"/>
      <c r="AF276" s="2315"/>
      <c r="AG276" s="2315"/>
      <c r="AH276" s="2315"/>
      <c r="AI276" s="2315"/>
      <c r="AJ276" s="2315"/>
      <c r="AK276" s="2315"/>
      <c r="AL276" s="2315"/>
      <c r="AM276" s="2315"/>
      <c r="AN276" s="2315"/>
      <c r="AO276" s="2315"/>
      <c r="AP276" s="2315"/>
      <c r="AQ276" s="2315"/>
    </row>
    <row r="277" spans="1:43">
      <c r="A277" s="2315"/>
      <c r="B277" s="2315"/>
      <c r="C277" s="2315"/>
      <c r="D277" s="2315"/>
      <c r="E277" s="2315"/>
      <c r="F277" s="2315"/>
      <c r="G277" s="2315"/>
      <c r="H277" s="2315"/>
      <c r="I277" s="2315"/>
      <c r="J277" s="2315"/>
      <c r="K277" s="2315"/>
      <c r="L277" s="2315"/>
      <c r="M277" s="2315"/>
      <c r="N277" s="2315"/>
      <c r="O277" s="2315"/>
      <c r="P277" s="2315"/>
      <c r="Q277" s="2315"/>
      <c r="R277" s="2315"/>
      <c r="S277" s="2315"/>
      <c r="T277" s="2315"/>
      <c r="U277" s="2315"/>
      <c r="V277" s="2315"/>
      <c r="W277" s="2315"/>
      <c r="X277" s="2315"/>
      <c r="Y277" s="2315"/>
      <c r="Z277" s="2315"/>
      <c r="AA277" s="2315"/>
      <c r="AB277" s="2315"/>
      <c r="AC277" s="2315"/>
      <c r="AD277" s="2315"/>
      <c r="AE277" s="2315"/>
      <c r="AF277" s="2315"/>
      <c r="AG277" s="2315"/>
      <c r="AH277" s="2315"/>
      <c r="AI277" s="2315"/>
      <c r="AJ277" s="2315"/>
      <c r="AK277" s="2315"/>
      <c r="AL277" s="2315"/>
      <c r="AM277" s="2315"/>
      <c r="AN277" s="2315"/>
      <c r="AO277" s="2315"/>
      <c r="AP277" s="2315"/>
      <c r="AQ277" s="2315"/>
    </row>
    <row r="278" spans="1:43">
      <c r="A278" s="2315"/>
      <c r="B278" s="2315"/>
      <c r="C278" s="2315"/>
      <c r="D278" s="2315"/>
      <c r="E278" s="2315"/>
      <c r="F278" s="2315"/>
      <c r="G278" s="2315"/>
      <c r="H278" s="2315"/>
      <c r="I278" s="2315"/>
      <c r="J278" s="2315"/>
      <c r="K278" s="2315"/>
      <c r="L278" s="2315"/>
      <c r="M278" s="2315"/>
      <c r="N278" s="2315"/>
      <c r="O278" s="2315"/>
      <c r="P278" s="2315"/>
      <c r="Q278" s="2315"/>
      <c r="R278" s="2315"/>
      <c r="S278" s="2315"/>
      <c r="T278" s="2315"/>
      <c r="U278" s="2315"/>
      <c r="V278" s="2315"/>
      <c r="W278" s="2315"/>
      <c r="X278" s="2315"/>
      <c r="Y278" s="2315"/>
      <c r="Z278" s="2315"/>
      <c r="AA278" s="2315"/>
      <c r="AB278" s="2315"/>
      <c r="AC278" s="2315"/>
      <c r="AD278" s="2315"/>
      <c r="AE278" s="2315"/>
      <c r="AF278" s="2315"/>
      <c r="AG278" s="2315"/>
      <c r="AH278" s="2315"/>
      <c r="AI278" s="2315"/>
      <c r="AJ278" s="2315"/>
      <c r="AK278" s="2315"/>
      <c r="AL278" s="2315"/>
      <c r="AM278" s="2315"/>
      <c r="AN278" s="2315"/>
      <c r="AO278" s="2315"/>
      <c r="AP278" s="2315"/>
      <c r="AQ278" s="2315"/>
    </row>
    <row r="279" spans="1:43">
      <c r="A279" s="2315"/>
      <c r="B279" s="2315"/>
      <c r="C279" s="2315"/>
      <c r="D279" s="2315"/>
      <c r="E279" s="2315"/>
      <c r="F279" s="2315"/>
      <c r="G279" s="2315"/>
      <c r="H279" s="2315"/>
      <c r="I279" s="2315"/>
      <c r="J279" s="2315"/>
      <c r="K279" s="2315"/>
      <c r="L279" s="2315"/>
      <c r="M279" s="2315"/>
      <c r="N279" s="2315"/>
      <c r="O279" s="2315"/>
      <c r="P279" s="2315"/>
      <c r="Q279" s="2315"/>
      <c r="R279" s="2315"/>
      <c r="S279" s="2315"/>
      <c r="T279" s="2315"/>
      <c r="U279" s="2315"/>
      <c r="V279" s="2315"/>
      <c r="W279" s="2315"/>
      <c r="X279" s="2315"/>
      <c r="Y279" s="2315"/>
      <c r="Z279" s="2315"/>
      <c r="AA279" s="2315"/>
      <c r="AB279" s="2315"/>
      <c r="AC279" s="2315"/>
      <c r="AD279" s="2315"/>
      <c r="AE279" s="2315"/>
      <c r="AF279" s="2315"/>
      <c r="AG279" s="2315"/>
      <c r="AH279" s="2315"/>
      <c r="AI279" s="2315"/>
      <c r="AJ279" s="2315"/>
      <c r="AK279" s="2315"/>
      <c r="AL279" s="2315"/>
      <c r="AM279" s="2315"/>
      <c r="AN279" s="2315"/>
      <c r="AO279" s="2315"/>
      <c r="AP279" s="2315"/>
      <c r="AQ279" s="2315"/>
    </row>
    <row r="280" spans="1:43">
      <c r="A280" s="2315"/>
      <c r="B280" s="2315"/>
      <c r="C280" s="2315"/>
      <c r="D280" s="2315"/>
      <c r="E280" s="2315"/>
      <c r="F280" s="2315"/>
      <c r="G280" s="2315"/>
      <c r="H280" s="2315"/>
      <c r="I280" s="2315"/>
      <c r="J280" s="2315"/>
      <c r="K280" s="2315"/>
      <c r="L280" s="2315"/>
      <c r="M280" s="2315"/>
      <c r="N280" s="2315"/>
      <c r="O280" s="2315"/>
      <c r="P280" s="2315"/>
      <c r="Q280" s="2315"/>
      <c r="R280" s="2315"/>
      <c r="S280" s="2315"/>
      <c r="T280" s="2315"/>
      <c r="U280" s="2315"/>
      <c r="V280" s="2315"/>
      <c r="W280" s="2315"/>
      <c r="X280" s="2315"/>
      <c r="Y280" s="2315"/>
      <c r="Z280" s="2315"/>
      <c r="AA280" s="2315"/>
      <c r="AB280" s="2315"/>
      <c r="AC280" s="2315"/>
      <c r="AD280" s="2315"/>
      <c r="AE280" s="2315"/>
      <c r="AF280" s="2315"/>
      <c r="AG280" s="2315"/>
      <c r="AH280" s="2315"/>
      <c r="AI280" s="2315"/>
      <c r="AJ280" s="2315"/>
      <c r="AK280" s="2315"/>
      <c r="AL280" s="2315"/>
      <c r="AM280" s="2315"/>
      <c r="AN280" s="2315"/>
      <c r="AO280" s="2315"/>
      <c r="AP280" s="2315"/>
      <c r="AQ280" s="2315"/>
    </row>
    <row r="281" spans="1:43">
      <c r="A281" s="2315"/>
      <c r="B281" s="2315"/>
      <c r="C281" s="2315"/>
      <c r="D281" s="2315"/>
      <c r="E281" s="2315"/>
      <c r="F281" s="2315"/>
      <c r="G281" s="2315"/>
      <c r="H281" s="2315"/>
      <c r="I281" s="2315"/>
      <c r="J281" s="2315"/>
      <c r="K281" s="2315"/>
      <c r="L281" s="2315"/>
      <c r="M281" s="2315"/>
      <c r="N281" s="2315"/>
      <c r="O281" s="2315"/>
      <c r="P281" s="2315"/>
      <c r="Q281" s="2315"/>
      <c r="R281" s="2315"/>
      <c r="S281" s="2315"/>
      <c r="T281" s="2315"/>
      <c r="U281" s="2315"/>
      <c r="V281" s="2315"/>
      <c r="W281" s="2315"/>
      <c r="X281" s="2315"/>
      <c r="Y281" s="2315"/>
      <c r="Z281" s="2315"/>
      <c r="AA281" s="2315"/>
      <c r="AB281" s="2315"/>
      <c r="AC281" s="2315"/>
      <c r="AD281" s="2315"/>
      <c r="AE281" s="2315"/>
      <c r="AF281" s="2315"/>
      <c r="AG281" s="2315"/>
      <c r="AH281" s="2315"/>
      <c r="AI281" s="2315"/>
      <c r="AJ281" s="2315"/>
      <c r="AK281" s="2315"/>
      <c r="AL281" s="2315"/>
      <c r="AM281" s="2315"/>
      <c r="AN281" s="2315"/>
      <c r="AO281" s="2315"/>
      <c r="AP281" s="2315"/>
      <c r="AQ281" s="2315"/>
    </row>
    <row r="282" spans="1:43">
      <c r="A282" s="2315"/>
      <c r="B282" s="2315"/>
      <c r="C282" s="2315"/>
      <c r="D282" s="2315"/>
      <c r="E282" s="2315"/>
      <c r="F282" s="2315"/>
      <c r="G282" s="2315"/>
      <c r="H282" s="2315"/>
      <c r="I282" s="2315"/>
      <c r="J282" s="2315"/>
      <c r="K282" s="2315"/>
      <c r="L282" s="2315"/>
      <c r="M282" s="2315"/>
      <c r="N282" s="2315"/>
      <c r="O282" s="2315"/>
      <c r="P282" s="2315"/>
      <c r="Q282" s="2315"/>
      <c r="R282" s="2315"/>
      <c r="S282" s="2315"/>
      <c r="T282" s="2315"/>
      <c r="U282" s="2315"/>
      <c r="V282" s="2315"/>
      <c r="W282" s="2315"/>
      <c r="X282" s="2315"/>
      <c r="Y282" s="2315"/>
      <c r="Z282" s="2315"/>
      <c r="AA282" s="2315"/>
      <c r="AB282" s="2315"/>
      <c r="AC282" s="2315"/>
      <c r="AD282" s="2315"/>
      <c r="AE282" s="2315"/>
      <c r="AF282" s="2315"/>
      <c r="AG282" s="2315"/>
      <c r="AH282" s="2315"/>
      <c r="AI282" s="2315"/>
      <c r="AJ282" s="2315"/>
      <c r="AK282" s="2315"/>
      <c r="AL282" s="2315"/>
      <c r="AM282" s="2315"/>
      <c r="AN282" s="2315"/>
      <c r="AO282" s="2315"/>
      <c r="AP282" s="2315"/>
      <c r="AQ282" s="2315"/>
    </row>
    <row r="283" spans="1:43">
      <c r="A283" s="2315"/>
      <c r="B283" s="2315"/>
      <c r="C283" s="2315"/>
      <c r="D283" s="2315"/>
      <c r="E283" s="2315"/>
      <c r="F283" s="2315"/>
      <c r="G283" s="2315"/>
      <c r="H283" s="2315"/>
      <c r="I283" s="2315"/>
      <c r="J283" s="2315"/>
      <c r="K283" s="2315"/>
      <c r="L283" s="2315"/>
      <c r="M283" s="2315"/>
      <c r="N283" s="2315"/>
      <c r="O283" s="2315"/>
      <c r="P283" s="2315"/>
      <c r="Q283" s="2315"/>
      <c r="R283" s="2315"/>
      <c r="S283" s="2315"/>
      <c r="T283" s="2315"/>
      <c r="U283" s="2315"/>
      <c r="V283" s="2315"/>
      <c r="W283" s="2315"/>
      <c r="X283" s="2315"/>
      <c r="Y283" s="2315"/>
      <c r="Z283" s="2315"/>
      <c r="AA283" s="2315"/>
      <c r="AB283" s="2315"/>
      <c r="AC283" s="2315"/>
      <c r="AD283" s="2315"/>
      <c r="AE283" s="2315"/>
      <c r="AF283" s="2315"/>
      <c r="AG283" s="2315"/>
      <c r="AH283" s="2315"/>
      <c r="AI283" s="2315"/>
      <c r="AJ283" s="2315"/>
      <c r="AK283" s="2315"/>
      <c r="AL283" s="2315"/>
      <c r="AM283" s="2315"/>
      <c r="AN283" s="2315"/>
      <c r="AO283" s="2315"/>
      <c r="AP283" s="2315"/>
      <c r="AQ283" s="2315"/>
    </row>
    <row r="284" spans="1:43">
      <c r="A284" s="2315"/>
      <c r="B284" s="2315"/>
      <c r="C284" s="2315"/>
      <c r="D284" s="2315"/>
      <c r="E284" s="2315"/>
      <c r="F284" s="2315"/>
      <c r="G284" s="2315"/>
      <c r="H284" s="2315"/>
      <c r="I284" s="2315"/>
      <c r="J284" s="2315"/>
      <c r="K284" s="2315"/>
      <c r="L284" s="2315"/>
      <c r="M284" s="2315"/>
      <c r="N284" s="2315"/>
      <c r="O284" s="2315"/>
      <c r="P284" s="2315"/>
      <c r="Q284" s="2315"/>
      <c r="R284" s="2315"/>
      <c r="S284" s="2315"/>
      <c r="T284" s="2315"/>
      <c r="U284" s="2315"/>
      <c r="V284" s="2315"/>
      <c r="W284" s="2315"/>
      <c r="X284" s="2315"/>
      <c r="Y284" s="2315"/>
      <c r="Z284" s="2315"/>
      <c r="AA284" s="2315"/>
      <c r="AB284" s="2315"/>
      <c r="AC284" s="2315"/>
      <c r="AD284" s="2315"/>
      <c r="AE284" s="2315"/>
      <c r="AF284" s="2315"/>
      <c r="AG284" s="2315"/>
      <c r="AH284" s="2315"/>
      <c r="AI284" s="2315"/>
      <c r="AJ284" s="2315"/>
      <c r="AK284" s="2315"/>
      <c r="AL284" s="2315"/>
      <c r="AM284" s="2315"/>
      <c r="AN284" s="2315"/>
      <c r="AO284" s="2315"/>
      <c r="AP284" s="2315"/>
      <c r="AQ284" s="2315"/>
    </row>
    <row r="285" spans="1:43">
      <c r="A285" s="2315"/>
      <c r="B285" s="2315"/>
      <c r="C285" s="2315"/>
      <c r="D285" s="2315"/>
      <c r="E285" s="2315"/>
      <c r="F285" s="2315"/>
      <c r="G285" s="2315"/>
      <c r="H285" s="2315"/>
      <c r="I285" s="2315"/>
      <c r="J285" s="2315"/>
      <c r="K285" s="2315"/>
      <c r="L285" s="2315"/>
      <c r="M285" s="2315"/>
      <c r="N285" s="2315"/>
      <c r="O285" s="2315"/>
      <c r="P285" s="2315"/>
      <c r="Q285" s="2315"/>
      <c r="R285" s="2315"/>
      <c r="S285" s="2315"/>
      <c r="T285" s="2315"/>
      <c r="U285" s="2315"/>
      <c r="V285" s="2315"/>
      <c r="W285" s="2315"/>
      <c r="X285" s="2315"/>
      <c r="Y285" s="2315"/>
      <c r="Z285" s="2315"/>
      <c r="AA285" s="2315"/>
      <c r="AB285" s="2315"/>
      <c r="AC285" s="2315"/>
      <c r="AD285" s="2315"/>
      <c r="AE285" s="2315"/>
      <c r="AF285" s="2315"/>
      <c r="AG285" s="2315"/>
      <c r="AH285" s="2315"/>
      <c r="AI285" s="2315"/>
      <c r="AJ285" s="2315"/>
      <c r="AK285" s="2315"/>
      <c r="AL285" s="2315"/>
      <c r="AM285" s="2315"/>
      <c r="AN285" s="2315"/>
      <c r="AO285" s="2315"/>
      <c r="AP285" s="2315"/>
      <c r="AQ285" s="2315"/>
    </row>
    <row r="286" spans="1:43">
      <c r="A286" s="2315"/>
      <c r="B286" s="2315"/>
      <c r="C286" s="2315"/>
      <c r="D286" s="2315"/>
      <c r="E286" s="2315"/>
      <c r="F286" s="2315"/>
      <c r="G286" s="2315"/>
      <c r="H286" s="2315"/>
      <c r="I286" s="2315"/>
      <c r="J286" s="2315"/>
      <c r="K286" s="2315"/>
      <c r="L286" s="2315"/>
      <c r="M286" s="2315"/>
      <c r="N286" s="2315"/>
      <c r="O286" s="2315"/>
      <c r="P286" s="2315"/>
      <c r="Q286" s="2315"/>
      <c r="R286" s="2315"/>
      <c r="S286" s="2315"/>
      <c r="T286" s="2315"/>
      <c r="U286" s="2315"/>
      <c r="V286" s="2315"/>
      <c r="W286" s="2315"/>
      <c r="X286" s="2315"/>
      <c r="Y286" s="2315"/>
      <c r="Z286" s="2315"/>
      <c r="AA286" s="2315"/>
      <c r="AB286" s="2315"/>
      <c r="AC286" s="2315"/>
      <c r="AD286" s="2315"/>
      <c r="AE286" s="2315"/>
      <c r="AF286" s="2315"/>
      <c r="AG286" s="2315"/>
      <c r="AH286" s="2315"/>
      <c r="AI286" s="2315"/>
      <c r="AJ286" s="2315"/>
      <c r="AK286" s="2315"/>
      <c r="AL286" s="2315"/>
      <c r="AM286" s="2315"/>
      <c r="AN286" s="2315"/>
      <c r="AO286" s="2315"/>
      <c r="AP286" s="2315"/>
      <c r="AQ286" s="2315"/>
    </row>
    <row r="287" spans="1:43">
      <c r="A287" s="2315"/>
      <c r="B287" s="2315"/>
      <c r="C287" s="2315"/>
      <c r="D287" s="2315"/>
      <c r="E287" s="2315"/>
      <c r="F287" s="2315"/>
      <c r="G287" s="2315"/>
      <c r="H287" s="2315"/>
      <c r="I287" s="2315"/>
      <c r="J287" s="2315"/>
      <c r="K287" s="2315"/>
      <c r="L287" s="2315"/>
      <c r="M287" s="2315"/>
      <c r="N287" s="2315"/>
      <c r="O287" s="2315"/>
      <c r="P287" s="2315"/>
      <c r="Q287" s="2315"/>
      <c r="R287" s="2315"/>
      <c r="S287" s="2315"/>
      <c r="T287" s="2315"/>
      <c r="U287" s="2315"/>
      <c r="V287" s="2315"/>
      <c r="W287" s="2315"/>
      <c r="X287" s="2315"/>
      <c r="Y287" s="2315"/>
      <c r="Z287" s="2315"/>
      <c r="AA287" s="2315"/>
      <c r="AB287" s="2315"/>
      <c r="AC287" s="2315"/>
      <c r="AD287" s="2315"/>
      <c r="AE287" s="2315"/>
      <c r="AF287" s="2315"/>
      <c r="AG287" s="2315"/>
      <c r="AH287" s="2315"/>
      <c r="AI287" s="2315"/>
      <c r="AJ287" s="2315"/>
      <c r="AK287" s="2315"/>
      <c r="AL287" s="2315"/>
      <c r="AM287" s="2315"/>
      <c r="AN287" s="2315"/>
      <c r="AO287" s="2315"/>
      <c r="AP287" s="2315"/>
      <c r="AQ287" s="2315"/>
    </row>
    <row r="288" spans="1:43">
      <c r="A288" s="2315"/>
      <c r="B288" s="2315"/>
      <c r="C288" s="2315"/>
      <c r="D288" s="2315"/>
      <c r="E288" s="2315"/>
      <c r="F288" s="2315"/>
      <c r="G288" s="2315"/>
      <c r="H288" s="2315"/>
      <c r="I288" s="2315"/>
      <c r="J288" s="2315"/>
      <c r="K288" s="2315"/>
      <c r="L288" s="2315"/>
      <c r="M288" s="2315"/>
      <c r="N288" s="2315"/>
      <c r="O288" s="2315"/>
      <c r="P288" s="2315"/>
      <c r="Q288" s="2315"/>
      <c r="R288" s="2315"/>
      <c r="S288" s="2315"/>
      <c r="T288" s="2315"/>
      <c r="U288" s="2315"/>
      <c r="V288" s="2315"/>
      <c r="W288" s="2315"/>
      <c r="X288" s="2315"/>
      <c r="Y288" s="2315"/>
      <c r="Z288" s="2315"/>
      <c r="AA288" s="2315"/>
      <c r="AB288" s="2315"/>
      <c r="AC288" s="2315"/>
      <c r="AD288" s="2315"/>
      <c r="AE288" s="2315"/>
      <c r="AF288" s="2315"/>
      <c r="AG288" s="2315"/>
      <c r="AH288" s="2315"/>
      <c r="AI288" s="2315"/>
      <c r="AJ288" s="2315"/>
      <c r="AK288" s="2315"/>
      <c r="AL288" s="2315"/>
      <c r="AM288" s="2315"/>
      <c r="AN288" s="2315"/>
      <c r="AO288" s="2315"/>
      <c r="AP288" s="2315"/>
      <c r="AQ288" s="2315"/>
    </row>
    <row r="289" spans="1:43">
      <c r="A289" s="2315"/>
      <c r="B289" s="2315"/>
      <c r="C289" s="2315"/>
      <c r="D289" s="2315"/>
      <c r="E289" s="2315"/>
      <c r="F289" s="2315"/>
      <c r="G289" s="2315"/>
      <c r="H289" s="2315"/>
      <c r="I289" s="2315"/>
      <c r="J289" s="2315"/>
      <c r="K289" s="2315"/>
      <c r="L289" s="2315"/>
      <c r="M289" s="2315"/>
      <c r="N289" s="2315"/>
      <c r="O289" s="2315"/>
      <c r="P289" s="2315"/>
      <c r="Q289" s="2315"/>
      <c r="R289" s="2315"/>
      <c r="S289" s="2315"/>
      <c r="T289" s="2315"/>
      <c r="U289" s="2315"/>
      <c r="V289" s="2315"/>
      <c r="W289" s="2315"/>
      <c r="X289" s="2315"/>
      <c r="Y289" s="2315"/>
      <c r="Z289" s="2315"/>
      <c r="AA289" s="2315"/>
      <c r="AB289" s="2315"/>
      <c r="AC289" s="2315"/>
      <c r="AD289" s="2315"/>
      <c r="AE289" s="2315"/>
      <c r="AF289" s="2315"/>
      <c r="AG289" s="2315"/>
      <c r="AH289" s="2315"/>
      <c r="AI289" s="2315"/>
      <c r="AJ289" s="2315"/>
      <c r="AK289" s="2315"/>
      <c r="AL289" s="2315"/>
      <c r="AM289" s="2315"/>
      <c r="AN289" s="2315"/>
      <c r="AO289" s="2315"/>
      <c r="AP289" s="2315"/>
      <c r="AQ289" s="2315"/>
    </row>
    <row r="290" spans="1:43">
      <c r="A290" s="2315"/>
      <c r="B290" s="2315"/>
      <c r="C290" s="2315"/>
      <c r="D290" s="2315"/>
      <c r="E290" s="2315"/>
      <c r="F290" s="2315"/>
      <c r="G290" s="2315"/>
      <c r="H290" s="2315"/>
      <c r="I290" s="2315"/>
      <c r="J290" s="2315"/>
      <c r="K290" s="2315"/>
      <c r="L290" s="2315"/>
      <c r="M290" s="2315"/>
      <c r="N290" s="2315"/>
      <c r="O290" s="2315"/>
      <c r="P290" s="2315"/>
      <c r="Q290" s="2315"/>
      <c r="R290" s="2315"/>
      <c r="S290" s="2315"/>
      <c r="T290" s="2315"/>
      <c r="U290" s="2315"/>
      <c r="V290" s="2315"/>
      <c r="W290" s="2315"/>
      <c r="X290" s="2315"/>
      <c r="Y290" s="2315"/>
      <c r="Z290" s="2315"/>
      <c r="AA290" s="2315"/>
      <c r="AB290" s="2315"/>
      <c r="AC290" s="2315"/>
      <c r="AD290" s="2315"/>
      <c r="AE290" s="2315"/>
      <c r="AF290" s="2315"/>
      <c r="AG290" s="2315"/>
      <c r="AH290" s="2315"/>
      <c r="AI290" s="2315"/>
      <c r="AJ290" s="2315"/>
      <c r="AK290" s="2315"/>
      <c r="AL290" s="2315"/>
      <c r="AM290" s="2315"/>
      <c r="AN290" s="2315"/>
      <c r="AO290" s="2315"/>
      <c r="AP290" s="2315"/>
      <c r="AQ290" s="2315"/>
    </row>
    <row r="291" spans="1:43">
      <c r="A291" s="2315"/>
      <c r="B291" s="2315"/>
      <c r="C291" s="2315"/>
      <c r="D291" s="2315"/>
      <c r="E291" s="2315"/>
      <c r="F291" s="2315"/>
      <c r="G291" s="2315"/>
      <c r="H291" s="2315"/>
      <c r="I291" s="2315"/>
      <c r="J291" s="2315"/>
      <c r="K291" s="2315"/>
      <c r="L291" s="2315"/>
      <c r="M291" s="2315"/>
      <c r="N291" s="2315"/>
      <c r="O291" s="2315"/>
      <c r="P291" s="2315"/>
      <c r="Q291" s="2315"/>
      <c r="R291" s="2315"/>
      <c r="S291" s="2315"/>
      <c r="T291" s="2315"/>
      <c r="U291" s="2315"/>
      <c r="V291" s="2315"/>
      <c r="W291" s="2315"/>
      <c r="X291" s="2315"/>
      <c r="Y291" s="2315"/>
      <c r="Z291" s="2315"/>
      <c r="AA291" s="2315"/>
      <c r="AB291" s="2315"/>
      <c r="AC291" s="2315"/>
      <c r="AD291" s="2315"/>
      <c r="AE291" s="2315"/>
      <c r="AF291" s="2315"/>
      <c r="AG291" s="2315"/>
      <c r="AH291" s="2315"/>
      <c r="AI291" s="2315"/>
      <c r="AJ291" s="2315"/>
      <c r="AK291" s="2315"/>
      <c r="AL291" s="2315"/>
      <c r="AM291" s="2315"/>
      <c r="AN291" s="2315"/>
      <c r="AO291" s="2315"/>
      <c r="AP291" s="2315"/>
      <c r="AQ291" s="2315"/>
    </row>
    <row r="292" spans="1:43">
      <c r="A292" s="2315"/>
      <c r="B292" s="2315"/>
      <c r="C292" s="2315"/>
      <c r="D292" s="2315"/>
      <c r="E292" s="2315"/>
      <c r="F292" s="2315"/>
      <c r="G292" s="2315"/>
      <c r="H292" s="2315"/>
      <c r="I292" s="2315"/>
      <c r="J292" s="2315"/>
      <c r="K292" s="2315"/>
      <c r="L292" s="2315"/>
      <c r="M292" s="2315"/>
      <c r="N292" s="2315"/>
      <c r="O292" s="2315"/>
      <c r="P292" s="2315"/>
      <c r="Q292" s="2315"/>
      <c r="R292" s="2315"/>
      <c r="S292" s="2315"/>
      <c r="T292" s="2315"/>
      <c r="U292" s="2315"/>
      <c r="V292" s="2315"/>
      <c r="W292" s="2315"/>
      <c r="X292" s="2315"/>
      <c r="Y292" s="2315"/>
      <c r="Z292" s="2315"/>
      <c r="AA292" s="2315"/>
      <c r="AB292" s="2315"/>
      <c r="AC292" s="2315"/>
      <c r="AD292" s="2315"/>
      <c r="AE292" s="2315"/>
      <c r="AF292" s="2315"/>
      <c r="AG292" s="2315"/>
      <c r="AH292" s="2315"/>
      <c r="AI292" s="2315"/>
      <c r="AJ292" s="2315"/>
      <c r="AK292" s="2315"/>
      <c r="AL292" s="2315"/>
      <c r="AM292" s="2315"/>
      <c r="AN292" s="2315"/>
      <c r="AO292" s="2315"/>
      <c r="AP292" s="2315"/>
      <c r="AQ292" s="2315"/>
    </row>
    <row r="293" spans="1:43">
      <c r="A293" s="2315"/>
      <c r="B293" s="2315"/>
      <c r="C293" s="2315"/>
      <c r="D293" s="2315"/>
      <c r="E293" s="2315"/>
      <c r="F293" s="2315"/>
      <c r="G293" s="2315"/>
      <c r="H293" s="2315"/>
      <c r="I293" s="2315"/>
      <c r="J293" s="2315"/>
      <c r="K293" s="2315"/>
      <c r="L293" s="2315"/>
      <c r="M293" s="2315"/>
      <c r="N293" s="2315"/>
      <c r="O293" s="2315"/>
      <c r="P293" s="2315"/>
      <c r="Q293" s="2315"/>
      <c r="R293" s="2315"/>
      <c r="S293" s="2315"/>
      <c r="T293" s="2315"/>
      <c r="U293" s="2315"/>
      <c r="V293" s="2315"/>
      <c r="W293" s="2315"/>
      <c r="X293" s="2315"/>
      <c r="Y293" s="2315"/>
      <c r="Z293" s="2315"/>
      <c r="AA293" s="2315"/>
      <c r="AB293" s="2315"/>
      <c r="AC293" s="2315"/>
      <c r="AD293" s="2315"/>
      <c r="AE293" s="2315"/>
      <c r="AF293" s="2315"/>
      <c r="AG293" s="2315"/>
      <c r="AH293" s="2315"/>
      <c r="AI293" s="2315"/>
      <c r="AJ293" s="2315"/>
      <c r="AK293" s="2315"/>
      <c r="AL293" s="2315"/>
      <c r="AM293" s="2315"/>
      <c r="AN293" s="2315"/>
      <c r="AO293" s="2315"/>
      <c r="AP293" s="2315"/>
      <c r="AQ293" s="2315"/>
    </row>
    <row r="294" spans="1:43">
      <c r="A294" s="2315"/>
      <c r="B294" s="2315"/>
      <c r="C294" s="2315"/>
      <c r="D294" s="2315"/>
      <c r="E294" s="2315"/>
      <c r="F294" s="2315"/>
      <c r="G294" s="2315"/>
      <c r="H294" s="2315"/>
      <c r="I294" s="2315"/>
      <c r="J294" s="2315"/>
      <c r="K294" s="2315"/>
      <c r="L294" s="2315"/>
      <c r="M294" s="2315"/>
      <c r="N294" s="2315"/>
      <c r="O294" s="2315"/>
      <c r="P294" s="2315"/>
      <c r="Q294" s="2315"/>
      <c r="R294" s="2315"/>
      <c r="S294" s="2315"/>
      <c r="T294" s="2315"/>
      <c r="U294" s="2315"/>
      <c r="V294" s="2315"/>
      <c r="W294" s="2315"/>
      <c r="X294" s="2315"/>
      <c r="Y294" s="2315"/>
      <c r="Z294" s="2315"/>
      <c r="AA294" s="2315"/>
      <c r="AB294" s="2315"/>
      <c r="AC294" s="2315"/>
      <c r="AD294" s="2315"/>
      <c r="AE294" s="2315"/>
      <c r="AF294" s="2315"/>
      <c r="AG294" s="2315"/>
      <c r="AH294" s="2315"/>
      <c r="AI294" s="2315"/>
      <c r="AJ294" s="2315"/>
      <c r="AK294" s="2315"/>
      <c r="AL294" s="2315"/>
      <c r="AM294" s="2315"/>
      <c r="AN294" s="2315"/>
      <c r="AO294" s="2315"/>
      <c r="AP294" s="2315"/>
      <c r="AQ294" s="2315"/>
    </row>
    <row r="295" spans="1:43">
      <c r="A295" s="2315"/>
      <c r="B295" s="2315"/>
      <c r="C295" s="2315"/>
      <c r="D295" s="2315"/>
      <c r="E295" s="2315"/>
      <c r="F295" s="2315"/>
      <c r="G295" s="2315"/>
      <c r="H295" s="2315"/>
      <c r="I295" s="2315"/>
      <c r="J295" s="2315"/>
      <c r="K295" s="2315"/>
      <c r="L295" s="2315"/>
      <c r="M295" s="2315"/>
      <c r="N295" s="2315"/>
      <c r="O295" s="2315"/>
      <c r="P295" s="2315"/>
      <c r="Q295" s="2315"/>
      <c r="R295" s="2315"/>
      <c r="S295" s="2315"/>
      <c r="T295" s="2315"/>
      <c r="U295" s="2315"/>
      <c r="V295" s="2315"/>
      <c r="W295" s="2315"/>
      <c r="X295" s="2315"/>
      <c r="Y295" s="2315"/>
      <c r="Z295" s="2315"/>
      <c r="AA295" s="2315"/>
      <c r="AB295" s="2315"/>
      <c r="AC295" s="2315"/>
      <c r="AD295" s="2315"/>
      <c r="AE295" s="2315"/>
      <c r="AF295" s="2315"/>
      <c r="AG295" s="2315"/>
      <c r="AH295" s="2315"/>
      <c r="AI295" s="2315"/>
      <c r="AJ295" s="2315"/>
      <c r="AK295" s="2315"/>
      <c r="AL295" s="2315"/>
      <c r="AM295" s="2315"/>
      <c r="AN295" s="2315"/>
      <c r="AO295" s="2315"/>
      <c r="AP295" s="2315"/>
      <c r="AQ295" s="2315"/>
    </row>
    <row r="296" spans="1:43">
      <c r="A296" s="2315"/>
      <c r="B296" s="2315"/>
      <c r="C296" s="2315"/>
      <c r="D296" s="2315"/>
      <c r="E296" s="2315"/>
      <c r="F296" s="2315"/>
      <c r="G296" s="2315"/>
      <c r="H296" s="2315"/>
      <c r="I296" s="2315"/>
      <c r="J296" s="2315"/>
      <c r="K296" s="2315"/>
      <c r="L296" s="2315"/>
      <c r="M296" s="2315"/>
      <c r="N296" s="2315"/>
      <c r="O296" s="2315"/>
      <c r="P296" s="2315"/>
      <c r="Q296" s="2315"/>
      <c r="R296" s="2315"/>
      <c r="S296" s="2315"/>
      <c r="T296" s="2315"/>
      <c r="U296" s="2315"/>
      <c r="V296" s="2315"/>
      <c r="W296" s="2315"/>
      <c r="X296" s="2315"/>
      <c r="Y296" s="2315"/>
      <c r="Z296" s="2315"/>
      <c r="AA296" s="2315"/>
      <c r="AB296" s="2315"/>
      <c r="AC296" s="2315"/>
      <c r="AD296" s="2315"/>
      <c r="AE296" s="2315"/>
      <c r="AF296" s="2315"/>
      <c r="AG296" s="2315"/>
      <c r="AH296" s="2315"/>
      <c r="AI296" s="2315"/>
      <c r="AJ296" s="2315"/>
      <c r="AK296" s="2315"/>
      <c r="AL296" s="2315"/>
      <c r="AM296" s="2315"/>
      <c r="AN296" s="2315"/>
      <c r="AO296" s="2315"/>
      <c r="AP296" s="2315"/>
      <c r="AQ296" s="2315"/>
    </row>
    <row r="297" spans="1:43">
      <c r="A297" s="2315"/>
      <c r="B297" s="2315"/>
      <c r="C297" s="2315"/>
      <c r="D297" s="2315"/>
      <c r="E297" s="2315"/>
      <c r="F297" s="2315"/>
      <c r="G297" s="2315"/>
      <c r="H297" s="2315"/>
      <c r="I297" s="2315"/>
      <c r="J297" s="2315"/>
      <c r="K297" s="2315"/>
      <c r="L297" s="2315"/>
      <c r="M297" s="2315"/>
      <c r="N297" s="2315"/>
      <c r="O297" s="2315"/>
      <c r="P297" s="2315"/>
      <c r="Q297" s="2315"/>
      <c r="R297" s="2315"/>
      <c r="S297" s="2315"/>
      <c r="T297" s="2315"/>
      <c r="U297" s="2315"/>
      <c r="V297" s="2315"/>
      <c r="W297" s="2315"/>
      <c r="X297" s="2315"/>
      <c r="Y297" s="2315"/>
      <c r="Z297" s="2315"/>
      <c r="AA297" s="2315"/>
      <c r="AB297" s="2315"/>
      <c r="AC297" s="2315"/>
      <c r="AD297" s="2315"/>
      <c r="AE297" s="2315"/>
      <c r="AF297" s="2315"/>
      <c r="AG297" s="2315"/>
      <c r="AH297" s="2315"/>
      <c r="AI297" s="2315"/>
      <c r="AJ297" s="2315"/>
      <c r="AK297" s="2315"/>
      <c r="AL297" s="2315"/>
      <c r="AM297" s="2315"/>
      <c r="AN297" s="2315"/>
      <c r="AO297" s="2315"/>
      <c r="AP297" s="2315"/>
      <c r="AQ297" s="2315"/>
    </row>
    <row r="298" spans="1:43">
      <c r="A298" s="2315"/>
      <c r="B298" s="2315"/>
      <c r="C298" s="2315"/>
      <c r="D298" s="2315"/>
      <c r="E298" s="2315"/>
      <c r="F298" s="2315"/>
      <c r="G298" s="2315"/>
      <c r="H298" s="2315"/>
      <c r="I298" s="2315"/>
      <c r="J298" s="2315"/>
      <c r="K298" s="2315"/>
      <c r="L298" s="2315"/>
      <c r="M298" s="2315"/>
      <c r="N298" s="2315"/>
      <c r="O298" s="2315"/>
      <c r="P298" s="2315"/>
      <c r="Q298" s="2315"/>
      <c r="R298" s="2315"/>
      <c r="S298" s="2315"/>
      <c r="T298" s="2315"/>
      <c r="U298" s="2315"/>
      <c r="V298" s="2315"/>
      <c r="W298" s="2315"/>
      <c r="X298" s="2315"/>
      <c r="Y298" s="2315"/>
      <c r="Z298" s="2315"/>
      <c r="AA298" s="2315"/>
      <c r="AB298" s="2315"/>
      <c r="AC298" s="2315"/>
      <c r="AD298" s="2315"/>
      <c r="AE298" s="2315"/>
      <c r="AF298" s="2315"/>
      <c r="AG298" s="2315"/>
      <c r="AH298" s="2315"/>
      <c r="AI298" s="2315"/>
      <c r="AJ298" s="2315"/>
      <c r="AK298" s="2315"/>
      <c r="AL298" s="2315"/>
      <c r="AM298" s="2315"/>
      <c r="AN298" s="2315"/>
      <c r="AO298" s="2315"/>
      <c r="AP298" s="2315"/>
      <c r="AQ298" s="2315"/>
    </row>
    <row r="299" spans="1:43">
      <c r="A299" s="2315"/>
      <c r="B299" s="2315"/>
      <c r="C299" s="2315"/>
      <c r="D299" s="2315"/>
      <c r="E299" s="2315"/>
      <c r="F299" s="2315"/>
      <c r="G299" s="2315"/>
      <c r="H299" s="2315"/>
      <c r="I299" s="2315"/>
      <c r="J299" s="2315"/>
      <c r="K299" s="2315"/>
      <c r="L299" s="2315"/>
      <c r="M299" s="2315"/>
      <c r="N299" s="2315"/>
      <c r="O299" s="2315"/>
      <c r="P299" s="2315"/>
      <c r="Q299" s="2315"/>
      <c r="R299" s="2315"/>
      <c r="S299" s="2315"/>
      <c r="T299" s="2315"/>
      <c r="U299" s="2315"/>
      <c r="V299" s="2315"/>
      <c r="W299" s="2315"/>
      <c r="X299" s="2315"/>
      <c r="Y299" s="2315"/>
      <c r="Z299" s="2315"/>
      <c r="AA299" s="2315"/>
      <c r="AB299" s="2315"/>
      <c r="AC299" s="2315"/>
      <c r="AD299" s="2315"/>
      <c r="AE299" s="2315"/>
      <c r="AF299" s="2315"/>
      <c r="AG299" s="2315"/>
      <c r="AH299" s="2315"/>
      <c r="AI299" s="2315"/>
      <c r="AJ299" s="2315"/>
      <c r="AK299" s="2315"/>
      <c r="AL299" s="2315"/>
      <c r="AM299" s="2315"/>
      <c r="AN299" s="2315"/>
      <c r="AO299" s="2315"/>
      <c r="AP299" s="2315"/>
      <c r="AQ299" s="2315"/>
    </row>
    <row r="300" spans="1:43">
      <c r="A300" s="2315"/>
      <c r="B300" s="2315"/>
      <c r="C300" s="2315"/>
      <c r="D300" s="2315"/>
      <c r="E300" s="2315"/>
      <c r="F300" s="2315"/>
      <c r="G300" s="2315"/>
      <c r="H300" s="2315"/>
      <c r="I300" s="2315"/>
      <c r="J300" s="2315"/>
      <c r="K300" s="2315"/>
      <c r="L300" s="2315"/>
      <c r="M300" s="2315"/>
      <c r="N300" s="2315"/>
      <c r="O300" s="2315"/>
      <c r="P300" s="2315"/>
      <c r="Q300" s="2315"/>
      <c r="R300" s="2315"/>
      <c r="S300" s="2315"/>
      <c r="T300" s="2315"/>
      <c r="U300" s="2315"/>
      <c r="V300" s="2315"/>
      <c r="W300" s="2315"/>
      <c r="X300" s="2315"/>
      <c r="Y300" s="2315"/>
      <c r="Z300" s="2315"/>
      <c r="AA300" s="2315"/>
      <c r="AB300" s="2315"/>
      <c r="AC300" s="2315"/>
      <c r="AD300" s="2315"/>
      <c r="AE300" s="2315"/>
      <c r="AF300" s="2315"/>
      <c r="AG300" s="2315"/>
      <c r="AH300" s="2315"/>
      <c r="AI300" s="2315"/>
      <c r="AJ300" s="2315"/>
      <c r="AK300" s="2315"/>
      <c r="AL300" s="2315"/>
      <c r="AM300" s="2315"/>
      <c r="AN300" s="2315"/>
      <c r="AO300" s="2315"/>
      <c r="AP300" s="2315"/>
      <c r="AQ300" s="2315"/>
    </row>
    <row r="301" spans="1:43">
      <c r="A301" s="2315"/>
      <c r="B301" s="2315"/>
      <c r="C301" s="2315"/>
      <c r="D301" s="2315"/>
      <c r="E301" s="2315"/>
      <c r="F301" s="2315"/>
      <c r="G301" s="2315"/>
      <c r="H301" s="2315"/>
      <c r="I301" s="2315"/>
      <c r="J301" s="2315"/>
      <c r="K301" s="2315"/>
      <c r="L301" s="2315"/>
      <c r="M301" s="2315"/>
      <c r="N301" s="2315"/>
      <c r="O301" s="2315"/>
      <c r="P301" s="2315"/>
      <c r="Q301" s="2315"/>
      <c r="R301" s="2315"/>
      <c r="S301" s="2315"/>
      <c r="T301" s="2315"/>
      <c r="U301" s="2315"/>
      <c r="V301" s="2315"/>
      <c r="W301" s="2315"/>
      <c r="X301" s="2315"/>
      <c r="Y301" s="2315"/>
      <c r="Z301" s="2315"/>
      <c r="AA301" s="2315"/>
      <c r="AB301" s="2315"/>
      <c r="AC301" s="2315"/>
      <c r="AD301" s="2315"/>
      <c r="AE301" s="2315"/>
      <c r="AF301" s="2315"/>
      <c r="AG301" s="2315"/>
      <c r="AH301" s="2315"/>
      <c r="AI301" s="2315"/>
      <c r="AJ301" s="2315"/>
      <c r="AK301" s="2315"/>
      <c r="AL301" s="2315"/>
      <c r="AM301" s="2315"/>
      <c r="AN301" s="2315"/>
      <c r="AO301" s="2315"/>
      <c r="AP301" s="2315"/>
      <c r="AQ301" s="2315"/>
    </row>
    <row r="302" spans="1:43">
      <c r="A302" s="2315"/>
      <c r="B302" s="2315"/>
      <c r="C302" s="2315"/>
      <c r="D302" s="2315"/>
      <c r="E302" s="2315"/>
      <c r="F302" s="2315"/>
      <c r="G302" s="2315"/>
      <c r="H302" s="2315"/>
      <c r="I302" s="2315"/>
      <c r="J302" s="2315"/>
      <c r="K302" s="2315"/>
      <c r="L302" s="2315"/>
      <c r="M302" s="2315"/>
      <c r="N302" s="2315"/>
      <c r="O302" s="2315"/>
      <c r="P302" s="2315"/>
      <c r="Q302" s="2315"/>
      <c r="R302" s="2315"/>
      <c r="S302" s="2315"/>
      <c r="T302" s="2315"/>
      <c r="U302" s="2315"/>
      <c r="V302" s="2315"/>
      <c r="W302" s="2315"/>
      <c r="X302" s="2315"/>
      <c r="Y302" s="2315"/>
      <c r="Z302" s="2315"/>
      <c r="AA302" s="2315"/>
      <c r="AB302" s="2315"/>
      <c r="AC302" s="2315"/>
      <c r="AD302" s="2315"/>
      <c r="AE302" s="2315"/>
      <c r="AF302" s="2315"/>
      <c r="AG302" s="2315"/>
      <c r="AH302" s="2315"/>
      <c r="AI302" s="2315"/>
      <c r="AJ302" s="2315"/>
      <c r="AK302" s="2315"/>
      <c r="AL302" s="2315"/>
      <c r="AM302" s="2315"/>
      <c r="AN302" s="2315"/>
      <c r="AO302" s="2315"/>
      <c r="AP302" s="2315"/>
      <c r="AQ302" s="2315"/>
    </row>
    <row r="303" spans="1:43">
      <c r="A303" s="2315"/>
      <c r="B303" s="2315"/>
      <c r="C303" s="2315"/>
      <c r="D303" s="2315"/>
      <c r="E303" s="2315"/>
      <c r="F303" s="2315"/>
      <c r="G303" s="2315"/>
      <c r="H303" s="2315"/>
      <c r="I303" s="2315"/>
      <c r="J303" s="2315"/>
      <c r="K303" s="2315"/>
      <c r="L303" s="2315"/>
      <c r="M303" s="2315"/>
      <c r="N303" s="2315"/>
      <c r="O303" s="2315"/>
      <c r="P303" s="2315"/>
      <c r="Q303" s="2315"/>
      <c r="R303" s="2315"/>
      <c r="S303" s="2315"/>
      <c r="T303" s="2315"/>
      <c r="U303" s="2315"/>
      <c r="V303" s="2315"/>
      <c r="W303" s="2315"/>
      <c r="X303" s="2315"/>
      <c r="Y303" s="2315"/>
      <c r="Z303" s="2315"/>
      <c r="AA303" s="2315"/>
      <c r="AB303" s="2315"/>
      <c r="AC303" s="2315"/>
      <c r="AD303" s="2315"/>
      <c r="AE303" s="2315"/>
      <c r="AF303" s="2315"/>
      <c r="AG303" s="2315"/>
      <c r="AH303" s="2315"/>
      <c r="AI303" s="2315"/>
      <c r="AJ303" s="2315"/>
      <c r="AK303" s="2315"/>
      <c r="AL303" s="2315"/>
      <c r="AM303" s="2315"/>
      <c r="AN303" s="2315"/>
      <c r="AO303" s="2315"/>
      <c r="AP303" s="2315"/>
      <c r="AQ303" s="2315"/>
    </row>
    <row r="304" spans="1:43">
      <c r="A304" s="2315"/>
      <c r="B304" s="2315"/>
      <c r="C304" s="2315"/>
      <c r="D304" s="2315"/>
      <c r="E304" s="2315"/>
      <c r="F304" s="2315"/>
      <c r="G304" s="2315"/>
      <c r="H304" s="2315"/>
      <c r="I304" s="2315"/>
      <c r="J304" s="2315"/>
      <c r="K304" s="2315"/>
      <c r="L304" s="2315"/>
      <c r="M304" s="2315"/>
      <c r="N304" s="2315"/>
      <c r="O304" s="2315"/>
      <c r="P304" s="2315"/>
      <c r="Q304" s="2315"/>
      <c r="R304" s="2315"/>
      <c r="S304" s="2315"/>
      <c r="T304" s="2315"/>
      <c r="U304" s="2315"/>
      <c r="V304" s="2315"/>
      <c r="W304" s="2315"/>
      <c r="X304" s="2315"/>
      <c r="Y304" s="2315"/>
      <c r="Z304" s="2315"/>
      <c r="AA304" s="2315"/>
      <c r="AB304" s="2315"/>
      <c r="AC304" s="2315"/>
      <c r="AD304" s="2315"/>
      <c r="AE304" s="2315"/>
      <c r="AF304" s="2315"/>
      <c r="AG304" s="2315"/>
      <c r="AH304" s="2315"/>
      <c r="AI304" s="2315"/>
      <c r="AJ304" s="2315"/>
      <c r="AK304" s="2315"/>
      <c r="AL304" s="2315"/>
      <c r="AM304" s="2315"/>
      <c r="AN304" s="2315"/>
      <c r="AO304" s="2315"/>
      <c r="AP304" s="2315"/>
      <c r="AQ304" s="2315"/>
    </row>
    <row r="305" spans="1:43">
      <c r="A305" s="2315"/>
      <c r="B305" s="2315"/>
      <c r="C305" s="2315"/>
      <c r="D305" s="2315"/>
      <c r="E305" s="2315"/>
      <c r="F305" s="2315"/>
      <c r="G305" s="2315"/>
      <c r="H305" s="2315"/>
      <c r="I305" s="2315"/>
      <c r="J305" s="2315"/>
      <c r="K305" s="2315"/>
      <c r="L305" s="2315"/>
      <c r="M305" s="2315"/>
      <c r="N305" s="2315"/>
      <c r="O305" s="2315"/>
      <c r="P305" s="2315"/>
      <c r="Q305" s="2315"/>
      <c r="R305" s="2315"/>
      <c r="S305" s="2315"/>
      <c r="T305" s="2315"/>
      <c r="U305" s="2315"/>
      <c r="V305" s="2315"/>
      <c r="W305" s="2315"/>
      <c r="X305" s="2315"/>
      <c r="Y305" s="2315"/>
      <c r="Z305" s="2315"/>
      <c r="AA305" s="2315"/>
      <c r="AB305" s="2315"/>
      <c r="AC305" s="2315"/>
      <c r="AD305" s="2315"/>
      <c r="AE305" s="2315"/>
      <c r="AF305" s="2315"/>
      <c r="AG305" s="2315"/>
      <c r="AH305" s="2315"/>
      <c r="AI305" s="2315"/>
      <c r="AJ305" s="2315"/>
      <c r="AK305" s="2315"/>
      <c r="AL305" s="2315"/>
      <c r="AM305" s="2315"/>
      <c r="AN305" s="2315"/>
      <c r="AO305" s="2315"/>
      <c r="AP305" s="2315"/>
      <c r="AQ305" s="2315"/>
    </row>
    <row r="306" spans="1:43">
      <c r="A306" s="2315"/>
      <c r="B306" s="2315"/>
      <c r="C306" s="2315"/>
      <c r="D306" s="2315"/>
      <c r="E306" s="2315"/>
      <c r="F306" s="2315"/>
      <c r="G306" s="2315"/>
      <c r="H306" s="2315"/>
      <c r="I306" s="2315"/>
      <c r="J306" s="2315"/>
      <c r="K306" s="2315"/>
      <c r="L306" s="2315"/>
      <c r="M306" s="2315"/>
      <c r="N306" s="2315"/>
      <c r="O306" s="2315"/>
      <c r="P306" s="2315"/>
      <c r="Q306" s="2315"/>
      <c r="R306" s="2315"/>
      <c r="S306" s="2315"/>
      <c r="T306" s="2315"/>
      <c r="U306" s="2315"/>
      <c r="V306" s="2315"/>
      <c r="W306" s="2315"/>
      <c r="X306" s="2315"/>
      <c r="Y306" s="2315"/>
      <c r="Z306" s="2315"/>
      <c r="AA306" s="2315"/>
      <c r="AB306" s="2315"/>
      <c r="AC306" s="2315"/>
      <c r="AD306" s="2315"/>
      <c r="AE306" s="2315"/>
      <c r="AF306" s="2315"/>
      <c r="AG306" s="2315"/>
      <c r="AH306" s="2315"/>
      <c r="AI306" s="2315"/>
      <c r="AJ306" s="2315"/>
      <c r="AK306" s="2315"/>
      <c r="AL306" s="2315"/>
      <c r="AM306" s="2315"/>
      <c r="AN306" s="2315"/>
      <c r="AO306" s="2315"/>
      <c r="AP306" s="2315"/>
      <c r="AQ306" s="2315"/>
    </row>
    <row r="307" spans="1:43">
      <c r="A307" s="2315"/>
      <c r="B307" s="2315"/>
      <c r="C307" s="2315"/>
      <c r="D307" s="2315"/>
      <c r="E307" s="2315"/>
      <c r="F307" s="2315"/>
      <c r="G307" s="2315"/>
      <c r="H307" s="2315"/>
      <c r="I307" s="2315"/>
      <c r="J307" s="2315"/>
      <c r="K307" s="2315"/>
      <c r="L307" s="2315"/>
      <c r="M307" s="2315"/>
      <c r="N307" s="2315"/>
      <c r="O307" s="2315"/>
      <c r="P307" s="2315"/>
      <c r="Q307" s="2315"/>
      <c r="R307" s="2315"/>
      <c r="S307" s="2315"/>
      <c r="T307" s="2315"/>
      <c r="U307" s="2315"/>
      <c r="V307" s="2315"/>
      <c r="W307" s="2315"/>
      <c r="X307" s="2315"/>
      <c r="Y307" s="2315"/>
      <c r="Z307" s="2315"/>
      <c r="AA307" s="2315"/>
      <c r="AB307" s="2315"/>
      <c r="AC307" s="2315"/>
      <c r="AD307" s="2315"/>
      <c r="AE307" s="2315"/>
      <c r="AF307" s="2315"/>
      <c r="AG307" s="2315"/>
      <c r="AH307" s="2315"/>
      <c r="AI307" s="2315"/>
      <c r="AJ307" s="2315"/>
      <c r="AK307" s="2315"/>
      <c r="AL307" s="2315"/>
      <c r="AM307" s="2315"/>
      <c r="AN307" s="2315"/>
      <c r="AO307" s="2315"/>
      <c r="AP307" s="2315"/>
      <c r="AQ307" s="2315"/>
    </row>
    <row r="308" spans="1:43">
      <c r="A308" s="2315"/>
      <c r="B308" s="2315"/>
      <c r="C308" s="2315"/>
      <c r="D308" s="2315"/>
      <c r="E308" s="2315"/>
      <c r="F308" s="2315"/>
      <c r="G308" s="2315"/>
      <c r="H308" s="2315"/>
      <c r="I308" s="2315"/>
      <c r="J308" s="2315"/>
      <c r="K308" s="2315"/>
      <c r="L308" s="2315"/>
      <c r="M308" s="2315"/>
      <c r="N308" s="2315"/>
      <c r="O308" s="2315"/>
      <c r="P308" s="2315"/>
      <c r="Q308" s="2315"/>
      <c r="R308" s="2315"/>
      <c r="S308" s="2315"/>
      <c r="T308" s="2315"/>
      <c r="U308" s="2315"/>
      <c r="V308" s="2315"/>
      <c r="W308" s="2315"/>
      <c r="X308" s="2315"/>
      <c r="Y308" s="2315"/>
      <c r="Z308" s="2315"/>
      <c r="AA308" s="2315"/>
      <c r="AB308" s="2315"/>
      <c r="AC308" s="2315"/>
      <c r="AD308" s="2315"/>
      <c r="AE308" s="2315"/>
      <c r="AF308" s="2315"/>
      <c r="AG308" s="2315"/>
      <c r="AH308" s="2315"/>
      <c r="AI308" s="2315"/>
      <c r="AJ308" s="2315"/>
      <c r="AK308" s="2315"/>
      <c r="AL308" s="2315"/>
      <c r="AM308" s="2315"/>
      <c r="AN308" s="2315"/>
      <c r="AO308" s="2315"/>
      <c r="AP308" s="2315"/>
      <c r="AQ308" s="2315"/>
    </row>
    <row r="309" spans="1:43">
      <c r="A309" s="2315"/>
      <c r="B309" s="2315"/>
      <c r="C309" s="2315"/>
      <c r="D309" s="2315"/>
      <c r="E309" s="2315"/>
      <c r="F309" s="2315"/>
      <c r="G309" s="2315"/>
      <c r="H309" s="2315"/>
      <c r="I309" s="2315"/>
      <c r="J309" s="2315"/>
      <c r="K309" s="2315"/>
      <c r="L309" s="2315"/>
      <c r="M309" s="2315"/>
      <c r="N309" s="2315"/>
      <c r="O309" s="2315"/>
      <c r="P309" s="2315"/>
      <c r="Q309" s="2315"/>
      <c r="R309" s="2315"/>
      <c r="S309" s="2315"/>
      <c r="T309" s="2315"/>
      <c r="U309" s="2315"/>
      <c r="V309" s="2315"/>
      <c r="W309" s="2315"/>
      <c r="X309" s="2315"/>
      <c r="Y309" s="2315"/>
      <c r="Z309" s="2315"/>
      <c r="AA309" s="2315"/>
      <c r="AB309" s="2315"/>
      <c r="AC309" s="2315"/>
      <c r="AD309" s="2315"/>
      <c r="AE309" s="2315"/>
      <c r="AF309" s="2315"/>
      <c r="AG309" s="2315"/>
      <c r="AH309" s="2315"/>
      <c r="AI309" s="2315"/>
      <c r="AJ309" s="2315"/>
      <c r="AK309" s="2315"/>
      <c r="AL309" s="2315"/>
      <c r="AM309" s="2315"/>
      <c r="AN309" s="2315"/>
      <c r="AO309" s="2315"/>
      <c r="AP309" s="2315"/>
      <c r="AQ309" s="2315"/>
    </row>
    <row r="310" spans="1:43">
      <c r="A310" s="2315"/>
      <c r="B310" s="2315"/>
      <c r="C310" s="2315"/>
      <c r="D310" s="2315"/>
      <c r="E310" s="2315"/>
      <c r="F310" s="2315"/>
      <c r="G310" s="2315"/>
      <c r="H310" s="2315"/>
      <c r="I310" s="2315"/>
      <c r="J310" s="2315"/>
      <c r="K310" s="2315"/>
      <c r="L310" s="2315"/>
      <c r="M310" s="2315"/>
      <c r="N310" s="2315"/>
      <c r="O310" s="2315"/>
      <c r="P310" s="2315"/>
      <c r="Q310" s="2315"/>
      <c r="R310" s="2315"/>
      <c r="S310" s="2315"/>
      <c r="T310" s="2315"/>
      <c r="U310" s="2315"/>
      <c r="V310" s="2315"/>
      <c r="W310" s="2315"/>
      <c r="X310" s="2315"/>
      <c r="Y310" s="2315"/>
      <c r="Z310" s="2315"/>
      <c r="AA310" s="2315"/>
      <c r="AB310" s="2315"/>
      <c r="AC310" s="2315"/>
      <c r="AD310" s="2315"/>
      <c r="AE310" s="2315"/>
      <c r="AF310" s="2315"/>
      <c r="AG310" s="2315"/>
      <c r="AH310" s="2315"/>
      <c r="AI310" s="2315"/>
      <c r="AJ310" s="2315"/>
      <c r="AK310" s="2315"/>
      <c r="AL310" s="2315"/>
      <c r="AM310" s="2315"/>
      <c r="AN310" s="2315"/>
      <c r="AO310" s="2315"/>
      <c r="AP310" s="2315"/>
      <c r="AQ310" s="2315"/>
    </row>
    <row r="311" spans="1:43">
      <c r="A311" s="2315"/>
      <c r="B311" s="2315"/>
      <c r="C311" s="2315"/>
      <c r="D311" s="2315"/>
      <c r="E311" s="2315"/>
      <c r="F311" s="2315"/>
      <c r="G311" s="2315"/>
      <c r="H311" s="2315"/>
      <c r="I311" s="2315"/>
      <c r="J311" s="2315"/>
      <c r="K311" s="2315"/>
      <c r="L311" s="2315"/>
      <c r="M311" s="2315"/>
      <c r="N311" s="2315"/>
      <c r="O311" s="2315"/>
      <c r="P311" s="2315"/>
      <c r="Q311" s="2315"/>
      <c r="R311" s="2315"/>
      <c r="S311" s="2315"/>
      <c r="T311" s="2315"/>
      <c r="U311" s="2315"/>
      <c r="V311" s="2315"/>
      <c r="W311" s="2315"/>
      <c r="X311" s="2315"/>
      <c r="Y311" s="2315"/>
      <c r="Z311" s="2315"/>
      <c r="AA311" s="2315"/>
      <c r="AB311" s="2315"/>
      <c r="AC311" s="2315"/>
      <c r="AD311" s="2315"/>
      <c r="AE311" s="2315"/>
      <c r="AF311" s="2315"/>
      <c r="AG311" s="2315"/>
      <c r="AH311" s="2315"/>
      <c r="AI311" s="2315"/>
      <c r="AJ311" s="2315"/>
      <c r="AK311" s="2315"/>
      <c r="AL311" s="2315"/>
      <c r="AM311" s="2315"/>
      <c r="AN311" s="2315"/>
      <c r="AO311" s="2315"/>
      <c r="AP311" s="2315"/>
      <c r="AQ311" s="2315"/>
    </row>
    <row r="312" spans="1:43">
      <c r="A312" s="2315"/>
      <c r="B312" s="2315"/>
      <c r="C312" s="2315"/>
      <c r="D312" s="2315"/>
      <c r="E312" s="2315"/>
      <c r="F312" s="2315"/>
      <c r="G312" s="2315"/>
      <c r="H312" s="2315"/>
      <c r="I312" s="2315"/>
      <c r="J312" s="2315"/>
      <c r="K312" s="2315"/>
      <c r="L312" s="2315"/>
      <c r="M312" s="2315"/>
      <c r="N312" s="2315"/>
      <c r="O312" s="2315"/>
      <c r="P312" s="2315"/>
      <c r="Q312" s="2315"/>
      <c r="R312" s="2315"/>
      <c r="S312" s="2315"/>
      <c r="T312" s="2315"/>
      <c r="U312" s="2315"/>
      <c r="V312" s="2315"/>
      <c r="W312" s="2315"/>
      <c r="X312" s="2315"/>
      <c r="Y312" s="2315"/>
      <c r="Z312" s="2315"/>
      <c r="AA312" s="2315"/>
      <c r="AB312" s="2315"/>
      <c r="AC312" s="2315"/>
      <c r="AD312" s="2315"/>
      <c r="AE312" s="2315"/>
      <c r="AF312" s="2315"/>
      <c r="AG312" s="2315"/>
      <c r="AH312" s="2315"/>
      <c r="AI312" s="2315"/>
      <c r="AJ312" s="2315"/>
      <c r="AK312" s="2315"/>
      <c r="AL312" s="2315"/>
      <c r="AM312" s="2315"/>
      <c r="AN312" s="2315"/>
      <c r="AO312" s="2315"/>
      <c r="AP312" s="2315"/>
      <c r="AQ312" s="2315"/>
    </row>
    <row r="313" spans="1:43">
      <c r="A313" s="2315"/>
      <c r="B313" s="2315"/>
      <c r="C313" s="2315"/>
      <c r="D313" s="2315"/>
      <c r="E313" s="2315"/>
      <c r="F313" s="2315"/>
      <c r="G313" s="2315"/>
      <c r="H313" s="2315"/>
      <c r="I313" s="2315"/>
      <c r="J313" s="2315"/>
      <c r="K313" s="2315"/>
      <c r="L313" s="2315"/>
      <c r="M313" s="2315"/>
      <c r="N313" s="2315"/>
      <c r="O313" s="2315"/>
      <c r="P313" s="2315"/>
      <c r="Q313" s="2315"/>
      <c r="R313" s="2315"/>
      <c r="S313" s="2315"/>
      <c r="T313" s="2315"/>
      <c r="U313" s="2315"/>
      <c r="V313" s="2315"/>
      <c r="W313" s="2315"/>
      <c r="X313" s="2315"/>
      <c r="Y313" s="2315"/>
      <c r="Z313" s="2315"/>
      <c r="AA313" s="2315"/>
      <c r="AB313" s="2315"/>
      <c r="AC313" s="2315"/>
      <c r="AD313" s="2315"/>
      <c r="AE313" s="2315"/>
      <c r="AF313" s="2315"/>
      <c r="AG313" s="2315"/>
      <c r="AH313" s="2315"/>
      <c r="AI313" s="2315"/>
      <c r="AJ313" s="2315"/>
      <c r="AK313" s="2315"/>
      <c r="AL313" s="2315"/>
      <c r="AM313" s="2315"/>
      <c r="AN313" s="2315"/>
      <c r="AO313" s="2315"/>
      <c r="AP313" s="2315"/>
      <c r="AQ313" s="2315"/>
    </row>
    <row r="314" spans="1:43">
      <c r="A314" s="2315"/>
      <c r="B314" s="2315"/>
      <c r="C314" s="2315"/>
      <c r="D314" s="2315"/>
      <c r="E314" s="2315"/>
      <c r="F314" s="2315"/>
      <c r="G314" s="2315"/>
      <c r="H314" s="2315"/>
      <c r="I314" s="2315"/>
      <c r="J314" s="2315"/>
      <c r="K314" s="2315"/>
      <c r="L314" s="2315"/>
      <c r="M314" s="2315"/>
      <c r="N314" s="2315"/>
      <c r="O314" s="2315"/>
      <c r="P314" s="2315"/>
      <c r="Q314" s="2315"/>
      <c r="R314" s="2315"/>
      <c r="S314" s="2315"/>
      <c r="T314" s="2315"/>
      <c r="U314" s="2315"/>
      <c r="V314" s="2315"/>
      <c r="W314" s="2315"/>
      <c r="X314" s="2315"/>
      <c r="Y314" s="2315"/>
      <c r="Z314" s="2315"/>
      <c r="AA314" s="2315"/>
      <c r="AB314" s="2315"/>
      <c r="AC314" s="2315"/>
      <c r="AD314" s="2315"/>
      <c r="AE314" s="2315"/>
      <c r="AF314" s="2315"/>
      <c r="AG314" s="2315"/>
      <c r="AH314" s="2315"/>
      <c r="AI314" s="2315"/>
      <c r="AJ314" s="2315"/>
      <c r="AK314" s="2315"/>
      <c r="AL314" s="2315"/>
      <c r="AM314" s="2315"/>
      <c r="AN314" s="2315"/>
      <c r="AO314" s="2315"/>
      <c r="AP314" s="2315"/>
      <c r="AQ314" s="2315"/>
    </row>
    <row r="315" spans="1:43">
      <c r="A315" s="2315"/>
      <c r="B315" s="2315"/>
      <c r="C315" s="2315"/>
      <c r="D315" s="2315"/>
      <c r="E315" s="2315"/>
      <c r="F315" s="2315"/>
      <c r="G315" s="2315"/>
      <c r="H315" s="2315"/>
      <c r="I315" s="2315"/>
      <c r="J315" s="2315"/>
      <c r="K315" s="2315"/>
      <c r="L315" s="2315"/>
      <c r="M315" s="2315"/>
      <c r="N315" s="2315"/>
      <c r="O315" s="2315"/>
      <c r="P315" s="2315"/>
      <c r="Q315" s="2315"/>
      <c r="R315" s="2315"/>
      <c r="S315" s="2315"/>
      <c r="T315" s="2315"/>
      <c r="U315" s="2315"/>
      <c r="V315" s="2315"/>
      <c r="W315" s="2315"/>
      <c r="X315" s="2315"/>
      <c r="Y315" s="2315"/>
      <c r="Z315" s="2315"/>
      <c r="AA315" s="2315"/>
      <c r="AB315" s="2315"/>
      <c r="AC315" s="2315"/>
      <c r="AD315" s="2315"/>
      <c r="AE315" s="2315"/>
      <c r="AF315" s="2315"/>
      <c r="AG315" s="2315"/>
      <c r="AH315" s="2315"/>
      <c r="AI315" s="2315"/>
      <c r="AJ315" s="2315"/>
      <c r="AK315" s="2315"/>
      <c r="AL315" s="2315"/>
      <c r="AM315" s="2315"/>
      <c r="AN315" s="2315"/>
      <c r="AO315" s="2315"/>
      <c r="AP315" s="2315"/>
      <c r="AQ315" s="2315"/>
    </row>
    <row r="316" spans="1:43">
      <c r="A316" s="2315"/>
      <c r="B316" s="2315"/>
      <c r="C316" s="2315"/>
      <c r="D316" s="2315"/>
      <c r="E316" s="2315"/>
      <c r="F316" s="2315"/>
      <c r="G316" s="2315"/>
      <c r="H316" s="2315"/>
      <c r="I316" s="2315"/>
      <c r="J316" s="2315"/>
      <c r="K316" s="2315"/>
      <c r="L316" s="2315"/>
      <c r="M316" s="2315"/>
      <c r="N316" s="2315"/>
      <c r="O316" s="2315"/>
      <c r="P316" s="2315"/>
      <c r="Q316" s="2315"/>
      <c r="R316" s="2315"/>
      <c r="S316" s="2315"/>
      <c r="T316" s="2315"/>
      <c r="U316" s="2315"/>
      <c r="V316" s="2315"/>
      <c r="W316" s="2315"/>
      <c r="X316" s="2315"/>
      <c r="Y316" s="2315"/>
      <c r="Z316" s="2315"/>
      <c r="AA316" s="2315"/>
      <c r="AB316" s="2315"/>
      <c r="AC316" s="2315"/>
      <c r="AD316" s="2315"/>
      <c r="AE316" s="2315"/>
      <c r="AF316" s="2315"/>
      <c r="AG316" s="2315"/>
      <c r="AH316" s="2315"/>
      <c r="AI316" s="2315"/>
      <c r="AJ316" s="2315"/>
      <c r="AK316" s="2315"/>
      <c r="AL316" s="2315"/>
      <c r="AM316" s="2315"/>
      <c r="AN316" s="2315"/>
      <c r="AO316" s="2315"/>
      <c r="AP316" s="2315"/>
      <c r="AQ316" s="2315"/>
    </row>
    <row r="317" spans="1:43">
      <c r="A317" s="2315"/>
      <c r="B317" s="2315"/>
      <c r="C317" s="2315"/>
      <c r="D317" s="2315"/>
      <c r="E317" s="2315"/>
      <c r="F317" s="2315"/>
      <c r="G317" s="2315"/>
      <c r="H317" s="2315"/>
      <c r="I317" s="2315"/>
      <c r="J317" s="2315"/>
      <c r="K317" s="2315"/>
      <c r="L317" s="2315"/>
      <c r="M317" s="2315"/>
      <c r="N317" s="2315"/>
      <c r="O317" s="2315"/>
      <c r="P317" s="2315"/>
      <c r="Q317" s="2315"/>
      <c r="R317" s="2315"/>
      <c r="S317" s="2315"/>
      <c r="T317" s="2315"/>
      <c r="U317" s="2315"/>
      <c r="V317" s="2315"/>
      <c r="W317" s="2315"/>
      <c r="X317" s="2315"/>
      <c r="Y317" s="2315"/>
      <c r="Z317" s="2315"/>
      <c r="AA317" s="2315"/>
      <c r="AB317" s="2315"/>
      <c r="AC317" s="2315"/>
      <c r="AD317" s="2315"/>
      <c r="AE317" s="2315"/>
      <c r="AF317" s="2315"/>
      <c r="AG317" s="2315"/>
      <c r="AH317" s="2315"/>
      <c r="AI317" s="2315"/>
      <c r="AJ317" s="2315"/>
      <c r="AK317" s="2315"/>
      <c r="AL317" s="2315"/>
      <c r="AM317" s="2315"/>
      <c r="AN317" s="2315"/>
      <c r="AO317" s="2315"/>
      <c r="AP317" s="2315"/>
      <c r="AQ317" s="2315"/>
    </row>
    <row r="318" spans="1:43">
      <c r="A318" s="2315"/>
      <c r="B318" s="2315"/>
      <c r="C318" s="2315"/>
      <c r="D318" s="2315"/>
      <c r="E318" s="2315"/>
      <c r="F318" s="2315"/>
      <c r="G318" s="2315"/>
      <c r="H318" s="2315"/>
      <c r="I318" s="2315"/>
      <c r="J318" s="2315"/>
      <c r="K318" s="2315"/>
      <c r="L318" s="2315"/>
      <c r="M318" s="2315"/>
      <c r="N318" s="2315"/>
      <c r="O318" s="2315"/>
      <c r="P318" s="2315"/>
      <c r="Q318" s="2315"/>
      <c r="R318" s="2315"/>
      <c r="S318" s="2315"/>
      <c r="T318" s="2315"/>
      <c r="U318" s="2315"/>
      <c r="V318" s="2315"/>
      <c r="W318" s="2315"/>
      <c r="X318" s="2315"/>
      <c r="Y318" s="2315"/>
      <c r="Z318" s="2315"/>
      <c r="AA318" s="2315"/>
      <c r="AB318" s="2315"/>
      <c r="AC318" s="2315"/>
      <c r="AD318" s="2315"/>
      <c r="AE318" s="2315"/>
      <c r="AF318" s="2315"/>
      <c r="AG318" s="2315"/>
      <c r="AH318" s="2315"/>
      <c r="AI318" s="2315"/>
      <c r="AJ318" s="2315"/>
      <c r="AK318" s="2315"/>
      <c r="AL318" s="2315"/>
      <c r="AM318" s="2315"/>
      <c r="AN318" s="2315"/>
      <c r="AO318" s="2315"/>
      <c r="AP318" s="2315"/>
      <c r="AQ318" s="2315"/>
    </row>
    <row r="319" spans="1:43">
      <c r="A319" s="2315"/>
      <c r="B319" s="2315"/>
      <c r="C319" s="2315"/>
      <c r="D319" s="2315"/>
      <c r="E319" s="2315"/>
      <c r="F319" s="2315"/>
      <c r="G319" s="2315"/>
      <c r="H319" s="2315"/>
      <c r="I319" s="2315"/>
      <c r="J319" s="2315"/>
      <c r="K319" s="2315"/>
      <c r="L319" s="2315"/>
      <c r="M319" s="2315"/>
      <c r="N319" s="2315"/>
      <c r="O319" s="2315"/>
      <c r="P319" s="2315"/>
      <c r="Q319" s="2315"/>
      <c r="R319" s="2315"/>
      <c r="S319" s="2315"/>
      <c r="T319" s="2315"/>
      <c r="U319" s="2315"/>
      <c r="V319" s="2315"/>
      <c r="W319" s="2315"/>
      <c r="X319" s="2315"/>
      <c r="Y319" s="2315"/>
      <c r="Z319" s="2315"/>
      <c r="AA319" s="2315"/>
      <c r="AB319" s="2315"/>
      <c r="AC319" s="2315"/>
      <c r="AD319" s="2315"/>
      <c r="AE319" s="2315"/>
      <c r="AF319" s="2315"/>
      <c r="AG319" s="2315"/>
      <c r="AH319" s="2315"/>
      <c r="AI319" s="2315"/>
      <c r="AJ319" s="2315"/>
      <c r="AK319" s="2315"/>
      <c r="AL319" s="2315"/>
      <c r="AM319" s="2315"/>
      <c r="AN319" s="2315"/>
      <c r="AO319" s="2315"/>
      <c r="AP319" s="2315"/>
      <c r="AQ319" s="2315"/>
    </row>
    <row r="320" spans="1:43">
      <c r="A320" s="2315"/>
      <c r="B320" s="2315"/>
      <c r="C320" s="2315"/>
      <c r="D320" s="2315"/>
      <c r="E320" s="2315"/>
      <c r="F320" s="2315"/>
      <c r="G320" s="2315"/>
      <c r="H320" s="2315"/>
      <c r="I320" s="2315"/>
      <c r="J320" s="2315"/>
      <c r="K320" s="2315"/>
      <c r="L320" s="2315"/>
      <c r="M320" s="2315"/>
      <c r="N320" s="2315"/>
      <c r="O320" s="2315"/>
      <c r="P320" s="2315"/>
      <c r="Q320" s="2315"/>
      <c r="R320" s="2315"/>
      <c r="S320" s="2315"/>
      <c r="T320" s="2315"/>
      <c r="U320" s="2315"/>
      <c r="V320" s="2315"/>
      <c r="W320" s="2315"/>
      <c r="X320" s="2315"/>
      <c r="Y320" s="2315"/>
      <c r="Z320" s="2315"/>
      <c r="AA320" s="2315"/>
      <c r="AB320" s="2315"/>
      <c r="AC320" s="2315"/>
      <c r="AD320" s="2315"/>
      <c r="AE320" s="2315"/>
      <c r="AF320" s="2315"/>
      <c r="AG320" s="2315"/>
      <c r="AH320" s="2315"/>
      <c r="AI320" s="2315"/>
      <c r="AJ320" s="2315"/>
      <c r="AK320" s="2315"/>
      <c r="AL320" s="2315"/>
      <c r="AM320" s="2315"/>
      <c r="AN320" s="2315"/>
      <c r="AO320" s="2315"/>
      <c r="AP320" s="2315"/>
      <c r="AQ320" s="2315"/>
    </row>
    <row r="321" spans="1:43">
      <c r="A321" s="2315"/>
      <c r="B321" s="2315"/>
      <c r="C321" s="2315"/>
      <c r="D321" s="2315"/>
      <c r="E321" s="2315"/>
      <c r="F321" s="2315"/>
      <c r="G321" s="2315"/>
      <c r="H321" s="2315"/>
      <c r="I321" s="2315"/>
      <c r="J321" s="2315"/>
      <c r="K321" s="2315"/>
      <c r="L321" s="2315"/>
      <c r="M321" s="2315"/>
      <c r="N321" s="2315"/>
      <c r="O321" s="2315"/>
      <c r="P321" s="2315"/>
      <c r="Q321" s="2315"/>
      <c r="R321" s="2315"/>
      <c r="S321" s="2315"/>
      <c r="T321" s="2315"/>
      <c r="U321" s="2315"/>
      <c r="V321" s="2315"/>
      <c r="W321" s="2315"/>
      <c r="X321" s="2315"/>
      <c r="Y321" s="2315"/>
      <c r="Z321" s="2315"/>
      <c r="AA321" s="2315"/>
      <c r="AB321" s="2315"/>
      <c r="AC321" s="2315"/>
      <c r="AD321" s="2315"/>
      <c r="AE321" s="2315"/>
      <c r="AF321" s="2315"/>
      <c r="AG321" s="2315"/>
      <c r="AH321" s="2315"/>
      <c r="AI321" s="2315"/>
      <c r="AJ321" s="2315"/>
      <c r="AK321" s="2315"/>
      <c r="AL321" s="2315"/>
      <c r="AM321" s="2315"/>
      <c r="AN321" s="2315"/>
      <c r="AO321" s="2315"/>
      <c r="AP321" s="2315"/>
      <c r="AQ321" s="2315"/>
    </row>
    <row r="322" spans="1:43">
      <c r="A322" s="2315"/>
      <c r="B322" s="2315"/>
      <c r="C322" s="2315"/>
      <c r="D322" s="2315"/>
      <c r="E322" s="2315"/>
      <c r="F322" s="2315"/>
      <c r="G322" s="2315"/>
      <c r="H322" s="2315"/>
      <c r="I322" s="2315"/>
      <c r="J322" s="2315"/>
      <c r="K322" s="2315"/>
      <c r="L322" s="2315"/>
      <c r="M322" s="2315"/>
      <c r="N322" s="2315"/>
      <c r="O322" s="2315"/>
      <c r="P322" s="2315"/>
      <c r="Q322" s="2315"/>
      <c r="R322" s="2315"/>
      <c r="S322" s="2315"/>
      <c r="T322" s="2315"/>
      <c r="U322" s="2315"/>
      <c r="V322" s="2315"/>
      <c r="W322" s="2315"/>
      <c r="X322" s="2315"/>
      <c r="Y322" s="2315"/>
      <c r="Z322" s="2315"/>
      <c r="AA322" s="2315"/>
      <c r="AB322" s="2315"/>
      <c r="AC322" s="2315"/>
      <c r="AD322" s="2315"/>
      <c r="AE322" s="2315"/>
      <c r="AF322" s="2315"/>
      <c r="AG322" s="2315"/>
      <c r="AH322" s="2315"/>
      <c r="AI322" s="2315"/>
      <c r="AJ322" s="2315"/>
      <c r="AK322" s="2315"/>
      <c r="AL322" s="2315"/>
      <c r="AM322" s="2315"/>
      <c r="AN322" s="2315"/>
      <c r="AO322" s="2315"/>
      <c r="AP322" s="2315"/>
      <c r="AQ322" s="2315"/>
    </row>
    <row r="323" spans="1:43">
      <c r="A323" s="2315"/>
      <c r="B323" s="2315"/>
      <c r="C323" s="2315"/>
      <c r="D323" s="2315"/>
      <c r="E323" s="2315"/>
      <c r="F323" s="2315"/>
      <c r="G323" s="2315"/>
      <c r="H323" s="2315"/>
      <c r="I323" s="2315"/>
      <c r="J323" s="2315"/>
      <c r="K323" s="2315"/>
      <c r="L323" s="2315"/>
      <c r="M323" s="2315"/>
      <c r="N323" s="2315"/>
      <c r="O323" s="2315"/>
      <c r="P323" s="2315"/>
      <c r="Q323" s="2315"/>
      <c r="R323" s="2315"/>
      <c r="S323" s="2315"/>
      <c r="T323" s="2315"/>
      <c r="U323" s="2315"/>
      <c r="V323" s="2315"/>
      <c r="W323" s="2315"/>
      <c r="X323" s="2315"/>
      <c r="Y323" s="2315"/>
      <c r="Z323" s="2315"/>
      <c r="AA323" s="2315"/>
      <c r="AB323" s="2315"/>
      <c r="AC323" s="2315"/>
      <c r="AD323" s="2315"/>
      <c r="AE323" s="2315"/>
      <c r="AF323" s="2315"/>
      <c r="AG323" s="2315"/>
      <c r="AH323" s="2315"/>
      <c r="AI323" s="2315"/>
      <c r="AJ323" s="2315"/>
      <c r="AK323" s="2315"/>
      <c r="AL323" s="2315"/>
      <c r="AM323" s="2315"/>
      <c r="AN323" s="2315"/>
      <c r="AO323" s="2315"/>
      <c r="AP323" s="2315"/>
      <c r="AQ323" s="2315"/>
    </row>
    <row r="324" spans="1:43">
      <c r="A324" s="2315"/>
      <c r="B324" s="2315"/>
      <c r="C324" s="2315"/>
      <c r="D324" s="2315"/>
      <c r="E324" s="2315"/>
      <c r="F324" s="2315"/>
      <c r="G324" s="2315"/>
      <c r="H324" s="2315"/>
      <c r="I324" s="2315"/>
      <c r="J324" s="2315"/>
      <c r="K324" s="2315"/>
      <c r="L324" s="2315"/>
      <c r="M324" s="2315"/>
      <c r="N324" s="2315"/>
      <c r="O324" s="2315"/>
      <c r="P324" s="2315"/>
      <c r="Q324" s="2315"/>
      <c r="R324" s="2315"/>
      <c r="S324" s="2315"/>
      <c r="T324" s="2315"/>
      <c r="U324" s="2315"/>
      <c r="V324" s="2315"/>
      <c r="W324" s="2315"/>
      <c r="X324" s="2315"/>
      <c r="Y324" s="2315"/>
      <c r="Z324" s="2315"/>
      <c r="AA324" s="2315"/>
      <c r="AB324" s="2315"/>
      <c r="AC324" s="2315"/>
      <c r="AD324" s="2315"/>
      <c r="AE324" s="2315"/>
      <c r="AF324" s="2315"/>
      <c r="AG324" s="2315"/>
      <c r="AH324" s="2315"/>
      <c r="AI324" s="2315"/>
      <c r="AJ324" s="2315"/>
      <c r="AK324" s="2315"/>
      <c r="AL324" s="2315"/>
      <c r="AM324" s="2315"/>
      <c r="AN324" s="2315"/>
      <c r="AO324" s="2315"/>
      <c r="AP324" s="2315"/>
      <c r="AQ324" s="2315"/>
    </row>
    <row r="325" spans="1:43">
      <c r="A325" s="2315"/>
      <c r="B325" s="2315"/>
      <c r="C325" s="2315"/>
      <c r="D325" s="2315"/>
      <c r="E325" s="2315"/>
      <c r="F325" s="2315"/>
      <c r="G325" s="2315"/>
      <c r="H325" s="2315"/>
      <c r="I325" s="2315"/>
      <c r="J325" s="2315"/>
      <c r="K325" s="2315"/>
      <c r="L325" s="2315"/>
      <c r="M325" s="2315"/>
      <c r="N325" s="2315"/>
      <c r="O325" s="2315"/>
      <c r="P325" s="2315"/>
      <c r="Q325" s="2315"/>
      <c r="R325" s="2315"/>
      <c r="S325" s="2315"/>
      <c r="T325" s="2315"/>
      <c r="U325" s="2315"/>
      <c r="V325" s="2315"/>
      <c r="W325" s="2315"/>
      <c r="X325" s="2315"/>
      <c r="Y325" s="2315"/>
      <c r="Z325" s="2315"/>
      <c r="AA325" s="2315"/>
      <c r="AB325" s="2315"/>
      <c r="AC325" s="2315"/>
      <c r="AD325" s="2315"/>
      <c r="AE325" s="2315"/>
      <c r="AF325" s="2315"/>
      <c r="AG325" s="2315"/>
      <c r="AH325" s="2315"/>
      <c r="AI325" s="2315"/>
      <c r="AJ325" s="2315"/>
      <c r="AK325" s="2315"/>
      <c r="AL325" s="2315"/>
      <c r="AM325" s="2315"/>
      <c r="AN325" s="2315"/>
      <c r="AO325" s="2315"/>
      <c r="AP325" s="2315"/>
      <c r="AQ325" s="2315"/>
    </row>
    <row r="326" spans="1:43">
      <c r="A326" s="2315"/>
      <c r="B326" s="2315"/>
      <c r="C326" s="2315"/>
      <c r="D326" s="2315"/>
      <c r="E326" s="2315"/>
      <c r="F326" s="2315"/>
      <c r="G326" s="2315"/>
      <c r="H326" s="2315"/>
      <c r="I326" s="2315"/>
      <c r="J326" s="2315"/>
      <c r="K326" s="2315"/>
      <c r="L326" s="2315"/>
      <c r="M326" s="2315"/>
      <c r="N326" s="2315"/>
      <c r="O326" s="2315"/>
      <c r="P326" s="2315"/>
      <c r="Q326" s="2315"/>
      <c r="R326" s="2315"/>
      <c r="S326" s="2315"/>
      <c r="T326" s="2315"/>
      <c r="U326" s="2315"/>
      <c r="V326" s="2315"/>
      <c r="W326" s="2315"/>
      <c r="X326" s="2315"/>
      <c r="Y326" s="2315"/>
      <c r="Z326" s="2315"/>
      <c r="AA326" s="2315"/>
      <c r="AB326" s="2315"/>
      <c r="AC326" s="2315"/>
      <c r="AD326" s="2315"/>
      <c r="AE326" s="2315"/>
      <c r="AF326" s="2315"/>
      <c r="AG326" s="2315"/>
      <c r="AH326" s="2315"/>
      <c r="AI326" s="2315"/>
      <c r="AJ326" s="2315"/>
      <c r="AK326" s="2315"/>
      <c r="AL326" s="2315"/>
      <c r="AM326" s="2315"/>
      <c r="AN326" s="2315"/>
      <c r="AO326" s="2315"/>
      <c r="AP326" s="2315"/>
      <c r="AQ326" s="2315"/>
    </row>
    <row r="327" spans="1:43">
      <c r="A327" s="2315"/>
      <c r="B327" s="2315"/>
      <c r="C327" s="2315"/>
      <c r="D327" s="2315"/>
      <c r="E327" s="2315"/>
      <c r="F327" s="2315"/>
      <c r="G327" s="2315"/>
      <c r="H327" s="2315"/>
      <c r="I327" s="2315"/>
      <c r="J327" s="2315"/>
      <c r="K327" s="2315"/>
      <c r="L327" s="2315"/>
      <c r="M327" s="2315"/>
      <c r="N327" s="2315"/>
      <c r="O327" s="2315"/>
      <c r="P327" s="2315"/>
      <c r="Q327" s="2315"/>
      <c r="R327" s="2315"/>
      <c r="S327" s="2315"/>
      <c r="T327" s="2315"/>
      <c r="U327" s="2315"/>
      <c r="V327" s="2315"/>
      <c r="W327" s="2315"/>
      <c r="X327" s="2315"/>
      <c r="Y327" s="2315"/>
      <c r="Z327" s="2315"/>
      <c r="AA327" s="2315"/>
      <c r="AB327" s="2315"/>
      <c r="AC327" s="2315"/>
      <c r="AD327" s="2315"/>
      <c r="AE327" s="2315"/>
      <c r="AF327" s="2315"/>
      <c r="AG327" s="2315"/>
      <c r="AH327" s="2315"/>
      <c r="AI327" s="2315"/>
      <c r="AJ327" s="2315"/>
      <c r="AK327" s="2315"/>
      <c r="AL327" s="2315"/>
      <c r="AM327" s="2315"/>
      <c r="AN327" s="2315"/>
      <c r="AO327" s="2315"/>
      <c r="AP327" s="2315"/>
      <c r="AQ327" s="2315"/>
    </row>
    <row r="328" spans="1:43">
      <c r="A328" s="2315"/>
      <c r="B328" s="2315"/>
      <c r="C328" s="2315"/>
      <c r="D328" s="2315"/>
      <c r="E328" s="2315"/>
      <c r="F328" s="2315"/>
      <c r="G328" s="2315"/>
      <c r="H328" s="2315"/>
      <c r="I328" s="2315"/>
      <c r="J328" s="2315"/>
      <c r="K328" s="2315"/>
      <c r="L328" s="2315"/>
      <c r="M328" s="2315"/>
      <c r="N328" s="2315"/>
      <c r="O328" s="2315"/>
      <c r="P328" s="2315"/>
      <c r="Q328" s="2315"/>
      <c r="R328" s="2315"/>
      <c r="S328" s="2315"/>
      <c r="T328" s="2315"/>
      <c r="U328" s="2315"/>
      <c r="V328" s="2315"/>
      <c r="W328" s="2315"/>
      <c r="X328" s="2315"/>
      <c r="Y328" s="2315"/>
      <c r="Z328" s="2315"/>
      <c r="AA328" s="2315"/>
      <c r="AB328" s="2315"/>
      <c r="AC328" s="2315"/>
      <c r="AD328" s="2315"/>
      <c r="AE328" s="2315"/>
      <c r="AF328" s="2315"/>
      <c r="AG328" s="2315"/>
      <c r="AH328" s="2315"/>
      <c r="AI328" s="2315"/>
      <c r="AJ328" s="2315"/>
      <c r="AK328" s="2315"/>
      <c r="AL328" s="2315"/>
      <c r="AM328" s="2315"/>
      <c r="AN328" s="2315"/>
      <c r="AO328" s="2315"/>
      <c r="AP328" s="2315"/>
      <c r="AQ328" s="2315"/>
    </row>
    <row r="329" spans="1:43">
      <c r="A329" s="2315"/>
      <c r="B329" s="2315"/>
      <c r="C329" s="2315"/>
      <c r="D329" s="2315"/>
      <c r="E329" s="2315"/>
      <c r="F329" s="2315"/>
      <c r="G329" s="2315"/>
      <c r="H329" s="2315"/>
      <c r="I329" s="2315"/>
      <c r="J329" s="2315"/>
      <c r="K329" s="2315"/>
      <c r="L329" s="2315"/>
      <c r="M329" s="2315"/>
      <c r="N329" s="2315"/>
      <c r="O329" s="2315"/>
      <c r="P329" s="2315"/>
      <c r="Q329" s="2315"/>
      <c r="R329" s="2315"/>
      <c r="S329" s="2315"/>
      <c r="T329" s="2315"/>
      <c r="U329" s="2315"/>
      <c r="V329" s="2315"/>
      <c r="W329" s="2315"/>
      <c r="X329" s="2315"/>
      <c r="Y329" s="2315"/>
      <c r="Z329" s="2315"/>
      <c r="AA329" s="2315"/>
      <c r="AB329" s="2315"/>
      <c r="AC329" s="2315"/>
      <c r="AD329" s="2315"/>
      <c r="AE329" s="2315"/>
      <c r="AF329" s="2315"/>
      <c r="AG329" s="2315"/>
      <c r="AH329" s="2315"/>
      <c r="AI329" s="2315"/>
      <c r="AJ329" s="2315"/>
      <c r="AK329" s="2315"/>
      <c r="AL329" s="2315"/>
      <c r="AM329" s="2315"/>
      <c r="AN329" s="2315"/>
      <c r="AO329" s="2315"/>
      <c r="AP329" s="2315"/>
      <c r="AQ329" s="2315"/>
    </row>
    <row r="330" spans="1:43">
      <c r="A330" s="2315"/>
      <c r="B330" s="2315"/>
      <c r="C330" s="2315"/>
      <c r="D330" s="2315"/>
      <c r="E330" s="2315"/>
      <c r="F330" s="2315"/>
      <c r="G330" s="2315"/>
      <c r="H330" s="2315"/>
      <c r="I330" s="2315"/>
      <c r="J330" s="2315"/>
      <c r="K330" s="2315"/>
      <c r="L330" s="2315"/>
      <c r="M330" s="2315"/>
      <c r="N330" s="2315"/>
      <c r="O330" s="2315"/>
      <c r="P330" s="2315"/>
      <c r="Q330" s="2315"/>
      <c r="R330" s="2315"/>
      <c r="S330" s="2315"/>
      <c r="T330" s="2315"/>
      <c r="U330" s="2315"/>
      <c r="V330" s="2315"/>
      <c r="W330" s="2315"/>
      <c r="X330" s="2315"/>
      <c r="Y330" s="2315"/>
      <c r="Z330" s="2315"/>
      <c r="AA330" s="2315"/>
      <c r="AB330" s="2315"/>
      <c r="AC330" s="2315"/>
      <c r="AD330" s="2315"/>
      <c r="AE330" s="2315"/>
      <c r="AF330" s="2315"/>
      <c r="AG330" s="2315"/>
      <c r="AH330" s="2315"/>
      <c r="AI330" s="2315"/>
      <c r="AJ330" s="2315"/>
      <c r="AK330" s="2315"/>
      <c r="AL330" s="2315"/>
      <c r="AM330" s="2315"/>
      <c r="AN330" s="2315"/>
      <c r="AO330" s="2315"/>
      <c r="AP330" s="2315"/>
      <c r="AQ330" s="2315"/>
    </row>
    <row r="331" spans="1:43">
      <c r="A331" s="2315"/>
      <c r="B331" s="2315"/>
      <c r="C331" s="2315"/>
      <c r="D331" s="2315"/>
      <c r="E331" s="2315"/>
      <c r="F331" s="2315"/>
      <c r="G331" s="2315"/>
      <c r="H331" s="2315"/>
      <c r="I331" s="2315"/>
      <c r="J331" s="2315"/>
      <c r="K331" s="2315"/>
      <c r="L331" s="2315"/>
      <c r="M331" s="2315"/>
      <c r="N331" s="2315"/>
      <c r="O331" s="2315"/>
      <c r="P331" s="2315"/>
      <c r="Q331" s="2315"/>
      <c r="R331" s="2315"/>
      <c r="S331" s="2315"/>
      <c r="T331" s="2315"/>
      <c r="U331" s="2315"/>
      <c r="V331" s="2315"/>
      <c r="W331" s="2315"/>
      <c r="X331" s="2315"/>
      <c r="Y331" s="2315"/>
      <c r="Z331" s="2315"/>
      <c r="AA331" s="2315"/>
      <c r="AB331" s="2315"/>
      <c r="AC331" s="2315"/>
      <c r="AD331" s="2315"/>
      <c r="AE331" s="2315"/>
      <c r="AF331" s="2315"/>
      <c r="AG331" s="2315"/>
      <c r="AH331" s="2315"/>
      <c r="AI331" s="2315"/>
      <c r="AJ331" s="2315"/>
      <c r="AK331" s="2315"/>
      <c r="AL331" s="2315"/>
      <c r="AM331" s="2315"/>
      <c r="AN331" s="2315"/>
      <c r="AO331" s="2315"/>
      <c r="AP331" s="2315"/>
      <c r="AQ331" s="2315"/>
    </row>
    <row r="332" spans="1:43">
      <c r="A332" s="2315"/>
      <c r="B332" s="2315"/>
      <c r="C332" s="2315"/>
      <c r="D332" s="2315"/>
      <c r="E332" s="2315"/>
      <c r="F332" s="2315"/>
      <c r="G332" s="2315"/>
      <c r="H332" s="2315"/>
      <c r="I332" s="2315"/>
      <c r="J332" s="2315"/>
      <c r="K332" s="2315"/>
      <c r="L332" s="2315"/>
      <c r="M332" s="2315"/>
      <c r="N332" s="2315"/>
      <c r="O332" s="2315"/>
      <c r="P332" s="2315"/>
      <c r="Q332" s="2315"/>
      <c r="R332" s="2315"/>
      <c r="S332" s="2315"/>
      <c r="T332" s="2315"/>
      <c r="U332" s="2315"/>
      <c r="V332" s="2315"/>
      <c r="W332" s="2315"/>
      <c r="X332" s="2315"/>
      <c r="Y332" s="2315"/>
      <c r="Z332" s="2315"/>
      <c r="AA332" s="2315"/>
      <c r="AB332" s="2315"/>
      <c r="AC332" s="2315"/>
      <c r="AD332" s="2315"/>
      <c r="AE332" s="2315"/>
      <c r="AF332" s="2315"/>
      <c r="AG332" s="2315"/>
      <c r="AH332" s="2315"/>
      <c r="AI332" s="2315"/>
      <c r="AJ332" s="2315"/>
      <c r="AK332" s="2315"/>
      <c r="AL332" s="2315"/>
      <c r="AM332" s="2315"/>
      <c r="AN332" s="2315"/>
      <c r="AO332" s="2315"/>
      <c r="AP332" s="2315"/>
      <c r="AQ332" s="2315"/>
    </row>
    <row r="333" spans="1:43">
      <c r="A333" s="2315"/>
      <c r="B333" s="2315"/>
      <c r="C333" s="2315"/>
      <c r="D333" s="2315"/>
      <c r="E333" s="2315"/>
      <c r="F333" s="2315"/>
      <c r="G333" s="2315"/>
      <c r="H333" s="2315"/>
      <c r="I333" s="2315"/>
      <c r="J333" s="2315"/>
      <c r="K333" s="2315"/>
      <c r="L333" s="2315"/>
      <c r="M333" s="2315"/>
      <c r="N333" s="2315"/>
      <c r="O333" s="2315"/>
      <c r="P333" s="2315"/>
      <c r="Q333" s="2315"/>
      <c r="R333" s="2315"/>
      <c r="S333" s="2315"/>
      <c r="T333" s="2315"/>
      <c r="U333" s="2315"/>
      <c r="V333" s="2315"/>
      <c r="W333" s="2315"/>
      <c r="X333" s="2315"/>
      <c r="Y333" s="2315"/>
      <c r="Z333" s="2315"/>
      <c r="AA333" s="2315"/>
      <c r="AB333" s="2315"/>
      <c r="AC333" s="2315"/>
      <c r="AD333" s="2315"/>
      <c r="AE333" s="2315"/>
      <c r="AF333" s="2315"/>
      <c r="AG333" s="2315"/>
      <c r="AH333" s="2315"/>
      <c r="AI333" s="2315"/>
      <c r="AJ333" s="2315"/>
      <c r="AK333" s="2315"/>
      <c r="AL333" s="2315"/>
      <c r="AM333" s="2315"/>
      <c r="AN333" s="2315"/>
      <c r="AO333" s="2315"/>
      <c r="AP333" s="2315"/>
      <c r="AQ333" s="2315"/>
    </row>
    <row r="334" spans="1:43">
      <c r="A334" s="2315"/>
      <c r="B334" s="2315"/>
      <c r="C334" s="2315"/>
      <c r="D334" s="2315"/>
      <c r="E334" s="2315"/>
      <c r="F334" s="2315"/>
      <c r="G334" s="2315"/>
      <c r="H334" s="2315"/>
      <c r="I334" s="2315"/>
      <c r="J334" s="2315"/>
      <c r="K334" s="2315"/>
      <c r="L334" s="2315"/>
      <c r="M334" s="2315"/>
      <c r="N334" s="2315"/>
      <c r="O334" s="2315"/>
      <c r="P334" s="2315"/>
      <c r="Q334" s="2315"/>
      <c r="R334" s="2315"/>
      <c r="S334" s="2315"/>
      <c r="T334" s="2315"/>
      <c r="U334" s="2315"/>
      <c r="V334" s="2315"/>
      <c r="W334" s="2315"/>
      <c r="X334" s="2315"/>
      <c r="Y334" s="2315"/>
      <c r="Z334" s="2315"/>
      <c r="AA334" s="2315"/>
      <c r="AB334" s="2315"/>
      <c r="AC334" s="2315"/>
      <c r="AD334" s="2315"/>
      <c r="AE334" s="2315"/>
      <c r="AF334" s="2315"/>
      <c r="AG334" s="2315"/>
      <c r="AH334" s="2315"/>
      <c r="AI334" s="2315"/>
      <c r="AJ334" s="2315"/>
      <c r="AK334" s="2315"/>
      <c r="AL334" s="2315"/>
      <c r="AM334" s="2315"/>
      <c r="AN334" s="2315"/>
      <c r="AO334" s="2315"/>
      <c r="AP334" s="2315"/>
      <c r="AQ334" s="2315"/>
    </row>
    <row r="335" spans="1:43">
      <c r="A335" s="2315"/>
      <c r="B335" s="2315"/>
      <c r="C335" s="2315"/>
      <c r="D335" s="2315"/>
      <c r="E335" s="2315"/>
      <c r="F335" s="2315"/>
      <c r="G335" s="2315"/>
      <c r="H335" s="2315"/>
      <c r="I335" s="2315"/>
      <c r="J335" s="2315"/>
      <c r="K335" s="2315"/>
      <c r="L335" s="2315"/>
      <c r="M335" s="2315"/>
      <c r="N335" s="2315"/>
      <c r="O335" s="2315"/>
      <c r="P335" s="2315"/>
      <c r="Q335" s="2315"/>
      <c r="R335" s="2315"/>
      <c r="S335" s="2315"/>
      <c r="T335" s="2315"/>
      <c r="U335" s="2315"/>
      <c r="V335" s="2315"/>
      <c r="W335" s="2315"/>
      <c r="X335" s="2315"/>
      <c r="Y335" s="2315"/>
      <c r="Z335" s="2315"/>
      <c r="AA335" s="2315"/>
      <c r="AB335" s="2315"/>
      <c r="AC335" s="2315"/>
      <c r="AD335" s="2315"/>
      <c r="AE335" s="2315"/>
      <c r="AF335" s="2315"/>
      <c r="AG335" s="2315"/>
      <c r="AH335" s="2315"/>
      <c r="AI335" s="2315"/>
      <c r="AJ335" s="2315"/>
      <c r="AK335" s="2315"/>
      <c r="AL335" s="2315"/>
      <c r="AM335" s="2315"/>
      <c r="AN335" s="2315"/>
      <c r="AO335" s="2315"/>
      <c r="AP335" s="2315"/>
      <c r="AQ335" s="2315"/>
    </row>
    <row r="336" spans="1:43">
      <c r="A336" s="2315"/>
      <c r="B336" s="2315"/>
      <c r="C336" s="2315"/>
      <c r="D336" s="2315"/>
      <c r="E336" s="2315"/>
      <c r="F336" s="2315"/>
      <c r="G336" s="2315"/>
      <c r="H336" s="2315"/>
      <c r="I336" s="2315"/>
      <c r="J336" s="2315"/>
      <c r="K336" s="2315"/>
      <c r="L336" s="2315"/>
      <c r="M336" s="2315"/>
      <c r="N336" s="2315"/>
      <c r="O336" s="2315"/>
      <c r="P336" s="2315"/>
      <c r="Q336" s="2315"/>
      <c r="R336" s="2315"/>
      <c r="S336" s="2315"/>
      <c r="T336" s="2315"/>
      <c r="U336" s="2315"/>
      <c r="V336" s="2315"/>
      <c r="W336" s="2315"/>
      <c r="X336" s="2315"/>
      <c r="Y336" s="2315"/>
      <c r="Z336" s="2315"/>
      <c r="AA336" s="2315"/>
      <c r="AB336" s="2315"/>
      <c r="AC336" s="2315"/>
      <c r="AD336" s="2315"/>
      <c r="AE336" s="2315"/>
      <c r="AF336" s="2315"/>
      <c r="AG336" s="2315"/>
      <c r="AH336" s="2315"/>
      <c r="AI336" s="2315"/>
      <c r="AJ336" s="2315"/>
      <c r="AK336" s="2315"/>
      <c r="AL336" s="2315"/>
      <c r="AM336" s="2315"/>
      <c r="AN336" s="2315"/>
      <c r="AO336" s="2315"/>
      <c r="AP336" s="2315"/>
      <c r="AQ336" s="2315"/>
    </row>
    <row r="337" spans="1:43">
      <c r="A337" s="2315"/>
      <c r="B337" s="2315"/>
      <c r="C337" s="2315"/>
      <c r="D337" s="2315"/>
      <c r="E337" s="2315"/>
      <c r="F337" s="2315"/>
      <c r="G337" s="2315"/>
      <c r="H337" s="2315"/>
      <c r="I337" s="2315"/>
      <c r="J337" s="2315"/>
      <c r="K337" s="2315"/>
      <c r="L337" s="2315"/>
      <c r="M337" s="2315"/>
      <c r="N337" s="2315"/>
      <c r="O337" s="2315"/>
      <c r="P337" s="2315"/>
      <c r="Q337" s="2315"/>
      <c r="R337" s="2315"/>
      <c r="S337" s="2315"/>
      <c r="T337" s="2315"/>
      <c r="U337" s="2315"/>
      <c r="V337" s="2315"/>
      <c r="W337" s="2315"/>
      <c r="X337" s="2315"/>
      <c r="Y337" s="2315"/>
      <c r="Z337" s="2315"/>
      <c r="AA337" s="2315"/>
      <c r="AB337" s="2315"/>
      <c r="AC337" s="2315"/>
      <c r="AD337" s="2315"/>
      <c r="AE337" s="2315"/>
      <c r="AF337" s="2315"/>
      <c r="AG337" s="2315"/>
      <c r="AH337" s="2315"/>
      <c r="AI337" s="2315"/>
      <c r="AJ337" s="2315"/>
      <c r="AK337" s="2315"/>
      <c r="AL337" s="2315"/>
      <c r="AM337" s="2315"/>
      <c r="AN337" s="2315"/>
      <c r="AO337" s="2315"/>
      <c r="AP337" s="2315"/>
      <c r="AQ337" s="2315"/>
    </row>
    <row r="338" spans="1:43">
      <c r="A338" s="2315"/>
      <c r="B338" s="2315"/>
      <c r="C338" s="2315"/>
      <c r="D338" s="2315"/>
      <c r="E338" s="2315"/>
      <c r="F338" s="2315"/>
      <c r="G338" s="2315"/>
      <c r="H338" s="2315"/>
      <c r="I338" s="2315"/>
      <c r="J338" s="2315"/>
      <c r="K338" s="2315"/>
      <c r="L338" s="2315"/>
      <c r="M338" s="2315"/>
      <c r="N338" s="2315"/>
      <c r="O338" s="2315"/>
      <c r="P338" s="2315"/>
      <c r="Q338" s="2315"/>
      <c r="R338" s="2315"/>
      <c r="S338" s="2315"/>
      <c r="T338" s="2315"/>
      <c r="U338" s="2315"/>
      <c r="V338" s="2315"/>
      <c r="W338" s="2315"/>
      <c r="X338" s="2315"/>
      <c r="Y338" s="2315"/>
      <c r="Z338" s="2315"/>
      <c r="AA338" s="2315"/>
      <c r="AB338" s="2315"/>
      <c r="AC338" s="2315"/>
      <c r="AD338" s="2315"/>
      <c r="AE338" s="2315"/>
      <c r="AF338" s="2315"/>
      <c r="AG338" s="2315"/>
      <c r="AH338" s="2315"/>
      <c r="AI338" s="2315"/>
      <c r="AJ338" s="2315"/>
      <c r="AK338" s="2315"/>
      <c r="AL338" s="2315"/>
      <c r="AM338" s="2315"/>
      <c r="AN338" s="2315"/>
      <c r="AO338" s="2315"/>
      <c r="AP338" s="2315"/>
      <c r="AQ338" s="2315"/>
    </row>
    <row r="339" spans="1:43">
      <c r="A339" s="2315"/>
      <c r="B339" s="2315"/>
      <c r="C339" s="2315"/>
      <c r="D339" s="2315"/>
      <c r="E339" s="2315"/>
      <c r="F339" s="2315"/>
      <c r="G339" s="2315"/>
      <c r="H339" s="2315"/>
      <c r="I339" s="2315"/>
      <c r="J339" s="2315"/>
      <c r="K339" s="2315"/>
      <c r="L339" s="2315"/>
      <c r="M339" s="2315"/>
      <c r="N339" s="2315"/>
      <c r="O339" s="2315"/>
      <c r="P339" s="2315"/>
      <c r="Q339" s="2315"/>
      <c r="R339" s="2315"/>
      <c r="S339" s="2315"/>
      <c r="T339" s="2315"/>
      <c r="U339" s="2315"/>
      <c r="V339" s="2315"/>
      <c r="W339" s="2315"/>
      <c r="X339" s="2315"/>
      <c r="Y339" s="2315"/>
      <c r="Z339" s="2315"/>
      <c r="AA339" s="2315"/>
      <c r="AB339" s="2315"/>
      <c r="AC339" s="2315"/>
      <c r="AD339" s="2315"/>
      <c r="AE339" s="2315"/>
      <c r="AF339" s="2315"/>
      <c r="AG339" s="2315"/>
      <c r="AH339" s="2315"/>
      <c r="AI339" s="2315"/>
      <c r="AJ339" s="2315"/>
      <c r="AK339" s="2315"/>
      <c r="AL339" s="2315"/>
      <c r="AM339" s="2315"/>
      <c r="AN339" s="2315"/>
      <c r="AO339" s="2315"/>
      <c r="AP339" s="2315"/>
      <c r="AQ339" s="2315"/>
    </row>
    <row r="340" spans="1:43">
      <c r="A340" s="2315"/>
      <c r="B340" s="2315"/>
      <c r="C340" s="2315"/>
      <c r="D340" s="2315"/>
      <c r="E340" s="2315"/>
      <c r="F340" s="2315"/>
      <c r="G340" s="2315"/>
      <c r="H340" s="2315"/>
      <c r="I340" s="2315"/>
      <c r="J340" s="2315"/>
      <c r="K340" s="2315"/>
      <c r="L340" s="2315"/>
      <c r="M340" s="2315"/>
      <c r="N340" s="2315"/>
      <c r="O340" s="2315"/>
      <c r="P340" s="2315"/>
      <c r="Q340" s="2315"/>
      <c r="R340" s="2315"/>
      <c r="S340" s="2315"/>
      <c r="T340" s="2315"/>
      <c r="U340" s="2315"/>
      <c r="V340" s="2315"/>
      <c r="W340" s="2315"/>
      <c r="X340" s="2315"/>
      <c r="Y340" s="2315"/>
      <c r="Z340" s="2315"/>
      <c r="AA340" s="2315"/>
      <c r="AB340" s="2315"/>
      <c r="AC340" s="2315"/>
      <c r="AD340" s="2315"/>
      <c r="AE340" s="2315"/>
      <c r="AF340" s="2315"/>
      <c r="AG340" s="2315"/>
      <c r="AH340" s="2315"/>
      <c r="AI340" s="2315"/>
      <c r="AJ340" s="2315"/>
      <c r="AK340" s="2315"/>
      <c r="AL340" s="2315"/>
      <c r="AM340" s="2315"/>
      <c r="AN340" s="2315"/>
      <c r="AO340" s="2315"/>
      <c r="AP340" s="2315"/>
      <c r="AQ340" s="2315"/>
    </row>
    <row r="341" spans="1:43">
      <c r="A341" s="2315"/>
      <c r="B341" s="2315"/>
      <c r="C341" s="2315"/>
      <c r="D341" s="2315"/>
      <c r="E341" s="2315"/>
      <c r="F341" s="2315"/>
      <c r="G341" s="2315"/>
      <c r="H341" s="2315"/>
      <c r="I341" s="2315"/>
      <c r="J341" s="2315"/>
      <c r="K341" s="2315"/>
      <c r="L341" s="2315"/>
      <c r="M341" s="2315"/>
      <c r="N341" s="2315"/>
      <c r="O341" s="2315"/>
      <c r="P341" s="2315"/>
      <c r="Q341" s="2315"/>
      <c r="R341" s="2315"/>
      <c r="S341" s="2315"/>
      <c r="T341" s="2315"/>
      <c r="U341" s="2315"/>
      <c r="V341" s="2315"/>
      <c r="W341" s="2315"/>
      <c r="X341" s="2315"/>
      <c r="Y341" s="2315"/>
      <c r="Z341" s="2315"/>
      <c r="AA341" s="2315"/>
      <c r="AB341" s="2315"/>
      <c r="AC341" s="2315"/>
      <c r="AD341" s="2315"/>
      <c r="AE341" s="2315"/>
      <c r="AF341" s="2315"/>
      <c r="AG341" s="2315"/>
      <c r="AH341" s="2315"/>
      <c r="AI341" s="2315"/>
      <c r="AJ341" s="2315"/>
      <c r="AK341" s="2315"/>
      <c r="AL341" s="2315"/>
      <c r="AM341" s="2315"/>
      <c r="AN341" s="2315"/>
      <c r="AO341" s="2315"/>
      <c r="AP341" s="2315"/>
      <c r="AQ341" s="2315"/>
    </row>
    <row r="342" spans="1:43">
      <c r="A342" s="2315"/>
      <c r="B342" s="2315"/>
      <c r="C342" s="2315"/>
      <c r="D342" s="2315"/>
      <c r="E342" s="2315"/>
      <c r="F342" s="2315"/>
      <c r="G342" s="2315"/>
      <c r="H342" s="2315"/>
      <c r="I342" s="2315"/>
      <c r="J342" s="2315"/>
      <c r="K342" s="2315"/>
      <c r="L342" s="2315"/>
      <c r="M342" s="2315"/>
      <c r="N342" s="2315"/>
      <c r="O342" s="2315"/>
      <c r="P342" s="2315"/>
      <c r="Q342" s="2315"/>
      <c r="R342" s="2315"/>
      <c r="S342" s="2315"/>
      <c r="T342" s="2315"/>
      <c r="U342" s="2315"/>
      <c r="V342" s="2315"/>
      <c r="W342" s="2315"/>
      <c r="X342" s="2315"/>
      <c r="Y342" s="2315"/>
      <c r="Z342" s="2315"/>
      <c r="AA342" s="2315"/>
      <c r="AB342" s="2315"/>
      <c r="AC342" s="2315"/>
      <c r="AD342" s="2315"/>
      <c r="AE342" s="2315"/>
      <c r="AF342" s="2315"/>
      <c r="AG342" s="2315"/>
      <c r="AH342" s="2315"/>
      <c r="AI342" s="2315"/>
      <c r="AJ342" s="2315"/>
      <c r="AK342" s="2315"/>
      <c r="AL342" s="2315"/>
      <c r="AM342" s="2315"/>
      <c r="AN342" s="2315"/>
      <c r="AO342" s="2315"/>
      <c r="AP342" s="2315"/>
      <c r="AQ342" s="2315"/>
    </row>
    <row r="343" spans="1:43">
      <c r="A343" s="2315"/>
      <c r="B343" s="2315"/>
      <c r="C343" s="2315"/>
      <c r="D343" s="2315"/>
      <c r="E343" s="2315"/>
      <c r="F343" s="2315"/>
      <c r="G343" s="2315"/>
      <c r="H343" s="2315"/>
      <c r="I343" s="2315"/>
      <c r="J343" s="2315"/>
      <c r="K343" s="2315"/>
      <c r="L343" s="2315"/>
      <c r="M343" s="2315"/>
      <c r="N343" s="2315"/>
      <c r="O343" s="2315"/>
      <c r="P343" s="2315"/>
      <c r="Q343" s="2315"/>
      <c r="R343" s="2315"/>
      <c r="S343" s="2315"/>
      <c r="T343" s="2315"/>
      <c r="U343" s="2315"/>
      <c r="V343" s="2315"/>
      <c r="W343" s="2315"/>
      <c r="X343" s="2315"/>
      <c r="Y343" s="2315"/>
      <c r="Z343" s="2315"/>
      <c r="AA343" s="2315"/>
      <c r="AB343" s="2315"/>
      <c r="AC343" s="2315"/>
      <c r="AD343" s="2315"/>
      <c r="AE343" s="2315"/>
      <c r="AF343" s="2315"/>
      <c r="AG343" s="2315"/>
      <c r="AH343" s="2315"/>
      <c r="AI343" s="2315"/>
      <c r="AJ343" s="2315"/>
      <c r="AK343" s="2315"/>
      <c r="AL343" s="2315"/>
      <c r="AM343" s="2315"/>
      <c r="AN343" s="2315"/>
      <c r="AO343" s="2315"/>
      <c r="AP343" s="2315"/>
      <c r="AQ343" s="2315"/>
    </row>
    <row r="344" spans="1:43">
      <c r="A344" s="2315"/>
      <c r="B344" s="2315"/>
      <c r="C344" s="2315"/>
      <c r="D344" s="2315"/>
      <c r="E344" s="2315"/>
      <c r="F344" s="2315"/>
      <c r="G344" s="2315"/>
      <c r="H344" s="2315"/>
      <c r="I344" s="2315"/>
      <c r="J344" s="2315"/>
      <c r="K344" s="2315"/>
      <c r="L344" s="2315"/>
      <c r="M344" s="2315"/>
      <c r="N344" s="2315"/>
      <c r="O344" s="2315"/>
      <c r="P344" s="2315"/>
      <c r="Q344" s="2315"/>
      <c r="R344" s="2315"/>
      <c r="S344" s="2315"/>
      <c r="T344" s="2315"/>
      <c r="U344" s="2315"/>
      <c r="V344" s="2315"/>
      <c r="W344" s="2315"/>
      <c r="X344" s="2315"/>
      <c r="Y344" s="2315"/>
      <c r="Z344" s="2315"/>
      <c r="AA344" s="2315"/>
      <c r="AB344" s="2315"/>
      <c r="AC344" s="2315"/>
      <c r="AD344" s="2315"/>
      <c r="AE344" s="2315"/>
      <c r="AF344" s="2315"/>
      <c r="AG344" s="2315"/>
      <c r="AH344" s="2315"/>
      <c r="AI344" s="2315"/>
      <c r="AJ344" s="2315"/>
      <c r="AK344" s="2315"/>
      <c r="AL344" s="2315"/>
      <c r="AM344" s="2315"/>
      <c r="AN344" s="2315"/>
      <c r="AO344" s="2315"/>
      <c r="AP344" s="2315"/>
      <c r="AQ344" s="2315"/>
    </row>
    <row r="345" spans="1:43">
      <c r="A345" s="2315"/>
      <c r="B345" s="2315"/>
      <c r="C345" s="2315"/>
      <c r="D345" s="2315"/>
      <c r="E345" s="2315"/>
      <c r="F345" s="2315"/>
      <c r="G345" s="2315"/>
      <c r="H345" s="2315"/>
      <c r="I345" s="2315"/>
      <c r="J345" s="2315"/>
      <c r="K345" s="2315"/>
      <c r="L345" s="2315"/>
      <c r="M345" s="2315"/>
      <c r="N345" s="2315"/>
      <c r="O345" s="2315"/>
      <c r="P345" s="2315"/>
      <c r="Q345" s="2315"/>
      <c r="R345" s="2315"/>
      <c r="S345" s="2315"/>
      <c r="T345" s="2315"/>
      <c r="U345" s="2315"/>
      <c r="V345" s="2315"/>
      <c r="W345" s="2315"/>
      <c r="X345" s="2315"/>
      <c r="Y345" s="2315"/>
      <c r="Z345" s="2315"/>
      <c r="AA345" s="2315"/>
      <c r="AB345" s="2315"/>
      <c r="AC345" s="2315"/>
      <c r="AD345" s="2315"/>
      <c r="AE345" s="2315"/>
      <c r="AF345" s="2315"/>
      <c r="AG345" s="2315"/>
      <c r="AH345" s="2315"/>
      <c r="AI345" s="2315"/>
      <c r="AJ345" s="2315"/>
      <c r="AK345" s="2315"/>
      <c r="AL345" s="2315"/>
      <c r="AM345" s="2315"/>
      <c r="AN345" s="2315"/>
      <c r="AO345" s="2315"/>
      <c r="AP345" s="2315"/>
      <c r="AQ345" s="2315"/>
    </row>
    <row r="346" spans="1:43">
      <c r="A346" s="2315"/>
      <c r="B346" s="2315"/>
      <c r="C346" s="2315"/>
      <c r="D346" s="2315"/>
      <c r="E346" s="2315"/>
      <c r="F346" s="2315"/>
      <c r="G346" s="2315"/>
      <c r="H346" s="2315"/>
      <c r="I346" s="2315"/>
      <c r="J346" s="2315"/>
      <c r="K346" s="2315"/>
      <c r="L346" s="2315"/>
      <c r="M346" s="2315"/>
      <c r="N346" s="2315"/>
      <c r="O346" s="2315"/>
      <c r="P346" s="2315"/>
      <c r="Q346" s="2315"/>
      <c r="R346" s="2315"/>
      <c r="S346" s="2315"/>
      <c r="T346" s="2315"/>
      <c r="U346" s="2315"/>
      <c r="V346" s="2315"/>
      <c r="W346" s="2315"/>
      <c r="X346" s="2315"/>
      <c r="Y346" s="2315"/>
      <c r="Z346" s="2315"/>
      <c r="AA346" s="2315"/>
      <c r="AB346" s="2315"/>
      <c r="AC346" s="2315"/>
      <c r="AD346" s="2315"/>
      <c r="AE346" s="2315"/>
      <c r="AF346" s="2315"/>
      <c r="AG346" s="2315"/>
      <c r="AH346" s="2315"/>
      <c r="AI346" s="2315"/>
      <c r="AJ346" s="2315"/>
      <c r="AK346" s="2315"/>
      <c r="AL346" s="2315"/>
      <c r="AM346" s="2315"/>
      <c r="AN346" s="2315"/>
      <c r="AO346" s="2315"/>
      <c r="AP346" s="2315"/>
      <c r="AQ346" s="2315"/>
    </row>
    <row r="347" spans="1:43">
      <c r="A347" s="2315"/>
      <c r="B347" s="2315"/>
      <c r="C347" s="2315"/>
      <c r="D347" s="2315"/>
      <c r="E347" s="2315"/>
      <c r="F347" s="2315"/>
      <c r="G347" s="2315"/>
      <c r="H347" s="2315"/>
      <c r="I347" s="2315"/>
      <c r="J347" s="2315"/>
      <c r="K347" s="2315"/>
      <c r="L347" s="2315"/>
      <c r="M347" s="2315"/>
      <c r="N347" s="2315"/>
      <c r="O347" s="2315"/>
      <c r="P347" s="2315"/>
      <c r="Q347" s="2315"/>
      <c r="R347" s="2315"/>
      <c r="S347" s="2315"/>
      <c r="T347" s="2315"/>
      <c r="U347" s="2315"/>
      <c r="V347" s="2315"/>
      <c r="W347" s="2315"/>
      <c r="X347" s="2315"/>
      <c r="Y347" s="2315"/>
      <c r="Z347" s="2315"/>
      <c r="AA347" s="2315"/>
      <c r="AB347" s="2315"/>
      <c r="AC347" s="2315"/>
      <c r="AD347" s="2315"/>
      <c r="AE347" s="2315"/>
      <c r="AF347" s="2315"/>
      <c r="AG347" s="2315"/>
      <c r="AH347" s="2315"/>
      <c r="AI347" s="2315"/>
      <c r="AJ347" s="2315"/>
      <c r="AK347" s="2315"/>
      <c r="AL347" s="2315"/>
      <c r="AM347" s="2315"/>
      <c r="AN347" s="2315"/>
      <c r="AO347" s="2315"/>
      <c r="AP347" s="2315"/>
      <c r="AQ347" s="2315"/>
    </row>
    <row r="348" spans="1:43">
      <c r="A348" s="2315"/>
      <c r="B348" s="2315"/>
      <c r="C348" s="2315"/>
      <c r="D348" s="2315"/>
      <c r="E348" s="2315"/>
      <c r="F348" s="2315"/>
      <c r="G348" s="2315"/>
      <c r="H348" s="2315"/>
      <c r="I348" s="2315"/>
      <c r="J348" s="2315"/>
      <c r="K348" s="2315"/>
      <c r="L348" s="2315"/>
      <c r="M348" s="2315"/>
      <c r="N348" s="2315"/>
      <c r="O348" s="2315"/>
      <c r="P348" s="2315"/>
      <c r="Q348" s="2315"/>
      <c r="R348" s="2315"/>
      <c r="S348" s="2315"/>
      <c r="T348" s="2315"/>
      <c r="U348" s="2315"/>
      <c r="V348" s="2315"/>
      <c r="W348" s="2315"/>
      <c r="X348" s="2315"/>
      <c r="Y348" s="2315"/>
      <c r="Z348" s="2315"/>
      <c r="AA348" s="2315"/>
      <c r="AB348" s="2315"/>
      <c r="AC348" s="2315"/>
      <c r="AD348" s="2315"/>
      <c r="AE348" s="2315"/>
      <c r="AF348" s="2315"/>
      <c r="AG348" s="2315"/>
      <c r="AH348" s="2315"/>
      <c r="AI348" s="2315"/>
      <c r="AJ348" s="2315"/>
      <c r="AK348" s="2315"/>
      <c r="AL348" s="2315"/>
      <c r="AM348" s="2315"/>
      <c r="AN348" s="2315"/>
      <c r="AO348" s="2315"/>
      <c r="AP348" s="2315"/>
      <c r="AQ348" s="2315"/>
    </row>
    <row r="349" spans="1:43">
      <c r="A349" s="2315"/>
      <c r="B349" s="2315"/>
      <c r="C349" s="2315"/>
      <c r="D349" s="2315"/>
      <c r="E349" s="2315"/>
      <c r="F349" s="2315"/>
      <c r="G349" s="2315"/>
      <c r="H349" s="2315"/>
      <c r="I349" s="2315"/>
      <c r="J349" s="2315"/>
      <c r="K349" s="2315"/>
      <c r="L349" s="2315"/>
      <c r="M349" s="2315"/>
      <c r="N349" s="2315"/>
      <c r="O349" s="2315"/>
      <c r="P349" s="2315"/>
      <c r="Q349" s="2315"/>
      <c r="R349" s="2315"/>
      <c r="S349" s="2315"/>
      <c r="T349" s="2315"/>
      <c r="U349" s="2315"/>
      <c r="V349" s="2315"/>
      <c r="W349" s="2315"/>
      <c r="X349" s="2315"/>
      <c r="Y349" s="2315"/>
      <c r="Z349" s="2315"/>
      <c r="AA349" s="2315"/>
      <c r="AB349" s="2315"/>
      <c r="AC349" s="2315"/>
      <c r="AD349" s="2315"/>
      <c r="AE349" s="2315"/>
      <c r="AF349" s="2315"/>
      <c r="AG349" s="2315"/>
      <c r="AH349" s="2315"/>
      <c r="AI349" s="2315"/>
      <c r="AJ349" s="2315"/>
      <c r="AK349" s="2315"/>
      <c r="AL349" s="2315"/>
      <c r="AM349" s="2315"/>
      <c r="AN349" s="2315"/>
      <c r="AO349" s="2315"/>
      <c r="AP349" s="2315"/>
      <c r="AQ349" s="2315"/>
    </row>
    <row r="350" spans="1:43">
      <c r="A350" s="2315"/>
      <c r="B350" s="2315"/>
      <c r="C350" s="2315"/>
      <c r="D350" s="2315"/>
      <c r="E350" s="2315"/>
      <c r="F350" s="2315"/>
      <c r="G350" s="2315"/>
      <c r="H350" s="2315"/>
      <c r="I350" s="2315"/>
      <c r="J350" s="2315"/>
      <c r="K350" s="2315"/>
      <c r="L350" s="2315"/>
      <c r="M350" s="2315"/>
      <c r="N350" s="2315"/>
      <c r="O350" s="2315"/>
      <c r="P350" s="2315"/>
      <c r="Q350" s="2315"/>
      <c r="R350" s="2315"/>
      <c r="S350" s="2315"/>
      <c r="T350" s="2315"/>
      <c r="U350" s="2315"/>
      <c r="V350" s="2315"/>
      <c r="W350" s="2315"/>
      <c r="X350" s="2315"/>
      <c r="Y350" s="2315"/>
      <c r="Z350" s="2315"/>
      <c r="AA350" s="2315"/>
      <c r="AB350" s="2315"/>
      <c r="AC350" s="2315"/>
      <c r="AD350" s="2315"/>
      <c r="AE350" s="2315"/>
      <c r="AF350" s="2315"/>
      <c r="AG350" s="2315"/>
      <c r="AH350" s="2315"/>
      <c r="AI350" s="2315"/>
      <c r="AJ350" s="2315"/>
      <c r="AK350" s="2315"/>
      <c r="AL350" s="2315"/>
      <c r="AM350" s="2315"/>
      <c r="AN350" s="2315"/>
      <c r="AO350" s="2315"/>
      <c r="AP350" s="2315"/>
      <c r="AQ350" s="2315"/>
    </row>
    <row r="351" spans="1:43">
      <c r="A351" s="2315"/>
      <c r="B351" s="2315"/>
      <c r="C351" s="2315"/>
      <c r="D351" s="2315"/>
      <c r="E351" s="2315"/>
      <c r="F351" s="2315"/>
      <c r="G351" s="2315"/>
      <c r="H351" s="2315"/>
      <c r="I351" s="2315"/>
      <c r="J351" s="2315"/>
      <c r="K351" s="2315"/>
      <c r="L351" s="2315"/>
      <c r="M351" s="2315"/>
      <c r="N351" s="2315"/>
      <c r="O351" s="2315"/>
      <c r="P351" s="2315"/>
      <c r="Q351" s="2315"/>
      <c r="R351" s="2315"/>
      <c r="S351" s="2315"/>
      <c r="T351" s="2315"/>
      <c r="U351" s="2315"/>
      <c r="V351" s="2315"/>
      <c r="W351" s="2315"/>
      <c r="X351" s="2315"/>
      <c r="Y351" s="2315"/>
      <c r="Z351" s="2315"/>
      <c r="AA351" s="2315"/>
      <c r="AB351" s="2315"/>
      <c r="AC351" s="2315"/>
      <c r="AD351" s="2315"/>
      <c r="AE351" s="2315"/>
      <c r="AF351" s="2315"/>
      <c r="AG351" s="2315"/>
      <c r="AH351" s="2315"/>
      <c r="AI351" s="2315"/>
      <c r="AJ351" s="2315"/>
      <c r="AK351" s="2315"/>
      <c r="AL351" s="2315"/>
      <c r="AM351" s="2315"/>
      <c r="AN351" s="2315"/>
      <c r="AO351" s="2315"/>
      <c r="AP351" s="2315"/>
      <c r="AQ351" s="2315"/>
    </row>
    <row r="352" spans="1:43">
      <c r="A352" s="2315"/>
      <c r="B352" s="2315"/>
      <c r="C352" s="2315"/>
      <c r="D352" s="2315"/>
      <c r="E352" s="2315"/>
      <c r="F352" s="2315"/>
      <c r="G352" s="2315"/>
      <c r="H352" s="2315"/>
      <c r="I352" s="2315"/>
      <c r="J352" s="2315"/>
      <c r="K352" s="2315"/>
      <c r="L352" s="2315"/>
      <c r="M352" s="2315"/>
      <c r="N352" s="2315"/>
      <c r="O352" s="2315"/>
      <c r="P352" s="2315"/>
      <c r="Q352" s="2315"/>
      <c r="R352" s="2315"/>
      <c r="S352" s="2315"/>
      <c r="T352" s="2315"/>
      <c r="U352" s="2315"/>
      <c r="V352" s="2315"/>
      <c r="W352" s="2315"/>
      <c r="X352" s="2315"/>
      <c r="Y352" s="2315"/>
      <c r="Z352" s="2315"/>
      <c r="AA352" s="2315"/>
      <c r="AB352" s="2315"/>
      <c r="AC352" s="2315"/>
      <c r="AD352" s="2315"/>
      <c r="AE352" s="2315"/>
      <c r="AF352" s="2315"/>
      <c r="AG352" s="2315"/>
      <c r="AH352" s="2315"/>
      <c r="AI352" s="2315"/>
      <c r="AJ352" s="2315"/>
      <c r="AK352" s="2315"/>
      <c r="AL352" s="2315"/>
      <c r="AM352" s="2315"/>
      <c r="AN352" s="2315"/>
      <c r="AO352" s="2315"/>
      <c r="AP352" s="2315"/>
      <c r="AQ352" s="2315"/>
    </row>
    <row r="353" spans="1:43">
      <c r="A353" s="2315"/>
      <c r="B353" s="2315"/>
      <c r="C353" s="2315"/>
      <c r="D353" s="2315"/>
      <c r="E353" s="2315"/>
      <c r="F353" s="2315"/>
      <c r="G353" s="2315"/>
      <c r="H353" s="2315"/>
      <c r="I353" s="2315"/>
      <c r="J353" s="2315"/>
      <c r="K353" s="2315"/>
      <c r="L353" s="2315"/>
      <c r="M353" s="2315"/>
      <c r="N353" s="2315"/>
      <c r="O353" s="2315"/>
      <c r="P353" s="2315"/>
      <c r="Q353" s="2315"/>
      <c r="R353" s="2315"/>
      <c r="S353" s="2315"/>
      <c r="T353" s="2315"/>
      <c r="U353" s="2315"/>
      <c r="V353" s="2315"/>
      <c r="W353" s="2315"/>
      <c r="X353" s="2315"/>
      <c r="Y353" s="2315"/>
      <c r="Z353" s="2315"/>
      <c r="AA353" s="2315"/>
      <c r="AB353" s="2315"/>
      <c r="AC353" s="2315"/>
      <c r="AD353" s="2315"/>
      <c r="AE353" s="2315"/>
      <c r="AF353" s="2315"/>
      <c r="AG353" s="2315"/>
      <c r="AH353" s="2315"/>
      <c r="AI353" s="2315"/>
      <c r="AJ353" s="2315"/>
      <c r="AK353" s="2315"/>
      <c r="AL353" s="2315"/>
      <c r="AM353" s="2315"/>
      <c r="AN353" s="2315"/>
      <c r="AO353" s="2315"/>
      <c r="AP353" s="2315"/>
      <c r="AQ353" s="2315"/>
    </row>
    <row r="354" spans="1:43">
      <c r="A354" s="2315"/>
      <c r="B354" s="2315"/>
      <c r="C354" s="2315"/>
      <c r="D354" s="2315"/>
      <c r="E354" s="2315"/>
      <c r="F354" s="2315"/>
      <c r="G354" s="2315"/>
      <c r="H354" s="2315"/>
      <c r="I354" s="2315"/>
      <c r="J354" s="2315"/>
      <c r="K354" s="2315"/>
      <c r="L354" s="2315"/>
      <c r="M354" s="2315"/>
      <c r="N354" s="2315"/>
      <c r="O354" s="2315"/>
      <c r="P354" s="2315"/>
      <c r="Q354" s="2315"/>
      <c r="R354" s="2315"/>
      <c r="S354" s="2315"/>
      <c r="T354" s="2315"/>
      <c r="U354" s="2315"/>
      <c r="V354" s="2315"/>
      <c r="W354" s="2315"/>
      <c r="X354" s="2315"/>
      <c r="Y354" s="2315"/>
      <c r="Z354" s="2315"/>
      <c r="AA354" s="2315"/>
      <c r="AB354" s="2315"/>
      <c r="AC354" s="2315"/>
      <c r="AD354" s="2315"/>
      <c r="AE354" s="2315"/>
      <c r="AF354" s="2315"/>
      <c r="AG354" s="2315"/>
      <c r="AH354" s="2315"/>
      <c r="AI354" s="2315"/>
      <c r="AJ354" s="2315"/>
      <c r="AK354" s="2315"/>
      <c r="AL354" s="2315"/>
      <c r="AM354" s="2315"/>
      <c r="AN354" s="2315"/>
      <c r="AO354" s="2315"/>
      <c r="AP354" s="2315"/>
      <c r="AQ354" s="2315"/>
    </row>
    <row r="355" spans="1:43">
      <c r="A355" s="2315"/>
      <c r="B355" s="2315"/>
      <c r="C355" s="2315"/>
      <c r="D355" s="2315"/>
      <c r="E355" s="2315"/>
      <c r="F355" s="2315"/>
      <c r="G355" s="2315"/>
      <c r="H355" s="2315"/>
      <c r="I355" s="2315"/>
      <c r="J355" s="2315"/>
      <c r="K355" s="2315"/>
      <c r="L355" s="2315"/>
      <c r="M355" s="2315"/>
      <c r="N355" s="2315"/>
      <c r="O355" s="2315"/>
      <c r="P355" s="2315"/>
      <c r="Q355" s="2315"/>
      <c r="R355" s="2315"/>
      <c r="S355" s="2315"/>
      <c r="T355" s="2315"/>
      <c r="U355" s="2315"/>
      <c r="V355" s="2315"/>
      <c r="W355" s="2315"/>
      <c r="X355" s="2315"/>
      <c r="Y355" s="2315"/>
      <c r="Z355" s="2315"/>
      <c r="AA355" s="2315"/>
      <c r="AB355" s="2315"/>
      <c r="AC355" s="2315"/>
      <c r="AD355" s="2315"/>
      <c r="AE355" s="2315"/>
      <c r="AF355" s="2315"/>
      <c r="AG355" s="2315"/>
      <c r="AH355" s="2315"/>
      <c r="AI355" s="2315"/>
      <c r="AJ355" s="2315"/>
      <c r="AK355" s="2315"/>
      <c r="AL355" s="2315"/>
      <c r="AM355" s="2315"/>
      <c r="AN355" s="2315"/>
      <c r="AO355" s="2315"/>
      <c r="AP355" s="2315"/>
      <c r="AQ355" s="2315"/>
    </row>
    <row r="356" spans="1:43">
      <c r="A356" s="2315"/>
      <c r="B356" s="2315"/>
      <c r="C356" s="2315"/>
      <c r="D356" s="2315"/>
      <c r="E356" s="2315"/>
      <c r="F356" s="2315"/>
      <c r="G356" s="2315"/>
      <c r="H356" s="2315"/>
      <c r="I356" s="2315"/>
      <c r="J356" s="2315"/>
      <c r="K356" s="2315"/>
      <c r="L356" s="2315"/>
      <c r="M356" s="2315"/>
      <c r="N356" s="2315"/>
      <c r="O356" s="2315"/>
      <c r="P356" s="2315"/>
      <c r="Q356" s="2315"/>
      <c r="R356" s="2315"/>
      <c r="S356" s="2315"/>
      <c r="T356" s="2315"/>
      <c r="U356" s="2315"/>
      <c r="V356" s="2315"/>
      <c r="W356" s="2315"/>
      <c r="X356" s="2315"/>
      <c r="Y356" s="2315"/>
      <c r="Z356" s="2315"/>
      <c r="AA356" s="2315"/>
      <c r="AB356" s="2315"/>
      <c r="AC356" s="2315"/>
      <c r="AD356" s="2315"/>
      <c r="AE356" s="2315"/>
      <c r="AF356" s="2315"/>
      <c r="AG356" s="2315"/>
      <c r="AH356" s="2315"/>
      <c r="AI356" s="2315"/>
      <c r="AJ356" s="2315"/>
      <c r="AK356" s="2315"/>
      <c r="AL356" s="2315"/>
      <c r="AM356" s="2315"/>
      <c r="AN356" s="2315"/>
      <c r="AO356" s="2315"/>
      <c r="AP356" s="2315"/>
      <c r="AQ356" s="2315"/>
    </row>
    <row r="357" spans="1:43">
      <c r="A357" s="2315"/>
      <c r="B357" s="2315"/>
      <c r="C357" s="2315"/>
      <c r="D357" s="2315"/>
      <c r="E357" s="2315"/>
      <c r="F357" s="2315"/>
      <c r="G357" s="2315"/>
      <c r="H357" s="2315"/>
      <c r="I357" s="2315"/>
      <c r="J357" s="2315"/>
      <c r="K357" s="2315"/>
      <c r="L357" s="2315"/>
      <c r="M357" s="2315"/>
      <c r="N357" s="2315"/>
      <c r="O357" s="2315"/>
      <c r="P357" s="2315"/>
      <c r="Q357" s="2315"/>
      <c r="R357" s="2315"/>
      <c r="S357" s="2315"/>
      <c r="T357" s="2315"/>
      <c r="U357" s="2315"/>
      <c r="V357" s="2315"/>
      <c r="W357" s="2315"/>
      <c r="X357" s="2315"/>
      <c r="Y357" s="2315"/>
      <c r="Z357" s="2315"/>
      <c r="AA357" s="2315"/>
      <c r="AB357" s="2315"/>
      <c r="AC357" s="2315"/>
      <c r="AD357" s="2315"/>
      <c r="AE357" s="2315"/>
      <c r="AF357" s="2315"/>
      <c r="AG357" s="2315"/>
      <c r="AH357" s="2315"/>
      <c r="AI357" s="2315"/>
      <c r="AJ357" s="2315"/>
      <c r="AK357" s="2315"/>
      <c r="AL357" s="2315"/>
      <c r="AM357" s="2315"/>
      <c r="AN357" s="2315"/>
      <c r="AO357" s="2315"/>
      <c r="AP357" s="2315"/>
      <c r="AQ357" s="2315"/>
    </row>
    <row r="358" spans="1:43">
      <c r="A358" s="2315"/>
      <c r="B358" s="2315"/>
      <c r="C358" s="2315"/>
      <c r="D358" s="2315"/>
      <c r="E358" s="2315"/>
      <c r="F358" s="2315"/>
      <c r="G358" s="2315"/>
      <c r="H358" s="2315"/>
      <c r="I358" s="2315"/>
      <c r="J358" s="2315"/>
      <c r="K358" s="2315"/>
      <c r="L358" s="2315"/>
      <c r="M358" s="2315"/>
      <c r="N358" s="2315"/>
      <c r="O358" s="2315"/>
      <c r="P358" s="2315"/>
      <c r="Q358" s="2315"/>
      <c r="R358" s="2315"/>
      <c r="S358" s="2315"/>
      <c r="T358" s="2315"/>
      <c r="U358" s="2315"/>
      <c r="V358" s="2315"/>
      <c r="W358" s="2315"/>
      <c r="X358" s="2315"/>
      <c r="Y358" s="2315"/>
      <c r="Z358" s="2315"/>
      <c r="AA358" s="2315"/>
      <c r="AB358" s="2315"/>
      <c r="AC358" s="2315"/>
      <c r="AD358" s="2315"/>
      <c r="AE358" s="2315"/>
      <c r="AF358" s="2315"/>
      <c r="AG358" s="2315"/>
      <c r="AH358" s="2315"/>
      <c r="AI358" s="2315"/>
      <c r="AJ358" s="2315"/>
      <c r="AK358" s="2315"/>
      <c r="AL358" s="2315"/>
      <c r="AM358" s="2315"/>
      <c r="AN358" s="2315"/>
      <c r="AO358" s="2315"/>
      <c r="AP358" s="2315"/>
      <c r="AQ358" s="2315"/>
    </row>
    <row r="359" spans="1:43">
      <c r="A359" s="2315"/>
      <c r="B359" s="2315"/>
      <c r="C359" s="2315"/>
      <c r="D359" s="2315"/>
      <c r="E359" s="2315"/>
      <c r="F359" s="2315"/>
      <c r="G359" s="2315"/>
      <c r="H359" s="2315"/>
      <c r="I359" s="2315"/>
      <c r="J359" s="2315"/>
      <c r="K359" s="2315"/>
      <c r="L359" s="2315"/>
      <c r="M359" s="2315"/>
      <c r="N359" s="2315"/>
      <c r="O359" s="2315"/>
      <c r="P359" s="2315"/>
      <c r="Q359" s="2315"/>
      <c r="R359" s="2315"/>
      <c r="S359" s="2315"/>
      <c r="T359" s="2315"/>
      <c r="U359" s="2315"/>
      <c r="V359" s="2315"/>
      <c r="W359" s="2315"/>
      <c r="X359" s="2315"/>
      <c r="Y359" s="2315"/>
      <c r="Z359" s="2315"/>
      <c r="AA359" s="2315"/>
      <c r="AB359" s="2315"/>
      <c r="AC359" s="2315"/>
      <c r="AD359" s="2315"/>
      <c r="AE359" s="2315"/>
      <c r="AF359" s="2315"/>
      <c r="AG359" s="2315"/>
      <c r="AH359" s="2315"/>
      <c r="AI359" s="2315"/>
      <c r="AJ359" s="2315"/>
      <c r="AK359" s="2315"/>
      <c r="AL359" s="2315"/>
      <c r="AM359" s="2315"/>
      <c r="AN359" s="2315"/>
      <c r="AO359" s="2315"/>
      <c r="AP359" s="2315"/>
      <c r="AQ359" s="2315"/>
    </row>
    <row r="360" spans="1:43">
      <c r="A360" s="2315"/>
      <c r="B360" s="2315"/>
      <c r="C360" s="2315"/>
      <c r="D360" s="2315"/>
      <c r="E360" s="2315"/>
      <c r="F360" s="2315"/>
      <c r="G360" s="2315"/>
      <c r="H360" s="2315"/>
      <c r="I360" s="2315"/>
      <c r="J360" s="2315"/>
      <c r="K360" s="2315"/>
      <c r="L360" s="2315"/>
      <c r="M360" s="2315"/>
      <c r="N360" s="2315"/>
      <c r="O360" s="2315"/>
      <c r="P360" s="2315"/>
      <c r="Q360" s="2315"/>
      <c r="R360" s="2315"/>
      <c r="S360" s="2315"/>
      <c r="T360" s="2315"/>
      <c r="U360" s="2315"/>
      <c r="V360" s="2315"/>
      <c r="W360" s="2315"/>
      <c r="X360" s="2315"/>
      <c r="Y360" s="2315"/>
      <c r="Z360" s="2315"/>
      <c r="AA360" s="2315"/>
      <c r="AB360" s="2315"/>
      <c r="AC360" s="2315"/>
      <c r="AD360" s="2315"/>
      <c r="AE360" s="2315"/>
      <c r="AF360" s="2315"/>
      <c r="AG360" s="2315"/>
      <c r="AH360" s="2315"/>
      <c r="AI360" s="2315"/>
      <c r="AJ360" s="2315"/>
      <c r="AK360" s="2315"/>
      <c r="AL360" s="2315"/>
      <c r="AM360" s="2315"/>
      <c r="AN360" s="2315"/>
      <c r="AO360" s="2315"/>
      <c r="AP360" s="2315"/>
      <c r="AQ360" s="2315"/>
    </row>
    <row r="361" spans="1:43">
      <c r="A361" s="2315"/>
      <c r="B361" s="2315"/>
      <c r="C361" s="2315"/>
      <c r="D361" s="2315"/>
      <c r="E361" s="2315"/>
      <c r="F361" s="2315"/>
      <c r="G361" s="2315"/>
      <c r="H361" s="2315"/>
      <c r="I361" s="2315"/>
      <c r="J361" s="2315"/>
      <c r="K361" s="2315"/>
      <c r="L361" s="2315"/>
      <c r="M361" s="2315"/>
      <c r="N361" s="2315"/>
      <c r="O361" s="2315"/>
      <c r="P361" s="2315"/>
      <c r="Q361" s="2315"/>
      <c r="R361" s="2315"/>
      <c r="S361" s="2315"/>
      <c r="T361" s="2315"/>
      <c r="U361" s="2315"/>
      <c r="V361" s="2315"/>
      <c r="W361" s="2315"/>
      <c r="X361" s="2315"/>
      <c r="Y361" s="2315"/>
      <c r="Z361" s="2315"/>
      <c r="AA361" s="2315"/>
      <c r="AB361" s="2315"/>
      <c r="AC361" s="2315"/>
      <c r="AD361" s="2315"/>
      <c r="AE361" s="2315"/>
      <c r="AF361" s="2315"/>
      <c r="AG361" s="2315"/>
      <c r="AH361" s="2315"/>
      <c r="AI361" s="2315"/>
      <c r="AJ361" s="2315"/>
      <c r="AK361" s="2315"/>
      <c r="AL361" s="2315"/>
      <c r="AM361" s="2315"/>
      <c r="AN361" s="2315"/>
      <c r="AO361" s="2315"/>
      <c r="AP361" s="2315"/>
      <c r="AQ361" s="2315"/>
    </row>
    <row r="362" spans="1:43">
      <c r="A362" s="2315"/>
      <c r="B362" s="2315"/>
      <c r="C362" s="2315"/>
      <c r="D362" s="2315"/>
      <c r="E362" s="2315"/>
      <c r="F362" s="2315"/>
      <c r="G362" s="2315"/>
      <c r="H362" s="2315"/>
      <c r="I362" s="2315"/>
      <c r="J362" s="2315"/>
      <c r="K362" s="2315"/>
      <c r="L362" s="2315"/>
      <c r="M362" s="2315"/>
      <c r="N362" s="2315"/>
      <c r="O362" s="2315"/>
      <c r="P362" s="2315"/>
      <c r="Q362" s="2315"/>
      <c r="R362" s="2315"/>
      <c r="S362" s="2315"/>
      <c r="T362" s="2315"/>
      <c r="U362" s="2315"/>
      <c r="V362" s="2315"/>
      <c r="W362" s="2315"/>
      <c r="X362" s="2315"/>
      <c r="Y362" s="2315"/>
      <c r="Z362" s="2315"/>
      <c r="AA362" s="2315"/>
      <c r="AB362" s="2315"/>
      <c r="AC362" s="2315"/>
      <c r="AD362" s="2315"/>
      <c r="AE362" s="2315"/>
      <c r="AF362" s="2315"/>
      <c r="AG362" s="2315"/>
      <c r="AH362" s="2315"/>
      <c r="AI362" s="2315"/>
      <c r="AJ362" s="2315"/>
      <c r="AK362" s="2315"/>
      <c r="AL362" s="2315"/>
      <c r="AM362" s="2315"/>
      <c r="AN362" s="2315"/>
      <c r="AO362" s="2315"/>
      <c r="AP362" s="2315"/>
      <c r="AQ362" s="2315"/>
    </row>
    <row r="363" spans="1:43">
      <c r="A363" s="2315"/>
      <c r="B363" s="2315"/>
      <c r="C363" s="2315"/>
      <c r="D363" s="2315"/>
      <c r="E363" s="2315"/>
      <c r="F363" s="2315"/>
      <c r="G363" s="2315"/>
      <c r="H363" s="2315"/>
      <c r="I363" s="2315"/>
      <c r="J363" s="2315"/>
      <c r="K363" s="2315"/>
      <c r="L363" s="2315"/>
      <c r="M363" s="2315"/>
      <c r="N363" s="2315"/>
      <c r="O363" s="2315"/>
      <c r="P363" s="2315"/>
      <c r="Q363" s="2315"/>
      <c r="R363" s="2315"/>
      <c r="S363" s="2315"/>
      <c r="T363" s="2315"/>
      <c r="U363" s="2315"/>
      <c r="V363" s="2315"/>
      <c r="W363" s="2315"/>
      <c r="X363" s="2315"/>
      <c r="Y363" s="2315"/>
      <c r="Z363" s="2315"/>
      <c r="AA363" s="2315"/>
      <c r="AB363" s="2315"/>
      <c r="AC363" s="2315"/>
      <c r="AD363" s="2315"/>
      <c r="AE363" s="2315"/>
      <c r="AF363" s="2315"/>
      <c r="AG363" s="2315"/>
      <c r="AH363" s="2315"/>
      <c r="AI363" s="2315"/>
      <c r="AJ363" s="2315"/>
      <c r="AK363" s="2315"/>
      <c r="AL363" s="2315"/>
      <c r="AM363" s="2315"/>
      <c r="AN363" s="2315"/>
      <c r="AO363" s="2315"/>
      <c r="AP363" s="2315"/>
      <c r="AQ363" s="2315"/>
    </row>
    <row r="364" spans="1:43">
      <c r="A364" s="2315"/>
      <c r="B364" s="2315"/>
      <c r="C364" s="2315"/>
      <c r="D364" s="2315"/>
      <c r="E364" s="2315"/>
      <c r="F364" s="2315"/>
      <c r="G364" s="2315"/>
      <c r="H364" s="2315"/>
      <c r="I364" s="2315"/>
      <c r="J364" s="2315"/>
      <c r="K364" s="2315"/>
      <c r="L364" s="2315"/>
      <c r="M364" s="2315"/>
      <c r="N364" s="2315"/>
      <c r="O364" s="2315"/>
      <c r="P364" s="2315"/>
      <c r="Q364" s="2315"/>
      <c r="R364" s="2315"/>
      <c r="S364" s="2315"/>
      <c r="T364" s="2315"/>
      <c r="U364" s="2315"/>
      <c r="V364" s="2315"/>
      <c r="W364" s="2315"/>
      <c r="X364" s="2315"/>
      <c r="Y364" s="2315"/>
      <c r="Z364" s="2315"/>
      <c r="AA364" s="2315"/>
      <c r="AB364" s="2315"/>
      <c r="AC364" s="2315"/>
      <c r="AD364" s="2315"/>
      <c r="AE364" s="2315"/>
      <c r="AF364" s="2315"/>
      <c r="AG364" s="2315"/>
      <c r="AH364" s="2315"/>
      <c r="AI364" s="2315"/>
      <c r="AJ364" s="2315"/>
      <c r="AK364" s="2315"/>
      <c r="AL364" s="2315"/>
      <c r="AM364" s="2315"/>
      <c r="AN364" s="2315"/>
      <c r="AO364" s="2315"/>
      <c r="AP364" s="2315"/>
      <c r="AQ364" s="2315"/>
    </row>
    <row r="365" spans="1:43">
      <c r="A365" s="2315"/>
      <c r="B365" s="2315"/>
      <c r="C365" s="2315"/>
      <c r="D365" s="2315"/>
      <c r="E365" s="2315"/>
      <c r="F365" s="2315"/>
      <c r="G365" s="2315"/>
      <c r="H365" s="2315"/>
      <c r="I365" s="2315"/>
      <c r="J365" s="2315"/>
      <c r="K365" s="2315"/>
      <c r="L365" s="2315"/>
      <c r="M365" s="2315"/>
      <c r="N365" s="2315"/>
      <c r="O365" s="2315"/>
      <c r="P365" s="2315"/>
      <c r="Q365" s="2315"/>
      <c r="R365" s="2315"/>
      <c r="S365" s="2315"/>
      <c r="T365" s="2315"/>
      <c r="U365" s="2315"/>
      <c r="V365" s="2315"/>
      <c r="W365" s="2315"/>
      <c r="X365" s="2315"/>
      <c r="Y365" s="2315"/>
      <c r="Z365" s="2315"/>
      <c r="AA365" s="2315"/>
      <c r="AB365" s="2315"/>
      <c r="AC365" s="2315"/>
      <c r="AD365" s="2315"/>
      <c r="AE365" s="2315"/>
      <c r="AF365" s="2315"/>
      <c r="AG365" s="2315"/>
      <c r="AH365" s="2315"/>
      <c r="AI365" s="2315"/>
      <c r="AJ365" s="2315"/>
      <c r="AK365" s="2315"/>
      <c r="AL365" s="2315"/>
      <c r="AM365" s="2315"/>
      <c r="AN365" s="2315"/>
      <c r="AO365" s="2315"/>
      <c r="AP365" s="2315"/>
      <c r="AQ365" s="2315"/>
    </row>
    <row r="366" spans="1:43">
      <c r="A366" s="2315"/>
      <c r="B366" s="2315"/>
      <c r="C366" s="2315"/>
      <c r="D366" s="2315"/>
      <c r="E366" s="2315"/>
      <c r="F366" s="2315"/>
      <c r="G366" s="2315"/>
      <c r="H366" s="2315"/>
      <c r="I366" s="2315"/>
      <c r="J366" s="2315"/>
      <c r="K366" s="2315"/>
      <c r="L366" s="2315"/>
      <c r="M366" s="2315"/>
      <c r="N366" s="2315"/>
      <c r="O366" s="2315"/>
      <c r="P366" s="2315"/>
      <c r="Q366" s="2315"/>
      <c r="R366" s="2315"/>
      <c r="S366" s="2315"/>
      <c r="T366" s="2315"/>
      <c r="U366" s="2315"/>
      <c r="V366" s="2315"/>
      <c r="W366" s="2315"/>
      <c r="X366" s="2315"/>
      <c r="Y366" s="2315"/>
      <c r="Z366" s="2315"/>
      <c r="AA366" s="2315"/>
      <c r="AB366" s="2315"/>
      <c r="AC366" s="2315"/>
      <c r="AD366" s="2315"/>
      <c r="AE366" s="2315"/>
      <c r="AF366" s="2315"/>
      <c r="AG366" s="2315"/>
      <c r="AH366" s="2315"/>
      <c r="AI366" s="2315"/>
      <c r="AJ366" s="2315"/>
      <c r="AK366" s="2315"/>
      <c r="AL366" s="2315"/>
      <c r="AM366" s="2315"/>
      <c r="AN366" s="2315"/>
      <c r="AO366" s="2315"/>
      <c r="AP366" s="2315"/>
      <c r="AQ366" s="2315"/>
    </row>
    <row r="367" spans="1:43">
      <c r="A367" s="2315"/>
      <c r="B367" s="2315"/>
      <c r="C367" s="2315"/>
      <c r="D367" s="2315"/>
      <c r="E367" s="2315"/>
      <c r="F367" s="2315"/>
      <c r="G367" s="2315"/>
      <c r="H367" s="2315"/>
      <c r="I367" s="2315"/>
      <c r="J367" s="2315"/>
      <c r="K367" s="2315"/>
      <c r="L367" s="2315"/>
      <c r="M367" s="2315"/>
      <c r="N367" s="2315"/>
      <c r="O367" s="2315"/>
      <c r="P367" s="2315"/>
      <c r="Q367" s="2315"/>
      <c r="R367" s="2315"/>
      <c r="S367" s="2315"/>
      <c r="T367" s="2315"/>
      <c r="U367" s="2315"/>
      <c r="V367" s="2315"/>
      <c r="W367" s="2315"/>
      <c r="X367" s="2315"/>
      <c r="Y367" s="2315"/>
      <c r="Z367" s="2315"/>
      <c r="AA367" s="2315"/>
      <c r="AB367" s="2315"/>
      <c r="AC367" s="2315"/>
      <c r="AD367" s="2315"/>
      <c r="AE367" s="2315"/>
      <c r="AF367" s="2315"/>
      <c r="AG367" s="2315"/>
      <c r="AH367" s="2315"/>
      <c r="AI367" s="2315"/>
      <c r="AJ367" s="2315"/>
      <c r="AK367" s="2315"/>
      <c r="AL367" s="2315"/>
      <c r="AM367" s="2315"/>
      <c r="AN367" s="2315"/>
      <c r="AO367" s="2315"/>
      <c r="AP367" s="2315"/>
      <c r="AQ367" s="2315"/>
    </row>
    <row r="368" spans="1:43">
      <c r="A368" s="2315"/>
      <c r="B368" s="2315"/>
      <c r="C368" s="2315"/>
      <c r="D368" s="2315"/>
      <c r="E368" s="2315"/>
      <c r="F368" s="2315"/>
      <c r="G368" s="2315"/>
      <c r="H368" s="2315"/>
      <c r="I368" s="2315"/>
      <c r="J368" s="2315"/>
      <c r="K368" s="2315"/>
      <c r="L368" s="2315"/>
      <c r="M368" s="2315"/>
      <c r="N368" s="2315"/>
      <c r="O368" s="2315"/>
      <c r="P368" s="2315"/>
      <c r="Q368" s="2315"/>
      <c r="R368" s="2315"/>
      <c r="S368" s="2315"/>
      <c r="T368" s="2315"/>
      <c r="U368" s="2315"/>
      <c r="V368" s="2315"/>
      <c r="W368" s="2315"/>
      <c r="X368" s="2315"/>
      <c r="Y368" s="2315"/>
      <c r="Z368" s="2315"/>
      <c r="AA368" s="2315"/>
      <c r="AB368" s="2315"/>
      <c r="AC368" s="2315"/>
      <c r="AD368" s="2315"/>
      <c r="AE368" s="2315"/>
      <c r="AF368" s="2315"/>
      <c r="AG368" s="2315"/>
      <c r="AH368" s="2315"/>
      <c r="AI368" s="2315"/>
      <c r="AJ368" s="2315"/>
      <c r="AK368" s="2315"/>
      <c r="AL368" s="2315"/>
      <c r="AM368" s="2315"/>
      <c r="AN368" s="2315"/>
      <c r="AO368" s="2315"/>
      <c r="AP368" s="2315"/>
      <c r="AQ368" s="2315"/>
    </row>
    <row r="369" spans="1:43">
      <c r="A369" s="2315"/>
      <c r="B369" s="2315"/>
      <c r="C369" s="2315"/>
      <c r="D369" s="2315"/>
      <c r="E369" s="2315"/>
      <c r="F369" s="2315"/>
      <c r="G369" s="2315"/>
      <c r="H369" s="2315"/>
      <c r="I369" s="2315"/>
      <c r="J369" s="2315"/>
      <c r="K369" s="2315"/>
      <c r="L369" s="2315"/>
      <c r="M369" s="2315"/>
      <c r="N369" s="2315"/>
      <c r="O369" s="2315"/>
      <c r="P369" s="2315"/>
      <c r="Q369" s="2315"/>
      <c r="R369" s="2315"/>
      <c r="S369" s="2315"/>
      <c r="T369" s="2315"/>
      <c r="U369" s="2315"/>
      <c r="V369" s="2315"/>
      <c r="W369" s="2315"/>
      <c r="X369" s="2315"/>
      <c r="Y369" s="2315"/>
      <c r="Z369" s="2315"/>
      <c r="AA369" s="2315"/>
      <c r="AB369" s="2315"/>
      <c r="AC369" s="2315"/>
      <c r="AD369" s="2315"/>
      <c r="AE369" s="2315"/>
      <c r="AF369" s="2315"/>
      <c r="AG369" s="2315"/>
      <c r="AH369" s="2315"/>
      <c r="AI369" s="2315"/>
      <c r="AJ369" s="2315"/>
      <c r="AK369" s="2315"/>
      <c r="AL369" s="2315"/>
      <c r="AM369" s="2315"/>
      <c r="AN369" s="2315"/>
      <c r="AO369" s="2315"/>
      <c r="AP369" s="2315"/>
      <c r="AQ369" s="2315"/>
    </row>
    <row r="370" spans="1:43">
      <c r="A370" s="2315"/>
      <c r="B370" s="2315"/>
      <c r="C370" s="2315"/>
      <c r="D370" s="2315"/>
      <c r="E370" s="2315"/>
      <c r="F370" s="2315"/>
      <c r="G370" s="2315"/>
      <c r="H370" s="2315"/>
      <c r="I370" s="2315"/>
      <c r="J370" s="2315"/>
      <c r="K370" s="2315"/>
      <c r="L370" s="2315"/>
      <c r="M370" s="2315"/>
      <c r="N370" s="2315"/>
      <c r="O370" s="2315"/>
      <c r="P370" s="2315"/>
      <c r="Q370" s="2315"/>
      <c r="R370" s="2315"/>
      <c r="S370" s="2315"/>
      <c r="T370" s="2315"/>
      <c r="U370" s="2315"/>
      <c r="V370" s="2315"/>
      <c r="W370" s="2315"/>
      <c r="X370" s="2315"/>
      <c r="Y370" s="2315"/>
      <c r="Z370" s="2315"/>
      <c r="AA370" s="2315"/>
      <c r="AB370" s="2315"/>
      <c r="AC370" s="2315"/>
      <c r="AD370" s="2315"/>
      <c r="AE370" s="2315"/>
      <c r="AF370" s="2315"/>
      <c r="AG370" s="2315"/>
      <c r="AH370" s="2315"/>
      <c r="AI370" s="2315"/>
      <c r="AJ370" s="2315"/>
      <c r="AK370" s="2315"/>
      <c r="AL370" s="2315"/>
      <c r="AM370" s="2315"/>
      <c r="AN370" s="2315"/>
      <c r="AO370" s="2315"/>
      <c r="AP370" s="2315"/>
      <c r="AQ370" s="2315"/>
    </row>
    <row r="371" spans="1:43">
      <c r="A371" s="2315"/>
      <c r="B371" s="2315"/>
      <c r="C371" s="2315"/>
      <c r="D371" s="2315"/>
      <c r="E371" s="2315"/>
      <c r="F371" s="2315"/>
      <c r="G371" s="2315"/>
      <c r="H371" s="2315"/>
      <c r="I371" s="2315"/>
      <c r="J371" s="2315"/>
      <c r="K371" s="2315"/>
      <c r="L371" s="2315"/>
      <c r="M371" s="2315"/>
      <c r="N371" s="2315"/>
      <c r="O371" s="2315"/>
      <c r="P371" s="2315"/>
      <c r="Q371" s="2315"/>
      <c r="R371" s="2315"/>
      <c r="S371" s="2315"/>
      <c r="T371" s="2315"/>
      <c r="U371" s="2315"/>
      <c r="V371" s="2315"/>
      <c r="W371" s="2315"/>
      <c r="X371" s="2315"/>
      <c r="Y371" s="2315"/>
      <c r="Z371" s="2315"/>
      <c r="AA371" s="2315"/>
      <c r="AB371" s="2315"/>
      <c r="AC371" s="2315"/>
      <c r="AD371" s="2315"/>
      <c r="AE371" s="2315"/>
      <c r="AF371" s="2315"/>
      <c r="AG371" s="2315"/>
      <c r="AH371" s="2315"/>
      <c r="AI371" s="2315"/>
      <c r="AJ371" s="2315"/>
      <c r="AK371" s="2315"/>
      <c r="AL371" s="2315"/>
      <c r="AM371" s="2315"/>
      <c r="AN371" s="2315"/>
      <c r="AO371" s="2315"/>
      <c r="AP371" s="2315"/>
      <c r="AQ371" s="2315"/>
    </row>
    <row r="372" spans="1:43">
      <c r="A372" s="2315"/>
      <c r="B372" s="2315"/>
      <c r="C372" s="2315"/>
      <c r="D372" s="2315"/>
      <c r="E372" s="2315"/>
      <c r="F372" s="2315"/>
      <c r="G372" s="2315"/>
      <c r="H372" s="2315"/>
      <c r="I372" s="2315"/>
      <c r="J372" s="2315"/>
      <c r="K372" s="2315"/>
      <c r="L372" s="2315"/>
      <c r="M372" s="2315"/>
      <c r="N372" s="2315"/>
      <c r="O372" s="2315"/>
      <c r="P372" s="2315"/>
      <c r="Q372" s="2315"/>
      <c r="R372" s="2315"/>
      <c r="S372" s="2315"/>
      <c r="T372" s="2315"/>
      <c r="U372" s="2315"/>
      <c r="V372" s="2315"/>
      <c r="W372" s="2315"/>
      <c r="X372" s="2315"/>
      <c r="Y372" s="2315"/>
      <c r="Z372" s="2315"/>
      <c r="AA372" s="2315"/>
      <c r="AB372" s="2315"/>
      <c r="AC372" s="2315"/>
      <c r="AD372" s="2315"/>
      <c r="AE372" s="2315"/>
      <c r="AF372" s="2315"/>
      <c r="AG372" s="2315"/>
      <c r="AH372" s="2315"/>
      <c r="AI372" s="2315"/>
      <c r="AJ372" s="2315"/>
      <c r="AK372" s="2315"/>
      <c r="AL372" s="2315"/>
      <c r="AM372" s="2315"/>
      <c r="AN372" s="2315"/>
      <c r="AO372" s="2315"/>
      <c r="AP372" s="2315"/>
      <c r="AQ372" s="2315"/>
    </row>
    <row r="373" spans="1:43">
      <c r="A373" s="2315"/>
      <c r="B373" s="2315"/>
      <c r="C373" s="2315"/>
      <c r="D373" s="2315"/>
      <c r="E373" s="2315"/>
      <c r="F373" s="2315"/>
      <c r="G373" s="2315"/>
      <c r="H373" s="2315"/>
      <c r="I373" s="2315"/>
      <c r="J373" s="2315"/>
      <c r="K373" s="2315"/>
      <c r="L373" s="2315"/>
      <c r="M373" s="2315"/>
      <c r="N373" s="2315"/>
      <c r="O373" s="2315"/>
      <c r="P373" s="2315"/>
      <c r="Q373" s="2315"/>
      <c r="R373" s="2315"/>
      <c r="S373" s="2315"/>
      <c r="T373" s="2315"/>
      <c r="U373" s="2315"/>
      <c r="V373" s="2315"/>
      <c r="W373" s="2315"/>
      <c r="X373" s="2315"/>
      <c r="Y373" s="2315"/>
      <c r="Z373" s="2315"/>
      <c r="AA373" s="2315"/>
      <c r="AB373" s="2315"/>
      <c r="AC373" s="2315"/>
      <c r="AD373" s="2315"/>
      <c r="AE373" s="2315"/>
      <c r="AF373" s="2315"/>
      <c r="AG373" s="2315"/>
      <c r="AH373" s="2315"/>
      <c r="AI373" s="2315"/>
      <c r="AJ373" s="2315"/>
      <c r="AK373" s="2315"/>
      <c r="AL373" s="2315"/>
      <c r="AM373" s="2315"/>
      <c r="AN373" s="2315"/>
      <c r="AO373" s="2315"/>
      <c r="AP373" s="2315"/>
      <c r="AQ373" s="2315"/>
    </row>
    <row r="374" spans="1:43">
      <c r="A374" s="2315"/>
      <c r="B374" s="2315"/>
      <c r="C374" s="2315"/>
      <c r="D374" s="2315"/>
      <c r="E374" s="2315"/>
      <c r="F374" s="2315"/>
      <c r="G374" s="2315"/>
      <c r="H374" s="2315"/>
      <c r="I374" s="2315"/>
      <c r="J374" s="2315"/>
      <c r="K374" s="2315"/>
      <c r="L374" s="2315"/>
      <c r="M374" s="2315"/>
      <c r="N374" s="2315"/>
      <c r="O374" s="2315"/>
      <c r="P374" s="2315"/>
      <c r="Q374" s="2315"/>
      <c r="R374" s="2315"/>
      <c r="S374" s="2315"/>
      <c r="T374" s="2315"/>
      <c r="U374" s="2315"/>
      <c r="V374" s="2315"/>
      <c r="W374" s="2315"/>
      <c r="X374" s="2315"/>
      <c r="Y374" s="2315"/>
      <c r="Z374" s="2315"/>
      <c r="AA374" s="2315"/>
      <c r="AB374" s="2315"/>
      <c r="AC374" s="2315"/>
      <c r="AD374" s="2315"/>
      <c r="AE374" s="2315"/>
      <c r="AF374" s="2315"/>
      <c r="AG374" s="2315"/>
      <c r="AH374" s="2315"/>
      <c r="AI374" s="2315"/>
      <c r="AJ374" s="2315"/>
      <c r="AK374" s="2315"/>
      <c r="AL374" s="2315"/>
      <c r="AM374" s="2315"/>
      <c r="AN374" s="2315"/>
      <c r="AO374" s="2315"/>
      <c r="AP374" s="2315"/>
      <c r="AQ374" s="2315"/>
    </row>
    <row r="375" spans="1:43">
      <c r="A375" s="2315"/>
      <c r="B375" s="2315"/>
      <c r="C375" s="2315"/>
      <c r="D375" s="2315"/>
      <c r="E375" s="2315"/>
      <c r="F375" s="2315"/>
      <c r="G375" s="2315"/>
      <c r="H375" s="2315"/>
      <c r="I375" s="2315"/>
      <c r="J375" s="2315"/>
      <c r="K375" s="2315"/>
      <c r="L375" s="2315"/>
      <c r="M375" s="2315"/>
      <c r="N375" s="2315"/>
      <c r="O375" s="2315"/>
      <c r="P375" s="2315"/>
      <c r="Q375" s="2315"/>
      <c r="R375" s="2315"/>
      <c r="S375" s="2315"/>
      <c r="T375" s="2315"/>
      <c r="U375" s="2315"/>
      <c r="V375" s="2315"/>
      <c r="W375" s="2315"/>
      <c r="X375" s="2315"/>
      <c r="Y375" s="2315"/>
      <c r="Z375" s="2315"/>
      <c r="AA375" s="2315"/>
      <c r="AB375" s="2315"/>
      <c r="AC375" s="2315"/>
      <c r="AD375" s="2315"/>
      <c r="AE375" s="2315"/>
      <c r="AF375" s="2315"/>
      <c r="AG375" s="2315"/>
      <c r="AH375" s="2315"/>
      <c r="AI375" s="2315"/>
      <c r="AJ375" s="2315"/>
      <c r="AK375" s="2315"/>
      <c r="AL375" s="2315"/>
      <c r="AM375" s="2315"/>
      <c r="AN375" s="2315"/>
      <c r="AO375" s="2315"/>
      <c r="AP375" s="2315"/>
      <c r="AQ375" s="2315"/>
    </row>
    <row r="376" spans="1:43">
      <c r="A376" s="2315"/>
      <c r="B376" s="2315"/>
      <c r="C376" s="2315"/>
      <c r="D376" s="2315"/>
      <c r="E376" s="2315"/>
      <c r="F376" s="2315"/>
      <c r="G376" s="2315"/>
      <c r="H376" s="2315"/>
      <c r="I376" s="2315"/>
      <c r="J376" s="2315"/>
      <c r="K376" s="2315"/>
      <c r="L376" s="2315"/>
      <c r="M376" s="2315"/>
      <c r="N376" s="2315"/>
      <c r="O376" s="2315"/>
      <c r="P376" s="2315"/>
      <c r="Q376" s="2315"/>
      <c r="R376" s="2315"/>
      <c r="S376" s="2315"/>
      <c r="T376" s="2315"/>
      <c r="U376" s="2315"/>
      <c r="V376" s="2315"/>
      <c r="W376" s="2315"/>
      <c r="X376" s="2315"/>
      <c r="Y376" s="2315"/>
      <c r="Z376" s="2315"/>
      <c r="AA376" s="2315"/>
      <c r="AB376" s="2315"/>
      <c r="AC376" s="2315"/>
      <c r="AD376" s="2315"/>
      <c r="AE376" s="2315"/>
      <c r="AF376" s="2315"/>
      <c r="AG376" s="2315"/>
      <c r="AH376" s="2315"/>
      <c r="AI376" s="2315"/>
      <c r="AJ376" s="2315"/>
      <c r="AK376" s="2315"/>
      <c r="AL376" s="2315"/>
      <c r="AM376" s="2315"/>
      <c r="AN376" s="2315"/>
      <c r="AO376" s="2315"/>
      <c r="AP376" s="2315"/>
      <c r="AQ376" s="2315"/>
    </row>
  </sheetData>
  <sheetProtection password="EA98" sheet="1"/>
  <pageMargins left="0.7" right="0.7" top="0.75" bottom="0.75" header="0.3" footer="0.3"/>
  <pageSetup paperSize="9" orientation="portrait" r:id="rId1"/>
  <drawing r:id="rId2"/>
</worksheet>
</file>

<file path=xl/worksheets/sheet66.xml><?xml version="1.0" encoding="utf-8"?>
<worksheet xmlns="http://schemas.openxmlformats.org/spreadsheetml/2006/main" xmlns:r="http://schemas.openxmlformats.org/officeDocument/2006/relationships">
  <sheetPr codeName="Sheet4"/>
  <dimension ref="A1:AH80"/>
  <sheetViews>
    <sheetView showGridLines="0" topLeftCell="A34" zoomScaleNormal="100" workbookViewId="0">
      <selection activeCell="G22" sqref="G22"/>
    </sheetView>
  </sheetViews>
  <sheetFormatPr defaultColWidth="0" defaultRowHeight="10.5"/>
  <cols>
    <col min="1" max="1" width="62" style="34" customWidth="1"/>
    <col min="2" max="2" width="10.5703125" style="2180" customWidth="1"/>
    <col min="3" max="3" width="19.140625" style="34" customWidth="1"/>
    <col min="4" max="4" width="2.5703125" style="34" customWidth="1"/>
    <col min="5" max="5" width="62" style="34" customWidth="1"/>
    <col min="6" max="6" width="10.5703125" style="34" customWidth="1"/>
    <col min="7" max="7" width="19.140625" style="34" customWidth="1"/>
    <col min="8" max="8" width="37.42578125" style="34" customWidth="1"/>
    <col min="9" max="9" width="11" style="34" customWidth="1"/>
    <col min="10" max="21" width="11" style="34" hidden="1" customWidth="1"/>
    <col min="22" max="22" width="8.5703125" style="34" hidden="1" customWidth="1"/>
    <col min="23" max="23" width="8.7109375" style="34" hidden="1" customWidth="1"/>
    <col min="24" max="24" width="7.140625" style="34" hidden="1" customWidth="1"/>
    <col min="25" max="25" width="6.85546875" style="34" hidden="1" customWidth="1"/>
    <col min="26" max="26" width="11" style="34" hidden="1" customWidth="1"/>
    <col min="27" max="27" width="11" style="34" customWidth="1"/>
    <col min="28" max="28" width="7.5703125" style="34" customWidth="1"/>
    <col min="29" max="254" width="11" style="34" customWidth="1"/>
    <col min="255" max="255" width="57.7109375" style="34" customWidth="1"/>
    <col min="256" max="16384" width="0" style="34" hidden="1"/>
  </cols>
  <sheetData>
    <row r="1" spans="1:34" s="133" customFormat="1" ht="87" customHeight="1">
      <c r="A1" s="2179" t="str">
        <f>'t1'!A1:J1</f>
        <v>COMPARTO SERVIZIO SANITARIO NAZIONALE - anno 2017</v>
      </c>
      <c r="B1" s="2179"/>
      <c r="C1" s="2179"/>
      <c r="D1" s="2179"/>
      <c r="E1" s="2179"/>
      <c r="F1" s="127"/>
      <c r="G1" s="2178"/>
      <c r="H1" s="2198" t="s">
        <v>410</v>
      </c>
      <c r="I1" s="1645"/>
      <c r="J1" s="1645"/>
      <c r="K1" s="1645"/>
      <c r="L1" s="34" t="s">
        <v>3438</v>
      </c>
      <c r="M1" s="34" t="s">
        <v>3439</v>
      </c>
      <c r="N1" s="34" t="s">
        <v>3440</v>
      </c>
      <c r="O1" s="34" t="s">
        <v>3441</v>
      </c>
      <c r="AB1" s="2343" t="str">
        <f>IF(C65=G64,"OK",IF(C65&lt;G64,"ERRORE GRAVE","Sono presenti importi ancora da pagare riferiti alla competenza "&amp;'t1'!M1))</f>
        <v>Sono presenti importi ancora da pagare riferiti alla competenza 2017</v>
      </c>
    </row>
    <row r="2" spans="1:34" ht="42" customHeight="1" thickBot="1">
      <c r="B2" s="34"/>
      <c r="E2" s="2175"/>
      <c r="F2" s="2175"/>
      <c r="G2" s="2175"/>
      <c r="H2" s="2101"/>
      <c r="I2" s="2101"/>
      <c r="J2" s="2101"/>
      <c r="K2" s="2101"/>
      <c r="L2" s="2101"/>
    </row>
    <row r="3" spans="1:34" ht="25.5" customHeight="1" thickBot="1">
      <c r="A3" s="2171" t="s">
        <v>3442</v>
      </c>
      <c r="B3" s="2197"/>
      <c r="C3" s="2216"/>
      <c r="D3" s="2172"/>
      <c r="E3" s="2171" t="s">
        <v>3443</v>
      </c>
      <c r="F3" s="2170"/>
      <c r="G3" s="2169"/>
      <c r="H3" s="2168" t="s">
        <v>3444</v>
      </c>
      <c r="I3" s="2214"/>
      <c r="J3" s="2214"/>
      <c r="K3" s="2214"/>
      <c r="L3" s="2164"/>
      <c r="M3" s="2101"/>
      <c r="N3" s="2101"/>
      <c r="O3" s="2163"/>
      <c r="P3" s="2163"/>
      <c r="Q3" s="2163"/>
      <c r="R3" s="2163"/>
      <c r="S3" s="2163"/>
    </row>
    <row r="4" spans="1:34" ht="15" customHeight="1">
      <c r="A4" s="2166" t="s">
        <v>3117</v>
      </c>
      <c r="B4" s="367" t="s">
        <v>587</v>
      </c>
      <c r="C4" s="2167" t="s">
        <v>3445</v>
      </c>
      <c r="D4" s="2111"/>
      <c r="E4" s="2166" t="s">
        <v>3117</v>
      </c>
      <c r="F4" s="2099" t="s">
        <v>587</v>
      </c>
      <c r="G4" s="2165" t="s">
        <v>3445</v>
      </c>
      <c r="H4" s="2707" t="str">
        <f>IF(AND(C65=0,ISBLANK('SICI(2)'!E17),ISBLANK('SICI(2)'!E21)),"OK",IF(AND(C65&gt;0,ISBLANK('SICI(2)'!E17),ISBLANK('SICI(2)'!E21)),"Attenzione: inserire le voci di costituzione del fondo unicamente in presenza di certificazione dello stesso !!!","OK"))</f>
        <v>OK</v>
      </c>
      <c r="I4" s="2214"/>
      <c r="J4" s="2214"/>
      <c r="K4" s="2214"/>
      <c r="L4" s="2219" t="str">
        <f>IF(H19="Ok","OK","NO")</f>
        <v>OK</v>
      </c>
      <c r="M4" s="2219" t="str">
        <f>IF(H12="Ok","OK","NO")</f>
        <v>OK</v>
      </c>
      <c r="N4" s="2219" t="str">
        <f>IF(H4="Ok","OK","NO")</f>
        <v>OK</v>
      </c>
      <c r="O4" s="2219" t="str">
        <f>IF(AB1="OK","OK",IF(AB1="ERRORE GRAVE","NO","NI"))</f>
        <v>NI</v>
      </c>
      <c r="P4" s="2218"/>
      <c r="Q4" s="2163"/>
      <c r="R4" s="2163"/>
      <c r="S4" s="2163"/>
    </row>
    <row r="5" spans="1:34" ht="15" customHeight="1">
      <c r="A5" s="2162" t="s">
        <v>3534</v>
      </c>
      <c r="B5" s="2158"/>
      <c r="C5" s="2157"/>
      <c r="D5" s="2111"/>
      <c r="E5" s="2162" t="s">
        <v>3534</v>
      </c>
      <c r="F5" s="2158"/>
      <c r="G5" s="2157"/>
      <c r="H5" s="2708"/>
      <c r="I5" s="2214"/>
      <c r="J5" s="2214"/>
      <c r="Q5" s="2156" t="s">
        <v>3448</v>
      </c>
      <c r="R5" s="2104"/>
      <c r="S5" s="2103"/>
      <c r="T5" s="2103"/>
      <c r="U5" s="2196"/>
      <c r="V5" s="2156" t="s">
        <v>3449</v>
      </c>
      <c r="W5" s="2104"/>
      <c r="X5" s="2103"/>
      <c r="Y5" s="2103"/>
    </row>
    <row r="6" spans="1:34" ht="15" customHeight="1">
      <c r="A6" s="2132" t="s">
        <v>3450</v>
      </c>
      <c r="B6" s="2131"/>
      <c r="C6" s="2130"/>
      <c r="D6" s="2111"/>
      <c r="E6" s="2151" t="s">
        <v>3451</v>
      </c>
      <c r="F6" s="2131"/>
      <c r="G6" s="2130"/>
      <c r="H6" s="2708"/>
      <c r="I6" s="2214"/>
      <c r="J6" s="2214"/>
      <c r="Q6" s="2155" t="s">
        <v>3452</v>
      </c>
      <c r="R6" s="2155" t="s">
        <v>3453</v>
      </c>
      <c r="S6" s="2155" t="s">
        <v>3454</v>
      </c>
      <c r="T6" s="2155" t="s">
        <v>3455</v>
      </c>
      <c r="U6" s="2196"/>
      <c r="V6" s="2155" t="s">
        <v>3452</v>
      </c>
      <c r="W6" s="2155" t="s">
        <v>3453</v>
      </c>
      <c r="X6" s="2155" t="s">
        <v>3454</v>
      </c>
      <c r="Y6" s="2155" t="s">
        <v>3455</v>
      </c>
    </row>
    <row r="7" spans="1:34" ht="15" customHeight="1">
      <c r="A7" s="146" t="s">
        <v>3456</v>
      </c>
      <c r="B7" s="2099" t="s">
        <v>3188</v>
      </c>
      <c r="C7" s="2126">
        <v>4483147</v>
      </c>
      <c r="D7" s="2111"/>
      <c r="E7" s="146" t="s">
        <v>3535</v>
      </c>
      <c r="F7" s="2099" t="s">
        <v>3374</v>
      </c>
      <c r="G7" s="2126">
        <f>3856260+43904</f>
        <v>3900164</v>
      </c>
      <c r="H7" s="2708"/>
      <c r="I7" s="2214"/>
      <c r="J7" s="2214"/>
      <c r="Q7" s="2155"/>
      <c r="R7" s="2155"/>
      <c r="S7" s="2155"/>
      <c r="T7" s="2155"/>
      <c r="U7" s="2196"/>
      <c r="V7" s="2155"/>
      <c r="W7" s="2155"/>
      <c r="X7" s="2155"/>
      <c r="Y7" s="2155"/>
    </row>
    <row r="8" spans="1:34" ht="15" customHeight="1">
      <c r="A8" s="146" t="s">
        <v>3536</v>
      </c>
      <c r="B8" s="2099" t="s">
        <v>3322</v>
      </c>
      <c r="C8" s="2126">
        <v>16146</v>
      </c>
      <c r="D8" s="2111"/>
      <c r="E8" s="146" t="s">
        <v>3537</v>
      </c>
      <c r="F8" s="2099" t="s">
        <v>3376</v>
      </c>
      <c r="G8" s="2126"/>
      <c r="H8" s="2708"/>
      <c r="I8" s="2214"/>
      <c r="J8" s="2214"/>
      <c r="Q8" s="1682">
        <v>17</v>
      </c>
      <c r="R8" s="1682">
        <v>7</v>
      </c>
      <c r="S8" s="2097" t="str">
        <f t="shared" ref="S8:S13" si="0">B7</f>
        <v>F01A</v>
      </c>
      <c r="T8" s="2096">
        <f t="shared" ref="T8:T13" si="1">ROUND(C7,0)</f>
        <v>4483147</v>
      </c>
      <c r="U8" s="2094"/>
      <c r="V8" s="1682">
        <v>17</v>
      </c>
      <c r="W8" s="1682">
        <v>41</v>
      </c>
      <c r="X8" s="2097" t="str">
        <f>F7</f>
        <v>U255</v>
      </c>
      <c r="Y8" s="2096">
        <f>ROUND(G7,0)</f>
        <v>3900164</v>
      </c>
      <c r="Z8" s="2363"/>
      <c r="AA8" s="2363"/>
      <c r="AB8" s="2363"/>
      <c r="AC8" s="2363"/>
      <c r="AD8" s="2363"/>
      <c r="AE8" s="2363"/>
      <c r="AF8" s="2363"/>
      <c r="AG8" s="2363"/>
      <c r="AH8" s="2363"/>
    </row>
    <row r="9" spans="1:34" ht="15" customHeight="1">
      <c r="A9" s="146" t="s">
        <v>3538</v>
      </c>
      <c r="B9" s="2099" t="s">
        <v>3324</v>
      </c>
      <c r="C9" s="2126">
        <v>133388</v>
      </c>
      <c r="D9" s="2111"/>
      <c r="E9" s="146" t="s">
        <v>3539</v>
      </c>
      <c r="F9" s="2099" t="s">
        <v>3378</v>
      </c>
      <c r="G9" s="2126">
        <v>181613</v>
      </c>
      <c r="H9" s="2708"/>
      <c r="I9" s="2134"/>
      <c r="J9" s="2134"/>
      <c r="Q9" s="1682">
        <v>17</v>
      </c>
      <c r="R9" s="1682">
        <v>7</v>
      </c>
      <c r="S9" s="2097" t="str">
        <f t="shared" si="0"/>
        <v>F03I</v>
      </c>
      <c r="T9" s="2096">
        <f t="shared" si="1"/>
        <v>16146</v>
      </c>
      <c r="U9" s="2094"/>
      <c r="V9" s="1682">
        <v>17</v>
      </c>
      <c r="W9" s="1682">
        <v>41</v>
      </c>
      <c r="X9" s="2097" t="str">
        <f>F8</f>
        <v>U97H</v>
      </c>
      <c r="Y9" s="2096">
        <f>ROUND(G8,0)</f>
        <v>0</v>
      </c>
      <c r="Z9" s="2363"/>
      <c r="AA9" s="2363"/>
      <c r="AB9" s="2363"/>
      <c r="AC9" s="2363"/>
      <c r="AD9" s="2363"/>
      <c r="AE9" s="2363"/>
      <c r="AF9" s="2363"/>
      <c r="AG9" s="2363"/>
      <c r="AH9" s="2363"/>
    </row>
    <row r="10" spans="1:34" ht="15" customHeight="1" thickBot="1">
      <c r="A10" s="146" t="s">
        <v>3540</v>
      </c>
      <c r="B10" s="2099" t="s">
        <v>3326</v>
      </c>
      <c r="C10" s="2126"/>
      <c r="D10" s="2111"/>
      <c r="E10" s="146" t="s">
        <v>3541</v>
      </c>
      <c r="F10" s="2099" t="s">
        <v>3380</v>
      </c>
      <c r="G10" s="2126">
        <f>707895-91548-5409</f>
        <v>610938</v>
      </c>
      <c r="H10" s="2709"/>
      <c r="I10" s="2134"/>
      <c r="J10" s="2134"/>
      <c r="Q10" s="1682">
        <v>17</v>
      </c>
      <c r="R10" s="1682">
        <v>7</v>
      </c>
      <c r="S10" s="2097" t="str">
        <f t="shared" si="0"/>
        <v>F02A</v>
      </c>
      <c r="T10" s="2096">
        <f t="shared" si="1"/>
        <v>133388</v>
      </c>
      <c r="U10" s="2094"/>
      <c r="V10" s="1682">
        <v>17</v>
      </c>
      <c r="W10" s="1682">
        <v>41</v>
      </c>
      <c r="X10" s="2097" t="str">
        <f>F9</f>
        <v>U893</v>
      </c>
      <c r="Y10" s="2096">
        <f>ROUND(G9,0)</f>
        <v>181613</v>
      </c>
      <c r="Z10" s="2363"/>
      <c r="AA10" s="2363"/>
      <c r="AB10" s="2363"/>
      <c r="AC10" s="2363"/>
      <c r="AD10" s="2363"/>
      <c r="AE10" s="2363"/>
      <c r="AF10" s="2363"/>
      <c r="AG10" s="2363"/>
      <c r="AH10" s="2363"/>
    </row>
    <row r="11" spans="1:34" ht="15" customHeight="1" thickBot="1">
      <c r="A11" s="146" t="s">
        <v>3542</v>
      </c>
      <c r="B11" s="2099" t="s">
        <v>3328</v>
      </c>
      <c r="C11" s="2126"/>
      <c r="D11" s="2111"/>
      <c r="E11" s="146" t="s">
        <v>3543</v>
      </c>
      <c r="F11" s="2099" t="s">
        <v>3382</v>
      </c>
      <c r="G11" s="2323">
        <f>'t15(3)_Dett'!E11</f>
        <v>96957</v>
      </c>
      <c r="H11" s="2152" t="s">
        <v>3464</v>
      </c>
      <c r="I11" s="2214"/>
      <c r="J11" s="2214"/>
      <c r="Q11" s="1682">
        <v>17</v>
      </c>
      <c r="R11" s="1682">
        <v>7</v>
      </c>
      <c r="S11" s="2097" t="str">
        <f t="shared" si="0"/>
        <v>F03A</v>
      </c>
      <c r="T11" s="2096">
        <f t="shared" si="1"/>
        <v>0</v>
      </c>
      <c r="U11" s="2094"/>
      <c r="V11" s="1682">
        <v>17</v>
      </c>
      <c r="W11" s="1682">
        <v>41</v>
      </c>
      <c r="X11" s="2097" t="str">
        <f>F10</f>
        <v>U08A</v>
      </c>
      <c r="Y11" s="2096">
        <f>ROUND(G10,0)</f>
        <v>610938</v>
      </c>
      <c r="Z11" s="2363"/>
      <c r="AA11" s="2363"/>
      <c r="AB11" s="2363"/>
      <c r="AC11" s="2363"/>
      <c r="AD11" s="2363"/>
      <c r="AE11" s="2363"/>
      <c r="AF11" s="2363"/>
      <c r="AG11" s="2363"/>
      <c r="AH11" s="2363"/>
    </row>
    <row r="12" spans="1:34" ht="15" customHeight="1" thickBot="1">
      <c r="A12" s="146" t="s">
        <v>3544</v>
      </c>
      <c r="B12" s="2099" t="s">
        <v>3330</v>
      </c>
      <c r="C12" s="2126">
        <v>21554</v>
      </c>
      <c r="D12" s="2111"/>
      <c r="E12" s="2148" t="s">
        <v>3472</v>
      </c>
      <c r="F12" s="2193"/>
      <c r="G12" s="2123">
        <f>SUM(G7:G11)</f>
        <v>4789672</v>
      </c>
      <c r="H12" s="2707" t="str">
        <f>IF(OR(AND(C65=0,G64=0),C65&lt;&gt;G64),"OK","Attenzione: le risorse del fondo coincidono esattamente con i relativi impeghi, è necessario giustificare")</f>
        <v>OK</v>
      </c>
      <c r="I12" s="2214"/>
      <c r="J12" s="2214"/>
      <c r="Q12" s="1682">
        <v>17</v>
      </c>
      <c r="R12" s="1682">
        <v>7</v>
      </c>
      <c r="S12" s="2097" t="str">
        <f t="shared" si="0"/>
        <v>F04A</v>
      </c>
      <c r="T12" s="2096">
        <f t="shared" si="1"/>
        <v>0</v>
      </c>
      <c r="U12" s="2094"/>
      <c r="V12" s="1682">
        <v>17</v>
      </c>
      <c r="W12" s="1682">
        <v>41</v>
      </c>
      <c r="X12" s="2097" t="str">
        <f>F11</f>
        <v>U304</v>
      </c>
      <c r="Y12" s="2096">
        <f>ROUND(G11,0)</f>
        <v>96957</v>
      </c>
      <c r="Z12" s="2363"/>
      <c r="AA12" s="2363"/>
      <c r="AB12" s="2363"/>
      <c r="AC12" s="2363"/>
      <c r="AD12" s="2363"/>
      <c r="AE12" s="2363"/>
      <c r="AF12" s="2363"/>
      <c r="AG12" s="2363"/>
      <c r="AH12" s="2363"/>
    </row>
    <row r="13" spans="1:34" ht="15" customHeight="1" thickBot="1">
      <c r="A13" s="146" t="s">
        <v>3545</v>
      </c>
      <c r="B13" s="2099" t="s">
        <v>3332</v>
      </c>
      <c r="C13" s="2126"/>
      <c r="D13" s="2111"/>
      <c r="E13" s="2210" t="s">
        <v>3546</v>
      </c>
      <c r="F13" s="2189"/>
      <c r="G13" s="2112">
        <f>G12</f>
        <v>4789672</v>
      </c>
      <c r="H13" s="2708"/>
      <c r="I13" s="2214"/>
      <c r="J13" s="2214"/>
      <c r="Q13" s="1682">
        <v>17</v>
      </c>
      <c r="R13" s="1682">
        <v>7</v>
      </c>
      <c r="S13" s="2097" t="str">
        <f t="shared" si="0"/>
        <v>F05A</v>
      </c>
      <c r="T13" s="2096">
        <f t="shared" si="1"/>
        <v>21554</v>
      </c>
      <c r="U13" s="2094"/>
      <c r="V13" s="2215"/>
      <c r="W13" s="2215"/>
      <c r="X13" s="2215"/>
      <c r="Z13" s="2363"/>
      <c r="AA13" s="2363"/>
      <c r="AB13" s="2363"/>
      <c r="AC13" s="2363"/>
      <c r="AD13" s="2363"/>
      <c r="AE13" s="2363"/>
      <c r="AF13" s="2363"/>
      <c r="AG13" s="2363"/>
      <c r="AH13" s="2363"/>
    </row>
    <row r="14" spans="1:34" ht="15" customHeight="1">
      <c r="A14" s="2361" t="s">
        <v>3547</v>
      </c>
      <c r="B14" s="2099" t="s">
        <v>3548</v>
      </c>
      <c r="C14" s="2126">
        <v>43904</v>
      </c>
      <c r="D14" s="2111"/>
      <c r="E14" s="2207" t="s">
        <v>3549</v>
      </c>
      <c r="F14" s="2137"/>
      <c r="G14" s="2136"/>
      <c r="H14" s="2708"/>
      <c r="I14" s="2214"/>
      <c r="J14" s="2214"/>
      <c r="Q14" s="1682">
        <v>17</v>
      </c>
      <c r="R14" s="1682">
        <v>7</v>
      </c>
      <c r="S14" s="2097" t="str">
        <f>B13</f>
        <v>F06A</v>
      </c>
      <c r="T14" s="2096">
        <f>ROUND(C13,0)</f>
        <v>0</v>
      </c>
      <c r="U14" s="2094"/>
      <c r="V14" s="2094"/>
      <c r="W14" s="2094"/>
      <c r="X14" s="2094"/>
      <c r="Z14" s="2363"/>
      <c r="AA14" s="2363"/>
      <c r="AB14" s="2363"/>
      <c r="AC14" s="2363"/>
      <c r="AD14" s="2363"/>
      <c r="AE14" s="2363"/>
      <c r="AF14" s="2363"/>
      <c r="AG14" s="2363"/>
      <c r="AH14" s="2363"/>
    </row>
    <row r="15" spans="1:34" ht="15" customHeight="1">
      <c r="A15" s="146" t="s">
        <v>3490</v>
      </c>
      <c r="B15" s="2099" t="s">
        <v>3212</v>
      </c>
      <c r="C15" s="2126"/>
      <c r="D15" s="2111"/>
      <c r="E15" s="2151" t="s">
        <v>3451</v>
      </c>
      <c r="F15" s="2131"/>
      <c r="G15" s="2130"/>
      <c r="H15" s="2708"/>
      <c r="I15" s="2214"/>
      <c r="J15" s="2214"/>
      <c r="Q15" s="1682">
        <v>17</v>
      </c>
      <c r="R15" s="1682">
        <v>7</v>
      </c>
      <c r="S15" s="2097" t="str">
        <f>B14</f>
        <v>F01Z</v>
      </c>
      <c r="T15" s="2096">
        <f>ROUND(C14,0)</f>
        <v>43904</v>
      </c>
      <c r="U15" s="2094"/>
      <c r="V15" s="2094"/>
      <c r="W15" s="2094"/>
      <c r="X15" s="2094"/>
      <c r="Z15" s="2363"/>
      <c r="AA15" s="2363"/>
      <c r="AB15" s="2363"/>
      <c r="AC15" s="2363"/>
      <c r="AD15" s="2363"/>
      <c r="AE15" s="2363"/>
      <c r="AF15" s="2363"/>
      <c r="AG15" s="2363"/>
      <c r="AH15" s="2363"/>
    </row>
    <row r="16" spans="1:34" ht="15" customHeight="1">
      <c r="A16" s="146" t="s">
        <v>3550</v>
      </c>
      <c r="B16" s="2099" t="s">
        <v>3335</v>
      </c>
      <c r="C16" s="2323">
        <f>'t15(3)_Dett'!B11</f>
        <v>711584</v>
      </c>
      <c r="D16" s="2111"/>
      <c r="E16" s="146" t="s">
        <v>3090</v>
      </c>
      <c r="F16" s="367" t="s">
        <v>3258</v>
      </c>
      <c r="G16" s="2126">
        <v>687948</v>
      </c>
      <c r="H16" s="2708"/>
      <c r="I16" s="2134"/>
      <c r="J16" s="2134"/>
      <c r="Q16" s="1682">
        <v>17</v>
      </c>
      <c r="R16" s="1682">
        <v>7</v>
      </c>
      <c r="S16" s="2097" t="str">
        <f>B15</f>
        <v>F01I</v>
      </c>
      <c r="T16" s="2096">
        <f>ROUND(C15,0)</f>
        <v>0</v>
      </c>
      <c r="U16" s="2094"/>
      <c r="V16" s="2094"/>
      <c r="W16" s="2094"/>
      <c r="X16" s="2094"/>
      <c r="Z16" s="2363"/>
      <c r="AA16" s="2363"/>
      <c r="AB16" s="2363"/>
      <c r="AC16" s="2363"/>
      <c r="AD16" s="2363"/>
      <c r="AE16" s="2363"/>
      <c r="AF16" s="2363"/>
      <c r="AG16" s="2363"/>
      <c r="AH16" s="2363"/>
    </row>
    <row r="17" spans="1:34" ht="15" customHeight="1" thickBot="1">
      <c r="A17" s="2125" t="s">
        <v>3473</v>
      </c>
      <c r="B17" s="2124"/>
      <c r="C17" s="2123">
        <f>SUM(C7:C16)</f>
        <v>5409723</v>
      </c>
      <c r="D17" s="2111"/>
      <c r="E17" s="2202" t="s">
        <v>3551</v>
      </c>
      <c r="F17" s="2213" t="s">
        <v>3385</v>
      </c>
      <c r="G17" s="2126">
        <v>1153869</v>
      </c>
      <c r="H17" s="2709"/>
      <c r="I17" s="2134"/>
      <c r="J17" s="2134"/>
      <c r="Q17" s="1682">
        <v>17</v>
      </c>
      <c r="R17" s="1682">
        <v>7</v>
      </c>
      <c r="S17" s="2097" t="str">
        <f>B16</f>
        <v>F982</v>
      </c>
      <c r="T17" s="2096">
        <f>ROUND(C16,0)</f>
        <v>711584</v>
      </c>
      <c r="U17" s="2094"/>
      <c r="V17" s="1682">
        <v>12</v>
      </c>
      <c r="W17" s="1682">
        <v>41</v>
      </c>
      <c r="X17" s="2097" t="str">
        <f>F16</f>
        <v>U273</v>
      </c>
      <c r="Y17" s="2096">
        <f>ROUND(G16,0)</f>
        <v>687948</v>
      </c>
      <c r="Z17" s="2363"/>
      <c r="AA17" s="2363"/>
      <c r="AB17" s="2363"/>
      <c r="AC17" s="2363"/>
      <c r="AD17" s="2363"/>
      <c r="AE17" s="2363"/>
      <c r="AF17" s="2363"/>
      <c r="AG17" s="2363"/>
      <c r="AH17" s="2363"/>
    </row>
    <row r="18" spans="1:34" ht="15" customHeight="1" thickBot="1">
      <c r="A18" s="2132" t="s">
        <v>3475</v>
      </c>
      <c r="B18" s="2131"/>
      <c r="C18" s="2130"/>
      <c r="D18" s="2111"/>
      <c r="E18" s="2148" t="s">
        <v>3472</v>
      </c>
      <c r="F18" s="2193"/>
      <c r="G18" s="2123">
        <f>SUM(G16:G17)</f>
        <v>1841817</v>
      </c>
      <c r="H18" s="2152" t="s">
        <v>3478</v>
      </c>
      <c r="I18" s="2134"/>
      <c r="J18" s="2134"/>
      <c r="Q18" s="1682"/>
      <c r="R18" s="1682"/>
      <c r="S18" s="2097"/>
      <c r="T18" s="2096"/>
      <c r="U18" s="2094"/>
      <c r="V18" s="2212">
        <v>12</v>
      </c>
      <c r="W18" s="1682">
        <v>41</v>
      </c>
      <c r="X18" s="2097" t="str">
        <f>F17</f>
        <v>U257</v>
      </c>
      <c r="Y18" s="2096">
        <f>ROUND(G17,0)</f>
        <v>1153869</v>
      </c>
      <c r="Z18" s="2363"/>
      <c r="AA18" s="2363"/>
      <c r="AB18" s="2363"/>
      <c r="AC18" s="2363"/>
      <c r="AD18" s="2363"/>
      <c r="AE18" s="2363"/>
      <c r="AF18" s="2363"/>
      <c r="AG18" s="2363"/>
      <c r="AH18" s="2363"/>
    </row>
    <row r="19" spans="1:34" ht="15" customHeight="1" thickBot="1">
      <c r="A19" s="146" t="s">
        <v>3477</v>
      </c>
      <c r="B19" s="2099" t="s">
        <v>3204</v>
      </c>
      <c r="C19" s="2126">
        <v>28607</v>
      </c>
      <c r="D19" s="2111"/>
      <c r="E19" s="2119" t="s">
        <v>3485</v>
      </c>
      <c r="F19" s="2118"/>
      <c r="G19" s="2112">
        <f>G18</f>
        <v>1841817</v>
      </c>
      <c r="H19" s="2707" t="str">
        <f>IF(C65=0,"OK",IF(AND(C15/C65&lt;0.1,C29/C65&lt;0.1,C44/C65&lt;0.1,C54/C65&lt;0.1),"OK","Attenzione: la voce altre risorse fisse e/o la voce altre risorse variabili risulta maggiore del 10% del fondo, è necessario giustificare"))</f>
        <v>OK</v>
      </c>
      <c r="I19" s="2134"/>
      <c r="J19" s="2134"/>
      <c r="K19" s="2211"/>
      <c r="Q19" s="1682"/>
      <c r="R19" s="1682"/>
      <c r="S19" s="2097"/>
      <c r="T19" s="2096"/>
      <c r="U19" s="2094"/>
      <c r="V19" s="2094"/>
      <c r="W19" s="2094"/>
      <c r="X19" s="2094"/>
      <c r="Z19" s="2363"/>
      <c r="AA19" s="2363"/>
      <c r="AB19" s="2363"/>
      <c r="AC19" s="2363"/>
      <c r="AD19" s="2363"/>
      <c r="AE19" s="2363"/>
      <c r="AF19" s="2363"/>
      <c r="AG19" s="2363"/>
      <c r="AH19" s="2363"/>
    </row>
    <row r="20" spans="1:34" ht="15" customHeight="1">
      <c r="A20" s="146" t="s">
        <v>3479</v>
      </c>
      <c r="B20" s="2099" t="s">
        <v>3480</v>
      </c>
      <c r="C20" s="2126">
        <v>12974</v>
      </c>
      <c r="D20" s="2111"/>
      <c r="E20" s="2207" t="s">
        <v>3552</v>
      </c>
      <c r="F20" s="2137"/>
      <c r="G20" s="2136"/>
      <c r="H20" s="2710"/>
      <c r="I20" s="2134"/>
      <c r="J20" s="2134"/>
      <c r="Q20" s="1682">
        <v>17</v>
      </c>
      <c r="R20" s="1682">
        <v>7</v>
      </c>
      <c r="S20" s="2097" t="str">
        <f>B19</f>
        <v>F27I</v>
      </c>
      <c r="T20" s="2096">
        <f>ROUND(C19,0)</f>
        <v>28607</v>
      </c>
      <c r="U20" s="2094"/>
      <c r="V20" s="2094"/>
      <c r="W20" s="2094"/>
      <c r="X20" s="2094"/>
      <c r="Z20" s="2363"/>
      <c r="AA20" s="2363"/>
      <c r="AB20" s="2363"/>
      <c r="AC20" s="2363"/>
      <c r="AD20" s="2363"/>
      <c r="AE20" s="2363"/>
      <c r="AF20" s="2363"/>
      <c r="AG20" s="2363"/>
      <c r="AH20" s="2363"/>
    </row>
    <row r="21" spans="1:34" ht="15" customHeight="1">
      <c r="A21" s="146" t="s">
        <v>3481</v>
      </c>
      <c r="B21" s="2099" t="s">
        <v>3482</v>
      </c>
      <c r="C21" s="2323">
        <f>'t15(3)_Dett'!B42</f>
        <v>136504</v>
      </c>
      <c r="D21" s="2111"/>
      <c r="E21" s="2151" t="s">
        <v>3451</v>
      </c>
      <c r="F21" s="2206"/>
      <c r="G21" s="2205"/>
      <c r="H21" s="2710"/>
      <c r="I21" s="2134"/>
      <c r="J21" s="2134"/>
      <c r="Q21" s="1682">
        <v>17</v>
      </c>
      <c r="R21" s="1682">
        <v>7</v>
      </c>
      <c r="S21" s="2097" t="str">
        <f>B20</f>
        <v>F00P</v>
      </c>
      <c r="T21" s="2096">
        <f>ROUND(C20,0)</f>
        <v>12974</v>
      </c>
      <c r="U21" s="2094"/>
      <c r="V21" s="2094"/>
      <c r="W21" s="2094"/>
      <c r="X21" s="2094"/>
      <c r="Z21" s="2363"/>
      <c r="AA21" s="2363"/>
      <c r="AB21" s="2363"/>
      <c r="AC21" s="2363"/>
      <c r="AD21" s="2363"/>
      <c r="AE21" s="2363"/>
      <c r="AF21" s="2363"/>
      <c r="AG21" s="2363"/>
      <c r="AH21" s="2363"/>
    </row>
    <row r="22" spans="1:34" ht="15" customHeight="1" thickBot="1">
      <c r="A22" s="2125" t="s">
        <v>3484</v>
      </c>
      <c r="B22" s="2124"/>
      <c r="C22" s="2123">
        <f>SUM(C19:C21)</f>
        <v>178085</v>
      </c>
      <c r="D22" s="2111"/>
      <c r="E22" s="146" t="s">
        <v>3553</v>
      </c>
      <c r="F22" s="2099" t="s">
        <v>3387</v>
      </c>
      <c r="G22" s="2126">
        <v>2429039</v>
      </c>
      <c r="H22" s="2710"/>
      <c r="I22" s="2134"/>
      <c r="J22" s="2134"/>
      <c r="Q22" s="1682">
        <v>17</v>
      </c>
      <c r="R22" s="1682">
        <v>7</v>
      </c>
      <c r="S22" s="2097" t="str">
        <f>B21</f>
        <v>F01P</v>
      </c>
      <c r="T22" s="2096">
        <f>ROUND(C21,0)</f>
        <v>136504</v>
      </c>
      <c r="U22" s="2094"/>
      <c r="V22" s="2094"/>
      <c r="W22" s="2094"/>
      <c r="X22" s="2094"/>
      <c r="Z22" s="2363"/>
      <c r="AA22" s="2363"/>
      <c r="AB22" s="2363"/>
      <c r="AC22" s="2363"/>
      <c r="AD22" s="2363"/>
      <c r="AE22" s="2363"/>
      <c r="AF22" s="2363"/>
      <c r="AG22" s="2363"/>
      <c r="AH22" s="2363"/>
    </row>
    <row r="23" spans="1:34" ht="15" customHeight="1" thickBot="1">
      <c r="A23" s="2210" t="s">
        <v>3546</v>
      </c>
      <c r="B23" s="2189"/>
      <c r="C23" s="2112">
        <f>C17-C22</f>
        <v>5231638</v>
      </c>
      <c r="D23" s="2111"/>
      <c r="E23" s="146" t="s">
        <v>3554</v>
      </c>
      <c r="F23" s="2099" t="s">
        <v>3389</v>
      </c>
      <c r="G23" s="2126"/>
      <c r="H23" s="2710"/>
      <c r="I23" s="2134"/>
      <c r="J23" s="2134"/>
      <c r="Q23" s="2100"/>
      <c r="R23" s="2100"/>
      <c r="S23" s="2094"/>
      <c r="T23" s="2094"/>
      <c r="U23" s="2094"/>
      <c r="V23" s="1682">
        <v>4</v>
      </c>
      <c r="W23" s="1682">
        <v>42</v>
      </c>
      <c r="X23" s="2097" t="str">
        <f>F22</f>
        <v>U09A</v>
      </c>
      <c r="Y23" s="2096">
        <f>ROUND(G22,0)</f>
        <v>2429039</v>
      </c>
      <c r="Z23" s="2363"/>
      <c r="AA23" s="2363"/>
      <c r="AB23" s="2363"/>
      <c r="AC23" s="2363"/>
      <c r="AD23" s="2363"/>
      <c r="AE23" s="2363"/>
      <c r="AF23" s="2363"/>
      <c r="AG23" s="2363"/>
      <c r="AH23" s="2363"/>
    </row>
    <row r="24" spans="1:34" ht="15" customHeight="1" thickBot="1">
      <c r="A24" s="2207" t="s">
        <v>3549</v>
      </c>
      <c r="B24" s="2137"/>
      <c r="C24" s="2136"/>
      <c r="D24" s="2111"/>
      <c r="E24" s="146" t="s">
        <v>3555</v>
      </c>
      <c r="F24" s="2099" t="s">
        <v>3556</v>
      </c>
      <c r="G24" s="2126"/>
      <c r="H24" s="2711"/>
      <c r="I24" s="2134"/>
      <c r="J24" s="2134"/>
      <c r="Q24" s="2100"/>
      <c r="R24" s="2100"/>
      <c r="S24" s="2094"/>
      <c r="T24" s="2094"/>
      <c r="U24" s="2094"/>
      <c r="V24" s="1682">
        <v>4</v>
      </c>
      <c r="W24" s="1682">
        <v>42</v>
      </c>
      <c r="X24" s="2097" t="str">
        <f>F23</f>
        <v>U10A</v>
      </c>
      <c r="Y24" s="2096">
        <f>ROUND(G23,0)</f>
        <v>0</v>
      </c>
      <c r="Z24" s="2363"/>
      <c r="AA24" s="2363"/>
      <c r="AB24" s="2363"/>
      <c r="AC24" s="2363"/>
      <c r="AD24" s="2363"/>
      <c r="AE24" s="2363"/>
      <c r="AF24" s="2363"/>
      <c r="AG24" s="2363"/>
      <c r="AH24" s="2363"/>
    </row>
    <row r="25" spans="1:34" ht="15" customHeight="1">
      <c r="A25" s="2132" t="s">
        <v>3450</v>
      </c>
      <c r="B25" s="2131"/>
      <c r="C25" s="2130"/>
      <c r="D25" s="2111"/>
      <c r="E25" s="146" t="s">
        <v>3557</v>
      </c>
      <c r="F25" s="2099" t="s">
        <v>3558</v>
      </c>
      <c r="G25" s="2126"/>
      <c r="H25" s="2134"/>
      <c r="I25" s="2134"/>
      <c r="J25" s="2134"/>
      <c r="Q25" s="2100"/>
      <c r="R25" s="2100"/>
      <c r="S25" s="2094"/>
      <c r="T25" s="2094"/>
      <c r="U25" s="2094"/>
      <c r="V25" s="1682">
        <v>4</v>
      </c>
      <c r="W25" s="1682">
        <v>42</v>
      </c>
      <c r="X25" s="2097" t="str">
        <f>F24</f>
        <v>U22I</v>
      </c>
      <c r="Y25" s="2096">
        <f>ROUND(G24,0)</f>
        <v>0</v>
      </c>
      <c r="Z25" s="2363"/>
      <c r="AA25" s="2363"/>
      <c r="AB25" s="2363"/>
      <c r="AC25" s="2363"/>
      <c r="AD25" s="2363"/>
      <c r="AE25" s="2363"/>
      <c r="AF25" s="2363"/>
      <c r="AG25" s="2363"/>
      <c r="AH25" s="2363"/>
    </row>
    <row r="26" spans="1:34" ht="15" customHeight="1">
      <c r="A26" s="146" t="s">
        <v>3559</v>
      </c>
      <c r="B26" s="367" t="s">
        <v>3339</v>
      </c>
      <c r="C26" s="2126">
        <v>1892194</v>
      </c>
      <c r="D26" s="2111"/>
      <c r="E26" s="146" t="s">
        <v>3560</v>
      </c>
      <c r="F26" s="2099" t="s">
        <v>3391</v>
      </c>
      <c r="G26" s="2323">
        <f>'t15(3)_Dett'!E17</f>
        <v>895027</v>
      </c>
      <c r="H26" s="2134"/>
      <c r="I26" s="2134"/>
      <c r="J26" s="2134"/>
      <c r="Q26" s="1682"/>
      <c r="R26" s="1682"/>
      <c r="S26" s="2097"/>
      <c r="T26" s="2096"/>
      <c r="U26" s="2094"/>
      <c r="V26" s="1682">
        <v>4</v>
      </c>
      <c r="W26" s="1682">
        <v>42</v>
      </c>
      <c r="X26" s="2097" t="str">
        <f>F25</f>
        <v>U23I</v>
      </c>
      <c r="Y26" s="2096">
        <f>ROUND(G25,0)</f>
        <v>0</v>
      </c>
      <c r="Z26" s="2363"/>
      <c r="AA26" s="2363"/>
      <c r="AB26" s="2363"/>
      <c r="AC26" s="2363"/>
      <c r="AD26" s="2363"/>
      <c r="AE26" s="2363"/>
      <c r="AF26" s="2363"/>
      <c r="AG26" s="2363"/>
      <c r="AH26" s="2363"/>
    </row>
    <row r="27" spans="1:34" ht="15" customHeight="1" thickBot="1">
      <c r="A27" s="146" t="s">
        <v>3536</v>
      </c>
      <c r="B27" s="367" t="s">
        <v>3322</v>
      </c>
      <c r="C27" s="2126"/>
      <c r="D27" s="2111"/>
      <c r="E27" s="2148" t="s">
        <v>3472</v>
      </c>
      <c r="F27" s="2192"/>
      <c r="G27" s="2139">
        <f>SUM(G22:G26)</f>
        <v>3324066</v>
      </c>
      <c r="H27" s="2134"/>
      <c r="I27" s="2134"/>
      <c r="J27" s="2134"/>
      <c r="Q27" s="1682">
        <v>12</v>
      </c>
      <c r="R27" s="1682">
        <v>7</v>
      </c>
      <c r="S27" s="2097" t="str">
        <f>B26</f>
        <v>F07A</v>
      </c>
      <c r="T27" s="2096">
        <f>ROUND(C26,0)</f>
        <v>1892194</v>
      </c>
      <c r="U27" s="2094"/>
      <c r="V27" s="1682">
        <v>4</v>
      </c>
      <c r="W27" s="1682">
        <v>42</v>
      </c>
      <c r="X27" s="2097" t="str">
        <f>F26</f>
        <v>U324</v>
      </c>
      <c r="Y27" s="2096">
        <f>ROUND(G26,0)</f>
        <v>895027</v>
      </c>
      <c r="Z27" s="2363"/>
      <c r="AA27" s="2363"/>
      <c r="AB27" s="2363"/>
      <c r="AC27" s="2363"/>
      <c r="AD27" s="2363"/>
      <c r="AE27" s="2363"/>
      <c r="AF27" s="2363"/>
      <c r="AG27" s="2363"/>
      <c r="AH27" s="2363"/>
    </row>
    <row r="28" spans="1:34" ht="15" customHeight="1" thickBot="1">
      <c r="A28" s="146" t="s">
        <v>3561</v>
      </c>
      <c r="B28" s="367" t="s">
        <v>3342</v>
      </c>
      <c r="C28" s="2126"/>
      <c r="D28" s="2111"/>
      <c r="E28" s="2200" t="s">
        <v>3562</v>
      </c>
      <c r="F28" s="2209"/>
      <c r="G28" s="2112">
        <f>G27</f>
        <v>3324066</v>
      </c>
      <c r="H28" s="2134"/>
      <c r="I28" s="2134"/>
      <c r="J28" s="2134"/>
      <c r="Q28" s="1682">
        <v>12</v>
      </c>
      <c r="R28" s="1682">
        <v>7</v>
      </c>
      <c r="S28" s="2097" t="str">
        <f>B27</f>
        <v>F03I</v>
      </c>
      <c r="T28" s="2096">
        <f>ROUND(C27,0)</f>
        <v>0</v>
      </c>
      <c r="U28" s="2094"/>
      <c r="V28" s="2095" t="s">
        <v>2442</v>
      </c>
      <c r="W28" s="2208"/>
      <c r="X28" s="2097"/>
      <c r="Y28" s="2096"/>
      <c r="Z28" s="2363"/>
      <c r="AA28" s="2363"/>
      <c r="AB28" s="2363"/>
      <c r="AC28" s="2363"/>
      <c r="AD28" s="2363"/>
      <c r="AE28" s="2363"/>
      <c r="AF28" s="2363"/>
      <c r="AG28" s="2363"/>
      <c r="AH28" s="2363"/>
    </row>
    <row r="29" spans="1:34" ht="15" customHeight="1">
      <c r="A29" s="146" t="s">
        <v>3490</v>
      </c>
      <c r="B29" s="367" t="s">
        <v>3212</v>
      </c>
      <c r="C29" s="2126"/>
      <c r="D29" s="2111"/>
      <c r="E29" s="2190"/>
      <c r="F29" s="2189"/>
      <c r="G29" s="2188"/>
      <c r="H29" s="2134"/>
      <c r="I29" s="2134"/>
      <c r="J29" s="2134"/>
      <c r="Q29" s="1682">
        <v>12</v>
      </c>
      <c r="R29" s="1682">
        <v>7</v>
      </c>
      <c r="S29" s="2097" t="str">
        <f>B28</f>
        <v>F08A</v>
      </c>
      <c r="T29" s="2096">
        <f>ROUND(C28,0)</f>
        <v>0</v>
      </c>
      <c r="U29" s="2094"/>
      <c r="V29" s="2208"/>
      <c r="W29" s="2208"/>
      <c r="X29" s="2097"/>
      <c r="Y29" s="2096"/>
      <c r="Z29" s="2363"/>
      <c r="AA29" s="2363"/>
      <c r="AB29" s="2363"/>
      <c r="AC29" s="2363"/>
      <c r="AD29" s="2363"/>
      <c r="AE29" s="2363"/>
      <c r="AF29" s="2363"/>
      <c r="AG29" s="2363"/>
      <c r="AH29" s="2363"/>
    </row>
    <row r="30" spans="1:34" ht="15" customHeight="1">
      <c r="A30" s="146" t="s">
        <v>3492</v>
      </c>
      <c r="B30" s="367" t="s">
        <v>3214</v>
      </c>
      <c r="C30" s="2323">
        <f>'t15(3)_Dett'!B17</f>
        <v>0</v>
      </c>
      <c r="D30" s="2111"/>
      <c r="E30" s="2190"/>
      <c r="F30" s="2189"/>
      <c r="G30" s="2188"/>
      <c r="H30" s="2134"/>
      <c r="I30" s="2134"/>
      <c r="J30" s="2134"/>
      <c r="Q30" s="1682">
        <v>12</v>
      </c>
      <c r="R30" s="1682">
        <v>7</v>
      </c>
      <c r="S30" s="2097" t="str">
        <f>B29</f>
        <v>F01I</v>
      </c>
      <c r="T30" s="2096">
        <f>ROUND(C29,0)</f>
        <v>0</v>
      </c>
      <c r="U30" s="2094"/>
      <c r="V30" s="1682"/>
      <c r="W30" s="1682"/>
      <c r="X30" s="2097"/>
      <c r="Y30" s="2096"/>
      <c r="Z30" s="2363"/>
      <c r="AA30" s="2363"/>
      <c r="AB30" s="2363"/>
      <c r="AC30" s="2363"/>
      <c r="AD30" s="2363"/>
      <c r="AE30" s="2363"/>
      <c r="AF30" s="2363"/>
      <c r="AG30" s="2363"/>
      <c r="AH30" s="2363"/>
    </row>
    <row r="31" spans="1:34" ht="15" customHeight="1" thickBot="1">
      <c r="A31" s="2125" t="s">
        <v>3473</v>
      </c>
      <c r="B31" s="2124"/>
      <c r="C31" s="2123">
        <f>SUM(C26:C30)</f>
        <v>1892194</v>
      </c>
      <c r="D31" s="2111"/>
      <c r="E31" s="2190"/>
      <c r="F31" s="2189"/>
      <c r="G31" s="2188"/>
      <c r="H31" s="2134"/>
      <c r="I31" s="2134"/>
      <c r="J31" s="2134"/>
      <c r="Q31" s="1682">
        <v>12</v>
      </c>
      <c r="R31" s="1682">
        <v>7</v>
      </c>
      <c r="S31" s="2097" t="str">
        <f>B30</f>
        <v>F991</v>
      </c>
      <c r="T31" s="2096">
        <f>ROUND(C30,0)</f>
        <v>0</v>
      </c>
      <c r="U31" s="2094"/>
      <c r="W31" s="2094"/>
      <c r="X31" s="2094"/>
      <c r="Z31" s="2363"/>
      <c r="AA31" s="2363"/>
      <c r="AB31" s="2363"/>
      <c r="AC31" s="2363"/>
      <c r="AD31" s="2363"/>
      <c r="AE31" s="2363"/>
      <c r="AF31" s="2363"/>
      <c r="AG31" s="2363"/>
      <c r="AH31" s="2363"/>
    </row>
    <row r="32" spans="1:34" ht="15" customHeight="1">
      <c r="A32" s="2132" t="s">
        <v>3475</v>
      </c>
      <c r="B32" s="2131"/>
      <c r="C32" s="2130"/>
      <c r="D32" s="2111"/>
      <c r="E32" s="2190"/>
      <c r="F32" s="2189"/>
      <c r="G32" s="2188"/>
      <c r="H32" s="2134"/>
      <c r="I32" s="2134"/>
      <c r="J32" s="2134"/>
      <c r="Q32" s="1682"/>
      <c r="R32" s="1682"/>
      <c r="S32" s="2097"/>
      <c r="T32" s="2096"/>
      <c r="U32" s="2094"/>
      <c r="V32" s="2094"/>
      <c r="W32" s="2094"/>
      <c r="X32" s="2094"/>
      <c r="Z32" s="2363"/>
      <c r="AA32" s="2363"/>
      <c r="AB32" s="2363"/>
      <c r="AC32" s="2363"/>
      <c r="AD32" s="2363"/>
      <c r="AE32" s="2363"/>
      <c r="AF32" s="2363"/>
      <c r="AG32" s="2363"/>
      <c r="AH32" s="2363"/>
    </row>
    <row r="33" spans="1:34" ht="15" customHeight="1">
      <c r="A33" s="146" t="s">
        <v>3563</v>
      </c>
      <c r="B33" s="2099" t="s">
        <v>3346</v>
      </c>
      <c r="C33" s="2126"/>
      <c r="D33" s="2111"/>
      <c r="E33" s="2190"/>
      <c r="F33" s="2189"/>
      <c r="G33" s="2188"/>
      <c r="H33" s="2134"/>
      <c r="I33" s="2134"/>
      <c r="J33" s="2134"/>
      <c r="Q33" s="1682"/>
      <c r="R33" s="1682"/>
      <c r="S33" s="2097"/>
      <c r="T33" s="2096"/>
      <c r="U33" s="2094"/>
      <c r="V33" s="2094"/>
      <c r="W33" s="2094"/>
      <c r="X33" s="2094"/>
      <c r="Z33" s="2363"/>
      <c r="AA33" s="2363"/>
      <c r="AB33" s="2363"/>
      <c r="AC33" s="2363"/>
      <c r="AD33" s="2363"/>
      <c r="AE33" s="2363"/>
      <c r="AF33" s="2363"/>
      <c r="AG33" s="2363"/>
      <c r="AH33" s="2363"/>
    </row>
    <row r="34" spans="1:34" ht="15" customHeight="1">
      <c r="A34" s="146" t="s">
        <v>3477</v>
      </c>
      <c r="B34" s="2099" t="s">
        <v>3204</v>
      </c>
      <c r="C34" s="2126"/>
      <c r="D34" s="2111"/>
      <c r="E34" s="2190"/>
      <c r="F34" s="2189"/>
      <c r="G34" s="2188"/>
      <c r="H34" s="2134"/>
      <c r="I34" s="2134"/>
      <c r="J34" s="2134"/>
      <c r="Q34" s="1682">
        <v>12</v>
      </c>
      <c r="R34" s="1682">
        <v>7</v>
      </c>
      <c r="S34" s="2097" t="str">
        <f>B33</f>
        <v>F981</v>
      </c>
      <c r="T34" s="2096">
        <f>ROUND(C33,0)</f>
        <v>0</v>
      </c>
      <c r="U34" s="2094"/>
      <c r="V34" s="2094"/>
      <c r="W34" s="2094"/>
      <c r="X34" s="2094"/>
      <c r="Z34" s="2363"/>
      <c r="AA34" s="2363"/>
      <c r="AB34" s="2363"/>
      <c r="AC34" s="2363"/>
      <c r="AD34" s="2363"/>
      <c r="AE34" s="2363"/>
      <c r="AF34" s="2363"/>
      <c r="AG34" s="2363"/>
      <c r="AH34" s="2363"/>
    </row>
    <row r="35" spans="1:34" s="2101" customFormat="1" ht="15" customHeight="1">
      <c r="A35" s="146" t="s">
        <v>3479</v>
      </c>
      <c r="B35" s="2099" t="s">
        <v>3480</v>
      </c>
      <c r="C35" s="2126">
        <v>4730</v>
      </c>
      <c r="D35" s="2111"/>
      <c r="E35" s="2190"/>
      <c r="F35" s="2189"/>
      <c r="G35" s="2188"/>
      <c r="H35" s="2134"/>
      <c r="I35" s="2134"/>
      <c r="J35" s="2134"/>
      <c r="Q35" s="1682">
        <v>12</v>
      </c>
      <c r="R35" s="1682">
        <v>7</v>
      </c>
      <c r="S35" s="2097" t="str">
        <f>B34</f>
        <v>F27I</v>
      </c>
      <c r="T35" s="2096">
        <f>ROUND(C34,0)</f>
        <v>0</v>
      </c>
      <c r="U35" s="2094"/>
      <c r="V35" s="2094"/>
      <c r="W35" s="2094"/>
      <c r="X35" s="2094"/>
      <c r="Z35" s="2364"/>
      <c r="AA35" s="2364"/>
      <c r="AB35" s="2364"/>
      <c r="AC35" s="2364"/>
      <c r="AD35" s="2364"/>
      <c r="AE35" s="2364"/>
      <c r="AF35" s="2364"/>
      <c r="AG35" s="2364"/>
      <c r="AH35" s="2364"/>
    </row>
    <row r="36" spans="1:34" s="2101" customFormat="1" ht="15" customHeight="1">
      <c r="A36" s="146" t="s">
        <v>3481</v>
      </c>
      <c r="B36" s="2099" t="s">
        <v>3482</v>
      </c>
      <c r="C36" s="2323">
        <f>'t15(3)_Dett'!B48</f>
        <v>0</v>
      </c>
      <c r="D36" s="2111"/>
      <c r="E36" s="2191"/>
      <c r="F36" s="2189"/>
      <c r="G36" s="2188"/>
      <c r="H36" s="2134"/>
      <c r="I36" s="2134"/>
      <c r="J36" s="2134"/>
      <c r="Q36" s="1682">
        <v>12</v>
      </c>
      <c r="R36" s="1682">
        <v>7</v>
      </c>
      <c r="S36" s="2097" t="str">
        <f>B35</f>
        <v>F00P</v>
      </c>
      <c r="T36" s="2096">
        <f>ROUND(C35,0)</f>
        <v>4730</v>
      </c>
      <c r="U36" s="2094"/>
      <c r="V36" s="2094"/>
      <c r="W36" s="2094"/>
      <c r="X36" s="2094"/>
    </row>
    <row r="37" spans="1:34" ht="15" customHeight="1" thickBot="1">
      <c r="A37" s="2125" t="s">
        <v>3484</v>
      </c>
      <c r="B37" s="2124"/>
      <c r="C37" s="2123">
        <f>SUM(C33:C36)</f>
        <v>4730</v>
      </c>
      <c r="D37" s="2111"/>
      <c r="E37" s="2191"/>
      <c r="F37" s="2189"/>
      <c r="G37" s="2188"/>
      <c r="H37" s="2134"/>
      <c r="I37" s="2134"/>
      <c r="J37" s="2134"/>
      <c r="Q37" s="1682">
        <v>12</v>
      </c>
      <c r="R37" s="1682">
        <v>7</v>
      </c>
      <c r="S37" s="2097" t="str">
        <f>B36</f>
        <v>F01P</v>
      </c>
      <c r="T37" s="2096">
        <f>ROUND(C36,0)</f>
        <v>0</v>
      </c>
      <c r="U37" s="2094"/>
      <c r="V37" s="2094"/>
      <c r="W37" s="2094"/>
      <c r="X37" s="2094"/>
    </row>
    <row r="38" spans="1:34" ht="15" customHeight="1" thickBot="1">
      <c r="A38" s="2119" t="s">
        <v>3485</v>
      </c>
      <c r="B38" s="2118"/>
      <c r="C38" s="2112">
        <f>C31-C37</f>
        <v>1887464</v>
      </c>
      <c r="D38" s="2111"/>
      <c r="E38" s="2191"/>
      <c r="F38" s="2189"/>
      <c r="G38" s="2188"/>
      <c r="H38" s="2134"/>
      <c r="I38" s="2134"/>
      <c r="J38" s="2134"/>
      <c r="Q38" s="2100"/>
      <c r="R38" s="2100"/>
      <c r="S38" s="2094"/>
      <c r="T38" s="2094"/>
      <c r="U38" s="2094"/>
      <c r="V38" s="2094"/>
      <c r="W38" s="2094"/>
      <c r="X38" s="2094"/>
    </row>
    <row r="39" spans="1:34" ht="15" customHeight="1">
      <c r="A39" s="2207" t="s">
        <v>3552</v>
      </c>
      <c r="B39" s="2137"/>
      <c r="C39" s="2136"/>
      <c r="D39" s="2111"/>
      <c r="E39" s="2191"/>
      <c r="F39" s="2189"/>
      <c r="G39" s="2188"/>
      <c r="H39" s="2134"/>
      <c r="I39" s="2134"/>
      <c r="J39" s="2134"/>
      <c r="Q39" s="2100"/>
      <c r="R39" s="2100"/>
      <c r="S39" s="2094"/>
      <c r="T39" s="2094"/>
      <c r="U39" s="2094"/>
      <c r="V39" s="2094"/>
      <c r="W39" s="2094"/>
      <c r="X39" s="2094"/>
    </row>
    <row r="40" spans="1:34" ht="15" customHeight="1">
      <c r="A40" s="2132" t="s">
        <v>3450</v>
      </c>
      <c r="B40" s="2206"/>
      <c r="C40" s="2205"/>
      <c r="D40" s="2111"/>
      <c r="E40" s="2191"/>
      <c r="F40" s="2189"/>
      <c r="G40" s="2188"/>
      <c r="H40" s="2134"/>
      <c r="I40" s="2134"/>
      <c r="J40" s="2134"/>
      <c r="Q40" s="1682"/>
      <c r="R40" s="1682"/>
      <c r="S40" s="2097"/>
      <c r="T40" s="2096"/>
      <c r="U40" s="2094"/>
      <c r="V40" s="2094"/>
      <c r="W40" s="2094"/>
      <c r="X40" s="2094"/>
    </row>
    <row r="41" spans="1:34" ht="15" customHeight="1">
      <c r="A41" s="146" t="s">
        <v>3522</v>
      </c>
      <c r="B41" s="2099" t="s">
        <v>3288</v>
      </c>
      <c r="C41" s="2126">
        <v>2100609</v>
      </c>
      <c r="D41" s="2111"/>
      <c r="E41" s="2191"/>
      <c r="F41" s="2189"/>
      <c r="G41" s="2188"/>
      <c r="H41" s="2134"/>
      <c r="I41" s="2134"/>
      <c r="J41" s="2134"/>
      <c r="Q41" s="1682"/>
      <c r="R41" s="1682"/>
      <c r="S41" s="2097"/>
      <c r="T41" s="2096"/>
      <c r="U41" s="2094"/>
      <c r="V41" s="2094"/>
      <c r="W41" s="2094"/>
      <c r="X41" s="2094"/>
    </row>
    <row r="42" spans="1:34" ht="15" customHeight="1">
      <c r="A42" s="146" t="s">
        <v>3536</v>
      </c>
      <c r="B42" s="2099" t="s">
        <v>3322</v>
      </c>
      <c r="C42" s="2126">
        <v>32292</v>
      </c>
      <c r="D42" s="2111"/>
      <c r="E42" s="2191"/>
      <c r="F42" s="2189"/>
      <c r="G42" s="2188"/>
      <c r="H42" s="2134"/>
      <c r="I42" s="2134"/>
      <c r="J42" s="2134"/>
      <c r="Q42" s="1682">
        <v>4</v>
      </c>
      <c r="R42" s="1682">
        <v>7</v>
      </c>
      <c r="S42" s="2097" t="str">
        <f>B41</f>
        <v>F09A</v>
      </c>
      <c r="T42" s="2096">
        <f>ROUND(C41,0)</f>
        <v>2100609</v>
      </c>
      <c r="U42" s="2094"/>
      <c r="V42" s="2094"/>
      <c r="W42" s="2094"/>
      <c r="X42" s="2094"/>
    </row>
    <row r="43" spans="1:34" ht="15" customHeight="1">
      <c r="A43" s="146" t="s">
        <v>3564</v>
      </c>
      <c r="B43" s="2099" t="s">
        <v>3352</v>
      </c>
      <c r="C43" s="2126"/>
      <c r="D43" s="2111"/>
      <c r="E43" s="2191"/>
      <c r="F43" s="2189"/>
      <c r="G43" s="2188"/>
      <c r="H43" s="2134"/>
      <c r="I43" s="2134"/>
      <c r="J43" s="2134"/>
      <c r="Q43" s="1682">
        <v>4</v>
      </c>
      <c r="R43" s="1682">
        <v>7</v>
      </c>
      <c r="S43" s="2097" t="str">
        <f>B42</f>
        <v>F03I</v>
      </c>
      <c r="T43" s="2096">
        <f>ROUND(C42,0)</f>
        <v>32292</v>
      </c>
      <c r="U43" s="2094"/>
      <c r="V43" s="2094"/>
      <c r="W43" s="2094"/>
      <c r="X43" s="2094"/>
    </row>
    <row r="44" spans="1:34" ht="15" customHeight="1">
      <c r="A44" s="146" t="s">
        <v>3565</v>
      </c>
      <c r="B44" s="2099" t="s">
        <v>3354</v>
      </c>
      <c r="C44" s="2323">
        <f>'t15(3)_Dett'!B23</f>
        <v>392965</v>
      </c>
      <c r="D44" s="2111"/>
      <c r="E44" s="2191"/>
      <c r="F44" s="2189"/>
      <c r="G44" s="2188"/>
      <c r="H44" s="2134"/>
      <c r="I44" s="2134"/>
      <c r="J44" s="2134"/>
      <c r="Q44" s="1682">
        <v>4</v>
      </c>
      <c r="R44" s="1682">
        <v>7</v>
      </c>
      <c r="S44" s="2097" t="str">
        <f>B43</f>
        <v>F10A</v>
      </c>
      <c r="T44" s="2096">
        <f>ROUND(C43,0)</f>
        <v>0</v>
      </c>
      <c r="U44" s="2094"/>
      <c r="V44" s="2094"/>
      <c r="W44" s="2094"/>
      <c r="X44" s="2094"/>
    </row>
    <row r="45" spans="1:34" ht="15" customHeight="1" thickBot="1">
      <c r="A45" s="2141" t="s">
        <v>3473</v>
      </c>
      <c r="B45" s="2192"/>
      <c r="C45" s="2139">
        <f>SUM(C41:C44)</f>
        <v>2525866</v>
      </c>
      <c r="D45" s="2111"/>
      <c r="E45" s="2191"/>
      <c r="F45" s="2189"/>
      <c r="G45" s="2188"/>
      <c r="H45" s="2134"/>
      <c r="I45" s="2134"/>
      <c r="J45" s="2134"/>
      <c r="Q45" s="1682">
        <v>4</v>
      </c>
      <c r="R45" s="1682">
        <v>7</v>
      </c>
      <c r="S45" s="2097" t="str">
        <f>B44</f>
        <v>F984</v>
      </c>
      <c r="T45" s="2096">
        <f>ROUND(C44,0)</f>
        <v>392965</v>
      </c>
      <c r="U45" s="2094"/>
      <c r="V45" s="2094"/>
      <c r="W45" s="2094"/>
      <c r="X45" s="2094"/>
    </row>
    <row r="46" spans="1:34" ht="15" customHeight="1">
      <c r="A46" s="2204" t="s">
        <v>3500</v>
      </c>
      <c r="B46" s="2137"/>
      <c r="C46" s="2136"/>
      <c r="D46" s="2111"/>
      <c r="E46" s="2191"/>
      <c r="F46" s="2189"/>
      <c r="G46" s="2188"/>
      <c r="H46" s="2134"/>
      <c r="I46" s="2134"/>
      <c r="J46" s="2134"/>
      <c r="Q46" s="1682"/>
      <c r="R46" s="1682"/>
      <c r="S46" s="2097"/>
      <c r="T46" s="2096"/>
      <c r="U46" s="2094"/>
      <c r="V46" s="2094"/>
      <c r="W46" s="2094"/>
      <c r="X46" s="2094"/>
    </row>
    <row r="47" spans="1:34" ht="15" customHeight="1">
      <c r="A47" s="146" t="s">
        <v>3501</v>
      </c>
      <c r="B47" s="2099" t="s">
        <v>3230</v>
      </c>
      <c r="C47" s="2126"/>
      <c r="D47" s="2111"/>
      <c r="E47" s="2191"/>
      <c r="F47" s="2189"/>
      <c r="G47" s="2188"/>
      <c r="H47" s="2134"/>
      <c r="I47" s="2134"/>
      <c r="J47" s="2134"/>
      <c r="Q47" s="1682"/>
      <c r="R47" s="1682"/>
      <c r="S47" s="2097"/>
      <c r="T47" s="2096"/>
      <c r="U47" s="2094"/>
      <c r="V47" s="2094"/>
      <c r="W47" s="2094"/>
      <c r="X47" s="2094"/>
    </row>
    <row r="48" spans="1:34" ht="15" customHeight="1">
      <c r="A48" s="2203" t="s">
        <v>3566</v>
      </c>
      <c r="B48" s="2099" t="s">
        <v>3567</v>
      </c>
      <c r="C48" s="2126"/>
      <c r="D48" s="2111"/>
      <c r="E48" s="2191"/>
      <c r="F48" s="2189"/>
      <c r="G48" s="2188"/>
      <c r="H48" s="2134"/>
      <c r="I48" s="2134"/>
      <c r="J48" s="2134"/>
      <c r="Q48" s="1682">
        <v>4</v>
      </c>
      <c r="R48" s="1682">
        <v>9</v>
      </c>
      <c r="S48" s="2097" t="str">
        <f t="shared" ref="S48:S58" si="2">B47</f>
        <v>F50H</v>
      </c>
      <c r="T48" s="2096">
        <f t="shared" ref="T48:T58" si="3">ROUND(C47,0)</f>
        <v>0</v>
      </c>
      <c r="U48" s="2094"/>
      <c r="V48" s="2094"/>
      <c r="W48" s="2094"/>
      <c r="X48" s="2094"/>
    </row>
    <row r="49" spans="1:24" ht="15" customHeight="1">
      <c r="A49" s="146" t="s">
        <v>3568</v>
      </c>
      <c r="B49" s="2099" t="s">
        <v>3569</v>
      </c>
      <c r="C49" s="2126"/>
      <c r="D49" s="2111"/>
      <c r="E49" s="2191"/>
      <c r="F49" s="2189"/>
      <c r="G49" s="2188"/>
      <c r="H49" s="2134"/>
      <c r="I49" s="2134"/>
      <c r="J49" s="2134"/>
      <c r="Q49" s="1682">
        <v>4</v>
      </c>
      <c r="R49" s="1682">
        <v>9</v>
      </c>
      <c r="S49" s="2097" t="str">
        <f t="shared" si="2"/>
        <v>F00N</v>
      </c>
      <c r="T49" s="2096">
        <f t="shared" si="3"/>
        <v>0</v>
      </c>
      <c r="U49" s="2094"/>
      <c r="V49" s="2094"/>
      <c r="W49" s="2094"/>
      <c r="X49" s="2094"/>
    </row>
    <row r="50" spans="1:24" ht="15" customHeight="1">
      <c r="A50" s="146" t="s">
        <v>3570</v>
      </c>
      <c r="B50" s="2099" t="s">
        <v>3361</v>
      </c>
      <c r="C50" s="2126"/>
      <c r="D50" s="2111"/>
      <c r="E50" s="2191"/>
      <c r="F50" s="2189"/>
      <c r="G50" s="2188"/>
      <c r="H50" s="2134"/>
      <c r="I50" s="2134"/>
      <c r="J50" s="2134"/>
      <c r="Q50" s="1682">
        <v>4</v>
      </c>
      <c r="R50" s="1682">
        <v>9</v>
      </c>
      <c r="S50" s="2097" t="str">
        <f t="shared" si="2"/>
        <v>F00Q</v>
      </c>
      <c r="T50" s="2096">
        <f t="shared" si="3"/>
        <v>0</v>
      </c>
      <c r="U50" s="2094"/>
      <c r="V50" s="2094"/>
      <c r="W50" s="2094"/>
      <c r="X50" s="2094"/>
    </row>
    <row r="51" spans="1:24" ht="15" customHeight="1">
      <c r="A51" s="146" t="s">
        <v>3571</v>
      </c>
      <c r="B51" s="2099" t="s">
        <v>3363</v>
      </c>
      <c r="C51" s="2126">
        <v>895027</v>
      </c>
      <c r="D51" s="2111"/>
      <c r="E51" s="2191"/>
      <c r="F51" s="2189"/>
      <c r="G51" s="2188"/>
      <c r="H51" s="2134"/>
      <c r="I51" s="2134"/>
      <c r="J51" s="2134"/>
      <c r="Q51" s="1682">
        <v>4</v>
      </c>
      <c r="R51" s="1682">
        <v>9</v>
      </c>
      <c r="S51" s="2097" t="str">
        <f t="shared" si="2"/>
        <v>F12A</v>
      </c>
      <c r="T51" s="2096">
        <f t="shared" si="3"/>
        <v>0</v>
      </c>
      <c r="U51" s="2094"/>
      <c r="V51" s="2094"/>
      <c r="W51" s="2094"/>
      <c r="X51" s="2094"/>
    </row>
    <row r="52" spans="1:24" ht="15" customHeight="1">
      <c r="A52" s="2202" t="s">
        <v>3572</v>
      </c>
      <c r="B52" s="2201" t="s">
        <v>3365</v>
      </c>
      <c r="C52" s="2126"/>
      <c r="D52" s="2111"/>
      <c r="E52" s="2191"/>
      <c r="F52" s="2189"/>
      <c r="G52" s="2188"/>
      <c r="H52" s="2134"/>
      <c r="I52" s="2134"/>
      <c r="J52" s="2134"/>
      <c r="Q52" s="1682">
        <v>4</v>
      </c>
      <c r="R52" s="1682">
        <v>9</v>
      </c>
      <c r="S52" s="2097" t="str">
        <f t="shared" si="2"/>
        <v>F13A</v>
      </c>
      <c r="T52" s="2096">
        <f t="shared" si="3"/>
        <v>895027</v>
      </c>
      <c r="U52" s="2094"/>
      <c r="V52" s="2094"/>
      <c r="W52" s="2094"/>
      <c r="X52" s="2094"/>
    </row>
    <row r="53" spans="1:24" ht="15" customHeight="1">
      <c r="A53" s="146" t="s">
        <v>3573</v>
      </c>
      <c r="B53" s="2099" t="s">
        <v>3367</v>
      </c>
      <c r="C53" s="2126"/>
      <c r="D53" s="2111"/>
      <c r="E53" s="2191"/>
      <c r="F53" s="2189"/>
      <c r="G53" s="2188"/>
      <c r="H53" s="2134"/>
      <c r="I53" s="2134"/>
      <c r="J53" s="2134"/>
      <c r="Q53" s="1682">
        <v>4</v>
      </c>
      <c r="R53" s="1682">
        <v>9</v>
      </c>
      <c r="S53" s="2097" t="str">
        <f t="shared" si="2"/>
        <v>F14A</v>
      </c>
      <c r="T53" s="2096">
        <f t="shared" si="3"/>
        <v>0</v>
      </c>
      <c r="U53" s="2094"/>
      <c r="V53" s="2094"/>
      <c r="W53" s="2094"/>
      <c r="X53" s="2094"/>
    </row>
    <row r="54" spans="1:24" ht="15" customHeight="1">
      <c r="A54" s="146" t="s">
        <v>3490</v>
      </c>
      <c r="B54" s="2099" t="s">
        <v>3212</v>
      </c>
      <c r="C54" s="2126"/>
      <c r="D54" s="2111"/>
      <c r="E54" s="2191"/>
      <c r="F54" s="2189"/>
      <c r="G54" s="2188"/>
      <c r="H54" s="2134"/>
      <c r="I54" s="2134"/>
      <c r="J54" s="2134"/>
      <c r="Q54" s="1682">
        <v>4</v>
      </c>
      <c r="R54" s="1682">
        <v>9</v>
      </c>
      <c r="S54" s="2097" t="str">
        <f t="shared" si="2"/>
        <v>F75G</v>
      </c>
      <c r="T54" s="2096">
        <f t="shared" si="3"/>
        <v>0</v>
      </c>
      <c r="U54" s="2094"/>
      <c r="V54" s="2094"/>
      <c r="W54" s="2094"/>
      <c r="X54" s="2094"/>
    </row>
    <row r="55" spans="1:24" ht="15" customHeight="1">
      <c r="A55" s="146" t="s">
        <v>3505</v>
      </c>
      <c r="B55" s="2099" t="s">
        <v>3272</v>
      </c>
      <c r="C55" s="2126"/>
      <c r="D55" s="2111"/>
      <c r="E55" s="2191"/>
      <c r="F55" s="2189"/>
      <c r="G55" s="2188"/>
      <c r="Q55" s="1682">
        <v>4</v>
      </c>
      <c r="R55" s="1682">
        <v>9</v>
      </c>
      <c r="S55" s="2097" t="str">
        <f t="shared" si="2"/>
        <v>F01I</v>
      </c>
      <c r="T55" s="2096">
        <f t="shared" si="3"/>
        <v>0</v>
      </c>
      <c r="U55" s="2094"/>
      <c r="V55" s="2094"/>
      <c r="W55" s="2094"/>
      <c r="X55" s="2094"/>
    </row>
    <row r="56" spans="1:24" ht="15" customHeight="1">
      <c r="A56" s="146" t="s">
        <v>3574</v>
      </c>
      <c r="B56" s="2099" t="s">
        <v>3370</v>
      </c>
      <c r="C56" s="2323">
        <f>'t15(3)_Dett'!B29</f>
        <v>0</v>
      </c>
      <c r="D56" s="2111"/>
      <c r="E56" s="2191"/>
      <c r="F56" s="2189"/>
      <c r="G56" s="2188"/>
      <c r="Q56" s="1682">
        <v>4</v>
      </c>
      <c r="R56" s="1682">
        <v>9</v>
      </c>
      <c r="S56" s="2097" t="str">
        <f t="shared" si="2"/>
        <v>F96H</v>
      </c>
      <c r="T56" s="2096">
        <f t="shared" si="3"/>
        <v>0</v>
      </c>
      <c r="U56" s="2094"/>
      <c r="V56" s="2094"/>
      <c r="W56" s="2094"/>
      <c r="X56" s="2094"/>
    </row>
    <row r="57" spans="1:24" ht="15" customHeight="1">
      <c r="A57" s="146" t="s">
        <v>3507</v>
      </c>
      <c r="B57" s="2099" t="s">
        <v>3240</v>
      </c>
      <c r="C57" s="2323">
        <f>'t15(3)_Dett'!B34</f>
        <v>0</v>
      </c>
      <c r="D57" s="2111"/>
      <c r="E57" s="2191"/>
      <c r="F57" s="2189"/>
      <c r="G57" s="2188"/>
      <c r="Q57" s="1682">
        <v>4</v>
      </c>
      <c r="R57" s="1682">
        <v>9</v>
      </c>
      <c r="S57" s="2097" t="str">
        <f t="shared" si="2"/>
        <v>F988</v>
      </c>
      <c r="T57" s="2096">
        <f t="shared" si="3"/>
        <v>0</v>
      </c>
      <c r="U57" s="2094"/>
      <c r="V57" s="2094"/>
      <c r="W57" s="2094"/>
      <c r="X57" s="2094"/>
    </row>
    <row r="58" spans="1:24" ht="15" customHeight="1" thickBot="1">
      <c r="A58" s="2125" t="s">
        <v>3508</v>
      </c>
      <c r="B58" s="2124"/>
      <c r="C58" s="2123">
        <f>SUM(C47:C57)</f>
        <v>895027</v>
      </c>
      <c r="D58" s="2111"/>
      <c r="E58" s="2191"/>
      <c r="F58" s="2189"/>
      <c r="G58" s="2188"/>
      <c r="Q58" s="1682">
        <v>4</v>
      </c>
      <c r="R58" s="1682">
        <v>9</v>
      </c>
      <c r="S58" s="2097" t="str">
        <f t="shared" si="2"/>
        <v>F999</v>
      </c>
      <c r="T58" s="2096">
        <f t="shared" si="3"/>
        <v>0</v>
      </c>
      <c r="U58" s="2094"/>
      <c r="V58" s="2094"/>
      <c r="W58" s="2094"/>
      <c r="X58" s="2094"/>
    </row>
    <row r="59" spans="1:24" ht="15" customHeight="1">
      <c r="A59" s="2132" t="s">
        <v>3475</v>
      </c>
      <c r="B59" s="2131"/>
      <c r="C59" s="2130"/>
      <c r="D59" s="2111"/>
      <c r="E59" s="2191"/>
      <c r="F59" s="2189"/>
      <c r="G59" s="2188"/>
      <c r="Q59" s="1682"/>
      <c r="R59" s="1682"/>
      <c r="S59" s="2097"/>
      <c r="T59" s="2096"/>
      <c r="U59" s="2094"/>
      <c r="V59" s="2094"/>
      <c r="W59" s="2094"/>
      <c r="X59" s="2094"/>
    </row>
    <row r="60" spans="1:24" ht="15" customHeight="1">
      <c r="A60" s="146" t="s">
        <v>3477</v>
      </c>
      <c r="B60" s="2099" t="s">
        <v>3204</v>
      </c>
      <c r="C60" s="2126">
        <v>1894</v>
      </c>
      <c r="D60" s="2111"/>
      <c r="E60" s="2191"/>
      <c r="F60" s="2189"/>
      <c r="G60" s="2188"/>
      <c r="Q60" s="1682"/>
      <c r="R60" s="1682"/>
      <c r="S60" s="2097"/>
      <c r="T60" s="2096"/>
      <c r="U60" s="2094"/>
      <c r="V60" s="2094"/>
      <c r="W60" s="2094"/>
      <c r="X60" s="2094"/>
    </row>
    <row r="61" spans="1:24" ht="15" customHeight="1">
      <c r="A61" s="146" t="s">
        <v>3479</v>
      </c>
      <c r="B61" s="2099" t="s">
        <v>3480</v>
      </c>
      <c r="C61" s="2126">
        <v>5117</v>
      </c>
      <c r="D61" s="2111"/>
      <c r="E61" s="2191"/>
      <c r="F61" s="2189"/>
      <c r="G61" s="2188"/>
      <c r="Q61" s="1682">
        <v>4</v>
      </c>
      <c r="R61" s="1682">
        <v>7</v>
      </c>
      <c r="S61" s="2097" t="str">
        <f>B60</f>
        <v>F27I</v>
      </c>
      <c r="T61" s="2096">
        <f>ROUND(C60,0)</f>
        <v>1894</v>
      </c>
      <c r="U61" s="2094"/>
      <c r="V61" s="2094"/>
      <c r="W61" s="2094"/>
      <c r="X61" s="2094"/>
    </row>
    <row r="62" spans="1:24" ht="15" customHeight="1">
      <c r="A62" s="146" t="s">
        <v>3481</v>
      </c>
      <c r="B62" s="2099" t="s">
        <v>3482</v>
      </c>
      <c r="C62" s="2323">
        <f>'t15(3)_Dett'!B54</f>
        <v>477101</v>
      </c>
      <c r="D62" s="2111"/>
      <c r="E62" s="2190"/>
      <c r="F62" s="2189"/>
      <c r="G62" s="2188"/>
      <c r="K62" s="2094"/>
      <c r="L62" s="2094"/>
      <c r="M62" s="2094"/>
      <c r="N62" s="2094"/>
      <c r="O62" s="2094"/>
      <c r="P62" s="2094"/>
      <c r="Q62" s="1682">
        <v>4</v>
      </c>
      <c r="R62" s="1682">
        <v>7</v>
      </c>
      <c r="S62" s="2097" t="str">
        <f>B61</f>
        <v>F00P</v>
      </c>
      <c r="T62" s="2096">
        <f>ROUND(C61,0)</f>
        <v>5117</v>
      </c>
    </row>
    <row r="63" spans="1:24" ht="15" customHeight="1" thickBot="1">
      <c r="A63" s="2125" t="s">
        <v>3484</v>
      </c>
      <c r="B63" s="2124"/>
      <c r="C63" s="2123">
        <f>SUM(C60:C62)</f>
        <v>484112</v>
      </c>
      <c r="D63" s="2111"/>
      <c r="G63" s="2183"/>
      <c r="K63" s="2094"/>
      <c r="L63" s="2094"/>
      <c r="M63" s="2094"/>
      <c r="N63" s="2094"/>
      <c r="O63" s="2094"/>
      <c r="P63" s="2094"/>
      <c r="Q63" s="1682">
        <v>4</v>
      </c>
      <c r="R63" s="1682">
        <v>7</v>
      </c>
      <c r="S63" s="2097" t="str">
        <f>B62</f>
        <v>F01P</v>
      </c>
      <c r="T63" s="2096">
        <f>ROUND(C62,0)</f>
        <v>477101</v>
      </c>
    </row>
    <row r="64" spans="1:24" ht="15" customHeight="1" thickBot="1">
      <c r="A64" s="2200" t="s">
        <v>3562</v>
      </c>
      <c r="B64" s="2187"/>
      <c r="C64" s="2186">
        <f>C45+C58-C63</f>
        <v>2936781</v>
      </c>
      <c r="D64" s="2111"/>
      <c r="E64" s="2110" t="s">
        <v>3510</v>
      </c>
      <c r="F64" s="2182"/>
      <c r="G64" s="2112">
        <f>G13+G19+G28</f>
        <v>9955555</v>
      </c>
      <c r="K64" s="2094"/>
      <c r="L64" s="2094"/>
      <c r="M64" s="2094"/>
      <c r="N64" s="2094"/>
      <c r="O64" s="2094"/>
      <c r="P64" s="2094"/>
      <c r="Q64" s="2095" t="s">
        <v>2442</v>
      </c>
      <c r="R64" s="2094"/>
      <c r="S64" s="2094"/>
      <c r="T64" s="2094"/>
    </row>
    <row r="65" spans="1:20" ht="12" thickBot="1">
      <c r="A65" s="2114" t="s">
        <v>3509</v>
      </c>
      <c r="B65" s="2113"/>
      <c r="C65" s="2112">
        <f>C23+C38+C64</f>
        <v>10055883</v>
      </c>
      <c r="D65" s="2199"/>
      <c r="Q65" s="2094"/>
      <c r="R65" s="2094"/>
      <c r="S65" s="2094"/>
      <c r="T65" s="2094"/>
    </row>
    <row r="66" spans="1:20">
      <c r="B66" s="2107"/>
      <c r="D66" s="2199"/>
    </row>
    <row r="67" spans="1:20">
      <c r="A67" s="2106" t="s">
        <v>3511</v>
      </c>
      <c r="D67" s="2199"/>
    </row>
    <row r="68" spans="1:20">
      <c r="D68" s="2199"/>
    </row>
    <row r="69" spans="1:20" ht="12" customHeight="1">
      <c r="D69" s="2199"/>
    </row>
    <row r="70" spans="1:20">
      <c r="D70" s="2199"/>
    </row>
    <row r="71" spans="1:20">
      <c r="D71" s="2199"/>
    </row>
    <row r="72" spans="1:20">
      <c r="D72" s="2199"/>
    </row>
    <row r="73" spans="1:20">
      <c r="D73" s="2199"/>
    </row>
    <row r="74" spans="1:20">
      <c r="D74" s="2199"/>
    </row>
    <row r="75" spans="1:20">
      <c r="D75" s="2199"/>
    </row>
    <row r="76" spans="1:20">
      <c r="D76" s="2199"/>
    </row>
    <row r="77" spans="1:20">
      <c r="D77" s="2199"/>
    </row>
    <row r="78" spans="1:20">
      <c r="D78" s="2199"/>
    </row>
    <row r="79" spans="1:20">
      <c r="D79" s="2199"/>
    </row>
    <row r="80" spans="1:20">
      <c r="D80" s="2199"/>
    </row>
  </sheetData>
  <sheetProtection password="EA98" sheet="1" selectLockedCells="1"/>
  <mergeCells count="3">
    <mergeCell ref="H4:H10"/>
    <mergeCell ref="H12:H17"/>
    <mergeCell ref="H19:H24"/>
  </mergeCells>
  <printOptions horizontalCentered="1" verticalCentered="1"/>
  <pageMargins left="0" right="0" top="0.19685039370078741" bottom="0.55118110236220474" header="0.51181102362204722" footer="0.51181102362204722"/>
  <pageSetup paperSize="9" scale="75" orientation="landscape" horizontalDpi="300" verticalDpi="4294967292" r:id="rId1"/>
  <headerFooter alignWithMargins="0"/>
  <drawing r:id="rId2"/>
</worksheet>
</file>

<file path=xl/worksheets/sheet67.xml><?xml version="1.0" encoding="utf-8"?>
<worksheet xmlns="http://schemas.openxmlformats.org/spreadsheetml/2006/main" xmlns:r="http://schemas.openxmlformats.org/officeDocument/2006/relationships">
  <sheetPr codeName="Sheet6"/>
  <dimension ref="A1:AQ376"/>
  <sheetViews>
    <sheetView zoomScaleNormal="100" workbookViewId="0">
      <selection activeCell="B55" sqref="B55"/>
    </sheetView>
  </sheetViews>
  <sheetFormatPr defaultRowHeight="12.75"/>
  <cols>
    <col min="1" max="1" width="62" customWidth="1"/>
    <col min="2" max="2" width="17.85546875" customWidth="1"/>
    <col min="3" max="3" width="2.85546875" customWidth="1"/>
    <col min="4" max="4" width="44" customWidth="1"/>
    <col min="5" max="5" width="11" customWidth="1"/>
  </cols>
  <sheetData>
    <row r="1" spans="1:43" ht="18.75">
      <c r="A1" s="2314" t="str">
        <f>'t1'!A1:J1</f>
        <v>COMPARTO SERVIZIO SANITARIO NAZIONALE - anno 2017</v>
      </c>
      <c r="B1" s="2315"/>
      <c r="C1" s="2315"/>
      <c r="D1" s="2315"/>
      <c r="E1" s="2315"/>
      <c r="F1" s="2315"/>
      <c r="G1" s="2315"/>
      <c r="H1" s="2315"/>
      <c r="I1" s="2315"/>
      <c r="J1" s="2315"/>
      <c r="K1" s="2315"/>
      <c r="L1" s="2315"/>
      <c r="M1" s="2315"/>
      <c r="N1" s="2315"/>
      <c r="O1" s="2315"/>
      <c r="P1" s="2315"/>
      <c r="Q1" s="2315"/>
      <c r="R1" s="2315"/>
      <c r="S1" s="2315"/>
      <c r="T1" s="2315"/>
      <c r="U1" s="2315"/>
      <c r="V1" s="2315"/>
      <c r="W1" s="2315"/>
      <c r="X1" s="2315"/>
      <c r="Y1" s="2315"/>
      <c r="Z1" s="2315"/>
      <c r="AA1" s="2315"/>
      <c r="AB1" s="2315"/>
      <c r="AC1" s="2315"/>
      <c r="AD1" s="2315"/>
      <c r="AE1" s="2315"/>
      <c r="AF1" s="2315"/>
      <c r="AG1" s="2315"/>
      <c r="AH1" s="2315"/>
      <c r="AI1" s="2315"/>
      <c r="AJ1" s="2315"/>
      <c r="AK1" s="2315"/>
      <c r="AL1" s="2315"/>
      <c r="AM1" s="2315"/>
      <c r="AN1" s="2315"/>
      <c r="AO1" s="2315"/>
      <c r="AP1" s="2315"/>
      <c r="AQ1" s="2315"/>
    </row>
    <row r="2" spans="1:43">
      <c r="A2" s="2315"/>
      <c r="B2" s="2315"/>
      <c r="C2" s="2315"/>
      <c r="D2" s="2315"/>
      <c r="E2" s="2315"/>
      <c r="F2" s="2315"/>
      <c r="G2" s="2315"/>
      <c r="H2" s="2315"/>
      <c r="I2" s="2315"/>
      <c r="J2" s="2315"/>
      <c r="K2" s="2315"/>
      <c r="L2" s="2315"/>
      <c r="M2" s="2315"/>
      <c r="N2" s="2315"/>
      <c r="O2" s="2315"/>
      <c r="P2" s="2315"/>
      <c r="Q2" s="2315"/>
      <c r="R2" s="2315"/>
      <c r="S2" s="2315"/>
      <c r="T2" s="2315"/>
      <c r="U2" s="2315"/>
      <c r="V2" s="2315"/>
      <c r="W2" s="2315"/>
      <c r="X2" s="2315"/>
      <c r="Y2" s="2315"/>
      <c r="Z2" s="2315"/>
      <c r="AA2" s="2315"/>
      <c r="AB2" s="2315"/>
      <c r="AC2" s="2315"/>
      <c r="AD2" s="2315"/>
      <c r="AE2" s="2315"/>
      <c r="AF2" s="2315"/>
      <c r="AG2" s="2315"/>
      <c r="AH2" s="2315"/>
      <c r="AI2" s="2315"/>
      <c r="AJ2" s="2315"/>
      <c r="AK2" s="2315"/>
      <c r="AL2" s="2315"/>
      <c r="AM2" s="2315"/>
      <c r="AN2" s="2315"/>
      <c r="AO2" s="2315"/>
      <c r="AP2" s="2315"/>
      <c r="AQ2" s="2315"/>
    </row>
    <row r="3" spans="1:43">
      <c r="A3" s="2315"/>
      <c r="B3" s="2315"/>
      <c r="C3" s="2315"/>
      <c r="D3" s="2315"/>
      <c r="E3" s="2315"/>
      <c r="F3" s="2315"/>
      <c r="G3" s="2315"/>
      <c r="H3" s="2315"/>
      <c r="I3" s="2315"/>
      <c r="J3" s="2315"/>
      <c r="K3" s="2315"/>
      <c r="L3" s="2315"/>
      <c r="M3" s="2315"/>
      <c r="N3" s="2315"/>
      <c r="O3" s="2315"/>
      <c r="P3" s="2315"/>
      <c r="Q3" s="2315"/>
      <c r="R3" s="2315"/>
      <c r="S3" s="2315"/>
      <c r="T3" s="2315"/>
      <c r="U3" s="2315"/>
      <c r="V3" s="2315"/>
      <c r="W3" s="2315"/>
      <c r="X3" s="2315"/>
      <c r="Y3" s="2315"/>
      <c r="Z3" s="2315"/>
      <c r="AA3" s="2315"/>
      <c r="AB3" s="2315"/>
      <c r="AC3" s="2315"/>
      <c r="AD3" s="2315"/>
      <c r="AE3" s="2315"/>
      <c r="AF3" s="2315"/>
      <c r="AG3" s="2315"/>
      <c r="AH3" s="2315"/>
      <c r="AI3" s="2315"/>
      <c r="AJ3" s="2315"/>
      <c r="AK3" s="2315"/>
      <c r="AL3" s="2315"/>
      <c r="AM3" s="2315"/>
      <c r="AN3" s="2315"/>
      <c r="AO3" s="2315"/>
      <c r="AP3" s="2315"/>
      <c r="AQ3" s="2315"/>
    </row>
    <row r="4" spans="1:43">
      <c r="A4" s="2315"/>
      <c r="B4" s="2315"/>
      <c r="C4" s="2315"/>
      <c r="D4" s="2315"/>
      <c r="E4" s="2315"/>
      <c r="F4" s="2315"/>
      <c r="G4" s="2315"/>
      <c r="H4" s="2315"/>
      <c r="I4" s="2315"/>
      <c r="J4" s="2315"/>
      <c r="K4" s="2315"/>
      <c r="L4" s="2315"/>
      <c r="M4" s="2315"/>
      <c r="N4" s="2315"/>
      <c r="O4" s="2315"/>
      <c r="P4" s="2315"/>
      <c r="Q4" s="2315"/>
      <c r="R4" s="2315"/>
      <c r="S4" s="2315"/>
      <c r="T4" s="2315"/>
      <c r="U4" s="2315"/>
      <c r="V4" s="2315"/>
      <c r="W4" s="2315"/>
      <c r="X4" s="2315"/>
      <c r="Y4" s="2315"/>
      <c r="Z4" s="2315"/>
      <c r="AA4" s="2315"/>
      <c r="AB4" s="2315"/>
      <c r="AC4" s="2315"/>
      <c r="AD4" s="2315"/>
      <c r="AE4" s="2315"/>
      <c r="AF4" s="2315"/>
      <c r="AG4" s="2315"/>
      <c r="AH4" s="2315"/>
      <c r="AI4" s="2315"/>
      <c r="AJ4" s="2315"/>
      <c r="AK4" s="2315"/>
      <c r="AL4" s="2315"/>
      <c r="AM4" s="2315"/>
      <c r="AN4" s="2315"/>
      <c r="AO4" s="2315"/>
      <c r="AP4" s="2315"/>
      <c r="AQ4" s="2315"/>
    </row>
    <row r="5" spans="1:43">
      <c r="A5" s="2315"/>
      <c r="B5" s="2315"/>
      <c r="C5" s="2315"/>
      <c r="D5" s="2315"/>
      <c r="E5" s="2315"/>
      <c r="F5" s="2315"/>
      <c r="G5" s="2315"/>
      <c r="H5" s="2315"/>
      <c r="I5" s="2315"/>
      <c r="J5" s="2315"/>
      <c r="K5" s="2315"/>
      <c r="L5" s="2315"/>
      <c r="M5" s="2315"/>
      <c r="N5" s="2315"/>
      <c r="O5" s="2315"/>
      <c r="P5" s="2315"/>
      <c r="Q5" s="2315"/>
      <c r="R5" s="2315"/>
      <c r="S5" s="2315"/>
      <c r="T5" s="2315"/>
      <c r="U5" s="2315"/>
      <c r="V5" s="2315"/>
      <c r="W5" s="2315"/>
      <c r="X5" s="2315"/>
      <c r="Y5" s="2315"/>
      <c r="Z5" s="2315"/>
      <c r="AA5" s="2315"/>
      <c r="AB5" s="2315"/>
      <c r="AC5" s="2315"/>
      <c r="AD5" s="2315"/>
      <c r="AE5" s="2315"/>
      <c r="AF5" s="2315"/>
      <c r="AG5" s="2315"/>
      <c r="AH5" s="2315"/>
      <c r="AI5" s="2315"/>
      <c r="AJ5" s="2315"/>
      <c r="AK5" s="2315"/>
      <c r="AL5" s="2315"/>
      <c r="AM5" s="2315"/>
      <c r="AN5" s="2315"/>
      <c r="AO5" s="2315"/>
      <c r="AP5" s="2315"/>
      <c r="AQ5" s="2315"/>
    </row>
    <row r="6" spans="1:43">
      <c r="A6" s="2315"/>
      <c r="B6" s="2315"/>
      <c r="C6" s="2315"/>
      <c r="D6" s="2315"/>
      <c r="E6" s="2315"/>
      <c r="F6" s="2315"/>
      <c r="G6" s="2315"/>
      <c r="H6" s="2315"/>
      <c r="I6" s="2315"/>
      <c r="J6" s="2315"/>
      <c r="K6" s="2315"/>
      <c r="L6" s="2315"/>
      <c r="M6" s="2315"/>
      <c r="N6" s="2315"/>
      <c r="O6" s="2315"/>
      <c r="P6" s="2315"/>
      <c r="Q6" s="2315"/>
      <c r="R6" s="2315"/>
      <c r="S6" s="2315"/>
      <c r="T6" s="2315"/>
      <c r="U6" s="2315"/>
      <c r="V6" s="2315"/>
      <c r="W6" s="2315"/>
      <c r="X6" s="2315"/>
      <c r="Y6" s="2315"/>
      <c r="Z6" s="2315"/>
      <c r="AA6" s="2315"/>
      <c r="AB6" s="2315"/>
      <c r="AC6" s="2315"/>
      <c r="AD6" s="2315"/>
      <c r="AE6" s="2315"/>
      <c r="AF6" s="2315"/>
      <c r="AG6" s="2315"/>
      <c r="AH6" s="2315"/>
      <c r="AI6" s="2315"/>
      <c r="AJ6" s="2315"/>
      <c r="AK6" s="2315"/>
      <c r="AL6" s="2315"/>
      <c r="AM6" s="2315"/>
      <c r="AN6" s="2315"/>
      <c r="AO6" s="2315"/>
      <c r="AP6" s="2315"/>
      <c r="AQ6" s="2315"/>
    </row>
    <row r="7" spans="1:43">
      <c r="A7" s="2315"/>
      <c r="B7" s="2315"/>
      <c r="C7" s="2315"/>
      <c r="D7" s="2315"/>
      <c r="E7" s="2315"/>
      <c r="F7" s="2315"/>
      <c r="G7" s="2315"/>
      <c r="H7" s="2315"/>
      <c r="I7" s="2315"/>
      <c r="J7" s="2315"/>
      <c r="K7" s="2315"/>
      <c r="L7" s="2315"/>
      <c r="M7" s="2315"/>
      <c r="N7" s="2315"/>
      <c r="O7" s="2315"/>
      <c r="P7" s="2315"/>
      <c r="Q7" s="2315"/>
      <c r="R7" s="2315"/>
      <c r="S7" s="2315"/>
      <c r="T7" s="2315"/>
      <c r="U7" s="2315"/>
      <c r="V7" s="2315"/>
      <c r="W7" s="2315"/>
      <c r="X7" s="2315"/>
      <c r="Y7" s="2315"/>
      <c r="Z7" s="2315"/>
      <c r="AA7" s="2315"/>
      <c r="AB7" s="2315"/>
      <c r="AC7" s="2315"/>
      <c r="AD7" s="2315"/>
      <c r="AE7" s="2315"/>
      <c r="AF7" s="2315"/>
      <c r="AG7" s="2315"/>
      <c r="AH7" s="2315"/>
      <c r="AI7" s="2315"/>
      <c r="AJ7" s="2315"/>
      <c r="AK7" s="2315"/>
      <c r="AL7" s="2315"/>
      <c r="AM7" s="2315"/>
      <c r="AN7" s="2315"/>
      <c r="AO7" s="2315"/>
      <c r="AP7" s="2315"/>
      <c r="AQ7" s="2315"/>
    </row>
    <row r="8" spans="1:43">
      <c r="A8" s="2315"/>
      <c r="B8" s="2315"/>
      <c r="C8" s="2315"/>
      <c r="D8" s="2315"/>
      <c r="E8" s="2315"/>
      <c r="F8" s="2315"/>
      <c r="G8" s="2315"/>
      <c r="H8" s="2315"/>
      <c r="I8" s="2315"/>
      <c r="J8" s="2315"/>
      <c r="K8" s="2315"/>
      <c r="L8" s="2315"/>
      <c r="M8" s="2315"/>
      <c r="N8" s="2315"/>
      <c r="O8" s="2315"/>
      <c r="P8" s="2315"/>
      <c r="Q8" s="2315"/>
      <c r="R8" s="2315"/>
      <c r="S8" s="2315"/>
      <c r="T8" s="2315"/>
      <c r="U8" s="2315"/>
      <c r="V8" s="2315"/>
      <c r="W8" s="2315"/>
      <c r="X8" s="2315"/>
      <c r="Y8" s="2315"/>
      <c r="Z8" s="2315"/>
      <c r="AA8" s="2315"/>
      <c r="AB8" s="2315"/>
      <c r="AC8" s="2315"/>
      <c r="AD8" s="2315"/>
      <c r="AE8" s="2315"/>
      <c r="AF8" s="2315"/>
      <c r="AG8" s="2315"/>
      <c r="AH8" s="2315"/>
      <c r="AI8" s="2315"/>
      <c r="AJ8" s="2315"/>
      <c r="AK8" s="2315"/>
      <c r="AL8" s="2315"/>
      <c r="AM8" s="2315"/>
      <c r="AN8" s="2315"/>
      <c r="AO8" s="2315"/>
      <c r="AP8" s="2315"/>
      <c r="AQ8" s="2315"/>
    </row>
    <row r="9" spans="1:43">
      <c r="A9" s="2315"/>
      <c r="B9" s="2315"/>
      <c r="C9" s="2315"/>
      <c r="D9" s="2315"/>
      <c r="E9" s="2315"/>
      <c r="F9" s="2315"/>
      <c r="G9" s="2315"/>
      <c r="H9" s="2315"/>
      <c r="I9" s="2315"/>
      <c r="J9" s="2315"/>
      <c r="K9" s="2315"/>
      <c r="L9" s="2315"/>
      <c r="M9" s="2315"/>
      <c r="N9" s="2315"/>
      <c r="O9" s="2315"/>
      <c r="P9" s="2315"/>
      <c r="Q9" s="2315"/>
      <c r="R9" s="2315"/>
      <c r="S9" s="2315"/>
      <c r="T9" s="2315"/>
      <c r="U9" s="2315"/>
      <c r="V9" s="2315"/>
      <c r="W9" s="2315"/>
      <c r="X9" s="2315"/>
      <c r="Y9" s="2315"/>
      <c r="Z9" s="2315"/>
      <c r="AA9" s="2315"/>
      <c r="AB9" s="2315"/>
      <c r="AC9" s="2315"/>
      <c r="AD9" s="2315"/>
      <c r="AE9" s="2315"/>
      <c r="AF9" s="2315"/>
      <c r="AG9" s="2315"/>
      <c r="AH9" s="2315"/>
      <c r="AI9" s="2315"/>
      <c r="AJ9" s="2315"/>
      <c r="AK9" s="2315"/>
      <c r="AL9" s="2315"/>
      <c r="AM9" s="2315"/>
      <c r="AN9" s="2315"/>
      <c r="AO9" s="2315"/>
      <c r="AP9" s="2315"/>
      <c r="AQ9" s="2315"/>
    </row>
    <row r="10" spans="1:43" ht="13.5" thickBot="1">
      <c r="A10" s="2166" t="s">
        <v>3117</v>
      </c>
      <c r="B10" s="2167" t="s">
        <v>3445</v>
      </c>
      <c r="C10" s="2315"/>
      <c r="D10" s="2166" t="s">
        <v>3117</v>
      </c>
      <c r="E10" s="2167" t="s">
        <v>3445</v>
      </c>
      <c r="F10" s="2315"/>
      <c r="G10" s="2315"/>
      <c r="H10" s="2315"/>
      <c r="I10" s="2315"/>
      <c r="J10" s="2315"/>
      <c r="K10" s="2315"/>
      <c r="L10" s="2315"/>
      <c r="M10" s="2315"/>
      <c r="N10" s="2315"/>
      <c r="O10" s="2315"/>
      <c r="P10" s="2315"/>
      <c r="Q10" s="2315"/>
      <c r="R10" s="2315"/>
      <c r="S10" s="2315"/>
      <c r="T10" s="2315"/>
      <c r="U10" s="2315"/>
      <c r="V10" s="2315"/>
      <c r="W10" s="2315"/>
      <c r="X10" s="2315"/>
      <c r="Y10" s="2315"/>
      <c r="Z10" s="2315"/>
      <c r="AA10" s="2315"/>
      <c r="AB10" s="2315"/>
      <c r="AC10" s="2315"/>
      <c r="AD10" s="2315"/>
      <c r="AE10" s="2315"/>
      <c r="AF10" s="2315"/>
      <c r="AG10" s="2315"/>
      <c r="AH10" s="2315"/>
      <c r="AI10" s="2315"/>
      <c r="AJ10" s="2315"/>
      <c r="AK10" s="2315"/>
      <c r="AL10" s="2315"/>
      <c r="AM10" s="2315"/>
      <c r="AN10" s="2315"/>
      <c r="AO10" s="2315"/>
      <c r="AP10" s="2315"/>
      <c r="AQ10" s="2315"/>
    </row>
    <row r="11" spans="1:43">
      <c r="A11" s="2319" t="s">
        <v>3575</v>
      </c>
      <c r="B11" s="2320">
        <f>SUM(B12:B16)</f>
        <v>711584</v>
      </c>
      <c r="C11" s="2315"/>
      <c r="D11" s="2319" t="s">
        <v>3576</v>
      </c>
      <c r="E11" s="2320">
        <f>SUM(E12:E16)</f>
        <v>96957</v>
      </c>
      <c r="F11" s="2315"/>
      <c r="G11" s="2315"/>
      <c r="H11" s="2315"/>
      <c r="I11" s="2315"/>
      <c r="J11" s="2315"/>
      <c r="K11" s="2315"/>
      <c r="L11" s="2315"/>
      <c r="M11" s="2315"/>
      <c r="N11" s="2315"/>
      <c r="O11" s="2315"/>
      <c r="P11" s="2315"/>
      <c r="Q11" s="2315"/>
      <c r="R11" s="2315"/>
      <c r="S11" s="2315"/>
      <c r="T11" s="2315"/>
      <c r="U11" s="2315"/>
      <c r="V11" s="2315"/>
      <c r="W11" s="2315"/>
      <c r="X11" s="2315"/>
      <c r="Y11" s="2315"/>
      <c r="Z11" s="2315"/>
      <c r="AA11" s="2315"/>
      <c r="AB11" s="2315"/>
      <c r="AC11" s="2315"/>
      <c r="AD11" s="2315"/>
      <c r="AE11" s="2315"/>
      <c r="AF11" s="2315"/>
      <c r="AG11" s="2315"/>
      <c r="AH11" s="2315"/>
      <c r="AI11" s="2315"/>
      <c r="AJ11" s="2315"/>
      <c r="AK11" s="2315"/>
      <c r="AL11" s="2315"/>
      <c r="AM11" s="2315"/>
      <c r="AN11" s="2315"/>
      <c r="AO11" s="2315"/>
      <c r="AP11" s="2315"/>
      <c r="AQ11" s="2315"/>
    </row>
    <row r="12" spans="1:43">
      <c r="A12" s="2365"/>
      <c r="B12" s="2344"/>
      <c r="C12" s="2315"/>
      <c r="D12" s="2325" t="s">
        <v>5520</v>
      </c>
      <c r="E12" s="2326">
        <v>91548</v>
      </c>
      <c r="F12" s="2315"/>
      <c r="G12" s="2315"/>
      <c r="H12" s="2315"/>
      <c r="I12" s="2315"/>
      <c r="J12" s="2315"/>
      <c r="K12" s="2315"/>
      <c r="L12" s="2315"/>
      <c r="M12" s="2315"/>
      <c r="N12" s="2315"/>
      <c r="O12" s="2315"/>
      <c r="P12" s="2315"/>
      <c r="Q12" s="2315"/>
      <c r="R12" s="2315"/>
      <c r="S12" s="2315"/>
      <c r="T12" s="2315"/>
      <c r="U12" s="2315"/>
      <c r="V12" s="2315"/>
      <c r="W12" s="2315"/>
      <c r="X12" s="2315"/>
      <c r="Y12" s="2315"/>
      <c r="Z12" s="2315"/>
      <c r="AA12" s="2315"/>
      <c r="AB12" s="2315"/>
      <c r="AC12" s="2315"/>
      <c r="AD12" s="2315"/>
      <c r="AE12" s="2315"/>
      <c r="AF12" s="2315"/>
      <c r="AG12" s="2315"/>
      <c r="AH12" s="2315"/>
      <c r="AI12" s="2315"/>
      <c r="AJ12" s="2315"/>
      <c r="AK12" s="2315"/>
      <c r="AL12" s="2315"/>
      <c r="AM12" s="2315"/>
      <c r="AN12" s="2315"/>
      <c r="AO12" s="2315"/>
      <c r="AP12" s="2315"/>
      <c r="AQ12" s="2315"/>
    </row>
    <row r="13" spans="1:43">
      <c r="A13" s="2325" t="s">
        <v>5507</v>
      </c>
      <c r="B13" s="2326">
        <v>477101</v>
      </c>
      <c r="C13" s="2315"/>
      <c r="D13" s="2325" t="s">
        <v>5521</v>
      </c>
      <c r="E13" s="2326">
        <v>5409</v>
      </c>
      <c r="F13" s="2315"/>
      <c r="G13" s="2315"/>
      <c r="H13" s="2315"/>
      <c r="I13" s="2315"/>
      <c r="J13" s="2315"/>
      <c r="K13" s="2315"/>
      <c r="L13" s="2315"/>
      <c r="M13" s="2315"/>
      <c r="N13" s="2315"/>
      <c r="O13" s="2315"/>
      <c r="P13" s="2315"/>
      <c r="Q13" s="2315"/>
      <c r="R13" s="2315"/>
      <c r="S13" s="2315"/>
      <c r="T13" s="2315"/>
      <c r="U13" s="2315"/>
      <c r="V13" s="2315"/>
      <c r="W13" s="2315"/>
      <c r="X13" s="2315"/>
      <c r="Y13" s="2315"/>
      <c r="Z13" s="2315"/>
      <c r="AA13" s="2315"/>
      <c r="AB13" s="2315"/>
      <c r="AC13" s="2315"/>
      <c r="AD13" s="2315"/>
      <c r="AE13" s="2315"/>
      <c r="AF13" s="2315"/>
      <c r="AG13" s="2315"/>
      <c r="AH13" s="2315"/>
      <c r="AI13" s="2315"/>
      <c r="AJ13" s="2315"/>
      <c r="AK13" s="2315"/>
      <c r="AL13" s="2315"/>
      <c r="AM13" s="2315"/>
      <c r="AN13" s="2315"/>
      <c r="AO13" s="2315"/>
      <c r="AP13" s="2315"/>
      <c r="AQ13" s="2315"/>
    </row>
    <row r="14" spans="1:43">
      <c r="A14" s="2325" t="s">
        <v>5508</v>
      </c>
      <c r="B14" s="2326"/>
      <c r="C14" s="2315"/>
      <c r="D14" s="2325"/>
      <c r="E14" s="2326"/>
      <c r="F14" s="2315"/>
      <c r="G14" s="2315"/>
      <c r="H14" s="2315"/>
      <c r="I14" s="2315"/>
      <c r="J14" s="2315"/>
      <c r="K14" s="2315"/>
      <c r="L14" s="2315"/>
      <c r="M14" s="2315"/>
      <c r="N14" s="2315"/>
      <c r="O14" s="2315"/>
      <c r="P14" s="2315"/>
      <c r="Q14" s="2315"/>
      <c r="R14" s="2315"/>
      <c r="S14" s="2315"/>
      <c r="T14" s="2315"/>
      <c r="U14" s="2315"/>
      <c r="V14" s="2315"/>
      <c r="W14" s="2315"/>
      <c r="X14" s="2315"/>
      <c r="Y14" s="2315"/>
      <c r="Z14" s="2315"/>
      <c r="AA14" s="2315"/>
      <c r="AB14" s="2315"/>
      <c r="AC14" s="2315"/>
      <c r="AD14" s="2315"/>
      <c r="AE14" s="2315"/>
      <c r="AF14" s="2315"/>
      <c r="AG14" s="2315"/>
      <c r="AH14" s="2315"/>
      <c r="AI14" s="2315"/>
      <c r="AJ14" s="2315"/>
      <c r="AK14" s="2315"/>
      <c r="AL14" s="2315"/>
      <c r="AM14" s="2315"/>
      <c r="AN14" s="2315"/>
      <c r="AO14" s="2315"/>
      <c r="AP14" s="2315"/>
      <c r="AQ14" s="2315"/>
    </row>
    <row r="15" spans="1:43" ht="15">
      <c r="A15" s="2405" t="s">
        <v>5509</v>
      </c>
      <c r="B15" s="2326">
        <f>165111+1226</f>
        <v>166337</v>
      </c>
      <c r="C15" s="2315"/>
      <c r="D15" s="2325"/>
      <c r="E15" s="2326"/>
      <c r="F15" s="2315"/>
      <c r="G15" s="2315"/>
      <c r="H15" s="2315"/>
      <c r="I15" s="2315"/>
      <c r="J15" s="2315"/>
      <c r="K15" s="2315"/>
      <c r="L15" s="2315"/>
      <c r="M15" s="2315"/>
      <c r="N15" s="2315"/>
      <c r="O15" s="2315"/>
      <c r="P15" s="2315"/>
      <c r="Q15" s="2315"/>
      <c r="R15" s="2315"/>
      <c r="S15" s="2315"/>
      <c r="T15" s="2315"/>
      <c r="U15" s="2315"/>
      <c r="V15" s="2315"/>
      <c r="W15" s="2315"/>
      <c r="X15" s="2315"/>
      <c r="Y15" s="2315"/>
      <c r="Z15" s="2315"/>
      <c r="AA15" s="2315"/>
      <c r="AB15" s="2315"/>
      <c r="AC15" s="2315"/>
      <c r="AD15" s="2315"/>
      <c r="AE15" s="2315"/>
      <c r="AF15" s="2315"/>
      <c r="AG15" s="2315"/>
      <c r="AH15" s="2315"/>
      <c r="AI15" s="2315"/>
      <c r="AJ15" s="2315"/>
      <c r="AK15" s="2315"/>
      <c r="AL15" s="2315"/>
      <c r="AM15" s="2315"/>
      <c r="AN15" s="2315"/>
      <c r="AO15" s="2315"/>
      <c r="AP15" s="2315"/>
      <c r="AQ15" s="2315"/>
    </row>
    <row r="16" spans="1:43">
      <c r="A16" s="2327" t="s">
        <v>5510</v>
      </c>
      <c r="B16" s="2326">
        <v>68146</v>
      </c>
      <c r="C16" s="2315"/>
      <c r="D16" s="2325"/>
      <c r="E16" s="2326"/>
      <c r="F16" s="2315"/>
      <c r="G16" s="2315"/>
      <c r="H16" s="2315"/>
      <c r="I16" s="2315"/>
      <c r="J16" s="2315"/>
      <c r="K16" s="2315"/>
      <c r="L16" s="2315"/>
      <c r="M16" s="2315"/>
      <c r="N16" s="2315"/>
      <c r="O16" s="2315"/>
      <c r="P16" s="2315"/>
      <c r="Q16" s="2315"/>
      <c r="R16" s="2315"/>
      <c r="S16" s="2315"/>
      <c r="T16" s="2315"/>
      <c r="U16" s="2315"/>
      <c r="V16" s="2315"/>
      <c r="W16" s="2315"/>
      <c r="X16" s="2315"/>
      <c r="Y16" s="2315"/>
      <c r="Z16" s="2315"/>
      <c r="AA16" s="2315"/>
      <c r="AB16" s="2315"/>
      <c r="AC16" s="2315"/>
      <c r="AD16" s="2315"/>
      <c r="AE16" s="2315"/>
      <c r="AF16" s="2315"/>
      <c r="AG16" s="2315"/>
      <c r="AH16" s="2315"/>
      <c r="AI16" s="2315"/>
      <c r="AJ16" s="2315"/>
      <c r="AK16" s="2315"/>
      <c r="AL16" s="2315"/>
      <c r="AM16" s="2315"/>
      <c r="AN16" s="2315"/>
      <c r="AO16" s="2315"/>
      <c r="AP16" s="2315"/>
      <c r="AQ16" s="2315"/>
    </row>
    <row r="17" spans="1:43">
      <c r="A17" s="394" t="s">
        <v>3514</v>
      </c>
      <c r="B17" s="2322">
        <f>SUM(B18:B22)</f>
        <v>0</v>
      </c>
      <c r="C17" s="2315"/>
      <c r="D17" s="415" t="s">
        <v>3577</v>
      </c>
      <c r="E17" s="2321">
        <f>SUM(E18:E22)</f>
        <v>895027</v>
      </c>
      <c r="F17" s="2315"/>
      <c r="G17" s="2315"/>
      <c r="H17" s="2315"/>
      <c r="I17" s="2315"/>
      <c r="J17" s="2315"/>
      <c r="K17" s="2315"/>
      <c r="L17" s="2315"/>
      <c r="M17" s="2315"/>
      <c r="N17" s="2315"/>
      <c r="O17" s="2315"/>
      <c r="P17" s="2315"/>
      <c r="Q17" s="2315"/>
      <c r="R17" s="2315"/>
      <c r="S17" s="2315"/>
      <c r="T17" s="2315"/>
      <c r="U17" s="2315"/>
      <c r="V17" s="2315"/>
      <c r="W17" s="2315"/>
      <c r="X17" s="2315"/>
      <c r="Y17" s="2315"/>
      <c r="Z17" s="2315"/>
      <c r="AA17" s="2315"/>
      <c r="AB17" s="2315"/>
      <c r="AC17" s="2315"/>
      <c r="AD17" s="2315"/>
      <c r="AE17" s="2315"/>
      <c r="AF17" s="2315"/>
      <c r="AG17" s="2315"/>
      <c r="AH17" s="2315"/>
      <c r="AI17" s="2315"/>
      <c r="AJ17" s="2315"/>
      <c r="AK17" s="2315"/>
      <c r="AL17" s="2315"/>
      <c r="AM17" s="2315"/>
      <c r="AN17" s="2315"/>
      <c r="AO17" s="2315"/>
      <c r="AP17" s="2315"/>
      <c r="AQ17" s="2315"/>
    </row>
    <row r="18" spans="1:43">
      <c r="A18" s="2401"/>
      <c r="B18" s="2402"/>
      <c r="C18" s="2315"/>
      <c r="D18" s="2318" t="s">
        <v>3516</v>
      </c>
      <c r="E18" s="2126">
        <v>895027</v>
      </c>
      <c r="F18" s="2315"/>
      <c r="G18" s="2315"/>
      <c r="H18" s="2315"/>
      <c r="I18" s="2315"/>
      <c r="J18" s="2315"/>
      <c r="K18" s="2315"/>
      <c r="L18" s="2315"/>
      <c r="M18" s="2315"/>
      <c r="N18" s="2315"/>
      <c r="O18" s="2315"/>
      <c r="P18" s="2315"/>
      <c r="Q18" s="2315"/>
      <c r="R18" s="2315"/>
      <c r="S18" s="2315"/>
      <c r="T18" s="2315"/>
      <c r="U18" s="2315"/>
      <c r="V18" s="2315"/>
      <c r="W18" s="2315"/>
      <c r="X18" s="2315"/>
      <c r="Y18" s="2315"/>
      <c r="Z18" s="2315"/>
      <c r="AA18" s="2315"/>
      <c r="AB18" s="2315"/>
      <c r="AC18" s="2315"/>
      <c r="AD18" s="2315"/>
      <c r="AE18" s="2315"/>
      <c r="AF18" s="2315"/>
      <c r="AG18" s="2315"/>
      <c r="AH18" s="2315"/>
      <c r="AI18" s="2315"/>
      <c r="AJ18" s="2315"/>
      <c r="AK18" s="2315"/>
      <c r="AL18" s="2315"/>
      <c r="AM18" s="2315"/>
      <c r="AN18" s="2315"/>
      <c r="AO18" s="2315"/>
      <c r="AP18" s="2315"/>
      <c r="AQ18" s="2315"/>
    </row>
    <row r="19" spans="1:43">
      <c r="A19" s="2325"/>
      <c r="B19" s="2326"/>
      <c r="C19" s="2315"/>
      <c r="D19" s="2325"/>
      <c r="E19" s="2326"/>
      <c r="F19" s="2315"/>
      <c r="G19" s="2315"/>
      <c r="H19" s="2315"/>
      <c r="I19" s="2315"/>
      <c r="J19" s="2315"/>
      <c r="K19" s="2315"/>
      <c r="L19" s="2315"/>
      <c r="M19" s="2315"/>
      <c r="N19" s="2315"/>
      <c r="O19" s="2315"/>
      <c r="P19" s="2315"/>
      <c r="Q19" s="2315"/>
      <c r="R19" s="2315"/>
      <c r="S19" s="2315"/>
      <c r="T19" s="2315"/>
      <c r="U19" s="2315"/>
      <c r="V19" s="2315"/>
      <c r="W19" s="2315"/>
      <c r="X19" s="2315"/>
      <c r="Y19" s="2315"/>
      <c r="Z19" s="2315"/>
      <c r="AA19" s="2315"/>
      <c r="AB19" s="2315"/>
      <c r="AC19" s="2315"/>
      <c r="AD19" s="2315"/>
      <c r="AE19" s="2315"/>
      <c r="AF19" s="2315"/>
      <c r="AG19" s="2315"/>
      <c r="AH19" s="2315"/>
      <c r="AI19" s="2315"/>
      <c r="AJ19" s="2315"/>
      <c r="AK19" s="2315"/>
      <c r="AL19" s="2315"/>
      <c r="AM19" s="2315"/>
      <c r="AN19" s="2315"/>
      <c r="AO19" s="2315"/>
      <c r="AP19" s="2315"/>
      <c r="AQ19" s="2315"/>
    </row>
    <row r="20" spans="1:43">
      <c r="A20" s="2325"/>
      <c r="B20" s="2326"/>
      <c r="C20" s="2315"/>
      <c r="D20" s="2325"/>
      <c r="E20" s="2326"/>
      <c r="F20" s="2315"/>
      <c r="G20" s="2315"/>
      <c r="H20" s="2315"/>
      <c r="I20" s="2315"/>
      <c r="J20" s="2315"/>
      <c r="K20" s="2315"/>
      <c r="L20" s="2315"/>
      <c r="M20" s="2315"/>
      <c r="N20" s="2315"/>
      <c r="O20" s="2315"/>
      <c r="P20" s="2315"/>
      <c r="Q20" s="2315"/>
      <c r="R20" s="2315"/>
      <c r="S20" s="2315"/>
      <c r="T20" s="2315"/>
      <c r="U20" s="2315"/>
      <c r="V20" s="2315"/>
      <c r="W20" s="2315"/>
      <c r="X20" s="2315"/>
      <c r="Y20" s="2315"/>
      <c r="Z20" s="2315"/>
      <c r="AA20" s="2315"/>
      <c r="AB20" s="2315"/>
      <c r="AC20" s="2315"/>
      <c r="AD20" s="2315"/>
      <c r="AE20" s="2315"/>
      <c r="AF20" s="2315"/>
      <c r="AG20" s="2315"/>
      <c r="AH20" s="2315"/>
      <c r="AI20" s="2315"/>
      <c r="AJ20" s="2315"/>
      <c r="AK20" s="2315"/>
      <c r="AL20" s="2315"/>
      <c r="AM20" s="2315"/>
      <c r="AN20" s="2315"/>
      <c r="AO20" s="2315"/>
      <c r="AP20" s="2315"/>
      <c r="AQ20" s="2315"/>
    </row>
    <row r="21" spans="1:43">
      <c r="A21" s="2325"/>
      <c r="B21" s="2326"/>
      <c r="C21" s="2315"/>
      <c r="D21" s="2325"/>
      <c r="E21" s="2326"/>
      <c r="F21" s="2315"/>
      <c r="G21" s="2315"/>
      <c r="H21" s="2315"/>
      <c r="I21" s="2315"/>
      <c r="J21" s="2315"/>
      <c r="K21" s="2315"/>
      <c r="L21" s="2315"/>
      <c r="M21" s="2315"/>
      <c r="N21" s="2315"/>
      <c r="O21" s="2315"/>
      <c r="P21" s="2315"/>
      <c r="Q21" s="2315"/>
      <c r="R21" s="2315"/>
      <c r="S21" s="2315"/>
      <c r="T21" s="2315"/>
      <c r="U21" s="2315"/>
      <c r="V21" s="2315"/>
      <c r="W21" s="2315"/>
      <c r="X21" s="2315"/>
      <c r="Y21" s="2315"/>
      <c r="Z21" s="2315"/>
      <c r="AA21" s="2315"/>
      <c r="AB21" s="2315"/>
      <c r="AC21" s="2315"/>
      <c r="AD21" s="2315"/>
      <c r="AE21" s="2315"/>
      <c r="AF21" s="2315"/>
      <c r="AG21" s="2315"/>
      <c r="AH21" s="2315"/>
      <c r="AI21" s="2315"/>
      <c r="AJ21" s="2315"/>
      <c r="AK21" s="2315"/>
      <c r="AL21" s="2315"/>
      <c r="AM21" s="2315"/>
      <c r="AN21" s="2315"/>
      <c r="AO21" s="2315"/>
      <c r="AP21" s="2315"/>
      <c r="AQ21" s="2315"/>
    </row>
    <row r="22" spans="1:43" ht="13.5" thickBot="1">
      <c r="A22" s="2325"/>
      <c r="B22" s="2326"/>
      <c r="C22" s="2315"/>
      <c r="D22" s="2328"/>
      <c r="E22" s="2329"/>
      <c r="F22" s="2315"/>
      <c r="G22" s="2315"/>
      <c r="H22" s="2315"/>
      <c r="I22" s="2315"/>
      <c r="J22" s="2315"/>
      <c r="K22" s="2315"/>
      <c r="L22" s="2315"/>
      <c r="M22" s="2315"/>
      <c r="N22" s="2315"/>
      <c r="O22" s="2315"/>
      <c r="P22" s="2315"/>
      <c r="Q22" s="2315"/>
      <c r="R22" s="2315"/>
      <c r="S22" s="2315"/>
      <c r="T22" s="2315"/>
      <c r="U22" s="2315"/>
      <c r="V22" s="2315"/>
      <c r="W22" s="2315"/>
      <c r="X22" s="2315"/>
      <c r="Y22" s="2315"/>
      <c r="Z22" s="2315"/>
      <c r="AA22" s="2315"/>
      <c r="AB22" s="2315"/>
      <c r="AC22" s="2315"/>
      <c r="AD22" s="2315"/>
      <c r="AE22" s="2315"/>
      <c r="AF22" s="2315"/>
      <c r="AG22" s="2315"/>
      <c r="AH22" s="2315"/>
      <c r="AI22" s="2315"/>
      <c r="AJ22" s="2315"/>
      <c r="AK22" s="2315"/>
      <c r="AL22" s="2315"/>
      <c r="AM22" s="2315"/>
      <c r="AN22" s="2315"/>
      <c r="AO22" s="2315"/>
      <c r="AP22" s="2315"/>
      <c r="AQ22" s="2315"/>
    </row>
    <row r="23" spans="1:43">
      <c r="A23" s="415" t="s">
        <v>3578</v>
      </c>
      <c r="B23" s="2321">
        <f>SUM(B24:B28)</f>
        <v>392965</v>
      </c>
      <c r="C23" s="2315"/>
      <c r="D23" s="2315"/>
      <c r="E23" s="2315"/>
      <c r="F23" s="2315"/>
      <c r="G23" s="2315"/>
      <c r="H23" s="2315"/>
      <c r="I23" s="2315"/>
      <c r="J23" s="2315"/>
      <c r="K23" s="2315"/>
      <c r="L23" s="2315"/>
      <c r="M23" s="2315"/>
      <c r="N23" s="2315"/>
      <c r="O23" s="2315"/>
      <c r="P23" s="2315"/>
      <c r="Q23" s="2315"/>
      <c r="R23" s="2315"/>
      <c r="S23" s="2315"/>
      <c r="T23" s="2315"/>
      <c r="U23" s="2315"/>
      <c r="V23" s="2315"/>
      <c r="W23" s="2315"/>
      <c r="X23" s="2315"/>
      <c r="Y23" s="2315"/>
      <c r="Z23" s="2315"/>
      <c r="AA23" s="2315"/>
      <c r="AB23" s="2315"/>
      <c r="AC23" s="2315"/>
      <c r="AD23" s="2315"/>
      <c r="AE23" s="2315"/>
      <c r="AF23" s="2315"/>
      <c r="AG23" s="2315"/>
      <c r="AH23" s="2315"/>
      <c r="AI23" s="2315"/>
      <c r="AJ23" s="2315"/>
      <c r="AK23" s="2315"/>
      <c r="AL23" s="2315"/>
      <c r="AM23" s="2315"/>
      <c r="AN23" s="2315"/>
      <c r="AO23" s="2315"/>
      <c r="AP23" s="2315"/>
      <c r="AQ23" s="2315"/>
    </row>
    <row r="24" spans="1:43">
      <c r="A24" s="2325" t="s">
        <v>5511</v>
      </c>
      <c r="B24" s="2326">
        <v>392965</v>
      </c>
      <c r="C24" s="2315"/>
      <c r="D24" s="2315"/>
      <c r="E24" s="2315"/>
      <c r="F24" s="2315"/>
      <c r="G24" s="2315"/>
      <c r="H24" s="2315"/>
      <c r="I24" s="2315"/>
      <c r="J24" s="2315"/>
      <c r="K24" s="2315"/>
      <c r="L24" s="2315"/>
      <c r="M24" s="2315"/>
      <c r="N24" s="2315"/>
      <c r="O24" s="2315"/>
      <c r="P24" s="2315"/>
      <c r="Q24" s="2315"/>
      <c r="R24" s="2315"/>
      <c r="S24" s="2315"/>
      <c r="T24" s="2315"/>
      <c r="U24" s="2315"/>
      <c r="V24" s="2315"/>
      <c r="W24" s="2315"/>
      <c r="X24" s="2315"/>
      <c r="Y24" s="2315"/>
      <c r="Z24" s="2315"/>
      <c r="AA24" s="2315"/>
      <c r="AB24" s="2315"/>
      <c r="AC24" s="2315"/>
      <c r="AD24" s="2315"/>
      <c r="AE24" s="2315"/>
      <c r="AF24" s="2315"/>
      <c r="AG24" s="2315"/>
      <c r="AH24" s="2315"/>
      <c r="AI24" s="2315"/>
      <c r="AJ24" s="2315"/>
      <c r="AK24" s="2315"/>
      <c r="AL24" s="2315"/>
      <c r="AM24" s="2315"/>
      <c r="AN24" s="2315"/>
      <c r="AO24" s="2315"/>
      <c r="AP24" s="2315"/>
      <c r="AQ24" s="2315"/>
    </row>
    <row r="25" spans="1:43">
      <c r="A25" s="2325" t="s">
        <v>5512</v>
      </c>
      <c r="B25" s="2326"/>
      <c r="C25" s="2315"/>
      <c r="D25" s="2315"/>
      <c r="E25" s="2315"/>
      <c r="F25" s="2315"/>
      <c r="G25" s="2315"/>
      <c r="H25" s="2315"/>
      <c r="I25" s="2315"/>
      <c r="J25" s="2315"/>
      <c r="K25" s="2315"/>
      <c r="L25" s="2315"/>
      <c r="M25" s="2315"/>
      <c r="N25" s="2315"/>
      <c r="O25" s="2315"/>
      <c r="P25" s="2315"/>
      <c r="Q25" s="2315"/>
      <c r="R25" s="2315"/>
      <c r="S25" s="2315"/>
      <c r="T25" s="2315"/>
      <c r="U25" s="2315"/>
      <c r="V25" s="2315"/>
      <c r="W25" s="2315"/>
      <c r="X25" s="2315"/>
      <c r="Y25" s="2315"/>
      <c r="Z25" s="2315"/>
      <c r="AA25" s="2315"/>
      <c r="AB25" s="2315"/>
      <c r="AC25" s="2315"/>
      <c r="AD25" s="2315"/>
      <c r="AE25" s="2315"/>
      <c r="AF25" s="2315"/>
      <c r="AG25" s="2315"/>
      <c r="AH25" s="2315"/>
      <c r="AI25" s="2315"/>
      <c r="AJ25" s="2315"/>
      <c r="AK25" s="2315"/>
      <c r="AL25" s="2315"/>
      <c r="AM25" s="2315"/>
      <c r="AN25" s="2315"/>
      <c r="AO25" s="2315"/>
      <c r="AP25" s="2315"/>
      <c r="AQ25" s="2315"/>
    </row>
    <row r="26" spans="1:43">
      <c r="A26" s="2325"/>
      <c r="B26" s="2326"/>
      <c r="C26" s="2315"/>
      <c r="D26" s="2315"/>
      <c r="E26" s="2315"/>
      <c r="F26" s="2315"/>
      <c r="G26" s="2315"/>
      <c r="H26" s="2315"/>
      <c r="I26" s="2315"/>
      <c r="J26" s="2315"/>
      <c r="K26" s="2315"/>
      <c r="L26" s="2315"/>
      <c r="M26" s="2315"/>
      <c r="N26" s="2315"/>
      <c r="O26" s="2315"/>
      <c r="P26" s="2315"/>
      <c r="Q26" s="2315"/>
      <c r="R26" s="2315"/>
      <c r="S26" s="2315"/>
      <c r="T26" s="2315"/>
      <c r="U26" s="2315"/>
      <c r="V26" s="2315"/>
      <c r="W26" s="2315"/>
      <c r="X26" s="2315"/>
      <c r="Y26" s="2315"/>
      <c r="Z26" s="2315"/>
      <c r="AA26" s="2315"/>
      <c r="AB26" s="2315"/>
      <c r="AC26" s="2315"/>
      <c r="AD26" s="2315"/>
      <c r="AE26" s="2315"/>
      <c r="AF26" s="2315"/>
      <c r="AG26" s="2315"/>
      <c r="AH26" s="2315"/>
      <c r="AI26" s="2315"/>
      <c r="AJ26" s="2315"/>
      <c r="AK26" s="2315"/>
      <c r="AL26" s="2315"/>
      <c r="AM26" s="2315"/>
      <c r="AN26" s="2315"/>
      <c r="AO26" s="2315"/>
      <c r="AP26" s="2315"/>
      <c r="AQ26" s="2315"/>
    </row>
    <row r="27" spans="1:43">
      <c r="A27" s="2325"/>
      <c r="B27" s="2326"/>
      <c r="C27" s="2315"/>
      <c r="D27" s="2315"/>
      <c r="E27" s="2315"/>
      <c r="F27" s="2315"/>
      <c r="G27" s="2315"/>
      <c r="H27" s="2315"/>
      <c r="I27" s="2315"/>
      <c r="J27" s="2315"/>
      <c r="K27" s="2315"/>
      <c r="L27" s="2315"/>
      <c r="M27" s="2315"/>
      <c r="N27" s="2315"/>
      <c r="O27" s="2315"/>
      <c r="P27" s="2315"/>
      <c r="Q27" s="2315"/>
      <c r="R27" s="2315"/>
      <c r="S27" s="2315"/>
      <c r="T27" s="2315"/>
      <c r="U27" s="2315"/>
      <c r="V27" s="2315"/>
      <c r="W27" s="2315"/>
      <c r="X27" s="2315"/>
      <c r="Y27" s="2315"/>
      <c r="Z27" s="2315"/>
      <c r="AA27" s="2315"/>
      <c r="AB27" s="2315"/>
      <c r="AC27" s="2315"/>
      <c r="AD27" s="2315"/>
      <c r="AE27" s="2315"/>
      <c r="AF27" s="2315"/>
      <c r="AG27" s="2315"/>
      <c r="AH27" s="2315"/>
      <c r="AI27" s="2315"/>
      <c r="AJ27" s="2315"/>
      <c r="AK27" s="2315"/>
      <c r="AL27" s="2315"/>
      <c r="AM27" s="2315"/>
      <c r="AN27" s="2315"/>
      <c r="AO27" s="2315"/>
      <c r="AP27" s="2315"/>
      <c r="AQ27" s="2315"/>
    </row>
    <row r="28" spans="1:43">
      <c r="A28" s="2325"/>
      <c r="B28" s="2326"/>
      <c r="C28" s="2315"/>
      <c r="D28" s="2315"/>
      <c r="E28" s="2315"/>
      <c r="F28" s="2315"/>
      <c r="G28" s="2315"/>
      <c r="H28" s="2315"/>
      <c r="I28" s="2315"/>
      <c r="J28" s="2315"/>
      <c r="K28" s="2315"/>
      <c r="L28" s="2315"/>
      <c r="M28" s="2315"/>
      <c r="N28" s="2315"/>
      <c r="O28" s="2315"/>
      <c r="P28" s="2315"/>
      <c r="Q28" s="2315"/>
      <c r="R28" s="2315"/>
      <c r="S28" s="2315"/>
      <c r="T28" s="2315"/>
      <c r="U28" s="2315"/>
      <c r="V28" s="2315"/>
      <c r="W28" s="2315"/>
      <c r="X28" s="2315"/>
      <c r="Y28" s="2315"/>
      <c r="Z28" s="2315"/>
      <c r="AA28" s="2315"/>
      <c r="AB28" s="2315"/>
      <c r="AC28" s="2315"/>
      <c r="AD28" s="2315"/>
      <c r="AE28" s="2315"/>
      <c r="AF28" s="2315"/>
      <c r="AG28" s="2315"/>
      <c r="AH28" s="2315"/>
      <c r="AI28" s="2315"/>
      <c r="AJ28" s="2315"/>
      <c r="AK28" s="2315"/>
      <c r="AL28" s="2315"/>
      <c r="AM28" s="2315"/>
      <c r="AN28" s="2315"/>
      <c r="AO28" s="2315"/>
      <c r="AP28" s="2315"/>
      <c r="AQ28" s="2315"/>
    </row>
    <row r="29" spans="1:43">
      <c r="A29" s="415" t="s">
        <v>3579</v>
      </c>
      <c r="B29" s="2321">
        <f>SUM(B30:B33)</f>
        <v>0</v>
      </c>
      <c r="C29" s="2315"/>
      <c r="D29" s="2315"/>
      <c r="E29" s="2315"/>
      <c r="F29" s="2315"/>
      <c r="G29" s="2315"/>
      <c r="H29" s="2315"/>
      <c r="I29" s="2315"/>
      <c r="J29" s="2315"/>
      <c r="K29" s="2315"/>
      <c r="L29" s="2315"/>
      <c r="M29" s="2315"/>
      <c r="N29" s="2315"/>
      <c r="O29" s="2315"/>
      <c r="P29" s="2315"/>
      <c r="Q29" s="2315"/>
      <c r="R29" s="2315"/>
      <c r="S29" s="2315"/>
      <c r="T29" s="2315"/>
      <c r="U29" s="2315"/>
      <c r="V29" s="2315"/>
      <c r="W29" s="2315"/>
      <c r="X29" s="2315"/>
      <c r="Y29" s="2315"/>
      <c r="Z29" s="2315"/>
      <c r="AA29" s="2315"/>
      <c r="AB29" s="2315"/>
      <c r="AC29" s="2315"/>
      <c r="AD29" s="2315"/>
      <c r="AE29" s="2315"/>
      <c r="AF29" s="2315"/>
      <c r="AG29" s="2315"/>
      <c r="AH29" s="2315"/>
      <c r="AI29" s="2315"/>
      <c r="AJ29" s="2315"/>
      <c r="AK29" s="2315"/>
      <c r="AL29" s="2315"/>
      <c r="AM29" s="2315"/>
      <c r="AN29" s="2315"/>
      <c r="AO29" s="2315"/>
      <c r="AP29" s="2315"/>
      <c r="AQ29" s="2315"/>
    </row>
    <row r="30" spans="1:43">
      <c r="A30" s="2325"/>
      <c r="B30" s="2326"/>
      <c r="C30" s="2315"/>
      <c r="D30" s="2315"/>
      <c r="E30" s="2315"/>
      <c r="F30" s="2315"/>
      <c r="G30" s="2315"/>
      <c r="H30" s="2315"/>
      <c r="I30" s="2315"/>
      <c r="J30" s="2315"/>
      <c r="K30" s="2315"/>
      <c r="L30" s="2315"/>
      <c r="M30" s="2315"/>
      <c r="N30" s="2315"/>
      <c r="O30" s="2315"/>
      <c r="P30" s="2315"/>
      <c r="Q30" s="2315"/>
      <c r="R30" s="2315"/>
      <c r="S30" s="2315"/>
      <c r="T30" s="2315"/>
      <c r="U30" s="2315"/>
      <c r="V30" s="2315"/>
      <c r="W30" s="2315"/>
      <c r="X30" s="2315"/>
      <c r="Y30" s="2315"/>
      <c r="Z30" s="2315"/>
      <c r="AA30" s="2315"/>
      <c r="AB30" s="2315"/>
      <c r="AC30" s="2315"/>
      <c r="AD30" s="2315"/>
      <c r="AE30" s="2315"/>
      <c r="AF30" s="2315"/>
      <c r="AG30" s="2315"/>
      <c r="AH30" s="2315"/>
      <c r="AI30" s="2315"/>
      <c r="AJ30" s="2315"/>
      <c r="AK30" s="2315"/>
      <c r="AL30" s="2315"/>
      <c r="AM30" s="2315"/>
      <c r="AN30" s="2315"/>
      <c r="AO30" s="2315"/>
      <c r="AP30" s="2315"/>
      <c r="AQ30" s="2315"/>
    </row>
    <row r="31" spans="1:43">
      <c r="A31" s="2325"/>
      <c r="B31" s="2326"/>
      <c r="C31" s="2315"/>
      <c r="D31" s="2315"/>
      <c r="E31" s="2315"/>
      <c r="F31" s="2315"/>
      <c r="G31" s="2315"/>
      <c r="H31" s="2315"/>
      <c r="I31" s="2315"/>
      <c r="J31" s="2315"/>
      <c r="K31" s="2315"/>
      <c r="L31" s="2315"/>
      <c r="M31" s="2315"/>
      <c r="N31" s="2315"/>
      <c r="O31" s="2315"/>
      <c r="P31" s="2315"/>
      <c r="Q31" s="2315"/>
      <c r="R31" s="2315"/>
      <c r="S31" s="2315"/>
      <c r="T31" s="2315"/>
      <c r="U31" s="2315"/>
      <c r="V31" s="2315"/>
      <c r="W31" s="2315"/>
      <c r="X31" s="2315"/>
      <c r="Y31" s="2315"/>
      <c r="Z31" s="2315"/>
      <c r="AA31" s="2315"/>
      <c r="AB31" s="2315"/>
      <c r="AC31" s="2315"/>
      <c r="AD31" s="2315"/>
      <c r="AE31" s="2315"/>
      <c r="AF31" s="2315"/>
      <c r="AG31" s="2315"/>
      <c r="AH31" s="2315"/>
      <c r="AI31" s="2315"/>
      <c r="AJ31" s="2315"/>
      <c r="AK31" s="2315"/>
      <c r="AL31" s="2315"/>
      <c r="AM31" s="2315"/>
      <c r="AN31" s="2315"/>
      <c r="AO31" s="2315"/>
      <c r="AP31" s="2315"/>
      <c r="AQ31" s="2315"/>
    </row>
    <row r="32" spans="1:43">
      <c r="A32" s="2325"/>
      <c r="B32" s="2326"/>
      <c r="C32" s="2315"/>
      <c r="D32" s="2315"/>
      <c r="E32" s="2315"/>
      <c r="F32" s="2315"/>
      <c r="G32" s="2315"/>
      <c r="H32" s="2315"/>
      <c r="I32" s="2315"/>
      <c r="J32" s="2315"/>
      <c r="K32" s="2315"/>
      <c r="L32" s="2315"/>
      <c r="M32" s="2315"/>
      <c r="N32" s="2315"/>
      <c r="O32" s="2315"/>
      <c r="P32" s="2315"/>
      <c r="Q32" s="2315"/>
      <c r="R32" s="2315"/>
      <c r="S32" s="2315"/>
      <c r="T32" s="2315"/>
      <c r="U32" s="2315"/>
      <c r="V32" s="2315"/>
      <c r="W32" s="2315"/>
      <c r="X32" s="2315"/>
      <c r="Y32" s="2315"/>
      <c r="Z32" s="2315"/>
      <c r="AA32" s="2315"/>
      <c r="AB32" s="2315"/>
      <c r="AC32" s="2315"/>
      <c r="AD32" s="2315"/>
      <c r="AE32" s="2315"/>
      <c r="AF32" s="2315"/>
      <c r="AG32" s="2315"/>
      <c r="AH32" s="2315"/>
      <c r="AI32" s="2315"/>
      <c r="AJ32" s="2315"/>
      <c r="AK32" s="2315"/>
      <c r="AL32" s="2315"/>
      <c r="AM32" s="2315"/>
      <c r="AN32" s="2315"/>
      <c r="AO32" s="2315"/>
      <c r="AP32" s="2315"/>
      <c r="AQ32" s="2315"/>
    </row>
    <row r="33" spans="1:43">
      <c r="A33" s="2325"/>
      <c r="B33" s="2326"/>
      <c r="C33" s="2315"/>
      <c r="D33" s="2315"/>
      <c r="E33" s="2315"/>
      <c r="F33" s="2315"/>
      <c r="G33" s="2315"/>
      <c r="H33" s="2315"/>
      <c r="I33" s="2315"/>
      <c r="J33" s="2315"/>
      <c r="K33" s="2315"/>
      <c r="L33" s="2315"/>
      <c r="M33" s="2315"/>
      <c r="N33" s="2315"/>
      <c r="O33" s="2315"/>
      <c r="P33" s="2315"/>
      <c r="Q33" s="2315"/>
      <c r="R33" s="2315"/>
      <c r="S33" s="2315"/>
      <c r="T33" s="2315"/>
      <c r="U33" s="2315"/>
      <c r="V33" s="2315"/>
      <c r="W33" s="2315"/>
      <c r="X33" s="2315"/>
      <c r="Y33" s="2315"/>
      <c r="Z33" s="2315"/>
      <c r="AA33" s="2315"/>
      <c r="AB33" s="2315"/>
      <c r="AC33" s="2315"/>
      <c r="AD33" s="2315"/>
      <c r="AE33" s="2315"/>
      <c r="AF33" s="2315"/>
      <c r="AG33" s="2315"/>
      <c r="AH33" s="2315"/>
      <c r="AI33" s="2315"/>
      <c r="AJ33" s="2315"/>
      <c r="AK33" s="2315"/>
      <c r="AL33" s="2315"/>
      <c r="AM33" s="2315"/>
      <c r="AN33" s="2315"/>
      <c r="AO33" s="2315"/>
      <c r="AP33" s="2315"/>
      <c r="AQ33" s="2315"/>
    </row>
    <row r="34" spans="1:43">
      <c r="A34" s="415" t="s">
        <v>3519</v>
      </c>
      <c r="B34" s="2321">
        <f>SUM(B35:B38)</f>
        <v>0</v>
      </c>
      <c r="C34" s="2315"/>
      <c r="D34" s="2315"/>
      <c r="E34" s="2315"/>
      <c r="F34" s="2315"/>
      <c r="G34" s="2315"/>
      <c r="H34" s="2315"/>
      <c r="I34" s="2315"/>
      <c r="J34" s="2315"/>
      <c r="K34" s="2315"/>
      <c r="L34" s="2315"/>
      <c r="M34" s="2315"/>
      <c r="N34" s="2315"/>
      <c r="O34" s="2315"/>
      <c r="P34" s="2315"/>
      <c r="Q34" s="2315"/>
      <c r="R34" s="2315"/>
      <c r="S34" s="2315"/>
      <c r="T34" s="2315"/>
      <c r="U34" s="2315"/>
      <c r="V34" s="2315"/>
      <c r="W34" s="2315"/>
      <c r="X34" s="2315"/>
      <c r="Y34" s="2315"/>
      <c r="Z34" s="2315"/>
      <c r="AA34" s="2315"/>
      <c r="AB34" s="2315"/>
      <c r="AC34" s="2315"/>
      <c r="AD34" s="2315"/>
      <c r="AE34" s="2315"/>
      <c r="AF34" s="2315"/>
      <c r="AG34" s="2315"/>
      <c r="AH34" s="2315"/>
      <c r="AI34" s="2315"/>
      <c r="AJ34" s="2315"/>
      <c r="AK34" s="2315"/>
      <c r="AL34" s="2315"/>
      <c r="AM34" s="2315"/>
      <c r="AN34" s="2315"/>
      <c r="AO34" s="2315"/>
      <c r="AP34" s="2315"/>
      <c r="AQ34" s="2315"/>
    </row>
    <row r="35" spans="1:43">
      <c r="A35" s="2325"/>
      <c r="B35" s="2326"/>
      <c r="C35" s="2315"/>
      <c r="D35" s="2315"/>
      <c r="E35" s="2315"/>
      <c r="F35" s="2315"/>
      <c r="G35" s="2315"/>
      <c r="H35" s="2315"/>
      <c r="I35" s="2315"/>
      <c r="J35" s="2315"/>
      <c r="K35" s="2315"/>
      <c r="L35" s="2315"/>
      <c r="M35" s="2315"/>
      <c r="N35" s="2315"/>
      <c r="O35" s="2315"/>
      <c r="P35" s="2315"/>
      <c r="Q35" s="2315"/>
      <c r="R35" s="2315"/>
      <c r="S35" s="2315"/>
      <c r="T35" s="2315"/>
      <c r="U35" s="2315"/>
      <c r="V35" s="2315"/>
      <c r="W35" s="2315"/>
      <c r="X35" s="2315"/>
      <c r="Y35" s="2315"/>
      <c r="Z35" s="2315"/>
      <c r="AA35" s="2315"/>
      <c r="AB35" s="2315"/>
      <c r="AC35" s="2315"/>
      <c r="AD35" s="2315"/>
      <c r="AE35" s="2315"/>
      <c r="AF35" s="2315"/>
      <c r="AG35" s="2315"/>
      <c r="AH35" s="2315"/>
      <c r="AI35" s="2315"/>
      <c r="AJ35" s="2315"/>
      <c r="AK35" s="2315"/>
      <c r="AL35" s="2315"/>
      <c r="AM35" s="2315"/>
      <c r="AN35" s="2315"/>
      <c r="AO35" s="2315"/>
      <c r="AP35" s="2315"/>
      <c r="AQ35" s="2315"/>
    </row>
    <row r="36" spans="1:43">
      <c r="A36" s="2325"/>
      <c r="B36" s="2326"/>
      <c r="C36" s="2315"/>
      <c r="D36" s="2315"/>
      <c r="E36" s="2315"/>
      <c r="F36" s="2315"/>
      <c r="G36" s="2315"/>
      <c r="H36" s="2315"/>
      <c r="I36" s="2315"/>
      <c r="J36" s="2315"/>
      <c r="K36" s="2315"/>
      <c r="L36" s="2315"/>
      <c r="M36" s="2315"/>
      <c r="N36" s="2315"/>
      <c r="O36" s="2315"/>
      <c r="P36" s="2315"/>
      <c r="Q36" s="2315"/>
      <c r="R36" s="2315"/>
      <c r="S36" s="2315"/>
      <c r="T36" s="2315"/>
      <c r="U36" s="2315"/>
      <c r="V36" s="2315"/>
      <c r="W36" s="2315"/>
      <c r="X36" s="2315"/>
      <c r="Y36" s="2315"/>
      <c r="Z36" s="2315"/>
      <c r="AA36" s="2315"/>
      <c r="AB36" s="2315"/>
      <c r="AC36" s="2315"/>
      <c r="AD36" s="2315"/>
      <c r="AE36" s="2315"/>
      <c r="AF36" s="2315"/>
      <c r="AG36" s="2315"/>
      <c r="AH36" s="2315"/>
      <c r="AI36" s="2315"/>
      <c r="AJ36" s="2315"/>
      <c r="AK36" s="2315"/>
      <c r="AL36" s="2315"/>
      <c r="AM36" s="2315"/>
      <c r="AN36" s="2315"/>
      <c r="AO36" s="2315"/>
      <c r="AP36" s="2315"/>
      <c r="AQ36" s="2315"/>
    </row>
    <row r="37" spans="1:43">
      <c r="A37" s="2325"/>
      <c r="B37" s="2326"/>
      <c r="C37" s="2315"/>
      <c r="D37" s="2315"/>
      <c r="E37" s="2315"/>
      <c r="F37" s="2315"/>
      <c r="G37" s="2315"/>
      <c r="H37" s="2315"/>
      <c r="I37" s="2315"/>
      <c r="J37" s="2315"/>
      <c r="K37" s="2315"/>
      <c r="L37" s="2315"/>
      <c r="M37" s="2315"/>
      <c r="N37" s="2315"/>
      <c r="O37" s="2315"/>
      <c r="P37" s="2315"/>
      <c r="Q37" s="2315"/>
      <c r="R37" s="2315"/>
      <c r="S37" s="2315"/>
      <c r="T37" s="2315"/>
      <c r="U37" s="2315"/>
      <c r="V37" s="2315"/>
      <c r="W37" s="2315"/>
      <c r="X37" s="2315"/>
      <c r="Y37" s="2315"/>
      <c r="Z37" s="2315"/>
      <c r="AA37" s="2315"/>
      <c r="AB37" s="2315"/>
      <c r="AC37" s="2315"/>
      <c r="AD37" s="2315"/>
      <c r="AE37" s="2315"/>
      <c r="AF37" s="2315"/>
      <c r="AG37" s="2315"/>
      <c r="AH37" s="2315"/>
      <c r="AI37" s="2315"/>
      <c r="AJ37" s="2315"/>
      <c r="AK37" s="2315"/>
      <c r="AL37" s="2315"/>
      <c r="AM37" s="2315"/>
      <c r="AN37" s="2315"/>
      <c r="AO37" s="2315"/>
      <c r="AP37" s="2315"/>
      <c r="AQ37" s="2315"/>
    </row>
    <row r="38" spans="1:43" ht="13.5" thickBot="1">
      <c r="A38" s="2328"/>
      <c r="B38" s="2329"/>
      <c r="C38" s="2315"/>
      <c r="D38" s="2315"/>
      <c r="E38" s="2315"/>
      <c r="F38" s="2315"/>
      <c r="G38" s="2315"/>
      <c r="H38" s="2315"/>
      <c r="I38" s="2315"/>
      <c r="J38" s="2315"/>
      <c r="K38" s="2315"/>
      <c r="L38" s="2315"/>
      <c r="M38" s="2315"/>
      <c r="N38" s="2315"/>
      <c r="O38" s="2315"/>
      <c r="P38" s="2315"/>
      <c r="Q38" s="2315"/>
      <c r="R38" s="2315"/>
      <c r="S38" s="2315"/>
      <c r="T38" s="2315"/>
      <c r="U38" s="2315"/>
      <c r="V38" s="2315"/>
      <c r="W38" s="2315"/>
      <c r="X38" s="2315"/>
      <c r="Y38" s="2315"/>
      <c r="Z38" s="2315"/>
      <c r="AA38" s="2315"/>
      <c r="AB38" s="2315"/>
      <c r="AC38" s="2315"/>
      <c r="AD38" s="2315"/>
      <c r="AE38" s="2315"/>
      <c r="AF38" s="2315"/>
      <c r="AG38" s="2315"/>
      <c r="AH38" s="2315"/>
      <c r="AI38" s="2315"/>
      <c r="AJ38" s="2315"/>
      <c r="AK38" s="2315"/>
      <c r="AL38" s="2315"/>
      <c r="AM38" s="2315"/>
      <c r="AN38" s="2315"/>
      <c r="AO38" s="2315"/>
      <c r="AP38" s="2315"/>
      <c r="AQ38" s="2315"/>
    </row>
    <row r="39" spans="1:43" ht="13.5" thickBot="1">
      <c r="A39" s="2315"/>
      <c r="B39" s="2315"/>
      <c r="C39" s="2315"/>
      <c r="D39" s="2315"/>
      <c r="E39" s="2315"/>
      <c r="F39" s="2315"/>
      <c r="G39" s="2315"/>
      <c r="H39" s="2315"/>
      <c r="I39" s="2315"/>
      <c r="J39" s="2315"/>
      <c r="K39" s="2315"/>
      <c r="L39" s="2315"/>
      <c r="M39" s="2315"/>
      <c r="N39" s="2315"/>
      <c r="O39" s="2315"/>
      <c r="P39" s="2315"/>
      <c r="Q39" s="2315"/>
      <c r="R39" s="2315"/>
      <c r="S39" s="2315"/>
      <c r="T39" s="2315"/>
      <c r="U39" s="2315"/>
      <c r="V39" s="2315"/>
      <c r="W39" s="2315"/>
      <c r="X39" s="2315"/>
      <c r="Y39" s="2315"/>
      <c r="Z39" s="2315"/>
      <c r="AA39" s="2315"/>
      <c r="AB39" s="2315"/>
      <c r="AC39" s="2315"/>
      <c r="AD39" s="2315"/>
      <c r="AE39" s="2315"/>
      <c r="AF39" s="2315"/>
      <c r="AG39" s="2315"/>
      <c r="AH39" s="2315"/>
      <c r="AI39" s="2315"/>
      <c r="AJ39" s="2315"/>
      <c r="AK39" s="2315"/>
      <c r="AL39" s="2315"/>
      <c r="AM39" s="2315"/>
      <c r="AN39" s="2315"/>
      <c r="AO39" s="2315"/>
      <c r="AP39" s="2315"/>
      <c r="AQ39" s="2315"/>
    </row>
    <row r="40" spans="1:43" ht="13.5" thickBot="1">
      <c r="A40" s="2371" t="s">
        <v>3117</v>
      </c>
      <c r="B40" s="2372" t="s">
        <v>3445</v>
      </c>
      <c r="C40" s="2315"/>
      <c r="D40" s="2315"/>
      <c r="E40" s="2315"/>
      <c r="F40" s="2315"/>
      <c r="G40" s="2315"/>
      <c r="H40" s="2315"/>
      <c r="I40" s="2315"/>
      <c r="J40" s="2315"/>
      <c r="K40" s="2315"/>
      <c r="L40" s="2315"/>
      <c r="M40" s="2315"/>
      <c r="N40" s="2315"/>
      <c r="O40" s="2315"/>
      <c r="P40" s="2315"/>
      <c r="Q40" s="2315"/>
      <c r="R40" s="2315"/>
      <c r="S40" s="2315"/>
      <c r="T40" s="2315"/>
      <c r="U40" s="2315"/>
      <c r="V40" s="2315"/>
      <c r="W40" s="2315"/>
      <c r="X40" s="2315"/>
      <c r="Y40" s="2315"/>
      <c r="Z40" s="2315"/>
      <c r="AA40" s="2315"/>
      <c r="AB40" s="2315"/>
      <c r="AC40" s="2315"/>
      <c r="AD40" s="2315"/>
      <c r="AE40" s="2315"/>
      <c r="AF40" s="2315"/>
      <c r="AG40" s="2315"/>
      <c r="AH40" s="2315"/>
      <c r="AI40" s="2315"/>
      <c r="AJ40" s="2315"/>
      <c r="AK40" s="2315"/>
      <c r="AL40" s="2315"/>
      <c r="AM40" s="2315"/>
      <c r="AN40" s="2315"/>
      <c r="AO40" s="2315"/>
      <c r="AP40" s="2315"/>
      <c r="AQ40" s="2315"/>
    </row>
    <row r="41" spans="1:43">
      <c r="A41" s="2319" t="s">
        <v>3534</v>
      </c>
      <c r="B41" s="2320"/>
      <c r="C41" s="2315"/>
      <c r="D41" s="2315"/>
      <c r="E41" s="2315"/>
      <c r="F41" s="2315"/>
      <c r="G41" s="2315"/>
      <c r="H41" s="2315"/>
      <c r="I41" s="2315"/>
      <c r="J41" s="2315"/>
      <c r="K41" s="2315"/>
      <c r="L41" s="2315"/>
      <c r="M41" s="2315"/>
      <c r="N41" s="2315"/>
      <c r="O41" s="2315"/>
      <c r="P41" s="2315"/>
      <c r="Q41" s="2315"/>
      <c r="R41" s="2315"/>
      <c r="S41" s="2315"/>
      <c r="T41" s="2315"/>
      <c r="U41" s="2315"/>
      <c r="V41" s="2315"/>
      <c r="W41" s="2315"/>
      <c r="X41" s="2315"/>
      <c r="Y41" s="2315"/>
      <c r="Z41" s="2315"/>
      <c r="AA41" s="2315"/>
      <c r="AB41" s="2315"/>
      <c r="AC41" s="2315"/>
      <c r="AD41" s="2315"/>
      <c r="AE41" s="2315"/>
      <c r="AF41" s="2315"/>
      <c r="AG41" s="2315"/>
      <c r="AH41" s="2315"/>
      <c r="AI41" s="2315"/>
      <c r="AJ41" s="2315"/>
      <c r="AK41" s="2315"/>
      <c r="AL41" s="2315"/>
      <c r="AM41" s="2315"/>
      <c r="AN41" s="2315"/>
      <c r="AO41" s="2315"/>
      <c r="AP41" s="2315"/>
      <c r="AQ41" s="2315"/>
    </row>
    <row r="42" spans="1:43">
      <c r="A42" s="2373" t="s">
        <v>3520</v>
      </c>
      <c r="B42" s="2321">
        <f>SUM(B43:B46)</f>
        <v>136504</v>
      </c>
      <c r="C42" s="2315"/>
      <c r="D42" s="2315"/>
      <c r="E42" s="2315"/>
      <c r="F42" s="2315"/>
      <c r="G42" s="2315"/>
      <c r="H42" s="2315"/>
      <c r="I42" s="2315"/>
      <c r="J42" s="2315"/>
      <c r="K42" s="2315"/>
      <c r="L42" s="2315"/>
      <c r="M42" s="2315"/>
      <c r="N42" s="2315"/>
      <c r="O42" s="2315"/>
      <c r="P42" s="2315"/>
      <c r="Q42" s="2315"/>
      <c r="R42" s="2315"/>
      <c r="S42" s="2315"/>
      <c r="T42" s="2315"/>
      <c r="U42" s="2315"/>
      <c r="V42" s="2315"/>
      <c r="W42" s="2315"/>
      <c r="X42" s="2315"/>
      <c r="Y42" s="2315"/>
      <c r="Z42" s="2315"/>
      <c r="AA42" s="2315"/>
      <c r="AB42" s="2315"/>
      <c r="AC42" s="2315"/>
      <c r="AD42" s="2315"/>
      <c r="AE42" s="2315"/>
      <c r="AF42" s="2315"/>
      <c r="AG42" s="2315"/>
      <c r="AH42" s="2315"/>
      <c r="AI42" s="2315"/>
      <c r="AJ42" s="2315"/>
      <c r="AK42" s="2315"/>
      <c r="AL42" s="2315"/>
      <c r="AM42" s="2315"/>
      <c r="AN42" s="2315"/>
      <c r="AO42" s="2315"/>
      <c r="AP42" s="2315"/>
      <c r="AQ42" s="2315"/>
    </row>
    <row r="43" spans="1:43">
      <c r="A43" s="2406" t="s">
        <v>5513</v>
      </c>
      <c r="B43" s="2374">
        <v>136504</v>
      </c>
      <c r="C43" s="2315"/>
      <c r="D43" s="2315"/>
      <c r="E43" s="2315"/>
      <c r="F43" s="2315"/>
      <c r="G43" s="2315"/>
      <c r="H43" s="2315"/>
      <c r="I43" s="2315"/>
      <c r="J43" s="2315"/>
      <c r="K43" s="2315"/>
      <c r="L43" s="2315"/>
      <c r="M43" s="2315"/>
      <c r="N43" s="2315"/>
      <c r="O43" s="2315"/>
      <c r="P43" s="2315"/>
      <c r="Q43" s="2315"/>
      <c r="R43" s="2315"/>
      <c r="S43" s="2315"/>
      <c r="T43" s="2315"/>
      <c r="U43" s="2315"/>
      <c r="V43" s="2315"/>
      <c r="W43" s="2315"/>
      <c r="X43" s="2315"/>
      <c r="Y43" s="2315"/>
      <c r="Z43" s="2315"/>
      <c r="AA43" s="2315"/>
      <c r="AB43" s="2315"/>
      <c r="AC43" s="2315"/>
      <c r="AD43" s="2315"/>
      <c r="AE43" s="2315"/>
      <c r="AF43" s="2315"/>
      <c r="AG43" s="2315"/>
      <c r="AH43" s="2315"/>
      <c r="AI43" s="2315"/>
      <c r="AJ43" s="2315"/>
      <c r="AK43" s="2315"/>
      <c r="AL43" s="2315"/>
      <c r="AM43" s="2315"/>
      <c r="AN43" s="2315"/>
      <c r="AO43" s="2315"/>
      <c r="AP43" s="2315"/>
      <c r="AQ43" s="2315"/>
    </row>
    <row r="44" spans="1:43">
      <c r="A44" s="2325"/>
      <c r="B44" s="2374"/>
      <c r="C44" s="2315"/>
      <c r="D44" s="2315"/>
      <c r="E44" s="2315"/>
      <c r="F44" s="2315"/>
      <c r="G44" s="2315"/>
      <c r="H44" s="2315"/>
      <c r="I44" s="2315"/>
      <c r="J44" s="2315"/>
      <c r="K44" s="2315"/>
      <c r="L44" s="2315"/>
      <c r="M44" s="2315"/>
      <c r="N44" s="2315"/>
      <c r="O44" s="2315"/>
      <c r="P44" s="2315"/>
      <c r="Q44" s="2315"/>
      <c r="R44" s="2315"/>
      <c r="S44" s="2315"/>
      <c r="T44" s="2315"/>
      <c r="U44" s="2315"/>
      <c r="V44" s="2315"/>
      <c r="W44" s="2315"/>
      <c r="X44" s="2315"/>
      <c r="Y44" s="2315"/>
      <c r="Z44" s="2315"/>
      <c r="AA44" s="2315"/>
      <c r="AB44" s="2315"/>
      <c r="AC44" s="2315"/>
      <c r="AD44" s="2315"/>
      <c r="AE44" s="2315"/>
      <c r="AF44" s="2315"/>
      <c r="AG44" s="2315"/>
      <c r="AH44" s="2315"/>
      <c r="AI44" s="2315"/>
      <c r="AJ44" s="2315"/>
      <c r="AK44" s="2315"/>
      <c r="AL44" s="2315"/>
      <c r="AM44" s="2315"/>
      <c r="AN44" s="2315"/>
      <c r="AO44" s="2315"/>
      <c r="AP44" s="2315"/>
      <c r="AQ44" s="2315"/>
    </row>
    <row r="45" spans="1:43">
      <c r="A45" s="2325"/>
      <c r="B45" s="2374"/>
      <c r="C45" s="2315"/>
      <c r="D45" s="2315"/>
      <c r="E45" s="2315"/>
      <c r="F45" s="2315"/>
      <c r="G45" s="2315"/>
      <c r="H45" s="2315"/>
      <c r="I45" s="2315"/>
      <c r="J45" s="2315"/>
      <c r="K45" s="2315"/>
      <c r="L45" s="2315"/>
      <c r="M45" s="2315"/>
      <c r="N45" s="2315"/>
      <c r="O45" s="2315"/>
      <c r="P45" s="2315"/>
      <c r="Q45" s="2315"/>
      <c r="R45" s="2315"/>
      <c r="S45" s="2315"/>
      <c r="T45" s="2315"/>
      <c r="U45" s="2315"/>
      <c r="V45" s="2315"/>
      <c r="W45" s="2315"/>
      <c r="X45" s="2315"/>
      <c r="Y45" s="2315"/>
      <c r="Z45" s="2315"/>
      <c r="AA45" s="2315"/>
      <c r="AB45" s="2315"/>
      <c r="AC45" s="2315"/>
      <c r="AD45" s="2315"/>
      <c r="AE45" s="2315"/>
      <c r="AF45" s="2315"/>
      <c r="AG45" s="2315"/>
      <c r="AH45" s="2315"/>
      <c r="AI45" s="2315"/>
      <c r="AJ45" s="2315"/>
      <c r="AK45" s="2315"/>
      <c r="AL45" s="2315"/>
      <c r="AM45" s="2315"/>
      <c r="AN45" s="2315"/>
      <c r="AO45" s="2315"/>
      <c r="AP45" s="2315"/>
      <c r="AQ45" s="2315"/>
    </row>
    <row r="46" spans="1:43" ht="13.5" thickBot="1">
      <c r="A46" s="2328"/>
      <c r="B46" s="2375"/>
      <c r="C46" s="2315"/>
      <c r="D46" s="2315"/>
      <c r="E46" s="2315"/>
      <c r="F46" s="2315"/>
      <c r="G46" s="2315"/>
      <c r="H46" s="2315"/>
      <c r="I46" s="2315"/>
      <c r="J46" s="2315"/>
      <c r="K46" s="2315"/>
      <c r="L46" s="2315"/>
      <c r="M46" s="2315"/>
      <c r="N46" s="2315"/>
      <c r="O46" s="2315"/>
      <c r="P46" s="2315"/>
      <c r="Q46" s="2315"/>
      <c r="R46" s="2315"/>
      <c r="S46" s="2315"/>
      <c r="T46" s="2315"/>
      <c r="U46" s="2315"/>
      <c r="V46" s="2315"/>
      <c r="W46" s="2315"/>
      <c r="X46" s="2315"/>
      <c r="Y46" s="2315"/>
      <c r="Z46" s="2315"/>
      <c r="AA46" s="2315"/>
      <c r="AB46" s="2315"/>
      <c r="AC46" s="2315"/>
      <c r="AD46" s="2315"/>
      <c r="AE46" s="2315"/>
      <c r="AF46" s="2315"/>
      <c r="AG46" s="2315"/>
      <c r="AH46" s="2315"/>
      <c r="AI46" s="2315"/>
      <c r="AJ46" s="2315"/>
      <c r="AK46" s="2315"/>
      <c r="AL46" s="2315"/>
      <c r="AM46" s="2315"/>
      <c r="AN46" s="2315"/>
      <c r="AO46" s="2315"/>
      <c r="AP46" s="2315"/>
      <c r="AQ46" s="2315"/>
    </row>
    <row r="47" spans="1:43">
      <c r="A47" s="394" t="s">
        <v>3549</v>
      </c>
      <c r="B47" s="2322"/>
      <c r="C47" s="2315"/>
      <c r="D47" s="2315"/>
      <c r="E47" s="2315"/>
      <c r="F47" s="2315"/>
      <c r="G47" s="2315"/>
      <c r="H47" s="2315"/>
      <c r="I47" s="2315"/>
      <c r="J47" s="2315"/>
      <c r="K47" s="2315"/>
      <c r="L47" s="2315"/>
      <c r="M47" s="2315"/>
      <c r="N47" s="2315"/>
      <c r="O47" s="2315"/>
      <c r="P47" s="2315"/>
      <c r="Q47" s="2315"/>
      <c r="R47" s="2315"/>
      <c r="S47" s="2315"/>
      <c r="T47" s="2315"/>
      <c r="U47" s="2315"/>
      <c r="V47" s="2315"/>
      <c r="W47" s="2315"/>
      <c r="X47" s="2315"/>
      <c r="Y47" s="2315"/>
      <c r="Z47" s="2315"/>
      <c r="AA47" s="2315"/>
      <c r="AB47" s="2315"/>
      <c r="AC47" s="2315"/>
      <c r="AD47" s="2315"/>
      <c r="AE47" s="2315"/>
      <c r="AF47" s="2315"/>
      <c r="AG47" s="2315"/>
      <c r="AH47" s="2315"/>
      <c r="AI47" s="2315"/>
      <c r="AJ47" s="2315"/>
      <c r="AK47" s="2315"/>
      <c r="AL47" s="2315"/>
      <c r="AM47" s="2315"/>
      <c r="AN47" s="2315"/>
      <c r="AO47" s="2315"/>
      <c r="AP47" s="2315"/>
      <c r="AQ47" s="2315"/>
    </row>
    <row r="48" spans="1:43">
      <c r="A48" s="2368" t="s">
        <v>3520</v>
      </c>
      <c r="B48" s="2321">
        <f>SUM(B49:B52)</f>
        <v>0</v>
      </c>
      <c r="C48" s="2315"/>
      <c r="D48" s="2315"/>
      <c r="E48" s="2315"/>
      <c r="F48" s="2315"/>
      <c r="G48" s="2315"/>
      <c r="H48" s="2315"/>
      <c r="I48" s="2315"/>
      <c r="J48" s="2315"/>
      <c r="K48" s="2315"/>
      <c r="L48" s="2315"/>
      <c r="M48" s="2315"/>
      <c r="N48" s="2315"/>
      <c r="O48" s="2315"/>
      <c r="P48" s="2315"/>
      <c r="Q48" s="2315"/>
      <c r="R48" s="2315"/>
      <c r="S48" s="2315"/>
      <c r="T48" s="2315"/>
      <c r="U48" s="2315"/>
      <c r="V48" s="2315"/>
      <c r="W48" s="2315"/>
      <c r="X48" s="2315"/>
      <c r="Y48" s="2315"/>
      <c r="Z48" s="2315"/>
      <c r="AA48" s="2315"/>
      <c r="AB48" s="2315"/>
      <c r="AC48" s="2315"/>
      <c r="AD48" s="2315"/>
      <c r="AE48" s="2315"/>
      <c r="AF48" s="2315"/>
      <c r="AG48" s="2315"/>
      <c r="AH48" s="2315"/>
      <c r="AI48" s="2315"/>
      <c r="AJ48" s="2315"/>
      <c r="AK48" s="2315"/>
      <c r="AL48" s="2315"/>
      <c r="AM48" s="2315"/>
      <c r="AN48" s="2315"/>
      <c r="AO48" s="2315"/>
      <c r="AP48" s="2315"/>
      <c r="AQ48" s="2315"/>
    </row>
    <row r="49" spans="1:43">
      <c r="A49" s="2325"/>
      <c r="B49" s="2404"/>
      <c r="C49" s="2315"/>
      <c r="D49" s="2315"/>
      <c r="E49" s="2315"/>
      <c r="F49" s="2315"/>
      <c r="G49" s="2315"/>
      <c r="H49" s="2315"/>
      <c r="I49" s="2315"/>
      <c r="J49" s="2315"/>
      <c r="K49" s="2315"/>
      <c r="L49" s="2315"/>
      <c r="M49" s="2315"/>
      <c r="N49" s="2315"/>
      <c r="O49" s="2315"/>
      <c r="P49" s="2315"/>
      <c r="Q49" s="2315"/>
      <c r="R49" s="2315"/>
      <c r="S49" s="2315"/>
      <c r="T49" s="2315"/>
      <c r="U49" s="2315"/>
      <c r="V49" s="2315"/>
      <c r="W49" s="2315"/>
      <c r="X49" s="2315"/>
      <c r="Y49" s="2315"/>
      <c r="Z49" s="2315"/>
      <c r="AA49" s="2315"/>
      <c r="AB49" s="2315"/>
      <c r="AC49" s="2315"/>
      <c r="AD49" s="2315"/>
      <c r="AE49" s="2315"/>
      <c r="AF49" s="2315"/>
      <c r="AG49" s="2315"/>
      <c r="AH49" s="2315"/>
      <c r="AI49" s="2315"/>
      <c r="AJ49" s="2315"/>
      <c r="AK49" s="2315"/>
      <c r="AL49" s="2315"/>
      <c r="AM49" s="2315"/>
      <c r="AN49" s="2315"/>
      <c r="AO49" s="2315"/>
      <c r="AP49" s="2315"/>
      <c r="AQ49" s="2315"/>
    </row>
    <row r="50" spans="1:43">
      <c r="A50" s="2325"/>
      <c r="B50" s="2326"/>
      <c r="C50" s="2315"/>
      <c r="D50" s="2315"/>
      <c r="E50" s="2315"/>
      <c r="F50" s="2315"/>
      <c r="G50" s="2315"/>
      <c r="H50" s="2315"/>
      <c r="I50" s="2315"/>
      <c r="J50" s="2315"/>
      <c r="K50" s="2315"/>
      <c r="L50" s="2315"/>
      <c r="M50" s="2315"/>
      <c r="N50" s="2315"/>
      <c r="O50" s="2315"/>
      <c r="P50" s="2315"/>
      <c r="Q50" s="2315"/>
      <c r="R50" s="2315"/>
      <c r="S50" s="2315"/>
      <c r="T50" s="2315"/>
      <c r="U50" s="2315"/>
      <c r="V50" s="2315"/>
      <c r="W50" s="2315"/>
      <c r="X50" s="2315"/>
      <c r="Y50" s="2315"/>
      <c r="Z50" s="2315"/>
      <c r="AA50" s="2315"/>
      <c r="AB50" s="2315"/>
      <c r="AC50" s="2315"/>
      <c r="AD50" s="2315"/>
      <c r="AE50" s="2315"/>
      <c r="AF50" s="2315"/>
      <c r="AG50" s="2315"/>
      <c r="AH50" s="2315"/>
      <c r="AI50" s="2315"/>
      <c r="AJ50" s="2315"/>
      <c r="AK50" s="2315"/>
      <c r="AL50" s="2315"/>
      <c r="AM50" s="2315"/>
      <c r="AN50" s="2315"/>
      <c r="AO50" s="2315"/>
      <c r="AP50" s="2315"/>
      <c r="AQ50" s="2315"/>
    </row>
    <row r="51" spans="1:43">
      <c r="A51" s="2325"/>
      <c r="B51" s="2326"/>
      <c r="C51" s="2315"/>
      <c r="D51" s="2315"/>
      <c r="E51" s="2315"/>
      <c r="F51" s="2315"/>
      <c r="G51" s="2315"/>
      <c r="H51" s="2315"/>
      <c r="I51" s="2315"/>
      <c r="J51" s="2315"/>
      <c r="K51" s="2315"/>
      <c r="L51" s="2315"/>
      <c r="M51" s="2315"/>
      <c r="N51" s="2315"/>
      <c r="O51" s="2315"/>
      <c r="P51" s="2315"/>
      <c r="Q51" s="2315"/>
      <c r="R51" s="2315"/>
      <c r="S51" s="2315"/>
      <c r="T51" s="2315"/>
      <c r="U51" s="2315"/>
      <c r="V51" s="2315"/>
      <c r="W51" s="2315"/>
      <c r="X51" s="2315"/>
      <c r="Y51" s="2315"/>
      <c r="Z51" s="2315"/>
      <c r="AA51" s="2315"/>
      <c r="AB51" s="2315"/>
      <c r="AC51" s="2315"/>
      <c r="AD51" s="2315"/>
      <c r="AE51" s="2315"/>
      <c r="AF51" s="2315"/>
      <c r="AG51" s="2315"/>
      <c r="AH51" s="2315"/>
      <c r="AI51" s="2315"/>
      <c r="AJ51" s="2315"/>
      <c r="AK51" s="2315"/>
      <c r="AL51" s="2315"/>
      <c r="AM51" s="2315"/>
      <c r="AN51" s="2315"/>
      <c r="AO51" s="2315"/>
      <c r="AP51" s="2315"/>
      <c r="AQ51" s="2315"/>
    </row>
    <row r="52" spans="1:43" ht="13.5" thickBot="1">
      <c r="A52" s="2328"/>
      <c r="B52" s="2329"/>
      <c r="C52" s="2315"/>
      <c r="D52" s="2315"/>
      <c r="E52" s="2315"/>
      <c r="F52" s="2315"/>
      <c r="G52" s="2315"/>
      <c r="H52" s="2315"/>
      <c r="I52" s="2315"/>
      <c r="J52" s="2315"/>
      <c r="K52" s="2315"/>
      <c r="L52" s="2315"/>
      <c r="M52" s="2315"/>
      <c r="N52" s="2315"/>
      <c r="O52" s="2315"/>
      <c r="P52" s="2315"/>
      <c r="Q52" s="2315"/>
      <c r="R52" s="2315"/>
      <c r="S52" s="2315"/>
      <c r="T52" s="2315"/>
      <c r="U52" s="2315"/>
      <c r="V52" s="2315"/>
      <c r="W52" s="2315"/>
      <c r="X52" s="2315"/>
      <c r="Y52" s="2315"/>
      <c r="Z52" s="2315"/>
      <c r="AA52" s="2315"/>
      <c r="AB52" s="2315"/>
      <c r="AC52" s="2315"/>
      <c r="AD52" s="2315"/>
      <c r="AE52" s="2315"/>
      <c r="AF52" s="2315"/>
      <c r="AG52" s="2315"/>
      <c r="AH52" s="2315"/>
      <c r="AI52" s="2315"/>
      <c r="AJ52" s="2315"/>
      <c r="AK52" s="2315"/>
      <c r="AL52" s="2315"/>
      <c r="AM52" s="2315"/>
      <c r="AN52" s="2315"/>
      <c r="AO52" s="2315"/>
      <c r="AP52" s="2315"/>
      <c r="AQ52" s="2315"/>
    </row>
    <row r="53" spans="1:43">
      <c r="A53" s="394" t="s">
        <v>3552</v>
      </c>
      <c r="B53" s="2322"/>
      <c r="C53" s="2315"/>
      <c r="D53" s="2315"/>
      <c r="E53" s="2315"/>
      <c r="F53" s="2315"/>
      <c r="G53" s="2315"/>
      <c r="H53" s="2315"/>
      <c r="I53" s="2315"/>
      <c r="J53" s="2315"/>
      <c r="K53" s="2315"/>
      <c r="L53" s="2315"/>
      <c r="M53" s="2315"/>
      <c r="N53" s="2315"/>
      <c r="O53" s="2315"/>
      <c r="P53" s="2315"/>
      <c r="Q53" s="2315"/>
      <c r="R53" s="2315"/>
      <c r="S53" s="2315"/>
      <c r="T53" s="2315"/>
      <c r="U53" s="2315"/>
      <c r="V53" s="2315"/>
      <c r="W53" s="2315"/>
      <c r="X53" s="2315"/>
      <c r="Y53" s="2315"/>
      <c r="Z53" s="2315"/>
      <c r="AA53" s="2315"/>
      <c r="AB53" s="2315"/>
      <c r="AC53" s="2315"/>
      <c r="AD53" s="2315"/>
      <c r="AE53" s="2315"/>
      <c r="AF53" s="2315"/>
      <c r="AG53" s="2315"/>
      <c r="AH53" s="2315"/>
      <c r="AI53" s="2315"/>
      <c r="AJ53" s="2315"/>
      <c r="AK53" s="2315"/>
      <c r="AL53" s="2315"/>
      <c r="AM53" s="2315"/>
      <c r="AN53" s="2315"/>
      <c r="AO53" s="2315"/>
      <c r="AP53" s="2315"/>
      <c r="AQ53" s="2315"/>
    </row>
    <row r="54" spans="1:43">
      <c r="A54" s="2368" t="s">
        <v>3520</v>
      </c>
      <c r="B54" s="2321">
        <f>SUM(B55:B58)</f>
        <v>477101</v>
      </c>
      <c r="C54" s="2315"/>
      <c r="D54" s="2315"/>
      <c r="E54" s="2315"/>
      <c r="F54" s="2315"/>
      <c r="G54" s="2315"/>
      <c r="H54" s="2315"/>
      <c r="I54" s="2315"/>
      <c r="J54" s="2315"/>
      <c r="K54" s="2315"/>
      <c r="L54" s="2315"/>
      <c r="M54" s="2315"/>
      <c r="N54" s="2315"/>
      <c r="O54" s="2315"/>
      <c r="P54" s="2315"/>
      <c r="Q54" s="2315"/>
      <c r="R54" s="2315"/>
      <c r="S54" s="2315"/>
      <c r="T54" s="2315"/>
      <c r="U54" s="2315"/>
      <c r="V54" s="2315"/>
      <c r="W54" s="2315"/>
      <c r="X54" s="2315"/>
      <c r="Y54" s="2315"/>
      <c r="Z54" s="2315"/>
      <c r="AA54" s="2315"/>
      <c r="AB54" s="2315"/>
      <c r="AC54" s="2315"/>
      <c r="AD54" s="2315"/>
      <c r="AE54" s="2315"/>
      <c r="AF54" s="2315"/>
      <c r="AG54" s="2315"/>
      <c r="AH54" s="2315"/>
      <c r="AI54" s="2315"/>
      <c r="AJ54" s="2315"/>
      <c r="AK54" s="2315"/>
      <c r="AL54" s="2315"/>
      <c r="AM54" s="2315"/>
      <c r="AN54" s="2315"/>
      <c r="AO54" s="2315"/>
      <c r="AP54" s="2315"/>
      <c r="AQ54" s="2315"/>
    </row>
    <row r="55" spans="1:43">
      <c r="A55" s="2325" t="s">
        <v>5514</v>
      </c>
      <c r="B55" s="2326">
        <v>477101</v>
      </c>
      <c r="C55" s="2315"/>
      <c r="D55" s="2315"/>
      <c r="E55" s="2315"/>
      <c r="F55" s="2315"/>
      <c r="G55" s="2315"/>
      <c r="H55" s="2315"/>
      <c r="I55" s="2315"/>
      <c r="J55" s="2315"/>
      <c r="K55" s="2315"/>
      <c r="L55" s="2315"/>
      <c r="M55" s="2315"/>
      <c r="N55" s="2315"/>
      <c r="O55" s="2315"/>
      <c r="P55" s="2315"/>
      <c r="Q55" s="2315"/>
      <c r="R55" s="2315"/>
      <c r="S55" s="2315"/>
      <c r="T55" s="2315"/>
      <c r="U55" s="2315"/>
      <c r="V55" s="2315"/>
      <c r="W55" s="2315"/>
      <c r="X55" s="2315"/>
      <c r="Y55" s="2315"/>
      <c r="Z55" s="2315"/>
      <c r="AA55" s="2315"/>
      <c r="AB55" s="2315"/>
      <c r="AC55" s="2315"/>
      <c r="AD55" s="2315"/>
      <c r="AE55" s="2315"/>
      <c r="AF55" s="2315"/>
      <c r="AG55" s="2315"/>
      <c r="AH55" s="2315"/>
      <c r="AI55" s="2315"/>
      <c r="AJ55" s="2315"/>
      <c r="AK55" s="2315"/>
      <c r="AL55" s="2315"/>
      <c r="AM55" s="2315"/>
      <c r="AN55" s="2315"/>
      <c r="AO55" s="2315"/>
      <c r="AP55" s="2315"/>
      <c r="AQ55" s="2315"/>
    </row>
    <row r="56" spans="1:43">
      <c r="A56" s="2325"/>
      <c r="B56" s="2326"/>
      <c r="C56" s="2315"/>
      <c r="D56" s="2315"/>
      <c r="E56" s="2315"/>
      <c r="F56" s="2315"/>
      <c r="G56" s="2315"/>
      <c r="H56" s="2315"/>
      <c r="I56" s="2315"/>
      <c r="J56" s="2315"/>
      <c r="K56" s="2315"/>
      <c r="L56" s="2315"/>
      <c r="M56" s="2315"/>
      <c r="N56" s="2315"/>
      <c r="O56" s="2315"/>
      <c r="P56" s="2315"/>
      <c r="Q56" s="2315"/>
      <c r="R56" s="2315"/>
      <c r="S56" s="2315"/>
      <c r="T56" s="2315"/>
      <c r="U56" s="2315"/>
      <c r="V56" s="2315"/>
      <c r="W56" s="2315"/>
      <c r="X56" s="2315"/>
      <c r="Y56" s="2315"/>
      <c r="Z56" s="2315"/>
      <c r="AA56" s="2315"/>
      <c r="AB56" s="2315"/>
      <c r="AC56" s="2315"/>
      <c r="AD56" s="2315"/>
      <c r="AE56" s="2315"/>
      <c r="AF56" s="2315"/>
      <c r="AG56" s="2315"/>
      <c r="AH56" s="2315"/>
      <c r="AI56" s="2315"/>
      <c r="AJ56" s="2315"/>
      <c r="AK56" s="2315"/>
      <c r="AL56" s="2315"/>
      <c r="AM56" s="2315"/>
      <c r="AN56" s="2315"/>
      <c r="AO56" s="2315"/>
      <c r="AP56" s="2315"/>
      <c r="AQ56" s="2315"/>
    </row>
    <row r="57" spans="1:43">
      <c r="A57" s="2325"/>
      <c r="B57" s="2326"/>
      <c r="C57" s="2315"/>
      <c r="D57" s="2315"/>
      <c r="E57" s="2315"/>
      <c r="F57" s="2315"/>
      <c r="G57" s="2315"/>
      <c r="H57" s="2315"/>
      <c r="I57" s="2315"/>
      <c r="J57" s="2315"/>
      <c r="K57" s="2315"/>
      <c r="L57" s="2315"/>
      <c r="M57" s="2315"/>
      <c r="N57" s="2315"/>
      <c r="O57" s="2315"/>
      <c r="P57" s="2315"/>
      <c r="Q57" s="2315"/>
      <c r="R57" s="2315"/>
      <c r="S57" s="2315"/>
      <c r="T57" s="2315"/>
      <c r="U57" s="2315"/>
      <c r="V57" s="2315"/>
      <c r="W57" s="2315"/>
      <c r="X57" s="2315"/>
      <c r="Y57" s="2315"/>
      <c r="Z57" s="2315"/>
      <c r="AA57" s="2315"/>
      <c r="AB57" s="2315"/>
      <c r="AC57" s="2315"/>
      <c r="AD57" s="2315"/>
      <c r="AE57" s="2315"/>
      <c r="AF57" s="2315"/>
      <c r="AG57" s="2315"/>
      <c r="AH57" s="2315"/>
      <c r="AI57" s="2315"/>
      <c r="AJ57" s="2315"/>
      <c r="AK57" s="2315"/>
      <c r="AL57" s="2315"/>
      <c r="AM57" s="2315"/>
      <c r="AN57" s="2315"/>
      <c r="AO57" s="2315"/>
      <c r="AP57" s="2315"/>
      <c r="AQ57" s="2315"/>
    </row>
    <row r="58" spans="1:43" ht="13.5" thickBot="1">
      <c r="A58" s="2328"/>
      <c r="B58" s="2329"/>
      <c r="C58" s="2315"/>
      <c r="D58" s="2315"/>
      <c r="E58" s="2315"/>
      <c r="F58" s="2315"/>
      <c r="G58" s="2315"/>
      <c r="H58" s="2315"/>
      <c r="I58" s="2315"/>
      <c r="J58" s="2315"/>
      <c r="K58" s="2315"/>
      <c r="L58" s="2315"/>
      <c r="M58" s="2315"/>
      <c r="N58" s="2315"/>
      <c r="O58" s="2315"/>
      <c r="P58" s="2315"/>
      <c r="Q58" s="2315"/>
      <c r="R58" s="2315"/>
      <c r="S58" s="2315"/>
      <c r="T58" s="2315"/>
      <c r="U58" s="2315"/>
      <c r="V58" s="2315"/>
      <c r="W58" s="2315"/>
      <c r="X58" s="2315"/>
      <c r="Y58" s="2315"/>
      <c r="Z58" s="2315"/>
      <c r="AA58" s="2315"/>
      <c r="AB58" s="2315"/>
      <c r="AC58" s="2315"/>
      <c r="AD58" s="2315"/>
      <c r="AE58" s="2315"/>
      <c r="AF58" s="2315"/>
      <c r="AG58" s="2315"/>
      <c r="AH58" s="2315"/>
      <c r="AI58" s="2315"/>
      <c r="AJ58" s="2315"/>
      <c r="AK58" s="2315"/>
      <c r="AL58" s="2315"/>
      <c r="AM58" s="2315"/>
      <c r="AN58" s="2315"/>
      <c r="AO58" s="2315"/>
      <c r="AP58" s="2315"/>
      <c r="AQ58" s="2315"/>
    </row>
    <row r="59" spans="1:43">
      <c r="A59" s="2315"/>
      <c r="B59" s="2315"/>
      <c r="C59" s="2315"/>
      <c r="D59" s="2315"/>
      <c r="E59" s="2315"/>
      <c r="F59" s="2315"/>
      <c r="G59" s="2315"/>
      <c r="H59" s="2315"/>
      <c r="I59" s="2315"/>
      <c r="J59" s="2315"/>
      <c r="K59" s="2315"/>
      <c r="L59" s="2315"/>
      <c r="M59" s="2315"/>
      <c r="N59" s="2315"/>
      <c r="O59" s="2315"/>
      <c r="P59" s="2315"/>
      <c r="Q59" s="2315"/>
      <c r="R59" s="2315"/>
      <c r="S59" s="2315"/>
      <c r="T59" s="2315"/>
      <c r="U59" s="2315"/>
      <c r="V59" s="2315"/>
      <c r="W59" s="2315"/>
      <c r="X59" s="2315"/>
      <c r="Y59" s="2315"/>
      <c r="Z59" s="2315"/>
      <c r="AA59" s="2315"/>
      <c r="AB59" s="2315"/>
      <c r="AC59" s="2315"/>
      <c r="AD59" s="2315"/>
      <c r="AE59" s="2315"/>
      <c r="AF59" s="2315"/>
      <c r="AG59" s="2315"/>
      <c r="AH59" s="2315"/>
      <c r="AI59" s="2315"/>
      <c r="AJ59" s="2315"/>
      <c r="AK59" s="2315"/>
      <c r="AL59" s="2315"/>
      <c r="AM59" s="2315"/>
      <c r="AN59" s="2315"/>
      <c r="AO59" s="2315"/>
      <c r="AP59" s="2315"/>
      <c r="AQ59" s="2315"/>
    </row>
    <row r="60" spans="1:43">
      <c r="A60" s="2315"/>
      <c r="B60" s="2315"/>
      <c r="C60" s="2315"/>
      <c r="D60" s="2315"/>
      <c r="E60" s="2315"/>
      <c r="F60" s="2315"/>
      <c r="G60" s="2315"/>
      <c r="H60" s="2315"/>
      <c r="I60" s="2315"/>
      <c r="J60" s="2315"/>
      <c r="K60" s="2315"/>
      <c r="L60" s="2315"/>
      <c r="M60" s="2315"/>
      <c r="N60" s="2315"/>
      <c r="O60" s="2315"/>
      <c r="P60" s="2315"/>
      <c r="Q60" s="2315"/>
      <c r="R60" s="2315"/>
      <c r="S60" s="2315"/>
      <c r="T60" s="2315"/>
      <c r="U60" s="2315"/>
      <c r="V60" s="2315"/>
      <c r="W60" s="2315"/>
      <c r="X60" s="2315"/>
      <c r="Y60" s="2315"/>
      <c r="Z60" s="2315"/>
      <c r="AA60" s="2315"/>
      <c r="AB60" s="2315"/>
      <c r="AC60" s="2315"/>
      <c r="AD60" s="2315"/>
      <c r="AE60" s="2315"/>
      <c r="AF60" s="2315"/>
      <c r="AG60" s="2315"/>
      <c r="AH60" s="2315"/>
      <c r="AI60" s="2315"/>
      <c r="AJ60" s="2315"/>
      <c r="AK60" s="2315"/>
      <c r="AL60" s="2315"/>
      <c r="AM60" s="2315"/>
      <c r="AN60" s="2315"/>
      <c r="AO60" s="2315"/>
      <c r="AP60" s="2315"/>
      <c r="AQ60" s="2315"/>
    </row>
    <row r="61" spans="1:43">
      <c r="A61" s="2315"/>
      <c r="B61" s="2315"/>
      <c r="C61" s="2315"/>
      <c r="D61" s="2315"/>
      <c r="E61" s="2315"/>
      <c r="F61" s="2315"/>
      <c r="G61" s="2315"/>
      <c r="H61" s="2315"/>
      <c r="I61" s="2315"/>
      <c r="J61" s="2315"/>
      <c r="K61" s="2315"/>
      <c r="L61" s="2315"/>
      <c r="M61" s="2315"/>
      <c r="N61" s="2315"/>
      <c r="O61" s="2315"/>
      <c r="P61" s="2315"/>
      <c r="Q61" s="2315"/>
      <c r="R61" s="2315"/>
      <c r="S61" s="2315"/>
      <c r="T61" s="2315"/>
      <c r="U61" s="2315"/>
      <c r="V61" s="2315"/>
      <c r="W61" s="2315"/>
      <c r="X61" s="2315"/>
      <c r="Y61" s="2315"/>
      <c r="Z61" s="2315"/>
      <c r="AA61" s="2315"/>
      <c r="AB61" s="2315"/>
      <c r="AC61" s="2315"/>
      <c r="AD61" s="2315"/>
      <c r="AE61" s="2315"/>
      <c r="AF61" s="2315"/>
      <c r="AG61" s="2315"/>
      <c r="AH61" s="2315"/>
      <c r="AI61" s="2315"/>
      <c r="AJ61" s="2315"/>
      <c r="AK61" s="2315"/>
      <c r="AL61" s="2315"/>
      <c r="AM61" s="2315"/>
      <c r="AN61" s="2315"/>
      <c r="AO61" s="2315"/>
      <c r="AP61" s="2315"/>
      <c r="AQ61" s="2315"/>
    </row>
    <row r="62" spans="1:43">
      <c r="A62" s="2315"/>
      <c r="B62" s="2315"/>
      <c r="C62" s="2315"/>
      <c r="D62" s="2315"/>
      <c r="E62" s="2315"/>
      <c r="F62" s="2315"/>
      <c r="G62" s="2315"/>
      <c r="H62" s="2315"/>
      <c r="I62" s="2315"/>
      <c r="J62" s="2315"/>
      <c r="K62" s="2315"/>
      <c r="L62" s="2315"/>
      <c r="M62" s="2315"/>
      <c r="N62" s="2315"/>
      <c r="O62" s="2315"/>
      <c r="P62" s="2315"/>
      <c r="Q62" s="2315"/>
      <c r="R62" s="2315"/>
      <c r="S62" s="2315"/>
      <c r="T62" s="2315"/>
      <c r="U62" s="2315"/>
      <c r="V62" s="2315"/>
      <c r="W62" s="2315"/>
      <c r="X62" s="2315"/>
      <c r="Y62" s="2315"/>
      <c r="Z62" s="2315"/>
      <c r="AA62" s="2315"/>
      <c r="AB62" s="2315"/>
      <c r="AC62" s="2315"/>
      <c r="AD62" s="2315"/>
      <c r="AE62" s="2315"/>
      <c r="AF62" s="2315"/>
      <c r="AG62" s="2315"/>
      <c r="AH62" s="2315"/>
      <c r="AI62" s="2315"/>
      <c r="AJ62" s="2315"/>
      <c r="AK62" s="2315"/>
      <c r="AL62" s="2315"/>
      <c r="AM62" s="2315"/>
      <c r="AN62" s="2315"/>
      <c r="AO62" s="2315"/>
      <c r="AP62" s="2315"/>
      <c r="AQ62" s="2315"/>
    </row>
    <row r="63" spans="1:43">
      <c r="A63" s="2315"/>
      <c r="B63" s="2315"/>
      <c r="C63" s="2315"/>
      <c r="D63" s="2315"/>
      <c r="E63" s="2315"/>
      <c r="F63" s="2315"/>
      <c r="G63" s="2315"/>
      <c r="H63" s="2315"/>
      <c r="I63" s="2315"/>
      <c r="J63" s="2315"/>
      <c r="K63" s="2315"/>
      <c r="L63" s="2315"/>
      <c r="M63" s="2315"/>
      <c r="N63" s="2315"/>
      <c r="O63" s="2315"/>
      <c r="P63" s="2315"/>
      <c r="Q63" s="2315"/>
      <c r="R63" s="2315"/>
      <c r="S63" s="2315"/>
      <c r="T63" s="2315"/>
      <c r="U63" s="2315"/>
      <c r="V63" s="2315"/>
      <c r="W63" s="2315"/>
      <c r="X63" s="2315"/>
      <c r="Y63" s="2315"/>
      <c r="Z63" s="2315"/>
      <c r="AA63" s="2315"/>
      <c r="AB63" s="2315"/>
      <c r="AC63" s="2315"/>
      <c r="AD63" s="2315"/>
      <c r="AE63" s="2315"/>
      <c r="AF63" s="2315"/>
      <c r="AG63" s="2315"/>
      <c r="AH63" s="2315"/>
      <c r="AI63" s="2315"/>
      <c r="AJ63" s="2315"/>
      <c r="AK63" s="2315"/>
      <c r="AL63" s="2315"/>
      <c r="AM63" s="2315"/>
      <c r="AN63" s="2315"/>
      <c r="AO63" s="2315"/>
      <c r="AP63" s="2315"/>
      <c r="AQ63" s="2315"/>
    </row>
    <row r="64" spans="1:43">
      <c r="A64" s="2315"/>
      <c r="B64" s="2315"/>
      <c r="C64" s="2315"/>
      <c r="D64" s="2315"/>
      <c r="E64" s="2315"/>
      <c r="F64" s="2315"/>
      <c r="G64" s="2315"/>
      <c r="H64" s="2315"/>
      <c r="I64" s="2315"/>
      <c r="J64" s="2315"/>
      <c r="K64" s="2315"/>
      <c r="L64" s="2315"/>
      <c r="M64" s="2315"/>
      <c r="N64" s="2315"/>
      <c r="O64" s="2315"/>
      <c r="P64" s="2315"/>
      <c r="Q64" s="2315"/>
      <c r="R64" s="2315"/>
      <c r="S64" s="2315"/>
      <c r="T64" s="2315"/>
      <c r="U64" s="2315"/>
      <c r="V64" s="2315"/>
      <c r="W64" s="2315"/>
      <c r="X64" s="2315"/>
      <c r="Y64" s="2315"/>
      <c r="Z64" s="2315"/>
      <c r="AA64" s="2315"/>
      <c r="AB64" s="2315"/>
      <c r="AC64" s="2315"/>
      <c r="AD64" s="2315"/>
      <c r="AE64" s="2315"/>
      <c r="AF64" s="2315"/>
      <c r="AG64" s="2315"/>
      <c r="AH64" s="2315"/>
      <c r="AI64" s="2315"/>
      <c r="AJ64" s="2315"/>
      <c r="AK64" s="2315"/>
      <c r="AL64" s="2315"/>
      <c r="AM64" s="2315"/>
      <c r="AN64" s="2315"/>
      <c r="AO64" s="2315"/>
      <c r="AP64" s="2315"/>
      <c r="AQ64" s="2315"/>
    </row>
    <row r="65" spans="1:43">
      <c r="A65" s="2315"/>
      <c r="B65" s="2315"/>
      <c r="C65" s="2315"/>
      <c r="D65" s="2315"/>
      <c r="E65" s="2315"/>
      <c r="F65" s="2315"/>
      <c r="G65" s="2315"/>
      <c r="H65" s="2315"/>
      <c r="I65" s="2315"/>
      <c r="J65" s="2315"/>
      <c r="K65" s="2315"/>
      <c r="L65" s="2315"/>
      <c r="M65" s="2315"/>
      <c r="N65" s="2315"/>
      <c r="O65" s="2315"/>
      <c r="P65" s="2315"/>
      <c r="Q65" s="2315"/>
      <c r="R65" s="2315"/>
      <c r="S65" s="2315"/>
      <c r="T65" s="2315"/>
      <c r="U65" s="2315"/>
      <c r="V65" s="2315"/>
      <c r="W65" s="2315"/>
      <c r="X65" s="2315"/>
      <c r="Y65" s="2315"/>
      <c r="Z65" s="2315"/>
      <c r="AA65" s="2315"/>
      <c r="AB65" s="2315"/>
      <c r="AC65" s="2315"/>
      <c r="AD65" s="2315"/>
      <c r="AE65" s="2315"/>
      <c r="AF65" s="2315"/>
      <c r="AG65" s="2315"/>
      <c r="AH65" s="2315"/>
      <c r="AI65" s="2315"/>
      <c r="AJ65" s="2315"/>
      <c r="AK65" s="2315"/>
      <c r="AL65" s="2315"/>
      <c r="AM65" s="2315"/>
      <c r="AN65" s="2315"/>
      <c r="AO65" s="2315"/>
      <c r="AP65" s="2315"/>
      <c r="AQ65" s="2315"/>
    </row>
    <row r="66" spans="1:43">
      <c r="A66" s="2315"/>
      <c r="B66" s="2315"/>
      <c r="C66" s="2315"/>
      <c r="D66" s="2315"/>
      <c r="E66" s="2315"/>
      <c r="F66" s="2315"/>
      <c r="G66" s="2315"/>
      <c r="H66" s="2315"/>
      <c r="I66" s="2315"/>
      <c r="J66" s="2315"/>
      <c r="K66" s="2315"/>
      <c r="L66" s="2315"/>
      <c r="M66" s="2315"/>
      <c r="N66" s="2315"/>
      <c r="O66" s="2315"/>
      <c r="P66" s="2315"/>
      <c r="Q66" s="2315"/>
      <c r="R66" s="2315"/>
      <c r="S66" s="2315"/>
      <c r="T66" s="2315"/>
      <c r="U66" s="2315"/>
      <c r="V66" s="2315"/>
      <c r="W66" s="2315"/>
      <c r="X66" s="2315"/>
      <c r="Y66" s="2315"/>
      <c r="Z66" s="2315"/>
      <c r="AA66" s="2315"/>
      <c r="AB66" s="2315"/>
      <c r="AC66" s="2315"/>
      <c r="AD66" s="2315"/>
      <c r="AE66" s="2315"/>
      <c r="AF66" s="2315"/>
      <c r="AG66" s="2315"/>
      <c r="AH66" s="2315"/>
      <c r="AI66" s="2315"/>
      <c r="AJ66" s="2315"/>
      <c r="AK66" s="2315"/>
      <c r="AL66" s="2315"/>
      <c r="AM66" s="2315"/>
      <c r="AN66" s="2315"/>
      <c r="AO66" s="2315"/>
      <c r="AP66" s="2315"/>
      <c r="AQ66" s="2315"/>
    </row>
    <row r="67" spans="1:43">
      <c r="A67" s="2315"/>
      <c r="B67" s="2315"/>
      <c r="C67" s="2315"/>
      <c r="D67" s="2315"/>
      <c r="E67" s="2315"/>
      <c r="F67" s="2315"/>
      <c r="G67" s="2315"/>
      <c r="H67" s="2315"/>
      <c r="I67" s="2315"/>
      <c r="J67" s="2315"/>
      <c r="K67" s="2315"/>
      <c r="L67" s="2315"/>
      <c r="M67" s="2315"/>
      <c r="N67" s="2315"/>
      <c r="O67" s="2315"/>
      <c r="P67" s="2315"/>
      <c r="Q67" s="2315"/>
      <c r="R67" s="2315"/>
      <c r="S67" s="2315"/>
      <c r="T67" s="2315"/>
      <c r="U67" s="2315"/>
      <c r="V67" s="2315"/>
      <c r="W67" s="2315"/>
      <c r="X67" s="2315"/>
      <c r="Y67" s="2315"/>
      <c r="Z67" s="2315"/>
      <c r="AA67" s="2315"/>
      <c r="AB67" s="2315"/>
      <c r="AC67" s="2315"/>
      <c r="AD67" s="2315"/>
      <c r="AE67" s="2315"/>
      <c r="AF67" s="2315"/>
      <c r="AG67" s="2315"/>
      <c r="AH67" s="2315"/>
      <c r="AI67" s="2315"/>
      <c r="AJ67" s="2315"/>
      <c r="AK67" s="2315"/>
      <c r="AL67" s="2315"/>
      <c r="AM67" s="2315"/>
      <c r="AN67" s="2315"/>
      <c r="AO67" s="2315"/>
      <c r="AP67" s="2315"/>
      <c r="AQ67" s="2315"/>
    </row>
    <row r="68" spans="1:43">
      <c r="A68" s="2315"/>
      <c r="B68" s="2315"/>
      <c r="C68" s="2315"/>
      <c r="D68" s="2315"/>
      <c r="E68" s="2315"/>
      <c r="F68" s="2315"/>
      <c r="G68" s="2315"/>
      <c r="H68" s="2315"/>
      <c r="I68" s="2315"/>
      <c r="J68" s="2315"/>
      <c r="K68" s="2315"/>
      <c r="L68" s="2315"/>
      <c r="M68" s="2315"/>
      <c r="N68" s="2315"/>
      <c r="O68" s="2315"/>
      <c r="P68" s="2315"/>
      <c r="Q68" s="2315"/>
      <c r="R68" s="2315"/>
      <c r="S68" s="2315"/>
      <c r="T68" s="2315"/>
      <c r="U68" s="2315"/>
      <c r="V68" s="2315"/>
      <c r="W68" s="2315"/>
      <c r="X68" s="2315"/>
      <c r="Y68" s="2315"/>
      <c r="Z68" s="2315"/>
      <c r="AA68" s="2315"/>
      <c r="AB68" s="2315"/>
      <c r="AC68" s="2315"/>
      <c r="AD68" s="2315"/>
      <c r="AE68" s="2315"/>
      <c r="AF68" s="2315"/>
      <c r="AG68" s="2315"/>
      <c r="AH68" s="2315"/>
      <c r="AI68" s="2315"/>
      <c r="AJ68" s="2315"/>
      <c r="AK68" s="2315"/>
      <c r="AL68" s="2315"/>
      <c r="AM68" s="2315"/>
      <c r="AN68" s="2315"/>
      <c r="AO68" s="2315"/>
      <c r="AP68" s="2315"/>
      <c r="AQ68" s="2315"/>
    </row>
    <row r="69" spans="1:43">
      <c r="A69" s="2315"/>
      <c r="B69" s="2315"/>
      <c r="C69" s="2315"/>
      <c r="D69" s="2315"/>
      <c r="E69" s="2315"/>
      <c r="F69" s="2315"/>
      <c r="G69" s="2315"/>
      <c r="H69" s="2315"/>
      <c r="I69" s="2315"/>
      <c r="J69" s="2315"/>
      <c r="K69" s="2315"/>
      <c r="L69" s="2315"/>
      <c r="M69" s="2315"/>
      <c r="N69" s="2315"/>
      <c r="O69" s="2315"/>
      <c r="P69" s="2315"/>
      <c r="Q69" s="2315"/>
      <c r="R69" s="2315"/>
      <c r="S69" s="2315"/>
      <c r="T69" s="2315"/>
      <c r="U69" s="2315"/>
      <c r="V69" s="2315"/>
      <c r="W69" s="2315"/>
      <c r="X69" s="2315"/>
      <c r="Y69" s="2315"/>
      <c r="Z69" s="2315"/>
      <c r="AA69" s="2315"/>
      <c r="AB69" s="2315"/>
      <c r="AC69" s="2315"/>
      <c r="AD69" s="2315"/>
      <c r="AE69" s="2315"/>
      <c r="AF69" s="2315"/>
      <c r="AG69" s="2315"/>
      <c r="AH69" s="2315"/>
      <c r="AI69" s="2315"/>
      <c r="AJ69" s="2315"/>
      <c r="AK69" s="2315"/>
      <c r="AL69" s="2315"/>
      <c r="AM69" s="2315"/>
      <c r="AN69" s="2315"/>
      <c r="AO69" s="2315"/>
      <c r="AP69" s="2315"/>
      <c r="AQ69" s="2315"/>
    </row>
    <row r="70" spans="1:43">
      <c r="A70" s="2315"/>
      <c r="B70" s="2315"/>
      <c r="C70" s="2315"/>
      <c r="D70" s="2315"/>
      <c r="E70" s="2315"/>
      <c r="F70" s="2315"/>
      <c r="G70" s="2315"/>
      <c r="H70" s="2315"/>
      <c r="I70" s="2315"/>
      <c r="J70" s="2315"/>
      <c r="K70" s="2315"/>
      <c r="L70" s="2315"/>
      <c r="M70" s="2315"/>
      <c r="N70" s="2315"/>
      <c r="O70" s="2315"/>
      <c r="P70" s="2315"/>
      <c r="Q70" s="2315"/>
      <c r="R70" s="2315"/>
      <c r="S70" s="2315"/>
      <c r="T70" s="2315"/>
      <c r="U70" s="2315"/>
      <c r="V70" s="2315"/>
      <c r="W70" s="2315"/>
      <c r="X70" s="2315"/>
      <c r="Y70" s="2315"/>
      <c r="Z70" s="2315"/>
      <c r="AA70" s="2315"/>
      <c r="AB70" s="2315"/>
      <c r="AC70" s="2315"/>
      <c r="AD70" s="2315"/>
      <c r="AE70" s="2315"/>
      <c r="AF70" s="2315"/>
      <c r="AG70" s="2315"/>
      <c r="AH70" s="2315"/>
      <c r="AI70" s="2315"/>
      <c r="AJ70" s="2315"/>
      <c r="AK70" s="2315"/>
      <c r="AL70" s="2315"/>
      <c r="AM70" s="2315"/>
      <c r="AN70" s="2315"/>
      <c r="AO70" s="2315"/>
      <c r="AP70" s="2315"/>
      <c r="AQ70" s="2315"/>
    </row>
    <row r="71" spans="1:43">
      <c r="A71" s="2315"/>
      <c r="B71" s="2315"/>
      <c r="C71" s="2315"/>
      <c r="D71" s="2315"/>
      <c r="E71" s="2315"/>
      <c r="F71" s="2315"/>
      <c r="G71" s="2315"/>
      <c r="H71" s="2315"/>
      <c r="I71" s="2315"/>
      <c r="J71" s="2315"/>
      <c r="K71" s="2315"/>
      <c r="L71" s="2315"/>
      <c r="M71" s="2315"/>
      <c r="N71" s="2315"/>
      <c r="O71" s="2315"/>
      <c r="P71" s="2315"/>
      <c r="Q71" s="2315"/>
      <c r="R71" s="2315"/>
      <c r="S71" s="2315"/>
      <c r="T71" s="2315"/>
      <c r="U71" s="2315"/>
      <c r="V71" s="2315"/>
      <c r="W71" s="2315"/>
      <c r="X71" s="2315"/>
      <c r="Y71" s="2315"/>
      <c r="Z71" s="2315"/>
      <c r="AA71" s="2315"/>
      <c r="AB71" s="2315"/>
      <c r="AC71" s="2315"/>
      <c r="AD71" s="2315"/>
      <c r="AE71" s="2315"/>
      <c r="AF71" s="2315"/>
      <c r="AG71" s="2315"/>
      <c r="AH71" s="2315"/>
      <c r="AI71" s="2315"/>
      <c r="AJ71" s="2315"/>
      <c r="AK71" s="2315"/>
      <c r="AL71" s="2315"/>
      <c r="AM71" s="2315"/>
      <c r="AN71" s="2315"/>
      <c r="AO71" s="2315"/>
      <c r="AP71" s="2315"/>
      <c r="AQ71" s="2315"/>
    </row>
    <row r="72" spans="1:43">
      <c r="A72" s="2315"/>
      <c r="B72" s="2315"/>
      <c r="C72" s="2315"/>
      <c r="D72" s="2315"/>
      <c r="E72" s="2315"/>
      <c r="F72" s="2315"/>
      <c r="G72" s="2315"/>
      <c r="H72" s="2315"/>
      <c r="I72" s="2315"/>
      <c r="J72" s="2315"/>
      <c r="K72" s="2315"/>
      <c r="L72" s="2315"/>
      <c r="M72" s="2315"/>
      <c r="N72" s="2315"/>
      <c r="O72" s="2315"/>
      <c r="P72" s="2315"/>
      <c r="Q72" s="2315"/>
      <c r="R72" s="2315"/>
      <c r="S72" s="2315"/>
      <c r="T72" s="2315"/>
      <c r="U72" s="2315"/>
      <c r="V72" s="2315"/>
      <c r="W72" s="2315"/>
      <c r="X72" s="2315"/>
      <c r="Y72" s="2315"/>
      <c r="Z72" s="2315"/>
      <c r="AA72" s="2315"/>
      <c r="AB72" s="2315"/>
      <c r="AC72" s="2315"/>
      <c r="AD72" s="2315"/>
      <c r="AE72" s="2315"/>
      <c r="AF72" s="2315"/>
      <c r="AG72" s="2315"/>
      <c r="AH72" s="2315"/>
      <c r="AI72" s="2315"/>
      <c r="AJ72" s="2315"/>
      <c r="AK72" s="2315"/>
      <c r="AL72" s="2315"/>
      <c r="AM72" s="2315"/>
      <c r="AN72" s="2315"/>
      <c r="AO72" s="2315"/>
      <c r="AP72" s="2315"/>
      <c r="AQ72" s="2315"/>
    </row>
    <row r="73" spans="1:43">
      <c r="A73" s="2315"/>
      <c r="B73" s="2315"/>
      <c r="C73" s="2315"/>
      <c r="D73" s="2315"/>
      <c r="E73" s="2315"/>
      <c r="F73" s="2315"/>
      <c r="G73" s="2315"/>
      <c r="H73" s="2315"/>
      <c r="I73" s="2315"/>
      <c r="J73" s="2315"/>
      <c r="K73" s="2315"/>
      <c r="L73" s="2315"/>
      <c r="M73" s="2315"/>
      <c r="N73" s="2315"/>
      <c r="O73" s="2315"/>
      <c r="P73" s="2315"/>
      <c r="Q73" s="2315"/>
      <c r="R73" s="2315"/>
      <c r="S73" s="2315"/>
      <c r="T73" s="2315"/>
      <c r="U73" s="2315"/>
      <c r="V73" s="2315"/>
      <c r="W73" s="2315"/>
      <c r="X73" s="2315"/>
      <c r="Y73" s="2315"/>
      <c r="Z73" s="2315"/>
      <c r="AA73" s="2315"/>
      <c r="AB73" s="2315"/>
      <c r="AC73" s="2315"/>
      <c r="AD73" s="2315"/>
      <c r="AE73" s="2315"/>
      <c r="AF73" s="2315"/>
      <c r="AG73" s="2315"/>
      <c r="AH73" s="2315"/>
      <c r="AI73" s="2315"/>
      <c r="AJ73" s="2315"/>
      <c r="AK73" s="2315"/>
      <c r="AL73" s="2315"/>
      <c r="AM73" s="2315"/>
      <c r="AN73" s="2315"/>
      <c r="AO73" s="2315"/>
      <c r="AP73" s="2315"/>
      <c r="AQ73" s="2315"/>
    </row>
    <row r="74" spans="1:43">
      <c r="A74" s="2315"/>
      <c r="B74" s="2315"/>
      <c r="C74" s="2315"/>
      <c r="D74" s="2315"/>
      <c r="E74" s="2315"/>
      <c r="F74" s="2315"/>
      <c r="G74" s="2315"/>
      <c r="H74" s="2315"/>
      <c r="I74" s="2315"/>
      <c r="J74" s="2315"/>
      <c r="K74" s="2315"/>
      <c r="L74" s="2315"/>
      <c r="M74" s="2315"/>
      <c r="N74" s="2315"/>
      <c r="O74" s="2315"/>
      <c r="P74" s="2315"/>
      <c r="Q74" s="2315"/>
      <c r="R74" s="2315"/>
      <c r="S74" s="2315"/>
      <c r="T74" s="2315"/>
      <c r="U74" s="2315"/>
      <c r="V74" s="2315"/>
      <c r="W74" s="2315"/>
      <c r="X74" s="2315"/>
      <c r="Y74" s="2315"/>
      <c r="Z74" s="2315"/>
      <c r="AA74" s="2315"/>
      <c r="AB74" s="2315"/>
      <c r="AC74" s="2315"/>
      <c r="AD74" s="2315"/>
      <c r="AE74" s="2315"/>
      <c r="AF74" s="2315"/>
      <c r="AG74" s="2315"/>
      <c r="AH74" s="2315"/>
      <c r="AI74" s="2315"/>
      <c r="AJ74" s="2315"/>
      <c r="AK74" s="2315"/>
      <c r="AL74" s="2315"/>
      <c r="AM74" s="2315"/>
      <c r="AN74" s="2315"/>
      <c r="AO74" s="2315"/>
      <c r="AP74" s="2315"/>
      <c r="AQ74" s="2315"/>
    </row>
    <row r="75" spans="1:43">
      <c r="A75" s="2315"/>
      <c r="B75" s="2315"/>
      <c r="C75" s="2315"/>
      <c r="D75" s="2315"/>
      <c r="E75" s="2315"/>
      <c r="F75" s="2315"/>
      <c r="G75" s="2315"/>
      <c r="H75" s="2315"/>
      <c r="I75" s="2315"/>
      <c r="J75" s="2315"/>
      <c r="K75" s="2315"/>
      <c r="L75" s="2315"/>
      <c r="M75" s="2315"/>
      <c r="N75" s="2315"/>
      <c r="O75" s="2315"/>
      <c r="P75" s="2315"/>
      <c r="Q75" s="2315"/>
      <c r="R75" s="2315"/>
      <c r="S75" s="2315"/>
      <c r="T75" s="2315"/>
      <c r="U75" s="2315"/>
      <c r="V75" s="2315"/>
      <c r="W75" s="2315"/>
      <c r="X75" s="2315"/>
      <c r="Y75" s="2315"/>
      <c r="Z75" s="2315"/>
      <c r="AA75" s="2315"/>
      <c r="AB75" s="2315"/>
      <c r="AC75" s="2315"/>
      <c r="AD75" s="2315"/>
      <c r="AE75" s="2315"/>
      <c r="AF75" s="2315"/>
      <c r="AG75" s="2315"/>
      <c r="AH75" s="2315"/>
      <c r="AI75" s="2315"/>
      <c r="AJ75" s="2315"/>
      <c r="AK75" s="2315"/>
      <c r="AL75" s="2315"/>
      <c r="AM75" s="2315"/>
      <c r="AN75" s="2315"/>
      <c r="AO75" s="2315"/>
      <c r="AP75" s="2315"/>
      <c r="AQ75" s="2315"/>
    </row>
    <row r="76" spans="1:43">
      <c r="A76" s="2315"/>
      <c r="B76" s="2315"/>
      <c r="C76" s="2315"/>
      <c r="D76" s="2315"/>
      <c r="E76" s="2315"/>
      <c r="F76" s="2315"/>
      <c r="G76" s="2315"/>
      <c r="H76" s="2315"/>
      <c r="I76" s="2315"/>
      <c r="J76" s="2315"/>
      <c r="K76" s="2315"/>
      <c r="L76" s="2315"/>
      <c r="M76" s="2315"/>
      <c r="N76" s="2315"/>
      <c r="O76" s="2315"/>
      <c r="P76" s="2315"/>
      <c r="Q76" s="2315"/>
      <c r="R76" s="2315"/>
      <c r="S76" s="2315"/>
      <c r="T76" s="2315"/>
      <c r="U76" s="2315"/>
      <c r="V76" s="2315"/>
      <c r="W76" s="2315"/>
      <c r="X76" s="2315"/>
      <c r="Y76" s="2315"/>
      <c r="Z76" s="2315"/>
      <c r="AA76" s="2315"/>
      <c r="AB76" s="2315"/>
      <c r="AC76" s="2315"/>
      <c r="AD76" s="2315"/>
      <c r="AE76" s="2315"/>
      <c r="AF76" s="2315"/>
      <c r="AG76" s="2315"/>
      <c r="AH76" s="2315"/>
      <c r="AI76" s="2315"/>
      <c r="AJ76" s="2315"/>
      <c r="AK76" s="2315"/>
      <c r="AL76" s="2315"/>
      <c r="AM76" s="2315"/>
      <c r="AN76" s="2315"/>
      <c r="AO76" s="2315"/>
      <c r="AP76" s="2315"/>
      <c r="AQ76" s="2315"/>
    </row>
    <row r="77" spans="1:43">
      <c r="A77" s="2315"/>
      <c r="B77" s="2315"/>
      <c r="C77" s="2315"/>
      <c r="D77" s="2315"/>
      <c r="E77" s="2315"/>
      <c r="F77" s="2315"/>
      <c r="G77" s="2315"/>
      <c r="H77" s="2315"/>
      <c r="I77" s="2315"/>
      <c r="J77" s="2315"/>
      <c r="K77" s="2315"/>
      <c r="L77" s="2315"/>
      <c r="M77" s="2315"/>
      <c r="N77" s="2315"/>
      <c r="O77" s="2315"/>
      <c r="P77" s="2315"/>
      <c r="Q77" s="2315"/>
      <c r="R77" s="2315"/>
      <c r="S77" s="2315"/>
      <c r="T77" s="2315"/>
      <c r="U77" s="2315"/>
      <c r="V77" s="2315"/>
      <c r="W77" s="2315"/>
      <c r="X77" s="2315"/>
      <c r="Y77" s="2315"/>
      <c r="Z77" s="2315"/>
      <c r="AA77" s="2315"/>
      <c r="AB77" s="2315"/>
      <c r="AC77" s="2315"/>
      <c r="AD77" s="2315"/>
      <c r="AE77" s="2315"/>
      <c r="AF77" s="2315"/>
      <c r="AG77" s="2315"/>
      <c r="AH77" s="2315"/>
      <c r="AI77" s="2315"/>
      <c r="AJ77" s="2315"/>
      <c r="AK77" s="2315"/>
      <c r="AL77" s="2315"/>
      <c r="AM77" s="2315"/>
      <c r="AN77" s="2315"/>
      <c r="AO77" s="2315"/>
      <c r="AP77" s="2315"/>
      <c r="AQ77" s="2315"/>
    </row>
    <row r="78" spans="1:43">
      <c r="A78" s="2315"/>
      <c r="B78" s="2315"/>
      <c r="C78" s="2315"/>
      <c r="D78" s="2315"/>
      <c r="E78" s="2315"/>
      <c r="F78" s="2315"/>
      <c r="G78" s="2315"/>
      <c r="H78" s="2315"/>
      <c r="I78" s="2315"/>
      <c r="J78" s="2315"/>
      <c r="K78" s="2315"/>
      <c r="L78" s="2315"/>
      <c r="M78" s="2315"/>
      <c r="N78" s="2315"/>
      <c r="O78" s="2315"/>
      <c r="P78" s="2315"/>
      <c r="Q78" s="2315"/>
      <c r="R78" s="2315"/>
      <c r="S78" s="2315"/>
      <c r="T78" s="2315"/>
      <c r="U78" s="2315"/>
      <c r="V78" s="2315"/>
      <c r="W78" s="2315"/>
      <c r="X78" s="2315"/>
      <c r="Y78" s="2315"/>
      <c r="Z78" s="2315"/>
      <c r="AA78" s="2315"/>
      <c r="AB78" s="2315"/>
      <c r="AC78" s="2315"/>
      <c r="AD78" s="2315"/>
      <c r="AE78" s="2315"/>
      <c r="AF78" s="2315"/>
      <c r="AG78" s="2315"/>
      <c r="AH78" s="2315"/>
      <c r="AI78" s="2315"/>
      <c r="AJ78" s="2315"/>
      <c r="AK78" s="2315"/>
      <c r="AL78" s="2315"/>
      <c r="AM78" s="2315"/>
      <c r="AN78" s="2315"/>
      <c r="AO78" s="2315"/>
      <c r="AP78" s="2315"/>
      <c r="AQ78" s="2315"/>
    </row>
    <row r="79" spans="1:43">
      <c r="A79" s="2315"/>
      <c r="B79" s="2315"/>
      <c r="C79" s="2315"/>
      <c r="D79" s="2315"/>
      <c r="E79" s="2315"/>
      <c r="F79" s="2315"/>
      <c r="G79" s="2315"/>
      <c r="H79" s="2315"/>
      <c r="I79" s="2315"/>
      <c r="J79" s="2315"/>
      <c r="K79" s="2315"/>
      <c r="L79" s="2315"/>
      <c r="M79" s="2315"/>
      <c r="N79" s="2315"/>
      <c r="O79" s="2315"/>
      <c r="P79" s="2315"/>
      <c r="Q79" s="2315"/>
      <c r="R79" s="2315"/>
      <c r="S79" s="2315"/>
      <c r="T79" s="2315"/>
      <c r="U79" s="2315"/>
      <c r="V79" s="2315"/>
      <c r="W79" s="2315"/>
      <c r="X79" s="2315"/>
      <c r="Y79" s="2315"/>
      <c r="Z79" s="2315"/>
      <c r="AA79" s="2315"/>
      <c r="AB79" s="2315"/>
      <c r="AC79" s="2315"/>
      <c r="AD79" s="2315"/>
      <c r="AE79" s="2315"/>
      <c r="AF79" s="2315"/>
      <c r="AG79" s="2315"/>
      <c r="AH79" s="2315"/>
      <c r="AI79" s="2315"/>
      <c r="AJ79" s="2315"/>
      <c r="AK79" s="2315"/>
      <c r="AL79" s="2315"/>
      <c r="AM79" s="2315"/>
      <c r="AN79" s="2315"/>
      <c r="AO79" s="2315"/>
      <c r="AP79" s="2315"/>
      <c r="AQ79" s="2315"/>
    </row>
    <row r="80" spans="1:43">
      <c r="A80" s="2315"/>
      <c r="B80" s="2315"/>
      <c r="C80" s="2315"/>
      <c r="D80" s="2315"/>
      <c r="E80" s="2315"/>
      <c r="F80" s="2315"/>
      <c r="G80" s="2315"/>
      <c r="H80" s="2315"/>
      <c r="I80" s="2315"/>
      <c r="J80" s="2315"/>
      <c r="K80" s="2315"/>
      <c r="L80" s="2315"/>
      <c r="M80" s="2315"/>
      <c r="N80" s="2315"/>
      <c r="O80" s="2315"/>
      <c r="P80" s="2315"/>
      <c r="Q80" s="2315"/>
      <c r="R80" s="2315"/>
      <c r="S80" s="2315"/>
      <c r="T80" s="2315"/>
      <c r="U80" s="2315"/>
      <c r="V80" s="2315"/>
      <c r="W80" s="2315"/>
      <c r="X80" s="2315"/>
      <c r="Y80" s="2315"/>
      <c r="Z80" s="2315"/>
      <c r="AA80" s="2315"/>
      <c r="AB80" s="2315"/>
      <c r="AC80" s="2315"/>
      <c r="AD80" s="2315"/>
      <c r="AE80" s="2315"/>
      <c r="AF80" s="2315"/>
      <c r="AG80" s="2315"/>
      <c r="AH80" s="2315"/>
      <c r="AI80" s="2315"/>
      <c r="AJ80" s="2315"/>
      <c r="AK80" s="2315"/>
      <c r="AL80" s="2315"/>
      <c r="AM80" s="2315"/>
      <c r="AN80" s="2315"/>
      <c r="AO80" s="2315"/>
      <c r="AP80" s="2315"/>
      <c r="AQ80" s="2315"/>
    </row>
    <row r="81" spans="1:43">
      <c r="A81" s="2315"/>
      <c r="B81" s="2315"/>
      <c r="C81" s="2315"/>
      <c r="D81" s="2315"/>
      <c r="E81" s="2315"/>
      <c r="F81" s="2315"/>
      <c r="G81" s="2315"/>
      <c r="H81" s="2315"/>
      <c r="I81" s="2315"/>
      <c r="J81" s="2315"/>
      <c r="K81" s="2315"/>
      <c r="L81" s="2315"/>
      <c r="M81" s="2315"/>
      <c r="N81" s="2315"/>
      <c r="O81" s="2315"/>
      <c r="P81" s="2315"/>
      <c r="Q81" s="2315"/>
      <c r="R81" s="2315"/>
      <c r="S81" s="2315"/>
      <c r="T81" s="2315"/>
      <c r="U81" s="2315"/>
      <c r="V81" s="2315"/>
      <c r="W81" s="2315"/>
      <c r="X81" s="2315"/>
      <c r="Y81" s="2315"/>
      <c r="Z81" s="2315"/>
      <c r="AA81" s="2315"/>
      <c r="AB81" s="2315"/>
      <c r="AC81" s="2315"/>
      <c r="AD81" s="2315"/>
      <c r="AE81" s="2315"/>
      <c r="AF81" s="2315"/>
      <c r="AG81" s="2315"/>
      <c r="AH81" s="2315"/>
      <c r="AI81" s="2315"/>
      <c r="AJ81" s="2315"/>
      <c r="AK81" s="2315"/>
      <c r="AL81" s="2315"/>
      <c r="AM81" s="2315"/>
      <c r="AN81" s="2315"/>
      <c r="AO81" s="2315"/>
      <c r="AP81" s="2315"/>
      <c r="AQ81" s="2315"/>
    </row>
    <row r="82" spans="1:43">
      <c r="A82" s="2315"/>
      <c r="B82" s="2315"/>
      <c r="C82" s="2315"/>
      <c r="D82" s="2315"/>
      <c r="E82" s="2315"/>
      <c r="F82" s="2315"/>
      <c r="G82" s="2315"/>
      <c r="H82" s="2315"/>
      <c r="I82" s="2315"/>
      <c r="J82" s="2315"/>
      <c r="K82" s="2315"/>
      <c r="L82" s="2315"/>
      <c r="M82" s="2315"/>
      <c r="N82" s="2315"/>
      <c r="O82" s="2315"/>
      <c r="P82" s="2315"/>
      <c r="Q82" s="2315"/>
      <c r="R82" s="2315"/>
      <c r="S82" s="2315"/>
      <c r="T82" s="2315"/>
      <c r="U82" s="2315"/>
      <c r="V82" s="2315"/>
      <c r="W82" s="2315"/>
      <c r="X82" s="2315"/>
      <c r="Y82" s="2315"/>
      <c r="Z82" s="2315"/>
      <c r="AA82" s="2315"/>
      <c r="AB82" s="2315"/>
      <c r="AC82" s="2315"/>
      <c r="AD82" s="2315"/>
      <c r="AE82" s="2315"/>
      <c r="AF82" s="2315"/>
      <c r="AG82" s="2315"/>
      <c r="AH82" s="2315"/>
      <c r="AI82" s="2315"/>
      <c r="AJ82" s="2315"/>
      <c r="AK82" s="2315"/>
      <c r="AL82" s="2315"/>
      <c r="AM82" s="2315"/>
      <c r="AN82" s="2315"/>
      <c r="AO82" s="2315"/>
      <c r="AP82" s="2315"/>
      <c r="AQ82" s="2315"/>
    </row>
    <row r="83" spans="1:43">
      <c r="A83" s="2315"/>
      <c r="B83" s="2315"/>
      <c r="C83" s="2315"/>
      <c r="D83" s="2315"/>
      <c r="E83" s="2315"/>
      <c r="F83" s="2315"/>
      <c r="G83" s="2315"/>
      <c r="H83" s="2315"/>
      <c r="I83" s="2315"/>
      <c r="J83" s="2315"/>
      <c r="K83" s="2315"/>
      <c r="L83" s="2315"/>
      <c r="M83" s="2315"/>
      <c r="N83" s="2315"/>
      <c r="O83" s="2315"/>
      <c r="P83" s="2315"/>
      <c r="Q83" s="2315"/>
      <c r="R83" s="2315"/>
      <c r="S83" s="2315"/>
      <c r="T83" s="2315"/>
      <c r="U83" s="2315"/>
      <c r="V83" s="2315"/>
      <c r="W83" s="2315"/>
      <c r="X83" s="2315"/>
      <c r="Y83" s="2315"/>
      <c r="Z83" s="2315"/>
      <c r="AA83" s="2315"/>
      <c r="AB83" s="2315"/>
      <c r="AC83" s="2315"/>
      <c r="AD83" s="2315"/>
      <c r="AE83" s="2315"/>
      <c r="AF83" s="2315"/>
      <c r="AG83" s="2315"/>
      <c r="AH83" s="2315"/>
      <c r="AI83" s="2315"/>
      <c r="AJ83" s="2315"/>
      <c r="AK83" s="2315"/>
      <c r="AL83" s="2315"/>
      <c r="AM83" s="2315"/>
      <c r="AN83" s="2315"/>
      <c r="AO83" s="2315"/>
      <c r="AP83" s="2315"/>
      <c r="AQ83" s="2315"/>
    </row>
    <row r="84" spans="1:43">
      <c r="A84" s="2315"/>
      <c r="B84" s="2315"/>
      <c r="C84" s="2315"/>
      <c r="D84" s="2315"/>
      <c r="E84" s="2315"/>
      <c r="F84" s="2315"/>
      <c r="G84" s="2315"/>
      <c r="H84" s="2315"/>
      <c r="I84" s="2315"/>
      <c r="J84" s="2315"/>
      <c r="K84" s="2315"/>
      <c r="L84" s="2315"/>
      <c r="M84" s="2315"/>
      <c r="N84" s="2315"/>
      <c r="O84" s="2315"/>
      <c r="P84" s="2315"/>
      <c r="Q84" s="2315"/>
      <c r="R84" s="2315"/>
      <c r="S84" s="2315"/>
      <c r="T84" s="2315"/>
      <c r="U84" s="2315"/>
      <c r="V84" s="2315"/>
      <c r="W84" s="2315"/>
      <c r="X84" s="2315"/>
      <c r="Y84" s="2315"/>
      <c r="Z84" s="2315"/>
      <c r="AA84" s="2315"/>
      <c r="AB84" s="2315"/>
      <c r="AC84" s="2315"/>
      <c r="AD84" s="2315"/>
      <c r="AE84" s="2315"/>
      <c r="AF84" s="2315"/>
      <c r="AG84" s="2315"/>
      <c r="AH84" s="2315"/>
      <c r="AI84" s="2315"/>
      <c r="AJ84" s="2315"/>
      <c r="AK84" s="2315"/>
      <c r="AL84" s="2315"/>
      <c r="AM84" s="2315"/>
      <c r="AN84" s="2315"/>
      <c r="AO84" s="2315"/>
      <c r="AP84" s="2315"/>
      <c r="AQ84" s="2315"/>
    </row>
    <row r="85" spans="1:43">
      <c r="A85" s="2315"/>
      <c r="B85" s="2315"/>
      <c r="C85" s="2315"/>
      <c r="D85" s="2315"/>
      <c r="E85" s="2315"/>
      <c r="F85" s="2315"/>
      <c r="G85" s="2315"/>
      <c r="H85" s="2315"/>
      <c r="I85" s="2315"/>
      <c r="J85" s="2315"/>
      <c r="K85" s="2315"/>
      <c r="L85" s="2315"/>
      <c r="M85" s="2315"/>
      <c r="N85" s="2315"/>
      <c r="O85" s="2315"/>
      <c r="P85" s="2315"/>
      <c r="Q85" s="2315"/>
      <c r="R85" s="2315"/>
      <c r="S85" s="2315"/>
      <c r="T85" s="2315"/>
      <c r="U85" s="2315"/>
      <c r="V85" s="2315"/>
      <c r="W85" s="2315"/>
      <c r="X85" s="2315"/>
      <c r="Y85" s="2315"/>
      <c r="Z85" s="2315"/>
      <c r="AA85" s="2315"/>
      <c r="AB85" s="2315"/>
      <c r="AC85" s="2315"/>
      <c r="AD85" s="2315"/>
      <c r="AE85" s="2315"/>
      <c r="AF85" s="2315"/>
      <c r="AG85" s="2315"/>
      <c r="AH85" s="2315"/>
      <c r="AI85" s="2315"/>
      <c r="AJ85" s="2315"/>
      <c r="AK85" s="2315"/>
      <c r="AL85" s="2315"/>
      <c r="AM85" s="2315"/>
      <c r="AN85" s="2315"/>
      <c r="AO85" s="2315"/>
      <c r="AP85" s="2315"/>
      <c r="AQ85" s="2315"/>
    </row>
    <row r="86" spans="1:43">
      <c r="A86" s="2315"/>
      <c r="B86" s="2315"/>
      <c r="C86" s="2315"/>
      <c r="D86" s="2315"/>
      <c r="E86" s="2315"/>
      <c r="F86" s="2315"/>
      <c r="G86" s="2315"/>
      <c r="H86" s="2315"/>
      <c r="I86" s="2315"/>
      <c r="J86" s="2315"/>
      <c r="K86" s="2315"/>
      <c r="L86" s="2315"/>
      <c r="M86" s="2315"/>
      <c r="N86" s="2315"/>
      <c r="O86" s="2315"/>
      <c r="P86" s="2315"/>
      <c r="Q86" s="2315"/>
      <c r="R86" s="2315"/>
      <c r="S86" s="2315"/>
      <c r="T86" s="2315"/>
      <c r="U86" s="2315"/>
      <c r="V86" s="2315"/>
      <c r="W86" s="2315"/>
      <c r="X86" s="2315"/>
      <c r="Y86" s="2315"/>
      <c r="Z86" s="2315"/>
      <c r="AA86" s="2315"/>
      <c r="AB86" s="2315"/>
      <c r="AC86" s="2315"/>
      <c r="AD86" s="2315"/>
      <c r="AE86" s="2315"/>
      <c r="AF86" s="2315"/>
      <c r="AG86" s="2315"/>
      <c r="AH86" s="2315"/>
      <c r="AI86" s="2315"/>
      <c r="AJ86" s="2315"/>
      <c r="AK86" s="2315"/>
      <c r="AL86" s="2315"/>
      <c r="AM86" s="2315"/>
      <c r="AN86" s="2315"/>
      <c r="AO86" s="2315"/>
      <c r="AP86" s="2315"/>
      <c r="AQ86" s="2315"/>
    </row>
    <row r="87" spans="1:43">
      <c r="A87" s="2315"/>
      <c r="B87" s="2315"/>
      <c r="C87" s="2315"/>
      <c r="D87" s="2315"/>
      <c r="E87" s="2315"/>
      <c r="F87" s="2315"/>
      <c r="G87" s="2315"/>
      <c r="H87" s="2315"/>
      <c r="I87" s="2315"/>
      <c r="J87" s="2315"/>
      <c r="K87" s="2315"/>
      <c r="L87" s="2315"/>
      <c r="M87" s="2315"/>
      <c r="N87" s="2315"/>
      <c r="O87" s="2315"/>
      <c r="P87" s="2315"/>
      <c r="Q87" s="2315"/>
      <c r="R87" s="2315"/>
      <c r="S87" s="2315"/>
      <c r="T87" s="2315"/>
      <c r="U87" s="2315"/>
      <c r="V87" s="2315"/>
      <c r="W87" s="2315"/>
      <c r="X87" s="2315"/>
      <c r="Y87" s="2315"/>
      <c r="Z87" s="2315"/>
      <c r="AA87" s="2315"/>
      <c r="AB87" s="2315"/>
      <c r="AC87" s="2315"/>
      <c r="AD87" s="2315"/>
      <c r="AE87" s="2315"/>
      <c r="AF87" s="2315"/>
      <c r="AG87" s="2315"/>
      <c r="AH87" s="2315"/>
      <c r="AI87" s="2315"/>
      <c r="AJ87" s="2315"/>
      <c r="AK87" s="2315"/>
      <c r="AL87" s="2315"/>
      <c r="AM87" s="2315"/>
      <c r="AN87" s="2315"/>
      <c r="AO87" s="2315"/>
      <c r="AP87" s="2315"/>
      <c r="AQ87" s="2315"/>
    </row>
    <row r="88" spans="1:43">
      <c r="A88" s="2315"/>
      <c r="B88" s="2315"/>
      <c r="C88" s="2315"/>
      <c r="D88" s="2315"/>
      <c r="E88" s="2315"/>
      <c r="F88" s="2315"/>
      <c r="G88" s="2315"/>
      <c r="H88" s="2315"/>
      <c r="I88" s="2315"/>
      <c r="J88" s="2315"/>
      <c r="K88" s="2315"/>
      <c r="L88" s="2315"/>
      <c r="M88" s="2315"/>
      <c r="N88" s="2315"/>
      <c r="O88" s="2315"/>
      <c r="P88" s="2315"/>
      <c r="Q88" s="2315"/>
      <c r="R88" s="2315"/>
      <c r="S88" s="2315"/>
      <c r="T88" s="2315"/>
      <c r="U88" s="2315"/>
      <c r="V88" s="2315"/>
      <c r="W88" s="2315"/>
      <c r="X88" s="2315"/>
      <c r="Y88" s="2315"/>
      <c r="Z88" s="2315"/>
      <c r="AA88" s="2315"/>
      <c r="AB88" s="2315"/>
      <c r="AC88" s="2315"/>
      <c r="AD88" s="2315"/>
      <c r="AE88" s="2315"/>
      <c r="AF88" s="2315"/>
      <c r="AG88" s="2315"/>
      <c r="AH88" s="2315"/>
      <c r="AI88" s="2315"/>
      <c r="AJ88" s="2315"/>
      <c r="AK88" s="2315"/>
      <c r="AL88" s="2315"/>
      <c r="AM88" s="2315"/>
      <c r="AN88" s="2315"/>
      <c r="AO88" s="2315"/>
      <c r="AP88" s="2315"/>
      <c r="AQ88" s="2315"/>
    </row>
    <row r="89" spans="1:43">
      <c r="A89" s="2315"/>
      <c r="B89" s="2315"/>
      <c r="C89" s="2315"/>
      <c r="D89" s="2315"/>
      <c r="E89" s="2315"/>
      <c r="F89" s="2315"/>
      <c r="G89" s="2315"/>
      <c r="H89" s="2315"/>
      <c r="I89" s="2315"/>
      <c r="J89" s="2315"/>
      <c r="K89" s="2315"/>
      <c r="L89" s="2315"/>
      <c r="M89" s="2315"/>
      <c r="N89" s="2315"/>
      <c r="O89" s="2315"/>
      <c r="P89" s="2315"/>
      <c r="Q89" s="2315"/>
      <c r="R89" s="2315"/>
      <c r="S89" s="2315"/>
      <c r="T89" s="2315"/>
      <c r="U89" s="2315"/>
      <c r="V89" s="2315"/>
      <c r="W89" s="2315"/>
      <c r="X89" s="2315"/>
      <c r="Y89" s="2315"/>
      <c r="Z89" s="2315"/>
      <c r="AA89" s="2315"/>
      <c r="AB89" s="2315"/>
      <c r="AC89" s="2315"/>
      <c r="AD89" s="2315"/>
      <c r="AE89" s="2315"/>
      <c r="AF89" s="2315"/>
      <c r="AG89" s="2315"/>
      <c r="AH89" s="2315"/>
      <c r="AI89" s="2315"/>
      <c r="AJ89" s="2315"/>
      <c r="AK89" s="2315"/>
      <c r="AL89" s="2315"/>
      <c r="AM89" s="2315"/>
      <c r="AN89" s="2315"/>
      <c r="AO89" s="2315"/>
      <c r="AP89" s="2315"/>
      <c r="AQ89" s="2315"/>
    </row>
    <row r="90" spans="1:43">
      <c r="A90" s="2315"/>
      <c r="B90" s="2315"/>
      <c r="C90" s="2315"/>
      <c r="D90" s="2315"/>
      <c r="E90" s="2315"/>
      <c r="F90" s="2315"/>
      <c r="G90" s="2315"/>
      <c r="H90" s="2315"/>
      <c r="I90" s="2315"/>
      <c r="J90" s="2315"/>
      <c r="K90" s="2315"/>
      <c r="L90" s="2315"/>
      <c r="M90" s="2315"/>
      <c r="N90" s="2315"/>
      <c r="O90" s="2315"/>
      <c r="P90" s="2315"/>
      <c r="Q90" s="2315"/>
      <c r="R90" s="2315"/>
      <c r="S90" s="2315"/>
      <c r="T90" s="2315"/>
      <c r="U90" s="2315"/>
      <c r="V90" s="2315"/>
      <c r="W90" s="2315"/>
      <c r="X90" s="2315"/>
      <c r="Y90" s="2315"/>
      <c r="Z90" s="2315"/>
      <c r="AA90" s="2315"/>
      <c r="AB90" s="2315"/>
      <c r="AC90" s="2315"/>
      <c r="AD90" s="2315"/>
      <c r="AE90" s="2315"/>
      <c r="AF90" s="2315"/>
      <c r="AG90" s="2315"/>
      <c r="AH90" s="2315"/>
      <c r="AI90" s="2315"/>
      <c r="AJ90" s="2315"/>
      <c r="AK90" s="2315"/>
      <c r="AL90" s="2315"/>
      <c r="AM90" s="2315"/>
      <c r="AN90" s="2315"/>
      <c r="AO90" s="2315"/>
      <c r="AP90" s="2315"/>
      <c r="AQ90" s="2315"/>
    </row>
    <row r="91" spans="1:43">
      <c r="A91" s="2315"/>
      <c r="B91" s="2315"/>
      <c r="C91" s="2315"/>
      <c r="D91" s="2315"/>
      <c r="E91" s="2315"/>
      <c r="F91" s="2315"/>
      <c r="G91" s="2315"/>
      <c r="H91" s="2315"/>
      <c r="I91" s="2315"/>
      <c r="J91" s="2315"/>
      <c r="K91" s="2315"/>
      <c r="L91" s="2315"/>
      <c r="M91" s="2315"/>
      <c r="N91" s="2315"/>
      <c r="O91" s="2315"/>
      <c r="P91" s="2315"/>
      <c r="Q91" s="2315"/>
      <c r="R91" s="2315"/>
      <c r="S91" s="2315"/>
      <c r="T91" s="2315"/>
      <c r="U91" s="2315"/>
      <c r="V91" s="2315"/>
      <c r="W91" s="2315"/>
      <c r="X91" s="2315"/>
      <c r="Y91" s="2315"/>
      <c r="Z91" s="2315"/>
      <c r="AA91" s="2315"/>
      <c r="AB91" s="2315"/>
      <c r="AC91" s="2315"/>
      <c r="AD91" s="2315"/>
      <c r="AE91" s="2315"/>
      <c r="AF91" s="2315"/>
      <c r="AG91" s="2315"/>
      <c r="AH91" s="2315"/>
      <c r="AI91" s="2315"/>
      <c r="AJ91" s="2315"/>
      <c r="AK91" s="2315"/>
      <c r="AL91" s="2315"/>
      <c r="AM91" s="2315"/>
      <c r="AN91" s="2315"/>
      <c r="AO91" s="2315"/>
      <c r="AP91" s="2315"/>
      <c r="AQ91" s="2315"/>
    </row>
    <row r="92" spans="1:43">
      <c r="A92" s="2315"/>
      <c r="B92" s="2315"/>
      <c r="C92" s="2315"/>
      <c r="D92" s="2315"/>
      <c r="E92" s="2315"/>
      <c r="F92" s="2315"/>
      <c r="G92" s="2315"/>
      <c r="H92" s="2315"/>
      <c r="I92" s="2315"/>
      <c r="J92" s="2315"/>
      <c r="K92" s="2315"/>
      <c r="L92" s="2315"/>
      <c r="M92" s="2315"/>
      <c r="N92" s="2315"/>
      <c r="O92" s="2315"/>
      <c r="P92" s="2315"/>
      <c r="Q92" s="2315"/>
      <c r="R92" s="2315"/>
      <c r="S92" s="2315"/>
      <c r="T92" s="2315"/>
      <c r="U92" s="2315"/>
      <c r="V92" s="2315"/>
      <c r="W92" s="2315"/>
      <c r="X92" s="2315"/>
      <c r="Y92" s="2315"/>
      <c r="Z92" s="2315"/>
      <c r="AA92" s="2315"/>
      <c r="AB92" s="2315"/>
      <c r="AC92" s="2315"/>
      <c r="AD92" s="2315"/>
      <c r="AE92" s="2315"/>
      <c r="AF92" s="2315"/>
      <c r="AG92" s="2315"/>
      <c r="AH92" s="2315"/>
      <c r="AI92" s="2315"/>
      <c r="AJ92" s="2315"/>
      <c r="AK92" s="2315"/>
      <c r="AL92" s="2315"/>
      <c r="AM92" s="2315"/>
      <c r="AN92" s="2315"/>
      <c r="AO92" s="2315"/>
      <c r="AP92" s="2315"/>
      <c r="AQ92" s="2315"/>
    </row>
    <row r="93" spans="1:43">
      <c r="A93" s="2315"/>
      <c r="B93" s="2315"/>
      <c r="C93" s="2315"/>
      <c r="D93" s="2315"/>
      <c r="E93" s="2315"/>
      <c r="F93" s="2315"/>
      <c r="G93" s="2315"/>
      <c r="H93" s="2315"/>
      <c r="I93" s="2315"/>
      <c r="J93" s="2315"/>
      <c r="K93" s="2315"/>
      <c r="L93" s="2315"/>
      <c r="M93" s="2315"/>
      <c r="N93" s="2315"/>
      <c r="O93" s="2315"/>
      <c r="P93" s="2315"/>
      <c r="Q93" s="2315"/>
      <c r="R93" s="2315"/>
      <c r="S93" s="2315"/>
      <c r="T93" s="2315"/>
      <c r="U93" s="2315"/>
      <c r="V93" s="2315"/>
      <c r="W93" s="2315"/>
      <c r="X93" s="2315"/>
      <c r="Y93" s="2315"/>
      <c r="Z93" s="2315"/>
      <c r="AA93" s="2315"/>
      <c r="AB93" s="2315"/>
      <c r="AC93" s="2315"/>
      <c r="AD93" s="2315"/>
      <c r="AE93" s="2315"/>
      <c r="AF93" s="2315"/>
      <c r="AG93" s="2315"/>
      <c r="AH93" s="2315"/>
      <c r="AI93" s="2315"/>
      <c r="AJ93" s="2315"/>
      <c r="AK93" s="2315"/>
      <c r="AL93" s="2315"/>
      <c r="AM93" s="2315"/>
      <c r="AN93" s="2315"/>
      <c r="AO93" s="2315"/>
      <c r="AP93" s="2315"/>
      <c r="AQ93" s="2315"/>
    </row>
    <row r="94" spans="1:43">
      <c r="A94" s="2315"/>
      <c r="B94" s="2315"/>
      <c r="C94" s="2315"/>
      <c r="D94" s="2315"/>
      <c r="E94" s="2315"/>
      <c r="F94" s="2315"/>
      <c r="G94" s="2315"/>
      <c r="H94" s="2315"/>
      <c r="I94" s="2315"/>
      <c r="J94" s="2315"/>
      <c r="K94" s="2315"/>
      <c r="L94" s="2315"/>
      <c r="M94" s="2315"/>
      <c r="N94" s="2315"/>
      <c r="O94" s="2315"/>
      <c r="P94" s="2315"/>
      <c r="Q94" s="2315"/>
      <c r="R94" s="2315"/>
      <c r="S94" s="2315"/>
      <c r="T94" s="2315"/>
      <c r="U94" s="2315"/>
      <c r="V94" s="2315"/>
      <c r="W94" s="2315"/>
      <c r="X94" s="2315"/>
      <c r="Y94" s="2315"/>
      <c r="Z94" s="2315"/>
      <c r="AA94" s="2315"/>
      <c r="AB94" s="2315"/>
      <c r="AC94" s="2315"/>
      <c r="AD94" s="2315"/>
      <c r="AE94" s="2315"/>
      <c r="AF94" s="2315"/>
      <c r="AG94" s="2315"/>
      <c r="AH94" s="2315"/>
      <c r="AI94" s="2315"/>
      <c r="AJ94" s="2315"/>
      <c r="AK94" s="2315"/>
      <c r="AL94" s="2315"/>
      <c r="AM94" s="2315"/>
      <c r="AN94" s="2315"/>
      <c r="AO94" s="2315"/>
      <c r="AP94" s="2315"/>
      <c r="AQ94" s="2315"/>
    </row>
    <row r="95" spans="1:43">
      <c r="A95" s="2315"/>
      <c r="B95" s="2315"/>
      <c r="C95" s="2315"/>
      <c r="D95" s="2315"/>
      <c r="E95" s="2315"/>
      <c r="F95" s="2315"/>
      <c r="G95" s="2315"/>
      <c r="H95" s="2315"/>
      <c r="I95" s="2315"/>
      <c r="J95" s="2315"/>
      <c r="K95" s="2315"/>
      <c r="L95" s="2315"/>
      <c r="M95" s="2315"/>
      <c r="N95" s="2315"/>
      <c r="O95" s="2315"/>
      <c r="P95" s="2315"/>
      <c r="Q95" s="2315"/>
      <c r="R95" s="2315"/>
      <c r="S95" s="2315"/>
      <c r="T95" s="2315"/>
      <c r="U95" s="2315"/>
      <c r="V95" s="2315"/>
      <c r="W95" s="2315"/>
      <c r="X95" s="2315"/>
      <c r="Y95" s="2315"/>
      <c r="Z95" s="2315"/>
      <c r="AA95" s="2315"/>
      <c r="AB95" s="2315"/>
      <c r="AC95" s="2315"/>
      <c r="AD95" s="2315"/>
      <c r="AE95" s="2315"/>
      <c r="AF95" s="2315"/>
      <c r="AG95" s="2315"/>
      <c r="AH95" s="2315"/>
      <c r="AI95" s="2315"/>
      <c r="AJ95" s="2315"/>
      <c r="AK95" s="2315"/>
      <c r="AL95" s="2315"/>
      <c r="AM95" s="2315"/>
      <c r="AN95" s="2315"/>
      <c r="AO95" s="2315"/>
      <c r="AP95" s="2315"/>
      <c r="AQ95" s="2315"/>
    </row>
    <row r="96" spans="1:43">
      <c r="A96" s="2315"/>
      <c r="B96" s="2315"/>
      <c r="C96" s="2315"/>
      <c r="D96" s="2315"/>
      <c r="E96" s="2315"/>
      <c r="F96" s="2315"/>
      <c r="G96" s="2315"/>
      <c r="H96" s="2315"/>
      <c r="I96" s="2315"/>
      <c r="J96" s="2315"/>
      <c r="K96" s="2315"/>
      <c r="L96" s="2315"/>
      <c r="M96" s="2315"/>
      <c r="N96" s="2315"/>
      <c r="O96" s="2315"/>
      <c r="P96" s="2315"/>
      <c r="Q96" s="2315"/>
      <c r="R96" s="2315"/>
      <c r="S96" s="2315"/>
      <c r="T96" s="2315"/>
      <c r="U96" s="2315"/>
      <c r="V96" s="2315"/>
      <c r="W96" s="2315"/>
      <c r="X96" s="2315"/>
      <c r="Y96" s="2315"/>
      <c r="Z96" s="2315"/>
      <c r="AA96" s="2315"/>
      <c r="AB96" s="2315"/>
      <c r="AC96" s="2315"/>
      <c r="AD96" s="2315"/>
      <c r="AE96" s="2315"/>
      <c r="AF96" s="2315"/>
      <c r="AG96" s="2315"/>
      <c r="AH96" s="2315"/>
      <c r="AI96" s="2315"/>
      <c r="AJ96" s="2315"/>
      <c r="AK96" s="2315"/>
      <c r="AL96" s="2315"/>
      <c r="AM96" s="2315"/>
      <c r="AN96" s="2315"/>
      <c r="AO96" s="2315"/>
      <c r="AP96" s="2315"/>
      <c r="AQ96" s="2315"/>
    </row>
    <row r="97" spans="1:43">
      <c r="A97" s="2315"/>
      <c r="B97" s="2315"/>
      <c r="C97" s="2315"/>
      <c r="D97" s="2315"/>
      <c r="E97" s="2315"/>
      <c r="F97" s="2315"/>
      <c r="G97" s="2315"/>
      <c r="H97" s="2315"/>
      <c r="I97" s="2315"/>
      <c r="J97" s="2315"/>
      <c r="K97" s="2315"/>
      <c r="L97" s="2315"/>
      <c r="M97" s="2315"/>
      <c r="N97" s="2315"/>
      <c r="O97" s="2315"/>
      <c r="P97" s="2315"/>
      <c r="Q97" s="2315"/>
      <c r="R97" s="2315"/>
      <c r="S97" s="2315"/>
      <c r="T97" s="2315"/>
      <c r="U97" s="2315"/>
      <c r="V97" s="2315"/>
      <c r="W97" s="2315"/>
      <c r="X97" s="2315"/>
      <c r="Y97" s="2315"/>
      <c r="Z97" s="2315"/>
      <c r="AA97" s="2315"/>
      <c r="AB97" s="2315"/>
      <c r="AC97" s="2315"/>
      <c r="AD97" s="2315"/>
      <c r="AE97" s="2315"/>
      <c r="AF97" s="2315"/>
      <c r="AG97" s="2315"/>
      <c r="AH97" s="2315"/>
      <c r="AI97" s="2315"/>
      <c r="AJ97" s="2315"/>
      <c r="AK97" s="2315"/>
      <c r="AL97" s="2315"/>
      <c r="AM97" s="2315"/>
      <c r="AN97" s="2315"/>
      <c r="AO97" s="2315"/>
      <c r="AP97" s="2315"/>
      <c r="AQ97" s="2315"/>
    </row>
    <row r="98" spans="1:43">
      <c r="A98" s="2315"/>
      <c r="B98" s="2315"/>
      <c r="C98" s="2315"/>
      <c r="D98" s="2315"/>
      <c r="E98" s="2315"/>
      <c r="F98" s="2315"/>
      <c r="G98" s="2315"/>
      <c r="H98" s="2315"/>
      <c r="I98" s="2315"/>
      <c r="J98" s="2315"/>
      <c r="K98" s="2315"/>
      <c r="L98" s="2315"/>
      <c r="M98" s="2315"/>
      <c r="N98" s="2315"/>
      <c r="O98" s="2315"/>
      <c r="P98" s="2315"/>
      <c r="Q98" s="2315"/>
      <c r="R98" s="2315"/>
      <c r="S98" s="2315"/>
      <c r="T98" s="2315"/>
      <c r="U98" s="2315"/>
      <c r="V98" s="2315"/>
      <c r="W98" s="2315"/>
      <c r="X98" s="2315"/>
      <c r="Y98" s="2315"/>
      <c r="Z98" s="2315"/>
      <c r="AA98" s="2315"/>
      <c r="AB98" s="2315"/>
      <c r="AC98" s="2315"/>
      <c r="AD98" s="2315"/>
      <c r="AE98" s="2315"/>
      <c r="AF98" s="2315"/>
      <c r="AG98" s="2315"/>
      <c r="AH98" s="2315"/>
      <c r="AI98" s="2315"/>
      <c r="AJ98" s="2315"/>
      <c r="AK98" s="2315"/>
      <c r="AL98" s="2315"/>
      <c r="AM98" s="2315"/>
      <c r="AN98" s="2315"/>
      <c r="AO98" s="2315"/>
      <c r="AP98" s="2315"/>
      <c r="AQ98" s="2315"/>
    </row>
    <row r="99" spans="1:43">
      <c r="A99" s="2315"/>
      <c r="B99" s="2315"/>
      <c r="C99" s="2315"/>
      <c r="D99" s="2315"/>
      <c r="E99" s="2315"/>
      <c r="F99" s="2315"/>
      <c r="G99" s="2315"/>
      <c r="H99" s="2315"/>
      <c r="I99" s="2315"/>
      <c r="J99" s="2315"/>
      <c r="K99" s="2315"/>
      <c r="L99" s="2315"/>
      <c r="M99" s="2315"/>
      <c r="N99" s="2315"/>
      <c r="O99" s="2315"/>
      <c r="P99" s="2315"/>
      <c r="Q99" s="2315"/>
      <c r="R99" s="2315"/>
      <c r="S99" s="2315"/>
      <c r="T99" s="2315"/>
      <c r="U99" s="2315"/>
      <c r="V99" s="2315"/>
      <c r="W99" s="2315"/>
      <c r="X99" s="2315"/>
      <c r="Y99" s="2315"/>
      <c r="Z99" s="2315"/>
      <c r="AA99" s="2315"/>
      <c r="AB99" s="2315"/>
      <c r="AC99" s="2315"/>
      <c r="AD99" s="2315"/>
      <c r="AE99" s="2315"/>
      <c r="AF99" s="2315"/>
      <c r="AG99" s="2315"/>
      <c r="AH99" s="2315"/>
      <c r="AI99" s="2315"/>
      <c r="AJ99" s="2315"/>
      <c r="AK99" s="2315"/>
      <c r="AL99" s="2315"/>
      <c r="AM99" s="2315"/>
      <c r="AN99" s="2315"/>
      <c r="AO99" s="2315"/>
      <c r="AP99" s="2315"/>
      <c r="AQ99" s="2315"/>
    </row>
    <row r="100" spans="1:43">
      <c r="A100" s="2315"/>
      <c r="B100" s="2315"/>
      <c r="C100" s="2315"/>
      <c r="D100" s="2315"/>
      <c r="E100" s="2315"/>
      <c r="F100" s="2315"/>
      <c r="G100" s="2315"/>
      <c r="H100" s="2315"/>
      <c r="I100" s="2315"/>
      <c r="J100" s="2315"/>
      <c r="K100" s="2315"/>
      <c r="L100" s="2315"/>
      <c r="M100" s="2315"/>
      <c r="N100" s="2315"/>
      <c r="O100" s="2315"/>
      <c r="P100" s="2315"/>
      <c r="Q100" s="2315"/>
      <c r="R100" s="2315"/>
      <c r="S100" s="2315"/>
      <c r="T100" s="2315"/>
      <c r="U100" s="2315"/>
      <c r="V100" s="2315"/>
      <c r="W100" s="2315"/>
      <c r="X100" s="2315"/>
      <c r="Y100" s="2315"/>
      <c r="Z100" s="2315"/>
      <c r="AA100" s="2315"/>
      <c r="AB100" s="2315"/>
      <c r="AC100" s="2315"/>
      <c r="AD100" s="2315"/>
      <c r="AE100" s="2315"/>
      <c r="AF100" s="2315"/>
      <c r="AG100" s="2315"/>
      <c r="AH100" s="2315"/>
      <c r="AI100" s="2315"/>
      <c r="AJ100" s="2315"/>
      <c r="AK100" s="2315"/>
      <c r="AL100" s="2315"/>
      <c r="AM100" s="2315"/>
      <c r="AN100" s="2315"/>
      <c r="AO100" s="2315"/>
      <c r="AP100" s="2315"/>
      <c r="AQ100" s="2315"/>
    </row>
    <row r="101" spans="1:43">
      <c r="A101" s="2315"/>
      <c r="B101" s="2315"/>
      <c r="C101" s="2315"/>
      <c r="D101" s="2315"/>
      <c r="E101" s="2315"/>
      <c r="F101" s="2315"/>
      <c r="G101" s="2315"/>
      <c r="H101" s="2315"/>
      <c r="I101" s="2315"/>
      <c r="J101" s="2315"/>
      <c r="K101" s="2315"/>
      <c r="L101" s="2315"/>
      <c r="M101" s="2315"/>
      <c r="N101" s="2315"/>
      <c r="O101" s="2315"/>
      <c r="P101" s="2315"/>
      <c r="Q101" s="2315"/>
      <c r="R101" s="2315"/>
      <c r="S101" s="2315"/>
      <c r="T101" s="2315"/>
      <c r="U101" s="2315"/>
      <c r="V101" s="2315"/>
      <c r="W101" s="2315"/>
      <c r="X101" s="2315"/>
      <c r="Y101" s="2315"/>
      <c r="Z101" s="2315"/>
      <c r="AA101" s="2315"/>
      <c r="AB101" s="2315"/>
      <c r="AC101" s="2315"/>
      <c r="AD101" s="2315"/>
      <c r="AE101" s="2315"/>
      <c r="AF101" s="2315"/>
      <c r="AG101" s="2315"/>
      <c r="AH101" s="2315"/>
      <c r="AI101" s="2315"/>
      <c r="AJ101" s="2315"/>
      <c r="AK101" s="2315"/>
      <c r="AL101" s="2315"/>
      <c r="AM101" s="2315"/>
      <c r="AN101" s="2315"/>
      <c r="AO101" s="2315"/>
      <c r="AP101" s="2315"/>
      <c r="AQ101" s="2315"/>
    </row>
    <row r="102" spans="1:43">
      <c r="A102" s="2315"/>
      <c r="B102" s="2315"/>
      <c r="C102" s="2315"/>
      <c r="D102" s="2315"/>
      <c r="E102" s="2315"/>
      <c r="F102" s="2315"/>
      <c r="G102" s="2315"/>
      <c r="H102" s="2315"/>
      <c r="I102" s="2315"/>
      <c r="J102" s="2315"/>
      <c r="K102" s="2315"/>
      <c r="L102" s="2315"/>
      <c r="M102" s="2315"/>
      <c r="N102" s="2315"/>
      <c r="O102" s="2315"/>
      <c r="P102" s="2315"/>
      <c r="Q102" s="2315"/>
      <c r="R102" s="2315"/>
      <c r="S102" s="2315"/>
      <c r="T102" s="2315"/>
      <c r="U102" s="2315"/>
      <c r="V102" s="2315"/>
      <c r="W102" s="2315"/>
      <c r="X102" s="2315"/>
      <c r="Y102" s="2315"/>
      <c r="Z102" s="2315"/>
      <c r="AA102" s="2315"/>
      <c r="AB102" s="2315"/>
      <c r="AC102" s="2315"/>
      <c r="AD102" s="2315"/>
      <c r="AE102" s="2315"/>
      <c r="AF102" s="2315"/>
      <c r="AG102" s="2315"/>
      <c r="AH102" s="2315"/>
      <c r="AI102" s="2315"/>
      <c r="AJ102" s="2315"/>
      <c r="AK102" s="2315"/>
      <c r="AL102" s="2315"/>
      <c r="AM102" s="2315"/>
      <c r="AN102" s="2315"/>
      <c r="AO102" s="2315"/>
      <c r="AP102" s="2315"/>
      <c r="AQ102" s="2315"/>
    </row>
    <row r="103" spans="1:43">
      <c r="A103" s="2315"/>
      <c r="B103" s="2315"/>
      <c r="C103" s="2315"/>
      <c r="D103" s="2315"/>
      <c r="E103" s="2315"/>
      <c r="F103" s="2315"/>
      <c r="G103" s="2315"/>
      <c r="H103" s="2315"/>
      <c r="I103" s="2315"/>
      <c r="J103" s="2315"/>
      <c r="K103" s="2315"/>
      <c r="L103" s="2315"/>
      <c r="M103" s="2315"/>
      <c r="N103" s="2315"/>
      <c r="O103" s="2315"/>
      <c r="P103" s="2315"/>
      <c r="Q103" s="2315"/>
      <c r="R103" s="2315"/>
      <c r="S103" s="2315"/>
      <c r="T103" s="2315"/>
      <c r="U103" s="2315"/>
      <c r="V103" s="2315"/>
      <c r="W103" s="2315"/>
      <c r="X103" s="2315"/>
      <c r="Y103" s="2315"/>
      <c r="Z103" s="2315"/>
      <c r="AA103" s="2315"/>
      <c r="AB103" s="2315"/>
      <c r="AC103" s="2315"/>
      <c r="AD103" s="2315"/>
      <c r="AE103" s="2315"/>
      <c r="AF103" s="2315"/>
      <c r="AG103" s="2315"/>
      <c r="AH103" s="2315"/>
      <c r="AI103" s="2315"/>
      <c r="AJ103" s="2315"/>
      <c r="AK103" s="2315"/>
      <c r="AL103" s="2315"/>
      <c r="AM103" s="2315"/>
      <c r="AN103" s="2315"/>
      <c r="AO103" s="2315"/>
      <c r="AP103" s="2315"/>
      <c r="AQ103" s="2315"/>
    </row>
    <row r="104" spans="1:43">
      <c r="A104" s="2315"/>
      <c r="B104" s="2315"/>
      <c r="C104" s="2315"/>
      <c r="D104" s="2315"/>
      <c r="E104" s="2315"/>
      <c r="F104" s="2315"/>
      <c r="G104" s="2315"/>
      <c r="H104" s="2315"/>
      <c r="I104" s="2315"/>
      <c r="J104" s="2315"/>
      <c r="K104" s="2315"/>
      <c r="L104" s="2315"/>
      <c r="M104" s="2315"/>
      <c r="N104" s="2315"/>
      <c r="O104" s="2315"/>
      <c r="P104" s="2315"/>
      <c r="Q104" s="2315"/>
      <c r="R104" s="2315"/>
      <c r="S104" s="2315"/>
      <c r="T104" s="2315"/>
      <c r="U104" s="2315"/>
      <c r="V104" s="2315"/>
      <c r="W104" s="2315"/>
      <c r="X104" s="2315"/>
      <c r="Y104" s="2315"/>
      <c r="Z104" s="2315"/>
      <c r="AA104" s="2315"/>
      <c r="AB104" s="2315"/>
      <c r="AC104" s="2315"/>
      <c r="AD104" s="2315"/>
      <c r="AE104" s="2315"/>
      <c r="AF104" s="2315"/>
      <c r="AG104" s="2315"/>
      <c r="AH104" s="2315"/>
      <c r="AI104" s="2315"/>
      <c r="AJ104" s="2315"/>
      <c r="AK104" s="2315"/>
      <c r="AL104" s="2315"/>
      <c r="AM104" s="2315"/>
      <c r="AN104" s="2315"/>
      <c r="AO104" s="2315"/>
      <c r="AP104" s="2315"/>
      <c r="AQ104" s="2315"/>
    </row>
    <row r="105" spans="1:43">
      <c r="A105" s="2315"/>
      <c r="B105" s="2315"/>
      <c r="C105" s="2315"/>
      <c r="D105" s="2315"/>
      <c r="E105" s="2315"/>
      <c r="F105" s="2315"/>
      <c r="G105" s="2315"/>
      <c r="H105" s="2315"/>
      <c r="I105" s="2315"/>
      <c r="J105" s="2315"/>
      <c r="K105" s="2315"/>
      <c r="L105" s="2315"/>
      <c r="M105" s="2315"/>
      <c r="N105" s="2315"/>
      <c r="O105" s="2315"/>
      <c r="P105" s="2315"/>
      <c r="Q105" s="2315"/>
      <c r="R105" s="2315"/>
      <c r="S105" s="2315"/>
      <c r="T105" s="2315"/>
      <c r="U105" s="2315"/>
      <c r="V105" s="2315"/>
      <c r="W105" s="2315"/>
      <c r="X105" s="2315"/>
      <c r="Y105" s="2315"/>
      <c r="Z105" s="2315"/>
      <c r="AA105" s="2315"/>
      <c r="AB105" s="2315"/>
      <c r="AC105" s="2315"/>
      <c r="AD105" s="2315"/>
      <c r="AE105" s="2315"/>
      <c r="AF105" s="2315"/>
      <c r="AG105" s="2315"/>
      <c r="AH105" s="2315"/>
      <c r="AI105" s="2315"/>
      <c r="AJ105" s="2315"/>
      <c r="AK105" s="2315"/>
      <c r="AL105" s="2315"/>
      <c r="AM105" s="2315"/>
      <c r="AN105" s="2315"/>
      <c r="AO105" s="2315"/>
      <c r="AP105" s="2315"/>
      <c r="AQ105" s="2315"/>
    </row>
    <row r="106" spans="1:43">
      <c r="A106" s="2315"/>
      <c r="B106" s="2315"/>
      <c r="C106" s="2315"/>
      <c r="D106" s="2315"/>
      <c r="E106" s="2315"/>
      <c r="F106" s="2315"/>
      <c r="G106" s="2315"/>
      <c r="H106" s="2315"/>
      <c r="I106" s="2315"/>
      <c r="J106" s="2315"/>
      <c r="K106" s="2315"/>
      <c r="L106" s="2315"/>
      <c r="M106" s="2315"/>
      <c r="N106" s="2315"/>
      <c r="O106" s="2315"/>
      <c r="P106" s="2315"/>
      <c r="Q106" s="2315"/>
      <c r="R106" s="2315"/>
      <c r="S106" s="2315"/>
      <c r="T106" s="2315"/>
      <c r="U106" s="2315"/>
      <c r="V106" s="2315"/>
      <c r="W106" s="2315"/>
      <c r="X106" s="2315"/>
      <c r="Y106" s="2315"/>
      <c r="Z106" s="2315"/>
      <c r="AA106" s="2315"/>
      <c r="AB106" s="2315"/>
      <c r="AC106" s="2315"/>
      <c r="AD106" s="2315"/>
      <c r="AE106" s="2315"/>
      <c r="AF106" s="2315"/>
      <c r="AG106" s="2315"/>
      <c r="AH106" s="2315"/>
      <c r="AI106" s="2315"/>
      <c r="AJ106" s="2315"/>
      <c r="AK106" s="2315"/>
      <c r="AL106" s="2315"/>
      <c r="AM106" s="2315"/>
      <c r="AN106" s="2315"/>
      <c r="AO106" s="2315"/>
      <c r="AP106" s="2315"/>
      <c r="AQ106" s="2315"/>
    </row>
    <row r="107" spans="1:43">
      <c r="A107" s="2315"/>
      <c r="B107" s="2315"/>
      <c r="C107" s="2315"/>
      <c r="D107" s="2315"/>
      <c r="E107" s="2315"/>
      <c r="F107" s="2315"/>
      <c r="G107" s="2315"/>
      <c r="H107" s="2315"/>
      <c r="I107" s="2315"/>
      <c r="J107" s="2315"/>
      <c r="K107" s="2315"/>
      <c r="L107" s="2315"/>
      <c r="M107" s="2315"/>
      <c r="N107" s="2315"/>
      <c r="O107" s="2315"/>
      <c r="P107" s="2315"/>
      <c r="Q107" s="2315"/>
      <c r="R107" s="2315"/>
      <c r="S107" s="2315"/>
      <c r="T107" s="2315"/>
      <c r="U107" s="2315"/>
      <c r="V107" s="2315"/>
      <c r="W107" s="2315"/>
      <c r="X107" s="2315"/>
      <c r="Y107" s="2315"/>
      <c r="Z107" s="2315"/>
      <c r="AA107" s="2315"/>
      <c r="AB107" s="2315"/>
      <c r="AC107" s="2315"/>
      <c r="AD107" s="2315"/>
      <c r="AE107" s="2315"/>
      <c r="AF107" s="2315"/>
      <c r="AG107" s="2315"/>
      <c r="AH107" s="2315"/>
      <c r="AI107" s="2315"/>
      <c r="AJ107" s="2315"/>
      <c r="AK107" s="2315"/>
      <c r="AL107" s="2315"/>
      <c r="AM107" s="2315"/>
      <c r="AN107" s="2315"/>
      <c r="AO107" s="2315"/>
      <c r="AP107" s="2315"/>
      <c r="AQ107" s="2315"/>
    </row>
    <row r="108" spans="1:43">
      <c r="A108" s="2315"/>
      <c r="B108" s="2315"/>
      <c r="C108" s="2315"/>
      <c r="D108" s="2315"/>
      <c r="E108" s="2315"/>
      <c r="F108" s="2315"/>
      <c r="G108" s="2315"/>
      <c r="H108" s="2315"/>
      <c r="I108" s="2315"/>
      <c r="J108" s="2315"/>
      <c r="K108" s="2315"/>
      <c r="L108" s="2315"/>
      <c r="M108" s="2315"/>
      <c r="N108" s="2315"/>
      <c r="O108" s="2315"/>
      <c r="P108" s="2315"/>
      <c r="Q108" s="2315"/>
      <c r="R108" s="2315"/>
      <c r="S108" s="2315"/>
      <c r="T108" s="2315"/>
      <c r="U108" s="2315"/>
      <c r="V108" s="2315"/>
      <c r="W108" s="2315"/>
      <c r="X108" s="2315"/>
      <c r="Y108" s="2315"/>
      <c r="Z108" s="2315"/>
      <c r="AA108" s="2315"/>
      <c r="AB108" s="2315"/>
      <c r="AC108" s="2315"/>
      <c r="AD108" s="2315"/>
      <c r="AE108" s="2315"/>
      <c r="AF108" s="2315"/>
      <c r="AG108" s="2315"/>
      <c r="AH108" s="2315"/>
      <c r="AI108" s="2315"/>
      <c r="AJ108" s="2315"/>
      <c r="AK108" s="2315"/>
      <c r="AL108" s="2315"/>
      <c r="AM108" s="2315"/>
      <c r="AN108" s="2315"/>
      <c r="AO108" s="2315"/>
      <c r="AP108" s="2315"/>
      <c r="AQ108" s="2315"/>
    </row>
    <row r="109" spans="1:43">
      <c r="A109" s="2315"/>
      <c r="B109" s="2315"/>
      <c r="C109" s="2315"/>
      <c r="D109" s="2315"/>
      <c r="E109" s="2315"/>
      <c r="F109" s="2315"/>
      <c r="G109" s="2315"/>
      <c r="H109" s="2315"/>
      <c r="I109" s="2315"/>
      <c r="J109" s="2315"/>
      <c r="K109" s="2315"/>
      <c r="L109" s="2315"/>
      <c r="M109" s="2315"/>
      <c r="N109" s="2315"/>
      <c r="O109" s="2315"/>
      <c r="P109" s="2315"/>
      <c r="Q109" s="2315"/>
      <c r="R109" s="2315"/>
      <c r="S109" s="2315"/>
      <c r="T109" s="2315"/>
      <c r="U109" s="2315"/>
      <c r="V109" s="2315"/>
      <c r="W109" s="2315"/>
      <c r="X109" s="2315"/>
      <c r="Y109" s="2315"/>
      <c r="Z109" s="2315"/>
      <c r="AA109" s="2315"/>
      <c r="AB109" s="2315"/>
      <c r="AC109" s="2315"/>
      <c r="AD109" s="2315"/>
      <c r="AE109" s="2315"/>
      <c r="AF109" s="2315"/>
      <c r="AG109" s="2315"/>
      <c r="AH109" s="2315"/>
      <c r="AI109" s="2315"/>
      <c r="AJ109" s="2315"/>
      <c r="AK109" s="2315"/>
      <c r="AL109" s="2315"/>
      <c r="AM109" s="2315"/>
      <c r="AN109" s="2315"/>
      <c r="AO109" s="2315"/>
      <c r="AP109" s="2315"/>
      <c r="AQ109" s="2315"/>
    </row>
    <row r="110" spans="1:43">
      <c r="A110" s="2315"/>
      <c r="B110" s="2315"/>
      <c r="C110" s="2315"/>
      <c r="D110" s="2315"/>
      <c r="E110" s="2315"/>
      <c r="F110" s="2315"/>
      <c r="G110" s="2315"/>
      <c r="H110" s="2315"/>
      <c r="I110" s="2315"/>
      <c r="J110" s="2315"/>
      <c r="K110" s="2315"/>
      <c r="L110" s="2315"/>
      <c r="M110" s="2315"/>
      <c r="N110" s="2315"/>
      <c r="O110" s="2315"/>
      <c r="P110" s="2315"/>
      <c r="Q110" s="2315"/>
      <c r="R110" s="2315"/>
      <c r="S110" s="2315"/>
      <c r="T110" s="2315"/>
      <c r="U110" s="2315"/>
      <c r="V110" s="2315"/>
      <c r="W110" s="2315"/>
      <c r="X110" s="2315"/>
      <c r="Y110" s="2315"/>
      <c r="Z110" s="2315"/>
      <c r="AA110" s="2315"/>
      <c r="AB110" s="2315"/>
      <c r="AC110" s="2315"/>
      <c r="AD110" s="2315"/>
      <c r="AE110" s="2315"/>
      <c r="AF110" s="2315"/>
      <c r="AG110" s="2315"/>
      <c r="AH110" s="2315"/>
      <c r="AI110" s="2315"/>
      <c r="AJ110" s="2315"/>
      <c r="AK110" s="2315"/>
      <c r="AL110" s="2315"/>
      <c r="AM110" s="2315"/>
      <c r="AN110" s="2315"/>
      <c r="AO110" s="2315"/>
      <c r="AP110" s="2315"/>
      <c r="AQ110" s="2315"/>
    </row>
    <row r="111" spans="1:43">
      <c r="A111" s="2315"/>
      <c r="B111" s="2315"/>
      <c r="C111" s="2315"/>
      <c r="D111" s="2315"/>
      <c r="E111" s="2315"/>
      <c r="F111" s="2315"/>
      <c r="G111" s="2315"/>
      <c r="H111" s="2315"/>
      <c r="I111" s="2315"/>
      <c r="J111" s="2315"/>
      <c r="K111" s="2315"/>
      <c r="L111" s="2315"/>
      <c r="M111" s="2315"/>
      <c r="N111" s="2315"/>
      <c r="O111" s="2315"/>
      <c r="P111" s="2315"/>
      <c r="Q111" s="2315"/>
      <c r="R111" s="2315"/>
      <c r="S111" s="2315"/>
      <c r="T111" s="2315"/>
      <c r="U111" s="2315"/>
      <c r="V111" s="2315"/>
      <c r="W111" s="2315"/>
      <c r="X111" s="2315"/>
      <c r="Y111" s="2315"/>
      <c r="Z111" s="2315"/>
      <c r="AA111" s="2315"/>
      <c r="AB111" s="2315"/>
      <c r="AC111" s="2315"/>
      <c r="AD111" s="2315"/>
      <c r="AE111" s="2315"/>
      <c r="AF111" s="2315"/>
      <c r="AG111" s="2315"/>
      <c r="AH111" s="2315"/>
      <c r="AI111" s="2315"/>
      <c r="AJ111" s="2315"/>
      <c r="AK111" s="2315"/>
      <c r="AL111" s="2315"/>
      <c r="AM111" s="2315"/>
      <c r="AN111" s="2315"/>
      <c r="AO111" s="2315"/>
      <c r="AP111" s="2315"/>
      <c r="AQ111" s="2315"/>
    </row>
    <row r="112" spans="1:43">
      <c r="A112" s="2315"/>
      <c r="B112" s="2315"/>
      <c r="C112" s="2315"/>
      <c r="D112" s="2315"/>
      <c r="E112" s="2315"/>
      <c r="F112" s="2315"/>
      <c r="G112" s="2315"/>
      <c r="H112" s="2315"/>
      <c r="I112" s="2315"/>
      <c r="J112" s="2315"/>
      <c r="K112" s="2315"/>
      <c r="L112" s="2315"/>
      <c r="M112" s="2315"/>
      <c r="N112" s="2315"/>
      <c r="O112" s="2315"/>
      <c r="P112" s="2315"/>
      <c r="Q112" s="2315"/>
      <c r="R112" s="2315"/>
      <c r="S112" s="2315"/>
      <c r="T112" s="2315"/>
      <c r="U112" s="2315"/>
      <c r="V112" s="2315"/>
      <c r="W112" s="2315"/>
      <c r="X112" s="2315"/>
      <c r="Y112" s="2315"/>
      <c r="Z112" s="2315"/>
      <c r="AA112" s="2315"/>
      <c r="AB112" s="2315"/>
      <c r="AC112" s="2315"/>
      <c r="AD112" s="2315"/>
      <c r="AE112" s="2315"/>
      <c r="AF112" s="2315"/>
      <c r="AG112" s="2315"/>
      <c r="AH112" s="2315"/>
      <c r="AI112" s="2315"/>
      <c r="AJ112" s="2315"/>
      <c r="AK112" s="2315"/>
      <c r="AL112" s="2315"/>
      <c r="AM112" s="2315"/>
      <c r="AN112" s="2315"/>
      <c r="AO112" s="2315"/>
      <c r="AP112" s="2315"/>
      <c r="AQ112" s="2315"/>
    </row>
    <row r="113" spans="1:43">
      <c r="A113" s="2315"/>
      <c r="B113" s="2315"/>
      <c r="C113" s="2315"/>
      <c r="D113" s="2315"/>
      <c r="E113" s="2315"/>
      <c r="F113" s="2315"/>
      <c r="G113" s="2315"/>
      <c r="H113" s="2315"/>
      <c r="I113" s="2315"/>
      <c r="J113" s="2315"/>
      <c r="K113" s="2315"/>
      <c r="L113" s="2315"/>
      <c r="M113" s="2315"/>
      <c r="N113" s="2315"/>
      <c r="O113" s="2315"/>
      <c r="P113" s="2315"/>
      <c r="Q113" s="2315"/>
      <c r="R113" s="2315"/>
      <c r="S113" s="2315"/>
      <c r="T113" s="2315"/>
      <c r="U113" s="2315"/>
      <c r="V113" s="2315"/>
      <c r="W113" s="2315"/>
      <c r="X113" s="2315"/>
      <c r="Y113" s="2315"/>
      <c r="Z113" s="2315"/>
      <c r="AA113" s="2315"/>
      <c r="AB113" s="2315"/>
      <c r="AC113" s="2315"/>
      <c r="AD113" s="2315"/>
      <c r="AE113" s="2315"/>
      <c r="AF113" s="2315"/>
      <c r="AG113" s="2315"/>
      <c r="AH113" s="2315"/>
      <c r="AI113" s="2315"/>
      <c r="AJ113" s="2315"/>
      <c r="AK113" s="2315"/>
      <c r="AL113" s="2315"/>
      <c r="AM113" s="2315"/>
      <c r="AN113" s="2315"/>
      <c r="AO113" s="2315"/>
      <c r="AP113" s="2315"/>
      <c r="AQ113" s="2315"/>
    </row>
    <row r="114" spans="1:43">
      <c r="A114" s="2315"/>
      <c r="B114" s="2315"/>
      <c r="C114" s="2315"/>
      <c r="D114" s="2315"/>
      <c r="E114" s="2315"/>
      <c r="F114" s="2315"/>
      <c r="G114" s="2315"/>
      <c r="H114" s="2315"/>
      <c r="I114" s="2315"/>
      <c r="J114" s="2315"/>
      <c r="K114" s="2315"/>
      <c r="L114" s="2315"/>
      <c r="M114" s="2315"/>
      <c r="N114" s="2315"/>
      <c r="O114" s="2315"/>
      <c r="P114" s="2315"/>
      <c r="Q114" s="2315"/>
      <c r="R114" s="2315"/>
      <c r="S114" s="2315"/>
      <c r="T114" s="2315"/>
      <c r="U114" s="2315"/>
      <c r="V114" s="2315"/>
      <c r="W114" s="2315"/>
      <c r="X114" s="2315"/>
      <c r="Y114" s="2315"/>
      <c r="Z114" s="2315"/>
      <c r="AA114" s="2315"/>
      <c r="AB114" s="2315"/>
      <c r="AC114" s="2315"/>
      <c r="AD114" s="2315"/>
      <c r="AE114" s="2315"/>
      <c r="AF114" s="2315"/>
      <c r="AG114" s="2315"/>
      <c r="AH114" s="2315"/>
      <c r="AI114" s="2315"/>
      <c r="AJ114" s="2315"/>
      <c r="AK114" s="2315"/>
      <c r="AL114" s="2315"/>
      <c r="AM114" s="2315"/>
      <c r="AN114" s="2315"/>
      <c r="AO114" s="2315"/>
      <c r="AP114" s="2315"/>
      <c r="AQ114" s="2315"/>
    </row>
    <row r="115" spans="1:43">
      <c r="A115" s="2315"/>
      <c r="B115" s="2315"/>
      <c r="C115" s="2315"/>
      <c r="D115" s="2315"/>
      <c r="E115" s="2315"/>
      <c r="F115" s="2315"/>
      <c r="G115" s="2315"/>
      <c r="H115" s="2315"/>
      <c r="I115" s="2315"/>
      <c r="J115" s="2315"/>
      <c r="K115" s="2315"/>
      <c r="L115" s="2315"/>
      <c r="M115" s="2315"/>
      <c r="N115" s="2315"/>
      <c r="O115" s="2315"/>
      <c r="P115" s="2315"/>
      <c r="Q115" s="2315"/>
      <c r="R115" s="2315"/>
      <c r="S115" s="2315"/>
      <c r="T115" s="2315"/>
      <c r="U115" s="2315"/>
      <c r="V115" s="2315"/>
      <c r="W115" s="2315"/>
      <c r="X115" s="2315"/>
      <c r="Y115" s="2315"/>
      <c r="Z115" s="2315"/>
      <c r="AA115" s="2315"/>
      <c r="AB115" s="2315"/>
      <c r="AC115" s="2315"/>
      <c r="AD115" s="2315"/>
      <c r="AE115" s="2315"/>
      <c r="AF115" s="2315"/>
      <c r="AG115" s="2315"/>
      <c r="AH115" s="2315"/>
      <c r="AI115" s="2315"/>
      <c r="AJ115" s="2315"/>
      <c r="AK115" s="2315"/>
      <c r="AL115" s="2315"/>
      <c r="AM115" s="2315"/>
      <c r="AN115" s="2315"/>
      <c r="AO115" s="2315"/>
      <c r="AP115" s="2315"/>
      <c r="AQ115" s="2315"/>
    </row>
    <row r="116" spans="1:43">
      <c r="A116" s="2315"/>
      <c r="B116" s="2315"/>
      <c r="C116" s="2315"/>
      <c r="D116" s="2315"/>
      <c r="E116" s="2315"/>
      <c r="F116" s="2315"/>
      <c r="G116" s="2315"/>
      <c r="H116" s="2315"/>
      <c r="I116" s="2315"/>
      <c r="J116" s="2315"/>
      <c r="K116" s="2315"/>
      <c r="L116" s="2315"/>
      <c r="M116" s="2315"/>
      <c r="N116" s="2315"/>
      <c r="O116" s="2315"/>
      <c r="P116" s="2315"/>
      <c r="Q116" s="2315"/>
      <c r="R116" s="2315"/>
      <c r="S116" s="2315"/>
      <c r="T116" s="2315"/>
      <c r="U116" s="2315"/>
      <c r="V116" s="2315"/>
      <c r="W116" s="2315"/>
      <c r="X116" s="2315"/>
      <c r="Y116" s="2315"/>
      <c r="Z116" s="2315"/>
      <c r="AA116" s="2315"/>
      <c r="AB116" s="2315"/>
      <c r="AC116" s="2315"/>
      <c r="AD116" s="2315"/>
      <c r="AE116" s="2315"/>
      <c r="AF116" s="2315"/>
      <c r="AG116" s="2315"/>
      <c r="AH116" s="2315"/>
      <c r="AI116" s="2315"/>
      <c r="AJ116" s="2315"/>
      <c r="AK116" s="2315"/>
      <c r="AL116" s="2315"/>
      <c r="AM116" s="2315"/>
      <c r="AN116" s="2315"/>
      <c r="AO116" s="2315"/>
      <c r="AP116" s="2315"/>
      <c r="AQ116" s="2315"/>
    </row>
    <row r="117" spans="1:43">
      <c r="A117" s="2315"/>
      <c r="B117" s="2315"/>
      <c r="C117" s="2315"/>
      <c r="D117" s="2315"/>
      <c r="E117" s="2315"/>
      <c r="F117" s="2315"/>
      <c r="G117" s="2315"/>
      <c r="H117" s="2315"/>
      <c r="I117" s="2315"/>
      <c r="J117" s="2315"/>
      <c r="K117" s="2315"/>
      <c r="L117" s="2315"/>
      <c r="M117" s="2315"/>
      <c r="N117" s="2315"/>
      <c r="O117" s="2315"/>
      <c r="P117" s="2315"/>
      <c r="Q117" s="2315"/>
      <c r="R117" s="2315"/>
      <c r="S117" s="2315"/>
      <c r="T117" s="2315"/>
      <c r="U117" s="2315"/>
      <c r="V117" s="2315"/>
      <c r="W117" s="2315"/>
      <c r="X117" s="2315"/>
      <c r="Y117" s="2315"/>
      <c r="Z117" s="2315"/>
      <c r="AA117" s="2315"/>
      <c r="AB117" s="2315"/>
      <c r="AC117" s="2315"/>
      <c r="AD117" s="2315"/>
      <c r="AE117" s="2315"/>
      <c r="AF117" s="2315"/>
      <c r="AG117" s="2315"/>
      <c r="AH117" s="2315"/>
      <c r="AI117" s="2315"/>
      <c r="AJ117" s="2315"/>
      <c r="AK117" s="2315"/>
      <c r="AL117" s="2315"/>
      <c r="AM117" s="2315"/>
      <c r="AN117" s="2315"/>
      <c r="AO117" s="2315"/>
      <c r="AP117" s="2315"/>
      <c r="AQ117" s="2315"/>
    </row>
    <row r="118" spans="1:43">
      <c r="A118" s="2315"/>
      <c r="B118" s="2315"/>
      <c r="C118" s="2315"/>
      <c r="D118" s="2315"/>
      <c r="E118" s="2315"/>
      <c r="F118" s="2315"/>
      <c r="G118" s="2315"/>
      <c r="H118" s="2315"/>
      <c r="I118" s="2315"/>
      <c r="J118" s="2315"/>
      <c r="K118" s="2315"/>
      <c r="L118" s="2315"/>
      <c r="M118" s="2315"/>
      <c r="N118" s="2315"/>
      <c r="O118" s="2315"/>
      <c r="P118" s="2315"/>
      <c r="Q118" s="2315"/>
      <c r="R118" s="2315"/>
      <c r="S118" s="2315"/>
      <c r="T118" s="2315"/>
      <c r="U118" s="2315"/>
      <c r="V118" s="2315"/>
      <c r="W118" s="2315"/>
      <c r="X118" s="2315"/>
      <c r="Y118" s="2315"/>
      <c r="Z118" s="2315"/>
      <c r="AA118" s="2315"/>
      <c r="AB118" s="2315"/>
      <c r="AC118" s="2315"/>
      <c r="AD118" s="2315"/>
      <c r="AE118" s="2315"/>
      <c r="AF118" s="2315"/>
      <c r="AG118" s="2315"/>
      <c r="AH118" s="2315"/>
      <c r="AI118" s="2315"/>
      <c r="AJ118" s="2315"/>
      <c r="AK118" s="2315"/>
      <c r="AL118" s="2315"/>
      <c r="AM118" s="2315"/>
      <c r="AN118" s="2315"/>
      <c r="AO118" s="2315"/>
      <c r="AP118" s="2315"/>
      <c r="AQ118" s="2315"/>
    </row>
    <row r="119" spans="1:43">
      <c r="A119" s="2315"/>
      <c r="B119" s="2315"/>
      <c r="C119" s="2315"/>
      <c r="D119" s="2315"/>
      <c r="E119" s="2315"/>
      <c r="F119" s="2315"/>
      <c r="G119" s="2315"/>
      <c r="H119" s="2315"/>
      <c r="I119" s="2315"/>
      <c r="J119" s="2315"/>
      <c r="K119" s="2315"/>
      <c r="L119" s="2315"/>
      <c r="M119" s="2315"/>
      <c r="N119" s="2315"/>
      <c r="O119" s="2315"/>
      <c r="P119" s="2315"/>
      <c r="Q119" s="2315"/>
      <c r="R119" s="2315"/>
      <c r="S119" s="2315"/>
      <c r="T119" s="2315"/>
      <c r="U119" s="2315"/>
      <c r="V119" s="2315"/>
      <c r="W119" s="2315"/>
      <c r="X119" s="2315"/>
      <c r="Y119" s="2315"/>
      <c r="Z119" s="2315"/>
      <c r="AA119" s="2315"/>
      <c r="AB119" s="2315"/>
      <c r="AC119" s="2315"/>
      <c r="AD119" s="2315"/>
      <c r="AE119" s="2315"/>
      <c r="AF119" s="2315"/>
      <c r="AG119" s="2315"/>
      <c r="AH119" s="2315"/>
      <c r="AI119" s="2315"/>
      <c r="AJ119" s="2315"/>
      <c r="AK119" s="2315"/>
      <c r="AL119" s="2315"/>
      <c r="AM119" s="2315"/>
      <c r="AN119" s="2315"/>
      <c r="AO119" s="2315"/>
      <c r="AP119" s="2315"/>
      <c r="AQ119" s="2315"/>
    </row>
    <row r="120" spans="1:43">
      <c r="A120" s="2315"/>
      <c r="B120" s="2315"/>
      <c r="C120" s="2315"/>
      <c r="D120" s="2315"/>
      <c r="E120" s="2315"/>
      <c r="F120" s="2315"/>
      <c r="G120" s="2315"/>
      <c r="H120" s="2315"/>
      <c r="I120" s="2315"/>
      <c r="J120" s="2315"/>
      <c r="K120" s="2315"/>
      <c r="L120" s="2315"/>
      <c r="M120" s="2315"/>
      <c r="N120" s="2315"/>
      <c r="O120" s="2315"/>
      <c r="P120" s="2315"/>
      <c r="Q120" s="2315"/>
      <c r="R120" s="2315"/>
      <c r="S120" s="2315"/>
      <c r="T120" s="2315"/>
      <c r="U120" s="2315"/>
      <c r="V120" s="2315"/>
      <c r="W120" s="2315"/>
      <c r="X120" s="2315"/>
      <c r="Y120" s="2315"/>
      <c r="Z120" s="2315"/>
      <c r="AA120" s="2315"/>
      <c r="AB120" s="2315"/>
      <c r="AC120" s="2315"/>
      <c r="AD120" s="2315"/>
      <c r="AE120" s="2315"/>
      <c r="AF120" s="2315"/>
      <c r="AG120" s="2315"/>
      <c r="AH120" s="2315"/>
      <c r="AI120" s="2315"/>
      <c r="AJ120" s="2315"/>
      <c r="AK120" s="2315"/>
      <c r="AL120" s="2315"/>
      <c r="AM120" s="2315"/>
      <c r="AN120" s="2315"/>
      <c r="AO120" s="2315"/>
      <c r="AP120" s="2315"/>
      <c r="AQ120" s="2315"/>
    </row>
    <row r="121" spans="1:43">
      <c r="A121" s="2315"/>
      <c r="B121" s="2315"/>
      <c r="C121" s="2315"/>
      <c r="D121" s="2315"/>
      <c r="E121" s="2315"/>
      <c r="F121" s="2315"/>
      <c r="G121" s="2315"/>
      <c r="H121" s="2315"/>
      <c r="I121" s="2315"/>
      <c r="J121" s="2315"/>
      <c r="K121" s="2315"/>
      <c r="L121" s="2315"/>
      <c r="M121" s="2315"/>
      <c r="N121" s="2315"/>
      <c r="O121" s="2315"/>
      <c r="P121" s="2315"/>
      <c r="Q121" s="2315"/>
      <c r="R121" s="2315"/>
      <c r="S121" s="2315"/>
      <c r="T121" s="2315"/>
      <c r="U121" s="2315"/>
      <c r="V121" s="2315"/>
      <c r="W121" s="2315"/>
      <c r="X121" s="2315"/>
      <c r="Y121" s="2315"/>
      <c r="Z121" s="2315"/>
      <c r="AA121" s="2315"/>
      <c r="AB121" s="2315"/>
      <c r="AC121" s="2315"/>
      <c r="AD121" s="2315"/>
      <c r="AE121" s="2315"/>
      <c r="AF121" s="2315"/>
      <c r="AG121" s="2315"/>
      <c r="AH121" s="2315"/>
      <c r="AI121" s="2315"/>
      <c r="AJ121" s="2315"/>
      <c r="AK121" s="2315"/>
      <c r="AL121" s="2315"/>
      <c r="AM121" s="2315"/>
      <c r="AN121" s="2315"/>
      <c r="AO121" s="2315"/>
      <c r="AP121" s="2315"/>
      <c r="AQ121" s="2315"/>
    </row>
    <row r="122" spans="1:43">
      <c r="A122" s="2315"/>
      <c r="B122" s="2315"/>
      <c r="C122" s="2315"/>
      <c r="D122" s="2315"/>
      <c r="E122" s="2315"/>
      <c r="F122" s="2315"/>
      <c r="G122" s="2315"/>
      <c r="H122" s="2315"/>
      <c r="I122" s="2315"/>
      <c r="J122" s="2315"/>
      <c r="K122" s="2315"/>
      <c r="L122" s="2315"/>
      <c r="M122" s="2315"/>
      <c r="N122" s="2315"/>
      <c r="O122" s="2315"/>
      <c r="P122" s="2315"/>
      <c r="Q122" s="2315"/>
      <c r="R122" s="2315"/>
      <c r="S122" s="2315"/>
      <c r="T122" s="2315"/>
      <c r="U122" s="2315"/>
      <c r="V122" s="2315"/>
      <c r="W122" s="2315"/>
      <c r="X122" s="2315"/>
      <c r="Y122" s="2315"/>
      <c r="Z122" s="2315"/>
      <c r="AA122" s="2315"/>
      <c r="AB122" s="2315"/>
      <c r="AC122" s="2315"/>
      <c r="AD122" s="2315"/>
      <c r="AE122" s="2315"/>
      <c r="AF122" s="2315"/>
      <c r="AG122" s="2315"/>
      <c r="AH122" s="2315"/>
      <c r="AI122" s="2315"/>
      <c r="AJ122" s="2315"/>
      <c r="AK122" s="2315"/>
      <c r="AL122" s="2315"/>
      <c r="AM122" s="2315"/>
      <c r="AN122" s="2315"/>
      <c r="AO122" s="2315"/>
      <c r="AP122" s="2315"/>
      <c r="AQ122" s="2315"/>
    </row>
    <row r="123" spans="1:43">
      <c r="A123" s="2315"/>
      <c r="B123" s="2315"/>
      <c r="C123" s="2315"/>
      <c r="D123" s="2315"/>
      <c r="E123" s="2315"/>
      <c r="F123" s="2315"/>
      <c r="G123" s="2315"/>
      <c r="H123" s="2315"/>
      <c r="I123" s="2315"/>
      <c r="J123" s="2315"/>
      <c r="K123" s="2315"/>
      <c r="L123" s="2315"/>
      <c r="M123" s="2315"/>
      <c r="N123" s="2315"/>
      <c r="O123" s="2315"/>
      <c r="P123" s="2315"/>
      <c r="Q123" s="2315"/>
      <c r="R123" s="2315"/>
      <c r="S123" s="2315"/>
      <c r="T123" s="2315"/>
      <c r="U123" s="2315"/>
      <c r="V123" s="2315"/>
      <c r="W123" s="2315"/>
      <c r="X123" s="2315"/>
      <c r="Y123" s="2315"/>
      <c r="Z123" s="2315"/>
      <c r="AA123" s="2315"/>
      <c r="AB123" s="2315"/>
      <c r="AC123" s="2315"/>
      <c r="AD123" s="2315"/>
      <c r="AE123" s="2315"/>
      <c r="AF123" s="2315"/>
      <c r="AG123" s="2315"/>
      <c r="AH123" s="2315"/>
      <c r="AI123" s="2315"/>
      <c r="AJ123" s="2315"/>
      <c r="AK123" s="2315"/>
      <c r="AL123" s="2315"/>
      <c r="AM123" s="2315"/>
      <c r="AN123" s="2315"/>
      <c r="AO123" s="2315"/>
      <c r="AP123" s="2315"/>
      <c r="AQ123" s="2315"/>
    </row>
    <row r="124" spans="1:43">
      <c r="A124" s="2315"/>
      <c r="B124" s="2315"/>
      <c r="C124" s="2315"/>
      <c r="D124" s="2315"/>
      <c r="E124" s="2315"/>
      <c r="F124" s="2315"/>
      <c r="G124" s="2315"/>
      <c r="H124" s="2315"/>
      <c r="I124" s="2315"/>
      <c r="J124" s="2315"/>
      <c r="K124" s="2315"/>
      <c r="L124" s="2315"/>
      <c r="M124" s="2315"/>
      <c r="N124" s="2315"/>
      <c r="O124" s="2315"/>
      <c r="P124" s="2315"/>
      <c r="Q124" s="2315"/>
      <c r="R124" s="2315"/>
      <c r="S124" s="2315"/>
      <c r="T124" s="2315"/>
      <c r="U124" s="2315"/>
      <c r="V124" s="2315"/>
      <c r="W124" s="2315"/>
      <c r="X124" s="2315"/>
      <c r="Y124" s="2315"/>
      <c r="Z124" s="2315"/>
      <c r="AA124" s="2315"/>
      <c r="AB124" s="2315"/>
      <c r="AC124" s="2315"/>
      <c r="AD124" s="2315"/>
      <c r="AE124" s="2315"/>
      <c r="AF124" s="2315"/>
      <c r="AG124" s="2315"/>
      <c r="AH124" s="2315"/>
      <c r="AI124" s="2315"/>
      <c r="AJ124" s="2315"/>
      <c r="AK124" s="2315"/>
      <c r="AL124" s="2315"/>
      <c r="AM124" s="2315"/>
      <c r="AN124" s="2315"/>
      <c r="AO124" s="2315"/>
      <c r="AP124" s="2315"/>
      <c r="AQ124" s="2315"/>
    </row>
    <row r="125" spans="1:43">
      <c r="A125" s="2315"/>
      <c r="B125" s="2315"/>
      <c r="C125" s="2315"/>
      <c r="D125" s="2315"/>
      <c r="E125" s="2315"/>
      <c r="F125" s="2315"/>
      <c r="G125" s="2315"/>
      <c r="H125" s="2315"/>
      <c r="I125" s="2315"/>
      <c r="J125" s="2315"/>
      <c r="K125" s="2315"/>
      <c r="L125" s="2315"/>
      <c r="M125" s="2315"/>
      <c r="N125" s="2315"/>
      <c r="O125" s="2315"/>
      <c r="P125" s="2315"/>
      <c r="Q125" s="2315"/>
      <c r="R125" s="2315"/>
      <c r="S125" s="2315"/>
      <c r="T125" s="2315"/>
      <c r="U125" s="2315"/>
      <c r="V125" s="2315"/>
      <c r="W125" s="2315"/>
      <c r="X125" s="2315"/>
      <c r="Y125" s="2315"/>
      <c r="Z125" s="2315"/>
      <c r="AA125" s="2315"/>
      <c r="AB125" s="2315"/>
      <c r="AC125" s="2315"/>
      <c r="AD125" s="2315"/>
      <c r="AE125" s="2315"/>
      <c r="AF125" s="2315"/>
      <c r="AG125" s="2315"/>
      <c r="AH125" s="2315"/>
      <c r="AI125" s="2315"/>
      <c r="AJ125" s="2315"/>
      <c r="AK125" s="2315"/>
      <c r="AL125" s="2315"/>
      <c r="AM125" s="2315"/>
      <c r="AN125" s="2315"/>
      <c r="AO125" s="2315"/>
      <c r="AP125" s="2315"/>
      <c r="AQ125" s="2315"/>
    </row>
    <row r="126" spans="1:43">
      <c r="A126" s="2315"/>
      <c r="B126" s="2315"/>
      <c r="C126" s="2315"/>
      <c r="D126" s="2315"/>
      <c r="E126" s="2315"/>
      <c r="F126" s="2315"/>
      <c r="G126" s="2315"/>
      <c r="H126" s="2315"/>
      <c r="I126" s="2315"/>
      <c r="J126" s="2315"/>
      <c r="K126" s="2315"/>
      <c r="L126" s="2315"/>
      <c r="M126" s="2315"/>
      <c r="N126" s="2315"/>
      <c r="O126" s="2315"/>
      <c r="P126" s="2315"/>
      <c r="Q126" s="2315"/>
      <c r="R126" s="2315"/>
      <c r="S126" s="2315"/>
      <c r="T126" s="2315"/>
      <c r="U126" s="2315"/>
      <c r="V126" s="2315"/>
      <c r="W126" s="2315"/>
      <c r="X126" s="2315"/>
      <c r="Y126" s="2315"/>
      <c r="Z126" s="2315"/>
      <c r="AA126" s="2315"/>
      <c r="AB126" s="2315"/>
      <c r="AC126" s="2315"/>
      <c r="AD126" s="2315"/>
      <c r="AE126" s="2315"/>
      <c r="AF126" s="2315"/>
      <c r="AG126" s="2315"/>
      <c r="AH126" s="2315"/>
      <c r="AI126" s="2315"/>
      <c r="AJ126" s="2315"/>
      <c r="AK126" s="2315"/>
      <c r="AL126" s="2315"/>
      <c r="AM126" s="2315"/>
      <c r="AN126" s="2315"/>
      <c r="AO126" s="2315"/>
      <c r="AP126" s="2315"/>
      <c r="AQ126" s="2315"/>
    </row>
    <row r="127" spans="1:43">
      <c r="A127" s="2315"/>
      <c r="B127" s="2315"/>
      <c r="C127" s="2315"/>
      <c r="D127" s="2315"/>
      <c r="E127" s="2315"/>
      <c r="F127" s="2315"/>
      <c r="G127" s="2315"/>
      <c r="H127" s="2315"/>
      <c r="I127" s="2315"/>
      <c r="J127" s="2315"/>
      <c r="K127" s="2315"/>
      <c r="L127" s="2315"/>
      <c r="M127" s="2315"/>
      <c r="N127" s="2315"/>
      <c r="O127" s="2315"/>
      <c r="P127" s="2315"/>
      <c r="Q127" s="2315"/>
      <c r="R127" s="2315"/>
      <c r="S127" s="2315"/>
      <c r="T127" s="2315"/>
      <c r="U127" s="2315"/>
      <c r="V127" s="2315"/>
      <c r="W127" s="2315"/>
      <c r="X127" s="2315"/>
      <c r="Y127" s="2315"/>
      <c r="Z127" s="2315"/>
      <c r="AA127" s="2315"/>
      <c r="AB127" s="2315"/>
      <c r="AC127" s="2315"/>
      <c r="AD127" s="2315"/>
      <c r="AE127" s="2315"/>
      <c r="AF127" s="2315"/>
      <c r="AG127" s="2315"/>
      <c r="AH127" s="2315"/>
      <c r="AI127" s="2315"/>
      <c r="AJ127" s="2315"/>
      <c r="AK127" s="2315"/>
      <c r="AL127" s="2315"/>
      <c r="AM127" s="2315"/>
      <c r="AN127" s="2315"/>
      <c r="AO127" s="2315"/>
      <c r="AP127" s="2315"/>
      <c r="AQ127" s="2315"/>
    </row>
    <row r="128" spans="1:43">
      <c r="A128" s="2315"/>
      <c r="B128" s="2315"/>
      <c r="C128" s="2315"/>
      <c r="D128" s="2315"/>
      <c r="E128" s="2315"/>
      <c r="F128" s="2315"/>
      <c r="G128" s="2315"/>
      <c r="H128" s="2315"/>
      <c r="I128" s="2315"/>
      <c r="J128" s="2315"/>
      <c r="K128" s="2315"/>
      <c r="L128" s="2315"/>
      <c r="M128" s="2315"/>
      <c r="N128" s="2315"/>
      <c r="O128" s="2315"/>
      <c r="P128" s="2315"/>
      <c r="Q128" s="2315"/>
      <c r="R128" s="2315"/>
      <c r="S128" s="2315"/>
      <c r="T128" s="2315"/>
      <c r="U128" s="2315"/>
      <c r="V128" s="2315"/>
      <c r="W128" s="2315"/>
      <c r="X128" s="2315"/>
      <c r="Y128" s="2315"/>
      <c r="Z128" s="2315"/>
      <c r="AA128" s="2315"/>
      <c r="AB128" s="2315"/>
      <c r="AC128" s="2315"/>
      <c r="AD128" s="2315"/>
      <c r="AE128" s="2315"/>
      <c r="AF128" s="2315"/>
      <c r="AG128" s="2315"/>
      <c r="AH128" s="2315"/>
      <c r="AI128" s="2315"/>
      <c r="AJ128" s="2315"/>
      <c r="AK128" s="2315"/>
      <c r="AL128" s="2315"/>
      <c r="AM128" s="2315"/>
      <c r="AN128" s="2315"/>
      <c r="AO128" s="2315"/>
      <c r="AP128" s="2315"/>
      <c r="AQ128" s="2315"/>
    </row>
    <row r="129" spans="1:43">
      <c r="A129" s="2315"/>
      <c r="B129" s="2315"/>
      <c r="C129" s="2315"/>
      <c r="D129" s="2315"/>
      <c r="E129" s="2315"/>
      <c r="F129" s="2315"/>
      <c r="G129" s="2315"/>
      <c r="H129" s="2315"/>
      <c r="I129" s="2315"/>
      <c r="J129" s="2315"/>
      <c r="K129" s="2315"/>
      <c r="L129" s="2315"/>
      <c r="M129" s="2315"/>
      <c r="N129" s="2315"/>
      <c r="O129" s="2315"/>
      <c r="P129" s="2315"/>
      <c r="Q129" s="2315"/>
      <c r="R129" s="2315"/>
      <c r="S129" s="2315"/>
      <c r="T129" s="2315"/>
      <c r="U129" s="2315"/>
      <c r="V129" s="2315"/>
      <c r="W129" s="2315"/>
      <c r="X129" s="2315"/>
      <c r="Y129" s="2315"/>
      <c r="Z129" s="2315"/>
      <c r="AA129" s="2315"/>
      <c r="AB129" s="2315"/>
      <c r="AC129" s="2315"/>
      <c r="AD129" s="2315"/>
      <c r="AE129" s="2315"/>
      <c r="AF129" s="2315"/>
      <c r="AG129" s="2315"/>
      <c r="AH129" s="2315"/>
      <c r="AI129" s="2315"/>
      <c r="AJ129" s="2315"/>
      <c r="AK129" s="2315"/>
      <c r="AL129" s="2315"/>
      <c r="AM129" s="2315"/>
      <c r="AN129" s="2315"/>
      <c r="AO129" s="2315"/>
      <c r="AP129" s="2315"/>
      <c r="AQ129" s="2315"/>
    </row>
    <row r="130" spans="1:43">
      <c r="A130" s="2315"/>
      <c r="B130" s="2315"/>
      <c r="C130" s="2315"/>
      <c r="D130" s="2315"/>
      <c r="E130" s="2315"/>
      <c r="F130" s="2315"/>
      <c r="G130" s="2315"/>
      <c r="H130" s="2315"/>
      <c r="I130" s="2315"/>
      <c r="J130" s="2315"/>
      <c r="K130" s="2315"/>
      <c r="L130" s="2315"/>
      <c r="M130" s="2315"/>
      <c r="N130" s="2315"/>
      <c r="O130" s="2315"/>
      <c r="P130" s="2315"/>
      <c r="Q130" s="2315"/>
      <c r="R130" s="2315"/>
      <c r="S130" s="2315"/>
      <c r="T130" s="2315"/>
      <c r="U130" s="2315"/>
      <c r="V130" s="2315"/>
      <c r="W130" s="2315"/>
      <c r="X130" s="2315"/>
      <c r="Y130" s="2315"/>
      <c r="Z130" s="2315"/>
      <c r="AA130" s="2315"/>
      <c r="AB130" s="2315"/>
      <c r="AC130" s="2315"/>
      <c r="AD130" s="2315"/>
      <c r="AE130" s="2315"/>
      <c r="AF130" s="2315"/>
      <c r="AG130" s="2315"/>
      <c r="AH130" s="2315"/>
      <c r="AI130" s="2315"/>
      <c r="AJ130" s="2315"/>
      <c r="AK130" s="2315"/>
      <c r="AL130" s="2315"/>
      <c r="AM130" s="2315"/>
      <c r="AN130" s="2315"/>
      <c r="AO130" s="2315"/>
      <c r="AP130" s="2315"/>
      <c r="AQ130" s="2315"/>
    </row>
    <row r="131" spans="1:43">
      <c r="A131" s="2315"/>
      <c r="B131" s="2315"/>
      <c r="C131" s="2315"/>
      <c r="D131" s="2315"/>
      <c r="E131" s="2315"/>
      <c r="F131" s="2315"/>
      <c r="G131" s="2315"/>
      <c r="H131" s="2315"/>
      <c r="I131" s="2315"/>
      <c r="J131" s="2315"/>
      <c r="K131" s="2315"/>
      <c r="L131" s="2315"/>
      <c r="M131" s="2315"/>
      <c r="N131" s="2315"/>
      <c r="O131" s="2315"/>
      <c r="P131" s="2315"/>
      <c r="Q131" s="2315"/>
      <c r="R131" s="2315"/>
      <c r="S131" s="2315"/>
      <c r="T131" s="2315"/>
      <c r="U131" s="2315"/>
      <c r="V131" s="2315"/>
      <c r="W131" s="2315"/>
      <c r="X131" s="2315"/>
      <c r="Y131" s="2315"/>
      <c r="Z131" s="2315"/>
      <c r="AA131" s="2315"/>
      <c r="AB131" s="2315"/>
      <c r="AC131" s="2315"/>
      <c r="AD131" s="2315"/>
      <c r="AE131" s="2315"/>
      <c r="AF131" s="2315"/>
      <c r="AG131" s="2315"/>
      <c r="AH131" s="2315"/>
      <c r="AI131" s="2315"/>
      <c r="AJ131" s="2315"/>
      <c r="AK131" s="2315"/>
      <c r="AL131" s="2315"/>
      <c r="AM131" s="2315"/>
      <c r="AN131" s="2315"/>
      <c r="AO131" s="2315"/>
      <c r="AP131" s="2315"/>
      <c r="AQ131" s="2315"/>
    </row>
    <row r="132" spans="1:43">
      <c r="A132" s="2315"/>
      <c r="B132" s="2315"/>
      <c r="C132" s="2315"/>
      <c r="D132" s="2315"/>
      <c r="E132" s="2315"/>
      <c r="F132" s="2315"/>
      <c r="G132" s="2315"/>
      <c r="H132" s="2315"/>
      <c r="I132" s="2315"/>
      <c r="J132" s="2315"/>
      <c r="K132" s="2315"/>
      <c r="L132" s="2315"/>
      <c r="M132" s="2315"/>
      <c r="N132" s="2315"/>
      <c r="O132" s="2315"/>
      <c r="P132" s="2315"/>
      <c r="Q132" s="2315"/>
      <c r="R132" s="2315"/>
      <c r="S132" s="2315"/>
      <c r="T132" s="2315"/>
      <c r="U132" s="2315"/>
      <c r="V132" s="2315"/>
      <c r="W132" s="2315"/>
      <c r="X132" s="2315"/>
      <c r="Y132" s="2315"/>
      <c r="Z132" s="2315"/>
      <c r="AA132" s="2315"/>
      <c r="AB132" s="2315"/>
      <c r="AC132" s="2315"/>
      <c r="AD132" s="2315"/>
      <c r="AE132" s="2315"/>
      <c r="AF132" s="2315"/>
      <c r="AG132" s="2315"/>
      <c r="AH132" s="2315"/>
      <c r="AI132" s="2315"/>
      <c r="AJ132" s="2315"/>
      <c r="AK132" s="2315"/>
      <c r="AL132" s="2315"/>
      <c r="AM132" s="2315"/>
      <c r="AN132" s="2315"/>
      <c r="AO132" s="2315"/>
      <c r="AP132" s="2315"/>
      <c r="AQ132" s="2315"/>
    </row>
    <row r="133" spans="1:43">
      <c r="A133" s="2315"/>
      <c r="B133" s="2315"/>
      <c r="C133" s="2315"/>
      <c r="D133" s="2315"/>
      <c r="E133" s="2315"/>
      <c r="F133" s="2315"/>
      <c r="G133" s="2315"/>
      <c r="H133" s="2315"/>
      <c r="I133" s="2315"/>
      <c r="J133" s="2315"/>
      <c r="K133" s="2315"/>
      <c r="L133" s="2315"/>
      <c r="M133" s="2315"/>
      <c r="N133" s="2315"/>
      <c r="O133" s="2315"/>
      <c r="P133" s="2315"/>
      <c r="Q133" s="2315"/>
      <c r="R133" s="2315"/>
      <c r="S133" s="2315"/>
      <c r="T133" s="2315"/>
      <c r="U133" s="2315"/>
      <c r="V133" s="2315"/>
      <c r="W133" s="2315"/>
      <c r="X133" s="2315"/>
      <c r="Y133" s="2315"/>
      <c r="Z133" s="2315"/>
      <c r="AA133" s="2315"/>
      <c r="AB133" s="2315"/>
      <c r="AC133" s="2315"/>
      <c r="AD133" s="2315"/>
      <c r="AE133" s="2315"/>
      <c r="AF133" s="2315"/>
      <c r="AG133" s="2315"/>
      <c r="AH133" s="2315"/>
      <c r="AI133" s="2315"/>
      <c r="AJ133" s="2315"/>
      <c r="AK133" s="2315"/>
      <c r="AL133" s="2315"/>
      <c r="AM133" s="2315"/>
      <c r="AN133" s="2315"/>
      <c r="AO133" s="2315"/>
      <c r="AP133" s="2315"/>
      <c r="AQ133" s="2315"/>
    </row>
    <row r="134" spans="1:43">
      <c r="A134" s="2315"/>
      <c r="B134" s="2315"/>
      <c r="C134" s="2315"/>
      <c r="D134" s="2315"/>
      <c r="E134" s="2315"/>
      <c r="F134" s="2315"/>
      <c r="G134" s="2315"/>
      <c r="H134" s="2315"/>
      <c r="I134" s="2315"/>
      <c r="J134" s="2315"/>
      <c r="K134" s="2315"/>
      <c r="L134" s="2315"/>
      <c r="M134" s="2315"/>
      <c r="N134" s="2315"/>
      <c r="O134" s="2315"/>
      <c r="P134" s="2315"/>
      <c r="Q134" s="2315"/>
      <c r="R134" s="2315"/>
      <c r="S134" s="2315"/>
      <c r="T134" s="2315"/>
      <c r="U134" s="2315"/>
      <c r="V134" s="2315"/>
      <c r="W134" s="2315"/>
      <c r="X134" s="2315"/>
      <c r="Y134" s="2315"/>
      <c r="Z134" s="2315"/>
      <c r="AA134" s="2315"/>
      <c r="AB134" s="2315"/>
      <c r="AC134" s="2315"/>
      <c r="AD134" s="2315"/>
      <c r="AE134" s="2315"/>
      <c r="AF134" s="2315"/>
      <c r="AG134" s="2315"/>
      <c r="AH134" s="2315"/>
      <c r="AI134" s="2315"/>
      <c r="AJ134" s="2315"/>
      <c r="AK134" s="2315"/>
      <c r="AL134" s="2315"/>
      <c r="AM134" s="2315"/>
      <c r="AN134" s="2315"/>
      <c r="AO134" s="2315"/>
      <c r="AP134" s="2315"/>
      <c r="AQ134" s="2315"/>
    </row>
    <row r="135" spans="1:43">
      <c r="A135" s="2315"/>
      <c r="B135" s="2315"/>
      <c r="C135" s="2315"/>
      <c r="D135" s="2315"/>
      <c r="E135" s="2315"/>
      <c r="F135" s="2315"/>
      <c r="G135" s="2315"/>
      <c r="H135" s="2315"/>
      <c r="I135" s="2315"/>
      <c r="J135" s="2315"/>
      <c r="K135" s="2315"/>
      <c r="L135" s="2315"/>
      <c r="M135" s="2315"/>
      <c r="N135" s="2315"/>
      <c r="O135" s="2315"/>
      <c r="P135" s="2315"/>
      <c r="Q135" s="2315"/>
      <c r="R135" s="2315"/>
      <c r="S135" s="2315"/>
      <c r="T135" s="2315"/>
      <c r="U135" s="2315"/>
      <c r="V135" s="2315"/>
      <c r="W135" s="2315"/>
      <c r="X135" s="2315"/>
      <c r="Y135" s="2315"/>
      <c r="Z135" s="2315"/>
      <c r="AA135" s="2315"/>
      <c r="AB135" s="2315"/>
      <c r="AC135" s="2315"/>
      <c r="AD135" s="2315"/>
      <c r="AE135" s="2315"/>
      <c r="AF135" s="2315"/>
      <c r="AG135" s="2315"/>
      <c r="AH135" s="2315"/>
      <c r="AI135" s="2315"/>
      <c r="AJ135" s="2315"/>
      <c r="AK135" s="2315"/>
      <c r="AL135" s="2315"/>
      <c r="AM135" s="2315"/>
      <c r="AN135" s="2315"/>
      <c r="AO135" s="2315"/>
      <c r="AP135" s="2315"/>
      <c r="AQ135" s="2315"/>
    </row>
    <row r="136" spans="1:43">
      <c r="A136" s="2315"/>
      <c r="B136" s="2315"/>
      <c r="C136" s="2315"/>
      <c r="D136" s="2315"/>
      <c r="E136" s="2315"/>
      <c r="F136" s="2315"/>
      <c r="G136" s="2315"/>
      <c r="H136" s="2315"/>
      <c r="I136" s="2315"/>
      <c r="J136" s="2315"/>
      <c r="K136" s="2315"/>
      <c r="L136" s="2315"/>
      <c r="M136" s="2315"/>
      <c r="N136" s="2315"/>
      <c r="O136" s="2315"/>
      <c r="P136" s="2315"/>
      <c r="Q136" s="2315"/>
      <c r="R136" s="2315"/>
      <c r="S136" s="2315"/>
      <c r="T136" s="2315"/>
      <c r="U136" s="2315"/>
      <c r="V136" s="2315"/>
      <c r="W136" s="2315"/>
      <c r="X136" s="2315"/>
      <c r="Y136" s="2315"/>
      <c r="Z136" s="2315"/>
      <c r="AA136" s="2315"/>
      <c r="AB136" s="2315"/>
      <c r="AC136" s="2315"/>
      <c r="AD136" s="2315"/>
      <c r="AE136" s="2315"/>
      <c r="AF136" s="2315"/>
      <c r="AG136" s="2315"/>
      <c r="AH136" s="2315"/>
      <c r="AI136" s="2315"/>
      <c r="AJ136" s="2315"/>
      <c r="AK136" s="2315"/>
      <c r="AL136" s="2315"/>
      <c r="AM136" s="2315"/>
      <c r="AN136" s="2315"/>
      <c r="AO136" s="2315"/>
      <c r="AP136" s="2315"/>
      <c r="AQ136" s="2315"/>
    </row>
    <row r="137" spans="1:43">
      <c r="A137" s="2315"/>
      <c r="B137" s="2315"/>
      <c r="C137" s="2315"/>
      <c r="D137" s="2315"/>
      <c r="E137" s="2315"/>
      <c r="F137" s="2315"/>
      <c r="G137" s="2315"/>
      <c r="H137" s="2315"/>
      <c r="I137" s="2315"/>
      <c r="J137" s="2315"/>
      <c r="K137" s="2315"/>
      <c r="L137" s="2315"/>
      <c r="M137" s="2315"/>
      <c r="N137" s="2315"/>
      <c r="O137" s="2315"/>
      <c r="P137" s="2315"/>
      <c r="Q137" s="2315"/>
      <c r="R137" s="2315"/>
      <c r="S137" s="2315"/>
      <c r="T137" s="2315"/>
      <c r="U137" s="2315"/>
      <c r="V137" s="2315"/>
      <c r="W137" s="2315"/>
      <c r="X137" s="2315"/>
      <c r="Y137" s="2315"/>
      <c r="Z137" s="2315"/>
      <c r="AA137" s="2315"/>
      <c r="AB137" s="2315"/>
      <c r="AC137" s="2315"/>
      <c r="AD137" s="2315"/>
      <c r="AE137" s="2315"/>
      <c r="AF137" s="2315"/>
      <c r="AG137" s="2315"/>
      <c r="AH137" s="2315"/>
      <c r="AI137" s="2315"/>
      <c r="AJ137" s="2315"/>
      <c r="AK137" s="2315"/>
      <c r="AL137" s="2315"/>
      <c r="AM137" s="2315"/>
      <c r="AN137" s="2315"/>
      <c r="AO137" s="2315"/>
      <c r="AP137" s="2315"/>
      <c r="AQ137" s="2315"/>
    </row>
    <row r="138" spans="1:43">
      <c r="A138" s="2315"/>
      <c r="B138" s="2315"/>
      <c r="C138" s="2315"/>
      <c r="D138" s="2315"/>
      <c r="E138" s="2315"/>
      <c r="F138" s="2315"/>
      <c r="G138" s="2315"/>
      <c r="H138" s="2315"/>
      <c r="I138" s="2315"/>
      <c r="J138" s="2315"/>
      <c r="K138" s="2315"/>
      <c r="L138" s="2315"/>
      <c r="M138" s="2315"/>
      <c r="N138" s="2315"/>
      <c r="O138" s="2315"/>
      <c r="P138" s="2315"/>
      <c r="Q138" s="2315"/>
      <c r="R138" s="2315"/>
      <c r="S138" s="2315"/>
      <c r="T138" s="2315"/>
      <c r="U138" s="2315"/>
      <c r="V138" s="2315"/>
      <c r="W138" s="2315"/>
      <c r="X138" s="2315"/>
      <c r="Y138" s="2315"/>
      <c r="Z138" s="2315"/>
      <c r="AA138" s="2315"/>
      <c r="AB138" s="2315"/>
      <c r="AC138" s="2315"/>
      <c r="AD138" s="2315"/>
      <c r="AE138" s="2315"/>
      <c r="AF138" s="2315"/>
      <c r="AG138" s="2315"/>
      <c r="AH138" s="2315"/>
      <c r="AI138" s="2315"/>
      <c r="AJ138" s="2315"/>
      <c r="AK138" s="2315"/>
      <c r="AL138" s="2315"/>
      <c r="AM138" s="2315"/>
      <c r="AN138" s="2315"/>
      <c r="AO138" s="2315"/>
      <c r="AP138" s="2315"/>
      <c r="AQ138" s="2315"/>
    </row>
    <row r="139" spans="1:43">
      <c r="A139" s="2315"/>
      <c r="B139" s="2315"/>
      <c r="C139" s="2315"/>
      <c r="D139" s="2315"/>
      <c r="E139" s="2315"/>
      <c r="F139" s="2315"/>
      <c r="G139" s="2315"/>
      <c r="H139" s="2315"/>
      <c r="I139" s="2315"/>
      <c r="J139" s="2315"/>
      <c r="K139" s="2315"/>
      <c r="L139" s="2315"/>
      <c r="M139" s="2315"/>
      <c r="N139" s="2315"/>
      <c r="O139" s="2315"/>
      <c r="P139" s="2315"/>
      <c r="Q139" s="2315"/>
      <c r="R139" s="2315"/>
      <c r="S139" s="2315"/>
      <c r="T139" s="2315"/>
      <c r="U139" s="2315"/>
      <c r="V139" s="2315"/>
      <c r="W139" s="2315"/>
      <c r="X139" s="2315"/>
      <c r="Y139" s="2315"/>
      <c r="Z139" s="2315"/>
      <c r="AA139" s="2315"/>
      <c r="AB139" s="2315"/>
      <c r="AC139" s="2315"/>
      <c r="AD139" s="2315"/>
      <c r="AE139" s="2315"/>
      <c r="AF139" s="2315"/>
      <c r="AG139" s="2315"/>
      <c r="AH139" s="2315"/>
      <c r="AI139" s="2315"/>
      <c r="AJ139" s="2315"/>
      <c r="AK139" s="2315"/>
      <c r="AL139" s="2315"/>
      <c r="AM139" s="2315"/>
      <c r="AN139" s="2315"/>
      <c r="AO139" s="2315"/>
      <c r="AP139" s="2315"/>
      <c r="AQ139" s="2315"/>
    </row>
    <row r="140" spans="1:43">
      <c r="A140" s="2315"/>
      <c r="B140" s="2315"/>
      <c r="C140" s="2315"/>
      <c r="D140" s="2315"/>
      <c r="E140" s="2315"/>
      <c r="F140" s="2315"/>
      <c r="G140" s="2315"/>
      <c r="H140" s="2315"/>
      <c r="I140" s="2315"/>
      <c r="J140" s="2315"/>
      <c r="K140" s="2315"/>
      <c r="L140" s="2315"/>
      <c r="M140" s="2315"/>
      <c r="N140" s="2315"/>
      <c r="O140" s="2315"/>
      <c r="P140" s="2315"/>
      <c r="Q140" s="2315"/>
      <c r="R140" s="2315"/>
      <c r="S140" s="2315"/>
      <c r="T140" s="2315"/>
      <c r="U140" s="2315"/>
      <c r="V140" s="2315"/>
      <c r="W140" s="2315"/>
      <c r="X140" s="2315"/>
      <c r="Y140" s="2315"/>
      <c r="Z140" s="2315"/>
      <c r="AA140" s="2315"/>
      <c r="AB140" s="2315"/>
      <c r="AC140" s="2315"/>
      <c r="AD140" s="2315"/>
      <c r="AE140" s="2315"/>
      <c r="AF140" s="2315"/>
      <c r="AG140" s="2315"/>
      <c r="AH140" s="2315"/>
      <c r="AI140" s="2315"/>
      <c r="AJ140" s="2315"/>
      <c r="AK140" s="2315"/>
      <c r="AL140" s="2315"/>
      <c r="AM140" s="2315"/>
      <c r="AN140" s="2315"/>
      <c r="AO140" s="2315"/>
      <c r="AP140" s="2315"/>
      <c r="AQ140" s="2315"/>
    </row>
    <row r="141" spans="1:43">
      <c r="A141" s="2315"/>
      <c r="B141" s="2315"/>
      <c r="C141" s="2315"/>
      <c r="D141" s="2315"/>
      <c r="E141" s="2315"/>
      <c r="F141" s="2315"/>
      <c r="G141" s="2315"/>
      <c r="H141" s="2315"/>
      <c r="I141" s="2315"/>
      <c r="J141" s="2315"/>
      <c r="K141" s="2315"/>
      <c r="L141" s="2315"/>
      <c r="M141" s="2315"/>
      <c r="N141" s="2315"/>
      <c r="O141" s="2315"/>
      <c r="P141" s="2315"/>
      <c r="Q141" s="2315"/>
      <c r="R141" s="2315"/>
      <c r="S141" s="2315"/>
      <c r="T141" s="2315"/>
      <c r="U141" s="2315"/>
      <c r="V141" s="2315"/>
      <c r="W141" s="2315"/>
      <c r="X141" s="2315"/>
      <c r="Y141" s="2315"/>
      <c r="Z141" s="2315"/>
      <c r="AA141" s="2315"/>
      <c r="AB141" s="2315"/>
      <c r="AC141" s="2315"/>
      <c r="AD141" s="2315"/>
      <c r="AE141" s="2315"/>
      <c r="AF141" s="2315"/>
      <c r="AG141" s="2315"/>
      <c r="AH141" s="2315"/>
      <c r="AI141" s="2315"/>
      <c r="AJ141" s="2315"/>
      <c r="AK141" s="2315"/>
      <c r="AL141" s="2315"/>
      <c r="AM141" s="2315"/>
      <c r="AN141" s="2315"/>
      <c r="AO141" s="2315"/>
      <c r="AP141" s="2315"/>
      <c r="AQ141" s="2315"/>
    </row>
    <row r="142" spans="1:43">
      <c r="A142" s="2315"/>
      <c r="B142" s="2315"/>
      <c r="C142" s="2315"/>
      <c r="D142" s="2315"/>
      <c r="E142" s="2315"/>
      <c r="F142" s="2315"/>
      <c r="G142" s="2315"/>
      <c r="H142" s="2315"/>
      <c r="I142" s="2315"/>
      <c r="J142" s="2315"/>
      <c r="K142" s="2315"/>
      <c r="L142" s="2315"/>
      <c r="M142" s="2315"/>
      <c r="N142" s="2315"/>
      <c r="O142" s="2315"/>
      <c r="P142" s="2315"/>
      <c r="Q142" s="2315"/>
      <c r="R142" s="2315"/>
      <c r="S142" s="2315"/>
      <c r="T142" s="2315"/>
      <c r="U142" s="2315"/>
      <c r="V142" s="2315"/>
      <c r="W142" s="2315"/>
      <c r="X142" s="2315"/>
      <c r="Y142" s="2315"/>
      <c r="Z142" s="2315"/>
      <c r="AA142" s="2315"/>
      <c r="AB142" s="2315"/>
      <c r="AC142" s="2315"/>
      <c r="AD142" s="2315"/>
      <c r="AE142" s="2315"/>
      <c r="AF142" s="2315"/>
      <c r="AG142" s="2315"/>
      <c r="AH142" s="2315"/>
      <c r="AI142" s="2315"/>
      <c r="AJ142" s="2315"/>
      <c r="AK142" s="2315"/>
      <c r="AL142" s="2315"/>
      <c r="AM142" s="2315"/>
      <c r="AN142" s="2315"/>
      <c r="AO142" s="2315"/>
      <c r="AP142" s="2315"/>
      <c r="AQ142" s="2315"/>
    </row>
    <row r="143" spans="1:43">
      <c r="A143" s="2315"/>
      <c r="B143" s="2315"/>
      <c r="C143" s="2315"/>
      <c r="D143" s="2315"/>
      <c r="E143" s="2315"/>
      <c r="F143" s="2315"/>
      <c r="G143" s="2315"/>
      <c r="H143" s="2315"/>
      <c r="I143" s="2315"/>
      <c r="J143" s="2315"/>
      <c r="K143" s="2315"/>
      <c r="L143" s="2315"/>
      <c r="M143" s="2315"/>
      <c r="N143" s="2315"/>
      <c r="O143" s="2315"/>
      <c r="P143" s="2315"/>
      <c r="Q143" s="2315"/>
      <c r="R143" s="2315"/>
      <c r="S143" s="2315"/>
      <c r="T143" s="2315"/>
      <c r="U143" s="2315"/>
      <c r="V143" s="2315"/>
      <c r="W143" s="2315"/>
      <c r="X143" s="2315"/>
      <c r="Y143" s="2315"/>
      <c r="Z143" s="2315"/>
      <c r="AA143" s="2315"/>
      <c r="AB143" s="2315"/>
      <c r="AC143" s="2315"/>
      <c r="AD143" s="2315"/>
      <c r="AE143" s="2315"/>
      <c r="AF143" s="2315"/>
      <c r="AG143" s="2315"/>
      <c r="AH143" s="2315"/>
      <c r="AI143" s="2315"/>
      <c r="AJ143" s="2315"/>
      <c r="AK143" s="2315"/>
      <c r="AL143" s="2315"/>
      <c r="AM143" s="2315"/>
      <c r="AN143" s="2315"/>
      <c r="AO143" s="2315"/>
      <c r="AP143" s="2315"/>
      <c r="AQ143" s="2315"/>
    </row>
    <row r="144" spans="1:43">
      <c r="A144" s="2315"/>
      <c r="B144" s="2315"/>
      <c r="C144" s="2315"/>
      <c r="D144" s="2315"/>
      <c r="E144" s="2315"/>
      <c r="F144" s="2315"/>
      <c r="G144" s="2315"/>
      <c r="H144" s="2315"/>
      <c r="I144" s="2315"/>
      <c r="J144" s="2315"/>
      <c r="K144" s="2315"/>
      <c r="L144" s="2315"/>
      <c r="M144" s="2315"/>
      <c r="N144" s="2315"/>
      <c r="O144" s="2315"/>
      <c r="P144" s="2315"/>
      <c r="Q144" s="2315"/>
      <c r="R144" s="2315"/>
      <c r="S144" s="2315"/>
      <c r="T144" s="2315"/>
      <c r="U144" s="2315"/>
      <c r="V144" s="2315"/>
      <c r="W144" s="2315"/>
      <c r="X144" s="2315"/>
      <c r="Y144" s="2315"/>
      <c r="Z144" s="2315"/>
      <c r="AA144" s="2315"/>
      <c r="AB144" s="2315"/>
      <c r="AC144" s="2315"/>
      <c r="AD144" s="2315"/>
      <c r="AE144" s="2315"/>
      <c r="AF144" s="2315"/>
      <c r="AG144" s="2315"/>
      <c r="AH144" s="2315"/>
      <c r="AI144" s="2315"/>
      <c r="AJ144" s="2315"/>
      <c r="AK144" s="2315"/>
      <c r="AL144" s="2315"/>
      <c r="AM144" s="2315"/>
      <c r="AN144" s="2315"/>
      <c r="AO144" s="2315"/>
      <c r="AP144" s="2315"/>
      <c r="AQ144" s="2315"/>
    </row>
    <row r="145" spans="1:43">
      <c r="A145" s="2315"/>
      <c r="B145" s="2315"/>
      <c r="C145" s="2315"/>
      <c r="D145" s="2315"/>
      <c r="E145" s="2315"/>
      <c r="F145" s="2315"/>
      <c r="G145" s="2315"/>
      <c r="H145" s="2315"/>
      <c r="I145" s="2315"/>
      <c r="J145" s="2315"/>
      <c r="K145" s="2315"/>
      <c r="L145" s="2315"/>
      <c r="M145" s="2315"/>
      <c r="N145" s="2315"/>
      <c r="O145" s="2315"/>
      <c r="P145" s="2315"/>
      <c r="Q145" s="2315"/>
      <c r="R145" s="2315"/>
      <c r="S145" s="2315"/>
      <c r="T145" s="2315"/>
      <c r="U145" s="2315"/>
      <c r="V145" s="2315"/>
      <c r="W145" s="2315"/>
      <c r="X145" s="2315"/>
      <c r="Y145" s="2315"/>
      <c r="Z145" s="2315"/>
      <c r="AA145" s="2315"/>
      <c r="AB145" s="2315"/>
      <c r="AC145" s="2315"/>
      <c r="AD145" s="2315"/>
      <c r="AE145" s="2315"/>
      <c r="AF145" s="2315"/>
      <c r="AG145" s="2315"/>
      <c r="AH145" s="2315"/>
      <c r="AI145" s="2315"/>
      <c r="AJ145" s="2315"/>
      <c r="AK145" s="2315"/>
      <c r="AL145" s="2315"/>
      <c r="AM145" s="2315"/>
      <c r="AN145" s="2315"/>
      <c r="AO145" s="2315"/>
      <c r="AP145" s="2315"/>
      <c r="AQ145" s="2315"/>
    </row>
    <row r="146" spans="1:43">
      <c r="A146" s="2315"/>
      <c r="B146" s="2315"/>
      <c r="C146" s="2315"/>
      <c r="D146" s="2315"/>
      <c r="E146" s="2315"/>
      <c r="F146" s="2315"/>
      <c r="G146" s="2315"/>
      <c r="H146" s="2315"/>
      <c r="I146" s="2315"/>
      <c r="J146" s="2315"/>
      <c r="K146" s="2315"/>
      <c r="L146" s="2315"/>
      <c r="M146" s="2315"/>
      <c r="N146" s="2315"/>
      <c r="O146" s="2315"/>
      <c r="P146" s="2315"/>
      <c r="Q146" s="2315"/>
      <c r="R146" s="2315"/>
      <c r="S146" s="2315"/>
      <c r="T146" s="2315"/>
      <c r="U146" s="2315"/>
      <c r="V146" s="2315"/>
      <c r="W146" s="2315"/>
      <c r="X146" s="2315"/>
      <c r="Y146" s="2315"/>
      <c r="Z146" s="2315"/>
      <c r="AA146" s="2315"/>
      <c r="AB146" s="2315"/>
      <c r="AC146" s="2315"/>
      <c r="AD146" s="2315"/>
      <c r="AE146" s="2315"/>
      <c r="AF146" s="2315"/>
      <c r="AG146" s="2315"/>
      <c r="AH146" s="2315"/>
      <c r="AI146" s="2315"/>
      <c r="AJ146" s="2315"/>
      <c r="AK146" s="2315"/>
      <c r="AL146" s="2315"/>
      <c r="AM146" s="2315"/>
      <c r="AN146" s="2315"/>
      <c r="AO146" s="2315"/>
      <c r="AP146" s="2315"/>
      <c r="AQ146" s="2315"/>
    </row>
    <row r="147" spans="1:43">
      <c r="A147" s="2315"/>
      <c r="B147" s="2315"/>
      <c r="C147" s="2315"/>
      <c r="D147" s="2315"/>
      <c r="E147" s="2315"/>
      <c r="F147" s="2315"/>
      <c r="G147" s="2315"/>
      <c r="H147" s="2315"/>
      <c r="I147" s="2315"/>
      <c r="J147" s="2315"/>
      <c r="K147" s="2315"/>
      <c r="L147" s="2315"/>
      <c r="M147" s="2315"/>
      <c r="N147" s="2315"/>
      <c r="O147" s="2315"/>
      <c r="P147" s="2315"/>
      <c r="Q147" s="2315"/>
      <c r="R147" s="2315"/>
      <c r="S147" s="2315"/>
      <c r="T147" s="2315"/>
      <c r="U147" s="2315"/>
      <c r="V147" s="2315"/>
      <c r="W147" s="2315"/>
      <c r="X147" s="2315"/>
      <c r="Y147" s="2315"/>
      <c r="Z147" s="2315"/>
      <c r="AA147" s="2315"/>
      <c r="AB147" s="2315"/>
      <c r="AC147" s="2315"/>
      <c r="AD147" s="2315"/>
      <c r="AE147" s="2315"/>
      <c r="AF147" s="2315"/>
      <c r="AG147" s="2315"/>
      <c r="AH147" s="2315"/>
      <c r="AI147" s="2315"/>
      <c r="AJ147" s="2315"/>
      <c r="AK147" s="2315"/>
      <c r="AL147" s="2315"/>
      <c r="AM147" s="2315"/>
      <c r="AN147" s="2315"/>
      <c r="AO147" s="2315"/>
      <c r="AP147" s="2315"/>
      <c r="AQ147" s="2315"/>
    </row>
    <row r="148" spans="1:43">
      <c r="A148" s="2315"/>
      <c r="B148" s="2315"/>
      <c r="C148" s="2315"/>
      <c r="D148" s="2315"/>
      <c r="E148" s="2315"/>
      <c r="F148" s="2315"/>
      <c r="G148" s="2315"/>
      <c r="H148" s="2315"/>
      <c r="I148" s="2315"/>
      <c r="J148" s="2315"/>
      <c r="K148" s="2315"/>
      <c r="L148" s="2315"/>
      <c r="M148" s="2315"/>
      <c r="N148" s="2315"/>
      <c r="O148" s="2315"/>
      <c r="P148" s="2315"/>
      <c r="Q148" s="2315"/>
      <c r="R148" s="2315"/>
      <c r="S148" s="2315"/>
      <c r="T148" s="2315"/>
      <c r="U148" s="2315"/>
      <c r="V148" s="2315"/>
      <c r="W148" s="2315"/>
      <c r="X148" s="2315"/>
      <c r="Y148" s="2315"/>
      <c r="Z148" s="2315"/>
      <c r="AA148" s="2315"/>
      <c r="AB148" s="2315"/>
      <c r="AC148" s="2315"/>
      <c r="AD148" s="2315"/>
      <c r="AE148" s="2315"/>
      <c r="AF148" s="2315"/>
      <c r="AG148" s="2315"/>
      <c r="AH148" s="2315"/>
      <c r="AI148" s="2315"/>
      <c r="AJ148" s="2315"/>
      <c r="AK148" s="2315"/>
      <c r="AL148" s="2315"/>
      <c r="AM148" s="2315"/>
      <c r="AN148" s="2315"/>
      <c r="AO148" s="2315"/>
      <c r="AP148" s="2315"/>
      <c r="AQ148" s="2315"/>
    </row>
    <row r="149" spans="1:43">
      <c r="A149" s="2315"/>
      <c r="B149" s="2315"/>
      <c r="C149" s="2315"/>
      <c r="D149" s="2315"/>
      <c r="E149" s="2315"/>
      <c r="F149" s="2315"/>
      <c r="G149" s="2315"/>
      <c r="H149" s="2315"/>
      <c r="I149" s="2315"/>
      <c r="J149" s="2315"/>
      <c r="K149" s="2315"/>
      <c r="L149" s="2315"/>
      <c r="M149" s="2315"/>
      <c r="N149" s="2315"/>
      <c r="O149" s="2315"/>
      <c r="P149" s="2315"/>
      <c r="Q149" s="2315"/>
      <c r="R149" s="2315"/>
      <c r="S149" s="2315"/>
      <c r="T149" s="2315"/>
      <c r="U149" s="2315"/>
      <c r="V149" s="2315"/>
      <c r="W149" s="2315"/>
      <c r="X149" s="2315"/>
      <c r="Y149" s="2315"/>
      <c r="Z149" s="2315"/>
      <c r="AA149" s="2315"/>
      <c r="AB149" s="2315"/>
      <c r="AC149" s="2315"/>
      <c r="AD149" s="2315"/>
      <c r="AE149" s="2315"/>
      <c r="AF149" s="2315"/>
      <c r="AG149" s="2315"/>
      <c r="AH149" s="2315"/>
      <c r="AI149" s="2315"/>
      <c r="AJ149" s="2315"/>
      <c r="AK149" s="2315"/>
      <c r="AL149" s="2315"/>
      <c r="AM149" s="2315"/>
      <c r="AN149" s="2315"/>
      <c r="AO149" s="2315"/>
      <c r="AP149" s="2315"/>
      <c r="AQ149" s="2315"/>
    </row>
    <row r="150" spans="1:43">
      <c r="A150" s="2315"/>
      <c r="B150" s="2315"/>
      <c r="C150" s="2315"/>
      <c r="D150" s="2315"/>
      <c r="E150" s="2315"/>
      <c r="F150" s="2315"/>
      <c r="G150" s="2315"/>
      <c r="H150" s="2315"/>
      <c r="I150" s="2315"/>
      <c r="J150" s="2315"/>
      <c r="K150" s="2315"/>
      <c r="L150" s="2315"/>
      <c r="M150" s="2315"/>
      <c r="N150" s="2315"/>
      <c r="O150" s="2315"/>
      <c r="P150" s="2315"/>
      <c r="Q150" s="2315"/>
      <c r="R150" s="2315"/>
      <c r="S150" s="2315"/>
      <c r="T150" s="2315"/>
      <c r="U150" s="2315"/>
      <c r="V150" s="2315"/>
      <c r="W150" s="2315"/>
      <c r="X150" s="2315"/>
      <c r="Y150" s="2315"/>
      <c r="Z150" s="2315"/>
      <c r="AA150" s="2315"/>
      <c r="AB150" s="2315"/>
      <c r="AC150" s="2315"/>
      <c r="AD150" s="2315"/>
      <c r="AE150" s="2315"/>
      <c r="AF150" s="2315"/>
      <c r="AG150" s="2315"/>
      <c r="AH150" s="2315"/>
      <c r="AI150" s="2315"/>
      <c r="AJ150" s="2315"/>
      <c r="AK150" s="2315"/>
      <c r="AL150" s="2315"/>
      <c r="AM150" s="2315"/>
      <c r="AN150" s="2315"/>
      <c r="AO150" s="2315"/>
      <c r="AP150" s="2315"/>
      <c r="AQ150" s="2315"/>
    </row>
    <row r="151" spans="1:43">
      <c r="A151" s="2315"/>
      <c r="B151" s="2315"/>
      <c r="C151" s="2315"/>
      <c r="D151" s="2315"/>
      <c r="E151" s="2315"/>
      <c r="F151" s="2315"/>
      <c r="G151" s="2315"/>
      <c r="H151" s="2315"/>
      <c r="I151" s="2315"/>
      <c r="J151" s="2315"/>
      <c r="K151" s="2315"/>
      <c r="L151" s="2315"/>
      <c r="M151" s="2315"/>
      <c r="N151" s="2315"/>
      <c r="O151" s="2315"/>
      <c r="P151" s="2315"/>
      <c r="Q151" s="2315"/>
      <c r="R151" s="2315"/>
      <c r="S151" s="2315"/>
      <c r="T151" s="2315"/>
      <c r="U151" s="2315"/>
      <c r="V151" s="2315"/>
      <c r="W151" s="2315"/>
      <c r="X151" s="2315"/>
      <c r="Y151" s="2315"/>
      <c r="Z151" s="2315"/>
      <c r="AA151" s="2315"/>
      <c r="AB151" s="2315"/>
      <c r="AC151" s="2315"/>
      <c r="AD151" s="2315"/>
      <c r="AE151" s="2315"/>
      <c r="AF151" s="2315"/>
      <c r="AG151" s="2315"/>
      <c r="AH151" s="2315"/>
      <c r="AI151" s="2315"/>
      <c r="AJ151" s="2315"/>
      <c r="AK151" s="2315"/>
      <c r="AL151" s="2315"/>
      <c r="AM151" s="2315"/>
      <c r="AN151" s="2315"/>
      <c r="AO151" s="2315"/>
      <c r="AP151" s="2315"/>
      <c r="AQ151" s="2315"/>
    </row>
    <row r="152" spans="1:43">
      <c r="A152" s="2315"/>
      <c r="B152" s="2315"/>
      <c r="C152" s="2315"/>
      <c r="D152" s="2315"/>
      <c r="E152" s="2315"/>
      <c r="F152" s="2315"/>
      <c r="G152" s="2315"/>
      <c r="H152" s="2315"/>
      <c r="I152" s="2315"/>
      <c r="J152" s="2315"/>
      <c r="K152" s="2315"/>
      <c r="L152" s="2315"/>
      <c r="M152" s="2315"/>
      <c r="N152" s="2315"/>
      <c r="O152" s="2315"/>
      <c r="P152" s="2315"/>
      <c r="Q152" s="2315"/>
      <c r="R152" s="2315"/>
      <c r="S152" s="2315"/>
      <c r="T152" s="2315"/>
      <c r="U152" s="2315"/>
      <c r="V152" s="2315"/>
      <c r="W152" s="2315"/>
      <c r="X152" s="2315"/>
      <c r="Y152" s="2315"/>
      <c r="Z152" s="2315"/>
      <c r="AA152" s="2315"/>
      <c r="AB152" s="2315"/>
      <c r="AC152" s="2315"/>
      <c r="AD152" s="2315"/>
      <c r="AE152" s="2315"/>
      <c r="AF152" s="2315"/>
      <c r="AG152" s="2315"/>
      <c r="AH152" s="2315"/>
      <c r="AI152" s="2315"/>
      <c r="AJ152" s="2315"/>
      <c r="AK152" s="2315"/>
      <c r="AL152" s="2315"/>
      <c r="AM152" s="2315"/>
      <c r="AN152" s="2315"/>
      <c r="AO152" s="2315"/>
      <c r="AP152" s="2315"/>
      <c r="AQ152" s="2315"/>
    </row>
    <row r="153" spans="1:43">
      <c r="A153" s="2315"/>
      <c r="B153" s="2315"/>
      <c r="C153" s="2315"/>
      <c r="D153" s="2315"/>
      <c r="E153" s="2315"/>
      <c r="F153" s="2315"/>
      <c r="G153" s="2315"/>
      <c r="H153" s="2315"/>
      <c r="I153" s="2315"/>
      <c r="J153" s="2315"/>
      <c r="K153" s="2315"/>
      <c r="L153" s="2315"/>
      <c r="M153" s="2315"/>
      <c r="N153" s="2315"/>
      <c r="O153" s="2315"/>
      <c r="P153" s="2315"/>
      <c r="Q153" s="2315"/>
      <c r="R153" s="2315"/>
      <c r="S153" s="2315"/>
      <c r="T153" s="2315"/>
      <c r="U153" s="2315"/>
      <c r="V153" s="2315"/>
      <c r="W153" s="2315"/>
      <c r="X153" s="2315"/>
      <c r="Y153" s="2315"/>
      <c r="Z153" s="2315"/>
      <c r="AA153" s="2315"/>
      <c r="AB153" s="2315"/>
      <c r="AC153" s="2315"/>
      <c r="AD153" s="2315"/>
      <c r="AE153" s="2315"/>
      <c r="AF153" s="2315"/>
      <c r="AG153" s="2315"/>
      <c r="AH153" s="2315"/>
      <c r="AI153" s="2315"/>
      <c r="AJ153" s="2315"/>
      <c r="AK153" s="2315"/>
      <c r="AL153" s="2315"/>
      <c r="AM153" s="2315"/>
      <c r="AN153" s="2315"/>
      <c r="AO153" s="2315"/>
      <c r="AP153" s="2315"/>
      <c r="AQ153" s="2315"/>
    </row>
    <row r="154" spans="1:43">
      <c r="A154" s="2315"/>
      <c r="B154" s="2315"/>
      <c r="C154" s="2315"/>
      <c r="D154" s="2315"/>
      <c r="E154" s="2315"/>
      <c r="F154" s="2315"/>
      <c r="G154" s="2315"/>
      <c r="H154" s="2315"/>
      <c r="I154" s="2315"/>
      <c r="J154" s="2315"/>
      <c r="K154" s="2315"/>
      <c r="L154" s="2315"/>
      <c r="M154" s="2315"/>
      <c r="N154" s="2315"/>
      <c r="O154" s="2315"/>
      <c r="P154" s="2315"/>
      <c r="Q154" s="2315"/>
      <c r="R154" s="2315"/>
      <c r="S154" s="2315"/>
      <c r="T154" s="2315"/>
      <c r="U154" s="2315"/>
      <c r="V154" s="2315"/>
      <c r="W154" s="2315"/>
      <c r="X154" s="2315"/>
      <c r="Y154" s="2315"/>
      <c r="Z154" s="2315"/>
      <c r="AA154" s="2315"/>
      <c r="AB154" s="2315"/>
      <c r="AC154" s="2315"/>
      <c r="AD154" s="2315"/>
      <c r="AE154" s="2315"/>
      <c r="AF154" s="2315"/>
      <c r="AG154" s="2315"/>
      <c r="AH154" s="2315"/>
      <c r="AI154" s="2315"/>
      <c r="AJ154" s="2315"/>
      <c r="AK154" s="2315"/>
      <c r="AL154" s="2315"/>
      <c r="AM154" s="2315"/>
      <c r="AN154" s="2315"/>
      <c r="AO154" s="2315"/>
      <c r="AP154" s="2315"/>
      <c r="AQ154" s="2315"/>
    </row>
    <row r="155" spans="1:43">
      <c r="A155" s="2315"/>
      <c r="B155" s="2315"/>
      <c r="C155" s="2315"/>
      <c r="D155" s="2315"/>
      <c r="E155" s="2315"/>
      <c r="F155" s="2315"/>
      <c r="G155" s="2315"/>
      <c r="H155" s="2315"/>
      <c r="I155" s="2315"/>
      <c r="J155" s="2315"/>
      <c r="K155" s="2315"/>
      <c r="L155" s="2315"/>
      <c r="M155" s="2315"/>
      <c r="N155" s="2315"/>
      <c r="O155" s="2315"/>
      <c r="P155" s="2315"/>
      <c r="Q155" s="2315"/>
      <c r="R155" s="2315"/>
      <c r="S155" s="2315"/>
      <c r="T155" s="2315"/>
      <c r="U155" s="2315"/>
      <c r="V155" s="2315"/>
      <c r="W155" s="2315"/>
      <c r="X155" s="2315"/>
      <c r="Y155" s="2315"/>
      <c r="Z155" s="2315"/>
      <c r="AA155" s="2315"/>
      <c r="AB155" s="2315"/>
      <c r="AC155" s="2315"/>
      <c r="AD155" s="2315"/>
      <c r="AE155" s="2315"/>
      <c r="AF155" s="2315"/>
      <c r="AG155" s="2315"/>
      <c r="AH155" s="2315"/>
      <c r="AI155" s="2315"/>
      <c r="AJ155" s="2315"/>
      <c r="AK155" s="2315"/>
      <c r="AL155" s="2315"/>
      <c r="AM155" s="2315"/>
      <c r="AN155" s="2315"/>
      <c r="AO155" s="2315"/>
      <c r="AP155" s="2315"/>
      <c r="AQ155" s="2315"/>
    </row>
    <row r="156" spans="1:43">
      <c r="A156" s="2315"/>
      <c r="B156" s="2315"/>
      <c r="C156" s="2315"/>
      <c r="D156" s="2315"/>
      <c r="E156" s="2315"/>
      <c r="F156" s="2315"/>
      <c r="G156" s="2315"/>
      <c r="H156" s="2315"/>
      <c r="I156" s="2315"/>
      <c r="J156" s="2315"/>
      <c r="K156" s="2315"/>
      <c r="L156" s="2315"/>
      <c r="M156" s="2315"/>
      <c r="N156" s="2315"/>
      <c r="O156" s="2315"/>
      <c r="P156" s="2315"/>
      <c r="Q156" s="2315"/>
      <c r="R156" s="2315"/>
      <c r="S156" s="2315"/>
      <c r="T156" s="2315"/>
      <c r="U156" s="2315"/>
      <c r="V156" s="2315"/>
      <c r="W156" s="2315"/>
      <c r="X156" s="2315"/>
      <c r="Y156" s="2315"/>
      <c r="Z156" s="2315"/>
      <c r="AA156" s="2315"/>
      <c r="AB156" s="2315"/>
      <c r="AC156" s="2315"/>
      <c r="AD156" s="2315"/>
      <c r="AE156" s="2315"/>
      <c r="AF156" s="2315"/>
      <c r="AG156" s="2315"/>
      <c r="AH156" s="2315"/>
      <c r="AI156" s="2315"/>
      <c r="AJ156" s="2315"/>
      <c r="AK156" s="2315"/>
      <c r="AL156" s="2315"/>
      <c r="AM156" s="2315"/>
      <c r="AN156" s="2315"/>
      <c r="AO156" s="2315"/>
      <c r="AP156" s="2315"/>
      <c r="AQ156" s="2315"/>
    </row>
    <row r="157" spans="1:43">
      <c r="A157" s="2315"/>
      <c r="B157" s="2315"/>
      <c r="C157" s="2315"/>
      <c r="D157" s="2315"/>
      <c r="E157" s="2315"/>
      <c r="F157" s="2315"/>
      <c r="G157" s="2315"/>
      <c r="H157" s="2315"/>
      <c r="I157" s="2315"/>
      <c r="J157" s="2315"/>
      <c r="K157" s="2315"/>
      <c r="L157" s="2315"/>
      <c r="M157" s="2315"/>
      <c r="N157" s="2315"/>
      <c r="O157" s="2315"/>
      <c r="P157" s="2315"/>
      <c r="Q157" s="2315"/>
      <c r="R157" s="2315"/>
      <c r="S157" s="2315"/>
      <c r="T157" s="2315"/>
      <c r="U157" s="2315"/>
      <c r="V157" s="2315"/>
      <c r="W157" s="2315"/>
      <c r="X157" s="2315"/>
      <c r="Y157" s="2315"/>
      <c r="Z157" s="2315"/>
      <c r="AA157" s="2315"/>
      <c r="AB157" s="2315"/>
      <c r="AC157" s="2315"/>
      <c r="AD157" s="2315"/>
      <c r="AE157" s="2315"/>
      <c r="AF157" s="2315"/>
      <c r="AG157" s="2315"/>
      <c r="AH157" s="2315"/>
      <c r="AI157" s="2315"/>
      <c r="AJ157" s="2315"/>
      <c r="AK157" s="2315"/>
      <c r="AL157" s="2315"/>
      <c r="AM157" s="2315"/>
      <c r="AN157" s="2315"/>
      <c r="AO157" s="2315"/>
      <c r="AP157" s="2315"/>
      <c r="AQ157" s="2315"/>
    </row>
    <row r="158" spans="1:43">
      <c r="A158" s="2315"/>
      <c r="B158" s="2315"/>
      <c r="C158" s="2315"/>
      <c r="D158" s="2315"/>
      <c r="E158" s="2315"/>
      <c r="F158" s="2315"/>
      <c r="G158" s="2315"/>
      <c r="H158" s="2315"/>
      <c r="I158" s="2315"/>
      <c r="J158" s="2315"/>
      <c r="K158" s="2315"/>
      <c r="L158" s="2315"/>
      <c r="M158" s="2315"/>
      <c r="N158" s="2315"/>
      <c r="O158" s="2315"/>
      <c r="P158" s="2315"/>
      <c r="Q158" s="2315"/>
      <c r="R158" s="2315"/>
      <c r="S158" s="2315"/>
      <c r="T158" s="2315"/>
      <c r="U158" s="2315"/>
      <c r="V158" s="2315"/>
      <c r="W158" s="2315"/>
      <c r="X158" s="2315"/>
      <c r="Y158" s="2315"/>
      <c r="Z158" s="2315"/>
      <c r="AA158" s="2315"/>
      <c r="AB158" s="2315"/>
      <c r="AC158" s="2315"/>
      <c r="AD158" s="2315"/>
      <c r="AE158" s="2315"/>
      <c r="AF158" s="2315"/>
      <c r="AG158" s="2315"/>
      <c r="AH158" s="2315"/>
      <c r="AI158" s="2315"/>
      <c r="AJ158" s="2315"/>
      <c r="AK158" s="2315"/>
      <c r="AL158" s="2315"/>
      <c r="AM158" s="2315"/>
      <c r="AN158" s="2315"/>
      <c r="AO158" s="2315"/>
      <c r="AP158" s="2315"/>
      <c r="AQ158" s="2315"/>
    </row>
    <row r="159" spans="1:43">
      <c r="A159" s="2315"/>
      <c r="B159" s="2315"/>
      <c r="C159" s="2315"/>
      <c r="D159" s="2315"/>
      <c r="E159" s="2315"/>
      <c r="F159" s="2315"/>
      <c r="G159" s="2315"/>
      <c r="H159" s="2315"/>
      <c r="I159" s="2315"/>
      <c r="J159" s="2315"/>
      <c r="K159" s="2315"/>
      <c r="L159" s="2315"/>
      <c r="M159" s="2315"/>
      <c r="N159" s="2315"/>
      <c r="O159" s="2315"/>
      <c r="P159" s="2315"/>
      <c r="Q159" s="2315"/>
      <c r="R159" s="2315"/>
      <c r="S159" s="2315"/>
      <c r="T159" s="2315"/>
      <c r="U159" s="2315"/>
      <c r="V159" s="2315"/>
      <c r="W159" s="2315"/>
      <c r="X159" s="2315"/>
      <c r="Y159" s="2315"/>
      <c r="Z159" s="2315"/>
      <c r="AA159" s="2315"/>
      <c r="AB159" s="2315"/>
      <c r="AC159" s="2315"/>
      <c r="AD159" s="2315"/>
      <c r="AE159" s="2315"/>
      <c r="AF159" s="2315"/>
      <c r="AG159" s="2315"/>
      <c r="AH159" s="2315"/>
      <c r="AI159" s="2315"/>
      <c r="AJ159" s="2315"/>
      <c r="AK159" s="2315"/>
      <c r="AL159" s="2315"/>
      <c r="AM159" s="2315"/>
      <c r="AN159" s="2315"/>
      <c r="AO159" s="2315"/>
      <c r="AP159" s="2315"/>
      <c r="AQ159" s="2315"/>
    </row>
    <row r="160" spans="1:43">
      <c r="A160" s="2315"/>
      <c r="B160" s="2315"/>
      <c r="C160" s="2315"/>
      <c r="D160" s="2315"/>
      <c r="E160" s="2315"/>
      <c r="F160" s="2315"/>
      <c r="G160" s="2315"/>
      <c r="H160" s="2315"/>
      <c r="I160" s="2315"/>
      <c r="J160" s="2315"/>
      <c r="K160" s="2315"/>
      <c r="L160" s="2315"/>
      <c r="M160" s="2315"/>
      <c r="N160" s="2315"/>
      <c r="O160" s="2315"/>
      <c r="P160" s="2315"/>
      <c r="Q160" s="2315"/>
      <c r="R160" s="2315"/>
      <c r="S160" s="2315"/>
      <c r="T160" s="2315"/>
      <c r="U160" s="2315"/>
      <c r="V160" s="2315"/>
      <c r="W160" s="2315"/>
      <c r="X160" s="2315"/>
      <c r="Y160" s="2315"/>
      <c r="Z160" s="2315"/>
      <c r="AA160" s="2315"/>
      <c r="AB160" s="2315"/>
      <c r="AC160" s="2315"/>
      <c r="AD160" s="2315"/>
      <c r="AE160" s="2315"/>
      <c r="AF160" s="2315"/>
      <c r="AG160" s="2315"/>
      <c r="AH160" s="2315"/>
      <c r="AI160" s="2315"/>
      <c r="AJ160" s="2315"/>
      <c r="AK160" s="2315"/>
      <c r="AL160" s="2315"/>
      <c r="AM160" s="2315"/>
      <c r="AN160" s="2315"/>
      <c r="AO160" s="2315"/>
      <c r="AP160" s="2315"/>
      <c r="AQ160" s="2315"/>
    </row>
    <row r="161" spans="1:43">
      <c r="A161" s="2315"/>
      <c r="B161" s="2315"/>
      <c r="C161" s="2315"/>
      <c r="D161" s="2315"/>
      <c r="E161" s="2315"/>
      <c r="F161" s="2315"/>
      <c r="G161" s="2315"/>
      <c r="H161" s="2315"/>
      <c r="I161" s="2315"/>
      <c r="J161" s="2315"/>
      <c r="K161" s="2315"/>
      <c r="L161" s="2315"/>
      <c r="M161" s="2315"/>
      <c r="N161" s="2315"/>
      <c r="O161" s="2315"/>
      <c r="P161" s="2315"/>
      <c r="Q161" s="2315"/>
      <c r="R161" s="2315"/>
      <c r="S161" s="2315"/>
      <c r="T161" s="2315"/>
      <c r="U161" s="2315"/>
      <c r="V161" s="2315"/>
      <c r="W161" s="2315"/>
      <c r="X161" s="2315"/>
      <c r="Y161" s="2315"/>
      <c r="Z161" s="2315"/>
      <c r="AA161" s="2315"/>
      <c r="AB161" s="2315"/>
      <c r="AC161" s="2315"/>
      <c r="AD161" s="2315"/>
      <c r="AE161" s="2315"/>
      <c r="AF161" s="2315"/>
      <c r="AG161" s="2315"/>
      <c r="AH161" s="2315"/>
      <c r="AI161" s="2315"/>
      <c r="AJ161" s="2315"/>
      <c r="AK161" s="2315"/>
      <c r="AL161" s="2315"/>
      <c r="AM161" s="2315"/>
      <c r="AN161" s="2315"/>
      <c r="AO161" s="2315"/>
      <c r="AP161" s="2315"/>
      <c r="AQ161" s="2315"/>
    </row>
    <row r="162" spans="1:43">
      <c r="A162" s="2315"/>
      <c r="B162" s="2315"/>
      <c r="C162" s="2315"/>
      <c r="D162" s="2315"/>
      <c r="E162" s="2315"/>
      <c r="F162" s="2315"/>
      <c r="G162" s="2315"/>
      <c r="H162" s="2315"/>
      <c r="I162" s="2315"/>
      <c r="J162" s="2315"/>
      <c r="K162" s="2315"/>
      <c r="L162" s="2315"/>
      <c r="M162" s="2315"/>
      <c r="N162" s="2315"/>
      <c r="O162" s="2315"/>
      <c r="P162" s="2315"/>
      <c r="Q162" s="2315"/>
      <c r="R162" s="2315"/>
      <c r="S162" s="2315"/>
      <c r="T162" s="2315"/>
      <c r="U162" s="2315"/>
      <c r="V162" s="2315"/>
      <c r="W162" s="2315"/>
      <c r="X162" s="2315"/>
      <c r="Y162" s="2315"/>
      <c r="Z162" s="2315"/>
      <c r="AA162" s="2315"/>
      <c r="AB162" s="2315"/>
      <c r="AC162" s="2315"/>
      <c r="AD162" s="2315"/>
      <c r="AE162" s="2315"/>
      <c r="AF162" s="2315"/>
      <c r="AG162" s="2315"/>
      <c r="AH162" s="2315"/>
      <c r="AI162" s="2315"/>
      <c r="AJ162" s="2315"/>
      <c r="AK162" s="2315"/>
      <c r="AL162" s="2315"/>
      <c r="AM162" s="2315"/>
      <c r="AN162" s="2315"/>
      <c r="AO162" s="2315"/>
      <c r="AP162" s="2315"/>
      <c r="AQ162" s="2315"/>
    </row>
    <row r="163" spans="1:43">
      <c r="A163" s="2315"/>
      <c r="B163" s="2315"/>
      <c r="C163" s="2315"/>
      <c r="D163" s="2315"/>
      <c r="E163" s="2315"/>
      <c r="F163" s="2315"/>
      <c r="G163" s="2315"/>
      <c r="H163" s="2315"/>
      <c r="I163" s="2315"/>
      <c r="J163" s="2315"/>
      <c r="K163" s="2315"/>
      <c r="L163" s="2315"/>
      <c r="M163" s="2315"/>
      <c r="N163" s="2315"/>
      <c r="O163" s="2315"/>
      <c r="P163" s="2315"/>
      <c r="Q163" s="2315"/>
      <c r="R163" s="2315"/>
      <c r="S163" s="2315"/>
      <c r="T163" s="2315"/>
      <c r="U163" s="2315"/>
      <c r="V163" s="2315"/>
      <c r="W163" s="2315"/>
      <c r="X163" s="2315"/>
      <c r="Y163" s="2315"/>
      <c r="Z163" s="2315"/>
      <c r="AA163" s="2315"/>
      <c r="AB163" s="2315"/>
      <c r="AC163" s="2315"/>
      <c r="AD163" s="2315"/>
      <c r="AE163" s="2315"/>
      <c r="AF163" s="2315"/>
      <c r="AG163" s="2315"/>
      <c r="AH163" s="2315"/>
      <c r="AI163" s="2315"/>
      <c r="AJ163" s="2315"/>
      <c r="AK163" s="2315"/>
      <c r="AL163" s="2315"/>
      <c r="AM163" s="2315"/>
      <c r="AN163" s="2315"/>
      <c r="AO163" s="2315"/>
      <c r="AP163" s="2315"/>
      <c r="AQ163" s="2315"/>
    </row>
    <row r="164" spans="1:43">
      <c r="A164" s="2315"/>
      <c r="B164" s="2315"/>
      <c r="C164" s="2315"/>
      <c r="D164" s="2315"/>
      <c r="E164" s="2315"/>
      <c r="F164" s="2315"/>
      <c r="G164" s="2315"/>
      <c r="H164" s="2315"/>
      <c r="I164" s="2315"/>
      <c r="J164" s="2315"/>
      <c r="K164" s="2315"/>
      <c r="L164" s="2315"/>
      <c r="M164" s="2315"/>
      <c r="N164" s="2315"/>
      <c r="O164" s="2315"/>
      <c r="P164" s="2315"/>
      <c r="Q164" s="2315"/>
      <c r="R164" s="2315"/>
      <c r="S164" s="2315"/>
      <c r="T164" s="2315"/>
      <c r="U164" s="2315"/>
      <c r="V164" s="2315"/>
      <c r="W164" s="2315"/>
      <c r="X164" s="2315"/>
      <c r="Y164" s="2315"/>
      <c r="Z164" s="2315"/>
      <c r="AA164" s="2315"/>
      <c r="AB164" s="2315"/>
      <c r="AC164" s="2315"/>
      <c r="AD164" s="2315"/>
      <c r="AE164" s="2315"/>
      <c r="AF164" s="2315"/>
      <c r="AG164" s="2315"/>
      <c r="AH164" s="2315"/>
      <c r="AI164" s="2315"/>
      <c r="AJ164" s="2315"/>
      <c r="AK164" s="2315"/>
      <c r="AL164" s="2315"/>
      <c r="AM164" s="2315"/>
      <c r="AN164" s="2315"/>
      <c r="AO164" s="2315"/>
      <c r="AP164" s="2315"/>
      <c r="AQ164" s="2315"/>
    </row>
    <row r="165" spans="1:43">
      <c r="A165" s="2315"/>
      <c r="B165" s="2315"/>
      <c r="C165" s="2315"/>
      <c r="D165" s="2315"/>
      <c r="E165" s="2315"/>
      <c r="F165" s="2315"/>
      <c r="G165" s="2315"/>
      <c r="H165" s="2315"/>
      <c r="I165" s="2315"/>
      <c r="J165" s="2315"/>
      <c r="K165" s="2315"/>
      <c r="L165" s="2315"/>
      <c r="M165" s="2315"/>
      <c r="N165" s="2315"/>
      <c r="O165" s="2315"/>
      <c r="P165" s="2315"/>
      <c r="Q165" s="2315"/>
      <c r="R165" s="2315"/>
      <c r="S165" s="2315"/>
      <c r="T165" s="2315"/>
      <c r="U165" s="2315"/>
      <c r="V165" s="2315"/>
      <c r="W165" s="2315"/>
      <c r="X165" s="2315"/>
      <c r="Y165" s="2315"/>
      <c r="Z165" s="2315"/>
      <c r="AA165" s="2315"/>
      <c r="AB165" s="2315"/>
      <c r="AC165" s="2315"/>
      <c r="AD165" s="2315"/>
      <c r="AE165" s="2315"/>
      <c r="AF165" s="2315"/>
      <c r="AG165" s="2315"/>
      <c r="AH165" s="2315"/>
      <c r="AI165" s="2315"/>
      <c r="AJ165" s="2315"/>
      <c r="AK165" s="2315"/>
      <c r="AL165" s="2315"/>
      <c r="AM165" s="2315"/>
      <c r="AN165" s="2315"/>
      <c r="AO165" s="2315"/>
      <c r="AP165" s="2315"/>
      <c r="AQ165" s="2315"/>
    </row>
    <row r="166" spans="1:43">
      <c r="A166" s="2315"/>
      <c r="B166" s="2315"/>
      <c r="C166" s="2315"/>
      <c r="D166" s="2315"/>
      <c r="E166" s="2315"/>
      <c r="F166" s="2315"/>
      <c r="G166" s="2315"/>
      <c r="H166" s="2315"/>
      <c r="I166" s="2315"/>
      <c r="J166" s="2315"/>
      <c r="K166" s="2315"/>
      <c r="L166" s="2315"/>
      <c r="M166" s="2315"/>
      <c r="N166" s="2315"/>
      <c r="O166" s="2315"/>
      <c r="P166" s="2315"/>
      <c r="Q166" s="2315"/>
      <c r="R166" s="2315"/>
      <c r="S166" s="2315"/>
      <c r="T166" s="2315"/>
      <c r="U166" s="2315"/>
      <c r="V166" s="2315"/>
      <c r="W166" s="2315"/>
      <c r="X166" s="2315"/>
      <c r="Y166" s="2315"/>
      <c r="Z166" s="2315"/>
      <c r="AA166" s="2315"/>
      <c r="AB166" s="2315"/>
      <c r="AC166" s="2315"/>
      <c r="AD166" s="2315"/>
      <c r="AE166" s="2315"/>
      <c r="AF166" s="2315"/>
      <c r="AG166" s="2315"/>
      <c r="AH166" s="2315"/>
      <c r="AI166" s="2315"/>
      <c r="AJ166" s="2315"/>
      <c r="AK166" s="2315"/>
      <c r="AL166" s="2315"/>
      <c r="AM166" s="2315"/>
      <c r="AN166" s="2315"/>
      <c r="AO166" s="2315"/>
      <c r="AP166" s="2315"/>
      <c r="AQ166" s="2315"/>
    </row>
    <row r="167" spans="1:43">
      <c r="A167" s="2315"/>
      <c r="B167" s="2315"/>
      <c r="C167" s="2315"/>
      <c r="D167" s="2315"/>
      <c r="E167" s="2315"/>
      <c r="F167" s="2315"/>
      <c r="G167" s="2315"/>
      <c r="H167" s="2315"/>
      <c r="I167" s="2315"/>
      <c r="J167" s="2315"/>
      <c r="K167" s="2315"/>
      <c r="L167" s="2315"/>
      <c r="M167" s="2315"/>
      <c r="N167" s="2315"/>
      <c r="O167" s="2315"/>
      <c r="P167" s="2315"/>
      <c r="Q167" s="2315"/>
      <c r="R167" s="2315"/>
      <c r="S167" s="2315"/>
      <c r="T167" s="2315"/>
      <c r="U167" s="2315"/>
      <c r="V167" s="2315"/>
      <c r="W167" s="2315"/>
      <c r="X167" s="2315"/>
      <c r="Y167" s="2315"/>
      <c r="Z167" s="2315"/>
      <c r="AA167" s="2315"/>
      <c r="AB167" s="2315"/>
      <c r="AC167" s="2315"/>
      <c r="AD167" s="2315"/>
      <c r="AE167" s="2315"/>
      <c r="AF167" s="2315"/>
      <c r="AG167" s="2315"/>
      <c r="AH167" s="2315"/>
      <c r="AI167" s="2315"/>
      <c r="AJ167" s="2315"/>
      <c r="AK167" s="2315"/>
      <c r="AL167" s="2315"/>
      <c r="AM167" s="2315"/>
      <c r="AN167" s="2315"/>
      <c r="AO167" s="2315"/>
      <c r="AP167" s="2315"/>
      <c r="AQ167" s="2315"/>
    </row>
    <row r="168" spans="1:43">
      <c r="A168" s="2315"/>
      <c r="B168" s="2315"/>
      <c r="C168" s="2315"/>
      <c r="D168" s="2315"/>
      <c r="E168" s="2315"/>
      <c r="F168" s="2315"/>
      <c r="G168" s="2315"/>
      <c r="H168" s="2315"/>
      <c r="I168" s="2315"/>
      <c r="J168" s="2315"/>
      <c r="K168" s="2315"/>
      <c r="L168" s="2315"/>
      <c r="M168" s="2315"/>
      <c r="N168" s="2315"/>
      <c r="O168" s="2315"/>
      <c r="P168" s="2315"/>
      <c r="Q168" s="2315"/>
      <c r="R168" s="2315"/>
      <c r="S168" s="2315"/>
      <c r="T168" s="2315"/>
      <c r="U168" s="2315"/>
      <c r="V168" s="2315"/>
      <c r="W168" s="2315"/>
      <c r="X168" s="2315"/>
      <c r="Y168" s="2315"/>
      <c r="Z168" s="2315"/>
      <c r="AA168" s="2315"/>
      <c r="AB168" s="2315"/>
      <c r="AC168" s="2315"/>
      <c r="AD168" s="2315"/>
      <c r="AE168" s="2315"/>
      <c r="AF168" s="2315"/>
      <c r="AG168" s="2315"/>
      <c r="AH168" s="2315"/>
      <c r="AI168" s="2315"/>
      <c r="AJ168" s="2315"/>
      <c r="AK168" s="2315"/>
      <c r="AL168" s="2315"/>
      <c r="AM168" s="2315"/>
      <c r="AN168" s="2315"/>
      <c r="AO168" s="2315"/>
      <c r="AP168" s="2315"/>
      <c r="AQ168" s="2315"/>
    </row>
    <row r="169" spans="1:43">
      <c r="A169" s="2315"/>
      <c r="B169" s="2315"/>
      <c r="C169" s="2315"/>
      <c r="D169" s="2315"/>
      <c r="E169" s="2315"/>
      <c r="F169" s="2315"/>
      <c r="G169" s="2315"/>
      <c r="H169" s="2315"/>
      <c r="I169" s="2315"/>
      <c r="J169" s="2315"/>
      <c r="K169" s="2315"/>
      <c r="L169" s="2315"/>
      <c r="M169" s="2315"/>
      <c r="N169" s="2315"/>
      <c r="O169" s="2315"/>
      <c r="P169" s="2315"/>
      <c r="Q169" s="2315"/>
      <c r="R169" s="2315"/>
      <c r="S169" s="2315"/>
      <c r="T169" s="2315"/>
      <c r="U169" s="2315"/>
      <c r="V169" s="2315"/>
      <c r="W169" s="2315"/>
      <c r="X169" s="2315"/>
      <c r="Y169" s="2315"/>
      <c r="Z169" s="2315"/>
      <c r="AA169" s="2315"/>
      <c r="AB169" s="2315"/>
      <c r="AC169" s="2315"/>
      <c r="AD169" s="2315"/>
      <c r="AE169" s="2315"/>
      <c r="AF169" s="2315"/>
      <c r="AG169" s="2315"/>
      <c r="AH169" s="2315"/>
      <c r="AI169" s="2315"/>
      <c r="AJ169" s="2315"/>
      <c r="AK169" s="2315"/>
      <c r="AL169" s="2315"/>
      <c r="AM169" s="2315"/>
      <c r="AN169" s="2315"/>
      <c r="AO169" s="2315"/>
      <c r="AP169" s="2315"/>
      <c r="AQ169" s="2315"/>
    </row>
    <row r="170" spans="1:43">
      <c r="A170" s="2315"/>
      <c r="B170" s="2315"/>
      <c r="C170" s="2315"/>
      <c r="D170" s="2315"/>
      <c r="E170" s="2315"/>
      <c r="F170" s="2315"/>
      <c r="G170" s="2315"/>
      <c r="H170" s="2315"/>
      <c r="I170" s="2315"/>
      <c r="J170" s="2315"/>
      <c r="K170" s="2315"/>
      <c r="L170" s="2315"/>
      <c r="M170" s="2315"/>
      <c r="N170" s="2315"/>
      <c r="O170" s="2315"/>
      <c r="P170" s="2315"/>
      <c r="Q170" s="2315"/>
      <c r="R170" s="2315"/>
      <c r="S170" s="2315"/>
      <c r="T170" s="2315"/>
      <c r="U170" s="2315"/>
      <c r="V170" s="2315"/>
      <c r="W170" s="2315"/>
      <c r="X170" s="2315"/>
      <c r="Y170" s="2315"/>
      <c r="Z170" s="2315"/>
      <c r="AA170" s="2315"/>
      <c r="AB170" s="2315"/>
      <c r="AC170" s="2315"/>
      <c r="AD170" s="2315"/>
      <c r="AE170" s="2315"/>
      <c r="AF170" s="2315"/>
      <c r="AG170" s="2315"/>
      <c r="AH170" s="2315"/>
      <c r="AI170" s="2315"/>
      <c r="AJ170" s="2315"/>
      <c r="AK170" s="2315"/>
      <c r="AL170" s="2315"/>
      <c r="AM170" s="2315"/>
      <c r="AN170" s="2315"/>
      <c r="AO170" s="2315"/>
      <c r="AP170" s="2315"/>
      <c r="AQ170" s="2315"/>
    </row>
    <row r="171" spans="1:43">
      <c r="A171" s="2315"/>
      <c r="B171" s="2315"/>
      <c r="C171" s="2315"/>
      <c r="D171" s="2315"/>
      <c r="E171" s="2315"/>
      <c r="F171" s="2315"/>
      <c r="G171" s="2315"/>
      <c r="H171" s="2315"/>
      <c r="I171" s="2315"/>
      <c r="J171" s="2315"/>
      <c r="K171" s="2315"/>
      <c r="L171" s="2315"/>
      <c r="M171" s="2315"/>
      <c r="N171" s="2315"/>
      <c r="O171" s="2315"/>
      <c r="P171" s="2315"/>
      <c r="Q171" s="2315"/>
      <c r="R171" s="2315"/>
      <c r="S171" s="2315"/>
      <c r="T171" s="2315"/>
      <c r="U171" s="2315"/>
      <c r="V171" s="2315"/>
      <c r="W171" s="2315"/>
      <c r="X171" s="2315"/>
      <c r="Y171" s="2315"/>
      <c r="Z171" s="2315"/>
      <c r="AA171" s="2315"/>
      <c r="AB171" s="2315"/>
      <c r="AC171" s="2315"/>
      <c r="AD171" s="2315"/>
      <c r="AE171" s="2315"/>
      <c r="AF171" s="2315"/>
      <c r="AG171" s="2315"/>
      <c r="AH171" s="2315"/>
      <c r="AI171" s="2315"/>
      <c r="AJ171" s="2315"/>
      <c r="AK171" s="2315"/>
      <c r="AL171" s="2315"/>
      <c r="AM171" s="2315"/>
      <c r="AN171" s="2315"/>
      <c r="AO171" s="2315"/>
      <c r="AP171" s="2315"/>
      <c r="AQ171" s="2315"/>
    </row>
    <row r="172" spans="1:43">
      <c r="A172" s="2315"/>
      <c r="B172" s="2315"/>
      <c r="C172" s="2315"/>
      <c r="D172" s="2315"/>
      <c r="E172" s="2315"/>
      <c r="F172" s="2315"/>
      <c r="G172" s="2315"/>
      <c r="H172" s="2315"/>
      <c r="I172" s="2315"/>
      <c r="J172" s="2315"/>
      <c r="K172" s="2315"/>
      <c r="L172" s="2315"/>
      <c r="M172" s="2315"/>
      <c r="N172" s="2315"/>
      <c r="O172" s="2315"/>
      <c r="P172" s="2315"/>
      <c r="Q172" s="2315"/>
      <c r="R172" s="2315"/>
      <c r="S172" s="2315"/>
      <c r="T172" s="2315"/>
      <c r="U172" s="2315"/>
      <c r="V172" s="2315"/>
      <c r="W172" s="2315"/>
      <c r="X172" s="2315"/>
      <c r="Y172" s="2315"/>
      <c r="Z172" s="2315"/>
      <c r="AA172" s="2315"/>
      <c r="AB172" s="2315"/>
      <c r="AC172" s="2315"/>
      <c r="AD172" s="2315"/>
      <c r="AE172" s="2315"/>
      <c r="AF172" s="2315"/>
      <c r="AG172" s="2315"/>
      <c r="AH172" s="2315"/>
      <c r="AI172" s="2315"/>
      <c r="AJ172" s="2315"/>
      <c r="AK172" s="2315"/>
      <c r="AL172" s="2315"/>
      <c r="AM172" s="2315"/>
      <c r="AN172" s="2315"/>
      <c r="AO172" s="2315"/>
      <c r="AP172" s="2315"/>
      <c r="AQ172" s="2315"/>
    </row>
    <row r="173" spans="1:43">
      <c r="A173" s="2315"/>
      <c r="B173" s="2315"/>
      <c r="C173" s="2315"/>
      <c r="D173" s="2315"/>
      <c r="E173" s="2315"/>
      <c r="F173" s="2315"/>
      <c r="G173" s="2315"/>
      <c r="H173" s="2315"/>
      <c r="I173" s="2315"/>
      <c r="J173" s="2315"/>
      <c r="K173" s="2315"/>
      <c r="L173" s="2315"/>
      <c r="M173" s="2315"/>
      <c r="N173" s="2315"/>
      <c r="O173" s="2315"/>
      <c r="P173" s="2315"/>
      <c r="Q173" s="2315"/>
      <c r="R173" s="2315"/>
      <c r="S173" s="2315"/>
      <c r="T173" s="2315"/>
      <c r="U173" s="2315"/>
      <c r="V173" s="2315"/>
      <c r="W173" s="2315"/>
      <c r="X173" s="2315"/>
      <c r="Y173" s="2315"/>
      <c r="Z173" s="2315"/>
      <c r="AA173" s="2315"/>
      <c r="AB173" s="2315"/>
      <c r="AC173" s="2315"/>
      <c r="AD173" s="2315"/>
      <c r="AE173" s="2315"/>
      <c r="AF173" s="2315"/>
      <c r="AG173" s="2315"/>
      <c r="AH173" s="2315"/>
      <c r="AI173" s="2315"/>
      <c r="AJ173" s="2315"/>
      <c r="AK173" s="2315"/>
      <c r="AL173" s="2315"/>
      <c r="AM173" s="2315"/>
      <c r="AN173" s="2315"/>
      <c r="AO173" s="2315"/>
      <c r="AP173" s="2315"/>
      <c r="AQ173" s="2315"/>
    </row>
    <row r="174" spans="1:43">
      <c r="A174" s="2315"/>
      <c r="B174" s="2315"/>
      <c r="C174" s="2315"/>
      <c r="D174" s="2315"/>
      <c r="E174" s="2315"/>
      <c r="F174" s="2315"/>
      <c r="G174" s="2315"/>
      <c r="H174" s="2315"/>
      <c r="I174" s="2315"/>
      <c r="J174" s="2315"/>
      <c r="K174" s="2315"/>
      <c r="L174" s="2315"/>
      <c r="M174" s="2315"/>
      <c r="N174" s="2315"/>
      <c r="O174" s="2315"/>
      <c r="P174" s="2315"/>
      <c r="Q174" s="2315"/>
      <c r="R174" s="2315"/>
      <c r="S174" s="2315"/>
      <c r="T174" s="2315"/>
      <c r="U174" s="2315"/>
      <c r="V174" s="2315"/>
      <c r="W174" s="2315"/>
      <c r="X174" s="2315"/>
      <c r="Y174" s="2315"/>
      <c r="Z174" s="2315"/>
      <c r="AA174" s="2315"/>
      <c r="AB174" s="2315"/>
      <c r="AC174" s="2315"/>
      <c r="AD174" s="2315"/>
      <c r="AE174" s="2315"/>
      <c r="AF174" s="2315"/>
      <c r="AG174" s="2315"/>
      <c r="AH174" s="2315"/>
      <c r="AI174" s="2315"/>
      <c r="AJ174" s="2315"/>
      <c r="AK174" s="2315"/>
      <c r="AL174" s="2315"/>
      <c r="AM174" s="2315"/>
      <c r="AN174" s="2315"/>
      <c r="AO174" s="2315"/>
      <c r="AP174" s="2315"/>
      <c r="AQ174" s="2315"/>
    </row>
    <row r="175" spans="1:43">
      <c r="A175" s="2315"/>
      <c r="B175" s="2315"/>
      <c r="C175" s="2315"/>
      <c r="D175" s="2315"/>
      <c r="E175" s="2315"/>
      <c r="F175" s="2315"/>
      <c r="G175" s="2315"/>
      <c r="H175" s="2315"/>
      <c r="I175" s="2315"/>
      <c r="J175" s="2315"/>
      <c r="K175" s="2315"/>
      <c r="L175" s="2315"/>
      <c r="M175" s="2315"/>
      <c r="N175" s="2315"/>
      <c r="O175" s="2315"/>
      <c r="P175" s="2315"/>
      <c r="Q175" s="2315"/>
      <c r="R175" s="2315"/>
      <c r="S175" s="2315"/>
      <c r="T175" s="2315"/>
      <c r="U175" s="2315"/>
      <c r="V175" s="2315"/>
      <c r="W175" s="2315"/>
      <c r="X175" s="2315"/>
      <c r="Y175" s="2315"/>
      <c r="Z175" s="2315"/>
      <c r="AA175" s="2315"/>
      <c r="AB175" s="2315"/>
      <c r="AC175" s="2315"/>
      <c r="AD175" s="2315"/>
      <c r="AE175" s="2315"/>
      <c r="AF175" s="2315"/>
      <c r="AG175" s="2315"/>
      <c r="AH175" s="2315"/>
      <c r="AI175" s="2315"/>
      <c r="AJ175" s="2315"/>
      <c r="AK175" s="2315"/>
      <c r="AL175" s="2315"/>
      <c r="AM175" s="2315"/>
      <c r="AN175" s="2315"/>
      <c r="AO175" s="2315"/>
      <c r="AP175" s="2315"/>
      <c r="AQ175" s="2315"/>
    </row>
    <row r="176" spans="1:43">
      <c r="A176" s="2315"/>
      <c r="B176" s="2315"/>
      <c r="C176" s="2315"/>
      <c r="D176" s="2315"/>
      <c r="E176" s="2315"/>
      <c r="F176" s="2315"/>
      <c r="G176" s="2315"/>
      <c r="H176" s="2315"/>
      <c r="I176" s="2315"/>
      <c r="J176" s="2315"/>
      <c r="K176" s="2315"/>
      <c r="L176" s="2315"/>
      <c r="M176" s="2315"/>
      <c r="N176" s="2315"/>
      <c r="O176" s="2315"/>
      <c r="P176" s="2315"/>
      <c r="Q176" s="2315"/>
      <c r="R176" s="2315"/>
      <c r="S176" s="2315"/>
      <c r="T176" s="2315"/>
      <c r="U176" s="2315"/>
      <c r="V176" s="2315"/>
      <c r="W176" s="2315"/>
      <c r="X176" s="2315"/>
      <c r="Y176" s="2315"/>
      <c r="Z176" s="2315"/>
      <c r="AA176" s="2315"/>
      <c r="AB176" s="2315"/>
      <c r="AC176" s="2315"/>
      <c r="AD176" s="2315"/>
      <c r="AE176" s="2315"/>
      <c r="AF176" s="2315"/>
      <c r="AG176" s="2315"/>
      <c r="AH176" s="2315"/>
      <c r="AI176" s="2315"/>
      <c r="AJ176" s="2315"/>
      <c r="AK176" s="2315"/>
      <c r="AL176" s="2315"/>
      <c r="AM176" s="2315"/>
      <c r="AN176" s="2315"/>
      <c r="AO176" s="2315"/>
      <c r="AP176" s="2315"/>
      <c r="AQ176" s="2315"/>
    </row>
    <row r="177" spans="1:43">
      <c r="A177" s="2315"/>
      <c r="B177" s="2315"/>
      <c r="C177" s="2315"/>
      <c r="D177" s="2315"/>
      <c r="E177" s="2315"/>
      <c r="F177" s="2315"/>
      <c r="G177" s="2315"/>
      <c r="H177" s="2315"/>
      <c r="I177" s="2315"/>
      <c r="J177" s="2315"/>
      <c r="K177" s="2315"/>
      <c r="L177" s="2315"/>
      <c r="M177" s="2315"/>
      <c r="N177" s="2315"/>
      <c r="O177" s="2315"/>
      <c r="P177" s="2315"/>
      <c r="Q177" s="2315"/>
      <c r="R177" s="2315"/>
      <c r="S177" s="2315"/>
      <c r="T177" s="2315"/>
      <c r="U177" s="2315"/>
      <c r="V177" s="2315"/>
      <c r="W177" s="2315"/>
      <c r="X177" s="2315"/>
      <c r="Y177" s="2315"/>
      <c r="Z177" s="2315"/>
      <c r="AA177" s="2315"/>
      <c r="AB177" s="2315"/>
      <c r="AC177" s="2315"/>
      <c r="AD177" s="2315"/>
      <c r="AE177" s="2315"/>
      <c r="AF177" s="2315"/>
      <c r="AG177" s="2315"/>
      <c r="AH177" s="2315"/>
      <c r="AI177" s="2315"/>
      <c r="AJ177" s="2315"/>
      <c r="AK177" s="2315"/>
      <c r="AL177" s="2315"/>
      <c r="AM177" s="2315"/>
      <c r="AN177" s="2315"/>
      <c r="AO177" s="2315"/>
      <c r="AP177" s="2315"/>
      <c r="AQ177" s="2315"/>
    </row>
    <row r="178" spans="1:43">
      <c r="A178" s="2315"/>
      <c r="B178" s="2315"/>
      <c r="C178" s="2315"/>
      <c r="D178" s="2315"/>
      <c r="E178" s="2315"/>
      <c r="F178" s="2315"/>
      <c r="G178" s="2315"/>
      <c r="H178" s="2315"/>
      <c r="I178" s="2315"/>
      <c r="J178" s="2315"/>
      <c r="K178" s="2315"/>
      <c r="L178" s="2315"/>
      <c r="M178" s="2315"/>
      <c r="N178" s="2315"/>
      <c r="O178" s="2315"/>
      <c r="P178" s="2315"/>
      <c r="Q178" s="2315"/>
      <c r="R178" s="2315"/>
      <c r="S178" s="2315"/>
      <c r="T178" s="2315"/>
      <c r="U178" s="2315"/>
      <c r="V178" s="2315"/>
      <c r="W178" s="2315"/>
      <c r="X178" s="2315"/>
      <c r="Y178" s="2315"/>
      <c r="Z178" s="2315"/>
      <c r="AA178" s="2315"/>
      <c r="AB178" s="2315"/>
      <c r="AC178" s="2315"/>
      <c r="AD178" s="2315"/>
      <c r="AE178" s="2315"/>
      <c r="AF178" s="2315"/>
      <c r="AG178" s="2315"/>
      <c r="AH178" s="2315"/>
      <c r="AI178" s="2315"/>
      <c r="AJ178" s="2315"/>
      <c r="AK178" s="2315"/>
      <c r="AL178" s="2315"/>
      <c r="AM178" s="2315"/>
      <c r="AN178" s="2315"/>
      <c r="AO178" s="2315"/>
      <c r="AP178" s="2315"/>
      <c r="AQ178" s="2315"/>
    </row>
    <row r="179" spans="1:43">
      <c r="A179" s="2315"/>
      <c r="B179" s="2315"/>
      <c r="C179" s="2315"/>
      <c r="D179" s="2315"/>
      <c r="E179" s="2315"/>
      <c r="F179" s="2315"/>
      <c r="G179" s="2315"/>
      <c r="H179" s="2315"/>
      <c r="I179" s="2315"/>
      <c r="J179" s="2315"/>
      <c r="K179" s="2315"/>
      <c r="L179" s="2315"/>
      <c r="M179" s="2315"/>
      <c r="N179" s="2315"/>
      <c r="O179" s="2315"/>
      <c r="P179" s="2315"/>
      <c r="Q179" s="2315"/>
      <c r="R179" s="2315"/>
      <c r="S179" s="2315"/>
      <c r="T179" s="2315"/>
      <c r="U179" s="2315"/>
      <c r="V179" s="2315"/>
      <c r="W179" s="2315"/>
      <c r="X179" s="2315"/>
      <c r="Y179" s="2315"/>
      <c r="Z179" s="2315"/>
      <c r="AA179" s="2315"/>
      <c r="AB179" s="2315"/>
      <c r="AC179" s="2315"/>
      <c r="AD179" s="2315"/>
      <c r="AE179" s="2315"/>
      <c r="AF179" s="2315"/>
      <c r="AG179" s="2315"/>
      <c r="AH179" s="2315"/>
      <c r="AI179" s="2315"/>
      <c r="AJ179" s="2315"/>
      <c r="AK179" s="2315"/>
      <c r="AL179" s="2315"/>
      <c r="AM179" s="2315"/>
      <c r="AN179" s="2315"/>
      <c r="AO179" s="2315"/>
      <c r="AP179" s="2315"/>
      <c r="AQ179" s="2315"/>
    </row>
    <row r="180" spans="1:43">
      <c r="A180" s="2315"/>
      <c r="B180" s="2315"/>
      <c r="C180" s="2315"/>
      <c r="D180" s="2315"/>
      <c r="E180" s="2315"/>
      <c r="F180" s="2315"/>
      <c r="G180" s="2315"/>
      <c r="H180" s="2315"/>
      <c r="I180" s="2315"/>
      <c r="J180" s="2315"/>
      <c r="K180" s="2315"/>
      <c r="L180" s="2315"/>
      <c r="M180" s="2315"/>
      <c r="N180" s="2315"/>
      <c r="O180" s="2315"/>
      <c r="P180" s="2315"/>
      <c r="Q180" s="2315"/>
      <c r="R180" s="2315"/>
      <c r="S180" s="2315"/>
      <c r="T180" s="2315"/>
      <c r="U180" s="2315"/>
      <c r="V180" s="2315"/>
      <c r="W180" s="2315"/>
      <c r="X180" s="2315"/>
      <c r="Y180" s="2315"/>
      <c r="Z180" s="2315"/>
      <c r="AA180" s="2315"/>
      <c r="AB180" s="2315"/>
      <c r="AC180" s="2315"/>
      <c r="AD180" s="2315"/>
      <c r="AE180" s="2315"/>
      <c r="AF180" s="2315"/>
      <c r="AG180" s="2315"/>
      <c r="AH180" s="2315"/>
      <c r="AI180" s="2315"/>
      <c r="AJ180" s="2315"/>
      <c r="AK180" s="2315"/>
      <c r="AL180" s="2315"/>
      <c r="AM180" s="2315"/>
      <c r="AN180" s="2315"/>
      <c r="AO180" s="2315"/>
      <c r="AP180" s="2315"/>
      <c r="AQ180" s="2315"/>
    </row>
    <row r="181" spans="1:43">
      <c r="A181" s="2315"/>
      <c r="B181" s="2315"/>
      <c r="C181" s="2315"/>
      <c r="D181" s="2315"/>
      <c r="E181" s="2315"/>
      <c r="F181" s="2315"/>
      <c r="G181" s="2315"/>
      <c r="H181" s="2315"/>
      <c r="I181" s="2315"/>
      <c r="J181" s="2315"/>
      <c r="K181" s="2315"/>
      <c r="L181" s="2315"/>
      <c r="M181" s="2315"/>
      <c r="N181" s="2315"/>
      <c r="O181" s="2315"/>
      <c r="P181" s="2315"/>
      <c r="Q181" s="2315"/>
      <c r="R181" s="2315"/>
      <c r="S181" s="2315"/>
      <c r="T181" s="2315"/>
      <c r="U181" s="2315"/>
      <c r="V181" s="2315"/>
      <c r="W181" s="2315"/>
      <c r="X181" s="2315"/>
      <c r="Y181" s="2315"/>
      <c r="Z181" s="2315"/>
      <c r="AA181" s="2315"/>
      <c r="AB181" s="2315"/>
      <c r="AC181" s="2315"/>
      <c r="AD181" s="2315"/>
      <c r="AE181" s="2315"/>
      <c r="AF181" s="2315"/>
      <c r="AG181" s="2315"/>
      <c r="AH181" s="2315"/>
      <c r="AI181" s="2315"/>
      <c r="AJ181" s="2315"/>
      <c r="AK181" s="2315"/>
      <c r="AL181" s="2315"/>
      <c r="AM181" s="2315"/>
      <c r="AN181" s="2315"/>
      <c r="AO181" s="2315"/>
      <c r="AP181" s="2315"/>
      <c r="AQ181" s="2315"/>
    </row>
    <row r="182" spans="1:43">
      <c r="A182" s="2315"/>
      <c r="B182" s="2315"/>
      <c r="C182" s="2315"/>
      <c r="D182" s="2315"/>
      <c r="E182" s="2315"/>
      <c r="F182" s="2315"/>
      <c r="G182" s="2315"/>
      <c r="H182" s="2315"/>
      <c r="I182" s="2315"/>
      <c r="J182" s="2315"/>
      <c r="K182" s="2315"/>
      <c r="L182" s="2315"/>
      <c r="M182" s="2315"/>
      <c r="N182" s="2315"/>
      <c r="O182" s="2315"/>
      <c r="P182" s="2315"/>
      <c r="Q182" s="2315"/>
      <c r="R182" s="2315"/>
      <c r="S182" s="2315"/>
      <c r="T182" s="2315"/>
      <c r="U182" s="2315"/>
      <c r="V182" s="2315"/>
      <c r="W182" s="2315"/>
      <c r="X182" s="2315"/>
      <c r="Y182" s="2315"/>
      <c r="Z182" s="2315"/>
      <c r="AA182" s="2315"/>
      <c r="AB182" s="2315"/>
      <c r="AC182" s="2315"/>
      <c r="AD182" s="2315"/>
      <c r="AE182" s="2315"/>
      <c r="AF182" s="2315"/>
      <c r="AG182" s="2315"/>
      <c r="AH182" s="2315"/>
      <c r="AI182" s="2315"/>
      <c r="AJ182" s="2315"/>
      <c r="AK182" s="2315"/>
      <c r="AL182" s="2315"/>
      <c r="AM182" s="2315"/>
      <c r="AN182" s="2315"/>
      <c r="AO182" s="2315"/>
      <c r="AP182" s="2315"/>
      <c r="AQ182" s="2315"/>
    </row>
    <row r="183" spans="1:43">
      <c r="A183" s="2315"/>
      <c r="B183" s="2315"/>
      <c r="C183" s="2315"/>
      <c r="D183" s="2315"/>
      <c r="E183" s="2315"/>
      <c r="F183" s="2315"/>
      <c r="G183" s="2315"/>
      <c r="H183" s="2315"/>
      <c r="I183" s="2315"/>
      <c r="J183" s="2315"/>
      <c r="K183" s="2315"/>
      <c r="L183" s="2315"/>
      <c r="M183" s="2315"/>
      <c r="N183" s="2315"/>
      <c r="O183" s="2315"/>
      <c r="P183" s="2315"/>
      <c r="Q183" s="2315"/>
      <c r="R183" s="2315"/>
      <c r="S183" s="2315"/>
      <c r="T183" s="2315"/>
      <c r="U183" s="2315"/>
      <c r="V183" s="2315"/>
      <c r="W183" s="2315"/>
      <c r="X183" s="2315"/>
      <c r="Y183" s="2315"/>
      <c r="Z183" s="2315"/>
      <c r="AA183" s="2315"/>
      <c r="AB183" s="2315"/>
      <c r="AC183" s="2315"/>
      <c r="AD183" s="2315"/>
      <c r="AE183" s="2315"/>
      <c r="AF183" s="2315"/>
      <c r="AG183" s="2315"/>
      <c r="AH183" s="2315"/>
      <c r="AI183" s="2315"/>
      <c r="AJ183" s="2315"/>
      <c r="AK183" s="2315"/>
      <c r="AL183" s="2315"/>
      <c r="AM183" s="2315"/>
      <c r="AN183" s="2315"/>
      <c r="AO183" s="2315"/>
      <c r="AP183" s="2315"/>
      <c r="AQ183" s="2315"/>
    </row>
    <row r="184" spans="1:43">
      <c r="A184" s="2315"/>
      <c r="B184" s="2315"/>
      <c r="C184" s="2315"/>
      <c r="D184" s="2315"/>
      <c r="E184" s="2315"/>
      <c r="F184" s="2315"/>
      <c r="G184" s="2315"/>
      <c r="H184" s="2315"/>
      <c r="I184" s="2315"/>
      <c r="J184" s="2315"/>
      <c r="K184" s="2315"/>
      <c r="L184" s="2315"/>
      <c r="M184" s="2315"/>
      <c r="N184" s="2315"/>
      <c r="O184" s="2315"/>
      <c r="P184" s="2315"/>
      <c r="Q184" s="2315"/>
      <c r="R184" s="2315"/>
      <c r="S184" s="2315"/>
      <c r="T184" s="2315"/>
      <c r="U184" s="2315"/>
      <c r="V184" s="2315"/>
      <c r="W184" s="2315"/>
      <c r="X184" s="2315"/>
      <c r="Y184" s="2315"/>
      <c r="Z184" s="2315"/>
      <c r="AA184" s="2315"/>
      <c r="AB184" s="2315"/>
      <c r="AC184" s="2315"/>
      <c r="AD184" s="2315"/>
      <c r="AE184" s="2315"/>
      <c r="AF184" s="2315"/>
      <c r="AG184" s="2315"/>
      <c r="AH184" s="2315"/>
      <c r="AI184" s="2315"/>
      <c r="AJ184" s="2315"/>
      <c r="AK184" s="2315"/>
      <c r="AL184" s="2315"/>
      <c r="AM184" s="2315"/>
      <c r="AN184" s="2315"/>
      <c r="AO184" s="2315"/>
      <c r="AP184" s="2315"/>
      <c r="AQ184" s="2315"/>
    </row>
    <row r="185" spans="1:43">
      <c r="A185" s="2315"/>
      <c r="B185" s="2315"/>
      <c r="C185" s="2315"/>
      <c r="D185" s="2315"/>
      <c r="E185" s="2315"/>
      <c r="F185" s="2315"/>
      <c r="G185" s="2315"/>
      <c r="H185" s="2315"/>
      <c r="I185" s="2315"/>
      <c r="J185" s="2315"/>
      <c r="K185" s="2315"/>
      <c r="L185" s="2315"/>
      <c r="M185" s="2315"/>
      <c r="N185" s="2315"/>
      <c r="O185" s="2315"/>
      <c r="P185" s="2315"/>
      <c r="Q185" s="2315"/>
      <c r="R185" s="2315"/>
      <c r="S185" s="2315"/>
      <c r="T185" s="2315"/>
      <c r="U185" s="2315"/>
      <c r="V185" s="2315"/>
      <c r="W185" s="2315"/>
      <c r="X185" s="2315"/>
      <c r="Y185" s="2315"/>
      <c r="Z185" s="2315"/>
      <c r="AA185" s="2315"/>
      <c r="AB185" s="2315"/>
      <c r="AC185" s="2315"/>
      <c r="AD185" s="2315"/>
      <c r="AE185" s="2315"/>
      <c r="AF185" s="2315"/>
      <c r="AG185" s="2315"/>
      <c r="AH185" s="2315"/>
      <c r="AI185" s="2315"/>
      <c r="AJ185" s="2315"/>
      <c r="AK185" s="2315"/>
      <c r="AL185" s="2315"/>
      <c r="AM185" s="2315"/>
      <c r="AN185" s="2315"/>
      <c r="AO185" s="2315"/>
      <c r="AP185" s="2315"/>
      <c r="AQ185" s="2315"/>
    </row>
    <row r="186" spans="1:43">
      <c r="A186" s="2315"/>
      <c r="B186" s="2315"/>
      <c r="C186" s="2315"/>
      <c r="D186" s="2315"/>
      <c r="E186" s="2315"/>
      <c r="F186" s="2315"/>
      <c r="G186" s="2315"/>
      <c r="H186" s="2315"/>
      <c r="I186" s="2315"/>
      <c r="J186" s="2315"/>
      <c r="K186" s="2315"/>
      <c r="L186" s="2315"/>
      <c r="M186" s="2315"/>
      <c r="N186" s="2315"/>
      <c r="O186" s="2315"/>
      <c r="P186" s="2315"/>
      <c r="Q186" s="2315"/>
      <c r="R186" s="2315"/>
      <c r="S186" s="2315"/>
      <c r="T186" s="2315"/>
      <c r="U186" s="2315"/>
      <c r="V186" s="2315"/>
      <c r="W186" s="2315"/>
      <c r="X186" s="2315"/>
      <c r="Y186" s="2315"/>
      <c r="Z186" s="2315"/>
      <c r="AA186" s="2315"/>
      <c r="AB186" s="2315"/>
      <c r="AC186" s="2315"/>
      <c r="AD186" s="2315"/>
      <c r="AE186" s="2315"/>
      <c r="AF186" s="2315"/>
      <c r="AG186" s="2315"/>
      <c r="AH186" s="2315"/>
      <c r="AI186" s="2315"/>
      <c r="AJ186" s="2315"/>
      <c r="AK186" s="2315"/>
      <c r="AL186" s="2315"/>
      <c r="AM186" s="2315"/>
      <c r="AN186" s="2315"/>
      <c r="AO186" s="2315"/>
      <c r="AP186" s="2315"/>
      <c r="AQ186" s="2315"/>
    </row>
    <row r="187" spans="1:43">
      <c r="A187" s="2315"/>
      <c r="B187" s="2315"/>
      <c r="C187" s="2315"/>
      <c r="D187" s="2315"/>
      <c r="E187" s="2315"/>
      <c r="F187" s="2315"/>
      <c r="G187" s="2315"/>
      <c r="H187" s="2315"/>
      <c r="I187" s="2315"/>
      <c r="J187" s="2315"/>
      <c r="K187" s="2315"/>
      <c r="L187" s="2315"/>
      <c r="M187" s="2315"/>
      <c r="N187" s="2315"/>
      <c r="O187" s="2315"/>
      <c r="P187" s="2315"/>
      <c r="Q187" s="2315"/>
      <c r="R187" s="2315"/>
      <c r="S187" s="2315"/>
      <c r="T187" s="2315"/>
      <c r="U187" s="2315"/>
      <c r="V187" s="2315"/>
      <c r="W187" s="2315"/>
      <c r="X187" s="2315"/>
      <c r="Y187" s="2315"/>
      <c r="Z187" s="2315"/>
      <c r="AA187" s="2315"/>
      <c r="AB187" s="2315"/>
      <c r="AC187" s="2315"/>
      <c r="AD187" s="2315"/>
      <c r="AE187" s="2315"/>
      <c r="AF187" s="2315"/>
      <c r="AG187" s="2315"/>
      <c r="AH187" s="2315"/>
      <c r="AI187" s="2315"/>
      <c r="AJ187" s="2315"/>
      <c r="AK187" s="2315"/>
      <c r="AL187" s="2315"/>
      <c r="AM187" s="2315"/>
      <c r="AN187" s="2315"/>
      <c r="AO187" s="2315"/>
      <c r="AP187" s="2315"/>
      <c r="AQ187" s="2315"/>
    </row>
    <row r="188" spans="1:43">
      <c r="A188" s="2315"/>
      <c r="B188" s="2315"/>
      <c r="C188" s="2315"/>
      <c r="D188" s="2315"/>
      <c r="E188" s="2315"/>
      <c r="F188" s="2315"/>
      <c r="G188" s="2315"/>
      <c r="H188" s="2315"/>
      <c r="I188" s="2315"/>
      <c r="J188" s="2315"/>
      <c r="K188" s="2315"/>
      <c r="L188" s="2315"/>
      <c r="M188" s="2315"/>
      <c r="N188" s="2315"/>
      <c r="O188" s="2315"/>
      <c r="P188" s="2315"/>
      <c r="Q188" s="2315"/>
      <c r="R188" s="2315"/>
      <c r="S188" s="2315"/>
      <c r="T188" s="2315"/>
      <c r="U188" s="2315"/>
      <c r="V188" s="2315"/>
      <c r="W188" s="2315"/>
      <c r="X188" s="2315"/>
      <c r="Y188" s="2315"/>
      <c r="Z188" s="2315"/>
      <c r="AA188" s="2315"/>
      <c r="AB188" s="2315"/>
      <c r="AC188" s="2315"/>
      <c r="AD188" s="2315"/>
      <c r="AE188" s="2315"/>
      <c r="AF188" s="2315"/>
      <c r="AG188" s="2315"/>
      <c r="AH188" s="2315"/>
      <c r="AI188" s="2315"/>
      <c r="AJ188" s="2315"/>
      <c r="AK188" s="2315"/>
      <c r="AL188" s="2315"/>
      <c r="AM188" s="2315"/>
      <c r="AN188" s="2315"/>
      <c r="AO188" s="2315"/>
      <c r="AP188" s="2315"/>
      <c r="AQ188" s="2315"/>
    </row>
    <row r="189" spans="1:43">
      <c r="A189" s="2315"/>
      <c r="B189" s="2315"/>
      <c r="C189" s="2315"/>
      <c r="D189" s="2315"/>
      <c r="E189" s="2315"/>
      <c r="F189" s="2315"/>
      <c r="G189" s="2315"/>
      <c r="H189" s="2315"/>
      <c r="I189" s="2315"/>
      <c r="J189" s="2315"/>
      <c r="K189" s="2315"/>
      <c r="L189" s="2315"/>
      <c r="M189" s="2315"/>
      <c r="N189" s="2315"/>
      <c r="O189" s="2315"/>
      <c r="P189" s="2315"/>
      <c r="Q189" s="2315"/>
      <c r="R189" s="2315"/>
      <c r="S189" s="2315"/>
      <c r="T189" s="2315"/>
      <c r="U189" s="2315"/>
      <c r="V189" s="2315"/>
      <c r="W189" s="2315"/>
      <c r="X189" s="2315"/>
      <c r="Y189" s="2315"/>
      <c r="Z189" s="2315"/>
      <c r="AA189" s="2315"/>
      <c r="AB189" s="2315"/>
      <c r="AC189" s="2315"/>
      <c r="AD189" s="2315"/>
      <c r="AE189" s="2315"/>
      <c r="AF189" s="2315"/>
      <c r="AG189" s="2315"/>
      <c r="AH189" s="2315"/>
      <c r="AI189" s="2315"/>
      <c r="AJ189" s="2315"/>
      <c r="AK189" s="2315"/>
      <c r="AL189" s="2315"/>
      <c r="AM189" s="2315"/>
      <c r="AN189" s="2315"/>
      <c r="AO189" s="2315"/>
      <c r="AP189" s="2315"/>
      <c r="AQ189" s="2315"/>
    </row>
    <row r="190" spans="1:43">
      <c r="A190" s="2315"/>
      <c r="B190" s="2315"/>
      <c r="C190" s="2315"/>
      <c r="D190" s="2315"/>
      <c r="E190" s="2315"/>
      <c r="F190" s="2315"/>
      <c r="G190" s="2315"/>
      <c r="H190" s="2315"/>
      <c r="I190" s="2315"/>
      <c r="J190" s="2315"/>
      <c r="K190" s="2315"/>
      <c r="L190" s="2315"/>
      <c r="M190" s="2315"/>
      <c r="N190" s="2315"/>
      <c r="O190" s="2315"/>
      <c r="P190" s="2315"/>
      <c r="Q190" s="2315"/>
      <c r="R190" s="2315"/>
      <c r="S190" s="2315"/>
      <c r="T190" s="2315"/>
      <c r="U190" s="2315"/>
      <c r="V190" s="2315"/>
      <c r="W190" s="2315"/>
      <c r="X190" s="2315"/>
      <c r="Y190" s="2315"/>
      <c r="Z190" s="2315"/>
      <c r="AA190" s="2315"/>
      <c r="AB190" s="2315"/>
      <c r="AC190" s="2315"/>
      <c r="AD190" s="2315"/>
      <c r="AE190" s="2315"/>
      <c r="AF190" s="2315"/>
      <c r="AG190" s="2315"/>
      <c r="AH190" s="2315"/>
      <c r="AI190" s="2315"/>
      <c r="AJ190" s="2315"/>
      <c r="AK190" s="2315"/>
      <c r="AL190" s="2315"/>
      <c r="AM190" s="2315"/>
      <c r="AN190" s="2315"/>
      <c r="AO190" s="2315"/>
      <c r="AP190" s="2315"/>
      <c r="AQ190" s="2315"/>
    </row>
    <row r="191" spans="1:43">
      <c r="A191" s="2315"/>
      <c r="B191" s="2315"/>
      <c r="C191" s="2315"/>
      <c r="D191" s="2315"/>
      <c r="E191" s="2315"/>
      <c r="F191" s="2315"/>
      <c r="G191" s="2315"/>
      <c r="H191" s="2315"/>
      <c r="I191" s="2315"/>
      <c r="J191" s="2315"/>
      <c r="K191" s="2315"/>
      <c r="L191" s="2315"/>
      <c r="M191" s="2315"/>
      <c r="N191" s="2315"/>
      <c r="O191" s="2315"/>
      <c r="P191" s="2315"/>
      <c r="Q191" s="2315"/>
      <c r="R191" s="2315"/>
      <c r="S191" s="2315"/>
      <c r="T191" s="2315"/>
      <c r="U191" s="2315"/>
      <c r="V191" s="2315"/>
      <c r="W191" s="2315"/>
      <c r="X191" s="2315"/>
      <c r="Y191" s="2315"/>
      <c r="Z191" s="2315"/>
      <c r="AA191" s="2315"/>
      <c r="AB191" s="2315"/>
      <c r="AC191" s="2315"/>
      <c r="AD191" s="2315"/>
      <c r="AE191" s="2315"/>
      <c r="AF191" s="2315"/>
      <c r="AG191" s="2315"/>
      <c r="AH191" s="2315"/>
      <c r="AI191" s="2315"/>
      <c r="AJ191" s="2315"/>
      <c r="AK191" s="2315"/>
      <c r="AL191" s="2315"/>
      <c r="AM191" s="2315"/>
      <c r="AN191" s="2315"/>
      <c r="AO191" s="2315"/>
      <c r="AP191" s="2315"/>
      <c r="AQ191" s="2315"/>
    </row>
    <row r="192" spans="1:43">
      <c r="A192" s="2315"/>
      <c r="B192" s="2315"/>
      <c r="C192" s="2315"/>
      <c r="D192" s="2315"/>
      <c r="E192" s="2315"/>
      <c r="F192" s="2315"/>
      <c r="G192" s="2315"/>
      <c r="H192" s="2315"/>
      <c r="I192" s="2315"/>
      <c r="J192" s="2315"/>
      <c r="K192" s="2315"/>
      <c r="L192" s="2315"/>
      <c r="M192" s="2315"/>
      <c r="N192" s="2315"/>
      <c r="O192" s="2315"/>
      <c r="P192" s="2315"/>
      <c r="Q192" s="2315"/>
      <c r="R192" s="2315"/>
      <c r="S192" s="2315"/>
      <c r="T192" s="2315"/>
      <c r="U192" s="2315"/>
      <c r="V192" s="2315"/>
      <c r="W192" s="2315"/>
      <c r="X192" s="2315"/>
      <c r="Y192" s="2315"/>
      <c r="Z192" s="2315"/>
      <c r="AA192" s="2315"/>
      <c r="AB192" s="2315"/>
      <c r="AC192" s="2315"/>
      <c r="AD192" s="2315"/>
      <c r="AE192" s="2315"/>
      <c r="AF192" s="2315"/>
      <c r="AG192" s="2315"/>
      <c r="AH192" s="2315"/>
      <c r="AI192" s="2315"/>
      <c r="AJ192" s="2315"/>
      <c r="AK192" s="2315"/>
      <c r="AL192" s="2315"/>
      <c r="AM192" s="2315"/>
      <c r="AN192" s="2315"/>
      <c r="AO192" s="2315"/>
      <c r="AP192" s="2315"/>
      <c r="AQ192" s="2315"/>
    </row>
    <row r="193" spans="1:43">
      <c r="A193" s="2315"/>
      <c r="B193" s="2315"/>
      <c r="C193" s="2315"/>
      <c r="D193" s="2315"/>
      <c r="E193" s="2315"/>
      <c r="F193" s="2315"/>
      <c r="G193" s="2315"/>
      <c r="H193" s="2315"/>
      <c r="I193" s="2315"/>
      <c r="J193" s="2315"/>
      <c r="K193" s="2315"/>
      <c r="L193" s="2315"/>
      <c r="M193" s="2315"/>
      <c r="N193" s="2315"/>
      <c r="O193" s="2315"/>
      <c r="P193" s="2315"/>
      <c r="Q193" s="2315"/>
      <c r="R193" s="2315"/>
      <c r="S193" s="2315"/>
      <c r="T193" s="2315"/>
      <c r="U193" s="2315"/>
      <c r="V193" s="2315"/>
      <c r="W193" s="2315"/>
      <c r="X193" s="2315"/>
      <c r="Y193" s="2315"/>
      <c r="Z193" s="2315"/>
      <c r="AA193" s="2315"/>
      <c r="AB193" s="2315"/>
      <c r="AC193" s="2315"/>
      <c r="AD193" s="2315"/>
      <c r="AE193" s="2315"/>
      <c r="AF193" s="2315"/>
      <c r="AG193" s="2315"/>
      <c r="AH193" s="2315"/>
      <c r="AI193" s="2315"/>
      <c r="AJ193" s="2315"/>
      <c r="AK193" s="2315"/>
      <c r="AL193" s="2315"/>
      <c r="AM193" s="2315"/>
      <c r="AN193" s="2315"/>
      <c r="AO193" s="2315"/>
      <c r="AP193" s="2315"/>
      <c r="AQ193" s="2315"/>
    </row>
    <row r="194" spans="1:43">
      <c r="A194" s="2315"/>
      <c r="B194" s="2315"/>
      <c r="C194" s="2315"/>
      <c r="D194" s="2315"/>
      <c r="E194" s="2315"/>
      <c r="F194" s="2315"/>
      <c r="G194" s="2315"/>
      <c r="H194" s="2315"/>
      <c r="I194" s="2315"/>
      <c r="J194" s="2315"/>
      <c r="K194" s="2315"/>
      <c r="L194" s="2315"/>
      <c r="M194" s="2315"/>
      <c r="N194" s="2315"/>
      <c r="O194" s="2315"/>
      <c r="P194" s="2315"/>
      <c r="Q194" s="2315"/>
      <c r="R194" s="2315"/>
      <c r="S194" s="2315"/>
      <c r="T194" s="2315"/>
      <c r="U194" s="2315"/>
      <c r="V194" s="2315"/>
      <c r="W194" s="2315"/>
      <c r="X194" s="2315"/>
      <c r="Y194" s="2315"/>
      <c r="Z194" s="2315"/>
      <c r="AA194" s="2315"/>
      <c r="AB194" s="2315"/>
      <c r="AC194" s="2315"/>
      <c r="AD194" s="2315"/>
      <c r="AE194" s="2315"/>
      <c r="AF194" s="2315"/>
      <c r="AG194" s="2315"/>
      <c r="AH194" s="2315"/>
      <c r="AI194" s="2315"/>
      <c r="AJ194" s="2315"/>
      <c r="AK194" s="2315"/>
      <c r="AL194" s="2315"/>
      <c r="AM194" s="2315"/>
      <c r="AN194" s="2315"/>
      <c r="AO194" s="2315"/>
      <c r="AP194" s="2315"/>
      <c r="AQ194" s="2315"/>
    </row>
    <row r="195" spans="1:43">
      <c r="A195" s="2315"/>
      <c r="B195" s="2315"/>
      <c r="C195" s="2315"/>
      <c r="D195" s="2315"/>
      <c r="E195" s="2315"/>
      <c r="F195" s="2315"/>
      <c r="G195" s="2315"/>
      <c r="H195" s="2315"/>
      <c r="I195" s="2315"/>
      <c r="J195" s="2315"/>
      <c r="K195" s="2315"/>
      <c r="L195" s="2315"/>
      <c r="M195" s="2315"/>
      <c r="N195" s="2315"/>
      <c r="O195" s="2315"/>
      <c r="P195" s="2315"/>
      <c r="Q195" s="2315"/>
      <c r="R195" s="2315"/>
      <c r="S195" s="2315"/>
      <c r="T195" s="2315"/>
      <c r="U195" s="2315"/>
      <c r="V195" s="2315"/>
      <c r="W195" s="2315"/>
      <c r="X195" s="2315"/>
      <c r="Y195" s="2315"/>
      <c r="Z195" s="2315"/>
      <c r="AA195" s="2315"/>
      <c r="AB195" s="2315"/>
      <c r="AC195" s="2315"/>
      <c r="AD195" s="2315"/>
      <c r="AE195" s="2315"/>
      <c r="AF195" s="2315"/>
      <c r="AG195" s="2315"/>
      <c r="AH195" s="2315"/>
      <c r="AI195" s="2315"/>
      <c r="AJ195" s="2315"/>
      <c r="AK195" s="2315"/>
      <c r="AL195" s="2315"/>
      <c r="AM195" s="2315"/>
      <c r="AN195" s="2315"/>
      <c r="AO195" s="2315"/>
      <c r="AP195" s="2315"/>
      <c r="AQ195" s="2315"/>
    </row>
    <row r="196" spans="1:43">
      <c r="A196" s="2315"/>
      <c r="B196" s="2315"/>
      <c r="C196" s="2315"/>
      <c r="D196" s="2315"/>
      <c r="E196" s="2315"/>
      <c r="F196" s="2315"/>
      <c r="G196" s="2315"/>
      <c r="H196" s="2315"/>
      <c r="I196" s="2315"/>
      <c r="J196" s="2315"/>
      <c r="K196" s="2315"/>
      <c r="L196" s="2315"/>
      <c r="M196" s="2315"/>
      <c r="N196" s="2315"/>
      <c r="O196" s="2315"/>
      <c r="P196" s="2315"/>
      <c r="Q196" s="2315"/>
      <c r="R196" s="2315"/>
      <c r="S196" s="2315"/>
      <c r="T196" s="2315"/>
      <c r="U196" s="2315"/>
      <c r="V196" s="2315"/>
      <c r="W196" s="2315"/>
      <c r="X196" s="2315"/>
      <c r="Y196" s="2315"/>
      <c r="Z196" s="2315"/>
      <c r="AA196" s="2315"/>
      <c r="AB196" s="2315"/>
      <c r="AC196" s="2315"/>
      <c r="AD196" s="2315"/>
      <c r="AE196" s="2315"/>
      <c r="AF196" s="2315"/>
      <c r="AG196" s="2315"/>
      <c r="AH196" s="2315"/>
      <c r="AI196" s="2315"/>
      <c r="AJ196" s="2315"/>
      <c r="AK196" s="2315"/>
      <c r="AL196" s="2315"/>
      <c r="AM196" s="2315"/>
      <c r="AN196" s="2315"/>
      <c r="AO196" s="2315"/>
      <c r="AP196" s="2315"/>
      <c r="AQ196" s="2315"/>
    </row>
    <row r="197" spans="1:43">
      <c r="A197" s="2315"/>
      <c r="B197" s="2315"/>
      <c r="C197" s="2315"/>
      <c r="D197" s="2315"/>
      <c r="E197" s="2315"/>
      <c r="F197" s="2315"/>
      <c r="G197" s="2315"/>
      <c r="H197" s="2315"/>
      <c r="I197" s="2315"/>
      <c r="J197" s="2315"/>
      <c r="K197" s="2315"/>
      <c r="L197" s="2315"/>
      <c r="M197" s="2315"/>
      <c r="N197" s="2315"/>
      <c r="O197" s="2315"/>
      <c r="P197" s="2315"/>
      <c r="Q197" s="2315"/>
      <c r="R197" s="2315"/>
      <c r="S197" s="2315"/>
      <c r="T197" s="2315"/>
      <c r="U197" s="2315"/>
      <c r="V197" s="2315"/>
      <c r="W197" s="2315"/>
      <c r="X197" s="2315"/>
      <c r="Y197" s="2315"/>
      <c r="Z197" s="2315"/>
      <c r="AA197" s="2315"/>
      <c r="AB197" s="2315"/>
      <c r="AC197" s="2315"/>
      <c r="AD197" s="2315"/>
      <c r="AE197" s="2315"/>
      <c r="AF197" s="2315"/>
      <c r="AG197" s="2315"/>
      <c r="AH197" s="2315"/>
      <c r="AI197" s="2315"/>
      <c r="AJ197" s="2315"/>
      <c r="AK197" s="2315"/>
      <c r="AL197" s="2315"/>
      <c r="AM197" s="2315"/>
      <c r="AN197" s="2315"/>
      <c r="AO197" s="2315"/>
      <c r="AP197" s="2315"/>
      <c r="AQ197" s="2315"/>
    </row>
    <row r="198" spans="1:43">
      <c r="A198" s="2315"/>
      <c r="B198" s="2315"/>
      <c r="C198" s="2315"/>
      <c r="D198" s="2315"/>
      <c r="E198" s="2315"/>
      <c r="F198" s="2315"/>
      <c r="G198" s="2315"/>
      <c r="H198" s="2315"/>
      <c r="I198" s="2315"/>
      <c r="J198" s="2315"/>
      <c r="K198" s="2315"/>
      <c r="L198" s="2315"/>
      <c r="M198" s="2315"/>
      <c r="N198" s="2315"/>
      <c r="O198" s="2315"/>
      <c r="P198" s="2315"/>
      <c r="Q198" s="2315"/>
      <c r="R198" s="2315"/>
      <c r="S198" s="2315"/>
      <c r="T198" s="2315"/>
      <c r="U198" s="2315"/>
      <c r="V198" s="2315"/>
      <c r="W198" s="2315"/>
      <c r="X198" s="2315"/>
      <c r="Y198" s="2315"/>
      <c r="Z198" s="2315"/>
      <c r="AA198" s="2315"/>
      <c r="AB198" s="2315"/>
      <c r="AC198" s="2315"/>
      <c r="AD198" s="2315"/>
      <c r="AE198" s="2315"/>
      <c r="AF198" s="2315"/>
      <c r="AG198" s="2315"/>
      <c r="AH198" s="2315"/>
      <c r="AI198" s="2315"/>
      <c r="AJ198" s="2315"/>
      <c r="AK198" s="2315"/>
      <c r="AL198" s="2315"/>
      <c r="AM198" s="2315"/>
      <c r="AN198" s="2315"/>
      <c r="AO198" s="2315"/>
      <c r="AP198" s="2315"/>
      <c r="AQ198" s="2315"/>
    </row>
    <row r="199" spans="1:43">
      <c r="A199" s="2315"/>
      <c r="B199" s="2315"/>
      <c r="C199" s="2315"/>
      <c r="D199" s="2315"/>
      <c r="E199" s="2315"/>
      <c r="F199" s="2315"/>
      <c r="G199" s="2315"/>
      <c r="H199" s="2315"/>
      <c r="I199" s="2315"/>
      <c r="J199" s="2315"/>
      <c r="K199" s="2315"/>
      <c r="L199" s="2315"/>
      <c r="M199" s="2315"/>
      <c r="N199" s="2315"/>
      <c r="O199" s="2315"/>
      <c r="P199" s="2315"/>
      <c r="Q199" s="2315"/>
      <c r="R199" s="2315"/>
      <c r="S199" s="2315"/>
      <c r="T199" s="2315"/>
      <c r="U199" s="2315"/>
      <c r="V199" s="2315"/>
      <c r="W199" s="2315"/>
      <c r="X199" s="2315"/>
      <c r="Y199" s="2315"/>
      <c r="Z199" s="2315"/>
      <c r="AA199" s="2315"/>
      <c r="AB199" s="2315"/>
      <c r="AC199" s="2315"/>
      <c r="AD199" s="2315"/>
      <c r="AE199" s="2315"/>
      <c r="AF199" s="2315"/>
      <c r="AG199" s="2315"/>
      <c r="AH199" s="2315"/>
      <c r="AI199" s="2315"/>
      <c r="AJ199" s="2315"/>
      <c r="AK199" s="2315"/>
      <c r="AL199" s="2315"/>
      <c r="AM199" s="2315"/>
      <c r="AN199" s="2315"/>
      <c r="AO199" s="2315"/>
      <c r="AP199" s="2315"/>
      <c r="AQ199" s="2315"/>
    </row>
    <row r="200" spans="1:43">
      <c r="A200" s="2315"/>
      <c r="B200" s="2315"/>
      <c r="C200" s="2315"/>
      <c r="D200" s="2315"/>
      <c r="E200" s="2315"/>
      <c r="F200" s="2315"/>
      <c r="G200" s="2315"/>
      <c r="H200" s="2315"/>
      <c r="I200" s="2315"/>
      <c r="J200" s="2315"/>
      <c r="K200" s="2315"/>
      <c r="L200" s="2315"/>
      <c r="M200" s="2315"/>
      <c r="N200" s="2315"/>
      <c r="O200" s="2315"/>
      <c r="P200" s="2315"/>
      <c r="Q200" s="2315"/>
      <c r="R200" s="2315"/>
      <c r="S200" s="2315"/>
      <c r="T200" s="2315"/>
      <c r="U200" s="2315"/>
      <c r="V200" s="2315"/>
      <c r="W200" s="2315"/>
      <c r="X200" s="2315"/>
      <c r="Y200" s="2315"/>
      <c r="Z200" s="2315"/>
      <c r="AA200" s="2315"/>
      <c r="AB200" s="2315"/>
      <c r="AC200" s="2315"/>
      <c r="AD200" s="2315"/>
      <c r="AE200" s="2315"/>
      <c r="AF200" s="2315"/>
      <c r="AG200" s="2315"/>
      <c r="AH200" s="2315"/>
      <c r="AI200" s="2315"/>
      <c r="AJ200" s="2315"/>
      <c r="AK200" s="2315"/>
      <c r="AL200" s="2315"/>
      <c r="AM200" s="2315"/>
      <c r="AN200" s="2315"/>
      <c r="AO200" s="2315"/>
      <c r="AP200" s="2315"/>
      <c r="AQ200" s="2315"/>
    </row>
    <row r="201" spans="1:43">
      <c r="A201" s="2315"/>
      <c r="B201" s="2315"/>
      <c r="C201" s="2315"/>
      <c r="D201" s="2315"/>
      <c r="E201" s="2315"/>
      <c r="F201" s="2315"/>
      <c r="G201" s="2315"/>
      <c r="H201" s="2315"/>
      <c r="I201" s="2315"/>
      <c r="J201" s="2315"/>
      <c r="K201" s="2315"/>
      <c r="L201" s="2315"/>
      <c r="M201" s="2315"/>
      <c r="N201" s="2315"/>
      <c r="O201" s="2315"/>
      <c r="P201" s="2315"/>
      <c r="Q201" s="2315"/>
      <c r="R201" s="2315"/>
      <c r="S201" s="2315"/>
      <c r="T201" s="2315"/>
      <c r="U201" s="2315"/>
      <c r="V201" s="2315"/>
      <c r="W201" s="2315"/>
      <c r="X201" s="2315"/>
      <c r="Y201" s="2315"/>
      <c r="Z201" s="2315"/>
      <c r="AA201" s="2315"/>
      <c r="AB201" s="2315"/>
      <c r="AC201" s="2315"/>
      <c r="AD201" s="2315"/>
      <c r="AE201" s="2315"/>
      <c r="AF201" s="2315"/>
      <c r="AG201" s="2315"/>
      <c r="AH201" s="2315"/>
      <c r="AI201" s="2315"/>
      <c r="AJ201" s="2315"/>
      <c r="AK201" s="2315"/>
      <c r="AL201" s="2315"/>
      <c r="AM201" s="2315"/>
      <c r="AN201" s="2315"/>
      <c r="AO201" s="2315"/>
      <c r="AP201" s="2315"/>
      <c r="AQ201" s="2315"/>
    </row>
    <row r="202" spans="1:43">
      <c r="A202" s="2315"/>
      <c r="B202" s="2315"/>
      <c r="C202" s="2315"/>
      <c r="D202" s="2315"/>
      <c r="E202" s="2315"/>
      <c r="F202" s="2315"/>
      <c r="G202" s="2315"/>
      <c r="H202" s="2315"/>
      <c r="I202" s="2315"/>
      <c r="J202" s="2315"/>
      <c r="K202" s="2315"/>
      <c r="L202" s="2315"/>
      <c r="M202" s="2315"/>
      <c r="N202" s="2315"/>
      <c r="O202" s="2315"/>
      <c r="P202" s="2315"/>
      <c r="Q202" s="2315"/>
      <c r="R202" s="2315"/>
      <c r="S202" s="2315"/>
      <c r="T202" s="2315"/>
      <c r="U202" s="2315"/>
      <c r="V202" s="2315"/>
      <c r="W202" s="2315"/>
      <c r="X202" s="2315"/>
      <c r="Y202" s="2315"/>
      <c r="Z202" s="2315"/>
      <c r="AA202" s="2315"/>
      <c r="AB202" s="2315"/>
      <c r="AC202" s="2315"/>
      <c r="AD202" s="2315"/>
      <c r="AE202" s="2315"/>
      <c r="AF202" s="2315"/>
      <c r="AG202" s="2315"/>
      <c r="AH202" s="2315"/>
      <c r="AI202" s="2315"/>
      <c r="AJ202" s="2315"/>
      <c r="AK202" s="2315"/>
      <c r="AL202" s="2315"/>
      <c r="AM202" s="2315"/>
      <c r="AN202" s="2315"/>
      <c r="AO202" s="2315"/>
      <c r="AP202" s="2315"/>
      <c r="AQ202" s="2315"/>
    </row>
    <row r="203" spans="1:43">
      <c r="A203" s="2315"/>
      <c r="B203" s="2315"/>
      <c r="C203" s="2315"/>
      <c r="D203" s="2315"/>
      <c r="E203" s="2315"/>
      <c r="F203" s="2315"/>
      <c r="G203" s="2315"/>
      <c r="H203" s="2315"/>
      <c r="I203" s="2315"/>
      <c r="J203" s="2315"/>
      <c r="K203" s="2315"/>
      <c r="L203" s="2315"/>
      <c r="M203" s="2315"/>
      <c r="N203" s="2315"/>
      <c r="O203" s="2315"/>
      <c r="P203" s="2315"/>
      <c r="Q203" s="2315"/>
      <c r="R203" s="2315"/>
      <c r="S203" s="2315"/>
      <c r="T203" s="2315"/>
      <c r="U203" s="2315"/>
      <c r="V203" s="2315"/>
      <c r="W203" s="2315"/>
      <c r="X203" s="2315"/>
      <c r="Y203" s="2315"/>
      <c r="Z203" s="2315"/>
      <c r="AA203" s="2315"/>
      <c r="AB203" s="2315"/>
      <c r="AC203" s="2315"/>
      <c r="AD203" s="2315"/>
      <c r="AE203" s="2315"/>
      <c r="AF203" s="2315"/>
      <c r="AG203" s="2315"/>
      <c r="AH203" s="2315"/>
      <c r="AI203" s="2315"/>
      <c r="AJ203" s="2315"/>
      <c r="AK203" s="2315"/>
      <c r="AL203" s="2315"/>
      <c r="AM203" s="2315"/>
      <c r="AN203" s="2315"/>
      <c r="AO203" s="2315"/>
      <c r="AP203" s="2315"/>
      <c r="AQ203" s="2315"/>
    </row>
    <row r="204" spans="1:43">
      <c r="A204" s="2315"/>
      <c r="B204" s="2315"/>
      <c r="C204" s="2315"/>
      <c r="D204" s="2315"/>
      <c r="E204" s="2315"/>
      <c r="F204" s="2315"/>
      <c r="G204" s="2315"/>
      <c r="H204" s="2315"/>
      <c r="I204" s="2315"/>
      <c r="J204" s="2315"/>
      <c r="K204" s="2315"/>
      <c r="L204" s="2315"/>
      <c r="M204" s="2315"/>
      <c r="N204" s="2315"/>
      <c r="O204" s="2315"/>
      <c r="P204" s="2315"/>
      <c r="Q204" s="2315"/>
      <c r="R204" s="2315"/>
      <c r="S204" s="2315"/>
      <c r="T204" s="2315"/>
      <c r="U204" s="2315"/>
      <c r="V204" s="2315"/>
      <c r="W204" s="2315"/>
      <c r="X204" s="2315"/>
      <c r="Y204" s="2315"/>
      <c r="Z204" s="2315"/>
      <c r="AA204" s="2315"/>
      <c r="AB204" s="2315"/>
      <c r="AC204" s="2315"/>
      <c r="AD204" s="2315"/>
      <c r="AE204" s="2315"/>
      <c r="AF204" s="2315"/>
      <c r="AG204" s="2315"/>
      <c r="AH204" s="2315"/>
      <c r="AI204" s="2315"/>
      <c r="AJ204" s="2315"/>
      <c r="AK204" s="2315"/>
      <c r="AL204" s="2315"/>
      <c r="AM204" s="2315"/>
      <c r="AN204" s="2315"/>
      <c r="AO204" s="2315"/>
      <c r="AP204" s="2315"/>
      <c r="AQ204" s="2315"/>
    </row>
    <row r="205" spans="1:43">
      <c r="A205" s="2315"/>
      <c r="B205" s="2315"/>
      <c r="C205" s="2315"/>
      <c r="D205" s="2315"/>
      <c r="E205" s="2315"/>
      <c r="F205" s="2315"/>
      <c r="G205" s="2315"/>
      <c r="H205" s="2315"/>
      <c r="I205" s="2315"/>
      <c r="J205" s="2315"/>
      <c r="K205" s="2315"/>
      <c r="L205" s="2315"/>
      <c r="M205" s="2315"/>
      <c r="N205" s="2315"/>
      <c r="O205" s="2315"/>
      <c r="P205" s="2315"/>
      <c r="Q205" s="2315"/>
      <c r="R205" s="2315"/>
      <c r="S205" s="2315"/>
      <c r="T205" s="2315"/>
      <c r="U205" s="2315"/>
      <c r="V205" s="2315"/>
      <c r="W205" s="2315"/>
      <c r="X205" s="2315"/>
      <c r="Y205" s="2315"/>
      <c r="Z205" s="2315"/>
      <c r="AA205" s="2315"/>
      <c r="AB205" s="2315"/>
      <c r="AC205" s="2315"/>
      <c r="AD205" s="2315"/>
      <c r="AE205" s="2315"/>
      <c r="AF205" s="2315"/>
      <c r="AG205" s="2315"/>
      <c r="AH205" s="2315"/>
      <c r="AI205" s="2315"/>
      <c r="AJ205" s="2315"/>
      <c r="AK205" s="2315"/>
      <c r="AL205" s="2315"/>
      <c r="AM205" s="2315"/>
      <c r="AN205" s="2315"/>
      <c r="AO205" s="2315"/>
      <c r="AP205" s="2315"/>
      <c r="AQ205" s="2315"/>
    </row>
    <row r="206" spans="1:43">
      <c r="A206" s="2315"/>
      <c r="B206" s="2315"/>
      <c r="C206" s="2315"/>
      <c r="D206" s="2315"/>
      <c r="E206" s="2315"/>
      <c r="F206" s="2315"/>
      <c r="G206" s="2315"/>
      <c r="H206" s="2315"/>
      <c r="I206" s="2315"/>
      <c r="J206" s="2315"/>
      <c r="K206" s="2315"/>
      <c r="L206" s="2315"/>
      <c r="M206" s="2315"/>
      <c r="N206" s="2315"/>
      <c r="O206" s="2315"/>
      <c r="P206" s="2315"/>
      <c r="Q206" s="2315"/>
      <c r="R206" s="2315"/>
      <c r="S206" s="2315"/>
      <c r="T206" s="2315"/>
      <c r="U206" s="2315"/>
      <c r="V206" s="2315"/>
      <c r="W206" s="2315"/>
      <c r="X206" s="2315"/>
      <c r="Y206" s="2315"/>
      <c r="Z206" s="2315"/>
      <c r="AA206" s="2315"/>
      <c r="AB206" s="2315"/>
      <c r="AC206" s="2315"/>
      <c r="AD206" s="2315"/>
      <c r="AE206" s="2315"/>
      <c r="AF206" s="2315"/>
      <c r="AG206" s="2315"/>
      <c r="AH206" s="2315"/>
      <c r="AI206" s="2315"/>
      <c r="AJ206" s="2315"/>
      <c r="AK206" s="2315"/>
      <c r="AL206" s="2315"/>
      <c r="AM206" s="2315"/>
      <c r="AN206" s="2315"/>
      <c r="AO206" s="2315"/>
      <c r="AP206" s="2315"/>
      <c r="AQ206" s="2315"/>
    </row>
    <row r="207" spans="1:43">
      <c r="A207" s="2315"/>
      <c r="B207" s="2315"/>
      <c r="C207" s="2315"/>
      <c r="D207" s="2315"/>
      <c r="E207" s="2315"/>
      <c r="F207" s="2315"/>
      <c r="G207" s="2315"/>
      <c r="H207" s="2315"/>
      <c r="I207" s="2315"/>
      <c r="J207" s="2315"/>
      <c r="K207" s="2315"/>
      <c r="L207" s="2315"/>
      <c r="M207" s="2315"/>
      <c r="N207" s="2315"/>
      <c r="O207" s="2315"/>
      <c r="P207" s="2315"/>
      <c r="Q207" s="2315"/>
      <c r="R207" s="2315"/>
      <c r="S207" s="2315"/>
      <c r="T207" s="2315"/>
      <c r="U207" s="2315"/>
      <c r="V207" s="2315"/>
      <c r="W207" s="2315"/>
      <c r="X207" s="2315"/>
      <c r="Y207" s="2315"/>
      <c r="Z207" s="2315"/>
      <c r="AA207" s="2315"/>
      <c r="AB207" s="2315"/>
      <c r="AC207" s="2315"/>
      <c r="AD207" s="2315"/>
      <c r="AE207" s="2315"/>
      <c r="AF207" s="2315"/>
      <c r="AG207" s="2315"/>
      <c r="AH207" s="2315"/>
      <c r="AI207" s="2315"/>
      <c r="AJ207" s="2315"/>
      <c r="AK207" s="2315"/>
      <c r="AL207" s="2315"/>
      <c r="AM207" s="2315"/>
      <c r="AN207" s="2315"/>
      <c r="AO207" s="2315"/>
      <c r="AP207" s="2315"/>
      <c r="AQ207" s="2315"/>
    </row>
    <row r="208" spans="1:43">
      <c r="A208" s="2315"/>
      <c r="B208" s="2315"/>
      <c r="C208" s="2315"/>
      <c r="D208" s="2315"/>
      <c r="E208" s="2315"/>
      <c r="F208" s="2315"/>
      <c r="G208" s="2315"/>
      <c r="H208" s="2315"/>
      <c r="I208" s="2315"/>
      <c r="J208" s="2315"/>
      <c r="K208" s="2315"/>
      <c r="L208" s="2315"/>
      <c r="M208" s="2315"/>
      <c r="N208" s="2315"/>
      <c r="O208" s="2315"/>
      <c r="P208" s="2315"/>
      <c r="Q208" s="2315"/>
      <c r="R208" s="2315"/>
      <c r="S208" s="2315"/>
      <c r="T208" s="2315"/>
      <c r="U208" s="2315"/>
      <c r="V208" s="2315"/>
      <c r="W208" s="2315"/>
      <c r="X208" s="2315"/>
      <c r="Y208" s="2315"/>
      <c r="Z208" s="2315"/>
      <c r="AA208" s="2315"/>
      <c r="AB208" s="2315"/>
      <c r="AC208" s="2315"/>
      <c r="AD208" s="2315"/>
      <c r="AE208" s="2315"/>
      <c r="AF208" s="2315"/>
      <c r="AG208" s="2315"/>
      <c r="AH208" s="2315"/>
      <c r="AI208" s="2315"/>
      <c r="AJ208" s="2315"/>
      <c r="AK208" s="2315"/>
      <c r="AL208" s="2315"/>
      <c r="AM208" s="2315"/>
      <c r="AN208" s="2315"/>
      <c r="AO208" s="2315"/>
      <c r="AP208" s="2315"/>
      <c r="AQ208" s="2315"/>
    </row>
    <row r="209" spans="1:43">
      <c r="A209" s="2315"/>
      <c r="B209" s="2315"/>
      <c r="C209" s="2315"/>
      <c r="D209" s="2315"/>
      <c r="E209" s="2315"/>
      <c r="F209" s="2315"/>
      <c r="G209" s="2315"/>
      <c r="H209" s="2315"/>
      <c r="I209" s="2315"/>
      <c r="J209" s="2315"/>
      <c r="K209" s="2315"/>
      <c r="L209" s="2315"/>
      <c r="M209" s="2315"/>
      <c r="N209" s="2315"/>
      <c r="O209" s="2315"/>
      <c r="P209" s="2315"/>
      <c r="Q209" s="2315"/>
      <c r="R209" s="2315"/>
      <c r="S209" s="2315"/>
      <c r="T209" s="2315"/>
      <c r="U209" s="2315"/>
      <c r="V209" s="2315"/>
      <c r="W209" s="2315"/>
      <c r="X209" s="2315"/>
      <c r="Y209" s="2315"/>
      <c r="Z209" s="2315"/>
      <c r="AA209" s="2315"/>
      <c r="AB209" s="2315"/>
      <c r="AC209" s="2315"/>
      <c r="AD209" s="2315"/>
      <c r="AE209" s="2315"/>
      <c r="AF209" s="2315"/>
      <c r="AG209" s="2315"/>
      <c r="AH209" s="2315"/>
      <c r="AI209" s="2315"/>
      <c r="AJ209" s="2315"/>
      <c r="AK209" s="2315"/>
      <c r="AL209" s="2315"/>
      <c r="AM209" s="2315"/>
      <c r="AN209" s="2315"/>
      <c r="AO209" s="2315"/>
      <c r="AP209" s="2315"/>
      <c r="AQ209" s="2315"/>
    </row>
    <row r="210" spans="1:43">
      <c r="A210" s="2315"/>
      <c r="B210" s="2315"/>
      <c r="C210" s="2315"/>
      <c r="D210" s="2315"/>
      <c r="E210" s="2315"/>
      <c r="F210" s="2315"/>
      <c r="G210" s="2315"/>
      <c r="H210" s="2315"/>
      <c r="I210" s="2315"/>
      <c r="J210" s="2315"/>
      <c r="K210" s="2315"/>
      <c r="L210" s="2315"/>
      <c r="M210" s="2315"/>
      <c r="N210" s="2315"/>
      <c r="O210" s="2315"/>
      <c r="P210" s="2315"/>
      <c r="Q210" s="2315"/>
      <c r="R210" s="2315"/>
      <c r="S210" s="2315"/>
      <c r="T210" s="2315"/>
      <c r="U210" s="2315"/>
      <c r="V210" s="2315"/>
      <c r="W210" s="2315"/>
      <c r="X210" s="2315"/>
      <c r="Y210" s="2315"/>
      <c r="Z210" s="2315"/>
      <c r="AA210" s="2315"/>
      <c r="AB210" s="2315"/>
      <c r="AC210" s="2315"/>
      <c r="AD210" s="2315"/>
      <c r="AE210" s="2315"/>
      <c r="AF210" s="2315"/>
      <c r="AG210" s="2315"/>
      <c r="AH210" s="2315"/>
      <c r="AI210" s="2315"/>
      <c r="AJ210" s="2315"/>
      <c r="AK210" s="2315"/>
      <c r="AL210" s="2315"/>
      <c r="AM210" s="2315"/>
      <c r="AN210" s="2315"/>
      <c r="AO210" s="2315"/>
      <c r="AP210" s="2315"/>
      <c r="AQ210" s="2315"/>
    </row>
    <row r="211" spans="1:43">
      <c r="A211" s="2315"/>
      <c r="B211" s="2315"/>
      <c r="C211" s="2315"/>
      <c r="D211" s="2315"/>
      <c r="E211" s="2315"/>
      <c r="F211" s="2315"/>
      <c r="G211" s="2315"/>
      <c r="H211" s="2315"/>
      <c r="I211" s="2315"/>
      <c r="J211" s="2315"/>
      <c r="K211" s="2315"/>
      <c r="L211" s="2315"/>
      <c r="M211" s="2315"/>
      <c r="N211" s="2315"/>
      <c r="O211" s="2315"/>
      <c r="P211" s="2315"/>
      <c r="Q211" s="2315"/>
      <c r="R211" s="2315"/>
      <c r="S211" s="2315"/>
      <c r="T211" s="2315"/>
      <c r="U211" s="2315"/>
      <c r="V211" s="2315"/>
      <c r="W211" s="2315"/>
      <c r="X211" s="2315"/>
      <c r="Y211" s="2315"/>
      <c r="Z211" s="2315"/>
      <c r="AA211" s="2315"/>
      <c r="AB211" s="2315"/>
      <c r="AC211" s="2315"/>
      <c r="AD211" s="2315"/>
      <c r="AE211" s="2315"/>
      <c r="AF211" s="2315"/>
      <c r="AG211" s="2315"/>
      <c r="AH211" s="2315"/>
      <c r="AI211" s="2315"/>
      <c r="AJ211" s="2315"/>
      <c r="AK211" s="2315"/>
      <c r="AL211" s="2315"/>
      <c r="AM211" s="2315"/>
      <c r="AN211" s="2315"/>
      <c r="AO211" s="2315"/>
      <c r="AP211" s="2315"/>
      <c r="AQ211" s="2315"/>
    </row>
    <row r="212" spans="1:43">
      <c r="A212" s="2315"/>
      <c r="B212" s="2315"/>
      <c r="C212" s="2315"/>
      <c r="D212" s="2315"/>
      <c r="E212" s="2315"/>
      <c r="F212" s="2315"/>
      <c r="G212" s="2315"/>
      <c r="H212" s="2315"/>
      <c r="I212" s="2315"/>
      <c r="J212" s="2315"/>
      <c r="K212" s="2315"/>
      <c r="L212" s="2315"/>
      <c r="M212" s="2315"/>
      <c r="N212" s="2315"/>
      <c r="O212" s="2315"/>
      <c r="P212" s="2315"/>
      <c r="Q212" s="2315"/>
      <c r="R212" s="2315"/>
      <c r="S212" s="2315"/>
      <c r="T212" s="2315"/>
      <c r="U212" s="2315"/>
      <c r="V212" s="2315"/>
      <c r="W212" s="2315"/>
      <c r="X212" s="2315"/>
      <c r="Y212" s="2315"/>
      <c r="Z212" s="2315"/>
      <c r="AA212" s="2315"/>
      <c r="AB212" s="2315"/>
      <c r="AC212" s="2315"/>
      <c r="AD212" s="2315"/>
      <c r="AE212" s="2315"/>
      <c r="AF212" s="2315"/>
      <c r="AG212" s="2315"/>
      <c r="AH212" s="2315"/>
      <c r="AI212" s="2315"/>
      <c r="AJ212" s="2315"/>
      <c r="AK212" s="2315"/>
      <c r="AL212" s="2315"/>
      <c r="AM212" s="2315"/>
      <c r="AN212" s="2315"/>
      <c r="AO212" s="2315"/>
      <c r="AP212" s="2315"/>
      <c r="AQ212" s="2315"/>
    </row>
    <row r="213" spans="1:43">
      <c r="A213" s="2315"/>
      <c r="B213" s="2315"/>
      <c r="C213" s="2315"/>
      <c r="D213" s="2315"/>
      <c r="E213" s="2315"/>
      <c r="F213" s="2315"/>
      <c r="G213" s="2315"/>
      <c r="H213" s="2315"/>
      <c r="I213" s="2315"/>
      <c r="J213" s="2315"/>
      <c r="K213" s="2315"/>
      <c r="L213" s="2315"/>
      <c r="M213" s="2315"/>
      <c r="N213" s="2315"/>
      <c r="O213" s="2315"/>
      <c r="P213" s="2315"/>
      <c r="Q213" s="2315"/>
      <c r="R213" s="2315"/>
      <c r="S213" s="2315"/>
      <c r="T213" s="2315"/>
      <c r="U213" s="2315"/>
      <c r="V213" s="2315"/>
      <c r="W213" s="2315"/>
      <c r="X213" s="2315"/>
      <c r="Y213" s="2315"/>
      <c r="Z213" s="2315"/>
      <c r="AA213" s="2315"/>
      <c r="AB213" s="2315"/>
      <c r="AC213" s="2315"/>
      <c r="AD213" s="2315"/>
      <c r="AE213" s="2315"/>
      <c r="AF213" s="2315"/>
      <c r="AG213" s="2315"/>
      <c r="AH213" s="2315"/>
      <c r="AI213" s="2315"/>
      <c r="AJ213" s="2315"/>
      <c r="AK213" s="2315"/>
      <c r="AL213" s="2315"/>
      <c r="AM213" s="2315"/>
      <c r="AN213" s="2315"/>
      <c r="AO213" s="2315"/>
      <c r="AP213" s="2315"/>
      <c r="AQ213" s="2315"/>
    </row>
    <row r="214" spans="1:43">
      <c r="A214" s="2315"/>
      <c r="B214" s="2315"/>
      <c r="C214" s="2315"/>
      <c r="D214" s="2315"/>
      <c r="E214" s="2315"/>
      <c r="F214" s="2315"/>
      <c r="G214" s="2315"/>
      <c r="H214" s="2315"/>
      <c r="I214" s="2315"/>
      <c r="J214" s="2315"/>
      <c r="K214" s="2315"/>
      <c r="L214" s="2315"/>
      <c r="M214" s="2315"/>
      <c r="N214" s="2315"/>
      <c r="O214" s="2315"/>
      <c r="P214" s="2315"/>
      <c r="Q214" s="2315"/>
      <c r="R214" s="2315"/>
      <c r="S214" s="2315"/>
      <c r="T214" s="2315"/>
      <c r="U214" s="2315"/>
      <c r="V214" s="2315"/>
      <c r="W214" s="2315"/>
      <c r="X214" s="2315"/>
      <c r="Y214" s="2315"/>
      <c r="Z214" s="2315"/>
      <c r="AA214" s="2315"/>
      <c r="AB214" s="2315"/>
      <c r="AC214" s="2315"/>
      <c r="AD214" s="2315"/>
      <c r="AE214" s="2315"/>
      <c r="AF214" s="2315"/>
      <c r="AG214" s="2315"/>
      <c r="AH214" s="2315"/>
      <c r="AI214" s="2315"/>
      <c r="AJ214" s="2315"/>
      <c r="AK214" s="2315"/>
      <c r="AL214" s="2315"/>
      <c r="AM214" s="2315"/>
      <c r="AN214" s="2315"/>
      <c r="AO214" s="2315"/>
      <c r="AP214" s="2315"/>
      <c r="AQ214" s="2315"/>
    </row>
    <row r="215" spans="1:43">
      <c r="A215" s="2315"/>
      <c r="B215" s="2315"/>
      <c r="C215" s="2315"/>
      <c r="D215" s="2315"/>
      <c r="E215" s="2315"/>
      <c r="F215" s="2315"/>
      <c r="G215" s="2315"/>
      <c r="H215" s="2315"/>
      <c r="I215" s="2315"/>
      <c r="J215" s="2315"/>
      <c r="K215" s="2315"/>
      <c r="L215" s="2315"/>
      <c r="M215" s="2315"/>
      <c r="N215" s="2315"/>
      <c r="O215" s="2315"/>
      <c r="P215" s="2315"/>
      <c r="Q215" s="2315"/>
      <c r="R215" s="2315"/>
      <c r="S215" s="2315"/>
      <c r="T215" s="2315"/>
      <c r="U215" s="2315"/>
      <c r="V215" s="2315"/>
      <c r="W215" s="2315"/>
      <c r="X215" s="2315"/>
      <c r="Y215" s="2315"/>
      <c r="Z215" s="2315"/>
      <c r="AA215" s="2315"/>
      <c r="AB215" s="2315"/>
      <c r="AC215" s="2315"/>
      <c r="AD215" s="2315"/>
      <c r="AE215" s="2315"/>
      <c r="AF215" s="2315"/>
      <c r="AG215" s="2315"/>
      <c r="AH215" s="2315"/>
      <c r="AI215" s="2315"/>
      <c r="AJ215" s="2315"/>
      <c r="AK215" s="2315"/>
      <c r="AL215" s="2315"/>
      <c r="AM215" s="2315"/>
      <c r="AN215" s="2315"/>
      <c r="AO215" s="2315"/>
      <c r="AP215" s="2315"/>
      <c r="AQ215" s="2315"/>
    </row>
    <row r="216" spans="1:43">
      <c r="A216" s="2315"/>
      <c r="B216" s="2315"/>
      <c r="C216" s="2315"/>
      <c r="D216" s="2315"/>
      <c r="E216" s="2315"/>
      <c r="F216" s="2315"/>
      <c r="G216" s="2315"/>
      <c r="H216" s="2315"/>
      <c r="I216" s="2315"/>
      <c r="J216" s="2315"/>
      <c r="K216" s="2315"/>
      <c r="L216" s="2315"/>
      <c r="M216" s="2315"/>
      <c r="N216" s="2315"/>
      <c r="O216" s="2315"/>
      <c r="P216" s="2315"/>
      <c r="Q216" s="2315"/>
      <c r="R216" s="2315"/>
      <c r="S216" s="2315"/>
      <c r="T216" s="2315"/>
      <c r="U216" s="2315"/>
      <c r="V216" s="2315"/>
      <c r="W216" s="2315"/>
      <c r="X216" s="2315"/>
      <c r="Y216" s="2315"/>
      <c r="Z216" s="2315"/>
      <c r="AA216" s="2315"/>
      <c r="AB216" s="2315"/>
      <c r="AC216" s="2315"/>
      <c r="AD216" s="2315"/>
      <c r="AE216" s="2315"/>
      <c r="AF216" s="2315"/>
      <c r="AG216" s="2315"/>
      <c r="AH216" s="2315"/>
      <c r="AI216" s="2315"/>
      <c r="AJ216" s="2315"/>
      <c r="AK216" s="2315"/>
      <c r="AL216" s="2315"/>
      <c r="AM216" s="2315"/>
      <c r="AN216" s="2315"/>
      <c r="AO216" s="2315"/>
      <c r="AP216" s="2315"/>
      <c r="AQ216" s="2315"/>
    </row>
    <row r="217" spans="1:43">
      <c r="A217" s="2315"/>
      <c r="B217" s="2315"/>
      <c r="C217" s="2315"/>
      <c r="D217" s="2315"/>
      <c r="E217" s="2315"/>
      <c r="F217" s="2315"/>
      <c r="G217" s="2315"/>
      <c r="H217" s="2315"/>
      <c r="I217" s="2315"/>
      <c r="J217" s="2315"/>
      <c r="K217" s="2315"/>
      <c r="L217" s="2315"/>
      <c r="M217" s="2315"/>
      <c r="N217" s="2315"/>
      <c r="O217" s="2315"/>
      <c r="P217" s="2315"/>
      <c r="Q217" s="2315"/>
      <c r="R217" s="2315"/>
      <c r="S217" s="2315"/>
      <c r="T217" s="2315"/>
      <c r="U217" s="2315"/>
      <c r="V217" s="2315"/>
      <c r="W217" s="2315"/>
      <c r="X217" s="2315"/>
      <c r="Y217" s="2315"/>
      <c r="Z217" s="2315"/>
      <c r="AA217" s="2315"/>
      <c r="AB217" s="2315"/>
      <c r="AC217" s="2315"/>
      <c r="AD217" s="2315"/>
      <c r="AE217" s="2315"/>
      <c r="AF217" s="2315"/>
      <c r="AG217" s="2315"/>
      <c r="AH217" s="2315"/>
      <c r="AI217" s="2315"/>
      <c r="AJ217" s="2315"/>
      <c r="AK217" s="2315"/>
      <c r="AL217" s="2315"/>
      <c r="AM217" s="2315"/>
      <c r="AN217" s="2315"/>
      <c r="AO217" s="2315"/>
      <c r="AP217" s="2315"/>
      <c r="AQ217" s="2315"/>
    </row>
    <row r="218" spans="1:43">
      <c r="A218" s="2315"/>
      <c r="B218" s="2315"/>
      <c r="C218" s="2315"/>
      <c r="D218" s="2315"/>
      <c r="E218" s="2315"/>
      <c r="F218" s="2315"/>
      <c r="G218" s="2315"/>
      <c r="H218" s="2315"/>
      <c r="I218" s="2315"/>
      <c r="J218" s="2315"/>
      <c r="K218" s="2315"/>
      <c r="L218" s="2315"/>
      <c r="M218" s="2315"/>
      <c r="N218" s="2315"/>
      <c r="O218" s="2315"/>
      <c r="P218" s="2315"/>
      <c r="Q218" s="2315"/>
      <c r="R218" s="2315"/>
      <c r="S218" s="2315"/>
      <c r="T218" s="2315"/>
      <c r="U218" s="2315"/>
      <c r="V218" s="2315"/>
      <c r="W218" s="2315"/>
      <c r="X218" s="2315"/>
      <c r="Y218" s="2315"/>
      <c r="Z218" s="2315"/>
      <c r="AA218" s="2315"/>
      <c r="AB218" s="2315"/>
      <c r="AC218" s="2315"/>
      <c r="AD218" s="2315"/>
      <c r="AE218" s="2315"/>
      <c r="AF218" s="2315"/>
      <c r="AG218" s="2315"/>
      <c r="AH218" s="2315"/>
      <c r="AI218" s="2315"/>
      <c r="AJ218" s="2315"/>
      <c r="AK218" s="2315"/>
      <c r="AL218" s="2315"/>
      <c r="AM218" s="2315"/>
      <c r="AN218" s="2315"/>
      <c r="AO218" s="2315"/>
      <c r="AP218" s="2315"/>
      <c r="AQ218" s="2315"/>
    </row>
    <row r="219" spans="1:43">
      <c r="A219" s="2315"/>
      <c r="B219" s="2315"/>
      <c r="C219" s="2315"/>
      <c r="D219" s="2315"/>
      <c r="E219" s="2315"/>
      <c r="F219" s="2315"/>
      <c r="G219" s="2315"/>
      <c r="H219" s="2315"/>
      <c r="I219" s="2315"/>
      <c r="J219" s="2315"/>
      <c r="K219" s="2315"/>
      <c r="L219" s="2315"/>
      <c r="M219" s="2315"/>
      <c r="N219" s="2315"/>
      <c r="O219" s="2315"/>
      <c r="P219" s="2315"/>
      <c r="Q219" s="2315"/>
      <c r="R219" s="2315"/>
      <c r="S219" s="2315"/>
      <c r="T219" s="2315"/>
      <c r="U219" s="2315"/>
      <c r="V219" s="2315"/>
      <c r="W219" s="2315"/>
      <c r="X219" s="2315"/>
      <c r="Y219" s="2315"/>
      <c r="Z219" s="2315"/>
      <c r="AA219" s="2315"/>
      <c r="AB219" s="2315"/>
      <c r="AC219" s="2315"/>
      <c r="AD219" s="2315"/>
      <c r="AE219" s="2315"/>
      <c r="AF219" s="2315"/>
      <c r="AG219" s="2315"/>
      <c r="AH219" s="2315"/>
      <c r="AI219" s="2315"/>
      <c r="AJ219" s="2315"/>
      <c r="AK219" s="2315"/>
      <c r="AL219" s="2315"/>
      <c r="AM219" s="2315"/>
      <c r="AN219" s="2315"/>
      <c r="AO219" s="2315"/>
      <c r="AP219" s="2315"/>
      <c r="AQ219" s="2315"/>
    </row>
    <row r="220" spans="1:43">
      <c r="A220" s="2315"/>
      <c r="B220" s="2315"/>
      <c r="C220" s="2315"/>
      <c r="D220" s="2315"/>
      <c r="E220" s="2315"/>
      <c r="F220" s="2315"/>
      <c r="G220" s="2315"/>
      <c r="H220" s="2315"/>
      <c r="I220" s="2315"/>
      <c r="J220" s="2315"/>
      <c r="K220" s="2315"/>
      <c r="L220" s="2315"/>
      <c r="M220" s="2315"/>
      <c r="N220" s="2315"/>
      <c r="O220" s="2315"/>
      <c r="P220" s="2315"/>
      <c r="Q220" s="2315"/>
      <c r="R220" s="2315"/>
      <c r="S220" s="2315"/>
      <c r="T220" s="2315"/>
      <c r="U220" s="2315"/>
      <c r="V220" s="2315"/>
      <c r="W220" s="2315"/>
      <c r="X220" s="2315"/>
      <c r="Y220" s="2315"/>
      <c r="Z220" s="2315"/>
      <c r="AA220" s="2315"/>
      <c r="AB220" s="2315"/>
      <c r="AC220" s="2315"/>
      <c r="AD220" s="2315"/>
      <c r="AE220" s="2315"/>
      <c r="AF220" s="2315"/>
      <c r="AG220" s="2315"/>
      <c r="AH220" s="2315"/>
      <c r="AI220" s="2315"/>
      <c r="AJ220" s="2315"/>
      <c r="AK220" s="2315"/>
      <c r="AL220" s="2315"/>
      <c r="AM220" s="2315"/>
      <c r="AN220" s="2315"/>
      <c r="AO220" s="2315"/>
      <c r="AP220" s="2315"/>
      <c r="AQ220" s="2315"/>
    </row>
    <row r="221" spans="1:43">
      <c r="A221" s="2315"/>
      <c r="B221" s="2315"/>
      <c r="C221" s="2315"/>
      <c r="D221" s="2315"/>
      <c r="E221" s="2315"/>
      <c r="F221" s="2315"/>
      <c r="G221" s="2315"/>
      <c r="H221" s="2315"/>
      <c r="I221" s="2315"/>
      <c r="J221" s="2315"/>
      <c r="K221" s="2315"/>
      <c r="L221" s="2315"/>
      <c r="M221" s="2315"/>
      <c r="N221" s="2315"/>
      <c r="O221" s="2315"/>
      <c r="P221" s="2315"/>
      <c r="Q221" s="2315"/>
      <c r="R221" s="2315"/>
      <c r="S221" s="2315"/>
      <c r="T221" s="2315"/>
      <c r="U221" s="2315"/>
      <c r="V221" s="2315"/>
      <c r="W221" s="2315"/>
      <c r="X221" s="2315"/>
      <c r="Y221" s="2315"/>
      <c r="Z221" s="2315"/>
      <c r="AA221" s="2315"/>
      <c r="AB221" s="2315"/>
      <c r="AC221" s="2315"/>
      <c r="AD221" s="2315"/>
      <c r="AE221" s="2315"/>
      <c r="AF221" s="2315"/>
      <c r="AG221" s="2315"/>
      <c r="AH221" s="2315"/>
      <c r="AI221" s="2315"/>
      <c r="AJ221" s="2315"/>
      <c r="AK221" s="2315"/>
      <c r="AL221" s="2315"/>
      <c r="AM221" s="2315"/>
      <c r="AN221" s="2315"/>
      <c r="AO221" s="2315"/>
      <c r="AP221" s="2315"/>
      <c r="AQ221" s="2315"/>
    </row>
    <row r="222" spans="1:43">
      <c r="A222" s="2315"/>
      <c r="B222" s="2315"/>
      <c r="C222" s="2315"/>
      <c r="D222" s="2315"/>
      <c r="E222" s="2315"/>
      <c r="F222" s="2315"/>
      <c r="G222" s="2315"/>
      <c r="H222" s="2315"/>
      <c r="I222" s="2315"/>
      <c r="J222" s="2315"/>
      <c r="K222" s="2315"/>
      <c r="L222" s="2315"/>
      <c r="M222" s="2315"/>
      <c r="N222" s="2315"/>
      <c r="O222" s="2315"/>
      <c r="P222" s="2315"/>
      <c r="Q222" s="2315"/>
      <c r="R222" s="2315"/>
      <c r="S222" s="2315"/>
      <c r="T222" s="2315"/>
      <c r="U222" s="2315"/>
      <c r="V222" s="2315"/>
      <c r="W222" s="2315"/>
      <c r="X222" s="2315"/>
      <c r="Y222" s="2315"/>
      <c r="Z222" s="2315"/>
      <c r="AA222" s="2315"/>
      <c r="AB222" s="2315"/>
      <c r="AC222" s="2315"/>
      <c r="AD222" s="2315"/>
      <c r="AE222" s="2315"/>
      <c r="AF222" s="2315"/>
      <c r="AG222" s="2315"/>
      <c r="AH222" s="2315"/>
      <c r="AI222" s="2315"/>
      <c r="AJ222" s="2315"/>
      <c r="AK222" s="2315"/>
      <c r="AL222" s="2315"/>
      <c r="AM222" s="2315"/>
      <c r="AN222" s="2315"/>
      <c r="AO222" s="2315"/>
      <c r="AP222" s="2315"/>
      <c r="AQ222" s="2315"/>
    </row>
    <row r="223" spans="1:43">
      <c r="A223" s="2315"/>
      <c r="B223" s="2315"/>
      <c r="C223" s="2315"/>
      <c r="D223" s="2315"/>
      <c r="E223" s="2315"/>
      <c r="F223" s="2315"/>
      <c r="G223" s="2315"/>
      <c r="H223" s="2315"/>
      <c r="I223" s="2315"/>
      <c r="J223" s="2315"/>
      <c r="K223" s="2315"/>
      <c r="L223" s="2315"/>
      <c r="M223" s="2315"/>
      <c r="N223" s="2315"/>
      <c r="O223" s="2315"/>
      <c r="P223" s="2315"/>
      <c r="Q223" s="2315"/>
      <c r="R223" s="2315"/>
      <c r="S223" s="2315"/>
      <c r="T223" s="2315"/>
      <c r="U223" s="2315"/>
      <c r="V223" s="2315"/>
      <c r="W223" s="2315"/>
      <c r="X223" s="2315"/>
      <c r="Y223" s="2315"/>
      <c r="Z223" s="2315"/>
      <c r="AA223" s="2315"/>
      <c r="AB223" s="2315"/>
      <c r="AC223" s="2315"/>
      <c r="AD223" s="2315"/>
      <c r="AE223" s="2315"/>
      <c r="AF223" s="2315"/>
      <c r="AG223" s="2315"/>
      <c r="AH223" s="2315"/>
      <c r="AI223" s="2315"/>
      <c r="AJ223" s="2315"/>
      <c r="AK223" s="2315"/>
      <c r="AL223" s="2315"/>
      <c r="AM223" s="2315"/>
      <c r="AN223" s="2315"/>
      <c r="AO223" s="2315"/>
      <c r="AP223" s="2315"/>
      <c r="AQ223" s="2315"/>
    </row>
    <row r="224" spans="1:43">
      <c r="A224" s="2315"/>
      <c r="B224" s="2315"/>
      <c r="C224" s="2315"/>
      <c r="D224" s="2315"/>
      <c r="E224" s="2315"/>
      <c r="F224" s="2315"/>
      <c r="G224" s="2315"/>
      <c r="H224" s="2315"/>
      <c r="I224" s="2315"/>
      <c r="J224" s="2315"/>
      <c r="K224" s="2315"/>
      <c r="L224" s="2315"/>
      <c r="M224" s="2315"/>
      <c r="N224" s="2315"/>
      <c r="O224" s="2315"/>
      <c r="P224" s="2315"/>
      <c r="Q224" s="2315"/>
      <c r="R224" s="2315"/>
      <c r="S224" s="2315"/>
      <c r="T224" s="2315"/>
      <c r="U224" s="2315"/>
      <c r="V224" s="2315"/>
      <c r="W224" s="2315"/>
      <c r="X224" s="2315"/>
      <c r="Y224" s="2315"/>
      <c r="Z224" s="2315"/>
      <c r="AA224" s="2315"/>
      <c r="AB224" s="2315"/>
      <c r="AC224" s="2315"/>
      <c r="AD224" s="2315"/>
      <c r="AE224" s="2315"/>
      <c r="AF224" s="2315"/>
      <c r="AG224" s="2315"/>
      <c r="AH224" s="2315"/>
      <c r="AI224" s="2315"/>
      <c r="AJ224" s="2315"/>
      <c r="AK224" s="2315"/>
      <c r="AL224" s="2315"/>
      <c r="AM224" s="2315"/>
      <c r="AN224" s="2315"/>
      <c r="AO224" s="2315"/>
      <c r="AP224" s="2315"/>
      <c r="AQ224" s="2315"/>
    </row>
    <row r="225" spans="1:43">
      <c r="A225" s="2315"/>
      <c r="B225" s="2315"/>
      <c r="C225" s="2315"/>
      <c r="D225" s="2315"/>
      <c r="E225" s="2315"/>
      <c r="F225" s="2315"/>
      <c r="G225" s="2315"/>
      <c r="H225" s="2315"/>
      <c r="I225" s="2315"/>
      <c r="J225" s="2315"/>
      <c r="K225" s="2315"/>
      <c r="L225" s="2315"/>
      <c r="M225" s="2315"/>
      <c r="N225" s="2315"/>
      <c r="O225" s="2315"/>
      <c r="P225" s="2315"/>
      <c r="Q225" s="2315"/>
      <c r="R225" s="2315"/>
      <c r="S225" s="2315"/>
      <c r="T225" s="2315"/>
      <c r="U225" s="2315"/>
      <c r="V225" s="2315"/>
      <c r="W225" s="2315"/>
      <c r="X225" s="2315"/>
      <c r="Y225" s="2315"/>
      <c r="Z225" s="2315"/>
      <c r="AA225" s="2315"/>
      <c r="AB225" s="2315"/>
      <c r="AC225" s="2315"/>
      <c r="AD225" s="2315"/>
      <c r="AE225" s="2315"/>
      <c r="AF225" s="2315"/>
      <c r="AG225" s="2315"/>
      <c r="AH225" s="2315"/>
      <c r="AI225" s="2315"/>
      <c r="AJ225" s="2315"/>
      <c r="AK225" s="2315"/>
      <c r="AL225" s="2315"/>
      <c r="AM225" s="2315"/>
      <c r="AN225" s="2315"/>
      <c r="AO225" s="2315"/>
      <c r="AP225" s="2315"/>
      <c r="AQ225" s="2315"/>
    </row>
    <row r="226" spans="1:43">
      <c r="A226" s="2315"/>
      <c r="B226" s="2315"/>
      <c r="C226" s="2315"/>
      <c r="D226" s="2315"/>
      <c r="E226" s="2315"/>
      <c r="F226" s="2315"/>
      <c r="G226" s="2315"/>
      <c r="H226" s="2315"/>
      <c r="I226" s="2315"/>
      <c r="J226" s="2315"/>
      <c r="K226" s="2315"/>
      <c r="L226" s="2315"/>
      <c r="M226" s="2315"/>
      <c r="N226" s="2315"/>
      <c r="O226" s="2315"/>
      <c r="P226" s="2315"/>
      <c r="Q226" s="2315"/>
      <c r="R226" s="2315"/>
      <c r="S226" s="2315"/>
      <c r="T226" s="2315"/>
      <c r="U226" s="2315"/>
      <c r="V226" s="2315"/>
      <c r="W226" s="2315"/>
      <c r="X226" s="2315"/>
      <c r="Y226" s="2315"/>
      <c r="Z226" s="2315"/>
      <c r="AA226" s="2315"/>
      <c r="AB226" s="2315"/>
      <c r="AC226" s="2315"/>
      <c r="AD226" s="2315"/>
      <c r="AE226" s="2315"/>
      <c r="AF226" s="2315"/>
      <c r="AG226" s="2315"/>
      <c r="AH226" s="2315"/>
      <c r="AI226" s="2315"/>
      <c r="AJ226" s="2315"/>
      <c r="AK226" s="2315"/>
      <c r="AL226" s="2315"/>
      <c r="AM226" s="2315"/>
      <c r="AN226" s="2315"/>
      <c r="AO226" s="2315"/>
      <c r="AP226" s="2315"/>
      <c r="AQ226" s="2315"/>
    </row>
    <row r="227" spans="1:43">
      <c r="A227" s="2315"/>
      <c r="B227" s="2315"/>
      <c r="C227" s="2315"/>
      <c r="D227" s="2315"/>
      <c r="E227" s="2315"/>
      <c r="F227" s="2315"/>
      <c r="G227" s="2315"/>
      <c r="H227" s="2315"/>
      <c r="I227" s="2315"/>
      <c r="J227" s="2315"/>
      <c r="K227" s="2315"/>
      <c r="L227" s="2315"/>
      <c r="M227" s="2315"/>
      <c r="N227" s="2315"/>
      <c r="O227" s="2315"/>
      <c r="P227" s="2315"/>
      <c r="Q227" s="2315"/>
      <c r="R227" s="2315"/>
      <c r="S227" s="2315"/>
      <c r="T227" s="2315"/>
      <c r="U227" s="2315"/>
      <c r="V227" s="2315"/>
      <c r="W227" s="2315"/>
      <c r="X227" s="2315"/>
      <c r="Y227" s="2315"/>
      <c r="Z227" s="2315"/>
      <c r="AA227" s="2315"/>
      <c r="AB227" s="2315"/>
      <c r="AC227" s="2315"/>
      <c r="AD227" s="2315"/>
      <c r="AE227" s="2315"/>
      <c r="AF227" s="2315"/>
      <c r="AG227" s="2315"/>
      <c r="AH227" s="2315"/>
      <c r="AI227" s="2315"/>
      <c r="AJ227" s="2315"/>
      <c r="AK227" s="2315"/>
      <c r="AL227" s="2315"/>
      <c r="AM227" s="2315"/>
      <c r="AN227" s="2315"/>
      <c r="AO227" s="2315"/>
      <c r="AP227" s="2315"/>
      <c r="AQ227" s="2315"/>
    </row>
    <row r="228" spans="1:43">
      <c r="A228" s="2315"/>
      <c r="B228" s="2315"/>
      <c r="C228" s="2315"/>
      <c r="D228" s="2315"/>
      <c r="E228" s="2315"/>
      <c r="F228" s="2315"/>
      <c r="G228" s="2315"/>
      <c r="H228" s="2315"/>
      <c r="I228" s="2315"/>
      <c r="J228" s="2315"/>
      <c r="K228" s="2315"/>
      <c r="L228" s="2315"/>
      <c r="M228" s="2315"/>
      <c r="N228" s="2315"/>
      <c r="O228" s="2315"/>
      <c r="P228" s="2315"/>
      <c r="Q228" s="2315"/>
      <c r="R228" s="2315"/>
      <c r="S228" s="2315"/>
      <c r="T228" s="2315"/>
      <c r="U228" s="2315"/>
      <c r="V228" s="2315"/>
      <c r="W228" s="2315"/>
      <c r="X228" s="2315"/>
      <c r="Y228" s="2315"/>
      <c r="Z228" s="2315"/>
      <c r="AA228" s="2315"/>
      <c r="AB228" s="2315"/>
      <c r="AC228" s="2315"/>
      <c r="AD228" s="2315"/>
      <c r="AE228" s="2315"/>
      <c r="AF228" s="2315"/>
      <c r="AG228" s="2315"/>
      <c r="AH228" s="2315"/>
      <c r="AI228" s="2315"/>
      <c r="AJ228" s="2315"/>
      <c r="AK228" s="2315"/>
      <c r="AL228" s="2315"/>
      <c r="AM228" s="2315"/>
      <c r="AN228" s="2315"/>
      <c r="AO228" s="2315"/>
      <c r="AP228" s="2315"/>
      <c r="AQ228" s="2315"/>
    </row>
    <row r="229" spans="1:43">
      <c r="A229" s="2315"/>
      <c r="B229" s="2315"/>
      <c r="C229" s="2315"/>
      <c r="D229" s="2315"/>
      <c r="E229" s="2315"/>
      <c r="F229" s="2315"/>
      <c r="G229" s="2315"/>
      <c r="H229" s="2315"/>
      <c r="I229" s="2315"/>
      <c r="J229" s="2315"/>
      <c r="K229" s="2315"/>
      <c r="L229" s="2315"/>
      <c r="M229" s="2315"/>
      <c r="N229" s="2315"/>
      <c r="O229" s="2315"/>
      <c r="P229" s="2315"/>
      <c r="Q229" s="2315"/>
      <c r="R229" s="2315"/>
      <c r="S229" s="2315"/>
      <c r="T229" s="2315"/>
      <c r="U229" s="2315"/>
      <c r="V229" s="2315"/>
      <c r="W229" s="2315"/>
      <c r="X229" s="2315"/>
      <c r="Y229" s="2315"/>
      <c r="Z229" s="2315"/>
      <c r="AA229" s="2315"/>
      <c r="AB229" s="2315"/>
      <c r="AC229" s="2315"/>
      <c r="AD229" s="2315"/>
      <c r="AE229" s="2315"/>
      <c r="AF229" s="2315"/>
      <c r="AG229" s="2315"/>
      <c r="AH229" s="2315"/>
      <c r="AI229" s="2315"/>
      <c r="AJ229" s="2315"/>
      <c r="AK229" s="2315"/>
      <c r="AL229" s="2315"/>
      <c r="AM229" s="2315"/>
      <c r="AN229" s="2315"/>
      <c r="AO229" s="2315"/>
      <c r="AP229" s="2315"/>
      <c r="AQ229" s="2315"/>
    </row>
    <row r="230" spans="1:43">
      <c r="A230" s="2315"/>
      <c r="B230" s="2315"/>
      <c r="C230" s="2315"/>
      <c r="D230" s="2315"/>
      <c r="E230" s="2315"/>
      <c r="F230" s="2315"/>
      <c r="G230" s="2315"/>
      <c r="H230" s="2315"/>
      <c r="I230" s="2315"/>
      <c r="J230" s="2315"/>
      <c r="K230" s="2315"/>
      <c r="L230" s="2315"/>
      <c r="M230" s="2315"/>
      <c r="N230" s="2315"/>
      <c r="O230" s="2315"/>
      <c r="P230" s="2315"/>
      <c r="Q230" s="2315"/>
      <c r="R230" s="2315"/>
      <c r="S230" s="2315"/>
      <c r="T230" s="2315"/>
      <c r="U230" s="2315"/>
      <c r="V230" s="2315"/>
      <c r="W230" s="2315"/>
      <c r="X230" s="2315"/>
      <c r="Y230" s="2315"/>
      <c r="Z230" s="2315"/>
      <c r="AA230" s="2315"/>
      <c r="AB230" s="2315"/>
      <c r="AC230" s="2315"/>
      <c r="AD230" s="2315"/>
      <c r="AE230" s="2315"/>
      <c r="AF230" s="2315"/>
      <c r="AG230" s="2315"/>
      <c r="AH230" s="2315"/>
      <c r="AI230" s="2315"/>
      <c r="AJ230" s="2315"/>
      <c r="AK230" s="2315"/>
      <c r="AL230" s="2315"/>
      <c r="AM230" s="2315"/>
      <c r="AN230" s="2315"/>
      <c r="AO230" s="2315"/>
      <c r="AP230" s="2315"/>
      <c r="AQ230" s="2315"/>
    </row>
    <row r="231" spans="1:43">
      <c r="A231" s="2315"/>
      <c r="B231" s="2315"/>
      <c r="C231" s="2315"/>
      <c r="D231" s="2315"/>
      <c r="E231" s="2315"/>
      <c r="F231" s="2315"/>
      <c r="G231" s="2315"/>
      <c r="H231" s="2315"/>
      <c r="I231" s="2315"/>
      <c r="J231" s="2315"/>
      <c r="K231" s="2315"/>
      <c r="L231" s="2315"/>
      <c r="M231" s="2315"/>
      <c r="N231" s="2315"/>
      <c r="O231" s="2315"/>
      <c r="P231" s="2315"/>
      <c r="Q231" s="2315"/>
      <c r="R231" s="2315"/>
      <c r="S231" s="2315"/>
      <c r="T231" s="2315"/>
      <c r="U231" s="2315"/>
      <c r="V231" s="2315"/>
      <c r="W231" s="2315"/>
      <c r="X231" s="2315"/>
      <c r="Y231" s="2315"/>
      <c r="Z231" s="2315"/>
      <c r="AA231" s="2315"/>
      <c r="AB231" s="2315"/>
      <c r="AC231" s="2315"/>
      <c r="AD231" s="2315"/>
      <c r="AE231" s="2315"/>
      <c r="AF231" s="2315"/>
      <c r="AG231" s="2315"/>
      <c r="AH231" s="2315"/>
      <c r="AI231" s="2315"/>
      <c r="AJ231" s="2315"/>
      <c r="AK231" s="2315"/>
      <c r="AL231" s="2315"/>
      <c r="AM231" s="2315"/>
      <c r="AN231" s="2315"/>
      <c r="AO231" s="2315"/>
      <c r="AP231" s="2315"/>
      <c r="AQ231" s="2315"/>
    </row>
    <row r="232" spans="1:43">
      <c r="A232" s="2315"/>
      <c r="B232" s="2315"/>
      <c r="C232" s="2315"/>
      <c r="D232" s="2315"/>
      <c r="E232" s="2315"/>
      <c r="F232" s="2315"/>
      <c r="G232" s="2315"/>
      <c r="H232" s="2315"/>
      <c r="I232" s="2315"/>
      <c r="J232" s="2315"/>
      <c r="K232" s="2315"/>
      <c r="L232" s="2315"/>
      <c r="M232" s="2315"/>
      <c r="N232" s="2315"/>
      <c r="O232" s="2315"/>
      <c r="P232" s="2315"/>
      <c r="Q232" s="2315"/>
      <c r="R232" s="2315"/>
      <c r="S232" s="2315"/>
      <c r="T232" s="2315"/>
      <c r="U232" s="2315"/>
      <c r="V232" s="2315"/>
      <c r="W232" s="2315"/>
      <c r="X232" s="2315"/>
      <c r="Y232" s="2315"/>
      <c r="Z232" s="2315"/>
      <c r="AA232" s="2315"/>
      <c r="AB232" s="2315"/>
      <c r="AC232" s="2315"/>
      <c r="AD232" s="2315"/>
      <c r="AE232" s="2315"/>
      <c r="AF232" s="2315"/>
      <c r="AG232" s="2315"/>
      <c r="AH232" s="2315"/>
      <c r="AI232" s="2315"/>
      <c r="AJ232" s="2315"/>
      <c r="AK232" s="2315"/>
      <c r="AL232" s="2315"/>
      <c r="AM232" s="2315"/>
      <c r="AN232" s="2315"/>
      <c r="AO232" s="2315"/>
      <c r="AP232" s="2315"/>
      <c r="AQ232" s="2315"/>
    </row>
    <row r="233" spans="1:43">
      <c r="A233" s="2315"/>
      <c r="B233" s="2315"/>
      <c r="C233" s="2315"/>
      <c r="D233" s="2315"/>
      <c r="E233" s="2315"/>
      <c r="F233" s="2315"/>
      <c r="G233" s="2315"/>
      <c r="H233" s="2315"/>
      <c r="I233" s="2315"/>
      <c r="J233" s="2315"/>
      <c r="K233" s="2315"/>
      <c r="L233" s="2315"/>
      <c r="M233" s="2315"/>
      <c r="N233" s="2315"/>
      <c r="O233" s="2315"/>
      <c r="P233" s="2315"/>
      <c r="Q233" s="2315"/>
      <c r="R233" s="2315"/>
      <c r="S233" s="2315"/>
      <c r="T233" s="2315"/>
      <c r="U233" s="2315"/>
      <c r="V233" s="2315"/>
      <c r="W233" s="2315"/>
      <c r="X233" s="2315"/>
      <c r="Y233" s="2315"/>
      <c r="Z233" s="2315"/>
      <c r="AA233" s="2315"/>
      <c r="AB233" s="2315"/>
      <c r="AC233" s="2315"/>
      <c r="AD233" s="2315"/>
      <c r="AE233" s="2315"/>
      <c r="AF233" s="2315"/>
      <c r="AG233" s="2315"/>
      <c r="AH233" s="2315"/>
      <c r="AI233" s="2315"/>
      <c r="AJ233" s="2315"/>
      <c r="AK233" s="2315"/>
      <c r="AL233" s="2315"/>
      <c r="AM233" s="2315"/>
      <c r="AN233" s="2315"/>
      <c r="AO233" s="2315"/>
      <c r="AP233" s="2315"/>
      <c r="AQ233" s="2315"/>
    </row>
    <row r="234" spans="1:43">
      <c r="A234" s="2315"/>
      <c r="B234" s="2315"/>
      <c r="C234" s="2315"/>
      <c r="D234" s="2315"/>
      <c r="E234" s="2315"/>
      <c r="F234" s="2315"/>
      <c r="G234" s="2315"/>
      <c r="H234" s="2315"/>
      <c r="I234" s="2315"/>
      <c r="J234" s="2315"/>
      <c r="K234" s="2315"/>
      <c r="L234" s="2315"/>
      <c r="M234" s="2315"/>
      <c r="N234" s="2315"/>
      <c r="O234" s="2315"/>
      <c r="P234" s="2315"/>
      <c r="Q234" s="2315"/>
      <c r="R234" s="2315"/>
      <c r="S234" s="2315"/>
      <c r="T234" s="2315"/>
      <c r="U234" s="2315"/>
      <c r="V234" s="2315"/>
      <c r="W234" s="2315"/>
      <c r="X234" s="2315"/>
      <c r="Y234" s="2315"/>
      <c r="Z234" s="2315"/>
      <c r="AA234" s="2315"/>
      <c r="AB234" s="2315"/>
      <c r="AC234" s="2315"/>
      <c r="AD234" s="2315"/>
      <c r="AE234" s="2315"/>
      <c r="AF234" s="2315"/>
      <c r="AG234" s="2315"/>
      <c r="AH234" s="2315"/>
      <c r="AI234" s="2315"/>
      <c r="AJ234" s="2315"/>
      <c r="AK234" s="2315"/>
      <c r="AL234" s="2315"/>
      <c r="AM234" s="2315"/>
      <c r="AN234" s="2315"/>
      <c r="AO234" s="2315"/>
      <c r="AP234" s="2315"/>
      <c r="AQ234" s="2315"/>
    </row>
    <row r="235" spans="1:43">
      <c r="A235" s="2315"/>
      <c r="B235" s="2315"/>
      <c r="C235" s="2315"/>
      <c r="D235" s="2315"/>
      <c r="E235" s="2315"/>
      <c r="F235" s="2315"/>
      <c r="G235" s="2315"/>
      <c r="H235" s="2315"/>
      <c r="I235" s="2315"/>
      <c r="J235" s="2315"/>
      <c r="K235" s="2315"/>
      <c r="L235" s="2315"/>
      <c r="M235" s="2315"/>
      <c r="N235" s="2315"/>
      <c r="O235" s="2315"/>
      <c r="P235" s="2315"/>
      <c r="Q235" s="2315"/>
      <c r="R235" s="2315"/>
      <c r="S235" s="2315"/>
      <c r="T235" s="2315"/>
      <c r="U235" s="2315"/>
      <c r="V235" s="2315"/>
      <c r="W235" s="2315"/>
      <c r="X235" s="2315"/>
      <c r="Y235" s="2315"/>
      <c r="Z235" s="2315"/>
      <c r="AA235" s="2315"/>
      <c r="AB235" s="2315"/>
      <c r="AC235" s="2315"/>
      <c r="AD235" s="2315"/>
      <c r="AE235" s="2315"/>
      <c r="AF235" s="2315"/>
      <c r="AG235" s="2315"/>
      <c r="AH235" s="2315"/>
      <c r="AI235" s="2315"/>
      <c r="AJ235" s="2315"/>
      <c r="AK235" s="2315"/>
      <c r="AL235" s="2315"/>
      <c r="AM235" s="2315"/>
      <c r="AN235" s="2315"/>
      <c r="AO235" s="2315"/>
      <c r="AP235" s="2315"/>
      <c r="AQ235" s="2315"/>
    </row>
    <row r="236" spans="1:43">
      <c r="A236" s="2315"/>
      <c r="B236" s="2315"/>
      <c r="C236" s="2315"/>
      <c r="D236" s="2315"/>
      <c r="E236" s="2315"/>
      <c r="F236" s="2315"/>
      <c r="G236" s="2315"/>
      <c r="H236" s="2315"/>
      <c r="I236" s="2315"/>
      <c r="J236" s="2315"/>
      <c r="K236" s="2315"/>
      <c r="L236" s="2315"/>
      <c r="M236" s="2315"/>
      <c r="N236" s="2315"/>
      <c r="O236" s="2315"/>
      <c r="P236" s="2315"/>
      <c r="Q236" s="2315"/>
      <c r="R236" s="2315"/>
      <c r="S236" s="2315"/>
      <c r="T236" s="2315"/>
      <c r="U236" s="2315"/>
      <c r="V236" s="2315"/>
      <c r="W236" s="2315"/>
      <c r="X236" s="2315"/>
      <c r="Y236" s="2315"/>
      <c r="Z236" s="2315"/>
      <c r="AA236" s="2315"/>
      <c r="AB236" s="2315"/>
      <c r="AC236" s="2315"/>
      <c r="AD236" s="2315"/>
      <c r="AE236" s="2315"/>
      <c r="AF236" s="2315"/>
      <c r="AG236" s="2315"/>
      <c r="AH236" s="2315"/>
      <c r="AI236" s="2315"/>
      <c r="AJ236" s="2315"/>
      <c r="AK236" s="2315"/>
      <c r="AL236" s="2315"/>
      <c r="AM236" s="2315"/>
      <c r="AN236" s="2315"/>
      <c r="AO236" s="2315"/>
      <c r="AP236" s="2315"/>
      <c r="AQ236" s="2315"/>
    </row>
    <row r="237" spans="1:43">
      <c r="A237" s="2315"/>
      <c r="B237" s="2315"/>
      <c r="C237" s="2315"/>
      <c r="D237" s="2315"/>
      <c r="E237" s="2315"/>
      <c r="F237" s="2315"/>
      <c r="G237" s="2315"/>
      <c r="H237" s="2315"/>
      <c r="I237" s="2315"/>
      <c r="J237" s="2315"/>
      <c r="K237" s="2315"/>
      <c r="L237" s="2315"/>
      <c r="M237" s="2315"/>
      <c r="N237" s="2315"/>
      <c r="O237" s="2315"/>
      <c r="P237" s="2315"/>
      <c r="Q237" s="2315"/>
      <c r="R237" s="2315"/>
      <c r="S237" s="2315"/>
      <c r="T237" s="2315"/>
      <c r="U237" s="2315"/>
      <c r="V237" s="2315"/>
      <c r="W237" s="2315"/>
      <c r="X237" s="2315"/>
      <c r="Y237" s="2315"/>
      <c r="Z237" s="2315"/>
      <c r="AA237" s="2315"/>
      <c r="AB237" s="2315"/>
      <c r="AC237" s="2315"/>
      <c r="AD237" s="2315"/>
      <c r="AE237" s="2315"/>
      <c r="AF237" s="2315"/>
      <c r="AG237" s="2315"/>
      <c r="AH237" s="2315"/>
      <c r="AI237" s="2315"/>
      <c r="AJ237" s="2315"/>
      <c r="AK237" s="2315"/>
      <c r="AL237" s="2315"/>
      <c r="AM237" s="2315"/>
      <c r="AN237" s="2315"/>
      <c r="AO237" s="2315"/>
      <c r="AP237" s="2315"/>
      <c r="AQ237" s="2315"/>
    </row>
    <row r="238" spans="1:43">
      <c r="A238" s="2315"/>
      <c r="B238" s="2315"/>
      <c r="C238" s="2315"/>
      <c r="D238" s="2315"/>
      <c r="E238" s="2315"/>
      <c r="F238" s="2315"/>
      <c r="G238" s="2315"/>
      <c r="H238" s="2315"/>
      <c r="I238" s="2315"/>
      <c r="J238" s="2315"/>
      <c r="K238" s="2315"/>
      <c r="L238" s="2315"/>
      <c r="M238" s="2315"/>
      <c r="N238" s="2315"/>
      <c r="O238" s="2315"/>
      <c r="P238" s="2315"/>
      <c r="Q238" s="2315"/>
      <c r="R238" s="2315"/>
      <c r="S238" s="2315"/>
      <c r="T238" s="2315"/>
      <c r="U238" s="2315"/>
      <c r="V238" s="2315"/>
      <c r="W238" s="2315"/>
      <c r="X238" s="2315"/>
      <c r="Y238" s="2315"/>
      <c r="Z238" s="2315"/>
      <c r="AA238" s="2315"/>
      <c r="AB238" s="2315"/>
      <c r="AC238" s="2315"/>
      <c r="AD238" s="2315"/>
      <c r="AE238" s="2315"/>
      <c r="AF238" s="2315"/>
      <c r="AG238" s="2315"/>
      <c r="AH238" s="2315"/>
      <c r="AI238" s="2315"/>
      <c r="AJ238" s="2315"/>
      <c r="AK238" s="2315"/>
      <c r="AL238" s="2315"/>
      <c r="AM238" s="2315"/>
      <c r="AN238" s="2315"/>
      <c r="AO238" s="2315"/>
      <c r="AP238" s="2315"/>
      <c r="AQ238" s="2315"/>
    </row>
    <row r="239" spans="1:43">
      <c r="A239" s="2315"/>
      <c r="B239" s="2315"/>
      <c r="C239" s="2315"/>
      <c r="D239" s="2315"/>
      <c r="E239" s="2315"/>
      <c r="F239" s="2315"/>
      <c r="G239" s="2315"/>
      <c r="H239" s="2315"/>
      <c r="I239" s="2315"/>
      <c r="J239" s="2315"/>
      <c r="K239" s="2315"/>
      <c r="L239" s="2315"/>
      <c r="M239" s="2315"/>
      <c r="N239" s="2315"/>
      <c r="O239" s="2315"/>
      <c r="P239" s="2315"/>
      <c r="Q239" s="2315"/>
      <c r="R239" s="2315"/>
      <c r="S239" s="2315"/>
      <c r="T239" s="2315"/>
      <c r="U239" s="2315"/>
      <c r="V239" s="2315"/>
      <c r="W239" s="2315"/>
      <c r="X239" s="2315"/>
      <c r="Y239" s="2315"/>
      <c r="Z239" s="2315"/>
      <c r="AA239" s="2315"/>
      <c r="AB239" s="2315"/>
      <c r="AC239" s="2315"/>
      <c r="AD239" s="2315"/>
      <c r="AE239" s="2315"/>
      <c r="AF239" s="2315"/>
      <c r="AG239" s="2315"/>
      <c r="AH239" s="2315"/>
      <c r="AI239" s="2315"/>
      <c r="AJ239" s="2315"/>
      <c r="AK239" s="2315"/>
      <c r="AL239" s="2315"/>
      <c r="AM239" s="2315"/>
      <c r="AN239" s="2315"/>
      <c r="AO239" s="2315"/>
      <c r="AP239" s="2315"/>
      <c r="AQ239" s="2315"/>
    </row>
    <row r="240" spans="1:43">
      <c r="A240" s="2315"/>
      <c r="B240" s="2315"/>
      <c r="C240" s="2315"/>
      <c r="D240" s="2315"/>
      <c r="E240" s="2315"/>
      <c r="F240" s="2315"/>
      <c r="G240" s="2315"/>
      <c r="H240" s="2315"/>
      <c r="I240" s="2315"/>
      <c r="J240" s="2315"/>
      <c r="K240" s="2315"/>
      <c r="L240" s="2315"/>
      <c r="M240" s="2315"/>
      <c r="N240" s="2315"/>
      <c r="O240" s="2315"/>
      <c r="P240" s="2315"/>
      <c r="Q240" s="2315"/>
      <c r="R240" s="2315"/>
      <c r="S240" s="2315"/>
      <c r="T240" s="2315"/>
      <c r="U240" s="2315"/>
      <c r="V240" s="2315"/>
      <c r="W240" s="2315"/>
      <c r="X240" s="2315"/>
      <c r="Y240" s="2315"/>
      <c r="Z240" s="2315"/>
      <c r="AA240" s="2315"/>
      <c r="AB240" s="2315"/>
      <c r="AC240" s="2315"/>
      <c r="AD240" s="2315"/>
      <c r="AE240" s="2315"/>
      <c r="AF240" s="2315"/>
      <c r="AG240" s="2315"/>
      <c r="AH240" s="2315"/>
      <c r="AI240" s="2315"/>
      <c r="AJ240" s="2315"/>
      <c r="AK240" s="2315"/>
      <c r="AL240" s="2315"/>
      <c r="AM240" s="2315"/>
      <c r="AN240" s="2315"/>
      <c r="AO240" s="2315"/>
      <c r="AP240" s="2315"/>
      <c r="AQ240" s="2315"/>
    </row>
    <row r="241" spans="1:43">
      <c r="A241" s="2315"/>
      <c r="B241" s="2315"/>
      <c r="C241" s="2315"/>
      <c r="D241" s="2315"/>
      <c r="E241" s="2315"/>
      <c r="F241" s="2315"/>
      <c r="G241" s="2315"/>
      <c r="H241" s="2315"/>
      <c r="I241" s="2315"/>
      <c r="J241" s="2315"/>
      <c r="K241" s="2315"/>
      <c r="L241" s="2315"/>
      <c r="M241" s="2315"/>
      <c r="N241" s="2315"/>
      <c r="O241" s="2315"/>
      <c r="P241" s="2315"/>
      <c r="Q241" s="2315"/>
      <c r="R241" s="2315"/>
      <c r="S241" s="2315"/>
      <c r="T241" s="2315"/>
      <c r="U241" s="2315"/>
      <c r="V241" s="2315"/>
      <c r="W241" s="2315"/>
      <c r="X241" s="2315"/>
      <c r="Y241" s="2315"/>
      <c r="Z241" s="2315"/>
      <c r="AA241" s="2315"/>
      <c r="AB241" s="2315"/>
      <c r="AC241" s="2315"/>
      <c r="AD241" s="2315"/>
      <c r="AE241" s="2315"/>
      <c r="AF241" s="2315"/>
      <c r="AG241" s="2315"/>
      <c r="AH241" s="2315"/>
      <c r="AI241" s="2315"/>
      <c r="AJ241" s="2315"/>
      <c r="AK241" s="2315"/>
      <c r="AL241" s="2315"/>
      <c r="AM241" s="2315"/>
      <c r="AN241" s="2315"/>
      <c r="AO241" s="2315"/>
      <c r="AP241" s="2315"/>
      <c r="AQ241" s="2315"/>
    </row>
    <row r="242" spans="1:43">
      <c r="A242" s="2315"/>
      <c r="B242" s="2315"/>
      <c r="C242" s="2315"/>
      <c r="D242" s="2315"/>
      <c r="E242" s="2315"/>
      <c r="F242" s="2315"/>
      <c r="G242" s="2315"/>
      <c r="H242" s="2315"/>
      <c r="I242" s="2315"/>
      <c r="J242" s="2315"/>
      <c r="K242" s="2315"/>
      <c r="L242" s="2315"/>
      <c r="M242" s="2315"/>
      <c r="N242" s="2315"/>
      <c r="O242" s="2315"/>
      <c r="P242" s="2315"/>
      <c r="Q242" s="2315"/>
      <c r="R242" s="2315"/>
      <c r="S242" s="2315"/>
      <c r="T242" s="2315"/>
      <c r="U242" s="2315"/>
      <c r="V242" s="2315"/>
      <c r="W242" s="2315"/>
      <c r="X242" s="2315"/>
      <c r="Y242" s="2315"/>
      <c r="Z242" s="2315"/>
      <c r="AA242" s="2315"/>
      <c r="AB242" s="2315"/>
      <c r="AC242" s="2315"/>
      <c r="AD242" s="2315"/>
      <c r="AE242" s="2315"/>
      <c r="AF242" s="2315"/>
      <c r="AG242" s="2315"/>
      <c r="AH242" s="2315"/>
      <c r="AI242" s="2315"/>
      <c r="AJ242" s="2315"/>
      <c r="AK242" s="2315"/>
      <c r="AL242" s="2315"/>
      <c r="AM242" s="2315"/>
      <c r="AN242" s="2315"/>
      <c r="AO242" s="2315"/>
      <c r="AP242" s="2315"/>
      <c r="AQ242" s="2315"/>
    </row>
    <row r="243" spans="1:43">
      <c r="A243" s="2315"/>
      <c r="B243" s="2315"/>
      <c r="C243" s="2315"/>
      <c r="D243" s="2315"/>
      <c r="E243" s="2315"/>
      <c r="F243" s="2315"/>
      <c r="G243" s="2315"/>
      <c r="H243" s="2315"/>
      <c r="I243" s="2315"/>
      <c r="J243" s="2315"/>
      <c r="K243" s="2315"/>
      <c r="L243" s="2315"/>
      <c r="M243" s="2315"/>
      <c r="N243" s="2315"/>
      <c r="O243" s="2315"/>
      <c r="P243" s="2315"/>
      <c r="Q243" s="2315"/>
      <c r="R243" s="2315"/>
      <c r="S243" s="2315"/>
      <c r="T243" s="2315"/>
      <c r="U243" s="2315"/>
      <c r="V243" s="2315"/>
      <c r="W243" s="2315"/>
      <c r="X243" s="2315"/>
      <c r="Y243" s="2315"/>
      <c r="Z243" s="2315"/>
      <c r="AA243" s="2315"/>
      <c r="AB243" s="2315"/>
      <c r="AC243" s="2315"/>
      <c r="AD243" s="2315"/>
      <c r="AE243" s="2315"/>
      <c r="AF243" s="2315"/>
      <c r="AG243" s="2315"/>
      <c r="AH243" s="2315"/>
      <c r="AI243" s="2315"/>
      <c r="AJ243" s="2315"/>
      <c r="AK243" s="2315"/>
      <c r="AL243" s="2315"/>
      <c r="AM243" s="2315"/>
      <c r="AN243" s="2315"/>
      <c r="AO243" s="2315"/>
      <c r="AP243" s="2315"/>
      <c r="AQ243" s="2315"/>
    </row>
    <row r="244" spans="1:43">
      <c r="A244" s="2315"/>
      <c r="B244" s="2315"/>
      <c r="C244" s="2315"/>
      <c r="D244" s="2315"/>
      <c r="E244" s="2315"/>
      <c r="F244" s="2315"/>
      <c r="G244" s="2315"/>
      <c r="H244" s="2315"/>
      <c r="I244" s="2315"/>
      <c r="J244" s="2315"/>
      <c r="K244" s="2315"/>
      <c r="L244" s="2315"/>
      <c r="M244" s="2315"/>
      <c r="N244" s="2315"/>
      <c r="O244" s="2315"/>
      <c r="P244" s="2315"/>
      <c r="Q244" s="2315"/>
      <c r="R244" s="2315"/>
      <c r="S244" s="2315"/>
      <c r="T244" s="2315"/>
      <c r="U244" s="2315"/>
      <c r="V244" s="2315"/>
      <c r="W244" s="2315"/>
      <c r="X244" s="2315"/>
      <c r="Y244" s="2315"/>
      <c r="Z244" s="2315"/>
      <c r="AA244" s="2315"/>
      <c r="AB244" s="2315"/>
      <c r="AC244" s="2315"/>
      <c r="AD244" s="2315"/>
      <c r="AE244" s="2315"/>
      <c r="AF244" s="2315"/>
      <c r="AG244" s="2315"/>
      <c r="AH244" s="2315"/>
      <c r="AI244" s="2315"/>
      <c r="AJ244" s="2315"/>
      <c r="AK244" s="2315"/>
      <c r="AL244" s="2315"/>
      <c r="AM244" s="2315"/>
      <c r="AN244" s="2315"/>
      <c r="AO244" s="2315"/>
      <c r="AP244" s="2315"/>
      <c r="AQ244" s="2315"/>
    </row>
    <row r="245" spans="1:43">
      <c r="A245" s="2315"/>
      <c r="B245" s="2315"/>
      <c r="C245" s="2315"/>
      <c r="D245" s="2315"/>
      <c r="E245" s="2315"/>
      <c r="F245" s="2315"/>
      <c r="G245" s="2315"/>
      <c r="H245" s="2315"/>
      <c r="I245" s="2315"/>
      <c r="J245" s="2315"/>
      <c r="K245" s="2315"/>
      <c r="L245" s="2315"/>
      <c r="M245" s="2315"/>
      <c r="N245" s="2315"/>
      <c r="O245" s="2315"/>
      <c r="P245" s="2315"/>
      <c r="Q245" s="2315"/>
      <c r="R245" s="2315"/>
      <c r="S245" s="2315"/>
      <c r="T245" s="2315"/>
      <c r="U245" s="2315"/>
      <c r="V245" s="2315"/>
      <c r="W245" s="2315"/>
      <c r="X245" s="2315"/>
      <c r="Y245" s="2315"/>
      <c r="Z245" s="2315"/>
      <c r="AA245" s="2315"/>
      <c r="AB245" s="2315"/>
      <c r="AC245" s="2315"/>
      <c r="AD245" s="2315"/>
      <c r="AE245" s="2315"/>
      <c r="AF245" s="2315"/>
      <c r="AG245" s="2315"/>
      <c r="AH245" s="2315"/>
      <c r="AI245" s="2315"/>
      <c r="AJ245" s="2315"/>
      <c r="AK245" s="2315"/>
      <c r="AL245" s="2315"/>
      <c r="AM245" s="2315"/>
      <c r="AN245" s="2315"/>
      <c r="AO245" s="2315"/>
      <c r="AP245" s="2315"/>
      <c r="AQ245" s="2315"/>
    </row>
    <row r="246" spans="1:43">
      <c r="A246" s="2315"/>
      <c r="B246" s="2315"/>
      <c r="C246" s="2315"/>
      <c r="D246" s="2315"/>
      <c r="E246" s="2315"/>
      <c r="F246" s="2315"/>
      <c r="G246" s="2315"/>
      <c r="H246" s="2315"/>
      <c r="I246" s="2315"/>
      <c r="J246" s="2315"/>
      <c r="K246" s="2315"/>
      <c r="L246" s="2315"/>
      <c r="M246" s="2315"/>
      <c r="N246" s="2315"/>
      <c r="O246" s="2315"/>
      <c r="P246" s="2315"/>
      <c r="Q246" s="2315"/>
      <c r="R246" s="2315"/>
      <c r="S246" s="2315"/>
      <c r="T246" s="2315"/>
      <c r="U246" s="2315"/>
      <c r="V246" s="2315"/>
      <c r="W246" s="2315"/>
      <c r="X246" s="2315"/>
      <c r="Y246" s="2315"/>
      <c r="Z246" s="2315"/>
      <c r="AA246" s="2315"/>
      <c r="AB246" s="2315"/>
      <c r="AC246" s="2315"/>
      <c r="AD246" s="2315"/>
      <c r="AE246" s="2315"/>
      <c r="AF246" s="2315"/>
      <c r="AG246" s="2315"/>
      <c r="AH246" s="2315"/>
      <c r="AI246" s="2315"/>
      <c r="AJ246" s="2315"/>
      <c r="AK246" s="2315"/>
      <c r="AL246" s="2315"/>
      <c r="AM246" s="2315"/>
      <c r="AN246" s="2315"/>
      <c r="AO246" s="2315"/>
      <c r="AP246" s="2315"/>
      <c r="AQ246" s="2315"/>
    </row>
    <row r="247" spans="1:43">
      <c r="A247" s="2315"/>
      <c r="B247" s="2315"/>
      <c r="C247" s="2315"/>
      <c r="D247" s="2315"/>
      <c r="E247" s="2315"/>
      <c r="F247" s="2315"/>
      <c r="G247" s="2315"/>
      <c r="H247" s="2315"/>
      <c r="I247" s="2315"/>
      <c r="J247" s="2315"/>
      <c r="K247" s="2315"/>
      <c r="L247" s="2315"/>
      <c r="M247" s="2315"/>
      <c r="N247" s="2315"/>
      <c r="O247" s="2315"/>
      <c r="P247" s="2315"/>
      <c r="Q247" s="2315"/>
      <c r="R247" s="2315"/>
      <c r="S247" s="2315"/>
      <c r="T247" s="2315"/>
      <c r="U247" s="2315"/>
      <c r="V247" s="2315"/>
      <c r="W247" s="2315"/>
      <c r="X247" s="2315"/>
      <c r="Y247" s="2315"/>
      <c r="Z247" s="2315"/>
      <c r="AA247" s="2315"/>
      <c r="AB247" s="2315"/>
      <c r="AC247" s="2315"/>
      <c r="AD247" s="2315"/>
      <c r="AE247" s="2315"/>
      <c r="AF247" s="2315"/>
      <c r="AG247" s="2315"/>
      <c r="AH247" s="2315"/>
      <c r="AI247" s="2315"/>
      <c r="AJ247" s="2315"/>
      <c r="AK247" s="2315"/>
      <c r="AL247" s="2315"/>
      <c r="AM247" s="2315"/>
      <c r="AN247" s="2315"/>
      <c r="AO247" s="2315"/>
      <c r="AP247" s="2315"/>
      <c r="AQ247" s="2315"/>
    </row>
    <row r="248" spans="1:43">
      <c r="A248" s="2315"/>
      <c r="B248" s="2315"/>
      <c r="C248" s="2315"/>
      <c r="D248" s="2315"/>
      <c r="E248" s="2315"/>
      <c r="F248" s="2315"/>
      <c r="G248" s="2315"/>
      <c r="H248" s="2315"/>
      <c r="I248" s="2315"/>
      <c r="J248" s="2315"/>
      <c r="K248" s="2315"/>
      <c r="L248" s="2315"/>
      <c r="M248" s="2315"/>
      <c r="N248" s="2315"/>
      <c r="O248" s="2315"/>
      <c r="P248" s="2315"/>
      <c r="Q248" s="2315"/>
      <c r="R248" s="2315"/>
      <c r="S248" s="2315"/>
      <c r="T248" s="2315"/>
      <c r="U248" s="2315"/>
      <c r="V248" s="2315"/>
      <c r="W248" s="2315"/>
      <c r="X248" s="2315"/>
      <c r="Y248" s="2315"/>
      <c r="Z248" s="2315"/>
      <c r="AA248" s="2315"/>
      <c r="AB248" s="2315"/>
      <c r="AC248" s="2315"/>
      <c r="AD248" s="2315"/>
      <c r="AE248" s="2315"/>
      <c r="AF248" s="2315"/>
      <c r="AG248" s="2315"/>
      <c r="AH248" s="2315"/>
      <c r="AI248" s="2315"/>
      <c r="AJ248" s="2315"/>
      <c r="AK248" s="2315"/>
      <c r="AL248" s="2315"/>
      <c r="AM248" s="2315"/>
      <c r="AN248" s="2315"/>
      <c r="AO248" s="2315"/>
      <c r="AP248" s="2315"/>
      <c r="AQ248" s="2315"/>
    </row>
    <row r="249" spans="1:43">
      <c r="A249" s="2315"/>
      <c r="B249" s="2315"/>
      <c r="C249" s="2315"/>
      <c r="D249" s="2315"/>
      <c r="E249" s="2315"/>
      <c r="F249" s="2315"/>
      <c r="G249" s="2315"/>
      <c r="H249" s="2315"/>
      <c r="I249" s="2315"/>
      <c r="J249" s="2315"/>
      <c r="K249" s="2315"/>
      <c r="L249" s="2315"/>
      <c r="M249" s="2315"/>
      <c r="N249" s="2315"/>
      <c r="O249" s="2315"/>
      <c r="P249" s="2315"/>
      <c r="Q249" s="2315"/>
      <c r="R249" s="2315"/>
      <c r="S249" s="2315"/>
      <c r="T249" s="2315"/>
      <c r="U249" s="2315"/>
      <c r="V249" s="2315"/>
      <c r="W249" s="2315"/>
      <c r="X249" s="2315"/>
      <c r="Y249" s="2315"/>
      <c r="Z249" s="2315"/>
      <c r="AA249" s="2315"/>
      <c r="AB249" s="2315"/>
      <c r="AC249" s="2315"/>
      <c r="AD249" s="2315"/>
      <c r="AE249" s="2315"/>
      <c r="AF249" s="2315"/>
      <c r="AG249" s="2315"/>
      <c r="AH249" s="2315"/>
      <c r="AI249" s="2315"/>
      <c r="AJ249" s="2315"/>
      <c r="AK249" s="2315"/>
      <c r="AL249" s="2315"/>
      <c r="AM249" s="2315"/>
      <c r="AN249" s="2315"/>
      <c r="AO249" s="2315"/>
      <c r="AP249" s="2315"/>
      <c r="AQ249" s="2315"/>
    </row>
    <row r="250" spans="1:43">
      <c r="A250" s="2315"/>
      <c r="B250" s="2315"/>
      <c r="C250" s="2315"/>
      <c r="D250" s="2315"/>
      <c r="E250" s="2315"/>
      <c r="F250" s="2315"/>
      <c r="G250" s="2315"/>
      <c r="H250" s="2315"/>
      <c r="I250" s="2315"/>
      <c r="J250" s="2315"/>
      <c r="K250" s="2315"/>
      <c r="L250" s="2315"/>
      <c r="M250" s="2315"/>
      <c r="N250" s="2315"/>
      <c r="O250" s="2315"/>
      <c r="P250" s="2315"/>
      <c r="Q250" s="2315"/>
      <c r="R250" s="2315"/>
      <c r="S250" s="2315"/>
      <c r="T250" s="2315"/>
      <c r="U250" s="2315"/>
      <c r="V250" s="2315"/>
      <c r="W250" s="2315"/>
      <c r="X250" s="2315"/>
      <c r="Y250" s="2315"/>
      <c r="Z250" s="2315"/>
      <c r="AA250" s="2315"/>
      <c r="AB250" s="2315"/>
      <c r="AC250" s="2315"/>
      <c r="AD250" s="2315"/>
      <c r="AE250" s="2315"/>
      <c r="AF250" s="2315"/>
      <c r="AG250" s="2315"/>
      <c r="AH250" s="2315"/>
      <c r="AI250" s="2315"/>
      <c r="AJ250" s="2315"/>
      <c r="AK250" s="2315"/>
      <c r="AL250" s="2315"/>
      <c r="AM250" s="2315"/>
      <c r="AN250" s="2315"/>
      <c r="AO250" s="2315"/>
      <c r="AP250" s="2315"/>
      <c r="AQ250" s="2315"/>
    </row>
    <row r="251" spans="1:43">
      <c r="A251" s="2315"/>
      <c r="B251" s="2315"/>
      <c r="C251" s="2315"/>
      <c r="D251" s="2315"/>
      <c r="E251" s="2315"/>
      <c r="F251" s="2315"/>
      <c r="G251" s="2315"/>
      <c r="H251" s="2315"/>
      <c r="I251" s="2315"/>
      <c r="J251" s="2315"/>
      <c r="K251" s="2315"/>
      <c r="L251" s="2315"/>
      <c r="M251" s="2315"/>
      <c r="N251" s="2315"/>
      <c r="O251" s="2315"/>
      <c r="P251" s="2315"/>
      <c r="Q251" s="2315"/>
      <c r="R251" s="2315"/>
      <c r="S251" s="2315"/>
      <c r="T251" s="2315"/>
      <c r="U251" s="2315"/>
      <c r="V251" s="2315"/>
      <c r="W251" s="2315"/>
      <c r="X251" s="2315"/>
      <c r="Y251" s="2315"/>
      <c r="Z251" s="2315"/>
      <c r="AA251" s="2315"/>
      <c r="AB251" s="2315"/>
      <c r="AC251" s="2315"/>
      <c r="AD251" s="2315"/>
      <c r="AE251" s="2315"/>
      <c r="AF251" s="2315"/>
      <c r="AG251" s="2315"/>
      <c r="AH251" s="2315"/>
      <c r="AI251" s="2315"/>
      <c r="AJ251" s="2315"/>
      <c r="AK251" s="2315"/>
      <c r="AL251" s="2315"/>
      <c r="AM251" s="2315"/>
      <c r="AN251" s="2315"/>
      <c r="AO251" s="2315"/>
      <c r="AP251" s="2315"/>
      <c r="AQ251" s="2315"/>
    </row>
    <row r="252" spans="1:43">
      <c r="A252" s="2315"/>
      <c r="B252" s="2315"/>
      <c r="C252" s="2315"/>
      <c r="D252" s="2315"/>
      <c r="E252" s="2315"/>
      <c r="F252" s="2315"/>
      <c r="G252" s="2315"/>
      <c r="H252" s="2315"/>
      <c r="I252" s="2315"/>
      <c r="J252" s="2315"/>
      <c r="K252" s="2315"/>
      <c r="L252" s="2315"/>
      <c r="M252" s="2315"/>
      <c r="N252" s="2315"/>
      <c r="O252" s="2315"/>
      <c r="P252" s="2315"/>
      <c r="Q252" s="2315"/>
      <c r="R252" s="2315"/>
      <c r="S252" s="2315"/>
      <c r="T252" s="2315"/>
      <c r="U252" s="2315"/>
      <c r="V252" s="2315"/>
      <c r="W252" s="2315"/>
      <c r="X252" s="2315"/>
      <c r="Y252" s="2315"/>
      <c r="Z252" s="2315"/>
      <c r="AA252" s="2315"/>
      <c r="AB252" s="2315"/>
      <c r="AC252" s="2315"/>
      <c r="AD252" s="2315"/>
      <c r="AE252" s="2315"/>
      <c r="AF252" s="2315"/>
      <c r="AG252" s="2315"/>
      <c r="AH252" s="2315"/>
      <c r="AI252" s="2315"/>
      <c r="AJ252" s="2315"/>
      <c r="AK252" s="2315"/>
      <c r="AL252" s="2315"/>
      <c r="AM252" s="2315"/>
      <c r="AN252" s="2315"/>
      <c r="AO252" s="2315"/>
      <c r="AP252" s="2315"/>
      <c r="AQ252" s="2315"/>
    </row>
    <row r="253" spans="1:43">
      <c r="A253" s="2315"/>
      <c r="B253" s="2315"/>
      <c r="C253" s="2315"/>
      <c r="D253" s="2315"/>
      <c r="E253" s="2315"/>
      <c r="F253" s="2315"/>
      <c r="G253" s="2315"/>
      <c r="H253" s="2315"/>
      <c r="I253" s="2315"/>
      <c r="J253" s="2315"/>
      <c r="K253" s="2315"/>
      <c r="L253" s="2315"/>
      <c r="M253" s="2315"/>
      <c r="N253" s="2315"/>
      <c r="O253" s="2315"/>
      <c r="P253" s="2315"/>
      <c r="Q253" s="2315"/>
      <c r="R253" s="2315"/>
      <c r="S253" s="2315"/>
      <c r="T253" s="2315"/>
      <c r="U253" s="2315"/>
      <c r="V253" s="2315"/>
      <c r="W253" s="2315"/>
      <c r="X253" s="2315"/>
      <c r="Y253" s="2315"/>
      <c r="Z253" s="2315"/>
      <c r="AA253" s="2315"/>
      <c r="AB253" s="2315"/>
      <c r="AC253" s="2315"/>
      <c r="AD253" s="2315"/>
      <c r="AE253" s="2315"/>
      <c r="AF253" s="2315"/>
      <c r="AG253" s="2315"/>
      <c r="AH253" s="2315"/>
      <c r="AI253" s="2315"/>
      <c r="AJ253" s="2315"/>
      <c r="AK253" s="2315"/>
      <c r="AL253" s="2315"/>
      <c r="AM253" s="2315"/>
      <c r="AN253" s="2315"/>
      <c r="AO253" s="2315"/>
      <c r="AP253" s="2315"/>
      <c r="AQ253" s="2315"/>
    </row>
    <row r="254" spans="1:43">
      <c r="A254" s="2315"/>
      <c r="B254" s="2315"/>
      <c r="C254" s="2315"/>
      <c r="D254" s="2315"/>
      <c r="E254" s="2315"/>
      <c r="F254" s="2315"/>
      <c r="G254" s="2315"/>
      <c r="H254" s="2315"/>
      <c r="I254" s="2315"/>
      <c r="J254" s="2315"/>
      <c r="K254" s="2315"/>
      <c r="L254" s="2315"/>
      <c r="M254" s="2315"/>
      <c r="N254" s="2315"/>
      <c r="O254" s="2315"/>
      <c r="P254" s="2315"/>
      <c r="Q254" s="2315"/>
      <c r="R254" s="2315"/>
      <c r="S254" s="2315"/>
      <c r="T254" s="2315"/>
      <c r="U254" s="2315"/>
      <c r="V254" s="2315"/>
      <c r="W254" s="2315"/>
      <c r="X254" s="2315"/>
      <c r="Y254" s="2315"/>
      <c r="Z254" s="2315"/>
      <c r="AA254" s="2315"/>
      <c r="AB254" s="2315"/>
      <c r="AC254" s="2315"/>
      <c r="AD254" s="2315"/>
      <c r="AE254" s="2315"/>
      <c r="AF254" s="2315"/>
      <c r="AG254" s="2315"/>
      <c r="AH254" s="2315"/>
      <c r="AI254" s="2315"/>
      <c r="AJ254" s="2315"/>
      <c r="AK254" s="2315"/>
      <c r="AL254" s="2315"/>
      <c r="AM254" s="2315"/>
      <c r="AN254" s="2315"/>
      <c r="AO254" s="2315"/>
      <c r="AP254" s="2315"/>
      <c r="AQ254" s="2315"/>
    </row>
    <row r="255" spans="1:43">
      <c r="A255" s="2315"/>
      <c r="B255" s="2315"/>
      <c r="C255" s="2315"/>
      <c r="D255" s="2315"/>
      <c r="E255" s="2315"/>
      <c r="F255" s="2315"/>
      <c r="G255" s="2315"/>
      <c r="H255" s="2315"/>
      <c r="I255" s="2315"/>
      <c r="J255" s="2315"/>
      <c r="K255" s="2315"/>
      <c r="L255" s="2315"/>
      <c r="M255" s="2315"/>
      <c r="N255" s="2315"/>
      <c r="O255" s="2315"/>
      <c r="P255" s="2315"/>
      <c r="Q255" s="2315"/>
      <c r="R255" s="2315"/>
      <c r="S255" s="2315"/>
      <c r="T255" s="2315"/>
      <c r="U255" s="2315"/>
      <c r="V255" s="2315"/>
      <c r="W255" s="2315"/>
      <c r="X255" s="2315"/>
      <c r="Y255" s="2315"/>
      <c r="Z255" s="2315"/>
      <c r="AA255" s="2315"/>
      <c r="AB255" s="2315"/>
      <c r="AC255" s="2315"/>
      <c r="AD255" s="2315"/>
      <c r="AE255" s="2315"/>
      <c r="AF255" s="2315"/>
      <c r="AG255" s="2315"/>
      <c r="AH255" s="2315"/>
      <c r="AI255" s="2315"/>
      <c r="AJ255" s="2315"/>
      <c r="AK255" s="2315"/>
      <c r="AL255" s="2315"/>
      <c r="AM255" s="2315"/>
      <c r="AN255" s="2315"/>
      <c r="AO255" s="2315"/>
      <c r="AP255" s="2315"/>
      <c r="AQ255" s="2315"/>
    </row>
    <row r="256" spans="1:43">
      <c r="A256" s="2315"/>
      <c r="B256" s="2315"/>
      <c r="C256" s="2315"/>
      <c r="D256" s="2315"/>
      <c r="E256" s="2315"/>
      <c r="F256" s="2315"/>
      <c r="G256" s="2315"/>
      <c r="H256" s="2315"/>
      <c r="I256" s="2315"/>
      <c r="J256" s="2315"/>
      <c r="K256" s="2315"/>
      <c r="L256" s="2315"/>
      <c r="M256" s="2315"/>
      <c r="N256" s="2315"/>
      <c r="O256" s="2315"/>
      <c r="P256" s="2315"/>
      <c r="Q256" s="2315"/>
      <c r="R256" s="2315"/>
      <c r="S256" s="2315"/>
      <c r="T256" s="2315"/>
      <c r="U256" s="2315"/>
      <c r="V256" s="2315"/>
      <c r="W256" s="2315"/>
      <c r="X256" s="2315"/>
      <c r="Y256" s="2315"/>
      <c r="Z256" s="2315"/>
      <c r="AA256" s="2315"/>
      <c r="AB256" s="2315"/>
      <c r="AC256" s="2315"/>
      <c r="AD256" s="2315"/>
      <c r="AE256" s="2315"/>
      <c r="AF256" s="2315"/>
      <c r="AG256" s="2315"/>
      <c r="AH256" s="2315"/>
      <c r="AI256" s="2315"/>
      <c r="AJ256" s="2315"/>
      <c r="AK256" s="2315"/>
      <c r="AL256" s="2315"/>
      <c r="AM256" s="2315"/>
      <c r="AN256" s="2315"/>
      <c r="AO256" s="2315"/>
      <c r="AP256" s="2315"/>
      <c r="AQ256" s="2315"/>
    </row>
    <row r="257" spans="1:43">
      <c r="A257" s="2315"/>
      <c r="B257" s="2315"/>
      <c r="C257" s="2315"/>
      <c r="D257" s="2315"/>
      <c r="E257" s="2315"/>
      <c r="F257" s="2315"/>
      <c r="G257" s="2315"/>
      <c r="H257" s="2315"/>
      <c r="I257" s="2315"/>
      <c r="J257" s="2315"/>
      <c r="K257" s="2315"/>
      <c r="L257" s="2315"/>
      <c r="M257" s="2315"/>
      <c r="N257" s="2315"/>
      <c r="O257" s="2315"/>
      <c r="P257" s="2315"/>
      <c r="Q257" s="2315"/>
      <c r="R257" s="2315"/>
      <c r="S257" s="2315"/>
      <c r="T257" s="2315"/>
      <c r="U257" s="2315"/>
      <c r="V257" s="2315"/>
      <c r="W257" s="2315"/>
      <c r="X257" s="2315"/>
      <c r="Y257" s="2315"/>
      <c r="Z257" s="2315"/>
      <c r="AA257" s="2315"/>
      <c r="AB257" s="2315"/>
      <c r="AC257" s="2315"/>
      <c r="AD257" s="2315"/>
      <c r="AE257" s="2315"/>
      <c r="AF257" s="2315"/>
      <c r="AG257" s="2315"/>
      <c r="AH257" s="2315"/>
      <c r="AI257" s="2315"/>
      <c r="AJ257" s="2315"/>
      <c r="AK257" s="2315"/>
      <c r="AL257" s="2315"/>
      <c r="AM257" s="2315"/>
      <c r="AN257" s="2315"/>
      <c r="AO257" s="2315"/>
      <c r="AP257" s="2315"/>
      <c r="AQ257" s="2315"/>
    </row>
    <row r="258" spans="1:43">
      <c r="A258" s="2315"/>
      <c r="B258" s="2315"/>
      <c r="C258" s="2315"/>
      <c r="D258" s="2315"/>
      <c r="E258" s="2315"/>
      <c r="F258" s="2315"/>
      <c r="G258" s="2315"/>
      <c r="H258" s="2315"/>
      <c r="I258" s="2315"/>
      <c r="J258" s="2315"/>
      <c r="K258" s="2315"/>
      <c r="L258" s="2315"/>
      <c r="M258" s="2315"/>
      <c r="N258" s="2315"/>
      <c r="O258" s="2315"/>
      <c r="P258" s="2315"/>
      <c r="Q258" s="2315"/>
      <c r="R258" s="2315"/>
      <c r="S258" s="2315"/>
      <c r="T258" s="2315"/>
      <c r="U258" s="2315"/>
      <c r="V258" s="2315"/>
      <c r="W258" s="2315"/>
      <c r="X258" s="2315"/>
      <c r="Y258" s="2315"/>
      <c r="Z258" s="2315"/>
      <c r="AA258" s="2315"/>
      <c r="AB258" s="2315"/>
      <c r="AC258" s="2315"/>
      <c r="AD258" s="2315"/>
      <c r="AE258" s="2315"/>
      <c r="AF258" s="2315"/>
      <c r="AG258" s="2315"/>
      <c r="AH258" s="2315"/>
      <c r="AI258" s="2315"/>
      <c r="AJ258" s="2315"/>
      <c r="AK258" s="2315"/>
      <c r="AL258" s="2315"/>
      <c r="AM258" s="2315"/>
      <c r="AN258" s="2315"/>
      <c r="AO258" s="2315"/>
      <c r="AP258" s="2315"/>
      <c r="AQ258" s="2315"/>
    </row>
    <row r="259" spans="1:43">
      <c r="A259" s="2315"/>
      <c r="B259" s="2315"/>
      <c r="C259" s="2315"/>
      <c r="D259" s="2315"/>
      <c r="E259" s="2315"/>
      <c r="F259" s="2315"/>
      <c r="G259" s="2315"/>
      <c r="H259" s="2315"/>
      <c r="I259" s="2315"/>
      <c r="J259" s="2315"/>
      <c r="K259" s="2315"/>
      <c r="L259" s="2315"/>
      <c r="M259" s="2315"/>
      <c r="N259" s="2315"/>
      <c r="O259" s="2315"/>
      <c r="P259" s="2315"/>
      <c r="Q259" s="2315"/>
      <c r="R259" s="2315"/>
      <c r="S259" s="2315"/>
      <c r="T259" s="2315"/>
      <c r="U259" s="2315"/>
      <c r="V259" s="2315"/>
      <c r="W259" s="2315"/>
      <c r="X259" s="2315"/>
      <c r="Y259" s="2315"/>
      <c r="Z259" s="2315"/>
      <c r="AA259" s="2315"/>
      <c r="AB259" s="2315"/>
      <c r="AC259" s="2315"/>
      <c r="AD259" s="2315"/>
      <c r="AE259" s="2315"/>
      <c r="AF259" s="2315"/>
      <c r="AG259" s="2315"/>
      <c r="AH259" s="2315"/>
      <c r="AI259" s="2315"/>
      <c r="AJ259" s="2315"/>
      <c r="AK259" s="2315"/>
      <c r="AL259" s="2315"/>
      <c r="AM259" s="2315"/>
      <c r="AN259" s="2315"/>
      <c r="AO259" s="2315"/>
      <c r="AP259" s="2315"/>
      <c r="AQ259" s="2315"/>
    </row>
    <row r="260" spans="1:43">
      <c r="A260" s="2315"/>
      <c r="B260" s="2315"/>
      <c r="C260" s="2315"/>
      <c r="D260" s="2315"/>
      <c r="E260" s="2315"/>
      <c r="F260" s="2315"/>
      <c r="G260" s="2315"/>
      <c r="H260" s="2315"/>
      <c r="I260" s="2315"/>
      <c r="J260" s="2315"/>
      <c r="K260" s="2315"/>
      <c r="L260" s="2315"/>
      <c r="M260" s="2315"/>
      <c r="N260" s="2315"/>
      <c r="O260" s="2315"/>
      <c r="P260" s="2315"/>
      <c r="Q260" s="2315"/>
      <c r="R260" s="2315"/>
      <c r="S260" s="2315"/>
      <c r="T260" s="2315"/>
      <c r="U260" s="2315"/>
      <c r="V260" s="2315"/>
      <c r="W260" s="2315"/>
      <c r="X260" s="2315"/>
      <c r="Y260" s="2315"/>
      <c r="Z260" s="2315"/>
      <c r="AA260" s="2315"/>
      <c r="AB260" s="2315"/>
      <c r="AC260" s="2315"/>
      <c r="AD260" s="2315"/>
      <c r="AE260" s="2315"/>
      <c r="AF260" s="2315"/>
      <c r="AG260" s="2315"/>
      <c r="AH260" s="2315"/>
      <c r="AI260" s="2315"/>
      <c r="AJ260" s="2315"/>
      <c r="AK260" s="2315"/>
      <c r="AL260" s="2315"/>
      <c r="AM260" s="2315"/>
      <c r="AN260" s="2315"/>
      <c r="AO260" s="2315"/>
      <c r="AP260" s="2315"/>
      <c r="AQ260" s="2315"/>
    </row>
    <row r="261" spans="1:43">
      <c r="A261" s="2315"/>
      <c r="B261" s="2315"/>
      <c r="C261" s="2315"/>
      <c r="D261" s="2315"/>
      <c r="E261" s="2315"/>
      <c r="F261" s="2315"/>
      <c r="G261" s="2315"/>
      <c r="H261" s="2315"/>
      <c r="I261" s="2315"/>
      <c r="J261" s="2315"/>
      <c r="K261" s="2315"/>
      <c r="L261" s="2315"/>
      <c r="M261" s="2315"/>
      <c r="N261" s="2315"/>
      <c r="O261" s="2315"/>
      <c r="P261" s="2315"/>
      <c r="Q261" s="2315"/>
      <c r="R261" s="2315"/>
      <c r="S261" s="2315"/>
      <c r="T261" s="2315"/>
      <c r="U261" s="2315"/>
      <c r="V261" s="2315"/>
      <c r="W261" s="2315"/>
      <c r="X261" s="2315"/>
      <c r="Y261" s="2315"/>
      <c r="Z261" s="2315"/>
      <c r="AA261" s="2315"/>
      <c r="AB261" s="2315"/>
      <c r="AC261" s="2315"/>
      <c r="AD261" s="2315"/>
      <c r="AE261" s="2315"/>
      <c r="AF261" s="2315"/>
      <c r="AG261" s="2315"/>
      <c r="AH261" s="2315"/>
      <c r="AI261" s="2315"/>
      <c r="AJ261" s="2315"/>
      <c r="AK261" s="2315"/>
      <c r="AL261" s="2315"/>
      <c r="AM261" s="2315"/>
      <c r="AN261" s="2315"/>
      <c r="AO261" s="2315"/>
      <c r="AP261" s="2315"/>
      <c r="AQ261" s="2315"/>
    </row>
    <row r="262" spans="1:43">
      <c r="A262" s="2315"/>
      <c r="B262" s="2315"/>
      <c r="C262" s="2315"/>
      <c r="D262" s="2315"/>
      <c r="E262" s="2315"/>
      <c r="F262" s="2315"/>
      <c r="G262" s="2315"/>
      <c r="H262" s="2315"/>
      <c r="I262" s="2315"/>
      <c r="J262" s="2315"/>
      <c r="K262" s="2315"/>
      <c r="L262" s="2315"/>
      <c r="M262" s="2315"/>
      <c r="N262" s="2315"/>
      <c r="O262" s="2315"/>
      <c r="P262" s="2315"/>
      <c r="Q262" s="2315"/>
      <c r="R262" s="2315"/>
      <c r="S262" s="2315"/>
      <c r="T262" s="2315"/>
      <c r="U262" s="2315"/>
      <c r="V262" s="2315"/>
      <c r="W262" s="2315"/>
      <c r="X262" s="2315"/>
      <c r="Y262" s="2315"/>
      <c r="Z262" s="2315"/>
      <c r="AA262" s="2315"/>
      <c r="AB262" s="2315"/>
      <c r="AC262" s="2315"/>
      <c r="AD262" s="2315"/>
      <c r="AE262" s="2315"/>
      <c r="AF262" s="2315"/>
      <c r="AG262" s="2315"/>
      <c r="AH262" s="2315"/>
      <c r="AI262" s="2315"/>
      <c r="AJ262" s="2315"/>
      <c r="AK262" s="2315"/>
      <c r="AL262" s="2315"/>
      <c r="AM262" s="2315"/>
      <c r="AN262" s="2315"/>
      <c r="AO262" s="2315"/>
      <c r="AP262" s="2315"/>
      <c r="AQ262" s="2315"/>
    </row>
    <row r="263" spans="1:43">
      <c r="A263" s="2315"/>
      <c r="B263" s="2315"/>
      <c r="C263" s="2315"/>
      <c r="D263" s="2315"/>
      <c r="E263" s="2315"/>
      <c r="F263" s="2315"/>
      <c r="G263" s="2315"/>
      <c r="H263" s="2315"/>
      <c r="I263" s="2315"/>
      <c r="J263" s="2315"/>
      <c r="K263" s="2315"/>
      <c r="L263" s="2315"/>
      <c r="M263" s="2315"/>
      <c r="N263" s="2315"/>
      <c r="O263" s="2315"/>
      <c r="P263" s="2315"/>
      <c r="Q263" s="2315"/>
      <c r="R263" s="2315"/>
      <c r="S263" s="2315"/>
      <c r="T263" s="2315"/>
      <c r="U263" s="2315"/>
      <c r="V263" s="2315"/>
      <c r="W263" s="2315"/>
      <c r="X263" s="2315"/>
      <c r="Y263" s="2315"/>
      <c r="Z263" s="2315"/>
      <c r="AA263" s="2315"/>
      <c r="AB263" s="2315"/>
      <c r="AC263" s="2315"/>
      <c r="AD263" s="2315"/>
      <c r="AE263" s="2315"/>
      <c r="AF263" s="2315"/>
      <c r="AG263" s="2315"/>
      <c r="AH263" s="2315"/>
      <c r="AI263" s="2315"/>
      <c r="AJ263" s="2315"/>
      <c r="AK263" s="2315"/>
      <c r="AL263" s="2315"/>
      <c r="AM263" s="2315"/>
      <c r="AN263" s="2315"/>
      <c r="AO263" s="2315"/>
      <c r="AP263" s="2315"/>
      <c r="AQ263" s="2315"/>
    </row>
    <row r="264" spans="1:43">
      <c r="A264" s="2315"/>
      <c r="B264" s="2315"/>
      <c r="C264" s="2315"/>
      <c r="D264" s="2315"/>
      <c r="E264" s="2315"/>
      <c r="F264" s="2315"/>
      <c r="G264" s="2315"/>
      <c r="H264" s="2315"/>
      <c r="I264" s="2315"/>
      <c r="J264" s="2315"/>
      <c r="K264" s="2315"/>
      <c r="L264" s="2315"/>
      <c r="M264" s="2315"/>
      <c r="N264" s="2315"/>
      <c r="O264" s="2315"/>
      <c r="P264" s="2315"/>
      <c r="Q264" s="2315"/>
      <c r="R264" s="2315"/>
      <c r="S264" s="2315"/>
      <c r="T264" s="2315"/>
      <c r="U264" s="2315"/>
      <c r="V264" s="2315"/>
      <c r="W264" s="2315"/>
      <c r="X264" s="2315"/>
      <c r="Y264" s="2315"/>
      <c r="Z264" s="2315"/>
      <c r="AA264" s="2315"/>
      <c r="AB264" s="2315"/>
      <c r="AC264" s="2315"/>
      <c r="AD264" s="2315"/>
      <c r="AE264" s="2315"/>
      <c r="AF264" s="2315"/>
      <c r="AG264" s="2315"/>
      <c r="AH264" s="2315"/>
      <c r="AI264" s="2315"/>
      <c r="AJ264" s="2315"/>
      <c r="AK264" s="2315"/>
      <c r="AL264" s="2315"/>
      <c r="AM264" s="2315"/>
      <c r="AN264" s="2315"/>
      <c r="AO264" s="2315"/>
      <c r="AP264" s="2315"/>
      <c r="AQ264" s="2315"/>
    </row>
    <row r="265" spans="1:43">
      <c r="A265" s="2315"/>
      <c r="B265" s="2315"/>
      <c r="C265" s="2315"/>
      <c r="D265" s="2315"/>
      <c r="E265" s="2315"/>
      <c r="F265" s="2315"/>
      <c r="G265" s="2315"/>
      <c r="H265" s="2315"/>
      <c r="I265" s="2315"/>
      <c r="J265" s="2315"/>
      <c r="K265" s="2315"/>
      <c r="L265" s="2315"/>
      <c r="M265" s="2315"/>
      <c r="N265" s="2315"/>
      <c r="O265" s="2315"/>
      <c r="P265" s="2315"/>
      <c r="Q265" s="2315"/>
      <c r="R265" s="2315"/>
      <c r="S265" s="2315"/>
      <c r="T265" s="2315"/>
      <c r="U265" s="2315"/>
      <c r="V265" s="2315"/>
      <c r="W265" s="2315"/>
      <c r="X265" s="2315"/>
      <c r="Y265" s="2315"/>
      <c r="Z265" s="2315"/>
      <c r="AA265" s="2315"/>
      <c r="AB265" s="2315"/>
      <c r="AC265" s="2315"/>
      <c r="AD265" s="2315"/>
      <c r="AE265" s="2315"/>
      <c r="AF265" s="2315"/>
      <c r="AG265" s="2315"/>
      <c r="AH265" s="2315"/>
      <c r="AI265" s="2315"/>
      <c r="AJ265" s="2315"/>
      <c r="AK265" s="2315"/>
      <c r="AL265" s="2315"/>
      <c r="AM265" s="2315"/>
      <c r="AN265" s="2315"/>
      <c r="AO265" s="2315"/>
      <c r="AP265" s="2315"/>
      <c r="AQ265" s="2315"/>
    </row>
    <row r="266" spans="1:43">
      <c r="A266" s="2315"/>
      <c r="B266" s="2315"/>
      <c r="C266" s="2315"/>
      <c r="D266" s="2315"/>
      <c r="E266" s="2315"/>
      <c r="F266" s="2315"/>
      <c r="G266" s="2315"/>
      <c r="H266" s="2315"/>
      <c r="I266" s="2315"/>
      <c r="J266" s="2315"/>
      <c r="K266" s="2315"/>
      <c r="L266" s="2315"/>
      <c r="M266" s="2315"/>
      <c r="N266" s="2315"/>
      <c r="O266" s="2315"/>
      <c r="P266" s="2315"/>
      <c r="Q266" s="2315"/>
      <c r="R266" s="2315"/>
      <c r="S266" s="2315"/>
      <c r="T266" s="2315"/>
      <c r="U266" s="2315"/>
      <c r="V266" s="2315"/>
      <c r="W266" s="2315"/>
      <c r="X266" s="2315"/>
      <c r="Y266" s="2315"/>
      <c r="Z266" s="2315"/>
      <c r="AA266" s="2315"/>
      <c r="AB266" s="2315"/>
      <c r="AC266" s="2315"/>
      <c r="AD266" s="2315"/>
      <c r="AE266" s="2315"/>
      <c r="AF266" s="2315"/>
      <c r="AG266" s="2315"/>
      <c r="AH266" s="2315"/>
      <c r="AI266" s="2315"/>
      <c r="AJ266" s="2315"/>
      <c r="AK266" s="2315"/>
      <c r="AL266" s="2315"/>
      <c r="AM266" s="2315"/>
      <c r="AN266" s="2315"/>
      <c r="AO266" s="2315"/>
      <c r="AP266" s="2315"/>
      <c r="AQ266" s="2315"/>
    </row>
    <row r="267" spans="1:43">
      <c r="A267" s="2315"/>
      <c r="B267" s="2315"/>
      <c r="C267" s="2315"/>
      <c r="D267" s="2315"/>
      <c r="E267" s="2315"/>
      <c r="F267" s="2315"/>
      <c r="G267" s="2315"/>
      <c r="H267" s="2315"/>
      <c r="I267" s="2315"/>
      <c r="J267" s="2315"/>
      <c r="K267" s="2315"/>
      <c r="L267" s="2315"/>
      <c r="M267" s="2315"/>
      <c r="N267" s="2315"/>
      <c r="O267" s="2315"/>
      <c r="P267" s="2315"/>
      <c r="Q267" s="2315"/>
      <c r="R267" s="2315"/>
      <c r="S267" s="2315"/>
      <c r="T267" s="2315"/>
      <c r="U267" s="2315"/>
      <c r="V267" s="2315"/>
      <c r="W267" s="2315"/>
      <c r="X267" s="2315"/>
      <c r="Y267" s="2315"/>
      <c r="Z267" s="2315"/>
      <c r="AA267" s="2315"/>
      <c r="AB267" s="2315"/>
      <c r="AC267" s="2315"/>
      <c r="AD267" s="2315"/>
      <c r="AE267" s="2315"/>
      <c r="AF267" s="2315"/>
      <c r="AG267" s="2315"/>
      <c r="AH267" s="2315"/>
      <c r="AI267" s="2315"/>
      <c r="AJ267" s="2315"/>
      <c r="AK267" s="2315"/>
      <c r="AL267" s="2315"/>
      <c r="AM267" s="2315"/>
      <c r="AN267" s="2315"/>
      <c r="AO267" s="2315"/>
      <c r="AP267" s="2315"/>
      <c r="AQ267" s="2315"/>
    </row>
    <row r="268" spans="1:43">
      <c r="A268" s="2315"/>
      <c r="B268" s="2315"/>
      <c r="C268" s="2315"/>
      <c r="D268" s="2315"/>
      <c r="E268" s="2315"/>
      <c r="F268" s="2315"/>
      <c r="G268" s="2315"/>
      <c r="H268" s="2315"/>
      <c r="I268" s="2315"/>
      <c r="J268" s="2315"/>
      <c r="K268" s="2315"/>
      <c r="L268" s="2315"/>
      <c r="M268" s="2315"/>
      <c r="N268" s="2315"/>
      <c r="O268" s="2315"/>
      <c r="P268" s="2315"/>
      <c r="Q268" s="2315"/>
      <c r="R268" s="2315"/>
      <c r="S268" s="2315"/>
      <c r="T268" s="2315"/>
      <c r="U268" s="2315"/>
      <c r="V268" s="2315"/>
      <c r="W268" s="2315"/>
      <c r="X268" s="2315"/>
      <c r="Y268" s="2315"/>
      <c r="Z268" s="2315"/>
      <c r="AA268" s="2315"/>
      <c r="AB268" s="2315"/>
      <c r="AC268" s="2315"/>
      <c r="AD268" s="2315"/>
      <c r="AE268" s="2315"/>
      <c r="AF268" s="2315"/>
      <c r="AG268" s="2315"/>
      <c r="AH268" s="2315"/>
      <c r="AI268" s="2315"/>
      <c r="AJ268" s="2315"/>
      <c r="AK268" s="2315"/>
      <c r="AL268" s="2315"/>
      <c r="AM268" s="2315"/>
      <c r="AN268" s="2315"/>
      <c r="AO268" s="2315"/>
      <c r="AP268" s="2315"/>
      <c r="AQ268" s="2315"/>
    </row>
    <row r="269" spans="1:43">
      <c r="A269" s="2315"/>
      <c r="B269" s="2315"/>
      <c r="C269" s="2315"/>
      <c r="D269" s="2315"/>
      <c r="E269" s="2315"/>
      <c r="F269" s="2315"/>
      <c r="G269" s="2315"/>
      <c r="H269" s="2315"/>
      <c r="I269" s="2315"/>
      <c r="J269" s="2315"/>
      <c r="K269" s="2315"/>
      <c r="L269" s="2315"/>
      <c r="M269" s="2315"/>
      <c r="N269" s="2315"/>
      <c r="O269" s="2315"/>
      <c r="P269" s="2315"/>
      <c r="Q269" s="2315"/>
      <c r="R269" s="2315"/>
      <c r="S269" s="2315"/>
      <c r="T269" s="2315"/>
      <c r="U269" s="2315"/>
      <c r="V269" s="2315"/>
      <c r="W269" s="2315"/>
      <c r="X269" s="2315"/>
      <c r="Y269" s="2315"/>
      <c r="Z269" s="2315"/>
      <c r="AA269" s="2315"/>
      <c r="AB269" s="2315"/>
      <c r="AC269" s="2315"/>
      <c r="AD269" s="2315"/>
      <c r="AE269" s="2315"/>
      <c r="AF269" s="2315"/>
      <c r="AG269" s="2315"/>
      <c r="AH269" s="2315"/>
      <c r="AI269" s="2315"/>
      <c r="AJ269" s="2315"/>
      <c r="AK269" s="2315"/>
      <c r="AL269" s="2315"/>
      <c r="AM269" s="2315"/>
      <c r="AN269" s="2315"/>
      <c r="AO269" s="2315"/>
      <c r="AP269" s="2315"/>
      <c r="AQ269" s="2315"/>
    </row>
    <row r="270" spans="1:43">
      <c r="A270" s="2315"/>
      <c r="B270" s="2315"/>
      <c r="C270" s="2315"/>
      <c r="D270" s="2315"/>
      <c r="E270" s="2315"/>
      <c r="F270" s="2315"/>
      <c r="G270" s="2315"/>
      <c r="H270" s="2315"/>
      <c r="I270" s="2315"/>
      <c r="J270" s="2315"/>
      <c r="K270" s="2315"/>
      <c r="L270" s="2315"/>
      <c r="M270" s="2315"/>
      <c r="N270" s="2315"/>
      <c r="O270" s="2315"/>
      <c r="P270" s="2315"/>
      <c r="Q270" s="2315"/>
      <c r="R270" s="2315"/>
      <c r="S270" s="2315"/>
      <c r="T270" s="2315"/>
      <c r="U270" s="2315"/>
      <c r="V270" s="2315"/>
      <c r="W270" s="2315"/>
      <c r="X270" s="2315"/>
      <c r="Y270" s="2315"/>
      <c r="Z270" s="2315"/>
      <c r="AA270" s="2315"/>
      <c r="AB270" s="2315"/>
      <c r="AC270" s="2315"/>
      <c r="AD270" s="2315"/>
      <c r="AE270" s="2315"/>
      <c r="AF270" s="2315"/>
      <c r="AG270" s="2315"/>
      <c r="AH270" s="2315"/>
      <c r="AI270" s="2315"/>
      <c r="AJ270" s="2315"/>
      <c r="AK270" s="2315"/>
      <c r="AL270" s="2315"/>
      <c r="AM270" s="2315"/>
      <c r="AN270" s="2315"/>
      <c r="AO270" s="2315"/>
      <c r="AP270" s="2315"/>
      <c r="AQ270" s="2315"/>
    </row>
    <row r="271" spans="1:43">
      <c r="A271" s="2315"/>
      <c r="B271" s="2315"/>
      <c r="C271" s="2315"/>
      <c r="D271" s="2315"/>
      <c r="E271" s="2315"/>
      <c r="F271" s="2315"/>
      <c r="G271" s="2315"/>
      <c r="H271" s="2315"/>
      <c r="I271" s="2315"/>
      <c r="J271" s="2315"/>
      <c r="K271" s="2315"/>
      <c r="L271" s="2315"/>
      <c r="M271" s="2315"/>
      <c r="N271" s="2315"/>
      <c r="O271" s="2315"/>
      <c r="P271" s="2315"/>
      <c r="Q271" s="2315"/>
      <c r="R271" s="2315"/>
      <c r="S271" s="2315"/>
      <c r="T271" s="2315"/>
      <c r="U271" s="2315"/>
      <c r="V271" s="2315"/>
      <c r="W271" s="2315"/>
      <c r="X271" s="2315"/>
      <c r="Y271" s="2315"/>
      <c r="Z271" s="2315"/>
      <c r="AA271" s="2315"/>
      <c r="AB271" s="2315"/>
      <c r="AC271" s="2315"/>
      <c r="AD271" s="2315"/>
      <c r="AE271" s="2315"/>
      <c r="AF271" s="2315"/>
      <c r="AG271" s="2315"/>
      <c r="AH271" s="2315"/>
      <c r="AI271" s="2315"/>
      <c r="AJ271" s="2315"/>
      <c r="AK271" s="2315"/>
      <c r="AL271" s="2315"/>
      <c r="AM271" s="2315"/>
      <c r="AN271" s="2315"/>
      <c r="AO271" s="2315"/>
      <c r="AP271" s="2315"/>
      <c r="AQ271" s="2315"/>
    </row>
    <row r="272" spans="1:43">
      <c r="A272" s="2315"/>
      <c r="B272" s="2315"/>
      <c r="C272" s="2315"/>
      <c r="D272" s="2315"/>
      <c r="E272" s="2315"/>
      <c r="F272" s="2315"/>
      <c r="G272" s="2315"/>
      <c r="H272" s="2315"/>
      <c r="I272" s="2315"/>
      <c r="J272" s="2315"/>
      <c r="K272" s="2315"/>
      <c r="L272" s="2315"/>
      <c r="M272" s="2315"/>
      <c r="N272" s="2315"/>
      <c r="O272" s="2315"/>
      <c r="P272" s="2315"/>
      <c r="Q272" s="2315"/>
      <c r="R272" s="2315"/>
      <c r="S272" s="2315"/>
      <c r="T272" s="2315"/>
      <c r="U272" s="2315"/>
      <c r="V272" s="2315"/>
      <c r="W272" s="2315"/>
      <c r="X272" s="2315"/>
      <c r="Y272" s="2315"/>
      <c r="Z272" s="2315"/>
      <c r="AA272" s="2315"/>
      <c r="AB272" s="2315"/>
      <c r="AC272" s="2315"/>
      <c r="AD272" s="2315"/>
      <c r="AE272" s="2315"/>
      <c r="AF272" s="2315"/>
      <c r="AG272" s="2315"/>
      <c r="AH272" s="2315"/>
      <c r="AI272" s="2315"/>
      <c r="AJ272" s="2315"/>
      <c r="AK272" s="2315"/>
      <c r="AL272" s="2315"/>
      <c r="AM272" s="2315"/>
      <c r="AN272" s="2315"/>
      <c r="AO272" s="2315"/>
      <c r="AP272" s="2315"/>
      <c r="AQ272" s="2315"/>
    </row>
    <row r="273" spans="1:43">
      <c r="A273" s="2315"/>
      <c r="B273" s="2315"/>
      <c r="C273" s="2315"/>
      <c r="D273" s="2315"/>
      <c r="E273" s="2315"/>
      <c r="F273" s="2315"/>
      <c r="G273" s="2315"/>
      <c r="H273" s="2315"/>
      <c r="I273" s="2315"/>
      <c r="J273" s="2315"/>
      <c r="K273" s="2315"/>
      <c r="L273" s="2315"/>
      <c r="M273" s="2315"/>
      <c r="N273" s="2315"/>
      <c r="O273" s="2315"/>
      <c r="P273" s="2315"/>
      <c r="Q273" s="2315"/>
      <c r="R273" s="2315"/>
      <c r="S273" s="2315"/>
      <c r="T273" s="2315"/>
      <c r="U273" s="2315"/>
      <c r="V273" s="2315"/>
      <c r="W273" s="2315"/>
      <c r="X273" s="2315"/>
      <c r="Y273" s="2315"/>
      <c r="Z273" s="2315"/>
      <c r="AA273" s="2315"/>
      <c r="AB273" s="2315"/>
      <c r="AC273" s="2315"/>
      <c r="AD273" s="2315"/>
      <c r="AE273" s="2315"/>
      <c r="AF273" s="2315"/>
      <c r="AG273" s="2315"/>
      <c r="AH273" s="2315"/>
      <c r="AI273" s="2315"/>
      <c r="AJ273" s="2315"/>
      <c r="AK273" s="2315"/>
      <c r="AL273" s="2315"/>
      <c r="AM273" s="2315"/>
      <c r="AN273" s="2315"/>
      <c r="AO273" s="2315"/>
      <c r="AP273" s="2315"/>
      <c r="AQ273" s="2315"/>
    </row>
    <row r="274" spans="1:43">
      <c r="A274" s="2315"/>
      <c r="B274" s="2315"/>
      <c r="C274" s="2315"/>
      <c r="D274" s="2315"/>
      <c r="E274" s="2315"/>
      <c r="F274" s="2315"/>
      <c r="G274" s="2315"/>
      <c r="H274" s="2315"/>
      <c r="I274" s="2315"/>
      <c r="J274" s="2315"/>
      <c r="K274" s="2315"/>
      <c r="L274" s="2315"/>
      <c r="M274" s="2315"/>
      <c r="N274" s="2315"/>
      <c r="O274" s="2315"/>
      <c r="P274" s="2315"/>
      <c r="Q274" s="2315"/>
      <c r="R274" s="2315"/>
      <c r="S274" s="2315"/>
      <c r="T274" s="2315"/>
      <c r="U274" s="2315"/>
      <c r="V274" s="2315"/>
      <c r="W274" s="2315"/>
      <c r="X274" s="2315"/>
      <c r="Y274" s="2315"/>
      <c r="Z274" s="2315"/>
      <c r="AA274" s="2315"/>
      <c r="AB274" s="2315"/>
      <c r="AC274" s="2315"/>
      <c r="AD274" s="2315"/>
      <c r="AE274" s="2315"/>
      <c r="AF274" s="2315"/>
      <c r="AG274" s="2315"/>
      <c r="AH274" s="2315"/>
      <c r="AI274" s="2315"/>
      <c r="AJ274" s="2315"/>
      <c r="AK274" s="2315"/>
      <c r="AL274" s="2315"/>
      <c r="AM274" s="2315"/>
      <c r="AN274" s="2315"/>
      <c r="AO274" s="2315"/>
      <c r="AP274" s="2315"/>
      <c r="AQ274" s="2315"/>
    </row>
    <row r="275" spans="1:43">
      <c r="A275" s="2315"/>
      <c r="B275" s="2315"/>
      <c r="C275" s="2315"/>
      <c r="D275" s="2315"/>
      <c r="E275" s="2315"/>
      <c r="F275" s="2315"/>
      <c r="G275" s="2315"/>
      <c r="H275" s="2315"/>
      <c r="I275" s="2315"/>
      <c r="J275" s="2315"/>
      <c r="K275" s="2315"/>
      <c r="L275" s="2315"/>
      <c r="M275" s="2315"/>
      <c r="N275" s="2315"/>
      <c r="O275" s="2315"/>
      <c r="P275" s="2315"/>
      <c r="Q275" s="2315"/>
      <c r="R275" s="2315"/>
      <c r="S275" s="2315"/>
      <c r="T275" s="2315"/>
      <c r="U275" s="2315"/>
      <c r="V275" s="2315"/>
      <c r="W275" s="2315"/>
      <c r="X275" s="2315"/>
      <c r="Y275" s="2315"/>
      <c r="Z275" s="2315"/>
      <c r="AA275" s="2315"/>
      <c r="AB275" s="2315"/>
      <c r="AC275" s="2315"/>
      <c r="AD275" s="2315"/>
      <c r="AE275" s="2315"/>
      <c r="AF275" s="2315"/>
      <c r="AG275" s="2315"/>
      <c r="AH275" s="2315"/>
      <c r="AI275" s="2315"/>
      <c r="AJ275" s="2315"/>
      <c r="AK275" s="2315"/>
      <c r="AL275" s="2315"/>
      <c r="AM275" s="2315"/>
      <c r="AN275" s="2315"/>
      <c r="AO275" s="2315"/>
      <c r="AP275" s="2315"/>
      <c r="AQ275" s="2315"/>
    </row>
    <row r="276" spans="1:43">
      <c r="A276" s="2315"/>
      <c r="B276" s="2315"/>
      <c r="C276" s="2315"/>
      <c r="D276" s="2315"/>
      <c r="E276" s="2315"/>
      <c r="F276" s="2315"/>
      <c r="G276" s="2315"/>
      <c r="H276" s="2315"/>
      <c r="I276" s="2315"/>
      <c r="J276" s="2315"/>
      <c r="K276" s="2315"/>
      <c r="L276" s="2315"/>
      <c r="M276" s="2315"/>
      <c r="N276" s="2315"/>
      <c r="O276" s="2315"/>
      <c r="P276" s="2315"/>
      <c r="Q276" s="2315"/>
      <c r="R276" s="2315"/>
      <c r="S276" s="2315"/>
      <c r="T276" s="2315"/>
      <c r="U276" s="2315"/>
      <c r="V276" s="2315"/>
      <c r="W276" s="2315"/>
      <c r="X276" s="2315"/>
      <c r="Y276" s="2315"/>
      <c r="Z276" s="2315"/>
      <c r="AA276" s="2315"/>
      <c r="AB276" s="2315"/>
      <c r="AC276" s="2315"/>
      <c r="AD276" s="2315"/>
      <c r="AE276" s="2315"/>
      <c r="AF276" s="2315"/>
      <c r="AG276" s="2315"/>
      <c r="AH276" s="2315"/>
      <c r="AI276" s="2315"/>
      <c r="AJ276" s="2315"/>
      <c r="AK276" s="2315"/>
      <c r="AL276" s="2315"/>
      <c r="AM276" s="2315"/>
      <c r="AN276" s="2315"/>
      <c r="AO276" s="2315"/>
      <c r="AP276" s="2315"/>
      <c r="AQ276" s="2315"/>
    </row>
    <row r="277" spans="1:43">
      <c r="A277" s="2315"/>
      <c r="B277" s="2315"/>
      <c r="C277" s="2315"/>
      <c r="D277" s="2315"/>
      <c r="E277" s="2315"/>
      <c r="F277" s="2315"/>
      <c r="G277" s="2315"/>
      <c r="H277" s="2315"/>
      <c r="I277" s="2315"/>
      <c r="J277" s="2315"/>
      <c r="K277" s="2315"/>
      <c r="L277" s="2315"/>
      <c r="M277" s="2315"/>
      <c r="N277" s="2315"/>
      <c r="O277" s="2315"/>
      <c r="P277" s="2315"/>
      <c r="Q277" s="2315"/>
      <c r="R277" s="2315"/>
      <c r="S277" s="2315"/>
      <c r="T277" s="2315"/>
      <c r="U277" s="2315"/>
      <c r="V277" s="2315"/>
      <c r="W277" s="2315"/>
      <c r="X277" s="2315"/>
      <c r="Y277" s="2315"/>
      <c r="Z277" s="2315"/>
      <c r="AA277" s="2315"/>
      <c r="AB277" s="2315"/>
      <c r="AC277" s="2315"/>
      <c r="AD277" s="2315"/>
      <c r="AE277" s="2315"/>
      <c r="AF277" s="2315"/>
      <c r="AG277" s="2315"/>
      <c r="AH277" s="2315"/>
      <c r="AI277" s="2315"/>
      <c r="AJ277" s="2315"/>
      <c r="AK277" s="2315"/>
      <c r="AL277" s="2315"/>
      <c r="AM277" s="2315"/>
      <c r="AN277" s="2315"/>
      <c r="AO277" s="2315"/>
      <c r="AP277" s="2315"/>
      <c r="AQ277" s="2315"/>
    </row>
    <row r="278" spans="1:43">
      <c r="A278" s="2315"/>
      <c r="B278" s="2315"/>
      <c r="C278" s="2315"/>
      <c r="D278" s="2315"/>
      <c r="E278" s="2315"/>
      <c r="F278" s="2315"/>
      <c r="G278" s="2315"/>
      <c r="H278" s="2315"/>
      <c r="I278" s="2315"/>
      <c r="J278" s="2315"/>
      <c r="K278" s="2315"/>
      <c r="L278" s="2315"/>
      <c r="M278" s="2315"/>
      <c r="N278" s="2315"/>
      <c r="O278" s="2315"/>
      <c r="P278" s="2315"/>
      <c r="Q278" s="2315"/>
      <c r="R278" s="2315"/>
      <c r="S278" s="2315"/>
      <c r="T278" s="2315"/>
      <c r="U278" s="2315"/>
      <c r="V278" s="2315"/>
      <c r="W278" s="2315"/>
      <c r="X278" s="2315"/>
      <c r="Y278" s="2315"/>
      <c r="Z278" s="2315"/>
      <c r="AA278" s="2315"/>
      <c r="AB278" s="2315"/>
      <c r="AC278" s="2315"/>
      <c r="AD278" s="2315"/>
      <c r="AE278" s="2315"/>
      <c r="AF278" s="2315"/>
      <c r="AG278" s="2315"/>
      <c r="AH278" s="2315"/>
      <c r="AI278" s="2315"/>
      <c r="AJ278" s="2315"/>
      <c r="AK278" s="2315"/>
      <c r="AL278" s="2315"/>
      <c r="AM278" s="2315"/>
      <c r="AN278" s="2315"/>
      <c r="AO278" s="2315"/>
      <c r="AP278" s="2315"/>
      <c r="AQ278" s="2315"/>
    </row>
    <row r="279" spans="1:43">
      <c r="A279" s="2315"/>
      <c r="B279" s="2315"/>
      <c r="C279" s="2315"/>
      <c r="D279" s="2315"/>
      <c r="E279" s="2315"/>
      <c r="F279" s="2315"/>
      <c r="G279" s="2315"/>
      <c r="H279" s="2315"/>
      <c r="I279" s="2315"/>
      <c r="J279" s="2315"/>
      <c r="K279" s="2315"/>
      <c r="L279" s="2315"/>
      <c r="M279" s="2315"/>
      <c r="N279" s="2315"/>
      <c r="O279" s="2315"/>
      <c r="P279" s="2315"/>
      <c r="Q279" s="2315"/>
      <c r="R279" s="2315"/>
      <c r="S279" s="2315"/>
      <c r="T279" s="2315"/>
      <c r="U279" s="2315"/>
      <c r="V279" s="2315"/>
      <c r="W279" s="2315"/>
      <c r="X279" s="2315"/>
      <c r="Y279" s="2315"/>
      <c r="Z279" s="2315"/>
      <c r="AA279" s="2315"/>
      <c r="AB279" s="2315"/>
      <c r="AC279" s="2315"/>
      <c r="AD279" s="2315"/>
      <c r="AE279" s="2315"/>
      <c r="AF279" s="2315"/>
      <c r="AG279" s="2315"/>
      <c r="AH279" s="2315"/>
      <c r="AI279" s="2315"/>
      <c r="AJ279" s="2315"/>
      <c r="AK279" s="2315"/>
      <c r="AL279" s="2315"/>
      <c r="AM279" s="2315"/>
      <c r="AN279" s="2315"/>
      <c r="AO279" s="2315"/>
      <c r="AP279" s="2315"/>
      <c r="AQ279" s="2315"/>
    </row>
    <row r="280" spans="1:43">
      <c r="A280" s="2315"/>
      <c r="B280" s="2315"/>
      <c r="C280" s="2315"/>
      <c r="D280" s="2315"/>
      <c r="E280" s="2315"/>
      <c r="F280" s="2315"/>
      <c r="G280" s="2315"/>
      <c r="H280" s="2315"/>
      <c r="I280" s="2315"/>
      <c r="J280" s="2315"/>
      <c r="K280" s="2315"/>
      <c r="L280" s="2315"/>
      <c r="M280" s="2315"/>
      <c r="N280" s="2315"/>
      <c r="O280" s="2315"/>
      <c r="P280" s="2315"/>
      <c r="Q280" s="2315"/>
      <c r="R280" s="2315"/>
      <c r="S280" s="2315"/>
      <c r="T280" s="2315"/>
      <c r="U280" s="2315"/>
      <c r="V280" s="2315"/>
      <c r="W280" s="2315"/>
      <c r="X280" s="2315"/>
      <c r="Y280" s="2315"/>
      <c r="Z280" s="2315"/>
      <c r="AA280" s="2315"/>
      <c r="AB280" s="2315"/>
      <c r="AC280" s="2315"/>
      <c r="AD280" s="2315"/>
      <c r="AE280" s="2315"/>
      <c r="AF280" s="2315"/>
      <c r="AG280" s="2315"/>
      <c r="AH280" s="2315"/>
      <c r="AI280" s="2315"/>
      <c r="AJ280" s="2315"/>
      <c r="AK280" s="2315"/>
      <c r="AL280" s="2315"/>
      <c r="AM280" s="2315"/>
      <c r="AN280" s="2315"/>
      <c r="AO280" s="2315"/>
      <c r="AP280" s="2315"/>
      <c r="AQ280" s="2315"/>
    </row>
    <row r="281" spans="1:43">
      <c r="A281" s="2315"/>
      <c r="B281" s="2315"/>
      <c r="C281" s="2315"/>
      <c r="D281" s="2315"/>
      <c r="E281" s="2315"/>
      <c r="F281" s="2315"/>
      <c r="G281" s="2315"/>
      <c r="H281" s="2315"/>
      <c r="I281" s="2315"/>
      <c r="J281" s="2315"/>
      <c r="K281" s="2315"/>
      <c r="L281" s="2315"/>
      <c r="M281" s="2315"/>
      <c r="N281" s="2315"/>
      <c r="O281" s="2315"/>
      <c r="P281" s="2315"/>
      <c r="Q281" s="2315"/>
      <c r="R281" s="2315"/>
      <c r="S281" s="2315"/>
      <c r="T281" s="2315"/>
      <c r="U281" s="2315"/>
      <c r="V281" s="2315"/>
      <c r="W281" s="2315"/>
      <c r="X281" s="2315"/>
      <c r="Y281" s="2315"/>
      <c r="Z281" s="2315"/>
      <c r="AA281" s="2315"/>
      <c r="AB281" s="2315"/>
      <c r="AC281" s="2315"/>
      <c r="AD281" s="2315"/>
      <c r="AE281" s="2315"/>
      <c r="AF281" s="2315"/>
      <c r="AG281" s="2315"/>
      <c r="AH281" s="2315"/>
      <c r="AI281" s="2315"/>
      <c r="AJ281" s="2315"/>
      <c r="AK281" s="2315"/>
      <c r="AL281" s="2315"/>
      <c r="AM281" s="2315"/>
      <c r="AN281" s="2315"/>
      <c r="AO281" s="2315"/>
      <c r="AP281" s="2315"/>
      <c r="AQ281" s="2315"/>
    </row>
    <row r="282" spans="1:43">
      <c r="A282" s="2315"/>
      <c r="B282" s="2315"/>
      <c r="C282" s="2315"/>
      <c r="D282" s="2315"/>
      <c r="E282" s="2315"/>
      <c r="F282" s="2315"/>
      <c r="G282" s="2315"/>
      <c r="H282" s="2315"/>
      <c r="I282" s="2315"/>
      <c r="J282" s="2315"/>
      <c r="K282" s="2315"/>
      <c r="L282" s="2315"/>
      <c r="M282" s="2315"/>
      <c r="N282" s="2315"/>
      <c r="O282" s="2315"/>
      <c r="P282" s="2315"/>
      <c r="Q282" s="2315"/>
      <c r="R282" s="2315"/>
      <c r="S282" s="2315"/>
      <c r="T282" s="2315"/>
      <c r="U282" s="2315"/>
      <c r="V282" s="2315"/>
      <c r="W282" s="2315"/>
      <c r="X282" s="2315"/>
      <c r="Y282" s="2315"/>
      <c r="Z282" s="2315"/>
      <c r="AA282" s="2315"/>
      <c r="AB282" s="2315"/>
      <c r="AC282" s="2315"/>
      <c r="AD282" s="2315"/>
      <c r="AE282" s="2315"/>
      <c r="AF282" s="2315"/>
      <c r="AG282" s="2315"/>
      <c r="AH282" s="2315"/>
      <c r="AI282" s="2315"/>
      <c r="AJ282" s="2315"/>
      <c r="AK282" s="2315"/>
      <c r="AL282" s="2315"/>
      <c r="AM282" s="2315"/>
      <c r="AN282" s="2315"/>
      <c r="AO282" s="2315"/>
      <c r="AP282" s="2315"/>
      <c r="AQ282" s="2315"/>
    </row>
    <row r="283" spans="1:43">
      <c r="A283" s="2315"/>
      <c r="B283" s="2315"/>
      <c r="C283" s="2315"/>
      <c r="D283" s="2315"/>
      <c r="E283" s="2315"/>
      <c r="F283" s="2315"/>
      <c r="G283" s="2315"/>
      <c r="H283" s="2315"/>
      <c r="I283" s="2315"/>
      <c r="J283" s="2315"/>
      <c r="K283" s="2315"/>
      <c r="L283" s="2315"/>
      <c r="M283" s="2315"/>
      <c r="N283" s="2315"/>
      <c r="O283" s="2315"/>
      <c r="P283" s="2315"/>
      <c r="Q283" s="2315"/>
      <c r="R283" s="2315"/>
      <c r="S283" s="2315"/>
      <c r="T283" s="2315"/>
      <c r="U283" s="2315"/>
      <c r="V283" s="2315"/>
      <c r="W283" s="2315"/>
      <c r="X283" s="2315"/>
      <c r="Y283" s="2315"/>
      <c r="Z283" s="2315"/>
      <c r="AA283" s="2315"/>
      <c r="AB283" s="2315"/>
      <c r="AC283" s="2315"/>
      <c r="AD283" s="2315"/>
      <c r="AE283" s="2315"/>
      <c r="AF283" s="2315"/>
      <c r="AG283" s="2315"/>
      <c r="AH283" s="2315"/>
      <c r="AI283" s="2315"/>
      <c r="AJ283" s="2315"/>
      <c r="AK283" s="2315"/>
      <c r="AL283" s="2315"/>
      <c r="AM283" s="2315"/>
      <c r="AN283" s="2315"/>
      <c r="AO283" s="2315"/>
      <c r="AP283" s="2315"/>
      <c r="AQ283" s="2315"/>
    </row>
    <row r="284" spans="1:43">
      <c r="A284" s="2315"/>
      <c r="B284" s="2315"/>
      <c r="C284" s="2315"/>
      <c r="D284" s="2315"/>
      <c r="E284" s="2315"/>
      <c r="F284" s="2315"/>
      <c r="G284" s="2315"/>
      <c r="H284" s="2315"/>
      <c r="I284" s="2315"/>
      <c r="J284" s="2315"/>
      <c r="K284" s="2315"/>
      <c r="L284" s="2315"/>
      <c r="M284" s="2315"/>
      <c r="N284" s="2315"/>
      <c r="O284" s="2315"/>
      <c r="P284" s="2315"/>
      <c r="Q284" s="2315"/>
      <c r="R284" s="2315"/>
      <c r="S284" s="2315"/>
      <c r="T284" s="2315"/>
      <c r="U284" s="2315"/>
      <c r="V284" s="2315"/>
      <c r="W284" s="2315"/>
      <c r="X284" s="2315"/>
      <c r="Y284" s="2315"/>
      <c r="Z284" s="2315"/>
      <c r="AA284" s="2315"/>
      <c r="AB284" s="2315"/>
      <c r="AC284" s="2315"/>
      <c r="AD284" s="2315"/>
      <c r="AE284" s="2315"/>
      <c r="AF284" s="2315"/>
      <c r="AG284" s="2315"/>
      <c r="AH284" s="2315"/>
      <c r="AI284" s="2315"/>
      <c r="AJ284" s="2315"/>
      <c r="AK284" s="2315"/>
      <c r="AL284" s="2315"/>
      <c r="AM284" s="2315"/>
      <c r="AN284" s="2315"/>
      <c r="AO284" s="2315"/>
      <c r="AP284" s="2315"/>
      <c r="AQ284" s="2315"/>
    </row>
    <row r="285" spans="1:43">
      <c r="A285" s="2315"/>
      <c r="B285" s="2315"/>
      <c r="C285" s="2315"/>
      <c r="D285" s="2315"/>
      <c r="E285" s="2315"/>
      <c r="F285" s="2315"/>
      <c r="G285" s="2315"/>
      <c r="H285" s="2315"/>
      <c r="I285" s="2315"/>
      <c r="J285" s="2315"/>
      <c r="K285" s="2315"/>
      <c r="L285" s="2315"/>
      <c r="M285" s="2315"/>
      <c r="N285" s="2315"/>
      <c r="O285" s="2315"/>
      <c r="P285" s="2315"/>
      <c r="Q285" s="2315"/>
      <c r="R285" s="2315"/>
      <c r="S285" s="2315"/>
      <c r="T285" s="2315"/>
      <c r="U285" s="2315"/>
      <c r="V285" s="2315"/>
      <c r="W285" s="2315"/>
      <c r="X285" s="2315"/>
      <c r="Y285" s="2315"/>
      <c r="Z285" s="2315"/>
      <c r="AA285" s="2315"/>
      <c r="AB285" s="2315"/>
      <c r="AC285" s="2315"/>
      <c r="AD285" s="2315"/>
      <c r="AE285" s="2315"/>
      <c r="AF285" s="2315"/>
      <c r="AG285" s="2315"/>
      <c r="AH285" s="2315"/>
      <c r="AI285" s="2315"/>
      <c r="AJ285" s="2315"/>
      <c r="AK285" s="2315"/>
      <c r="AL285" s="2315"/>
      <c r="AM285" s="2315"/>
      <c r="AN285" s="2315"/>
      <c r="AO285" s="2315"/>
      <c r="AP285" s="2315"/>
      <c r="AQ285" s="2315"/>
    </row>
    <row r="286" spans="1:43">
      <c r="A286" s="2315"/>
      <c r="B286" s="2315"/>
      <c r="C286" s="2315"/>
      <c r="D286" s="2315"/>
      <c r="E286" s="2315"/>
      <c r="F286" s="2315"/>
      <c r="G286" s="2315"/>
      <c r="H286" s="2315"/>
      <c r="I286" s="2315"/>
      <c r="J286" s="2315"/>
      <c r="K286" s="2315"/>
      <c r="L286" s="2315"/>
      <c r="M286" s="2315"/>
      <c r="N286" s="2315"/>
      <c r="O286" s="2315"/>
      <c r="P286" s="2315"/>
      <c r="Q286" s="2315"/>
      <c r="R286" s="2315"/>
      <c r="S286" s="2315"/>
      <c r="T286" s="2315"/>
      <c r="U286" s="2315"/>
      <c r="V286" s="2315"/>
      <c r="W286" s="2315"/>
      <c r="X286" s="2315"/>
      <c r="Y286" s="2315"/>
      <c r="Z286" s="2315"/>
      <c r="AA286" s="2315"/>
      <c r="AB286" s="2315"/>
      <c r="AC286" s="2315"/>
      <c r="AD286" s="2315"/>
      <c r="AE286" s="2315"/>
      <c r="AF286" s="2315"/>
      <c r="AG286" s="2315"/>
      <c r="AH286" s="2315"/>
      <c r="AI286" s="2315"/>
      <c r="AJ286" s="2315"/>
      <c r="AK286" s="2315"/>
      <c r="AL286" s="2315"/>
      <c r="AM286" s="2315"/>
      <c r="AN286" s="2315"/>
      <c r="AO286" s="2315"/>
      <c r="AP286" s="2315"/>
      <c r="AQ286" s="2315"/>
    </row>
    <row r="287" spans="1:43">
      <c r="A287" s="2315"/>
      <c r="B287" s="2315"/>
      <c r="C287" s="2315"/>
      <c r="D287" s="2315"/>
      <c r="E287" s="2315"/>
      <c r="F287" s="2315"/>
      <c r="G287" s="2315"/>
      <c r="H287" s="2315"/>
      <c r="I287" s="2315"/>
      <c r="J287" s="2315"/>
      <c r="K287" s="2315"/>
      <c r="L287" s="2315"/>
      <c r="M287" s="2315"/>
      <c r="N287" s="2315"/>
      <c r="O287" s="2315"/>
      <c r="P287" s="2315"/>
      <c r="Q287" s="2315"/>
      <c r="R287" s="2315"/>
      <c r="S287" s="2315"/>
      <c r="T287" s="2315"/>
      <c r="U287" s="2315"/>
      <c r="V287" s="2315"/>
      <c r="W287" s="2315"/>
      <c r="X287" s="2315"/>
      <c r="Y287" s="2315"/>
      <c r="Z287" s="2315"/>
      <c r="AA287" s="2315"/>
      <c r="AB287" s="2315"/>
      <c r="AC287" s="2315"/>
      <c r="AD287" s="2315"/>
      <c r="AE287" s="2315"/>
      <c r="AF287" s="2315"/>
      <c r="AG287" s="2315"/>
      <c r="AH287" s="2315"/>
      <c r="AI287" s="2315"/>
      <c r="AJ287" s="2315"/>
      <c r="AK287" s="2315"/>
      <c r="AL287" s="2315"/>
      <c r="AM287" s="2315"/>
      <c r="AN287" s="2315"/>
      <c r="AO287" s="2315"/>
      <c r="AP287" s="2315"/>
      <c r="AQ287" s="2315"/>
    </row>
    <row r="288" spans="1:43">
      <c r="A288" s="2315"/>
      <c r="B288" s="2315"/>
      <c r="C288" s="2315"/>
      <c r="D288" s="2315"/>
      <c r="E288" s="2315"/>
      <c r="F288" s="2315"/>
      <c r="G288" s="2315"/>
      <c r="H288" s="2315"/>
      <c r="I288" s="2315"/>
      <c r="J288" s="2315"/>
      <c r="K288" s="2315"/>
      <c r="L288" s="2315"/>
      <c r="M288" s="2315"/>
      <c r="N288" s="2315"/>
      <c r="O288" s="2315"/>
      <c r="P288" s="2315"/>
      <c r="Q288" s="2315"/>
      <c r="R288" s="2315"/>
      <c r="S288" s="2315"/>
      <c r="T288" s="2315"/>
      <c r="U288" s="2315"/>
      <c r="V288" s="2315"/>
      <c r="W288" s="2315"/>
      <c r="X288" s="2315"/>
      <c r="Y288" s="2315"/>
      <c r="Z288" s="2315"/>
      <c r="AA288" s="2315"/>
      <c r="AB288" s="2315"/>
      <c r="AC288" s="2315"/>
      <c r="AD288" s="2315"/>
      <c r="AE288" s="2315"/>
      <c r="AF288" s="2315"/>
      <c r="AG288" s="2315"/>
      <c r="AH288" s="2315"/>
      <c r="AI288" s="2315"/>
      <c r="AJ288" s="2315"/>
      <c r="AK288" s="2315"/>
      <c r="AL288" s="2315"/>
      <c r="AM288" s="2315"/>
      <c r="AN288" s="2315"/>
      <c r="AO288" s="2315"/>
      <c r="AP288" s="2315"/>
      <c r="AQ288" s="2315"/>
    </row>
    <row r="289" spans="1:43">
      <c r="A289" s="2315"/>
      <c r="B289" s="2315"/>
      <c r="C289" s="2315"/>
      <c r="D289" s="2315"/>
      <c r="E289" s="2315"/>
      <c r="F289" s="2315"/>
      <c r="G289" s="2315"/>
      <c r="H289" s="2315"/>
      <c r="I289" s="2315"/>
      <c r="J289" s="2315"/>
      <c r="K289" s="2315"/>
      <c r="L289" s="2315"/>
      <c r="M289" s="2315"/>
      <c r="N289" s="2315"/>
      <c r="O289" s="2315"/>
      <c r="P289" s="2315"/>
      <c r="Q289" s="2315"/>
      <c r="R289" s="2315"/>
      <c r="S289" s="2315"/>
      <c r="T289" s="2315"/>
      <c r="U289" s="2315"/>
      <c r="V289" s="2315"/>
      <c r="W289" s="2315"/>
      <c r="X289" s="2315"/>
      <c r="Y289" s="2315"/>
      <c r="Z289" s="2315"/>
      <c r="AA289" s="2315"/>
      <c r="AB289" s="2315"/>
      <c r="AC289" s="2315"/>
      <c r="AD289" s="2315"/>
      <c r="AE289" s="2315"/>
      <c r="AF289" s="2315"/>
      <c r="AG289" s="2315"/>
      <c r="AH289" s="2315"/>
      <c r="AI289" s="2315"/>
      <c r="AJ289" s="2315"/>
      <c r="AK289" s="2315"/>
      <c r="AL289" s="2315"/>
      <c r="AM289" s="2315"/>
      <c r="AN289" s="2315"/>
      <c r="AO289" s="2315"/>
      <c r="AP289" s="2315"/>
      <c r="AQ289" s="2315"/>
    </row>
    <row r="290" spans="1:43">
      <c r="A290" s="2315"/>
      <c r="B290" s="2315"/>
      <c r="C290" s="2315"/>
      <c r="D290" s="2315"/>
      <c r="E290" s="2315"/>
      <c r="F290" s="2315"/>
      <c r="G290" s="2315"/>
      <c r="H290" s="2315"/>
      <c r="I290" s="2315"/>
      <c r="J290" s="2315"/>
      <c r="K290" s="2315"/>
      <c r="L290" s="2315"/>
      <c r="M290" s="2315"/>
      <c r="N290" s="2315"/>
      <c r="O290" s="2315"/>
      <c r="P290" s="2315"/>
      <c r="Q290" s="2315"/>
      <c r="R290" s="2315"/>
      <c r="S290" s="2315"/>
      <c r="T290" s="2315"/>
      <c r="U290" s="2315"/>
      <c r="V290" s="2315"/>
      <c r="W290" s="2315"/>
      <c r="X290" s="2315"/>
      <c r="Y290" s="2315"/>
      <c r="Z290" s="2315"/>
      <c r="AA290" s="2315"/>
      <c r="AB290" s="2315"/>
      <c r="AC290" s="2315"/>
      <c r="AD290" s="2315"/>
      <c r="AE290" s="2315"/>
      <c r="AF290" s="2315"/>
      <c r="AG290" s="2315"/>
      <c r="AH290" s="2315"/>
      <c r="AI290" s="2315"/>
      <c r="AJ290" s="2315"/>
      <c r="AK290" s="2315"/>
      <c r="AL290" s="2315"/>
      <c r="AM290" s="2315"/>
      <c r="AN290" s="2315"/>
      <c r="AO290" s="2315"/>
      <c r="AP290" s="2315"/>
      <c r="AQ290" s="2315"/>
    </row>
    <row r="291" spans="1:43">
      <c r="A291" s="2315"/>
      <c r="B291" s="2315"/>
      <c r="C291" s="2315"/>
      <c r="D291" s="2315"/>
      <c r="E291" s="2315"/>
      <c r="F291" s="2315"/>
      <c r="G291" s="2315"/>
      <c r="H291" s="2315"/>
      <c r="I291" s="2315"/>
      <c r="J291" s="2315"/>
      <c r="K291" s="2315"/>
      <c r="L291" s="2315"/>
      <c r="M291" s="2315"/>
      <c r="N291" s="2315"/>
      <c r="O291" s="2315"/>
      <c r="P291" s="2315"/>
      <c r="Q291" s="2315"/>
      <c r="R291" s="2315"/>
      <c r="S291" s="2315"/>
      <c r="T291" s="2315"/>
      <c r="U291" s="2315"/>
      <c r="V291" s="2315"/>
      <c r="W291" s="2315"/>
      <c r="X291" s="2315"/>
      <c r="Y291" s="2315"/>
      <c r="Z291" s="2315"/>
      <c r="AA291" s="2315"/>
      <c r="AB291" s="2315"/>
      <c r="AC291" s="2315"/>
      <c r="AD291" s="2315"/>
      <c r="AE291" s="2315"/>
      <c r="AF291" s="2315"/>
      <c r="AG291" s="2315"/>
      <c r="AH291" s="2315"/>
      <c r="AI291" s="2315"/>
      <c r="AJ291" s="2315"/>
      <c r="AK291" s="2315"/>
      <c r="AL291" s="2315"/>
      <c r="AM291" s="2315"/>
      <c r="AN291" s="2315"/>
      <c r="AO291" s="2315"/>
      <c r="AP291" s="2315"/>
      <c r="AQ291" s="2315"/>
    </row>
    <row r="292" spans="1:43">
      <c r="A292" s="2315"/>
      <c r="B292" s="2315"/>
      <c r="C292" s="2315"/>
      <c r="D292" s="2315"/>
      <c r="E292" s="2315"/>
      <c r="F292" s="2315"/>
      <c r="G292" s="2315"/>
      <c r="H292" s="2315"/>
      <c r="I292" s="2315"/>
      <c r="J292" s="2315"/>
      <c r="K292" s="2315"/>
      <c r="L292" s="2315"/>
      <c r="M292" s="2315"/>
      <c r="N292" s="2315"/>
      <c r="O292" s="2315"/>
      <c r="P292" s="2315"/>
      <c r="Q292" s="2315"/>
      <c r="R292" s="2315"/>
      <c r="S292" s="2315"/>
      <c r="T292" s="2315"/>
      <c r="U292" s="2315"/>
      <c r="V292" s="2315"/>
      <c r="W292" s="2315"/>
      <c r="X292" s="2315"/>
      <c r="Y292" s="2315"/>
      <c r="Z292" s="2315"/>
      <c r="AA292" s="2315"/>
      <c r="AB292" s="2315"/>
      <c r="AC292" s="2315"/>
      <c r="AD292" s="2315"/>
      <c r="AE292" s="2315"/>
      <c r="AF292" s="2315"/>
      <c r="AG292" s="2315"/>
      <c r="AH292" s="2315"/>
      <c r="AI292" s="2315"/>
      <c r="AJ292" s="2315"/>
      <c r="AK292" s="2315"/>
      <c r="AL292" s="2315"/>
      <c r="AM292" s="2315"/>
      <c r="AN292" s="2315"/>
      <c r="AO292" s="2315"/>
      <c r="AP292" s="2315"/>
      <c r="AQ292" s="2315"/>
    </row>
    <row r="293" spans="1:43">
      <c r="A293" s="2315"/>
      <c r="B293" s="2315"/>
      <c r="C293" s="2315"/>
      <c r="D293" s="2315"/>
      <c r="E293" s="2315"/>
      <c r="F293" s="2315"/>
      <c r="G293" s="2315"/>
      <c r="H293" s="2315"/>
      <c r="I293" s="2315"/>
      <c r="J293" s="2315"/>
      <c r="K293" s="2315"/>
      <c r="L293" s="2315"/>
      <c r="M293" s="2315"/>
      <c r="N293" s="2315"/>
      <c r="O293" s="2315"/>
      <c r="P293" s="2315"/>
      <c r="Q293" s="2315"/>
      <c r="R293" s="2315"/>
      <c r="S293" s="2315"/>
      <c r="T293" s="2315"/>
      <c r="U293" s="2315"/>
      <c r="V293" s="2315"/>
      <c r="W293" s="2315"/>
      <c r="X293" s="2315"/>
      <c r="Y293" s="2315"/>
      <c r="Z293" s="2315"/>
      <c r="AA293" s="2315"/>
      <c r="AB293" s="2315"/>
      <c r="AC293" s="2315"/>
      <c r="AD293" s="2315"/>
      <c r="AE293" s="2315"/>
      <c r="AF293" s="2315"/>
      <c r="AG293" s="2315"/>
      <c r="AH293" s="2315"/>
      <c r="AI293" s="2315"/>
      <c r="AJ293" s="2315"/>
      <c r="AK293" s="2315"/>
      <c r="AL293" s="2315"/>
      <c r="AM293" s="2315"/>
      <c r="AN293" s="2315"/>
      <c r="AO293" s="2315"/>
      <c r="AP293" s="2315"/>
      <c r="AQ293" s="2315"/>
    </row>
    <row r="294" spans="1:43">
      <c r="A294" s="2315"/>
      <c r="B294" s="2315"/>
      <c r="C294" s="2315"/>
      <c r="D294" s="2315"/>
      <c r="E294" s="2315"/>
      <c r="F294" s="2315"/>
      <c r="G294" s="2315"/>
      <c r="H294" s="2315"/>
      <c r="I294" s="2315"/>
      <c r="J294" s="2315"/>
      <c r="K294" s="2315"/>
      <c r="L294" s="2315"/>
      <c r="M294" s="2315"/>
      <c r="N294" s="2315"/>
      <c r="O294" s="2315"/>
      <c r="P294" s="2315"/>
      <c r="Q294" s="2315"/>
      <c r="R294" s="2315"/>
      <c r="S294" s="2315"/>
      <c r="T294" s="2315"/>
      <c r="U294" s="2315"/>
      <c r="V294" s="2315"/>
      <c r="W294" s="2315"/>
      <c r="X294" s="2315"/>
      <c r="Y294" s="2315"/>
      <c r="Z294" s="2315"/>
      <c r="AA294" s="2315"/>
      <c r="AB294" s="2315"/>
      <c r="AC294" s="2315"/>
      <c r="AD294" s="2315"/>
      <c r="AE294" s="2315"/>
      <c r="AF294" s="2315"/>
      <c r="AG294" s="2315"/>
      <c r="AH294" s="2315"/>
      <c r="AI294" s="2315"/>
      <c r="AJ294" s="2315"/>
      <c r="AK294" s="2315"/>
      <c r="AL294" s="2315"/>
      <c r="AM294" s="2315"/>
      <c r="AN294" s="2315"/>
      <c r="AO294" s="2315"/>
      <c r="AP294" s="2315"/>
      <c r="AQ294" s="2315"/>
    </row>
    <row r="295" spans="1:43">
      <c r="A295" s="2315"/>
      <c r="B295" s="2315"/>
      <c r="C295" s="2315"/>
      <c r="D295" s="2315"/>
      <c r="E295" s="2315"/>
      <c r="F295" s="2315"/>
      <c r="G295" s="2315"/>
      <c r="H295" s="2315"/>
      <c r="I295" s="2315"/>
      <c r="J295" s="2315"/>
      <c r="K295" s="2315"/>
      <c r="L295" s="2315"/>
      <c r="M295" s="2315"/>
      <c r="N295" s="2315"/>
      <c r="O295" s="2315"/>
      <c r="P295" s="2315"/>
      <c r="Q295" s="2315"/>
      <c r="R295" s="2315"/>
      <c r="S295" s="2315"/>
      <c r="T295" s="2315"/>
      <c r="U295" s="2315"/>
      <c r="V295" s="2315"/>
      <c r="W295" s="2315"/>
      <c r="X295" s="2315"/>
      <c r="Y295" s="2315"/>
      <c r="Z295" s="2315"/>
      <c r="AA295" s="2315"/>
      <c r="AB295" s="2315"/>
      <c r="AC295" s="2315"/>
      <c r="AD295" s="2315"/>
      <c r="AE295" s="2315"/>
      <c r="AF295" s="2315"/>
      <c r="AG295" s="2315"/>
      <c r="AH295" s="2315"/>
      <c r="AI295" s="2315"/>
      <c r="AJ295" s="2315"/>
      <c r="AK295" s="2315"/>
      <c r="AL295" s="2315"/>
      <c r="AM295" s="2315"/>
      <c r="AN295" s="2315"/>
      <c r="AO295" s="2315"/>
      <c r="AP295" s="2315"/>
      <c r="AQ295" s="2315"/>
    </row>
    <row r="296" spans="1:43">
      <c r="A296" s="2315"/>
      <c r="B296" s="2315"/>
      <c r="C296" s="2315"/>
      <c r="D296" s="2315"/>
      <c r="E296" s="2315"/>
      <c r="F296" s="2315"/>
      <c r="G296" s="2315"/>
      <c r="H296" s="2315"/>
      <c r="I296" s="2315"/>
      <c r="J296" s="2315"/>
      <c r="K296" s="2315"/>
      <c r="L296" s="2315"/>
      <c r="M296" s="2315"/>
      <c r="N296" s="2315"/>
      <c r="O296" s="2315"/>
      <c r="P296" s="2315"/>
      <c r="Q296" s="2315"/>
      <c r="R296" s="2315"/>
      <c r="S296" s="2315"/>
      <c r="T296" s="2315"/>
      <c r="U296" s="2315"/>
      <c r="V296" s="2315"/>
      <c r="W296" s="2315"/>
      <c r="X296" s="2315"/>
      <c r="Y296" s="2315"/>
      <c r="Z296" s="2315"/>
      <c r="AA296" s="2315"/>
      <c r="AB296" s="2315"/>
      <c r="AC296" s="2315"/>
      <c r="AD296" s="2315"/>
      <c r="AE296" s="2315"/>
      <c r="AF296" s="2315"/>
      <c r="AG296" s="2315"/>
      <c r="AH296" s="2315"/>
      <c r="AI296" s="2315"/>
      <c r="AJ296" s="2315"/>
      <c r="AK296" s="2315"/>
      <c r="AL296" s="2315"/>
      <c r="AM296" s="2315"/>
      <c r="AN296" s="2315"/>
      <c r="AO296" s="2315"/>
      <c r="AP296" s="2315"/>
      <c r="AQ296" s="2315"/>
    </row>
    <row r="297" spans="1:43">
      <c r="A297" s="2315"/>
      <c r="B297" s="2315"/>
      <c r="C297" s="2315"/>
      <c r="D297" s="2315"/>
      <c r="E297" s="2315"/>
      <c r="F297" s="2315"/>
      <c r="G297" s="2315"/>
      <c r="H297" s="2315"/>
      <c r="I297" s="2315"/>
      <c r="J297" s="2315"/>
      <c r="K297" s="2315"/>
      <c r="L297" s="2315"/>
      <c r="M297" s="2315"/>
      <c r="N297" s="2315"/>
      <c r="O297" s="2315"/>
      <c r="P297" s="2315"/>
      <c r="Q297" s="2315"/>
      <c r="R297" s="2315"/>
      <c r="S297" s="2315"/>
      <c r="T297" s="2315"/>
      <c r="U297" s="2315"/>
      <c r="V297" s="2315"/>
      <c r="W297" s="2315"/>
      <c r="X297" s="2315"/>
      <c r="Y297" s="2315"/>
      <c r="Z297" s="2315"/>
      <c r="AA297" s="2315"/>
      <c r="AB297" s="2315"/>
      <c r="AC297" s="2315"/>
      <c r="AD297" s="2315"/>
      <c r="AE297" s="2315"/>
      <c r="AF297" s="2315"/>
      <c r="AG297" s="2315"/>
      <c r="AH297" s="2315"/>
      <c r="AI297" s="2315"/>
      <c r="AJ297" s="2315"/>
      <c r="AK297" s="2315"/>
      <c r="AL297" s="2315"/>
      <c r="AM297" s="2315"/>
      <c r="AN297" s="2315"/>
      <c r="AO297" s="2315"/>
      <c r="AP297" s="2315"/>
      <c r="AQ297" s="2315"/>
    </row>
    <row r="298" spans="1:43">
      <c r="A298" s="2315"/>
      <c r="B298" s="2315"/>
      <c r="C298" s="2315"/>
      <c r="D298" s="2315"/>
      <c r="E298" s="2315"/>
      <c r="F298" s="2315"/>
      <c r="G298" s="2315"/>
      <c r="H298" s="2315"/>
      <c r="I298" s="2315"/>
      <c r="J298" s="2315"/>
      <c r="K298" s="2315"/>
      <c r="L298" s="2315"/>
      <c r="M298" s="2315"/>
      <c r="N298" s="2315"/>
      <c r="O298" s="2315"/>
      <c r="P298" s="2315"/>
      <c r="Q298" s="2315"/>
      <c r="R298" s="2315"/>
      <c r="S298" s="2315"/>
      <c r="T298" s="2315"/>
      <c r="U298" s="2315"/>
      <c r="V298" s="2315"/>
      <c r="W298" s="2315"/>
      <c r="X298" s="2315"/>
      <c r="Y298" s="2315"/>
      <c r="Z298" s="2315"/>
      <c r="AA298" s="2315"/>
      <c r="AB298" s="2315"/>
      <c r="AC298" s="2315"/>
      <c r="AD298" s="2315"/>
      <c r="AE298" s="2315"/>
      <c r="AF298" s="2315"/>
      <c r="AG298" s="2315"/>
      <c r="AH298" s="2315"/>
      <c r="AI298" s="2315"/>
      <c r="AJ298" s="2315"/>
      <c r="AK298" s="2315"/>
      <c r="AL298" s="2315"/>
      <c r="AM298" s="2315"/>
      <c r="AN298" s="2315"/>
      <c r="AO298" s="2315"/>
      <c r="AP298" s="2315"/>
      <c r="AQ298" s="2315"/>
    </row>
    <row r="299" spans="1:43">
      <c r="A299" s="2315"/>
      <c r="B299" s="2315"/>
      <c r="C299" s="2315"/>
      <c r="D299" s="2315"/>
      <c r="E299" s="2315"/>
      <c r="F299" s="2315"/>
      <c r="G299" s="2315"/>
      <c r="H299" s="2315"/>
      <c r="I299" s="2315"/>
      <c r="J299" s="2315"/>
      <c r="K299" s="2315"/>
      <c r="L299" s="2315"/>
      <c r="M299" s="2315"/>
      <c r="N299" s="2315"/>
      <c r="O299" s="2315"/>
      <c r="P299" s="2315"/>
      <c r="Q299" s="2315"/>
      <c r="R299" s="2315"/>
      <c r="S299" s="2315"/>
      <c r="T299" s="2315"/>
      <c r="U299" s="2315"/>
      <c r="V299" s="2315"/>
      <c r="W299" s="2315"/>
      <c r="X299" s="2315"/>
      <c r="Y299" s="2315"/>
      <c r="Z299" s="2315"/>
      <c r="AA299" s="2315"/>
      <c r="AB299" s="2315"/>
      <c r="AC299" s="2315"/>
      <c r="AD299" s="2315"/>
      <c r="AE299" s="2315"/>
      <c r="AF299" s="2315"/>
      <c r="AG299" s="2315"/>
      <c r="AH299" s="2315"/>
      <c r="AI299" s="2315"/>
      <c r="AJ299" s="2315"/>
      <c r="AK299" s="2315"/>
      <c r="AL299" s="2315"/>
      <c r="AM299" s="2315"/>
      <c r="AN299" s="2315"/>
      <c r="AO299" s="2315"/>
      <c r="AP299" s="2315"/>
      <c r="AQ299" s="2315"/>
    </row>
    <row r="300" spans="1:43">
      <c r="A300" s="2315"/>
      <c r="B300" s="2315"/>
      <c r="C300" s="2315"/>
      <c r="D300" s="2315"/>
      <c r="E300" s="2315"/>
      <c r="F300" s="2315"/>
      <c r="G300" s="2315"/>
      <c r="H300" s="2315"/>
      <c r="I300" s="2315"/>
      <c r="J300" s="2315"/>
      <c r="K300" s="2315"/>
      <c r="L300" s="2315"/>
      <c r="M300" s="2315"/>
      <c r="N300" s="2315"/>
      <c r="O300" s="2315"/>
      <c r="P300" s="2315"/>
      <c r="Q300" s="2315"/>
      <c r="R300" s="2315"/>
      <c r="S300" s="2315"/>
      <c r="T300" s="2315"/>
      <c r="U300" s="2315"/>
      <c r="V300" s="2315"/>
      <c r="W300" s="2315"/>
      <c r="X300" s="2315"/>
      <c r="Y300" s="2315"/>
      <c r="Z300" s="2315"/>
      <c r="AA300" s="2315"/>
      <c r="AB300" s="2315"/>
      <c r="AC300" s="2315"/>
      <c r="AD300" s="2315"/>
      <c r="AE300" s="2315"/>
      <c r="AF300" s="2315"/>
      <c r="AG300" s="2315"/>
      <c r="AH300" s="2315"/>
      <c r="AI300" s="2315"/>
      <c r="AJ300" s="2315"/>
      <c r="AK300" s="2315"/>
      <c r="AL300" s="2315"/>
      <c r="AM300" s="2315"/>
      <c r="AN300" s="2315"/>
      <c r="AO300" s="2315"/>
      <c r="AP300" s="2315"/>
      <c r="AQ300" s="2315"/>
    </row>
    <row r="301" spans="1:43">
      <c r="A301" s="2315"/>
      <c r="B301" s="2315"/>
      <c r="C301" s="2315"/>
      <c r="D301" s="2315"/>
      <c r="E301" s="2315"/>
      <c r="F301" s="2315"/>
      <c r="G301" s="2315"/>
      <c r="H301" s="2315"/>
      <c r="I301" s="2315"/>
      <c r="J301" s="2315"/>
      <c r="K301" s="2315"/>
      <c r="L301" s="2315"/>
      <c r="M301" s="2315"/>
      <c r="N301" s="2315"/>
      <c r="O301" s="2315"/>
      <c r="P301" s="2315"/>
      <c r="Q301" s="2315"/>
      <c r="R301" s="2315"/>
      <c r="S301" s="2315"/>
      <c r="T301" s="2315"/>
      <c r="U301" s="2315"/>
      <c r="V301" s="2315"/>
      <c r="W301" s="2315"/>
      <c r="X301" s="2315"/>
      <c r="Y301" s="2315"/>
      <c r="Z301" s="2315"/>
      <c r="AA301" s="2315"/>
      <c r="AB301" s="2315"/>
      <c r="AC301" s="2315"/>
      <c r="AD301" s="2315"/>
      <c r="AE301" s="2315"/>
      <c r="AF301" s="2315"/>
      <c r="AG301" s="2315"/>
      <c r="AH301" s="2315"/>
      <c r="AI301" s="2315"/>
      <c r="AJ301" s="2315"/>
      <c r="AK301" s="2315"/>
      <c r="AL301" s="2315"/>
      <c r="AM301" s="2315"/>
      <c r="AN301" s="2315"/>
      <c r="AO301" s="2315"/>
      <c r="AP301" s="2315"/>
      <c r="AQ301" s="2315"/>
    </row>
    <row r="302" spans="1:43">
      <c r="A302" s="2315"/>
      <c r="B302" s="2315"/>
      <c r="C302" s="2315"/>
      <c r="D302" s="2315"/>
      <c r="E302" s="2315"/>
      <c r="F302" s="2315"/>
      <c r="G302" s="2315"/>
      <c r="H302" s="2315"/>
      <c r="I302" s="2315"/>
      <c r="J302" s="2315"/>
      <c r="K302" s="2315"/>
      <c r="L302" s="2315"/>
      <c r="M302" s="2315"/>
      <c r="N302" s="2315"/>
      <c r="O302" s="2315"/>
      <c r="P302" s="2315"/>
      <c r="Q302" s="2315"/>
      <c r="R302" s="2315"/>
      <c r="S302" s="2315"/>
      <c r="T302" s="2315"/>
      <c r="U302" s="2315"/>
      <c r="V302" s="2315"/>
      <c r="W302" s="2315"/>
      <c r="X302" s="2315"/>
      <c r="Y302" s="2315"/>
      <c r="Z302" s="2315"/>
      <c r="AA302" s="2315"/>
      <c r="AB302" s="2315"/>
      <c r="AC302" s="2315"/>
      <c r="AD302" s="2315"/>
      <c r="AE302" s="2315"/>
      <c r="AF302" s="2315"/>
      <c r="AG302" s="2315"/>
      <c r="AH302" s="2315"/>
      <c r="AI302" s="2315"/>
      <c r="AJ302" s="2315"/>
      <c r="AK302" s="2315"/>
      <c r="AL302" s="2315"/>
      <c r="AM302" s="2315"/>
      <c r="AN302" s="2315"/>
      <c r="AO302" s="2315"/>
      <c r="AP302" s="2315"/>
      <c r="AQ302" s="2315"/>
    </row>
    <row r="303" spans="1:43">
      <c r="A303" s="2315"/>
      <c r="B303" s="2315"/>
      <c r="C303" s="2315"/>
      <c r="D303" s="2315"/>
      <c r="E303" s="2315"/>
      <c r="F303" s="2315"/>
      <c r="G303" s="2315"/>
      <c r="H303" s="2315"/>
      <c r="I303" s="2315"/>
      <c r="J303" s="2315"/>
      <c r="K303" s="2315"/>
      <c r="L303" s="2315"/>
      <c r="M303" s="2315"/>
      <c r="N303" s="2315"/>
      <c r="O303" s="2315"/>
      <c r="P303" s="2315"/>
      <c r="Q303" s="2315"/>
      <c r="R303" s="2315"/>
      <c r="S303" s="2315"/>
      <c r="T303" s="2315"/>
      <c r="U303" s="2315"/>
      <c r="V303" s="2315"/>
      <c r="W303" s="2315"/>
      <c r="X303" s="2315"/>
      <c r="Y303" s="2315"/>
      <c r="Z303" s="2315"/>
      <c r="AA303" s="2315"/>
      <c r="AB303" s="2315"/>
      <c r="AC303" s="2315"/>
      <c r="AD303" s="2315"/>
      <c r="AE303" s="2315"/>
      <c r="AF303" s="2315"/>
      <c r="AG303" s="2315"/>
      <c r="AH303" s="2315"/>
      <c r="AI303" s="2315"/>
      <c r="AJ303" s="2315"/>
      <c r="AK303" s="2315"/>
      <c r="AL303" s="2315"/>
      <c r="AM303" s="2315"/>
      <c r="AN303" s="2315"/>
      <c r="AO303" s="2315"/>
      <c r="AP303" s="2315"/>
      <c r="AQ303" s="2315"/>
    </row>
    <row r="304" spans="1:43">
      <c r="A304" s="2315"/>
      <c r="B304" s="2315"/>
      <c r="C304" s="2315"/>
      <c r="D304" s="2315"/>
      <c r="E304" s="2315"/>
      <c r="F304" s="2315"/>
      <c r="G304" s="2315"/>
      <c r="H304" s="2315"/>
      <c r="I304" s="2315"/>
      <c r="J304" s="2315"/>
      <c r="K304" s="2315"/>
      <c r="L304" s="2315"/>
      <c r="M304" s="2315"/>
      <c r="N304" s="2315"/>
      <c r="O304" s="2315"/>
      <c r="P304" s="2315"/>
      <c r="Q304" s="2315"/>
      <c r="R304" s="2315"/>
      <c r="S304" s="2315"/>
      <c r="T304" s="2315"/>
      <c r="U304" s="2315"/>
      <c r="V304" s="2315"/>
      <c r="W304" s="2315"/>
      <c r="X304" s="2315"/>
      <c r="Y304" s="2315"/>
      <c r="Z304" s="2315"/>
      <c r="AA304" s="2315"/>
      <c r="AB304" s="2315"/>
      <c r="AC304" s="2315"/>
      <c r="AD304" s="2315"/>
      <c r="AE304" s="2315"/>
      <c r="AF304" s="2315"/>
      <c r="AG304" s="2315"/>
      <c r="AH304" s="2315"/>
      <c r="AI304" s="2315"/>
      <c r="AJ304" s="2315"/>
      <c r="AK304" s="2315"/>
      <c r="AL304" s="2315"/>
      <c r="AM304" s="2315"/>
      <c r="AN304" s="2315"/>
      <c r="AO304" s="2315"/>
      <c r="AP304" s="2315"/>
      <c r="AQ304" s="2315"/>
    </row>
    <row r="305" spans="1:43">
      <c r="A305" s="2315"/>
      <c r="B305" s="2315"/>
      <c r="C305" s="2315"/>
      <c r="D305" s="2315"/>
      <c r="E305" s="2315"/>
      <c r="F305" s="2315"/>
      <c r="G305" s="2315"/>
      <c r="H305" s="2315"/>
      <c r="I305" s="2315"/>
      <c r="J305" s="2315"/>
      <c r="K305" s="2315"/>
      <c r="L305" s="2315"/>
      <c r="M305" s="2315"/>
      <c r="N305" s="2315"/>
      <c r="O305" s="2315"/>
      <c r="P305" s="2315"/>
      <c r="Q305" s="2315"/>
      <c r="R305" s="2315"/>
      <c r="S305" s="2315"/>
      <c r="T305" s="2315"/>
      <c r="U305" s="2315"/>
      <c r="V305" s="2315"/>
      <c r="W305" s="2315"/>
      <c r="X305" s="2315"/>
      <c r="Y305" s="2315"/>
      <c r="Z305" s="2315"/>
      <c r="AA305" s="2315"/>
      <c r="AB305" s="2315"/>
      <c r="AC305" s="2315"/>
      <c r="AD305" s="2315"/>
      <c r="AE305" s="2315"/>
      <c r="AF305" s="2315"/>
      <c r="AG305" s="2315"/>
      <c r="AH305" s="2315"/>
      <c r="AI305" s="2315"/>
      <c r="AJ305" s="2315"/>
      <c r="AK305" s="2315"/>
      <c r="AL305" s="2315"/>
      <c r="AM305" s="2315"/>
      <c r="AN305" s="2315"/>
      <c r="AO305" s="2315"/>
      <c r="AP305" s="2315"/>
      <c r="AQ305" s="2315"/>
    </row>
    <row r="306" spans="1:43">
      <c r="A306" s="2315"/>
      <c r="B306" s="2315"/>
      <c r="C306" s="2315"/>
      <c r="D306" s="2315"/>
      <c r="E306" s="2315"/>
      <c r="F306" s="2315"/>
      <c r="G306" s="2315"/>
      <c r="H306" s="2315"/>
      <c r="I306" s="2315"/>
      <c r="J306" s="2315"/>
      <c r="K306" s="2315"/>
      <c r="L306" s="2315"/>
      <c r="M306" s="2315"/>
      <c r="N306" s="2315"/>
      <c r="O306" s="2315"/>
      <c r="P306" s="2315"/>
      <c r="Q306" s="2315"/>
      <c r="R306" s="2315"/>
      <c r="S306" s="2315"/>
      <c r="T306" s="2315"/>
      <c r="U306" s="2315"/>
      <c r="V306" s="2315"/>
      <c r="W306" s="2315"/>
      <c r="X306" s="2315"/>
      <c r="Y306" s="2315"/>
      <c r="Z306" s="2315"/>
      <c r="AA306" s="2315"/>
      <c r="AB306" s="2315"/>
      <c r="AC306" s="2315"/>
      <c r="AD306" s="2315"/>
      <c r="AE306" s="2315"/>
      <c r="AF306" s="2315"/>
      <c r="AG306" s="2315"/>
      <c r="AH306" s="2315"/>
      <c r="AI306" s="2315"/>
      <c r="AJ306" s="2315"/>
      <c r="AK306" s="2315"/>
      <c r="AL306" s="2315"/>
      <c r="AM306" s="2315"/>
      <c r="AN306" s="2315"/>
      <c r="AO306" s="2315"/>
      <c r="AP306" s="2315"/>
      <c r="AQ306" s="2315"/>
    </row>
    <row r="307" spans="1:43">
      <c r="A307" s="2315"/>
      <c r="B307" s="2315"/>
      <c r="C307" s="2315"/>
      <c r="D307" s="2315"/>
      <c r="E307" s="2315"/>
      <c r="F307" s="2315"/>
      <c r="G307" s="2315"/>
      <c r="H307" s="2315"/>
      <c r="I307" s="2315"/>
      <c r="J307" s="2315"/>
      <c r="K307" s="2315"/>
      <c r="L307" s="2315"/>
      <c r="M307" s="2315"/>
      <c r="N307" s="2315"/>
      <c r="O307" s="2315"/>
      <c r="P307" s="2315"/>
      <c r="Q307" s="2315"/>
      <c r="R307" s="2315"/>
      <c r="S307" s="2315"/>
      <c r="T307" s="2315"/>
      <c r="U307" s="2315"/>
      <c r="V307" s="2315"/>
      <c r="W307" s="2315"/>
      <c r="X307" s="2315"/>
      <c r="Y307" s="2315"/>
      <c r="Z307" s="2315"/>
      <c r="AA307" s="2315"/>
      <c r="AB307" s="2315"/>
      <c r="AC307" s="2315"/>
      <c r="AD307" s="2315"/>
      <c r="AE307" s="2315"/>
      <c r="AF307" s="2315"/>
      <c r="AG307" s="2315"/>
      <c r="AH307" s="2315"/>
      <c r="AI307" s="2315"/>
      <c r="AJ307" s="2315"/>
      <c r="AK307" s="2315"/>
      <c r="AL307" s="2315"/>
      <c r="AM307" s="2315"/>
      <c r="AN307" s="2315"/>
      <c r="AO307" s="2315"/>
      <c r="AP307" s="2315"/>
      <c r="AQ307" s="2315"/>
    </row>
    <row r="308" spans="1:43">
      <c r="A308" s="2315"/>
      <c r="B308" s="2315"/>
      <c r="C308" s="2315"/>
      <c r="D308" s="2315"/>
      <c r="E308" s="2315"/>
      <c r="F308" s="2315"/>
      <c r="G308" s="2315"/>
      <c r="H308" s="2315"/>
      <c r="I308" s="2315"/>
      <c r="J308" s="2315"/>
      <c r="K308" s="2315"/>
      <c r="L308" s="2315"/>
      <c r="M308" s="2315"/>
      <c r="N308" s="2315"/>
      <c r="O308" s="2315"/>
      <c r="P308" s="2315"/>
      <c r="Q308" s="2315"/>
      <c r="R308" s="2315"/>
      <c r="S308" s="2315"/>
      <c r="T308" s="2315"/>
      <c r="U308" s="2315"/>
      <c r="V308" s="2315"/>
      <c r="W308" s="2315"/>
      <c r="X308" s="2315"/>
      <c r="Y308" s="2315"/>
      <c r="Z308" s="2315"/>
      <c r="AA308" s="2315"/>
      <c r="AB308" s="2315"/>
      <c r="AC308" s="2315"/>
      <c r="AD308" s="2315"/>
      <c r="AE308" s="2315"/>
      <c r="AF308" s="2315"/>
      <c r="AG308" s="2315"/>
      <c r="AH308" s="2315"/>
      <c r="AI308" s="2315"/>
      <c r="AJ308" s="2315"/>
      <c r="AK308" s="2315"/>
      <c r="AL308" s="2315"/>
      <c r="AM308" s="2315"/>
      <c r="AN308" s="2315"/>
      <c r="AO308" s="2315"/>
      <c r="AP308" s="2315"/>
      <c r="AQ308" s="2315"/>
    </row>
    <row r="309" spans="1:43">
      <c r="A309" s="2315"/>
      <c r="B309" s="2315"/>
      <c r="C309" s="2315"/>
      <c r="D309" s="2315"/>
      <c r="E309" s="2315"/>
      <c r="F309" s="2315"/>
      <c r="G309" s="2315"/>
      <c r="H309" s="2315"/>
      <c r="I309" s="2315"/>
      <c r="J309" s="2315"/>
      <c r="K309" s="2315"/>
      <c r="L309" s="2315"/>
      <c r="M309" s="2315"/>
      <c r="N309" s="2315"/>
      <c r="O309" s="2315"/>
      <c r="P309" s="2315"/>
      <c r="Q309" s="2315"/>
      <c r="R309" s="2315"/>
      <c r="S309" s="2315"/>
      <c r="T309" s="2315"/>
      <c r="U309" s="2315"/>
      <c r="V309" s="2315"/>
      <c r="W309" s="2315"/>
      <c r="X309" s="2315"/>
      <c r="Y309" s="2315"/>
      <c r="Z309" s="2315"/>
      <c r="AA309" s="2315"/>
      <c r="AB309" s="2315"/>
      <c r="AC309" s="2315"/>
      <c r="AD309" s="2315"/>
      <c r="AE309" s="2315"/>
      <c r="AF309" s="2315"/>
      <c r="AG309" s="2315"/>
      <c r="AH309" s="2315"/>
      <c r="AI309" s="2315"/>
      <c r="AJ309" s="2315"/>
      <c r="AK309" s="2315"/>
      <c r="AL309" s="2315"/>
      <c r="AM309" s="2315"/>
      <c r="AN309" s="2315"/>
      <c r="AO309" s="2315"/>
      <c r="AP309" s="2315"/>
      <c r="AQ309" s="2315"/>
    </row>
    <row r="310" spans="1:43">
      <c r="A310" s="2315"/>
      <c r="B310" s="2315"/>
      <c r="C310" s="2315"/>
      <c r="D310" s="2315"/>
      <c r="E310" s="2315"/>
      <c r="F310" s="2315"/>
      <c r="G310" s="2315"/>
      <c r="H310" s="2315"/>
      <c r="I310" s="2315"/>
      <c r="J310" s="2315"/>
      <c r="K310" s="2315"/>
      <c r="L310" s="2315"/>
      <c r="M310" s="2315"/>
      <c r="N310" s="2315"/>
      <c r="O310" s="2315"/>
      <c r="P310" s="2315"/>
      <c r="Q310" s="2315"/>
      <c r="R310" s="2315"/>
      <c r="S310" s="2315"/>
      <c r="T310" s="2315"/>
      <c r="U310" s="2315"/>
      <c r="V310" s="2315"/>
      <c r="W310" s="2315"/>
      <c r="X310" s="2315"/>
      <c r="Y310" s="2315"/>
      <c r="Z310" s="2315"/>
      <c r="AA310" s="2315"/>
      <c r="AB310" s="2315"/>
      <c r="AC310" s="2315"/>
      <c r="AD310" s="2315"/>
      <c r="AE310" s="2315"/>
      <c r="AF310" s="2315"/>
      <c r="AG310" s="2315"/>
      <c r="AH310" s="2315"/>
      <c r="AI310" s="2315"/>
      <c r="AJ310" s="2315"/>
      <c r="AK310" s="2315"/>
      <c r="AL310" s="2315"/>
      <c r="AM310" s="2315"/>
      <c r="AN310" s="2315"/>
      <c r="AO310" s="2315"/>
      <c r="AP310" s="2315"/>
      <c r="AQ310" s="2315"/>
    </row>
    <row r="311" spans="1:43">
      <c r="A311" s="2315"/>
      <c r="B311" s="2315"/>
      <c r="C311" s="2315"/>
      <c r="D311" s="2315"/>
      <c r="E311" s="2315"/>
      <c r="F311" s="2315"/>
      <c r="G311" s="2315"/>
      <c r="H311" s="2315"/>
      <c r="I311" s="2315"/>
      <c r="J311" s="2315"/>
      <c r="K311" s="2315"/>
      <c r="L311" s="2315"/>
      <c r="M311" s="2315"/>
      <c r="N311" s="2315"/>
      <c r="O311" s="2315"/>
      <c r="P311" s="2315"/>
      <c r="Q311" s="2315"/>
      <c r="R311" s="2315"/>
      <c r="S311" s="2315"/>
      <c r="T311" s="2315"/>
      <c r="U311" s="2315"/>
      <c r="V311" s="2315"/>
      <c r="W311" s="2315"/>
      <c r="X311" s="2315"/>
      <c r="Y311" s="2315"/>
      <c r="Z311" s="2315"/>
      <c r="AA311" s="2315"/>
      <c r="AB311" s="2315"/>
      <c r="AC311" s="2315"/>
      <c r="AD311" s="2315"/>
      <c r="AE311" s="2315"/>
      <c r="AF311" s="2315"/>
      <c r="AG311" s="2315"/>
      <c r="AH311" s="2315"/>
      <c r="AI311" s="2315"/>
      <c r="AJ311" s="2315"/>
      <c r="AK311" s="2315"/>
      <c r="AL311" s="2315"/>
      <c r="AM311" s="2315"/>
      <c r="AN311" s="2315"/>
      <c r="AO311" s="2315"/>
      <c r="AP311" s="2315"/>
      <c r="AQ311" s="2315"/>
    </row>
    <row r="312" spans="1:43">
      <c r="A312" s="2315"/>
      <c r="B312" s="2315"/>
      <c r="C312" s="2315"/>
      <c r="D312" s="2315"/>
      <c r="E312" s="2315"/>
      <c r="F312" s="2315"/>
      <c r="G312" s="2315"/>
      <c r="H312" s="2315"/>
      <c r="I312" s="2315"/>
      <c r="J312" s="2315"/>
      <c r="K312" s="2315"/>
      <c r="L312" s="2315"/>
      <c r="M312" s="2315"/>
      <c r="N312" s="2315"/>
      <c r="O312" s="2315"/>
      <c r="P312" s="2315"/>
      <c r="Q312" s="2315"/>
      <c r="R312" s="2315"/>
      <c r="S312" s="2315"/>
      <c r="T312" s="2315"/>
      <c r="U312" s="2315"/>
      <c r="V312" s="2315"/>
      <c r="W312" s="2315"/>
      <c r="X312" s="2315"/>
      <c r="Y312" s="2315"/>
      <c r="Z312" s="2315"/>
      <c r="AA312" s="2315"/>
      <c r="AB312" s="2315"/>
      <c r="AC312" s="2315"/>
      <c r="AD312" s="2315"/>
      <c r="AE312" s="2315"/>
      <c r="AF312" s="2315"/>
      <c r="AG312" s="2315"/>
      <c r="AH312" s="2315"/>
      <c r="AI312" s="2315"/>
      <c r="AJ312" s="2315"/>
      <c r="AK312" s="2315"/>
      <c r="AL312" s="2315"/>
      <c r="AM312" s="2315"/>
      <c r="AN312" s="2315"/>
      <c r="AO312" s="2315"/>
      <c r="AP312" s="2315"/>
      <c r="AQ312" s="2315"/>
    </row>
    <row r="313" spans="1:43">
      <c r="A313" s="2315"/>
      <c r="B313" s="2315"/>
      <c r="C313" s="2315"/>
      <c r="D313" s="2315"/>
      <c r="E313" s="2315"/>
      <c r="F313" s="2315"/>
      <c r="G313" s="2315"/>
      <c r="H313" s="2315"/>
      <c r="I313" s="2315"/>
      <c r="J313" s="2315"/>
      <c r="K313" s="2315"/>
      <c r="L313" s="2315"/>
      <c r="M313" s="2315"/>
      <c r="N313" s="2315"/>
      <c r="O313" s="2315"/>
      <c r="P313" s="2315"/>
      <c r="Q313" s="2315"/>
      <c r="R313" s="2315"/>
      <c r="S313" s="2315"/>
      <c r="T313" s="2315"/>
      <c r="U313" s="2315"/>
      <c r="V313" s="2315"/>
      <c r="W313" s="2315"/>
      <c r="X313" s="2315"/>
      <c r="Y313" s="2315"/>
      <c r="Z313" s="2315"/>
      <c r="AA313" s="2315"/>
      <c r="AB313" s="2315"/>
      <c r="AC313" s="2315"/>
      <c r="AD313" s="2315"/>
      <c r="AE313" s="2315"/>
      <c r="AF313" s="2315"/>
      <c r="AG313" s="2315"/>
      <c r="AH313" s="2315"/>
      <c r="AI313" s="2315"/>
      <c r="AJ313" s="2315"/>
      <c r="AK313" s="2315"/>
      <c r="AL313" s="2315"/>
      <c r="AM313" s="2315"/>
      <c r="AN313" s="2315"/>
      <c r="AO313" s="2315"/>
      <c r="AP313" s="2315"/>
      <c r="AQ313" s="2315"/>
    </row>
    <row r="314" spans="1:43">
      <c r="A314" s="2315"/>
      <c r="B314" s="2315"/>
      <c r="C314" s="2315"/>
      <c r="D314" s="2315"/>
      <c r="E314" s="2315"/>
      <c r="F314" s="2315"/>
      <c r="G314" s="2315"/>
      <c r="H314" s="2315"/>
      <c r="I314" s="2315"/>
      <c r="J314" s="2315"/>
      <c r="K314" s="2315"/>
      <c r="L314" s="2315"/>
      <c r="M314" s="2315"/>
      <c r="N314" s="2315"/>
      <c r="O314" s="2315"/>
      <c r="P314" s="2315"/>
      <c r="Q314" s="2315"/>
      <c r="R314" s="2315"/>
      <c r="S314" s="2315"/>
      <c r="T314" s="2315"/>
      <c r="U314" s="2315"/>
      <c r="V314" s="2315"/>
      <c r="W314" s="2315"/>
      <c r="X314" s="2315"/>
      <c r="Y314" s="2315"/>
      <c r="Z314" s="2315"/>
      <c r="AA314" s="2315"/>
      <c r="AB314" s="2315"/>
      <c r="AC314" s="2315"/>
      <c r="AD314" s="2315"/>
      <c r="AE314" s="2315"/>
      <c r="AF314" s="2315"/>
      <c r="AG314" s="2315"/>
      <c r="AH314" s="2315"/>
      <c r="AI314" s="2315"/>
      <c r="AJ314" s="2315"/>
      <c r="AK314" s="2315"/>
      <c r="AL314" s="2315"/>
      <c r="AM314" s="2315"/>
      <c r="AN314" s="2315"/>
      <c r="AO314" s="2315"/>
      <c r="AP314" s="2315"/>
      <c r="AQ314" s="2315"/>
    </row>
    <row r="315" spans="1:43">
      <c r="A315" s="2315"/>
      <c r="B315" s="2315"/>
      <c r="C315" s="2315"/>
      <c r="D315" s="2315"/>
      <c r="E315" s="2315"/>
      <c r="F315" s="2315"/>
      <c r="G315" s="2315"/>
      <c r="H315" s="2315"/>
      <c r="I315" s="2315"/>
      <c r="J315" s="2315"/>
      <c r="K315" s="2315"/>
      <c r="L315" s="2315"/>
      <c r="M315" s="2315"/>
      <c r="N315" s="2315"/>
      <c r="O315" s="2315"/>
      <c r="P315" s="2315"/>
      <c r="Q315" s="2315"/>
      <c r="R315" s="2315"/>
      <c r="S315" s="2315"/>
      <c r="T315" s="2315"/>
      <c r="U315" s="2315"/>
      <c r="V315" s="2315"/>
      <c r="W315" s="2315"/>
      <c r="X315" s="2315"/>
      <c r="Y315" s="2315"/>
      <c r="Z315" s="2315"/>
      <c r="AA315" s="2315"/>
      <c r="AB315" s="2315"/>
      <c r="AC315" s="2315"/>
      <c r="AD315" s="2315"/>
      <c r="AE315" s="2315"/>
      <c r="AF315" s="2315"/>
      <c r="AG315" s="2315"/>
      <c r="AH315" s="2315"/>
      <c r="AI315" s="2315"/>
      <c r="AJ315" s="2315"/>
      <c r="AK315" s="2315"/>
      <c r="AL315" s="2315"/>
      <c r="AM315" s="2315"/>
      <c r="AN315" s="2315"/>
      <c r="AO315" s="2315"/>
      <c r="AP315" s="2315"/>
      <c r="AQ315" s="2315"/>
    </row>
    <row r="316" spans="1:43">
      <c r="A316" s="2315"/>
      <c r="B316" s="2315"/>
      <c r="C316" s="2315"/>
      <c r="D316" s="2315"/>
      <c r="E316" s="2315"/>
      <c r="F316" s="2315"/>
      <c r="G316" s="2315"/>
      <c r="H316" s="2315"/>
      <c r="I316" s="2315"/>
      <c r="J316" s="2315"/>
      <c r="K316" s="2315"/>
      <c r="L316" s="2315"/>
      <c r="M316" s="2315"/>
      <c r="N316" s="2315"/>
      <c r="O316" s="2315"/>
      <c r="P316" s="2315"/>
      <c r="Q316" s="2315"/>
      <c r="R316" s="2315"/>
      <c r="S316" s="2315"/>
      <c r="T316" s="2315"/>
      <c r="U316" s="2315"/>
      <c r="V316" s="2315"/>
      <c r="W316" s="2315"/>
      <c r="X316" s="2315"/>
      <c r="Y316" s="2315"/>
      <c r="Z316" s="2315"/>
      <c r="AA316" s="2315"/>
      <c r="AB316" s="2315"/>
      <c r="AC316" s="2315"/>
      <c r="AD316" s="2315"/>
      <c r="AE316" s="2315"/>
      <c r="AF316" s="2315"/>
      <c r="AG316" s="2315"/>
      <c r="AH316" s="2315"/>
      <c r="AI316" s="2315"/>
      <c r="AJ316" s="2315"/>
      <c r="AK316" s="2315"/>
      <c r="AL316" s="2315"/>
      <c r="AM316" s="2315"/>
      <c r="AN316" s="2315"/>
      <c r="AO316" s="2315"/>
      <c r="AP316" s="2315"/>
      <c r="AQ316" s="2315"/>
    </row>
    <row r="317" spans="1:43">
      <c r="A317" s="2315"/>
      <c r="B317" s="2315"/>
      <c r="C317" s="2315"/>
      <c r="D317" s="2315"/>
      <c r="E317" s="2315"/>
      <c r="F317" s="2315"/>
      <c r="G317" s="2315"/>
      <c r="H317" s="2315"/>
      <c r="I317" s="2315"/>
      <c r="J317" s="2315"/>
      <c r="K317" s="2315"/>
      <c r="L317" s="2315"/>
      <c r="M317" s="2315"/>
      <c r="N317" s="2315"/>
      <c r="O317" s="2315"/>
      <c r="P317" s="2315"/>
      <c r="Q317" s="2315"/>
      <c r="R317" s="2315"/>
      <c r="S317" s="2315"/>
      <c r="T317" s="2315"/>
      <c r="U317" s="2315"/>
      <c r="V317" s="2315"/>
      <c r="W317" s="2315"/>
      <c r="X317" s="2315"/>
      <c r="Y317" s="2315"/>
      <c r="Z317" s="2315"/>
      <c r="AA317" s="2315"/>
      <c r="AB317" s="2315"/>
      <c r="AC317" s="2315"/>
      <c r="AD317" s="2315"/>
      <c r="AE317" s="2315"/>
      <c r="AF317" s="2315"/>
      <c r="AG317" s="2315"/>
      <c r="AH317" s="2315"/>
      <c r="AI317" s="2315"/>
      <c r="AJ317" s="2315"/>
      <c r="AK317" s="2315"/>
      <c r="AL317" s="2315"/>
      <c r="AM317" s="2315"/>
      <c r="AN317" s="2315"/>
      <c r="AO317" s="2315"/>
      <c r="AP317" s="2315"/>
      <c r="AQ317" s="2315"/>
    </row>
    <row r="318" spans="1:43">
      <c r="A318" s="2315"/>
      <c r="B318" s="2315"/>
      <c r="C318" s="2315"/>
      <c r="D318" s="2315"/>
      <c r="E318" s="2315"/>
      <c r="F318" s="2315"/>
      <c r="G318" s="2315"/>
      <c r="H318" s="2315"/>
      <c r="I318" s="2315"/>
      <c r="J318" s="2315"/>
      <c r="K318" s="2315"/>
      <c r="L318" s="2315"/>
      <c r="M318" s="2315"/>
      <c r="N318" s="2315"/>
      <c r="O318" s="2315"/>
      <c r="P318" s="2315"/>
      <c r="Q318" s="2315"/>
      <c r="R318" s="2315"/>
      <c r="S318" s="2315"/>
      <c r="T318" s="2315"/>
      <c r="U318" s="2315"/>
      <c r="V318" s="2315"/>
      <c r="W318" s="2315"/>
      <c r="X318" s="2315"/>
      <c r="Y318" s="2315"/>
      <c r="Z318" s="2315"/>
      <c r="AA318" s="2315"/>
      <c r="AB318" s="2315"/>
      <c r="AC318" s="2315"/>
      <c r="AD318" s="2315"/>
      <c r="AE318" s="2315"/>
      <c r="AF318" s="2315"/>
      <c r="AG318" s="2315"/>
      <c r="AH318" s="2315"/>
      <c r="AI318" s="2315"/>
      <c r="AJ318" s="2315"/>
      <c r="AK318" s="2315"/>
      <c r="AL318" s="2315"/>
      <c r="AM318" s="2315"/>
      <c r="AN318" s="2315"/>
      <c r="AO318" s="2315"/>
      <c r="AP318" s="2315"/>
      <c r="AQ318" s="2315"/>
    </row>
    <row r="319" spans="1:43">
      <c r="A319" s="2315"/>
      <c r="B319" s="2315"/>
      <c r="C319" s="2315"/>
      <c r="D319" s="2315"/>
      <c r="E319" s="2315"/>
      <c r="F319" s="2315"/>
      <c r="G319" s="2315"/>
      <c r="H319" s="2315"/>
      <c r="I319" s="2315"/>
      <c r="J319" s="2315"/>
      <c r="K319" s="2315"/>
      <c r="L319" s="2315"/>
      <c r="M319" s="2315"/>
      <c r="N319" s="2315"/>
      <c r="O319" s="2315"/>
      <c r="P319" s="2315"/>
      <c r="Q319" s="2315"/>
      <c r="R319" s="2315"/>
      <c r="S319" s="2315"/>
      <c r="T319" s="2315"/>
      <c r="U319" s="2315"/>
      <c r="V319" s="2315"/>
      <c r="W319" s="2315"/>
      <c r="X319" s="2315"/>
      <c r="Y319" s="2315"/>
      <c r="Z319" s="2315"/>
      <c r="AA319" s="2315"/>
      <c r="AB319" s="2315"/>
      <c r="AC319" s="2315"/>
      <c r="AD319" s="2315"/>
      <c r="AE319" s="2315"/>
      <c r="AF319" s="2315"/>
      <c r="AG319" s="2315"/>
      <c r="AH319" s="2315"/>
      <c r="AI319" s="2315"/>
      <c r="AJ319" s="2315"/>
      <c r="AK319" s="2315"/>
      <c r="AL319" s="2315"/>
      <c r="AM319" s="2315"/>
      <c r="AN319" s="2315"/>
      <c r="AO319" s="2315"/>
      <c r="AP319" s="2315"/>
      <c r="AQ319" s="2315"/>
    </row>
    <row r="320" spans="1:43">
      <c r="A320" s="2315"/>
      <c r="B320" s="2315"/>
      <c r="C320" s="2315"/>
      <c r="D320" s="2315"/>
      <c r="E320" s="2315"/>
      <c r="F320" s="2315"/>
      <c r="G320" s="2315"/>
      <c r="H320" s="2315"/>
      <c r="I320" s="2315"/>
      <c r="J320" s="2315"/>
      <c r="K320" s="2315"/>
      <c r="L320" s="2315"/>
      <c r="M320" s="2315"/>
      <c r="N320" s="2315"/>
      <c r="O320" s="2315"/>
      <c r="P320" s="2315"/>
      <c r="Q320" s="2315"/>
      <c r="R320" s="2315"/>
      <c r="S320" s="2315"/>
      <c r="T320" s="2315"/>
      <c r="U320" s="2315"/>
      <c r="V320" s="2315"/>
      <c r="W320" s="2315"/>
      <c r="X320" s="2315"/>
      <c r="Y320" s="2315"/>
      <c r="Z320" s="2315"/>
      <c r="AA320" s="2315"/>
      <c r="AB320" s="2315"/>
      <c r="AC320" s="2315"/>
      <c r="AD320" s="2315"/>
      <c r="AE320" s="2315"/>
      <c r="AF320" s="2315"/>
      <c r="AG320" s="2315"/>
      <c r="AH320" s="2315"/>
      <c r="AI320" s="2315"/>
      <c r="AJ320" s="2315"/>
      <c r="AK320" s="2315"/>
      <c r="AL320" s="2315"/>
      <c r="AM320" s="2315"/>
      <c r="AN320" s="2315"/>
      <c r="AO320" s="2315"/>
      <c r="AP320" s="2315"/>
      <c r="AQ320" s="2315"/>
    </row>
    <row r="321" spans="1:43">
      <c r="A321" s="2315"/>
      <c r="B321" s="2315"/>
      <c r="C321" s="2315"/>
      <c r="D321" s="2315"/>
      <c r="E321" s="2315"/>
      <c r="F321" s="2315"/>
      <c r="G321" s="2315"/>
      <c r="H321" s="2315"/>
      <c r="I321" s="2315"/>
      <c r="J321" s="2315"/>
      <c r="K321" s="2315"/>
      <c r="L321" s="2315"/>
      <c r="M321" s="2315"/>
      <c r="N321" s="2315"/>
      <c r="O321" s="2315"/>
      <c r="P321" s="2315"/>
      <c r="Q321" s="2315"/>
      <c r="R321" s="2315"/>
      <c r="S321" s="2315"/>
      <c r="T321" s="2315"/>
      <c r="U321" s="2315"/>
      <c r="V321" s="2315"/>
      <c r="W321" s="2315"/>
      <c r="X321" s="2315"/>
      <c r="Y321" s="2315"/>
      <c r="Z321" s="2315"/>
      <c r="AA321" s="2315"/>
      <c r="AB321" s="2315"/>
      <c r="AC321" s="2315"/>
      <c r="AD321" s="2315"/>
      <c r="AE321" s="2315"/>
      <c r="AF321" s="2315"/>
      <c r="AG321" s="2315"/>
      <c r="AH321" s="2315"/>
      <c r="AI321" s="2315"/>
      <c r="AJ321" s="2315"/>
      <c r="AK321" s="2315"/>
      <c r="AL321" s="2315"/>
      <c r="AM321" s="2315"/>
      <c r="AN321" s="2315"/>
      <c r="AO321" s="2315"/>
      <c r="AP321" s="2315"/>
      <c r="AQ321" s="2315"/>
    </row>
    <row r="322" spans="1:43">
      <c r="A322" s="2315"/>
      <c r="B322" s="2315"/>
      <c r="C322" s="2315"/>
      <c r="D322" s="2315"/>
      <c r="E322" s="2315"/>
      <c r="F322" s="2315"/>
      <c r="G322" s="2315"/>
      <c r="H322" s="2315"/>
      <c r="I322" s="2315"/>
      <c r="J322" s="2315"/>
      <c r="K322" s="2315"/>
      <c r="L322" s="2315"/>
      <c r="M322" s="2315"/>
      <c r="N322" s="2315"/>
      <c r="O322" s="2315"/>
      <c r="P322" s="2315"/>
      <c r="Q322" s="2315"/>
      <c r="R322" s="2315"/>
      <c r="S322" s="2315"/>
      <c r="T322" s="2315"/>
      <c r="U322" s="2315"/>
      <c r="V322" s="2315"/>
      <c r="W322" s="2315"/>
      <c r="X322" s="2315"/>
      <c r="Y322" s="2315"/>
      <c r="Z322" s="2315"/>
      <c r="AA322" s="2315"/>
      <c r="AB322" s="2315"/>
      <c r="AC322" s="2315"/>
      <c r="AD322" s="2315"/>
      <c r="AE322" s="2315"/>
      <c r="AF322" s="2315"/>
      <c r="AG322" s="2315"/>
      <c r="AH322" s="2315"/>
      <c r="AI322" s="2315"/>
      <c r="AJ322" s="2315"/>
      <c r="AK322" s="2315"/>
      <c r="AL322" s="2315"/>
      <c r="AM322" s="2315"/>
      <c r="AN322" s="2315"/>
      <c r="AO322" s="2315"/>
      <c r="AP322" s="2315"/>
      <c r="AQ322" s="2315"/>
    </row>
    <row r="323" spans="1:43">
      <c r="A323" s="2315"/>
      <c r="B323" s="2315"/>
      <c r="C323" s="2315"/>
      <c r="D323" s="2315"/>
      <c r="E323" s="2315"/>
      <c r="F323" s="2315"/>
      <c r="G323" s="2315"/>
      <c r="H323" s="2315"/>
      <c r="I323" s="2315"/>
      <c r="J323" s="2315"/>
      <c r="K323" s="2315"/>
      <c r="L323" s="2315"/>
      <c r="M323" s="2315"/>
      <c r="N323" s="2315"/>
      <c r="O323" s="2315"/>
      <c r="P323" s="2315"/>
      <c r="Q323" s="2315"/>
      <c r="R323" s="2315"/>
      <c r="S323" s="2315"/>
      <c r="T323" s="2315"/>
      <c r="U323" s="2315"/>
      <c r="V323" s="2315"/>
      <c r="W323" s="2315"/>
      <c r="X323" s="2315"/>
      <c r="Y323" s="2315"/>
      <c r="Z323" s="2315"/>
      <c r="AA323" s="2315"/>
      <c r="AB323" s="2315"/>
      <c r="AC323" s="2315"/>
      <c r="AD323" s="2315"/>
      <c r="AE323" s="2315"/>
      <c r="AF323" s="2315"/>
      <c r="AG323" s="2315"/>
      <c r="AH323" s="2315"/>
      <c r="AI323" s="2315"/>
      <c r="AJ323" s="2315"/>
      <c r="AK323" s="2315"/>
      <c r="AL323" s="2315"/>
      <c r="AM323" s="2315"/>
      <c r="AN323" s="2315"/>
      <c r="AO323" s="2315"/>
      <c r="AP323" s="2315"/>
      <c r="AQ323" s="2315"/>
    </row>
    <row r="324" spans="1:43">
      <c r="A324" s="2315"/>
      <c r="B324" s="2315"/>
      <c r="C324" s="2315"/>
      <c r="D324" s="2315"/>
      <c r="E324" s="2315"/>
      <c r="F324" s="2315"/>
      <c r="G324" s="2315"/>
      <c r="H324" s="2315"/>
      <c r="I324" s="2315"/>
      <c r="J324" s="2315"/>
      <c r="K324" s="2315"/>
      <c r="L324" s="2315"/>
      <c r="M324" s="2315"/>
      <c r="N324" s="2315"/>
      <c r="O324" s="2315"/>
      <c r="P324" s="2315"/>
      <c r="Q324" s="2315"/>
      <c r="R324" s="2315"/>
      <c r="S324" s="2315"/>
      <c r="T324" s="2315"/>
      <c r="U324" s="2315"/>
      <c r="V324" s="2315"/>
      <c r="W324" s="2315"/>
      <c r="X324" s="2315"/>
      <c r="Y324" s="2315"/>
      <c r="Z324" s="2315"/>
      <c r="AA324" s="2315"/>
      <c r="AB324" s="2315"/>
      <c r="AC324" s="2315"/>
      <c r="AD324" s="2315"/>
      <c r="AE324" s="2315"/>
      <c r="AF324" s="2315"/>
      <c r="AG324" s="2315"/>
      <c r="AH324" s="2315"/>
      <c r="AI324" s="2315"/>
      <c r="AJ324" s="2315"/>
      <c r="AK324" s="2315"/>
      <c r="AL324" s="2315"/>
      <c r="AM324" s="2315"/>
      <c r="AN324" s="2315"/>
      <c r="AO324" s="2315"/>
      <c r="AP324" s="2315"/>
      <c r="AQ324" s="2315"/>
    </row>
    <row r="325" spans="1:43">
      <c r="A325" s="2315"/>
      <c r="B325" s="2315"/>
      <c r="C325" s="2315"/>
      <c r="D325" s="2315"/>
      <c r="E325" s="2315"/>
      <c r="F325" s="2315"/>
      <c r="G325" s="2315"/>
      <c r="H325" s="2315"/>
      <c r="I325" s="2315"/>
      <c r="J325" s="2315"/>
      <c r="K325" s="2315"/>
      <c r="L325" s="2315"/>
      <c r="M325" s="2315"/>
      <c r="N325" s="2315"/>
      <c r="O325" s="2315"/>
      <c r="P325" s="2315"/>
      <c r="Q325" s="2315"/>
      <c r="R325" s="2315"/>
      <c r="S325" s="2315"/>
      <c r="T325" s="2315"/>
      <c r="U325" s="2315"/>
      <c r="V325" s="2315"/>
      <c r="W325" s="2315"/>
      <c r="X325" s="2315"/>
      <c r="Y325" s="2315"/>
      <c r="Z325" s="2315"/>
      <c r="AA325" s="2315"/>
      <c r="AB325" s="2315"/>
      <c r="AC325" s="2315"/>
      <c r="AD325" s="2315"/>
      <c r="AE325" s="2315"/>
      <c r="AF325" s="2315"/>
      <c r="AG325" s="2315"/>
      <c r="AH325" s="2315"/>
      <c r="AI325" s="2315"/>
      <c r="AJ325" s="2315"/>
      <c r="AK325" s="2315"/>
      <c r="AL325" s="2315"/>
      <c r="AM325" s="2315"/>
      <c r="AN325" s="2315"/>
      <c r="AO325" s="2315"/>
      <c r="AP325" s="2315"/>
      <c r="AQ325" s="2315"/>
    </row>
    <row r="326" spans="1:43">
      <c r="A326" s="2315"/>
      <c r="B326" s="2315"/>
      <c r="C326" s="2315"/>
      <c r="D326" s="2315"/>
      <c r="E326" s="2315"/>
      <c r="F326" s="2315"/>
      <c r="G326" s="2315"/>
      <c r="H326" s="2315"/>
      <c r="I326" s="2315"/>
      <c r="J326" s="2315"/>
      <c r="K326" s="2315"/>
      <c r="L326" s="2315"/>
      <c r="M326" s="2315"/>
      <c r="N326" s="2315"/>
      <c r="O326" s="2315"/>
      <c r="P326" s="2315"/>
      <c r="Q326" s="2315"/>
      <c r="R326" s="2315"/>
      <c r="S326" s="2315"/>
      <c r="T326" s="2315"/>
      <c r="U326" s="2315"/>
      <c r="V326" s="2315"/>
      <c r="W326" s="2315"/>
      <c r="X326" s="2315"/>
      <c r="Y326" s="2315"/>
      <c r="Z326" s="2315"/>
      <c r="AA326" s="2315"/>
      <c r="AB326" s="2315"/>
      <c r="AC326" s="2315"/>
      <c r="AD326" s="2315"/>
      <c r="AE326" s="2315"/>
      <c r="AF326" s="2315"/>
      <c r="AG326" s="2315"/>
      <c r="AH326" s="2315"/>
      <c r="AI326" s="2315"/>
      <c r="AJ326" s="2315"/>
      <c r="AK326" s="2315"/>
      <c r="AL326" s="2315"/>
      <c r="AM326" s="2315"/>
      <c r="AN326" s="2315"/>
      <c r="AO326" s="2315"/>
      <c r="AP326" s="2315"/>
      <c r="AQ326" s="2315"/>
    </row>
    <row r="327" spans="1:43">
      <c r="A327" s="2315"/>
      <c r="B327" s="2315"/>
      <c r="C327" s="2315"/>
      <c r="D327" s="2315"/>
      <c r="E327" s="2315"/>
      <c r="F327" s="2315"/>
      <c r="G327" s="2315"/>
      <c r="H327" s="2315"/>
      <c r="I327" s="2315"/>
      <c r="J327" s="2315"/>
      <c r="K327" s="2315"/>
      <c r="L327" s="2315"/>
      <c r="M327" s="2315"/>
      <c r="N327" s="2315"/>
      <c r="O327" s="2315"/>
      <c r="P327" s="2315"/>
      <c r="Q327" s="2315"/>
      <c r="R327" s="2315"/>
      <c r="S327" s="2315"/>
      <c r="T327" s="2315"/>
      <c r="U327" s="2315"/>
      <c r="V327" s="2315"/>
      <c r="W327" s="2315"/>
      <c r="X327" s="2315"/>
      <c r="Y327" s="2315"/>
      <c r="Z327" s="2315"/>
      <c r="AA327" s="2315"/>
      <c r="AB327" s="2315"/>
      <c r="AC327" s="2315"/>
      <c r="AD327" s="2315"/>
      <c r="AE327" s="2315"/>
      <c r="AF327" s="2315"/>
      <c r="AG327" s="2315"/>
      <c r="AH327" s="2315"/>
      <c r="AI327" s="2315"/>
      <c r="AJ327" s="2315"/>
      <c r="AK327" s="2315"/>
      <c r="AL327" s="2315"/>
      <c r="AM327" s="2315"/>
      <c r="AN327" s="2315"/>
      <c r="AO327" s="2315"/>
      <c r="AP327" s="2315"/>
      <c r="AQ327" s="2315"/>
    </row>
    <row r="328" spans="1:43">
      <c r="A328" s="2315"/>
      <c r="B328" s="2315"/>
      <c r="C328" s="2315"/>
      <c r="D328" s="2315"/>
      <c r="E328" s="2315"/>
      <c r="F328" s="2315"/>
      <c r="G328" s="2315"/>
      <c r="H328" s="2315"/>
      <c r="I328" s="2315"/>
      <c r="J328" s="2315"/>
      <c r="K328" s="2315"/>
      <c r="L328" s="2315"/>
      <c r="M328" s="2315"/>
      <c r="N328" s="2315"/>
      <c r="O328" s="2315"/>
      <c r="P328" s="2315"/>
      <c r="Q328" s="2315"/>
      <c r="R328" s="2315"/>
      <c r="S328" s="2315"/>
      <c r="T328" s="2315"/>
      <c r="U328" s="2315"/>
      <c r="V328" s="2315"/>
      <c r="W328" s="2315"/>
      <c r="X328" s="2315"/>
      <c r="Y328" s="2315"/>
      <c r="Z328" s="2315"/>
      <c r="AA328" s="2315"/>
      <c r="AB328" s="2315"/>
      <c r="AC328" s="2315"/>
      <c r="AD328" s="2315"/>
      <c r="AE328" s="2315"/>
      <c r="AF328" s="2315"/>
      <c r="AG328" s="2315"/>
      <c r="AH328" s="2315"/>
      <c r="AI328" s="2315"/>
      <c r="AJ328" s="2315"/>
      <c r="AK328" s="2315"/>
      <c r="AL328" s="2315"/>
      <c r="AM328" s="2315"/>
      <c r="AN328" s="2315"/>
      <c r="AO328" s="2315"/>
      <c r="AP328" s="2315"/>
      <c r="AQ328" s="2315"/>
    </row>
    <row r="329" spans="1:43">
      <c r="A329" s="2315"/>
      <c r="B329" s="2315"/>
      <c r="C329" s="2315"/>
      <c r="D329" s="2315"/>
      <c r="E329" s="2315"/>
      <c r="F329" s="2315"/>
      <c r="G329" s="2315"/>
      <c r="H329" s="2315"/>
      <c r="I329" s="2315"/>
      <c r="J329" s="2315"/>
      <c r="K329" s="2315"/>
      <c r="L329" s="2315"/>
      <c r="M329" s="2315"/>
      <c r="N329" s="2315"/>
      <c r="O329" s="2315"/>
      <c r="P329" s="2315"/>
      <c r="Q329" s="2315"/>
      <c r="R329" s="2315"/>
      <c r="S329" s="2315"/>
      <c r="T329" s="2315"/>
      <c r="U329" s="2315"/>
      <c r="V329" s="2315"/>
      <c r="W329" s="2315"/>
      <c r="X329" s="2315"/>
      <c r="Y329" s="2315"/>
      <c r="Z329" s="2315"/>
      <c r="AA329" s="2315"/>
      <c r="AB329" s="2315"/>
      <c r="AC329" s="2315"/>
      <c r="AD329" s="2315"/>
      <c r="AE329" s="2315"/>
      <c r="AF329" s="2315"/>
      <c r="AG329" s="2315"/>
      <c r="AH329" s="2315"/>
      <c r="AI329" s="2315"/>
      <c r="AJ329" s="2315"/>
      <c r="AK329" s="2315"/>
      <c r="AL329" s="2315"/>
      <c r="AM329" s="2315"/>
      <c r="AN329" s="2315"/>
      <c r="AO329" s="2315"/>
      <c r="AP329" s="2315"/>
      <c r="AQ329" s="2315"/>
    </row>
    <row r="330" spans="1:43">
      <c r="A330" s="2315"/>
      <c r="B330" s="2315"/>
      <c r="C330" s="2315"/>
      <c r="D330" s="2315"/>
      <c r="E330" s="2315"/>
      <c r="F330" s="2315"/>
      <c r="G330" s="2315"/>
      <c r="H330" s="2315"/>
      <c r="I330" s="2315"/>
      <c r="J330" s="2315"/>
      <c r="K330" s="2315"/>
      <c r="L330" s="2315"/>
      <c r="M330" s="2315"/>
      <c r="N330" s="2315"/>
      <c r="O330" s="2315"/>
      <c r="P330" s="2315"/>
      <c r="Q330" s="2315"/>
      <c r="R330" s="2315"/>
      <c r="S330" s="2315"/>
      <c r="T330" s="2315"/>
      <c r="U330" s="2315"/>
      <c r="V330" s="2315"/>
      <c r="W330" s="2315"/>
      <c r="X330" s="2315"/>
      <c r="Y330" s="2315"/>
      <c r="Z330" s="2315"/>
      <c r="AA330" s="2315"/>
      <c r="AB330" s="2315"/>
      <c r="AC330" s="2315"/>
      <c r="AD330" s="2315"/>
      <c r="AE330" s="2315"/>
      <c r="AF330" s="2315"/>
      <c r="AG330" s="2315"/>
      <c r="AH330" s="2315"/>
      <c r="AI330" s="2315"/>
      <c r="AJ330" s="2315"/>
      <c r="AK330" s="2315"/>
      <c r="AL330" s="2315"/>
      <c r="AM330" s="2315"/>
      <c r="AN330" s="2315"/>
      <c r="AO330" s="2315"/>
      <c r="AP330" s="2315"/>
      <c r="AQ330" s="2315"/>
    </row>
    <row r="331" spans="1:43">
      <c r="A331" s="2315"/>
      <c r="B331" s="2315"/>
      <c r="C331" s="2315"/>
      <c r="D331" s="2315"/>
      <c r="E331" s="2315"/>
      <c r="F331" s="2315"/>
      <c r="G331" s="2315"/>
      <c r="H331" s="2315"/>
      <c r="I331" s="2315"/>
      <c r="J331" s="2315"/>
      <c r="K331" s="2315"/>
      <c r="L331" s="2315"/>
      <c r="M331" s="2315"/>
      <c r="N331" s="2315"/>
      <c r="O331" s="2315"/>
      <c r="P331" s="2315"/>
      <c r="Q331" s="2315"/>
      <c r="R331" s="2315"/>
      <c r="S331" s="2315"/>
      <c r="T331" s="2315"/>
      <c r="U331" s="2315"/>
      <c r="V331" s="2315"/>
      <c r="W331" s="2315"/>
      <c r="X331" s="2315"/>
      <c r="Y331" s="2315"/>
      <c r="Z331" s="2315"/>
      <c r="AA331" s="2315"/>
      <c r="AB331" s="2315"/>
      <c r="AC331" s="2315"/>
      <c r="AD331" s="2315"/>
      <c r="AE331" s="2315"/>
      <c r="AF331" s="2315"/>
      <c r="AG331" s="2315"/>
      <c r="AH331" s="2315"/>
      <c r="AI331" s="2315"/>
      <c r="AJ331" s="2315"/>
      <c r="AK331" s="2315"/>
      <c r="AL331" s="2315"/>
      <c r="AM331" s="2315"/>
      <c r="AN331" s="2315"/>
      <c r="AO331" s="2315"/>
      <c r="AP331" s="2315"/>
      <c r="AQ331" s="2315"/>
    </row>
    <row r="332" spans="1:43">
      <c r="A332" s="2315"/>
      <c r="B332" s="2315"/>
      <c r="C332" s="2315"/>
      <c r="D332" s="2315"/>
      <c r="E332" s="2315"/>
      <c r="F332" s="2315"/>
      <c r="G332" s="2315"/>
      <c r="H332" s="2315"/>
      <c r="I332" s="2315"/>
      <c r="J332" s="2315"/>
      <c r="K332" s="2315"/>
      <c r="L332" s="2315"/>
      <c r="M332" s="2315"/>
      <c r="N332" s="2315"/>
      <c r="O332" s="2315"/>
      <c r="P332" s="2315"/>
      <c r="Q332" s="2315"/>
      <c r="R332" s="2315"/>
      <c r="S332" s="2315"/>
      <c r="T332" s="2315"/>
      <c r="U332" s="2315"/>
      <c r="V332" s="2315"/>
      <c r="W332" s="2315"/>
      <c r="X332" s="2315"/>
      <c r="Y332" s="2315"/>
      <c r="Z332" s="2315"/>
      <c r="AA332" s="2315"/>
      <c r="AB332" s="2315"/>
      <c r="AC332" s="2315"/>
      <c r="AD332" s="2315"/>
      <c r="AE332" s="2315"/>
      <c r="AF332" s="2315"/>
      <c r="AG332" s="2315"/>
      <c r="AH332" s="2315"/>
      <c r="AI332" s="2315"/>
      <c r="AJ332" s="2315"/>
      <c r="AK332" s="2315"/>
      <c r="AL332" s="2315"/>
      <c r="AM332" s="2315"/>
      <c r="AN332" s="2315"/>
      <c r="AO332" s="2315"/>
      <c r="AP332" s="2315"/>
      <c r="AQ332" s="2315"/>
    </row>
    <row r="333" spans="1:43">
      <c r="A333" s="2315"/>
      <c r="B333" s="2315"/>
      <c r="C333" s="2315"/>
      <c r="D333" s="2315"/>
      <c r="E333" s="2315"/>
      <c r="F333" s="2315"/>
      <c r="G333" s="2315"/>
      <c r="H333" s="2315"/>
      <c r="I333" s="2315"/>
      <c r="J333" s="2315"/>
      <c r="K333" s="2315"/>
      <c r="L333" s="2315"/>
      <c r="M333" s="2315"/>
      <c r="N333" s="2315"/>
      <c r="O333" s="2315"/>
      <c r="P333" s="2315"/>
      <c r="Q333" s="2315"/>
      <c r="R333" s="2315"/>
      <c r="S333" s="2315"/>
      <c r="T333" s="2315"/>
      <c r="U333" s="2315"/>
      <c r="V333" s="2315"/>
      <c r="W333" s="2315"/>
      <c r="X333" s="2315"/>
      <c r="Y333" s="2315"/>
      <c r="Z333" s="2315"/>
      <c r="AA333" s="2315"/>
      <c r="AB333" s="2315"/>
      <c r="AC333" s="2315"/>
      <c r="AD333" s="2315"/>
      <c r="AE333" s="2315"/>
      <c r="AF333" s="2315"/>
      <c r="AG333" s="2315"/>
      <c r="AH333" s="2315"/>
      <c r="AI333" s="2315"/>
      <c r="AJ333" s="2315"/>
      <c r="AK333" s="2315"/>
      <c r="AL333" s="2315"/>
      <c r="AM333" s="2315"/>
      <c r="AN333" s="2315"/>
      <c r="AO333" s="2315"/>
      <c r="AP333" s="2315"/>
      <c r="AQ333" s="2315"/>
    </row>
    <row r="334" spans="1:43">
      <c r="A334" s="2315"/>
      <c r="B334" s="2315"/>
      <c r="C334" s="2315"/>
      <c r="D334" s="2315"/>
      <c r="E334" s="2315"/>
      <c r="F334" s="2315"/>
      <c r="G334" s="2315"/>
      <c r="H334" s="2315"/>
      <c r="I334" s="2315"/>
      <c r="J334" s="2315"/>
      <c r="K334" s="2315"/>
      <c r="L334" s="2315"/>
      <c r="M334" s="2315"/>
      <c r="N334" s="2315"/>
      <c r="O334" s="2315"/>
      <c r="P334" s="2315"/>
      <c r="Q334" s="2315"/>
      <c r="R334" s="2315"/>
      <c r="S334" s="2315"/>
      <c r="T334" s="2315"/>
      <c r="U334" s="2315"/>
      <c r="V334" s="2315"/>
      <c r="W334" s="2315"/>
      <c r="X334" s="2315"/>
      <c r="Y334" s="2315"/>
      <c r="Z334" s="2315"/>
      <c r="AA334" s="2315"/>
      <c r="AB334" s="2315"/>
      <c r="AC334" s="2315"/>
      <c r="AD334" s="2315"/>
      <c r="AE334" s="2315"/>
      <c r="AF334" s="2315"/>
      <c r="AG334" s="2315"/>
      <c r="AH334" s="2315"/>
      <c r="AI334" s="2315"/>
      <c r="AJ334" s="2315"/>
      <c r="AK334" s="2315"/>
      <c r="AL334" s="2315"/>
      <c r="AM334" s="2315"/>
      <c r="AN334" s="2315"/>
      <c r="AO334" s="2315"/>
      <c r="AP334" s="2315"/>
      <c r="AQ334" s="2315"/>
    </row>
    <row r="335" spans="1:43">
      <c r="A335" s="2315"/>
      <c r="B335" s="2315"/>
      <c r="C335" s="2315"/>
      <c r="D335" s="2315"/>
      <c r="E335" s="2315"/>
      <c r="F335" s="2315"/>
      <c r="G335" s="2315"/>
      <c r="H335" s="2315"/>
      <c r="I335" s="2315"/>
      <c r="J335" s="2315"/>
      <c r="K335" s="2315"/>
      <c r="L335" s="2315"/>
      <c r="M335" s="2315"/>
      <c r="N335" s="2315"/>
      <c r="O335" s="2315"/>
      <c r="P335" s="2315"/>
      <c r="Q335" s="2315"/>
      <c r="R335" s="2315"/>
      <c r="S335" s="2315"/>
      <c r="T335" s="2315"/>
      <c r="U335" s="2315"/>
      <c r="V335" s="2315"/>
      <c r="W335" s="2315"/>
      <c r="X335" s="2315"/>
      <c r="Y335" s="2315"/>
      <c r="Z335" s="2315"/>
      <c r="AA335" s="2315"/>
      <c r="AB335" s="2315"/>
      <c r="AC335" s="2315"/>
      <c r="AD335" s="2315"/>
      <c r="AE335" s="2315"/>
      <c r="AF335" s="2315"/>
      <c r="AG335" s="2315"/>
      <c r="AH335" s="2315"/>
      <c r="AI335" s="2315"/>
      <c r="AJ335" s="2315"/>
      <c r="AK335" s="2315"/>
      <c r="AL335" s="2315"/>
      <c r="AM335" s="2315"/>
      <c r="AN335" s="2315"/>
      <c r="AO335" s="2315"/>
      <c r="AP335" s="2315"/>
      <c r="AQ335" s="2315"/>
    </row>
    <row r="336" spans="1:43">
      <c r="A336" s="2315"/>
      <c r="B336" s="2315"/>
      <c r="C336" s="2315"/>
      <c r="D336" s="2315"/>
      <c r="E336" s="2315"/>
      <c r="F336" s="2315"/>
      <c r="G336" s="2315"/>
      <c r="H336" s="2315"/>
      <c r="I336" s="2315"/>
      <c r="J336" s="2315"/>
      <c r="K336" s="2315"/>
      <c r="L336" s="2315"/>
      <c r="M336" s="2315"/>
      <c r="N336" s="2315"/>
      <c r="O336" s="2315"/>
      <c r="P336" s="2315"/>
      <c r="Q336" s="2315"/>
      <c r="R336" s="2315"/>
      <c r="S336" s="2315"/>
      <c r="T336" s="2315"/>
      <c r="U336" s="2315"/>
      <c r="V336" s="2315"/>
      <c r="W336" s="2315"/>
      <c r="X336" s="2315"/>
      <c r="Y336" s="2315"/>
      <c r="Z336" s="2315"/>
      <c r="AA336" s="2315"/>
      <c r="AB336" s="2315"/>
      <c r="AC336" s="2315"/>
      <c r="AD336" s="2315"/>
      <c r="AE336" s="2315"/>
      <c r="AF336" s="2315"/>
      <c r="AG336" s="2315"/>
      <c r="AH336" s="2315"/>
      <c r="AI336" s="2315"/>
      <c r="AJ336" s="2315"/>
      <c r="AK336" s="2315"/>
      <c r="AL336" s="2315"/>
      <c r="AM336" s="2315"/>
      <c r="AN336" s="2315"/>
      <c r="AO336" s="2315"/>
      <c r="AP336" s="2315"/>
      <c r="AQ336" s="2315"/>
    </row>
    <row r="337" spans="1:43">
      <c r="A337" s="2315"/>
      <c r="B337" s="2315"/>
      <c r="C337" s="2315"/>
      <c r="D337" s="2315"/>
      <c r="E337" s="2315"/>
      <c r="F337" s="2315"/>
      <c r="G337" s="2315"/>
      <c r="H337" s="2315"/>
      <c r="I337" s="2315"/>
      <c r="J337" s="2315"/>
      <c r="K337" s="2315"/>
      <c r="L337" s="2315"/>
      <c r="M337" s="2315"/>
      <c r="N337" s="2315"/>
      <c r="O337" s="2315"/>
      <c r="P337" s="2315"/>
      <c r="Q337" s="2315"/>
      <c r="R337" s="2315"/>
      <c r="S337" s="2315"/>
      <c r="T337" s="2315"/>
      <c r="U337" s="2315"/>
      <c r="V337" s="2315"/>
      <c r="W337" s="2315"/>
      <c r="X337" s="2315"/>
      <c r="Y337" s="2315"/>
      <c r="Z337" s="2315"/>
      <c r="AA337" s="2315"/>
      <c r="AB337" s="2315"/>
      <c r="AC337" s="2315"/>
      <c r="AD337" s="2315"/>
      <c r="AE337" s="2315"/>
      <c r="AF337" s="2315"/>
      <c r="AG337" s="2315"/>
      <c r="AH337" s="2315"/>
      <c r="AI337" s="2315"/>
      <c r="AJ337" s="2315"/>
      <c r="AK337" s="2315"/>
      <c r="AL337" s="2315"/>
      <c r="AM337" s="2315"/>
      <c r="AN337" s="2315"/>
      <c r="AO337" s="2315"/>
      <c r="AP337" s="2315"/>
      <c r="AQ337" s="2315"/>
    </row>
    <row r="338" spans="1:43">
      <c r="A338" s="2315"/>
      <c r="B338" s="2315"/>
      <c r="C338" s="2315"/>
      <c r="D338" s="2315"/>
      <c r="E338" s="2315"/>
      <c r="F338" s="2315"/>
      <c r="G338" s="2315"/>
      <c r="H338" s="2315"/>
      <c r="I338" s="2315"/>
      <c r="J338" s="2315"/>
      <c r="K338" s="2315"/>
      <c r="L338" s="2315"/>
      <c r="M338" s="2315"/>
      <c r="N338" s="2315"/>
      <c r="O338" s="2315"/>
      <c r="P338" s="2315"/>
      <c r="Q338" s="2315"/>
      <c r="R338" s="2315"/>
      <c r="S338" s="2315"/>
      <c r="T338" s="2315"/>
      <c r="U338" s="2315"/>
      <c r="V338" s="2315"/>
      <c r="W338" s="2315"/>
      <c r="X338" s="2315"/>
      <c r="Y338" s="2315"/>
      <c r="Z338" s="2315"/>
      <c r="AA338" s="2315"/>
      <c r="AB338" s="2315"/>
      <c r="AC338" s="2315"/>
      <c r="AD338" s="2315"/>
      <c r="AE338" s="2315"/>
      <c r="AF338" s="2315"/>
      <c r="AG338" s="2315"/>
      <c r="AH338" s="2315"/>
      <c r="AI338" s="2315"/>
      <c r="AJ338" s="2315"/>
      <c r="AK338" s="2315"/>
      <c r="AL338" s="2315"/>
      <c r="AM338" s="2315"/>
      <c r="AN338" s="2315"/>
      <c r="AO338" s="2315"/>
      <c r="AP338" s="2315"/>
      <c r="AQ338" s="2315"/>
    </row>
    <row r="339" spans="1:43">
      <c r="A339" s="2315"/>
      <c r="B339" s="2315"/>
      <c r="C339" s="2315"/>
      <c r="D339" s="2315"/>
      <c r="E339" s="2315"/>
      <c r="F339" s="2315"/>
      <c r="G339" s="2315"/>
      <c r="H339" s="2315"/>
      <c r="I339" s="2315"/>
      <c r="J339" s="2315"/>
      <c r="K339" s="2315"/>
      <c r="L339" s="2315"/>
      <c r="M339" s="2315"/>
      <c r="N339" s="2315"/>
      <c r="O339" s="2315"/>
      <c r="P339" s="2315"/>
      <c r="Q339" s="2315"/>
      <c r="R339" s="2315"/>
      <c r="S339" s="2315"/>
      <c r="T339" s="2315"/>
      <c r="U339" s="2315"/>
      <c r="V339" s="2315"/>
      <c r="W339" s="2315"/>
      <c r="X339" s="2315"/>
      <c r="Y339" s="2315"/>
      <c r="Z339" s="2315"/>
      <c r="AA339" s="2315"/>
      <c r="AB339" s="2315"/>
      <c r="AC339" s="2315"/>
      <c r="AD339" s="2315"/>
      <c r="AE339" s="2315"/>
      <c r="AF339" s="2315"/>
      <c r="AG339" s="2315"/>
      <c r="AH339" s="2315"/>
      <c r="AI339" s="2315"/>
      <c r="AJ339" s="2315"/>
      <c r="AK339" s="2315"/>
      <c r="AL339" s="2315"/>
      <c r="AM339" s="2315"/>
      <c r="AN339" s="2315"/>
      <c r="AO339" s="2315"/>
      <c r="AP339" s="2315"/>
      <c r="AQ339" s="2315"/>
    </row>
    <row r="340" spans="1:43">
      <c r="A340" s="2315"/>
      <c r="B340" s="2315"/>
      <c r="C340" s="2315"/>
      <c r="D340" s="2315"/>
      <c r="E340" s="2315"/>
      <c r="F340" s="2315"/>
      <c r="G340" s="2315"/>
      <c r="H340" s="2315"/>
      <c r="I340" s="2315"/>
      <c r="J340" s="2315"/>
      <c r="K340" s="2315"/>
      <c r="L340" s="2315"/>
      <c r="M340" s="2315"/>
      <c r="N340" s="2315"/>
      <c r="O340" s="2315"/>
      <c r="P340" s="2315"/>
      <c r="Q340" s="2315"/>
      <c r="R340" s="2315"/>
      <c r="S340" s="2315"/>
      <c r="T340" s="2315"/>
      <c r="U340" s="2315"/>
      <c r="V340" s="2315"/>
      <c r="W340" s="2315"/>
      <c r="X340" s="2315"/>
      <c r="Y340" s="2315"/>
      <c r="Z340" s="2315"/>
      <c r="AA340" s="2315"/>
      <c r="AB340" s="2315"/>
      <c r="AC340" s="2315"/>
      <c r="AD340" s="2315"/>
      <c r="AE340" s="2315"/>
      <c r="AF340" s="2315"/>
      <c r="AG340" s="2315"/>
      <c r="AH340" s="2315"/>
      <c r="AI340" s="2315"/>
      <c r="AJ340" s="2315"/>
      <c r="AK340" s="2315"/>
      <c r="AL340" s="2315"/>
      <c r="AM340" s="2315"/>
      <c r="AN340" s="2315"/>
      <c r="AO340" s="2315"/>
      <c r="AP340" s="2315"/>
      <c r="AQ340" s="2315"/>
    </row>
    <row r="341" spans="1:43">
      <c r="A341" s="2315"/>
      <c r="B341" s="2315"/>
      <c r="C341" s="2315"/>
      <c r="D341" s="2315"/>
      <c r="E341" s="2315"/>
      <c r="F341" s="2315"/>
      <c r="G341" s="2315"/>
      <c r="H341" s="2315"/>
      <c r="I341" s="2315"/>
      <c r="J341" s="2315"/>
      <c r="K341" s="2315"/>
      <c r="L341" s="2315"/>
      <c r="M341" s="2315"/>
      <c r="N341" s="2315"/>
      <c r="O341" s="2315"/>
      <c r="P341" s="2315"/>
      <c r="Q341" s="2315"/>
      <c r="R341" s="2315"/>
      <c r="S341" s="2315"/>
      <c r="T341" s="2315"/>
      <c r="U341" s="2315"/>
      <c r="V341" s="2315"/>
      <c r="W341" s="2315"/>
      <c r="X341" s="2315"/>
      <c r="Y341" s="2315"/>
      <c r="Z341" s="2315"/>
      <c r="AA341" s="2315"/>
      <c r="AB341" s="2315"/>
      <c r="AC341" s="2315"/>
      <c r="AD341" s="2315"/>
      <c r="AE341" s="2315"/>
      <c r="AF341" s="2315"/>
      <c r="AG341" s="2315"/>
      <c r="AH341" s="2315"/>
      <c r="AI341" s="2315"/>
      <c r="AJ341" s="2315"/>
      <c r="AK341" s="2315"/>
      <c r="AL341" s="2315"/>
      <c r="AM341" s="2315"/>
      <c r="AN341" s="2315"/>
      <c r="AO341" s="2315"/>
      <c r="AP341" s="2315"/>
      <c r="AQ341" s="2315"/>
    </row>
    <row r="342" spans="1:43">
      <c r="A342" s="2315"/>
      <c r="B342" s="2315"/>
      <c r="C342" s="2315"/>
      <c r="D342" s="2315"/>
      <c r="E342" s="2315"/>
      <c r="F342" s="2315"/>
      <c r="G342" s="2315"/>
      <c r="H342" s="2315"/>
      <c r="I342" s="2315"/>
      <c r="J342" s="2315"/>
      <c r="K342" s="2315"/>
      <c r="L342" s="2315"/>
      <c r="M342" s="2315"/>
      <c r="N342" s="2315"/>
      <c r="O342" s="2315"/>
      <c r="P342" s="2315"/>
      <c r="Q342" s="2315"/>
      <c r="R342" s="2315"/>
      <c r="S342" s="2315"/>
      <c r="T342" s="2315"/>
      <c r="U342" s="2315"/>
      <c r="V342" s="2315"/>
      <c r="W342" s="2315"/>
      <c r="X342" s="2315"/>
      <c r="Y342" s="2315"/>
      <c r="Z342" s="2315"/>
      <c r="AA342" s="2315"/>
      <c r="AB342" s="2315"/>
      <c r="AC342" s="2315"/>
      <c r="AD342" s="2315"/>
      <c r="AE342" s="2315"/>
      <c r="AF342" s="2315"/>
      <c r="AG342" s="2315"/>
      <c r="AH342" s="2315"/>
      <c r="AI342" s="2315"/>
      <c r="AJ342" s="2315"/>
      <c r="AK342" s="2315"/>
      <c r="AL342" s="2315"/>
      <c r="AM342" s="2315"/>
      <c r="AN342" s="2315"/>
      <c r="AO342" s="2315"/>
      <c r="AP342" s="2315"/>
      <c r="AQ342" s="2315"/>
    </row>
    <row r="343" spans="1:43">
      <c r="A343" s="2315"/>
      <c r="B343" s="2315"/>
      <c r="C343" s="2315"/>
      <c r="D343" s="2315"/>
      <c r="E343" s="2315"/>
      <c r="F343" s="2315"/>
      <c r="G343" s="2315"/>
      <c r="H343" s="2315"/>
      <c r="I343" s="2315"/>
      <c r="J343" s="2315"/>
      <c r="K343" s="2315"/>
      <c r="L343" s="2315"/>
      <c r="M343" s="2315"/>
      <c r="N343" s="2315"/>
      <c r="O343" s="2315"/>
      <c r="P343" s="2315"/>
      <c r="Q343" s="2315"/>
      <c r="R343" s="2315"/>
      <c r="S343" s="2315"/>
      <c r="T343" s="2315"/>
      <c r="U343" s="2315"/>
      <c r="V343" s="2315"/>
      <c r="W343" s="2315"/>
      <c r="X343" s="2315"/>
      <c r="Y343" s="2315"/>
      <c r="Z343" s="2315"/>
      <c r="AA343" s="2315"/>
      <c r="AB343" s="2315"/>
      <c r="AC343" s="2315"/>
      <c r="AD343" s="2315"/>
      <c r="AE343" s="2315"/>
      <c r="AF343" s="2315"/>
      <c r="AG343" s="2315"/>
      <c r="AH343" s="2315"/>
      <c r="AI343" s="2315"/>
      <c r="AJ343" s="2315"/>
      <c r="AK343" s="2315"/>
      <c r="AL343" s="2315"/>
      <c r="AM343" s="2315"/>
      <c r="AN343" s="2315"/>
      <c r="AO343" s="2315"/>
      <c r="AP343" s="2315"/>
      <c r="AQ343" s="2315"/>
    </row>
    <row r="344" spans="1:43">
      <c r="A344" s="2315"/>
      <c r="B344" s="2315"/>
      <c r="C344" s="2315"/>
      <c r="D344" s="2315"/>
      <c r="E344" s="2315"/>
      <c r="F344" s="2315"/>
      <c r="G344" s="2315"/>
      <c r="H344" s="2315"/>
      <c r="I344" s="2315"/>
      <c r="J344" s="2315"/>
      <c r="K344" s="2315"/>
      <c r="L344" s="2315"/>
      <c r="M344" s="2315"/>
      <c r="N344" s="2315"/>
      <c r="O344" s="2315"/>
      <c r="P344" s="2315"/>
      <c r="Q344" s="2315"/>
      <c r="R344" s="2315"/>
      <c r="S344" s="2315"/>
      <c r="T344" s="2315"/>
      <c r="U344" s="2315"/>
      <c r="V344" s="2315"/>
      <c r="W344" s="2315"/>
      <c r="X344" s="2315"/>
      <c r="Y344" s="2315"/>
      <c r="Z344" s="2315"/>
      <c r="AA344" s="2315"/>
      <c r="AB344" s="2315"/>
      <c r="AC344" s="2315"/>
      <c r="AD344" s="2315"/>
      <c r="AE344" s="2315"/>
      <c r="AF344" s="2315"/>
      <c r="AG344" s="2315"/>
      <c r="AH344" s="2315"/>
      <c r="AI344" s="2315"/>
      <c r="AJ344" s="2315"/>
      <c r="AK344" s="2315"/>
      <c r="AL344" s="2315"/>
      <c r="AM344" s="2315"/>
      <c r="AN344" s="2315"/>
      <c r="AO344" s="2315"/>
      <c r="AP344" s="2315"/>
      <c r="AQ344" s="2315"/>
    </row>
    <row r="345" spans="1:43">
      <c r="A345" s="2315"/>
      <c r="B345" s="2315"/>
      <c r="C345" s="2315"/>
      <c r="D345" s="2315"/>
      <c r="E345" s="2315"/>
      <c r="F345" s="2315"/>
      <c r="G345" s="2315"/>
      <c r="H345" s="2315"/>
      <c r="I345" s="2315"/>
      <c r="J345" s="2315"/>
      <c r="K345" s="2315"/>
      <c r="L345" s="2315"/>
      <c r="M345" s="2315"/>
      <c r="N345" s="2315"/>
      <c r="O345" s="2315"/>
      <c r="P345" s="2315"/>
      <c r="Q345" s="2315"/>
      <c r="R345" s="2315"/>
      <c r="S345" s="2315"/>
      <c r="T345" s="2315"/>
      <c r="U345" s="2315"/>
      <c r="V345" s="2315"/>
      <c r="W345" s="2315"/>
      <c r="X345" s="2315"/>
      <c r="Y345" s="2315"/>
      <c r="Z345" s="2315"/>
      <c r="AA345" s="2315"/>
      <c r="AB345" s="2315"/>
      <c r="AC345" s="2315"/>
      <c r="AD345" s="2315"/>
      <c r="AE345" s="2315"/>
      <c r="AF345" s="2315"/>
      <c r="AG345" s="2315"/>
      <c r="AH345" s="2315"/>
      <c r="AI345" s="2315"/>
      <c r="AJ345" s="2315"/>
      <c r="AK345" s="2315"/>
      <c r="AL345" s="2315"/>
      <c r="AM345" s="2315"/>
      <c r="AN345" s="2315"/>
      <c r="AO345" s="2315"/>
      <c r="AP345" s="2315"/>
      <c r="AQ345" s="2315"/>
    </row>
    <row r="346" spans="1:43">
      <c r="A346" s="2315"/>
      <c r="B346" s="2315"/>
      <c r="C346" s="2315"/>
      <c r="D346" s="2315"/>
      <c r="E346" s="2315"/>
      <c r="F346" s="2315"/>
      <c r="G346" s="2315"/>
      <c r="H346" s="2315"/>
      <c r="I346" s="2315"/>
      <c r="J346" s="2315"/>
      <c r="K346" s="2315"/>
      <c r="L346" s="2315"/>
      <c r="M346" s="2315"/>
      <c r="N346" s="2315"/>
      <c r="O346" s="2315"/>
      <c r="P346" s="2315"/>
      <c r="Q346" s="2315"/>
      <c r="R346" s="2315"/>
      <c r="S346" s="2315"/>
      <c r="T346" s="2315"/>
      <c r="U346" s="2315"/>
      <c r="V346" s="2315"/>
      <c r="W346" s="2315"/>
      <c r="X346" s="2315"/>
      <c r="Y346" s="2315"/>
      <c r="Z346" s="2315"/>
      <c r="AA346" s="2315"/>
      <c r="AB346" s="2315"/>
      <c r="AC346" s="2315"/>
      <c r="AD346" s="2315"/>
      <c r="AE346" s="2315"/>
      <c r="AF346" s="2315"/>
      <c r="AG346" s="2315"/>
      <c r="AH346" s="2315"/>
      <c r="AI346" s="2315"/>
      <c r="AJ346" s="2315"/>
      <c r="AK346" s="2315"/>
      <c r="AL346" s="2315"/>
      <c r="AM346" s="2315"/>
      <c r="AN346" s="2315"/>
      <c r="AO346" s="2315"/>
      <c r="AP346" s="2315"/>
      <c r="AQ346" s="2315"/>
    </row>
    <row r="347" spans="1:43">
      <c r="A347" s="2315"/>
      <c r="B347" s="2315"/>
      <c r="C347" s="2315"/>
      <c r="D347" s="2315"/>
      <c r="E347" s="2315"/>
      <c r="F347" s="2315"/>
      <c r="G347" s="2315"/>
      <c r="H347" s="2315"/>
      <c r="I347" s="2315"/>
      <c r="J347" s="2315"/>
      <c r="K347" s="2315"/>
      <c r="L347" s="2315"/>
      <c r="M347" s="2315"/>
      <c r="N347" s="2315"/>
      <c r="O347" s="2315"/>
      <c r="P347" s="2315"/>
      <c r="Q347" s="2315"/>
      <c r="R347" s="2315"/>
      <c r="S347" s="2315"/>
      <c r="T347" s="2315"/>
      <c r="U347" s="2315"/>
      <c r="V347" s="2315"/>
      <c r="W347" s="2315"/>
      <c r="X347" s="2315"/>
      <c r="Y347" s="2315"/>
      <c r="Z347" s="2315"/>
      <c r="AA347" s="2315"/>
      <c r="AB347" s="2315"/>
      <c r="AC347" s="2315"/>
      <c r="AD347" s="2315"/>
      <c r="AE347" s="2315"/>
      <c r="AF347" s="2315"/>
      <c r="AG347" s="2315"/>
      <c r="AH347" s="2315"/>
      <c r="AI347" s="2315"/>
      <c r="AJ347" s="2315"/>
      <c r="AK347" s="2315"/>
      <c r="AL347" s="2315"/>
      <c r="AM347" s="2315"/>
      <c r="AN347" s="2315"/>
      <c r="AO347" s="2315"/>
      <c r="AP347" s="2315"/>
      <c r="AQ347" s="2315"/>
    </row>
    <row r="348" spans="1:43">
      <c r="A348" s="2315"/>
      <c r="B348" s="2315"/>
      <c r="C348" s="2315"/>
      <c r="D348" s="2315"/>
      <c r="E348" s="2315"/>
      <c r="F348" s="2315"/>
      <c r="G348" s="2315"/>
      <c r="H348" s="2315"/>
      <c r="I348" s="2315"/>
      <c r="J348" s="2315"/>
      <c r="K348" s="2315"/>
      <c r="L348" s="2315"/>
      <c r="M348" s="2315"/>
      <c r="N348" s="2315"/>
      <c r="O348" s="2315"/>
      <c r="P348" s="2315"/>
      <c r="Q348" s="2315"/>
      <c r="R348" s="2315"/>
      <c r="S348" s="2315"/>
      <c r="T348" s="2315"/>
      <c r="U348" s="2315"/>
      <c r="V348" s="2315"/>
      <c r="W348" s="2315"/>
      <c r="X348" s="2315"/>
      <c r="Y348" s="2315"/>
      <c r="Z348" s="2315"/>
      <c r="AA348" s="2315"/>
      <c r="AB348" s="2315"/>
      <c r="AC348" s="2315"/>
      <c r="AD348" s="2315"/>
      <c r="AE348" s="2315"/>
      <c r="AF348" s="2315"/>
      <c r="AG348" s="2315"/>
      <c r="AH348" s="2315"/>
      <c r="AI348" s="2315"/>
      <c r="AJ348" s="2315"/>
      <c r="AK348" s="2315"/>
      <c r="AL348" s="2315"/>
      <c r="AM348" s="2315"/>
      <c r="AN348" s="2315"/>
      <c r="AO348" s="2315"/>
      <c r="AP348" s="2315"/>
      <c r="AQ348" s="2315"/>
    </row>
    <row r="349" spans="1:43">
      <c r="A349" s="2315"/>
      <c r="B349" s="2315"/>
      <c r="C349" s="2315"/>
      <c r="D349" s="2315"/>
      <c r="E349" s="2315"/>
      <c r="F349" s="2315"/>
      <c r="G349" s="2315"/>
      <c r="H349" s="2315"/>
      <c r="I349" s="2315"/>
      <c r="J349" s="2315"/>
      <c r="K349" s="2315"/>
      <c r="L349" s="2315"/>
      <c r="M349" s="2315"/>
      <c r="N349" s="2315"/>
      <c r="O349" s="2315"/>
      <c r="P349" s="2315"/>
      <c r="Q349" s="2315"/>
      <c r="R349" s="2315"/>
      <c r="S349" s="2315"/>
      <c r="T349" s="2315"/>
      <c r="U349" s="2315"/>
      <c r="V349" s="2315"/>
      <c r="W349" s="2315"/>
      <c r="X349" s="2315"/>
      <c r="Y349" s="2315"/>
      <c r="Z349" s="2315"/>
      <c r="AA349" s="2315"/>
      <c r="AB349" s="2315"/>
      <c r="AC349" s="2315"/>
      <c r="AD349" s="2315"/>
      <c r="AE349" s="2315"/>
      <c r="AF349" s="2315"/>
      <c r="AG349" s="2315"/>
      <c r="AH349" s="2315"/>
      <c r="AI349" s="2315"/>
      <c r="AJ349" s="2315"/>
      <c r="AK349" s="2315"/>
      <c r="AL349" s="2315"/>
      <c r="AM349" s="2315"/>
      <c r="AN349" s="2315"/>
      <c r="AO349" s="2315"/>
      <c r="AP349" s="2315"/>
      <c r="AQ349" s="2315"/>
    </row>
    <row r="350" spans="1:43">
      <c r="A350" s="2315"/>
      <c r="B350" s="2315"/>
      <c r="C350" s="2315"/>
      <c r="D350" s="2315"/>
      <c r="E350" s="2315"/>
      <c r="F350" s="2315"/>
      <c r="G350" s="2315"/>
      <c r="H350" s="2315"/>
      <c r="I350" s="2315"/>
      <c r="J350" s="2315"/>
      <c r="K350" s="2315"/>
      <c r="L350" s="2315"/>
      <c r="M350" s="2315"/>
      <c r="N350" s="2315"/>
      <c r="O350" s="2315"/>
      <c r="P350" s="2315"/>
      <c r="Q350" s="2315"/>
      <c r="R350" s="2315"/>
      <c r="S350" s="2315"/>
      <c r="T350" s="2315"/>
      <c r="U350" s="2315"/>
      <c r="V350" s="2315"/>
      <c r="W350" s="2315"/>
      <c r="X350" s="2315"/>
      <c r="Y350" s="2315"/>
      <c r="Z350" s="2315"/>
      <c r="AA350" s="2315"/>
      <c r="AB350" s="2315"/>
      <c r="AC350" s="2315"/>
      <c r="AD350" s="2315"/>
      <c r="AE350" s="2315"/>
      <c r="AF350" s="2315"/>
      <c r="AG350" s="2315"/>
      <c r="AH350" s="2315"/>
      <c r="AI350" s="2315"/>
      <c r="AJ350" s="2315"/>
      <c r="AK350" s="2315"/>
      <c r="AL350" s="2315"/>
      <c r="AM350" s="2315"/>
      <c r="AN350" s="2315"/>
      <c r="AO350" s="2315"/>
      <c r="AP350" s="2315"/>
      <c r="AQ350" s="2315"/>
    </row>
    <row r="351" spans="1:43">
      <c r="A351" s="2315"/>
      <c r="B351" s="2315"/>
      <c r="C351" s="2315"/>
      <c r="D351" s="2315"/>
      <c r="E351" s="2315"/>
      <c r="F351" s="2315"/>
      <c r="G351" s="2315"/>
      <c r="H351" s="2315"/>
      <c r="I351" s="2315"/>
      <c r="J351" s="2315"/>
      <c r="K351" s="2315"/>
      <c r="L351" s="2315"/>
      <c r="M351" s="2315"/>
      <c r="N351" s="2315"/>
      <c r="O351" s="2315"/>
      <c r="P351" s="2315"/>
      <c r="Q351" s="2315"/>
      <c r="R351" s="2315"/>
      <c r="S351" s="2315"/>
      <c r="T351" s="2315"/>
      <c r="U351" s="2315"/>
      <c r="V351" s="2315"/>
      <c r="W351" s="2315"/>
      <c r="X351" s="2315"/>
      <c r="Y351" s="2315"/>
      <c r="Z351" s="2315"/>
      <c r="AA351" s="2315"/>
      <c r="AB351" s="2315"/>
      <c r="AC351" s="2315"/>
      <c r="AD351" s="2315"/>
      <c r="AE351" s="2315"/>
      <c r="AF351" s="2315"/>
      <c r="AG351" s="2315"/>
      <c r="AH351" s="2315"/>
      <c r="AI351" s="2315"/>
      <c r="AJ351" s="2315"/>
      <c r="AK351" s="2315"/>
      <c r="AL351" s="2315"/>
      <c r="AM351" s="2315"/>
      <c r="AN351" s="2315"/>
      <c r="AO351" s="2315"/>
      <c r="AP351" s="2315"/>
      <c r="AQ351" s="2315"/>
    </row>
    <row r="352" spans="1:43">
      <c r="A352" s="2315"/>
      <c r="B352" s="2315"/>
      <c r="C352" s="2315"/>
      <c r="D352" s="2315"/>
      <c r="E352" s="2315"/>
      <c r="F352" s="2315"/>
      <c r="G352" s="2315"/>
      <c r="H352" s="2315"/>
      <c r="I352" s="2315"/>
      <c r="J352" s="2315"/>
      <c r="K352" s="2315"/>
      <c r="L352" s="2315"/>
      <c r="M352" s="2315"/>
      <c r="N352" s="2315"/>
      <c r="O352" s="2315"/>
      <c r="P352" s="2315"/>
      <c r="Q352" s="2315"/>
      <c r="R352" s="2315"/>
      <c r="S352" s="2315"/>
      <c r="T352" s="2315"/>
      <c r="U352" s="2315"/>
      <c r="V352" s="2315"/>
      <c r="W352" s="2315"/>
      <c r="X352" s="2315"/>
      <c r="Y352" s="2315"/>
      <c r="Z352" s="2315"/>
      <c r="AA352" s="2315"/>
      <c r="AB352" s="2315"/>
      <c r="AC352" s="2315"/>
      <c r="AD352" s="2315"/>
      <c r="AE352" s="2315"/>
      <c r="AF352" s="2315"/>
      <c r="AG352" s="2315"/>
      <c r="AH352" s="2315"/>
      <c r="AI352" s="2315"/>
      <c r="AJ352" s="2315"/>
      <c r="AK352" s="2315"/>
      <c r="AL352" s="2315"/>
      <c r="AM352" s="2315"/>
      <c r="AN352" s="2315"/>
      <c r="AO352" s="2315"/>
      <c r="AP352" s="2315"/>
      <c r="AQ352" s="2315"/>
    </row>
    <row r="353" spans="1:43">
      <c r="A353" s="2315"/>
      <c r="B353" s="2315"/>
      <c r="C353" s="2315"/>
      <c r="D353" s="2315"/>
      <c r="E353" s="2315"/>
      <c r="F353" s="2315"/>
      <c r="G353" s="2315"/>
      <c r="H353" s="2315"/>
      <c r="I353" s="2315"/>
      <c r="J353" s="2315"/>
      <c r="K353" s="2315"/>
      <c r="L353" s="2315"/>
      <c r="M353" s="2315"/>
      <c r="N353" s="2315"/>
      <c r="O353" s="2315"/>
      <c r="P353" s="2315"/>
      <c r="Q353" s="2315"/>
      <c r="R353" s="2315"/>
      <c r="S353" s="2315"/>
      <c r="T353" s="2315"/>
      <c r="U353" s="2315"/>
      <c r="V353" s="2315"/>
      <c r="W353" s="2315"/>
      <c r="X353" s="2315"/>
      <c r="Y353" s="2315"/>
      <c r="Z353" s="2315"/>
      <c r="AA353" s="2315"/>
      <c r="AB353" s="2315"/>
      <c r="AC353" s="2315"/>
      <c r="AD353" s="2315"/>
      <c r="AE353" s="2315"/>
      <c r="AF353" s="2315"/>
      <c r="AG353" s="2315"/>
      <c r="AH353" s="2315"/>
      <c r="AI353" s="2315"/>
      <c r="AJ353" s="2315"/>
      <c r="AK353" s="2315"/>
      <c r="AL353" s="2315"/>
      <c r="AM353" s="2315"/>
      <c r="AN353" s="2315"/>
      <c r="AO353" s="2315"/>
      <c r="AP353" s="2315"/>
      <c r="AQ353" s="2315"/>
    </row>
    <row r="354" spans="1:43">
      <c r="A354" s="2315"/>
      <c r="B354" s="2315"/>
      <c r="C354" s="2315"/>
      <c r="D354" s="2315"/>
      <c r="E354" s="2315"/>
      <c r="F354" s="2315"/>
      <c r="G354" s="2315"/>
      <c r="H354" s="2315"/>
      <c r="I354" s="2315"/>
      <c r="J354" s="2315"/>
      <c r="K354" s="2315"/>
      <c r="L354" s="2315"/>
      <c r="M354" s="2315"/>
      <c r="N354" s="2315"/>
      <c r="O354" s="2315"/>
      <c r="P354" s="2315"/>
      <c r="Q354" s="2315"/>
      <c r="R354" s="2315"/>
      <c r="S354" s="2315"/>
      <c r="T354" s="2315"/>
      <c r="U354" s="2315"/>
      <c r="V354" s="2315"/>
      <c r="W354" s="2315"/>
      <c r="X354" s="2315"/>
      <c r="Y354" s="2315"/>
      <c r="Z354" s="2315"/>
      <c r="AA354" s="2315"/>
      <c r="AB354" s="2315"/>
      <c r="AC354" s="2315"/>
      <c r="AD354" s="2315"/>
      <c r="AE354" s="2315"/>
      <c r="AF354" s="2315"/>
      <c r="AG354" s="2315"/>
      <c r="AH354" s="2315"/>
      <c r="AI354" s="2315"/>
      <c r="AJ354" s="2315"/>
      <c r="AK354" s="2315"/>
      <c r="AL354" s="2315"/>
      <c r="AM354" s="2315"/>
      <c r="AN354" s="2315"/>
      <c r="AO354" s="2315"/>
      <c r="AP354" s="2315"/>
      <c r="AQ354" s="2315"/>
    </row>
    <row r="355" spans="1:43">
      <c r="A355" s="2315"/>
      <c r="B355" s="2315"/>
      <c r="C355" s="2315"/>
      <c r="D355" s="2315"/>
      <c r="E355" s="2315"/>
      <c r="F355" s="2315"/>
      <c r="G355" s="2315"/>
      <c r="H355" s="2315"/>
      <c r="I355" s="2315"/>
      <c r="J355" s="2315"/>
      <c r="K355" s="2315"/>
      <c r="L355" s="2315"/>
      <c r="M355" s="2315"/>
      <c r="N355" s="2315"/>
      <c r="O355" s="2315"/>
      <c r="P355" s="2315"/>
      <c r="Q355" s="2315"/>
      <c r="R355" s="2315"/>
      <c r="S355" s="2315"/>
      <c r="T355" s="2315"/>
      <c r="U355" s="2315"/>
      <c r="V355" s="2315"/>
      <c r="W355" s="2315"/>
      <c r="X355" s="2315"/>
      <c r="Y355" s="2315"/>
      <c r="Z355" s="2315"/>
      <c r="AA355" s="2315"/>
      <c r="AB355" s="2315"/>
      <c r="AC355" s="2315"/>
      <c r="AD355" s="2315"/>
      <c r="AE355" s="2315"/>
      <c r="AF355" s="2315"/>
      <c r="AG355" s="2315"/>
      <c r="AH355" s="2315"/>
      <c r="AI355" s="2315"/>
      <c r="AJ355" s="2315"/>
      <c r="AK355" s="2315"/>
      <c r="AL355" s="2315"/>
      <c r="AM355" s="2315"/>
      <c r="AN355" s="2315"/>
      <c r="AO355" s="2315"/>
      <c r="AP355" s="2315"/>
      <c r="AQ355" s="2315"/>
    </row>
    <row r="356" spans="1:43">
      <c r="A356" s="2315"/>
      <c r="B356" s="2315"/>
      <c r="C356" s="2315"/>
      <c r="D356" s="2315"/>
      <c r="E356" s="2315"/>
      <c r="F356" s="2315"/>
      <c r="G356" s="2315"/>
      <c r="H356" s="2315"/>
      <c r="I356" s="2315"/>
      <c r="J356" s="2315"/>
      <c r="K356" s="2315"/>
      <c r="L356" s="2315"/>
      <c r="M356" s="2315"/>
      <c r="N356" s="2315"/>
      <c r="O356" s="2315"/>
      <c r="P356" s="2315"/>
      <c r="Q356" s="2315"/>
      <c r="R356" s="2315"/>
      <c r="S356" s="2315"/>
      <c r="T356" s="2315"/>
      <c r="U356" s="2315"/>
      <c r="V356" s="2315"/>
      <c r="W356" s="2315"/>
      <c r="X356" s="2315"/>
      <c r="Y356" s="2315"/>
      <c r="Z356" s="2315"/>
      <c r="AA356" s="2315"/>
      <c r="AB356" s="2315"/>
      <c r="AC356" s="2315"/>
      <c r="AD356" s="2315"/>
      <c r="AE356" s="2315"/>
      <c r="AF356" s="2315"/>
      <c r="AG356" s="2315"/>
      <c r="AH356" s="2315"/>
      <c r="AI356" s="2315"/>
      <c r="AJ356" s="2315"/>
      <c r="AK356" s="2315"/>
      <c r="AL356" s="2315"/>
      <c r="AM356" s="2315"/>
      <c r="AN356" s="2315"/>
      <c r="AO356" s="2315"/>
      <c r="AP356" s="2315"/>
      <c r="AQ356" s="2315"/>
    </row>
    <row r="357" spans="1:43">
      <c r="A357" s="2315"/>
      <c r="B357" s="2315"/>
      <c r="C357" s="2315"/>
      <c r="D357" s="2315"/>
      <c r="E357" s="2315"/>
      <c r="F357" s="2315"/>
      <c r="G357" s="2315"/>
      <c r="H357" s="2315"/>
      <c r="I357" s="2315"/>
      <c r="J357" s="2315"/>
      <c r="K357" s="2315"/>
      <c r="L357" s="2315"/>
      <c r="M357" s="2315"/>
      <c r="N357" s="2315"/>
      <c r="O357" s="2315"/>
      <c r="P357" s="2315"/>
      <c r="Q357" s="2315"/>
      <c r="R357" s="2315"/>
      <c r="S357" s="2315"/>
      <c r="T357" s="2315"/>
      <c r="U357" s="2315"/>
      <c r="V357" s="2315"/>
      <c r="W357" s="2315"/>
      <c r="X357" s="2315"/>
      <c r="Y357" s="2315"/>
      <c r="Z357" s="2315"/>
      <c r="AA357" s="2315"/>
      <c r="AB357" s="2315"/>
      <c r="AC357" s="2315"/>
      <c r="AD357" s="2315"/>
      <c r="AE357" s="2315"/>
      <c r="AF357" s="2315"/>
      <c r="AG357" s="2315"/>
      <c r="AH357" s="2315"/>
      <c r="AI357" s="2315"/>
      <c r="AJ357" s="2315"/>
      <c r="AK357" s="2315"/>
      <c r="AL357" s="2315"/>
      <c r="AM357" s="2315"/>
      <c r="AN357" s="2315"/>
      <c r="AO357" s="2315"/>
      <c r="AP357" s="2315"/>
      <c r="AQ357" s="2315"/>
    </row>
    <row r="358" spans="1:43">
      <c r="A358" s="2315"/>
      <c r="B358" s="2315"/>
      <c r="C358" s="2315"/>
      <c r="D358" s="2315"/>
      <c r="E358" s="2315"/>
      <c r="F358" s="2315"/>
      <c r="G358" s="2315"/>
      <c r="H358" s="2315"/>
      <c r="I358" s="2315"/>
      <c r="J358" s="2315"/>
      <c r="K358" s="2315"/>
      <c r="L358" s="2315"/>
      <c r="M358" s="2315"/>
      <c r="N358" s="2315"/>
      <c r="O358" s="2315"/>
      <c r="P358" s="2315"/>
      <c r="Q358" s="2315"/>
      <c r="R358" s="2315"/>
      <c r="S358" s="2315"/>
      <c r="T358" s="2315"/>
      <c r="U358" s="2315"/>
      <c r="V358" s="2315"/>
      <c r="W358" s="2315"/>
      <c r="X358" s="2315"/>
      <c r="Y358" s="2315"/>
      <c r="Z358" s="2315"/>
      <c r="AA358" s="2315"/>
      <c r="AB358" s="2315"/>
      <c r="AC358" s="2315"/>
      <c r="AD358" s="2315"/>
      <c r="AE358" s="2315"/>
      <c r="AF358" s="2315"/>
      <c r="AG358" s="2315"/>
      <c r="AH358" s="2315"/>
      <c r="AI358" s="2315"/>
      <c r="AJ358" s="2315"/>
      <c r="AK358" s="2315"/>
      <c r="AL358" s="2315"/>
      <c r="AM358" s="2315"/>
      <c r="AN358" s="2315"/>
      <c r="AO358" s="2315"/>
      <c r="AP358" s="2315"/>
      <c r="AQ358" s="2315"/>
    </row>
    <row r="359" spans="1:43">
      <c r="A359" s="2315"/>
      <c r="B359" s="2315"/>
      <c r="C359" s="2315"/>
      <c r="D359" s="2315"/>
      <c r="E359" s="2315"/>
      <c r="F359" s="2315"/>
      <c r="G359" s="2315"/>
      <c r="H359" s="2315"/>
      <c r="I359" s="2315"/>
      <c r="J359" s="2315"/>
      <c r="K359" s="2315"/>
      <c r="L359" s="2315"/>
      <c r="M359" s="2315"/>
      <c r="N359" s="2315"/>
      <c r="O359" s="2315"/>
      <c r="P359" s="2315"/>
      <c r="Q359" s="2315"/>
      <c r="R359" s="2315"/>
      <c r="S359" s="2315"/>
      <c r="T359" s="2315"/>
      <c r="U359" s="2315"/>
      <c r="V359" s="2315"/>
      <c r="W359" s="2315"/>
      <c r="X359" s="2315"/>
      <c r="Y359" s="2315"/>
      <c r="Z359" s="2315"/>
      <c r="AA359" s="2315"/>
      <c r="AB359" s="2315"/>
      <c r="AC359" s="2315"/>
      <c r="AD359" s="2315"/>
      <c r="AE359" s="2315"/>
      <c r="AF359" s="2315"/>
      <c r="AG359" s="2315"/>
      <c r="AH359" s="2315"/>
      <c r="AI359" s="2315"/>
      <c r="AJ359" s="2315"/>
      <c r="AK359" s="2315"/>
      <c r="AL359" s="2315"/>
      <c r="AM359" s="2315"/>
      <c r="AN359" s="2315"/>
      <c r="AO359" s="2315"/>
      <c r="AP359" s="2315"/>
      <c r="AQ359" s="2315"/>
    </row>
    <row r="360" spans="1:43">
      <c r="A360" s="2315"/>
      <c r="B360" s="2315"/>
      <c r="C360" s="2315"/>
      <c r="D360" s="2315"/>
      <c r="E360" s="2315"/>
      <c r="F360" s="2315"/>
      <c r="G360" s="2315"/>
      <c r="H360" s="2315"/>
      <c r="I360" s="2315"/>
      <c r="J360" s="2315"/>
      <c r="K360" s="2315"/>
      <c r="L360" s="2315"/>
      <c r="M360" s="2315"/>
      <c r="N360" s="2315"/>
      <c r="O360" s="2315"/>
      <c r="P360" s="2315"/>
      <c r="Q360" s="2315"/>
      <c r="R360" s="2315"/>
      <c r="S360" s="2315"/>
      <c r="T360" s="2315"/>
      <c r="U360" s="2315"/>
      <c r="V360" s="2315"/>
      <c r="W360" s="2315"/>
      <c r="X360" s="2315"/>
      <c r="Y360" s="2315"/>
      <c r="Z360" s="2315"/>
      <c r="AA360" s="2315"/>
      <c r="AB360" s="2315"/>
      <c r="AC360" s="2315"/>
      <c r="AD360" s="2315"/>
      <c r="AE360" s="2315"/>
      <c r="AF360" s="2315"/>
      <c r="AG360" s="2315"/>
      <c r="AH360" s="2315"/>
      <c r="AI360" s="2315"/>
      <c r="AJ360" s="2315"/>
      <c r="AK360" s="2315"/>
      <c r="AL360" s="2315"/>
      <c r="AM360" s="2315"/>
      <c r="AN360" s="2315"/>
      <c r="AO360" s="2315"/>
      <c r="AP360" s="2315"/>
      <c r="AQ360" s="2315"/>
    </row>
    <row r="361" spans="1:43">
      <c r="A361" s="2315"/>
      <c r="B361" s="2315"/>
      <c r="C361" s="2315"/>
      <c r="D361" s="2315"/>
      <c r="E361" s="2315"/>
      <c r="F361" s="2315"/>
      <c r="G361" s="2315"/>
      <c r="H361" s="2315"/>
      <c r="I361" s="2315"/>
      <c r="J361" s="2315"/>
      <c r="K361" s="2315"/>
      <c r="L361" s="2315"/>
      <c r="M361" s="2315"/>
      <c r="N361" s="2315"/>
      <c r="O361" s="2315"/>
      <c r="P361" s="2315"/>
      <c r="Q361" s="2315"/>
      <c r="R361" s="2315"/>
      <c r="S361" s="2315"/>
      <c r="T361" s="2315"/>
      <c r="U361" s="2315"/>
      <c r="V361" s="2315"/>
      <c r="W361" s="2315"/>
      <c r="X361" s="2315"/>
      <c r="Y361" s="2315"/>
      <c r="Z361" s="2315"/>
      <c r="AA361" s="2315"/>
      <c r="AB361" s="2315"/>
      <c r="AC361" s="2315"/>
      <c r="AD361" s="2315"/>
      <c r="AE361" s="2315"/>
      <c r="AF361" s="2315"/>
      <c r="AG361" s="2315"/>
      <c r="AH361" s="2315"/>
      <c r="AI361" s="2315"/>
      <c r="AJ361" s="2315"/>
      <c r="AK361" s="2315"/>
      <c r="AL361" s="2315"/>
      <c r="AM361" s="2315"/>
      <c r="AN361" s="2315"/>
      <c r="AO361" s="2315"/>
      <c r="AP361" s="2315"/>
      <c r="AQ361" s="2315"/>
    </row>
    <row r="362" spans="1:43">
      <c r="A362" s="2315"/>
      <c r="B362" s="2315"/>
      <c r="C362" s="2315"/>
      <c r="D362" s="2315"/>
      <c r="E362" s="2315"/>
      <c r="F362" s="2315"/>
      <c r="G362" s="2315"/>
      <c r="H362" s="2315"/>
      <c r="I362" s="2315"/>
      <c r="J362" s="2315"/>
      <c r="K362" s="2315"/>
      <c r="L362" s="2315"/>
      <c r="M362" s="2315"/>
      <c r="N362" s="2315"/>
      <c r="O362" s="2315"/>
      <c r="P362" s="2315"/>
      <c r="Q362" s="2315"/>
      <c r="R362" s="2315"/>
      <c r="S362" s="2315"/>
      <c r="T362" s="2315"/>
      <c r="U362" s="2315"/>
      <c r="V362" s="2315"/>
      <c r="W362" s="2315"/>
      <c r="X362" s="2315"/>
      <c r="Y362" s="2315"/>
      <c r="Z362" s="2315"/>
      <c r="AA362" s="2315"/>
      <c r="AB362" s="2315"/>
      <c r="AC362" s="2315"/>
      <c r="AD362" s="2315"/>
      <c r="AE362" s="2315"/>
      <c r="AF362" s="2315"/>
      <c r="AG362" s="2315"/>
      <c r="AH362" s="2315"/>
      <c r="AI362" s="2315"/>
      <c r="AJ362" s="2315"/>
      <c r="AK362" s="2315"/>
      <c r="AL362" s="2315"/>
      <c r="AM362" s="2315"/>
      <c r="AN362" s="2315"/>
      <c r="AO362" s="2315"/>
      <c r="AP362" s="2315"/>
      <c r="AQ362" s="2315"/>
    </row>
    <row r="363" spans="1:43">
      <c r="A363" s="2315"/>
      <c r="B363" s="2315"/>
      <c r="C363" s="2315"/>
      <c r="D363" s="2315"/>
      <c r="E363" s="2315"/>
      <c r="F363" s="2315"/>
      <c r="G363" s="2315"/>
      <c r="H363" s="2315"/>
      <c r="I363" s="2315"/>
      <c r="J363" s="2315"/>
      <c r="K363" s="2315"/>
      <c r="L363" s="2315"/>
      <c r="M363" s="2315"/>
      <c r="N363" s="2315"/>
      <c r="O363" s="2315"/>
      <c r="P363" s="2315"/>
      <c r="Q363" s="2315"/>
      <c r="R363" s="2315"/>
      <c r="S363" s="2315"/>
      <c r="T363" s="2315"/>
      <c r="U363" s="2315"/>
      <c r="V363" s="2315"/>
      <c r="W363" s="2315"/>
      <c r="X363" s="2315"/>
      <c r="Y363" s="2315"/>
      <c r="Z363" s="2315"/>
      <c r="AA363" s="2315"/>
      <c r="AB363" s="2315"/>
      <c r="AC363" s="2315"/>
      <c r="AD363" s="2315"/>
      <c r="AE363" s="2315"/>
      <c r="AF363" s="2315"/>
      <c r="AG363" s="2315"/>
      <c r="AH363" s="2315"/>
      <c r="AI363" s="2315"/>
      <c r="AJ363" s="2315"/>
      <c r="AK363" s="2315"/>
      <c r="AL363" s="2315"/>
      <c r="AM363" s="2315"/>
      <c r="AN363" s="2315"/>
      <c r="AO363" s="2315"/>
      <c r="AP363" s="2315"/>
      <c r="AQ363" s="2315"/>
    </row>
    <row r="364" spans="1:43">
      <c r="A364" s="2315"/>
      <c r="B364" s="2315"/>
      <c r="C364" s="2315"/>
      <c r="D364" s="2315"/>
      <c r="E364" s="2315"/>
      <c r="F364" s="2315"/>
      <c r="G364" s="2315"/>
      <c r="H364" s="2315"/>
      <c r="I364" s="2315"/>
      <c r="J364" s="2315"/>
      <c r="K364" s="2315"/>
      <c r="L364" s="2315"/>
      <c r="M364" s="2315"/>
      <c r="N364" s="2315"/>
      <c r="O364" s="2315"/>
      <c r="P364" s="2315"/>
      <c r="Q364" s="2315"/>
      <c r="R364" s="2315"/>
      <c r="S364" s="2315"/>
      <c r="T364" s="2315"/>
      <c r="U364" s="2315"/>
      <c r="V364" s="2315"/>
      <c r="W364" s="2315"/>
      <c r="X364" s="2315"/>
      <c r="Y364" s="2315"/>
      <c r="Z364" s="2315"/>
      <c r="AA364" s="2315"/>
      <c r="AB364" s="2315"/>
      <c r="AC364" s="2315"/>
      <c r="AD364" s="2315"/>
      <c r="AE364" s="2315"/>
      <c r="AF364" s="2315"/>
      <c r="AG364" s="2315"/>
      <c r="AH364" s="2315"/>
      <c r="AI364" s="2315"/>
      <c r="AJ364" s="2315"/>
      <c r="AK364" s="2315"/>
      <c r="AL364" s="2315"/>
      <c r="AM364" s="2315"/>
      <c r="AN364" s="2315"/>
      <c r="AO364" s="2315"/>
      <c r="AP364" s="2315"/>
      <c r="AQ364" s="2315"/>
    </row>
    <row r="365" spans="1:43">
      <c r="A365" s="2315"/>
      <c r="B365" s="2315"/>
      <c r="C365" s="2315"/>
      <c r="D365" s="2315"/>
      <c r="E365" s="2315"/>
      <c r="F365" s="2315"/>
      <c r="G365" s="2315"/>
      <c r="H365" s="2315"/>
      <c r="I365" s="2315"/>
      <c r="J365" s="2315"/>
      <c r="K365" s="2315"/>
      <c r="L365" s="2315"/>
      <c r="M365" s="2315"/>
      <c r="N365" s="2315"/>
      <c r="O365" s="2315"/>
      <c r="P365" s="2315"/>
      <c r="Q365" s="2315"/>
      <c r="R365" s="2315"/>
      <c r="S365" s="2315"/>
      <c r="T365" s="2315"/>
      <c r="U365" s="2315"/>
      <c r="V365" s="2315"/>
      <c r="W365" s="2315"/>
      <c r="X365" s="2315"/>
      <c r="Y365" s="2315"/>
      <c r="Z365" s="2315"/>
      <c r="AA365" s="2315"/>
      <c r="AB365" s="2315"/>
      <c r="AC365" s="2315"/>
      <c r="AD365" s="2315"/>
      <c r="AE365" s="2315"/>
      <c r="AF365" s="2315"/>
      <c r="AG365" s="2315"/>
      <c r="AH365" s="2315"/>
      <c r="AI365" s="2315"/>
      <c r="AJ365" s="2315"/>
      <c r="AK365" s="2315"/>
      <c r="AL365" s="2315"/>
      <c r="AM365" s="2315"/>
      <c r="AN365" s="2315"/>
      <c r="AO365" s="2315"/>
      <c r="AP365" s="2315"/>
      <c r="AQ365" s="2315"/>
    </row>
    <row r="366" spans="1:43">
      <c r="A366" s="2315"/>
      <c r="B366" s="2315"/>
      <c r="C366" s="2315"/>
      <c r="D366" s="2315"/>
      <c r="E366" s="2315"/>
      <c r="F366" s="2315"/>
      <c r="G366" s="2315"/>
      <c r="H366" s="2315"/>
      <c r="I366" s="2315"/>
      <c r="J366" s="2315"/>
      <c r="K366" s="2315"/>
      <c r="L366" s="2315"/>
      <c r="M366" s="2315"/>
      <c r="N366" s="2315"/>
      <c r="O366" s="2315"/>
      <c r="P366" s="2315"/>
      <c r="Q366" s="2315"/>
      <c r="R366" s="2315"/>
      <c r="S366" s="2315"/>
      <c r="T366" s="2315"/>
      <c r="U366" s="2315"/>
      <c r="V366" s="2315"/>
      <c r="W366" s="2315"/>
      <c r="X366" s="2315"/>
      <c r="Y366" s="2315"/>
      <c r="Z366" s="2315"/>
      <c r="AA366" s="2315"/>
      <c r="AB366" s="2315"/>
      <c r="AC366" s="2315"/>
      <c r="AD366" s="2315"/>
      <c r="AE366" s="2315"/>
      <c r="AF366" s="2315"/>
      <c r="AG366" s="2315"/>
      <c r="AH366" s="2315"/>
      <c r="AI366" s="2315"/>
      <c r="AJ366" s="2315"/>
      <c r="AK366" s="2315"/>
      <c r="AL366" s="2315"/>
      <c r="AM366" s="2315"/>
      <c r="AN366" s="2315"/>
      <c r="AO366" s="2315"/>
      <c r="AP366" s="2315"/>
      <c r="AQ366" s="2315"/>
    </row>
    <row r="367" spans="1:43">
      <c r="A367" s="2315"/>
      <c r="B367" s="2315"/>
      <c r="C367" s="2315"/>
      <c r="D367" s="2315"/>
      <c r="E367" s="2315"/>
      <c r="F367" s="2315"/>
      <c r="G367" s="2315"/>
      <c r="H367" s="2315"/>
      <c r="I367" s="2315"/>
      <c r="J367" s="2315"/>
      <c r="K367" s="2315"/>
      <c r="L367" s="2315"/>
      <c r="M367" s="2315"/>
      <c r="N367" s="2315"/>
      <c r="O367" s="2315"/>
      <c r="P367" s="2315"/>
      <c r="Q367" s="2315"/>
      <c r="R367" s="2315"/>
      <c r="S367" s="2315"/>
      <c r="T367" s="2315"/>
      <c r="U367" s="2315"/>
      <c r="V367" s="2315"/>
      <c r="W367" s="2315"/>
      <c r="X367" s="2315"/>
      <c r="Y367" s="2315"/>
      <c r="Z367" s="2315"/>
      <c r="AA367" s="2315"/>
      <c r="AB367" s="2315"/>
      <c r="AC367" s="2315"/>
      <c r="AD367" s="2315"/>
      <c r="AE367" s="2315"/>
      <c r="AF367" s="2315"/>
      <c r="AG367" s="2315"/>
      <c r="AH367" s="2315"/>
      <c r="AI367" s="2315"/>
      <c r="AJ367" s="2315"/>
      <c r="AK367" s="2315"/>
      <c r="AL367" s="2315"/>
      <c r="AM367" s="2315"/>
      <c r="AN367" s="2315"/>
      <c r="AO367" s="2315"/>
      <c r="AP367" s="2315"/>
      <c r="AQ367" s="2315"/>
    </row>
    <row r="368" spans="1:43">
      <c r="A368" s="2315"/>
      <c r="B368" s="2315"/>
      <c r="C368" s="2315"/>
      <c r="D368" s="2315"/>
      <c r="E368" s="2315"/>
      <c r="F368" s="2315"/>
      <c r="G368" s="2315"/>
      <c r="H368" s="2315"/>
      <c r="I368" s="2315"/>
      <c r="J368" s="2315"/>
      <c r="K368" s="2315"/>
      <c r="L368" s="2315"/>
      <c r="M368" s="2315"/>
      <c r="N368" s="2315"/>
      <c r="O368" s="2315"/>
      <c r="P368" s="2315"/>
      <c r="Q368" s="2315"/>
      <c r="R368" s="2315"/>
      <c r="S368" s="2315"/>
      <c r="T368" s="2315"/>
      <c r="U368" s="2315"/>
      <c r="V368" s="2315"/>
      <c r="W368" s="2315"/>
      <c r="X368" s="2315"/>
      <c r="Y368" s="2315"/>
      <c r="Z368" s="2315"/>
      <c r="AA368" s="2315"/>
      <c r="AB368" s="2315"/>
      <c r="AC368" s="2315"/>
      <c r="AD368" s="2315"/>
      <c r="AE368" s="2315"/>
      <c r="AF368" s="2315"/>
      <c r="AG368" s="2315"/>
      <c r="AH368" s="2315"/>
      <c r="AI368" s="2315"/>
      <c r="AJ368" s="2315"/>
      <c r="AK368" s="2315"/>
      <c r="AL368" s="2315"/>
      <c r="AM368" s="2315"/>
      <c r="AN368" s="2315"/>
      <c r="AO368" s="2315"/>
      <c r="AP368" s="2315"/>
      <c r="AQ368" s="2315"/>
    </row>
    <row r="369" spans="1:43">
      <c r="A369" s="2315"/>
      <c r="B369" s="2315"/>
      <c r="C369" s="2315"/>
      <c r="D369" s="2315"/>
      <c r="E369" s="2315"/>
      <c r="F369" s="2315"/>
      <c r="G369" s="2315"/>
      <c r="H369" s="2315"/>
      <c r="I369" s="2315"/>
      <c r="J369" s="2315"/>
      <c r="K369" s="2315"/>
      <c r="L369" s="2315"/>
      <c r="M369" s="2315"/>
      <c r="N369" s="2315"/>
      <c r="O369" s="2315"/>
      <c r="P369" s="2315"/>
      <c r="Q369" s="2315"/>
      <c r="R369" s="2315"/>
      <c r="S369" s="2315"/>
      <c r="T369" s="2315"/>
      <c r="U369" s="2315"/>
      <c r="V369" s="2315"/>
      <c r="W369" s="2315"/>
      <c r="X369" s="2315"/>
      <c r="Y369" s="2315"/>
      <c r="Z369" s="2315"/>
      <c r="AA369" s="2315"/>
      <c r="AB369" s="2315"/>
      <c r="AC369" s="2315"/>
      <c r="AD369" s="2315"/>
      <c r="AE369" s="2315"/>
      <c r="AF369" s="2315"/>
      <c r="AG369" s="2315"/>
      <c r="AH369" s="2315"/>
      <c r="AI369" s="2315"/>
      <c r="AJ369" s="2315"/>
      <c r="AK369" s="2315"/>
      <c r="AL369" s="2315"/>
      <c r="AM369" s="2315"/>
      <c r="AN369" s="2315"/>
      <c r="AO369" s="2315"/>
      <c r="AP369" s="2315"/>
      <c r="AQ369" s="2315"/>
    </row>
    <row r="370" spans="1:43">
      <c r="A370" s="2315"/>
      <c r="B370" s="2315"/>
      <c r="C370" s="2315"/>
      <c r="D370" s="2315"/>
      <c r="E370" s="2315"/>
      <c r="F370" s="2315"/>
      <c r="G370" s="2315"/>
      <c r="H370" s="2315"/>
      <c r="I370" s="2315"/>
      <c r="J370" s="2315"/>
      <c r="K370" s="2315"/>
      <c r="L370" s="2315"/>
      <c r="M370" s="2315"/>
      <c r="N370" s="2315"/>
      <c r="O370" s="2315"/>
      <c r="P370" s="2315"/>
      <c r="Q370" s="2315"/>
      <c r="R370" s="2315"/>
      <c r="S370" s="2315"/>
      <c r="T370" s="2315"/>
      <c r="U370" s="2315"/>
      <c r="V370" s="2315"/>
      <c r="W370" s="2315"/>
      <c r="X370" s="2315"/>
      <c r="Y370" s="2315"/>
      <c r="Z370" s="2315"/>
      <c r="AA370" s="2315"/>
      <c r="AB370" s="2315"/>
      <c r="AC370" s="2315"/>
      <c r="AD370" s="2315"/>
      <c r="AE370" s="2315"/>
      <c r="AF370" s="2315"/>
      <c r="AG370" s="2315"/>
      <c r="AH370" s="2315"/>
      <c r="AI370" s="2315"/>
      <c r="AJ370" s="2315"/>
      <c r="AK370" s="2315"/>
      <c r="AL370" s="2315"/>
      <c r="AM370" s="2315"/>
      <c r="AN370" s="2315"/>
      <c r="AO370" s="2315"/>
      <c r="AP370" s="2315"/>
      <c r="AQ370" s="2315"/>
    </row>
    <row r="371" spans="1:43">
      <c r="A371" s="2315"/>
      <c r="B371" s="2315"/>
      <c r="C371" s="2315"/>
      <c r="D371" s="2315"/>
      <c r="E371" s="2315"/>
      <c r="F371" s="2315"/>
      <c r="G371" s="2315"/>
      <c r="H371" s="2315"/>
      <c r="I371" s="2315"/>
      <c r="J371" s="2315"/>
      <c r="K371" s="2315"/>
      <c r="L371" s="2315"/>
      <c r="M371" s="2315"/>
      <c r="N371" s="2315"/>
      <c r="O371" s="2315"/>
      <c r="P371" s="2315"/>
      <c r="Q371" s="2315"/>
      <c r="R371" s="2315"/>
      <c r="S371" s="2315"/>
      <c r="T371" s="2315"/>
      <c r="U371" s="2315"/>
      <c r="V371" s="2315"/>
      <c r="W371" s="2315"/>
      <c r="X371" s="2315"/>
      <c r="Y371" s="2315"/>
      <c r="Z371" s="2315"/>
      <c r="AA371" s="2315"/>
      <c r="AB371" s="2315"/>
      <c r="AC371" s="2315"/>
      <c r="AD371" s="2315"/>
      <c r="AE371" s="2315"/>
      <c r="AF371" s="2315"/>
      <c r="AG371" s="2315"/>
      <c r="AH371" s="2315"/>
      <c r="AI371" s="2315"/>
      <c r="AJ371" s="2315"/>
      <c r="AK371" s="2315"/>
      <c r="AL371" s="2315"/>
      <c r="AM371" s="2315"/>
      <c r="AN371" s="2315"/>
      <c r="AO371" s="2315"/>
      <c r="AP371" s="2315"/>
      <c r="AQ371" s="2315"/>
    </row>
    <row r="372" spans="1:43">
      <c r="A372" s="2315"/>
      <c r="B372" s="2315"/>
      <c r="C372" s="2315"/>
      <c r="D372" s="2315"/>
      <c r="E372" s="2315"/>
      <c r="F372" s="2315"/>
      <c r="G372" s="2315"/>
      <c r="H372" s="2315"/>
      <c r="I372" s="2315"/>
      <c r="J372" s="2315"/>
      <c r="K372" s="2315"/>
      <c r="L372" s="2315"/>
      <c r="M372" s="2315"/>
      <c r="N372" s="2315"/>
      <c r="O372" s="2315"/>
      <c r="P372" s="2315"/>
      <c r="Q372" s="2315"/>
      <c r="R372" s="2315"/>
      <c r="S372" s="2315"/>
      <c r="T372" s="2315"/>
      <c r="U372" s="2315"/>
      <c r="V372" s="2315"/>
      <c r="W372" s="2315"/>
      <c r="X372" s="2315"/>
      <c r="Y372" s="2315"/>
      <c r="Z372" s="2315"/>
      <c r="AA372" s="2315"/>
      <c r="AB372" s="2315"/>
      <c r="AC372" s="2315"/>
      <c r="AD372" s="2315"/>
      <c r="AE372" s="2315"/>
      <c r="AF372" s="2315"/>
      <c r="AG372" s="2315"/>
      <c r="AH372" s="2315"/>
      <c r="AI372" s="2315"/>
      <c r="AJ372" s="2315"/>
      <c r="AK372" s="2315"/>
      <c r="AL372" s="2315"/>
      <c r="AM372" s="2315"/>
      <c r="AN372" s="2315"/>
      <c r="AO372" s="2315"/>
      <c r="AP372" s="2315"/>
      <c r="AQ372" s="2315"/>
    </row>
    <row r="373" spans="1:43">
      <c r="A373" s="2315"/>
      <c r="B373" s="2315"/>
      <c r="C373" s="2315"/>
      <c r="D373" s="2315"/>
      <c r="E373" s="2315"/>
      <c r="F373" s="2315"/>
      <c r="G373" s="2315"/>
      <c r="H373" s="2315"/>
      <c r="I373" s="2315"/>
      <c r="J373" s="2315"/>
      <c r="K373" s="2315"/>
      <c r="L373" s="2315"/>
      <c r="M373" s="2315"/>
      <c r="N373" s="2315"/>
      <c r="O373" s="2315"/>
      <c r="P373" s="2315"/>
      <c r="Q373" s="2315"/>
      <c r="R373" s="2315"/>
      <c r="S373" s="2315"/>
      <c r="T373" s="2315"/>
      <c r="U373" s="2315"/>
      <c r="V373" s="2315"/>
      <c r="W373" s="2315"/>
      <c r="X373" s="2315"/>
      <c r="Y373" s="2315"/>
      <c r="Z373" s="2315"/>
      <c r="AA373" s="2315"/>
      <c r="AB373" s="2315"/>
      <c r="AC373" s="2315"/>
      <c r="AD373" s="2315"/>
      <c r="AE373" s="2315"/>
      <c r="AF373" s="2315"/>
      <c r="AG373" s="2315"/>
      <c r="AH373" s="2315"/>
      <c r="AI373" s="2315"/>
      <c r="AJ373" s="2315"/>
      <c r="AK373" s="2315"/>
      <c r="AL373" s="2315"/>
      <c r="AM373" s="2315"/>
      <c r="AN373" s="2315"/>
      <c r="AO373" s="2315"/>
      <c r="AP373" s="2315"/>
      <c r="AQ373" s="2315"/>
    </row>
    <row r="374" spans="1:43">
      <c r="A374" s="2315"/>
      <c r="B374" s="2315"/>
      <c r="C374" s="2315"/>
      <c r="D374" s="2315"/>
      <c r="E374" s="2315"/>
      <c r="F374" s="2315"/>
      <c r="G374" s="2315"/>
      <c r="H374" s="2315"/>
      <c r="I374" s="2315"/>
      <c r="J374" s="2315"/>
      <c r="K374" s="2315"/>
      <c r="L374" s="2315"/>
      <c r="M374" s="2315"/>
      <c r="N374" s="2315"/>
      <c r="O374" s="2315"/>
      <c r="P374" s="2315"/>
      <c r="Q374" s="2315"/>
      <c r="R374" s="2315"/>
      <c r="S374" s="2315"/>
      <c r="T374" s="2315"/>
      <c r="U374" s="2315"/>
      <c r="V374" s="2315"/>
      <c r="W374" s="2315"/>
      <c r="X374" s="2315"/>
      <c r="Y374" s="2315"/>
      <c r="Z374" s="2315"/>
      <c r="AA374" s="2315"/>
      <c r="AB374" s="2315"/>
      <c r="AC374" s="2315"/>
      <c r="AD374" s="2315"/>
      <c r="AE374" s="2315"/>
      <c r="AF374" s="2315"/>
      <c r="AG374" s="2315"/>
      <c r="AH374" s="2315"/>
      <c r="AI374" s="2315"/>
      <c r="AJ374" s="2315"/>
      <c r="AK374" s="2315"/>
      <c r="AL374" s="2315"/>
      <c r="AM374" s="2315"/>
      <c r="AN374" s="2315"/>
      <c r="AO374" s="2315"/>
      <c r="AP374" s="2315"/>
      <c r="AQ374" s="2315"/>
    </row>
    <row r="375" spans="1:43">
      <c r="A375" s="2315"/>
      <c r="B375" s="2315"/>
      <c r="C375" s="2315"/>
      <c r="D375" s="2315"/>
      <c r="E375" s="2315"/>
      <c r="F375" s="2315"/>
      <c r="G375" s="2315"/>
      <c r="H375" s="2315"/>
      <c r="I375" s="2315"/>
      <c r="J375" s="2315"/>
      <c r="K375" s="2315"/>
      <c r="L375" s="2315"/>
      <c r="M375" s="2315"/>
      <c r="N375" s="2315"/>
      <c r="O375" s="2315"/>
      <c r="P375" s="2315"/>
      <c r="Q375" s="2315"/>
      <c r="R375" s="2315"/>
      <c r="S375" s="2315"/>
      <c r="T375" s="2315"/>
      <c r="U375" s="2315"/>
      <c r="V375" s="2315"/>
      <c r="W375" s="2315"/>
      <c r="X375" s="2315"/>
      <c r="Y375" s="2315"/>
      <c r="Z375" s="2315"/>
      <c r="AA375" s="2315"/>
      <c r="AB375" s="2315"/>
      <c r="AC375" s="2315"/>
      <c r="AD375" s="2315"/>
      <c r="AE375" s="2315"/>
      <c r="AF375" s="2315"/>
      <c r="AG375" s="2315"/>
      <c r="AH375" s="2315"/>
      <c r="AI375" s="2315"/>
      <c r="AJ375" s="2315"/>
      <c r="AK375" s="2315"/>
      <c r="AL375" s="2315"/>
      <c r="AM375" s="2315"/>
      <c r="AN375" s="2315"/>
      <c r="AO375" s="2315"/>
      <c r="AP375" s="2315"/>
      <c r="AQ375" s="2315"/>
    </row>
    <row r="376" spans="1:43">
      <c r="A376" s="2315"/>
      <c r="B376" s="2315"/>
      <c r="C376" s="2315"/>
      <c r="D376" s="2315"/>
      <c r="E376" s="2315"/>
      <c r="F376" s="2315"/>
      <c r="G376" s="2315"/>
      <c r="H376" s="2315"/>
      <c r="I376" s="2315"/>
      <c r="J376" s="2315"/>
      <c r="K376" s="2315"/>
      <c r="L376" s="2315"/>
      <c r="M376" s="2315"/>
      <c r="N376" s="2315"/>
      <c r="O376" s="2315"/>
      <c r="P376" s="2315"/>
      <c r="Q376" s="2315"/>
      <c r="R376" s="2315"/>
      <c r="S376" s="2315"/>
      <c r="T376" s="2315"/>
      <c r="U376" s="2315"/>
      <c r="V376" s="2315"/>
      <c r="W376" s="2315"/>
      <c r="X376" s="2315"/>
      <c r="Y376" s="2315"/>
      <c r="Z376" s="2315"/>
      <c r="AA376" s="2315"/>
      <c r="AB376" s="2315"/>
      <c r="AC376" s="2315"/>
      <c r="AD376" s="2315"/>
      <c r="AE376" s="2315"/>
      <c r="AF376" s="2315"/>
      <c r="AG376" s="2315"/>
      <c r="AH376" s="2315"/>
      <c r="AI376" s="2315"/>
      <c r="AJ376" s="2315"/>
      <c r="AK376" s="2315"/>
      <c r="AL376" s="2315"/>
      <c r="AM376" s="2315"/>
      <c r="AN376" s="2315"/>
      <c r="AO376" s="2315"/>
      <c r="AP376" s="2315"/>
      <c r="AQ376" s="2315"/>
    </row>
  </sheetData>
  <sheetProtection password="EA98" sheet="1"/>
  <pageMargins left="0.7" right="0.7" top="0.75" bottom="0.75" header="0.3" footer="0.3"/>
  <pageSetup paperSize="9" orientation="portrait" r:id="rId1"/>
  <drawing r:id="rId2"/>
</worksheet>
</file>

<file path=xl/worksheets/sheet68.xml><?xml version="1.0" encoding="utf-8"?>
<worksheet xmlns="http://schemas.openxmlformats.org/spreadsheetml/2006/main" xmlns:r="http://schemas.openxmlformats.org/officeDocument/2006/relationships">
  <sheetPr codeName="Foglio35"/>
  <dimension ref="A1:N75"/>
  <sheetViews>
    <sheetView topLeftCell="A6" zoomScale="77" zoomScaleNormal="77" workbookViewId="0">
      <selection activeCell="E29" sqref="E29"/>
    </sheetView>
  </sheetViews>
  <sheetFormatPr defaultColWidth="11" defaultRowHeight="15"/>
  <cols>
    <col min="1" max="2" width="8.5703125" style="1971" customWidth="1"/>
    <col min="3" max="3" width="153.85546875" style="1938" customWidth="1"/>
    <col min="4" max="4" width="2.42578125" style="1938" customWidth="1"/>
    <col min="5" max="5" width="15.42578125" style="1972" bestFit="1" customWidth="1"/>
    <col min="6" max="6" width="43.5703125" style="2012" customWidth="1"/>
    <col min="7" max="10" width="11" style="1938"/>
    <col min="11" max="11" width="11" style="1938" hidden="1" customWidth="1"/>
    <col min="12" max="12" width="11.7109375" style="1938" hidden="1" customWidth="1"/>
    <col min="13" max="13" width="12.140625" style="1938" hidden="1" customWidth="1"/>
    <col min="14" max="14" width="12.42578125" style="1938" hidden="1" customWidth="1"/>
    <col min="15" max="16384" width="11" style="1938"/>
  </cols>
  <sheetData>
    <row r="1" spans="1:14" s="1918" customFormat="1" ht="45" customHeight="1" thickBot="1">
      <c r="A1" s="1842" t="s">
        <v>3580</v>
      </c>
      <c r="B1" s="1914"/>
      <c r="C1" s="1843"/>
      <c r="D1" s="1843"/>
      <c r="E1" s="1844"/>
      <c r="F1" s="1917" t="s">
        <v>3581</v>
      </c>
      <c r="H1" s="2011" t="s">
        <v>292</v>
      </c>
    </row>
    <row r="2" spans="1:14" s="1918" customFormat="1" ht="41.45" customHeight="1">
      <c r="A2" s="1845" t="s">
        <v>3582</v>
      </c>
      <c r="B2" s="1915"/>
      <c r="C2" s="1846"/>
      <c r="D2" s="1847"/>
      <c r="E2" s="1848"/>
      <c r="F2" s="2712" t="str">
        <f>IF(AND(ISBLANK($E$23),OR(SUMIF('t1'!O:O,$H$1,'t1'!L:L)+SUMIF('t1'!O:O,$H$1,'t1'!M:M)&gt;0, SUMIF('t12'!L:L,$H$1,'t12'!C:C)&gt;0)),"Attenzione: è necessario compilare la domanda GEN195 !!!","OK")</f>
        <v>OK</v>
      </c>
    </row>
    <row r="3" spans="1:14" s="1920" customFormat="1" ht="30" customHeight="1" thickBot="1">
      <c r="A3" s="1849"/>
      <c r="B3" s="1916"/>
      <c r="C3" s="125"/>
      <c r="D3" s="1850"/>
      <c r="E3" s="1851"/>
      <c r="F3" s="2713"/>
    </row>
    <row r="4" spans="1:14" s="1918" customFormat="1" ht="16.5" customHeight="1">
      <c r="A4" s="1921"/>
      <c r="B4" s="1921"/>
      <c r="C4" s="1922"/>
      <c r="D4" s="1922"/>
      <c r="E4" s="1922"/>
      <c r="F4" s="2714" t="s">
        <v>3583</v>
      </c>
    </row>
    <row r="5" spans="1:14" s="1918" customFormat="1" ht="20.25" customHeight="1" thickBot="1">
      <c r="A5" s="1923" t="str">
        <f>'t1'!A1</f>
        <v>COMPARTO SERVIZIO SANITARIO NAZIONALE - anno 2017</v>
      </c>
      <c r="B5" s="1923"/>
      <c r="C5" s="1924"/>
      <c r="D5" s="1925"/>
      <c r="E5" s="1925"/>
      <c r="F5" s="2715"/>
    </row>
    <row r="6" spans="1:14" s="1926" customFormat="1" ht="20.25" customHeight="1">
      <c r="A6" s="1923"/>
      <c r="B6" s="1923"/>
      <c r="C6" s="1924"/>
      <c r="D6" s="1925"/>
      <c r="E6" s="1925"/>
      <c r="F6" s="2716" t="str">
        <f>IF(AND(ISBLANK(E17),ISBLANK(E19),ISBLANK(E21)),"OK",IF(AND(OR(ISBLANK(E17),YEAR(E17)&gt;'t1'!M1-1),OR(ISBLANK(E19),YEAR(E19)&gt;'t1'!M1-1),OR(ISBLANK(E21),YEAR(E21)&gt;'t1'!M1-1)),"OK","Attenzione: almeno una data di certificazione è antececedente l'1 gennaio dell'anno di riferimento, è necessario giustificare"))</f>
        <v>OK</v>
      </c>
    </row>
    <row r="7" spans="1:14" s="1926" customFormat="1" ht="65.25" customHeight="1">
      <c r="A7" s="1927"/>
      <c r="B7" s="1927"/>
      <c r="C7" s="1928"/>
      <c r="D7" s="1928"/>
      <c r="E7" s="1929"/>
      <c r="F7" s="2717"/>
    </row>
    <row r="8" spans="1:14" s="1926" customFormat="1" ht="30.75" customHeight="1">
      <c r="A8" s="1930"/>
      <c r="B8" s="1930"/>
      <c r="C8" s="1852" t="s">
        <v>3584</v>
      </c>
      <c r="F8" s="2717"/>
      <c r="N8" s="1931" t="s">
        <v>3585</v>
      </c>
    </row>
    <row r="9" spans="1:14" s="1926" customFormat="1" ht="30.75" customHeight="1" thickBot="1">
      <c r="A9" s="1930"/>
      <c r="B9" s="1930"/>
      <c r="C9" s="1928"/>
      <c r="D9" s="1928"/>
      <c r="E9" s="1932"/>
      <c r="F9" s="2713"/>
      <c r="N9" s="1933">
        <f>(COUNTIF(E:E,"&lt;&gt;"&amp;"")+COUNTIF(C72,"&lt;&gt;"&amp;"")+COUNTIF(C75,"&lt;&gt;"&amp;""))</f>
        <v>23</v>
      </c>
    </row>
    <row r="10" spans="1:14" ht="3.95" customHeight="1">
      <c r="A10" s="1934"/>
      <c r="B10" s="1934"/>
      <c r="C10" s="1935"/>
      <c r="D10" s="1934"/>
      <c r="E10" s="1936"/>
    </row>
    <row r="11" spans="1:14" s="1939" customFormat="1" ht="30" customHeight="1">
      <c r="A11" s="1913" t="s">
        <v>3586</v>
      </c>
      <c r="B11" s="1913"/>
      <c r="C11" s="1854" t="s">
        <v>3587</v>
      </c>
      <c r="D11" s="1853"/>
      <c r="E11" s="1855"/>
      <c r="F11" s="2013"/>
      <c r="K11" s="1931" t="s">
        <v>3588</v>
      </c>
      <c r="L11" s="1931" t="s">
        <v>3589</v>
      </c>
      <c r="M11" s="1931" t="s">
        <v>3590</v>
      </c>
      <c r="N11" s="1931" t="s">
        <v>3455</v>
      </c>
    </row>
    <row r="12" spans="1:14" s="1939" customFormat="1" ht="3.95" customHeight="1">
      <c r="A12" s="1940"/>
      <c r="B12" s="1940"/>
      <c r="C12" s="1940"/>
      <c r="D12" s="1940"/>
      <c r="E12" s="1941"/>
      <c r="F12" s="2013"/>
    </row>
    <row r="13" spans="1:14" s="1939" customFormat="1" ht="30" customHeight="1">
      <c r="A13" s="1943" t="s">
        <v>3591</v>
      </c>
      <c r="B13" s="1944" t="s">
        <v>3592</v>
      </c>
      <c r="C13" s="1945" t="s">
        <v>3593</v>
      </c>
      <c r="E13" s="1946" t="s">
        <v>5515</v>
      </c>
      <c r="F13" s="1947" t="str">
        <f>IF(AND(LEN(E13)=1,OR(UPPER(E13)="N",UPPER(E13)="S")),"",IF(ISBLANK(E13),"","  Errore ! Inserire S o N"))</f>
        <v/>
      </c>
      <c r="K13" s="1948" t="str">
        <f>LEFT(A13,3)</f>
        <v>GEN</v>
      </c>
      <c r="L13" s="1948" t="str">
        <f>RIGHT(A13,3)</f>
        <v>172</v>
      </c>
      <c r="M13" s="1948" t="str">
        <f>B13</f>
        <v>FLAG</v>
      </c>
      <c r="N13" s="1948" t="str">
        <f>IF(AND(LEN(E13)=1,OR(UPPER(E13)="N",UPPER(E13)="S")),UPPER(E13),"")</f>
        <v>S</v>
      </c>
    </row>
    <row r="14" spans="1:14" s="1939" customFormat="1" ht="3.95" customHeight="1">
      <c r="A14" s="1943"/>
      <c r="B14" s="1943"/>
      <c r="C14" s="1940"/>
      <c r="D14" s="1940"/>
      <c r="E14" s="1941"/>
      <c r="F14" s="2014"/>
    </row>
    <row r="15" spans="1:14" s="1939" customFormat="1" ht="30" customHeight="1">
      <c r="A15" s="1943" t="s">
        <v>3594</v>
      </c>
      <c r="B15" s="1944" t="s">
        <v>3592</v>
      </c>
      <c r="C15" s="1945" t="s">
        <v>3595</v>
      </c>
      <c r="E15" s="1946" t="s">
        <v>5515</v>
      </c>
      <c r="F15" s="1947" t="str">
        <f>IF(AND(LEN(E15)=1,OR(UPPER(E15)="N",UPPER(E15)="S")),"",IF(ISBLANK(E15),"","  Errore ! Inserire S o N"))</f>
        <v/>
      </c>
      <c r="K15" s="1948" t="str">
        <f>LEFT(A15,3)</f>
        <v>GEN</v>
      </c>
      <c r="L15" s="1948" t="str">
        <f>RIGHT(A15,3)</f>
        <v>207</v>
      </c>
      <c r="M15" s="1948" t="str">
        <f>B15</f>
        <v>FLAG</v>
      </c>
      <c r="N15" s="1948" t="str">
        <f>IF(AND(LEN(E15)=1,OR(UPPER(E15)="N",UPPER(E15)="S")),UPPER(E15),"")</f>
        <v>S</v>
      </c>
    </row>
    <row r="16" spans="1:14" s="1939" customFormat="1" ht="3.95" customHeight="1">
      <c r="A16" s="1943"/>
      <c r="B16" s="1943"/>
      <c r="C16" s="1940"/>
      <c r="D16" s="1940"/>
      <c r="E16" s="1941"/>
      <c r="F16" s="2014"/>
    </row>
    <row r="17" spans="1:14" s="1939" customFormat="1" ht="30" customHeight="1">
      <c r="A17" s="1943" t="s">
        <v>3596</v>
      </c>
      <c r="B17" s="1944" t="s">
        <v>3597</v>
      </c>
      <c r="C17" s="1945" t="s">
        <v>3598</v>
      </c>
      <c r="E17" s="1950">
        <v>43217</v>
      </c>
      <c r="F17" s="1947" t="str">
        <f ca="1">IF(ISBLANK(E17),"",IF(AND(E17&gt;=DATE(2016,1,1),E17&lt;=TODAY()),"","Digitare una data non anteriore al 1 Gennaio "&amp;'t1'!M1-1&amp;" (gg/mm/aaaa)"))</f>
        <v/>
      </c>
      <c r="K17" s="1948" t="str">
        <f>LEFT(A17,3)</f>
        <v>GEN</v>
      </c>
      <c r="L17" s="1948" t="str">
        <f>RIGHT(A17,3)</f>
        <v>353</v>
      </c>
      <c r="M17" s="1948" t="str">
        <f>B17</f>
        <v>DATE</v>
      </c>
      <c r="N17" s="1951" t="str">
        <f ca="1">IF(AND(E17&gt;=DATE(2015,1,1),E17&lt;=TODAY()),"'"&amp;DAY(E17)&amp;"/"&amp;MONTH(E17)&amp;"/"&amp;YEAR(E17),"")</f>
        <v>'27/4/2018</v>
      </c>
    </row>
    <row r="18" spans="1:14" s="1939" customFormat="1" ht="3.95" customHeight="1">
      <c r="A18" s="1943"/>
      <c r="B18" s="1943"/>
      <c r="C18" s="1940"/>
      <c r="D18" s="1940"/>
      <c r="E18" s="1941"/>
      <c r="F18" s="2014"/>
    </row>
    <row r="19" spans="1:14" s="1939" customFormat="1" ht="30" customHeight="1">
      <c r="A19" s="1943" t="s">
        <v>3599</v>
      </c>
      <c r="B19" s="1944" t="s">
        <v>3597</v>
      </c>
      <c r="C19" s="1945" t="s">
        <v>3600</v>
      </c>
      <c r="E19" s="1950"/>
      <c r="F19" s="1947" t="str">
        <f ca="1">IF(ISBLANK(E19),"",IF(AND(E19&gt;=DATE(2016,1,1),E19&lt;=TODAY()),"","Digitare una data non anteriore al 1 Gennaio "&amp;'t1'!M1-1&amp;" (gg/mm/aaaa)"))</f>
        <v/>
      </c>
      <c r="K19" s="1948" t="str">
        <f>LEFT(A19,3)</f>
        <v>GEN</v>
      </c>
      <c r="L19" s="1948" t="str">
        <f>RIGHT(A19,3)</f>
        <v>354</v>
      </c>
      <c r="M19" s="1948" t="str">
        <f>B19</f>
        <v>DATE</v>
      </c>
      <c r="N19" s="1951" t="str">
        <f ca="1">IF(AND(E19&gt;=DATE(2015,1,1),E19&lt;=TODAY()),"'"&amp;DAY(E19)&amp;"/"&amp;MONTH(E19)&amp;"/"&amp;YEAR(E19),"")</f>
        <v/>
      </c>
    </row>
    <row r="20" spans="1:14" s="1939" customFormat="1" ht="4.5" customHeight="1">
      <c r="A20" s="1943"/>
      <c r="B20" s="1944"/>
      <c r="C20" s="1945"/>
      <c r="E20" s="2226"/>
      <c r="F20" s="1947"/>
      <c r="K20" s="1948"/>
      <c r="L20" s="1948"/>
      <c r="M20" s="1948"/>
      <c r="N20" s="1951"/>
    </row>
    <row r="21" spans="1:14" s="1939" customFormat="1" ht="30" customHeight="1">
      <c r="A21" s="1943" t="s">
        <v>3601</v>
      </c>
      <c r="B21" s="1944" t="s">
        <v>3597</v>
      </c>
      <c r="C21" s="1945" t="s">
        <v>3602</v>
      </c>
      <c r="E21" s="1950"/>
      <c r="F21" s="1947" t="str">
        <f ca="1">IF(ISBLANK(E21),"",IF(AND(E21&gt;=DATE(2016,1,1),E21&lt;=TODAY()),"","Digitare una data non anteriore al 1 Gennaio "&amp;'t1'!M1-1&amp;" (gg/mm/aaaa)"))</f>
        <v/>
      </c>
      <c r="K21" s="1948"/>
      <c r="L21" s="1948"/>
      <c r="M21" s="1948"/>
      <c r="N21" s="1951"/>
    </row>
    <row r="22" spans="1:14" s="1939" customFormat="1" ht="3.75" customHeight="1">
      <c r="A22" s="1943"/>
      <c r="B22" s="1943"/>
      <c r="C22" s="1940"/>
      <c r="D22" s="1940"/>
      <c r="E22" s="1941"/>
      <c r="F22" s="2014"/>
    </row>
    <row r="23" spans="1:14" s="1939" customFormat="1" ht="30" customHeight="1">
      <c r="A23" s="1943" t="s">
        <v>3603</v>
      </c>
      <c r="B23" s="1944" t="s">
        <v>3604</v>
      </c>
      <c r="C23" s="1945" t="s">
        <v>3605</v>
      </c>
      <c r="E23" s="1952">
        <v>0</v>
      </c>
      <c r="F23" s="1947" t="str">
        <f>IF(ISBLANK(E23),"",IF(ISNUMBER(E23),IF(E23-INT(E23)=0,"","  Errore ! Inserire un numero intero senza decimali"),"  Errore ! Inserire un numero intero senza decimali"))</f>
        <v/>
      </c>
      <c r="K23" s="1948" t="str">
        <f>LEFT(A23,3)</f>
        <v>GEN</v>
      </c>
      <c r="L23" s="1948" t="str">
        <f>RIGHT(A23,3)</f>
        <v>195</v>
      </c>
      <c r="M23" s="1948" t="str">
        <f>B23</f>
        <v>INT</v>
      </c>
      <c r="N23" s="1948">
        <f>IF(ISNUMBER(E23),ROUND(E23,0),"")</f>
        <v>0</v>
      </c>
    </row>
    <row r="24" spans="1:14" s="1939" customFormat="1" ht="3.95" customHeight="1">
      <c r="A24" s="1953"/>
      <c r="B24" s="1953"/>
      <c r="C24" s="1940"/>
      <c r="D24" s="1940"/>
      <c r="E24" s="1941"/>
      <c r="F24" s="2014"/>
    </row>
    <row r="25" spans="1:14" s="1939" customFormat="1" ht="30" customHeight="1">
      <c r="A25" s="1913" t="s">
        <v>3606</v>
      </c>
      <c r="B25" s="1913"/>
      <c r="C25" s="1854" t="s">
        <v>3607</v>
      </c>
      <c r="D25" s="1853"/>
      <c r="E25" s="1855"/>
      <c r="F25" s="2014"/>
    </row>
    <row r="26" spans="1:14" s="1939" customFormat="1" ht="3.95" customHeight="1">
      <c r="A26" s="1940"/>
      <c r="B26" s="1940"/>
      <c r="C26" s="1940"/>
      <c r="D26" s="1940"/>
      <c r="E26" s="1941"/>
      <c r="F26" s="2014"/>
    </row>
    <row r="27" spans="1:14" s="1939" customFormat="1" ht="30" customHeight="1">
      <c r="A27" s="1943" t="s">
        <v>3608</v>
      </c>
      <c r="B27" s="1944" t="s">
        <v>3604</v>
      </c>
      <c r="C27" s="1954" t="s">
        <v>3609</v>
      </c>
      <c r="E27" s="1952">
        <f>IN_SICI_LEG356!A2</f>
        <v>6151105</v>
      </c>
      <c r="F27" s="1947" t="str">
        <f>IF(ISBLANK(E27),"",IF(ISNUMBER(E27),IF(E27-INT(E27)=0,"","  Errore ! Inserire un numero intero senza decimali"),"  Errore ! Inserire un numero intero senza decimali"))</f>
        <v/>
      </c>
      <c r="K27" s="1948" t="str">
        <f>LEFT(A27,3)</f>
        <v>LEG</v>
      </c>
      <c r="L27" s="1948" t="str">
        <f>RIGHT(A27,3)</f>
        <v>356</v>
      </c>
      <c r="M27" s="1948" t="str">
        <f>B27</f>
        <v>INT</v>
      </c>
      <c r="N27" s="1948">
        <f>IF(ISNUMBER(E27),ROUND(E27,0),"")</f>
        <v>6151105</v>
      </c>
    </row>
    <row r="28" spans="1:14" s="1939" customFormat="1" ht="3.95" customHeight="1">
      <c r="A28" s="1943"/>
      <c r="B28" s="1943"/>
      <c r="C28" s="1955"/>
      <c r="D28" s="1940"/>
      <c r="E28" s="1941"/>
      <c r="F28" s="2014"/>
    </row>
    <row r="29" spans="1:14" s="1939" customFormat="1" ht="30" customHeight="1">
      <c r="A29" s="1943" t="s">
        <v>3610</v>
      </c>
      <c r="B29" s="1944" t="s">
        <v>3604</v>
      </c>
      <c r="C29" s="1954" t="s">
        <v>3611</v>
      </c>
      <c r="E29" s="1952">
        <v>5830812</v>
      </c>
      <c r="F29" s="1947" t="str">
        <f>IF(ISBLANK(E29),"",IF(ISNUMBER(E29),IF(E29-INT(E29)=0,"","  Errore ! Inserire un numero intero senza decimali"),"  Errore ! Inserire un numero intero senza decimali"))</f>
        <v/>
      </c>
      <c r="K29" s="1948" t="str">
        <f>LEFT(A29,3)</f>
        <v>LEG</v>
      </c>
      <c r="L29" s="1948" t="str">
        <f>RIGHT(A29,3)</f>
        <v>357</v>
      </c>
      <c r="M29" s="1948" t="str">
        <f>B29</f>
        <v>INT</v>
      </c>
      <c r="N29" s="1948">
        <f>IF(ISNUMBER(E29),ROUND(E29,0),"")</f>
        <v>5830812</v>
      </c>
    </row>
    <row r="30" spans="1:14" s="1939" customFormat="1" ht="3.95" customHeight="1">
      <c r="A30" s="1943"/>
      <c r="B30" s="1943"/>
      <c r="C30" s="1955"/>
      <c r="D30" s="1940"/>
      <c r="E30" s="1941"/>
      <c r="F30" s="2014"/>
    </row>
    <row r="31" spans="1:14" s="1939" customFormat="1" ht="30" customHeight="1">
      <c r="A31" s="1943" t="s">
        <v>3612</v>
      </c>
      <c r="B31" s="1944" t="s">
        <v>3604</v>
      </c>
      <c r="C31" s="1954" t="s">
        <v>3613</v>
      </c>
      <c r="E31" s="2010">
        <f>SUM('t15(1)'!C18,'t15(1)'!C32,'t15(1)'!C54)</f>
        <v>75483</v>
      </c>
      <c r="F31" s="1947" t="str">
        <f>IF(ISBLANK(E31),"",IF(ISNUMBER(E31),IF(E31-INT(E31)=0,"","  Errore ! Inserire un numero intero senza decimali"),"  Errore ! Inserire un numero intero senza decimali"))</f>
        <v/>
      </c>
      <c r="K31" s="1948" t="str">
        <f>LEFT(A31,3)</f>
        <v>LEG</v>
      </c>
      <c r="L31" s="1948" t="str">
        <f>RIGHT(A31,3)</f>
        <v>157</v>
      </c>
      <c r="M31" s="1948" t="str">
        <f>B31</f>
        <v>INT</v>
      </c>
      <c r="N31" s="1948">
        <f>IF(ISNUMBER(E31),ROUND(E31,0),"")</f>
        <v>75483</v>
      </c>
    </row>
    <row r="32" spans="1:14" s="1939" customFormat="1" ht="3.95" customHeight="1">
      <c r="A32" s="1943"/>
      <c r="B32" s="1943"/>
      <c r="C32" s="1955"/>
      <c r="D32" s="1940"/>
      <c r="E32" s="1941"/>
      <c r="F32" s="2014"/>
    </row>
    <row r="33" spans="1:14" s="1939" customFormat="1" ht="30" customHeight="1">
      <c r="A33" s="1943" t="s">
        <v>3614</v>
      </c>
      <c r="B33" s="1944" t="s">
        <v>3604</v>
      </c>
      <c r="C33" s="1954" t="s">
        <v>3615</v>
      </c>
      <c r="E33" s="1952">
        <v>0</v>
      </c>
      <c r="F33" s="1947" t="str">
        <f>IF(ISBLANK(E33),"",IF(ISNUMBER(E33),IF(E33-INT(E33)=0,"","  Errore ! Inserire un numero intero senza decimali"),"  Errore ! Inserire un numero intero senza decimali"))</f>
        <v/>
      </c>
      <c r="K33" s="1948" t="str">
        <f>LEFT(A33,3)</f>
        <v>LEG</v>
      </c>
      <c r="L33" s="1948" t="str">
        <f>RIGHT(A33,3)</f>
        <v>263</v>
      </c>
      <c r="M33" s="1948" t="str">
        <f>B33</f>
        <v>INT</v>
      </c>
      <c r="N33" s="1948">
        <f>IF(ISNUMBER(E33),ROUND(E33,0),"")</f>
        <v>0</v>
      </c>
    </row>
    <row r="34" spans="1:14" s="1939" customFormat="1" ht="3.95" customHeight="1">
      <c r="A34" s="1943"/>
      <c r="B34" s="1943"/>
      <c r="C34" s="1955"/>
      <c r="D34" s="1940"/>
      <c r="E34" s="1941"/>
      <c r="F34" s="2014"/>
    </row>
    <row r="35" spans="1:14" s="1939" customFormat="1" ht="30" customHeight="1">
      <c r="A35" s="1943" t="s">
        <v>3616</v>
      </c>
      <c r="B35" s="1944" t="s">
        <v>3604</v>
      </c>
      <c r="C35" s="1954" t="s">
        <v>3617</v>
      </c>
      <c r="E35" s="1952">
        <v>0</v>
      </c>
      <c r="F35" s="1947" t="str">
        <f>IF(ISBLANK(E35),"",IF(ISNUMBER(E35),IF(E35-INT(E35)=0,"","  Errore ! Inserire un numero intero senza decimali"),"  Errore ! Inserire un numero intero senza decimali"))</f>
        <v/>
      </c>
      <c r="K35" s="1948" t="str">
        <f>LEFT(A35,3)</f>
        <v>LEG</v>
      </c>
      <c r="L35" s="1948" t="str">
        <f>RIGHT(A35,3)</f>
        <v>290</v>
      </c>
      <c r="M35" s="1948" t="str">
        <f>B35</f>
        <v>INT</v>
      </c>
      <c r="N35" s="1948">
        <f>IF(ISNUMBER(E35),ROUND(E35,0),"")</f>
        <v>0</v>
      </c>
    </row>
    <row r="36" spans="1:14" s="1939" customFormat="1" ht="3.95" customHeight="1">
      <c r="A36" s="1953"/>
      <c r="B36" s="1953"/>
      <c r="C36" s="1940"/>
      <c r="D36" s="1940"/>
      <c r="E36" s="1941"/>
      <c r="F36" s="2014"/>
    </row>
    <row r="37" spans="1:14" s="1939" customFormat="1" ht="30" customHeight="1">
      <c r="A37" s="1913" t="s">
        <v>3618</v>
      </c>
      <c r="B37" s="1913"/>
      <c r="C37" s="1854" t="s">
        <v>3619</v>
      </c>
      <c r="D37" s="1853"/>
      <c r="E37" s="1855"/>
      <c r="F37" s="2014"/>
    </row>
    <row r="38" spans="1:14" s="1939" customFormat="1" ht="3.95" customHeight="1">
      <c r="A38" s="1943"/>
      <c r="B38" s="1943"/>
      <c r="C38" s="1940"/>
      <c r="D38" s="1940"/>
      <c r="E38" s="1941"/>
      <c r="F38" s="2014"/>
    </row>
    <row r="39" spans="1:14" s="1939" customFormat="1" ht="30" customHeight="1">
      <c r="A39" s="1956" t="s">
        <v>3620</v>
      </c>
      <c r="B39" s="1944" t="s">
        <v>3604</v>
      </c>
      <c r="C39" s="1954" t="s">
        <v>3621</v>
      </c>
      <c r="E39" s="2010">
        <f>SUM('1G'!Z10,'1G'!Z11,'1G'!Z14,'1G'!Z15)</f>
        <v>25</v>
      </c>
      <c r="F39" s="1947" t="str">
        <f>IF(ISBLANK(E39),"",IF(ISNUMBER(E39),IF(E39-INT(E39)=0,"","  Errore ! Inserire un numero intero senza decimali"),"  Errore ! Inserire un numero intero senza decimali"))</f>
        <v/>
      </c>
      <c r="K39" s="1948" t="str">
        <f>LEFT(A39,3)</f>
        <v>ORG</v>
      </c>
      <c r="L39" s="1948" t="str">
        <f>RIGHT(A39,3)</f>
        <v>138</v>
      </c>
      <c r="M39" s="1948" t="str">
        <f>B39</f>
        <v>INT</v>
      </c>
      <c r="N39" s="1948">
        <f>IF(ISNUMBER(E39),ROUND(E39,0),"")</f>
        <v>25</v>
      </c>
    </row>
    <row r="40" spans="1:14" s="1939" customFormat="1" ht="3.95" customHeight="1">
      <c r="A40" s="2015"/>
      <c r="B40" s="2015"/>
      <c r="C40" s="1940"/>
      <c r="D40" s="1940"/>
      <c r="E40" s="1941"/>
      <c r="F40" s="2014"/>
    </row>
    <row r="41" spans="1:14" s="1939" customFormat="1" ht="30" customHeight="1">
      <c r="A41" s="1956" t="s">
        <v>3622</v>
      </c>
      <c r="B41" s="1944" t="s">
        <v>3604</v>
      </c>
      <c r="C41" s="1945" t="s">
        <v>3623</v>
      </c>
      <c r="E41" s="1952">
        <v>14383</v>
      </c>
      <c r="F41" s="1947" t="str">
        <f>IF(ISBLANK(E41),"",IF(ISNUMBER(E41),IF(E41-INT(E41)=0,"","  Errore ! Inserire un numero intero senza decimali"),"  Errore ! Inserire un numero intero senza decimali"))</f>
        <v/>
      </c>
      <c r="K41" s="1948" t="str">
        <f>LEFT(A41,3)</f>
        <v>ORG</v>
      </c>
      <c r="L41" s="1948" t="str">
        <f>RIGHT(A41,3)</f>
        <v>166</v>
      </c>
      <c r="M41" s="1948" t="str">
        <f>B41</f>
        <v>INT</v>
      </c>
      <c r="N41" s="1948">
        <f>IF(ISNUMBER(E41),ROUND(E41,0),"")</f>
        <v>14383</v>
      </c>
    </row>
    <row r="42" spans="1:14" s="1939" customFormat="1" ht="3.95" customHeight="1">
      <c r="A42" s="1956"/>
      <c r="B42" s="1956"/>
      <c r="C42" s="1957"/>
      <c r="D42" s="1940"/>
      <c r="E42" s="1941"/>
      <c r="F42" s="2014"/>
    </row>
    <row r="43" spans="1:14" s="1939" customFormat="1" ht="30" customHeight="1">
      <c r="A43" s="1956" t="s">
        <v>3624</v>
      </c>
      <c r="B43" s="1944" t="s">
        <v>3604</v>
      </c>
      <c r="C43" s="1954" t="s">
        <v>3625</v>
      </c>
      <c r="E43" s="2010">
        <f>SUM('1G'!Z18,'1G'!Z19,'1G'!Z22,'1G'!Z23)</f>
        <v>42</v>
      </c>
      <c r="F43" s="1947" t="str">
        <f>IF(ISBLANK(E43),"",IF(ISNUMBER(E43),IF(E43-INT(E43)=0,"","  Errore ! Inserire un numero intero senza decimali"),"  Errore ! Inserire un numero intero senza decimali"))</f>
        <v/>
      </c>
      <c r="K43" s="1948" t="str">
        <f>LEFT(A43,3)</f>
        <v>ORG</v>
      </c>
      <c r="L43" s="1948" t="str">
        <f>RIGHT(A43,3)</f>
        <v>132</v>
      </c>
      <c r="M43" s="1948" t="str">
        <f>B43</f>
        <v>INT</v>
      </c>
      <c r="N43" s="1948">
        <f>IF(ISNUMBER(E43),ROUND(E43,0),"")</f>
        <v>42</v>
      </c>
    </row>
    <row r="44" spans="1:14" s="1939" customFormat="1" ht="3.95" customHeight="1">
      <c r="A44" s="2015"/>
      <c r="B44" s="2015"/>
      <c r="C44" s="1940"/>
      <c r="D44" s="1940"/>
      <c r="E44" s="1941"/>
      <c r="F44" s="2014"/>
    </row>
    <row r="45" spans="1:14" s="1939" customFormat="1" ht="30" customHeight="1">
      <c r="A45" s="1956" t="s">
        <v>3626</v>
      </c>
      <c r="B45" s="1944" t="s">
        <v>3604</v>
      </c>
      <c r="C45" s="1945" t="s">
        <v>3627</v>
      </c>
      <c r="E45" s="1952">
        <v>6756</v>
      </c>
      <c r="F45" s="1947" t="str">
        <f>IF(ISBLANK(E45),"",IF(ISNUMBER(E45),IF(E45-INT(E45)=0,"","  Errore ! Inserire un numero intero senza decimali"),"  Errore ! Inserire un numero intero senza decimali"))</f>
        <v/>
      </c>
      <c r="K45" s="1948" t="str">
        <f>LEFT(A45,3)</f>
        <v>ORG</v>
      </c>
      <c r="L45" s="1948" t="str">
        <f>RIGHT(A45,3)</f>
        <v>143</v>
      </c>
      <c r="M45" s="1948" t="str">
        <f>B45</f>
        <v>INT</v>
      </c>
      <c r="N45" s="1948">
        <f>IF(ISNUMBER(E45),ROUND(E45,0),"")</f>
        <v>6756</v>
      </c>
    </row>
    <row r="46" spans="1:14" s="1939" customFormat="1" ht="3.95" customHeight="1">
      <c r="A46" s="1956"/>
      <c r="B46" s="1956"/>
      <c r="C46" s="1955"/>
      <c r="D46" s="1940"/>
      <c r="E46" s="1941"/>
      <c r="F46" s="2014"/>
    </row>
    <row r="47" spans="1:14" s="1939" customFormat="1" ht="30" customHeight="1">
      <c r="A47" s="1956" t="s">
        <v>3628</v>
      </c>
      <c r="B47" s="1944" t="s">
        <v>3604</v>
      </c>
      <c r="C47" s="1954" t="s">
        <v>3629</v>
      </c>
      <c r="E47" s="2010">
        <f>SUM('1G'!Z26,'1G'!Z27)</f>
        <v>178</v>
      </c>
      <c r="F47" s="1947" t="str">
        <f>IF(ISBLANK(E47),"",IF(ISNUMBER(E47),IF(E47-INT(E47)=0,"","  Errore ! Inserire un numero intero senza decimali"),"  Errore ! Inserire un numero intero senza decimali"))</f>
        <v/>
      </c>
      <c r="K47" s="1948" t="str">
        <f>LEFT(A47,3)</f>
        <v>ORG</v>
      </c>
      <c r="L47" s="1948" t="str">
        <f>RIGHT(A47,3)</f>
        <v>202</v>
      </c>
      <c r="M47" s="1948" t="str">
        <f>B47</f>
        <v>INT</v>
      </c>
      <c r="N47" s="1948">
        <f>IF(ISNUMBER(E47),ROUND(E47,0),"")</f>
        <v>178</v>
      </c>
    </row>
    <row r="48" spans="1:14" s="1939" customFormat="1" ht="3.95" customHeight="1">
      <c r="A48" s="1956"/>
      <c r="B48" s="1956"/>
      <c r="C48" s="1940"/>
      <c r="D48" s="1940"/>
      <c r="E48" s="1941"/>
      <c r="F48" s="2014"/>
    </row>
    <row r="49" spans="1:14" s="1939" customFormat="1" ht="30" customHeight="1">
      <c r="A49" s="1956" t="s">
        <v>3630</v>
      </c>
      <c r="B49" s="1944" t="s">
        <v>3604</v>
      </c>
      <c r="C49" s="1945" t="s">
        <v>3631</v>
      </c>
      <c r="E49" s="1952">
        <v>5202</v>
      </c>
      <c r="F49" s="1947" t="str">
        <f>IF(ISBLANK(E49),"",IF(ISNUMBER(E49),IF(E49-INT(E49)=0,"","  Errore ! Inserire un numero intero senza decimali"),"  Errore ! Inserire un numero intero senza decimali"))</f>
        <v/>
      </c>
      <c r="K49" s="1948" t="str">
        <f>LEFT(A49,3)</f>
        <v>ORG</v>
      </c>
      <c r="L49" s="1948" t="str">
        <f>RIGHT(A49,3)</f>
        <v>130</v>
      </c>
      <c r="M49" s="1948" t="str">
        <f>B49</f>
        <v>INT</v>
      </c>
      <c r="N49" s="1948">
        <f>IF(ISNUMBER(E49),ROUND(E49,0),"")</f>
        <v>5202</v>
      </c>
    </row>
    <row r="50" spans="1:14" s="1939" customFormat="1" ht="3.95" customHeight="1">
      <c r="A50" s="1956"/>
      <c r="B50" s="1956"/>
      <c r="C50" s="1955"/>
      <c r="D50" s="1940"/>
      <c r="E50" s="1941"/>
      <c r="F50" s="2014"/>
    </row>
    <row r="51" spans="1:14" s="1939" customFormat="1" ht="30" customHeight="1">
      <c r="A51" s="1956" t="s">
        <v>3632</v>
      </c>
      <c r="B51" s="1944" t="s">
        <v>3604</v>
      </c>
      <c r="C51" s="1945" t="s">
        <v>3633</v>
      </c>
      <c r="E51" s="1952">
        <v>2</v>
      </c>
      <c r="F51" s="1947" t="str">
        <f>IF(ISBLANK(E51),"",IF(ISNUMBER(E51),IF(E51-INT(E51)=0,"","  Errore ! Inserire un numero intero senza decimali"),"  Errore ! Inserire un numero intero senza decimali"))</f>
        <v/>
      </c>
      <c r="K51" s="1948" t="str">
        <f>LEFT(A51,3)</f>
        <v>ORG</v>
      </c>
      <c r="L51" s="1948" t="str">
        <f>RIGHT(A51,3)</f>
        <v>271</v>
      </c>
      <c r="M51" s="1948" t="str">
        <f>B51</f>
        <v>INT</v>
      </c>
      <c r="N51" s="1948">
        <f>IF(ISNUMBER(E51),ROUND(E51,0),"")</f>
        <v>2</v>
      </c>
    </row>
    <row r="52" spans="1:14" s="1939" customFormat="1" ht="3.95" customHeight="1">
      <c r="A52" s="1956"/>
      <c r="B52" s="1956"/>
      <c r="C52" s="1957"/>
      <c r="D52" s="1940"/>
      <c r="E52" s="1941"/>
      <c r="F52" s="2014"/>
    </row>
    <row r="53" spans="1:14" s="1939" customFormat="1" ht="30" customHeight="1">
      <c r="A53" s="1956" t="s">
        <v>3634</v>
      </c>
      <c r="B53" s="1944" t="s">
        <v>3604</v>
      </c>
      <c r="C53" s="1945" t="s">
        <v>3635</v>
      </c>
      <c r="E53" s="1952">
        <v>6421</v>
      </c>
      <c r="F53" s="1947" t="str">
        <f>IF(ISBLANK(E53),"",IF(ISNUMBER(E53),IF(E53-INT(E53)=0,"","  Errore ! Inserire un numero intero senza decimali"),"  Errore ! Inserire un numero intero senza decimali"))</f>
        <v/>
      </c>
      <c r="K53" s="1948" t="str">
        <f>LEFT(A53,3)</f>
        <v>ORG</v>
      </c>
      <c r="L53" s="1948" t="str">
        <f>RIGHT(A53,3)</f>
        <v>272</v>
      </c>
      <c r="M53" s="1948" t="str">
        <f>B53</f>
        <v>INT</v>
      </c>
      <c r="N53" s="1948">
        <f>IF(ISNUMBER(E53),ROUND(E53,0),"")</f>
        <v>6421</v>
      </c>
    </row>
    <row r="54" spans="1:14" s="1939" customFormat="1" ht="3.95" customHeight="1">
      <c r="A54" s="1943"/>
      <c r="B54" s="1943"/>
      <c r="C54" s="1955"/>
      <c r="D54" s="1940"/>
      <c r="E54" s="1941"/>
      <c r="F54" s="2014"/>
    </row>
    <row r="55" spans="1:14" s="1939" customFormat="1" ht="30" customHeight="1">
      <c r="A55" s="1913" t="s">
        <v>3636</v>
      </c>
      <c r="B55" s="1913"/>
      <c r="C55" s="1854" t="s">
        <v>3637</v>
      </c>
      <c r="D55" s="1853"/>
      <c r="E55" s="1855"/>
      <c r="F55" s="2014"/>
    </row>
    <row r="56" spans="1:14" s="1939" customFormat="1" ht="3.95" customHeight="1">
      <c r="A56" s="1940"/>
      <c r="B56" s="1940"/>
      <c r="C56" s="1940"/>
      <c r="D56" s="1940"/>
      <c r="E56" s="1941"/>
      <c r="F56" s="2014"/>
    </row>
    <row r="57" spans="1:14" s="1958" customFormat="1" ht="30" customHeight="1">
      <c r="A57" s="1943" t="s">
        <v>3638</v>
      </c>
      <c r="B57" s="1944" t="s">
        <v>3604</v>
      </c>
      <c r="C57" s="1954" t="s">
        <v>3639</v>
      </c>
      <c r="E57" s="1952">
        <v>1611361</v>
      </c>
      <c r="F57" s="1947" t="str">
        <f>IF(ISBLANK(E57),"",IF(ISNUMBER(E57),IF(E57-INT(E57)=0,"","  Errore ! Inserire un numero intero senza decimali"),"  Errore ! Inserire un numero intero senza decimali"))</f>
        <v/>
      </c>
      <c r="G57" s="1939"/>
      <c r="H57" s="1939"/>
      <c r="I57" s="1939"/>
      <c r="J57" s="1939"/>
      <c r="K57" s="1948" t="str">
        <f>LEFT(A57,3)</f>
        <v>PRD</v>
      </c>
      <c r="L57" s="1948" t="str">
        <f>RIGHT(A57,3)</f>
        <v>137</v>
      </c>
      <c r="M57" s="1948" t="str">
        <f>B57</f>
        <v>INT</v>
      </c>
      <c r="N57" s="1948">
        <f>IF(ISNUMBER(E57),ROUND(E57,0),"")</f>
        <v>1611361</v>
      </c>
    </row>
    <row r="58" spans="1:14" s="1958" customFormat="1" ht="3.95" customHeight="1">
      <c r="A58" s="1943"/>
      <c r="B58" s="1943"/>
      <c r="C58" s="1955"/>
      <c r="D58" s="1955"/>
      <c r="E58" s="1959"/>
      <c r="F58" s="2016"/>
    </row>
    <row r="59" spans="1:14" s="1958" customFormat="1" ht="30" customHeight="1">
      <c r="A59" s="1943" t="s">
        <v>3640</v>
      </c>
      <c r="B59" s="1944" t="s">
        <v>3604</v>
      </c>
      <c r="C59" s="1954" t="s">
        <v>3641</v>
      </c>
      <c r="E59" s="1952">
        <v>107191</v>
      </c>
      <c r="F59" s="1947" t="str">
        <f>IF(ISBLANK(E59),"",IF(ISNUMBER(E59),IF(E59-INT(E59)=0,"","  Errore ! Inserire un numero intero senza decimali"),"  Errore ! Inserire un numero intero senza decimali"))</f>
        <v/>
      </c>
      <c r="G59" s="1939"/>
      <c r="H59" s="1939"/>
      <c r="I59" s="1939"/>
      <c r="J59" s="1939"/>
      <c r="K59" s="1948" t="str">
        <f>LEFT(A59,3)</f>
        <v>PRD</v>
      </c>
      <c r="L59" s="1948" t="str">
        <f>RIGHT(A59,3)</f>
        <v>115</v>
      </c>
      <c r="M59" s="1948" t="str">
        <f>B59</f>
        <v>INT</v>
      </c>
      <c r="N59" s="1948">
        <f>IF(ISNUMBER(E59),ROUND(E59,0),"")</f>
        <v>107191</v>
      </c>
    </row>
    <row r="60" spans="1:14" s="1958" customFormat="1" ht="3.95" customHeight="1">
      <c r="A60" s="1943"/>
      <c r="B60" s="1943"/>
      <c r="C60" s="1955"/>
      <c r="D60" s="1955"/>
      <c r="E60" s="1959"/>
      <c r="F60" s="2016"/>
    </row>
    <row r="61" spans="1:14" s="1958" customFormat="1" ht="30" customHeight="1">
      <c r="A61" s="1943" t="s">
        <v>3642</v>
      </c>
      <c r="B61" s="1944" t="s">
        <v>3592</v>
      </c>
      <c r="C61" s="1954" t="s">
        <v>3643</v>
      </c>
      <c r="E61" s="1946" t="s">
        <v>5515</v>
      </c>
      <c r="F61" s="1947" t="str">
        <f>IF(AND(LEN(E61)=1,OR(UPPER(E61)="N",UPPER(E61)="S")),"",IF(ISBLANK(E61),"","  Errore ! Inserire S o N"))</f>
        <v/>
      </c>
      <c r="G61" s="1939"/>
      <c r="H61" s="1939"/>
      <c r="I61" s="1939"/>
      <c r="J61" s="1939"/>
      <c r="K61" s="1948" t="str">
        <f>LEFT(A61,3)</f>
        <v>PRD</v>
      </c>
      <c r="L61" s="1948" t="str">
        <f>RIGHT(A61,3)</f>
        <v>159</v>
      </c>
      <c r="M61" s="1948" t="str">
        <f>B61</f>
        <v>FLAG</v>
      </c>
      <c r="N61" s="1948" t="str">
        <f>IF(AND(LEN(E61)=1,OR(UPPER(E61)="N",UPPER(E61)="S")),UPPER(E61),"")</f>
        <v>S</v>
      </c>
    </row>
    <row r="62" spans="1:14" s="1958" customFormat="1" ht="3.95" customHeight="1">
      <c r="A62" s="1943"/>
      <c r="B62" s="1943"/>
      <c r="C62" s="1955"/>
      <c r="D62" s="1955"/>
      <c r="E62" s="1959"/>
      <c r="F62" s="2016"/>
    </row>
    <row r="63" spans="1:14" s="1958" customFormat="1" ht="30" customHeight="1">
      <c r="A63" s="1943" t="s">
        <v>3644</v>
      </c>
      <c r="B63" s="1944" t="s">
        <v>3592</v>
      </c>
      <c r="C63" s="1954" t="s">
        <v>3645</v>
      </c>
      <c r="E63" s="1946" t="s">
        <v>5515</v>
      </c>
      <c r="F63" s="1947" t="str">
        <f>IF(AND(LEN(E63)=1,OR(UPPER(E63)="N",UPPER(E63)="S")),"",IF(ISBLANK(E63),"","  Errore ! Inserire S o N"))</f>
        <v/>
      </c>
      <c r="G63" s="1939"/>
      <c r="H63" s="1939"/>
      <c r="I63" s="1939"/>
      <c r="J63" s="1939"/>
      <c r="K63" s="1948" t="str">
        <f>LEFT(A63,3)</f>
        <v>PRD</v>
      </c>
      <c r="L63" s="1948" t="str">
        <f>RIGHT(A63,3)</f>
        <v>273</v>
      </c>
      <c r="M63" s="1948" t="str">
        <f>B63</f>
        <v>FLAG</v>
      </c>
      <c r="N63" s="1948" t="str">
        <f>IF(AND(LEN(E63)=1,OR(UPPER(E63)="N",UPPER(E63)="S")),UPPER(E63),"")</f>
        <v>S</v>
      </c>
    </row>
    <row r="64" spans="1:14" s="1958" customFormat="1" ht="3.95" customHeight="1">
      <c r="A64" s="1943"/>
      <c r="B64" s="1943"/>
      <c r="C64" s="1955"/>
      <c r="D64" s="1955"/>
      <c r="E64" s="1959"/>
      <c r="F64" s="2016"/>
    </row>
    <row r="65" spans="1:14" s="1958" customFormat="1" ht="30" customHeight="1">
      <c r="A65" s="1943" t="s">
        <v>3646</v>
      </c>
      <c r="B65" s="1944" t="s">
        <v>3592</v>
      </c>
      <c r="C65" s="1954" t="s">
        <v>3647</v>
      </c>
      <c r="E65" s="1946" t="s">
        <v>5515</v>
      </c>
      <c r="F65" s="1947" t="str">
        <f>IF(AND(LEN(E65)=1,OR(UPPER(E65)="N",UPPER(E65)="S")),"",IF(ISBLANK(E65),"","  Errore ! Inserire S o N"))</f>
        <v/>
      </c>
      <c r="G65" s="1939"/>
      <c r="H65" s="1939"/>
      <c r="I65" s="1939"/>
      <c r="J65" s="1939"/>
      <c r="K65" s="1948" t="str">
        <f>LEFT(A65,3)</f>
        <v>PRD</v>
      </c>
      <c r="L65" s="1948" t="str">
        <f>RIGHT(A65,3)</f>
        <v>274</v>
      </c>
      <c r="M65" s="1948" t="str">
        <f>B65</f>
        <v>FLAG</v>
      </c>
      <c r="N65" s="1948" t="str">
        <f>IF(AND(LEN(E65)=1,OR(UPPER(E65)="N",UPPER(E65)="S")),UPPER(E65),"")</f>
        <v>S</v>
      </c>
    </row>
    <row r="66" spans="1:14" s="1958" customFormat="1" ht="3.95" customHeight="1">
      <c r="A66" s="1943"/>
      <c r="B66" s="1943"/>
      <c r="C66" s="1955"/>
      <c r="D66" s="1955"/>
      <c r="E66" s="1959"/>
      <c r="F66" s="2016"/>
    </row>
    <row r="67" spans="1:14" s="1958" customFormat="1" ht="30" customHeight="1">
      <c r="A67" s="1943" t="s">
        <v>3648</v>
      </c>
      <c r="B67" s="1944" t="s">
        <v>3592</v>
      </c>
      <c r="C67" s="1954" t="s">
        <v>3649</v>
      </c>
      <c r="E67" s="1946" t="s">
        <v>5516</v>
      </c>
      <c r="F67" s="1947" t="str">
        <f>IF(AND(LEN(E67)=1,OR(UPPER(E67)="N",UPPER(E67)="S")),"",IF(ISBLANK(E67),"","  Errore ! Inserire S o N"))</f>
        <v/>
      </c>
      <c r="G67" s="1939"/>
      <c r="H67" s="1939"/>
      <c r="I67" s="1939"/>
      <c r="J67" s="1939"/>
      <c r="K67" s="1948" t="str">
        <f>LEFT(A67,3)</f>
        <v>PRD</v>
      </c>
      <c r="L67" s="1948" t="str">
        <f>RIGHT(A67,3)</f>
        <v>275</v>
      </c>
      <c r="M67" s="1948" t="str">
        <f>B67</f>
        <v>FLAG</v>
      </c>
      <c r="N67" s="1948" t="str">
        <f>IF(AND(LEN(E67)=1,OR(UPPER(E67)="N",UPPER(E67)="S")),UPPER(E67),"")</f>
        <v>N</v>
      </c>
    </row>
    <row r="68" spans="1:14" s="1958" customFormat="1" ht="3.95" customHeight="1">
      <c r="A68" s="1943"/>
      <c r="B68" s="1943"/>
      <c r="C68" s="1955"/>
      <c r="D68" s="1955"/>
      <c r="E68" s="1959"/>
      <c r="F68" s="2016"/>
    </row>
    <row r="69" spans="1:14" s="1939" customFormat="1" ht="30" customHeight="1">
      <c r="A69" s="1913" t="s">
        <v>3650</v>
      </c>
      <c r="B69" s="1913"/>
      <c r="C69" s="1854" t="s">
        <v>3651</v>
      </c>
      <c r="D69" s="1853"/>
      <c r="E69" s="1855"/>
      <c r="F69" s="2013"/>
    </row>
    <row r="70" spans="1:14" s="1939" customFormat="1" ht="3.95" customHeight="1">
      <c r="A70" s="1962"/>
      <c r="B70" s="1962"/>
      <c r="C70" s="1940"/>
      <c r="D70" s="1940"/>
      <c r="E70" s="1941"/>
      <c r="F70" s="2013"/>
    </row>
    <row r="71" spans="1:14" s="1939" customFormat="1">
      <c r="A71" s="1943" t="s">
        <v>3652</v>
      </c>
      <c r="B71" s="1944" t="s">
        <v>163</v>
      </c>
      <c r="C71" s="1940" t="s">
        <v>3653</v>
      </c>
      <c r="E71" s="1941"/>
      <c r="F71" s="2013"/>
      <c r="K71" s="1948" t="str">
        <f>LEFT(A71,3)</f>
        <v>INF</v>
      </c>
      <c r="L71" s="1948" t="str">
        <f>RIGHT(A71,3)</f>
        <v>209</v>
      </c>
      <c r="M71" s="1948" t="str">
        <f>B71</f>
        <v>NOTE</v>
      </c>
      <c r="N71" s="1939" t="str">
        <f>IF(ISBLANK(C72),"",LEFT(C72,1500))</f>
        <v/>
      </c>
    </row>
    <row r="72" spans="1:14" s="1939" customFormat="1" ht="45" customHeight="1">
      <c r="A72" s="1963"/>
      <c r="B72" s="1963"/>
      <c r="C72" s="2718"/>
      <c r="D72" s="2719"/>
      <c r="E72" s="2720"/>
      <c r="F72" s="2017" t="str">
        <f>IF(LEN(C72)&gt;1500,"Attenzione, è stato superato il numero massimo di 1500 caratteri","")</f>
        <v/>
      </c>
    </row>
    <row r="73" spans="1:14">
      <c r="A73" s="1965"/>
      <c r="B73" s="1965"/>
      <c r="C73" s="1966"/>
      <c r="D73" s="1966"/>
      <c r="E73" s="1967"/>
      <c r="F73" s="2018"/>
    </row>
    <row r="74" spans="1:14">
      <c r="A74" s="1943" t="s">
        <v>3654</v>
      </c>
      <c r="B74" s="1944" t="s">
        <v>163</v>
      </c>
      <c r="C74" s="1940" t="s">
        <v>3655</v>
      </c>
      <c r="E74" s="1941"/>
      <c r="F74" s="2013"/>
      <c r="G74" s="1939"/>
      <c r="H74" s="1939"/>
      <c r="I74" s="1939"/>
      <c r="J74" s="1939"/>
      <c r="K74" s="1948" t="str">
        <f>LEFT(A74,3)</f>
        <v>INF</v>
      </c>
      <c r="L74" s="1948" t="str">
        <f>RIGHT(A74,3)</f>
        <v>127</v>
      </c>
      <c r="M74" s="1948" t="str">
        <f>B74</f>
        <v>NOTE</v>
      </c>
      <c r="N74" s="1939" t="str">
        <f>IF(ISBLANK(C75),"",LEFT(C75,1500))</f>
        <v/>
      </c>
    </row>
    <row r="75" spans="1:14" ht="45" customHeight="1">
      <c r="A75" s="1969"/>
      <c r="B75" s="1969"/>
      <c r="C75" s="2718"/>
      <c r="D75" s="2719"/>
      <c r="E75" s="2720"/>
      <c r="F75" s="2017" t="str">
        <f>IF(LEN(C75)&gt;1500,"Attenzione, è stato superato il numero massimo di 1500 caratteri","")</f>
        <v/>
      </c>
      <c r="K75" s="1970" t="s">
        <v>2442</v>
      </c>
    </row>
  </sheetData>
  <sheetProtection password="EA98" sheet="1"/>
  <mergeCells count="5">
    <mergeCell ref="F2:F3"/>
    <mergeCell ref="F4:F5"/>
    <mergeCell ref="F6:F9"/>
    <mergeCell ref="C72:E72"/>
    <mergeCell ref="C75:E75"/>
  </mergeCells>
  <dataValidations count="4">
    <dataValidation type="textLength" allowBlank="1" showInputMessage="1" showErrorMessage="1" error="Inserire massimo 1500 caratteri" sqref="C75:E75 C72:E72">
      <formula1>0</formula1>
      <formula2>1500</formula2>
    </dataValidation>
    <dataValidation type="list" allowBlank="1" showDropDown="1" showInputMessage="1" showErrorMessage="1" errorTitle="Errore di digitazione" error="Digitare 'S' o 'N' o lasciare in bianco" sqref="E15 E13 E61 E63 E65 E67">
      <formula1>"s,n,S,N"</formula1>
    </dataValidation>
    <dataValidation type="date" allowBlank="1" showInputMessage="1" showErrorMessage="1" errorTitle="Errore di digitazione" error="Digitare una data valida nel formato gg/mm/aaaa" sqref="E19:E21 E17">
      <formula1>42005</formula1>
      <formula2>TODAY()</formula2>
    </dataValidation>
    <dataValidation type="whole" operator="lessThan" allowBlank="1" showInputMessage="1" showErrorMessage="1" errorTitle="Errore di digitazione" error="Inserire solo numeri interi o lasciare vuoto." sqref="E23 E27 E29 E31 E33 E35 E39 E43 E47 E51 E41 E45 E49 E53 E57 E59">
      <formula1>100000000000000</formula1>
    </dataValidation>
  </dataValidations>
  <pageMargins left="0.7" right="0.7" top="0.75" bottom="0.75" header="0.3" footer="0.3"/>
  <pageSetup paperSize="9" orientation="portrait" r:id="rId1"/>
  <drawing r:id="rId2"/>
</worksheet>
</file>

<file path=xl/worksheets/sheet69.xml><?xml version="1.0" encoding="utf-8"?>
<worksheet xmlns="http://schemas.openxmlformats.org/spreadsheetml/2006/main" xmlns:r="http://schemas.openxmlformats.org/officeDocument/2006/relationships">
  <sheetPr codeName="Foglio40">
    <tabColor rgb="FFFFFF00"/>
  </sheetPr>
  <dimension ref="A1:AC5"/>
  <sheetViews>
    <sheetView workbookViewId="0">
      <selection activeCell="G5" sqref="G5"/>
    </sheetView>
  </sheetViews>
  <sheetFormatPr defaultRowHeight="12.75"/>
  <cols>
    <col min="2" max="2" width="9.140625" customWidth="1"/>
    <col min="3" max="4" width="10.140625" bestFit="1" customWidth="1"/>
    <col min="5" max="5" width="10.140625" customWidth="1"/>
    <col min="6" max="6" width="9.140625" customWidth="1"/>
    <col min="7" max="7" width="10.140625" customWidth="1"/>
    <col min="8" max="17" width="9.140625" customWidth="1"/>
    <col min="28" max="29" width="10.140625" bestFit="1" customWidth="1"/>
  </cols>
  <sheetData>
    <row r="1" spans="1:29">
      <c r="A1" t="s">
        <v>3591</v>
      </c>
      <c r="B1" t="s">
        <v>3594</v>
      </c>
      <c r="C1" t="s">
        <v>3596</v>
      </c>
      <c r="D1" t="s">
        <v>3599</v>
      </c>
      <c r="E1" t="s">
        <v>3601</v>
      </c>
      <c r="F1" t="s">
        <v>3603</v>
      </c>
      <c r="G1" t="s">
        <v>3608</v>
      </c>
      <c r="H1" t="s">
        <v>3610</v>
      </c>
      <c r="I1" t="s">
        <v>3612</v>
      </c>
      <c r="J1" t="s">
        <v>3614</v>
      </c>
      <c r="K1" t="s">
        <v>3616</v>
      </c>
      <c r="L1" t="s">
        <v>3620</v>
      </c>
      <c r="M1" t="s">
        <v>3622</v>
      </c>
      <c r="N1" t="s">
        <v>3624</v>
      </c>
      <c r="O1" t="s">
        <v>3626</v>
      </c>
      <c r="P1" t="s">
        <v>3628</v>
      </c>
      <c r="Q1" t="s">
        <v>3630</v>
      </c>
      <c r="R1" t="s">
        <v>3632</v>
      </c>
      <c r="S1" t="s">
        <v>3634</v>
      </c>
      <c r="T1" t="s">
        <v>3638</v>
      </c>
      <c r="U1" t="s">
        <v>3640</v>
      </c>
      <c r="V1" t="s">
        <v>3642</v>
      </c>
      <c r="W1" t="s">
        <v>3644</v>
      </c>
      <c r="X1" t="s">
        <v>3646</v>
      </c>
      <c r="Y1" t="s">
        <v>3648</v>
      </c>
      <c r="Z1" t="s">
        <v>3652</v>
      </c>
      <c r="AA1" t="s">
        <v>3654</v>
      </c>
      <c r="AB1" t="s">
        <v>3656</v>
      </c>
      <c r="AC1" t="s">
        <v>3657</v>
      </c>
    </row>
    <row r="2" spans="1:29">
      <c r="A2" t="s">
        <v>3658</v>
      </c>
      <c r="B2" t="s">
        <v>3658</v>
      </c>
      <c r="C2" s="503">
        <v>767010</v>
      </c>
      <c r="D2" s="503">
        <v>767010</v>
      </c>
      <c r="E2" s="503">
        <v>767010</v>
      </c>
      <c r="F2">
        <v>999</v>
      </c>
      <c r="G2">
        <v>999</v>
      </c>
      <c r="H2">
        <v>999</v>
      </c>
      <c r="I2">
        <v>999</v>
      </c>
      <c r="J2">
        <v>999</v>
      </c>
      <c r="K2">
        <v>999</v>
      </c>
      <c r="L2">
        <v>999</v>
      </c>
      <c r="M2">
        <v>999</v>
      </c>
      <c r="N2">
        <v>999</v>
      </c>
      <c r="O2">
        <v>999</v>
      </c>
      <c r="P2">
        <v>999</v>
      </c>
      <c r="Q2">
        <v>999</v>
      </c>
      <c r="R2">
        <v>999</v>
      </c>
      <c r="S2">
        <v>999</v>
      </c>
      <c r="T2">
        <v>999</v>
      </c>
      <c r="U2">
        <v>999</v>
      </c>
      <c r="V2" t="s">
        <v>3658</v>
      </c>
      <c r="W2" t="s">
        <v>3658</v>
      </c>
      <c r="X2" t="s">
        <v>3658</v>
      </c>
      <c r="Y2" t="s">
        <v>3658</v>
      </c>
      <c r="Z2" t="s">
        <v>3659</v>
      </c>
      <c r="AA2" t="s">
        <v>3659</v>
      </c>
      <c r="AB2" t="s">
        <v>202</v>
      </c>
      <c r="AC2" t="s">
        <v>202</v>
      </c>
    </row>
    <row r="3" spans="1:29">
      <c r="A3" t="s">
        <v>3658</v>
      </c>
      <c r="B3" t="s">
        <v>3658</v>
      </c>
      <c r="C3" s="503">
        <v>767010</v>
      </c>
      <c r="D3" s="503">
        <v>767010</v>
      </c>
      <c r="E3" s="503">
        <v>767010</v>
      </c>
      <c r="F3">
        <v>999</v>
      </c>
      <c r="G3">
        <v>999</v>
      </c>
      <c r="H3">
        <v>999</v>
      </c>
      <c r="I3">
        <v>999</v>
      </c>
      <c r="J3">
        <v>999</v>
      </c>
      <c r="K3">
        <v>999</v>
      </c>
      <c r="L3">
        <v>999</v>
      </c>
      <c r="M3">
        <v>999</v>
      </c>
      <c r="N3">
        <v>999</v>
      </c>
      <c r="O3">
        <v>999</v>
      </c>
      <c r="P3">
        <v>999</v>
      </c>
      <c r="Q3">
        <v>999</v>
      </c>
      <c r="R3">
        <v>999</v>
      </c>
      <c r="S3">
        <v>999</v>
      </c>
      <c r="T3">
        <v>999</v>
      </c>
      <c r="U3">
        <v>999</v>
      </c>
      <c r="V3" t="s">
        <v>3658</v>
      </c>
      <c r="W3" t="s">
        <v>3658</v>
      </c>
      <c r="X3" t="s">
        <v>3658</v>
      </c>
      <c r="Y3" t="s">
        <v>3658</v>
      </c>
      <c r="Z3" t="s">
        <v>3659</v>
      </c>
      <c r="AA3" t="s">
        <v>3659</v>
      </c>
      <c r="AB3" t="s">
        <v>202</v>
      </c>
      <c r="AC3" t="s">
        <v>202</v>
      </c>
    </row>
    <row r="4" spans="1:29">
      <c r="A4" t="s">
        <v>3658</v>
      </c>
      <c r="B4" t="s">
        <v>3658</v>
      </c>
      <c r="C4" s="503">
        <v>767010</v>
      </c>
      <c r="D4" s="503">
        <v>767010</v>
      </c>
      <c r="E4" s="503">
        <v>767010</v>
      </c>
      <c r="F4">
        <v>999</v>
      </c>
      <c r="G4">
        <v>999</v>
      </c>
      <c r="H4">
        <v>999</v>
      </c>
      <c r="I4">
        <v>999</v>
      </c>
      <c r="J4">
        <v>999</v>
      </c>
      <c r="K4">
        <v>999</v>
      </c>
      <c r="L4">
        <v>999</v>
      </c>
      <c r="M4">
        <v>999</v>
      </c>
      <c r="N4">
        <v>999</v>
      </c>
      <c r="O4">
        <v>999</v>
      </c>
      <c r="P4">
        <v>999</v>
      </c>
      <c r="Q4">
        <v>999</v>
      </c>
      <c r="R4">
        <v>999</v>
      </c>
      <c r="S4">
        <v>999</v>
      </c>
      <c r="T4">
        <v>999</v>
      </c>
      <c r="U4">
        <v>999</v>
      </c>
      <c r="V4" t="s">
        <v>3658</v>
      </c>
      <c r="W4" t="s">
        <v>3658</v>
      </c>
      <c r="X4" t="s">
        <v>3658</v>
      </c>
      <c r="Y4" t="s">
        <v>3658</v>
      </c>
      <c r="Z4" t="s">
        <v>3659</v>
      </c>
      <c r="AA4" t="s">
        <v>3659</v>
      </c>
      <c r="AB4" t="s">
        <v>202</v>
      </c>
      <c r="AC4" t="s">
        <v>202</v>
      </c>
    </row>
    <row r="5" spans="1:29">
      <c r="A5" t="str">
        <f>IF('SICI(1)'!E13="","",'SICI(1)'!E13)</f>
        <v>S</v>
      </c>
      <c r="B5" t="str">
        <f>IF('SICI(1)'!E15="","",'SICI(1)'!E15)</f>
        <v>S</v>
      </c>
      <c r="C5" s="503">
        <f>IF('SICI(1)'!E17="","",'SICI(1)'!E17)</f>
        <v>43217</v>
      </c>
      <c r="D5" s="503" t="str">
        <f>IF('SICI(1)'!E19="","",'SICI(1)'!E19)</f>
        <v/>
      </c>
      <c r="E5" s="503" t="str">
        <f>IF('SICI(1)'!E21="","",'SICI(1)'!E21)</f>
        <v/>
      </c>
      <c r="F5" s="1973">
        <f>IF('SICI(1)'!E23="","",'SICI(1)'!E23)</f>
        <v>0</v>
      </c>
      <c r="G5" s="1973">
        <f>IF('SICI(1)'!E27="","",'SICI(1)'!E27)</f>
        <v>6151105</v>
      </c>
      <c r="H5" s="1973">
        <f>IF('SICI(1)'!E29="","",'SICI(1)'!E29)</f>
        <v>5830812</v>
      </c>
      <c r="I5" s="1973">
        <f>IF('SICI(1)'!E31="","",'SICI(1)'!E31)</f>
        <v>75483</v>
      </c>
      <c r="J5" s="1973">
        <f>IF('SICI(1)'!E33="","",'SICI(1)'!E33)</f>
        <v>0</v>
      </c>
      <c r="K5" s="1973">
        <f>IF('SICI(1)'!E35="","",'SICI(1)'!E35)</f>
        <v>0</v>
      </c>
      <c r="L5" s="1973">
        <f>IF('SICI(1)'!E39="","",'SICI(1)'!E39)</f>
        <v>25</v>
      </c>
      <c r="M5" s="1973">
        <f>IF('SICI(1)'!E41="","",'SICI(1)'!E41)</f>
        <v>14383</v>
      </c>
      <c r="N5" s="1973">
        <f>IF('SICI(1)'!E43="","",'SICI(1)'!E43)</f>
        <v>42</v>
      </c>
      <c r="O5" s="1973">
        <f>IF('SICI(1)'!E45="","",'SICI(1)'!E45)</f>
        <v>6756</v>
      </c>
      <c r="P5" s="1973">
        <f>IF('SICI(1)'!E47="","",'SICI(1)'!E47)</f>
        <v>178</v>
      </c>
      <c r="Q5" s="1973">
        <f>IF('SICI(1)'!E49="","",'SICI(1)'!E49)</f>
        <v>5202</v>
      </c>
      <c r="R5" s="1973">
        <f>IF('SICI(1)'!E51="","",'SICI(1)'!E51)</f>
        <v>2</v>
      </c>
      <c r="S5" s="1973">
        <f>IF('SICI(1)'!E53="","",'SICI(1)'!E53)</f>
        <v>6421</v>
      </c>
      <c r="T5" s="1973">
        <f>IF('SICI(1)'!E57="","",'SICI(1)'!E57)</f>
        <v>1611361</v>
      </c>
      <c r="U5" s="1973">
        <f>IF('SICI(1)'!E59="","",'SICI(1)'!E59)</f>
        <v>107191</v>
      </c>
      <c r="V5" t="str">
        <f>IF('SICI(1)'!E61="","",'SICI(1)'!E61)</f>
        <v>S</v>
      </c>
      <c r="W5" t="str">
        <f>IF('SICI(1)'!E63="","",'SICI(1)'!E63)</f>
        <v>S</v>
      </c>
      <c r="X5" t="str">
        <f>IF('SICI(1)'!E65="","",'SICI(1)'!E65)</f>
        <v>S</v>
      </c>
      <c r="Y5" t="str">
        <f>IF('SICI(1)'!E67="","",'SICI(1)'!E67)</f>
        <v>N</v>
      </c>
      <c r="Z5" t="str">
        <f>IF('SICI(1)'!C72="","",'SICI(1)'!C72)</f>
        <v/>
      </c>
      <c r="AA5" t="str">
        <f>IF('SICI(1)'!C75="","",'SICI(1)'!C75)</f>
        <v/>
      </c>
      <c r="AB5" t="str">
        <f>'SICI(1)'!F2</f>
        <v>OK</v>
      </c>
      <c r="AC5" t="str">
        <f>'SICI(1)'!F6</f>
        <v>OK</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sheetPr codeName="Foglio8"/>
  <dimension ref="A1:O208"/>
  <sheetViews>
    <sheetView showGridLines="0" zoomScaleNormal="100" workbookViewId="0">
      <pane xSplit="2" ySplit="5" topLeftCell="C6" activePane="bottomRight" state="frozen"/>
      <selection activeCell="C8" sqref="C8"/>
      <selection pane="topRight" activeCell="C8" sqref="C8"/>
      <selection pane="bottomLeft" activeCell="C8" sqref="C8"/>
      <selection pane="bottomRight" activeCell="E134" sqref="E134"/>
    </sheetView>
  </sheetViews>
  <sheetFormatPr defaultRowHeight="11.25"/>
  <cols>
    <col min="1" max="1" width="45.28515625" style="130" customWidth="1"/>
    <col min="2" max="2" width="8.28515625" style="163" customWidth="1"/>
    <col min="3" max="13" width="11.85546875" style="130" customWidth="1"/>
    <col min="14" max="14" width="5.85546875" style="130" hidden="1" customWidth="1"/>
    <col min="15" max="15" width="12" style="130" hidden="1" customWidth="1"/>
    <col min="16" max="16384" width="9.140625" style="130"/>
  </cols>
  <sheetData>
    <row r="1" spans="1:15" ht="87" customHeight="1" thickBot="1">
      <c r="A1" s="2471" t="str">
        <f>"COMPARTO SERVIZIO SANITARIO NAZIONALE"&amp;" - anno "&amp;$M$1</f>
        <v>COMPARTO SERVIZIO SANITARIO NAZIONALE - anno 2017</v>
      </c>
      <c r="B1" s="2471"/>
      <c r="C1" s="2471"/>
      <c r="D1" s="2471"/>
      <c r="E1" s="2471"/>
      <c r="F1" s="2471"/>
      <c r="G1" s="2471"/>
      <c r="H1" s="2471"/>
      <c r="I1" s="2471"/>
      <c r="J1" s="2471"/>
      <c r="K1" s="127"/>
      <c r="L1" s="128"/>
      <c r="M1" s="129">
        <v>2017</v>
      </c>
    </row>
    <row r="2" spans="1:15" ht="55.5" customHeight="1" thickBot="1">
      <c r="A2" s="131"/>
      <c r="B2" s="132"/>
      <c r="C2" s="133"/>
      <c r="D2" s="133"/>
      <c r="E2" s="133"/>
      <c r="F2" s="133"/>
      <c r="G2" s="133"/>
      <c r="H2" s="134" t="str">
        <f>IF(AND(L142+M142&gt;0,E142=0),"ATTENZIONE!  INSERIRE LA DOTAZIONE ORGANICA","")</f>
        <v/>
      </c>
      <c r="I2" s="2472" t="str">
        <f>IF(AND(L142+M142&gt;0,SUM(E142)=0),"ATTENZIONE!  INSERIRE LA DOTAZIONE ORGANICA", IF(AND((L142+M142)&gt;SUM(E142)),"ATTENZIONE!  IL TOTALE DELLA DOTAZIONE ORGANICA E' MINORE DEI PRESENTI AL 31/12",""))</f>
        <v/>
      </c>
      <c r="J2" s="2473"/>
      <c r="K2" s="2473"/>
      <c r="L2" s="2473"/>
      <c r="M2" s="2474"/>
    </row>
    <row r="3" spans="1:15" ht="30" customHeight="1" thickBot="1">
      <c r="A3" s="135"/>
      <c r="B3" s="136"/>
      <c r="C3" s="2475" t="s">
        <v>271</v>
      </c>
      <c r="D3" s="2475"/>
      <c r="E3" s="2475"/>
      <c r="F3" s="2475"/>
      <c r="G3" s="2475"/>
      <c r="H3" s="2475"/>
      <c r="I3" s="2476"/>
      <c r="J3" s="2476"/>
      <c r="K3" s="2476"/>
      <c r="L3" s="2476"/>
      <c r="M3" s="2477"/>
    </row>
    <row r="4" spans="1:15" ht="23.25" thickTop="1">
      <c r="A4" s="1771" t="s">
        <v>272</v>
      </c>
      <c r="B4" s="2478" t="s">
        <v>273</v>
      </c>
      <c r="C4" s="137" t="str">
        <f>"Presenti al 31/12/"&amp;M1-1&amp;" (*)"</f>
        <v>Presenti al 31/12/2016 (*)</v>
      </c>
      <c r="D4" s="138"/>
      <c r="E4" s="139" t="s">
        <v>274</v>
      </c>
      <c r="F4" s="140" t="s">
        <v>275</v>
      </c>
      <c r="G4" s="138"/>
      <c r="H4" s="137" t="s">
        <v>276</v>
      </c>
      <c r="I4" s="138"/>
      <c r="J4" s="137" t="s">
        <v>277</v>
      </c>
      <c r="K4" s="138"/>
      <c r="L4" s="137" t="str">
        <f>"Presenti al 31/12/"&amp;M1&amp;" (**)"</f>
        <v>Presenti al 31/12/2017 (**)</v>
      </c>
      <c r="M4" s="141"/>
    </row>
    <row r="5" spans="1:15" ht="12" thickBot="1">
      <c r="A5" s="1776" t="s">
        <v>278</v>
      </c>
      <c r="B5" s="2479"/>
      <c r="C5" s="142" t="s">
        <v>279</v>
      </c>
      <c r="D5" s="143" t="s">
        <v>280</v>
      </c>
      <c r="E5" s="144"/>
      <c r="F5" s="142" t="s">
        <v>279</v>
      </c>
      <c r="G5" s="143" t="s">
        <v>280</v>
      </c>
      <c r="H5" s="142" t="s">
        <v>279</v>
      </c>
      <c r="I5" s="143" t="s">
        <v>280</v>
      </c>
      <c r="J5" s="142" t="s">
        <v>279</v>
      </c>
      <c r="K5" s="143" t="s">
        <v>280</v>
      </c>
      <c r="L5" s="142" t="s">
        <v>279</v>
      </c>
      <c r="M5" s="145" t="s">
        <v>280</v>
      </c>
    </row>
    <row r="6" spans="1:15" ht="12.75" hidden="1" thickTop="1" thickBot="1">
      <c r="A6" s="1467"/>
      <c r="B6" s="1468"/>
      <c r="C6" s="1469">
        <v>0</v>
      </c>
      <c r="D6" s="1470">
        <v>0</v>
      </c>
      <c r="E6" s="1471">
        <v>0</v>
      </c>
      <c r="F6" s="1469">
        <v>0</v>
      </c>
      <c r="G6" s="1470">
        <v>0</v>
      </c>
      <c r="H6" s="1469">
        <v>0</v>
      </c>
      <c r="I6" s="1470">
        <v>0</v>
      </c>
      <c r="J6" s="1469">
        <v>0</v>
      </c>
      <c r="K6" s="1470">
        <v>0</v>
      </c>
      <c r="L6" s="1469">
        <v>0</v>
      </c>
      <c r="M6" s="1472">
        <v>0</v>
      </c>
    </row>
    <row r="7" spans="1:15" ht="12.75" customHeight="1" thickTop="1">
      <c r="A7" s="146" t="s">
        <v>281</v>
      </c>
      <c r="B7" s="147" t="s">
        <v>282</v>
      </c>
      <c r="C7" s="588">
        <f>IF(ISERROR(VLOOKUP($B7,IN_T1!$B$2:$Z$3000,2,FALSE))=TRUE,"",VLOOKUP($B7,IN_T1!$B$2:$Z$3000,2,FALSE))</f>
        <v>1</v>
      </c>
      <c r="D7" s="587">
        <f>IF(ISERROR(VLOOKUP($B7,IN_T1!$B$2:$Z$3000,3,FALSE))=TRUE,"",VLOOKUP($B7,IN_T1!$B$2:$Z$3000,3,FALSE))</f>
        <v>0</v>
      </c>
      <c r="E7" s="591">
        <f>IF(ISERROR(VLOOKUP($B7,IN_T1!$B$2:$Z$3000,4,FALSE))=TRUE,"",VLOOKUP($B7,IN_T1!$B$2:$Z$3000,4,FALSE))</f>
        <v>0</v>
      </c>
      <c r="F7" s="592">
        <v>1</v>
      </c>
      <c r="G7" s="593"/>
      <c r="H7" s="592"/>
      <c r="I7" s="593"/>
      <c r="J7" s="592"/>
      <c r="K7" s="593"/>
      <c r="L7" s="148">
        <f>F7+H7+J7</f>
        <v>1</v>
      </c>
      <c r="M7" s="149">
        <f>G7+I7+K7</f>
        <v>0</v>
      </c>
      <c r="N7" s="1070">
        <f>IF((L7+M7)&gt;0,1,0)</f>
        <v>1</v>
      </c>
      <c r="O7" s="1856" t="s">
        <v>283</v>
      </c>
    </row>
    <row r="8" spans="1:15" ht="12.75" customHeight="1">
      <c r="A8" s="146" t="s">
        <v>284</v>
      </c>
      <c r="B8" s="150" t="s">
        <v>285</v>
      </c>
      <c r="C8" s="589">
        <f>IF(ISERROR(VLOOKUP($B8,IN_T1!$B$2:$Z$3000,2,FALSE))=TRUE,"",VLOOKUP($B8,IN_T1!$B$2:$Z$3000,2,FALSE))</f>
        <v>1</v>
      </c>
      <c r="D8" s="587">
        <f>IF(ISERROR(VLOOKUP($B8,IN_T1!$B$2:$Z$3000,3,FALSE))=TRUE,"",VLOOKUP($B8,IN_T1!$B$2:$Z$3000,3,FALSE))</f>
        <v>1</v>
      </c>
      <c r="E8" s="591">
        <f>IF(ISERROR(VLOOKUP($B8,IN_T1!$B$2:$Z$3000,4,FALSE))=TRUE,"",VLOOKUP($B8,IN_T1!$B$2:$Z$3000,4,FALSE))</f>
        <v>0</v>
      </c>
      <c r="F8" s="592">
        <v>1</v>
      </c>
      <c r="G8" s="593">
        <v>1</v>
      </c>
      <c r="H8" s="592"/>
      <c r="I8" s="593"/>
      <c r="J8" s="592"/>
      <c r="K8" s="593"/>
      <c r="L8" s="148">
        <f t="shared" ref="L8:M39" si="0">F8+H8+J8</f>
        <v>1</v>
      </c>
      <c r="M8" s="149">
        <f t="shared" si="0"/>
        <v>1</v>
      </c>
      <c r="N8" s="1070">
        <f t="shared" ref="N8:N71" si="1">IF((L8+M8)&gt;0,1,0)</f>
        <v>1</v>
      </c>
      <c r="O8" s="1856" t="s">
        <v>283</v>
      </c>
    </row>
    <row r="9" spans="1:15" ht="12.75" customHeight="1">
      <c r="A9" s="146" t="s">
        <v>286</v>
      </c>
      <c r="B9" s="150" t="s">
        <v>287</v>
      </c>
      <c r="C9" s="589">
        <f>IF(ISERROR(VLOOKUP($B9,IN_T1!$B$2:$Z$3000,2,FALSE))=TRUE,"",VLOOKUP($B9,IN_T1!$B$2:$Z$3000,2,FALSE))</f>
        <v>0</v>
      </c>
      <c r="D9" s="587">
        <f>IF(ISERROR(VLOOKUP($B9,IN_T1!$B$2:$Z$3000,3,FALSE))=TRUE,"",VLOOKUP($B9,IN_T1!$B$2:$Z$3000,3,FALSE))</f>
        <v>1</v>
      </c>
      <c r="E9" s="591">
        <f>IF(ISERROR(VLOOKUP($B9,IN_T1!$B$2:$Z$3000,4,FALSE))=TRUE,"",VLOOKUP($B9,IN_T1!$B$2:$Z$3000,4,FALSE))</f>
        <v>0</v>
      </c>
      <c r="F9" s="592"/>
      <c r="G9" s="593">
        <v>1</v>
      </c>
      <c r="H9" s="592"/>
      <c r="I9" s="593"/>
      <c r="J9" s="592"/>
      <c r="K9" s="593"/>
      <c r="L9" s="148">
        <f t="shared" si="0"/>
        <v>0</v>
      </c>
      <c r="M9" s="149">
        <f t="shared" si="0"/>
        <v>1</v>
      </c>
      <c r="N9" s="1070">
        <f t="shared" si="1"/>
        <v>1</v>
      </c>
      <c r="O9" s="1856" t="s">
        <v>283</v>
      </c>
    </row>
    <row r="10" spans="1:15" ht="12.75" customHeight="1">
      <c r="A10" s="146" t="s">
        <v>288</v>
      </c>
      <c r="B10" s="150" t="s">
        <v>289</v>
      </c>
      <c r="C10" s="589">
        <f>IF(ISERROR(VLOOKUP($B10,IN_T1!$B$2:$Z$3000,2,FALSE))=TRUE,"",VLOOKUP($B10,IN_T1!$B$2:$Z$3000,2,FALSE))</f>
        <v>0</v>
      </c>
      <c r="D10" s="587">
        <f>IF(ISERROR(VLOOKUP($B10,IN_T1!$B$2:$Z$3000,3,FALSE))=TRUE,"",VLOOKUP($B10,IN_T1!$B$2:$Z$3000,3,FALSE))</f>
        <v>0</v>
      </c>
      <c r="E10" s="591">
        <f>IF(ISERROR(VLOOKUP($B10,IN_T1!$B$2:$Z$3000,4,FALSE))=TRUE,"",VLOOKUP($B10,IN_T1!$B$2:$Z$3000,4,FALSE))</f>
        <v>0</v>
      </c>
      <c r="F10" s="592"/>
      <c r="G10" s="593"/>
      <c r="H10" s="592"/>
      <c r="I10" s="593"/>
      <c r="J10" s="592"/>
      <c r="K10" s="593"/>
      <c r="L10" s="148">
        <f t="shared" si="0"/>
        <v>0</v>
      </c>
      <c r="M10" s="149">
        <f t="shared" si="0"/>
        <v>0</v>
      </c>
      <c r="N10" s="1070">
        <f t="shared" si="1"/>
        <v>0</v>
      </c>
      <c r="O10" s="1856" t="s">
        <v>283</v>
      </c>
    </row>
    <row r="11" spans="1:15" ht="12.75" customHeight="1">
      <c r="A11" s="146" t="s">
        <v>290</v>
      </c>
      <c r="B11" s="150" t="s">
        <v>291</v>
      </c>
      <c r="C11" s="589">
        <f>IF(ISERROR(VLOOKUP($B11,IN_T1!$B$2:$Z$3000,2,FALSE))=TRUE,"",VLOOKUP($B11,IN_T1!$B$2:$Z$3000,2,FALSE))</f>
        <v>10</v>
      </c>
      <c r="D11" s="587">
        <f>IF(ISERROR(VLOOKUP($B11,IN_T1!$B$2:$Z$3000,3,FALSE))=TRUE,"",VLOOKUP($B11,IN_T1!$B$2:$Z$3000,3,FALSE))</f>
        <v>2</v>
      </c>
      <c r="E11" s="591">
        <v>22</v>
      </c>
      <c r="F11" s="592">
        <v>9</v>
      </c>
      <c r="G11" s="593">
        <v>1</v>
      </c>
      <c r="H11" s="592"/>
      <c r="I11" s="593"/>
      <c r="J11" s="592"/>
      <c r="K11" s="593"/>
      <c r="L11" s="148">
        <f t="shared" si="0"/>
        <v>9</v>
      </c>
      <c r="M11" s="149">
        <f t="shared" si="0"/>
        <v>1</v>
      </c>
      <c r="N11" s="1070">
        <f t="shared" si="1"/>
        <v>1</v>
      </c>
      <c r="O11" s="1856" t="s">
        <v>292</v>
      </c>
    </row>
    <row r="12" spans="1:15" ht="12.75" customHeight="1">
      <c r="A12" s="146" t="s">
        <v>293</v>
      </c>
      <c r="B12" s="150" t="s">
        <v>294</v>
      </c>
      <c r="C12" s="589">
        <f>IF(ISERROR(VLOOKUP($B12,IN_T1!$B$2:$Z$3000,2,FALSE))=TRUE,"",VLOOKUP($B12,IN_T1!$B$2:$Z$3000,2,FALSE))</f>
        <v>4</v>
      </c>
      <c r="D12" s="587">
        <f>IF(ISERROR(VLOOKUP($B12,IN_T1!$B$2:$Z$3000,3,FALSE))=TRUE,"",VLOOKUP($B12,IN_T1!$B$2:$Z$3000,3,FALSE))</f>
        <v>0</v>
      </c>
      <c r="E12" s="591">
        <f>IF(ISERROR(VLOOKUP($B12,IN_T1!$B$2:$Z$3000,4,FALSE))=TRUE,"",VLOOKUP($B12,IN_T1!$B$2:$Z$3000,4,FALSE))</f>
        <v>4</v>
      </c>
      <c r="F12" s="592">
        <v>5</v>
      </c>
      <c r="G12" s="593"/>
      <c r="H12" s="592"/>
      <c r="I12" s="593"/>
      <c r="J12" s="592"/>
      <c r="K12" s="593"/>
      <c r="L12" s="148">
        <f t="shared" si="0"/>
        <v>5</v>
      </c>
      <c r="M12" s="149">
        <f t="shared" si="0"/>
        <v>0</v>
      </c>
      <c r="N12" s="1070">
        <f t="shared" si="1"/>
        <v>1</v>
      </c>
      <c r="O12" s="1856" t="s">
        <v>292</v>
      </c>
    </row>
    <row r="13" spans="1:15" ht="12.75" customHeight="1">
      <c r="A13" s="146" t="s">
        <v>295</v>
      </c>
      <c r="B13" s="150" t="s">
        <v>296</v>
      </c>
      <c r="C13" s="589">
        <f>IF(ISERROR(VLOOKUP($B13,IN_T1!$B$2:$Z$3000,2,FALSE))=TRUE,"",VLOOKUP($B13,IN_T1!$B$2:$Z$3000,2,FALSE))</f>
        <v>21</v>
      </c>
      <c r="D13" s="587">
        <f>IF(ISERROR(VLOOKUP($B13,IN_T1!$B$2:$Z$3000,3,FALSE))=TRUE,"",VLOOKUP($B13,IN_T1!$B$2:$Z$3000,3,FALSE))</f>
        <v>14</v>
      </c>
      <c r="E13" s="591">
        <v>40</v>
      </c>
      <c r="F13" s="592">
        <v>22</v>
      </c>
      <c r="G13" s="593">
        <v>16</v>
      </c>
      <c r="H13" s="592"/>
      <c r="I13" s="593"/>
      <c r="J13" s="592"/>
      <c r="K13" s="593"/>
      <c r="L13" s="148">
        <f t="shared" si="0"/>
        <v>22</v>
      </c>
      <c r="M13" s="149">
        <f t="shared" si="0"/>
        <v>16</v>
      </c>
      <c r="N13" s="1070">
        <f t="shared" si="1"/>
        <v>1</v>
      </c>
      <c r="O13" s="1856" t="s">
        <v>292</v>
      </c>
    </row>
    <row r="14" spans="1:15" ht="12.75" customHeight="1">
      <c r="A14" s="146" t="s">
        <v>297</v>
      </c>
      <c r="B14" s="150" t="s">
        <v>298</v>
      </c>
      <c r="C14" s="589">
        <f>IF(ISERROR(VLOOKUP($B14,IN_T1!$B$2:$Z$3000,2,FALSE))=TRUE,"",VLOOKUP($B14,IN_T1!$B$2:$Z$3000,2,FALSE))</f>
        <v>1</v>
      </c>
      <c r="D14" s="587">
        <f>IF(ISERROR(VLOOKUP($B14,IN_T1!$B$2:$Z$3000,3,FALSE))=TRUE,"",VLOOKUP($B14,IN_T1!$B$2:$Z$3000,3,FALSE))</f>
        <v>0</v>
      </c>
      <c r="E14" s="591">
        <f>IF(ISERROR(VLOOKUP($B14,IN_T1!$B$2:$Z$3000,4,FALSE))=TRUE,"",VLOOKUP($B14,IN_T1!$B$2:$Z$3000,4,FALSE))</f>
        <v>1</v>
      </c>
      <c r="F14" s="592">
        <v>2</v>
      </c>
      <c r="G14" s="593"/>
      <c r="H14" s="592"/>
      <c r="I14" s="593"/>
      <c r="J14" s="592"/>
      <c r="K14" s="593"/>
      <c r="L14" s="148">
        <f t="shared" si="0"/>
        <v>2</v>
      </c>
      <c r="M14" s="149">
        <f t="shared" si="0"/>
        <v>0</v>
      </c>
      <c r="N14" s="1070">
        <f t="shared" si="1"/>
        <v>1</v>
      </c>
      <c r="O14" s="1856" t="s">
        <v>292</v>
      </c>
    </row>
    <row r="15" spans="1:15" ht="12.75" customHeight="1">
      <c r="A15" s="146" t="s">
        <v>299</v>
      </c>
      <c r="B15" s="150" t="s">
        <v>300</v>
      </c>
      <c r="C15" s="589">
        <f>IF(ISERROR(VLOOKUP($B15,IN_T1!$B$2:$Z$3000,2,FALSE))=TRUE,"",VLOOKUP($B15,IN_T1!$B$2:$Z$3000,2,FALSE))</f>
        <v>77</v>
      </c>
      <c r="D15" s="587">
        <f>IF(ISERROR(VLOOKUP($B15,IN_T1!$B$2:$Z$3000,3,FALSE))=TRUE,"",VLOOKUP($B15,IN_T1!$B$2:$Z$3000,3,FALSE))</f>
        <v>88</v>
      </c>
      <c r="E15" s="591">
        <v>174</v>
      </c>
      <c r="F15" s="592">
        <v>74</v>
      </c>
      <c r="G15" s="593">
        <v>87</v>
      </c>
      <c r="H15" s="592"/>
      <c r="I15" s="593"/>
      <c r="J15" s="592"/>
      <c r="K15" s="593"/>
      <c r="L15" s="148">
        <f t="shared" si="0"/>
        <v>74</v>
      </c>
      <c r="M15" s="149">
        <f t="shared" si="0"/>
        <v>87</v>
      </c>
      <c r="N15" s="1070">
        <f t="shared" si="1"/>
        <v>1</v>
      </c>
      <c r="O15" s="1856" t="s">
        <v>292</v>
      </c>
    </row>
    <row r="16" spans="1:15" ht="12.75" customHeight="1">
      <c r="A16" s="146" t="s">
        <v>301</v>
      </c>
      <c r="B16" s="150" t="s">
        <v>302</v>
      </c>
      <c r="C16" s="589">
        <f>IF(ISERROR(VLOOKUP($B16,IN_T1!$B$2:$Z$3000,2,FALSE))=TRUE,"",VLOOKUP($B16,IN_T1!$B$2:$Z$3000,2,FALSE))</f>
        <v>13</v>
      </c>
      <c r="D16" s="587">
        <f>IF(ISERROR(VLOOKUP($B16,IN_T1!$B$2:$Z$3000,3,FALSE))=TRUE,"",VLOOKUP($B16,IN_T1!$B$2:$Z$3000,3,FALSE))</f>
        <v>4</v>
      </c>
      <c r="E16" s="591">
        <f>IF(ISERROR(VLOOKUP($B16,IN_T1!$B$2:$Z$3000,4,FALSE))=TRUE,"",VLOOKUP($B16,IN_T1!$B$2:$Z$3000,4,FALSE))</f>
        <v>18</v>
      </c>
      <c r="F16" s="592">
        <v>14</v>
      </c>
      <c r="G16" s="593">
        <v>3</v>
      </c>
      <c r="H16" s="592"/>
      <c r="I16" s="593"/>
      <c r="J16" s="592"/>
      <c r="K16" s="593"/>
      <c r="L16" s="148">
        <f t="shared" si="0"/>
        <v>14</v>
      </c>
      <c r="M16" s="149">
        <f t="shared" si="0"/>
        <v>3</v>
      </c>
      <c r="N16" s="1070">
        <f t="shared" si="1"/>
        <v>1</v>
      </c>
      <c r="O16" s="1856" t="s">
        <v>292</v>
      </c>
    </row>
    <row r="17" spans="1:15" ht="12.75" customHeight="1">
      <c r="A17" s="1741" t="s">
        <v>303</v>
      </c>
      <c r="B17" s="150" t="s">
        <v>304</v>
      </c>
      <c r="C17" s="589">
        <f>IF(ISERROR(VLOOKUP($B17,IN_T1!$B$2:$Z$3000,2,FALSE))=TRUE,"",VLOOKUP($B17,IN_T1!$B$2:$Z$3000,2,FALSE))</f>
        <v>0</v>
      </c>
      <c r="D17" s="587">
        <f>IF(ISERROR(VLOOKUP($B17,IN_T1!$B$2:$Z$3000,3,FALSE))=TRUE,"",VLOOKUP($B17,IN_T1!$B$2:$Z$3000,3,FALSE))</f>
        <v>0</v>
      </c>
      <c r="E17" s="591">
        <f>IF(ISERROR(VLOOKUP($B17,IN_T1!$B$2:$Z$3000,4,FALSE))=TRUE,"",VLOOKUP($B17,IN_T1!$B$2:$Z$3000,4,FALSE))</f>
        <v>0</v>
      </c>
      <c r="F17" s="592"/>
      <c r="G17" s="593"/>
      <c r="H17" s="592"/>
      <c r="I17" s="593"/>
      <c r="J17" s="592"/>
      <c r="K17" s="593"/>
      <c r="L17" s="148">
        <f t="shared" si="0"/>
        <v>0</v>
      </c>
      <c r="M17" s="149">
        <f t="shared" si="0"/>
        <v>0</v>
      </c>
      <c r="N17" s="1070">
        <f t="shared" si="1"/>
        <v>0</v>
      </c>
      <c r="O17" s="1856" t="s">
        <v>292</v>
      </c>
    </row>
    <row r="18" spans="1:15" ht="12.75" customHeight="1">
      <c r="A18" s="146" t="s">
        <v>305</v>
      </c>
      <c r="B18" s="150" t="s">
        <v>306</v>
      </c>
      <c r="C18" s="589">
        <f>IF(ISERROR(VLOOKUP($B18,IN_T1!$B$2:$Z$3000,2,FALSE))=TRUE,"",VLOOKUP($B18,IN_T1!$B$2:$Z$3000,2,FALSE))</f>
        <v>0</v>
      </c>
      <c r="D18" s="587">
        <f>IF(ISERROR(VLOOKUP($B18,IN_T1!$B$2:$Z$3000,3,FALSE))=TRUE,"",VLOOKUP($B18,IN_T1!$B$2:$Z$3000,3,FALSE))</f>
        <v>0</v>
      </c>
      <c r="E18" s="591">
        <f>IF(ISERROR(VLOOKUP($B18,IN_T1!$B$2:$Z$3000,4,FALSE))=TRUE,"",VLOOKUP($B18,IN_T1!$B$2:$Z$3000,4,FALSE))</f>
        <v>0</v>
      </c>
      <c r="F18" s="592"/>
      <c r="G18" s="593"/>
      <c r="H18" s="592"/>
      <c r="I18" s="593"/>
      <c r="J18" s="592"/>
      <c r="K18" s="593"/>
      <c r="L18" s="148">
        <f t="shared" si="0"/>
        <v>0</v>
      </c>
      <c r="M18" s="149">
        <f t="shared" si="0"/>
        <v>0</v>
      </c>
      <c r="N18" s="1070">
        <f t="shared" si="1"/>
        <v>0</v>
      </c>
      <c r="O18" s="1856" t="s">
        <v>292</v>
      </c>
    </row>
    <row r="19" spans="1:15" ht="12.75" customHeight="1">
      <c r="A19" s="146" t="s">
        <v>307</v>
      </c>
      <c r="B19" s="150" t="s">
        <v>308</v>
      </c>
      <c r="C19" s="589">
        <f>IF(ISERROR(VLOOKUP($B19,IN_T1!$B$2:$Z$3000,2,FALSE))=TRUE,"",VLOOKUP($B19,IN_T1!$B$2:$Z$3000,2,FALSE))</f>
        <v>0</v>
      </c>
      <c r="D19" s="587">
        <f>IF(ISERROR(VLOOKUP($B19,IN_T1!$B$2:$Z$3000,3,FALSE))=TRUE,"",VLOOKUP($B19,IN_T1!$B$2:$Z$3000,3,FALSE))</f>
        <v>0</v>
      </c>
      <c r="E19" s="591">
        <f>IF(ISERROR(VLOOKUP($B19,IN_T1!$B$2:$Z$3000,4,FALSE))=TRUE,"",VLOOKUP($B19,IN_T1!$B$2:$Z$3000,4,FALSE))</f>
        <v>0</v>
      </c>
      <c r="F19" s="592"/>
      <c r="G19" s="593"/>
      <c r="H19" s="592"/>
      <c r="I19" s="593"/>
      <c r="J19" s="592"/>
      <c r="K19" s="593"/>
      <c r="L19" s="148">
        <f t="shared" si="0"/>
        <v>0</v>
      </c>
      <c r="M19" s="149">
        <f t="shared" si="0"/>
        <v>0</v>
      </c>
      <c r="N19" s="1070">
        <f t="shared" si="1"/>
        <v>0</v>
      </c>
      <c r="O19" s="1856" t="s">
        <v>292</v>
      </c>
    </row>
    <row r="20" spans="1:15" ht="12.75" customHeight="1">
      <c r="A20" s="146" t="s">
        <v>309</v>
      </c>
      <c r="B20" s="150" t="s">
        <v>310</v>
      </c>
      <c r="C20" s="589">
        <f>IF(ISERROR(VLOOKUP($B20,IN_T1!$B$2:$Z$3000,2,FALSE))=TRUE,"",VLOOKUP($B20,IN_T1!$B$2:$Z$3000,2,FALSE))</f>
        <v>0</v>
      </c>
      <c r="D20" s="587">
        <f>IF(ISERROR(VLOOKUP($B20,IN_T1!$B$2:$Z$3000,3,FALSE))=TRUE,"",VLOOKUP($B20,IN_T1!$B$2:$Z$3000,3,FALSE))</f>
        <v>0</v>
      </c>
      <c r="E20" s="591">
        <f>IF(ISERROR(VLOOKUP($B20,IN_T1!$B$2:$Z$3000,4,FALSE))=TRUE,"",VLOOKUP($B20,IN_T1!$B$2:$Z$3000,4,FALSE))</f>
        <v>0</v>
      </c>
      <c r="F20" s="592"/>
      <c r="G20" s="593"/>
      <c r="H20" s="592"/>
      <c r="I20" s="593"/>
      <c r="J20" s="592"/>
      <c r="K20" s="593"/>
      <c r="L20" s="148">
        <f t="shared" si="0"/>
        <v>0</v>
      </c>
      <c r="M20" s="149">
        <f t="shared" si="0"/>
        <v>0</v>
      </c>
      <c r="N20" s="1070">
        <f t="shared" si="1"/>
        <v>0</v>
      </c>
      <c r="O20" s="1856" t="s">
        <v>292</v>
      </c>
    </row>
    <row r="21" spans="1:15" ht="12.75" customHeight="1">
      <c r="A21" s="146" t="s">
        <v>311</v>
      </c>
      <c r="B21" s="150" t="s">
        <v>312</v>
      </c>
      <c r="C21" s="589">
        <f>IF(ISERROR(VLOOKUP($B21,IN_T1!$B$2:$Z$3000,2,FALSE))=TRUE,"",VLOOKUP($B21,IN_T1!$B$2:$Z$3000,2,FALSE))</f>
        <v>0</v>
      </c>
      <c r="D21" s="587">
        <f>IF(ISERROR(VLOOKUP($B21,IN_T1!$B$2:$Z$3000,3,FALSE))=TRUE,"",VLOOKUP($B21,IN_T1!$B$2:$Z$3000,3,FALSE))</f>
        <v>0</v>
      </c>
      <c r="E21" s="591">
        <f>IF(ISERROR(VLOOKUP($B21,IN_T1!$B$2:$Z$3000,4,FALSE))=TRUE,"",VLOOKUP($B21,IN_T1!$B$2:$Z$3000,4,FALSE))</f>
        <v>0</v>
      </c>
      <c r="F21" s="592"/>
      <c r="G21" s="593"/>
      <c r="H21" s="592"/>
      <c r="I21" s="593"/>
      <c r="J21" s="592"/>
      <c r="K21" s="593"/>
      <c r="L21" s="148">
        <f t="shared" si="0"/>
        <v>0</v>
      </c>
      <c r="M21" s="149">
        <f t="shared" si="0"/>
        <v>0</v>
      </c>
      <c r="N21" s="1070">
        <f t="shared" si="1"/>
        <v>0</v>
      </c>
      <c r="O21" s="1856" t="s">
        <v>292</v>
      </c>
    </row>
    <row r="22" spans="1:15" ht="12.75" customHeight="1">
      <c r="A22" s="146" t="s">
        <v>313</v>
      </c>
      <c r="B22" s="151" t="s">
        <v>314</v>
      </c>
      <c r="C22" s="589">
        <f>IF(ISERROR(VLOOKUP($B22,IN_T1!$B$2:$Z$3000,2,FALSE))=TRUE,"",VLOOKUP($B22,IN_T1!$B$2:$Z$3000,2,FALSE))</f>
        <v>0</v>
      </c>
      <c r="D22" s="587">
        <f>IF(ISERROR(VLOOKUP($B22,IN_T1!$B$2:$Z$3000,3,FALSE))=TRUE,"",VLOOKUP($B22,IN_T1!$B$2:$Z$3000,3,FALSE))</f>
        <v>0</v>
      </c>
      <c r="E22" s="591">
        <f>IF(ISERROR(VLOOKUP($B22,IN_T1!$B$2:$Z$3000,4,FALSE))=TRUE,"",VLOOKUP($B22,IN_T1!$B$2:$Z$3000,4,FALSE))</f>
        <v>0</v>
      </c>
      <c r="F22" s="592"/>
      <c r="G22" s="593"/>
      <c r="H22" s="592"/>
      <c r="I22" s="593"/>
      <c r="J22" s="592"/>
      <c r="K22" s="593"/>
      <c r="L22" s="148">
        <f t="shared" si="0"/>
        <v>0</v>
      </c>
      <c r="M22" s="149">
        <f t="shared" si="0"/>
        <v>0</v>
      </c>
      <c r="N22" s="1070">
        <f t="shared" si="1"/>
        <v>0</v>
      </c>
      <c r="O22" s="1856" t="s">
        <v>292</v>
      </c>
    </row>
    <row r="23" spans="1:15" ht="12.75" customHeight="1">
      <c r="A23" s="146" t="s">
        <v>315</v>
      </c>
      <c r="B23" s="151" t="s">
        <v>316</v>
      </c>
      <c r="C23" s="589">
        <f>IF(ISERROR(VLOOKUP($B23,IN_T1!$B$2:$Z$3000,2,FALSE))=TRUE,"",VLOOKUP($B23,IN_T1!$B$2:$Z$3000,2,FALSE))</f>
        <v>0</v>
      </c>
      <c r="D23" s="587">
        <f>IF(ISERROR(VLOOKUP($B23,IN_T1!$B$2:$Z$3000,3,FALSE))=TRUE,"",VLOOKUP($B23,IN_T1!$B$2:$Z$3000,3,FALSE))</f>
        <v>0</v>
      </c>
      <c r="E23" s="591">
        <f>IF(ISERROR(VLOOKUP($B23,IN_T1!$B$2:$Z$3000,4,FALSE))=TRUE,"",VLOOKUP($B23,IN_T1!$B$2:$Z$3000,4,FALSE))</f>
        <v>0</v>
      </c>
      <c r="F23" s="592"/>
      <c r="G23" s="593"/>
      <c r="H23" s="592"/>
      <c r="I23" s="593"/>
      <c r="J23" s="592"/>
      <c r="K23" s="593"/>
      <c r="L23" s="148">
        <f t="shared" si="0"/>
        <v>0</v>
      </c>
      <c r="M23" s="149">
        <f t="shared" si="0"/>
        <v>0</v>
      </c>
      <c r="N23" s="1070">
        <f t="shared" si="1"/>
        <v>0</v>
      </c>
      <c r="O23" s="1856" t="s">
        <v>292</v>
      </c>
    </row>
    <row r="24" spans="1:15" ht="12.75" customHeight="1">
      <c r="A24" s="1741" t="s">
        <v>317</v>
      </c>
      <c r="B24" s="151" t="s">
        <v>318</v>
      </c>
      <c r="C24" s="589">
        <f>IF(ISERROR(VLOOKUP($B24,IN_T1!$B$2:$Z$3000,2,FALSE))=TRUE,"",VLOOKUP($B24,IN_T1!$B$2:$Z$3000,2,FALSE))</f>
        <v>0</v>
      </c>
      <c r="D24" s="587">
        <f>IF(ISERROR(VLOOKUP($B24,IN_T1!$B$2:$Z$3000,3,FALSE))=TRUE,"",VLOOKUP($B24,IN_T1!$B$2:$Z$3000,3,FALSE))</f>
        <v>0</v>
      </c>
      <c r="E24" s="591">
        <f>IF(ISERROR(VLOOKUP($B24,IN_T1!$B$2:$Z$3000,4,FALSE))=TRUE,"",VLOOKUP($B24,IN_T1!$B$2:$Z$3000,4,FALSE))</f>
        <v>0</v>
      </c>
      <c r="F24" s="592"/>
      <c r="G24" s="593"/>
      <c r="H24" s="592"/>
      <c r="I24" s="593"/>
      <c r="J24" s="592"/>
      <c r="K24" s="593"/>
      <c r="L24" s="148">
        <f t="shared" si="0"/>
        <v>0</v>
      </c>
      <c r="M24" s="149">
        <f t="shared" si="0"/>
        <v>0</v>
      </c>
      <c r="N24" s="1070">
        <f t="shared" si="1"/>
        <v>0</v>
      </c>
      <c r="O24" s="1856" t="s">
        <v>292</v>
      </c>
    </row>
    <row r="25" spans="1:15" ht="12.75" customHeight="1">
      <c r="A25" s="146" t="s">
        <v>319</v>
      </c>
      <c r="B25" s="151" t="s">
        <v>320</v>
      </c>
      <c r="C25" s="589">
        <f>IF(ISERROR(VLOOKUP($B25,IN_T1!$B$2:$Z$3000,2,FALSE))=TRUE,"",VLOOKUP($B25,IN_T1!$B$2:$Z$3000,2,FALSE))</f>
        <v>0</v>
      </c>
      <c r="D25" s="587">
        <f>IF(ISERROR(VLOOKUP($B25,IN_T1!$B$2:$Z$3000,3,FALSE))=TRUE,"",VLOOKUP($B25,IN_T1!$B$2:$Z$3000,3,FALSE))</f>
        <v>0</v>
      </c>
      <c r="E25" s="591">
        <f>IF(ISERROR(VLOOKUP($B25,IN_T1!$B$2:$Z$3000,4,FALSE))=TRUE,"",VLOOKUP($B25,IN_T1!$B$2:$Z$3000,4,FALSE))</f>
        <v>0</v>
      </c>
      <c r="F25" s="592"/>
      <c r="G25" s="593"/>
      <c r="H25" s="592"/>
      <c r="I25" s="593"/>
      <c r="J25" s="592"/>
      <c r="K25" s="593"/>
      <c r="L25" s="148">
        <f t="shared" si="0"/>
        <v>0</v>
      </c>
      <c r="M25" s="149">
        <f t="shared" si="0"/>
        <v>0</v>
      </c>
      <c r="N25" s="1070">
        <f t="shared" si="1"/>
        <v>0</v>
      </c>
      <c r="O25" s="1856" t="s">
        <v>292</v>
      </c>
    </row>
    <row r="26" spans="1:15" ht="12.75" customHeight="1">
      <c r="A26" s="146" t="s">
        <v>321</v>
      </c>
      <c r="B26" s="150" t="s">
        <v>322</v>
      </c>
      <c r="C26" s="589">
        <f>IF(ISERROR(VLOOKUP($B26,IN_T1!$B$2:$Z$3000,2,FALSE))=TRUE,"",VLOOKUP($B26,IN_T1!$B$2:$Z$3000,2,FALSE))</f>
        <v>0</v>
      </c>
      <c r="D26" s="587">
        <f>IF(ISERROR(VLOOKUP($B26,IN_T1!$B$2:$Z$3000,3,FALSE))=TRUE,"",VLOOKUP($B26,IN_T1!$B$2:$Z$3000,3,FALSE))</f>
        <v>0</v>
      </c>
      <c r="E26" s="591">
        <f>IF(ISERROR(VLOOKUP($B26,IN_T1!$B$2:$Z$3000,4,FALSE))=TRUE,"",VLOOKUP($B26,IN_T1!$B$2:$Z$3000,4,FALSE))</f>
        <v>0</v>
      </c>
      <c r="F26" s="592"/>
      <c r="G26" s="593"/>
      <c r="H26" s="592"/>
      <c r="I26" s="593"/>
      <c r="J26" s="592"/>
      <c r="K26" s="593"/>
      <c r="L26" s="148">
        <f t="shared" si="0"/>
        <v>0</v>
      </c>
      <c r="M26" s="149">
        <f t="shared" si="0"/>
        <v>0</v>
      </c>
      <c r="N26" s="1070">
        <f t="shared" si="1"/>
        <v>0</v>
      </c>
      <c r="O26" s="1856" t="s">
        <v>292</v>
      </c>
    </row>
    <row r="27" spans="1:15" ht="12.75" customHeight="1">
      <c r="A27" s="146" t="s">
        <v>323</v>
      </c>
      <c r="B27" s="150" t="s">
        <v>324</v>
      </c>
      <c r="C27" s="589">
        <f>IF(ISERROR(VLOOKUP($B27,IN_T1!$B$2:$Z$3000,2,FALSE))=TRUE,"",VLOOKUP($B27,IN_T1!$B$2:$Z$3000,2,FALSE))</f>
        <v>0</v>
      </c>
      <c r="D27" s="587">
        <f>IF(ISERROR(VLOOKUP($B27,IN_T1!$B$2:$Z$3000,3,FALSE))=TRUE,"",VLOOKUP($B27,IN_T1!$B$2:$Z$3000,3,FALSE))</f>
        <v>0</v>
      </c>
      <c r="E27" s="591">
        <f>IF(ISERROR(VLOOKUP($B27,IN_T1!$B$2:$Z$3000,4,FALSE))=TRUE,"",VLOOKUP($B27,IN_T1!$B$2:$Z$3000,4,FALSE))</f>
        <v>0</v>
      </c>
      <c r="F27" s="592"/>
      <c r="G27" s="593"/>
      <c r="H27" s="592"/>
      <c r="I27" s="593"/>
      <c r="J27" s="592"/>
      <c r="K27" s="593"/>
      <c r="L27" s="148">
        <f t="shared" si="0"/>
        <v>0</v>
      </c>
      <c r="M27" s="149">
        <f t="shared" si="0"/>
        <v>0</v>
      </c>
      <c r="N27" s="1070">
        <f t="shared" si="1"/>
        <v>0</v>
      </c>
      <c r="O27" s="1856" t="s">
        <v>292</v>
      </c>
    </row>
    <row r="28" spans="1:15" ht="12.75" customHeight="1">
      <c r="A28" s="152" t="s">
        <v>325</v>
      </c>
      <c r="B28" s="150" t="s">
        <v>326</v>
      </c>
      <c r="C28" s="589">
        <f>IF(ISERROR(VLOOKUP($B28,IN_T1!$B$2:$Z$3000,2,FALSE))=TRUE,"",VLOOKUP($B28,IN_T1!$B$2:$Z$3000,2,FALSE))</f>
        <v>0</v>
      </c>
      <c r="D28" s="587">
        <f>IF(ISERROR(VLOOKUP($B28,IN_T1!$B$2:$Z$3000,3,FALSE))=TRUE,"",VLOOKUP($B28,IN_T1!$B$2:$Z$3000,3,FALSE))</f>
        <v>0</v>
      </c>
      <c r="E28" s="591">
        <f>IF(ISERROR(VLOOKUP($B28,IN_T1!$B$2:$Z$3000,4,FALSE))=TRUE,"",VLOOKUP($B28,IN_T1!$B$2:$Z$3000,4,FALSE))</f>
        <v>0</v>
      </c>
      <c r="F28" s="592"/>
      <c r="G28" s="593"/>
      <c r="H28" s="592"/>
      <c r="I28" s="593"/>
      <c r="J28" s="592"/>
      <c r="K28" s="593"/>
      <c r="L28" s="148">
        <f t="shared" si="0"/>
        <v>0</v>
      </c>
      <c r="M28" s="149">
        <f t="shared" si="0"/>
        <v>0</v>
      </c>
      <c r="N28" s="1070">
        <f t="shared" si="1"/>
        <v>0</v>
      </c>
      <c r="O28" s="1856" t="s">
        <v>292</v>
      </c>
    </row>
    <row r="29" spans="1:15" ht="12.75" customHeight="1">
      <c r="A29" s="146" t="s">
        <v>327</v>
      </c>
      <c r="B29" s="151" t="s">
        <v>328</v>
      </c>
      <c r="C29" s="589">
        <f>IF(ISERROR(VLOOKUP($B29,IN_T1!$B$2:$Z$3000,2,FALSE))=TRUE,"",VLOOKUP($B29,IN_T1!$B$2:$Z$3000,2,FALSE))</f>
        <v>0</v>
      </c>
      <c r="D29" s="587">
        <f>IF(ISERROR(VLOOKUP($B29,IN_T1!$B$2:$Z$3000,3,FALSE))=TRUE,"",VLOOKUP($B29,IN_T1!$B$2:$Z$3000,3,FALSE))</f>
        <v>0</v>
      </c>
      <c r="E29" s="591">
        <f>IF(ISERROR(VLOOKUP($B29,IN_T1!$B$2:$Z$3000,4,FALSE))=TRUE,"",VLOOKUP($B29,IN_T1!$B$2:$Z$3000,4,FALSE))</f>
        <v>0</v>
      </c>
      <c r="F29" s="592"/>
      <c r="G29" s="593"/>
      <c r="H29" s="592"/>
      <c r="I29" s="593"/>
      <c r="J29" s="592"/>
      <c r="K29" s="593"/>
      <c r="L29" s="148">
        <f t="shared" si="0"/>
        <v>0</v>
      </c>
      <c r="M29" s="149">
        <f t="shared" si="0"/>
        <v>0</v>
      </c>
      <c r="N29" s="1070">
        <f t="shared" si="1"/>
        <v>0</v>
      </c>
      <c r="O29" s="1856" t="s">
        <v>292</v>
      </c>
    </row>
    <row r="30" spans="1:15" ht="12.75" customHeight="1">
      <c r="A30" s="146" t="s">
        <v>329</v>
      </c>
      <c r="B30" s="151" t="s">
        <v>330</v>
      </c>
      <c r="C30" s="589">
        <f>IF(ISERROR(VLOOKUP($B30,IN_T1!$B$2:$Z$3000,2,FALSE))=TRUE,"",VLOOKUP($B30,IN_T1!$B$2:$Z$3000,2,FALSE))</f>
        <v>0</v>
      </c>
      <c r="D30" s="587">
        <f>IF(ISERROR(VLOOKUP($B30,IN_T1!$B$2:$Z$3000,3,FALSE))=TRUE,"",VLOOKUP($B30,IN_T1!$B$2:$Z$3000,3,FALSE))</f>
        <v>0</v>
      </c>
      <c r="E30" s="591">
        <f>IF(ISERROR(VLOOKUP($B30,IN_T1!$B$2:$Z$3000,4,FALSE))=TRUE,"",VLOOKUP($B30,IN_T1!$B$2:$Z$3000,4,FALSE))</f>
        <v>0</v>
      </c>
      <c r="F30" s="592"/>
      <c r="G30" s="593"/>
      <c r="H30" s="592"/>
      <c r="I30" s="593"/>
      <c r="J30" s="592"/>
      <c r="K30" s="593"/>
      <c r="L30" s="148">
        <f t="shared" si="0"/>
        <v>0</v>
      </c>
      <c r="M30" s="149">
        <f t="shared" si="0"/>
        <v>0</v>
      </c>
      <c r="N30" s="1070">
        <f t="shared" si="1"/>
        <v>0</v>
      </c>
      <c r="O30" s="1856" t="s">
        <v>292</v>
      </c>
    </row>
    <row r="31" spans="1:15" ht="12.75" customHeight="1">
      <c r="A31" s="1741" t="s">
        <v>331</v>
      </c>
      <c r="B31" s="150" t="s">
        <v>332</v>
      </c>
      <c r="C31" s="589">
        <f>IF(ISERROR(VLOOKUP($B31,IN_T1!$B$2:$Z$3000,2,FALSE))=TRUE,"",VLOOKUP($B31,IN_T1!$B$2:$Z$3000,2,FALSE))</f>
        <v>0</v>
      </c>
      <c r="D31" s="587">
        <f>IF(ISERROR(VLOOKUP($B31,IN_T1!$B$2:$Z$3000,3,FALSE))=TRUE,"",VLOOKUP($B31,IN_T1!$B$2:$Z$3000,3,FALSE))</f>
        <v>0</v>
      </c>
      <c r="E31" s="591">
        <f>IF(ISERROR(VLOOKUP($B31,IN_T1!$B$2:$Z$3000,4,FALSE))=TRUE,"",VLOOKUP($B31,IN_T1!$B$2:$Z$3000,4,FALSE))</f>
        <v>0</v>
      </c>
      <c r="F31" s="592"/>
      <c r="G31" s="593"/>
      <c r="H31" s="592"/>
      <c r="I31" s="593"/>
      <c r="J31" s="592"/>
      <c r="K31" s="593"/>
      <c r="L31" s="148">
        <f t="shared" si="0"/>
        <v>0</v>
      </c>
      <c r="M31" s="149">
        <f t="shared" si="0"/>
        <v>0</v>
      </c>
      <c r="N31" s="1070">
        <f t="shared" si="1"/>
        <v>0</v>
      </c>
      <c r="O31" s="1856" t="s">
        <v>292</v>
      </c>
    </row>
    <row r="32" spans="1:15" ht="12.75" customHeight="1">
      <c r="A32" s="146" t="s">
        <v>333</v>
      </c>
      <c r="B32" s="150" t="s">
        <v>334</v>
      </c>
      <c r="C32" s="589">
        <f>IF(ISERROR(VLOOKUP($B32,IN_T1!$B$2:$Z$3000,2,FALSE))=TRUE,"",VLOOKUP($B32,IN_T1!$B$2:$Z$3000,2,FALSE))</f>
        <v>0</v>
      </c>
      <c r="D32" s="587">
        <f>IF(ISERROR(VLOOKUP($B32,IN_T1!$B$2:$Z$3000,3,FALSE))=TRUE,"",VLOOKUP($B32,IN_T1!$B$2:$Z$3000,3,FALSE))</f>
        <v>0</v>
      </c>
      <c r="E32" s="591">
        <f>IF(ISERROR(VLOOKUP($B32,IN_T1!$B$2:$Z$3000,4,FALSE))=TRUE,"",VLOOKUP($B32,IN_T1!$B$2:$Z$3000,4,FALSE))</f>
        <v>1</v>
      </c>
      <c r="F32" s="592">
        <v>1</v>
      </c>
      <c r="G32" s="593"/>
      <c r="H32" s="592"/>
      <c r="I32" s="593"/>
      <c r="J32" s="592"/>
      <c r="K32" s="593"/>
      <c r="L32" s="148">
        <f t="shared" si="0"/>
        <v>1</v>
      </c>
      <c r="M32" s="149">
        <f t="shared" si="0"/>
        <v>0</v>
      </c>
      <c r="N32" s="1070">
        <f t="shared" si="1"/>
        <v>1</v>
      </c>
      <c r="O32" s="1856" t="s">
        <v>335</v>
      </c>
    </row>
    <row r="33" spans="1:15" ht="12.75" customHeight="1">
      <c r="A33" s="146" t="s">
        <v>336</v>
      </c>
      <c r="B33" s="150" t="s">
        <v>337</v>
      </c>
      <c r="C33" s="589">
        <f>IF(ISERROR(VLOOKUP($B33,IN_T1!$B$2:$Z$3000,2,FALSE))=TRUE,"",VLOOKUP($B33,IN_T1!$B$2:$Z$3000,2,FALSE))</f>
        <v>0</v>
      </c>
      <c r="D33" s="587">
        <f>IF(ISERROR(VLOOKUP($B33,IN_T1!$B$2:$Z$3000,3,FALSE))=TRUE,"",VLOOKUP($B33,IN_T1!$B$2:$Z$3000,3,FALSE))</f>
        <v>0</v>
      </c>
      <c r="E33" s="591">
        <f>IF(ISERROR(VLOOKUP($B33,IN_T1!$B$2:$Z$3000,4,FALSE))=TRUE,"",VLOOKUP($B33,IN_T1!$B$2:$Z$3000,4,FALSE))</f>
        <v>0</v>
      </c>
      <c r="F33" s="592"/>
      <c r="G33" s="593"/>
      <c r="H33" s="592"/>
      <c r="I33" s="593"/>
      <c r="J33" s="592"/>
      <c r="K33" s="593"/>
      <c r="L33" s="148">
        <f t="shared" si="0"/>
        <v>0</v>
      </c>
      <c r="M33" s="149">
        <f t="shared" si="0"/>
        <v>0</v>
      </c>
      <c r="N33" s="1070">
        <f t="shared" si="1"/>
        <v>0</v>
      </c>
      <c r="O33" s="1856" t="s">
        <v>335</v>
      </c>
    </row>
    <row r="34" spans="1:15" ht="12.75" customHeight="1">
      <c r="A34" s="146" t="s">
        <v>338</v>
      </c>
      <c r="B34" s="150" t="s">
        <v>339</v>
      </c>
      <c r="C34" s="589">
        <f>IF(ISERROR(VLOOKUP($B34,IN_T1!$B$2:$Z$3000,2,FALSE))=TRUE,"",VLOOKUP($B34,IN_T1!$B$2:$Z$3000,2,FALSE))</f>
        <v>1</v>
      </c>
      <c r="D34" s="587">
        <f>IF(ISERROR(VLOOKUP($B34,IN_T1!$B$2:$Z$3000,3,FALSE))=TRUE,"",VLOOKUP($B34,IN_T1!$B$2:$Z$3000,3,FALSE))</f>
        <v>2</v>
      </c>
      <c r="E34" s="591">
        <f>IF(ISERROR(VLOOKUP($B34,IN_T1!$B$2:$Z$3000,4,FALSE))=TRUE,"",VLOOKUP($B34,IN_T1!$B$2:$Z$3000,4,FALSE))</f>
        <v>3</v>
      </c>
      <c r="F34" s="592">
        <v>1</v>
      </c>
      <c r="G34" s="593">
        <v>2</v>
      </c>
      <c r="H34" s="592"/>
      <c r="I34" s="593"/>
      <c r="J34" s="592"/>
      <c r="K34" s="593"/>
      <c r="L34" s="148">
        <f t="shared" si="0"/>
        <v>1</v>
      </c>
      <c r="M34" s="149">
        <f t="shared" si="0"/>
        <v>2</v>
      </c>
      <c r="N34" s="1070">
        <f t="shared" si="1"/>
        <v>1</v>
      </c>
      <c r="O34" s="1856" t="s">
        <v>335</v>
      </c>
    </row>
    <row r="35" spans="1:15" ht="12.75" customHeight="1">
      <c r="A35" s="146" t="s">
        <v>340</v>
      </c>
      <c r="B35" s="150" t="s">
        <v>341</v>
      </c>
      <c r="C35" s="589">
        <f>IF(ISERROR(VLOOKUP($B35,IN_T1!$B$2:$Z$3000,2,FALSE))=TRUE,"",VLOOKUP($B35,IN_T1!$B$2:$Z$3000,2,FALSE))</f>
        <v>0</v>
      </c>
      <c r="D35" s="587">
        <f>IF(ISERROR(VLOOKUP($B35,IN_T1!$B$2:$Z$3000,3,FALSE))=TRUE,"",VLOOKUP($B35,IN_T1!$B$2:$Z$3000,3,FALSE))</f>
        <v>0</v>
      </c>
      <c r="E35" s="591">
        <f>IF(ISERROR(VLOOKUP($B35,IN_T1!$B$2:$Z$3000,4,FALSE))=TRUE,"",VLOOKUP($B35,IN_T1!$B$2:$Z$3000,4,FALSE))</f>
        <v>0</v>
      </c>
      <c r="F35" s="592"/>
      <c r="G35" s="593"/>
      <c r="H35" s="592"/>
      <c r="I35" s="593"/>
      <c r="J35" s="592"/>
      <c r="K35" s="593"/>
      <c r="L35" s="148">
        <f t="shared" si="0"/>
        <v>0</v>
      </c>
      <c r="M35" s="149">
        <f t="shared" si="0"/>
        <v>0</v>
      </c>
      <c r="N35" s="1070">
        <f t="shared" si="1"/>
        <v>0</v>
      </c>
      <c r="O35" s="1856" t="s">
        <v>335</v>
      </c>
    </row>
    <row r="36" spans="1:15" ht="12.75" customHeight="1">
      <c r="A36" s="146" t="s">
        <v>342</v>
      </c>
      <c r="B36" s="151" t="s">
        <v>343</v>
      </c>
      <c r="C36" s="589">
        <f>IF(ISERROR(VLOOKUP($B36,IN_T1!$B$2:$Z$3000,2,FALSE))=TRUE,"",VLOOKUP($B36,IN_T1!$B$2:$Z$3000,2,FALSE))</f>
        <v>1</v>
      </c>
      <c r="D36" s="587">
        <f>IF(ISERROR(VLOOKUP($B36,IN_T1!$B$2:$Z$3000,3,FALSE))=TRUE,"",VLOOKUP($B36,IN_T1!$B$2:$Z$3000,3,FALSE))</f>
        <v>4</v>
      </c>
      <c r="E36" s="591">
        <v>5</v>
      </c>
      <c r="F36" s="592">
        <v>1</v>
      </c>
      <c r="G36" s="593">
        <v>4</v>
      </c>
      <c r="H36" s="592"/>
      <c r="I36" s="593"/>
      <c r="J36" s="592"/>
      <c r="K36" s="593"/>
      <c r="L36" s="148">
        <f t="shared" si="0"/>
        <v>1</v>
      </c>
      <c r="M36" s="149">
        <f t="shared" si="0"/>
        <v>4</v>
      </c>
      <c r="N36" s="1070">
        <f t="shared" si="1"/>
        <v>1</v>
      </c>
      <c r="O36" s="1856" t="s">
        <v>335</v>
      </c>
    </row>
    <row r="37" spans="1:15" ht="12.75" customHeight="1">
      <c r="A37" s="146" t="s">
        <v>344</v>
      </c>
      <c r="B37" s="151" t="s">
        <v>345</v>
      </c>
      <c r="C37" s="589">
        <f>IF(ISERROR(VLOOKUP($B37,IN_T1!$B$2:$Z$3000,2,FALSE))=TRUE,"",VLOOKUP($B37,IN_T1!$B$2:$Z$3000,2,FALSE))</f>
        <v>0</v>
      </c>
      <c r="D37" s="587">
        <f>IF(ISERROR(VLOOKUP($B37,IN_T1!$B$2:$Z$3000,3,FALSE))=TRUE,"",VLOOKUP($B37,IN_T1!$B$2:$Z$3000,3,FALSE))</f>
        <v>0</v>
      </c>
      <c r="E37" s="591">
        <f>IF(ISERROR(VLOOKUP($B37,IN_T1!$B$2:$Z$3000,4,FALSE))=TRUE,"",VLOOKUP($B37,IN_T1!$B$2:$Z$3000,4,FALSE))</f>
        <v>0</v>
      </c>
      <c r="F37" s="592"/>
      <c r="G37" s="593"/>
      <c r="H37" s="592"/>
      <c r="I37" s="593"/>
      <c r="J37" s="592"/>
      <c r="K37" s="593"/>
      <c r="L37" s="148">
        <f t="shared" si="0"/>
        <v>0</v>
      </c>
      <c r="M37" s="149">
        <f t="shared" si="0"/>
        <v>0</v>
      </c>
      <c r="N37" s="1070">
        <f t="shared" si="1"/>
        <v>0</v>
      </c>
      <c r="O37" s="1856" t="s">
        <v>335</v>
      </c>
    </row>
    <row r="38" spans="1:15" ht="12.75" customHeight="1">
      <c r="A38" s="1741" t="s">
        <v>346</v>
      </c>
      <c r="B38" s="150" t="s">
        <v>347</v>
      </c>
      <c r="C38" s="589">
        <f>IF(ISERROR(VLOOKUP($B38,IN_T1!$B$2:$Z$3000,2,FALSE))=TRUE,"",VLOOKUP($B38,IN_T1!$B$2:$Z$3000,2,FALSE))</f>
        <v>0</v>
      </c>
      <c r="D38" s="587">
        <f>IF(ISERROR(VLOOKUP($B38,IN_T1!$B$2:$Z$3000,3,FALSE))=TRUE,"",VLOOKUP($B38,IN_T1!$B$2:$Z$3000,3,FALSE))</f>
        <v>0</v>
      </c>
      <c r="E38" s="591">
        <f>IF(ISERROR(VLOOKUP($B38,IN_T1!$B$2:$Z$3000,4,FALSE))=TRUE,"",VLOOKUP($B38,IN_T1!$B$2:$Z$3000,4,FALSE))</f>
        <v>0</v>
      </c>
      <c r="F38" s="592"/>
      <c r="G38" s="593"/>
      <c r="H38" s="592"/>
      <c r="I38" s="593"/>
      <c r="J38" s="592"/>
      <c r="K38" s="593"/>
      <c r="L38" s="148">
        <f t="shared" si="0"/>
        <v>0</v>
      </c>
      <c r="M38" s="149">
        <f t="shared" si="0"/>
        <v>0</v>
      </c>
      <c r="N38" s="1070">
        <f t="shared" si="1"/>
        <v>0</v>
      </c>
      <c r="O38" s="1856" t="s">
        <v>335</v>
      </c>
    </row>
    <row r="39" spans="1:15" ht="12.75" customHeight="1">
      <c r="A39" s="146" t="s">
        <v>348</v>
      </c>
      <c r="B39" s="150" t="s">
        <v>349</v>
      </c>
      <c r="C39" s="589">
        <f>IF(ISERROR(VLOOKUP($B39,IN_T1!$B$2:$Z$3000,2,FALSE))=TRUE,"",VLOOKUP($B39,IN_T1!$B$2:$Z$3000,2,FALSE))</f>
        <v>0</v>
      </c>
      <c r="D39" s="587">
        <f>IF(ISERROR(VLOOKUP($B39,IN_T1!$B$2:$Z$3000,3,FALSE))=TRUE,"",VLOOKUP($B39,IN_T1!$B$2:$Z$3000,3,FALSE))</f>
        <v>1</v>
      </c>
      <c r="E39" s="591">
        <f>IF(ISERROR(VLOOKUP($B39,IN_T1!$B$2:$Z$3000,4,FALSE))=TRUE,"",VLOOKUP($B39,IN_T1!$B$2:$Z$3000,4,FALSE))</f>
        <v>5</v>
      </c>
      <c r="F39" s="592"/>
      <c r="G39" s="593">
        <v>1</v>
      </c>
      <c r="H39" s="592"/>
      <c r="I39" s="593"/>
      <c r="J39" s="592"/>
      <c r="K39" s="593"/>
      <c r="L39" s="148">
        <f t="shared" si="0"/>
        <v>0</v>
      </c>
      <c r="M39" s="149">
        <f t="shared" si="0"/>
        <v>1</v>
      </c>
      <c r="N39" s="1070">
        <f t="shared" si="1"/>
        <v>1</v>
      </c>
      <c r="O39" s="1856" t="s">
        <v>335</v>
      </c>
    </row>
    <row r="40" spans="1:15" ht="12.75" customHeight="1">
      <c r="A40" s="146" t="s">
        <v>350</v>
      </c>
      <c r="B40" s="150" t="s">
        <v>351</v>
      </c>
      <c r="C40" s="589">
        <f>IF(ISERROR(VLOOKUP($B40,IN_T1!$B$2:$Z$3000,2,FALSE))=TRUE,"",VLOOKUP($B40,IN_T1!$B$2:$Z$3000,2,FALSE))</f>
        <v>0</v>
      </c>
      <c r="D40" s="587">
        <f>IF(ISERROR(VLOOKUP($B40,IN_T1!$B$2:$Z$3000,3,FALSE))=TRUE,"",VLOOKUP($B40,IN_T1!$B$2:$Z$3000,3,FALSE))</f>
        <v>0</v>
      </c>
      <c r="E40" s="591">
        <f>IF(ISERROR(VLOOKUP($B40,IN_T1!$B$2:$Z$3000,4,FALSE))=TRUE,"",VLOOKUP($B40,IN_T1!$B$2:$Z$3000,4,FALSE))</f>
        <v>0</v>
      </c>
      <c r="F40" s="592"/>
      <c r="G40" s="593"/>
      <c r="H40" s="592"/>
      <c r="I40" s="593"/>
      <c r="J40" s="592"/>
      <c r="K40" s="593"/>
      <c r="L40" s="148">
        <f t="shared" ref="L40:M104" si="2">F40+H40+J40</f>
        <v>0</v>
      </c>
      <c r="M40" s="149">
        <f t="shared" si="2"/>
        <v>0</v>
      </c>
      <c r="N40" s="1070">
        <f t="shared" si="1"/>
        <v>0</v>
      </c>
      <c r="O40" s="1856" t="s">
        <v>335</v>
      </c>
    </row>
    <row r="41" spans="1:15" ht="12.75" customHeight="1">
      <c r="A41" s="146" t="s">
        <v>352</v>
      </c>
      <c r="B41" s="150" t="s">
        <v>353</v>
      </c>
      <c r="C41" s="589">
        <f>IF(ISERROR(VLOOKUP($B41,IN_T1!$B$2:$Z$3000,2,FALSE))=TRUE,"",VLOOKUP($B41,IN_T1!$B$2:$Z$3000,2,FALSE))</f>
        <v>4</v>
      </c>
      <c r="D41" s="587">
        <f>IF(ISERROR(VLOOKUP($B41,IN_T1!$B$2:$Z$3000,3,FALSE))=TRUE,"",VLOOKUP($B41,IN_T1!$B$2:$Z$3000,3,FALSE))</f>
        <v>4</v>
      </c>
      <c r="E41" s="591">
        <f>IF(ISERROR(VLOOKUP($B41,IN_T1!$B$2:$Z$3000,4,FALSE))=TRUE,"",VLOOKUP($B41,IN_T1!$B$2:$Z$3000,4,FALSE))</f>
        <v>9</v>
      </c>
      <c r="F41" s="592">
        <v>5</v>
      </c>
      <c r="G41" s="593">
        <v>5</v>
      </c>
      <c r="H41" s="592"/>
      <c r="I41" s="593"/>
      <c r="J41" s="592"/>
      <c r="K41" s="593"/>
      <c r="L41" s="148">
        <f t="shared" si="2"/>
        <v>5</v>
      </c>
      <c r="M41" s="149">
        <f t="shared" si="2"/>
        <v>5</v>
      </c>
      <c r="N41" s="1070">
        <f t="shared" si="1"/>
        <v>1</v>
      </c>
      <c r="O41" s="1856" t="s">
        <v>335</v>
      </c>
    </row>
    <row r="42" spans="1:15" ht="12.75" customHeight="1">
      <c r="A42" s="146" t="s">
        <v>354</v>
      </c>
      <c r="B42" s="150" t="s">
        <v>355</v>
      </c>
      <c r="C42" s="589">
        <f>IF(ISERROR(VLOOKUP($B42,IN_T1!$B$2:$Z$3000,2,FALSE))=TRUE,"",VLOOKUP($B42,IN_T1!$B$2:$Z$3000,2,FALSE))</f>
        <v>0</v>
      </c>
      <c r="D42" s="587">
        <f>IF(ISERROR(VLOOKUP($B42,IN_T1!$B$2:$Z$3000,3,FALSE))=TRUE,"",VLOOKUP($B42,IN_T1!$B$2:$Z$3000,3,FALSE))</f>
        <v>0</v>
      </c>
      <c r="E42" s="591">
        <f>IF(ISERROR(VLOOKUP($B42,IN_T1!$B$2:$Z$3000,4,FALSE))=TRUE,"",VLOOKUP($B42,IN_T1!$B$2:$Z$3000,4,FALSE))</f>
        <v>0</v>
      </c>
      <c r="F42" s="592"/>
      <c r="G42" s="593"/>
      <c r="H42" s="592"/>
      <c r="I42" s="593"/>
      <c r="J42" s="592"/>
      <c r="K42" s="593"/>
      <c r="L42" s="148">
        <f t="shared" si="2"/>
        <v>0</v>
      </c>
      <c r="M42" s="149">
        <f t="shared" si="2"/>
        <v>0</v>
      </c>
      <c r="N42" s="1070">
        <f t="shared" si="1"/>
        <v>0</v>
      </c>
      <c r="O42" s="1856" t="s">
        <v>335</v>
      </c>
    </row>
    <row r="43" spans="1:15" ht="12.75" customHeight="1">
      <c r="A43" s="146" t="s">
        <v>356</v>
      </c>
      <c r="B43" s="151" t="s">
        <v>357</v>
      </c>
      <c r="C43" s="589">
        <f>IF(ISERROR(VLOOKUP($B43,IN_T1!$B$2:$Z$3000,2,FALSE))=TRUE,"",VLOOKUP($B43,IN_T1!$B$2:$Z$3000,2,FALSE))</f>
        <v>3</v>
      </c>
      <c r="D43" s="587">
        <f>IF(ISERROR(VLOOKUP($B43,IN_T1!$B$2:$Z$3000,3,FALSE))=TRUE,"",VLOOKUP($B43,IN_T1!$B$2:$Z$3000,3,FALSE))</f>
        <v>29</v>
      </c>
      <c r="E43" s="591">
        <v>35</v>
      </c>
      <c r="F43" s="592">
        <v>2</v>
      </c>
      <c r="G43" s="593">
        <v>26</v>
      </c>
      <c r="H43" s="592"/>
      <c r="I43" s="593"/>
      <c r="J43" s="592"/>
      <c r="K43" s="593">
        <v>2</v>
      </c>
      <c r="L43" s="148">
        <f t="shared" si="2"/>
        <v>2</v>
      </c>
      <c r="M43" s="149">
        <f t="shared" si="2"/>
        <v>28</v>
      </c>
      <c r="N43" s="1070">
        <f t="shared" si="1"/>
        <v>1</v>
      </c>
      <c r="O43" s="1856" t="s">
        <v>335</v>
      </c>
    </row>
    <row r="44" spans="1:15" ht="12.75" customHeight="1">
      <c r="A44" s="146" t="s">
        <v>358</v>
      </c>
      <c r="B44" s="151" t="s">
        <v>359</v>
      </c>
      <c r="C44" s="589">
        <f>IF(ISERROR(VLOOKUP($B44,IN_T1!$B$2:$Z$3000,2,FALSE))=TRUE,"",VLOOKUP($B44,IN_T1!$B$2:$Z$3000,2,FALSE))</f>
        <v>0</v>
      </c>
      <c r="D44" s="587">
        <f>IF(ISERROR(VLOOKUP($B44,IN_T1!$B$2:$Z$3000,3,FALSE))=TRUE,"",VLOOKUP($B44,IN_T1!$B$2:$Z$3000,3,FALSE))</f>
        <v>0</v>
      </c>
      <c r="E44" s="591">
        <f>IF(ISERROR(VLOOKUP($B44,IN_T1!$B$2:$Z$3000,4,FALSE))=TRUE,"",VLOOKUP($B44,IN_T1!$B$2:$Z$3000,4,FALSE))</f>
        <v>0</v>
      </c>
      <c r="F44" s="592"/>
      <c r="G44" s="593"/>
      <c r="H44" s="592"/>
      <c r="I44" s="593"/>
      <c r="J44" s="592"/>
      <c r="K44" s="593"/>
      <c r="L44" s="148">
        <f t="shared" si="2"/>
        <v>0</v>
      </c>
      <c r="M44" s="149">
        <f t="shared" si="2"/>
        <v>0</v>
      </c>
      <c r="N44" s="1070">
        <f t="shared" si="1"/>
        <v>0</v>
      </c>
      <c r="O44" s="1856" t="s">
        <v>335</v>
      </c>
    </row>
    <row r="45" spans="1:15" ht="12.75" customHeight="1">
      <c r="A45" s="1741" t="s">
        <v>360</v>
      </c>
      <c r="B45" s="150" t="s">
        <v>361</v>
      </c>
      <c r="C45" s="589">
        <f>IF(ISERROR(VLOOKUP($B45,IN_T1!$B$2:$Z$3000,2,FALSE))=TRUE,"",VLOOKUP($B45,IN_T1!$B$2:$Z$3000,2,FALSE))</f>
        <v>0</v>
      </c>
      <c r="D45" s="587">
        <f>IF(ISERROR(VLOOKUP($B45,IN_T1!$B$2:$Z$3000,3,FALSE))=TRUE,"",VLOOKUP($B45,IN_T1!$B$2:$Z$3000,3,FALSE))</f>
        <v>0</v>
      </c>
      <c r="E45" s="591">
        <f>IF(ISERROR(VLOOKUP($B45,IN_T1!$B$2:$Z$3000,4,FALSE))=TRUE,"",VLOOKUP($B45,IN_T1!$B$2:$Z$3000,4,FALSE))</f>
        <v>0</v>
      </c>
      <c r="F45" s="592"/>
      <c r="G45" s="593"/>
      <c r="H45" s="592"/>
      <c r="I45" s="593"/>
      <c r="J45" s="592"/>
      <c r="K45" s="593"/>
      <c r="L45" s="148">
        <f t="shared" si="2"/>
        <v>0</v>
      </c>
      <c r="M45" s="149">
        <f t="shared" si="2"/>
        <v>0</v>
      </c>
      <c r="N45" s="1070">
        <f t="shared" si="1"/>
        <v>0</v>
      </c>
      <c r="O45" s="1856" t="s">
        <v>335</v>
      </c>
    </row>
    <row r="46" spans="1:15" ht="12.75" customHeight="1">
      <c r="A46" s="146" t="s">
        <v>362</v>
      </c>
      <c r="B46" s="150" t="s">
        <v>363</v>
      </c>
      <c r="C46" s="589">
        <f>IF(ISERROR(VLOOKUP($B46,IN_T1!$B$2:$Z$3000,2,FALSE))=TRUE,"",VLOOKUP($B46,IN_T1!$B$2:$Z$3000,2,FALSE))</f>
        <v>0</v>
      </c>
      <c r="D46" s="587">
        <f>IF(ISERROR(VLOOKUP($B46,IN_T1!$B$2:$Z$3000,3,FALSE))=TRUE,"",VLOOKUP($B46,IN_T1!$B$2:$Z$3000,3,FALSE))</f>
        <v>0</v>
      </c>
      <c r="E46" s="591">
        <f>IF(ISERROR(VLOOKUP($B46,IN_T1!$B$2:$Z$3000,4,FALSE))=TRUE,"",VLOOKUP($B46,IN_T1!$B$2:$Z$3000,4,FALSE))</f>
        <v>1</v>
      </c>
      <c r="F46" s="592"/>
      <c r="G46" s="593"/>
      <c r="H46" s="592"/>
      <c r="I46" s="593"/>
      <c r="J46" s="592"/>
      <c r="K46" s="593"/>
      <c r="L46" s="148">
        <f t="shared" si="2"/>
        <v>0</v>
      </c>
      <c r="M46" s="149">
        <f t="shared" si="2"/>
        <v>0</v>
      </c>
      <c r="N46" s="1070">
        <f t="shared" si="1"/>
        <v>0</v>
      </c>
      <c r="O46" s="1856" t="s">
        <v>335</v>
      </c>
    </row>
    <row r="47" spans="1:15" ht="12.75" customHeight="1">
      <c r="A47" s="146" t="s">
        <v>364</v>
      </c>
      <c r="B47" s="153" t="s">
        <v>365</v>
      </c>
      <c r="C47" s="589">
        <f>IF(ISERROR(VLOOKUP($B47,IN_T1!$B$2:$Z$3000,2,FALSE))=TRUE,"",VLOOKUP($B47,IN_T1!$B$2:$Z$3000,2,FALSE))</f>
        <v>0</v>
      </c>
      <c r="D47" s="587">
        <f>IF(ISERROR(VLOOKUP($B47,IN_T1!$B$2:$Z$3000,3,FALSE))=TRUE,"",VLOOKUP($B47,IN_T1!$B$2:$Z$3000,3,FALSE))</f>
        <v>0</v>
      </c>
      <c r="E47" s="591">
        <f>IF(ISERROR(VLOOKUP($B47,IN_T1!$B$2:$Z$3000,4,FALSE))=TRUE,"",VLOOKUP($B47,IN_T1!$B$2:$Z$3000,4,FALSE))</f>
        <v>0</v>
      </c>
      <c r="F47" s="592"/>
      <c r="G47" s="593"/>
      <c r="H47" s="592"/>
      <c r="I47" s="593"/>
      <c r="J47" s="592"/>
      <c r="K47" s="593"/>
      <c r="L47" s="148">
        <f t="shared" si="2"/>
        <v>0</v>
      </c>
      <c r="M47" s="149">
        <f t="shared" si="2"/>
        <v>0</v>
      </c>
      <c r="N47" s="1070">
        <f t="shared" si="1"/>
        <v>0</v>
      </c>
      <c r="O47" s="1856" t="s">
        <v>335</v>
      </c>
    </row>
    <row r="48" spans="1:15" ht="12.75" customHeight="1">
      <c r="A48" s="146" t="s">
        <v>366</v>
      </c>
      <c r="B48" s="153" t="s">
        <v>367</v>
      </c>
      <c r="C48" s="589">
        <f>IF(ISERROR(VLOOKUP($B48,IN_T1!$B$2:$Z$3000,2,FALSE))=TRUE,"",VLOOKUP($B48,IN_T1!$B$2:$Z$3000,2,FALSE))</f>
        <v>0</v>
      </c>
      <c r="D48" s="587">
        <f>IF(ISERROR(VLOOKUP($B48,IN_T1!$B$2:$Z$3000,3,FALSE))=TRUE,"",VLOOKUP($B48,IN_T1!$B$2:$Z$3000,3,FALSE))</f>
        <v>0</v>
      </c>
      <c r="E48" s="591">
        <f>IF(ISERROR(VLOOKUP($B48,IN_T1!$B$2:$Z$3000,4,FALSE))=TRUE,"",VLOOKUP($B48,IN_T1!$B$2:$Z$3000,4,FALSE))</f>
        <v>0</v>
      </c>
      <c r="F48" s="592">
        <v>1</v>
      </c>
      <c r="G48" s="593"/>
      <c r="H48" s="592"/>
      <c r="I48" s="593"/>
      <c r="J48" s="592"/>
      <c r="K48" s="593"/>
      <c r="L48" s="148">
        <f t="shared" si="2"/>
        <v>1</v>
      </c>
      <c r="M48" s="149">
        <f t="shared" si="2"/>
        <v>0</v>
      </c>
      <c r="N48" s="1070">
        <f t="shared" si="1"/>
        <v>1</v>
      </c>
      <c r="O48" s="1856" t="s">
        <v>335</v>
      </c>
    </row>
    <row r="49" spans="1:15" ht="12.75" customHeight="1">
      <c r="A49" s="146" t="s">
        <v>368</v>
      </c>
      <c r="B49" s="153" t="s">
        <v>369</v>
      </c>
      <c r="C49" s="589">
        <f>IF(ISERROR(VLOOKUP($B49,IN_T1!$B$2:$Z$3000,2,FALSE))=TRUE,"",VLOOKUP($B49,IN_T1!$B$2:$Z$3000,2,FALSE))</f>
        <v>0</v>
      </c>
      <c r="D49" s="587">
        <f>IF(ISERROR(VLOOKUP($B49,IN_T1!$B$2:$Z$3000,3,FALSE))=TRUE,"",VLOOKUP($B49,IN_T1!$B$2:$Z$3000,3,FALSE))</f>
        <v>0</v>
      </c>
      <c r="E49" s="591">
        <f>IF(ISERROR(VLOOKUP($B49,IN_T1!$B$2:$Z$3000,4,FALSE))=TRUE,"",VLOOKUP($B49,IN_T1!$B$2:$Z$3000,4,FALSE))</f>
        <v>0</v>
      </c>
      <c r="F49" s="592"/>
      <c r="G49" s="593"/>
      <c r="H49" s="592"/>
      <c r="I49" s="593"/>
      <c r="J49" s="592"/>
      <c r="K49" s="593"/>
      <c r="L49" s="148">
        <f t="shared" si="2"/>
        <v>0</v>
      </c>
      <c r="M49" s="149">
        <f t="shared" si="2"/>
        <v>0</v>
      </c>
      <c r="N49" s="1070">
        <f t="shared" si="1"/>
        <v>0</v>
      </c>
      <c r="O49" s="1856" t="s">
        <v>335</v>
      </c>
    </row>
    <row r="50" spans="1:15" ht="12.75" customHeight="1">
      <c r="A50" s="146" t="s">
        <v>370</v>
      </c>
      <c r="B50" s="154" t="s">
        <v>371</v>
      </c>
      <c r="C50" s="589">
        <f>IF(ISERROR(VLOOKUP($B50,IN_T1!$B$2:$Z$3000,2,FALSE))=TRUE,"",VLOOKUP($B50,IN_T1!$B$2:$Z$3000,2,FALSE))</f>
        <v>2</v>
      </c>
      <c r="D50" s="587">
        <f>IF(ISERROR(VLOOKUP($B50,IN_T1!$B$2:$Z$3000,3,FALSE))=TRUE,"",VLOOKUP($B50,IN_T1!$B$2:$Z$3000,3,FALSE))</f>
        <v>0</v>
      </c>
      <c r="E50" s="591">
        <f>IF(ISERROR(VLOOKUP($B50,IN_T1!$B$2:$Z$3000,4,FALSE))=TRUE,"",VLOOKUP($B50,IN_T1!$B$2:$Z$3000,4,FALSE))</f>
        <v>2</v>
      </c>
      <c r="F50" s="592">
        <v>1</v>
      </c>
      <c r="G50" s="593"/>
      <c r="H50" s="592"/>
      <c r="I50" s="593"/>
      <c r="J50" s="592"/>
      <c r="K50" s="593"/>
      <c r="L50" s="148">
        <f t="shared" si="2"/>
        <v>1</v>
      </c>
      <c r="M50" s="149">
        <f t="shared" si="2"/>
        <v>0</v>
      </c>
      <c r="N50" s="1070">
        <f t="shared" si="1"/>
        <v>1</v>
      </c>
      <c r="O50" s="1856" t="s">
        <v>335</v>
      </c>
    </row>
    <row r="51" spans="1:15" ht="12.75" customHeight="1">
      <c r="A51" s="146" t="s">
        <v>372</v>
      </c>
      <c r="B51" s="154" t="s">
        <v>373</v>
      </c>
      <c r="C51" s="589">
        <f>IF(ISERROR(VLOOKUP($B51,IN_T1!$B$2:$Z$3000,2,FALSE))=TRUE,"",VLOOKUP($B51,IN_T1!$B$2:$Z$3000,2,FALSE))</f>
        <v>0</v>
      </c>
      <c r="D51" s="587">
        <f>IF(ISERROR(VLOOKUP($B51,IN_T1!$B$2:$Z$3000,3,FALSE))=TRUE,"",VLOOKUP($B51,IN_T1!$B$2:$Z$3000,3,FALSE))</f>
        <v>0</v>
      </c>
      <c r="E51" s="591">
        <f>IF(ISERROR(VLOOKUP($B51,IN_T1!$B$2:$Z$3000,4,FALSE))=TRUE,"",VLOOKUP($B51,IN_T1!$B$2:$Z$3000,4,FALSE))</f>
        <v>0</v>
      </c>
      <c r="F51" s="592"/>
      <c r="G51" s="593"/>
      <c r="H51" s="592"/>
      <c r="I51" s="593"/>
      <c r="J51" s="592"/>
      <c r="K51" s="593"/>
      <c r="L51" s="148">
        <f t="shared" si="2"/>
        <v>0</v>
      </c>
      <c r="M51" s="149">
        <f t="shared" si="2"/>
        <v>0</v>
      </c>
      <c r="N51" s="1070">
        <f t="shared" si="1"/>
        <v>0</v>
      </c>
      <c r="O51" s="1856" t="s">
        <v>335</v>
      </c>
    </row>
    <row r="52" spans="1:15" ht="12.75" customHeight="1">
      <c r="A52" s="1741" t="s">
        <v>374</v>
      </c>
      <c r="B52" s="153" t="s">
        <v>375</v>
      </c>
      <c r="C52" s="589">
        <f>IF(ISERROR(VLOOKUP($B52,IN_T1!$B$2:$Z$3000,2,FALSE))=TRUE,"",VLOOKUP($B52,IN_T1!$B$2:$Z$3000,2,FALSE))</f>
        <v>0</v>
      </c>
      <c r="D52" s="587">
        <f>IF(ISERROR(VLOOKUP($B52,IN_T1!$B$2:$Z$3000,3,FALSE))=TRUE,"",VLOOKUP($B52,IN_T1!$B$2:$Z$3000,3,FALSE))</f>
        <v>0</v>
      </c>
      <c r="E52" s="591">
        <f>IF(ISERROR(VLOOKUP($B52,IN_T1!$B$2:$Z$3000,4,FALSE))=TRUE,"",VLOOKUP($B52,IN_T1!$B$2:$Z$3000,4,FALSE))</f>
        <v>0</v>
      </c>
      <c r="F52" s="592"/>
      <c r="G52" s="593"/>
      <c r="H52" s="592"/>
      <c r="I52" s="593"/>
      <c r="J52" s="592"/>
      <c r="K52" s="593"/>
      <c r="L52" s="148">
        <f t="shared" si="2"/>
        <v>0</v>
      </c>
      <c r="M52" s="149">
        <f t="shared" si="2"/>
        <v>0</v>
      </c>
      <c r="N52" s="1070">
        <f t="shared" si="1"/>
        <v>0</v>
      </c>
      <c r="O52" s="1856" t="s">
        <v>335</v>
      </c>
    </row>
    <row r="53" spans="1:15" ht="12.75" customHeight="1">
      <c r="A53" s="146" t="s">
        <v>376</v>
      </c>
      <c r="B53" s="153" t="s">
        <v>377</v>
      </c>
      <c r="C53" s="589">
        <f>IF(ISERROR(VLOOKUP($B53,IN_T1!$B$2:$Z$3000,2,FALSE))=TRUE,"",VLOOKUP($B53,IN_T1!$B$2:$Z$3000,2,FALSE))</f>
        <v>0</v>
      </c>
      <c r="D53" s="587">
        <f>IF(ISERROR(VLOOKUP($B53,IN_T1!$B$2:$Z$3000,3,FALSE))=TRUE,"",VLOOKUP($B53,IN_T1!$B$2:$Z$3000,3,FALSE))</f>
        <v>0</v>
      </c>
      <c r="E53" s="591">
        <f>IF(ISERROR(VLOOKUP($B53,IN_T1!$B$2:$Z$3000,4,FALSE))=TRUE,"",VLOOKUP($B53,IN_T1!$B$2:$Z$3000,4,FALSE))</f>
        <v>0</v>
      </c>
      <c r="F53" s="592"/>
      <c r="G53" s="593"/>
      <c r="H53" s="592"/>
      <c r="I53" s="593"/>
      <c r="J53" s="592"/>
      <c r="K53" s="593"/>
      <c r="L53" s="148">
        <f t="shared" si="2"/>
        <v>0</v>
      </c>
      <c r="M53" s="149">
        <f t="shared" si="2"/>
        <v>0</v>
      </c>
      <c r="N53" s="1070">
        <f t="shared" si="1"/>
        <v>0</v>
      </c>
      <c r="O53" s="1856" t="s">
        <v>335</v>
      </c>
    </row>
    <row r="54" spans="1:15" ht="12.75" customHeight="1">
      <c r="A54" s="146" t="s">
        <v>378</v>
      </c>
      <c r="B54" s="153" t="s">
        <v>379</v>
      </c>
      <c r="C54" s="589">
        <f>IF(ISERROR(VLOOKUP($B54,IN_T1!$B$2:$Z$3000,2,FALSE))=TRUE,"",VLOOKUP($B54,IN_T1!$B$2:$Z$3000,2,FALSE))</f>
        <v>0</v>
      </c>
      <c r="D54" s="587">
        <f>IF(ISERROR(VLOOKUP($B54,IN_T1!$B$2:$Z$3000,3,FALSE))=TRUE,"",VLOOKUP($B54,IN_T1!$B$2:$Z$3000,3,FALSE))</f>
        <v>0</v>
      </c>
      <c r="E54" s="591">
        <f>IF(ISERROR(VLOOKUP($B54,IN_T1!$B$2:$Z$3000,4,FALSE))=TRUE,"",VLOOKUP($B54,IN_T1!$B$2:$Z$3000,4,FALSE))</f>
        <v>0</v>
      </c>
      <c r="F54" s="592"/>
      <c r="G54" s="593"/>
      <c r="H54" s="592"/>
      <c r="I54" s="593"/>
      <c r="J54" s="592"/>
      <c r="K54" s="593"/>
      <c r="L54" s="148">
        <f t="shared" si="2"/>
        <v>0</v>
      </c>
      <c r="M54" s="149">
        <f t="shared" si="2"/>
        <v>0</v>
      </c>
      <c r="N54" s="1070">
        <f t="shared" si="1"/>
        <v>0</v>
      </c>
      <c r="O54" s="1856" t="s">
        <v>335</v>
      </c>
    </row>
    <row r="55" spans="1:15" ht="12.75" customHeight="1">
      <c r="A55" s="146" t="s">
        <v>380</v>
      </c>
      <c r="B55" s="153" t="s">
        <v>381</v>
      </c>
      <c r="C55" s="589">
        <f>IF(ISERROR(VLOOKUP($B55,IN_T1!$B$2:$Z$3000,2,FALSE))=TRUE,"",VLOOKUP($B55,IN_T1!$B$2:$Z$3000,2,FALSE))</f>
        <v>0</v>
      </c>
      <c r="D55" s="587">
        <f>IF(ISERROR(VLOOKUP($B55,IN_T1!$B$2:$Z$3000,3,FALSE))=TRUE,"",VLOOKUP($B55,IN_T1!$B$2:$Z$3000,3,FALSE))</f>
        <v>1</v>
      </c>
      <c r="E55" s="591">
        <f>IF(ISERROR(VLOOKUP($B55,IN_T1!$B$2:$Z$3000,4,FALSE))=TRUE,"",VLOOKUP($B55,IN_T1!$B$2:$Z$3000,4,FALSE))</f>
        <v>2</v>
      </c>
      <c r="F55" s="592">
        <v>1</v>
      </c>
      <c r="G55" s="593">
        <v>1</v>
      </c>
      <c r="H55" s="592"/>
      <c r="I55" s="593"/>
      <c r="J55" s="592"/>
      <c r="K55" s="593"/>
      <c r="L55" s="148">
        <f t="shared" si="2"/>
        <v>1</v>
      </c>
      <c r="M55" s="149">
        <f t="shared" si="2"/>
        <v>1</v>
      </c>
      <c r="N55" s="1070">
        <f t="shared" si="1"/>
        <v>1</v>
      </c>
      <c r="O55" s="1856" t="s">
        <v>335</v>
      </c>
    </row>
    <row r="56" spans="1:15" ht="12.75" customHeight="1">
      <c r="A56" s="146" t="s">
        <v>382</v>
      </c>
      <c r="B56" s="153" t="s">
        <v>383</v>
      </c>
      <c r="C56" s="589">
        <f>IF(ISERROR(VLOOKUP($B56,IN_T1!$B$2:$Z$3000,2,FALSE))=TRUE,"",VLOOKUP($B56,IN_T1!$B$2:$Z$3000,2,FALSE))</f>
        <v>0</v>
      </c>
      <c r="D56" s="587">
        <f>IF(ISERROR(VLOOKUP($B56,IN_T1!$B$2:$Z$3000,3,FALSE))=TRUE,"",VLOOKUP($B56,IN_T1!$B$2:$Z$3000,3,FALSE))</f>
        <v>0</v>
      </c>
      <c r="E56" s="591">
        <f>IF(ISERROR(VLOOKUP($B56,IN_T1!$B$2:$Z$3000,4,FALSE))=TRUE,"",VLOOKUP($B56,IN_T1!$B$2:$Z$3000,4,FALSE))</f>
        <v>0</v>
      </c>
      <c r="F56" s="592"/>
      <c r="G56" s="593"/>
      <c r="H56" s="592"/>
      <c r="I56" s="593"/>
      <c r="J56" s="592"/>
      <c r="K56" s="593"/>
      <c r="L56" s="148">
        <f t="shared" si="2"/>
        <v>0</v>
      </c>
      <c r="M56" s="149">
        <f t="shared" si="2"/>
        <v>0</v>
      </c>
      <c r="N56" s="1070">
        <f t="shared" si="1"/>
        <v>0</v>
      </c>
      <c r="O56" s="1856" t="s">
        <v>335</v>
      </c>
    </row>
    <row r="57" spans="1:15" ht="12.75" customHeight="1">
      <c r="A57" s="146" t="s">
        <v>384</v>
      </c>
      <c r="B57" s="153" t="s">
        <v>385</v>
      </c>
      <c r="C57" s="589">
        <f>IF(ISERROR(VLOOKUP($B57,IN_T1!$B$2:$Z$3000,2,FALSE))=TRUE,"",VLOOKUP($B57,IN_T1!$B$2:$Z$3000,2,FALSE))</f>
        <v>3</v>
      </c>
      <c r="D57" s="587">
        <f>IF(ISERROR(VLOOKUP($B57,IN_T1!$B$2:$Z$3000,3,FALSE))=TRUE,"",VLOOKUP($B57,IN_T1!$B$2:$Z$3000,3,FALSE))</f>
        <v>2</v>
      </c>
      <c r="E57" s="591">
        <f>IF(ISERROR(VLOOKUP($B57,IN_T1!$B$2:$Z$3000,4,FALSE))=TRUE,"",VLOOKUP($B57,IN_T1!$B$2:$Z$3000,4,FALSE))</f>
        <v>6</v>
      </c>
      <c r="F57" s="592">
        <v>3</v>
      </c>
      <c r="G57" s="593">
        <v>1</v>
      </c>
      <c r="H57" s="592"/>
      <c r="I57" s="593"/>
      <c r="J57" s="592"/>
      <c r="K57" s="593"/>
      <c r="L57" s="148">
        <f t="shared" si="2"/>
        <v>3</v>
      </c>
      <c r="M57" s="149">
        <f t="shared" si="2"/>
        <v>1</v>
      </c>
      <c r="N57" s="1070">
        <f t="shared" si="1"/>
        <v>1</v>
      </c>
      <c r="O57" s="1856" t="s">
        <v>335</v>
      </c>
    </row>
    <row r="58" spans="1:15" ht="12.75" customHeight="1">
      <c r="A58" s="146" t="s">
        <v>386</v>
      </c>
      <c r="B58" s="153" t="s">
        <v>387</v>
      </c>
      <c r="C58" s="589">
        <f>IF(ISERROR(VLOOKUP($B58,IN_T1!$B$2:$Z$3000,2,FALSE))=TRUE,"",VLOOKUP($B58,IN_T1!$B$2:$Z$3000,2,FALSE))</f>
        <v>0</v>
      </c>
      <c r="D58" s="587">
        <f>IF(ISERROR(VLOOKUP($B58,IN_T1!$B$2:$Z$3000,3,FALSE))=TRUE,"",VLOOKUP($B58,IN_T1!$B$2:$Z$3000,3,FALSE))</f>
        <v>0</v>
      </c>
      <c r="E58" s="591">
        <f>IF(ISERROR(VLOOKUP($B58,IN_T1!$B$2:$Z$3000,4,FALSE))=TRUE,"",VLOOKUP($B58,IN_T1!$B$2:$Z$3000,4,FALSE))</f>
        <v>0</v>
      </c>
      <c r="F58" s="592"/>
      <c r="G58" s="593"/>
      <c r="H58" s="592"/>
      <c r="I58" s="593"/>
      <c r="J58" s="592"/>
      <c r="K58" s="593"/>
      <c r="L58" s="148">
        <f t="shared" si="2"/>
        <v>0</v>
      </c>
      <c r="M58" s="149">
        <f t="shared" si="2"/>
        <v>0</v>
      </c>
      <c r="N58" s="1070">
        <f t="shared" si="1"/>
        <v>0</v>
      </c>
      <c r="O58" s="1856" t="s">
        <v>335</v>
      </c>
    </row>
    <row r="59" spans="1:15" ht="12.75" customHeight="1">
      <c r="A59" s="1741" t="s">
        <v>388</v>
      </c>
      <c r="B59" s="153" t="s">
        <v>389</v>
      </c>
      <c r="C59" s="589">
        <f>IF(ISERROR(VLOOKUP($B59,IN_T1!$B$2:$Z$3000,2,FALSE))=TRUE,"",VLOOKUP($B59,IN_T1!$B$2:$Z$3000,2,FALSE))</f>
        <v>0</v>
      </c>
      <c r="D59" s="587">
        <f>IF(ISERROR(VLOOKUP($B59,IN_T1!$B$2:$Z$3000,3,FALSE))=TRUE,"",VLOOKUP($B59,IN_T1!$B$2:$Z$3000,3,FALSE))</f>
        <v>0</v>
      </c>
      <c r="E59" s="591">
        <f>IF(ISERROR(VLOOKUP($B59,IN_T1!$B$2:$Z$3000,4,FALSE))=TRUE,"",VLOOKUP($B59,IN_T1!$B$2:$Z$3000,4,FALSE))</f>
        <v>0</v>
      </c>
      <c r="F59" s="592"/>
      <c r="G59" s="593"/>
      <c r="H59" s="592"/>
      <c r="I59" s="593"/>
      <c r="J59" s="592"/>
      <c r="K59" s="593"/>
      <c r="L59" s="148">
        <f t="shared" si="2"/>
        <v>0</v>
      </c>
      <c r="M59" s="149">
        <f t="shared" si="2"/>
        <v>0</v>
      </c>
      <c r="N59" s="1070">
        <f t="shared" si="1"/>
        <v>0</v>
      </c>
      <c r="O59" s="1856" t="s">
        <v>335</v>
      </c>
    </row>
    <row r="60" spans="1:15" ht="12.75" customHeight="1">
      <c r="A60" s="146" t="s">
        <v>390</v>
      </c>
      <c r="B60" s="153" t="s">
        <v>391</v>
      </c>
      <c r="C60" s="589">
        <f>IF(ISERROR(VLOOKUP($B60,IN_T1!$B$2:$Z$3000,2,FALSE))=TRUE,"",VLOOKUP($B60,IN_T1!$B$2:$Z$3000,2,FALSE))</f>
        <v>0</v>
      </c>
      <c r="D60" s="587">
        <f>IF(ISERROR(VLOOKUP($B60,IN_T1!$B$2:$Z$3000,3,FALSE))=TRUE,"",VLOOKUP($B60,IN_T1!$B$2:$Z$3000,3,FALSE))</f>
        <v>0</v>
      </c>
      <c r="E60" s="591">
        <f>IF(ISERROR(VLOOKUP($B60,IN_T1!$B$2:$Z$3000,4,FALSE))=TRUE,"",VLOOKUP($B60,IN_T1!$B$2:$Z$3000,4,FALSE))</f>
        <v>0</v>
      </c>
      <c r="F60" s="592"/>
      <c r="G60" s="593"/>
      <c r="H60" s="592"/>
      <c r="I60" s="593"/>
      <c r="J60" s="592"/>
      <c r="K60" s="593"/>
      <c r="L60" s="148">
        <f t="shared" si="2"/>
        <v>0</v>
      </c>
      <c r="M60" s="149">
        <f t="shared" si="2"/>
        <v>0</v>
      </c>
      <c r="N60" s="1070">
        <f t="shared" si="1"/>
        <v>0</v>
      </c>
      <c r="O60" s="1856" t="s">
        <v>335</v>
      </c>
    </row>
    <row r="61" spans="1:15" ht="12.75" customHeight="1">
      <c r="A61" s="146" t="s">
        <v>392</v>
      </c>
      <c r="B61" s="153" t="s">
        <v>393</v>
      </c>
      <c r="C61" s="589">
        <f>IF(ISERROR(VLOOKUP($B61,IN_T1!$B$2:$Z$3000,2,FALSE))=TRUE,"",VLOOKUP($B61,IN_T1!$B$2:$Z$3000,2,FALSE))</f>
        <v>0</v>
      </c>
      <c r="D61" s="587">
        <f>IF(ISERROR(VLOOKUP($B61,IN_T1!$B$2:$Z$3000,3,FALSE))=TRUE,"",VLOOKUP($B61,IN_T1!$B$2:$Z$3000,3,FALSE))</f>
        <v>0</v>
      </c>
      <c r="E61" s="591">
        <f>IF(ISERROR(VLOOKUP($B61,IN_T1!$B$2:$Z$3000,4,FALSE))=TRUE,"",VLOOKUP($B61,IN_T1!$B$2:$Z$3000,4,FALSE))</f>
        <v>0</v>
      </c>
      <c r="F61" s="592"/>
      <c r="G61" s="593"/>
      <c r="H61" s="592"/>
      <c r="I61" s="593"/>
      <c r="J61" s="592"/>
      <c r="K61" s="593"/>
      <c r="L61" s="148">
        <f t="shared" si="2"/>
        <v>0</v>
      </c>
      <c r="M61" s="149">
        <f t="shared" si="2"/>
        <v>0</v>
      </c>
      <c r="N61" s="1070">
        <f t="shared" si="1"/>
        <v>0</v>
      </c>
      <c r="O61" s="1856" t="s">
        <v>335</v>
      </c>
    </row>
    <row r="62" spans="1:15" ht="12.75" customHeight="1">
      <c r="A62" s="146" t="s">
        <v>394</v>
      </c>
      <c r="B62" s="153" t="s">
        <v>395</v>
      </c>
      <c r="C62" s="589">
        <f>IF(ISERROR(VLOOKUP($B62,IN_T1!$B$2:$Z$3000,2,FALSE))=TRUE,"",VLOOKUP($B62,IN_T1!$B$2:$Z$3000,2,FALSE))</f>
        <v>0</v>
      </c>
      <c r="D62" s="587">
        <f>IF(ISERROR(VLOOKUP($B62,IN_T1!$B$2:$Z$3000,3,FALSE))=TRUE,"",VLOOKUP($B62,IN_T1!$B$2:$Z$3000,3,FALSE))</f>
        <v>1</v>
      </c>
      <c r="E62" s="591">
        <f>IF(ISERROR(VLOOKUP($B62,IN_T1!$B$2:$Z$3000,4,FALSE))=TRUE,"",VLOOKUP($B62,IN_T1!$B$2:$Z$3000,4,FALSE))</f>
        <v>1</v>
      </c>
      <c r="F62" s="592"/>
      <c r="G62" s="593">
        <v>1</v>
      </c>
      <c r="H62" s="592"/>
      <c r="I62" s="593"/>
      <c r="J62" s="592"/>
      <c r="K62" s="593"/>
      <c r="L62" s="148">
        <f t="shared" si="2"/>
        <v>0</v>
      </c>
      <c r="M62" s="149">
        <f t="shared" si="2"/>
        <v>1</v>
      </c>
      <c r="N62" s="1070">
        <f t="shared" si="1"/>
        <v>1</v>
      </c>
      <c r="O62" s="1856" t="s">
        <v>335</v>
      </c>
    </row>
    <row r="63" spans="1:15" ht="12.75" customHeight="1">
      <c r="A63" s="146" t="s">
        <v>396</v>
      </c>
      <c r="B63" s="153" t="s">
        <v>397</v>
      </c>
      <c r="C63" s="589">
        <f>IF(ISERROR(VLOOKUP($B63,IN_T1!$B$2:$Z$3000,2,FALSE))=TRUE,"",VLOOKUP($B63,IN_T1!$B$2:$Z$3000,2,FALSE))</f>
        <v>0</v>
      </c>
      <c r="D63" s="587">
        <f>IF(ISERROR(VLOOKUP($B63,IN_T1!$B$2:$Z$3000,3,FALSE))=TRUE,"",VLOOKUP($B63,IN_T1!$B$2:$Z$3000,3,FALSE))</f>
        <v>0</v>
      </c>
      <c r="E63" s="591">
        <f>IF(ISERROR(VLOOKUP($B63,IN_T1!$B$2:$Z$3000,4,FALSE))=TRUE,"",VLOOKUP($B63,IN_T1!$B$2:$Z$3000,4,FALSE))</f>
        <v>0</v>
      </c>
      <c r="F63" s="592"/>
      <c r="G63" s="593"/>
      <c r="H63" s="592"/>
      <c r="I63" s="593"/>
      <c r="J63" s="592"/>
      <c r="K63" s="593"/>
      <c r="L63" s="148">
        <f t="shared" si="2"/>
        <v>0</v>
      </c>
      <c r="M63" s="149">
        <f t="shared" si="2"/>
        <v>0</v>
      </c>
      <c r="N63" s="1070">
        <f t="shared" si="1"/>
        <v>0</v>
      </c>
      <c r="O63" s="1856" t="s">
        <v>335</v>
      </c>
    </row>
    <row r="64" spans="1:15" ht="12.75" customHeight="1">
      <c r="A64" s="146" t="s">
        <v>398</v>
      </c>
      <c r="B64" s="153" t="s">
        <v>399</v>
      </c>
      <c r="C64" s="589">
        <f>IF(ISERROR(VLOOKUP($B64,IN_T1!$B$2:$Z$3000,2,FALSE))=TRUE,"",VLOOKUP($B64,IN_T1!$B$2:$Z$3000,2,FALSE))</f>
        <v>1</v>
      </c>
      <c r="D64" s="587">
        <f>IF(ISERROR(VLOOKUP($B64,IN_T1!$B$2:$Z$3000,3,FALSE))=TRUE,"",VLOOKUP($B64,IN_T1!$B$2:$Z$3000,3,FALSE))</f>
        <v>0</v>
      </c>
      <c r="E64" s="591">
        <f>IF(ISERROR(VLOOKUP($B64,IN_T1!$B$2:$Z$3000,4,FALSE))=TRUE,"",VLOOKUP($B64,IN_T1!$B$2:$Z$3000,4,FALSE))</f>
        <v>1</v>
      </c>
      <c r="F64" s="592">
        <v>1</v>
      </c>
      <c r="G64" s="593"/>
      <c r="H64" s="592"/>
      <c r="I64" s="593"/>
      <c r="J64" s="592"/>
      <c r="K64" s="593"/>
      <c r="L64" s="148">
        <f t="shared" si="2"/>
        <v>1</v>
      </c>
      <c r="M64" s="149">
        <f t="shared" si="2"/>
        <v>0</v>
      </c>
      <c r="N64" s="1070">
        <f t="shared" si="1"/>
        <v>1</v>
      </c>
      <c r="O64" s="1856" t="s">
        <v>335</v>
      </c>
    </row>
    <row r="65" spans="1:15" ht="12.75" customHeight="1">
      <c r="A65" s="146" t="s">
        <v>400</v>
      </c>
      <c r="B65" s="153" t="s">
        <v>401</v>
      </c>
      <c r="C65" s="589">
        <f>IF(ISERROR(VLOOKUP($B65,IN_T1!$B$2:$Z$3000,2,FALSE))=TRUE,"",VLOOKUP($B65,IN_T1!$B$2:$Z$3000,2,FALSE))</f>
        <v>0</v>
      </c>
      <c r="D65" s="587">
        <f>IF(ISERROR(VLOOKUP($B65,IN_T1!$B$2:$Z$3000,3,FALSE))=TRUE,"",VLOOKUP($B65,IN_T1!$B$2:$Z$3000,3,FALSE))</f>
        <v>0</v>
      </c>
      <c r="E65" s="591">
        <f>IF(ISERROR(VLOOKUP($B65,IN_T1!$B$2:$Z$3000,4,FALSE))=TRUE,"",VLOOKUP($B65,IN_T1!$B$2:$Z$3000,4,FALSE))</f>
        <v>0</v>
      </c>
      <c r="F65" s="592"/>
      <c r="G65" s="593"/>
      <c r="H65" s="592"/>
      <c r="I65" s="593"/>
      <c r="J65" s="592"/>
      <c r="K65" s="593"/>
      <c r="L65" s="148">
        <f t="shared" si="2"/>
        <v>0</v>
      </c>
      <c r="M65" s="149">
        <f t="shared" si="2"/>
        <v>0</v>
      </c>
      <c r="N65" s="1070">
        <f t="shared" si="1"/>
        <v>0</v>
      </c>
      <c r="O65" s="1856" t="s">
        <v>335</v>
      </c>
    </row>
    <row r="66" spans="1:15" ht="12.75" customHeight="1">
      <c r="A66" s="1741" t="s">
        <v>402</v>
      </c>
      <c r="B66" s="153" t="s">
        <v>403</v>
      </c>
      <c r="C66" s="589">
        <f>IF(ISERROR(VLOOKUP($B66,IN_T1!$B$2:$Z$3000,2,FALSE))=TRUE,"",VLOOKUP($B66,IN_T1!$B$2:$Z$3000,2,FALSE))</f>
        <v>0</v>
      </c>
      <c r="D66" s="587">
        <f>IF(ISERROR(VLOOKUP($B66,IN_T1!$B$2:$Z$3000,3,FALSE))=TRUE,"",VLOOKUP($B66,IN_T1!$B$2:$Z$3000,3,FALSE))</f>
        <v>0</v>
      </c>
      <c r="E66" s="591">
        <f>IF(ISERROR(VLOOKUP($B66,IN_T1!$B$2:$Z$3000,4,FALSE))=TRUE,"",VLOOKUP($B66,IN_T1!$B$2:$Z$3000,4,FALSE))</f>
        <v>0</v>
      </c>
      <c r="F66" s="592"/>
      <c r="G66" s="593"/>
      <c r="H66" s="592"/>
      <c r="I66" s="593"/>
      <c r="J66" s="592"/>
      <c r="K66" s="593"/>
      <c r="L66" s="148">
        <f t="shared" si="2"/>
        <v>0</v>
      </c>
      <c r="M66" s="149">
        <f t="shared" si="2"/>
        <v>0</v>
      </c>
      <c r="N66" s="1070">
        <f t="shared" si="1"/>
        <v>0</v>
      </c>
      <c r="O66" s="1856" t="s">
        <v>335</v>
      </c>
    </row>
    <row r="67" spans="1:15" ht="12.75" customHeight="1">
      <c r="A67" s="146" t="s">
        <v>404</v>
      </c>
      <c r="B67" s="153" t="s">
        <v>405</v>
      </c>
      <c r="C67" s="589">
        <f>IF(ISERROR(VLOOKUP($B67,IN_T1!$B$2:$Z$3000,2,FALSE))=TRUE,"",VLOOKUP($B67,IN_T1!$B$2:$Z$3000,2,FALSE))</f>
        <v>0</v>
      </c>
      <c r="D67" s="587">
        <f>IF(ISERROR(VLOOKUP($B67,IN_T1!$B$2:$Z$3000,3,FALSE))=TRUE,"",VLOOKUP($B67,IN_T1!$B$2:$Z$3000,3,FALSE))</f>
        <v>2</v>
      </c>
      <c r="E67" s="591">
        <f>IF(ISERROR(VLOOKUP($B67,IN_T1!$B$2:$Z$3000,4,FALSE))=TRUE,"",VLOOKUP($B67,IN_T1!$B$2:$Z$3000,4,FALSE))</f>
        <v>2</v>
      </c>
      <c r="F67" s="592"/>
      <c r="G67" s="593">
        <v>2</v>
      </c>
      <c r="H67" s="592"/>
      <c r="I67" s="593"/>
      <c r="J67" s="592"/>
      <c r="K67" s="593"/>
      <c r="L67" s="148">
        <f t="shared" si="2"/>
        <v>0</v>
      </c>
      <c r="M67" s="149">
        <f t="shared" si="2"/>
        <v>2</v>
      </c>
      <c r="N67" s="1070">
        <f t="shared" si="1"/>
        <v>1</v>
      </c>
      <c r="O67" s="1856" t="s">
        <v>335</v>
      </c>
    </row>
    <row r="68" spans="1:15" ht="12.75" customHeight="1">
      <c r="A68" s="1741" t="s">
        <v>406</v>
      </c>
      <c r="B68" s="153" t="s">
        <v>407</v>
      </c>
      <c r="C68" s="589">
        <f>IF(ISERROR(VLOOKUP($B68,IN_T1!$B$2:$Z$3000,2,FALSE))=TRUE,"",VLOOKUP($B68,IN_T1!$B$2:$Z$3000,2,FALSE))</f>
        <v>0</v>
      </c>
      <c r="D68" s="587">
        <f>IF(ISERROR(VLOOKUP($B68,IN_T1!$B$2:$Z$3000,3,FALSE))=TRUE,"",VLOOKUP($B68,IN_T1!$B$2:$Z$3000,3,FALSE))</f>
        <v>0</v>
      </c>
      <c r="E68" s="591">
        <f>IF(ISERROR(VLOOKUP($B68,IN_T1!$B$2:$Z$3000,4,FALSE))=TRUE,"",VLOOKUP($B68,IN_T1!$B$2:$Z$3000,4,FALSE))</f>
        <v>0</v>
      </c>
      <c r="F68" s="592"/>
      <c r="G68" s="593"/>
      <c r="H68" s="592"/>
      <c r="I68" s="593"/>
      <c r="J68" s="592"/>
      <c r="K68" s="593"/>
      <c r="L68" s="148">
        <f>F68+H68+J68</f>
        <v>0</v>
      </c>
      <c r="M68" s="149">
        <f>G68+I68+K68</f>
        <v>0</v>
      </c>
      <c r="N68" s="1070">
        <f t="shared" si="1"/>
        <v>0</v>
      </c>
      <c r="O68" s="1856" t="s">
        <v>335</v>
      </c>
    </row>
    <row r="69" spans="1:15" ht="12.75" customHeight="1">
      <c r="A69" s="146" t="s">
        <v>408</v>
      </c>
      <c r="B69" s="153" t="s">
        <v>409</v>
      </c>
      <c r="C69" s="589">
        <f>IF(ISERROR(VLOOKUP($B69,IN_T1!$B$2:$Z$3000,2,FALSE))=TRUE,"",VLOOKUP($B69,IN_T1!$B$2:$Z$3000,2,FALSE))</f>
        <v>8</v>
      </c>
      <c r="D69" s="587">
        <f>IF(ISERROR(VLOOKUP($B69,IN_T1!$B$2:$Z$3000,3,FALSE))=TRUE,"",VLOOKUP($B69,IN_T1!$B$2:$Z$3000,3,FALSE))</f>
        <v>19</v>
      </c>
      <c r="E69" s="591">
        <f>IF(ISERROR(VLOOKUP($B69,IN_T1!$B$2:$Z$3000,4,FALSE))=TRUE,"",VLOOKUP($B69,IN_T1!$B$2:$Z$3000,4,FALSE))</f>
        <v>31</v>
      </c>
      <c r="F69" s="592">
        <v>6</v>
      </c>
      <c r="G69" s="593">
        <v>18</v>
      </c>
      <c r="H69" s="592"/>
      <c r="I69" s="593"/>
      <c r="J69" s="592"/>
      <c r="K69" s="593"/>
      <c r="L69" s="148">
        <f t="shared" si="2"/>
        <v>6</v>
      </c>
      <c r="M69" s="149">
        <f t="shared" si="2"/>
        <v>18</v>
      </c>
      <c r="N69" s="1070">
        <f t="shared" si="1"/>
        <v>1</v>
      </c>
      <c r="O69" s="1856" t="s">
        <v>410</v>
      </c>
    </row>
    <row r="70" spans="1:15" ht="12.75" customHeight="1">
      <c r="A70" s="146" t="s">
        <v>411</v>
      </c>
      <c r="B70" s="153" t="s">
        <v>412</v>
      </c>
      <c r="C70" s="589">
        <f>IF(ISERROR(VLOOKUP($B70,IN_T1!$B$2:$Z$3000,2,FALSE))=TRUE,"",VLOOKUP($B70,IN_T1!$B$2:$Z$3000,2,FALSE))</f>
        <v>96</v>
      </c>
      <c r="D70" s="587">
        <f>IF(ISERROR(VLOOKUP($B70,IN_T1!$B$2:$Z$3000,3,FALSE))=TRUE,"",VLOOKUP($B70,IN_T1!$B$2:$Z$3000,3,FALSE))</f>
        <v>303</v>
      </c>
      <c r="E70" s="591">
        <v>388</v>
      </c>
      <c r="F70" s="592">
        <v>92</v>
      </c>
      <c r="G70" s="593">
        <v>273</v>
      </c>
      <c r="H70" s="592"/>
      <c r="I70" s="593">
        <v>4</v>
      </c>
      <c r="J70" s="592">
        <v>2</v>
      </c>
      <c r="K70" s="593">
        <v>36</v>
      </c>
      <c r="L70" s="148">
        <f t="shared" si="2"/>
        <v>94</v>
      </c>
      <c r="M70" s="149">
        <f t="shared" si="2"/>
        <v>313</v>
      </c>
      <c r="N70" s="1070">
        <f t="shared" si="1"/>
        <v>1</v>
      </c>
      <c r="O70" s="1856" t="s">
        <v>410</v>
      </c>
    </row>
    <row r="71" spans="1:15" ht="12.75" customHeight="1">
      <c r="A71" s="146" t="s">
        <v>413</v>
      </c>
      <c r="B71" s="153" t="s">
        <v>414</v>
      </c>
      <c r="C71" s="589">
        <f>IF(ISERROR(VLOOKUP($B71,IN_T1!$B$2:$Z$3000,2,FALSE))=TRUE,"",VLOOKUP($B71,IN_T1!$B$2:$Z$3000,2,FALSE))</f>
        <v>0</v>
      </c>
      <c r="D71" s="587">
        <f>IF(ISERROR(VLOOKUP($B71,IN_T1!$B$2:$Z$3000,3,FALSE))=TRUE,"",VLOOKUP($B71,IN_T1!$B$2:$Z$3000,3,FALSE))</f>
        <v>0</v>
      </c>
      <c r="E71" s="591">
        <f>IF(ISERROR(VLOOKUP($B71,IN_T1!$B$2:$Z$3000,4,FALSE))=TRUE,"",VLOOKUP($B71,IN_T1!$B$2:$Z$3000,4,FALSE))</f>
        <v>0</v>
      </c>
      <c r="F71" s="592"/>
      <c r="G71" s="593"/>
      <c r="H71" s="592"/>
      <c r="I71" s="593"/>
      <c r="J71" s="592"/>
      <c r="K71" s="593"/>
      <c r="L71" s="148">
        <f t="shared" si="2"/>
        <v>0</v>
      </c>
      <c r="M71" s="149">
        <f t="shared" si="2"/>
        <v>0</v>
      </c>
      <c r="N71" s="1070">
        <f t="shared" si="1"/>
        <v>0</v>
      </c>
      <c r="O71" s="1856" t="s">
        <v>410</v>
      </c>
    </row>
    <row r="72" spans="1:15" ht="12.75" customHeight="1">
      <c r="A72" s="146" t="s">
        <v>415</v>
      </c>
      <c r="B72" s="153" t="s">
        <v>416</v>
      </c>
      <c r="C72" s="589">
        <f>IF(ISERROR(VLOOKUP($B72,IN_T1!$B$2:$Z$3000,2,FALSE))=TRUE,"",VLOOKUP($B72,IN_T1!$B$2:$Z$3000,2,FALSE))</f>
        <v>4</v>
      </c>
      <c r="D72" s="587">
        <f>IF(ISERROR(VLOOKUP($B72,IN_T1!$B$2:$Z$3000,3,FALSE))=TRUE,"",VLOOKUP($B72,IN_T1!$B$2:$Z$3000,3,FALSE))</f>
        <v>4</v>
      </c>
      <c r="E72" s="591">
        <f>IF(ISERROR(VLOOKUP($B72,IN_T1!$B$2:$Z$3000,4,FALSE))=TRUE,"",VLOOKUP($B72,IN_T1!$B$2:$Z$3000,4,FALSE))</f>
        <v>11</v>
      </c>
      <c r="F72" s="592">
        <v>3</v>
      </c>
      <c r="G72" s="593">
        <v>3</v>
      </c>
      <c r="H72" s="592"/>
      <c r="I72" s="593"/>
      <c r="J72" s="592"/>
      <c r="K72" s="593"/>
      <c r="L72" s="148">
        <f t="shared" si="2"/>
        <v>3</v>
      </c>
      <c r="M72" s="149">
        <f t="shared" si="2"/>
        <v>3</v>
      </c>
      <c r="N72" s="1070">
        <f t="shared" ref="N72:N135" si="3">IF((L72+M72)&gt;0,1,0)</f>
        <v>1</v>
      </c>
      <c r="O72" s="1856" t="s">
        <v>410</v>
      </c>
    </row>
    <row r="73" spans="1:15" ht="12.75" customHeight="1">
      <c r="A73" s="146" t="s">
        <v>417</v>
      </c>
      <c r="B73" s="153" t="s">
        <v>418</v>
      </c>
      <c r="C73" s="589">
        <f>IF(ISERROR(VLOOKUP($B73,IN_T1!$B$2:$Z$3000,2,FALSE))=TRUE,"",VLOOKUP($B73,IN_T1!$B$2:$Z$3000,2,FALSE))</f>
        <v>0</v>
      </c>
      <c r="D73" s="587">
        <f>IF(ISERROR(VLOOKUP($B73,IN_T1!$B$2:$Z$3000,3,FALSE))=TRUE,"",VLOOKUP($B73,IN_T1!$B$2:$Z$3000,3,FALSE))</f>
        <v>0</v>
      </c>
      <c r="E73" s="591">
        <f>IF(ISERROR(VLOOKUP($B73,IN_T1!$B$2:$Z$3000,4,FALSE))=TRUE,"",VLOOKUP($B73,IN_T1!$B$2:$Z$3000,4,FALSE))</f>
        <v>0</v>
      </c>
      <c r="F73" s="592"/>
      <c r="G73" s="593"/>
      <c r="H73" s="592"/>
      <c r="I73" s="593"/>
      <c r="J73" s="592"/>
      <c r="K73" s="593"/>
      <c r="L73" s="148">
        <f t="shared" si="2"/>
        <v>0</v>
      </c>
      <c r="M73" s="149">
        <f t="shared" si="2"/>
        <v>0</v>
      </c>
      <c r="N73" s="1070">
        <f t="shared" si="3"/>
        <v>0</v>
      </c>
      <c r="O73" s="1856" t="s">
        <v>410</v>
      </c>
    </row>
    <row r="74" spans="1:15" ht="12.75" customHeight="1">
      <c r="A74" s="146" t="s">
        <v>419</v>
      </c>
      <c r="B74" s="153" t="s">
        <v>420</v>
      </c>
      <c r="C74" s="589">
        <f>IF(ISERROR(VLOOKUP($B74,IN_T1!$B$2:$Z$3000,2,FALSE))=TRUE,"",VLOOKUP($B74,IN_T1!$B$2:$Z$3000,2,FALSE))</f>
        <v>3</v>
      </c>
      <c r="D74" s="587">
        <f>IF(ISERROR(VLOOKUP($B74,IN_T1!$B$2:$Z$3000,3,FALSE))=TRUE,"",VLOOKUP($B74,IN_T1!$B$2:$Z$3000,3,FALSE))</f>
        <v>8</v>
      </c>
      <c r="E74" s="591">
        <f>IF(ISERROR(VLOOKUP($B74,IN_T1!$B$2:$Z$3000,4,FALSE))=TRUE,"",VLOOKUP($B74,IN_T1!$B$2:$Z$3000,4,FALSE))</f>
        <v>15</v>
      </c>
      <c r="F74" s="592">
        <v>2</v>
      </c>
      <c r="G74" s="593">
        <v>7</v>
      </c>
      <c r="H74" s="592"/>
      <c r="I74" s="593"/>
      <c r="J74" s="592"/>
      <c r="K74" s="593"/>
      <c r="L74" s="148">
        <f t="shared" si="2"/>
        <v>2</v>
      </c>
      <c r="M74" s="149">
        <f t="shared" si="2"/>
        <v>7</v>
      </c>
      <c r="N74" s="1070">
        <f t="shared" si="3"/>
        <v>1</v>
      </c>
      <c r="O74" s="1856" t="s">
        <v>410</v>
      </c>
    </row>
    <row r="75" spans="1:15" ht="12.75" customHeight="1">
      <c r="A75" s="146" t="s">
        <v>421</v>
      </c>
      <c r="B75" s="153" t="s">
        <v>422</v>
      </c>
      <c r="C75" s="589">
        <f>IF(ISERROR(VLOOKUP($B75,IN_T1!$B$2:$Z$3000,2,FALSE))=TRUE,"",VLOOKUP($B75,IN_T1!$B$2:$Z$3000,2,FALSE))</f>
        <v>46</v>
      </c>
      <c r="D75" s="587">
        <f>IF(ISERROR(VLOOKUP($B75,IN_T1!$B$2:$Z$3000,3,FALSE))=TRUE,"",VLOOKUP($B75,IN_T1!$B$2:$Z$3000,3,FALSE))</f>
        <v>121</v>
      </c>
      <c r="E75" s="591">
        <f>IF(ISERROR(VLOOKUP($B75,IN_T1!$B$2:$Z$3000,4,FALSE))=TRUE,"",VLOOKUP($B75,IN_T1!$B$2:$Z$3000,4,FALSE))</f>
        <v>163</v>
      </c>
      <c r="F75" s="592">
        <v>48</v>
      </c>
      <c r="G75" s="593">
        <v>90</v>
      </c>
      <c r="H75" s="592"/>
      <c r="I75" s="593">
        <v>5</v>
      </c>
      <c r="J75" s="592">
        <v>1</v>
      </c>
      <c r="K75" s="593">
        <v>21</v>
      </c>
      <c r="L75" s="148">
        <f t="shared" si="2"/>
        <v>49</v>
      </c>
      <c r="M75" s="149">
        <f t="shared" si="2"/>
        <v>116</v>
      </c>
      <c r="N75" s="1070">
        <f t="shared" si="3"/>
        <v>1</v>
      </c>
      <c r="O75" s="1856" t="s">
        <v>410</v>
      </c>
    </row>
    <row r="76" spans="1:15" ht="12.75" customHeight="1">
      <c r="A76" s="146" t="s">
        <v>423</v>
      </c>
      <c r="B76" s="153" t="s">
        <v>424</v>
      </c>
      <c r="C76" s="589">
        <f>IF(ISERROR(VLOOKUP($B76,IN_T1!$B$2:$Z$3000,2,FALSE))=TRUE,"",VLOOKUP($B76,IN_T1!$B$2:$Z$3000,2,FALSE))</f>
        <v>0</v>
      </c>
      <c r="D76" s="587">
        <f>IF(ISERROR(VLOOKUP($B76,IN_T1!$B$2:$Z$3000,3,FALSE))=TRUE,"",VLOOKUP($B76,IN_T1!$B$2:$Z$3000,3,FALSE))</f>
        <v>0</v>
      </c>
      <c r="E76" s="591">
        <f>IF(ISERROR(VLOOKUP($B76,IN_T1!$B$2:$Z$3000,4,FALSE))=TRUE,"",VLOOKUP($B76,IN_T1!$B$2:$Z$3000,4,FALSE))</f>
        <v>0</v>
      </c>
      <c r="F76" s="592"/>
      <c r="G76" s="593"/>
      <c r="H76" s="592"/>
      <c r="I76" s="593"/>
      <c r="J76" s="592"/>
      <c r="K76" s="593"/>
      <c r="L76" s="148">
        <f t="shared" si="2"/>
        <v>0</v>
      </c>
      <c r="M76" s="149">
        <f t="shared" si="2"/>
        <v>0</v>
      </c>
      <c r="N76" s="1070">
        <f t="shared" si="3"/>
        <v>0</v>
      </c>
      <c r="O76" s="1856" t="s">
        <v>410</v>
      </c>
    </row>
    <row r="77" spans="1:15" ht="12.75" customHeight="1">
      <c r="A77" s="146" t="s">
        <v>425</v>
      </c>
      <c r="B77" s="153" t="s">
        <v>426</v>
      </c>
      <c r="C77" s="589">
        <f>IF(ISERROR(VLOOKUP($B77,IN_T1!$B$2:$Z$3000,2,FALSE))=TRUE,"",VLOOKUP($B77,IN_T1!$B$2:$Z$3000,2,FALSE))</f>
        <v>0</v>
      </c>
      <c r="D77" s="587">
        <f>IF(ISERROR(VLOOKUP($B77,IN_T1!$B$2:$Z$3000,3,FALSE))=TRUE,"",VLOOKUP($B77,IN_T1!$B$2:$Z$3000,3,FALSE))</f>
        <v>0</v>
      </c>
      <c r="E77" s="591">
        <f>IF(ISERROR(VLOOKUP($B77,IN_T1!$B$2:$Z$3000,4,FALSE))=TRUE,"",VLOOKUP($B77,IN_T1!$B$2:$Z$3000,4,FALSE))</f>
        <v>0</v>
      </c>
      <c r="F77" s="592"/>
      <c r="G77" s="593"/>
      <c r="H77" s="592"/>
      <c r="I77" s="593"/>
      <c r="J77" s="592"/>
      <c r="K77" s="593"/>
      <c r="L77" s="148">
        <f t="shared" si="2"/>
        <v>0</v>
      </c>
      <c r="M77" s="149">
        <f t="shared" si="2"/>
        <v>0</v>
      </c>
      <c r="N77" s="1070">
        <f t="shared" si="3"/>
        <v>0</v>
      </c>
      <c r="O77" s="1856" t="s">
        <v>410</v>
      </c>
    </row>
    <row r="78" spans="1:15" ht="12.75" customHeight="1">
      <c r="A78" s="146" t="s">
        <v>427</v>
      </c>
      <c r="B78" s="153" t="s">
        <v>428</v>
      </c>
      <c r="C78" s="589">
        <f>IF(ISERROR(VLOOKUP($B78,IN_T1!$B$2:$Z$3000,2,FALSE))=TRUE,"",VLOOKUP($B78,IN_T1!$B$2:$Z$3000,2,FALSE))</f>
        <v>1</v>
      </c>
      <c r="D78" s="587">
        <f>IF(ISERROR(VLOOKUP($B78,IN_T1!$B$2:$Z$3000,3,FALSE))=TRUE,"",VLOOKUP($B78,IN_T1!$B$2:$Z$3000,3,FALSE))</f>
        <v>1</v>
      </c>
      <c r="E78" s="591">
        <f>IF(ISERROR(VLOOKUP($B78,IN_T1!$B$2:$Z$3000,4,FALSE))=TRUE,"",VLOOKUP($B78,IN_T1!$B$2:$Z$3000,4,FALSE))</f>
        <v>3</v>
      </c>
      <c r="F78" s="592">
        <v>1</v>
      </c>
      <c r="G78" s="593">
        <v>1</v>
      </c>
      <c r="H78" s="592"/>
      <c r="I78" s="593"/>
      <c r="J78" s="592"/>
      <c r="K78" s="593"/>
      <c r="L78" s="148">
        <f t="shared" si="2"/>
        <v>1</v>
      </c>
      <c r="M78" s="149">
        <f t="shared" si="2"/>
        <v>1</v>
      </c>
      <c r="N78" s="1070">
        <f t="shared" si="3"/>
        <v>1</v>
      </c>
      <c r="O78" s="1856" t="s">
        <v>410</v>
      </c>
    </row>
    <row r="79" spans="1:15" ht="12.75" customHeight="1">
      <c r="A79" s="146" t="s">
        <v>429</v>
      </c>
      <c r="B79" s="153" t="s">
        <v>430</v>
      </c>
      <c r="C79" s="589">
        <f>IF(ISERROR(VLOOKUP($B79,IN_T1!$B$2:$Z$3000,2,FALSE))=TRUE,"",VLOOKUP($B79,IN_T1!$B$2:$Z$3000,2,FALSE))</f>
        <v>0</v>
      </c>
      <c r="D79" s="587">
        <f>IF(ISERROR(VLOOKUP($B79,IN_T1!$B$2:$Z$3000,3,FALSE))=TRUE,"",VLOOKUP($B79,IN_T1!$B$2:$Z$3000,3,FALSE))</f>
        <v>0</v>
      </c>
      <c r="E79" s="591">
        <f>IF(ISERROR(VLOOKUP($B79,IN_T1!$B$2:$Z$3000,4,FALSE))=TRUE,"",VLOOKUP($B79,IN_T1!$B$2:$Z$3000,4,FALSE))</f>
        <v>0</v>
      </c>
      <c r="F79" s="592"/>
      <c r="G79" s="593"/>
      <c r="H79" s="592"/>
      <c r="I79" s="593"/>
      <c r="J79" s="592"/>
      <c r="K79" s="593"/>
      <c r="L79" s="148">
        <f t="shared" si="2"/>
        <v>0</v>
      </c>
      <c r="M79" s="149">
        <f t="shared" si="2"/>
        <v>0</v>
      </c>
      <c r="N79" s="1070">
        <f t="shared" si="3"/>
        <v>0</v>
      </c>
      <c r="O79" s="1856" t="s">
        <v>410</v>
      </c>
    </row>
    <row r="80" spans="1:15" ht="12.75" customHeight="1">
      <c r="A80" s="146" t="s">
        <v>431</v>
      </c>
      <c r="B80" s="153" t="s">
        <v>432</v>
      </c>
      <c r="C80" s="589">
        <f>IF(ISERROR(VLOOKUP($B80,IN_T1!$B$2:$Z$3000,2,FALSE))=TRUE,"",VLOOKUP($B80,IN_T1!$B$2:$Z$3000,2,FALSE))</f>
        <v>0</v>
      </c>
      <c r="D80" s="587">
        <f>IF(ISERROR(VLOOKUP($B80,IN_T1!$B$2:$Z$3000,3,FALSE))=TRUE,"",VLOOKUP($B80,IN_T1!$B$2:$Z$3000,3,FALSE))</f>
        <v>0</v>
      </c>
      <c r="E80" s="591">
        <f>IF(ISERROR(VLOOKUP($B80,IN_T1!$B$2:$Z$3000,4,FALSE))=TRUE,"",VLOOKUP($B80,IN_T1!$B$2:$Z$3000,4,FALSE))</f>
        <v>1</v>
      </c>
      <c r="F80" s="592"/>
      <c r="G80" s="593"/>
      <c r="H80" s="592"/>
      <c r="I80" s="593"/>
      <c r="J80" s="592"/>
      <c r="K80" s="593"/>
      <c r="L80" s="148">
        <f t="shared" si="2"/>
        <v>0</v>
      </c>
      <c r="M80" s="149">
        <f t="shared" si="2"/>
        <v>0</v>
      </c>
      <c r="N80" s="1070">
        <f t="shared" si="3"/>
        <v>0</v>
      </c>
      <c r="O80" s="1856" t="s">
        <v>410</v>
      </c>
    </row>
    <row r="81" spans="1:15" ht="12.75" customHeight="1">
      <c r="A81" s="146" t="s">
        <v>433</v>
      </c>
      <c r="B81" s="153" t="s">
        <v>434</v>
      </c>
      <c r="C81" s="589">
        <f>IF(ISERROR(VLOOKUP($B81,IN_T1!$B$2:$Z$3000,2,FALSE))=TRUE,"",VLOOKUP($B81,IN_T1!$B$2:$Z$3000,2,FALSE))</f>
        <v>1</v>
      </c>
      <c r="D81" s="587">
        <f>IF(ISERROR(VLOOKUP($B81,IN_T1!$B$2:$Z$3000,3,FALSE))=TRUE,"",VLOOKUP($B81,IN_T1!$B$2:$Z$3000,3,FALSE))</f>
        <v>14</v>
      </c>
      <c r="E81" s="591">
        <f>IF(ISERROR(VLOOKUP($B81,IN_T1!$B$2:$Z$3000,4,FALSE))=TRUE,"",VLOOKUP($B81,IN_T1!$B$2:$Z$3000,4,FALSE))</f>
        <v>13</v>
      </c>
      <c r="F81" s="592">
        <v>1</v>
      </c>
      <c r="G81" s="593">
        <v>7</v>
      </c>
      <c r="H81" s="592"/>
      <c r="I81" s="593">
        <v>2</v>
      </c>
      <c r="J81" s="592"/>
      <c r="K81" s="593">
        <v>6</v>
      </c>
      <c r="L81" s="148">
        <f t="shared" si="2"/>
        <v>1</v>
      </c>
      <c r="M81" s="149">
        <f t="shared" si="2"/>
        <v>15</v>
      </c>
      <c r="N81" s="1070">
        <f t="shared" si="3"/>
        <v>1</v>
      </c>
      <c r="O81" s="1856" t="s">
        <v>410</v>
      </c>
    </row>
    <row r="82" spans="1:15" ht="12.75" customHeight="1">
      <c r="A82" s="146" t="s">
        <v>435</v>
      </c>
      <c r="B82" s="153" t="s">
        <v>436</v>
      </c>
      <c r="C82" s="589">
        <f>IF(ISERROR(VLOOKUP($B82,IN_T1!$B$2:$Z$3000,2,FALSE))=TRUE,"",VLOOKUP($B82,IN_T1!$B$2:$Z$3000,2,FALSE))</f>
        <v>0</v>
      </c>
      <c r="D82" s="587">
        <f>IF(ISERROR(VLOOKUP($B82,IN_T1!$B$2:$Z$3000,3,FALSE))=TRUE,"",VLOOKUP($B82,IN_T1!$B$2:$Z$3000,3,FALSE))</f>
        <v>0</v>
      </c>
      <c r="E82" s="591">
        <f>IF(ISERROR(VLOOKUP($B82,IN_T1!$B$2:$Z$3000,4,FALSE))=TRUE,"",VLOOKUP($B82,IN_T1!$B$2:$Z$3000,4,FALSE))</f>
        <v>0</v>
      </c>
      <c r="F82" s="592"/>
      <c r="G82" s="593"/>
      <c r="H82" s="592"/>
      <c r="I82" s="593"/>
      <c r="J82" s="592"/>
      <c r="K82" s="593"/>
      <c r="L82" s="148">
        <f t="shared" si="2"/>
        <v>0</v>
      </c>
      <c r="M82" s="149">
        <f t="shared" si="2"/>
        <v>0</v>
      </c>
      <c r="N82" s="1070">
        <f t="shared" si="3"/>
        <v>0</v>
      </c>
      <c r="O82" s="1856" t="s">
        <v>410</v>
      </c>
    </row>
    <row r="83" spans="1:15" ht="12.75" customHeight="1">
      <c r="A83" s="146" t="s">
        <v>437</v>
      </c>
      <c r="B83" s="153" t="s">
        <v>438</v>
      </c>
      <c r="C83" s="589">
        <f>IF(ISERROR(VLOOKUP($B83,IN_T1!$B$2:$Z$3000,2,FALSE))=TRUE,"",VLOOKUP($B83,IN_T1!$B$2:$Z$3000,2,FALSE))</f>
        <v>0</v>
      </c>
      <c r="D83" s="587">
        <f>IF(ISERROR(VLOOKUP($B83,IN_T1!$B$2:$Z$3000,3,FALSE))=TRUE,"",VLOOKUP($B83,IN_T1!$B$2:$Z$3000,3,FALSE))</f>
        <v>0</v>
      </c>
      <c r="E83" s="591">
        <f>IF(ISERROR(VLOOKUP($B83,IN_T1!$B$2:$Z$3000,4,FALSE))=TRUE,"",VLOOKUP($B83,IN_T1!$B$2:$Z$3000,4,FALSE))</f>
        <v>0</v>
      </c>
      <c r="F83" s="592"/>
      <c r="G83" s="593"/>
      <c r="H83" s="592"/>
      <c r="I83" s="593"/>
      <c r="J83" s="592"/>
      <c r="K83" s="593"/>
      <c r="L83" s="148">
        <f t="shared" si="2"/>
        <v>0</v>
      </c>
      <c r="M83" s="149">
        <f t="shared" si="2"/>
        <v>0</v>
      </c>
      <c r="N83" s="1070">
        <f t="shared" si="3"/>
        <v>0</v>
      </c>
      <c r="O83" s="1856" t="s">
        <v>410</v>
      </c>
    </row>
    <row r="84" spans="1:15" ht="12.75" customHeight="1">
      <c r="A84" s="146" t="s">
        <v>439</v>
      </c>
      <c r="B84" s="153" t="s">
        <v>440</v>
      </c>
      <c r="C84" s="589">
        <f>IF(ISERROR(VLOOKUP($B84,IN_T1!$B$2:$Z$3000,2,FALSE))=TRUE,"",VLOOKUP($B84,IN_T1!$B$2:$Z$3000,2,FALSE))</f>
        <v>0</v>
      </c>
      <c r="D84" s="587">
        <f>IF(ISERROR(VLOOKUP($B84,IN_T1!$B$2:$Z$3000,3,FALSE))=TRUE,"",VLOOKUP($B84,IN_T1!$B$2:$Z$3000,3,FALSE))</f>
        <v>0</v>
      </c>
      <c r="E84" s="591">
        <f>IF(ISERROR(VLOOKUP($B84,IN_T1!$B$2:$Z$3000,4,FALSE))=TRUE,"",VLOOKUP($B84,IN_T1!$B$2:$Z$3000,4,FALSE))</f>
        <v>0</v>
      </c>
      <c r="F84" s="592"/>
      <c r="G84" s="593"/>
      <c r="H84" s="592"/>
      <c r="I84" s="593"/>
      <c r="J84" s="592"/>
      <c r="K84" s="593"/>
      <c r="L84" s="148">
        <f t="shared" si="2"/>
        <v>0</v>
      </c>
      <c r="M84" s="149">
        <f t="shared" si="2"/>
        <v>0</v>
      </c>
      <c r="N84" s="1070">
        <f t="shared" si="3"/>
        <v>0</v>
      </c>
      <c r="O84" s="1856" t="s">
        <v>410</v>
      </c>
    </row>
    <row r="85" spans="1:15" ht="12.75" customHeight="1">
      <c r="A85" s="146" t="s">
        <v>441</v>
      </c>
      <c r="B85" s="153" t="s">
        <v>442</v>
      </c>
      <c r="C85" s="589">
        <f>IF(ISERROR(VLOOKUP($B85,IN_T1!$B$2:$Z$3000,2,FALSE))=TRUE,"",VLOOKUP($B85,IN_T1!$B$2:$Z$3000,2,FALSE))</f>
        <v>0</v>
      </c>
      <c r="D85" s="587">
        <f>IF(ISERROR(VLOOKUP($B85,IN_T1!$B$2:$Z$3000,3,FALSE))=TRUE,"",VLOOKUP($B85,IN_T1!$B$2:$Z$3000,3,FALSE))</f>
        <v>0</v>
      </c>
      <c r="E85" s="591">
        <f>IF(ISERROR(VLOOKUP($B85,IN_T1!$B$2:$Z$3000,4,FALSE))=TRUE,"",VLOOKUP($B85,IN_T1!$B$2:$Z$3000,4,FALSE))</f>
        <v>0</v>
      </c>
      <c r="F85" s="592"/>
      <c r="G85" s="593"/>
      <c r="H85" s="592"/>
      <c r="I85" s="593"/>
      <c r="J85" s="592"/>
      <c r="K85" s="593"/>
      <c r="L85" s="148">
        <f t="shared" si="2"/>
        <v>0</v>
      </c>
      <c r="M85" s="149">
        <f t="shared" si="2"/>
        <v>0</v>
      </c>
      <c r="N85" s="1070">
        <f t="shared" si="3"/>
        <v>0</v>
      </c>
      <c r="O85" s="1856" t="s">
        <v>410</v>
      </c>
    </row>
    <row r="86" spans="1:15" ht="12.75" customHeight="1">
      <c r="A86" s="146" t="s">
        <v>443</v>
      </c>
      <c r="B86" s="153" t="s">
        <v>444</v>
      </c>
      <c r="C86" s="589">
        <f>IF(ISERROR(VLOOKUP($B86,IN_T1!$B$2:$Z$3000,2,FALSE))=TRUE,"",VLOOKUP($B86,IN_T1!$B$2:$Z$3000,2,FALSE))</f>
        <v>0</v>
      </c>
      <c r="D86" s="587">
        <f>IF(ISERROR(VLOOKUP($B86,IN_T1!$B$2:$Z$3000,3,FALSE))=TRUE,"",VLOOKUP($B86,IN_T1!$B$2:$Z$3000,3,FALSE))</f>
        <v>0</v>
      </c>
      <c r="E86" s="591">
        <f>IF(ISERROR(VLOOKUP($B86,IN_T1!$B$2:$Z$3000,4,FALSE))=TRUE,"",VLOOKUP($B86,IN_T1!$B$2:$Z$3000,4,FALSE))</f>
        <v>0</v>
      </c>
      <c r="F86" s="592"/>
      <c r="G86" s="593"/>
      <c r="H86" s="592"/>
      <c r="I86" s="593"/>
      <c r="J86" s="592"/>
      <c r="K86" s="593"/>
      <c r="L86" s="148">
        <f t="shared" si="2"/>
        <v>0</v>
      </c>
      <c r="M86" s="149">
        <f t="shared" si="2"/>
        <v>0</v>
      </c>
      <c r="N86" s="1070">
        <f t="shared" si="3"/>
        <v>0</v>
      </c>
      <c r="O86" s="1856" t="s">
        <v>335</v>
      </c>
    </row>
    <row r="87" spans="1:15" ht="12.75" customHeight="1">
      <c r="A87" s="146" t="s">
        <v>445</v>
      </c>
      <c r="B87" s="153" t="s">
        <v>446</v>
      </c>
      <c r="C87" s="589">
        <f>IF(ISERROR(VLOOKUP($B87,IN_T1!$B$2:$Z$3000,2,FALSE))=TRUE,"",VLOOKUP($B87,IN_T1!$B$2:$Z$3000,2,FALSE))</f>
        <v>0</v>
      </c>
      <c r="D87" s="587">
        <f>IF(ISERROR(VLOOKUP($B87,IN_T1!$B$2:$Z$3000,3,FALSE))=TRUE,"",VLOOKUP($B87,IN_T1!$B$2:$Z$3000,3,FALSE))</f>
        <v>0</v>
      </c>
      <c r="E87" s="591">
        <f>IF(ISERROR(VLOOKUP($B87,IN_T1!$B$2:$Z$3000,4,FALSE))=TRUE,"",VLOOKUP($B87,IN_T1!$B$2:$Z$3000,4,FALSE))</f>
        <v>0</v>
      </c>
      <c r="F87" s="592"/>
      <c r="G87" s="593"/>
      <c r="H87" s="592"/>
      <c r="I87" s="593"/>
      <c r="J87" s="592"/>
      <c r="K87" s="593"/>
      <c r="L87" s="148">
        <f t="shared" si="2"/>
        <v>0</v>
      </c>
      <c r="M87" s="149">
        <f t="shared" si="2"/>
        <v>0</v>
      </c>
      <c r="N87" s="1070">
        <f t="shared" si="3"/>
        <v>0</v>
      </c>
      <c r="O87" s="1856" t="s">
        <v>335</v>
      </c>
    </row>
    <row r="88" spans="1:15" ht="12.75" customHeight="1">
      <c r="A88" s="146" t="s">
        <v>447</v>
      </c>
      <c r="B88" s="153" t="s">
        <v>448</v>
      </c>
      <c r="C88" s="589">
        <f>IF(ISERROR(VLOOKUP($B88,IN_T1!$B$2:$Z$3000,2,FALSE))=TRUE,"",VLOOKUP($B88,IN_T1!$B$2:$Z$3000,2,FALSE))</f>
        <v>0</v>
      </c>
      <c r="D88" s="587">
        <f>IF(ISERROR(VLOOKUP($B88,IN_T1!$B$2:$Z$3000,3,FALSE))=TRUE,"",VLOOKUP($B88,IN_T1!$B$2:$Z$3000,3,FALSE))</f>
        <v>0</v>
      </c>
      <c r="E88" s="591">
        <f>IF(ISERROR(VLOOKUP($B88,IN_T1!$B$2:$Z$3000,4,FALSE))=TRUE,"",VLOOKUP($B88,IN_T1!$B$2:$Z$3000,4,FALSE))</f>
        <v>0</v>
      </c>
      <c r="F88" s="592"/>
      <c r="G88" s="593"/>
      <c r="H88" s="592"/>
      <c r="I88" s="593"/>
      <c r="J88" s="592"/>
      <c r="K88" s="593"/>
      <c r="L88" s="148">
        <f t="shared" si="2"/>
        <v>0</v>
      </c>
      <c r="M88" s="149">
        <f t="shared" si="2"/>
        <v>0</v>
      </c>
      <c r="N88" s="1070">
        <f t="shared" si="3"/>
        <v>0</v>
      </c>
      <c r="O88" s="1856" t="s">
        <v>335</v>
      </c>
    </row>
    <row r="89" spans="1:15" ht="12.75" customHeight="1">
      <c r="A89" s="1741" t="s">
        <v>449</v>
      </c>
      <c r="B89" s="153" t="s">
        <v>450</v>
      </c>
      <c r="C89" s="589">
        <f>IF(ISERROR(VLOOKUP($B89,IN_T1!$B$2:$Z$3000,2,FALSE))=TRUE,"",VLOOKUP($B89,IN_T1!$B$2:$Z$3000,2,FALSE))</f>
        <v>0</v>
      </c>
      <c r="D89" s="587">
        <f>IF(ISERROR(VLOOKUP($B89,IN_T1!$B$2:$Z$3000,3,FALSE))=TRUE,"",VLOOKUP($B89,IN_T1!$B$2:$Z$3000,3,FALSE))</f>
        <v>0</v>
      </c>
      <c r="E89" s="591">
        <f>IF(ISERROR(VLOOKUP($B89,IN_T1!$B$2:$Z$3000,4,FALSE))=TRUE,"",VLOOKUP($B89,IN_T1!$B$2:$Z$3000,4,FALSE))</f>
        <v>0</v>
      </c>
      <c r="F89" s="592"/>
      <c r="G89" s="593"/>
      <c r="H89" s="592"/>
      <c r="I89" s="593"/>
      <c r="J89" s="592"/>
      <c r="K89" s="593"/>
      <c r="L89" s="148">
        <f t="shared" si="2"/>
        <v>0</v>
      </c>
      <c r="M89" s="149">
        <f t="shared" si="2"/>
        <v>0</v>
      </c>
      <c r="N89" s="1070">
        <f t="shared" si="3"/>
        <v>0</v>
      </c>
      <c r="O89" s="1856" t="s">
        <v>335</v>
      </c>
    </row>
    <row r="90" spans="1:15" ht="12.75" customHeight="1">
      <c r="A90" s="146" t="s">
        <v>451</v>
      </c>
      <c r="B90" s="153" t="s">
        <v>452</v>
      </c>
      <c r="C90" s="589">
        <f>IF(ISERROR(VLOOKUP($B90,IN_T1!$B$2:$Z$3000,2,FALSE))=TRUE,"",VLOOKUP($B90,IN_T1!$B$2:$Z$3000,2,FALSE))</f>
        <v>0</v>
      </c>
      <c r="D90" s="587">
        <f>IF(ISERROR(VLOOKUP($B90,IN_T1!$B$2:$Z$3000,3,FALSE))=TRUE,"",VLOOKUP($B90,IN_T1!$B$2:$Z$3000,3,FALSE))</f>
        <v>0</v>
      </c>
      <c r="E90" s="591">
        <f>IF(ISERROR(VLOOKUP($B90,IN_T1!$B$2:$Z$3000,4,FALSE))=TRUE,"",VLOOKUP($B90,IN_T1!$B$2:$Z$3000,4,FALSE))</f>
        <v>2</v>
      </c>
      <c r="F90" s="592">
        <v>1</v>
      </c>
      <c r="G90" s="593"/>
      <c r="H90" s="592"/>
      <c r="I90" s="593"/>
      <c r="J90" s="592"/>
      <c r="K90" s="593"/>
      <c r="L90" s="148">
        <f t="shared" si="2"/>
        <v>1</v>
      </c>
      <c r="M90" s="149">
        <f t="shared" si="2"/>
        <v>0</v>
      </c>
      <c r="N90" s="1070">
        <f t="shared" si="3"/>
        <v>1</v>
      </c>
      <c r="O90" s="1856" t="s">
        <v>335</v>
      </c>
    </row>
    <row r="91" spans="1:15" ht="12.75" customHeight="1">
      <c r="A91" s="146" t="s">
        <v>453</v>
      </c>
      <c r="B91" s="153" t="s">
        <v>454</v>
      </c>
      <c r="C91" s="589">
        <f>IF(ISERROR(VLOOKUP($B91,IN_T1!$B$2:$Z$3000,2,FALSE))=TRUE,"",VLOOKUP($B91,IN_T1!$B$2:$Z$3000,2,FALSE))</f>
        <v>1</v>
      </c>
      <c r="D91" s="587">
        <f>IF(ISERROR(VLOOKUP($B91,IN_T1!$B$2:$Z$3000,3,FALSE))=TRUE,"",VLOOKUP($B91,IN_T1!$B$2:$Z$3000,3,FALSE))</f>
        <v>0</v>
      </c>
      <c r="E91" s="591">
        <f>IF(ISERROR(VLOOKUP($B91,IN_T1!$B$2:$Z$3000,4,FALSE))=TRUE,"",VLOOKUP($B91,IN_T1!$B$2:$Z$3000,4,FALSE))</f>
        <v>1</v>
      </c>
      <c r="F91" s="592"/>
      <c r="G91" s="593"/>
      <c r="H91" s="592"/>
      <c r="I91" s="593"/>
      <c r="J91" s="592"/>
      <c r="K91" s="593"/>
      <c r="L91" s="148">
        <f t="shared" si="2"/>
        <v>0</v>
      </c>
      <c r="M91" s="149">
        <f t="shared" si="2"/>
        <v>0</v>
      </c>
      <c r="N91" s="1070">
        <f t="shared" si="3"/>
        <v>0</v>
      </c>
      <c r="O91" s="1856" t="s">
        <v>335</v>
      </c>
    </row>
    <row r="92" spans="1:15" ht="12.75" customHeight="1">
      <c r="A92" s="146" t="s">
        <v>455</v>
      </c>
      <c r="B92" s="153" t="s">
        <v>456</v>
      </c>
      <c r="C92" s="589">
        <f>IF(ISERROR(VLOOKUP($B92,IN_T1!$B$2:$Z$3000,2,FALSE))=TRUE,"",VLOOKUP($B92,IN_T1!$B$2:$Z$3000,2,FALSE))</f>
        <v>1</v>
      </c>
      <c r="D92" s="587">
        <f>IF(ISERROR(VLOOKUP($B92,IN_T1!$B$2:$Z$3000,3,FALSE))=TRUE,"",VLOOKUP($B92,IN_T1!$B$2:$Z$3000,3,FALSE))</f>
        <v>0</v>
      </c>
      <c r="E92" s="591">
        <f>IF(ISERROR(VLOOKUP($B92,IN_T1!$B$2:$Z$3000,4,FALSE))=TRUE,"",VLOOKUP($B92,IN_T1!$B$2:$Z$3000,4,FALSE))</f>
        <v>1</v>
      </c>
      <c r="F92" s="592">
        <v>1</v>
      </c>
      <c r="G92" s="593"/>
      <c r="H92" s="592"/>
      <c r="I92" s="593"/>
      <c r="J92" s="592"/>
      <c r="K92" s="593"/>
      <c r="L92" s="148">
        <f t="shared" si="2"/>
        <v>1</v>
      </c>
      <c r="M92" s="149">
        <f t="shared" si="2"/>
        <v>0</v>
      </c>
      <c r="N92" s="1070">
        <f t="shared" si="3"/>
        <v>1</v>
      </c>
      <c r="O92" s="1856" t="s">
        <v>335</v>
      </c>
    </row>
    <row r="93" spans="1:15" ht="12.75" customHeight="1">
      <c r="A93" s="146" t="s">
        <v>457</v>
      </c>
      <c r="B93" s="153" t="s">
        <v>458</v>
      </c>
      <c r="C93" s="589">
        <f>IF(ISERROR(VLOOKUP($B93,IN_T1!$B$2:$Z$3000,2,FALSE))=TRUE,"",VLOOKUP($B93,IN_T1!$B$2:$Z$3000,2,FALSE))</f>
        <v>0</v>
      </c>
      <c r="D93" s="587">
        <f>IF(ISERROR(VLOOKUP($B93,IN_T1!$B$2:$Z$3000,3,FALSE))=TRUE,"",VLOOKUP($B93,IN_T1!$B$2:$Z$3000,3,FALSE))</f>
        <v>0</v>
      </c>
      <c r="E93" s="591">
        <f>IF(ISERROR(VLOOKUP($B93,IN_T1!$B$2:$Z$3000,4,FALSE))=TRUE,"",VLOOKUP($B93,IN_T1!$B$2:$Z$3000,4,FALSE))</f>
        <v>0</v>
      </c>
      <c r="F93" s="592"/>
      <c r="G93" s="593"/>
      <c r="H93" s="592"/>
      <c r="I93" s="593"/>
      <c r="J93" s="592"/>
      <c r="K93" s="593"/>
      <c r="L93" s="148">
        <f t="shared" si="2"/>
        <v>0</v>
      </c>
      <c r="M93" s="149">
        <f t="shared" si="2"/>
        <v>0</v>
      </c>
      <c r="N93" s="1070">
        <f t="shared" si="3"/>
        <v>0</v>
      </c>
      <c r="O93" s="1856" t="s">
        <v>335</v>
      </c>
    </row>
    <row r="94" spans="1:15" ht="12.75" customHeight="1">
      <c r="A94" s="146" t="s">
        <v>459</v>
      </c>
      <c r="B94" s="153" t="s">
        <v>460</v>
      </c>
      <c r="C94" s="589">
        <f>IF(ISERROR(VLOOKUP($B94,IN_T1!$B$2:$Z$3000,2,FALSE))=TRUE,"",VLOOKUP($B94,IN_T1!$B$2:$Z$3000,2,FALSE))</f>
        <v>0</v>
      </c>
      <c r="D94" s="587">
        <f>IF(ISERROR(VLOOKUP($B94,IN_T1!$B$2:$Z$3000,3,FALSE))=TRUE,"",VLOOKUP($B94,IN_T1!$B$2:$Z$3000,3,FALSE))</f>
        <v>0</v>
      </c>
      <c r="E94" s="591">
        <f>IF(ISERROR(VLOOKUP($B94,IN_T1!$B$2:$Z$3000,4,FALSE))=TRUE,"",VLOOKUP($B94,IN_T1!$B$2:$Z$3000,4,FALSE))</f>
        <v>0</v>
      </c>
      <c r="F94" s="592"/>
      <c r="G94" s="593"/>
      <c r="H94" s="592"/>
      <c r="I94" s="593"/>
      <c r="J94" s="592"/>
      <c r="K94" s="593"/>
      <c r="L94" s="148">
        <f t="shared" si="2"/>
        <v>0</v>
      </c>
      <c r="M94" s="149">
        <f t="shared" si="2"/>
        <v>0</v>
      </c>
      <c r="N94" s="1070">
        <f t="shared" si="3"/>
        <v>0</v>
      </c>
      <c r="O94" s="1856" t="s">
        <v>335</v>
      </c>
    </row>
    <row r="95" spans="1:15" ht="12.75" customHeight="1">
      <c r="A95" s="146" t="s">
        <v>461</v>
      </c>
      <c r="B95" s="153" t="s">
        <v>462</v>
      </c>
      <c r="C95" s="589">
        <f>IF(ISERROR(VLOOKUP($B95,IN_T1!$B$2:$Z$3000,2,FALSE))=TRUE,"",VLOOKUP($B95,IN_T1!$B$2:$Z$3000,2,FALSE))</f>
        <v>0</v>
      </c>
      <c r="D95" s="587">
        <f>IF(ISERROR(VLOOKUP($B95,IN_T1!$B$2:$Z$3000,3,FALSE))=TRUE,"",VLOOKUP($B95,IN_T1!$B$2:$Z$3000,3,FALSE))</f>
        <v>0</v>
      </c>
      <c r="E95" s="591">
        <f>IF(ISERROR(VLOOKUP($B95,IN_T1!$B$2:$Z$3000,4,FALSE))=TRUE,"",VLOOKUP($B95,IN_T1!$B$2:$Z$3000,4,FALSE))</f>
        <v>0</v>
      </c>
      <c r="F95" s="592"/>
      <c r="G95" s="593"/>
      <c r="H95" s="592"/>
      <c r="I95" s="593"/>
      <c r="J95" s="592"/>
      <c r="K95" s="593"/>
      <c r="L95" s="148">
        <f t="shared" si="2"/>
        <v>0</v>
      </c>
      <c r="M95" s="149">
        <f t="shared" si="2"/>
        <v>0</v>
      </c>
      <c r="N95" s="1070">
        <f t="shared" si="3"/>
        <v>0</v>
      </c>
      <c r="O95" s="1856" t="s">
        <v>335</v>
      </c>
    </row>
    <row r="96" spans="1:15" ht="12.75" customHeight="1">
      <c r="A96" s="146" t="s">
        <v>463</v>
      </c>
      <c r="B96" s="153" t="s">
        <v>464</v>
      </c>
      <c r="C96" s="589">
        <f>IF(ISERROR(VLOOKUP($B96,IN_T1!$B$2:$Z$3000,2,FALSE))=TRUE,"",VLOOKUP($B96,IN_T1!$B$2:$Z$3000,2,FALSE))</f>
        <v>0</v>
      </c>
      <c r="D96" s="587">
        <f>IF(ISERROR(VLOOKUP($B96,IN_T1!$B$2:$Z$3000,3,FALSE))=TRUE,"",VLOOKUP($B96,IN_T1!$B$2:$Z$3000,3,FALSE))</f>
        <v>0</v>
      </c>
      <c r="E96" s="591">
        <f>IF(ISERROR(VLOOKUP($B96,IN_T1!$B$2:$Z$3000,4,FALSE))=TRUE,"",VLOOKUP($B96,IN_T1!$B$2:$Z$3000,4,FALSE))</f>
        <v>0</v>
      </c>
      <c r="F96" s="592"/>
      <c r="G96" s="593"/>
      <c r="H96" s="592"/>
      <c r="I96" s="593"/>
      <c r="J96" s="592"/>
      <c r="K96" s="593"/>
      <c r="L96" s="148">
        <f t="shared" si="2"/>
        <v>0</v>
      </c>
      <c r="M96" s="149">
        <f t="shared" si="2"/>
        <v>0</v>
      </c>
      <c r="N96" s="1070">
        <f t="shared" si="3"/>
        <v>0</v>
      </c>
      <c r="O96" s="1856" t="s">
        <v>335</v>
      </c>
    </row>
    <row r="97" spans="1:15" ht="12.75" customHeight="1">
      <c r="A97" s="1741" t="s">
        <v>465</v>
      </c>
      <c r="B97" s="153" t="s">
        <v>466</v>
      </c>
      <c r="C97" s="589">
        <f>IF(ISERROR(VLOOKUP($B97,IN_T1!$B$2:$Z$3000,2,FALSE))=TRUE,"",VLOOKUP($B97,IN_T1!$B$2:$Z$3000,2,FALSE))</f>
        <v>0</v>
      </c>
      <c r="D97" s="587">
        <f>IF(ISERROR(VLOOKUP($B97,IN_T1!$B$2:$Z$3000,3,FALSE))=TRUE,"",VLOOKUP($B97,IN_T1!$B$2:$Z$3000,3,FALSE))</f>
        <v>0</v>
      </c>
      <c r="E97" s="591">
        <f>IF(ISERROR(VLOOKUP($B97,IN_T1!$B$2:$Z$3000,4,FALSE))=TRUE,"",VLOOKUP($B97,IN_T1!$B$2:$Z$3000,4,FALSE))</f>
        <v>0</v>
      </c>
      <c r="F97" s="592"/>
      <c r="G97" s="593"/>
      <c r="H97" s="592"/>
      <c r="I97" s="593"/>
      <c r="J97" s="592"/>
      <c r="K97" s="593"/>
      <c r="L97" s="148">
        <f t="shared" si="2"/>
        <v>0</v>
      </c>
      <c r="M97" s="149">
        <f t="shared" si="2"/>
        <v>0</v>
      </c>
      <c r="N97" s="1070">
        <f t="shared" si="3"/>
        <v>0</v>
      </c>
      <c r="O97" s="1856" t="s">
        <v>335</v>
      </c>
    </row>
    <row r="98" spans="1:15" ht="12.75" customHeight="1">
      <c r="A98" s="146" t="s">
        <v>467</v>
      </c>
      <c r="B98" s="153" t="s">
        <v>468</v>
      </c>
      <c r="C98" s="589">
        <f>IF(ISERROR(VLOOKUP($B98,IN_T1!$B$2:$Z$3000,2,FALSE))=TRUE,"",VLOOKUP($B98,IN_T1!$B$2:$Z$3000,2,FALSE))</f>
        <v>0</v>
      </c>
      <c r="D98" s="587">
        <f>IF(ISERROR(VLOOKUP($B98,IN_T1!$B$2:$Z$3000,3,FALSE))=TRUE,"",VLOOKUP($B98,IN_T1!$B$2:$Z$3000,3,FALSE))</f>
        <v>0</v>
      </c>
      <c r="E98" s="591">
        <f>IF(ISERROR(VLOOKUP($B98,IN_T1!$B$2:$Z$3000,4,FALSE))=TRUE,"",VLOOKUP($B98,IN_T1!$B$2:$Z$3000,4,FALSE))</f>
        <v>0</v>
      </c>
      <c r="F98" s="592"/>
      <c r="G98" s="593"/>
      <c r="H98" s="592"/>
      <c r="I98" s="593"/>
      <c r="J98" s="592"/>
      <c r="K98" s="593"/>
      <c r="L98" s="148">
        <f t="shared" si="2"/>
        <v>0</v>
      </c>
      <c r="M98" s="149">
        <f t="shared" si="2"/>
        <v>0</v>
      </c>
      <c r="N98" s="1070">
        <f t="shared" si="3"/>
        <v>0</v>
      </c>
      <c r="O98" s="1856" t="s">
        <v>335</v>
      </c>
    </row>
    <row r="99" spans="1:15" ht="12.75" customHeight="1">
      <c r="A99" s="146" t="s">
        <v>469</v>
      </c>
      <c r="B99" s="153" t="s">
        <v>470</v>
      </c>
      <c r="C99" s="589">
        <f>IF(ISERROR(VLOOKUP($B99,IN_T1!$B$2:$Z$3000,2,FALSE))=TRUE,"",VLOOKUP($B99,IN_T1!$B$2:$Z$3000,2,FALSE))</f>
        <v>0</v>
      </c>
      <c r="D99" s="587">
        <f>IF(ISERROR(VLOOKUP($B99,IN_T1!$B$2:$Z$3000,3,FALSE))=TRUE,"",VLOOKUP($B99,IN_T1!$B$2:$Z$3000,3,FALSE))</f>
        <v>0</v>
      </c>
      <c r="E99" s="591">
        <f>IF(ISERROR(VLOOKUP($B99,IN_T1!$B$2:$Z$3000,4,FALSE))=TRUE,"",VLOOKUP($B99,IN_T1!$B$2:$Z$3000,4,FALSE))</f>
        <v>0</v>
      </c>
      <c r="F99" s="592"/>
      <c r="G99" s="593"/>
      <c r="H99" s="592"/>
      <c r="I99" s="593"/>
      <c r="J99" s="592"/>
      <c r="K99" s="593"/>
      <c r="L99" s="148">
        <f t="shared" si="2"/>
        <v>0</v>
      </c>
      <c r="M99" s="149">
        <f t="shared" si="2"/>
        <v>0</v>
      </c>
      <c r="N99" s="1070">
        <f t="shared" si="3"/>
        <v>0</v>
      </c>
      <c r="O99" s="1856" t="s">
        <v>335</v>
      </c>
    </row>
    <row r="100" spans="1:15" ht="12.75" customHeight="1">
      <c r="A100" s="146" t="s">
        <v>471</v>
      </c>
      <c r="B100" s="153" t="s">
        <v>472</v>
      </c>
      <c r="C100" s="589">
        <f>IF(ISERROR(VLOOKUP($B100,IN_T1!$B$2:$Z$3000,2,FALSE))=TRUE,"",VLOOKUP($B100,IN_T1!$B$2:$Z$3000,2,FALSE))</f>
        <v>0</v>
      </c>
      <c r="D100" s="587">
        <f>IF(ISERROR(VLOOKUP($B100,IN_T1!$B$2:$Z$3000,3,FALSE))=TRUE,"",VLOOKUP($B100,IN_T1!$B$2:$Z$3000,3,FALSE))</f>
        <v>0</v>
      </c>
      <c r="E100" s="591">
        <f>IF(ISERROR(VLOOKUP($B100,IN_T1!$B$2:$Z$3000,4,FALSE))=TRUE,"",VLOOKUP($B100,IN_T1!$B$2:$Z$3000,4,FALSE))</f>
        <v>0</v>
      </c>
      <c r="F100" s="592"/>
      <c r="G100" s="593"/>
      <c r="H100" s="592"/>
      <c r="I100" s="593"/>
      <c r="J100" s="592"/>
      <c r="K100" s="593"/>
      <c r="L100" s="148">
        <f t="shared" si="2"/>
        <v>0</v>
      </c>
      <c r="M100" s="149">
        <f t="shared" si="2"/>
        <v>0</v>
      </c>
      <c r="N100" s="1070">
        <f t="shared" si="3"/>
        <v>0</v>
      </c>
      <c r="O100" s="1856" t="s">
        <v>335</v>
      </c>
    </row>
    <row r="101" spans="1:15" ht="12.75" customHeight="1">
      <c r="A101" s="1741" t="s">
        <v>473</v>
      </c>
      <c r="B101" s="153" t="s">
        <v>474</v>
      </c>
      <c r="C101" s="589">
        <f>IF(ISERROR(VLOOKUP($B101,IN_T1!$B$2:$Z$3000,2,FALSE))=TRUE,"",VLOOKUP($B101,IN_T1!$B$2:$Z$3000,2,FALSE))</f>
        <v>0</v>
      </c>
      <c r="D101" s="587">
        <f>IF(ISERROR(VLOOKUP($B101,IN_T1!$B$2:$Z$3000,3,FALSE))=TRUE,"",VLOOKUP($B101,IN_T1!$B$2:$Z$3000,3,FALSE))</f>
        <v>0</v>
      </c>
      <c r="E101" s="591">
        <f>IF(ISERROR(VLOOKUP($B101,IN_T1!$B$2:$Z$3000,4,FALSE))=TRUE,"",VLOOKUP($B101,IN_T1!$B$2:$Z$3000,4,FALSE))</f>
        <v>0</v>
      </c>
      <c r="F101" s="592"/>
      <c r="G101" s="593"/>
      <c r="H101" s="592"/>
      <c r="I101" s="593"/>
      <c r="J101" s="592"/>
      <c r="K101" s="593"/>
      <c r="L101" s="148">
        <f t="shared" si="2"/>
        <v>0</v>
      </c>
      <c r="M101" s="149">
        <f t="shared" si="2"/>
        <v>0</v>
      </c>
      <c r="N101" s="1070">
        <f t="shared" si="3"/>
        <v>0</v>
      </c>
      <c r="O101" s="1856" t="s">
        <v>335</v>
      </c>
    </row>
    <row r="102" spans="1:15" ht="12.75" customHeight="1">
      <c r="A102" s="146" t="s">
        <v>475</v>
      </c>
      <c r="B102" s="153" t="s">
        <v>476</v>
      </c>
      <c r="C102" s="589">
        <f>IF(ISERROR(VLOOKUP($B102,IN_T1!$B$2:$Z$3000,2,FALSE))=TRUE,"",VLOOKUP($B102,IN_T1!$B$2:$Z$3000,2,FALSE))</f>
        <v>0</v>
      </c>
      <c r="D102" s="587">
        <f>IF(ISERROR(VLOOKUP($B102,IN_T1!$B$2:$Z$3000,3,FALSE))=TRUE,"",VLOOKUP($B102,IN_T1!$B$2:$Z$3000,3,FALSE))</f>
        <v>0</v>
      </c>
      <c r="E102" s="591">
        <f>IF(ISERROR(VLOOKUP($B102,IN_T1!$B$2:$Z$3000,4,FALSE))=TRUE,"",VLOOKUP($B102,IN_T1!$B$2:$Z$3000,4,FALSE))</f>
        <v>0</v>
      </c>
      <c r="F102" s="592"/>
      <c r="G102" s="593"/>
      <c r="H102" s="592"/>
      <c r="I102" s="593"/>
      <c r="J102" s="592"/>
      <c r="K102" s="593"/>
      <c r="L102" s="148">
        <f t="shared" si="2"/>
        <v>0</v>
      </c>
      <c r="M102" s="149">
        <f t="shared" si="2"/>
        <v>0</v>
      </c>
      <c r="N102" s="1070">
        <f t="shared" si="3"/>
        <v>0</v>
      </c>
      <c r="O102" s="1856" t="s">
        <v>410</v>
      </c>
    </row>
    <row r="103" spans="1:15" ht="12.75" customHeight="1">
      <c r="A103" s="146" t="s">
        <v>477</v>
      </c>
      <c r="B103" s="153" t="s">
        <v>478</v>
      </c>
      <c r="C103" s="589">
        <f>IF(ISERROR(VLOOKUP($B103,IN_T1!$B$2:$Z$3000,2,FALSE))=TRUE,"",VLOOKUP($B103,IN_T1!$B$2:$Z$3000,2,FALSE))</f>
        <v>0</v>
      </c>
      <c r="D103" s="587">
        <f>IF(ISERROR(VLOOKUP($B103,IN_T1!$B$2:$Z$3000,3,FALSE))=TRUE,"",VLOOKUP($B103,IN_T1!$B$2:$Z$3000,3,FALSE))</f>
        <v>0</v>
      </c>
      <c r="E103" s="591">
        <f>IF(ISERROR(VLOOKUP($B103,IN_T1!$B$2:$Z$3000,4,FALSE))=TRUE,"",VLOOKUP($B103,IN_T1!$B$2:$Z$3000,4,FALSE))</f>
        <v>0</v>
      </c>
      <c r="F103" s="592"/>
      <c r="G103" s="593"/>
      <c r="H103" s="592"/>
      <c r="I103" s="593"/>
      <c r="J103" s="592"/>
      <c r="K103" s="593"/>
      <c r="L103" s="148">
        <f t="shared" si="2"/>
        <v>0</v>
      </c>
      <c r="M103" s="149">
        <f t="shared" si="2"/>
        <v>0</v>
      </c>
      <c r="N103" s="1070">
        <f t="shared" si="3"/>
        <v>0</v>
      </c>
      <c r="O103" s="1856" t="s">
        <v>410</v>
      </c>
    </row>
    <row r="104" spans="1:15" ht="12.75" customHeight="1">
      <c r="A104" s="146" t="s">
        <v>479</v>
      </c>
      <c r="B104" s="153" t="s">
        <v>480</v>
      </c>
      <c r="C104" s="589">
        <f>IF(ISERROR(VLOOKUP($B104,IN_T1!$B$2:$Z$3000,2,FALSE))=TRUE,"",VLOOKUP($B104,IN_T1!$B$2:$Z$3000,2,FALSE))</f>
        <v>1</v>
      </c>
      <c r="D104" s="587">
        <f>IF(ISERROR(VLOOKUP($B104,IN_T1!$B$2:$Z$3000,3,FALSE))=TRUE,"",VLOOKUP($B104,IN_T1!$B$2:$Z$3000,3,FALSE))</f>
        <v>0</v>
      </c>
      <c r="E104" s="591">
        <f>IF(ISERROR(VLOOKUP($B104,IN_T1!$B$2:$Z$3000,4,FALSE))=TRUE,"",VLOOKUP($B104,IN_T1!$B$2:$Z$3000,4,FALSE))</f>
        <v>1</v>
      </c>
      <c r="F104" s="592">
        <v>1</v>
      </c>
      <c r="G104" s="593"/>
      <c r="H104" s="592"/>
      <c r="I104" s="593"/>
      <c r="J104" s="592"/>
      <c r="K104" s="593"/>
      <c r="L104" s="148">
        <f t="shared" si="2"/>
        <v>1</v>
      </c>
      <c r="M104" s="149">
        <f t="shared" si="2"/>
        <v>0</v>
      </c>
      <c r="N104" s="1070">
        <f t="shared" si="3"/>
        <v>1</v>
      </c>
      <c r="O104" s="1856" t="s">
        <v>335</v>
      </c>
    </row>
    <row r="105" spans="1:15" ht="12.75" customHeight="1">
      <c r="A105" s="146" t="s">
        <v>481</v>
      </c>
      <c r="B105" s="153" t="s">
        <v>482</v>
      </c>
      <c r="C105" s="589">
        <f>IF(ISERROR(VLOOKUP($B105,IN_T1!$B$2:$Z$3000,2,FALSE))=TRUE,"",VLOOKUP($B105,IN_T1!$B$2:$Z$3000,2,FALSE))</f>
        <v>0</v>
      </c>
      <c r="D105" s="587">
        <f>IF(ISERROR(VLOOKUP($B105,IN_T1!$B$2:$Z$3000,3,FALSE))=TRUE,"",VLOOKUP($B105,IN_T1!$B$2:$Z$3000,3,FALSE))</f>
        <v>0</v>
      </c>
      <c r="E105" s="591">
        <f>IF(ISERROR(VLOOKUP($B105,IN_T1!$B$2:$Z$3000,4,FALSE))=TRUE,"",VLOOKUP($B105,IN_T1!$B$2:$Z$3000,4,FALSE))</f>
        <v>0</v>
      </c>
      <c r="F105" s="592"/>
      <c r="G105" s="593"/>
      <c r="H105" s="592"/>
      <c r="I105" s="593"/>
      <c r="J105" s="592"/>
      <c r="K105" s="593"/>
      <c r="L105" s="148">
        <f t="shared" ref="L105:M141" si="4">F105+H105+J105</f>
        <v>0</v>
      </c>
      <c r="M105" s="149">
        <f t="shared" si="4"/>
        <v>0</v>
      </c>
      <c r="N105" s="1070">
        <f t="shared" si="3"/>
        <v>0</v>
      </c>
      <c r="O105" s="1856" t="s">
        <v>335</v>
      </c>
    </row>
    <row r="106" spans="1:15" ht="12.75" customHeight="1">
      <c r="A106" s="146" t="s">
        <v>483</v>
      </c>
      <c r="B106" s="153" t="s">
        <v>484</v>
      </c>
      <c r="C106" s="589">
        <f>IF(ISERROR(VLOOKUP($B106,IN_T1!$B$2:$Z$3000,2,FALSE))=TRUE,"",VLOOKUP($B106,IN_T1!$B$2:$Z$3000,2,FALSE))</f>
        <v>2</v>
      </c>
      <c r="D106" s="587">
        <f>IF(ISERROR(VLOOKUP($B106,IN_T1!$B$2:$Z$3000,3,FALSE))=TRUE,"",VLOOKUP($B106,IN_T1!$B$2:$Z$3000,3,FALSE))</f>
        <v>0</v>
      </c>
      <c r="E106" s="591">
        <v>2</v>
      </c>
      <c r="F106" s="592">
        <v>2</v>
      </c>
      <c r="G106" s="593"/>
      <c r="H106" s="592"/>
      <c r="I106" s="593"/>
      <c r="J106" s="592"/>
      <c r="K106" s="593"/>
      <c r="L106" s="148">
        <f t="shared" si="4"/>
        <v>2</v>
      </c>
      <c r="M106" s="149">
        <f t="shared" si="4"/>
        <v>0</v>
      </c>
      <c r="N106" s="1070">
        <f t="shared" si="3"/>
        <v>1</v>
      </c>
      <c r="O106" s="1856" t="s">
        <v>335</v>
      </c>
    </row>
    <row r="107" spans="1:15" ht="12.75" customHeight="1">
      <c r="A107" s="1741" t="s">
        <v>485</v>
      </c>
      <c r="B107" s="153" t="s">
        <v>486</v>
      </c>
      <c r="C107" s="589">
        <f>IF(ISERROR(VLOOKUP($B107,IN_T1!$B$2:$Z$3000,2,FALSE))=TRUE,"",VLOOKUP($B107,IN_T1!$B$2:$Z$3000,2,FALSE))</f>
        <v>0</v>
      </c>
      <c r="D107" s="587">
        <f>IF(ISERROR(VLOOKUP($B107,IN_T1!$B$2:$Z$3000,3,FALSE))=TRUE,"",VLOOKUP($B107,IN_T1!$B$2:$Z$3000,3,FALSE))</f>
        <v>0</v>
      </c>
      <c r="E107" s="591">
        <f>IF(ISERROR(VLOOKUP($B107,IN_T1!$B$2:$Z$3000,4,FALSE))=TRUE,"",VLOOKUP($B107,IN_T1!$B$2:$Z$3000,4,FALSE))</f>
        <v>0</v>
      </c>
      <c r="F107" s="592"/>
      <c r="G107" s="593"/>
      <c r="H107" s="592"/>
      <c r="I107" s="593"/>
      <c r="J107" s="592"/>
      <c r="K107" s="593"/>
      <c r="L107" s="148">
        <f t="shared" si="4"/>
        <v>0</v>
      </c>
      <c r="M107" s="149">
        <f t="shared" si="4"/>
        <v>0</v>
      </c>
      <c r="N107" s="1070">
        <f t="shared" si="3"/>
        <v>0</v>
      </c>
      <c r="O107" s="1856" t="s">
        <v>335</v>
      </c>
    </row>
    <row r="108" spans="1:15" ht="12.75" customHeight="1">
      <c r="A108" s="146" t="s">
        <v>487</v>
      </c>
      <c r="B108" s="153" t="s">
        <v>488</v>
      </c>
      <c r="C108" s="589">
        <f>IF(ISERROR(VLOOKUP($B108,IN_T1!$B$2:$Z$3000,2,FALSE))=TRUE,"",VLOOKUP($B108,IN_T1!$B$2:$Z$3000,2,FALSE))</f>
        <v>0</v>
      </c>
      <c r="D108" s="587">
        <f>IF(ISERROR(VLOOKUP($B108,IN_T1!$B$2:$Z$3000,3,FALSE))=TRUE,"",VLOOKUP($B108,IN_T1!$B$2:$Z$3000,3,FALSE))</f>
        <v>0</v>
      </c>
      <c r="E108" s="591">
        <f>IF(ISERROR(VLOOKUP($B108,IN_T1!$B$2:$Z$3000,4,FALSE))=TRUE,"",VLOOKUP($B108,IN_T1!$B$2:$Z$3000,4,FALSE))</f>
        <v>0</v>
      </c>
      <c r="F108" s="592"/>
      <c r="G108" s="593"/>
      <c r="H108" s="592"/>
      <c r="I108" s="593"/>
      <c r="J108" s="592"/>
      <c r="K108" s="593"/>
      <c r="L108" s="148">
        <f t="shared" si="4"/>
        <v>0</v>
      </c>
      <c r="M108" s="149">
        <f t="shared" si="4"/>
        <v>0</v>
      </c>
      <c r="N108" s="1070">
        <f t="shared" si="3"/>
        <v>0</v>
      </c>
      <c r="O108" s="1856" t="s">
        <v>335</v>
      </c>
    </row>
    <row r="109" spans="1:15" ht="12.75" customHeight="1">
      <c r="A109" s="146" t="s">
        <v>489</v>
      </c>
      <c r="B109" s="153" t="s">
        <v>490</v>
      </c>
      <c r="C109" s="589">
        <f>IF(ISERROR(VLOOKUP($B109,IN_T1!$B$2:$Z$3000,2,FALSE))=TRUE,"",VLOOKUP($B109,IN_T1!$B$2:$Z$3000,2,FALSE))</f>
        <v>1</v>
      </c>
      <c r="D109" s="587">
        <f>IF(ISERROR(VLOOKUP($B109,IN_T1!$B$2:$Z$3000,3,FALSE))=TRUE,"",VLOOKUP($B109,IN_T1!$B$2:$Z$3000,3,FALSE))</f>
        <v>0</v>
      </c>
      <c r="E109" s="591">
        <f>IF(ISERROR(VLOOKUP($B109,IN_T1!$B$2:$Z$3000,4,FALSE))=TRUE,"",VLOOKUP($B109,IN_T1!$B$2:$Z$3000,4,FALSE))</f>
        <v>1</v>
      </c>
      <c r="F109" s="592">
        <v>1</v>
      </c>
      <c r="G109" s="593"/>
      <c r="H109" s="592"/>
      <c r="I109" s="593"/>
      <c r="J109" s="592"/>
      <c r="K109" s="593"/>
      <c r="L109" s="148">
        <f t="shared" si="4"/>
        <v>1</v>
      </c>
      <c r="M109" s="149">
        <f t="shared" si="4"/>
        <v>0</v>
      </c>
      <c r="N109" s="1070">
        <f t="shared" si="3"/>
        <v>1</v>
      </c>
      <c r="O109" s="1856" t="s">
        <v>335</v>
      </c>
    </row>
    <row r="110" spans="1:15" ht="12.75" customHeight="1">
      <c r="A110" s="146" t="s">
        <v>491</v>
      </c>
      <c r="B110" s="153" t="s">
        <v>492</v>
      </c>
      <c r="C110" s="589">
        <f>IF(ISERROR(VLOOKUP($B110,IN_T1!$B$2:$Z$3000,2,FALSE))=TRUE,"",VLOOKUP($B110,IN_T1!$B$2:$Z$3000,2,FALSE))</f>
        <v>0</v>
      </c>
      <c r="D110" s="587">
        <f>IF(ISERROR(VLOOKUP($B110,IN_T1!$B$2:$Z$3000,3,FALSE))=TRUE,"",VLOOKUP($B110,IN_T1!$B$2:$Z$3000,3,FALSE))</f>
        <v>1</v>
      </c>
      <c r="E110" s="591">
        <f>IF(ISERROR(VLOOKUP($B110,IN_T1!$B$2:$Z$3000,4,FALSE))=TRUE,"",VLOOKUP($B110,IN_T1!$B$2:$Z$3000,4,FALSE))</f>
        <v>1</v>
      </c>
      <c r="F110" s="592"/>
      <c r="G110" s="593">
        <v>1</v>
      </c>
      <c r="H110" s="592"/>
      <c r="I110" s="593"/>
      <c r="J110" s="592"/>
      <c r="K110" s="593"/>
      <c r="L110" s="148">
        <f t="shared" si="4"/>
        <v>0</v>
      </c>
      <c r="M110" s="149">
        <f t="shared" si="4"/>
        <v>1</v>
      </c>
      <c r="N110" s="1070">
        <f t="shared" si="3"/>
        <v>1</v>
      </c>
      <c r="O110" s="1856" t="s">
        <v>335</v>
      </c>
    </row>
    <row r="111" spans="1:15" ht="12.75" customHeight="1">
      <c r="A111" s="1741" t="s">
        <v>493</v>
      </c>
      <c r="B111" s="153" t="s">
        <v>494</v>
      </c>
      <c r="C111" s="589">
        <f>IF(ISERROR(VLOOKUP($B111,IN_T1!$B$2:$Z$3000,2,FALSE))=TRUE,"",VLOOKUP($B111,IN_T1!$B$2:$Z$3000,2,FALSE))</f>
        <v>0</v>
      </c>
      <c r="D111" s="587">
        <f>IF(ISERROR(VLOOKUP($B111,IN_T1!$B$2:$Z$3000,3,FALSE))=TRUE,"",VLOOKUP($B111,IN_T1!$B$2:$Z$3000,3,FALSE))</f>
        <v>0</v>
      </c>
      <c r="E111" s="591">
        <f>IF(ISERROR(VLOOKUP($B111,IN_T1!$B$2:$Z$3000,4,FALSE))=TRUE,"",VLOOKUP($B111,IN_T1!$B$2:$Z$3000,4,FALSE))</f>
        <v>0</v>
      </c>
      <c r="F111" s="592"/>
      <c r="G111" s="593"/>
      <c r="H111" s="592"/>
      <c r="I111" s="593"/>
      <c r="J111" s="592"/>
      <c r="K111" s="593"/>
      <c r="L111" s="148">
        <f t="shared" si="4"/>
        <v>0</v>
      </c>
      <c r="M111" s="149">
        <f t="shared" si="4"/>
        <v>0</v>
      </c>
      <c r="N111" s="1070">
        <f t="shared" si="3"/>
        <v>0</v>
      </c>
      <c r="O111" s="1856" t="s">
        <v>335</v>
      </c>
    </row>
    <row r="112" spans="1:15" ht="12.75" customHeight="1">
      <c r="A112" s="146" t="s">
        <v>495</v>
      </c>
      <c r="B112" s="153" t="s">
        <v>496</v>
      </c>
      <c r="C112" s="589">
        <f>IF(ISERROR(VLOOKUP($B112,IN_T1!$B$2:$Z$3000,2,FALSE))=TRUE,"",VLOOKUP($B112,IN_T1!$B$2:$Z$3000,2,FALSE))</f>
        <v>0</v>
      </c>
      <c r="D112" s="587">
        <f>IF(ISERROR(VLOOKUP($B112,IN_T1!$B$2:$Z$3000,3,FALSE))=TRUE,"",VLOOKUP($B112,IN_T1!$B$2:$Z$3000,3,FALSE))</f>
        <v>0</v>
      </c>
      <c r="E112" s="591">
        <f>IF(ISERROR(VLOOKUP($B112,IN_T1!$B$2:$Z$3000,4,FALSE))=TRUE,"",VLOOKUP($B112,IN_T1!$B$2:$Z$3000,4,FALSE))</f>
        <v>0</v>
      </c>
      <c r="F112" s="592"/>
      <c r="G112" s="593"/>
      <c r="H112" s="592"/>
      <c r="I112" s="593"/>
      <c r="J112" s="592"/>
      <c r="K112" s="593"/>
      <c r="L112" s="148">
        <f t="shared" si="4"/>
        <v>0</v>
      </c>
      <c r="M112" s="149">
        <f t="shared" si="4"/>
        <v>0</v>
      </c>
      <c r="N112" s="1070">
        <f t="shared" si="3"/>
        <v>0</v>
      </c>
      <c r="O112" s="1856" t="s">
        <v>335</v>
      </c>
    </row>
    <row r="113" spans="1:15" ht="12.75" customHeight="1">
      <c r="A113" s="146" t="s">
        <v>497</v>
      </c>
      <c r="B113" s="153" t="s">
        <v>498</v>
      </c>
      <c r="C113" s="589">
        <f>IF(ISERROR(VLOOKUP($B113,IN_T1!$B$2:$Z$3000,2,FALSE))=TRUE,"",VLOOKUP($B113,IN_T1!$B$2:$Z$3000,2,FALSE))</f>
        <v>0</v>
      </c>
      <c r="D113" s="587">
        <f>IF(ISERROR(VLOOKUP($B113,IN_T1!$B$2:$Z$3000,3,FALSE))=TRUE,"",VLOOKUP($B113,IN_T1!$B$2:$Z$3000,3,FALSE))</f>
        <v>0</v>
      </c>
      <c r="E113" s="591">
        <f>IF(ISERROR(VLOOKUP($B113,IN_T1!$B$2:$Z$3000,4,FALSE))=TRUE,"",VLOOKUP($B113,IN_T1!$B$2:$Z$3000,4,FALSE))</f>
        <v>0</v>
      </c>
      <c r="F113" s="592"/>
      <c r="G113" s="593"/>
      <c r="H113" s="592"/>
      <c r="I113" s="593"/>
      <c r="J113" s="592"/>
      <c r="K113" s="593"/>
      <c r="L113" s="148">
        <f t="shared" si="4"/>
        <v>0</v>
      </c>
      <c r="M113" s="149">
        <f t="shared" si="4"/>
        <v>0</v>
      </c>
      <c r="N113" s="1070">
        <f t="shared" si="3"/>
        <v>0</v>
      </c>
      <c r="O113" s="1856" t="s">
        <v>335</v>
      </c>
    </row>
    <row r="114" spans="1:15" ht="12.75" customHeight="1">
      <c r="A114" s="146" t="s">
        <v>499</v>
      </c>
      <c r="B114" s="153" t="s">
        <v>500</v>
      </c>
      <c r="C114" s="589">
        <f>IF(ISERROR(VLOOKUP($B114,IN_T1!$B$2:$Z$3000,2,FALSE))=TRUE,"",VLOOKUP($B114,IN_T1!$B$2:$Z$3000,2,FALSE))</f>
        <v>0</v>
      </c>
      <c r="D114" s="587">
        <f>IF(ISERROR(VLOOKUP($B114,IN_T1!$B$2:$Z$3000,3,FALSE))=TRUE,"",VLOOKUP($B114,IN_T1!$B$2:$Z$3000,3,FALSE))</f>
        <v>0</v>
      </c>
      <c r="E114" s="591">
        <f>IF(ISERROR(VLOOKUP($B114,IN_T1!$B$2:$Z$3000,4,FALSE))=TRUE,"",VLOOKUP($B114,IN_T1!$B$2:$Z$3000,4,FALSE))</f>
        <v>0</v>
      </c>
      <c r="F114" s="592"/>
      <c r="G114" s="593"/>
      <c r="H114" s="592"/>
      <c r="I114" s="593"/>
      <c r="J114" s="592"/>
      <c r="K114" s="593"/>
      <c r="L114" s="148">
        <f t="shared" si="4"/>
        <v>0</v>
      </c>
      <c r="M114" s="149">
        <f t="shared" si="4"/>
        <v>0</v>
      </c>
      <c r="N114" s="1070">
        <f t="shared" si="3"/>
        <v>0</v>
      </c>
      <c r="O114" s="1856" t="s">
        <v>335</v>
      </c>
    </row>
    <row r="115" spans="1:15" ht="12.75" customHeight="1">
      <c r="A115" s="1741" t="s">
        <v>501</v>
      </c>
      <c r="B115" s="153" t="s">
        <v>502</v>
      </c>
      <c r="C115" s="589">
        <f>IF(ISERROR(VLOOKUP($B115,IN_T1!$B$2:$Z$3000,2,FALSE))=TRUE,"",VLOOKUP($B115,IN_T1!$B$2:$Z$3000,2,FALSE))</f>
        <v>0</v>
      </c>
      <c r="D115" s="587">
        <f>IF(ISERROR(VLOOKUP($B115,IN_T1!$B$2:$Z$3000,3,FALSE))=TRUE,"",VLOOKUP($B115,IN_T1!$B$2:$Z$3000,3,FALSE))</f>
        <v>0</v>
      </c>
      <c r="E115" s="591">
        <f>IF(ISERROR(VLOOKUP($B115,IN_T1!$B$2:$Z$3000,4,FALSE))=TRUE,"",VLOOKUP($B115,IN_T1!$B$2:$Z$3000,4,FALSE))</f>
        <v>0</v>
      </c>
      <c r="F115" s="592"/>
      <c r="G115" s="593"/>
      <c r="H115" s="592"/>
      <c r="I115" s="593"/>
      <c r="J115" s="592"/>
      <c r="K115" s="593"/>
      <c r="L115" s="148">
        <f t="shared" si="4"/>
        <v>0</v>
      </c>
      <c r="M115" s="149">
        <f t="shared" si="4"/>
        <v>0</v>
      </c>
      <c r="N115" s="1070">
        <f t="shared" si="3"/>
        <v>0</v>
      </c>
      <c r="O115" s="1856" t="s">
        <v>335</v>
      </c>
    </row>
    <row r="116" spans="1:15" ht="12.75" customHeight="1">
      <c r="A116" s="146" t="s">
        <v>503</v>
      </c>
      <c r="B116" s="153" t="s">
        <v>504</v>
      </c>
      <c r="C116" s="589">
        <f>IF(ISERROR(VLOOKUP($B116,IN_T1!$B$2:$Z$3000,2,FALSE))=TRUE,"",VLOOKUP($B116,IN_T1!$B$2:$Z$3000,2,FALSE))</f>
        <v>0</v>
      </c>
      <c r="D116" s="587">
        <f>IF(ISERROR(VLOOKUP($B116,IN_T1!$B$2:$Z$3000,3,FALSE))=TRUE,"",VLOOKUP($B116,IN_T1!$B$2:$Z$3000,3,FALSE))</f>
        <v>0</v>
      </c>
      <c r="E116" s="591">
        <f>IF(ISERROR(VLOOKUP($B116,IN_T1!$B$2:$Z$3000,4,FALSE))=TRUE,"",VLOOKUP($B116,IN_T1!$B$2:$Z$3000,4,FALSE))</f>
        <v>0</v>
      </c>
      <c r="F116" s="592"/>
      <c r="G116" s="593"/>
      <c r="H116" s="592"/>
      <c r="I116" s="593"/>
      <c r="J116" s="592"/>
      <c r="K116" s="593"/>
      <c r="L116" s="148">
        <f t="shared" si="4"/>
        <v>0</v>
      </c>
      <c r="M116" s="149">
        <f t="shared" si="4"/>
        <v>0</v>
      </c>
      <c r="N116" s="1070">
        <f t="shared" si="3"/>
        <v>0</v>
      </c>
      <c r="O116" s="1856" t="s">
        <v>410</v>
      </c>
    </row>
    <row r="117" spans="1:15" ht="12.75" customHeight="1">
      <c r="A117" s="146" t="s">
        <v>505</v>
      </c>
      <c r="B117" s="153" t="s">
        <v>506</v>
      </c>
      <c r="C117" s="589">
        <f>IF(ISERROR(VLOOKUP($B117,IN_T1!$B$2:$Z$3000,2,FALSE))=TRUE,"",VLOOKUP($B117,IN_T1!$B$2:$Z$3000,2,FALSE))</f>
        <v>0</v>
      </c>
      <c r="D117" s="587">
        <f>IF(ISERROR(VLOOKUP($B117,IN_T1!$B$2:$Z$3000,3,FALSE))=TRUE,"",VLOOKUP($B117,IN_T1!$B$2:$Z$3000,3,FALSE))</f>
        <v>2</v>
      </c>
      <c r="E117" s="591">
        <f>IF(ISERROR(VLOOKUP($B117,IN_T1!$B$2:$Z$3000,4,FALSE))=TRUE,"",VLOOKUP($B117,IN_T1!$B$2:$Z$3000,4,FALSE))</f>
        <v>3</v>
      </c>
      <c r="F117" s="592"/>
      <c r="G117" s="593">
        <v>2</v>
      </c>
      <c r="H117" s="592"/>
      <c r="I117" s="593"/>
      <c r="J117" s="592"/>
      <c r="K117" s="593"/>
      <c r="L117" s="148">
        <f t="shared" si="4"/>
        <v>0</v>
      </c>
      <c r="M117" s="149">
        <f t="shared" si="4"/>
        <v>2</v>
      </c>
      <c r="N117" s="1070">
        <f t="shared" si="3"/>
        <v>1</v>
      </c>
      <c r="O117" s="1856" t="s">
        <v>410</v>
      </c>
    </row>
    <row r="118" spans="1:15" ht="12.75" customHeight="1">
      <c r="A118" s="146" t="s">
        <v>507</v>
      </c>
      <c r="B118" s="153" t="s">
        <v>508</v>
      </c>
      <c r="C118" s="589">
        <f>IF(ISERROR(VLOOKUP($B118,IN_T1!$B$2:$Z$3000,2,FALSE))=TRUE,"",VLOOKUP($B118,IN_T1!$B$2:$Z$3000,2,FALSE))</f>
        <v>0</v>
      </c>
      <c r="D118" s="587">
        <f>IF(ISERROR(VLOOKUP($B118,IN_T1!$B$2:$Z$3000,3,FALSE))=TRUE,"",VLOOKUP($B118,IN_T1!$B$2:$Z$3000,3,FALSE))</f>
        <v>0</v>
      </c>
      <c r="E118" s="591">
        <f>IF(ISERROR(VLOOKUP($B118,IN_T1!$B$2:$Z$3000,4,FALSE))=TRUE,"",VLOOKUP($B118,IN_T1!$B$2:$Z$3000,4,FALSE))</f>
        <v>0</v>
      </c>
      <c r="F118" s="592"/>
      <c r="G118" s="593"/>
      <c r="H118" s="592"/>
      <c r="I118" s="593"/>
      <c r="J118" s="592"/>
      <c r="K118" s="593"/>
      <c r="L118" s="148">
        <f t="shared" si="4"/>
        <v>0</v>
      </c>
      <c r="M118" s="149">
        <f t="shared" si="4"/>
        <v>0</v>
      </c>
      <c r="N118" s="1070">
        <f t="shared" si="3"/>
        <v>0</v>
      </c>
      <c r="O118" s="1856" t="s">
        <v>410</v>
      </c>
    </row>
    <row r="119" spans="1:15" ht="12.75" customHeight="1">
      <c r="A119" s="146" t="s">
        <v>509</v>
      </c>
      <c r="B119" s="153" t="s">
        <v>510</v>
      </c>
      <c r="C119" s="589">
        <f>IF(ISERROR(VLOOKUP($B119,IN_T1!$B$2:$Z$3000,2,FALSE))=TRUE,"",VLOOKUP($B119,IN_T1!$B$2:$Z$3000,2,FALSE))</f>
        <v>10</v>
      </c>
      <c r="D119" s="587">
        <f>IF(ISERROR(VLOOKUP($B119,IN_T1!$B$2:$Z$3000,3,FALSE))=TRUE,"",VLOOKUP($B119,IN_T1!$B$2:$Z$3000,3,FALSE))</f>
        <v>1</v>
      </c>
      <c r="E119" s="591">
        <v>11</v>
      </c>
      <c r="F119" s="592">
        <v>10</v>
      </c>
      <c r="G119" s="593">
        <v>1</v>
      </c>
      <c r="H119" s="592"/>
      <c r="I119" s="593"/>
      <c r="J119" s="592"/>
      <c r="K119" s="593"/>
      <c r="L119" s="148">
        <f t="shared" si="4"/>
        <v>10</v>
      </c>
      <c r="M119" s="149">
        <f t="shared" si="4"/>
        <v>1</v>
      </c>
      <c r="N119" s="1070">
        <f t="shared" si="3"/>
        <v>1</v>
      </c>
      <c r="O119" s="1856" t="s">
        <v>410</v>
      </c>
    </row>
    <row r="120" spans="1:15" ht="12.75" customHeight="1">
      <c r="A120" s="146" t="s">
        <v>511</v>
      </c>
      <c r="B120" s="153" t="s">
        <v>512</v>
      </c>
      <c r="C120" s="589">
        <f>IF(ISERROR(VLOOKUP($B120,IN_T1!$B$2:$Z$3000,2,FALSE))=TRUE,"",VLOOKUP($B120,IN_T1!$B$2:$Z$3000,2,FALSE))</f>
        <v>0</v>
      </c>
      <c r="D120" s="587">
        <f>IF(ISERROR(VLOOKUP($B120,IN_T1!$B$2:$Z$3000,3,FALSE))=TRUE,"",VLOOKUP($B120,IN_T1!$B$2:$Z$3000,3,FALSE))</f>
        <v>0</v>
      </c>
      <c r="E120" s="591">
        <f>IF(ISERROR(VLOOKUP($B120,IN_T1!$B$2:$Z$3000,4,FALSE))=TRUE,"",VLOOKUP($B120,IN_T1!$B$2:$Z$3000,4,FALSE))</f>
        <v>0</v>
      </c>
      <c r="F120" s="592"/>
      <c r="G120" s="593"/>
      <c r="H120" s="592"/>
      <c r="I120" s="593"/>
      <c r="J120" s="592"/>
      <c r="K120" s="593"/>
      <c r="L120" s="148">
        <f t="shared" si="4"/>
        <v>0</v>
      </c>
      <c r="M120" s="149">
        <f t="shared" si="4"/>
        <v>0</v>
      </c>
      <c r="N120" s="1070">
        <f t="shared" si="3"/>
        <v>0</v>
      </c>
      <c r="O120" s="1856" t="s">
        <v>410</v>
      </c>
    </row>
    <row r="121" spans="1:15" ht="12.75" customHeight="1">
      <c r="A121" s="146" t="s">
        <v>513</v>
      </c>
      <c r="B121" s="153" t="s">
        <v>514</v>
      </c>
      <c r="C121" s="589">
        <f>IF(ISERROR(VLOOKUP($B121,IN_T1!$B$2:$Z$3000,2,FALSE))=TRUE,"",VLOOKUP($B121,IN_T1!$B$2:$Z$3000,2,FALSE))</f>
        <v>16</v>
      </c>
      <c r="D121" s="587">
        <f>IF(ISERROR(VLOOKUP($B121,IN_T1!$B$2:$Z$3000,3,FALSE))=TRUE,"",VLOOKUP($B121,IN_T1!$B$2:$Z$3000,3,FALSE))</f>
        <v>3</v>
      </c>
      <c r="E121" s="591">
        <v>19</v>
      </c>
      <c r="F121" s="592">
        <v>14</v>
      </c>
      <c r="G121" s="593">
        <v>3</v>
      </c>
      <c r="H121" s="592"/>
      <c r="I121" s="593"/>
      <c r="J121" s="592"/>
      <c r="K121" s="593"/>
      <c r="L121" s="148">
        <f t="shared" si="4"/>
        <v>14</v>
      </c>
      <c r="M121" s="149">
        <f t="shared" si="4"/>
        <v>3</v>
      </c>
      <c r="N121" s="1070">
        <f t="shared" si="3"/>
        <v>1</v>
      </c>
      <c r="O121" s="1856" t="s">
        <v>410</v>
      </c>
    </row>
    <row r="122" spans="1:15" ht="12.75" customHeight="1">
      <c r="A122" s="146" t="s">
        <v>515</v>
      </c>
      <c r="B122" s="153" t="s">
        <v>516</v>
      </c>
      <c r="C122" s="589">
        <f>IF(ISERROR(VLOOKUP($B122,IN_T1!$B$2:$Z$3000,2,FALSE))=TRUE,"",VLOOKUP($B122,IN_T1!$B$2:$Z$3000,2,FALSE))</f>
        <v>3</v>
      </c>
      <c r="D122" s="587">
        <f>IF(ISERROR(VLOOKUP($B122,IN_T1!$B$2:$Z$3000,3,FALSE))=TRUE,"",VLOOKUP($B122,IN_T1!$B$2:$Z$3000,3,FALSE))</f>
        <v>2</v>
      </c>
      <c r="E122" s="591">
        <f>IF(ISERROR(VLOOKUP($B122,IN_T1!$B$2:$Z$3000,4,FALSE))=TRUE,"",VLOOKUP($B122,IN_T1!$B$2:$Z$3000,4,FALSE))</f>
        <v>5</v>
      </c>
      <c r="F122" s="592">
        <v>2</v>
      </c>
      <c r="G122" s="593">
        <v>1</v>
      </c>
      <c r="H122" s="592"/>
      <c r="I122" s="593"/>
      <c r="J122" s="592">
        <v>1</v>
      </c>
      <c r="K122" s="593">
        <v>1</v>
      </c>
      <c r="L122" s="148">
        <f t="shared" si="4"/>
        <v>3</v>
      </c>
      <c r="M122" s="149">
        <f t="shared" si="4"/>
        <v>2</v>
      </c>
      <c r="N122" s="1070">
        <f t="shared" si="3"/>
        <v>1</v>
      </c>
      <c r="O122" s="1856" t="s">
        <v>410</v>
      </c>
    </row>
    <row r="123" spans="1:15" ht="12.75" customHeight="1">
      <c r="A123" s="146" t="s">
        <v>517</v>
      </c>
      <c r="B123" s="153" t="s">
        <v>518</v>
      </c>
      <c r="C123" s="589">
        <f>IF(ISERROR(VLOOKUP($B123,IN_T1!$B$2:$Z$3000,2,FALSE))=TRUE,"",VLOOKUP($B123,IN_T1!$B$2:$Z$3000,2,FALSE))</f>
        <v>8</v>
      </c>
      <c r="D123" s="587">
        <f>IF(ISERROR(VLOOKUP($B123,IN_T1!$B$2:$Z$3000,3,FALSE))=TRUE,"",VLOOKUP($B123,IN_T1!$B$2:$Z$3000,3,FALSE))</f>
        <v>0</v>
      </c>
      <c r="E123" s="591">
        <f>IF(ISERROR(VLOOKUP($B123,IN_T1!$B$2:$Z$3000,4,FALSE))=TRUE,"",VLOOKUP($B123,IN_T1!$B$2:$Z$3000,4,FALSE))</f>
        <v>12</v>
      </c>
      <c r="F123" s="592">
        <v>8</v>
      </c>
      <c r="G123" s="593"/>
      <c r="H123" s="592"/>
      <c r="I123" s="593"/>
      <c r="J123" s="592"/>
      <c r="K123" s="593"/>
      <c r="L123" s="148">
        <f t="shared" si="4"/>
        <v>8</v>
      </c>
      <c r="M123" s="149">
        <f t="shared" si="4"/>
        <v>0</v>
      </c>
      <c r="N123" s="1070">
        <f t="shared" si="3"/>
        <v>1</v>
      </c>
      <c r="O123" s="1856" t="s">
        <v>410</v>
      </c>
    </row>
    <row r="124" spans="1:15" ht="12.75" customHeight="1">
      <c r="A124" s="146" t="s">
        <v>519</v>
      </c>
      <c r="B124" s="153" t="s">
        <v>520</v>
      </c>
      <c r="C124" s="589">
        <f>IF(ISERROR(VLOOKUP($B124,IN_T1!$B$2:$Z$3000,2,FALSE))=TRUE,"",VLOOKUP($B124,IN_T1!$B$2:$Z$3000,2,FALSE))</f>
        <v>23</v>
      </c>
      <c r="D124" s="587">
        <f>IF(ISERROR(VLOOKUP($B124,IN_T1!$B$2:$Z$3000,3,FALSE))=TRUE,"",VLOOKUP($B124,IN_T1!$B$2:$Z$3000,3,FALSE))</f>
        <v>15</v>
      </c>
      <c r="E124" s="591">
        <v>36</v>
      </c>
      <c r="F124" s="592">
        <v>23</v>
      </c>
      <c r="G124" s="593">
        <v>12</v>
      </c>
      <c r="H124" s="592"/>
      <c r="I124" s="593">
        <v>1</v>
      </c>
      <c r="J124" s="592"/>
      <c r="K124" s="593"/>
      <c r="L124" s="148">
        <f t="shared" si="4"/>
        <v>23</v>
      </c>
      <c r="M124" s="149">
        <f t="shared" si="4"/>
        <v>13</v>
      </c>
      <c r="N124" s="1070">
        <f t="shared" si="3"/>
        <v>1</v>
      </c>
      <c r="O124" s="1856" t="s">
        <v>410</v>
      </c>
    </row>
    <row r="125" spans="1:15" ht="12.75" customHeight="1">
      <c r="A125" s="146" t="s">
        <v>521</v>
      </c>
      <c r="B125" s="153" t="s">
        <v>522</v>
      </c>
      <c r="C125" s="589">
        <f>IF(ISERROR(VLOOKUP($B125,IN_T1!$B$2:$Z$3000,2,FALSE))=TRUE,"",VLOOKUP($B125,IN_T1!$B$2:$Z$3000,2,FALSE))</f>
        <v>29</v>
      </c>
      <c r="D125" s="587">
        <f>IF(ISERROR(VLOOKUP($B125,IN_T1!$B$2:$Z$3000,3,FALSE))=TRUE,"",VLOOKUP($B125,IN_T1!$B$2:$Z$3000,3,FALSE))</f>
        <v>90</v>
      </c>
      <c r="E125" s="591">
        <v>122</v>
      </c>
      <c r="F125" s="592">
        <v>27</v>
      </c>
      <c r="G125" s="593">
        <v>92</v>
      </c>
      <c r="H125" s="592"/>
      <c r="I125" s="593"/>
      <c r="J125" s="592"/>
      <c r="K125" s="593">
        <v>3</v>
      </c>
      <c r="L125" s="148">
        <f t="shared" si="4"/>
        <v>27</v>
      </c>
      <c r="M125" s="149">
        <f t="shared" si="4"/>
        <v>95</v>
      </c>
      <c r="N125" s="1070">
        <f t="shared" si="3"/>
        <v>1</v>
      </c>
      <c r="O125" s="1856" t="s">
        <v>410</v>
      </c>
    </row>
    <row r="126" spans="1:15" ht="12.75" customHeight="1">
      <c r="A126" s="146" t="s">
        <v>523</v>
      </c>
      <c r="B126" s="153" t="s">
        <v>524</v>
      </c>
      <c r="C126" s="589">
        <f>IF(ISERROR(VLOOKUP($B126,IN_T1!$B$2:$Z$3000,2,FALSE))=TRUE,"",VLOOKUP($B126,IN_T1!$B$2:$Z$3000,2,FALSE))</f>
        <v>27</v>
      </c>
      <c r="D126" s="587">
        <f>IF(ISERROR(VLOOKUP($B126,IN_T1!$B$2:$Z$3000,3,FALSE))=TRUE,"",VLOOKUP($B126,IN_T1!$B$2:$Z$3000,3,FALSE))</f>
        <v>62</v>
      </c>
      <c r="E126" s="591">
        <f>IF(ISERROR(VLOOKUP($B126,IN_T1!$B$2:$Z$3000,4,FALSE))=TRUE,"",VLOOKUP($B126,IN_T1!$B$2:$Z$3000,4,FALSE))</f>
        <v>94</v>
      </c>
      <c r="F126" s="592">
        <v>25</v>
      </c>
      <c r="G126" s="593">
        <v>57</v>
      </c>
      <c r="H126" s="592"/>
      <c r="I126" s="593"/>
      <c r="J126" s="592">
        <v>1</v>
      </c>
      <c r="K126" s="593">
        <v>3</v>
      </c>
      <c r="L126" s="148">
        <f t="shared" si="4"/>
        <v>26</v>
      </c>
      <c r="M126" s="149">
        <f t="shared" si="4"/>
        <v>60</v>
      </c>
      <c r="N126" s="1070">
        <f t="shared" si="3"/>
        <v>1</v>
      </c>
      <c r="O126" s="1856" t="s">
        <v>410</v>
      </c>
    </row>
    <row r="127" spans="1:15" ht="12.75" customHeight="1">
      <c r="A127" s="146" t="s">
        <v>525</v>
      </c>
      <c r="B127" s="153" t="s">
        <v>526</v>
      </c>
      <c r="C127" s="589">
        <f>IF(ISERROR(VLOOKUP($B127,IN_T1!$B$2:$Z$3000,2,FALSE))=TRUE,"",VLOOKUP($B127,IN_T1!$B$2:$Z$3000,2,FALSE))</f>
        <v>3</v>
      </c>
      <c r="D127" s="587">
        <f>IF(ISERROR(VLOOKUP($B127,IN_T1!$B$2:$Z$3000,3,FALSE))=TRUE,"",VLOOKUP($B127,IN_T1!$B$2:$Z$3000,3,FALSE))</f>
        <v>12</v>
      </c>
      <c r="E127" s="591">
        <f>IF(ISERROR(VLOOKUP($B127,IN_T1!$B$2:$Z$3000,4,FALSE))=TRUE,"",VLOOKUP($B127,IN_T1!$B$2:$Z$3000,4,FALSE))</f>
        <v>16</v>
      </c>
      <c r="F127" s="592">
        <v>3</v>
      </c>
      <c r="G127" s="593">
        <v>11</v>
      </c>
      <c r="H127" s="592"/>
      <c r="I127" s="593"/>
      <c r="J127" s="592"/>
      <c r="K127" s="593"/>
      <c r="L127" s="148">
        <f t="shared" si="4"/>
        <v>3</v>
      </c>
      <c r="M127" s="149">
        <f t="shared" si="4"/>
        <v>11</v>
      </c>
      <c r="N127" s="1070">
        <f t="shared" si="3"/>
        <v>1</v>
      </c>
      <c r="O127" s="1856" t="s">
        <v>410</v>
      </c>
    </row>
    <row r="128" spans="1:15" ht="12.75" customHeight="1">
      <c r="A128" s="146" t="s">
        <v>527</v>
      </c>
      <c r="B128" s="153" t="s">
        <v>528</v>
      </c>
      <c r="C128" s="589">
        <f>IF(ISERROR(VLOOKUP($B128,IN_T1!$B$2:$Z$3000,2,FALSE))=TRUE,"",VLOOKUP($B128,IN_T1!$B$2:$Z$3000,2,FALSE))</f>
        <v>0</v>
      </c>
      <c r="D128" s="587">
        <f>IF(ISERROR(VLOOKUP($B128,IN_T1!$B$2:$Z$3000,3,FALSE))=TRUE,"",VLOOKUP($B128,IN_T1!$B$2:$Z$3000,3,FALSE))</f>
        <v>0</v>
      </c>
      <c r="E128" s="591">
        <f>IF(ISERROR(VLOOKUP($B128,IN_T1!$B$2:$Z$3000,4,FALSE))=TRUE,"",VLOOKUP($B128,IN_T1!$B$2:$Z$3000,4,FALSE))</f>
        <v>0</v>
      </c>
      <c r="F128" s="592"/>
      <c r="G128" s="593"/>
      <c r="H128" s="592"/>
      <c r="I128" s="593"/>
      <c r="J128" s="592"/>
      <c r="K128" s="593"/>
      <c r="L128" s="148">
        <f t="shared" si="4"/>
        <v>0</v>
      </c>
      <c r="M128" s="149">
        <f t="shared" si="4"/>
        <v>0</v>
      </c>
      <c r="N128" s="1070">
        <f t="shared" si="3"/>
        <v>0</v>
      </c>
      <c r="O128" s="1856" t="s">
        <v>410</v>
      </c>
    </row>
    <row r="129" spans="1:15" ht="12.75" customHeight="1">
      <c r="A129" s="146" t="s">
        <v>529</v>
      </c>
      <c r="B129" s="153" t="s">
        <v>530</v>
      </c>
      <c r="C129" s="589">
        <f>IF(ISERROR(VLOOKUP($B129,IN_T1!$B$2:$Z$3000,2,FALSE))=TRUE,"",VLOOKUP($B129,IN_T1!$B$2:$Z$3000,2,FALSE))</f>
        <v>0</v>
      </c>
      <c r="D129" s="587">
        <f>IF(ISERROR(VLOOKUP($B129,IN_T1!$B$2:$Z$3000,3,FALSE))=TRUE,"",VLOOKUP($B129,IN_T1!$B$2:$Z$3000,3,FALSE))</f>
        <v>0</v>
      </c>
      <c r="E129" s="591">
        <f>IF(ISERROR(VLOOKUP($B129,IN_T1!$B$2:$Z$3000,4,FALSE))=TRUE,"",VLOOKUP($B129,IN_T1!$B$2:$Z$3000,4,FALSE))</f>
        <v>0</v>
      </c>
      <c r="F129" s="592"/>
      <c r="G129" s="593"/>
      <c r="H129" s="592"/>
      <c r="I129" s="593"/>
      <c r="J129" s="592"/>
      <c r="K129" s="593"/>
      <c r="L129" s="148">
        <f t="shared" si="4"/>
        <v>0</v>
      </c>
      <c r="M129" s="149">
        <f t="shared" si="4"/>
        <v>0</v>
      </c>
      <c r="N129" s="1070">
        <f t="shared" si="3"/>
        <v>0</v>
      </c>
      <c r="O129" s="1856" t="s">
        <v>410</v>
      </c>
    </row>
    <row r="130" spans="1:15" ht="12.75" customHeight="1">
      <c r="A130" s="146" t="s">
        <v>531</v>
      </c>
      <c r="B130" s="153" t="s">
        <v>532</v>
      </c>
      <c r="C130" s="589">
        <f>IF(ISERROR(VLOOKUP($B130,IN_T1!$B$2:$Z$3000,2,FALSE))=TRUE,"",VLOOKUP($B130,IN_T1!$B$2:$Z$3000,2,FALSE))</f>
        <v>1</v>
      </c>
      <c r="D130" s="587">
        <f>IF(ISERROR(VLOOKUP($B130,IN_T1!$B$2:$Z$3000,3,FALSE))=TRUE,"",VLOOKUP($B130,IN_T1!$B$2:$Z$3000,3,FALSE))</f>
        <v>3</v>
      </c>
      <c r="E130" s="591">
        <f>IF(ISERROR(VLOOKUP($B130,IN_T1!$B$2:$Z$3000,4,FALSE))=TRUE,"",VLOOKUP($B130,IN_T1!$B$2:$Z$3000,4,FALSE))</f>
        <v>5</v>
      </c>
      <c r="F130" s="592">
        <v>1</v>
      </c>
      <c r="G130" s="593">
        <v>3</v>
      </c>
      <c r="H130" s="592"/>
      <c r="I130" s="593"/>
      <c r="J130" s="592"/>
      <c r="K130" s="593"/>
      <c r="L130" s="148">
        <f t="shared" si="4"/>
        <v>1</v>
      </c>
      <c r="M130" s="149">
        <f t="shared" si="4"/>
        <v>3</v>
      </c>
      <c r="N130" s="1070">
        <f t="shared" si="3"/>
        <v>1</v>
      </c>
      <c r="O130" s="1856" t="s">
        <v>335</v>
      </c>
    </row>
    <row r="131" spans="1:15" ht="12.75" customHeight="1">
      <c r="A131" s="146" t="s">
        <v>533</v>
      </c>
      <c r="B131" s="153" t="s">
        <v>534</v>
      </c>
      <c r="C131" s="589">
        <f>IF(ISERROR(VLOOKUP($B131,IN_T1!$B$2:$Z$3000,2,FALSE))=TRUE,"",VLOOKUP($B131,IN_T1!$B$2:$Z$3000,2,FALSE))</f>
        <v>0</v>
      </c>
      <c r="D131" s="587">
        <f>IF(ISERROR(VLOOKUP($B131,IN_T1!$B$2:$Z$3000,3,FALSE))=TRUE,"",VLOOKUP($B131,IN_T1!$B$2:$Z$3000,3,FALSE))</f>
        <v>1</v>
      </c>
      <c r="E131" s="591">
        <f>IF(ISERROR(VLOOKUP($B131,IN_T1!$B$2:$Z$3000,4,FALSE))=TRUE,"",VLOOKUP($B131,IN_T1!$B$2:$Z$3000,4,FALSE))</f>
        <v>4</v>
      </c>
      <c r="F131" s="592"/>
      <c r="G131" s="593"/>
      <c r="H131" s="592"/>
      <c r="I131" s="593"/>
      <c r="J131" s="592"/>
      <c r="K131" s="593"/>
      <c r="L131" s="148">
        <f t="shared" si="4"/>
        <v>0</v>
      </c>
      <c r="M131" s="149">
        <f t="shared" si="4"/>
        <v>0</v>
      </c>
      <c r="N131" s="1070">
        <f t="shared" si="3"/>
        <v>0</v>
      </c>
      <c r="O131" s="1856" t="s">
        <v>335</v>
      </c>
    </row>
    <row r="132" spans="1:15" ht="12.75" customHeight="1">
      <c r="A132" s="146" t="s">
        <v>535</v>
      </c>
      <c r="B132" s="153" t="s">
        <v>536</v>
      </c>
      <c r="C132" s="589">
        <f>IF(ISERROR(VLOOKUP($B132,IN_T1!$B$2:$Z$3000,2,FALSE))=TRUE,"",VLOOKUP($B132,IN_T1!$B$2:$Z$3000,2,FALSE))</f>
        <v>1</v>
      </c>
      <c r="D132" s="587">
        <f>IF(ISERROR(VLOOKUP($B132,IN_T1!$B$2:$Z$3000,3,FALSE))=TRUE,"",VLOOKUP($B132,IN_T1!$B$2:$Z$3000,3,FALSE))</f>
        <v>0</v>
      </c>
      <c r="E132" s="591">
        <f>IF(ISERROR(VLOOKUP($B132,IN_T1!$B$2:$Z$3000,4,FALSE))=TRUE,"",VLOOKUP($B132,IN_T1!$B$2:$Z$3000,4,FALSE))</f>
        <v>2</v>
      </c>
      <c r="F132" s="592">
        <v>1</v>
      </c>
      <c r="G132" s="593"/>
      <c r="H132" s="592"/>
      <c r="I132" s="593"/>
      <c r="J132" s="592"/>
      <c r="K132" s="593"/>
      <c r="L132" s="148">
        <f t="shared" si="4"/>
        <v>1</v>
      </c>
      <c r="M132" s="149">
        <f t="shared" si="4"/>
        <v>0</v>
      </c>
      <c r="N132" s="1070">
        <f t="shared" si="3"/>
        <v>1</v>
      </c>
      <c r="O132" s="1856" t="s">
        <v>335</v>
      </c>
    </row>
    <row r="133" spans="1:15" ht="12.75" customHeight="1">
      <c r="A133" s="1741" t="s">
        <v>537</v>
      </c>
      <c r="B133" s="153" t="s">
        <v>538</v>
      </c>
      <c r="C133" s="589">
        <f>IF(ISERROR(VLOOKUP($B133,IN_T1!$B$2:$Z$3000,2,FALSE))=TRUE,"",VLOOKUP($B133,IN_T1!$B$2:$Z$3000,2,FALSE))</f>
        <v>0</v>
      </c>
      <c r="D133" s="587">
        <f>IF(ISERROR(VLOOKUP($B133,IN_T1!$B$2:$Z$3000,3,FALSE))=TRUE,"",VLOOKUP($B133,IN_T1!$B$2:$Z$3000,3,FALSE))</f>
        <v>0</v>
      </c>
      <c r="E133" s="591">
        <f>IF(ISERROR(VLOOKUP($B133,IN_T1!$B$2:$Z$3000,4,FALSE))=TRUE,"",VLOOKUP($B133,IN_T1!$B$2:$Z$3000,4,FALSE))</f>
        <v>0</v>
      </c>
      <c r="F133" s="592"/>
      <c r="G133" s="593"/>
      <c r="H133" s="592"/>
      <c r="I133" s="593"/>
      <c r="J133" s="592"/>
      <c r="K133" s="593"/>
      <c r="L133" s="148">
        <f t="shared" si="4"/>
        <v>0</v>
      </c>
      <c r="M133" s="149">
        <f t="shared" si="4"/>
        <v>0</v>
      </c>
      <c r="N133" s="1070">
        <f t="shared" si="3"/>
        <v>0</v>
      </c>
      <c r="O133" s="1856" t="s">
        <v>335</v>
      </c>
    </row>
    <row r="134" spans="1:15" ht="12.75" customHeight="1">
      <c r="A134" s="146" t="s">
        <v>539</v>
      </c>
      <c r="B134" s="153" t="s">
        <v>540</v>
      </c>
      <c r="C134" s="589">
        <f>IF(ISERROR(VLOOKUP($B134,IN_T1!$B$2:$Z$3000,2,FALSE))=TRUE,"",VLOOKUP($B134,IN_T1!$B$2:$Z$3000,2,FALSE))</f>
        <v>4</v>
      </c>
      <c r="D134" s="587">
        <f>IF(ISERROR(VLOOKUP($B134,IN_T1!$B$2:$Z$3000,3,FALSE))=TRUE,"",VLOOKUP($B134,IN_T1!$B$2:$Z$3000,3,FALSE))</f>
        <v>12</v>
      </c>
      <c r="E134" s="591">
        <f>IF(ISERROR(VLOOKUP($B134,IN_T1!$B$2:$Z$3000,4,FALSE))=TRUE,"",VLOOKUP($B134,IN_T1!$B$2:$Z$3000,4,FALSE))</f>
        <v>19</v>
      </c>
      <c r="F134" s="592">
        <v>4</v>
      </c>
      <c r="G134" s="593">
        <v>11</v>
      </c>
      <c r="H134" s="592"/>
      <c r="I134" s="593"/>
      <c r="J134" s="592"/>
      <c r="K134" s="593">
        <v>1</v>
      </c>
      <c r="L134" s="148">
        <f t="shared" si="4"/>
        <v>4</v>
      </c>
      <c r="M134" s="149">
        <f t="shared" si="4"/>
        <v>12</v>
      </c>
      <c r="N134" s="1070">
        <f t="shared" si="3"/>
        <v>1</v>
      </c>
      <c r="O134" s="1856" t="s">
        <v>410</v>
      </c>
    </row>
    <row r="135" spans="1:15" ht="12.75" customHeight="1">
      <c r="A135" s="146" t="s">
        <v>541</v>
      </c>
      <c r="B135" s="153" t="s">
        <v>542</v>
      </c>
      <c r="C135" s="589">
        <f>IF(ISERROR(VLOOKUP($B135,IN_T1!$B$2:$Z$3000,2,FALSE))=TRUE,"",VLOOKUP($B135,IN_T1!$B$2:$Z$3000,2,FALSE))</f>
        <v>5</v>
      </c>
      <c r="D135" s="587">
        <f>IF(ISERROR(VLOOKUP($B135,IN_T1!$B$2:$Z$3000,3,FALSE))=TRUE,"",VLOOKUP($B135,IN_T1!$B$2:$Z$3000,3,FALSE))</f>
        <v>32</v>
      </c>
      <c r="E135" s="591">
        <f>IF(ISERROR(VLOOKUP($B135,IN_T1!$B$2:$Z$3000,4,FALSE))=TRUE,"",VLOOKUP($B135,IN_T1!$B$2:$Z$3000,4,FALSE))</f>
        <v>39</v>
      </c>
      <c r="F135" s="592">
        <v>4</v>
      </c>
      <c r="G135" s="593">
        <v>27</v>
      </c>
      <c r="H135" s="592"/>
      <c r="I135" s="593">
        <v>2</v>
      </c>
      <c r="J135" s="592"/>
      <c r="K135" s="593">
        <v>2</v>
      </c>
      <c r="L135" s="148">
        <f t="shared" si="4"/>
        <v>4</v>
      </c>
      <c r="M135" s="149">
        <f t="shared" si="4"/>
        <v>31</v>
      </c>
      <c r="N135" s="1070">
        <f t="shared" si="3"/>
        <v>1</v>
      </c>
      <c r="O135" s="1856" t="s">
        <v>410</v>
      </c>
    </row>
    <row r="136" spans="1:15" ht="12.75" customHeight="1">
      <c r="A136" s="146" t="s">
        <v>543</v>
      </c>
      <c r="B136" s="153" t="s">
        <v>544</v>
      </c>
      <c r="C136" s="589">
        <f>IF(ISERROR(VLOOKUP($B136,IN_T1!$B$2:$Z$3000,2,FALSE))=TRUE,"",VLOOKUP($B136,IN_T1!$B$2:$Z$3000,2,FALSE))</f>
        <v>13</v>
      </c>
      <c r="D136" s="587">
        <f>IF(ISERROR(VLOOKUP($B136,IN_T1!$B$2:$Z$3000,3,FALSE))=TRUE,"",VLOOKUP($B136,IN_T1!$B$2:$Z$3000,3,FALSE))</f>
        <v>96</v>
      </c>
      <c r="E136" s="591">
        <v>116</v>
      </c>
      <c r="F136" s="592">
        <v>12</v>
      </c>
      <c r="G136" s="593">
        <v>73</v>
      </c>
      <c r="H136" s="592"/>
      <c r="I136" s="593">
        <v>3</v>
      </c>
      <c r="J136" s="592">
        <v>1</v>
      </c>
      <c r="K136" s="593">
        <v>18</v>
      </c>
      <c r="L136" s="148">
        <f t="shared" si="4"/>
        <v>13</v>
      </c>
      <c r="M136" s="149">
        <f t="shared" si="4"/>
        <v>94</v>
      </c>
      <c r="N136" s="1070">
        <f t="shared" ref="N136:N141" si="5">IF((L136+M136)&gt;0,1,0)</f>
        <v>1</v>
      </c>
      <c r="O136" s="1856" t="s">
        <v>410</v>
      </c>
    </row>
    <row r="137" spans="1:15" ht="12.75" customHeight="1">
      <c r="A137" s="146" t="s">
        <v>545</v>
      </c>
      <c r="B137" s="153" t="s">
        <v>546</v>
      </c>
      <c r="C137" s="589">
        <f>IF(ISERROR(VLOOKUP($B137,IN_T1!$B$2:$Z$3000,2,FALSE))=TRUE,"",VLOOKUP($B137,IN_T1!$B$2:$Z$3000,2,FALSE))</f>
        <v>4</v>
      </c>
      <c r="D137" s="587">
        <f>IF(ISERROR(VLOOKUP($B137,IN_T1!$B$2:$Z$3000,3,FALSE))=TRUE,"",VLOOKUP($B137,IN_T1!$B$2:$Z$3000,3,FALSE))</f>
        <v>42</v>
      </c>
      <c r="E137" s="591">
        <v>49</v>
      </c>
      <c r="F137" s="592">
        <v>3</v>
      </c>
      <c r="G137" s="593">
        <v>36</v>
      </c>
      <c r="H137" s="592"/>
      <c r="I137" s="593"/>
      <c r="J137" s="592">
        <v>1</v>
      </c>
      <c r="K137" s="593">
        <v>4</v>
      </c>
      <c r="L137" s="148">
        <f t="shared" si="4"/>
        <v>4</v>
      </c>
      <c r="M137" s="149">
        <f t="shared" si="4"/>
        <v>40</v>
      </c>
      <c r="N137" s="1070">
        <f t="shared" si="5"/>
        <v>1</v>
      </c>
      <c r="O137" s="1856" t="s">
        <v>410</v>
      </c>
    </row>
    <row r="138" spans="1:15" ht="12.75" customHeight="1">
      <c r="A138" s="146" t="s">
        <v>547</v>
      </c>
      <c r="B138" s="153" t="s">
        <v>548</v>
      </c>
      <c r="C138" s="589">
        <f>IF(ISERROR(VLOOKUP($B138,IN_T1!$B$2:$Z$3000,2,FALSE))=TRUE,"",VLOOKUP($B138,IN_T1!$B$2:$Z$3000,2,FALSE))</f>
        <v>7</v>
      </c>
      <c r="D138" s="587">
        <f>IF(ISERROR(VLOOKUP($B138,IN_T1!$B$2:$Z$3000,3,FALSE))=TRUE,"",VLOOKUP($B138,IN_T1!$B$2:$Z$3000,3,FALSE))</f>
        <v>26</v>
      </c>
      <c r="E138" s="591">
        <f>IF(ISERROR(VLOOKUP($B138,IN_T1!$B$2:$Z$3000,4,FALSE))=TRUE,"",VLOOKUP($B138,IN_T1!$B$2:$Z$3000,4,FALSE))</f>
        <v>39</v>
      </c>
      <c r="F138" s="592">
        <v>5</v>
      </c>
      <c r="G138" s="593">
        <v>21</v>
      </c>
      <c r="H138" s="592">
        <v>1</v>
      </c>
      <c r="I138" s="593"/>
      <c r="J138" s="592">
        <v>1</v>
      </c>
      <c r="K138" s="593">
        <v>2</v>
      </c>
      <c r="L138" s="148">
        <f t="shared" si="4"/>
        <v>7</v>
      </c>
      <c r="M138" s="149">
        <f t="shared" si="4"/>
        <v>23</v>
      </c>
      <c r="N138" s="1070">
        <f t="shared" si="5"/>
        <v>1</v>
      </c>
      <c r="O138" s="1856" t="s">
        <v>410</v>
      </c>
    </row>
    <row r="139" spans="1:15" ht="12.75" customHeight="1">
      <c r="A139" s="146" t="s">
        <v>549</v>
      </c>
      <c r="B139" s="153" t="s">
        <v>550</v>
      </c>
      <c r="C139" s="589">
        <f>IF(ISERROR(VLOOKUP($B139,IN_T1!$B$2:$Z$3000,2,FALSE))=TRUE,"",VLOOKUP($B139,IN_T1!$B$2:$Z$3000,2,FALSE))</f>
        <v>0</v>
      </c>
      <c r="D139" s="587">
        <f>IF(ISERROR(VLOOKUP($B139,IN_T1!$B$2:$Z$3000,3,FALSE))=TRUE,"",VLOOKUP($B139,IN_T1!$B$2:$Z$3000,3,FALSE))</f>
        <v>0</v>
      </c>
      <c r="E139" s="591">
        <f>IF(ISERROR(VLOOKUP($B139,IN_T1!$B$2:$Z$3000,4,FALSE))=TRUE,"",VLOOKUP($B139,IN_T1!$B$2:$Z$3000,4,FALSE))</f>
        <v>0</v>
      </c>
      <c r="F139" s="592"/>
      <c r="G139" s="593"/>
      <c r="H139" s="592"/>
      <c r="I139" s="593"/>
      <c r="J139" s="592"/>
      <c r="K139" s="593"/>
      <c r="L139" s="148">
        <f t="shared" si="4"/>
        <v>0</v>
      </c>
      <c r="M139" s="149">
        <f t="shared" si="4"/>
        <v>0</v>
      </c>
      <c r="N139" s="1070">
        <f t="shared" si="5"/>
        <v>0</v>
      </c>
      <c r="O139" s="1856" t="s">
        <v>410</v>
      </c>
    </row>
    <row r="140" spans="1:15" ht="12.75" customHeight="1">
      <c r="A140" s="146" t="s">
        <v>551</v>
      </c>
      <c r="B140" s="153" t="s">
        <v>552</v>
      </c>
      <c r="C140" s="589">
        <f>IF(ISERROR(VLOOKUP($B140,IN_T1!$B$2:$Z$3000,2,FALSE))=TRUE,"",VLOOKUP($B140,IN_T1!$B$2:$Z$3000,2,FALSE))</f>
        <v>0</v>
      </c>
      <c r="D140" s="587">
        <f>IF(ISERROR(VLOOKUP($B140,IN_T1!$B$2:$Z$3000,3,FALSE))=TRUE,"",VLOOKUP($B140,IN_T1!$B$2:$Z$3000,3,FALSE))</f>
        <v>0</v>
      </c>
      <c r="E140" s="591">
        <f>IF(ISERROR(VLOOKUP($B140,IN_T1!$B$2:$Z$3000,4,FALSE))=TRUE,"",VLOOKUP($B140,IN_T1!$B$2:$Z$3000,4,FALSE))</f>
        <v>0</v>
      </c>
      <c r="F140" s="592"/>
      <c r="G140" s="593"/>
      <c r="H140" s="592"/>
      <c r="I140" s="593"/>
      <c r="J140" s="592"/>
      <c r="K140" s="593"/>
      <c r="L140" s="148">
        <f t="shared" si="4"/>
        <v>0</v>
      </c>
      <c r="M140" s="149">
        <f t="shared" si="4"/>
        <v>0</v>
      </c>
      <c r="N140" s="1070">
        <f t="shared" si="5"/>
        <v>0</v>
      </c>
      <c r="O140" s="1856" t="s">
        <v>410</v>
      </c>
    </row>
    <row r="141" spans="1:15" ht="12.75" customHeight="1" thickBot="1">
      <c r="A141" s="1747" t="s">
        <v>553</v>
      </c>
      <c r="B141" s="155" t="s">
        <v>554</v>
      </c>
      <c r="C141" s="590">
        <f>IF(ISERROR(VLOOKUP($B141,IN_T1!$B$2:$Z$3000,2,FALSE))=TRUE,"",VLOOKUP($B141,IN_T1!$B$2:$Z$3000,2,FALSE))</f>
        <v>0</v>
      </c>
      <c r="D141" s="587">
        <f>IF(ISERROR(VLOOKUP($B141,IN_T1!$B$2:$Z$3000,3,FALSE))=TRUE,"",VLOOKUP($B141,IN_T1!$B$2:$Z$3000,3,FALSE))</f>
        <v>0</v>
      </c>
      <c r="E141" s="591">
        <f>IF(ISERROR(VLOOKUP($B141,IN_T1!$B$2:$Z$3000,4,FALSE))=TRUE,"",VLOOKUP($B141,IN_T1!$B$2:$Z$3000,4,FALSE))</f>
        <v>0</v>
      </c>
      <c r="F141" s="594">
        <v>0</v>
      </c>
      <c r="G141" s="593">
        <v>0</v>
      </c>
      <c r="H141" s="594">
        <v>0</v>
      </c>
      <c r="I141" s="593">
        <v>0</v>
      </c>
      <c r="J141" s="594">
        <v>0</v>
      </c>
      <c r="K141" s="594">
        <v>0</v>
      </c>
      <c r="L141" s="148">
        <f t="shared" si="4"/>
        <v>0</v>
      </c>
      <c r="M141" s="149">
        <f t="shared" si="4"/>
        <v>0</v>
      </c>
      <c r="N141" s="1070">
        <f t="shared" si="5"/>
        <v>0</v>
      </c>
      <c r="O141" s="1856" t="s">
        <v>283</v>
      </c>
    </row>
    <row r="142" spans="1:15" ht="15.75" customHeight="1" thickTop="1" thickBot="1">
      <c r="A142" s="156" t="s">
        <v>555</v>
      </c>
      <c r="B142" s="157"/>
      <c r="C142" s="158">
        <f>SUM(C7:C141)</f>
        <v>462</v>
      </c>
      <c r="D142" s="159">
        <f t="shared" ref="D142:M142" si="6">SUM(D7:D141)</f>
        <v>1026</v>
      </c>
      <c r="E142" s="158">
        <f t="shared" si="6"/>
        <v>1557</v>
      </c>
      <c r="F142" s="158">
        <f t="shared" si="6"/>
        <v>446</v>
      </c>
      <c r="G142" s="159">
        <f t="shared" si="6"/>
        <v>902</v>
      </c>
      <c r="H142" s="158">
        <f t="shared" si="6"/>
        <v>1</v>
      </c>
      <c r="I142" s="159">
        <f t="shared" si="6"/>
        <v>17</v>
      </c>
      <c r="J142" s="158">
        <f t="shared" si="6"/>
        <v>8</v>
      </c>
      <c r="K142" s="159">
        <f t="shared" si="6"/>
        <v>99</v>
      </c>
      <c r="L142" s="160">
        <f t="shared" si="6"/>
        <v>455</v>
      </c>
      <c r="M142" s="161">
        <f t="shared" si="6"/>
        <v>1018</v>
      </c>
    </row>
    <row r="143" spans="1:15" ht="15.75" hidden="1" customHeight="1">
      <c r="A143" s="1681"/>
      <c r="B143" s="1682"/>
      <c r="C143" s="1683"/>
      <c r="D143" s="1683"/>
      <c r="E143" s="1683"/>
      <c r="F143" s="1683"/>
      <c r="G143" s="1683"/>
      <c r="H143" s="1683"/>
      <c r="I143" s="1683"/>
      <c r="J143" s="1683"/>
      <c r="K143" s="1683"/>
      <c r="L143" s="1684"/>
      <c r="M143" s="1684"/>
    </row>
    <row r="144" spans="1:15" ht="15.75" hidden="1" customHeight="1">
      <c r="A144" s="1681"/>
      <c r="B144" s="1682"/>
      <c r="C144" s="1683"/>
      <c r="D144" s="1683"/>
      <c r="E144" s="1683"/>
      <c r="F144" s="1683"/>
      <c r="G144" s="1683"/>
      <c r="H144" s="1683"/>
      <c r="I144" s="1683"/>
      <c r="J144" s="1683"/>
      <c r="K144" s="1683"/>
      <c r="L144" s="1684"/>
      <c r="M144" s="1684"/>
    </row>
    <row r="145" spans="1:13" ht="15.75" hidden="1" customHeight="1">
      <c r="A145" s="1681"/>
      <c r="B145" s="1682"/>
      <c r="C145" s="1683"/>
      <c r="D145" s="1683"/>
      <c r="E145" s="1683"/>
      <c r="F145" s="1683"/>
      <c r="G145" s="1683"/>
      <c r="H145" s="1683"/>
      <c r="I145" s="1683"/>
      <c r="J145" s="1683"/>
      <c r="K145" s="1683"/>
      <c r="L145" s="1684"/>
      <c r="M145" s="1684"/>
    </row>
    <row r="146" spans="1:13" ht="15.75" hidden="1" customHeight="1">
      <c r="A146" s="1681"/>
      <c r="B146" s="1682"/>
      <c r="C146" s="1683"/>
      <c r="D146" s="1683"/>
      <c r="E146" s="1683"/>
      <c r="F146" s="1683"/>
      <c r="G146" s="1683"/>
      <c r="H146" s="1683"/>
      <c r="I146" s="1683"/>
      <c r="J146" s="1683"/>
      <c r="K146" s="1683"/>
      <c r="L146" s="1684"/>
      <c r="M146" s="1684"/>
    </row>
    <row r="147" spans="1:13" ht="15.75" hidden="1" customHeight="1">
      <c r="A147" s="1681"/>
      <c r="B147" s="1682"/>
      <c r="C147" s="1683"/>
      <c r="D147" s="1683"/>
      <c r="E147" s="1683"/>
      <c r="F147" s="1683"/>
      <c r="G147" s="1683"/>
      <c r="H147" s="1683"/>
      <c r="I147" s="1683"/>
      <c r="J147" s="1683"/>
      <c r="K147" s="1683"/>
      <c r="L147" s="1684"/>
      <c r="M147" s="1684"/>
    </row>
    <row r="148" spans="1:13" ht="15.75" hidden="1" customHeight="1">
      <c r="A148" s="1681"/>
      <c r="B148" s="1682"/>
      <c r="C148" s="1683"/>
      <c r="D148" s="1683"/>
      <c r="E148" s="1683"/>
      <c r="F148" s="1683"/>
      <c r="G148" s="1683"/>
      <c r="H148" s="1683"/>
      <c r="I148" s="1683"/>
      <c r="J148" s="1683"/>
      <c r="K148" s="1683"/>
      <c r="L148" s="1684"/>
      <c r="M148" s="1684"/>
    </row>
    <row r="149" spans="1:13" ht="15.75" hidden="1" customHeight="1">
      <c r="A149" s="1681"/>
      <c r="B149" s="1682"/>
      <c r="C149" s="1683"/>
      <c r="D149" s="1683"/>
      <c r="E149" s="1683"/>
      <c r="F149" s="1683"/>
      <c r="G149" s="1683"/>
      <c r="H149" s="1683"/>
      <c r="I149" s="1683"/>
      <c r="J149" s="1683"/>
      <c r="K149" s="1683"/>
      <c r="L149" s="1684"/>
      <c r="M149" s="1684"/>
    </row>
    <row r="150" spans="1:13" ht="15.75" hidden="1" customHeight="1">
      <c r="A150" s="1681"/>
      <c r="B150" s="1682"/>
      <c r="C150" s="1683"/>
      <c r="D150" s="1683"/>
      <c r="E150" s="1683"/>
      <c r="F150" s="1683"/>
      <c r="G150" s="1683"/>
      <c r="H150" s="1683"/>
      <c r="I150" s="1683"/>
      <c r="J150" s="1683"/>
      <c r="K150" s="1683"/>
      <c r="L150" s="1684"/>
      <c r="M150" s="1684"/>
    </row>
    <row r="151" spans="1:13" ht="15.75" hidden="1" customHeight="1">
      <c r="A151" s="1681"/>
      <c r="B151" s="1682"/>
      <c r="C151" s="1683"/>
      <c r="D151" s="1683"/>
      <c r="E151" s="1683"/>
      <c r="F151" s="1683"/>
      <c r="G151" s="1683"/>
      <c r="H151" s="1683"/>
      <c r="I151" s="1683"/>
      <c r="J151" s="1683"/>
      <c r="K151" s="1683"/>
      <c r="L151" s="1684"/>
      <c r="M151" s="1684"/>
    </row>
    <row r="152" spans="1:13" ht="15.75" hidden="1" customHeight="1">
      <c r="A152" s="1681"/>
      <c r="B152" s="1682"/>
      <c r="C152" s="1683"/>
      <c r="D152" s="1683"/>
      <c r="E152" s="1683"/>
      <c r="F152" s="1683"/>
      <c r="G152" s="1683"/>
      <c r="H152" s="1683"/>
      <c r="I152" s="1683"/>
      <c r="J152" s="1683"/>
      <c r="K152" s="1683"/>
      <c r="L152" s="1684"/>
      <c r="M152" s="1684"/>
    </row>
    <row r="153" spans="1:13" ht="15.75" hidden="1" customHeight="1">
      <c r="A153" s="1681"/>
      <c r="B153" s="1682"/>
      <c r="C153" s="1683"/>
      <c r="D153" s="1683"/>
      <c r="E153" s="1683"/>
      <c r="F153" s="1683"/>
      <c r="G153" s="1683"/>
      <c r="H153" s="1683"/>
      <c r="I153" s="1683"/>
      <c r="J153" s="1683"/>
      <c r="K153" s="1683"/>
      <c r="L153" s="1684"/>
      <c r="M153" s="1684"/>
    </row>
    <row r="154" spans="1:13" ht="15.75" hidden="1" customHeight="1">
      <c r="A154" s="1681"/>
      <c r="B154" s="1682"/>
      <c r="C154" s="1683"/>
      <c r="D154" s="1683"/>
      <c r="E154" s="1683"/>
      <c r="F154" s="1683"/>
      <c r="G154" s="1683"/>
      <c r="H154" s="1683"/>
      <c r="I154" s="1683"/>
      <c r="J154" s="1683"/>
      <c r="K154" s="1683"/>
      <c r="L154" s="1684"/>
      <c r="M154" s="1684"/>
    </row>
    <row r="155" spans="1:13" ht="15.75" hidden="1" customHeight="1">
      <c r="A155" s="1681"/>
      <c r="B155" s="1682"/>
      <c r="C155" s="1683"/>
      <c r="D155" s="1683"/>
      <c r="E155" s="1683"/>
      <c r="F155" s="1683"/>
      <c r="G155" s="1683"/>
      <c r="H155" s="1683"/>
      <c r="I155" s="1683"/>
      <c r="J155" s="1683"/>
      <c r="K155" s="1683"/>
      <c r="L155" s="1684"/>
      <c r="M155" s="1684"/>
    </row>
    <row r="156" spans="1:13" ht="15.75" hidden="1" customHeight="1">
      <c r="A156" s="1681"/>
      <c r="B156" s="1682"/>
      <c r="C156" s="1683"/>
      <c r="D156" s="1683"/>
      <c r="E156" s="1683"/>
      <c r="F156" s="1683"/>
      <c r="G156" s="1683"/>
      <c r="H156" s="1683"/>
      <c r="I156" s="1683"/>
      <c r="J156" s="1683"/>
      <c r="K156" s="1683"/>
      <c r="L156" s="1684"/>
      <c r="M156" s="1684"/>
    </row>
    <row r="157" spans="1:13" ht="15.75" hidden="1" customHeight="1">
      <c r="A157" s="1681"/>
      <c r="B157" s="1682"/>
      <c r="C157" s="1683"/>
      <c r="D157" s="1683"/>
      <c r="E157" s="1683"/>
      <c r="F157" s="1683"/>
      <c r="G157" s="1683"/>
      <c r="H157" s="1683"/>
      <c r="I157" s="1683"/>
      <c r="J157" s="1683"/>
      <c r="K157" s="1683"/>
      <c r="L157" s="1684"/>
      <c r="M157" s="1684"/>
    </row>
    <row r="158" spans="1:13" ht="15.75" hidden="1" customHeight="1">
      <c r="A158" s="1681"/>
      <c r="B158" s="1682"/>
      <c r="C158" s="1683"/>
      <c r="D158" s="1683"/>
      <c r="E158" s="1683"/>
      <c r="F158" s="1683"/>
      <c r="G158" s="1683"/>
      <c r="H158" s="1683"/>
      <c r="I158" s="1683"/>
      <c r="J158" s="1683"/>
      <c r="K158" s="1683"/>
      <c r="L158" s="1684"/>
      <c r="M158" s="1684"/>
    </row>
    <row r="159" spans="1:13" ht="15.75" hidden="1" customHeight="1">
      <c r="A159" s="1681"/>
      <c r="B159" s="1682"/>
      <c r="C159" s="1683"/>
      <c r="D159" s="1683"/>
      <c r="E159" s="1683"/>
      <c r="F159" s="1683"/>
      <c r="G159" s="1683"/>
      <c r="H159" s="1683"/>
      <c r="I159" s="1683"/>
      <c r="J159" s="1683"/>
      <c r="K159" s="1683"/>
      <c r="L159" s="1684"/>
      <c r="M159" s="1684"/>
    </row>
    <row r="160" spans="1:13" ht="15.75" hidden="1" customHeight="1">
      <c r="A160" s="1681"/>
      <c r="B160" s="1682"/>
      <c r="C160" s="1683"/>
      <c r="D160" s="1683"/>
      <c r="E160" s="1683"/>
      <c r="F160" s="1683"/>
      <c r="G160" s="1683"/>
      <c r="H160" s="1683"/>
      <c r="I160" s="1683"/>
      <c r="J160" s="1683"/>
      <c r="K160" s="1683"/>
      <c r="L160" s="1684"/>
      <c r="M160" s="1684"/>
    </row>
    <row r="161" spans="1:13" ht="15.75" hidden="1" customHeight="1">
      <c r="A161" s="1681"/>
      <c r="B161" s="1682"/>
      <c r="C161" s="1683"/>
      <c r="D161" s="1683"/>
      <c r="E161" s="1683"/>
      <c r="F161" s="1683"/>
      <c r="G161" s="1683"/>
      <c r="H161" s="1683"/>
      <c r="I161" s="1683"/>
      <c r="J161" s="1683"/>
      <c r="K161" s="1683"/>
      <c r="L161" s="1684"/>
      <c r="M161" s="1684"/>
    </row>
    <row r="162" spans="1:13" ht="15.75" hidden="1" customHeight="1">
      <c r="A162" s="1681"/>
      <c r="B162" s="1682"/>
      <c r="C162" s="1683"/>
      <c r="D162" s="1683"/>
      <c r="E162" s="1683"/>
      <c r="F162" s="1683"/>
      <c r="G162" s="1683"/>
      <c r="H162" s="1683"/>
      <c r="I162" s="1683"/>
      <c r="J162" s="1683"/>
      <c r="K162" s="1683"/>
      <c r="L162" s="1684"/>
      <c r="M162" s="1684"/>
    </row>
    <row r="163" spans="1:13" ht="15.75" hidden="1" customHeight="1">
      <c r="A163" s="1681"/>
      <c r="B163" s="1682"/>
      <c r="C163" s="1683"/>
      <c r="D163" s="1683"/>
      <c r="E163" s="1683"/>
      <c r="F163" s="1683"/>
      <c r="G163" s="1683"/>
      <c r="H163" s="1683"/>
      <c r="I163" s="1683"/>
      <c r="J163" s="1683"/>
      <c r="K163" s="1683"/>
      <c r="L163" s="1684"/>
      <c r="M163" s="1684"/>
    </row>
    <row r="164" spans="1:13" ht="15.75" hidden="1" customHeight="1">
      <c r="A164" s="1681"/>
      <c r="B164" s="1682"/>
      <c r="C164" s="1683"/>
      <c r="D164" s="1683"/>
      <c r="E164" s="1683"/>
      <c r="F164" s="1683"/>
      <c r="G164" s="1683"/>
      <c r="H164" s="1683"/>
      <c r="I164" s="1683"/>
      <c r="J164" s="1683"/>
      <c r="K164" s="1683"/>
      <c r="L164" s="1684"/>
      <c r="M164" s="1684"/>
    </row>
    <row r="165" spans="1:13" ht="15.75" hidden="1" customHeight="1">
      <c r="A165" s="1681"/>
      <c r="B165" s="1682"/>
      <c r="C165" s="1683"/>
      <c r="D165" s="1683"/>
      <c r="E165" s="1683"/>
      <c r="F165" s="1683"/>
      <c r="G165" s="1683"/>
      <c r="H165" s="1683"/>
      <c r="I165" s="1683"/>
      <c r="J165" s="1683"/>
      <c r="K165" s="1683"/>
      <c r="L165" s="1684"/>
      <c r="M165" s="1684"/>
    </row>
    <row r="166" spans="1:13" ht="15.75" hidden="1" customHeight="1">
      <c r="A166" s="1681"/>
      <c r="B166" s="1682"/>
      <c r="C166" s="1683"/>
      <c r="D166" s="1683"/>
      <c r="E166" s="1683"/>
      <c r="F166" s="1683"/>
      <c r="G166" s="1683"/>
      <c r="H166" s="1683"/>
      <c r="I166" s="1683"/>
      <c r="J166" s="1683"/>
      <c r="K166" s="1683"/>
      <c r="L166" s="1684"/>
      <c r="M166" s="1684"/>
    </row>
    <row r="167" spans="1:13" ht="15.75" hidden="1" customHeight="1">
      <c r="A167" s="1681"/>
      <c r="B167" s="1682"/>
      <c r="C167" s="1683"/>
      <c r="D167" s="1683"/>
      <c r="E167" s="1683"/>
      <c r="F167" s="1683"/>
      <c r="G167" s="1683"/>
      <c r="H167" s="1683"/>
      <c r="I167" s="1683"/>
      <c r="J167" s="1683"/>
      <c r="K167" s="1683"/>
      <c r="L167" s="1684"/>
      <c r="M167" s="1684"/>
    </row>
    <row r="168" spans="1:13" ht="15.75" hidden="1" customHeight="1">
      <c r="A168" s="1681"/>
      <c r="B168" s="1682"/>
      <c r="C168" s="1683"/>
      <c r="D168" s="1683"/>
      <c r="E168" s="1683"/>
      <c r="F168" s="1683"/>
      <c r="G168" s="1683"/>
      <c r="H168" s="1683"/>
      <c r="I168" s="1683"/>
      <c r="J168" s="1683"/>
      <c r="K168" s="1683"/>
      <c r="L168" s="1684"/>
      <c r="M168" s="1684"/>
    </row>
    <row r="169" spans="1:13" ht="15.75" hidden="1" customHeight="1">
      <c r="A169" s="1681"/>
      <c r="B169" s="1682"/>
      <c r="C169" s="1683"/>
      <c r="D169" s="1683"/>
      <c r="E169" s="1683"/>
      <c r="F169" s="1683"/>
      <c r="G169" s="1683"/>
      <c r="H169" s="1683"/>
      <c r="I169" s="1683"/>
      <c r="J169" s="1683"/>
      <c r="K169" s="1683"/>
      <c r="L169" s="1684"/>
      <c r="M169" s="1684"/>
    </row>
    <row r="170" spans="1:13" ht="15.75" hidden="1" customHeight="1">
      <c r="A170" s="1681"/>
      <c r="B170" s="1682"/>
      <c r="C170" s="1683"/>
      <c r="D170" s="1683"/>
      <c r="E170" s="1683"/>
      <c r="F170" s="1683"/>
      <c r="G170" s="1683"/>
      <c r="H170" s="1683"/>
      <c r="I170" s="1683"/>
      <c r="J170" s="1683"/>
      <c r="K170" s="1683"/>
      <c r="L170" s="1684"/>
      <c r="M170" s="1684"/>
    </row>
    <row r="171" spans="1:13" ht="15.75" hidden="1" customHeight="1">
      <c r="A171" s="1681"/>
      <c r="B171" s="1682"/>
      <c r="C171" s="1683"/>
      <c r="D171" s="1683"/>
      <c r="E171" s="1683"/>
      <c r="F171" s="1683"/>
      <c r="G171" s="1683"/>
      <c r="H171" s="1683"/>
      <c r="I171" s="1683"/>
      <c r="J171" s="1683"/>
      <c r="K171" s="1683"/>
      <c r="L171" s="1684"/>
      <c r="M171" s="1684"/>
    </row>
    <row r="172" spans="1:13" ht="15.75" hidden="1" customHeight="1">
      <c r="A172" s="1681"/>
      <c r="B172" s="1682"/>
      <c r="C172" s="1683"/>
      <c r="D172" s="1683"/>
      <c r="E172" s="1683"/>
      <c r="F172" s="1683"/>
      <c r="G172" s="1683"/>
      <c r="H172" s="1683"/>
      <c r="I172" s="1683"/>
      <c r="J172" s="1683"/>
      <c r="K172" s="1683"/>
      <c r="L172" s="1684"/>
      <c r="M172" s="1684"/>
    </row>
    <row r="173" spans="1:13" ht="15.75" hidden="1" customHeight="1">
      <c r="A173" s="1681"/>
      <c r="B173" s="1682"/>
      <c r="C173" s="1683"/>
      <c r="D173" s="1683"/>
      <c r="E173" s="1683"/>
      <c r="F173" s="1683"/>
      <c r="G173" s="1683"/>
      <c r="H173" s="1683"/>
      <c r="I173" s="1683"/>
      <c r="J173" s="1683"/>
      <c r="K173" s="1683"/>
      <c r="L173" s="1684"/>
      <c r="M173" s="1684"/>
    </row>
    <row r="174" spans="1:13" ht="16.5" hidden="1" customHeight="1">
      <c r="A174" s="1681"/>
      <c r="B174" s="1682"/>
      <c r="C174" s="1683"/>
      <c r="D174" s="1683"/>
      <c r="E174" s="1683"/>
      <c r="F174" s="1683"/>
      <c r="G174" s="1683"/>
      <c r="H174" s="1683"/>
      <c r="I174" s="1683"/>
      <c r="J174" s="1683"/>
      <c r="K174" s="1683"/>
      <c r="L174" s="1684"/>
      <c r="M174" s="1684"/>
    </row>
    <row r="175" spans="1:13" ht="16.5" hidden="1" customHeight="1">
      <c r="A175" s="1681"/>
      <c r="B175" s="1682"/>
      <c r="C175" s="1683"/>
      <c r="D175" s="1683"/>
      <c r="E175" s="1683"/>
      <c r="F175" s="1683"/>
      <c r="G175" s="1683"/>
      <c r="H175" s="1683"/>
      <c r="I175" s="1683"/>
      <c r="J175" s="1683"/>
      <c r="K175" s="1683"/>
      <c r="L175" s="1684"/>
      <c r="M175" s="1684"/>
    </row>
    <row r="176" spans="1:13" ht="16.5" hidden="1" customHeight="1">
      <c r="A176" s="1681"/>
      <c r="B176" s="1682"/>
      <c r="C176" s="1683"/>
      <c r="D176" s="1683"/>
      <c r="E176" s="1683"/>
      <c r="F176" s="1683"/>
      <c r="G176" s="1683"/>
      <c r="H176" s="1683"/>
      <c r="I176" s="1683"/>
      <c r="J176" s="1683"/>
      <c r="K176" s="1683"/>
      <c r="L176" s="1684"/>
      <c r="M176" s="1684"/>
    </row>
    <row r="177" spans="1:13" ht="16.5" hidden="1" customHeight="1">
      <c r="A177" s="1681"/>
      <c r="B177" s="1682"/>
      <c r="C177" s="1683"/>
      <c r="D177" s="1683"/>
      <c r="E177" s="1683"/>
      <c r="F177" s="1683"/>
      <c r="G177" s="1683"/>
      <c r="H177" s="1683"/>
      <c r="I177" s="1683"/>
      <c r="J177" s="1683"/>
      <c r="K177" s="1683"/>
      <c r="L177" s="1684"/>
      <c r="M177" s="1684"/>
    </row>
    <row r="178" spans="1:13" ht="16.5" hidden="1" customHeight="1">
      <c r="A178" s="1681"/>
      <c r="B178" s="1682"/>
      <c r="C178" s="1683"/>
      <c r="D178" s="1683"/>
      <c r="E178" s="1683"/>
      <c r="F178" s="1683"/>
      <c r="G178" s="1683"/>
      <c r="H178" s="1683"/>
      <c r="I178" s="1683"/>
      <c r="J178" s="1683"/>
      <c r="K178" s="1683"/>
      <c r="L178" s="1684"/>
      <c r="M178" s="1684"/>
    </row>
    <row r="179" spans="1:13" ht="16.5" hidden="1" customHeight="1">
      <c r="A179" s="1681"/>
      <c r="B179" s="1682"/>
      <c r="C179" s="1683"/>
      <c r="D179" s="1683"/>
      <c r="E179" s="1683"/>
      <c r="F179" s="1683"/>
      <c r="G179" s="1683"/>
      <c r="H179" s="1683"/>
      <c r="I179" s="1683"/>
      <c r="J179" s="1683"/>
      <c r="K179" s="1683"/>
      <c r="L179" s="1684"/>
      <c r="M179" s="1684"/>
    </row>
    <row r="180" spans="1:13" ht="16.5" hidden="1" customHeight="1">
      <c r="A180" s="1681"/>
      <c r="B180" s="1682"/>
      <c r="C180" s="1683"/>
      <c r="D180" s="1683"/>
      <c r="E180" s="1683"/>
      <c r="F180" s="1683"/>
      <c r="G180" s="1683"/>
      <c r="H180" s="1683"/>
      <c r="I180" s="1683"/>
      <c r="J180" s="1683"/>
      <c r="K180" s="1683"/>
      <c r="L180" s="1684"/>
      <c r="M180" s="1684"/>
    </row>
    <row r="181" spans="1:13" ht="16.5" hidden="1" customHeight="1">
      <c r="A181" s="1681"/>
      <c r="B181" s="1682"/>
      <c r="C181" s="1683"/>
      <c r="D181" s="1683"/>
      <c r="E181" s="1683"/>
      <c r="F181" s="1683"/>
      <c r="G181" s="1683"/>
      <c r="H181" s="1683"/>
      <c r="I181" s="1683"/>
      <c r="J181" s="1683"/>
      <c r="K181" s="1683"/>
      <c r="L181" s="1684"/>
      <c r="M181" s="1684"/>
    </row>
    <row r="182" spans="1:13" ht="16.5" hidden="1" customHeight="1">
      <c r="A182" s="1681"/>
      <c r="B182" s="1682"/>
      <c r="C182" s="1683"/>
      <c r="D182" s="1683"/>
      <c r="E182" s="1683"/>
      <c r="F182" s="1683"/>
      <c r="G182" s="1683"/>
      <c r="H182" s="1683"/>
      <c r="I182" s="1683"/>
      <c r="J182" s="1683"/>
      <c r="K182" s="1683"/>
      <c r="L182" s="1684"/>
      <c r="M182" s="1684"/>
    </row>
    <row r="183" spans="1:13" ht="16.5" hidden="1" customHeight="1">
      <c r="A183" s="1681"/>
      <c r="B183" s="1682"/>
      <c r="C183" s="1683"/>
      <c r="D183" s="1683"/>
      <c r="E183" s="1683"/>
      <c r="F183" s="1683"/>
      <c r="G183" s="1683"/>
      <c r="H183" s="1683"/>
      <c r="I183" s="1683"/>
      <c r="J183" s="1683"/>
      <c r="K183" s="1683"/>
      <c r="L183" s="1684"/>
      <c r="M183" s="1684"/>
    </row>
    <row r="184" spans="1:13" ht="16.5" hidden="1" customHeight="1">
      <c r="A184" s="1681"/>
      <c r="B184" s="1682"/>
      <c r="C184" s="1683"/>
      <c r="D184" s="1683"/>
      <c r="E184" s="1683"/>
      <c r="F184" s="1683"/>
      <c r="G184" s="1683"/>
      <c r="H184" s="1683"/>
      <c r="I184" s="1683"/>
      <c r="J184" s="1683"/>
      <c r="K184" s="1683"/>
      <c r="L184" s="1684"/>
      <c r="M184" s="1684"/>
    </row>
    <row r="185" spans="1:13" ht="16.5" hidden="1" customHeight="1">
      <c r="A185" s="1681"/>
      <c r="B185" s="1682"/>
      <c r="C185" s="1683"/>
      <c r="D185" s="1683"/>
      <c r="E185" s="1683"/>
      <c r="F185" s="1683"/>
      <c r="G185" s="1683"/>
      <c r="H185" s="1683"/>
      <c r="I185" s="1683"/>
      <c r="J185" s="1683"/>
      <c r="K185" s="1683"/>
      <c r="L185" s="1684"/>
      <c r="M185" s="1684"/>
    </row>
    <row r="186" spans="1:13" ht="16.5" hidden="1" customHeight="1">
      <c r="A186" s="1681"/>
      <c r="B186" s="1682"/>
      <c r="C186" s="1683"/>
      <c r="D186" s="1683"/>
      <c r="E186" s="1683"/>
      <c r="F186" s="1683"/>
      <c r="G186" s="1683"/>
      <c r="H186" s="1683"/>
      <c r="I186" s="1683"/>
      <c r="J186" s="1683"/>
      <c r="K186" s="1683"/>
      <c r="L186" s="1684"/>
      <c r="M186" s="1684"/>
    </row>
    <row r="187" spans="1:13" ht="16.5" hidden="1" customHeight="1">
      <c r="A187" s="1681"/>
      <c r="B187" s="1682"/>
      <c r="C187" s="1683"/>
      <c r="D187" s="1683"/>
      <c r="E187" s="1683"/>
      <c r="F187" s="1683"/>
      <c r="G187" s="1683"/>
      <c r="H187" s="1683"/>
      <c r="I187" s="1683"/>
      <c r="J187" s="1683"/>
      <c r="K187" s="1683"/>
      <c r="L187" s="1684"/>
      <c r="M187" s="1684"/>
    </row>
    <row r="188" spans="1:13" ht="16.5" hidden="1" customHeight="1">
      <c r="A188" s="1681"/>
      <c r="B188" s="1682"/>
      <c r="C188" s="1683"/>
      <c r="D188" s="1683"/>
      <c r="E188" s="1683"/>
      <c r="F188" s="1683"/>
      <c r="G188" s="1683"/>
      <c r="H188" s="1683"/>
      <c r="I188" s="1683"/>
      <c r="J188" s="1683"/>
      <c r="K188" s="1683"/>
      <c r="L188" s="1684"/>
      <c r="M188" s="1684"/>
    </row>
    <row r="189" spans="1:13" ht="16.5" hidden="1" customHeight="1">
      <c r="A189" s="1681"/>
      <c r="B189" s="1682"/>
      <c r="C189" s="1683"/>
      <c r="D189" s="1683"/>
      <c r="E189" s="1683"/>
      <c r="F189" s="1683"/>
      <c r="G189" s="1683"/>
      <c r="H189" s="1683"/>
      <c r="I189" s="1683"/>
      <c r="J189" s="1683"/>
      <c r="K189" s="1683"/>
      <c r="L189" s="1684"/>
      <c r="M189" s="1684"/>
    </row>
    <row r="190" spans="1:13" ht="16.5" hidden="1" customHeight="1">
      <c r="A190" s="1681"/>
      <c r="B190" s="1682"/>
      <c r="C190" s="1683"/>
      <c r="D190" s="1683"/>
      <c r="E190" s="1683"/>
      <c r="F190" s="1683"/>
      <c r="G190" s="1683"/>
      <c r="H190" s="1683"/>
      <c r="I190" s="1683"/>
      <c r="J190" s="1683"/>
      <c r="K190" s="1683"/>
      <c r="L190" s="1684"/>
      <c r="M190" s="1684"/>
    </row>
    <row r="191" spans="1:13" ht="16.5" hidden="1" customHeight="1">
      <c r="A191" s="1681"/>
      <c r="B191" s="1682"/>
      <c r="C191" s="1683"/>
      <c r="D191" s="1683"/>
      <c r="E191" s="1683"/>
      <c r="F191" s="1683"/>
      <c r="G191" s="1683"/>
      <c r="H191" s="1683"/>
      <c r="I191" s="1683"/>
      <c r="J191" s="1683"/>
      <c r="K191" s="1683"/>
      <c r="L191" s="1684"/>
      <c r="M191" s="1684"/>
    </row>
    <row r="192" spans="1:13" ht="16.5" hidden="1" customHeight="1">
      <c r="A192" s="1681"/>
      <c r="B192" s="1682"/>
      <c r="C192" s="1683"/>
      <c r="D192" s="1683"/>
      <c r="E192" s="1683"/>
      <c r="F192" s="1683"/>
      <c r="G192" s="1683"/>
      <c r="H192" s="1683"/>
      <c r="I192" s="1683"/>
      <c r="J192" s="1683"/>
      <c r="K192" s="1683"/>
      <c r="L192" s="1684"/>
      <c r="M192" s="1684"/>
    </row>
    <row r="193" spans="1:13" ht="16.5" hidden="1" customHeight="1">
      <c r="A193" s="1681"/>
      <c r="B193" s="1682"/>
      <c r="C193" s="1683"/>
      <c r="D193" s="1683"/>
      <c r="E193" s="1683"/>
      <c r="F193" s="1683"/>
      <c r="G193" s="1683"/>
      <c r="H193" s="1683"/>
      <c r="I193" s="1683"/>
      <c r="J193" s="1683"/>
      <c r="K193" s="1683"/>
      <c r="L193" s="1684"/>
      <c r="M193" s="1684"/>
    </row>
    <row r="194" spans="1:13" ht="16.5" hidden="1" customHeight="1">
      <c r="A194" s="1681"/>
      <c r="B194" s="1682"/>
      <c r="C194" s="1683"/>
      <c r="D194" s="1683"/>
      <c r="E194" s="1683"/>
      <c r="F194" s="1683"/>
      <c r="G194" s="1683"/>
      <c r="H194" s="1683"/>
      <c r="I194" s="1683"/>
      <c r="J194" s="1683"/>
      <c r="K194" s="1683"/>
      <c r="L194" s="1684"/>
      <c r="M194" s="1684"/>
    </row>
    <row r="195" spans="1:13" ht="16.5" hidden="1" customHeight="1">
      <c r="A195" s="1681"/>
      <c r="B195" s="1682"/>
      <c r="C195" s="1683"/>
      <c r="D195" s="1683"/>
      <c r="E195" s="1683"/>
      <c r="F195" s="1683"/>
      <c r="G195" s="1683"/>
      <c r="H195" s="1683"/>
      <c r="I195" s="1683"/>
      <c r="J195" s="1683"/>
      <c r="K195" s="1683"/>
      <c r="L195" s="1684"/>
      <c r="M195" s="1684"/>
    </row>
    <row r="196" spans="1:13" ht="16.5" hidden="1" customHeight="1">
      <c r="A196" s="1681"/>
      <c r="B196" s="1682"/>
      <c r="C196" s="1683"/>
      <c r="D196" s="1683"/>
      <c r="E196" s="1683"/>
      <c r="F196" s="1683"/>
      <c r="G196" s="1683"/>
      <c r="H196" s="1683"/>
      <c r="I196" s="1683"/>
      <c r="J196" s="1683"/>
      <c r="K196" s="1683"/>
      <c r="L196" s="1684"/>
      <c r="M196" s="1684"/>
    </row>
    <row r="197" spans="1:13" ht="16.5" customHeight="1">
      <c r="A197" s="1775" t="str">
        <f>IF(A200="","    ATTENZIONE: IL CAMPO NOTE E' OBBLIGATORIO","")</f>
        <v/>
      </c>
      <c r="B197" s="1682"/>
      <c r="C197" s="1683"/>
      <c r="D197" s="1683"/>
      <c r="E197" s="1683"/>
      <c r="F197" s="1683"/>
      <c r="G197" s="1683"/>
      <c r="H197" s="1683"/>
      <c r="I197" s="1683"/>
      <c r="J197" s="1683"/>
      <c r="K197" s="1683"/>
      <c r="L197" s="1684"/>
      <c r="M197" s="1684"/>
    </row>
    <row r="198" spans="1:13" ht="16.5" customHeight="1" thickBot="1">
      <c r="A198" s="2486" t="str">
        <f>IF(LEN(A200)&gt;250,"IL NUMERO MASSIMO DI CARATTERI CONSENTITI NEL CAMPO NOTE SOTTOSTANTE E' DI 250","")</f>
        <v/>
      </c>
      <c r="B198" s="2487"/>
      <c r="C198" s="2487"/>
      <c r="D198" s="2487"/>
      <c r="E198" s="2487"/>
      <c r="F198" s="2487"/>
      <c r="G198" s="2487"/>
      <c r="H198" s="2487"/>
      <c r="I198" s="2487"/>
      <c r="J198" s="2487"/>
      <c r="K198" s="2487"/>
      <c r="L198" s="2487"/>
      <c r="M198" s="2488"/>
    </row>
    <row r="199" spans="1:13" ht="14.25" customHeight="1" thickBot="1">
      <c r="A199" s="2480" t="s">
        <v>556</v>
      </c>
      <c r="B199" s="2481"/>
      <c r="C199" s="2481"/>
      <c r="D199" s="2481"/>
      <c r="E199" s="2481"/>
      <c r="F199" s="2481"/>
      <c r="G199" s="2481"/>
      <c r="H199" s="2481"/>
      <c r="I199" s="2481"/>
      <c r="J199" s="2481"/>
      <c r="K199" s="2481"/>
      <c r="L199" s="2481"/>
      <c r="M199" s="2482"/>
    </row>
    <row r="200" spans="1:13" ht="38.25" customHeight="1" thickBot="1">
      <c r="A200" s="2483" t="str">
        <f>CONCATENATE(IF(IN_T1_NOTE!A2="","",IN_T1_NOTE!A2))</f>
        <v>DRG VIII 9933 del 29 luglio 2009 e il PA 2010 e 2011 che hanno approvato alcuni incrementi e da ulteriori riassegnazioni derivanti dalla messa a regime della riforma sanitaria lombarda e trasferimento in mobilità del personale ex ESACRI.</v>
      </c>
      <c r="B200" s="2484"/>
      <c r="C200" s="2484"/>
      <c r="D200" s="2484"/>
      <c r="E200" s="2484"/>
      <c r="F200" s="2484"/>
      <c r="G200" s="2484"/>
      <c r="H200" s="2484"/>
      <c r="I200" s="2484"/>
      <c r="J200" s="2484"/>
      <c r="K200" s="2484"/>
      <c r="L200" s="2484"/>
      <c r="M200" s="2485"/>
    </row>
    <row r="201" spans="1:13">
      <c r="A201" s="162"/>
    </row>
    <row r="202" spans="1:13">
      <c r="A202" s="130" t="s">
        <v>557</v>
      </c>
    </row>
    <row r="203" spans="1:13">
      <c r="A203" s="130" t="s">
        <v>558</v>
      </c>
    </row>
    <row r="204" spans="1:13">
      <c r="A204" s="162" t="str">
        <f>"(*) inserire i dati comunicati nella tab.1 (colonna presenti al 31/12/"&amp;$M$1-1&amp;") della rilevazione dell'anno precedente"</f>
        <v>(*) inserire i dati comunicati nella tab.1 (colonna presenti al 31/12/2016) della rilevazione dell'anno precedente</v>
      </c>
    </row>
    <row r="205" spans="1:13">
      <c r="A205" s="133" t="s">
        <v>559</v>
      </c>
      <c r="B205" s="132"/>
      <c r="C205" s="133"/>
      <c r="D205" s="133"/>
    </row>
    <row r="206" spans="1:13">
      <c r="A206" s="2470" t="s">
        <v>560</v>
      </c>
      <c r="B206" s="2470"/>
      <c r="C206" s="2470"/>
      <c r="D206" s="2470"/>
      <c r="E206" s="2470"/>
      <c r="F206" s="2470"/>
      <c r="G206" s="2470"/>
      <c r="H206" s="2470"/>
      <c r="I206" s="2470"/>
      <c r="J206" s="2470"/>
      <c r="K206" s="2470"/>
      <c r="L206" s="2470"/>
      <c r="M206" s="2470"/>
    </row>
    <row r="207" spans="1:13">
      <c r="A207" s="133" t="s">
        <v>561</v>
      </c>
    </row>
    <row r="208" spans="1:13">
      <c r="D208" s="130" t="str">
        <f>IF(LEN(A200)&gt;250,"ATTENZIONE: Il numero massimo di caratteri consentiti nel campo note è 250","")</f>
        <v/>
      </c>
    </row>
  </sheetData>
  <sheetProtection password="EA98" sheet="1" selectLockedCells="1"/>
  <mergeCells count="8">
    <mergeCell ref="A206:M206"/>
    <mergeCell ref="A1:J1"/>
    <mergeCell ref="I2:M2"/>
    <mergeCell ref="C3:M3"/>
    <mergeCell ref="B4:B5"/>
    <mergeCell ref="A199:M199"/>
    <mergeCell ref="A200:M200"/>
    <mergeCell ref="A198:M198"/>
  </mergeCells>
  <conditionalFormatting sqref="N8:N141">
    <cfRule type="expression" dxfId="18" priority="2" stopIfTrue="1">
      <formula>$N8&gt;0</formula>
    </cfRule>
  </conditionalFormatting>
  <conditionalFormatting sqref="A7:M141">
    <cfRule type="expression" dxfId="17" priority="1" stopIfTrue="1">
      <formula>$N7&gt;0</formula>
    </cfRule>
  </conditionalFormatting>
  <dataValidations count="1">
    <dataValidation type="textLength" allowBlank="1" showInputMessage="1" showErrorMessage="1" errorTitle="ATTENZIONE ! ! !" error="E' stato superato il limite di 250 caratteri" sqref="A200:M200">
      <formula1>0</formula1>
      <formula2>250</formula2>
    </dataValidation>
  </dataValidations>
  <printOptions horizontalCentered="1" verticalCentered="1"/>
  <pageMargins left="0" right="0" top="0.2" bottom="0.2" header="0.18" footer="0.17"/>
  <pageSetup paperSize="9" scale="79" orientation="landscape" horizontalDpi="300" verticalDpi="4294967292" r:id="rId1"/>
  <headerFooter alignWithMargins="0"/>
  <drawing r:id="rId2"/>
</worksheet>
</file>

<file path=xl/worksheets/sheet70.xml><?xml version="1.0" encoding="utf-8"?>
<worksheet xmlns="http://schemas.openxmlformats.org/spreadsheetml/2006/main" xmlns:r="http://schemas.openxmlformats.org/officeDocument/2006/relationships">
  <sheetPr codeName="Foglio91"/>
  <dimension ref="A1:N79"/>
  <sheetViews>
    <sheetView topLeftCell="A2" zoomScale="70" zoomScaleNormal="70" workbookViewId="0">
      <selection activeCell="E29" sqref="E29"/>
    </sheetView>
  </sheetViews>
  <sheetFormatPr defaultColWidth="11" defaultRowHeight="15"/>
  <cols>
    <col min="1" max="1" width="8.5703125" style="1971" customWidth="1"/>
    <col min="2" max="2" width="8.5703125" style="2036" customWidth="1"/>
    <col min="3" max="3" width="153.85546875" style="1938" customWidth="1"/>
    <col min="4" max="4" width="2.42578125" style="1938" customWidth="1"/>
    <col min="5" max="5" width="15.42578125" style="1972" bestFit="1" customWidth="1"/>
    <col min="6" max="6" width="43.5703125" style="1968" customWidth="1"/>
    <col min="7" max="10" width="11" style="1938"/>
    <col min="11" max="14" width="11" style="1938" hidden="1" customWidth="1"/>
    <col min="15" max="16384" width="11" style="1938"/>
  </cols>
  <sheetData>
    <row r="1" spans="1:14" s="1918" customFormat="1" ht="45" customHeight="1" thickBot="1">
      <c r="A1" s="1842" t="s">
        <v>3580</v>
      </c>
      <c r="B1" s="1914"/>
      <c r="C1" s="1843"/>
      <c r="D1" s="1843"/>
      <c r="E1" s="1844"/>
      <c r="F1" s="1917" t="s">
        <v>3581</v>
      </c>
      <c r="H1" s="2011" t="s">
        <v>335</v>
      </c>
    </row>
    <row r="2" spans="1:14" s="1918" customFormat="1" ht="41.45" customHeight="1">
      <c r="A2" s="1845" t="s">
        <v>3582</v>
      </c>
      <c r="B2" s="1915"/>
      <c r="C2" s="1846"/>
      <c r="D2" s="1847"/>
      <c r="E2" s="1848"/>
      <c r="F2" s="2712" t="str">
        <f>IF(AND(ISBLANK($E$23),OR(SUMIF('t1'!O:O,$H$1,'t1'!L:L)+SUMIF('t1'!O:O,$H$1,'t1'!M:M)&gt;0, SUMIF('t12'!L:L,$H$1,'t12'!C:C)&gt;0)),"Attenzione: è necessario compilare la domanda GEN195 !!!","OK")</f>
        <v>OK</v>
      </c>
    </row>
    <row r="3" spans="1:14" s="1920" customFormat="1" ht="30" customHeight="1" thickBot="1">
      <c r="A3" s="1849"/>
      <c r="B3" s="1916"/>
      <c r="C3" s="125"/>
      <c r="D3" s="1850"/>
      <c r="E3" s="1851"/>
      <c r="F3" s="2713"/>
    </row>
    <row r="4" spans="1:14" s="1918" customFormat="1" ht="16.5" customHeight="1">
      <c r="A4" s="1921"/>
      <c r="B4" s="2019"/>
      <c r="C4" s="1922"/>
      <c r="D4" s="1922"/>
      <c r="E4" s="1922"/>
      <c r="F4" s="2714" t="s">
        <v>3583</v>
      </c>
    </row>
    <row r="5" spans="1:14" s="1926" customFormat="1" ht="20.25" customHeight="1" thickBot="1">
      <c r="A5" s="1923" t="str">
        <f>'t1'!A1</f>
        <v>COMPARTO SERVIZIO SANITARIO NAZIONALE - anno 2017</v>
      </c>
      <c r="B5" s="2020"/>
      <c r="C5" s="1924"/>
      <c r="D5" s="1925"/>
      <c r="E5" s="1925"/>
      <c r="F5" s="2715"/>
    </row>
    <row r="6" spans="1:14" s="1918" customFormat="1" ht="20.25" customHeight="1">
      <c r="B6" s="2021"/>
      <c r="C6" s="2022" t="s">
        <v>3660</v>
      </c>
      <c r="F6" s="2716" t="str">
        <f>IF(AND(ISBLANK(E17),ISBLANK(E19)),"OK",IF(AND(OR(ISBLANK(E17),YEAR(E17)&gt;'t1'!M1-1),OR(ISBLANK(E19),YEAR(E19)&gt;'t1'!M1-1)),"OK","Attenzione: almeno una data di certificazione è antececedente l'1 gennaio dell'anno di riferimento, è necessario giustificare"))</f>
        <v>OK</v>
      </c>
    </row>
    <row r="7" spans="1:14" s="1926" customFormat="1" ht="65.25" customHeight="1">
      <c r="A7" s="1927"/>
      <c r="B7" s="2023"/>
      <c r="C7" s="1928"/>
      <c r="D7" s="1928"/>
      <c r="E7" s="1929"/>
      <c r="F7" s="2721"/>
    </row>
    <row r="8" spans="1:14" s="1926" customFormat="1" ht="30.75" customHeight="1">
      <c r="A8" s="1930"/>
      <c r="B8" s="2024"/>
      <c r="C8" s="1852" t="s">
        <v>3661</v>
      </c>
      <c r="F8" s="2721"/>
      <c r="N8" s="1931" t="s">
        <v>3585</v>
      </c>
    </row>
    <row r="9" spans="1:14" s="1926" customFormat="1" ht="30.75" customHeight="1" thickBot="1">
      <c r="A9" s="1930"/>
      <c r="B9" s="2024"/>
      <c r="C9" s="1928"/>
      <c r="D9" s="1928"/>
      <c r="E9" s="1932"/>
      <c r="F9" s="2722"/>
      <c r="N9" s="1933">
        <f>(COUNTIF(E:E,"&lt;&gt;"&amp;"")+COUNTIF(C76,"&lt;&gt;"&amp;"")+COUNTIF(C79,"&lt;&gt;"&amp;""))</f>
        <v>25</v>
      </c>
    </row>
    <row r="10" spans="1:14" ht="3.95" customHeight="1">
      <c r="A10" s="1934"/>
      <c r="B10" s="1944"/>
      <c r="C10" s="1935"/>
      <c r="D10" s="1934"/>
      <c r="E10" s="1936"/>
    </row>
    <row r="11" spans="1:14" s="1939" customFormat="1" ht="30" customHeight="1">
      <c r="A11" s="1913" t="s">
        <v>3586</v>
      </c>
      <c r="B11" s="1913"/>
      <c r="C11" s="1854" t="s">
        <v>3587</v>
      </c>
      <c r="D11" s="1853"/>
      <c r="E11" s="1855"/>
      <c r="F11" s="1942"/>
      <c r="K11" s="1931" t="s">
        <v>3588</v>
      </c>
      <c r="L11" s="1931" t="s">
        <v>3589</v>
      </c>
      <c r="M11" s="1931" t="s">
        <v>3590</v>
      </c>
      <c r="N11" s="1931" t="s">
        <v>3455</v>
      </c>
    </row>
    <row r="12" spans="1:14" s="1939" customFormat="1" ht="3.95" customHeight="1">
      <c r="A12" s="1940"/>
      <c r="B12" s="2025"/>
      <c r="C12" s="1940"/>
      <c r="D12" s="1940"/>
      <c r="E12" s="1941"/>
      <c r="F12" s="1942"/>
    </row>
    <row r="13" spans="1:14" s="1939" customFormat="1" ht="30" customHeight="1">
      <c r="A13" s="1943" t="s">
        <v>3591</v>
      </c>
      <c r="B13" s="1944" t="s">
        <v>3592</v>
      </c>
      <c r="C13" s="1945" t="s">
        <v>3593</v>
      </c>
      <c r="E13" s="1946" t="s">
        <v>5515</v>
      </c>
      <c r="F13" s="1947" t="str">
        <f>IF(AND(LEN(E13)=1,OR(UPPER(E13)="N",UPPER(E13)="S")),"",IF(ISBLANK(E13),"","  Errore ! Inserire S o N"))</f>
        <v/>
      </c>
      <c r="K13" s="1948" t="str">
        <f>LEFT(A13,3)</f>
        <v>GEN</v>
      </c>
      <c r="L13" s="1948" t="str">
        <f>RIGHT(A13,3)</f>
        <v>172</v>
      </c>
      <c r="M13" s="1948" t="str">
        <f>B13</f>
        <v>FLAG</v>
      </c>
      <c r="N13" s="1948" t="str">
        <f>IF(AND(LEN(E13)=1,OR(UPPER(E13)="N",UPPER(E13)="S")),UPPER(E13),"")</f>
        <v>S</v>
      </c>
    </row>
    <row r="14" spans="1:14" s="1939" customFormat="1" ht="3.95" customHeight="1">
      <c r="A14" s="1943"/>
      <c r="B14" s="1944"/>
      <c r="C14" s="1940"/>
      <c r="D14" s="1940"/>
      <c r="E14" s="1941"/>
      <c r="F14" s="2026"/>
    </row>
    <row r="15" spans="1:14" s="1939" customFormat="1" ht="30" customHeight="1">
      <c r="A15" s="1943" t="s">
        <v>3594</v>
      </c>
      <c r="B15" s="1944" t="s">
        <v>3592</v>
      </c>
      <c r="C15" s="1945" t="s">
        <v>3595</v>
      </c>
      <c r="E15" s="1946" t="s">
        <v>5515</v>
      </c>
      <c r="F15" s="1947" t="str">
        <f>IF(AND(LEN(E15)=1,OR(UPPER(E15)="N",UPPER(E15)="S")),"",IF(ISBLANK(E15),"","  Errore ! Inserire S o N"))</f>
        <v/>
      </c>
      <c r="K15" s="1948" t="str">
        <f>LEFT(A15,3)</f>
        <v>GEN</v>
      </c>
      <c r="L15" s="1948" t="str">
        <f>RIGHT(A15,3)</f>
        <v>207</v>
      </c>
      <c r="M15" s="1948" t="str">
        <f>B15</f>
        <v>FLAG</v>
      </c>
      <c r="N15" s="1948" t="str">
        <f>IF(AND(LEN(E15)=1,OR(UPPER(E15)="N",UPPER(E15)="S")),UPPER(E15),"")</f>
        <v>S</v>
      </c>
    </row>
    <row r="16" spans="1:14" s="1939" customFormat="1" ht="3.95" customHeight="1">
      <c r="A16" s="1943"/>
      <c r="B16" s="1944"/>
      <c r="C16" s="1940"/>
      <c r="D16" s="1940"/>
      <c r="E16" s="1941"/>
      <c r="F16" s="1949"/>
    </row>
    <row r="17" spans="1:14" s="1939" customFormat="1" ht="30" customHeight="1">
      <c r="A17" s="1943" t="s">
        <v>3596</v>
      </c>
      <c r="B17" s="1944" t="s">
        <v>3597</v>
      </c>
      <c r="C17" s="1945" t="s">
        <v>3598</v>
      </c>
      <c r="E17" s="1950">
        <v>43217</v>
      </c>
      <c r="F17" s="1947" t="str">
        <f ca="1">IF(ISBLANK(E17),"",IF(AND(E17&gt;=DATE(2016,1,1),E17&lt;=TODAY()),"","Digitare una data non anteriore al 1 Gennaio "&amp;'t1'!M1-1&amp;" (gg/mm/aaaa)"))</f>
        <v/>
      </c>
      <c r="K17" s="1948" t="str">
        <f>LEFT(A17,3)</f>
        <v>GEN</v>
      </c>
      <c r="L17" s="1948" t="str">
        <f>RIGHT(A17,3)</f>
        <v>353</v>
      </c>
      <c r="M17" s="1948" t="str">
        <f>B17</f>
        <v>DATE</v>
      </c>
      <c r="N17" s="1951" t="str">
        <f ca="1">IF(AND(E17&gt;=DATE(2015,1,1),E17&lt;=TODAY()),"'"&amp;DAY(E17)&amp;"/"&amp;MONTH(E17)&amp;"/"&amp;YEAR(E17),"")</f>
        <v>'27/4/2018</v>
      </c>
    </row>
    <row r="18" spans="1:14" s="1939" customFormat="1" ht="3.95" customHeight="1">
      <c r="A18" s="1943"/>
      <c r="B18" s="1944"/>
      <c r="C18" s="1940"/>
      <c r="D18" s="1940"/>
      <c r="E18" s="1941"/>
      <c r="F18" s="2026"/>
    </row>
    <row r="19" spans="1:14" s="1939" customFormat="1" ht="30" customHeight="1">
      <c r="A19" s="1943" t="s">
        <v>3599</v>
      </c>
      <c r="B19" s="1944" t="s">
        <v>3597</v>
      </c>
      <c r="C19" s="1945" t="s">
        <v>3600</v>
      </c>
      <c r="E19" s="1950"/>
      <c r="F19" s="1947" t="str">
        <f ca="1">IF(ISBLANK(E19),"",IF(AND(E19&gt;=DATE(2016,1,1),E19&lt;=TODAY()),"","Digitare una data non anteriore al 1 Gennaio "&amp;'t1'!M1-1&amp;" (gg/mm/aaaa)"))</f>
        <v/>
      </c>
      <c r="K19" s="1948" t="str">
        <f>LEFT(A19,3)</f>
        <v>GEN</v>
      </c>
      <c r="L19" s="1948" t="str">
        <f>RIGHT(A19,3)</f>
        <v>354</v>
      </c>
      <c r="M19" s="1948" t="str">
        <f>B19</f>
        <v>DATE</v>
      </c>
      <c r="N19" s="1951" t="str">
        <f ca="1">IF(AND(E19&gt;=DATE(2015,1,1),E19&lt;=TODAY()),"'"&amp;DAY(E19)&amp;"/"&amp;MONTH(E19)&amp;"/"&amp;YEAR(E19),"")</f>
        <v/>
      </c>
    </row>
    <row r="20" spans="1:14" s="1939" customFormat="1" ht="3.95" customHeight="1">
      <c r="A20" s="1943"/>
      <c r="B20" s="1944"/>
      <c r="C20" s="1940"/>
      <c r="D20" s="1940"/>
      <c r="E20" s="1941"/>
      <c r="F20" s="1947"/>
    </row>
    <row r="21" spans="1:14" s="1939" customFormat="1" ht="29.25" customHeight="1">
      <c r="A21" s="1943" t="s">
        <v>3601</v>
      </c>
      <c r="B21" s="1944" t="s">
        <v>3597</v>
      </c>
      <c r="C21" s="1945" t="s">
        <v>3602</v>
      </c>
      <c r="D21" s="1940"/>
      <c r="E21" s="2400"/>
      <c r="F21" s="1947" t="str">
        <f ca="1">IF(ISBLANK(E21),"",IF(AND(E21&gt;=DATE(2016,1,1),E21&lt;=TODAY()),"","Digitare una data non anteriore al 1 Gennaio "&amp;'t1'!M1-1&amp;" (gg/mm/aaaa)"))</f>
        <v/>
      </c>
    </row>
    <row r="22" spans="1:14" s="1939" customFormat="1" ht="3.95" customHeight="1">
      <c r="A22" s="1943"/>
      <c r="B22" s="1944"/>
      <c r="C22" s="1940"/>
      <c r="D22" s="1940"/>
      <c r="E22" s="1941"/>
      <c r="F22" s="2026"/>
    </row>
    <row r="23" spans="1:14" s="1939" customFormat="1" ht="30" customHeight="1">
      <c r="A23" s="1943" t="s">
        <v>3603</v>
      </c>
      <c r="B23" s="1944" t="s">
        <v>3604</v>
      </c>
      <c r="C23" s="1945" t="s">
        <v>3605</v>
      </c>
      <c r="E23" s="1952">
        <v>0</v>
      </c>
      <c r="F23" s="1947" t="str">
        <f>IF(ISBLANK(E23),"",IF(ISNUMBER(E23),IF(E23-INT(E23)=0,"","  Errore ! Inserire un numero intero senza decimali"),"  Errore ! Inserire un numero intero senza decimali"))</f>
        <v/>
      </c>
      <c r="K23" s="1948" t="str">
        <f>LEFT(A23,3)</f>
        <v>GEN</v>
      </c>
      <c r="L23" s="1948" t="str">
        <f>RIGHT(A23,3)</f>
        <v>195</v>
      </c>
      <c r="M23" s="1948" t="str">
        <f>B23</f>
        <v>INT</v>
      </c>
      <c r="N23" s="1948">
        <f>IF(ISNUMBER(E23),ROUND(E23,0),"")</f>
        <v>0</v>
      </c>
    </row>
    <row r="24" spans="1:14" s="1939" customFormat="1" ht="3.95" customHeight="1">
      <c r="A24" s="1953"/>
      <c r="B24" s="2027"/>
      <c r="C24" s="1940"/>
      <c r="D24" s="1940"/>
      <c r="E24" s="1941"/>
      <c r="F24" s="2026"/>
    </row>
    <row r="25" spans="1:14" s="1939" customFormat="1" ht="30" customHeight="1">
      <c r="A25" s="1913" t="s">
        <v>3606</v>
      </c>
      <c r="B25" s="1913"/>
      <c r="C25" s="1854" t="s">
        <v>3607</v>
      </c>
      <c r="D25" s="1853"/>
      <c r="E25" s="1855"/>
      <c r="F25" s="2026"/>
    </row>
    <row r="26" spans="1:14" s="1939" customFormat="1" ht="3.95" customHeight="1">
      <c r="A26" s="1940"/>
      <c r="B26" s="2025"/>
      <c r="C26" s="1940"/>
      <c r="D26" s="1940"/>
      <c r="E26" s="1941"/>
      <c r="F26" s="1949"/>
    </row>
    <row r="27" spans="1:14" s="1939" customFormat="1" ht="30" customHeight="1">
      <c r="A27" s="1943" t="s">
        <v>3608</v>
      </c>
      <c r="B27" s="1944" t="s">
        <v>3604</v>
      </c>
      <c r="C27" s="1954" t="s">
        <v>3609</v>
      </c>
      <c r="E27" s="1952">
        <f>IN_SICI_LEG356!B2</f>
        <v>2081857</v>
      </c>
      <c r="F27" s="1947" t="str">
        <f>IF(ISBLANK(E27),"",IF(ISNUMBER(E27),IF(E27-INT(E27)=0,"","  Errore ! Inserire un numero intero senza decimali"),"  Errore ! Inserire un numero intero senza decimali"))</f>
        <v/>
      </c>
      <c r="K27" s="1948" t="str">
        <f>LEFT(A27,3)</f>
        <v>LEG</v>
      </c>
      <c r="L27" s="1948" t="str">
        <f>RIGHT(A27,3)</f>
        <v>356</v>
      </c>
      <c r="M27" s="1948" t="str">
        <f>B27</f>
        <v>INT</v>
      </c>
      <c r="N27" s="1948">
        <f>IF(ISNUMBER(E27),ROUND(E27,0),"")</f>
        <v>2081857</v>
      </c>
    </row>
    <row r="28" spans="1:14" s="1939" customFormat="1" ht="3.95" customHeight="1">
      <c r="A28" s="1943"/>
      <c r="B28" s="1944"/>
      <c r="C28" s="1955"/>
      <c r="D28" s="1940"/>
      <c r="E28" s="1941"/>
      <c r="F28" s="1949"/>
    </row>
    <row r="29" spans="1:14" s="1939" customFormat="1" ht="30" customHeight="1">
      <c r="A29" s="1943" t="s">
        <v>3610</v>
      </c>
      <c r="B29" s="1944" t="s">
        <v>3604</v>
      </c>
      <c r="C29" s="1954" t="s">
        <v>3611</v>
      </c>
      <c r="E29" s="1952">
        <v>1982065</v>
      </c>
      <c r="F29" s="1947" t="str">
        <f>IF(ISBLANK(E29),"",IF(ISNUMBER(E29),IF(E29-INT(E29)=0,"","  Errore ! Inserire un numero intero senza decimali"),"  Errore ! Inserire un numero intero senza decimali"))</f>
        <v/>
      </c>
      <c r="K29" s="1948" t="str">
        <f>LEFT(A29,3)</f>
        <v>LEG</v>
      </c>
      <c r="L29" s="1948" t="str">
        <f>RIGHT(A29,3)</f>
        <v>357</v>
      </c>
      <c r="M29" s="1948" t="str">
        <f>B29</f>
        <v>INT</v>
      </c>
      <c r="N29" s="1948">
        <f>IF(ISNUMBER(E29),ROUND(E29,0),"")</f>
        <v>1982065</v>
      </c>
    </row>
    <row r="30" spans="1:14" s="1939" customFormat="1" ht="3.95" customHeight="1">
      <c r="A30" s="1943"/>
      <c r="B30" s="1944"/>
      <c r="C30" s="1955"/>
      <c r="D30" s="1940"/>
      <c r="E30" s="1941"/>
      <c r="F30" s="1949"/>
    </row>
    <row r="31" spans="1:14" s="1939" customFormat="1" ht="30" customHeight="1">
      <c r="A31" s="1943" t="s">
        <v>3612</v>
      </c>
      <c r="B31" s="1944" t="s">
        <v>3604</v>
      </c>
      <c r="C31" s="1954" t="s">
        <v>3613</v>
      </c>
      <c r="E31" s="2010">
        <f>SUM('t15(2)'!C18,'t15(2)'!C33,'t15(2)'!C57)</f>
        <v>2925</v>
      </c>
      <c r="F31" s="1947" t="str">
        <f>IF(ISBLANK(E31),"",IF(ISNUMBER(E31),IF(E31-INT(E31)=0,"","  Errore ! Inserire un numero intero senza decimali"),"  Errore ! Inserire un numero intero senza decimali"))</f>
        <v/>
      </c>
      <c r="K31" s="1948" t="str">
        <f>LEFT(A31,3)</f>
        <v>LEG</v>
      </c>
      <c r="L31" s="1948" t="str">
        <f>RIGHT(A31,3)</f>
        <v>157</v>
      </c>
      <c r="M31" s="1948" t="str">
        <f>B31</f>
        <v>INT</v>
      </c>
      <c r="N31" s="1948">
        <f>IF(ISNUMBER(E31),ROUND(E31,0),"")</f>
        <v>2925</v>
      </c>
    </row>
    <row r="32" spans="1:14" s="1939" customFormat="1" ht="3.95" customHeight="1">
      <c r="A32" s="1943"/>
      <c r="B32" s="1944"/>
      <c r="C32" s="1955"/>
      <c r="D32" s="1940"/>
      <c r="E32" s="1941"/>
      <c r="F32" s="1949"/>
    </row>
    <row r="33" spans="1:14" s="1939" customFormat="1" ht="30" customHeight="1">
      <c r="A33" s="1943" t="s">
        <v>3614</v>
      </c>
      <c r="B33" s="1944" t="s">
        <v>3604</v>
      </c>
      <c r="C33" s="1954" t="s">
        <v>3615</v>
      </c>
      <c r="E33" s="1952">
        <v>0</v>
      </c>
      <c r="F33" s="1947" t="str">
        <f>IF(ISBLANK(E33),"",IF(ISNUMBER(E33),IF(E33-INT(E33)=0,"","  Errore ! Inserire un numero intero senza decimali"),"  Errore ! Inserire un numero intero senza decimali"))</f>
        <v/>
      </c>
      <c r="K33" s="1948" t="str">
        <f>LEFT(A33,3)</f>
        <v>LEG</v>
      </c>
      <c r="L33" s="1948" t="str">
        <f>RIGHT(A33,3)</f>
        <v>263</v>
      </c>
      <c r="M33" s="1948" t="str">
        <f>B33</f>
        <v>INT</v>
      </c>
      <c r="N33" s="1948">
        <f>IF(ISNUMBER(E33),ROUND(E33,0),"")</f>
        <v>0</v>
      </c>
    </row>
    <row r="34" spans="1:14" s="1939" customFormat="1" ht="3.95" customHeight="1">
      <c r="A34" s="1943"/>
      <c r="B34" s="1944"/>
      <c r="C34" s="1955"/>
      <c r="D34" s="1940"/>
      <c r="E34" s="1941"/>
      <c r="F34" s="1949"/>
    </row>
    <row r="35" spans="1:14" s="1939" customFormat="1" ht="30" customHeight="1">
      <c r="A35" s="1943" t="s">
        <v>3616</v>
      </c>
      <c r="B35" s="1944" t="s">
        <v>3604</v>
      </c>
      <c r="C35" s="1954" t="s">
        <v>3617</v>
      </c>
      <c r="E35" s="1952">
        <v>0</v>
      </c>
      <c r="F35" s="1947" t="str">
        <f>IF(ISBLANK(E35),"",IF(ISNUMBER(E35),IF(E35-INT(E35)=0,"","  Errore ! Inserire un numero intero senza decimali"),"  Errore ! Inserire un numero intero senza decimali"))</f>
        <v/>
      </c>
      <c r="K35" s="1948" t="str">
        <f>LEFT(A35,3)</f>
        <v>LEG</v>
      </c>
      <c r="L35" s="1948" t="str">
        <f>RIGHT(A35,3)</f>
        <v>290</v>
      </c>
      <c r="M35" s="1948" t="str">
        <f>B35</f>
        <v>INT</v>
      </c>
      <c r="N35" s="1948">
        <f>IF(ISNUMBER(E35),ROUND(E35,0),"")</f>
        <v>0</v>
      </c>
    </row>
    <row r="36" spans="1:14" s="1939" customFormat="1" ht="3.95" customHeight="1">
      <c r="A36" s="1953"/>
      <c r="B36" s="2027"/>
      <c r="C36" s="1940"/>
      <c r="D36" s="1940"/>
      <c r="E36" s="1941"/>
      <c r="F36" s="1949"/>
    </row>
    <row r="37" spans="1:14" s="1939" customFormat="1" ht="30" customHeight="1">
      <c r="A37" s="1913" t="s">
        <v>3618</v>
      </c>
      <c r="B37" s="1913"/>
      <c r="C37" s="1854" t="s">
        <v>3619</v>
      </c>
      <c r="D37" s="1853"/>
      <c r="E37" s="1855"/>
      <c r="F37" s="1949"/>
    </row>
    <row r="38" spans="1:14" s="1939" customFormat="1" ht="3.95" customHeight="1">
      <c r="A38" s="1943"/>
      <c r="B38" s="1944"/>
      <c r="C38" s="1940"/>
      <c r="D38" s="1940"/>
      <c r="E38" s="1941"/>
      <c r="F38" s="1949"/>
    </row>
    <row r="39" spans="1:14" s="1939" customFormat="1" ht="30" customHeight="1">
      <c r="A39" s="1956" t="s">
        <v>3620</v>
      </c>
      <c r="B39" s="1944" t="s">
        <v>3604</v>
      </c>
      <c r="C39" s="1945" t="s">
        <v>3621</v>
      </c>
      <c r="E39" s="2010">
        <f>SUM('1G'!Z31,'1G'!Z32,'1G'!Z35,'1G'!Z36,'1G'!Z52,'1G'!Z53,'1G'!Z56,'1G'!Z57)</f>
        <v>16</v>
      </c>
      <c r="F39" s="1947" t="str">
        <f>IF(ISBLANK(E39),"",IF(ISNUMBER(E39),IF(E39-INT(E39)=0,"","  Errore ! Inserire un numero intero senza decimali"),"  Errore ! Inserire un numero intero senza decimali"))</f>
        <v/>
      </c>
      <c r="K39" s="1948" t="str">
        <f>LEFT(A39,3)</f>
        <v>ORG</v>
      </c>
      <c r="L39" s="1948" t="str">
        <f>RIGHT(A39,3)</f>
        <v>138</v>
      </c>
      <c r="M39" s="1948" t="str">
        <f>B39</f>
        <v>INT</v>
      </c>
      <c r="N39" s="1948">
        <f>IF(ISNUMBER(E39),ROUND(E39,0),"")</f>
        <v>16</v>
      </c>
    </row>
    <row r="40" spans="1:14" s="1939" customFormat="1" ht="3.95" customHeight="1">
      <c r="A40" s="2015"/>
      <c r="B40" s="2028"/>
      <c r="C40" s="1940"/>
      <c r="D40" s="1940"/>
      <c r="E40" s="1941"/>
      <c r="F40" s="1949"/>
    </row>
    <row r="41" spans="1:14" s="1939" customFormat="1" ht="30" customHeight="1">
      <c r="A41" s="1956" t="s">
        <v>3622</v>
      </c>
      <c r="B41" s="1944" t="s">
        <v>3604</v>
      </c>
      <c r="C41" s="1945" t="s">
        <v>3623</v>
      </c>
      <c r="E41" s="1952">
        <v>11518</v>
      </c>
      <c r="F41" s="1947" t="str">
        <f>IF(ISBLANK(E41),"",IF(ISNUMBER(E41),IF(E41-INT(E41)=0,"","  Errore ! Inserire un numero intero senza decimali"),"  Errore ! Inserire un numero intero senza decimali"))</f>
        <v/>
      </c>
      <c r="K41" s="1948" t="str">
        <f>LEFT(A41,3)</f>
        <v>ORG</v>
      </c>
      <c r="L41" s="1948" t="str">
        <f>RIGHT(A41,3)</f>
        <v>166</v>
      </c>
      <c r="M41" s="1948" t="str">
        <f>B41</f>
        <v>INT</v>
      </c>
      <c r="N41" s="1948">
        <f>IF(ISNUMBER(E41),ROUND(E41,0),"")</f>
        <v>11518</v>
      </c>
    </row>
    <row r="42" spans="1:14" s="1939" customFormat="1" ht="3.95" customHeight="1">
      <c r="A42" s="1956"/>
      <c r="B42" s="2029"/>
      <c r="C42" s="1957"/>
      <c r="D42" s="1940"/>
      <c r="E42" s="1941"/>
      <c r="F42" s="1949"/>
    </row>
    <row r="43" spans="1:14" s="1939" customFormat="1" ht="30" customHeight="1">
      <c r="A43" s="1956" t="s">
        <v>3624</v>
      </c>
      <c r="B43" s="1944" t="s">
        <v>3604</v>
      </c>
      <c r="C43" s="1945" t="s">
        <v>3625</v>
      </c>
      <c r="E43" s="2010">
        <f>SUM('1G'!Z39,'1G'!Z40,'1G'!Z43,'1G'!Z44,'1G'!Z60,'1G'!Z61,'1G'!Z64,'1G'!Z65)</f>
        <v>20</v>
      </c>
      <c r="F43" s="1947" t="str">
        <f>IF(ISBLANK(E43),"",IF(ISNUMBER(E43),IF(E43-INT(E43)=0,"","  Errore ! Inserire un numero intero senza decimali"),"  Errore ! Inserire un numero intero senza decimali"))</f>
        <v/>
      </c>
      <c r="K43" s="1948" t="str">
        <f>LEFT(A43,3)</f>
        <v>ORG</v>
      </c>
      <c r="L43" s="1948" t="str">
        <f>RIGHT(A43,3)</f>
        <v>132</v>
      </c>
      <c r="M43" s="1948" t="str">
        <f>B43</f>
        <v>INT</v>
      </c>
      <c r="N43" s="1948">
        <f>IF(ISNUMBER(E43),ROUND(E43,0),"")</f>
        <v>20</v>
      </c>
    </row>
    <row r="44" spans="1:14" s="1939" customFormat="1" ht="3.95" customHeight="1">
      <c r="A44" s="2015"/>
      <c r="B44" s="2028"/>
      <c r="C44" s="1940"/>
      <c r="D44" s="1940"/>
      <c r="E44" s="1941"/>
      <c r="F44" s="1949"/>
    </row>
    <row r="45" spans="1:14" s="1939" customFormat="1" ht="30" customHeight="1">
      <c r="A45" s="1956" t="s">
        <v>3626</v>
      </c>
      <c r="B45" s="1944" t="s">
        <v>3604</v>
      </c>
      <c r="C45" s="1945" t="s">
        <v>3627</v>
      </c>
      <c r="E45" s="1952">
        <v>5728</v>
      </c>
      <c r="F45" s="1947" t="str">
        <f>IF(ISBLANK(E45),"",IF(ISNUMBER(E45),IF(E45-INT(E45)=0,"","  Errore ! Inserire un numero intero senza decimali"),"  Errore ! Inserire un numero intero senza decimali"))</f>
        <v/>
      </c>
      <c r="K45" s="1948" t="str">
        <f>LEFT(A45,3)</f>
        <v>ORG</v>
      </c>
      <c r="L45" s="1948" t="str">
        <f>RIGHT(A45,3)</f>
        <v>143</v>
      </c>
      <c r="M45" s="1948" t="str">
        <f>B45</f>
        <v>INT</v>
      </c>
      <c r="N45" s="1948">
        <f>IF(ISNUMBER(E45),ROUND(E45,0),"")</f>
        <v>5728</v>
      </c>
    </row>
    <row r="46" spans="1:14" s="1939" customFormat="1" ht="3.95" customHeight="1">
      <c r="A46" s="1956"/>
      <c r="B46" s="2029"/>
      <c r="C46" s="1955"/>
      <c r="D46" s="1940"/>
      <c r="E46" s="1941"/>
      <c r="F46" s="1949"/>
    </row>
    <row r="47" spans="1:14" s="1939" customFormat="1" ht="30" customHeight="1">
      <c r="A47" s="1956" t="s">
        <v>3628</v>
      </c>
      <c r="B47" s="1944" t="s">
        <v>3604</v>
      </c>
      <c r="C47" s="1945" t="s">
        <v>3629</v>
      </c>
      <c r="E47" s="2010">
        <f>SUM('1G'!Z47,'1G'!Z48,'1G'!Z68,'1G'!Z69)</f>
        <v>45</v>
      </c>
      <c r="F47" s="1947" t="str">
        <f>IF(ISBLANK(E47),"",IF(ISNUMBER(E47),IF(E47-INT(E47)=0,"","  Errore ! Inserire un numero intero senza decimali"),"  Errore ! Inserire un numero intero senza decimali"))</f>
        <v/>
      </c>
      <c r="K47" s="1948" t="str">
        <f>LEFT(A47,3)</f>
        <v>ORG</v>
      </c>
      <c r="L47" s="1948" t="str">
        <f>RIGHT(A47,3)</f>
        <v>202</v>
      </c>
      <c r="M47" s="1948" t="str">
        <f>B47</f>
        <v>INT</v>
      </c>
      <c r="N47" s="1948">
        <f>IF(ISNUMBER(E47),ROUND(E47,0),"")</f>
        <v>45</v>
      </c>
    </row>
    <row r="48" spans="1:14" s="1939" customFormat="1" ht="3.95" customHeight="1">
      <c r="A48" s="1956"/>
      <c r="B48" s="2029"/>
      <c r="C48" s="1940"/>
      <c r="D48" s="1940"/>
      <c r="E48" s="1941"/>
      <c r="F48" s="1949"/>
    </row>
    <row r="49" spans="1:14" s="1939" customFormat="1" ht="30" customHeight="1">
      <c r="A49" s="1956" t="s">
        <v>3630</v>
      </c>
      <c r="B49" s="1944" t="s">
        <v>3604</v>
      </c>
      <c r="C49" s="1945" t="s">
        <v>3631</v>
      </c>
      <c r="E49" s="1952">
        <v>3086</v>
      </c>
      <c r="F49" s="1947" t="str">
        <f>IF(ISBLANK(E49),"",IF(ISNUMBER(E49),IF(E49-INT(E49)=0,"","  Errore ! Inserire un numero intero senza decimali"),"  Errore ! Inserire un numero intero senza decimali"))</f>
        <v/>
      </c>
      <c r="K49" s="1948" t="str">
        <f>LEFT(A49,3)</f>
        <v>ORG</v>
      </c>
      <c r="L49" s="1948" t="str">
        <f>RIGHT(A49,3)</f>
        <v>130</v>
      </c>
      <c r="M49" s="1948" t="str">
        <f>B49</f>
        <v>INT</v>
      </c>
      <c r="N49" s="1948">
        <f>IF(ISNUMBER(E49),ROUND(E49,0),"")</f>
        <v>3086</v>
      </c>
    </row>
    <row r="50" spans="1:14" s="1939" customFormat="1" ht="3.95" customHeight="1">
      <c r="A50" s="1956"/>
      <c r="B50" s="2029"/>
      <c r="C50" s="1955"/>
      <c r="D50" s="1940"/>
      <c r="E50" s="1941"/>
      <c r="F50" s="1949"/>
    </row>
    <row r="51" spans="1:14" s="1939" customFormat="1" ht="30" customHeight="1">
      <c r="A51" s="1956" t="s">
        <v>3662</v>
      </c>
      <c r="B51" s="1944" t="s">
        <v>3604</v>
      </c>
      <c r="C51" s="1945" t="s">
        <v>3663</v>
      </c>
      <c r="E51" s="1952">
        <v>1</v>
      </c>
      <c r="F51" s="1947" t="str">
        <f>IF(ISBLANK(E51),"",IF(ISNUMBER(E51),IF(E51-INT(E51)=0,"","  Errore ! Inserire un numero intero senza decimali"),"  Errore ! Inserire un numero intero senza decimali"))</f>
        <v/>
      </c>
      <c r="K51" s="1948" t="str">
        <f>LEFT(A51,3)</f>
        <v>ORG</v>
      </c>
      <c r="L51" s="1948" t="str">
        <f>RIGHT(A51,3)</f>
        <v>301</v>
      </c>
      <c r="M51" s="1948" t="str">
        <f>B51</f>
        <v>INT</v>
      </c>
      <c r="N51" s="1948">
        <f>IF(ISNUMBER(E51),ROUND(E51,0),"")</f>
        <v>1</v>
      </c>
    </row>
    <row r="52" spans="1:14" s="1939" customFormat="1" ht="3.95" customHeight="1">
      <c r="A52" s="1956"/>
      <c r="B52" s="2029"/>
      <c r="C52" s="1957"/>
      <c r="D52" s="1940"/>
      <c r="E52" s="1941"/>
      <c r="F52" s="1949"/>
    </row>
    <row r="53" spans="1:14" s="1939" customFormat="1" ht="30" customHeight="1">
      <c r="A53" s="1956" t="s">
        <v>3664</v>
      </c>
      <c r="B53" s="1944" t="s">
        <v>3604</v>
      </c>
      <c r="C53" s="1945" t="s">
        <v>3665</v>
      </c>
      <c r="E53" s="1952">
        <v>5018</v>
      </c>
      <c r="F53" s="1947" t="str">
        <f>IF(ISBLANK(E53),"",IF(ISNUMBER(E53),IF(E53-INT(E53)=0,"","  Errore ! Inserire un numero intero senza decimali"),"  Errore ! Inserire un numero intero senza decimali"))</f>
        <v/>
      </c>
      <c r="K53" s="1948" t="str">
        <f>LEFT(A53,3)</f>
        <v>ORG</v>
      </c>
      <c r="L53" s="1948" t="str">
        <f>RIGHT(A53,3)</f>
        <v>302</v>
      </c>
      <c r="M53" s="1948" t="str">
        <f>B53</f>
        <v>INT</v>
      </c>
      <c r="N53" s="1948">
        <f>IF(ISNUMBER(E53),ROUND(E53,0),"")</f>
        <v>5018</v>
      </c>
    </row>
    <row r="54" spans="1:14" s="1939" customFormat="1" ht="3.95" customHeight="1">
      <c r="A54" s="2030"/>
      <c r="B54" s="2031"/>
      <c r="C54" s="1957"/>
      <c r="D54" s="1940"/>
      <c r="E54" s="1941"/>
      <c r="F54" s="1949"/>
    </row>
    <row r="55" spans="1:14" s="1939" customFormat="1" ht="30" customHeight="1">
      <c r="A55" s="1956" t="s">
        <v>3632</v>
      </c>
      <c r="B55" s="1944" t="s">
        <v>3604</v>
      </c>
      <c r="C55" s="1945" t="s">
        <v>3633</v>
      </c>
      <c r="E55" s="1952">
        <v>3</v>
      </c>
      <c r="F55" s="1947" t="str">
        <f>IF(ISBLANK(E55),"",IF(ISNUMBER(E55),IF(E55-INT(E55)=0,"","  Errore ! Inserire un numero intero senza decimali"),"  Errore ! Inserire un numero intero senza decimali"))</f>
        <v/>
      </c>
      <c r="K55" s="1948" t="str">
        <f>LEFT(A55,3)</f>
        <v>ORG</v>
      </c>
      <c r="L55" s="1948" t="str">
        <f>RIGHT(A55,3)</f>
        <v>271</v>
      </c>
      <c r="M55" s="1948" t="str">
        <f>B55</f>
        <v>INT</v>
      </c>
      <c r="N55" s="1948">
        <f>IF(ISNUMBER(E55),ROUND(E55,0),"")</f>
        <v>3</v>
      </c>
    </row>
    <row r="56" spans="1:14" s="1939" customFormat="1" ht="3.95" customHeight="1">
      <c r="A56" s="1956"/>
      <c r="B56" s="2029"/>
      <c r="C56" s="1957"/>
      <c r="D56" s="1940"/>
      <c r="E56" s="1941"/>
      <c r="F56" s="1949"/>
    </row>
    <row r="57" spans="1:14" s="1939" customFormat="1" ht="30" customHeight="1">
      <c r="A57" s="1956" t="s">
        <v>3634</v>
      </c>
      <c r="B57" s="1944" t="s">
        <v>3604</v>
      </c>
      <c r="C57" s="1945" t="s">
        <v>3635</v>
      </c>
      <c r="E57" s="1952">
        <v>6421</v>
      </c>
      <c r="F57" s="1947" t="str">
        <f>IF(ISBLANK(E57),"",IF(ISNUMBER(E57),IF(E57-INT(E57)=0,"","  Errore ! Inserire un numero intero senza decimali"),"  Errore ! Inserire un numero intero senza decimali"))</f>
        <v/>
      </c>
      <c r="K57" s="1948" t="str">
        <f>LEFT(A57,3)</f>
        <v>ORG</v>
      </c>
      <c r="L57" s="1948" t="str">
        <f>RIGHT(A57,3)</f>
        <v>272</v>
      </c>
      <c r="M57" s="1948" t="str">
        <f>B57</f>
        <v>INT</v>
      </c>
      <c r="N57" s="1948">
        <f>IF(ISNUMBER(E57),ROUND(E57,0),"")</f>
        <v>6421</v>
      </c>
    </row>
    <row r="58" spans="1:14" s="1939" customFormat="1" ht="3.95" customHeight="1">
      <c r="A58" s="1943"/>
      <c r="B58" s="1944"/>
      <c r="C58" s="1955"/>
      <c r="D58" s="1940"/>
      <c r="E58" s="1941"/>
      <c r="F58" s="1949"/>
    </row>
    <row r="59" spans="1:14" s="1939" customFormat="1" ht="30" customHeight="1">
      <c r="A59" s="1913" t="s">
        <v>3636</v>
      </c>
      <c r="B59" s="1913"/>
      <c r="C59" s="1854" t="s">
        <v>3637</v>
      </c>
      <c r="D59" s="1853"/>
      <c r="E59" s="1855"/>
      <c r="F59" s="1949"/>
    </row>
    <row r="60" spans="1:14" s="1939" customFormat="1" ht="3.95" customHeight="1">
      <c r="A60" s="1940"/>
      <c r="B60" s="2025"/>
      <c r="C60" s="1940"/>
      <c r="D60" s="1940"/>
      <c r="E60" s="1941"/>
      <c r="F60" s="1949"/>
    </row>
    <row r="61" spans="1:14" s="1958" customFormat="1" ht="30" customHeight="1">
      <c r="A61" s="1943" t="s">
        <v>3638</v>
      </c>
      <c r="B61" s="1944" t="s">
        <v>3604</v>
      </c>
      <c r="C61" s="1954" t="s">
        <v>3639</v>
      </c>
      <c r="E61" s="1952">
        <v>677596</v>
      </c>
      <c r="F61" s="1947" t="str">
        <f>IF(ISBLANK(E61),"",IF(ISNUMBER(E61),IF(E61-INT(E61)=0,"","  Errore ! Inserire un numero intero senza decimali"),"  Errore ! Inserire un numero intero senza decimali"))</f>
        <v/>
      </c>
      <c r="G61" s="1939"/>
      <c r="H61" s="1939"/>
      <c r="I61" s="1939"/>
      <c r="J61" s="1939"/>
      <c r="K61" s="1948" t="str">
        <f>LEFT(A61,3)</f>
        <v>PRD</v>
      </c>
      <c r="L61" s="1948" t="str">
        <f>RIGHT(A61,3)</f>
        <v>137</v>
      </c>
      <c r="M61" s="1948" t="str">
        <f>B61</f>
        <v>INT</v>
      </c>
      <c r="N61" s="1948">
        <f>IF(ISNUMBER(E61),ROUND(E61,0),"")</f>
        <v>677596</v>
      </c>
    </row>
    <row r="62" spans="1:14" s="1958" customFormat="1" ht="3.95" customHeight="1">
      <c r="A62" s="1943"/>
      <c r="B62" s="1944"/>
      <c r="C62" s="1955"/>
      <c r="D62" s="1955"/>
      <c r="E62" s="1959"/>
      <c r="F62" s="1960"/>
    </row>
    <row r="63" spans="1:14" s="1958" customFormat="1" ht="30" customHeight="1">
      <c r="A63" s="1943" t="s">
        <v>3640</v>
      </c>
      <c r="B63" s="1944" t="s">
        <v>3604</v>
      </c>
      <c r="C63" s="1954" t="s">
        <v>3641</v>
      </c>
      <c r="E63" s="1952">
        <v>59444</v>
      </c>
      <c r="F63" s="1947" t="str">
        <f>IF(ISBLANK(E63),"",IF(ISNUMBER(E63),IF(E63-INT(E63)=0,"","  Errore ! Inserire un numero intero senza decimali"),"  Errore ! Inserire un numero intero senza decimali"))</f>
        <v/>
      </c>
      <c r="G63" s="1939"/>
      <c r="H63" s="1939"/>
      <c r="I63" s="1939"/>
      <c r="J63" s="1939"/>
      <c r="K63" s="1948" t="str">
        <f>LEFT(A63,3)</f>
        <v>PRD</v>
      </c>
      <c r="L63" s="1948" t="str">
        <f>RIGHT(A63,3)</f>
        <v>115</v>
      </c>
      <c r="M63" s="1948" t="str">
        <f>B63</f>
        <v>INT</v>
      </c>
      <c r="N63" s="1948">
        <f>IF(ISNUMBER(E63),ROUND(E63,0),"")</f>
        <v>59444</v>
      </c>
    </row>
    <row r="64" spans="1:14" s="1958" customFormat="1" ht="3.95" customHeight="1">
      <c r="A64" s="1943"/>
      <c r="B64" s="1944"/>
      <c r="C64" s="1955"/>
      <c r="D64" s="1955"/>
      <c r="E64" s="1959"/>
      <c r="F64" s="1960"/>
    </row>
    <row r="65" spans="1:14" s="1958" customFormat="1" ht="30" customHeight="1">
      <c r="A65" s="1943" t="s">
        <v>3642</v>
      </c>
      <c r="B65" s="1944" t="s">
        <v>3592</v>
      </c>
      <c r="C65" s="1954" t="s">
        <v>3643</v>
      </c>
      <c r="E65" s="1946" t="s">
        <v>5515</v>
      </c>
      <c r="F65" s="1947" t="str">
        <f>IF(AND(LEN(E65)=1,OR(UPPER(E65)="N",UPPER(E65)="S")),"",IF(ISBLANK(E65),"","  Errore ! Inserire S o N"))</f>
        <v/>
      </c>
      <c r="G65" s="1939"/>
      <c r="H65" s="1939"/>
      <c r="I65" s="1939"/>
      <c r="J65" s="1939"/>
      <c r="K65" s="1948" t="str">
        <f>LEFT(A65,3)</f>
        <v>PRD</v>
      </c>
      <c r="L65" s="1948" t="str">
        <f>RIGHT(A65,3)</f>
        <v>159</v>
      </c>
      <c r="M65" s="1948" t="str">
        <f>B65</f>
        <v>FLAG</v>
      </c>
      <c r="N65" s="1948" t="str">
        <f>IF(AND(LEN(E65)=1,OR(UPPER(E65)="N",UPPER(E65)="S")),UPPER(E65),"")</f>
        <v>S</v>
      </c>
    </row>
    <row r="66" spans="1:14" s="1958" customFormat="1" ht="3.95" customHeight="1">
      <c r="A66" s="1943"/>
      <c r="B66" s="1944"/>
      <c r="C66" s="1955"/>
      <c r="D66" s="1955"/>
      <c r="E66" s="1959"/>
      <c r="F66" s="1960"/>
    </row>
    <row r="67" spans="1:14" s="1958" customFormat="1" ht="30" customHeight="1">
      <c r="A67" s="1943" t="s">
        <v>3644</v>
      </c>
      <c r="B67" s="1944" t="s">
        <v>3592</v>
      </c>
      <c r="C67" s="1954" t="s">
        <v>3645</v>
      </c>
      <c r="E67" s="1946" t="s">
        <v>5515</v>
      </c>
      <c r="F67" s="1947" t="str">
        <f>IF(AND(LEN(E67)=1,OR(UPPER(E67)="N",UPPER(E67)="S")),"",IF(ISBLANK(E67),"","  Errore ! Inserire S o N"))</f>
        <v/>
      </c>
      <c r="G67" s="1939"/>
      <c r="H67" s="1939"/>
      <c r="I67" s="1939"/>
      <c r="J67" s="1939"/>
      <c r="K67" s="1948" t="str">
        <f>LEFT(A67,3)</f>
        <v>PRD</v>
      </c>
      <c r="L67" s="1948" t="str">
        <f>RIGHT(A67,3)</f>
        <v>273</v>
      </c>
      <c r="M67" s="1948" t="str">
        <f>B67</f>
        <v>FLAG</v>
      </c>
      <c r="N67" s="1948" t="str">
        <f>IF(AND(LEN(E67)=1,OR(UPPER(E67)="N",UPPER(E67)="S")),UPPER(E67),"")</f>
        <v>S</v>
      </c>
    </row>
    <row r="68" spans="1:14" s="1958" customFormat="1" ht="3.95" customHeight="1">
      <c r="A68" s="1943"/>
      <c r="B68" s="1944"/>
      <c r="C68" s="1955"/>
      <c r="D68" s="1955"/>
      <c r="E68" s="1959"/>
      <c r="F68" s="1960"/>
    </row>
    <row r="69" spans="1:14" s="1958" customFormat="1" ht="30" customHeight="1">
      <c r="A69" s="1943" t="s">
        <v>3646</v>
      </c>
      <c r="B69" s="1944" t="s">
        <v>3592</v>
      </c>
      <c r="C69" s="1954" t="s">
        <v>3647</v>
      </c>
      <c r="E69" s="1946" t="s">
        <v>5515</v>
      </c>
      <c r="F69" s="1947" t="str">
        <f>IF(AND(LEN(E69)=1,OR(UPPER(E69)="N",UPPER(E69)="S")),"",IF(ISBLANK(E69),"","  Errore ! Inserire S o N"))</f>
        <v/>
      </c>
      <c r="G69" s="1939"/>
      <c r="H69" s="1939"/>
      <c r="I69" s="1939"/>
      <c r="J69" s="1939"/>
      <c r="K69" s="1948" t="str">
        <f>LEFT(A69,3)</f>
        <v>PRD</v>
      </c>
      <c r="L69" s="1948" t="str">
        <f>RIGHT(A69,3)</f>
        <v>274</v>
      </c>
      <c r="M69" s="1948" t="str">
        <f>B69</f>
        <v>FLAG</v>
      </c>
      <c r="N69" s="1948" t="str">
        <f>IF(AND(LEN(E69)=1,OR(UPPER(E69)="N",UPPER(E69)="S")),UPPER(E69),"")</f>
        <v>S</v>
      </c>
    </row>
    <row r="70" spans="1:14" s="1958" customFormat="1" ht="3.95" customHeight="1">
      <c r="A70" s="1943"/>
      <c r="B70" s="1944"/>
      <c r="C70" s="1955"/>
      <c r="D70" s="1955"/>
      <c r="E70" s="1959"/>
      <c r="F70" s="1960"/>
    </row>
    <row r="71" spans="1:14" s="1958" customFormat="1" ht="30" customHeight="1">
      <c r="A71" s="1943" t="s">
        <v>3648</v>
      </c>
      <c r="B71" s="1944" t="s">
        <v>3592</v>
      </c>
      <c r="C71" s="1954" t="s">
        <v>3649</v>
      </c>
      <c r="E71" s="1946" t="s">
        <v>5516</v>
      </c>
      <c r="F71" s="1947" t="str">
        <f>IF(AND(LEN(E71)=1,OR(UPPER(E71)="N",UPPER(E71)="S")),"",IF(ISBLANK(E71),"","  Errore ! Inserire S o N"))</f>
        <v/>
      </c>
      <c r="G71" s="1939"/>
      <c r="H71" s="1939"/>
      <c r="I71" s="1939"/>
      <c r="J71" s="1939"/>
      <c r="K71" s="1948" t="str">
        <f>LEFT(A71,3)</f>
        <v>PRD</v>
      </c>
      <c r="L71" s="1948" t="str">
        <f>RIGHT(A71,3)</f>
        <v>275</v>
      </c>
      <c r="M71" s="1948" t="str">
        <f>B71</f>
        <v>FLAG</v>
      </c>
      <c r="N71" s="1948" t="str">
        <f>IF(AND(LEN(E71)=1,OR(UPPER(E71)="N",UPPER(E71)="S")),UPPER(E71),"")</f>
        <v>N</v>
      </c>
    </row>
    <row r="72" spans="1:14" s="1958" customFormat="1" ht="3.95" customHeight="1">
      <c r="A72" s="1943"/>
      <c r="B72" s="1944"/>
      <c r="C72" s="1955"/>
      <c r="D72" s="1955"/>
      <c r="E72" s="1959"/>
      <c r="F72" s="1961"/>
    </row>
    <row r="73" spans="1:14" s="1939" customFormat="1" ht="30" customHeight="1">
      <c r="A73" s="1913" t="s">
        <v>3650</v>
      </c>
      <c r="B73" s="1913"/>
      <c r="C73" s="1854" t="s">
        <v>3651</v>
      </c>
      <c r="D73" s="1853"/>
      <c r="E73" s="1855"/>
      <c r="F73" s="1942"/>
    </row>
    <row r="74" spans="1:14" s="1939" customFormat="1" ht="3.95" customHeight="1">
      <c r="A74" s="1962"/>
      <c r="B74" s="2032"/>
      <c r="C74" s="1940"/>
      <c r="D74" s="1940"/>
      <c r="E74" s="1941"/>
      <c r="F74" s="1942"/>
    </row>
    <row r="75" spans="1:14" s="1939" customFormat="1">
      <c r="A75" s="1943" t="s">
        <v>3652</v>
      </c>
      <c r="B75" s="1944" t="s">
        <v>163</v>
      </c>
      <c r="C75" s="1940" t="s">
        <v>3653</v>
      </c>
      <c r="E75" s="1941"/>
      <c r="F75" s="1945"/>
      <c r="K75" s="1948" t="str">
        <f>LEFT(A75,3)</f>
        <v>INF</v>
      </c>
      <c r="L75" s="1948" t="str">
        <f>RIGHT(A75,3)</f>
        <v>209</v>
      </c>
      <c r="M75" s="1948" t="str">
        <f>B75</f>
        <v>NOTE</v>
      </c>
      <c r="N75" s="1939" t="str">
        <f>IF(ISBLANK(C76),"",LEFT(C76,1500))</f>
        <v/>
      </c>
    </row>
    <row r="76" spans="1:14" s="1939" customFormat="1" ht="45" customHeight="1">
      <c r="A76" s="1963"/>
      <c r="B76" s="2033"/>
      <c r="C76" s="2718"/>
      <c r="D76" s="2719"/>
      <c r="E76" s="2720"/>
      <c r="F76" s="1964" t="str">
        <f>IF(LEN(C76)&gt;1500,"Attenzione, è stato superato il numero massimo di 1500 caratteri","")</f>
        <v/>
      </c>
    </row>
    <row r="77" spans="1:14">
      <c r="A77" s="1965"/>
      <c r="B77" s="2034"/>
      <c r="C77" s="1966"/>
      <c r="D77" s="1966"/>
      <c r="E77" s="1967"/>
    </row>
    <row r="78" spans="1:14">
      <c r="A78" s="1943" t="s">
        <v>3654</v>
      </c>
      <c r="B78" s="1944" t="s">
        <v>163</v>
      </c>
      <c r="C78" s="1940" t="s">
        <v>3655</v>
      </c>
      <c r="E78" s="1941"/>
      <c r="F78" s="1945"/>
      <c r="G78" s="1939"/>
      <c r="H78" s="1939"/>
      <c r="I78" s="1939"/>
      <c r="J78" s="1939"/>
      <c r="K78" s="1948" t="str">
        <f>LEFT(A78,3)</f>
        <v>INF</v>
      </c>
      <c r="L78" s="1948" t="str">
        <f>RIGHT(A78,3)</f>
        <v>127</v>
      </c>
      <c r="M78" s="1948" t="str">
        <f>B78</f>
        <v>NOTE</v>
      </c>
      <c r="N78" s="1939" t="str">
        <f>IF(ISBLANK(C79),"",LEFT(C79,1500))</f>
        <v/>
      </c>
    </row>
    <row r="79" spans="1:14" ht="45" customHeight="1">
      <c r="A79" s="1969"/>
      <c r="B79" s="2035"/>
      <c r="C79" s="2718"/>
      <c r="D79" s="2719"/>
      <c r="E79" s="2720"/>
      <c r="F79" s="1964" t="str">
        <f>IF(LEN(C79)&gt;1500,"Attenzione, è stato superato il numero massimo di 1500 caratteri","")</f>
        <v/>
      </c>
      <c r="K79" s="1970" t="s">
        <v>2442</v>
      </c>
    </row>
  </sheetData>
  <sheetProtection password="EA98" sheet="1"/>
  <mergeCells count="5">
    <mergeCell ref="F2:F3"/>
    <mergeCell ref="F4:F5"/>
    <mergeCell ref="F6:F9"/>
    <mergeCell ref="C76:E76"/>
    <mergeCell ref="C79:E79"/>
  </mergeCells>
  <dataValidations count="4">
    <dataValidation type="textLength" allowBlank="1" showInputMessage="1" showErrorMessage="1" error="Inserire massimo 1500 caratteri" sqref="C79:E79 C76:E76">
      <formula1>0</formula1>
      <formula2>1500</formula2>
    </dataValidation>
    <dataValidation type="list" allowBlank="1" showDropDown="1" showInputMessage="1" showErrorMessage="1" errorTitle="Errore di digitazione" error="Digitare 'S' o 'N' o lasciare in bianco" sqref="E15 E13 E65 E67 E69 E71">
      <formula1>"s,n,S,N"</formula1>
    </dataValidation>
    <dataValidation type="date" allowBlank="1" showInputMessage="1" showErrorMessage="1" errorTitle="Errore di digitazione" error="Digitare una data valida nel formato gg/mm/aaaa" sqref="E17 E19">
      <formula1>42005</formula1>
      <formula2>TODAY()</formula2>
    </dataValidation>
    <dataValidation type="whole" operator="lessThan" allowBlank="1" showInputMessage="1" showErrorMessage="1" errorTitle="Errore di digitazione" error="Inserire solo numeri interi o lasciare vuoto." sqref="E23 E27 E29 E31 E33 E35 E39 E43 E47 E51 E55 E41 E45 E49 E53 E57 E61 E63">
      <formula1>100000000000000</formula1>
    </dataValidation>
  </dataValidations>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sheetPr codeName="Foglio36">
    <tabColor rgb="FFFFFF00"/>
  </sheetPr>
  <dimension ref="A1:AE5"/>
  <sheetViews>
    <sheetView workbookViewId="0">
      <selection activeCell="I1" sqref="I1"/>
    </sheetView>
  </sheetViews>
  <sheetFormatPr defaultRowHeight="12.75"/>
  <cols>
    <col min="2" max="2" width="9.140625" customWidth="1"/>
    <col min="3" max="5" width="10.140625" customWidth="1"/>
    <col min="6" max="19" width="9.140625" customWidth="1"/>
    <col min="30" max="31" width="10.140625" bestFit="1" customWidth="1"/>
  </cols>
  <sheetData>
    <row r="1" spans="1:31">
      <c r="A1" t="s">
        <v>3591</v>
      </c>
      <c r="B1" t="s">
        <v>3594</v>
      </c>
      <c r="C1" t="s">
        <v>3596</v>
      </c>
      <c r="D1" t="s">
        <v>3599</v>
      </c>
      <c r="E1" t="s">
        <v>3601</v>
      </c>
      <c r="F1" t="s">
        <v>3603</v>
      </c>
      <c r="G1" t="s">
        <v>3608</v>
      </c>
      <c r="H1" t="s">
        <v>3610</v>
      </c>
      <c r="I1" t="s">
        <v>3612</v>
      </c>
      <c r="J1" t="s">
        <v>3614</v>
      </c>
      <c r="K1" t="s">
        <v>3616</v>
      </c>
      <c r="L1" t="s">
        <v>3620</v>
      </c>
      <c r="M1" t="s">
        <v>3622</v>
      </c>
      <c r="N1" t="s">
        <v>3624</v>
      </c>
      <c r="O1" t="s">
        <v>3626</v>
      </c>
      <c r="P1" t="s">
        <v>3628</v>
      </c>
      <c r="Q1" t="s">
        <v>3630</v>
      </c>
      <c r="R1" t="s">
        <v>3662</v>
      </c>
      <c r="S1" t="s">
        <v>3664</v>
      </c>
      <c r="T1" t="s">
        <v>3632</v>
      </c>
      <c r="U1" t="s">
        <v>3634</v>
      </c>
      <c r="V1" t="s">
        <v>3638</v>
      </c>
      <c r="W1" t="s">
        <v>3640</v>
      </c>
      <c r="X1" t="s">
        <v>3642</v>
      </c>
      <c r="Y1" t="s">
        <v>3644</v>
      </c>
      <c r="Z1" t="s">
        <v>3646</v>
      </c>
      <c r="AA1" t="s">
        <v>3648</v>
      </c>
      <c r="AB1" t="s">
        <v>3652</v>
      </c>
      <c r="AC1" t="s">
        <v>3654</v>
      </c>
      <c r="AD1" t="s">
        <v>3656</v>
      </c>
      <c r="AE1" t="s">
        <v>3657</v>
      </c>
    </row>
    <row r="2" spans="1:31">
      <c r="A2" t="s">
        <v>3658</v>
      </c>
      <c r="B2" t="s">
        <v>3658</v>
      </c>
      <c r="C2" s="503">
        <v>767010</v>
      </c>
      <c r="D2" s="503">
        <v>767010</v>
      </c>
      <c r="E2" s="503">
        <v>767010</v>
      </c>
      <c r="F2">
        <v>999</v>
      </c>
      <c r="G2">
        <v>999</v>
      </c>
      <c r="H2">
        <v>999</v>
      </c>
      <c r="I2">
        <v>999</v>
      </c>
      <c r="J2">
        <v>999</v>
      </c>
      <c r="K2">
        <v>999</v>
      </c>
      <c r="L2">
        <v>999</v>
      </c>
      <c r="M2">
        <v>999</v>
      </c>
      <c r="N2">
        <v>999</v>
      </c>
      <c r="O2">
        <v>999</v>
      </c>
      <c r="P2">
        <v>999</v>
      </c>
      <c r="Q2">
        <v>999</v>
      </c>
      <c r="R2">
        <v>999</v>
      </c>
      <c r="S2">
        <v>999</v>
      </c>
      <c r="T2">
        <v>999</v>
      </c>
      <c r="U2">
        <v>999</v>
      </c>
      <c r="V2">
        <v>999</v>
      </c>
      <c r="W2">
        <v>999</v>
      </c>
      <c r="X2" t="s">
        <v>3658</v>
      </c>
      <c r="Y2" t="s">
        <v>3658</v>
      </c>
      <c r="Z2" t="s">
        <v>3658</v>
      </c>
      <c r="AA2" t="s">
        <v>3658</v>
      </c>
      <c r="AB2" t="s">
        <v>3659</v>
      </c>
      <c r="AC2" t="s">
        <v>3659</v>
      </c>
      <c r="AD2" t="s">
        <v>202</v>
      </c>
      <c r="AE2" t="s">
        <v>202</v>
      </c>
    </row>
    <row r="3" spans="1:31">
      <c r="A3" t="s">
        <v>3658</v>
      </c>
      <c r="B3" t="s">
        <v>3658</v>
      </c>
      <c r="C3" s="503">
        <v>767010</v>
      </c>
      <c r="D3" s="503">
        <v>767010</v>
      </c>
      <c r="E3" s="503">
        <v>767010</v>
      </c>
      <c r="F3">
        <v>999</v>
      </c>
      <c r="G3">
        <v>999</v>
      </c>
      <c r="H3">
        <v>999</v>
      </c>
      <c r="I3">
        <v>999</v>
      </c>
      <c r="J3">
        <v>999</v>
      </c>
      <c r="K3">
        <v>999</v>
      </c>
      <c r="L3">
        <v>999</v>
      </c>
      <c r="M3">
        <v>999</v>
      </c>
      <c r="N3">
        <v>999</v>
      </c>
      <c r="O3">
        <v>999</v>
      </c>
      <c r="P3">
        <v>999</v>
      </c>
      <c r="Q3">
        <v>999</v>
      </c>
      <c r="R3">
        <v>999</v>
      </c>
      <c r="S3">
        <v>999</v>
      </c>
      <c r="T3">
        <v>999</v>
      </c>
      <c r="U3">
        <v>999</v>
      </c>
      <c r="V3">
        <v>999</v>
      </c>
      <c r="W3">
        <v>999</v>
      </c>
      <c r="X3" t="s">
        <v>3658</v>
      </c>
      <c r="Y3" t="s">
        <v>3658</v>
      </c>
      <c r="Z3" t="s">
        <v>3658</v>
      </c>
      <c r="AA3" t="s">
        <v>3658</v>
      </c>
      <c r="AB3" t="s">
        <v>3659</v>
      </c>
      <c r="AC3" t="s">
        <v>3659</v>
      </c>
      <c r="AD3" t="s">
        <v>202</v>
      </c>
      <c r="AE3" t="s">
        <v>202</v>
      </c>
    </row>
    <row r="4" spans="1:31">
      <c r="A4" t="s">
        <v>3658</v>
      </c>
      <c r="B4" t="s">
        <v>3658</v>
      </c>
      <c r="C4" s="503">
        <v>767010</v>
      </c>
      <c r="D4" s="503">
        <v>767010</v>
      </c>
      <c r="E4" s="503">
        <v>767010</v>
      </c>
      <c r="F4">
        <v>999</v>
      </c>
      <c r="G4">
        <v>999</v>
      </c>
      <c r="H4">
        <v>999</v>
      </c>
      <c r="I4">
        <v>999</v>
      </c>
      <c r="J4">
        <v>999</v>
      </c>
      <c r="K4">
        <v>999</v>
      </c>
      <c r="L4">
        <v>999</v>
      </c>
      <c r="M4">
        <v>999</v>
      </c>
      <c r="N4">
        <v>999</v>
      </c>
      <c r="O4">
        <v>999</v>
      </c>
      <c r="P4">
        <v>999</v>
      </c>
      <c r="Q4">
        <v>999</v>
      </c>
      <c r="R4">
        <v>999</v>
      </c>
      <c r="S4">
        <v>999</v>
      </c>
      <c r="T4">
        <v>999</v>
      </c>
      <c r="U4">
        <v>999</v>
      </c>
      <c r="V4">
        <v>999</v>
      </c>
      <c r="W4">
        <v>999</v>
      </c>
      <c r="X4" t="s">
        <v>3658</v>
      </c>
      <c r="Y4" t="s">
        <v>3658</v>
      </c>
      <c r="Z4" t="s">
        <v>3658</v>
      </c>
      <c r="AA4" t="s">
        <v>3658</v>
      </c>
      <c r="AB4" t="s">
        <v>3659</v>
      </c>
      <c r="AC4" t="s">
        <v>3659</v>
      </c>
      <c r="AD4" t="s">
        <v>202</v>
      </c>
      <c r="AE4" t="s">
        <v>202</v>
      </c>
    </row>
    <row r="5" spans="1:31">
      <c r="A5" t="str">
        <f>IF('SICI(2)'!E13="","",'SICI(2)'!E13)</f>
        <v>S</v>
      </c>
      <c r="B5" t="str">
        <f>IF('SICI(2)'!E15="","",'SICI(2)'!E15)</f>
        <v>S</v>
      </c>
      <c r="C5" s="503">
        <f>IF('SICI(2)'!E17="","",'SICI(2)'!E17)</f>
        <v>43217</v>
      </c>
      <c r="D5" s="503" t="str">
        <f>IF('SICI(2)'!E19="","",'SICI(2)'!E19)</f>
        <v/>
      </c>
      <c r="E5" s="503" t="str">
        <f>IF('SICI(2)'!E21="","",'SICI(2)'!E21)</f>
        <v/>
      </c>
      <c r="F5" s="1973">
        <f>IF('SICI(2)'!E23="","",'SICI(2)'!E23)</f>
        <v>0</v>
      </c>
      <c r="G5" s="1973">
        <f>IF('SICI(2)'!E27="","",'SICI(2)'!E27)</f>
        <v>2081857</v>
      </c>
      <c r="H5" s="1973">
        <f>IF('SICI(2)'!E29="","",'SICI(2)'!E29)</f>
        <v>1982065</v>
      </c>
      <c r="I5" s="1973">
        <f>IF('SICI(2)'!E31="","",'SICI(2)'!E31)</f>
        <v>2925</v>
      </c>
      <c r="J5" s="1973">
        <f>IF('SICI(2)'!E33="","",'SICI(2)'!E33)</f>
        <v>0</v>
      </c>
      <c r="K5" s="1973">
        <f>IF('SICI(2)'!E35="","",'SICI(2)'!E35)</f>
        <v>0</v>
      </c>
      <c r="L5" s="1973">
        <f>IF('SICI(2)'!E39="","",'SICI(2)'!E39)</f>
        <v>16</v>
      </c>
      <c r="M5" s="1973">
        <f>IF('SICI(2)'!E41="","",'SICI(2)'!E41)</f>
        <v>11518</v>
      </c>
      <c r="N5" s="1973">
        <f>IF('SICI(2)'!E43="","",'SICI(2)'!E43)</f>
        <v>20</v>
      </c>
      <c r="O5" s="1973">
        <f>IF('SICI(2)'!E45="","",'SICI(2)'!E45)</f>
        <v>5728</v>
      </c>
      <c r="P5" s="1973">
        <f>IF('SICI(2)'!E47="","",'SICI(2)'!E47)</f>
        <v>45</v>
      </c>
      <c r="Q5" s="1973">
        <f>IF('SICI(2)'!E49="","",'SICI(2)'!E49)</f>
        <v>3086</v>
      </c>
      <c r="R5" s="1973">
        <f>IF('SICI(2)'!E51="","",'SICI(2)'!E51)</f>
        <v>1</v>
      </c>
      <c r="S5" s="1973">
        <f>IF('SICI(2)'!E53="","",'SICI(2)'!E53)</f>
        <v>5018</v>
      </c>
      <c r="T5" s="1973">
        <f>IF('SICI(2)'!E55="","",'SICI(2)'!E55)</f>
        <v>3</v>
      </c>
      <c r="U5" s="1973">
        <f>IF('SICI(2)'!E57="","",'SICI(2)'!E57)</f>
        <v>6421</v>
      </c>
      <c r="V5" s="1973">
        <f>IF('SICI(2)'!E61="","",'SICI(2)'!E61)</f>
        <v>677596</v>
      </c>
      <c r="W5" s="1973">
        <f>IF('SICI(2)'!E63="","",'SICI(2)'!E63)</f>
        <v>59444</v>
      </c>
      <c r="X5" s="1973" t="str">
        <f>IF('SICI(2)'!E65="","",'SICI(2)'!E65)</f>
        <v>S</v>
      </c>
      <c r="Y5" s="1973" t="str">
        <f>IF('SICI(2)'!E67="","",'SICI(2)'!E67)</f>
        <v>S</v>
      </c>
      <c r="Z5" t="str">
        <f>IF('SICI(2)'!E69="","",'SICI(2)'!E69)</f>
        <v>S</v>
      </c>
      <c r="AA5" t="str">
        <f>IF('SICI(2)'!E71="","",'SICI(2)'!E71)</f>
        <v>N</v>
      </c>
      <c r="AB5" t="str">
        <f>IF('SICI(2)'!C76="","",'SICI(2)'!C76)</f>
        <v/>
      </c>
      <c r="AC5" t="str">
        <f>IF('SICI(2)'!C79="","",'SICI(2)'!C79)</f>
        <v/>
      </c>
      <c r="AD5" t="str">
        <f>'SICI(2)'!F2</f>
        <v>OK</v>
      </c>
      <c r="AE5" t="str">
        <f>'SICI(2)'!F6</f>
        <v>OK</v>
      </c>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sheetPr codeName="Foglio90"/>
  <dimension ref="A1:N87"/>
  <sheetViews>
    <sheetView topLeftCell="A6" zoomScale="70" zoomScaleNormal="70" workbookViewId="0">
      <selection activeCell="E27" sqref="E27"/>
    </sheetView>
  </sheetViews>
  <sheetFormatPr defaultColWidth="11" defaultRowHeight="15"/>
  <cols>
    <col min="1" max="2" width="8.5703125" style="1971" customWidth="1"/>
    <col min="3" max="3" width="153.85546875" style="1938" customWidth="1"/>
    <col min="4" max="4" width="2.42578125" style="1938" customWidth="1"/>
    <col min="5" max="5" width="15.42578125" style="1972" bestFit="1" customWidth="1"/>
    <col min="6" max="6" width="43.5703125" style="1968" customWidth="1"/>
    <col min="7" max="10" width="11" style="1938"/>
    <col min="11" max="14" width="11" style="1938" hidden="1" customWidth="1"/>
    <col min="15" max="16384" width="11" style="1938"/>
  </cols>
  <sheetData>
    <row r="1" spans="1:14" s="1918" customFormat="1" ht="45" customHeight="1" thickBot="1">
      <c r="A1" s="1842" t="s">
        <v>3580</v>
      </c>
      <c r="B1" s="1842"/>
      <c r="C1" s="1843"/>
      <c r="D1" s="1843"/>
      <c r="E1" s="1844"/>
      <c r="F1" s="1917" t="s">
        <v>3581</v>
      </c>
      <c r="H1" s="1919" t="s">
        <v>410</v>
      </c>
    </row>
    <row r="2" spans="1:14" s="1918" customFormat="1" ht="41.45" customHeight="1">
      <c r="A2" s="1845" t="s">
        <v>3582</v>
      </c>
      <c r="B2" s="1845"/>
      <c r="C2" s="1846"/>
      <c r="D2" s="1847"/>
      <c r="E2" s="1848"/>
      <c r="F2" s="2712" t="str">
        <f>IF(AND(ISBLANK($E$23),OR(SUMIF('t1'!O:O,$H$1,'t1'!L:L)+SUMIF('t1'!O:O,$H$1,'t1'!M:M)&gt;0, SUMIF('t12'!L:L,$H$1,'t12'!C:C)&gt;0)),"Attenzione: è necessario compilare la domanda GEN195 !!!","OK")</f>
        <v>OK</v>
      </c>
    </row>
    <row r="3" spans="1:14" s="1920" customFormat="1" ht="30" customHeight="1" thickBot="1">
      <c r="A3" s="1849"/>
      <c r="B3" s="1912"/>
      <c r="C3" s="125"/>
      <c r="D3" s="1850"/>
      <c r="E3" s="1851"/>
      <c r="F3" s="2713"/>
    </row>
    <row r="4" spans="1:14" s="1918" customFormat="1" ht="16.5" customHeight="1">
      <c r="A4" s="1921"/>
      <c r="B4" s="1921"/>
      <c r="C4" s="1922"/>
      <c r="D4" s="1922"/>
      <c r="E4" s="1922"/>
      <c r="F4" s="2714" t="s">
        <v>3583</v>
      </c>
    </row>
    <row r="5" spans="1:14" s="1918" customFormat="1" ht="20.25" customHeight="1" thickBot="1">
      <c r="A5" s="1923" t="str">
        <f>'t1'!A1</f>
        <v>COMPARTO SERVIZIO SANITARIO NAZIONALE - anno 2017</v>
      </c>
      <c r="B5" s="1923"/>
      <c r="C5" s="1924"/>
      <c r="D5" s="1925"/>
      <c r="E5" s="1925"/>
      <c r="F5" s="2715"/>
    </row>
    <row r="6" spans="1:14" s="1926" customFormat="1" ht="20.25" customHeight="1">
      <c r="A6" s="1923"/>
      <c r="B6" s="1923"/>
      <c r="C6" s="1924"/>
      <c r="D6" s="1925"/>
      <c r="E6" s="1925"/>
      <c r="F6" s="2716" t="str">
        <f>IF(AND(ISBLANK(E17),ISBLANK(E19)),"OK",IF(AND(OR(ISBLANK(E17),YEAR(E17)&gt;'t1'!M1-1),OR(ISBLANK(E19),YEAR(E19)&gt;'t1'!M1-1)),"OK","Attenzione: almeno una data di certificazione è antececedente l'1 gennaio dell'anno di riferimento, è necessario giustificare"))</f>
        <v>OK</v>
      </c>
    </row>
    <row r="7" spans="1:14" s="1926" customFormat="1" ht="65.25" customHeight="1">
      <c r="A7" s="1927"/>
      <c r="B7" s="1927"/>
      <c r="C7" s="1928"/>
      <c r="D7" s="1928"/>
      <c r="E7" s="1929"/>
      <c r="F7" s="2717"/>
    </row>
    <row r="8" spans="1:14" s="1926" customFormat="1" ht="30.75" customHeight="1">
      <c r="A8" s="1930"/>
      <c r="B8" s="1930"/>
      <c r="C8" s="1852" t="s">
        <v>3666</v>
      </c>
      <c r="F8" s="2717"/>
      <c r="N8" s="1931" t="s">
        <v>3585</v>
      </c>
    </row>
    <row r="9" spans="1:14" s="1926" customFormat="1" ht="30.75" customHeight="1" thickBot="1">
      <c r="A9" s="1930"/>
      <c r="B9" s="1930"/>
      <c r="C9" s="1928"/>
      <c r="D9" s="1928"/>
      <c r="E9" s="1932"/>
      <c r="F9" s="2713"/>
      <c r="N9" s="1933">
        <f>(COUNTIF(E:E,"&lt;&gt;"&amp;"")+COUNTIF(C84,"&lt;&gt;"&amp;"")+COUNTIF(C87,"&lt;&gt;"&amp;""))</f>
        <v>27</v>
      </c>
    </row>
    <row r="10" spans="1:14" ht="3.95" customHeight="1">
      <c r="A10" s="1934"/>
      <c r="B10" s="1934"/>
      <c r="C10" s="1935"/>
      <c r="D10" s="1934"/>
      <c r="E10" s="1936"/>
      <c r="F10" s="1937"/>
    </row>
    <row r="11" spans="1:14" s="1939" customFormat="1" ht="30" customHeight="1">
      <c r="A11" s="1913" t="s">
        <v>3586</v>
      </c>
      <c r="B11" s="1913"/>
      <c r="C11" s="1854" t="s">
        <v>3587</v>
      </c>
      <c r="D11" s="1853"/>
      <c r="E11" s="1855"/>
      <c r="F11" s="1937"/>
      <c r="K11" s="1931" t="s">
        <v>3588</v>
      </c>
      <c r="L11" s="1931" t="s">
        <v>3589</v>
      </c>
      <c r="M11" s="1931" t="s">
        <v>3590</v>
      </c>
      <c r="N11" s="1931" t="s">
        <v>3455</v>
      </c>
    </row>
    <row r="12" spans="1:14" s="1939" customFormat="1" ht="3.95" customHeight="1">
      <c r="A12" s="1940"/>
      <c r="B12" s="1940"/>
      <c r="C12" s="1940"/>
      <c r="D12" s="1940"/>
      <c r="E12" s="1941"/>
      <c r="F12" s="1942"/>
    </row>
    <row r="13" spans="1:14" s="1939" customFormat="1" ht="30" customHeight="1">
      <c r="A13" s="1943" t="s">
        <v>3591</v>
      </c>
      <c r="B13" s="1944" t="s">
        <v>3592</v>
      </c>
      <c r="C13" s="1945" t="s">
        <v>3593</v>
      </c>
      <c r="E13" s="1946" t="s">
        <v>5515</v>
      </c>
      <c r="F13" s="1947" t="str">
        <f>IF(AND(LEN(E13)=1,OR(UPPER(E13)="N",UPPER(E13)="S")),"",IF(ISBLANK(E13),"","  Errore ! Inserire S o N"))</f>
        <v/>
      </c>
      <c r="K13" s="1948" t="str">
        <f>LEFT(A13,3)</f>
        <v>GEN</v>
      </c>
      <c r="L13" s="1948" t="str">
        <f>RIGHT(A13,3)</f>
        <v>172</v>
      </c>
      <c r="M13" s="1948" t="str">
        <f>B13</f>
        <v>FLAG</v>
      </c>
      <c r="N13" s="1948" t="str">
        <f>IF(AND(LEN(E13)=1,OR(UPPER(E13)="N",UPPER(E13)="S")),UPPER(E13),"")</f>
        <v>S</v>
      </c>
    </row>
    <row r="14" spans="1:14" s="1939" customFormat="1" ht="3.95" customHeight="1">
      <c r="A14" s="1943"/>
      <c r="B14" s="1943"/>
      <c r="C14" s="1940"/>
      <c r="D14" s="1940"/>
      <c r="E14" s="1941"/>
      <c r="F14" s="1949"/>
    </row>
    <row r="15" spans="1:14" s="1939" customFormat="1" ht="30" customHeight="1">
      <c r="A15" s="1943" t="s">
        <v>3594</v>
      </c>
      <c r="B15" s="1944" t="s">
        <v>3592</v>
      </c>
      <c r="C15" s="1945" t="s">
        <v>3595</v>
      </c>
      <c r="E15" s="1946" t="s">
        <v>5515</v>
      </c>
      <c r="F15" s="1947" t="str">
        <f>IF(AND(LEN(E15)=1,OR(UPPER(E15)="N",UPPER(E15)="S")),"",IF(ISBLANK(E15),"","  Errore ! Inserire S o N"))</f>
        <v/>
      </c>
      <c r="K15" s="1948" t="str">
        <f>LEFT(A15,3)</f>
        <v>GEN</v>
      </c>
      <c r="L15" s="1948" t="str">
        <f>RIGHT(A15,3)</f>
        <v>207</v>
      </c>
      <c r="M15" s="1948" t="str">
        <f>B15</f>
        <v>FLAG</v>
      </c>
      <c r="N15" s="1948" t="str">
        <f>IF(AND(LEN(E15)=1,OR(UPPER(E15)="N",UPPER(E15)="S")),UPPER(E15),"")</f>
        <v>S</v>
      </c>
    </row>
    <row r="16" spans="1:14" s="1939" customFormat="1" ht="3.95" customHeight="1">
      <c r="A16" s="1943"/>
      <c r="B16" s="1943"/>
      <c r="C16" s="1940"/>
      <c r="D16" s="1940"/>
      <c r="E16" s="1941"/>
      <c r="F16" s="1949"/>
    </row>
    <row r="17" spans="1:14" s="1939" customFormat="1" ht="30" customHeight="1">
      <c r="A17" s="1943" t="s">
        <v>3596</v>
      </c>
      <c r="B17" s="1944" t="s">
        <v>3597</v>
      </c>
      <c r="C17" s="1945" t="s">
        <v>3598</v>
      </c>
      <c r="E17" s="1950">
        <v>43217</v>
      </c>
      <c r="F17" s="1947" t="str">
        <f ca="1">IF(ISBLANK(E17),"",IF(AND(E17&gt;=DATE(2016,1,1),E17&lt;=TODAY()),"","Digitare una data non anteriore al 1 Gennaio "&amp;'t1'!M1-1&amp;" (gg/mm/aaaa)"))</f>
        <v/>
      </c>
      <c r="K17" s="1948" t="str">
        <f>LEFT(A17,3)</f>
        <v>GEN</v>
      </c>
      <c r="L17" s="1948" t="str">
        <f>RIGHT(A17,3)</f>
        <v>353</v>
      </c>
      <c r="M17" s="1948" t="str">
        <f>B17</f>
        <v>DATE</v>
      </c>
      <c r="N17" s="1951" t="str">
        <f ca="1">IF(AND(E17&gt;=DATE(2015,1,1),E17&lt;=TODAY()),"'"&amp;DAY(E17)&amp;"/"&amp;MONTH(E17)&amp;"/"&amp;YEAR(E17),"")</f>
        <v>'27/4/2018</v>
      </c>
    </row>
    <row r="18" spans="1:14" s="1939" customFormat="1" ht="3.95" customHeight="1">
      <c r="A18" s="1943"/>
      <c r="B18" s="1943"/>
      <c r="C18" s="1940"/>
      <c r="D18" s="1940"/>
      <c r="E18" s="1941"/>
      <c r="F18" s="1949"/>
    </row>
    <row r="19" spans="1:14" s="1939" customFormat="1" ht="30" customHeight="1">
      <c r="A19" s="1943" t="s">
        <v>3599</v>
      </c>
      <c r="B19" s="1944" t="s">
        <v>3597</v>
      </c>
      <c r="C19" s="1945" t="s">
        <v>3600</v>
      </c>
      <c r="E19" s="1950"/>
      <c r="F19" s="1947" t="str">
        <f ca="1">IF(ISBLANK(E19),"",IF(AND(E19&gt;=DATE(2016,1,1),E19&lt;=TODAY()),"","Digitare una data non anteriore al 1 Gennaio "&amp;'t1'!M1-1&amp;" (gg/mm/aaaa)"))</f>
        <v/>
      </c>
      <c r="K19" s="1948" t="str">
        <f>LEFT(A19,3)</f>
        <v>GEN</v>
      </c>
      <c r="L19" s="1948" t="str">
        <f>RIGHT(A19,3)</f>
        <v>354</v>
      </c>
      <c r="M19" s="1948" t="str">
        <f>B19</f>
        <v>DATE</v>
      </c>
      <c r="N19" s="1951" t="str">
        <f ca="1">IF(AND(E19&gt;=DATE(2015,1,1),E19&lt;=TODAY()),"'"&amp;DAY(E19)&amp;"/"&amp;MONTH(E19)&amp;"/"&amp;YEAR(E19),"")</f>
        <v/>
      </c>
    </row>
    <row r="20" spans="1:14" s="1939" customFormat="1" ht="3.95" customHeight="1">
      <c r="A20" s="1943"/>
      <c r="B20" s="1943"/>
      <c r="C20" s="1940"/>
      <c r="D20" s="1940"/>
      <c r="E20" s="1941"/>
      <c r="F20" s="1947"/>
    </row>
    <row r="21" spans="1:14" s="1939" customFormat="1" ht="29.25" customHeight="1">
      <c r="A21" s="1943" t="s">
        <v>3601</v>
      </c>
      <c r="B21" s="1944" t="s">
        <v>3597</v>
      </c>
      <c r="C21" s="1945" t="s">
        <v>3602</v>
      </c>
      <c r="D21" s="1940"/>
      <c r="E21" s="2400"/>
      <c r="F21" s="1947" t="str">
        <f ca="1">IF(ISBLANK(E21),"",IF(AND(E21&gt;=DATE(2016,1,1),E21&lt;=TODAY()),"","Digitare una data non anteriore al 1 Gennaio "&amp;'t1'!M1-1&amp;" (gg/mm/aaaa)"))</f>
        <v/>
      </c>
    </row>
    <row r="22" spans="1:14" s="1939" customFormat="1" ht="3.95" customHeight="1">
      <c r="A22" s="1943"/>
      <c r="B22" s="1943"/>
      <c r="C22" s="1940"/>
      <c r="D22" s="1940"/>
      <c r="E22" s="1941"/>
      <c r="F22" s="1949"/>
    </row>
    <row r="23" spans="1:14" s="1939" customFormat="1" ht="30" customHeight="1">
      <c r="A23" s="1943" t="s">
        <v>3603</v>
      </c>
      <c r="B23" s="1944" t="s">
        <v>3604</v>
      </c>
      <c r="C23" s="1945" t="s">
        <v>3605</v>
      </c>
      <c r="E23" s="1952">
        <v>0</v>
      </c>
      <c r="F23" s="1947" t="str">
        <f>IF(ISBLANK(E23),"",IF(ISNUMBER(E23),IF(E23-INT(E23)=0,"","  Errore ! Inserire un numero intero senza decimali"),"  Errore ! Inserire un numero intero senza decimali"))</f>
        <v/>
      </c>
      <c r="K23" s="1948" t="str">
        <f>LEFT(A23,3)</f>
        <v>GEN</v>
      </c>
      <c r="L23" s="1948" t="str">
        <f>RIGHT(A23,3)</f>
        <v>195</v>
      </c>
      <c r="M23" s="1948" t="str">
        <f>B23</f>
        <v>INT</v>
      </c>
      <c r="N23" s="1948">
        <f>IF(ISNUMBER(E23),ROUND(E23,0),"")</f>
        <v>0</v>
      </c>
    </row>
    <row r="24" spans="1:14" s="1939" customFormat="1" ht="3.95" customHeight="1">
      <c r="A24" s="1953"/>
      <c r="B24" s="1953"/>
      <c r="C24" s="1940"/>
      <c r="D24" s="1940"/>
      <c r="E24" s="1941"/>
      <c r="F24" s="1949"/>
    </row>
    <row r="25" spans="1:14" s="1939" customFormat="1" ht="30" customHeight="1">
      <c r="A25" s="1913" t="s">
        <v>3606</v>
      </c>
      <c r="B25" s="1913"/>
      <c r="C25" s="1854" t="s">
        <v>3607</v>
      </c>
      <c r="D25" s="1853"/>
      <c r="E25" s="1855"/>
      <c r="F25" s="1949"/>
    </row>
    <row r="26" spans="1:14" s="1939" customFormat="1" ht="3.95" customHeight="1">
      <c r="A26" s="1940"/>
      <c r="B26" s="1940"/>
      <c r="C26" s="1940"/>
      <c r="D26" s="1940"/>
      <c r="E26" s="1941"/>
      <c r="F26" s="1949"/>
    </row>
    <row r="27" spans="1:14" s="1939" customFormat="1" ht="30" customHeight="1">
      <c r="A27" s="1943" t="s">
        <v>3608</v>
      </c>
      <c r="B27" s="1944" t="s">
        <v>3604</v>
      </c>
      <c r="C27" s="1954" t="s">
        <v>3609</v>
      </c>
      <c r="E27" s="1952">
        <f>IN_SICI_LEG356!C2</f>
        <v>10000798</v>
      </c>
      <c r="F27" s="1947" t="str">
        <f>IF(ISBLANK(E27),"",IF(ISNUMBER(E27),IF(E27-INT(E27)=0,"","  Errore ! Inserire un numero intero senza decimali"),"  Errore ! Inserire un numero intero senza decimali"))</f>
        <v/>
      </c>
      <c r="K27" s="1948" t="str">
        <f>LEFT(A27,3)</f>
        <v>LEG</v>
      </c>
      <c r="L27" s="1948" t="str">
        <f>RIGHT(A27,3)</f>
        <v>356</v>
      </c>
      <c r="M27" s="1948" t="str">
        <f>B27</f>
        <v>INT</v>
      </c>
      <c r="N27" s="1948">
        <f>IF(ISNUMBER(E27),ROUND(E27,0),"")</f>
        <v>10000798</v>
      </c>
    </row>
    <row r="28" spans="1:14" s="1939" customFormat="1" ht="3.95" customHeight="1">
      <c r="A28" s="1943"/>
      <c r="B28" s="1943"/>
      <c r="C28" s="1955"/>
      <c r="D28" s="1940"/>
      <c r="E28" s="1941"/>
      <c r="F28" s="1949"/>
    </row>
    <row r="29" spans="1:14" s="1939" customFormat="1" ht="30" customHeight="1">
      <c r="A29" s="1943" t="s">
        <v>3610</v>
      </c>
      <c r="B29" s="1944" t="s">
        <v>3604</v>
      </c>
      <c r="C29" s="1954" t="s">
        <v>3611</v>
      </c>
      <c r="E29" s="1952">
        <v>9128471</v>
      </c>
      <c r="F29" s="1947" t="str">
        <f>IF(ISBLANK(E29),"",IF(ISNUMBER(E29),IF(E29-INT(E29)=0,"","  Errore ! Inserire un numero intero senza decimali"),"  Errore ! Inserire un numero intero senza decimali"))</f>
        <v/>
      </c>
      <c r="K29" s="1948" t="str">
        <f>LEFT(A29,3)</f>
        <v>LEG</v>
      </c>
      <c r="L29" s="1948" t="str">
        <f>RIGHT(A29,3)</f>
        <v>357</v>
      </c>
      <c r="M29" s="1948" t="str">
        <f>B29</f>
        <v>INT</v>
      </c>
      <c r="N29" s="1948">
        <f>IF(ISNUMBER(E29),ROUND(E29,0),"")</f>
        <v>9128471</v>
      </c>
    </row>
    <row r="30" spans="1:14" s="1939" customFormat="1" ht="3.95" customHeight="1">
      <c r="A30" s="1943"/>
      <c r="B30" s="1943"/>
      <c r="C30" s="1955"/>
      <c r="D30" s="1940"/>
      <c r="E30" s="1941"/>
      <c r="F30" s="1949"/>
    </row>
    <row r="31" spans="1:14" s="1939" customFormat="1" ht="30" customHeight="1">
      <c r="A31" s="1943" t="s">
        <v>3612</v>
      </c>
      <c r="B31" s="1944" t="s">
        <v>3604</v>
      </c>
      <c r="C31" s="1954" t="s">
        <v>3613</v>
      </c>
      <c r="E31" s="2010">
        <f>SUM('t15(3)'!C19,'t15(3)'!C34,'t15(3)'!C60)</f>
        <v>30501</v>
      </c>
      <c r="F31" s="1947" t="str">
        <f>IF(ISBLANK(E31),"",IF(ISNUMBER(E31),IF(E31-INT(E31)=0,"","  Errore ! Inserire un numero intero senza decimali"),"  Errore ! Inserire un numero intero senza decimali"))</f>
        <v/>
      </c>
      <c r="K31" s="1948" t="str">
        <f>LEFT(A31,3)</f>
        <v>LEG</v>
      </c>
      <c r="L31" s="1948" t="str">
        <f>RIGHT(A31,3)</f>
        <v>157</v>
      </c>
      <c r="M31" s="1948" t="str">
        <f>B31</f>
        <v>INT</v>
      </c>
      <c r="N31" s="1948">
        <f>IF(ISNUMBER(E31),ROUND(E31,0),"")</f>
        <v>30501</v>
      </c>
    </row>
    <row r="32" spans="1:14" s="1939" customFormat="1" ht="3.95" customHeight="1">
      <c r="A32" s="1943"/>
      <c r="B32" s="1943"/>
      <c r="C32" s="1955"/>
      <c r="D32" s="1940"/>
      <c r="E32" s="1941"/>
      <c r="F32" s="1949"/>
    </row>
    <row r="33" spans="1:14" s="1939" customFormat="1" ht="30" customHeight="1">
      <c r="A33" s="1943" t="s">
        <v>3614</v>
      </c>
      <c r="B33" s="1944" t="s">
        <v>3604</v>
      </c>
      <c r="C33" s="1954" t="s">
        <v>3615</v>
      </c>
      <c r="E33" s="1952"/>
      <c r="F33" s="1947" t="str">
        <f>IF(ISBLANK(E33),"",IF(ISNUMBER(E33),IF(E33-INT(E33)=0,"","  Errore ! Inserire un numero intero senza decimali"),"  Errore ! Inserire un numero intero senza decimali"))</f>
        <v/>
      </c>
      <c r="K33" s="1948" t="str">
        <f>LEFT(A33,3)</f>
        <v>LEG</v>
      </c>
      <c r="L33" s="1948" t="str">
        <f>RIGHT(A33,3)</f>
        <v>263</v>
      </c>
      <c r="M33" s="1948" t="str">
        <f>B33</f>
        <v>INT</v>
      </c>
      <c r="N33" s="1948" t="str">
        <f>IF(ISNUMBER(E33),ROUND(E33,0),"")</f>
        <v/>
      </c>
    </row>
    <row r="34" spans="1:14" s="1939" customFormat="1" ht="3.95" customHeight="1">
      <c r="A34" s="1943"/>
      <c r="B34" s="1943"/>
      <c r="C34" s="1955"/>
      <c r="D34" s="1940"/>
      <c r="E34" s="1941"/>
      <c r="F34" s="1949"/>
    </row>
    <row r="35" spans="1:14" s="1939" customFormat="1" ht="30" customHeight="1">
      <c r="A35" s="1913" t="s">
        <v>3618</v>
      </c>
      <c r="B35" s="1913"/>
      <c r="C35" s="1854" t="s">
        <v>3619</v>
      </c>
      <c r="D35" s="1853"/>
      <c r="E35" s="1855"/>
      <c r="F35" s="1949"/>
    </row>
    <row r="36" spans="1:14" s="1939" customFormat="1" ht="3.95" customHeight="1">
      <c r="A36" s="1940"/>
      <c r="B36" s="1940"/>
      <c r="C36" s="1940"/>
      <c r="D36" s="1940"/>
      <c r="E36" s="1941"/>
      <c r="F36" s="1949"/>
    </row>
    <row r="37" spans="1:14" s="1939" customFormat="1" ht="30" customHeight="1">
      <c r="A37" s="1956" t="s">
        <v>3667</v>
      </c>
      <c r="B37" s="1944" t="s">
        <v>3604</v>
      </c>
      <c r="C37" s="1945" t="s">
        <v>3668</v>
      </c>
      <c r="E37" s="2010">
        <f>SUM('1G'!Z72,'1G'!Z76,'1G'!Z80,'1G'!Z84)</f>
        <v>36</v>
      </c>
      <c r="F37" s="1947" t="str">
        <f>IF(ISBLANK(E37),"",IF(ISNUMBER(E37),IF(E37-INT(E37)=0,"","  Errore ! Inserire un numero intero senza decimali"),"  Errore ! Inserire un numero intero senza decimali"))</f>
        <v/>
      </c>
      <c r="K37" s="1948" t="str">
        <f>LEFT(A37,3)</f>
        <v>ORG</v>
      </c>
      <c r="L37" s="1948" t="str">
        <f>RIGHT(A37,3)</f>
        <v>190</v>
      </c>
      <c r="M37" s="1948" t="str">
        <f>B37</f>
        <v>INT</v>
      </c>
      <c r="N37" s="1948">
        <f>IF(ISNUMBER(E37),ROUND(E37,0),"")</f>
        <v>36</v>
      </c>
    </row>
    <row r="38" spans="1:14" s="1939" customFormat="1" ht="3.95" customHeight="1">
      <c r="A38" s="1943"/>
      <c r="B38" s="1943"/>
      <c r="C38" s="1940"/>
      <c r="D38" s="1940"/>
      <c r="E38" s="1941"/>
      <c r="F38" s="1949"/>
    </row>
    <row r="39" spans="1:14" s="1939" customFormat="1" ht="30" customHeight="1">
      <c r="A39" s="1943" t="s">
        <v>3669</v>
      </c>
      <c r="B39" s="1944" t="s">
        <v>3604</v>
      </c>
      <c r="C39" s="1945" t="s">
        <v>3670</v>
      </c>
      <c r="E39" s="1952">
        <v>1</v>
      </c>
      <c r="F39" s="1947" t="str">
        <f>IF(ISBLANK(E39),"",IF(ISNUMBER(E39),IF(E39-INT(E39)=0,"","  Errore ! Inserire un numero intero senza decimali"),"  Errore ! Inserire un numero intero senza decimali"))</f>
        <v/>
      </c>
      <c r="K39" s="1948" t="str">
        <f>LEFT(A39,3)</f>
        <v>ORG</v>
      </c>
      <c r="L39" s="1948" t="str">
        <f>RIGHT(A39,3)</f>
        <v>145</v>
      </c>
      <c r="M39" s="1948" t="str">
        <f>B39</f>
        <v>INT</v>
      </c>
      <c r="N39" s="1948">
        <f>IF(ISNUMBER(E39),ROUND(E39,0),"")</f>
        <v>1</v>
      </c>
    </row>
    <row r="40" spans="1:14" s="1939" customFormat="1" ht="3.95" customHeight="1">
      <c r="A40" s="1953"/>
      <c r="B40" s="1953"/>
      <c r="C40" s="1940"/>
      <c r="D40" s="1940"/>
      <c r="E40" s="1941"/>
      <c r="F40" s="1949"/>
    </row>
    <row r="41" spans="1:14" s="1939" customFormat="1" ht="30" customHeight="1">
      <c r="A41" s="1943" t="s">
        <v>3671</v>
      </c>
      <c r="B41" s="1944" t="s">
        <v>3604</v>
      </c>
      <c r="C41" s="1945" t="s">
        <v>3672</v>
      </c>
      <c r="E41" s="1952">
        <v>1</v>
      </c>
      <c r="F41" s="1947" t="str">
        <f>IF(ISBLANK(E41),"",IF(ISNUMBER(E41),IF(E41-INT(E41)=0,"","  Errore ! Inserire un numero intero senza decimali"),"  Errore ! Inserire un numero intero senza decimali"))</f>
        <v/>
      </c>
      <c r="K41" s="1948" t="str">
        <f>LEFT(A41,3)</f>
        <v>ORG</v>
      </c>
      <c r="L41" s="1948" t="str">
        <f>RIGHT(A41,3)</f>
        <v>160</v>
      </c>
      <c r="M41" s="1948" t="str">
        <f>B41</f>
        <v>INT</v>
      </c>
      <c r="N41" s="1948">
        <f>IF(ISNUMBER(E41),ROUND(E41,0),"")</f>
        <v>1</v>
      </c>
    </row>
    <row r="42" spans="1:14" s="1939" customFormat="1" ht="3.95" customHeight="1">
      <c r="A42" s="1943"/>
      <c r="B42" s="1943"/>
      <c r="C42" s="1940"/>
      <c r="D42" s="1940"/>
      <c r="E42" s="1941"/>
      <c r="F42" s="1949"/>
    </row>
    <row r="43" spans="1:14" s="1939" customFormat="1" ht="30" customHeight="1">
      <c r="A43" s="1956" t="s">
        <v>3673</v>
      </c>
      <c r="B43" s="1944" t="s">
        <v>3604</v>
      </c>
      <c r="C43" s="1945" t="s">
        <v>3674</v>
      </c>
      <c r="E43" s="1952">
        <v>19</v>
      </c>
      <c r="F43" s="1947" t="str">
        <f>IF(ISBLANK(E43),"",IF(ISNUMBER(E43),IF(E43-INT(E43)=0,"","  Errore ! Inserire un numero intero senza decimali"),"  Errore ! Inserire un numero intero senza decimali"))</f>
        <v/>
      </c>
      <c r="K43" s="1948" t="str">
        <f>LEFT(A43,3)</f>
        <v>ORG</v>
      </c>
      <c r="L43" s="1948" t="str">
        <f>RIGHT(A43,3)</f>
        <v>154</v>
      </c>
      <c r="M43" s="1948" t="str">
        <f>B43</f>
        <v>INT</v>
      </c>
      <c r="N43" s="1948">
        <f>IF(ISNUMBER(E43),ROUND(E43,0),"")</f>
        <v>19</v>
      </c>
    </row>
    <row r="44" spans="1:14" s="1939" customFormat="1" ht="3.95" customHeight="1">
      <c r="A44" s="1943"/>
      <c r="B44" s="1943"/>
      <c r="C44" s="1940"/>
      <c r="D44" s="1940"/>
      <c r="E44" s="1941"/>
      <c r="F44" s="1949"/>
    </row>
    <row r="45" spans="1:14" s="1939" customFormat="1" ht="30" customHeight="1">
      <c r="A45" s="1956" t="s">
        <v>3675</v>
      </c>
      <c r="B45" s="1944" t="s">
        <v>3604</v>
      </c>
      <c r="C45" s="1945" t="s">
        <v>3676</v>
      </c>
      <c r="E45" s="1952">
        <v>9300</v>
      </c>
      <c r="F45" s="1947" t="str">
        <f>IF(ISBLANK(E45),"",IF(ISNUMBER(E45),IF(E45-INT(E45)=0,"","  Errore ! Inserire un numero intero senza decimali"),"  Errore ! Inserire un numero intero senza decimali"))</f>
        <v/>
      </c>
      <c r="K45" s="1948" t="str">
        <f>LEFT(A45,3)</f>
        <v>ORG</v>
      </c>
      <c r="L45" s="1948" t="str">
        <f>RIGHT(A45,3)</f>
        <v>292</v>
      </c>
      <c r="M45" s="1948" t="str">
        <f>B45</f>
        <v>INT</v>
      </c>
      <c r="N45" s="1948">
        <f>IF(ISNUMBER(E45),ROUND(E45,0),"")</f>
        <v>9300</v>
      </c>
    </row>
    <row r="46" spans="1:14" s="1939" customFormat="1" ht="3.95" customHeight="1">
      <c r="A46" s="1956"/>
      <c r="B46" s="1956"/>
      <c r="C46" s="1957"/>
      <c r="D46" s="1940"/>
      <c r="E46" s="1941"/>
      <c r="F46" s="1949"/>
    </row>
    <row r="47" spans="1:14" s="1939" customFormat="1" ht="30" customHeight="1">
      <c r="A47" s="1956" t="s">
        <v>3677</v>
      </c>
      <c r="B47" s="1944" t="s">
        <v>3604</v>
      </c>
      <c r="C47" s="1945" t="s">
        <v>3678</v>
      </c>
      <c r="E47" s="1952">
        <v>5700</v>
      </c>
      <c r="F47" s="1947" t="str">
        <f>IF(ISBLANK(E47),"",IF(ISNUMBER(E47),IF(E47-INT(E47)=0,"","  Errore ! Inserire un numero intero senza decimali"),"  Errore ! Inserire un numero intero senza decimali"))</f>
        <v/>
      </c>
      <c r="K47" s="1948" t="str">
        <f>LEFT(A47,3)</f>
        <v>ORG</v>
      </c>
      <c r="L47" s="1948" t="str">
        <f>RIGHT(A47,3)</f>
        <v>295</v>
      </c>
      <c r="M47" s="1948" t="str">
        <f>B47</f>
        <v>INT</v>
      </c>
      <c r="N47" s="1948">
        <f>IF(ISNUMBER(E47),ROUND(E47,0),"")</f>
        <v>5700</v>
      </c>
    </row>
    <row r="48" spans="1:14" s="1939" customFormat="1" ht="3.95" customHeight="1">
      <c r="A48" s="1956"/>
      <c r="B48" s="1956"/>
      <c r="C48" s="1957"/>
      <c r="D48" s="1940"/>
      <c r="E48" s="1941"/>
      <c r="F48" s="1949"/>
    </row>
    <row r="49" spans="1:14" s="1939" customFormat="1" ht="30" customHeight="1">
      <c r="A49" s="1956" t="s">
        <v>3679</v>
      </c>
      <c r="B49" s="1944" t="s">
        <v>3604</v>
      </c>
      <c r="C49" s="1945" t="s">
        <v>3680</v>
      </c>
      <c r="E49" s="1952">
        <v>7000</v>
      </c>
      <c r="F49" s="1947" t="str">
        <f>IF(ISBLANK(E49),"",IF(ISNUMBER(E49),IF(E49-INT(E49)=0,"","  Errore ! Inserire un numero intero senza decimali"),"  Errore ! Inserire un numero intero senza decimali"))</f>
        <v/>
      </c>
      <c r="K49" s="1948" t="str">
        <f>LEFT(A49,3)</f>
        <v>ORG</v>
      </c>
      <c r="L49" s="1948" t="str">
        <f>RIGHT(A49,3)</f>
        <v>294</v>
      </c>
      <c r="M49" s="1948" t="str">
        <f>B49</f>
        <v>INT</v>
      </c>
      <c r="N49" s="1948">
        <f>IF(ISNUMBER(E49),ROUND(E49,0),"")</f>
        <v>7000</v>
      </c>
    </row>
    <row r="50" spans="1:14" s="1939" customFormat="1" ht="3.95" customHeight="1">
      <c r="A50" s="1956"/>
      <c r="B50" s="1956"/>
      <c r="C50" s="1955"/>
      <c r="D50" s="1940"/>
      <c r="E50" s="1941"/>
      <c r="F50" s="1949"/>
    </row>
    <row r="51" spans="1:14" s="1939" customFormat="1" ht="30" customHeight="1">
      <c r="A51" s="1956" t="s">
        <v>3681</v>
      </c>
      <c r="B51" s="1944" t="s">
        <v>3604</v>
      </c>
      <c r="C51" s="1945" t="s">
        <v>3682</v>
      </c>
      <c r="E51" s="1952">
        <v>39</v>
      </c>
      <c r="F51" s="1947" t="str">
        <f>IF(ISBLANK(E51),"",IF(ISNUMBER(E51),IF(E51-INT(E51)=0,"","  Errore ! Inserire un numero intero senza decimali"),"  Errore ! Inserire un numero intero senza decimali"))</f>
        <v/>
      </c>
      <c r="K51" s="1948" t="str">
        <f>LEFT(A51,3)</f>
        <v>ORG</v>
      </c>
      <c r="L51" s="1948" t="str">
        <f>RIGHT(A51,3)</f>
        <v>293</v>
      </c>
      <c r="M51" s="1948" t="str">
        <f>B51</f>
        <v>INT</v>
      </c>
      <c r="N51" s="1948">
        <f>IF(ISNUMBER(E51),ROUND(E51,0),"")</f>
        <v>39</v>
      </c>
    </row>
    <row r="52" spans="1:14" s="1939" customFormat="1" ht="3.95" customHeight="1">
      <c r="A52" s="1956"/>
      <c r="B52" s="1956"/>
      <c r="C52" s="1955"/>
      <c r="D52" s="1940"/>
      <c r="E52" s="1941"/>
      <c r="F52" s="1949"/>
    </row>
    <row r="53" spans="1:14" s="1939" customFormat="1" ht="30" customHeight="1">
      <c r="A53" s="1956" t="s">
        <v>3683</v>
      </c>
      <c r="B53" s="1944" t="s">
        <v>3604</v>
      </c>
      <c r="C53" s="1945" t="s">
        <v>3684</v>
      </c>
      <c r="E53" s="1952">
        <v>1678</v>
      </c>
      <c r="F53" s="1947" t="str">
        <f>IF(ISBLANK(E53),"",IF(ISNUMBER(E53),IF(E53-INT(E53)=0,"","  Errore ! Inserire un numero intero senza decimali"),"  Errore ! Inserire un numero intero senza decimali"))</f>
        <v/>
      </c>
      <c r="K53" s="1948" t="str">
        <f>LEFT(A53,3)</f>
        <v>ORG</v>
      </c>
      <c r="L53" s="1948" t="str">
        <f>RIGHT(A53,3)</f>
        <v>291</v>
      </c>
      <c r="M53" s="1948" t="str">
        <f>B53</f>
        <v>INT</v>
      </c>
      <c r="N53" s="1948">
        <f>IF(ISNUMBER(E53),ROUND(E53,0),"")</f>
        <v>1678</v>
      </c>
    </row>
    <row r="54" spans="1:14" s="1939" customFormat="1" ht="3.95" customHeight="1">
      <c r="A54" s="1943"/>
      <c r="B54" s="1943"/>
      <c r="C54" s="1955"/>
      <c r="D54" s="1940"/>
      <c r="E54" s="1941"/>
      <c r="F54" s="1949"/>
    </row>
    <row r="55" spans="1:14" s="1939" customFormat="1" ht="30" customHeight="1">
      <c r="A55" s="1913" t="s">
        <v>3685</v>
      </c>
      <c r="B55" s="1913"/>
      <c r="C55" s="1854" t="s">
        <v>3686</v>
      </c>
      <c r="D55" s="1853"/>
      <c r="E55" s="1855"/>
      <c r="F55" s="1949"/>
    </row>
    <row r="56" spans="1:14" s="1939" customFormat="1" ht="3.95" customHeight="1">
      <c r="A56" s="1940"/>
      <c r="B56" s="1940"/>
      <c r="C56" s="1940"/>
      <c r="D56" s="1940"/>
      <c r="E56" s="1941"/>
      <c r="F56" s="1949"/>
    </row>
    <row r="57" spans="1:14" s="1939" customFormat="1" ht="30" customHeight="1">
      <c r="A57" s="1956" t="s">
        <v>3687</v>
      </c>
      <c r="B57" s="1944" t="s">
        <v>3592</v>
      </c>
      <c r="C57" s="1945" t="s">
        <v>3688</v>
      </c>
      <c r="E57" s="1946" t="s">
        <v>5515</v>
      </c>
      <c r="F57" s="1947" t="str">
        <f>IF(AND(LEN(E57)=1,OR(UPPER(E57)="N",UPPER(E57)="S")),"",IF(ISBLANK(E57),"","  Errore ! Inserire S o N"))</f>
        <v/>
      </c>
      <c r="K57" s="1948" t="str">
        <f>LEFT(A57,3)</f>
        <v>PEO</v>
      </c>
      <c r="L57" s="1948" t="str">
        <f>RIGHT(A57,3)</f>
        <v>176</v>
      </c>
      <c r="M57" s="1948" t="str">
        <f>B57</f>
        <v>FLAG</v>
      </c>
      <c r="N57" s="1948" t="str">
        <f>IF(AND(LEN(E57)=1,OR(UPPER(E57)="N",UPPER(E57)="S")),UPPER(E57),"")</f>
        <v>S</v>
      </c>
    </row>
    <row r="58" spans="1:14" s="1939" customFormat="1" ht="3.95" customHeight="1">
      <c r="A58" s="1943"/>
      <c r="B58" s="1943"/>
      <c r="C58" s="1940"/>
      <c r="D58" s="1940"/>
      <c r="E58" s="1941"/>
      <c r="F58" s="1949"/>
    </row>
    <row r="59" spans="1:14" s="1939" customFormat="1" ht="30" customHeight="1">
      <c r="A59" s="1943" t="s">
        <v>3689</v>
      </c>
      <c r="B59" s="1944" t="s">
        <v>3604</v>
      </c>
      <c r="C59" s="1945" t="s">
        <v>3690</v>
      </c>
      <c r="E59" s="1952">
        <v>0</v>
      </c>
      <c r="F59" s="1947" t="str">
        <f>IF(ISBLANK(E59),"",IF(ISNUMBER(E59),IF(E59-INT(E59)=0,"","  Errore ! Inserire un numero intero senza decimali"),"  Errore ! Inserire un numero intero senza decimali"))</f>
        <v/>
      </c>
      <c r="K59" s="1948" t="str">
        <f>LEFT(A59,3)</f>
        <v>PEO</v>
      </c>
      <c r="L59" s="1948" t="str">
        <f>RIGHT(A59,3)</f>
        <v>111</v>
      </c>
      <c r="M59" s="1948" t="str">
        <f>B59</f>
        <v>INT</v>
      </c>
      <c r="N59" s="1948">
        <f>IF(ISNUMBER(E59),ROUND(E59,0),"")</f>
        <v>0</v>
      </c>
    </row>
    <row r="60" spans="1:14" s="1939" customFormat="1" ht="3.95" customHeight="1">
      <c r="A60" s="1943"/>
      <c r="B60" s="1943"/>
      <c r="C60" s="1940"/>
      <c r="D60" s="1940"/>
      <c r="E60" s="1941"/>
      <c r="F60" s="1949"/>
    </row>
    <row r="61" spans="1:14" s="1939" customFormat="1" ht="30" customHeight="1">
      <c r="A61" s="1943" t="s">
        <v>3691</v>
      </c>
      <c r="B61" s="1944" t="s">
        <v>3604</v>
      </c>
      <c r="C61" s="1945" t="s">
        <v>3692</v>
      </c>
      <c r="E61" s="1952">
        <v>0</v>
      </c>
      <c r="F61" s="1947" t="str">
        <f>IF(ISBLANK(E61),"",IF(ISNUMBER(E61),IF(E61-INT(E61)=0,"","  Errore ! Inserire un numero intero senza decimali"),"  Errore ! Inserire un numero intero senza decimali"))</f>
        <v/>
      </c>
      <c r="K61" s="1948" t="str">
        <f>LEFT(A61,3)</f>
        <v>PEO</v>
      </c>
      <c r="L61" s="1948" t="str">
        <f>RIGHT(A61,3)</f>
        <v>188</v>
      </c>
      <c r="M61" s="1948" t="str">
        <f>B61</f>
        <v>INT</v>
      </c>
      <c r="N61" s="1948">
        <f>IF(ISNUMBER(E61),ROUND(E61,0),"")</f>
        <v>0</v>
      </c>
    </row>
    <row r="62" spans="1:14" s="1939" customFormat="1" ht="3.95" customHeight="1">
      <c r="A62" s="1943"/>
      <c r="B62" s="1943"/>
      <c r="C62" s="1940"/>
      <c r="D62" s="1940"/>
      <c r="E62" s="1941"/>
      <c r="F62" s="1949"/>
    </row>
    <row r="63" spans="1:14" s="1939" customFormat="1" ht="30" customHeight="1">
      <c r="A63" s="1943" t="s">
        <v>3693</v>
      </c>
      <c r="B63" s="1944" t="s">
        <v>3592</v>
      </c>
      <c r="C63" s="1945" t="s">
        <v>3694</v>
      </c>
      <c r="E63" s="1946" t="s">
        <v>5515</v>
      </c>
      <c r="F63" s="1947" t="str">
        <f>IF(AND(LEN(E63)=1,OR(UPPER(E63)="N",UPPER(E63)="S")),"",IF(ISBLANK(E63),"","  Errore ! Inserire S o N"))</f>
        <v/>
      </c>
      <c r="K63" s="1948" t="str">
        <f>LEFT(A63,3)</f>
        <v>PEO</v>
      </c>
      <c r="L63" s="1948" t="str">
        <f>RIGHT(A63,3)</f>
        <v>119</v>
      </c>
      <c r="M63" s="1948" t="str">
        <f>B63</f>
        <v>FLAG</v>
      </c>
      <c r="N63" s="1948" t="str">
        <f>IF(AND(LEN(E63)=1,OR(UPPER(E63)="N",UPPER(E63)="S")),UPPER(E63),"")</f>
        <v>S</v>
      </c>
    </row>
    <row r="64" spans="1:14" s="1939" customFormat="1" ht="3.95" customHeight="1">
      <c r="A64" s="1943"/>
      <c r="B64" s="1943"/>
      <c r="C64" s="1940"/>
      <c r="D64" s="1940"/>
      <c r="E64" s="1941"/>
      <c r="F64" s="1949"/>
    </row>
    <row r="65" spans="1:14" s="1939" customFormat="1" ht="30" customHeight="1">
      <c r="A65" s="1956" t="s">
        <v>3695</v>
      </c>
      <c r="B65" s="1944" t="s">
        <v>3592</v>
      </c>
      <c r="C65" s="1945" t="s">
        <v>3696</v>
      </c>
      <c r="E65" s="1946" t="s">
        <v>5515</v>
      </c>
      <c r="F65" s="1947" t="str">
        <f>IF(AND(LEN(E65)=1,OR(UPPER(E65)="N",UPPER(E65)="S")),"",IF(ISBLANK(E65),"","  Errore ! Inserire S o N"))</f>
        <v/>
      </c>
      <c r="K65" s="1948" t="str">
        <f>LEFT(A65,3)</f>
        <v>PEO</v>
      </c>
      <c r="L65" s="1948" t="str">
        <f>RIGHT(A65,3)</f>
        <v>266</v>
      </c>
      <c r="M65" s="1948" t="str">
        <f>B65</f>
        <v>FLAG</v>
      </c>
      <c r="N65" s="1948" t="str">
        <f>IF(AND(LEN(E65)=1,OR(UPPER(E65)="N",UPPER(E65)="S")),UPPER(E65),"")</f>
        <v>S</v>
      </c>
    </row>
    <row r="66" spans="1:14" s="1939" customFormat="1" ht="3.95" customHeight="1">
      <c r="A66" s="1943"/>
      <c r="B66" s="1943"/>
      <c r="C66" s="1940"/>
      <c r="D66" s="1940"/>
      <c r="E66" s="1941"/>
      <c r="F66" s="1949"/>
    </row>
    <row r="67" spans="1:14" s="1939" customFormat="1" ht="30" customHeight="1">
      <c r="A67" s="1943" t="s">
        <v>3697</v>
      </c>
      <c r="B67" s="1944" t="s">
        <v>3604</v>
      </c>
      <c r="C67" s="1945" t="s">
        <v>3698</v>
      </c>
      <c r="E67" s="1952">
        <v>0</v>
      </c>
      <c r="F67" s="1947" t="str">
        <f>IF(ISBLANK(E67),"",IF(ISNUMBER(E67),IF(E67-INT(E67)=0,"","  Errore ! Inserire un numero intero senza decimali"),"  Errore ! Inserire un numero intero senza decimali"))</f>
        <v/>
      </c>
      <c r="K67" s="1948" t="str">
        <f>LEFT(A67,3)</f>
        <v>PEO</v>
      </c>
      <c r="L67" s="1948" t="str">
        <f>RIGHT(A67,3)</f>
        <v>133</v>
      </c>
      <c r="M67" s="1948" t="str">
        <f>B67</f>
        <v>INT</v>
      </c>
      <c r="N67" s="1948">
        <f>IF(ISNUMBER(E67),ROUND(E67,0),"")</f>
        <v>0</v>
      </c>
    </row>
    <row r="68" spans="1:14" s="1939" customFormat="1" ht="3.95" customHeight="1">
      <c r="A68" s="1953"/>
      <c r="B68" s="1953"/>
      <c r="C68" s="1940"/>
      <c r="D68" s="1940"/>
      <c r="E68" s="1941"/>
      <c r="F68" s="1949"/>
    </row>
    <row r="69" spans="1:14" s="1939" customFormat="1" ht="30" customHeight="1">
      <c r="A69" s="1913" t="s">
        <v>3636</v>
      </c>
      <c r="B69" s="1913"/>
      <c r="C69" s="1854" t="s">
        <v>3637</v>
      </c>
      <c r="D69" s="1853"/>
      <c r="E69" s="1855"/>
      <c r="F69" s="1949"/>
    </row>
    <row r="70" spans="1:14" s="1939" customFormat="1" ht="3.95" customHeight="1">
      <c r="A70" s="1940"/>
      <c r="B70" s="1940"/>
      <c r="C70" s="1940"/>
      <c r="D70" s="1940"/>
      <c r="E70" s="1941"/>
      <c r="F70" s="1949"/>
    </row>
    <row r="71" spans="1:14" s="1958" customFormat="1" ht="30" customHeight="1">
      <c r="A71" s="1943" t="s">
        <v>3699</v>
      </c>
      <c r="B71" s="1944" t="s">
        <v>3604</v>
      </c>
      <c r="C71" s="1954" t="s">
        <v>3700</v>
      </c>
      <c r="E71" s="1952">
        <v>0</v>
      </c>
      <c r="F71" s="1947" t="str">
        <f>IF(ISBLANK(E71),"",IF(ISNUMBER(E71),IF(E71-INT(E71)=0,"","  Errore ! Inserire un numero intero senza decimali"),"  Errore ! Inserire un numero intero senza decimali"))</f>
        <v/>
      </c>
      <c r="G71" s="1939"/>
      <c r="H71" s="1939"/>
      <c r="I71" s="1939"/>
      <c r="J71" s="1939"/>
      <c r="K71" s="1948" t="str">
        <f>LEFT(A71,3)</f>
        <v>PRD</v>
      </c>
      <c r="L71" s="1948" t="str">
        <f>RIGHT(A71,3)</f>
        <v>164</v>
      </c>
      <c r="M71" s="1948" t="str">
        <f>B71</f>
        <v>INT</v>
      </c>
      <c r="N71" s="1948">
        <f>IF(ISNUMBER(E71),ROUND(E71,0),"")</f>
        <v>0</v>
      </c>
    </row>
    <row r="72" spans="1:14" s="1958" customFormat="1" ht="3.95" customHeight="1">
      <c r="A72" s="1943"/>
      <c r="B72" s="1943"/>
      <c r="C72" s="1955"/>
      <c r="D72" s="1955"/>
      <c r="E72" s="1959"/>
      <c r="F72" s="1960"/>
    </row>
    <row r="73" spans="1:14" s="1958" customFormat="1" ht="30" customHeight="1">
      <c r="A73" s="1943" t="s">
        <v>3701</v>
      </c>
      <c r="B73" s="1944" t="s">
        <v>3604</v>
      </c>
      <c r="C73" s="1954" t="s">
        <v>3702</v>
      </c>
      <c r="E73" s="1952">
        <v>2429039</v>
      </c>
      <c r="F73" s="1947" t="str">
        <f>IF(ISBLANK(E73),"",IF(ISNUMBER(E73),IF(E73-INT(E73)=0,"","  Errore ! Inserire un numero intero senza decimali"),"  Errore ! Inserire un numero intero senza decimali"))</f>
        <v/>
      </c>
      <c r="G73" s="1939"/>
      <c r="H73" s="1939"/>
      <c r="I73" s="1939"/>
      <c r="J73" s="1939"/>
      <c r="K73" s="1948" t="str">
        <f>LEFT(A73,3)</f>
        <v>PRD</v>
      </c>
      <c r="L73" s="1948" t="str">
        <f>RIGHT(A73,3)</f>
        <v>210</v>
      </c>
      <c r="M73" s="1948" t="str">
        <f>B73</f>
        <v>INT</v>
      </c>
      <c r="N73" s="1948">
        <f>IF(ISNUMBER(E73),ROUND(E73,0),"")</f>
        <v>2429039</v>
      </c>
    </row>
    <row r="74" spans="1:14" s="1958" customFormat="1" ht="3.95" customHeight="1">
      <c r="A74" s="1943"/>
      <c r="B74" s="1943"/>
      <c r="C74" s="1955"/>
      <c r="D74" s="1955"/>
      <c r="E74" s="1959"/>
      <c r="F74" s="1960"/>
    </row>
    <row r="75" spans="1:14" s="1958" customFormat="1" ht="30" customHeight="1">
      <c r="A75" s="1943" t="s">
        <v>3703</v>
      </c>
      <c r="B75" s="1944" t="s">
        <v>3604</v>
      </c>
      <c r="C75" s="1954" t="s">
        <v>3704</v>
      </c>
      <c r="E75" s="1952">
        <v>102000</v>
      </c>
      <c r="F75" s="1947" t="str">
        <f>IF(ISBLANK(E75),"",IF(ISNUMBER(E75),IF(E75-INT(E75)=0,"","  Errore ! Inserire un numero intero senza decimali"),"  Errore ! Inserire un numero intero senza decimali"))</f>
        <v/>
      </c>
      <c r="G75" s="1939"/>
      <c r="H75" s="1939"/>
      <c r="I75" s="1939"/>
      <c r="J75" s="1939"/>
      <c r="K75" s="1948" t="str">
        <f>LEFT(A75,3)</f>
        <v>PRD</v>
      </c>
      <c r="L75" s="1948" t="str">
        <f>RIGHT(A75,3)</f>
        <v>162</v>
      </c>
      <c r="M75" s="1948" t="str">
        <f>B75</f>
        <v>INT</v>
      </c>
      <c r="N75" s="1948">
        <f>IF(ISNUMBER(E75),ROUND(E75,0),"")</f>
        <v>102000</v>
      </c>
    </row>
    <row r="76" spans="1:14" s="1958" customFormat="1" ht="3.95" customHeight="1">
      <c r="A76" s="1943"/>
      <c r="B76" s="1943"/>
      <c r="C76" s="1955"/>
      <c r="D76" s="1955"/>
      <c r="E76" s="1959"/>
      <c r="F76" s="1960"/>
    </row>
    <row r="77" spans="1:14" s="1958" customFormat="1" ht="30" customHeight="1">
      <c r="A77" s="1943" t="s">
        <v>3705</v>
      </c>
      <c r="B77" s="1944" t="s">
        <v>3604</v>
      </c>
      <c r="C77" s="1954" t="s">
        <v>3706</v>
      </c>
      <c r="E77" s="1952">
        <v>0</v>
      </c>
      <c r="F77" s="1947" t="str">
        <f>IF(ISBLANK(E77),"",IF(ISNUMBER(E77),IF(E77-INT(E77)=0,"","  Errore ! Inserire un numero intero senza decimali"),"  Errore ! Inserire un numero intero senza decimali"))</f>
        <v/>
      </c>
      <c r="G77" s="1939"/>
      <c r="H77" s="1939"/>
      <c r="I77" s="1939"/>
      <c r="J77" s="1939"/>
      <c r="K77" s="1948" t="str">
        <f>LEFT(A77,3)</f>
        <v>PRD</v>
      </c>
      <c r="L77" s="1948" t="str">
        <f>RIGHT(A77,3)</f>
        <v>298</v>
      </c>
      <c r="M77" s="1948" t="str">
        <f>B77</f>
        <v>INT</v>
      </c>
      <c r="N77" s="1948">
        <f>IF(ISNUMBER(E77),ROUND(E77,0),"")</f>
        <v>0</v>
      </c>
    </row>
    <row r="78" spans="1:14" s="1958" customFormat="1" ht="3.95" customHeight="1">
      <c r="A78" s="1943"/>
      <c r="B78" s="1943"/>
      <c r="C78" s="1955"/>
      <c r="D78" s="1955"/>
      <c r="E78" s="1959"/>
      <c r="F78" s="1960"/>
    </row>
    <row r="79" spans="1:14" s="1958" customFormat="1" ht="30" customHeight="1">
      <c r="A79" s="1943" t="s">
        <v>3707</v>
      </c>
      <c r="B79" s="1944" t="s">
        <v>3604</v>
      </c>
      <c r="C79" s="1954" t="s">
        <v>3708</v>
      </c>
      <c r="E79" s="1952">
        <v>0</v>
      </c>
      <c r="F79" s="1947" t="str">
        <f>IF(ISBLANK(E79),"",IF(ISNUMBER(E79),IF(E79-INT(E79)=0,"","  Errore ! Inserire un numero intero senza decimali"),"  Errore ! Inserire un numero intero senza decimali"))</f>
        <v/>
      </c>
      <c r="G79" s="1939"/>
      <c r="H79" s="1939"/>
      <c r="I79" s="1939"/>
      <c r="J79" s="1939"/>
      <c r="K79" s="1948" t="str">
        <f>LEFT(A79,3)</f>
        <v>PRD</v>
      </c>
      <c r="L79" s="1948" t="str">
        <f>RIGHT(A79,3)</f>
        <v>297</v>
      </c>
      <c r="M79" s="1948" t="str">
        <f>B79</f>
        <v>INT</v>
      </c>
      <c r="N79" s="1948">
        <f>IF(ISNUMBER(E79),ROUND(E79,0),"")</f>
        <v>0</v>
      </c>
    </row>
    <row r="80" spans="1:14" s="1958" customFormat="1" ht="3.95" customHeight="1">
      <c r="A80" s="1943"/>
      <c r="B80" s="1943"/>
      <c r="C80" s="1955"/>
      <c r="D80" s="1955"/>
      <c r="E80" s="1959"/>
      <c r="F80" s="1961"/>
    </row>
    <row r="81" spans="1:14" s="1939" customFormat="1" ht="30" customHeight="1">
      <c r="A81" s="1913" t="s">
        <v>3650</v>
      </c>
      <c r="B81" s="1913"/>
      <c r="C81" s="1854" t="s">
        <v>3651</v>
      </c>
      <c r="D81" s="1853"/>
      <c r="E81" s="1855"/>
      <c r="F81" s="1942"/>
    </row>
    <row r="82" spans="1:14" s="1939" customFormat="1" ht="3.95" customHeight="1">
      <c r="A82" s="1962"/>
      <c r="B82" s="1962"/>
      <c r="C82" s="1940"/>
      <c r="D82" s="1940"/>
      <c r="E82" s="1941"/>
      <c r="F82" s="1942"/>
    </row>
    <row r="83" spans="1:14" s="1939" customFormat="1">
      <c r="A83" s="1943" t="s">
        <v>3652</v>
      </c>
      <c r="B83" s="1944" t="s">
        <v>163</v>
      </c>
      <c r="C83" s="1940" t="s">
        <v>3653</v>
      </c>
      <c r="E83" s="1941"/>
      <c r="F83" s="1945"/>
      <c r="K83" s="1948" t="str">
        <f>LEFT(A83,3)</f>
        <v>INF</v>
      </c>
      <c r="L83" s="1948" t="str">
        <f>RIGHT(A83,3)</f>
        <v>209</v>
      </c>
      <c r="M83" s="1948" t="str">
        <f>B83</f>
        <v>NOTE</v>
      </c>
      <c r="N83" s="1939" t="str">
        <f>IF(ISBLANK(C84),"",LEFT(C84,1500))</f>
        <v/>
      </c>
    </row>
    <row r="84" spans="1:14" s="1939" customFormat="1" ht="45" customHeight="1">
      <c r="A84" s="1963"/>
      <c r="B84" s="1963"/>
      <c r="C84" s="2718"/>
      <c r="D84" s="2719"/>
      <c r="E84" s="2720"/>
      <c r="F84" s="1964" t="str">
        <f>IF(LEN(C84)&gt;1500,"Attenzione, è stato superato il numero massimo di 1500 caratteri","")</f>
        <v/>
      </c>
    </row>
    <row r="85" spans="1:14">
      <c r="A85" s="1965"/>
      <c r="B85" s="1965"/>
      <c r="C85" s="1966"/>
      <c r="D85" s="1966"/>
      <c r="E85" s="1967"/>
    </row>
    <row r="86" spans="1:14">
      <c r="A86" s="1943" t="s">
        <v>3654</v>
      </c>
      <c r="B86" s="1944" t="s">
        <v>163</v>
      </c>
      <c r="C86" s="1940" t="s">
        <v>3655</v>
      </c>
      <c r="E86" s="1941"/>
      <c r="F86" s="1945"/>
      <c r="G86" s="1939"/>
      <c r="H86" s="1939"/>
      <c r="I86" s="1939"/>
      <c r="J86" s="1939"/>
      <c r="K86" s="1948" t="str">
        <f>LEFT(A86,3)</f>
        <v>INF</v>
      </c>
      <c r="L86" s="1948" t="str">
        <f>RIGHT(A86,3)</f>
        <v>127</v>
      </c>
      <c r="M86" s="1948" t="str">
        <f>B86</f>
        <v>NOTE</v>
      </c>
      <c r="N86" s="1939" t="str">
        <f>IF(ISBLANK(C87),"",LEFT(C87,1500))</f>
        <v/>
      </c>
    </row>
    <row r="87" spans="1:14" ht="45" customHeight="1">
      <c r="A87" s="1969"/>
      <c r="B87" s="1969"/>
      <c r="C87" s="2718"/>
      <c r="D87" s="2719"/>
      <c r="E87" s="2720"/>
      <c r="F87" s="1964" t="str">
        <f>IF(LEN(C87)&gt;1500,"Attenzione, è stato superato il numero massimo di 1500 caratteri","")</f>
        <v/>
      </c>
      <c r="K87" s="1970" t="s">
        <v>2442</v>
      </c>
    </row>
  </sheetData>
  <sheetProtection password="EA98" sheet="1"/>
  <mergeCells count="5">
    <mergeCell ref="F2:F3"/>
    <mergeCell ref="F4:F5"/>
    <mergeCell ref="F6:F9"/>
    <mergeCell ref="C84:E84"/>
    <mergeCell ref="C87:E87"/>
  </mergeCells>
  <dataValidations count="4">
    <dataValidation type="textLength" allowBlank="1" showInputMessage="1" showErrorMessage="1" error="Inserire massimo 1500 caratteri" sqref="C87:E87 C84:E84">
      <formula1>0</formula1>
      <formula2>1500</formula2>
    </dataValidation>
    <dataValidation type="list" allowBlank="1" showDropDown="1" showInputMessage="1" showErrorMessage="1" errorTitle="Errore di digitazione" error="Digitare 'S' o 'N' o lasciare in bianco" sqref="E15 E13 E57 E63 E65">
      <formula1>"s,n,S,N"</formula1>
    </dataValidation>
    <dataValidation type="date" allowBlank="1" showInputMessage="1" showErrorMessage="1" errorTitle="Errore di digitazione" error="Digitare una data valida nel formato gg/mm/aaaa" sqref="E17 E19">
      <formula1>42005</formula1>
      <formula2>TODAY()</formula2>
    </dataValidation>
    <dataValidation type="whole" operator="lessThan" allowBlank="1" showInputMessage="1" showErrorMessage="1" errorTitle="Errore di digitazione" error="Inserire solo numeri interi o lasciare vuoto." sqref="E23 E27 E29 E31 E33 E37 E39 E41 E43 E51 E45 E47 E49 E53 E59 E61 E67 E71 E73 E75 E77 E79">
      <formula1>100000000000000</formula1>
    </dataValidation>
  </dataValidations>
  <pageMargins left="0.7" right="0.7" top="0.75" bottom="0.75" header="0.3" footer="0.3"/>
  <pageSetup paperSize="9" orientation="portrait" r:id="rId1"/>
  <drawing r:id="rId2"/>
</worksheet>
</file>

<file path=xl/worksheets/sheet73.xml><?xml version="1.0" encoding="utf-8"?>
<worksheet xmlns="http://schemas.openxmlformats.org/spreadsheetml/2006/main" xmlns:r="http://schemas.openxmlformats.org/officeDocument/2006/relationships">
  <sheetPr codeName="Foglio92">
    <tabColor rgb="FFFFFF00"/>
  </sheetPr>
  <dimension ref="A1:AH5"/>
  <sheetViews>
    <sheetView workbookViewId="0">
      <selection activeCell="L9" sqref="L9"/>
    </sheetView>
  </sheetViews>
  <sheetFormatPr defaultRowHeight="12.75"/>
  <cols>
    <col min="2" max="2" width="9.140625" customWidth="1"/>
    <col min="3" max="4" width="10.140625" bestFit="1" customWidth="1"/>
    <col min="5" max="5" width="10.140625" customWidth="1"/>
    <col min="6" max="6" width="9.140625" customWidth="1"/>
    <col min="7" max="7" width="12.28515625" customWidth="1"/>
    <col min="8" max="30" width="9.140625" customWidth="1"/>
    <col min="33" max="34" width="10.140625" bestFit="1" customWidth="1"/>
  </cols>
  <sheetData>
    <row r="1" spans="1:34">
      <c r="A1" t="s">
        <v>3591</v>
      </c>
      <c r="B1" t="s">
        <v>3594</v>
      </c>
      <c r="C1" t="s">
        <v>3596</v>
      </c>
      <c r="D1" t="s">
        <v>3599</v>
      </c>
      <c r="E1" t="s">
        <v>3601</v>
      </c>
      <c r="F1" t="s">
        <v>3603</v>
      </c>
      <c r="G1" t="s">
        <v>3608</v>
      </c>
      <c r="H1" t="s">
        <v>3610</v>
      </c>
      <c r="I1" t="s">
        <v>3612</v>
      </c>
      <c r="J1" t="s">
        <v>3614</v>
      </c>
      <c r="K1" t="s">
        <v>3667</v>
      </c>
      <c r="L1" t="s">
        <v>3669</v>
      </c>
      <c r="M1" t="s">
        <v>3671</v>
      </c>
      <c r="N1" t="s">
        <v>3673</v>
      </c>
      <c r="O1" t="s">
        <v>3675</v>
      </c>
      <c r="P1" t="s">
        <v>3677</v>
      </c>
      <c r="Q1" t="s">
        <v>3679</v>
      </c>
      <c r="R1" t="s">
        <v>3681</v>
      </c>
      <c r="S1" t="s">
        <v>3683</v>
      </c>
      <c r="T1" t="s">
        <v>3687</v>
      </c>
      <c r="U1" t="s">
        <v>3689</v>
      </c>
      <c r="V1" t="s">
        <v>3691</v>
      </c>
      <c r="W1" t="s">
        <v>3693</v>
      </c>
      <c r="X1" t="s">
        <v>3695</v>
      </c>
      <c r="Y1" t="s">
        <v>3697</v>
      </c>
      <c r="Z1" t="s">
        <v>3699</v>
      </c>
      <c r="AA1" t="s">
        <v>3701</v>
      </c>
      <c r="AB1" t="s">
        <v>3703</v>
      </c>
      <c r="AC1" t="s">
        <v>3705</v>
      </c>
      <c r="AD1" t="s">
        <v>3707</v>
      </c>
      <c r="AE1" t="s">
        <v>3652</v>
      </c>
      <c r="AF1" t="s">
        <v>3654</v>
      </c>
      <c r="AG1" t="s">
        <v>3656</v>
      </c>
      <c r="AH1" t="s">
        <v>3657</v>
      </c>
    </row>
    <row r="2" spans="1:34">
      <c r="A2" t="s">
        <v>3658</v>
      </c>
      <c r="B2" t="s">
        <v>3658</v>
      </c>
      <c r="C2" s="503">
        <v>767010</v>
      </c>
      <c r="D2" s="503">
        <v>767010</v>
      </c>
      <c r="E2" s="503">
        <v>767010</v>
      </c>
      <c r="F2">
        <v>999</v>
      </c>
      <c r="G2">
        <v>999</v>
      </c>
      <c r="H2">
        <v>999</v>
      </c>
      <c r="I2">
        <v>999</v>
      </c>
      <c r="J2">
        <v>999</v>
      </c>
      <c r="K2">
        <v>999</v>
      </c>
      <c r="L2">
        <v>999</v>
      </c>
      <c r="M2">
        <v>999</v>
      </c>
      <c r="N2">
        <v>999</v>
      </c>
      <c r="O2">
        <v>999</v>
      </c>
      <c r="P2">
        <v>999</v>
      </c>
      <c r="Q2">
        <v>999</v>
      </c>
      <c r="R2">
        <v>999</v>
      </c>
      <c r="S2">
        <v>999</v>
      </c>
      <c r="T2" t="s">
        <v>3658</v>
      </c>
      <c r="U2">
        <v>999</v>
      </c>
      <c r="V2">
        <v>999</v>
      </c>
      <c r="W2" t="s">
        <v>3658</v>
      </c>
      <c r="X2" t="s">
        <v>3658</v>
      </c>
      <c r="Y2">
        <v>999</v>
      </c>
      <c r="Z2">
        <v>999</v>
      </c>
      <c r="AA2">
        <v>999</v>
      </c>
      <c r="AB2">
        <v>999</v>
      </c>
      <c r="AC2">
        <v>999</v>
      </c>
      <c r="AD2">
        <v>999</v>
      </c>
      <c r="AE2" t="s">
        <v>3659</v>
      </c>
      <c r="AF2" t="s">
        <v>3659</v>
      </c>
      <c r="AG2" t="s">
        <v>202</v>
      </c>
      <c r="AH2" t="s">
        <v>202</v>
      </c>
    </row>
    <row r="3" spans="1:34">
      <c r="A3" t="s">
        <v>3658</v>
      </c>
      <c r="B3" t="s">
        <v>3658</v>
      </c>
      <c r="C3" s="503">
        <v>767010</v>
      </c>
      <c r="D3" s="503">
        <v>767010</v>
      </c>
      <c r="E3" s="503">
        <v>767010</v>
      </c>
      <c r="F3">
        <v>999</v>
      </c>
      <c r="G3">
        <v>999</v>
      </c>
      <c r="H3">
        <v>999</v>
      </c>
      <c r="I3">
        <v>999</v>
      </c>
      <c r="J3">
        <v>999</v>
      </c>
      <c r="K3">
        <v>999</v>
      </c>
      <c r="L3">
        <v>999</v>
      </c>
      <c r="M3">
        <v>999</v>
      </c>
      <c r="N3">
        <v>999</v>
      </c>
      <c r="O3">
        <v>999</v>
      </c>
      <c r="P3">
        <v>999</v>
      </c>
      <c r="Q3">
        <v>999</v>
      </c>
      <c r="R3">
        <v>999</v>
      </c>
      <c r="S3">
        <v>999</v>
      </c>
      <c r="T3" t="s">
        <v>3658</v>
      </c>
      <c r="U3">
        <v>999</v>
      </c>
      <c r="V3">
        <v>999</v>
      </c>
      <c r="W3" t="s">
        <v>3658</v>
      </c>
      <c r="X3" t="s">
        <v>3658</v>
      </c>
      <c r="Y3">
        <v>999</v>
      </c>
      <c r="Z3">
        <v>999</v>
      </c>
      <c r="AA3">
        <v>999</v>
      </c>
      <c r="AB3">
        <v>999</v>
      </c>
      <c r="AC3">
        <v>999</v>
      </c>
      <c r="AD3">
        <v>999</v>
      </c>
      <c r="AE3" t="s">
        <v>3659</v>
      </c>
      <c r="AF3" t="s">
        <v>3659</v>
      </c>
      <c r="AG3" t="s">
        <v>202</v>
      </c>
      <c r="AH3" t="s">
        <v>202</v>
      </c>
    </row>
    <row r="4" spans="1:34">
      <c r="A4" t="s">
        <v>3658</v>
      </c>
      <c r="B4" t="s">
        <v>3658</v>
      </c>
      <c r="C4" s="503">
        <v>767010</v>
      </c>
      <c r="D4" s="503">
        <v>767010</v>
      </c>
      <c r="E4" s="503">
        <v>767010</v>
      </c>
      <c r="F4">
        <v>999</v>
      </c>
      <c r="G4">
        <v>999</v>
      </c>
      <c r="H4">
        <v>999</v>
      </c>
      <c r="I4">
        <v>999</v>
      </c>
      <c r="J4">
        <v>999</v>
      </c>
      <c r="K4">
        <v>999</v>
      </c>
      <c r="L4">
        <v>999</v>
      </c>
      <c r="M4">
        <v>999</v>
      </c>
      <c r="N4">
        <v>999</v>
      </c>
      <c r="O4">
        <v>999</v>
      </c>
      <c r="P4">
        <v>999</v>
      </c>
      <c r="Q4">
        <v>999</v>
      </c>
      <c r="R4">
        <v>999</v>
      </c>
      <c r="S4">
        <v>999</v>
      </c>
      <c r="T4" t="s">
        <v>3658</v>
      </c>
      <c r="U4">
        <v>999</v>
      </c>
      <c r="V4">
        <v>999</v>
      </c>
      <c r="W4" t="s">
        <v>3658</v>
      </c>
      <c r="X4" t="s">
        <v>3658</v>
      </c>
      <c r="Y4">
        <v>999</v>
      </c>
      <c r="Z4">
        <v>999</v>
      </c>
      <c r="AA4">
        <v>999</v>
      </c>
      <c r="AB4">
        <v>999</v>
      </c>
      <c r="AC4">
        <v>999</v>
      </c>
      <c r="AD4">
        <v>999</v>
      </c>
      <c r="AE4" t="s">
        <v>3659</v>
      </c>
      <c r="AF4" t="s">
        <v>3659</v>
      </c>
      <c r="AG4" t="s">
        <v>202</v>
      </c>
      <c r="AH4" t="s">
        <v>202</v>
      </c>
    </row>
    <row r="5" spans="1:34">
      <c r="A5" t="str">
        <f>IF('SICI(3)'!E13="","",'SICI(3)'!E13)</f>
        <v>S</v>
      </c>
      <c r="B5" t="str">
        <f>IF('SICI(3)'!E15="","",'SICI(3)'!E15)</f>
        <v>S</v>
      </c>
      <c r="C5" s="503">
        <f>IF('SICI(3)'!E17="","",'SICI(3)'!E17)</f>
        <v>43217</v>
      </c>
      <c r="D5" s="503" t="str">
        <f>IF('SICI(3)'!E19="","",'SICI(3)'!E19)</f>
        <v/>
      </c>
      <c r="E5" s="503" t="str">
        <f>IF('SICI(3)'!E21="","",'SICI(3)'!E21)</f>
        <v/>
      </c>
      <c r="F5" s="1973">
        <f>IF('SICI(3)'!E23="","",'SICI(3)'!E23)</f>
        <v>0</v>
      </c>
      <c r="G5" s="1973">
        <f>IF('SICI(3)'!E27="","",'SICI(3)'!E27)</f>
        <v>10000798</v>
      </c>
      <c r="H5" s="1973">
        <f>IF('SICI(3)'!E29="","",'SICI(3)'!E29)</f>
        <v>9128471</v>
      </c>
      <c r="I5" s="1973">
        <f>IF('SICI(3)'!E31="","",'SICI(3)'!E31)</f>
        <v>30501</v>
      </c>
      <c r="J5" s="1973" t="str">
        <f>IF('SICI(3)'!E33="","",'SICI(3)'!E33)</f>
        <v/>
      </c>
      <c r="K5" s="1973">
        <f>IF('SICI(3)'!$E37="","",'SICI(3)'!$E37)</f>
        <v>36</v>
      </c>
      <c r="L5" s="1973">
        <f>IF('SICI(3)'!$E39="","",'SICI(3)'!$E39)</f>
        <v>1</v>
      </c>
      <c r="M5" s="1973">
        <f>IF('SICI(3)'!$E41="","",'SICI(3)'!$E41)</f>
        <v>1</v>
      </c>
      <c r="N5" s="1973">
        <f>IF('SICI(3)'!$E43="","",'SICI(3)'!$E43)</f>
        <v>19</v>
      </c>
      <c r="O5" s="1973">
        <f>IF('SICI(3)'!$E45="","",'SICI(3)'!$E45)</f>
        <v>9300</v>
      </c>
      <c r="P5" s="1973">
        <f>IF('SICI(3)'!$E47="","",'SICI(3)'!$E47)</f>
        <v>5700</v>
      </c>
      <c r="Q5" s="1973">
        <f>IF('SICI(3)'!$E49="","",'SICI(3)'!$E49)</f>
        <v>7000</v>
      </c>
      <c r="R5" s="1973">
        <f>IF('SICI(3)'!$E51="","",'SICI(3)'!$E51)</f>
        <v>39</v>
      </c>
      <c r="S5" s="1973">
        <f>IF('SICI(3)'!$E53="","",'SICI(3)'!$E53)</f>
        <v>1678</v>
      </c>
      <c r="T5" s="1973" t="str">
        <f>IF('SICI(3)'!$E57="","",'SICI(3)'!$E57)</f>
        <v>S</v>
      </c>
      <c r="U5" s="1973">
        <f>IF('SICI(3)'!$E59="","",'SICI(3)'!$E59)</f>
        <v>0</v>
      </c>
      <c r="V5" s="1973">
        <f>IF('SICI(3)'!$E61="","",'SICI(3)'!$E61)</f>
        <v>0</v>
      </c>
      <c r="W5" s="1973" t="str">
        <f>IF('SICI(3)'!$E63="","",'SICI(3)'!$E63)</f>
        <v>S</v>
      </c>
      <c r="X5" s="1973" t="str">
        <f>IF('SICI(3)'!$E65="","",'SICI(3)'!$E65)</f>
        <v>S</v>
      </c>
      <c r="Y5" s="1973">
        <f>IF('SICI(3)'!$E67="","",'SICI(3)'!$E67)</f>
        <v>0</v>
      </c>
      <c r="Z5" s="1973">
        <f>IF('SICI(3)'!$E71="","",'SICI(3)'!$E71)</f>
        <v>0</v>
      </c>
      <c r="AA5" s="1973">
        <f>IF('SICI(3)'!$E73="","",'SICI(3)'!$E73)</f>
        <v>2429039</v>
      </c>
      <c r="AB5" s="1973">
        <f>IF('SICI(3)'!$E75="","",'SICI(3)'!$E75)</f>
        <v>102000</v>
      </c>
      <c r="AC5" s="1973">
        <f>IF('SICI(3)'!$E77="","",'SICI(3)'!$E77)</f>
        <v>0</v>
      </c>
      <c r="AD5" s="1973">
        <f>IF('SICI(3)'!$E79="","",'SICI(3)'!$E79)</f>
        <v>0</v>
      </c>
      <c r="AE5" t="str">
        <f>IF('SICI(3)'!C84="","",'SICI(3)'!C84)</f>
        <v/>
      </c>
      <c r="AF5" s="1973" t="str">
        <f>IF('SICI(3)'!C87="","",'SICI(3)'!C87)</f>
        <v/>
      </c>
      <c r="AG5" t="str">
        <f>'SICI(3)'!F2</f>
        <v>OK</v>
      </c>
      <c r="AH5" t="str">
        <f>'SICI(3)'!F6</f>
        <v>OK</v>
      </c>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sheetPr codeName="Foglio82"/>
  <dimension ref="A1:L48"/>
  <sheetViews>
    <sheetView workbookViewId="0">
      <pane ySplit="3" topLeftCell="A4" activePane="bottomLeft" state="frozen"/>
      <selection activeCell="C8" sqref="C8"/>
      <selection pane="bottomLeft" activeCell="C15" sqref="C15"/>
    </sheetView>
  </sheetViews>
  <sheetFormatPr defaultColWidth="7.85546875" defaultRowHeight="10.5"/>
  <cols>
    <col min="1" max="1" width="75.28515625" style="34" customWidth="1"/>
    <col min="2" max="3" width="22.140625" style="34" customWidth="1"/>
    <col min="4" max="4" width="52.140625" style="34" customWidth="1"/>
    <col min="5" max="5" width="5.42578125" style="34" hidden="1" customWidth="1"/>
    <col min="6" max="6" width="6.85546875" style="34" hidden="1" customWidth="1"/>
    <col min="7" max="16384" width="7.85546875" style="34"/>
  </cols>
  <sheetData>
    <row r="1" spans="1:12" s="133" customFormat="1" ht="43.5" customHeight="1">
      <c r="A1" s="2471" t="str">
        <f>'t1'!A1</f>
        <v>COMPARTO SERVIZIO SANITARIO NAZIONALE - anno 2017</v>
      </c>
      <c r="B1" s="2471"/>
      <c r="C1" s="2723"/>
      <c r="D1" s="2723"/>
      <c r="E1" s="1645"/>
      <c r="F1" s="1646"/>
      <c r="G1" s="1645"/>
      <c r="H1" s="1645"/>
      <c r="I1" s="1645"/>
      <c r="J1" s="1645"/>
      <c r="L1" s="34"/>
    </row>
    <row r="2" spans="1:12" ht="30" customHeight="1" thickBot="1">
      <c r="A2" s="2471" t="str">
        <f>IF(B35&gt;0,IF($F$36&gt;0," ","Attenzione: Compilare la presente Tabella"),IF(C35=0," "," "))</f>
        <v xml:space="preserve"> </v>
      </c>
      <c r="B2" s="2471"/>
      <c r="C2" s="2723"/>
      <c r="D2" s="2723"/>
    </row>
    <row r="3" spans="1:12" ht="21.75" customHeight="1" thickBot="1">
      <c r="A3" s="1644" t="s">
        <v>3709</v>
      </c>
      <c r="B3" s="1643" t="s">
        <v>3710</v>
      </c>
      <c r="C3" s="1643" t="s">
        <v>3711</v>
      </c>
      <c r="D3" s="1642" t="s">
        <v>163</v>
      </c>
    </row>
    <row r="4" spans="1:12" s="1637" customFormat="1" ht="23.25" customHeight="1">
      <c r="A4" s="1641" t="s">
        <v>3712</v>
      </c>
      <c r="B4" s="1640">
        <f>'t12'!J142</f>
        <v>43407983</v>
      </c>
      <c r="C4" s="2724">
        <v>61816000</v>
      </c>
      <c r="D4" s="2727" t="s">
        <v>5517</v>
      </c>
      <c r="E4" s="1627" t="s">
        <v>3713</v>
      </c>
    </row>
    <row r="5" spans="1:12" s="1637" customFormat="1" ht="23.25" customHeight="1">
      <c r="A5" s="1633" t="s">
        <v>3714</v>
      </c>
      <c r="B5" s="1628">
        <f>'t13'!AB142</f>
        <v>16950003</v>
      </c>
      <c r="C5" s="2725"/>
      <c r="D5" s="2728"/>
      <c r="E5" s="1627" t="s">
        <v>2442</v>
      </c>
    </row>
    <row r="6" spans="1:12" s="1637" customFormat="1" ht="23.25" customHeight="1">
      <c r="A6" s="1633" t="s">
        <v>3715</v>
      </c>
      <c r="B6" s="1628">
        <f>'t14'!C5</f>
        <v>171000</v>
      </c>
      <c r="C6" s="2726"/>
      <c r="D6" s="2729"/>
      <c r="E6" s="1627" t="s">
        <v>2442</v>
      </c>
    </row>
    <row r="7" spans="1:12" s="1637" customFormat="1" ht="23.25" customHeight="1">
      <c r="A7" s="1633" t="s">
        <v>3122</v>
      </c>
      <c r="B7" s="1628">
        <f>'t14'!C6</f>
        <v>603965</v>
      </c>
      <c r="C7" s="2340">
        <v>603965</v>
      </c>
      <c r="D7" s="2341"/>
      <c r="E7" s="1627" t="s">
        <v>3123</v>
      </c>
    </row>
    <row r="8" spans="1:12" s="1637" customFormat="1" ht="23.25" customHeight="1">
      <c r="A8" s="1633" t="s">
        <v>3124</v>
      </c>
      <c r="B8" s="1628">
        <f>'t14'!C7</f>
        <v>0</v>
      </c>
      <c r="C8" s="2340">
        <v>0</v>
      </c>
      <c r="D8" s="2341"/>
      <c r="E8" s="1627" t="s">
        <v>3125</v>
      </c>
    </row>
    <row r="9" spans="1:12" s="1637" customFormat="1" ht="23.25" customHeight="1">
      <c r="A9" s="1639" t="s">
        <v>3126</v>
      </c>
      <c r="B9" s="2362"/>
      <c r="C9" s="2345"/>
      <c r="D9" s="2359"/>
      <c r="E9" s="1627" t="s">
        <v>3127</v>
      </c>
    </row>
    <row r="10" spans="1:12" s="1637" customFormat="1" ht="23.25" customHeight="1">
      <c r="A10" s="1633" t="s">
        <v>3128</v>
      </c>
      <c r="B10" s="2362"/>
      <c r="C10" s="2345"/>
      <c r="D10" s="2359"/>
      <c r="E10" s="1627" t="s">
        <v>3129</v>
      </c>
    </row>
    <row r="11" spans="1:12" s="1637" customFormat="1" ht="23.25" customHeight="1">
      <c r="A11" s="1633" t="s">
        <v>3130</v>
      </c>
      <c r="B11" s="2362"/>
      <c r="C11" s="2345"/>
      <c r="D11" s="2359"/>
      <c r="E11" s="1627" t="s">
        <v>3131</v>
      </c>
    </row>
    <row r="12" spans="1:12" s="1637" customFormat="1" ht="23.25" customHeight="1">
      <c r="A12" s="1633" t="s">
        <v>3716</v>
      </c>
      <c r="B12" s="2362"/>
      <c r="C12" s="2345"/>
      <c r="D12" s="2359"/>
      <c r="E12" s="1627" t="s">
        <v>3133</v>
      </c>
    </row>
    <row r="13" spans="1:12" s="1637" customFormat="1" ht="23.25" customHeight="1">
      <c r="A13" s="1633" t="s">
        <v>3158</v>
      </c>
      <c r="B13" s="1628">
        <f>'t14'!C24</f>
        <v>0</v>
      </c>
      <c r="C13" s="2340">
        <v>0</v>
      </c>
      <c r="D13" s="2341"/>
      <c r="E13" s="1627" t="s">
        <v>3159</v>
      </c>
    </row>
    <row r="14" spans="1:12" s="1637" customFormat="1" ht="23.25" customHeight="1">
      <c r="A14" s="1633" t="s">
        <v>3134</v>
      </c>
      <c r="B14" s="1628">
        <f>'t14'!C12</f>
        <v>1848652</v>
      </c>
      <c r="C14" s="2340">
        <v>1848652</v>
      </c>
      <c r="D14" s="2341"/>
      <c r="E14" s="1627" t="s">
        <v>3135</v>
      </c>
    </row>
    <row r="15" spans="1:12" s="1637" customFormat="1" ht="23.25" customHeight="1">
      <c r="A15" s="1633" t="s">
        <v>3136</v>
      </c>
      <c r="B15" s="1638">
        <f>'t14'!C13</f>
        <v>6907131</v>
      </c>
      <c r="C15" s="2340">
        <f>6907131+669324</f>
        <v>7576455</v>
      </c>
      <c r="D15" s="2341" t="s">
        <v>5525</v>
      </c>
      <c r="E15" s="1627" t="s">
        <v>3137</v>
      </c>
    </row>
    <row r="16" spans="1:12" s="1637" customFormat="1" ht="23.25" customHeight="1">
      <c r="A16" s="1633" t="s">
        <v>3138</v>
      </c>
      <c r="B16" s="1628">
        <f>'t14'!C14</f>
        <v>6148465</v>
      </c>
      <c r="C16" s="2340">
        <v>6148465</v>
      </c>
      <c r="D16" s="2341"/>
      <c r="E16" s="1627" t="s">
        <v>3139</v>
      </c>
    </row>
    <row r="17" spans="1:5" s="1637" customFormat="1" ht="23.25" customHeight="1">
      <c r="A17" s="1633" t="s">
        <v>3717</v>
      </c>
      <c r="B17" s="2362"/>
      <c r="C17" s="2345"/>
      <c r="D17" s="2359"/>
      <c r="E17" s="1627" t="s">
        <v>3143</v>
      </c>
    </row>
    <row r="18" spans="1:5" s="1626" customFormat="1" ht="23.25" customHeight="1">
      <c r="A18" s="1633" t="s">
        <v>3140</v>
      </c>
      <c r="B18" s="2362"/>
      <c r="C18" s="2345"/>
      <c r="D18" s="2359"/>
      <c r="E18" s="126" t="s">
        <v>3141</v>
      </c>
    </row>
    <row r="19" spans="1:5" s="133" customFormat="1" ht="23.25" customHeight="1">
      <c r="A19" s="1633" t="s">
        <v>3718</v>
      </c>
      <c r="B19" s="1628">
        <f>'t14'!C17</f>
        <v>1839000</v>
      </c>
      <c r="C19" s="2340">
        <v>0</v>
      </c>
      <c r="D19" s="2407" t="s">
        <v>5518</v>
      </c>
      <c r="E19" s="1636" t="s">
        <v>3145</v>
      </c>
    </row>
    <row r="20" spans="1:5" s="1626" customFormat="1" ht="23.25" customHeight="1">
      <c r="A20" s="1633" t="s">
        <v>3413</v>
      </c>
      <c r="B20" s="2362"/>
      <c r="C20" s="2345"/>
      <c r="D20" s="2359"/>
      <c r="E20" s="1627" t="s">
        <v>3147</v>
      </c>
    </row>
    <row r="21" spans="1:5" s="1626" customFormat="1" ht="23.25" customHeight="1">
      <c r="A21" s="1633" t="s">
        <v>3148</v>
      </c>
      <c r="B21" s="2362"/>
      <c r="C21" s="2345"/>
      <c r="D21" s="2359"/>
      <c r="E21" s="1627" t="s">
        <v>3149</v>
      </c>
    </row>
    <row r="22" spans="1:5" s="1626" customFormat="1" ht="23.25" customHeight="1">
      <c r="A22" s="1633" t="s">
        <v>3719</v>
      </c>
      <c r="B22" s="1628">
        <f>'t14'!C20</f>
        <v>6000</v>
      </c>
      <c r="C22" s="2340">
        <v>0</v>
      </c>
      <c r="D22" s="2407" t="s">
        <v>5518</v>
      </c>
      <c r="E22" s="1627" t="s">
        <v>3151</v>
      </c>
    </row>
    <row r="23" spans="1:5" s="1626" customFormat="1" ht="23.25" customHeight="1">
      <c r="A23" s="1633" t="s">
        <v>3720</v>
      </c>
      <c r="B23" s="1628">
        <f>'t14'!C21</f>
        <v>17119164</v>
      </c>
      <c r="C23" s="2340">
        <v>17144164</v>
      </c>
      <c r="D23" s="2407" t="s">
        <v>5526</v>
      </c>
      <c r="E23" s="1627" t="s">
        <v>3153</v>
      </c>
    </row>
    <row r="24" spans="1:5" s="1626" customFormat="1" ht="23.25" customHeight="1">
      <c r="A24" s="1633" t="s">
        <v>3721</v>
      </c>
      <c r="B24" s="1628">
        <f>'t14'!C22</f>
        <v>0</v>
      </c>
      <c r="C24" s="2340">
        <v>0</v>
      </c>
      <c r="D24" s="2341"/>
      <c r="E24" s="1627" t="s">
        <v>3155</v>
      </c>
    </row>
    <row r="25" spans="1:5" s="1626" customFormat="1" ht="23.25" customHeight="1">
      <c r="A25" s="1633" t="s">
        <v>3722</v>
      </c>
      <c r="B25" s="1628">
        <f>'t14'!C23</f>
        <v>5305451</v>
      </c>
      <c r="C25" s="2340">
        <v>5305451</v>
      </c>
      <c r="D25" s="2341"/>
      <c r="E25" s="1627" t="s">
        <v>3157</v>
      </c>
    </row>
    <row r="26" spans="1:5" s="1626" customFormat="1" ht="23.25" customHeight="1">
      <c r="A26" s="1635" t="s">
        <v>3723</v>
      </c>
      <c r="B26" s="1628">
        <f>'t14'!C25</f>
        <v>0</v>
      </c>
      <c r="C26" s="2340">
        <v>0</v>
      </c>
      <c r="D26" s="2341"/>
      <c r="E26" s="1627" t="s">
        <v>3161</v>
      </c>
    </row>
    <row r="27" spans="1:5" s="1626" customFormat="1" ht="23.25" customHeight="1">
      <c r="A27" s="1634" t="s">
        <v>3724</v>
      </c>
      <c r="B27" s="1628">
        <f>'t14'!C26+'t14'!C27+'t14'!C28</f>
        <v>995129</v>
      </c>
      <c r="C27" s="2340">
        <v>974129</v>
      </c>
      <c r="D27" s="2341" t="s">
        <v>5519</v>
      </c>
      <c r="E27" s="1627" t="s">
        <v>3725</v>
      </c>
    </row>
    <row r="28" spans="1:5" s="1626" customFormat="1" ht="23.25" customHeight="1">
      <c r="A28" s="1633" t="s">
        <v>3170</v>
      </c>
      <c r="B28" s="1628">
        <f>'t14'!C32</f>
        <v>867000</v>
      </c>
      <c r="C28" s="2340">
        <v>867000</v>
      </c>
      <c r="D28" s="2341"/>
      <c r="E28" s="1627" t="s">
        <v>3171</v>
      </c>
    </row>
    <row r="29" spans="1:5" s="1626" customFormat="1" ht="23.25" customHeight="1">
      <c r="A29" s="1633" t="s">
        <v>3172</v>
      </c>
      <c r="B29" s="1628">
        <f>'t14'!C33</f>
        <v>419045</v>
      </c>
      <c r="C29" s="2340">
        <v>419045</v>
      </c>
      <c r="D29" s="2341"/>
      <c r="E29" s="1627" t="s">
        <v>3173</v>
      </c>
    </row>
    <row r="30" spans="1:5" s="1626" customFormat="1" ht="23.25" customHeight="1">
      <c r="A30" s="1633" t="s">
        <v>3174</v>
      </c>
      <c r="B30" s="1628">
        <f>'t14'!C34</f>
        <v>7026</v>
      </c>
      <c r="C30" s="2340">
        <v>7026</v>
      </c>
      <c r="D30" s="2341"/>
      <c r="E30" s="1627" t="s">
        <v>3175</v>
      </c>
    </row>
    <row r="31" spans="1:5" s="1626" customFormat="1" ht="23.25" customHeight="1" thickBot="1">
      <c r="A31" s="366" t="s">
        <v>3176</v>
      </c>
      <c r="B31" s="1628">
        <f>'t14'!C35</f>
        <v>116000</v>
      </c>
      <c r="C31" s="2340">
        <v>0</v>
      </c>
      <c r="D31" s="2407" t="s">
        <v>5518</v>
      </c>
      <c r="E31" s="1627" t="s">
        <v>3177</v>
      </c>
    </row>
    <row r="32" spans="1:5" ht="15.95" customHeight="1" thickBot="1">
      <c r="A32" s="1625" t="s">
        <v>3726</v>
      </c>
      <c r="B32" s="1624">
        <f>SUM(B4:B31)</f>
        <v>102711014</v>
      </c>
      <c r="C32" s="1624">
        <f>SUM(C4:C31)</f>
        <v>102710352</v>
      </c>
      <c r="D32" s="1632"/>
      <c r="E32" s="1627" t="s">
        <v>2442</v>
      </c>
    </row>
    <row r="33" spans="1:6" ht="15.95" customHeight="1">
      <c r="A33" s="1631"/>
      <c r="B33" s="1631"/>
      <c r="C33" s="1631"/>
      <c r="D33" s="1630"/>
      <c r="E33" s="1627" t="s">
        <v>2442</v>
      </c>
    </row>
    <row r="34" spans="1:6" s="1626" customFormat="1" ht="23.25" customHeight="1" thickBot="1">
      <c r="A34" s="1629" t="s">
        <v>3727</v>
      </c>
      <c r="B34" s="1628">
        <f>'t14'!C29+'t14'!C30+'t14'!C31</f>
        <v>14746789</v>
      </c>
      <c r="C34" s="2342">
        <v>14746789</v>
      </c>
      <c r="D34" s="2341"/>
      <c r="E34" s="1627" t="s">
        <v>3728</v>
      </c>
    </row>
    <row r="35" spans="1:6" ht="15.95" customHeight="1" thickBot="1">
      <c r="A35" s="1625" t="s">
        <v>3729</v>
      </c>
      <c r="B35" s="1624">
        <f>B32-B34</f>
        <v>87964225</v>
      </c>
      <c r="C35" s="1624">
        <f>C32-C34</f>
        <v>87963563</v>
      </c>
      <c r="D35" s="1623"/>
      <c r="E35" s="1622"/>
    </row>
    <row r="36" spans="1:6">
      <c r="F36" s="1621">
        <f>IF(AND(C32=0,C34=0,D4="",D7="",D8="",D9="",D10="",D11="",D12="",D13="",D14="",D15="",D16="",D17="",D18="",D19="",D20="",D21="",D23="",D24="",D25="",D26="",D27="",D28="",D29="",D30="",D31="",D34=""),0,1)</f>
        <v>1</v>
      </c>
    </row>
    <row r="37" spans="1:6">
      <c r="A37" s="34" t="s">
        <v>3056</v>
      </c>
    </row>
    <row r="48" spans="1:6">
      <c r="A48" s="1620"/>
    </row>
  </sheetData>
  <sheetProtection password="EA98" sheet="1" selectLockedCells="1"/>
  <mergeCells count="4">
    <mergeCell ref="A1:D1"/>
    <mergeCell ref="A2:D2"/>
    <mergeCell ref="C4:C6"/>
    <mergeCell ref="D4:D6"/>
  </mergeCells>
  <dataValidations count="2">
    <dataValidation type="textLength" allowBlank="1" showInputMessage="1" showErrorMessage="1" errorTitle="ATTENZIONE ! ! ! " error="E' stato superato il limite di 500 caratteri" sqref="D34 D4:D31">
      <formula1>0</formula1>
      <formula2>500</formula2>
    </dataValidation>
    <dataValidation type="whole" allowBlank="1" showInputMessage="1" showErrorMessage="1" errorTitle="ERRORE NEL DATO IMMESSO" error="INSERIRE SOLO NUMERI INTERI" sqref="C34 C4:C31">
      <formula1>0</formula1>
      <formula2>99999999999999900000</formula2>
    </dataValidation>
  </dataValidations>
  <pageMargins left="0.7" right="0.7" top="0.75" bottom="0.75" header="0.3" footer="0.3"/>
  <pageSetup orientation="portrait" r:id="rId1"/>
  <drawing r:id="rId2"/>
</worksheet>
</file>

<file path=xl/worksheets/sheet75.xml><?xml version="1.0" encoding="utf-8"?>
<worksheet xmlns="http://schemas.openxmlformats.org/spreadsheetml/2006/main" xmlns:r="http://schemas.openxmlformats.org/officeDocument/2006/relationships">
  <sheetPr codeName="Foglio83">
    <tabColor rgb="FF92D050"/>
  </sheetPr>
  <dimension ref="A1:D28"/>
  <sheetViews>
    <sheetView workbookViewId="0"/>
  </sheetViews>
  <sheetFormatPr defaultRowHeight="12.75"/>
  <cols>
    <col min="1" max="16384" width="9.140625" style="1618"/>
  </cols>
  <sheetData>
    <row r="1" spans="1:4">
      <c r="A1" s="1617" t="s">
        <v>3730</v>
      </c>
      <c r="B1" s="1617" t="s">
        <v>3731</v>
      </c>
      <c r="C1" s="1617" t="s">
        <v>3732</v>
      </c>
      <c r="D1" s="1617" t="s">
        <v>163</v>
      </c>
    </row>
    <row r="2" spans="1:4">
      <c r="A2" s="1617" t="s">
        <v>3713</v>
      </c>
      <c r="B2" s="1617">
        <v>0</v>
      </c>
      <c r="C2" s="1617">
        <v>0</v>
      </c>
    </row>
    <row r="3" spans="1:4">
      <c r="A3" s="1617" t="s">
        <v>3123</v>
      </c>
      <c r="B3" s="1617">
        <v>0</v>
      </c>
      <c r="C3" s="1617">
        <v>0</v>
      </c>
    </row>
    <row r="4" spans="1:4">
      <c r="A4" s="1617" t="s">
        <v>3125</v>
      </c>
      <c r="B4" s="1617">
        <v>0</v>
      </c>
      <c r="C4" s="1617">
        <v>0</v>
      </c>
    </row>
    <row r="5" spans="1:4">
      <c r="A5" s="1617" t="s">
        <v>3127</v>
      </c>
      <c r="B5" s="1617">
        <v>0</v>
      </c>
      <c r="C5" s="1617">
        <v>0</v>
      </c>
    </row>
    <row r="6" spans="1:4">
      <c r="A6" s="1617" t="s">
        <v>3129</v>
      </c>
      <c r="B6" s="1617">
        <v>0</v>
      </c>
      <c r="C6" s="1617">
        <v>0</v>
      </c>
    </row>
    <row r="7" spans="1:4">
      <c r="A7" s="1617" t="s">
        <v>3131</v>
      </c>
      <c r="B7" s="1617">
        <v>0</v>
      </c>
      <c r="C7" s="1617">
        <v>0</v>
      </c>
    </row>
    <row r="8" spans="1:4">
      <c r="A8" s="1617" t="s">
        <v>3133</v>
      </c>
      <c r="B8" s="1617">
        <v>0</v>
      </c>
      <c r="C8" s="1617">
        <v>0</v>
      </c>
    </row>
    <row r="9" spans="1:4">
      <c r="A9" s="1617" t="s">
        <v>3159</v>
      </c>
      <c r="B9" s="1617">
        <v>0</v>
      </c>
      <c r="C9" s="1617">
        <v>0</v>
      </c>
    </row>
    <row r="10" spans="1:4">
      <c r="A10" s="1617" t="s">
        <v>3135</v>
      </c>
      <c r="B10" s="1617">
        <v>0</v>
      </c>
      <c r="C10" s="1617">
        <v>0</v>
      </c>
    </row>
    <row r="11" spans="1:4">
      <c r="A11" s="1617" t="s">
        <v>3137</v>
      </c>
      <c r="B11" s="1617">
        <v>0</v>
      </c>
      <c r="C11" s="1617">
        <v>0</v>
      </c>
    </row>
    <row r="12" spans="1:4">
      <c r="A12" s="1617" t="s">
        <v>3139</v>
      </c>
      <c r="B12" s="1617">
        <v>0</v>
      </c>
      <c r="C12" s="1617">
        <v>0</v>
      </c>
    </row>
    <row r="13" spans="1:4">
      <c r="A13" s="1617" t="s">
        <v>3143</v>
      </c>
      <c r="B13" s="1617">
        <v>0</v>
      </c>
      <c r="C13" s="1617">
        <v>0</v>
      </c>
    </row>
    <row r="14" spans="1:4">
      <c r="A14" s="1617" t="s">
        <v>3141</v>
      </c>
      <c r="B14" s="1617">
        <v>0</v>
      </c>
      <c r="C14" s="1617">
        <v>0</v>
      </c>
    </row>
    <row r="15" spans="1:4">
      <c r="A15" s="1617" t="s">
        <v>3145</v>
      </c>
      <c r="B15" s="1617">
        <v>0</v>
      </c>
      <c r="C15" s="1617">
        <v>0</v>
      </c>
    </row>
    <row r="16" spans="1:4">
      <c r="A16" s="1617" t="s">
        <v>3147</v>
      </c>
      <c r="B16" s="1617">
        <v>0</v>
      </c>
      <c r="C16" s="1617">
        <v>0</v>
      </c>
    </row>
    <row r="17" spans="1:3">
      <c r="A17" s="1617" t="s">
        <v>3149</v>
      </c>
      <c r="B17" s="1617">
        <v>0</v>
      </c>
      <c r="C17" s="1617">
        <v>0</v>
      </c>
    </row>
    <row r="18" spans="1:3">
      <c r="A18" s="1617" t="s">
        <v>3151</v>
      </c>
      <c r="B18" s="1617">
        <v>0</v>
      </c>
      <c r="C18" s="1617">
        <v>0</v>
      </c>
    </row>
    <row r="19" spans="1:3">
      <c r="A19" s="1617" t="s">
        <v>3153</v>
      </c>
      <c r="B19" s="1617">
        <v>0</v>
      </c>
      <c r="C19" s="1617">
        <v>0</v>
      </c>
    </row>
    <row r="20" spans="1:3">
      <c r="A20" s="1617" t="s">
        <v>3155</v>
      </c>
      <c r="B20" s="1617">
        <v>0</v>
      </c>
      <c r="C20" s="1617">
        <v>0</v>
      </c>
    </row>
    <row r="21" spans="1:3">
      <c r="A21" s="1617" t="s">
        <v>3157</v>
      </c>
      <c r="B21" s="1617">
        <v>0</v>
      </c>
      <c r="C21" s="1617">
        <v>0</v>
      </c>
    </row>
    <row r="22" spans="1:3">
      <c r="A22" s="1617" t="s">
        <v>3161</v>
      </c>
      <c r="B22" s="1617">
        <v>0</v>
      </c>
      <c r="C22" s="1617">
        <v>0</v>
      </c>
    </row>
    <row r="23" spans="1:3">
      <c r="A23" s="1617" t="s">
        <v>3725</v>
      </c>
      <c r="B23" s="1617">
        <v>0</v>
      </c>
      <c r="C23" s="1617">
        <v>0</v>
      </c>
    </row>
    <row r="24" spans="1:3">
      <c r="A24" s="1617" t="s">
        <v>3171</v>
      </c>
      <c r="B24" s="1617">
        <v>0</v>
      </c>
      <c r="C24" s="1617">
        <v>0</v>
      </c>
    </row>
    <row r="25" spans="1:3">
      <c r="A25" s="1617" t="s">
        <v>3173</v>
      </c>
      <c r="B25" s="1617">
        <v>0</v>
      </c>
      <c r="C25" s="1617">
        <v>0</v>
      </c>
    </row>
    <row r="26" spans="1:3">
      <c r="A26" s="1617" t="s">
        <v>3175</v>
      </c>
      <c r="B26" s="1617">
        <v>0</v>
      </c>
      <c r="C26" s="1617">
        <v>0</v>
      </c>
    </row>
    <row r="27" spans="1:3">
      <c r="A27" s="1617" t="s">
        <v>3177</v>
      </c>
      <c r="B27" s="1617">
        <v>0</v>
      </c>
      <c r="C27" s="1617">
        <v>0</v>
      </c>
    </row>
    <row r="28" spans="1:3">
      <c r="A28" s="1617" t="s">
        <v>3728</v>
      </c>
      <c r="B28" s="1617">
        <v>0</v>
      </c>
      <c r="C28" s="1617">
        <v>0</v>
      </c>
    </row>
  </sheetData>
  <pageMargins left="0.75" right="0.75" top="1" bottom="1" header="0.5" footer="0.5"/>
  <headerFooter alignWithMargins="0">
    <oddHeader>&amp;A</oddHeader>
    <oddFooter>Page &amp;P</oddFooter>
  </headerFooter>
</worksheet>
</file>

<file path=xl/worksheets/sheet76.xml><?xml version="1.0" encoding="utf-8"?>
<worksheet xmlns="http://schemas.openxmlformats.org/spreadsheetml/2006/main" xmlns:r="http://schemas.openxmlformats.org/officeDocument/2006/relationships">
  <sheetPr codeName="Foglio33"/>
  <dimension ref="A1:Y144"/>
  <sheetViews>
    <sheetView showGridLines="0" topLeftCell="G112" zoomScaleNormal="100" workbookViewId="0">
      <selection activeCell="C6" sqref="C6"/>
    </sheetView>
  </sheetViews>
  <sheetFormatPr defaultRowHeight="11.25"/>
  <cols>
    <col min="1" max="1" width="44.5703125" style="130" customWidth="1"/>
    <col min="2" max="2" width="8.5703125" style="163" customWidth="1"/>
    <col min="3" max="5" width="9.28515625" style="163" customWidth="1"/>
    <col min="6" max="8" width="10.140625" style="163" customWidth="1"/>
    <col min="9" max="15" width="11.85546875" style="163" customWidth="1"/>
    <col min="16" max="20" width="12.7109375" style="163" customWidth="1"/>
    <col min="21" max="21" width="9.140625" style="378"/>
    <col min="22" max="16384" width="9.140625" style="321"/>
  </cols>
  <sheetData>
    <row r="1" spans="1:24" s="130" customFormat="1" ht="43.5" customHeight="1">
      <c r="A1" s="2471" t="str">
        <f>'t1'!A1</f>
        <v>COMPARTO SERVIZIO SANITARIO NAZIONALE - anno 2017</v>
      </c>
      <c r="B1" s="2471"/>
      <c r="C1" s="2471"/>
      <c r="D1" s="2471"/>
      <c r="E1" s="2471"/>
      <c r="F1" s="2471"/>
      <c r="G1" s="2471"/>
      <c r="H1" s="2471"/>
      <c r="I1" s="2471"/>
      <c r="J1" s="127"/>
      <c r="K1" s="127"/>
      <c r="L1" s="127"/>
      <c r="M1" s="127"/>
      <c r="N1" s="127"/>
      <c r="O1" s="127"/>
      <c r="P1" s="127"/>
      <c r="Q1" s="127"/>
      <c r="R1" s="127"/>
      <c r="S1" s="127"/>
      <c r="T1" s="127"/>
      <c r="V1" s="362"/>
      <c r="X1" s="321"/>
    </row>
    <row r="2" spans="1:24" s="130" customFormat="1" ht="21" customHeight="1">
      <c r="I2" s="369"/>
      <c r="J2" s="369"/>
      <c r="K2" s="369"/>
      <c r="L2" s="369"/>
      <c r="M2" s="369"/>
      <c r="N2" s="369"/>
      <c r="O2" s="369"/>
      <c r="P2" s="369"/>
      <c r="Q2" s="369"/>
      <c r="R2" s="369"/>
      <c r="S2" s="369"/>
      <c r="T2" s="369"/>
      <c r="U2" s="370"/>
      <c r="V2" s="362"/>
      <c r="X2" s="321"/>
    </row>
    <row r="3" spans="1:24" s="130" customFormat="1" ht="21" customHeight="1">
      <c r="A3" s="320" t="s">
        <v>3733</v>
      </c>
      <c r="B3" s="163"/>
      <c r="C3" s="163"/>
      <c r="D3" s="163"/>
    </row>
    <row r="4" spans="1:24" s="130" customFormat="1" ht="21" customHeight="1">
      <c r="A4" s="320"/>
      <c r="B4" s="163"/>
      <c r="C4" s="163"/>
      <c r="D4" s="163"/>
      <c r="F4" s="2730" t="s">
        <v>3734</v>
      </c>
      <c r="G4" s="2731"/>
      <c r="H4" s="2732"/>
      <c r="I4" s="2730" t="s">
        <v>3735</v>
      </c>
      <c r="J4" s="2731"/>
      <c r="K4" s="2731"/>
      <c r="L4" s="2731"/>
      <c r="M4" s="2731"/>
      <c r="N4" s="2731"/>
      <c r="O4" s="2732"/>
      <c r="P4" s="2730" t="s">
        <v>3736</v>
      </c>
      <c r="Q4" s="2731"/>
      <c r="R4" s="2731"/>
      <c r="S4" s="2731"/>
      <c r="T4" s="2732"/>
    </row>
    <row r="5" spans="1:24" ht="72">
      <c r="A5" s="371" t="s">
        <v>562</v>
      </c>
      <c r="B5" s="372" t="s">
        <v>3737</v>
      </c>
      <c r="C5" s="373" t="str">
        <f>"presenti al 31/12/"&amp;'t1'!M1&amp;" (tab.1)"</f>
        <v>presenti al 31/12/2017 (tab.1)</v>
      </c>
      <c r="D5" s="373" t="s">
        <v>3738</v>
      </c>
      <c r="E5" s="374" t="s">
        <v>3739</v>
      </c>
      <c r="F5" s="375" t="str">
        <f>'t11'!C4</f>
        <v>FERIE</v>
      </c>
      <c r="G5" s="375" t="s">
        <v>3740</v>
      </c>
      <c r="H5" s="375" t="s">
        <v>3741</v>
      </c>
      <c r="I5" s="375" t="s">
        <v>3742</v>
      </c>
      <c r="J5" s="375" t="str">
        <f>'t12'!E4</f>
        <v>R.I.A.</v>
      </c>
      <c r="K5" s="375" t="str">
        <f>'t12'!F4</f>
        <v>PROGRESSIONE PER CLASSI E SCATTI/FASCE RETRIBUTIVE</v>
      </c>
      <c r="L5" s="375" t="str">
        <f>'t12'!G4</f>
        <v>TREDICESIMA MENSILITA'</v>
      </c>
      <c r="M5" s="376" t="s">
        <v>3743</v>
      </c>
      <c r="N5" s="377" t="str">
        <f>'t12'!H4</f>
        <v>ARRETRATI PER ANNI PRECEDENTI</v>
      </c>
      <c r="O5" s="377" t="str">
        <f>'t12'!I4</f>
        <v>RECUPERI PER RITARDI ASSENZE ECC.</v>
      </c>
      <c r="P5" s="375" t="s">
        <v>3090</v>
      </c>
      <c r="Q5" s="375" t="s">
        <v>3744</v>
      </c>
      <c r="R5" s="375" t="s">
        <v>3745</v>
      </c>
      <c r="S5" s="376" t="s">
        <v>3746</v>
      </c>
      <c r="T5" s="377" t="str">
        <f>'t13'!Y4</f>
        <v>ARRETRATI ANNI PRECEDENTI</v>
      </c>
    </row>
    <row r="6" spans="1:24">
      <c r="A6" s="368" t="str">
        <f>'t1'!A7</f>
        <v>direttore generale</v>
      </c>
      <c r="B6" s="379" t="str">
        <f>'t1'!B7</f>
        <v>0D0097</v>
      </c>
      <c r="C6" s="380">
        <f>'t1'!L7+'t1'!M7</f>
        <v>1</v>
      </c>
      <c r="D6" s="380">
        <f>('t1'!L7+'t1'!M7)-SUM('t3'!C7:F7,'t3'!I7:L7)+SUM('t3'!M7:P7)</f>
        <v>1</v>
      </c>
      <c r="E6" s="381">
        <f>'t12'!C7/12</f>
        <v>1</v>
      </c>
      <c r="F6" s="381">
        <f>IF($D6&gt;0,(('t11'!C9+'t11'!D9)/$D6)," ")</f>
        <v>0</v>
      </c>
      <c r="G6" s="381">
        <f>IF($D6&gt;0,(SUM('t11'!E9:N9)/$D6)," ")</f>
        <v>0</v>
      </c>
      <c r="H6" s="381">
        <f>IF($D6&gt;0,(SUM('t11'!O9:R9)/$D6)," ")</f>
        <v>0</v>
      </c>
      <c r="I6" s="382">
        <f>IF($E6=0," ",'t12'!D7/$E6)</f>
        <v>154937</v>
      </c>
      <c r="J6" s="382">
        <f>IF($E6=0," ",'t12'!E7/$E6)</f>
        <v>0</v>
      </c>
      <c r="K6" s="382">
        <f>IF($E6=0," ",'t12'!F7/$E6)</f>
        <v>0</v>
      </c>
      <c r="L6" s="382">
        <f>IF($E6=0," ",'t12'!G7/$E6)</f>
        <v>0</v>
      </c>
      <c r="M6" s="383">
        <f>SUM(I6:L6)</f>
        <v>154937</v>
      </c>
      <c r="N6" s="384">
        <f>IF($E6=0," ",'t12'!H7/$E6)</f>
        <v>0</v>
      </c>
      <c r="O6" s="384">
        <f>IF($E6=0," ",'t12'!I7/$E6)</f>
        <v>0</v>
      </c>
      <c r="P6" s="382">
        <f>IF($E6=0," ",'t13'!AA7/$E6)</f>
        <v>0</v>
      </c>
      <c r="Q6" s="382">
        <f>IF($E6=0," ",SUM('t13'!C7:N7)/$E6)</f>
        <v>30987</v>
      </c>
      <c r="R6" s="382">
        <f>IF($E6=0," ",(SUM('t13'!O7:X7)+'t13'!Z7)/$E6)</f>
        <v>0</v>
      </c>
      <c r="S6" s="383">
        <f>SUM(P6:R6)</f>
        <v>30987</v>
      </c>
      <c r="T6" s="384">
        <f>IF($E6=0," ",'t13'!Y7/$E6)</f>
        <v>0</v>
      </c>
    </row>
    <row r="7" spans="1:24">
      <c r="A7" s="368" t="str">
        <f>'t1'!A8</f>
        <v>direttore sanitario</v>
      </c>
      <c r="B7" s="379" t="str">
        <f>'t1'!B8</f>
        <v>0D0482</v>
      </c>
      <c r="C7" s="380">
        <f>'t1'!L8+'t1'!M8</f>
        <v>2</v>
      </c>
      <c r="D7" s="380">
        <f>('t1'!L8+'t1'!M8)-SUM('t3'!C8:F8,'t3'!I8:L8)+SUM('t3'!M8:P8)</f>
        <v>2</v>
      </c>
      <c r="E7" s="381">
        <f>'t12'!C8/12</f>
        <v>1</v>
      </c>
      <c r="F7" s="381">
        <f>IF($D7&gt;0,(('t11'!C10+'t11'!D10)/$D7)," ")</f>
        <v>0</v>
      </c>
      <c r="G7" s="381">
        <f>IF($D7&gt;0,(SUM('t11'!E10:N10)/$D7)," ")</f>
        <v>0</v>
      </c>
      <c r="H7" s="381">
        <f>IF($D7&gt;0,(SUM('t11'!O10:R10)/$D7)," ")</f>
        <v>0</v>
      </c>
      <c r="I7" s="382">
        <f>IF($E7=0," ",'t12'!D8/$E7)</f>
        <v>278883</v>
      </c>
      <c r="J7" s="382">
        <f>IF($E7=0," ",'t12'!E8/$E7)</f>
        <v>0</v>
      </c>
      <c r="K7" s="382">
        <f>IF($E7=0," ",'t12'!F8/$E7)</f>
        <v>0</v>
      </c>
      <c r="L7" s="382">
        <f>IF($E7=0," ",'t12'!G8/$E7)</f>
        <v>0</v>
      </c>
      <c r="M7" s="383">
        <f t="shared" ref="M7:M71" si="0">SUM(I7:L7)</f>
        <v>278883</v>
      </c>
      <c r="N7" s="384">
        <f>IF($E7=0," ",'t12'!H8/$E7)</f>
        <v>0</v>
      </c>
      <c r="O7" s="384">
        <f>IF($E7=0," ",'t12'!I8/$E7)</f>
        <v>0</v>
      </c>
      <c r="P7" s="382">
        <f>IF($E7=0," ",'t13'!AA8/$E7)</f>
        <v>0</v>
      </c>
      <c r="Q7" s="382">
        <f>IF($E7=0," ",SUM('t13'!C8:N8)/$E7)</f>
        <v>55777</v>
      </c>
      <c r="R7" s="382">
        <f>IF($E7=0," ",(SUM('t13'!O8:X8)+'t13'!Z8)/$E7)</f>
        <v>0</v>
      </c>
      <c r="S7" s="383">
        <f t="shared" ref="S7:S71" si="1">SUM(P7:R7)</f>
        <v>55777</v>
      </c>
      <c r="T7" s="384">
        <f>IF($E7=0," ",'t13'!Y8/$E7)</f>
        <v>0</v>
      </c>
    </row>
    <row r="8" spans="1:24">
      <c r="A8" s="368" t="str">
        <f>'t1'!A9</f>
        <v>direttore amministrativo</v>
      </c>
      <c r="B8" s="379" t="str">
        <f>'t1'!B9</f>
        <v>0D0163</v>
      </c>
      <c r="C8" s="380">
        <f>'t1'!L9+'t1'!M9</f>
        <v>1</v>
      </c>
      <c r="D8" s="380">
        <f>('t1'!L9+'t1'!M9)-SUM('t3'!C9:F9,'t3'!I9:L9)+SUM('t3'!M9:P9)</f>
        <v>1</v>
      </c>
      <c r="E8" s="381">
        <f>'t12'!C9/12</f>
        <v>1</v>
      </c>
      <c r="F8" s="381">
        <f>IF($D8&gt;0,(('t11'!C11+'t11'!D11)/$D8)," ")</f>
        <v>0</v>
      </c>
      <c r="G8" s="381">
        <f>IF($D8&gt;0,(SUM('t11'!E11:N11)/$D8)," ")</f>
        <v>0</v>
      </c>
      <c r="H8" s="381">
        <f>IF($D8&gt;0,(SUM('t11'!O11:R11)/$D8)," ")</f>
        <v>0</v>
      </c>
      <c r="I8" s="382">
        <f>IF($E8=0," ",'t12'!D9/$E8)</f>
        <v>123950</v>
      </c>
      <c r="J8" s="382">
        <f>IF($E8=0," ",'t12'!E9/$E8)</f>
        <v>0</v>
      </c>
      <c r="K8" s="382">
        <f>IF($E8=0," ",'t12'!F9/$E8)</f>
        <v>0</v>
      </c>
      <c r="L8" s="382">
        <f>IF($E8=0," ",'t12'!G9/$E8)</f>
        <v>0</v>
      </c>
      <c r="M8" s="383">
        <f t="shared" si="0"/>
        <v>123950</v>
      </c>
      <c r="N8" s="384">
        <f>IF($E8=0," ",'t12'!H9/$E8)</f>
        <v>0</v>
      </c>
      <c r="O8" s="384">
        <f>IF($E8=0," ",'t12'!I9/$E8)</f>
        <v>0</v>
      </c>
      <c r="P8" s="382">
        <f>IF($E8=0," ",'t13'!AA9/$E8)</f>
        <v>0</v>
      </c>
      <c r="Q8" s="382">
        <f>IF($E8=0," ",SUM('t13'!C9:N9)/$E8)</f>
        <v>24790</v>
      </c>
      <c r="R8" s="382">
        <f>IF($E8=0," ",(SUM('t13'!O9:X9)+'t13'!Z9)/$E8)</f>
        <v>0</v>
      </c>
      <c r="S8" s="383">
        <f t="shared" si="1"/>
        <v>24790</v>
      </c>
      <c r="T8" s="384">
        <f>IF($E8=0," ",'t13'!Y9/$E8)</f>
        <v>0</v>
      </c>
    </row>
    <row r="9" spans="1:24">
      <c r="A9" s="368" t="str">
        <f>'t1'!A10</f>
        <v>direttore dei servizi sociali</v>
      </c>
      <c r="B9" s="379" t="str">
        <f>'t1'!B10</f>
        <v>0D0484</v>
      </c>
      <c r="C9" s="380">
        <f>'t1'!L10+'t1'!M10</f>
        <v>0</v>
      </c>
      <c r="D9" s="380">
        <f>('t1'!L10+'t1'!M10)-SUM('t3'!C10:F10,'t3'!I10:L10)+SUM('t3'!M10:P10)</f>
        <v>0</v>
      </c>
      <c r="E9" s="381">
        <f>'t12'!C10/12</f>
        <v>0</v>
      </c>
      <c r="F9" s="381" t="str">
        <f>IF($D9&gt;0,(('t11'!C12+'t11'!D12)/$D9)," ")</f>
        <v xml:space="preserve"> </v>
      </c>
      <c r="G9" s="381" t="str">
        <f>IF($D9&gt;0,(SUM('t11'!E12:N12)/$D9)," ")</f>
        <v xml:space="preserve"> </v>
      </c>
      <c r="H9" s="381" t="str">
        <f>IF($D9&gt;0,(SUM('t11'!O12:R12)/$D9)," ")</f>
        <v xml:space="preserve"> </v>
      </c>
      <c r="I9" s="382" t="str">
        <f>IF($E9=0," ",'t12'!D10/$E9)</f>
        <v xml:space="preserve"> </v>
      </c>
      <c r="J9" s="382" t="str">
        <f>IF($E9=0," ",'t12'!E10/$E9)</f>
        <v xml:space="preserve"> </v>
      </c>
      <c r="K9" s="382" t="str">
        <f>IF($E9=0," ",'t12'!F10/$E9)</f>
        <v xml:space="preserve"> </v>
      </c>
      <c r="L9" s="382" t="str">
        <f>IF($E9=0," ",'t12'!G10/$E9)</f>
        <v xml:space="preserve"> </v>
      </c>
      <c r="M9" s="383">
        <f t="shared" si="0"/>
        <v>0</v>
      </c>
      <c r="N9" s="384" t="str">
        <f>IF($E9=0," ",'t12'!H10/$E9)</f>
        <v xml:space="preserve"> </v>
      </c>
      <c r="O9" s="384" t="str">
        <f>IF($E9=0," ",'t12'!I10/$E9)</f>
        <v xml:space="preserve"> </v>
      </c>
      <c r="P9" s="382" t="str">
        <f>IF($E9=0," ",'t13'!AA10/$E9)</f>
        <v xml:space="preserve"> </v>
      </c>
      <c r="Q9" s="382" t="str">
        <f>IF($E9=0," ",SUM('t13'!C10:N10)/$E9)</f>
        <v xml:space="preserve"> </v>
      </c>
      <c r="R9" s="382" t="str">
        <f>IF($E9=0," ",(SUM('t13'!O10:X10)+'t13'!Z10)/$E9)</f>
        <v xml:space="preserve"> </v>
      </c>
      <c r="S9" s="383">
        <f t="shared" si="1"/>
        <v>0</v>
      </c>
      <c r="T9" s="384" t="str">
        <f>IF($E9=0," ",'t13'!Y10/$E9)</f>
        <v xml:space="preserve"> </v>
      </c>
    </row>
    <row r="10" spans="1:24">
      <c r="A10" s="368" t="str">
        <f>'t1'!A11</f>
        <v>dir. medico con inc. di struttura complessa (rapp. esclusivo)</v>
      </c>
      <c r="B10" s="379" t="str">
        <f>'t1'!B11</f>
        <v>SD0E33</v>
      </c>
      <c r="C10" s="380">
        <f>'t1'!L11+'t1'!M11</f>
        <v>10</v>
      </c>
      <c r="D10" s="380">
        <f>('t1'!L11+'t1'!M11)-SUM('t3'!C11:F11,'t3'!I11:L11)+SUM('t3'!M11:P11)</f>
        <v>10</v>
      </c>
      <c r="E10" s="381">
        <f>'t12'!C11/12</f>
        <v>10.8725</v>
      </c>
      <c r="F10" s="381">
        <f>IF($D10&gt;0,(('t11'!C13+'t11'!D13)/$D10)," ")</f>
        <v>43.1</v>
      </c>
      <c r="G10" s="381">
        <f>IF($D10&gt;0,(SUM('t11'!E13:N13)/$D10)," ")</f>
        <v>3.5</v>
      </c>
      <c r="H10" s="381">
        <f>IF($D10&gt;0,(SUM('t11'!O13:R13)/$D10)," ")</f>
        <v>2.1</v>
      </c>
      <c r="I10" s="382">
        <f>IF($E10=0," ",'t12'!D11/$E10)</f>
        <v>39978.293860657621</v>
      </c>
      <c r="J10" s="382">
        <f>IF($E10=0," ",'t12'!E11/$E10)</f>
        <v>3629.7999540124165</v>
      </c>
      <c r="K10" s="382">
        <f>IF($E10=0," ",'t12'!F11/$E10)</f>
        <v>0</v>
      </c>
      <c r="L10" s="382">
        <f>IF($E10=0," ",'t12'!G11/$E10)</f>
        <v>7970.2000459875826</v>
      </c>
      <c r="M10" s="383">
        <f t="shared" si="0"/>
        <v>51578.293860657621</v>
      </c>
      <c r="N10" s="384">
        <f>IF($E10=0," ",'t12'!H11/$E10)</f>
        <v>0</v>
      </c>
      <c r="O10" s="384">
        <f>IF($E10=0," ",'t12'!I11/$E10)</f>
        <v>28.236376178431822</v>
      </c>
      <c r="P10" s="382">
        <f>IF($E10=0," ",'t13'!AA11/$E10)</f>
        <v>0</v>
      </c>
      <c r="Q10" s="382">
        <f>IF($E10=0," ",SUM('t13'!C11:N11)/$E10)</f>
        <v>60962.060243734188</v>
      </c>
      <c r="R10" s="382">
        <f>IF($E10=0," ",(SUM('t13'!O11:X11)+'t13'!Z11)/$E10)</f>
        <v>2209.7953552540812</v>
      </c>
      <c r="S10" s="383">
        <f t="shared" si="1"/>
        <v>63171.855598988266</v>
      </c>
      <c r="T10" s="384">
        <f>IF($E10=0," ",'t13'!Y11/$E10)</f>
        <v>0</v>
      </c>
    </row>
    <row r="11" spans="1:24">
      <c r="A11" s="368" t="str">
        <f>'t1'!A12</f>
        <v>dir. medico con inc. di struttura complessa (rapp. non escl.)</v>
      </c>
      <c r="B11" s="379" t="str">
        <f>'t1'!B12</f>
        <v>SD0N33</v>
      </c>
      <c r="C11" s="380">
        <f>'t1'!L12+'t1'!M12</f>
        <v>5</v>
      </c>
      <c r="D11" s="380">
        <f>('t1'!L12+'t1'!M12)-SUM('t3'!C12:F12,'t3'!I12:L12)+SUM('t3'!M12:P12)</f>
        <v>5</v>
      </c>
      <c r="E11" s="381">
        <f>'t12'!C12/12</f>
        <v>5</v>
      </c>
      <c r="F11" s="381">
        <f>IF($D11&gt;0,(('t11'!C14+'t11'!D14)/$D11)," ")</f>
        <v>41</v>
      </c>
      <c r="G11" s="381">
        <f>IF($D11&gt;0,(SUM('t11'!E14:N14)/$D11)," ")</f>
        <v>0.4</v>
      </c>
      <c r="H11" s="381">
        <f>IF($D11&gt;0,(SUM('t11'!O14:R14)/$D11)," ")</f>
        <v>0</v>
      </c>
      <c r="I11" s="382">
        <f>IF($E11=0," ",'t12'!D12/$E11)</f>
        <v>39979.4</v>
      </c>
      <c r="J11" s="382">
        <f>IF($E11=0," ",'t12'!E12/$E11)</f>
        <v>1987.8</v>
      </c>
      <c r="K11" s="382">
        <f>IF($E11=0," ",'t12'!F12/$E11)</f>
        <v>0</v>
      </c>
      <c r="L11" s="382">
        <f>IF($E11=0," ",'t12'!G12/$E11)</f>
        <v>5350.2</v>
      </c>
      <c r="M11" s="383">
        <f t="shared" si="0"/>
        <v>47317.4</v>
      </c>
      <c r="N11" s="384">
        <f>IF($E11=0," ",'t12'!H12/$E11)</f>
        <v>0</v>
      </c>
      <c r="O11" s="384">
        <f>IF($E11=0," ",'t12'!I12/$E11)</f>
        <v>0</v>
      </c>
      <c r="P11" s="382">
        <f>IF($E11=0," ",'t13'!AA12/$E11)</f>
        <v>0</v>
      </c>
      <c r="Q11" s="382">
        <f>IF($E11=0," ",SUM('t13'!C12:N12)/$E11)</f>
        <v>23034.2</v>
      </c>
      <c r="R11" s="382">
        <f>IF($E11=0," ",(SUM('t13'!O12:X12)+'t13'!Z12)/$E11)</f>
        <v>123.6</v>
      </c>
      <c r="S11" s="383">
        <f t="shared" si="1"/>
        <v>23157.8</v>
      </c>
      <c r="T11" s="384">
        <f>IF($E11=0," ",'t13'!Y12/$E11)</f>
        <v>0</v>
      </c>
    </row>
    <row r="12" spans="1:24">
      <c r="A12" s="368" t="str">
        <f>'t1'!A13</f>
        <v>dir. medico con incarico di struttura semplice (rapp. esclusivo)</v>
      </c>
      <c r="B12" s="379" t="str">
        <f>'t1'!B13</f>
        <v>SD0E34</v>
      </c>
      <c r="C12" s="380">
        <f>'t1'!L13+'t1'!M13</f>
        <v>38</v>
      </c>
      <c r="D12" s="380">
        <f>('t1'!L13+'t1'!M13)-SUM('t3'!C13:F13,'t3'!I13:L13)+SUM('t3'!M13:P13)</f>
        <v>38</v>
      </c>
      <c r="E12" s="381">
        <f>'t12'!C13/12</f>
        <v>36.083333333333336</v>
      </c>
      <c r="F12" s="381">
        <f>IF($D12&gt;0,(('t11'!C15+'t11'!D15)/$D12)," ")</f>
        <v>32.578947368421055</v>
      </c>
      <c r="G12" s="381">
        <f>IF($D12&gt;0,(SUM('t11'!E15:N15)/$D12)," ")</f>
        <v>6</v>
      </c>
      <c r="H12" s="381">
        <f>IF($D12&gt;0,(SUM('t11'!O15:R15)/$D12)," ")</f>
        <v>0.13157894736842105</v>
      </c>
      <c r="I12" s="382">
        <f>IF($E12=0," ",'t12'!D13/$E12)</f>
        <v>39979.316397228635</v>
      </c>
      <c r="J12" s="382">
        <f>IF($E12=0," ",'t12'!E13/$E12)</f>
        <v>1602.069284064665</v>
      </c>
      <c r="K12" s="382">
        <f>IF($E12=0," ",'t12'!F13/$E12)</f>
        <v>0</v>
      </c>
      <c r="L12" s="382">
        <f>IF($E12=0," ",'t12'!G13/$E12)</f>
        <v>6305.6812933025403</v>
      </c>
      <c r="M12" s="383">
        <f t="shared" si="0"/>
        <v>47887.066974595844</v>
      </c>
      <c r="N12" s="384">
        <f>IF($E12=0," ",'t12'!H13/$E12)</f>
        <v>0</v>
      </c>
      <c r="O12" s="384">
        <f>IF($E12=0," ",'t12'!I13/$E12)</f>
        <v>12.498845265588914</v>
      </c>
      <c r="P12" s="382">
        <f>IF($E12=0," ",'t13'!AA13/$E12)</f>
        <v>488.84064665127016</v>
      </c>
      <c r="Q12" s="382">
        <f>IF($E12=0," ",SUM('t13'!C13:N13)/$E12)</f>
        <v>39612.831408775979</v>
      </c>
      <c r="R12" s="382">
        <f>IF($E12=0," ",(SUM('t13'!O13:X13)+'t13'!Z13)/$E12)</f>
        <v>1307.3348729792147</v>
      </c>
      <c r="S12" s="383">
        <f t="shared" si="1"/>
        <v>41409.006928406459</v>
      </c>
      <c r="T12" s="384">
        <f>IF($E12=0," ",'t13'!Y13/$E12)</f>
        <v>0</v>
      </c>
    </row>
    <row r="13" spans="1:24">
      <c r="A13" s="368" t="str">
        <f>'t1'!A14</f>
        <v>dir. medico con incarico di struttura semplice (rapp. non escl.)</v>
      </c>
      <c r="B13" s="379" t="str">
        <f>'t1'!B14</f>
        <v>SD0N34</v>
      </c>
      <c r="C13" s="380">
        <f>'t1'!L14+'t1'!M14</f>
        <v>2</v>
      </c>
      <c r="D13" s="380">
        <f>('t1'!L14+'t1'!M14)-SUM('t3'!C14:F14,'t3'!I14:L14)+SUM('t3'!M14:P14)</f>
        <v>2</v>
      </c>
      <c r="E13" s="381">
        <f>'t12'!C14/12</f>
        <v>1.5</v>
      </c>
      <c r="F13" s="381">
        <f>IF($D13&gt;0,(('t11'!C16+'t11'!D16)/$D13)," ")</f>
        <v>21</v>
      </c>
      <c r="G13" s="381">
        <f>IF($D13&gt;0,(SUM('t11'!E16:N16)/$D13)," ")</f>
        <v>6</v>
      </c>
      <c r="H13" s="381">
        <f>IF($D13&gt;0,(SUM('t11'!O16:R16)/$D13)," ")</f>
        <v>0</v>
      </c>
      <c r="I13" s="382">
        <f>IF($E13=0," ",'t12'!D14/$E13)</f>
        <v>39979.333333333336</v>
      </c>
      <c r="J13" s="382">
        <f>IF($E13=0," ",'t12'!E14/$E13)</f>
        <v>0</v>
      </c>
      <c r="K13" s="382">
        <f>IF($E13=0," ",'t12'!F14/$E13)</f>
        <v>0</v>
      </c>
      <c r="L13" s="382">
        <f>IF($E13=0," ",'t12'!G14/$E13)</f>
        <v>5646.666666666667</v>
      </c>
      <c r="M13" s="383">
        <f t="shared" si="0"/>
        <v>45626</v>
      </c>
      <c r="N13" s="384">
        <f>IF($E13=0," ",'t12'!H14/$E13)</f>
        <v>0</v>
      </c>
      <c r="O13" s="384">
        <f>IF($E13=0," ",'t12'!I14/$E13)</f>
        <v>0</v>
      </c>
      <c r="P13" s="382">
        <f>IF($E13=0," ",'t13'!AA14/$E13)</f>
        <v>453.33333333333331</v>
      </c>
      <c r="Q13" s="382">
        <f>IF($E13=0," ",SUM('t13'!C14:N14)/$E13)</f>
        <v>11342</v>
      </c>
      <c r="R13" s="382">
        <f>IF($E13=0," ",(SUM('t13'!O14:X14)+'t13'!Z14)/$E13)</f>
        <v>2102</v>
      </c>
      <c r="S13" s="383">
        <f t="shared" si="1"/>
        <v>13897.333333333334</v>
      </c>
      <c r="T13" s="384">
        <f>IF($E13=0," ",'t13'!Y14/$E13)</f>
        <v>0</v>
      </c>
    </row>
    <row r="14" spans="1:24">
      <c r="A14" s="368" t="str">
        <f>'t1'!A15</f>
        <v>dir. medici con altri incar. prof.li (rapp. esclusivo)</v>
      </c>
      <c r="B14" s="379" t="str">
        <f>'t1'!B15</f>
        <v>SD0035</v>
      </c>
      <c r="C14" s="380">
        <f>'t1'!L15+'t1'!M15</f>
        <v>161</v>
      </c>
      <c r="D14" s="380">
        <f>('t1'!L15+'t1'!M15)-SUM('t3'!C15:F15,'t3'!I15:L15)+SUM('t3'!M15:P15)</f>
        <v>162</v>
      </c>
      <c r="E14" s="381">
        <f>'t12'!C15/12</f>
        <v>159.86833333333334</v>
      </c>
      <c r="F14" s="381">
        <f>IF($D14&gt;0,(('t11'!C17+'t11'!D17)/$D14)," ")</f>
        <v>32.635802469135804</v>
      </c>
      <c r="G14" s="381">
        <f>IF($D14&gt;0,(SUM('t11'!E17:N17)/$D14)," ")</f>
        <v>7.3580246913580245</v>
      </c>
      <c r="H14" s="381">
        <f>IF($D14&gt;0,(SUM('t11'!O17:R17)/$D14)," ")</f>
        <v>1.8641975308641976</v>
      </c>
      <c r="I14" s="382">
        <f>IF($E14=0," ",'t12'!D15/$E14)</f>
        <v>39979.387204053332</v>
      </c>
      <c r="J14" s="382">
        <f>IF($E14=0," ",'t12'!E15/$E14)</f>
        <v>734.7171109558908</v>
      </c>
      <c r="K14" s="382">
        <f>IF($E14=0," ",'t12'!F15/$E14)</f>
        <v>0</v>
      </c>
      <c r="L14" s="382">
        <f>IF($E14=0," ",'t12'!G15/$E14)</f>
        <v>5065.4184172391861</v>
      </c>
      <c r="M14" s="383">
        <f t="shared" si="0"/>
        <v>45779.522732248406</v>
      </c>
      <c r="N14" s="384">
        <f>IF($E14=0," ",'t12'!H15/$E14)</f>
        <v>0</v>
      </c>
      <c r="O14" s="384">
        <f>IF($E14=0," ",'t12'!I15/$E14)</f>
        <v>41.44035195629737</v>
      </c>
      <c r="P14" s="382">
        <f>IF($E14=0," ",'t13'!AA15/$E14)</f>
        <v>1242.278541716621</v>
      </c>
      <c r="Q14" s="382">
        <f>IF($E14=0," ",SUM('t13'!C15:N15)/$E14)</f>
        <v>31636.571762179294</v>
      </c>
      <c r="R14" s="382">
        <f>IF($E14=0," ",(SUM('t13'!O15:X15)+'t13'!Z15)/$E14)</f>
        <v>2396.6785166960312</v>
      </c>
      <c r="S14" s="383">
        <f t="shared" si="1"/>
        <v>35275.52882059195</v>
      </c>
      <c r="T14" s="384">
        <f>IF($E14=0," ",'t13'!Y15/$E14)</f>
        <v>0</v>
      </c>
    </row>
    <row r="15" spans="1:24">
      <c r="A15" s="368" t="str">
        <f>'t1'!A16</f>
        <v>dir. medici con altri incar. prof.li (rapp. non escl.)</v>
      </c>
      <c r="B15" s="379" t="str">
        <f>'t1'!B16</f>
        <v>SD0036</v>
      </c>
      <c r="C15" s="380">
        <f>'t1'!L16+'t1'!M16</f>
        <v>17</v>
      </c>
      <c r="D15" s="380">
        <f>('t1'!L16+'t1'!M16)-SUM('t3'!C16:F16,'t3'!I16:L16)+SUM('t3'!M16:P16)</f>
        <v>17</v>
      </c>
      <c r="E15" s="381">
        <f>'t12'!C16/12</f>
        <v>18.059999999999999</v>
      </c>
      <c r="F15" s="381">
        <f>IF($D15&gt;0,(('t11'!C18+'t11'!D18)/$D15)," ")</f>
        <v>30.470588235294116</v>
      </c>
      <c r="G15" s="381">
        <f>IF($D15&gt;0,(SUM('t11'!E18:N18)/$D15)," ")</f>
        <v>13.411764705882353</v>
      </c>
      <c r="H15" s="381">
        <f>IF($D15&gt;0,(SUM('t11'!O18:R18)/$D15)," ")</f>
        <v>5.8823529411764705E-2</v>
      </c>
      <c r="I15" s="382">
        <f>IF($E15=0," ",'t12'!D16/$E15)</f>
        <v>39979.346622369878</v>
      </c>
      <c r="J15" s="382">
        <f>IF($E15=0," ",'t12'!E16/$E15)</f>
        <v>616.27906976744191</v>
      </c>
      <c r="K15" s="382">
        <f>IF($E15=0," ",'t12'!F16/$E15)</f>
        <v>0</v>
      </c>
      <c r="L15" s="382">
        <f>IF($E15=0," ",'t12'!G16/$E15)</f>
        <v>3957.3643410852715</v>
      </c>
      <c r="M15" s="383">
        <f t="shared" si="0"/>
        <v>44552.990033222595</v>
      </c>
      <c r="N15" s="384">
        <f>IF($E15=0," ",'t12'!H16/$E15)</f>
        <v>0</v>
      </c>
      <c r="O15" s="384">
        <f>IF($E15=0," ",'t12'!I16/$E15)</f>
        <v>8.7486157253599117</v>
      </c>
      <c r="P15" s="382">
        <f>IF($E15=0," ",'t13'!AA16/$E15)</f>
        <v>1293.3001107419714</v>
      </c>
      <c r="Q15" s="382">
        <f>IF($E15=0," ",SUM('t13'!C16:N16)/$E15)</f>
        <v>9552.7131782945744</v>
      </c>
      <c r="R15" s="382">
        <f>IF($E15=0," ",(SUM('t13'!O16:X16)+'t13'!Z16)/$E15)</f>
        <v>2680.5647840531565</v>
      </c>
      <c r="S15" s="383">
        <f t="shared" si="1"/>
        <v>13526.578073089702</v>
      </c>
      <c r="T15" s="384">
        <f>IF($E15=0," ",'t13'!Y16/$E15)</f>
        <v>0</v>
      </c>
    </row>
    <row r="16" spans="1:24">
      <c r="A16" s="368" t="str">
        <f>'t1'!A17</f>
        <v>dir. medici a t.  determinato(art. 15-septies d.lgs. 502/92)</v>
      </c>
      <c r="B16" s="379" t="str">
        <f>'t1'!B17</f>
        <v>SD0597</v>
      </c>
      <c r="C16" s="380">
        <f>'t1'!L17+'t1'!M17</f>
        <v>0</v>
      </c>
      <c r="D16" s="380">
        <f>('t1'!L17+'t1'!M17)-SUM('t3'!C17:F17,'t3'!I17:L17)+SUM('t3'!M17:P17)</f>
        <v>0</v>
      </c>
      <c r="E16" s="381">
        <f>'t12'!C17/12</f>
        <v>0</v>
      </c>
      <c r="F16" s="381" t="str">
        <f>IF($D16&gt;0,(('t11'!C19+'t11'!D19)/$D16)," ")</f>
        <v xml:space="preserve"> </v>
      </c>
      <c r="G16" s="381" t="str">
        <f>IF($D16&gt;0,(SUM('t11'!E19:N19)/$D16)," ")</f>
        <v xml:space="preserve"> </v>
      </c>
      <c r="H16" s="381" t="str">
        <f>IF($D16&gt;0,(SUM('t11'!O19:R19)/$D16)," ")</f>
        <v xml:space="preserve"> </v>
      </c>
      <c r="I16" s="382" t="str">
        <f>IF($E16=0," ",'t12'!D17/$E16)</f>
        <v xml:space="preserve"> </v>
      </c>
      <c r="J16" s="382" t="str">
        <f>IF($E16=0," ",'t12'!E17/$E16)</f>
        <v xml:space="preserve"> </v>
      </c>
      <c r="K16" s="382" t="str">
        <f>IF($E16=0," ",'t12'!F17/$E16)</f>
        <v xml:space="preserve"> </v>
      </c>
      <c r="L16" s="382" t="str">
        <f>IF($E16=0," ",'t12'!G17/$E16)</f>
        <v xml:space="preserve"> </v>
      </c>
      <c r="M16" s="383">
        <f t="shared" si="0"/>
        <v>0</v>
      </c>
      <c r="N16" s="384" t="str">
        <f>IF($E16=0," ",'t12'!H17/$E16)</f>
        <v xml:space="preserve"> </v>
      </c>
      <c r="O16" s="384" t="str">
        <f>IF($E16=0," ",'t12'!I17/$E16)</f>
        <v xml:space="preserve"> </v>
      </c>
      <c r="P16" s="382" t="str">
        <f>IF($E16=0," ",'t13'!AA17/$E16)</f>
        <v xml:space="preserve"> </v>
      </c>
      <c r="Q16" s="382" t="str">
        <f>IF($E16=0," ",SUM('t13'!C17:N17)/$E16)</f>
        <v xml:space="preserve"> </v>
      </c>
      <c r="R16" s="382" t="str">
        <f>IF($E16=0," ",(SUM('t13'!O17:X17)+'t13'!Z17)/$E16)</f>
        <v xml:space="preserve"> </v>
      </c>
      <c r="S16" s="383">
        <f t="shared" si="1"/>
        <v>0</v>
      </c>
      <c r="T16" s="384" t="str">
        <f>IF($E16=0," ",'t13'!Y17/$E16)</f>
        <v xml:space="preserve"> </v>
      </c>
    </row>
    <row r="17" spans="1:25" s="378" customFormat="1">
      <c r="A17" s="368" t="str">
        <f>'t1'!A18</f>
        <v>veterinari con inc. di struttura complessa (rapp.esclusivo)</v>
      </c>
      <c r="B17" s="379" t="str">
        <f>'t1'!B18</f>
        <v>SD0E74</v>
      </c>
      <c r="C17" s="380">
        <f>'t1'!L18+'t1'!M18</f>
        <v>0</v>
      </c>
      <c r="D17" s="380">
        <f>('t1'!L18+'t1'!M18)-SUM('t3'!C18:F18,'t3'!I18:L18)+SUM('t3'!M18:P18)</f>
        <v>0</v>
      </c>
      <c r="E17" s="381">
        <f>'t12'!C18/12</f>
        <v>0</v>
      </c>
      <c r="F17" s="381" t="str">
        <f>IF($D17&gt;0,(('t11'!C20+'t11'!D20)/$D17)," ")</f>
        <v xml:space="preserve"> </v>
      </c>
      <c r="G17" s="381" t="str">
        <f>IF($D17&gt;0,(SUM('t11'!E20:N20)/$D17)," ")</f>
        <v xml:space="preserve"> </v>
      </c>
      <c r="H17" s="381" t="str">
        <f>IF($D17&gt;0,(SUM('t11'!O20:R20)/$D17)," ")</f>
        <v xml:space="preserve"> </v>
      </c>
      <c r="I17" s="382" t="str">
        <f>IF($E17=0," ",'t12'!D18/$E17)</f>
        <v xml:space="preserve"> </v>
      </c>
      <c r="J17" s="382" t="str">
        <f>IF($E17=0," ",'t12'!E18/$E17)</f>
        <v xml:space="preserve"> </v>
      </c>
      <c r="K17" s="382" t="str">
        <f>IF($E17=0," ",'t12'!F18/$E17)</f>
        <v xml:space="preserve"> </v>
      </c>
      <c r="L17" s="382" t="str">
        <f>IF($E17=0," ",'t12'!G18/$E17)</f>
        <v xml:space="preserve"> </v>
      </c>
      <c r="M17" s="383">
        <f t="shared" si="0"/>
        <v>0</v>
      </c>
      <c r="N17" s="384" t="str">
        <f>IF($E17=0," ",'t12'!H18/$E17)</f>
        <v xml:space="preserve"> </v>
      </c>
      <c r="O17" s="384" t="str">
        <f>IF($E17=0," ",'t12'!I18/$E17)</f>
        <v xml:space="preserve"> </v>
      </c>
      <c r="P17" s="382" t="str">
        <f>IF($E17=0," ",'t13'!AA18/$E17)</f>
        <v xml:space="preserve"> </v>
      </c>
      <c r="Q17" s="382" t="str">
        <f>IF($E17=0," ",SUM('t13'!C18:N18)/$E17)</f>
        <v xml:space="preserve"> </v>
      </c>
      <c r="R17" s="382" t="str">
        <f>IF($E17=0," ",(SUM('t13'!O18:X18)+'t13'!Z18)/$E17)</f>
        <v xml:space="preserve"> </v>
      </c>
      <c r="S17" s="383">
        <f t="shared" si="1"/>
        <v>0</v>
      </c>
      <c r="T17" s="384" t="str">
        <f>IF($E17=0," ",'t13'!Y18/$E17)</f>
        <v xml:space="preserve"> </v>
      </c>
      <c r="V17" s="321"/>
      <c r="W17" s="321"/>
      <c r="X17" s="321"/>
      <c r="Y17" s="321"/>
    </row>
    <row r="18" spans="1:25" s="378" customFormat="1">
      <c r="A18" s="368" t="str">
        <f>'t1'!A19</f>
        <v>veterinari con inc. di struttura complessa (rapp. non escl.)</v>
      </c>
      <c r="B18" s="379" t="str">
        <f>'t1'!B19</f>
        <v>SD0N74</v>
      </c>
      <c r="C18" s="380">
        <f>'t1'!L19+'t1'!M19</f>
        <v>0</v>
      </c>
      <c r="D18" s="380">
        <f>('t1'!L19+'t1'!M19)-SUM('t3'!C19:F19,'t3'!I19:L19)+SUM('t3'!M19:P19)</f>
        <v>0</v>
      </c>
      <c r="E18" s="381">
        <f>'t12'!C19/12</f>
        <v>0</v>
      </c>
      <c r="F18" s="381" t="str">
        <f>IF($D18&gt;0,(('t11'!C21+'t11'!D21)/$D18)," ")</f>
        <v xml:space="preserve"> </v>
      </c>
      <c r="G18" s="381" t="str">
        <f>IF($D18&gt;0,(SUM('t11'!E21:N21)/$D18)," ")</f>
        <v xml:space="preserve"> </v>
      </c>
      <c r="H18" s="381" t="str">
        <f>IF($D18&gt;0,(SUM('t11'!O21:R21)/$D18)," ")</f>
        <v xml:space="preserve"> </v>
      </c>
      <c r="I18" s="382" t="str">
        <f>IF($E18=0," ",'t12'!D19/$E18)</f>
        <v xml:space="preserve"> </v>
      </c>
      <c r="J18" s="382" t="str">
        <f>IF($E18=0," ",'t12'!E19/$E18)</f>
        <v xml:space="preserve"> </v>
      </c>
      <c r="K18" s="382" t="str">
        <f>IF($E18=0," ",'t12'!F19/$E18)</f>
        <v xml:space="preserve"> </v>
      </c>
      <c r="L18" s="382" t="str">
        <f>IF($E18=0," ",'t12'!G19/$E18)</f>
        <v xml:space="preserve"> </v>
      </c>
      <c r="M18" s="383">
        <f t="shared" si="0"/>
        <v>0</v>
      </c>
      <c r="N18" s="384" t="str">
        <f>IF($E18=0," ",'t12'!H19/$E18)</f>
        <v xml:space="preserve"> </v>
      </c>
      <c r="O18" s="384" t="str">
        <f>IF($E18=0," ",'t12'!I19/$E18)</f>
        <v xml:space="preserve"> </v>
      </c>
      <c r="P18" s="382" t="str">
        <f>IF($E18=0," ",'t13'!AA19/$E18)</f>
        <v xml:space="preserve"> </v>
      </c>
      <c r="Q18" s="382" t="str">
        <f>IF($E18=0," ",SUM('t13'!C19:N19)/$E18)</f>
        <v xml:space="preserve"> </v>
      </c>
      <c r="R18" s="382" t="str">
        <f>IF($E18=0," ",(SUM('t13'!O19:X19)+'t13'!Z19)/$E18)</f>
        <v xml:space="preserve"> </v>
      </c>
      <c r="S18" s="383">
        <f t="shared" si="1"/>
        <v>0</v>
      </c>
      <c r="T18" s="384" t="str">
        <f>IF($E18=0," ",'t13'!Y19/$E18)</f>
        <v xml:space="preserve"> </v>
      </c>
      <c r="V18" s="321"/>
      <c r="W18" s="321"/>
      <c r="X18" s="321"/>
      <c r="Y18" s="321"/>
    </row>
    <row r="19" spans="1:25" s="378" customFormat="1">
      <c r="A19" s="368" t="str">
        <f>'t1'!A20</f>
        <v>veterinari con inc. di struttura semplice (rapp. esclusivo)</v>
      </c>
      <c r="B19" s="379" t="str">
        <f>'t1'!B20</f>
        <v>SD0E73</v>
      </c>
      <c r="C19" s="380">
        <f>'t1'!L20+'t1'!M20</f>
        <v>0</v>
      </c>
      <c r="D19" s="380">
        <f>('t1'!L20+'t1'!M20)-SUM('t3'!C20:F20,'t3'!I20:L20)+SUM('t3'!M20:P20)</f>
        <v>0</v>
      </c>
      <c r="E19" s="381">
        <f>'t12'!C20/12</f>
        <v>0</v>
      </c>
      <c r="F19" s="381" t="str">
        <f>IF($D19&gt;0,(('t11'!C22+'t11'!D22)/$D19)," ")</f>
        <v xml:space="preserve"> </v>
      </c>
      <c r="G19" s="381" t="str">
        <f>IF($D19&gt;0,(SUM('t11'!E22:N22)/$D19)," ")</f>
        <v xml:space="preserve"> </v>
      </c>
      <c r="H19" s="381" t="str">
        <f>IF($D19&gt;0,(SUM('t11'!O22:R22)/$D19)," ")</f>
        <v xml:space="preserve"> </v>
      </c>
      <c r="I19" s="382" t="str">
        <f>IF($E19=0," ",'t12'!D20/$E19)</f>
        <v xml:space="preserve"> </v>
      </c>
      <c r="J19" s="382" t="str">
        <f>IF($E19=0," ",'t12'!E20/$E19)</f>
        <v xml:space="preserve"> </v>
      </c>
      <c r="K19" s="382" t="str">
        <f>IF($E19=0," ",'t12'!F20/$E19)</f>
        <v xml:space="preserve"> </v>
      </c>
      <c r="L19" s="382" t="str">
        <f>IF($E19=0," ",'t12'!G20/$E19)</f>
        <v xml:space="preserve"> </v>
      </c>
      <c r="M19" s="383">
        <f t="shared" si="0"/>
        <v>0</v>
      </c>
      <c r="N19" s="384" t="str">
        <f>IF($E19=0," ",'t12'!H20/$E19)</f>
        <v xml:space="preserve"> </v>
      </c>
      <c r="O19" s="384" t="str">
        <f>IF($E19=0," ",'t12'!I20/$E19)</f>
        <v xml:space="preserve"> </v>
      </c>
      <c r="P19" s="382" t="str">
        <f>IF($E19=0," ",'t13'!AA20/$E19)</f>
        <v xml:space="preserve"> </v>
      </c>
      <c r="Q19" s="382" t="str">
        <f>IF($E19=0," ",SUM('t13'!C20:N20)/$E19)</f>
        <v xml:space="preserve"> </v>
      </c>
      <c r="R19" s="382" t="str">
        <f>IF($E19=0," ",(SUM('t13'!O20:X20)+'t13'!Z20)/$E19)</f>
        <v xml:space="preserve"> </v>
      </c>
      <c r="S19" s="383">
        <f t="shared" si="1"/>
        <v>0</v>
      </c>
      <c r="T19" s="384" t="str">
        <f>IF($E19=0," ",'t13'!Y20/$E19)</f>
        <v xml:space="preserve"> </v>
      </c>
      <c r="V19" s="321"/>
      <c r="W19" s="321"/>
      <c r="X19" s="321"/>
      <c r="Y19" s="321"/>
    </row>
    <row r="20" spans="1:25" s="378" customFormat="1">
      <c r="A20" s="368" t="str">
        <f>'t1'!A21</f>
        <v>veterinari con inc. di struttura semplice (rapp. non escl.)</v>
      </c>
      <c r="B20" s="379" t="str">
        <f>'t1'!B21</f>
        <v>SD0N73</v>
      </c>
      <c r="C20" s="380">
        <f>'t1'!L21+'t1'!M21</f>
        <v>0</v>
      </c>
      <c r="D20" s="380">
        <f>('t1'!L21+'t1'!M21)-SUM('t3'!C21:F21,'t3'!I21:L21)+SUM('t3'!M21:P21)</f>
        <v>0</v>
      </c>
      <c r="E20" s="381">
        <f>'t12'!C21/12</f>
        <v>0</v>
      </c>
      <c r="F20" s="381" t="str">
        <f>IF($D20&gt;0,(('t11'!C23+'t11'!D23)/$D20)," ")</f>
        <v xml:space="preserve"> </v>
      </c>
      <c r="G20" s="381" t="str">
        <f>IF($D20&gt;0,(SUM('t11'!E23:N23)/$D20)," ")</f>
        <v xml:space="preserve"> </v>
      </c>
      <c r="H20" s="381" t="str">
        <f>IF($D20&gt;0,(SUM('t11'!O23:R23)/$D20)," ")</f>
        <v xml:space="preserve"> </v>
      </c>
      <c r="I20" s="382" t="str">
        <f>IF($E20=0," ",'t12'!D21/$E20)</f>
        <v xml:space="preserve"> </v>
      </c>
      <c r="J20" s="382" t="str">
        <f>IF($E20=0," ",'t12'!E21/$E20)</f>
        <v xml:space="preserve"> </v>
      </c>
      <c r="K20" s="382" t="str">
        <f>IF($E20=0," ",'t12'!F21/$E20)</f>
        <v xml:space="preserve"> </v>
      </c>
      <c r="L20" s="382" t="str">
        <f>IF($E20=0," ",'t12'!G21/$E20)</f>
        <v xml:space="preserve"> </v>
      </c>
      <c r="M20" s="383">
        <f t="shared" si="0"/>
        <v>0</v>
      </c>
      <c r="N20" s="384" t="str">
        <f>IF($E20=0," ",'t12'!H21/$E20)</f>
        <v xml:space="preserve"> </v>
      </c>
      <c r="O20" s="384" t="str">
        <f>IF($E20=0," ",'t12'!I21/$E20)</f>
        <v xml:space="preserve"> </v>
      </c>
      <c r="P20" s="382" t="str">
        <f>IF($E20=0," ",'t13'!AA21/$E20)</f>
        <v xml:space="preserve"> </v>
      </c>
      <c r="Q20" s="382" t="str">
        <f>IF($E20=0," ",SUM('t13'!C21:N21)/$E20)</f>
        <v xml:space="preserve"> </v>
      </c>
      <c r="R20" s="382" t="str">
        <f>IF($E20=0," ",(SUM('t13'!O21:X21)+'t13'!Z21)/$E20)</f>
        <v xml:space="preserve"> </v>
      </c>
      <c r="S20" s="383">
        <f t="shared" si="1"/>
        <v>0</v>
      </c>
      <c r="T20" s="384" t="str">
        <f>IF($E20=0," ",'t13'!Y21/$E20)</f>
        <v xml:space="preserve"> </v>
      </c>
      <c r="V20" s="321"/>
      <c r="W20" s="321"/>
      <c r="X20" s="321"/>
      <c r="Y20" s="321"/>
    </row>
    <row r="21" spans="1:25" s="378" customFormat="1">
      <c r="A21" s="368" t="str">
        <f>'t1'!A22</f>
        <v>veterinari con altri incar. prof.li (rapp. esclusivo)</v>
      </c>
      <c r="B21" s="379" t="str">
        <f>'t1'!B22</f>
        <v>SD0A73</v>
      </c>
      <c r="C21" s="380">
        <f>'t1'!L22+'t1'!M22</f>
        <v>0</v>
      </c>
      <c r="D21" s="380">
        <f>('t1'!L22+'t1'!M22)-SUM('t3'!C22:F22,'t3'!I22:L22)+SUM('t3'!M22:P22)</f>
        <v>0</v>
      </c>
      <c r="E21" s="381">
        <f>'t12'!C22/12</f>
        <v>0</v>
      </c>
      <c r="F21" s="381" t="str">
        <f>IF($D21&gt;0,(('t11'!C24+'t11'!D24)/$D21)," ")</f>
        <v xml:space="preserve"> </v>
      </c>
      <c r="G21" s="381" t="str">
        <f>IF($D21&gt;0,(SUM('t11'!E24:N24)/$D21)," ")</f>
        <v xml:space="preserve"> </v>
      </c>
      <c r="H21" s="381" t="str">
        <f>IF($D21&gt;0,(SUM('t11'!O24:R24)/$D21)," ")</f>
        <v xml:space="preserve"> </v>
      </c>
      <c r="I21" s="382" t="str">
        <f>IF($E21=0," ",'t12'!D22/$E21)</f>
        <v xml:space="preserve"> </v>
      </c>
      <c r="J21" s="382" t="str">
        <f>IF($E21=0," ",'t12'!E22/$E21)</f>
        <v xml:space="preserve"> </v>
      </c>
      <c r="K21" s="382" t="str">
        <f>IF($E21=0," ",'t12'!F22/$E21)</f>
        <v xml:space="preserve"> </v>
      </c>
      <c r="L21" s="382" t="str">
        <f>IF($E21=0," ",'t12'!G22/$E21)</f>
        <v xml:space="preserve"> </v>
      </c>
      <c r="M21" s="383">
        <f t="shared" si="0"/>
        <v>0</v>
      </c>
      <c r="N21" s="384" t="str">
        <f>IF($E21=0," ",'t12'!H22/$E21)</f>
        <v xml:space="preserve"> </v>
      </c>
      <c r="O21" s="384" t="str">
        <f>IF($E21=0," ",'t12'!I22/$E21)</f>
        <v xml:space="preserve"> </v>
      </c>
      <c r="P21" s="382" t="str">
        <f>IF($E21=0," ",'t13'!AA22/$E21)</f>
        <v xml:space="preserve"> </v>
      </c>
      <c r="Q21" s="382" t="str">
        <f>IF($E21=0," ",SUM('t13'!C22:N22)/$E21)</f>
        <v xml:space="preserve"> </v>
      </c>
      <c r="R21" s="382" t="str">
        <f>IF($E21=0," ",(SUM('t13'!O22:X22)+'t13'!Z22)/$E21)</f>
        <v xml:space="preserve"> </v>
      </c>
      <c r="S21" s="383">
        <f t="shared" si="1"/>
        <v>0</v>
      </c>
      <c r="T21" s="384" t="str">
        <f>IF($E21=0," ",'t13'!Y22/$E21)</f>
        <v xml:space="preserve"> </v>
      </c>
      <c r="V21" s="321"/>
      <c r="W21" s="321"/>
      <c r="X21" s="321"/>
      <c r="Y21" s="321"/>
    </row>
    <row r="22" spans="1:25" s="378" customFormat="1">
      <c r="A22" s="368" t="str">
        <f>'t1'!A23</f>
        <v>veterinari con altri incar. prof.li (rapp. non escl.)</v>
      </c>
      <c r="B22" s="379" t="str">
        <f>'t1'!B23</f>
        <v>SD0072</v>
      </c>
      <c r="C22" s="380">
        <f>'t1'!L23+'t1'!M23</f>
        <v>0</v>
      </c>
      <c r="D22" s="380">
        <f>('t1'!L23+'t1'!M23)-SUM('t3'!C23:F23,'t3'!I23:L23)+SUM('t3'!M23:P23)</f>
        <v>0</v>
      </c>
      <c r="E22" s="381">
        <f>'t12'!C23/12</f>
        <v>0</v>
      </c>
      <c r="F22" s="381" t="str">
        <f>IF($D22&gt;0,(('t11'!C25+'t11'!D25)/$D22)," ")</f>
        <v xml:space="preserve"> </v>
      </c>
      <c r="G22" s="381" t="str">
        <f>IF($D22&gt;0,(SUM('t11'!E25:N25)/$D22)," ")</f>
        <v xml:space="preserve"> </v>
      </c>
      <c r="H22" s="381" t="str">
        <f>IF($D22&gt;0,(SUM('t11'!O25:R25)/$D22)," ")</f>
        <v xml:space="preserve"> </v>
      </c>
      <c r="I22" s="382" t="str">
        <f>IF($E22=0," ",'t12'!D23/$E22)</f>
        <v xml:space="preserve"> </v>
      </c>
      <c r="J22" s="382" t="str">
        <f>IF($E22=0," ",'t12'!E23/$E22)</f>
        <v xml:space="preserve"> </v>
      </c>
      <c r="K22" s="382" t="str">
        <f>IF($E22=0," ",'t12'!F23/$E22)</f>
        <v xml:space="preserve"> </v>
      </c>
      <c r="L22" s="382" t="str">
        <f>IF($E22=0," ",'t12'!G23/$E22)</f>
        <v xml:space="preserve"> </v>
      </c>
      <c r="M22" s="383">
        <f t="shared" si="0"/>
        <v>0</v>
      </c>
      <c r="N22" s="384" t="str">
        <f>IF($E22=0," ",'t12'!H23/$E22)</f>
        <v xml:space="preserve"> </v>
      </c>
      <c r="O22" s="384" t="str">
        <f>IF($E22=0," ",'t12'!I23/$E22)</f>
        <v xml:space="preserve"> </v>
      </c>
      <c r="P22" s="382" t="str">
        <f>IF($E22=0," ",'t13'!AA23/$E22)</f>
        <v xml:space="preserve"> </v>
      </c>
      <c r="Q22" s="382" t="str">
        <f>IF($E22=0," ",SUM('t13'!C23:N23)/$E22)</f>
        <v xml:space="preserve"> </v>
      </c>
      <c r="R22" s="382" t="str">
        <f>IF($E22=0," ",(SUM('t13'!O23:X23)+'t13'!Z23)/$E22)</f>
        <v xml:space="preserve"> </v>
      </c>
      <c r="S22" s="383">
        <f t="shared" si="1"/>
        <v>0</v>
      </c>
      <c r="T22" s="384" t="str">
        <f>IF($E22=0," ",'t13'!Y23/$E22)</f>
        <v xml:space="preserve"> </v>
      </c>
      <c r="V22" s="321"/>
      <c r="W22" s="321"/>
      <c r="X22" s="321"/>
      <c r="Y22" s="321"/>
    </row>
    <row r="23" spans="1:25" s="378" customFormat="1">
      <c r="A23" s="368" t="str">
        <f>'t1'!A24</f>
        <v>veterinari a t. determinato (art. 15-septies d.lgs. 502/92)</v>
      </c>
      <c r="B23" s="379" t="str">
        <f>'t1'!B24</f>
        <v>SD0598</v>
      </c>
      <c r="C23" s="380">
        <f>'t1'!L24+'t1'!M24</f>
        <v>0</v>
      </c>
      <c r="D23" s="380">
        <f>('t1'!L24+'t1'!M24)-SUM('t3'!C24:F24,'t3'!I24:L24)+SUM('t3'!M24:P24)</f>
        <v>0</v>
      </c>
      <c r="E23" s="381">
        <f>'t12'!C24/12</f>
        <v>0</v>
      </c>
      <c r="F23" s="381" t="str">
        <f>IF($D23&gt;0,(('t11'!C26+'t11'!D26)/$D23)," ")</f>
        <v xml:space="preserve"> </v>
      </c>
      <c r="G23" s="381" t="str">
        <f>IF($D23&gt;0,(SUM('t11'!E26:N26)/$D23)," ")</f>
        <v xml:space="preserve"> </v>
      </c>
      <c r="H23" s="381" t="str">
        <f>IF($D23&gt;0,(SUM('t11'!O26:R26)/$D23)," ")</f>
        <v xml:space="preserve"> </v>
      </c>
      <c r="I23" s="382" t="str">
        <f>IF($E23=0," ",'t12'!D24/$E23)</f>
        <v xml:space="preserve"> </v>
      </c>
      <c r="J23" s="382" t="str">
        <f>IF($E23=0," ",'t12'!E24/$E23)</f>
        <v xml:space="preserve"> </v>
      </c>
      <c r="K23" s="382" t="str">
        <f>IF($E23=0," ",'t12'!F24/$E23)</f>
        <v xml:space="preserve"> </v>
      </c>
      <c r="L23" s="382" t="str">
        <f>IF($E23=0," ",'t12'!G24/$E23)</f>
        <v xml:space="preserve"> </v>
      </c>
      <c r="M23" s="383">
        <f t="shared" si="0"/>
        <v>0</v>
      </c>
      <c r="N23" s="384" t="str">
        <f>IF($E23=0," ",'t12'!H24/$E23)</f>
        <v xml:space="preserve"> </v>
      </c>
      <c r="O23" s="384" t="str">
        <f>IF($E23=0," ",'t12'!I24/$E23)</f>
        <v xml:space="preserve"> </v>
      </c>
      <c r="P23" s="382" t="str">
        <f>IF($E23=0," ",'t13'!AA24/$E23)</f>
        <v xml:space="preserve"> </v>
      </c>
      <c r="Q23" s="382" t="str">
        <f>IF($E23=0," ",SUM('t13'!C24:N24)/$E23)</f>
        <v xml:space="preserve"> </v>
      </c>
      <c r="R23" s="382" t="str">
        <f>IF($E23=0," ",(SUM('t13'!O24:X24)+'t13'!Z24)/$E23)</f>
        <v xml:space="preserve"> </v>
      </c>
      <c r="S23" s="383">
        <f t="shared" si="1"/>
        <v>0</v>
      </c>
      <c r="T23" s="384" t="str">
        <f>IF($E23=0," ",'t13'!Y24/$E23)</f>
        <v xml:space="preserve"> </v>
      </c>
      <c r="V23" s="321"/>
      <c r="W23" s="321"/>
      <c r="X23" s="321"/>
      <c r="Y23" s="321"/>
    </row>
    <row r="24" spans="1:25" s="378" customFormat="1">
      <c r="A24" s="368" t="str">
        <f>'t1'!A25</f>
        <v>odontoiatri con inc. di struttura complessa (rapp. esclusivo)</v>
      </c>
      <c r="B24" s="379" t="str">
        <f>'t1'!B25</f>
        <v>SD0E49</v>
      </c>
      <c r="C24" s="380">
        <f>'t1'!L25+'t1'!M25</f>
        <v>0</v>
      </c>
      <c r="D24" s="380">
        <f>('t1'!L25+'t1'!M25)-SUM('t3'!C25:F25,'t3'!I25:L25)+SUM('t3'!M25:P25)</f>
        <v>0</v>
      </c>
      <c r="E24" s="381">
        <f>'t12'!C25/12</f>
        <v>0</v>
      </c>
      <c r="F24" s="381" t="str">
        <f>IF($D24&gt;0,(('t11'!C27+'t11'!D27)/$D24)," ")</f>
        <v xml:space="preserve"> </v>
      </c>
      <c r="G24" s="381" t="str">
        <f>IF($D24&gt;0,(SUM('t11'!E27:N27)/$D24)," ")</f>
        <v xml:space="preserve"> </v>
      </c>
      <c r="H24" s="381" t="str">
        <f>IF($D24&gt;0,(SUM('t11'!O27:R27)/$D24)," ")</f>
        <v xml:space="preserve"> </v>
      </c>
      <c r="I24" s="382" t="str">
        <f>IF($E24=0," ",'t12'!D25/$E24)</f>
        <v xml:space="preserve"> </v>
      </c>
      <c r="J24" s="382" t="str">
        <f>IF($E24=0," ",'t12'!E25/$E24)</f>
        <v xml:space="preserve"> </v>
      </c>
      <c r="K24" s="382" t="str">
        <f>IF($E24=0," ",'t12'!F25/$E24)</f>
        <v xml:space="preserve"> </v>
      </c>
      <c r="L24" s="382" t="str">
        <f>IF($E24=0," ",'t12'!G25/$E24)</f>
        <v xml:space="preserve"> </v>
      </c>
      <c r="M24" s="383">
        <f t="shared" si="0"/>
        <v>0</v>
      </c>
      <c r="N24" s="384" t="str">
        <f>IF($E24=0," ",'t12'!H25/$E24)</f>
        <v xml:space="preserve"> </v>
      </c>
      <c r="O24" s="384" t="str">
        <f>IF($E24=0," ",'t12'!I25/$E24)</f>
        <v xml:space="preserve"> </v>
      </c>
      <c r="P24" s="382" t="str">
        <f>IF($E24=0," ",'t13'!AA25/$E24)</f>
        <v xml:space="preserve"> </v>
      </c>
      <c r="Q24" s="382" t="str">
        <f>IF($E24=0," ",SUM('t13'!C25:N25)/$E24)</f>
        <v xml:space="preserve"> </v>
      </c>
      <c r="R24" s="382" t="str">
        <f>IF($E24=0," ",(SUM('t13'!O25:X25)+'t13'!Z25)/$E24)</f>
        <v xml:space="preserve"> </v>
      </c>
      <c r="S24" s="383">
        <f t="shared" si="1"/>
        <v>0</v>
      </c>
      <c r="T24" s="384" t="str">
        <f>IF($E24=0," ",'t13'!Y25/$E24)</f>
        <v xml:space="preserve"> </v>
      </c>
      <c r="V24" s="321"/>
      <c r="W24" s="321"/>
      <c r="X24" s="321"/>
      <c r="Y24" s="321"/>
    </row>
    <row r="25" spans="1:25" s="378" customFormat="1">
      <c r="A25" s="368" t="str">
        <f>'t1'!A26</f>
        <v>odontoiatri con inc. di struttura complessa (rapp. non escl.)</v>
      </c>
      <c r="B25" s="379" t="str">
        <f>'t1'!B26</f>
        <v>SD0N49</v>
      </c>
      <c r="C25" s="380">
        <f>'t1'!L26+'t1'!M26</f>
        <v>0</v>
      </c>
      <c r="D25" s="380">
        <f>('t1'!L26+'t1'!M26)-SUM('t3'!C26:F26,'t3'!I26:L26)+SUM('t3'!M26:P26)</f>
        <v>0</v>
      </c>
      <c r="E25" s="381">
        <f>'t12'!C26/12</f>
        <v>0</v>
      </c>
      <c r="F25" s="381" t="str">
        <f>IF($D25&gt;0,(('t11'!C28+'t11'!D28)/$D25)," ")</f>
        <v xml:space="preserve"> </v>
      </c>
      <c r="G25" s="381" t="str">
        <f>IF($D25&gt;0,(SUM('t11'!E28:N28)/$D25)," ")</f>
        <v xml:space="preserve"> </v>
      </c>
      <c r="H25" s="381" t="str">
        <f>IF($D25&gt;0,(SUM('t11'!O28:R28)/$D25)," ")</f>
        <v xml:space="preserve"> </v>
      </c>
      <c r="I25" s="382" t="str">
        <f>IF($E25=0," ",'t12'!D26/$E25)</f>
        <v xml:space="preserve"> </v>
      </c>
      <c r="J25" s="382" t="str">
        <f>IF($E25=0," ",'t12'!E26/$E25)</f>
        <v xml:space="preserve"> </v>
      </c>
      <c r="K25" s="382" t="str">
        <f>IF($E25=0," ",'t12'!F26/$E25)</f>
        <v xml:space="preserve"> </v>
      </c>
      <c r="L25" s="382" t="str">
        <f>IF($E25=0," ",'t12'!G26/$E25)</f>
        <v xml:space="preserve"> </v>
      </c>
      <c r="M25" s="383">
        <f t="shared" si="0"/>
        <v>0</v>
      </c>
      <c r="N25" s="384" t="str">
        <f>IF($E25=0," ",'t12'!H26/$E25)</f>
        <v xml:space="preserve"> </v>
      </c>
      <c r="O25" s="384" t="str">
        <f>IF($E25=0," ",'t12'!I26/$E25)</f>
        <v xml:space="preserve"> </v>
      </c>
      <c r="P25" s="382" t="str">
        <f>IF($E25=0," ",'t13'!AA26/$E25)</f>
        <v xml:space="preserve"> </v>
      </c>
      <c r="Q25" s="382" t="str">
        <f>IF($E25=0," ",SUM('t13'!C26:N26)/$E25)</f>
        <v xml:space="preserve"> </v>
      </c>
      <c r="R25" s="382" t="str">
        <f>IF($E25=0," ",(SUM('t13'!O26:X26)+'t13'!Z26)/$E25)</f>
        <v xml:space="preserve"> </v>
      </c>
      <c r="S25" s="383">
        <f t="shared" si="1"/>
        <v>0</v>
      </c>
      <c r="T25" s="384" t="str">
        <f>IF($E25=0," ",'t13'!Y26/$E25)</f>
        <v xml:space="preserve"> </v>
      </c>
      <c r="V25" s="321"/>
      <c r="W25" s="321"/>
      <c r="X25" s="321"/>
      <c r="Y25" s="321"/>
    </row>
    <row r="26" spans="1:25" s="378" customFormat="1">
      <c r="A26" s="368" t="str">
        <f>'t1'!A27</f>
        <v>odontoiatri con inc. di struttura semplice (rapp. esclusivo)</v>
      </c>
      <c r="B26" s="379" t="str">
        <f>'t1'!B27</f>
        <v>SD0E48</v>
      </c>
      <c r="C26" s="380">
        <f>'t1'!L27+'t1'!M27</f>
        <v>0</v>
      </c>
      <c r="D26" s="380">
        <f>('t1'!L27+'t1'!M27)-SUM('t3'!C27:F27,'t3'!I27:L27)+SUM('t3'!M27:P27)</f>
        <v>0</v>
      </c>
      <c r="E26" s="381">
        <f>'t12'!C27/12</f>
        <v>0</v>
      </c>
      <c r="F26" s="381" t="str">
        <f>IF($D26&gt;0,(('t11'!C29+'t11'!D29)/$D26)," ")</f>
        <v xml:space="preserve"> </v>
      </c>
      <c r="G26" s="381" t="str">
        <f>IF($D26&gt;0,(SUM('t11'!E29:N29)/$D26)," ")</f>
        <v xml:space="preserve"> </v>
      </c>
      <c r="H26" s="381" t="str">
        <f>IF($D26&gt;0,(SUM('t11'!O29:R29)/$D26)," ")</f>
        <v xml:space="preserve"> </v>
      </c>
      <c r="I26" s="382" t="str">
        <f>IF($E26=0," ",'t12'!D27/$E26)</f>
        <v xml:space="preserve"> </v>
      </c>
      <c r="J26" s="382" t="str">
        <f>IF($E26=0," ",'t12'!E27/$E26)</f>
        <v xml:space="preserve"> </v>
      </c>
      <c r="K26" s="382" t="str">
        <f>IF($E26=0," ",'t12'!F27/$E26)</f>
        <v xml:space="preserve"> </v>
      </c>
      <c r="L26" s="382" t="str">
        <f>IF($E26=0," ",'t12'!G27/$E26)</f>
        <v xml:space="preserve"> </v>
      </c>
      <c r="M26" s="383">
        <f t="shared" si="0"/>
        <v>0</v>
      </c>
      <c r="N26" s="384" t="str">
        <f>IF($E26=0," ",'t12'!H27/$E26)</f>
        <v xml:space="preserve"> </v>
      </c>
      <c r="O26" s="384" t="str">
        <f>IF($E26=0," ",'t12'!I27/$E26)</f>
        <v xml:space="preserve"> </v>
      </c>
      <c r="P26" s="382" t="str">
        <f>IF($E26=0," ",'t13'!AA27/$E26)</f>
        <v xml:space="preserve"> </v>
      </c>
      <c r="Q26" s="382" t="str">
        <f>IF($E26=0," ",SUM('t13'!C27:N27)/$E26)</f>
        <v xml:space="preserve"> </v>
      </c>
      <c r="R26" s="382" t="str">
        <f>IF($E26=0," ",(SUM('t13'!O27:X27)+'t13'!Z27)/$E26)</f>
        <v xml:space="preserve"> </v>
      </c>
      <c r="S26" s="383">
        <f t="shared" si="1"/>
        <v>0</v>
      </c>
      <c r="T26" s="384" t="str">
        <f>IF($E26=0," ",'t13'!Y27/$E26)</f>
        <v xml:space="preserve"> </v>
      </c>
      <c r="V26" s="321"/>
      <c r="W26" s="321"/>
      <c r="X26" s="321"/>
      <c r="Y26" s="321"/>
    </row>
    <row r="27" spans="1:25" s="378" customFormat="1">
      <c r="A27" s="368" t="str">
        <f>'t1'!A28</f>
        <v>odontoiatri con inc. di struttura semplice (rapp. non escl.)</v>
      </c>
      <c r="B27" s="379" t="str">
        <f>'t1'!B28</f>
        <v>SD0N48</v>
      </c>
      <c r="C27" s="380">
        <f>'t1'!L28+'t1'!M28</f>
        <v>0</v>
      </c>
      <c r="D27" s="380">
        <f>('t1'!L28+'t1'!M28)-SUM('t3'!C28:F28,'t3'!I28:L28)+SUM('t3'!M28:P28)</f>
        <v>0</v>
      </c>
      <c r="E27" s="381">
        <f>'t12'!C28/12</f>
        <v>0</v>
      </c>
      <c r="F27" s="381" t="str">
        <f>IF($D27&gt;0,(('t11'!C30+'t11'!D30)/$D27)," ")</f>
        <v xml:space="preserve"> </v>
      </c>
      <c r="G27" s="381" t="str">
        <f>IF($D27&gt;0,(SUM('t11'!E30:N30)/$D27)," ")</f>
        <v xml:space="preserve"> </v>
      </c>
      <c r="H27" s="381" t="str">
        <f>IF($D27&gt;0,(SUM('t11'!O30:R30)/$D27)," ")</f>
        <v xml:space="preserve"> </v>
      </c>
      <c r="I27" s="382" t="str">
        <f>IF($E27=0," ",'t12'!D28/$E27)</f>
        <v xml:space="preserve"> </v>
      </c>
      <c r="J27" s="382" t="str">
        <f>IF($E27=0," ",'t12'!E28/$E27)</f>
        <v xml:space="preserve"> </v>
      </c>
      <c r="K27" s="382" t="str">
        <f>IF($E27=0," ",'t12'!F28/$E27)</f>
        <v xml:space="preserve"> </v>
      </c>
      <c r="L27" s="382" t="str">
        <f>IF($E27=0," ",'t12'!G28/$E27)</f>
        <v xml:space="preserve"> </v>
      </c>
      <c r="M27" s="383">
        <f t="shared" si="0"/>
        <v>0</v>
      </c>
      <c r="N27" s="384" t="str">
        <f>IF($E27=0," ",'t12'!H28/$E27)</f>
        <v xml:space="preserve"> </v>
      </c>
      <c r="O27" s="384" t="str">
        <f>IF($E27=0," ",'t12'!I28/$E27)</f>
        <v xml:space="preserve"> </v>
      </c>
      <c r="P27" s="382" t="str">
        <f>IF($E27=0," ",'t13'!AA28/$E27)</f>
        <v xml:space="preserve"> </v>
      </c>
      <c r="Q27" s="382" t="str">
        <f>IF($E27=0," ",SUM('t13'!C28:N28)/$E27)</f>
        <v xml:space="preserve"> </v>
      </c>
      <c r="R27" s="382" t="str">
        <f>IF($E27=0," ",(SUM('t13'!O28:X28)+'t13'!Z28)/$E27)</f>
        <v xml:space="preserve"> </v>
      </c>
      <c r="S27" s="383">
        <f t="shared" si="1"/>
        <v>0</v>
      </c>
      <c r="T27" s="384" t="str">
        <f>IF($E27=0," ",'t13'!Y28/$E27)</f>
        <v xml:space="preserve"> </v>
      </c>
      <c r="V27" s="321"/>
      <c r="W27" s="321"/>
      <c r="X27" s="321"/>
      <c r="Y27" s="321"/>
    </row>
    <row r="28" spans="1:25" s="378" customFormat="1">
      <c r="A28" s="368" t="str">
        <f>'t1'!A29</f>
        <v>odontoiatri con altri incar. prof.li (rapp. esclusivo)</v>
      </c>
      <c r="B28" s="379" t="str">
        <f>'t1'!B29</f>
        <v>SD0A48</v>
      </c>
      <c r="C28" s="380">
        <f>'t1'!L29+'t1'!M29</f>
        <v>0</v>
      </c>
      <c r="D28" s="380">
        <f>('t1'!L29+'t1'!M29)-SUM('t3'!C29:F29,'t3'!I29:L29)+SUM('t3'!M29:P29)</f>
        <v>0</v>
      </c>
      <c r="E28" s="381">
        <f>'t12'!C29/12</f>
        <v>0</v>
      </c>
      <c r="F28" s="381" t="str">
        <f>IF($D28&gt;0,(('t11'!C31+'t11'!D31)/$D28)," ")</f>
        <v xml:space="preserve"> </v>
      </c>
      <c r="G28" s="381" t="str">
        <f>IF($D28&gt;0,(SUM('t11'!E31:N31)/$D28)," ")</f>
        <v xml:space="preserve"> </v>
      </c>
      <c r="H28" s="381" t="str">
        <f>IF($D28&gt;0,(SUM('t11'!O31:R31)/$D28)," ")</f>
        <v xml:space="preserve"> </v>
      </c>
      <c r="I28" s="382" t="str">
        <f>IF($E28=0," ",'t12'!D29/$E28)</f>
        <v xml:space="preserve"> </v>
      </c>
      <c r="J28" s="382" t="str">
        <f>IF($E28=0," ",'t12'!E29/$E28)</f>
        <v xml:space="preserve"> </v>
      </c>
      <c r="K28" s="382" t="str">
        <f>IF($E28=0," ",'t12'!F29/$E28)</f>
        <v xml:space="preserve"> </v>
      </c>
      <c r="L28" s="382" t="str">
        <f>IF($E28=0," ",'t12'!G29/$E28)</f>
        <v xml:space="preserve"> </v>
      </c>
      <c r="M28" s="383">
        <f t="shared" si="0"/>
        <v>0</v>
      </c>
      <c r="N28" s="384" t="str">
        <f>IF($E28=0," ",'t12'!H29/$E28)</f>
        <v xml:space="preserve"> </v>
      </c>
      <c r="O28" s="384" t="str">
        <f>IF($E28=0," ",'t12'!I29/$E28)</f>
        <v xml:space="preserve"> </v>
      </c>
      <c r="P28" s="382" t="str">
        <f>IF($E28=0," ",'t13'!AA29/$E28)</f>
        <v xml:space="preserve"> </v>
      </c>
      <c r="Q28" s="382" t="str">
        <f>IF($E28=0," ",SUM('t13'!C29:N29)/$E28)</f>
        <v xml:space="preserve"> </v>
      </c>
      <c r="R28" s="382" t="str">
        <f>IF($E28=0," ",(SUM('t13'!O29:X29)+'t13'!Z29)/$E28)</f>
        <v xml:space="preserve"> </v>
      </c>
      <c r="S28" s="383">
        <f t="shared" si="1"/>
        <v>0</v>
      </c>
      <c r="T28" s="384" t="str">
        <f>IF($E28=0," ",'t13'!Y29/$E28)</f>
        <v xml:space="preserve"> </v>
      </c>
      <c r="V28" s="321"/>
      <c r="W28" s="321"/>
      <c r="X28" s="321"/>
      <c r="Y28" s="321"/>
    </row>
    <row r="29" spans="1:25" s="378" customFormat="1">
      <c r="A29" s="368" t="str">
        <f>'t1'!A30</f>
        <v>odontoiatri con altri incar. prof.li (rapp. non escl.)</v>
      </c>
      <c r="B29" s="379" t="str">
        <f>'t1'!B30</f>
        <v>SD0047</v>
      </c>
      <c r="C29" s="380">
        <f>'t1'!L30+'t1'!M30</f>
        <v>0</v>
      </c>
      <c r="D29" s="380">
        <f>('t1'!L30+'t1'!M30)-SUM('t3'!C30:F30,'t3'!I30:L30)+SUM('t3'!M30:P30)</f>
        <v>0</v>
      </c>
      <c r="E29" s="381">
        <f>'t12'!C30/12</f>
        <v>0</v>
      </c>
      <c r="F29" s="381" t="str">
        <f>IF($D29&gt;0,(('t11'!C32+'t11'!D32)/$D29)," ")</f>
        <v xml:space="preserve"> </v>
      </c>
      <c r="G29" s="381" t="str">
        <f>IF($D29&gt;0,(SUM('t11'!E32:N32)/$D29)," ")</f>
        <v xml:space="preserve"> </v>
      </c>
      <c r="H29" s="381" t="str">
        <f>IF($D29&gt;0,(SUM('t11'!O32:R32)/$D29)," ")</f>
        <v xml:space="preserve"> </v>
      </c>
      <c r="I29" s="382" t="str">
        <f>IF($E29=0," ",'t12'!D30/$E29)</f>
        <v xml:space="preserve"> </v>
      </c>
      <c r="J29" s="382" t="str">
        <f>IF($E29=0," ",'t12'!E30/$E29)</f>
        <v xml:space="preserve"> </v>
      </c>
      <c r="K29" s="382" t="str">
        <f>IF($E29=0," ",'t12'!F30/$E29)</f>
        <v xml:space="preserve"> </v>
      </c>
      <c r="L29" s="382" t="str">
        <f>IF($E29=0," ",'t12'!G30/$E29)</f>
        <v xml:space="preserve"> </v>
      </c>
      <c r="M29" s="383">
        <f t="shared" si="0"/>
        <v>0</v>
      </c>
      <c r="N29" s="384" t="str">
        <f>IF($E29=0," ",'t12'!H30/$E29)</f>
        <v xml:space="preserve"> </v>
      </c>
      <c r="O29" s="384" t="str">
        <f>IF($E29=0," ",'t12'!I30/$E29)</f>
        <v xml:space="preserve"> </v>
      </c>
      <c r="P29" s="382" t="str">
        <f>IF($E29=0," ",'t13'!AA30/$E29)</f>
        <v xml:space="preserve"> </v>
      </c>
      <c r="Q29" s="382" t="str">
        <f>IF($E29=0," ",SUM('t13'!C30:N30)/$E29)</f>
        <v xml:space="preserve"> </v>
      </c>
      <c r="R29" s="382" t="str">
        <f>IF($E29=0," ",(SUM('t13'!O30:X30)+'t13'!Z30)/$E29)</f>
        <v xml:space="preserve"> </v>
      </c>
      <c r="S29" s="383">
        <f t="shared" si="1"/>
        <v>0</v>
      </c>
      <c r="T29" s="384" t="str">
        <f>IF($E29=0," ",'t13'!Y30/$E29)</f>
        <v xml:space="preserve"> </v>
      </c>
      <c r="V29" s="321"/>
      <c r="W29" s="321"/>
      <c r="X29" s="321"/>
      <c r="Y29" s="321"/>
    </row>
    <row r="30" spans="1:25" s="378" customFormat="1">
      <c r="A30" s="368" t="str">
        <f>'t1'!A31</f>
        <v>odontoiatri a t. determinato (art. 15-septies d.lgs. 502/92)</v>
      </c>
      <c r="B30" s="379" t="str">
        <f>'t1'!B31</f>
        <v>SD0599</v>
      </c>
      <c r="C30" s="380">
        <f>'t1'!L31+'t1'!M31</f>
        <v>0</v>
      </c>
      <c r="D30" s="380">
        <f>('t1'!L31+'t1'!M31)-SUM('t3'!C31:F31,'t3'!I31:L31)+SUM('t3'!M31:P31)</f>
        <v>0</v>
      </c>
      <c r="E30" s="381">
        <f>'t12'!C31/12</f>
        <v>0</v>
      </c>
      <c r="F30" s="381" t="str">
        <f>IF($D30&gt;0,(('t11'!C33+'t11'!D33)/$D30)," ")</f>
        <v xml:space="preserve"> </v>
      </c>
      <c r="G30" s="381" t="str">
        <f>IF($D30&gt;0,(SUM('t11'!E33:N33)/$D30)," ")</f>
        <v xml:space="preserve"> </v>
      </c>
      <c r="H30" s="381" t="str">
        <f>IF($D30&gt;0,(SUM('t11'!O33:R33)/$D30)," ")</f>
        <v xml:space="preserve"> </v>
      </c>
      <c r="I30" s="382" t="str">
        <f>IF($E30=0," ",'t12'!D31/$E30)</f>
        <v xml:space="preserve"> </v>
      </c>
      <c r="J30" s="382" t="str">
        <f>IF($E30=0," ",'t12'!E31/$E30)</f>
        <v xml:space="preserve"> </v>
      </c>
      <c r="K30" s="382" t="str">
        <f>IF($E30=0," ",'t12'!F31/$E30)</f>
        <v xml:space="preserve"> </v>
      </c>
      <c r="L30" s="382" t="str">
        <f>IF($E30=0," ",'t12'!G31/$E30)</f>
        <v xml:space="preserve"> </v>
      </c>
      <c r="M30" s="383">
        <f t="shared" si="0"/>
        <v>0</v>
      </c>
      <c r="N30" s="384" t="str">
        <f>IF($E30=0," ",'t12'!H31/$E30)</f>
        <v xml:space="preserve"> </v>
      </c>
      <c r="O30" s="384" t="str">
        <f>IF($E30=0," ",'t12'!I31/$E30)</f>
        <v xml:space="preserve"> </v>
      </c>
      <c r="P30" s="382" t="str">
        <f>IF($E30=0," ",'t13'!AA31/$E30)</f>
        <v xml:space="preserve"> </v>
      </c>
      <c r="Q30" s="382" t="str">
        <f>IF($E30=0," ",SUM('t13'!C31:N31)/$E30)</f>
        <v xml:space="preserve"> </v>
      </c>
      <c r="R30" s="382" t="str">
        <f>IF($E30=0," ",(SUM('t13'!O31:X31)+'t13'!Z31)/$E30)</f>
        <v xml:space="preserve"> </v>
      </c>
      <c r="S30" s="383">
        <f t="shared" si="1"/>
        <v>0</v>
      </c>
      <c r="T30" s="384" t="str">
        <f>IF($E30=0," ",'t13'!Y31/$E30)</f>
        <v xml:space="preserve"> </v>
      </c>
      <c r="V30" s="321"/>
      <c r="W30" s="321"/>
      <c r="X30" s="321"/>
      <c r="Y30" s="321"/>
    </row>
    <row r="31" spans="1:25" s="378" customFormat="1">
      <c r="A31" s="368" t="str">
        <f>'t1'!A32</f>
        <v>farmacisti con incarico di struttura complessa (rapp. esclusivo)</v>
      </c>
      <c r="B31" s="379" t="str">
        <f>'t1'!B32</f>
        <v>SD0E39</v>
      </c>
      <c r="C31" s="380">
        <f>'t1'!L32+'t1'!M32</f>
        <v>1</v>
      </c>
      <c r="D31" s="380">
        <f>('t1'!L32+'t1'!M32)-SUM('t3'!C32:F32,'t3'!I32:L32)+SUM('t3'!M32:P32)</f>
        <v>1</v>
      </c>
      <c r="E31" s="381">
        <f>'t12'!C32/12</f>
        <v>0.91666666666666663</v>
      </c>
      <c r="F31" s="381">
        <f>IF($D31&gt;0,(('t11'!C34+'t11'!D34)/$D31)," ")</f>
        <v>13</v>
      </c>
      <c r="G31" s="381">
        <f>IF($D31&gt;0,(SUM('t11'!E34:N34)/$D31)," ")</f>
        <v>2</v>
      </c>
      <c r="H31" s="381">
        <f>IF($D31&gt;0,(SUM('t11'!O34:R34)/$D31)," ")</f>
        <v>0</v>
      </c>
      <c r="I31" s="382">
        <f>IF($E31=0," ",'t12'!D32/$E31)</f>
        <v>39979.636363636368</v>
      </c>
      <c r="J31" s="382">
        <f>IF($E31=0," ",'t12'!E32/$E31)</f>
        <v>0</v>
      </c>
      <c r="K31" s="382">
        <f>IF($E31=0," ",'t12'!F32/$E31)</f>
        <v>0</v>
      </c>
      <c r="L31" s="382">
        <f>IF($E31=0," ",'t12'!G32/$E31)</f>
        <v>7387.636363636364</v>
      </c>
      <c r="M31" s="383">
        <f t="shared" si="0"/>
        <v>47367.272727272735</v>
      </c>
      <c r="N31" s="384">
        <f>IF($E31=0," ",'t12'!H32/$E31)</f>
        <v>0</v>
      </c>
      <c r="O31" s="384">
        <f>IF($E31=0," ",'t12'!I32/$E31)</f>
        <v>0</v>
      </c>
      <c r="P31" s="382">
        <f>IF($E31=0," ",'t13'!AA32/$E31)</f>
        <v>0</v>
      </c>
      <c r="Q31" s="382">
        <f>IF($E31=0," ",SUM('t13'!C32:N32)/$E31)</f>
        <v>57279.272727272728</v>
      </c>
      <c r="R31" s="382">
        <f>IF($E31=0," ",(SUM('t13'!O32:X32)+'t13'!Z32)/$E31)</f>
        <v>301.09090909090912</v>
      </c>
      <c r="S31" s="383">
        <f t="shared" si="1"/>
        <v>57580.36363636364</v>
      </c>
      <c r="T31" s="384">
        <f>IF($E31=0," ",'t13'!Y32/$E31)</f>
        <v>0</v>
      </c>
      <c r="V31" s="321"/>
      <c r="W31" s="321"/>
      <c r="X31" s="321"/>
      <c r="Y31" s="321"/>
    </row>
    <row r="32" spans="1:25" s="378" customFormat="1">
      <c r="A32" s="368" t="str">
        <f>'t1'!A33</f>
        <v>farmacisti con incarico di struttura complessa (rapp. non escl.)</v>
      </c>
      <c r="B32" s="379" t="str">
        <f>'t1'!B33</f>
        <v>SD0N39</v>
      </c>
      <c r="C32" s="380">
        <f>'t1'!L33+'t1'!M33</f>
        <v>0</v>
      </c>
      <c r="D32" s="380">
        <f>('t1'!L33+'t1'!M33)-SUM('t3'!C33:F33,'t3'!I33:L33)+SUM('t3'!M33:P33)</f>
        <v>0</v>
      </c>
      <c r="E32" s="381">
        <f>'t12'!C33/12</f>
        <v>0</v>
      </c>
      <c r="F32" s="381" t="str">
        <f>IF($D32&gt;0,(('t11'!C35+'t11'!D35)/$D32)," ")</f>
        <v xml:space="preserve"> </v>
      </c>
      <c r="G32" s="381" t="str">
        <f>IF($D32&gt;0,(SUM('t11'!E35:N35)/$D32)," ")</f>
        <v xml:space="preserve"> </v>
      </c>
      <c r="H32" s="381" t="str">
        <f>IF($D32&gt;0,(SUM('t11'!O35:R35)/$D32)," ")</f>
        <v xml:space="preserve"> </v>
      </c>
      <c r="I32" s="382" t="str">
        <f>IF($E32=0," ",'t12'!D33/$E32)</f>
        <v xml:space="preserve"> </v>
      </c>
      <c r="J32" s="382" t="str">
        <f>IF($E32=0," ",'t12'!E33/$E32)</f>
        <v xml:space="preserve"> </v>
      </c>
      <c r="K32" s="382" t="str">
        <f>IF($E32=0," ",'t12'!F33/$E32)</f>
        <v xml:space="preserve"> </v>
      </c>
      <c r="L32" s="382" t="str">
        <f>IF($E32=0," ",'t12'!G33/$E32)</f>
        <v xml:space="preserve"> </v>
      </c>
      <c r="M32" s="383">
        <f t="shared" si="0"/>
        <v>0</v>
      </c>
      <c r="N32" s="384" t="str">
        <f>IF($E32=0," ",'t12'!H33/$E32)</f>
        <v xml:space="preserve"> </v>
      </c>
      <c r="O32" s="384" t="str">
        <f>IF($E32=0," ",'t12'!I33/$E32)</f>
        <v xml:space="preserve"> </v>
      </c>
      <c r="P32" s="382" t="str">
        <f>IF($E32=0," ",'t13'!AA33/$E32)</f>
        <v xml:space="preserve"> </v>
      </c>
      <c r="Q32" s="382" t="str">
        <f>IF($E32=0," ",SUM('t13'!C33:N33)/$E32)</f>
        <v xml:space="preserve"> </v>
      </c>
      <c r="R32" s="382" t="str">
        <f>IF($E32=0," ",(SUM('t13'!O33:X33)+'t13'!Z33)/$E32)</f>
        <v xml:space="preserve"> </v>
      </c>
      <c r="S32" s="383">
        <f t="shared" si="1"/>
        <v>0</v>
      </c>
      <c r="T32" s="384" t="str">
        <f>IF($E32=0," ",'t13'!Y33/$E32)</f>
        <v xml:space="preserve"> </v>
      </c>
      <c r="V32" s="321"/>
      <c r="W32" s="321"/>
      <c r="X32" s="321"/>
      <c r="Y32" s="321"/>
    </row>
    <row r="33" spans="1:25" s="378" customFormat="1">
      <c r="A33" s="368" t="str">
        <f>'t1'!A34</f>
        <v>farmacisti con incarico di struttura semplice (rapp. esclusivo)</v>
      </c>
      <c r="B33" s="379" t="str">
        <f>'t1'!B34</f>
        <v>SD0E38</v>
      </c>
      <c r="C33" s="380">
        <f>'t1'!L34+'t1'!M34</f>
        <v>3</v>
      </c>
      <c r="D33" s="380">
        <f>('t1'!L34+'t1'!M34)-SUM('t3'!C34:F34,'t3'!I34:L34)+SUM('t3'!M34:P34)</f>
        <v>3</v>
      </c>
      <c r="E33" s="381">
        <f>'t12'!C34/12</f>
        <v>3</v>
      </c>
      <c r="F33" s="381">
        <f>IF($D33&gt;0,(('t11'!C36+'t11'!D36)/$D33)," ")</f>
        <v>20.333333333333332</v>
      </c>
      <c r="G33" s="381">
        <f>IF($D33&gt;0,(SUM('t11'!E36:N36)/$D33)," ")</f>
        <v>2.3333333333333335</v>
      </c>
      <c r="H33" s="381">
        <f>IF($D33&gt;0,(SUM('t11'!O36:R36)/$D33)," ")</f>
        <v>0</v>
      </c>
      <c r="I33" s="382">
        <f>IF($E33=0," ",'t12'!D34/$E33)</f>
        <v>39979.333333333336</v>
      </c>
      <c r="J33" s="382">
        <f>IF($E33=0," ",'t12'!E34/$E33)</f>
        <v>3343</v>
      </c>
      <c r="K33" s="382">
        <f>IF($E33=0," ",'t12'!F34/$E33)</f>
        <v>0</v>
      </c>
      <c r="L33" s="382">
        <f>IF($E33=0," ",'t12'!G34/$E33)</f>
        <v>5909</v>
      </c>
      <c r="M33" s="383">
        <f t="shared" si="0"/>
        <v>49231.333333333336</v>
      </c>
      <c r="N33" s="384">
        <f>IF($E33=0," ",'t12'!H34/$E33)</f>
        <v>0</v>
      </c>
      <c r="O33" s="384">
        <f>IF($E33=0," ",'t12'!I34/$E33)</f>
        <v>0</v>
      </c>
      <c r="P33" s="382">
        <f>IF($E33=0," ",'t13'!AA34/$E33)</f>
        <v>48.666666666666664</v>
      </c>
      <c r="Q33" s="382">
        <f>IF($E33=0," ",SUM('t13'!C34:N34)/$E33)</f>
        <v>36174.666666666664</v>
      </c>
      <c r="R33" s="382">
        <f>IF($E33=0," ",(SUM('t13'!O34:X34)+'t13'!Z34)/$E33)</f>
        <v>175.33333333333334</v>
      </c>
      <c r="S33" s="383">
        <f t="shared" si="1"/>
        <v>36398.666666666664</v>
      </c>
      <c r="T33" s="384">
        <f>IF($E33=0," ",'t13'!Y34/$E33)</f>
        <v>0</v>
      </c>
      <c r="V33" s="321"/>
      <c r="W33" s="321"/>
      <c r="X33" s="321"/>
      <c r="Y33" s="321"/>
    </row>
    <row r="34" spans="1:25" s="378" customFormat="1">
      <c r="A34" s="368" t="str">
        <f>'t1'!A35</f>
        <v>farmacisti con incarico di struttura semplice (rapp. non escl.)</v>
      </c>
      <c r="B34" s="379" t="str">
        <f>'t1'!B35</f>
        <v>SD0N38</v>
      </c>
      <c r="C34" s="380">
        <f>'t1'!L35+'t1'!M35</f>
        <v>0</v>
      </c>
      <c r="D34" s="380">
        <f>('t1'!L35+'t1'!M35)-SUM('t3'!C35:F35,'t3'!I35:L35)+SUM('t3'!M35:P35)</f>
        <v>0</v>
      </c>
      <c r="E34" s="381">
        <f>'t12'!C35/12</f>
        <v>0</v>
      </c>
      <c r="F34" s="381" t="str">
        <f>IF($D34&gt;0,(('t11'!C37+'t11'!D37)/$D34)," ")</f>
        <v xml:space="preserve"> </v>
      </c>
      <c r="G34" s="381" t="str">
        <f>IF($D34&gt;0,(SUM('t11'!E37:N37)/$D34)," ")</f>
        <v xml:space="preserve"> </v>
      </c>
      <c r="H34" s="381" t="str">
        <f>IF($D34&gt;0,(SUM('t11'!O37:R37)/$D34)," ")</f>
        <v xml:space="preserve"> </v>
      </c>
      <c r="I34" s="382" t="str">
        <f>IF($E34=0," ",'t12'!D35/$E34)</f>
        <v xml:space="preserve"> </v>
      </c>
      <c r="J34" s="382" t="str">
        <f>IF($E34=0," ",'t12'!E35/$E34)</f>
        <v xml:space="preserve"> </v>
      </c>
      <c r="K34" s="382" t="str">
        <f>IF($E34=0," ",'t12'!F35/$E34)</f>
        <v xml:space="preserve"> </v>
      </c>
      <c r="L34" s="382" t="str">
        <f>IF($E34=0," ",'t12'!G35/$E34)</f>
        <v xml:space="preserve"> </v>
      </c>
      <c r="M34" s="383">
        <f t="shared" si="0"/>
        <v>0</v>
      </c>
      <c r="N34" s="384" t="str">
        <f>IF($E34=0," ",'t12'!H35/$E34)</f>
        <v xml:space="preserve"> </v>
      </c>
      <c r="O34" s="384" t="str">
        <f>IF($E34=0," ",'t12'!I35/$E34)</f>
        <v xml:space="preserve"> </v>
      </c>
      <c r="P34" s="382" t="str">
        <f>IF($E34=0," ",'t13'!AA35/$E34)</f>
        <v xml:space="preserve"> </v>
      </c>
      <c r="Q34" s="382" t="str">
        <f>IF($E34=0," ",SUM('t13'!C35:N35)/$E34)</f>
        <v xml:space="preserve"> </v>
      </c>
      <c r="R34" s="382" t="str">
        <f>IF($E34=0," ",(SUM('t13'!O35:X35)+'t13'!Z35)/$E34)</f>
        <v xml:space="preserve"> </v>
      </c>
      <c r="S34" s="383">
        <f t="shared" si="1"/>
        <v>0</v>
      </c>
      <c r="T34" s="384" t="str">
        <f>IF($E34=0," ",'t13'!Y35/$E34)</f>
        <v xml:space="preserve"> </v>
      </c>
      <c r="V34" s="321"/>
      <c r="W34" s="321"/>
      <c r="X34" s="321"/>
      <c r="Y34" s="321"/>
    </row>
    <row r="35" spans="1:25" s="378" customFormat="1">
      <c r="A35" s="368" t="str">
        <f>'t1'!A36</f>
        <v>farmacisti con altri incar. prof.li (rapp. esclusivo)</v>
      </c>
      <c r="B35" s="379" t="str">
        <f>'t1'!B36</f>
        <v>SD0A38</v>
      </c>
      <c r="C35" s="380">
        <f>'t1'!L36+'t1'!M36</f>
        <v>5</v>
      </c>
      <c r="D35" s="380">
        <f>('t1'!L36+'t1'!M36)-SUM('t3'!C36:F36,'t3'!I36:L36)+SUM('t3'!M36:P36)</f>
        <v>5</v>
      </c>
      <c r="E35" s="381">
        <f>'t12'!C36/12</f>
        <v>4.9958333333333336</v>
      </c>
      <c r="F35" s="381">
        <f>IF($D35&gt;0,(('t11'!C38+'t11'!D38)/$D35)," ")</f>
        <v>38.200000000000003</v>
      </c>
      <c r="G35" s="381">
        <f>IF($D35&gt;0,(SUM('t11'!E38:N38)/$D35)," ")</f>
        <v>16.8</v>
      </c>
      <c r="H35" s="381">
        <f>IF($D35&gt;0,(SUM('t11'!O38:R38)/$D35)," ")</f>
        <v>0</v>
      </c>
      <c r="I35" s="382">
        <f>IF($E35=0," ",'t12'!D36/$E35)</f>
        <v>39981.517931609676</v>
      </c>
      <c r="J35" s="382">
        <f>IF($E35=0," ",'t12'!E36/$E35)</f>
        <v>614.5120934111759</v>
      </c>
      <c r="K35" s="382">
        <f>IF($E35=0," ",'t12'!F36/$E35)</f>
        <v>0</v>
      </c>
      <c r="L35" s="382">
        <f>IF($E35=0," ",'t12'!G36/$E35)</f>
        <v>4756.9641367806507</v>
      </c>
      <c r="M35" s="383">
        <f t="shared" si="0"/>
        <v>45352.9941618015</v>
      </c>
      <c r="N35" s="384">
        <f>IF($E35=0," ",'t12'!H36/$E35)</f>
        <v>0</v>
      </c>
      <c r="O35" s="384">
        <f>IF($E35=0," ",'t12'!I36/$E35)</f>
        <v>0</v>
      </c>
      <c r="P35" s="382">
        <f>IF($E35=0," ",'t13'!AA36/$E35)</f>
        <v>911.95996663886569</v>
      </c>
      <c r="Q35" s="382">
        <f>IF($E35=0," ",SUM('t13'!C36:N36)/$E35)</f>
        <v>24957.998331943283</v>
      </c>
      <c r="R35" s="382">
        <f>IF($E35=0," ",(SUM('t13'!O36:X36)+'t13'!Z36)/$E35)</f>
        <v>139.51626355296079</v>
      </c>
      <c r="S35" s="383">
        <f t="shared" si="1"/>
        <v>26009.474562135107</v>
      </c>
      <c r="T35" s="384">
        <f>IF($E35=0," ",'t13'!Y36/$E35)</f>
        <v>0</v>
      </c>
      <c r="V35" s="321"/>
      <c r="W35" s="321"/>
      <c r="X35" s="321"/>
      <c r="Y35" s="321"/>
    </row>
    <row r="36" spans="1:25" s="378" customFormat="1">
      <c r="A36" s="368" t="str">
        <f>'t1'!A37</f>
        <v>farmacisti con altri incar. prof.li (rapp. non escl.)</v>
      </c>
      <c r="B36" s="379" t="str">
        <f>'t1'!B37</f>
        <v>SD0037</v>
      </c>
      <c r="C36" s="380">
        <f>'t1'!L37+'t1'!M37</f>
        <v>0</v>
      </c>
      <c r="D36" s="380">
        <f>('t1'!L37+'t1'!M37)-SUM('t3'!C37:F37,'t3'!I37:L37)+SUM('t3'!M37:P37)</f>
        <v>0</v>
      </c>
      <c r="E36" s="381">
        <f>'t12'!C37/12</f>
        <v>0</v>
      </c>
      <c r="F36" s="381" t="str">
        <f>IF($D36&gt;0,(('t11'!C39+'t11'!D39)/$D36)," ")</f>
        <v xml:space="preserve"> </v>
      </c>
      <c r="G36" s="381" t="str">
        <f>IF($D36&gt;0,(SUM('t11'!E39:N39)/$D36)," ")</f>
        <v xml:space="preserve"> </v>
      </c>
      <c r="H36" s="381" t="str">
        <f>IF($D36&gt;0,(SUM('t11'!O39:R39)/$D36)," ")</f>
        <v xml:space="preserve"> </v>
      </c>
      <c r="I36" s="382" t="str">
        <f>IF($E36=0," ",'t12'!D37/$E36)</f>
        <v xml:space="preserve"> </v>
      </c>
      <c r="J36" s="382" t="str">
        <f>IF($E36=0," ",'t12'!E37/$E36)</f>
        <v xml:space="preserve"> </v>
      </c>
      <c r="K36" s="382" t="str">
        <f>IF($E36=0," ",'t12'!F37/$E36)</f>
        <v xml:space="preserve"> </v>
      </c>
      <c r="L36" s="382" t="str">
        <f>IF($E36=0," ",'t12'!G37/$E36)</f>
        <v xml:space="preserve"> </v>
      </c>
      <c r="M36" s="383">
        <f t="shared" si="0"/>
        <v>0</v>
      </c>
      <c r="N36" s="384" t="str">
        <f>IF($E36=0," ",'t12'!H37/$E36)</f>
        <v xml:space="preserve"> </v>
      </c>
      <c r="O36" s="384" t="str">
        <f>IF($E36=0," ",'t12'!I37/$E36)</f>
        <v xml:space="preserve"> </v>
      </c>
      <c r="P36" s="382" t="str">
        <f>IF($E36=0," ",'t13'!AA37/$E36)</f>
        <v xml:space="preserve"> </v>
      </c>
      <c r="Q36" s="382" t="str">
        <f>IF($E36=0," ",SUM('t13'!C37:N37)/$E36)</f>
        <v xml:space="preserve"> </v>
      </c>
      <c r="R36" s="382" t="str">
        <f>IF($E36=0," ",(SUM('t13'!O37:X37)+'t13'!Z37)/$E36)</f>
        <v xml:space="preserve"> </v>
      </c>
      <c r="S36" s="383">
        <f t="shared" si="1"/>
        <v>0</v>
      </c>
      <c r="T36" s="384" t="str">
        <f>IF($E36=0," ",'t13'!Y37/$E36)</f>
        <v xml:space="preserve"> </v>
      </c>
      <c r="V36" s="321"/>
      <c r="W36" s="321"/>
      <c r="X36" s="321"/>
      <c r="Y36" s="321"/>
    </row>
    <row r="37" spans="1:25" s="378" customFormat="1">
      <c r="A37" s="368" t="str">
        <f>'t1'!A38</f>
        <v>farmacisti a t. determinato (art. 15-septies d.lgs. 502/92)</v>
      </c>
      <c r="B37" s="379" t="str">
        <f>'t1'!B38</f>
        <v>SD0600</v>
      </c>
      <c r="C37" s="380">
        <f>'t1'!L38+'t1'!M38</f>
        <v>0</v>
      </c>
      <c r="D37" s="380">
        <f>('t1'!L38+'t1'!M38)-SUM('t3'!C38:F38,'t3'!I38:L38)+SUM('t3'!M38:P38)</f>
        <v>0</v>
      </c>
      <c r="E37" s="381">
        <f>'t12'!C38/12</f>
        <v>0</v>
      </c>
      <c r="F37" s="381" t="str">
        <f>IF($D37&gt;0,(('t11'!C40+'t11'!D40)/$D37)," ")</f>
        <v xml:space="preserve"> </v>
      </c>
      <c r="G37" s="381" t="str">
        <f>IF($D37&gt;0,(SUM('t11'!E40:N40)/$D37)," ")</f>
        <v xml:space="preserve"> </v>
      </c>
      <c r="H37" s="381" t="str">
        <f>IF($D37&gt;0,(SUM('t11'!O40:R40)/$D37)," ")</f>
        <v xml:space="preserve"> </v>
      </c>
      <c r="I37" s="382" t="str">
        <f>IF($E37=0," ",'t12'!D38/$E37)</f>
        <v xml:space="preserve"> </v>
      </c>
      <c r="J37" s="382" t="str">
        <f>IF($E37=0," ",'t12'!E38/$E37)</f>
        <v xml:space="preserve"> </v>
      </c>
      <c r="K37" s="382" t="str">
        <f>IF($E37=0," ",'t12'!F38/$E37)</f>
        <v xml:space="preserve"> </v>
      </c>
      <c r="L37" s="382" t="str">
        <f>IF($E37=0," ",'t12'!G38/$E37)</f>
        <v xml:space="preserve"> </v>
      </c>
      <c r="M37" s="383">
        <f t="shared" si="0"/>
        <v>0</v>
      </c>
      <c r="N37" s="384" t="str">
        <f>IF($E37=0," ",'t12'!H38/$E37)</f>
        <v xml:space="preserve"> </v>
      </c>
      <c r="O37" s="384" t="str">
        <f>IF($E37=0," ",'t12'!I38/$E37)</f>
        <v xml:space="preserve"> </v>
      </c>
      <c r="P37" s="382" t="str">
        <f>IF($E37=0," ",'t13'!AA38/$E37)</f>
        <v xml:space="preserve"> </v>
      </c>
      <c r="Q37" s="382" t="str">
        <f>IF($E37=0," ",SUM('t13'!C38:N38)/$E37)</f>
        <v xml:space="preserve"> </v>
      </c>
      <c r="R37" s="382" t="str">
        <f>IF($E37=0," ",(SUM('t13'!O38:X38)+'t13'!Z38)/$E37)</f>
        <v xml:space="preserve"> </v>
      </c>
      <c r="S37" s="383">
        <f t="shared" si="1"/>
        <v>0</v>
      </c>
      <c r="T37" s="384" t="str">
        <f>IF($E37=0," ",'t13'!Y38/$E37)</f>
        <v xml:space="preserve"> </v>
      </c>
      <c r="V37" s="321"/>
      <c r="W37" s="321"/>
      <c r="X37" s="321"/>
      <c r="Y37" s="321"/>
    </row>
    <row r="38" spans="1:25" s="378" customFormat="1">
      <c r="A38" s="368" t="str">
        <f>'t1'!A39</f>
        <v>biologi con incarico di struttura complessa (rapp. esclusivo)</v>
      </c>
      <c r="B38" s="379" t="str">
        <f>'t1'!B39</f>
        <v>SD0E13</v>
      </c>
      <c r="C38" s="380">
        <f>'t1'!L39+'t1'!M39</f>
        <v>1</v>
      </c>
      <c r="D38" s="380">
        <f>('t1'!L39+'t1'!M39)-SUM('t3'!C39:F39,'t3'!I39:L39)+SUM('t3'!M39:P39)</f>
        <v>1</v>
      </c>
      <c r="E38" s="381">
        <f>'t12'!C39/12</f>
        <v>1</v>
      </c>
      <c r="F38" s="381">
        <f>IF($D38&gt;0,(('t11'!C41+'t11'!D41)/$D38)," ")</f>
        <v>31</v>
      </c>
      <c r="G38" s="381">
        <f>IF($D38&gt;0,(SUM('t11'!E41:N41)/$D38)," ")</f>
        <v>0</v>
      </c>
      <c r="H38" s="381">
        <f>IF($D38&gt;0,(SUM('t11'!O41:R41)/$D38)," ")</f>
        <v>0</v>
      </c>
      <c r="I38" s="382">
        <f>IF($E38=0," ",'t12'!D39/$E38)</f>
        <v>39979</v>
      </c>
      <c r="J38" s="382">
        <f>IF($E38=0," ",'t12'!E39/$E38)</f>
        <v>9516</v>
      </c>
      <c r="K38" s="382">
        <f>IF($E38=0," ",'t12'!F39/$E38)</f>
        <v>0</v>
      </c>
      <c r="L38" s="382">
        <f>IF($E38=0," ",'t12'!G39/$E38)</f>
        <v>9385</v>
      </c>
      <c r="M38" s="383">
        <f t="shared" si="0"/>
        <v>58880</v>
      </c>
      <c r="N38" s="384">
        <f>IF($E38=0," ",'t12'!H39/$E38)</f>
        <v>0</v>
      </c>
      <c r="O38" s="384">
        <f>IF($E38=0," ",'t12'!I39/$E38)</f>
        <v>0</v>
      </c>
      <c r="P38" s="382">
        <f>IF($E38=0," ",'t13'!AA39/$E38)</f>
        <v>0</v>
      </c>
      <c r="Q38" s="382">
        <f>IF($E38=0," ",SUM('t13'!C39:N39)/$E38)</f>
        <v>71741</v>
      </c>
      <c r="R38" s="382">
        <f>IF($E38=0," ",(SUM('t13'!O39:X39)+'t13'!Z39)/$E38)</f>
        <v>347</v>
      </c>
      <c r="S38" s="383">
        <f t="shared" si="1"/>
        <v>72088</v>
      </c>
      <c r="T38" s="384">
        <f>IF($E38=0," ",'t13'!Y39/$E38)</f>
        <v>0</v>
      </c>
      <c r="V38" s="321"/>
      <c r="W38" s="321"/>
      <c r="X38" s="321"/>
      <c r="Y38" s="321"/>
    </row>
    <row r="39" spans="1:25" s="378" customFormat="1">
      <c r="A39" s="368" t="str">
        <f>'t1'!A40</f>
        <v>biologi con incarico di struttura complessa (rapp. non escl.)</v>
      </c>
      <c r="B39" s="379" t="str">
        <f>'t1'!B40</f>
        <v>SD0N13</v>
      </c>
      <c r="C39" s="380">
        <f>'t1'!L40+'t1'!M40</f>
        <v>0</v>
      </c>
      <c r="D39" s="380">
        <f>('t1'!L40+'t1'!M40)-SUM('t3'!C40:F40,'t3'!I40:L40)+SUM('t3'!M40:P40)</f>
        <v>0</v>
      </c>
      <c r="E39" s="381">
        <f>'t12'!C40/12</f>
        <v>0</v>
      </c>
      <c r="F39" s="381" t="str">
        <f>IF($D39&gt;0,(('t11'!C42+'t11'!D42)/$D39)," ")</f>
        <v xml:space="preserve"> </v>
      </c>
      <c r="G39" s="381" t="str">
        <f>IF($D39&gt;0,(SUM('t11'!E42:N42)/$D39)," ")</f>
        <v xml:space="preserve"> </v>
      </c>
      <c r="H39" s="381" t="str">
        <f>IF($D39&gt;0,(SUM('t11'!O42:R42)/$D39)," ")</f>
        <v xml:space="preserve"> </v>
      </c>
      <c r="I39" s="382" t="str">
        <f>IF($E39=0," ",'t12'!D40/$E39)</f>
        <v xml:space="preserve"> </v>
      </c>
      <c r="J39" s="382" t="str">
        <f>IF($E39=0," ",'t12'!E40/$E39)</f>
        <v xml:space="preserve"> </v>
      </c>
      <c r="K39" s="382" t="str">
        <f>IF($E39=0," ",'t12'!F40/$E39)</f>
        <v xml:space="preserve"> </v>
      </c>
      <c r="L39" s="382" t="str">
        <f>IF($E39=0," ",'t12'!G40/$E39)</f>
        <v xml:space="preserve"> </v>
      </c>
      <c r="M39" s="383">
        <f t="shared" si="0"/>
        <v>0</v>
      </c>
      <c r="N39" s="384" t="str">
        <f>IF($E39=0," ",'t12'!H40/$E39)</f>
        <v xml:space="preserve"> </v>
      </c>
      <c r="O39" s="384" t="str">
        <f>IF($E39=0," ",'t12'!I40/$E39)</f>
        <v xml:space="preserve"> </v>
      </c>
      <c r="P39" s="382" t="str">
        <f>IF($E39=0," ",'t13'!AA40/$E39)</f>
        <v xml:space="preserve"> </v>
      </c>
      <c r="Q39" s="382" t="str">
        <f>IF($E39=0," ",SUM('t13'!C40:N40)/$E39)</f>
        <v xml:space="preserve"> </v>
      </c>
      <c r="R39" s="382" t="str">
        <f>IF($E39=0," ",(SUM('t13'!O40:X40)+'t13'!Z40)/$E39)</f>
        <v xml:space="preserve"> </v>
      </c>
      <c r="S39" s="383">
        <f t="shared" si="1"/>
        <v>0</v>
      </c>
      <c r="T39" s="384" t="str">
        <f>IF($E39=0," ",'t13'!Y40/$E39)</f>
        <v xml:space="preserve"> </v>
      </c>
      <c r="V39" s="321"/>
      <c r="W39" s="321"/>
      <c r="X39" s="321"/>
      <c r="Y39" s="321"/>
    </row>
    <row r="40" spans="1:25" s="378" customFormat="1">
      <c r="A40" s="368" t="str">
        <f>'t1'!A41</f>
        <v>biologi con incarico di struttura semplice (rapp. esclusivo)</v>
      </c>
      <c r="B40" s="379" t="str">
        <f>'t1'!B41</f>
        <v>SD0E12</v>
      </c>
      <c r="C40" s="380">
        <f>'t1'!L41+'t1'!M41</f>
        <v>10</v>
      </c>
      <c r="D40" s="380">
        <f>('t1'!L41+'t1'!M41)-SUM('t3'!C41:F41,'t3'!I41:L41)+SUM('t3'!M41:P41)</f>
        <v>10</v>
      </c>
      <c r="E40" s="381">
        <f>'t12'!C41/12</f>
        <v>8.3333333333333339</v>
      </c>
      <c r="F40" s="381">
        <f>IF($D40&gt;0,(('t11'!C43+'t11'!D43)/$D40)," ")</f>
        <v>26.9</v>
      </c>
      <c r="G40" s="381">
        <f>IF($D40&gt;0,(SUM('t11'!E43:N43)/$D40)," ")</f>
        <v>2.1</v>
      </c>
      <c r="H40" s="381">
        <f>IF($D40&gt;0,(SUM('t11'!O43:R43)/$D40)," ")</f>
        <v>0.1</v>
      </c>
      <c r="I40" s="382">
        <f>IF($E40=0," ",'t12'!D41/$E40)</f>
        <v>39979.32</v>
      </c>
      <c r="J40" s="382">
        <f>IF($E40=0," ",'t12'!E41/$E40)</f>
        <v>3846.6</v>
      </c>
      <c r="K40" s="382">
        <f>IF($E40=0," ",'t12'!F41/$E40)</f>
        <v>0</v>
      </c>
      <c r="L40" s="382">
        <f>IF($E40=0," ",'t12'!G41/$E40)</f>
        <v>7144.6799999999994</v>
      </c>
      <c r="M40" s="383">
        <f t="shared" si="0"/>
        <v>50970.6</v>
      </c>
      <c r="N40" s="384">
        <f>IF($E40=0," ",'t12'!H41/$E40)</f>
        <v>0</v>
      </c>
      <c r="O40" s="384">
        <f>IF($E40=0," ",'t12'!I41/$E40)</f>
        <v>27.24</v>
      </c>
      <c r="P40" s="382">
        <f>IF($E40=0," ",'t13'!AA41/$E40)</f>
        <v>357</v>
      </c>
      <c r="Q40" s="382">
        <f>IF($E40=0," ",SUM('t13'!C41:N41)/$E40)</f>
        <v>35962.68</v>
      </c>
      <c r="R40" s="382">
        <f>IF($E40=0," ",(SUM('t13'!O41:X41)+'t13'!Z41)/$E40)</f>
        <v>496.55999999999995</v>
      </c>
      <c r="S40" s="383">
        <f t="shared" si="1"/>
        <v>36816.239999999998</v>
      </c>
      <c r="T40" s="384">
        <f>IF($E40=0," ",'t13'!Y41/$E40)</f>
        <v>0</v>
      </c>
      <c r="V40" s="321"/>
      <c r="W40" s="321"/>
      <c r="X40" s="321"/>
      <c r="Y40" s="321"/>
    </row>
    <row r="41" spans="1:25" s="378" customFormat="1">
      <c r="A41" s="368" t="str">
        <f>'t1'!A42</f>
        <v>biologi con incarico di struttura semplice (rapp. non escl.)</v>
      </c>
      <c r="B41" s="379" t="str">
        <f>'t1'!B42</f>
        <v>SD0N12</v>
      </c>
      <c r="C41" s="380">
        <f>'t1'!L42+'t1'!M42</f>
        <v>0</v>
      </c>
      <c r="D41" s="380">
        <f>('t1'!L42+'t1'!M42)-SUM('t3'!C42:F42,'t3'!I42:L42)+SUM('t3'!M42:P42)</f>
        <v>0</v>
      </c>
      <c r="E41" s="381">
        <f>'t12'!C42/12</f>
        <v>0</v>
      </c>
      <c r="F41" s="381" t="str">
        <f>IF($D41&gt;0,(('t11'!C44+'t11'!D44)/$D41)," ")</f>
        <v xml:space="preserve"> </v>
      </c>
      <c r="G41" s="381" t="str">
        <f>IF($D41&gt;0,(SUM('t11'!E44:N44)/$D41)," ")</f>
        <v xml:space="preserve"> </v>
      </c>
      <c r="H41" s="381" t="str">
        <f>IF($D41&gt;0,(SUM('t11'!O44:R44)/$D41)," ")</f>
        <v xml:space="preserve"> </v>
      </c>
      <c r="I41" s="382" t="str">
        <f>IF($E41=0," ",'t12'!D42/$E41)</f>
        <v xml:space="preserve"> </v>
      </c>
      <c r="J41" s="382" t="str">
        <f>IF($E41=0," ",'t12'!E42/$E41)</f>
        <v xml:space="preserve"> </v>
      </c>
      <c r="K41" s="382" t="str">
        <f>IF($E41=0," ",'t12'!F42/$E41)</f>
        <v xml:space="preserve"> </v>
      </c>
      <c r="L41" s="382" t="str">
        <f>IF($E41=0," ",'t12'!G42/$E41)</f>
        <v xml:space="preserve"> </v>
      </c>
      <c r="M41" s="383">
        <f t="shared" si="0"/>
        <v>0</v>
      </c>
      <c r="N41" s="384" t="str">
        <f>IF($E41=0," ",'t12'!H42/$E41)</f>
        <v xml:space="preserve"> </v>
      </c>
      <c r="O41" s="384" t="str">
        <f>IF($E41=0," ",'t12'!I42/$E41)</f>
        <v xml:space="preserve"> </v>
      </c>
      <c r="P41" s="382" t="str">
        <f>IF($E41=0," ",'t13'!AA42/$E41)</f>
        <v xml:space="preserve"> </v>
      </c>
      <c r="Q41" s="382" t="str">
        <f>IF($E41=0," ",SUM('t13'!C42:N42)/$E41)</f>
        <v xml:space="preserve"> </v>
      </c>
      <c r="R41" s="382" t="str">
        <f>IF($E41=0," ",(SUM('t13'!O42:X42)+'t13'!Z42)/$E41)</f>
        <v xml:space="preserve"> </v>
      </c>
      <c r="S41" s="383">
        <f t="shared" si="1"/>
        <v>0</v>
      </c>
      <c r="T41" s="384" t="str">
        <f>IF($E41=0," ",'t13'!Y42/$E41)</f>
        <v xml:space="preserve"> </v>
      </c>
      <c r="V41" s="321"/>
      <c r="W41" s="321"/>
      <c r="X41" s="321"/>
      <c r="Y41" s="321"/>
    </row>
    <row r="42" spans="1:25" s="378" customFormat="1">
      <c r="A42" s="368" t="str">
        <f>'t1'!A43</f>
        <v>biologi con altri incar. prof.li (rapp. esclusivo)</v>
      </c>
      <c r="B42" s="379" t="str">
        <f>'t1'!B43</f>
        <v>SD0A12</v>
      </c>
      <c r="C42" s="380">
        <f>'t1'!L43+'t1'!M43</f>
        <v>30</v>
      </c>
      <c r="D42" s="380">
        <f>('t1'!L43+'t1'!M43)-SUM('t3'!C43:F43,'t3'!I43:L43)+SUM('t3'!M43:P43)</f>
        <v>30</v>
      </c>
      <c r="E42" s="381">
        <f>'t12'!C43/12</f>
        <v>31</v>
      </c>
      <c r="F42" s="381">
        <f>IF($D42&gt;0,(('t11'!C45+'t11'!D45)/$D42)," ")</f>
        <v>32.833333333333336</v>
      </c>
      <c r="G42" s="381">
        <f>IF($D42&gt;0,(SUM('t11'!E45:N45)/$D42)," ")</f>
        <v>4.7</v>
      </c>
      <c r="H42" s="381">
        <f>IF($D42&gt;0,(SUM('t11'!O45:R45)/$D42)," ")</f>
        <v>0</v>
      </c>
      <c r="I42" s="382">
        <f>IF($E42=0," ",'t12'!D43/$E42)</f>
        <v>39979.161290322583</v>
      </c>
      <c r="J42" s="382">
        <f>IF($E42=0," ",'t12'!E43/$E42)</f>
        <v>1555.483870967742</v>
      </c>
      <c r="K42" s="382">
        <f>IF($E42=0," ",'t12'!F43/$E42)</f>
        <v>0</v>
      </c>
      <c r="L42" s="382">
        <f>IF($E42=0," ",'t12'!G43/$E42)</f>
        <v>5024.1290322580644</v>
      </c>
      <c r="M42" s="383">
        <f t="shared" si="0"/>
        <v>46558.774193548394</v>
      </c>
      <c r="N42" s="384">
        <f>IF($E42=0," ",'t12'!H43/$E42)</f>
        <v>0</v>
      </c>
      <c r="O42" s="384">
        <f>IF($E42=0," ",'t12'!I43/$E42)</f>
        <v>0</v>
      </c>
      <c r="P42" s="382">
        <f>IF($E42=0," ",'t13'!AA43/$E42)</f>
        <v>599.48387096774195</v>
      </c>
      <c r="Q42" s="382">
        <f>IF($E42=0," ",SUM('t13'!C43:N43)/$E42)</f>
        <v>31032.258064516129</v>
      </c>
      <c r="R42" s="382">
        <f>IF($E42=0," ",(SUM('t13'!O43:X43)+'t13'!Z43)/$E42)</f>
        <v>492.61290322580646</v>
      </c>
      <c r="S42" s="383">
        <f t="shared" si="1"/>
        <v>32124.354838709678</v>
      </c>
      <c r="T42" s="384">
        <f>IF($E42=0," ",'t13'!Y43/$E42)</f>
        <v>0</v>
      </c>
      <c r="V42" s="321"/>
      <c r="W42" s="321"/>
      <c r="X42" s="321"/>
      <c r="Y42" s="321"/>
    </row>
    <row r="43" spans="1:25" s="378" customFormat="1">
      <c r="A43" s="368" t="str">
        <f>'t1'!A44</f>
        <v>biologi con altri incar. prof.li (rapp. non escl.)</v>
      </c>
      <c r="B43" s="379" t="str">
        <f>'t1'!B44</f>
        <v>SD0011</v>
      </c>
      <c r="C43" s="380">
        <f>'t1'!L44+'t1'!M44</f>
        <v>0</v>
      </c>
      <c r="D43" s="380">
        <f>('t1'!L44+'t1'!M44)-SUM('t3'!C44:F44,'t3'!I44:L44)+SUM('t3'!M44:P44)</f>
        <v>0</v>
      </c>
      <c r="E43" s="381">
        <f>'t12'!C44/12</f>
        <v>0</v>
      </c>
      <c r="F43" s="381" t="str">
        <f>IF($D43&gt;0,(('t11'!C46+'t11'!D46)/$D43)," ")</f>
        <v xml:space="preserve"> </v>
      </c>
      <c r="G43" s="381" t="str">
        <f>IF($D43&gt;0,(SUM('t11'!E46:N46)/$D43)," ")</f>
        <v xml:space="preserve"> </v>
      </c>
      <c r="H43" s="381" t="str">
        <f>IF($D43&gt;0,(SUM('t11'!O46:R46)/$D43)," ")</f>
        <v xml:space="preserve"> </v>
      </c>
      <c r="I43" s="382" t="str">
        <f>IF($E43=0," ",'t12'!D44/$E43)</f>
        <v xml:space="preserve"> </v>
      </c>
      <c r="J43" s="382" t="str">
        <f>IF($E43=0," ",'t12'!E44/$E43)</f>
        <v xml:space="preserve"> </v>
      </c>
      <c r="K43" s="382" t="str">
        <f>IF($E43=0," ",'t12'!F44/$E43)</f>
        <v xml:space="preserve"> </v>
      </c>
      <c r="L43" s="382" t="str">
        <f>IF($E43=0," ",'t12'!G44/$E43)</f>
        <v xml:space="preserve"> </v>
      </c>
      <c r="M43" s="383">
        <f t="shared" si="0"/>
        <v>0</v>
      </c>
      <c r="N43" s="384" t="str">
        <f>IF($E43=0," ",'t12'!H44/$E43)</f>
        <v xml:space="preserve"> </v>
      </c>
      <c r="O43" s="384" t="str">
        <f>IF($E43=0," ",'t12'!I44/$E43)</f>
        <v xml:space="preserve"> </v>
      </c>
      <c r="P43" s="382" t="str">
        <f>IF($E43=0," ",'t13'!AA44/$E43)</f>
        <v xml:space="preserve"> </v>
      </c>
      <c r="Q43" s="382" t="str">
        <f>IF($E43=0," ",SUM('t13'!C44:N44)/$E43)</f>
        <v xml:space="preserve"> </v>
      </c>
      <c r="R43" s="382" t="str">
        <f>IF($E43=0," ",(SUM('t13'!O44:X44)+'t13'!Z44)/$E43)</f>
        <v xml:space="preserve"> </v>
      </c>
      <c r="S43" s="383">
        <f t="shared" si="1"/>
        <v>0</v>
      </c>
      <c r="T43" s="384" t="str">
        <f>IF($E43=0," ",'t13'!Y44/$E43)</f>
        <v xml:space="preserve"> </v>
      </c>
      <c r="V43" s="321"/>
      <c r="W43" s="321"/>
      <c r="X43" s="321"/>
      <c r="Y43" s="321"/>
    </row>
    <row r="44" spans="1:25" s="378" customFormat="1">
      <c r="A44" s="368" t="str">
        <f>'t1'!A45</f>
        <v>biologi a t. determinato (art. 15-septies d.lgs. 502/92)</v>
      </c>
      <c r="B44" s="379" t="str">
        <f>'t1'!B45</f>
        <v>SD0601</v>
      </c>
      <c r="C44" s="380">
        <f>'t1'!L45+'t1'!M45</f>
        <v>0</v>
      </c>
      <c r="D44" s="380">
        <f>('t1'!L45+'t1'!M45)-SUM('t3'!C45:F45,'t3'!I45:L45)+SUM('t3'!M45:P45)</f>
        <v>0</v>
      </c>
      <c r="E44" s="381">
        <f>'t12'!C45/12</f>
        <v>0</v>
      </c>
      <c r="F44" s="381" t="str">
        <f>IF($D44&gt;0,(('t11'!C47+'t11'!D47)/$D44)," ")</f>
        <v xml:space="preserve"> </v>
      </c>
      <c r="G44" s="381" t="str">
        <f>IF($D44&gt;0,(SUM('t11'!E47:N47)/$D44)," ")</f>
        <v xml:space="preserve"> </v>
      </c>
      <c r="H44" s="381" t="str">
        <f>IF($D44&gt;0,(SUM('t11'!O47:R47)/$D44)," ")</f>
        <v xml:space="preserve"> </v>
      </c>
      <c r="I44" s="382" t="str">
        <f>IF($E44=0," ",'t12'!D45/$E44)</f>
        <v xml:space="preserve"> </v>
      </c>
      <c r="J44" s="382" t="str">
        <f>IF($E44=0," ",'t12'!E45/$E44)</f>
        <v xml:space="preserve"> </v>
      </c>
      <c r="K44" s="382" t="str">
        <f>IF($E44=0," ",'t12'!F45/$E44)</f>
        <v xml:space="preserve"> </v>
      </c>
      <c r="L44" s="382" t="str">
        <f>IF($E44=0," ",'t12'!G45/$E44)</f>
        <v xml:space="preserve"> </v>
      </c>
      <c r="M44" s="383">
        <f t="shared" si="0"/>
        <v>0</v>
      </c>
      <c r="N44" s="384" t="str">
        <f>IF($E44=0," ",'t12'!H45/$E44)</f>
        <v xml:space="preserve"> </v>
      </c>
      <c r="O44" s="384" t="str">
        <f>IF($E44=0," ",'t12'!I45/$E44)</f>
        <v xml:space="preserve"> </v>
      </c>
      <c r="P44" s="382" t="str">
        <f>IF($E44=0," ",'t13'!AA45/$E44)</f>
        <v xml:space="preserve"> </v>
      </c>
      <c r="Q44" s="382" t="str">
        <f>IF($E44=0," ",SUM('t13'!C45:N45)/$E44)</f>
        <v xml:space="preserve"> </v>
      </c>
      <c r="R44" s="382" t="str">
        <f>IF($E44=0," ",(SUM('t13'!O45:X45)+'t13'!Z45)/$E44)</f>
        <v xml:space="preserve"> </v>
      </c>
      <c r="S44" s="383">
        <f t="shared" si="1"/>
        <v>0</v>
      </c>
      <c r="T44" s="384" t="str">
        <f>IF($E44=0," ",'t13'!Y45/$E44)</f>
        <v xml:space="preserve"> </v>
      </c>
      <c r="V44" s="321"/>
      <c r="W44" s="321"/>
      <c r="X44" s="321"/>
      <c r="Y44" s="321"/>
    </row>
    <row r="45" spans="1:25" s="378" customFormat="1">
      <c r="A45" s="368" t="str">
        <f>'t1'!A46</f>
        <v>chimici con incarico di struttura complessa (rapp. esclusivo)</v>
      </c>
      <c r="B45" s="379" t="str">
        <f>'t1'!B46</f>
        <v>SD0E16</v>
      </c>
      <c r="C45" s="380">
        <f>'t1'!L46+'t1'!M46</f>
        <v>0</v>
      </c>
      <c r="D45" s="380">
        <f>('t1'!L46+'t1'!M46)-SUM('t3'!C46:F46,'t3'!I46:L46)+SUM('t3'!M46:P46)</f>
        <v>0</v>
      </c>
      <c r="E45" s="381">
        <f>'t12'!C46/12</f>
        <v>0</v>
      </c>
      <c r="F45" s="381" t="str">
        <f>IF($D45&gt;0,(('t11'!C48+'t11'!D48)/$D45)," ")</f>
        <v xml:space="preserve"> </v>
      </c>
      <c r="G45" s="381" t="str">
        <f>IF($D45&gt;0,(SUM('t11'!E48:N48)/$D45)," ")</f>
        <v xml:space="preserve"> </v>
      </c>
      <c r="H45" s="381" t="str">
        <f>IF($D45&gt;0,(SUM('t11'!O48:R48)/$D45)," ")</f>
        <v xml:space="preserve"> </v>
      </c>
      <c r="I45" s="382" t="str">
        <f>IF($E45=0," ",'t12'!D46/$E45)</f>
        <v xml:space="preserve"> </v>
      </c>
      <c r="J45" s="382" t="str">
        <f>IF($E45=0," ",'t12'!E46/$E45)</f>
        <v xml:space="preserve"> </v>
      </c>
      <c r="K45" s="382" t="str">
        <f>IF($E45=0," ",'t12'!F46/$E45)</f>
        <v xml:space="preserve"> </v>
      </c>
      <c r="L45" s="382" t="str">
        <f>IF($E45=0," ",'t12'!G46/$E45)</f>
        <v xml:space="preserve"> </v>
      </c>
      <c r="M45" s="383">
        <f t="shared" si="0"/>
        <v>0</v>
      </c>
      <c r="N45" s="384" t="str">
        <f>IF($E45=0," ",'t12'!H46/$E45)</f>
        <v xml:space="preserve"> </v>
      </c>
      <c r="O45" s="384" t="str">
        <f>IF($E45=0," ",'t12'!I46/$E45)</f>
        <v xml:space="preserve"> </v>
      </c>
      <c r="P45" s="382" t="str">
        <f>IF($E45=0," ",'t13'!AA46/$E45)</f>
        <v xml:space="preserve"> </v>
      </c>
      <c r="Q45" s="382" t="str">
        <f>IF($E45=0," ",SUM('t13'!C46:N46)/$E45)</f>
        <v xml:space="preserve"> </v>
      </c>
      <c r="R45" s="382" t="str">
        <f>IF($E45=0," ",(SUM('t13'!O46:X46)+'t13'!Z46)/$E45)</f>
        <v xml:space="preserve"> </v>
      </c>
      <c r="S45" s="383">
        <f t="shared" si="1"/>
        <v>0</v>
      </c>
      <c r="T45" s="384" t="str">
        <f>IF($E45=0," ",'t13'!Y46/$E45)</f>
        <v xml:space="preserve"> </v>
      </c>
      <c r="V45" s="321"/>
      <c r="W45" s="321"/>
      <c r="X45" s="321"/>
      <c r="Y45" s="321"/>
    </row>
    <row r="46" spans="1:25" s="378" customFormat="1">
      <c r="A46" s="368" t="str">
        <f>'t1'!A47</f>
        <v>chimici con incarico di struttura complessa (rapp.non escl.)</v>
      </c>
      <c r="B46" s="379" t="str">
        <f>'t1'!B47</f>
        <v>SD0N16</v>
      </c>
      <c r="C46" s="380">
        <f>'t1'!L47+'t1'!M47</f>
        <v>0</v>
      </c>
      <c r="D46" s="380">
        <f>('t1'!L47+'t1'!M47)-SUM('t3'!C47:F47,'t3'!I47:L47)+SUM('t3'!M47:P47)</f>
        <v>0</v>
      </c>
      <c r="E46" s="381">
        <f>'t12'!C47/12</f>
        <v>0</v>
      </c>
      <c r="F46" s="381" t="str">
        <f>IF($D46&gt;0,(('t11'!C49+'t11'!D49)/$D46)," ")</f>
        <v xml:space="preserve"> </v>
      </c>
      <c r="G46" s="381" t="str">
        <f>IF($D46&gt;0,(SUM('t11'!E49:N49)/$D46)," ")</f>
        <v xml:space="preserve"> </v>
      </c>
      <c r="H46" s="381" t="str">
        <f>IF($D46&gt;0,(SUM('t11'!O49:R49)/$D46)," ")</f>
        <v xml:space="preserve"> </v>
      </c>
      <c r="I46" s="382" t="str">
        <f>IF($E46=0," ",'t12'!D47/$E46)</f>
        <v xml:space="preserve"> </v>
      </c>
      <c r="J46" s="382" t="str">
        <f>IF($E46=0," ",'t12'!E47/$E46)</f>
        <v xml:space="preserve"> </v>
      </c>
      <c r="K46" s="382" t="str">
        <f>IF($E46=0," ",'t12'!F47/$E46)</f>
        <v xml:space="preserve"> </v>
      </c>
      <c r="L46" s="382" t="str">
        <f>IF($E46=0," ",'t12'!G47/$E46)</f>
        <v xml:space="preserve"> </v>
      </c>
      <c r="M46" s="383">
        <f t="shared" si="0"/>
        <v>0</v>
      </c>
      <c r="N46" s="384" t="str">
        <f>IF($E46=0," ",'t12'!H47/$E46)</f>
        <v xml:space="preserve"> </v>
      </c>
      <c r="O46" s="384" t="str">
        <f>IF($E46=0," ",'t12'!I47/$E46)</f>
        <v xml:space="preserve"> </v>
      </c>
      <c r="P46" s="382" t="str">
        <f>IF($E46=0," ",'t13'!AA47/$E46)</f>
        <v xml:space="preserve"> </v>
      </c>
      <c r="Q46" s="382" t="str">
        <f>IF($E46=0," ",SUM('t13'!C47:N47)/$E46)</f>
        <v xml:space="preserve"> </v>
      </c>
      <c r="R46" s="382" t="str">
        <f>IF($E46=0," ",(SUM('t13'!O47:X47)+'t13'!Z47)/$E46)</f>
        <v xml:space="preserve"> </v>
      </c>
      <c r="S46" s="383">
        <f t="shared" si="1"/>
        <v>0</v>
      </c>
      <c r="T46" s="384" t="str">
        <f>IF($E46=0," ",'t13'!Y47/$E46)</f>
        <v xml:space="preserve"> </v>
      </c>
      <c r="V46" s="321"/>
      <c r="W46" s="321"/>
      <c r="X46" s="321"/>
      <c r="Y46" s="321"/>
    </row>
    <row r="47" spans="1:25" s="378" customFormat="1">
      <c r="A47" s="368" t="str">
        <f>'t1'!A48</f>
        <v>chimici con incarico di struttura semplice (rapp. esclusivo)</v>
      </c>
      <c r="B47" s="379" t="str">
        <f>'t1'!B48</f>
        <v>SD0E15</v>
      </c>
      <c r="C47" s="380">
        <f>'t1'!L48+'t1'!M48</f>
        <v>1</v>
      </c>
      <c r="D47" s="380">
        <f>('t1'!L48+'t1'!M48)-SUM('t3'!C48:F48,'t3'!I48:L48)+SUM('t3'!M48:P48)</f>
        <v>1</v>
      </c>
      <c r="E47" s="381">
        <f>'t12'!C48/12</f>
        <v>0.16666666666666666</v>
      </c>
      <c r="F47" s="381">
        <f>IF($D47&gt;0,(('t11'!C50+'t11'!D50)/$D47)," ")</f>
        <v>1</v>
      </c>
      <c r="G47" s="381">
        <f>IF($D47&gt;0,(SUM('t11'!E50:N50)/$D47)," ")</f>
        <v>0</v>
      </c>
      <c r="H47" s="381">
        <f>IF($D47&gt;0,(SUM('t11'!O50:R50)/$D47)," ")</f>
        <v>0</v>
      </c>
      <c r="I47" s="382">
        <f>IF($E47=0," ",'t12'!D48/$E47)</f>
        <v>39978</v>
      </c>
      <c r="J47" s="382">
        <f>IF($E47=0," ",'t12'!E48/$E47)</f>
        <v>3114</v>
      </c>
      <c r="K47" s="382">
        <f>IF($E47=0," ",'t12'!F48/$E47)</f>
        <v>0</v>
      </c>
      <c r="L47" s="382">
        <f>IF($E47=0," ",'t12'!G48/$E47)</f>
        <v>35340</v>
      </c>
      <c r="M47" s="383">
        <f t="shared" si="0"/>
        <v>78432</v>
      </c>
      <c r="N47" s="384">
        <f>IF($E47=0," ",'t12'!H48/$E47)</f>
        <v>0</v>
      </c>
      <c r="O47" s="384">
        <f>IF($E47=0," ",'t12'!I48/$E47)</f>
        <v>0</v>
      </c>
      <c r="P47" s="382">
        <f>IF($E47=0," ",'t13'!AA48/$E47)</f>
        <v>0</v>
      </c>
      <c r="Q47" s="382">
        <f>IF($E47=0," ",SUM('t13'!C48:N48)/$E47)</f>
        <v>30780</v>
      </c>
      <c r="R47" s="382">
        <f>IF($E47=0," ",(SUM('t13'!O48:X48)+'t13'!Z48)/$E47)</f>
        <v>150</v>
      </c>
      <c r="S47" s="383">
        <f t="shared" si="1"/>
        <v>30930</v>
      </c>
      <c r="T47" s="384">
        <f>IF($E47=0," ",'t13'!Y48/$E47)</f>
        <v>0</v>
      </c>
      <c r="V47" s="321"/>
      <c r="W47" s="321"/>
      <c r="X47" s="321"/>
      <c r="Y47" s="321"/>
    </row>
    <row r="48" spans="1:25" s="378" customFormat="1">
      <c r="A48" s="368" t="str">
        <f>'t1'!A49</f>
        <v>chimici con incarico di struttura semplice (rapp. non escl.)</v>
      </c>
      <c r="B48" s="379" t="str">
        <f>'t1'!B49</f>
        <v>SD0N15</v>
      </c>
      <c r="C48" s="380">
        <f>'t1'!L49+'t1'!M49</f>
        <v>0</v>
      </c>
      <c r="D48" s="380">
        <f>('t1'!L49+'t1'!M49)-SUM('t3'!C49:F49,'t3'!I49:L49)+SUM('t3'!M49:P49)</f>
        <v>0</v>
      </c>
      <c r="E48" s="381">
        <f>'t12'!C49/12</f>
        <v>0</v>
      </c>
      <c r="F48" s="381" t="str">
        <f>IF($D48&gt;0,(('t11'!C51+'t11'!D51)/$D48)," ")</f>
        <v xml:space="preserve"> </v>
      </c>
      <c r="G48" s="381" t="str">
        <f>IF($D48&gt;0,(SUM('t11'!E51:N51)/$D48)," ")</f>
        <v xml:space="preserve"> </v>
      </c>
      <c r="H48" s="381" t="str">
        <f>IF($D48&gt;0,(SUM('t11'!O51:R51)/$D48)," ")</f>
        <v xml:space="preserve"> </v>
      </c>
      <c r="I48" s="382" t="str">
        <f>IF($E48=0," ",'t12'!D49/$E48)</f>
        <v xml:space="preserve"> </v>
      </c>
      <c r="J48" s="382" t="str">
        <f>IF($E48=0," ",'t12'!E49/$E48)</f>
        <v xml:space="preserve"> </v>
      </c>
      <c r="K48" s="382" t="str">
        <f>IF($E48=0," ",'t12'!F49/$E48)</f>
        <v xml:space="preserve"> </v>
      </c>
      <c r="L48" s="382" t="str">
        <f>IF($E48=0," ",'t12'!G49/$E48)</f>
        <v xml:space="preserve"> </v>
      </c>
      <c r="M48" s="383">
        <f t="shared" si="0"/>
        <v>0</v>
      </c>
      <c r="N48" s="384" t="str">
        <f>IF($E48=0," ",'t12'!H49/$E48)</f>
        <v xml:space="preserve"> </v>
      </c>
      <c r="O48" s="384" t="str">
        <f>IF($E48=0," ",'t12'!I49/$E48)</f>
        <v xml:space="preserve"> </v>
      </c>
      <c r="P48" s="382" t="str">
        <f>IF($E48=0," ",'t13'!AA49/$E48)</f>
        <v xml:space="preserve"> </v>
      </c>
      <c r="Q48" s="382" t="str">
        <f>IF($E48=0," ",SUM('t13'!C49:N49)/$E48)</f>
        <v xml:space="preserve"> </v>
      </c>
      <c r="R48" s="382" t="str">
        <f>IF($E48=0," ",(SUM('t13'!O49:X49)+'t13'!Z49)/$E48)</f>
        <v xml:space="preserve"> </v>
      </c>
      <c r="S48" s="383">
        <f t="shared" si="1"/>
        <v>0</v>
      </c>
      <c r="T48" s="384" t="str">
        <f>IF($E48=0," ",'t13'!Y49/$E48)</f>
        <v xml:space="preserve"> </v>
      </c>
      <c r="V48" s="321"/>
      <c r="W48" s="321"/>
      <c r="X48" s="321"/>
      <c r="Y48" s="321"/>
    </row>
    <row r="49" spans="1:25" s="378" customFormat="1">
      <c r="A49" s="368" t="str">
        <f>'t1'!A50</f>
        <v>chimici con altri incar. prof.li (rapp. esclusivo)</v>
      </c>
      <c r="B49" s="379" t="str">
        <f>'t1'!B50</f>
        <v>SD0A15</v>
      </c>
      <c r="C49" s="380">
        <f>'t1'!L50+'t1'!M50</f>
        <v>1</v>
      </c>
      <c r="D49" s="380">
        <f>('t1'!L50+'t1'!M50)-SUM('t3'!C50:F50,'t3'!I50:L50)+SUM('t3'!M50:P50)</f>
        <v>1</v>
      </c>
      <c r="E49" s="381">
        <f>'t12'!C50/12</f>
        <v>1.8333333333333333</v>
      </c>
      <c r="F49" s="381">
        <f>IF($D49&gt;0,(('t11'!C52+'t11'!D52)/$D49)," ")</f>
        <v>67</v>
      </c>
      <c r="G49" s="381">
        <f>IF($D49&gt;0,(SUM('t11'!E52:N52)/$D49)," ")</f>
        <v>3</v>
      </c>
      <c r="H49" s="381">
        <f>IF($D49&gt;0,(SUM('t11'!O52:R52)/$D49)," ")</f>
        <v>0</v>
      </c>
      <c r="I49" s="382">
        <f>IF($E49=0," ",'t12'!D50/$E49)</f>
        <v>39979.090909090912</v>
      </c>
      <c r="J49" s="382">
        <f>IF($E49=0," ",'t12'!E50/$E49)</f>
        <v>2414.727272727273</v>
      </c>
      <c r="K49" s="382">
        <f>IF($E49=0," ",'t12'!F50/$E49)</f>
        <v>0</v>
      </c>
      <c r="L49" s="382">
        <f>IF($E49=0," ",'t12'!G50/$E49)</f>
        <v>2948.1818181818185</v>
      </c>
      <c r="M49" s="383">
        <f t="shared" si="0"/>
        <v>45342</v>
      </c>
      <c r="N49" s="384">
        <f>IF($E49=0," ",'t12'!H50/$E49)</f>
        <v>0</v>
      </c>
      <c r="O49" s="384">
        <f>IF($E49=0," ",'t12'!I50/$E49)</f>
        <v>0</v>
      </c>
      <c r="P49" s="382">
        <f>IF($E49=0," ",'t13'!AA50/$E49)</f>
        <v>0</v>
      </c>
      <c r="Q49" s="382">
        <f>IF($E49=0," ",SUM('t13'!C50:N50)/$E49)</f>
        <v>34217.454545454544</v>
      </c>
      <c r="R49" s="382">
        <f>IF($E49=0," ",(SUM('t13'!O50:X50)+'t13'!Z50)/$E49)</f>
        <v>844.90909090909099</v>
      </c>
      <c r="S49" s="383">
        <f t="shared" si="1"/>
        <v>35062.363636363632</v>
      </c>
      <c r="T49" s="384">
        <f>IF($E49=0," ",'t13'!Y50/$E49)</f>
        <v>0</v>
      </c>
      <c r="V49" s="321"/>
      <c r="W49" s="321"/>
      <c r="X49" s="321"/>
      <c r="Y49" s="321"/>
    </row>
    <row r="50" spans="1:25" s="378" customFormat="1">
      <c r="A50" s="368" t="str">
        <f>'t1'!A51</f>
        <v>chimici con altri incar. prof.li (rapp. non escl.)</v>
      </c>
      <c r="B50" s="379" t="str">
        <f>'t1'!B51</f>
        <v>SD0014</v>
      </c>
      <c r="C50" s="380">
        <f>'t1'!L51+'t1'!M51</f>
        <v>0</v>
      </c>
      <c r="D50" s="380">
        <f>('t1'!L51+'t1'!M51)-SUM('t3'!C51:F51,'t3'!I51:L51)+SUM('t3'!M51:P51)</f>
        <v>0</v>
      </c>
      <c r="E50" s="381">
        <f>'t12'!C51/12</f>
        <v>0</v>
      </c>
      <c r="F50" s="381" t="str">
        <f>IF($D50&gt;0,(('t11'!C53+'t11'!D53)/$D50)," ")</f>
        <v xml:space="preserve"> </v>
      </c>
      <c r="G50" s="381" t="str">
        <f>IF($D50&gt;0,(SUM('t11'!E53:N53)/$D50)," ")</f>
        <v xml:space="preserve"> </v>
      </c>
      <c r="H50" s="381" t="str">
        <f>IF($D50&gt;0,(SUM('t11'!O53:R53)/$D50)," ")</f>
        <v xml:space="preserve"> </v>
      </c>
      <c r="I50" s="382" t="str">
        <f>IF($E50=0," ",'t12'!D51/$E50)</f>
        <v xml:space="preserve"> </v>
      </c>
      <c r="J50" s="382" t="str">
        <f>IF($E50=0," ",'t12'!E51/$E50)</f>
        <v xml:space="preserve"> </v>
      </c>
      <c r="K50" s="382" t="str">
        <f>IF($E50=0," ",'t12'!F51/$E50)</f>
        <v xml:space="preserve"> </v>
      </c>
      <c r="L50" s="382" t="str">
        <f>IF($E50=0," ",'t12'!G51/$E50)</f>
        <v xml:space="preserve"> </v>
      </c>
      <c r="M50" s="383">
        <f t="shared" si="0"/>
        <v>0</v>
      </c>
      <c r="N50" s="384" t="str">
        <f>IF($E50=0," ",'t12'!H51/$E50)</f>
        <v xml:space="preserve"> </v>
      </c>
      <c r="O50" s="384" t="str">
        <f>IF($E50=0," ",'t12'!I51/$E50)</f>
        <v xml:space="preserve"> </v>
      </c>
      <c r="P50" s="382" t="str">
        <f>IF($E50=0," ",'t13'!AA51/$E50)</f>
        <v xml:space="preserve"> </v>
      </c>
      <c r="Q50" s="382" t="str">
        <f>IF($E50=0," ",SUM('t13'!C51:N51)/$E50)</f>
        <v xml:space="preserve"> </v>
      </c>
      <c r="R50" s="382" t="str">
        <f>IF($E50=0," ",(SUM('t13'!O51:X51)+'t13'!Z51)/$E50)</f>
        <v xml:space="preserve"> </v>
      </c>
      <c r="S50" s="383">
        <f t="shared" si="1"/>
        <v>0</v>
      </c>
      <c r="T50" s="384" t="str">
        <f>IF($E50=0," ",'t13'!Y51/$E50)</f>
        <v xml:space="preserve"> </v>
      </c>
      <c r="V50" s="321"/>
      <c r="W50" s="321"/>
      <c r="X50" s="321"/>
      <c r="Y50" s="321"/>
    </row>
    <row r="51" spans="1:25" s="378" customFormat="1">
      <c r="A51" s="368" t="str">
        <f>'t1'!A52</f>
        <v>chimici a t. determinato (art. 15-septies d.lgs. 502/92)</v>
      </c>
      <c r="B51" s="379" t="str">
        <f>'t1'!B52</f>
        <v>SD0602</v>
      </c>
      <c r="C51" s="380">
        <f>'t1'!L52+'t1'!M52</f>
        <v>0</v>
      </c>
      <c r="D51" s="380">
        <f>('t1'!L52+'t1'!M52)-SUM('t3'!C52:F52,'t3'!I52:L52)+SUM('t3'!M52:P52)</f>
        <v>0</v>
      </c>
      <c r="E51" s="381">
        <f>'t12'!C52/12</f>
        <v>0</v>
      </c>
      <c r="F51" s="381" t="str">
        <f>IF($D51&gt;0,(('t11'!C54+'t11'!D54)/$D51)," ")</f>
        <v xml:space="preserve"> </v>
      </c>
      <c r="G51" s="381" t="str">
        <f>IF($D51&gt;0,(SUM('t11'!E54:N54)/$D51)," ")</f>
        <v xml:space="preserve"> </v>
      </c>
      <c r="H51" s="381" t="str">
        <f>IF($D51&gt;0,(SUM('t11'!O54:R54)/$D51)," ")</f>
        <v xml:space="preserve"> </v>
      </c>
      <c r="I51" s="382" t="str">
        <f>IF($E51=0," ",'t12'!D52/$E51)</f>
        <v xml:space="preserve"> </v>
      </c>
      <c r="J51" s="382" t="str">
        <f>IF($E51=0," ",'t12'!E52/$E51)</f>
        <v xml:space="preserve"> </v>
      </c>
      <c r="K51" s="382" t="str">
        <f>IF($E51=0," ",'t12'!F52/$E51)</f>
        <v xml:space="preserve"> </v>
      </c>
      <c r="L51" s="382" t="str">
        <f>IF($E51=0," ",'t12'!G52/$E51)</f>
        <v xml:space="preserve"> </v>
      </c>
      <c r="M51" s="383">
        <f t="shared" si="0"/>
        <v>0</v>
      </c>
      <c r="N51" s="384" t="str">
        <f>IF($E51=0," ",'t12'!H52/$E51)</f>
        <v xml:space="preserve"> </v>
      </c>
      <c r="O51" s="384" t="str">
        <f>IF($E51=0," ",'t12'!I52/$E51)</f>
        <v xml:space="preserve"> </v>
      </c>
      <c r="P51" s="382" t="str">
        <f>IF($E51=0," ",'t13'!AA52/$E51)</f>
        <v xml:space="preserve"> </v>
      </c>
      <c r="Q51" s="382" t="str">
        <f>IF($E51=0," ",SUM('t13'!C52:N52)/$E51)</f>
        <v xml:space="preserve"> </v>
      </c>
      <c r="R51" s="382" t="str">
        <f>IF($E51=0," ",(SUM('t13'!O52:X52)+'t13'!Z52)/$E51)</f>
        <v xml:space="preserve"> </v>
      </c>
      <c r="S51" s="383">
        <f t="shared" si="1"/>
        <v>0</v>
      </c>
      <c r="T51" s="384" t="str">
        <f>IF($E51=0," ",'t13'!Y52/$E51)</f>
        <v xml:space="preserve"> </v>
      </c>
      <c r="V51" s="321"/>
      <c r="W51" s="321"/>
      <c r="X51" s="321"/>
      <c r="Y51" s="321"/>
    </row>
    <row r="52" spans="1:25" s="378" customFormat="1">
      <c r="A52" s="368" t="str">
        <f>'t1'!A53</f>
        <v>fisici con incarico di struttura complessa (rapp. esclusivo)</v>
      </c>
      <c r="B52" s="379" t="str">
        <f>'t1'!B53</f>
        <v>SD0E42</v>
      </c>
      <c r="C52" s="380">
        <f>'t1'!L53+'t1'!M53</f>
        <v>0</v>
      </c>
      <c r="D52" s="380">
        <f>('t1'!L53+'t1'!M53)-SUM('t3'!C53:F53,'t3'!I53:L53)+SUM('t3'!M53:P53)</f>
        <v>0</v>
      </c>
      <c r="E52" s="381">
        <f>'t12'!C53/12</f>
        <v>0</v>
      </c>
      <c r="F52" s="381" t="str">
        <f>IF($D52&gt;0,(('t11'!C55+'t11'!D55)/$D52)," ")</f>
        <v xml:space="preserve"> </v>
      </c>
      <c r="G52" s="381" t="str">
        <f>IF($D52&gt;0,(SUM('t11'!E55:N55)/$D52)," ")</f>
        <v xml:space="preserve"> </v>
      </c>
      <c r="H52" s="381" t="str">
        <f>IF($D52&gt;0,(SUM('t11'!O55:R55)/$D52)," ")</f>
        <v xml:space="preserve"> </v>
      </c>
      <c r="I52" s="382" t="str">
        <f>IF($E52=0," ",'t12'!D53/$E52)</f>
        <v xml:space="preserve"> </v>
      </c>
      <c r="J52" s="382" t="str">
        <f>IF($E52=0," ",'t12'!E53/$E52)</f>
        <v xml:space="preserve"> </v>
      </c>
      <c r="K52" s="382" t="str">
        <f>IF($E52=0," ",'t12'!F53/$E52)</f>
        <v xml:space="preserve"> </v>
      </c>
      <c r="L52" s="382" t="str">
        <f>IF($E52=0," ",'t12'!G53/$E52)</f>
        <v xml:space="preserve"> </v>
      </c>
      <c r="M52" s="383">
        <f t="shared" si="0"/>
        <v>0</v>
      </c>
      <c r="N52" s="384" t="str">
        <f>IF($E52=0," ",'t12'!H53/$E52)</f>
        <v xml:space="preserve"> </v>
      </c>
      <c r="O52" s="384" t="str">
        <f>IF($E52=0," ",'t12'!I53/$E52)</f>
        <v xml:space="preserve"> </v>
      </c>
      <c r="P52" s="382" t="str">
        <f>IF($E52=0," ",'t13'!AA53/$E52)</f>
        <v xml:space="preserve"> </v>
      </c>
      <c r="Q52" s="382" t="str">
        <f>IF($E52=0," ",SUM('t13'!C53:N53)/$E52)</f>
        <v xml:space="preserve"> </v>
      </c>
      <c r="R52" s="382" t="str">
        <f>IF($E52=0," ",(SUM('t13'!O53:X53)+'t13'!Z53)/$E52)</f>
        <v xml:space="preserve"> </v>
      </c>
      <c r="S52" s="383">
        <f t="shared" si="1"/>
        <v>0</v>
      </c>
      <c r="T52" s="384" t="str">
        <f>IF($E52=0," ",'t13'!Y53/$E52)</f>
        <v xml:space="preserve"> </v>
      </c>
      <c r="V52" s="321"/>
      <c r="W52" s="321"/>
      <c r="X52" s="321"/>
      <c r="Y52" s="321"/>
    </row>
    <row r="53" spans="1:25" s="378" customFormat="1">
      <c r="A53" s="368" t="str">
        <f>'t1'!A54</f>
        <v>fisici con incarico di struttura complessa (rapp. non escl.)</v>
      </c>
      <c r="B53" s="379" t="str">
        <f>'t1'!B54</f>
        <v>SD0N42</v>
      </c>
      <c r="C53" s="380">
        <f>'t1'!L54+'t1'!M54</f>
        <v>0</v>
      </c>
      <c r="D53" s="380">
        <f>('t1'!L54+'t1'!M54)-SUM('t3'!C54:F54,'t3'!I54:L54)+SUM('t3'!M54:P54)</f>
        <v>0</v>
      </c>
      <c r="E53" s="381">
        <f>'t12'!C54/12</f>
        <v>0</v>
      </c>
      <c r="F53" s="381" t="str">
        <f>IF($D53&gt;0,(('t11'!C56+'t11'!D56)/$D53)," ")</f>
        <v xml:space="preserve"> </v>
      </c>
      <c r="G53" s="381" t="str">
        <f>IF($D53&gt;0,(SUM('t11'!E56:N56)/$D53)," ")</f>
        <v xml:space="preserve"> </v>
      </c>
      <c r="H53" s="381" t="str">
        <f>IF($D53&gt;0,(SUM('t11'!O56:R56)/$D53)," ")</f>
        <v xml:space="preserve"> </v>
      </c>
      <c r="I53" s="382" t="str">
        <f>IF($E53=0," ",'t12'!D54/$E53)</f>
        <v xml:space="preserve"> </v>
      </c>
      <c r="J53" s="382" t="str">
        <f>IF($E53=0," ",'t12'!E54/$E53)</f>
        <v xml:space="preserve"> </v>
      </c>
      <c r="K53" s="382" t="str">
        <f>IF($E53=0," ",'t12'!F54/$E53)</f>
        <v xml:space="preserve"> </v>
      </c>
      <c r="L53" s="382" t="str">
        <f>IF($E53=0," ",'t12'!G54/$E53)</f>
        <v xml:space="preserve"> </v>
      </c>
      <c r="M53" s="383">
        <f t="shared" si="0"/>
        <v>0</v>
      </c>
      <c r="N53" s="384" t="str">
        <f>IF($E53=0," ",'t12'!H54/$E53)</f>
        <v xml:space="preserve"> </v>
      </c>
      <c r="O53" s="384" t="str">
        <f>IF($E53=0," ",'t12'!I54/$E53)</f>
        <v xml:space="preserve"> </v>
      </c>
      <c r="P53" s="382" t="str">
        <f>IF($E53=0," ",'t13'!AA54/$E53)</f>
        <v xml:space="preserve"> </v>
      </c>
      <c r="Q53" s="382" t="str">
        <f>IF($E53=0," ",SUM('t13'!C54:N54)/$E53)</f>
        <v xml:space="preserve"> </v>
      </c>
      <c r="R53" s="382" t="str">
        <f>IF($E53=0," ",(SUM('t13'!O54:X54)+'t13'!Z54)/$E53)</f>
        <v xml:space="preserve"> </v>
      </c>
      <c r="S53" s="383">
        <f t="shared" si="1"/>
        <v>0</v>
      </c>
      <c r="T53" s="384" t="str">
        <f>IF($E53=0," ",'t13'!Y54/$E53)</f>
        <v xml:space="preserve"> </v>
      </c>
      <c r="V53" s="321"/>
      <c r="W53" s="321"/>
      <c r="X53" s="321"/>
      <c r="Y53" s="321"/>
    </row>
    <row r="54" spans="1:25" s="378" customFormat="1">
      <c r="A54" s="368" t="str">
        <f>'t1'!A55</f>
        <v>fisici con incarico di struttura semplice (rapp. esclusivo)</v>
      </c>
      <c r="B54" s="379" t="str">
        <f>'t1'!B55</f>
        <v>SD0E41</v>
      </c>
      <c r="C54" s="380">
        <f>'t1'!L55+'t1'!M55</f>
        <v>2</v>
      </c>
      <c r="D54" s="380">
        <f>('t1'!L55+'t1'!M55)-SUM('t3'!C55:F55,'t3'!I55:L55)+SUM('t3'!M55:P55)</f>
        <v>2</v>
      </c>
      <c r="E54" s="381">
        <f>'t12'!C55/12</f>
        <v>1.9166666666666667</v>
      </c>
      <c r="F54" s="381">
        <f>IF($D54&gt;0,(('t11'!C57+'t11'!D57)/$D54)," ")</f>
        <v>40.5</v>
      </c>
      <c r="G54" s="381">
        <f>IF($D54&gt;0,(SUM('t11'!E57:N57)/$D54)," ")</f>
        <v>0</v>
      </c>
      <c r="H54" s="381">
        <f>IF($D54&gt;0,(SUM('t11'!O57:R57)/$D54)," ")</f>
        <v>0</v>
      </c>
      <c r="I54" s="382">
        <f>IF($E54=0," ",'t12'!D55/$E54)</f>
        <v>39979.304347826088</v>
      </c>
      <c r="J54" s="382">
        <f>IF($E54=0," ",'t12'!E55/$E54)</f>
        <v>999.13043478260863</v>
      </c>
      <c r="K54" s="382">
        <f>IF($E54=0," ",'t12'!F55/$E54)</f>
        <v>0</v>
      </c>
      <c r="L54" s="382">
        <f>IF($E54=0," ",'t12'!G55/$E54)</f>
        <v>5966.086956521739</v>
      </c>
      <c r="M54" s="383">
        <f t="shared" si="0"/>
        <v>46944.521739130432</v>
      </c>
      <c r="N54" s="384">
        <f>IF($E54=0," ",'t12'!H55/$E54)</f>
        <v>0</v>
      </c>
      <c r="O54" s="384">
        <f>IF($E54=0," ",'t12'!I55/$E54)</f>
        <v>0</v>
      </c>
      <c r="P54" s="382">
        <f>IF($E54=0," ",'t13'!AA55/$E54)</f>
        <v>7.8260869565217392</v>
      </c>
      <c r="Q54" s="382">
        <f>IF($E54=0," ",SUM('t13'!C55:N55)/$E54)</f>
        <v>36576</v>
      </c>
      <c r="R54" s="382">
        <f>IF($E54=0," ",(SUM('t13'!O55:X55)+'t13'!Z55)/$E54)</f>
        <v>1422.782608695652</v>
      </c>
      <c r="S54" s="383">
        <f t="shared" si="1"/>
        <v>38006.608695652176</v>
      </c>
      <c r="T54" s="384">
        <f>IF($E54=0," ",'t13'!Y55/$E54)</f>
        <v>0</v>
      </c>
      <c r="V54" s="321"/>
      <c r="W54" s="321"/>
      <c r="X54" s="321"/>
      <c r="Y54" s="321"/>
    </row>
    <row r="55" spans="1:25" s="378" customFormat="1">
      <c r="A55" s="368" t="str">
        <f>'t1'!A56</f>
        <v>fisici con incarico di struttura semplice (rapp. non escl.)</v>
      </c>
      <c r="B55" s="379" t="str">
        <f>'t1'!B56</f>
        <v>SD0N41</v>
      </c>
      <c r="C55" s="380">
        <f>'t1'!L56+'t1'!M56</f>
        <v>0</v>
      </c>
      <c r="D55" s="380">
        <f>('t1'!L56+'t1'!M56)-SUM('t3'!C56:F56,'t3'!I56:L56)+SUM('t3'!M56:P56)</f>
        <v>0</v>
      </c>
      <c r="E55" s="381">
        <f>'t12'!C56/12</f>
        <v>0</v>
      </c>
      <c r="F55" s="381" t="str">
        <f>IF($D55&gt;0,(('t11'!C58+'t11'!D58)/$D55)," ")</f>
        <v xml:space="preserve"> </v>
      </c>
      <c r="G55" s="381" t="str">
        <f>IF($D55&gt;0,(SUM('t11'!E58:N58)/$D55)," ")</f>
        <v xml:space="preserve"> </v>
      </c>
      <c r="H55" s="381" t="str">
        <f>IF($D55&gt;0,(SUM('t11'!O58:R58)/$D55)," ")</f>
        <v xml:space="preserve"> </v>
      </c>
      <c r="I55" s="382" t="str">
        <f>IF($E55=0," ",'t12'!D56/$E55)</f>
        <v xml:space="preserve"> </v>
      </c>
      <c r="J55" s="382" t="str">
        <f>IF($E55=0," ",'t12'!E56/$E55)</f>
        <v xml:space="preserve"> </v>
      </c>
      <c r="K55" s="382" t="str">
        <f>IF($E55=0," ",'t12'!F56/$E55)</f>
        <v xml:space="preserve"> </v>
      </c>
      <c r="L55" s="382" t="str">
        <f>IF($E55=0," ",'t12'!G56/$E55)</f>
        <v xml:space="preserve"> </v>
      </c>
      <c r="M55" s="383">
        <f t="shared" si="0"/>
        <v>0</v>
      </c>
      <c r="N55" s="384" t="str">
        <f>IF($E55=0," ",'t12'!H56/$E55)</f>
        <v xml:space="preserve"> </v>
      </c>
      <c r="O55" s="384" t="str">
        <f>IF($E55=0," ",'t12'!I56/$E55)</f>
        <v xml:space="preserve"> </v>
      </c>
      <c r="P55" s="382" t="str">
        <f>IF($E55=0," ",'t13'!AA56/$E55)</f>
        <v xml:space="preserve"> </v>
      </c>
      <c r="Q55" s="382" t="str">
        <f>IF($E55=0," ",SUM('t13'!C56:N56)/$E55)</f>
        <v xml:space="preserve"> </v>
      </c>
      <c r="R55" s="382" t="str">
        <f>IF($E55=0," ",(SUM('t13'!O56:X56)+'t13'!Z56)/$E55)</f>
        <v xml:space="preserve"> </v>
      </c>
      <c r="S55" s="383">
        <f t="shared" si="1"/>
        <v>0</v>
      </c>
      <c r="T55" s="384" t="str">
        <f>IF($E55=0," ",'t13'!Y56/$E55)</f>
        <v xml:space="preserve"> </v>
      </c>
      <c r="V55" s="321"/>
      <c r="W55" s="321"/>
      <c r="X55" s="321"/>
      <c r="Y55" s="321"/>
    </row>
    <row r="56" spans="1:25" s="378" customFormat="1">
      <c r="A56" s="368" t="str">
        <f>'t1'!A57</f>
        <v>fisici con altri incar. prof.li (rapp. esclusivo)</v>
      </c>
      <c r="B56" s="379" t="str">
        <f>'t1'!B57</f>
        <v>SD0A41</v>
      </c>
      <c r="C56" s="380">
        <f>'t1'!L57+'t1'!M57</f>
        <v>4</v>
      </c>
      <c r="D56" s="380">
        <f>('t1'!L57+'t1'!M57)-SUM('t3'!C57:F57,'t3'!I57:L57)+SUM('t3'!M57:P57)</f>
        <v>4</v>
      </c>
      <c r="E56" s="381">
        <f>'t12'!C57/12</f>
        <v>4.083333333333333</v>
      </c>
      <c r="F56" s="381">
        <f>IF($D56&gt;0,(('t11'!C59+'t11'!D59)/$D56)," ")</f>
        <v>40.25</v>
      </c>
      <c r="G56" s="381">
        <f>IF($D56&gt;0,(SUM('t11'!E59:N59)/$D56)," ")</f>
        <v>5.75</v>
      </c>
      <c r="H56" s="381">
        <f>IF($D56&gt;0,(SUM('t11'!O59:R59)/$D56)," ")</f>
        <v>0</v>
      </c>
      <c r="I56" s="382">
        <f>IF($E56=0," ",'t12'!D57/$E56)</f>
        <v>39979.34693877551</v>
      </c>
      <c r="J56" s="382">
        <f>IF($E56=0," ",'t12'!E57/$E56)</f>
        <v>2197.9591836734694</v>
      </c>
      <c r="K56" s="382">
        <f>IF($E56=0," ",'t12'!F57/$E56)</f>
        <v>0</v>
      </c>
      <c r="L56" s="382">
        <f>IF($E56=0," ",'t12'!G57/$E56)</f>
        <v>5023.1020408163267</v>
      </c>
      <c r="M56" s="383">
        <f t="shared" si="0"/>
        <v>47200.408163265303</v>
      </c>
      <c r="N56" s="384">
        <f>IF($E56=0," ",'t12'!H57/$E56)</f>
        <v>0</v>
      </c>
      <c r="O56" s="384">
        <f>IF($E56=0," ",'t12'!I57/$E56)</f>
        <v>0</v>
      </c>
      <c r="P56" s="382">
        <f>IF($E56=0," ",'t13'!AA57/$E56)</f>
        <v>26.204081632653065</v>
      </c>
      <c r="Q56" s="382">
        <f>IF($E56=0," ",SUM('t13'!C57:N57)/$E56)</f>
        <v>27871.102040816328</v>
      </c>
      <c r="R56" s="382">
        <f>IF($E56=0," ",(SUM('t13'!O57:X57)+'t13'!Z57)/$E56)</f>
        <v>1250.9387755102041</v>
      </c>
      <c r="S56" s="383">
        <f t="shared" si="1"/>
        <v>29148.244897959183</v>
      </c>
      <c r="T56" s="384">
        <f>IF($E56=0," ",'t13'!Y57/$E56)</f>
        <v>0</v>
      </c>
      <c r="V56" s="321"/>
      <c r="W56" s="321"/>
      <c r="X56" s="321"/>
      <c r="Y56" s="321"/>
    </row>
    <row r="57" spans="1:25" s="378" customFormat="1">
      <c r="A57" s="368" t="str">
        <f>'t1'!A58</f>
        <v>fisici con altri incar. prof.li (rapp. non escl.)</v>
      </c>
      <c r="B57" s="379" t="str">
        <f>'t1'!B58</f>
        <v>SD0040</v>
      </c>
      <c r="C57" s="380">
        <f>'t1'!L58+'t1'!M58</f>
        <v>0</v>
      </c>
      <c r="D57" s="380">
        <f>('t1'!L58+'t1'!M58)-SUM('t3'!C58:F58,'t3'!I58:L58)+SUM('t3'!M58:P58)</f>
        <v>0</v>
      </c>
      <c r="E57" s="381">
        <f>'t12'!C58/12</f>
        <v>0</v>
      </c>
      <c r="F57" s="381" t="str">
        <f>IF($D57&gt;0,(('t11'!C60+'t11'!D60)/$D57)," ")</f>
        <v xml:space="preserve"> </v>
      </c>
      <c r="G57" s="381" t="str">
        <f>IF($D57&gt;0,(SUM('t11'!E60:N60)/$D57)," ")</f>
        <v xml:space="preserve"> </v>
      </c>
      <c r="H57" s="381" t="str">
        <f>IF($D57&gt;0,(SUM('t11'!O60:R60)/$D57)," ")</f>
        <v xml:space="preserve"> </v>
      </c>
      <c r="I57" s="382" t="str">
        <f>IF($E57=0," ",'t12'!D58/$E57)</f>
        <v xml:space="preserve"> </v>
      </c>
      <c r="J57" s="382" t="str">
        <f>IF($E57=0," ",'t12'!E58/$E57)</f>
        <v xml:space="preserve"> </v>
      </c>
      <c r="K57" s="382" t="str">
        <f>IF($E57=0," ",'t12'!F58/$E57)</f>
        <v xml:space="preserve"> </v>
      </c>
      <c r="L57" s="382" t="str">
        <f>IF($E57=0," ",'t12'!G58/$E57)</f>
        <v xml:space="preserve"> </v>
      </c>
      <c r="M57" s="383">
        <f t="shared" si="0"/>
        <v>0</v>
      </c>
      <c r="N57" s="384" t="str">
        <f>IF($E57=0," ",'t12'!H58/$E57)</f>
        <v xml:space="preserve"> </v>
      </c>
      <c r="O57" s="384" t="str">
        <f>IF($E57=0," ",'t12'!I58/$E57)</f>
        <v xml:space="preserve"> </v>
      </c>
      <c r="P57" s="382" t="str">
        <f>IF($E57=0," ",'t13'!AA58/$E57)</f>
        <v xml:space="preserve"> </v>
      </c>
      <c r="Q57" s="382" t="str">
        <f>IF($E57=0," ",SUM('t13'!C58:N58)/$E57)</f>
        <v xml:space="preserve"> </v>
      </c>
      <c r="R57" s="382" t="str">
        <f>IF($E57=0," ",(SUM('t13'!O58:X58)+'t13'!Z58)/$E57)</f>
        <v xml:space="preserve"> </v>
      </c>
      <c r="S57" s="383">
        <f t="shared" si="1"/>
        <v>0</v>
      </c>
      <c r="T57" s="384" t="str">
        <f>IF($E57=0," ",'t13'!Y58/$E57)</f>
        <v xml:space="preserve"> </v>
      </c>
      <c r="V57" s="321"/>
      <c r="W57" s="321"/>
      <c r="X57" s="321"/>
      <c r="Y57" s="321"/>
    </row>
    <row r="58" spans="1:25" s="378" customFormat="1">
      <c r="A58" s="368" t="str">
        <f>'t1'!A59</f>
        <v>fisici a t. determinato (art. 15-septies d.lgs. 502/92)</v>
      </c>
      <c r="B58" s="379" t="str">
        <f>'t1'!B59</f>
        <v>SD0603</v>
      </c>
      <c r="C58" s="380">
        <f>'t1'!L59+'t1'!M59</f>
        <v>0</v>
      </c>
      <c r="D58" s="380">
        <f>('t1'!L59+'t1'!M59)-SUM('t3'!C59:F59,'t3'!I59:L59)+SUM('t3'!M59:P59)</f>
        <v>0</v>
      </c>
      <c r="E58" s="381">
        <f>'t12'!C59/12</f>
        <v>0</v>
      </c>
      <c r="F58" s="381" t="str">
        <f>IF($D58&gt;0,(('t11'!C61+'t11'!D61)/$D58)," ")</f>
        <v xml:space="preserve"> </v>
      </c>
      <c r="G58" s="381" t="str">
        <f>IF($D58&gt;0,(SUM('t11'!E61:N61)/$D58)," ")</f>
        <v xml:space="preserve"> </v>
      </c>
      <c r="H58" s="381" t="str">
        <f>IF($D58&gt;0,(SUM('t11'!O61:R61)/$D58)," ")</f>
        <v xml:space="preserve"> </v>
      </c>
      <c r="I58" s="382" t="str">
        <f>IF($E58=0," ",'t12'!D59/$E58)</f>
        <v xml:space="preserve"> </v>
      </c>
      <c r="J58" s="382" t="str">
        <f>IF($E58=0," ",'t12'!E59/$E58)</f>
        <v xml:space="preserve"> </v>
      </c>
      <c r="K58" s="382" t="str">
        <f>IF($E58=0," ",'t12'!F59/$E58)</f>
        <v xml:space="preserve"> </v>
      </c>
      <c r="L58" s="382" t="str">
        <f>IF($E58=0," ",'t12'!G59/$E58)</f>
        <v xml:space="preserve"> </v>
      </c>
      <c r="M58" s="383">
        <f t="shared" si="0"/>
        <v>0</v>
      </c>
      <c r="N58" s="384" t="str">
        <f>IF($E58=0," ",'t12'!H59/$E58)</f>
        <v xml:space="preserve"> </v>
      </c>
      <c r="O58" s="384" t="str">
        <f>IF($E58=0," ",'t12'!I59/$E58)</f>
        <v xml:space="preserve"> </v>
      </c>
      <c r="P58" s="382" t="str">
        <f>IF($E58=0," ",'t13'!AA59/$E58)</f>
        <v xml:space="preserve"> </v>
      </c>
      <c r="Q58" s="382" t="str">
        <f>IF($E58=0," ",SUM('t13'!C59:N59)/$E58)</f>
        <v xml:space="preserve"> </v>
      </c>
      <c r="R58" s="382" t="str">
        <f>IF($E58=0," ",(SUM('t13'!O59:X59)+'t13'!Z59)/$E58)</f>
        <v xml:space="preserve"> </v>
      </c>
      <c r="S58" s="383">
        <f t="shared" si="1"/>
        <v>0</v>
      </c>
      <c r="T58" s="384" t="str">
        <f>IF($E58=0," ",'t13'!Y59/$E58)</f>
        <v xml:space="preserve"> </v>
      </c>
      <c r="V58" s="321"/>
      <c r="W58" s="321"/>
      <c r="X58" s="321"/>
      <c r="Y58" s="321"/>
    </row>
    <row r="59" spans="1:25" s="378" customFormat="1">
      <c r="A59" s="368" t="str">
        <f>'t1'!A60</f>
        <v>psicologi con incarico di struttura complessa (rapp. esclusivo)</v>
      </c>
      <c r="B59" s="379" t="str">
        <f>'t1'!B60</f>
        <v>SD0E66</v>
      </c>
      <c r="C59" s="380">
        <f>'t1'!L60+'t1'!M60</f>
        <v>0</v>
      </c>
      <c r="D59" s="380">
        <f>('t1'!L60+'t1'!M60)-SUM('t3'!C60:F60,'t3'!I60:L60)+SUM('t3'!M60:P60)</f>
        <v>0</v>
      </c>
      <c r="E59" s="381">
        <f>'t12'!C60/12</f>
        <v>0</v>
      </c>
      <c r="F59" s="381" t="str">
        <f>IF($D59&gt;0,(('t11'!C62+'t11'!D62)/$D59)," ")</f>
        <v xml:space="preserve"> </v>
      </c>
      <c r="G59" s="381" t="str">
        <f>IF($D59&gt;0,(SUM('t11'!E62:N62)/$D59)," ")</f>
        <v xml:space="preserve"> </v>
      </c>
      <c r="H59" s="381" t="str">
        <f>IF($D59&gt;0,(SUM('t11'!O62:R62)/$D59)," ")</f>
        <v xml:space="preserve"> </v>
      </c>
      <c r="I59" s="382" t="str">
        <f>IF($E59=0," ",'t12'!D60/$E59)</f>
        <v xml:space="preserve"> </v>
      </c>
      <c r="J59" s="382" t="str">
        <f>IF($E59=0," ",'t12'!E60/$E59)</f>
        <v xml:space="preserve"> </v>
      </c>
      <c r="K59" s="382" t="str">
        <f>IF($E59=0," ",'t12'!F60/$E59)</f>
        <v xml:space="preserve"> </v>
      </c>
      <c r="L59" s="382" t="str">
        <f>IF($E59=0," ",'t12'!G60/$E59)</f>
        <v xml:space="preserve"> </v>
      </c>
      <c r="M59" s="383">
        <f t="shared" si="0"/>
        <v>0</v>
      </c>
      <c r="N59" s="384" t="str">
        <f>IF($E59=0," ",'t12'!H60/$E59)</f>
        <v xml:space="preserve"> </v>
      </c>
      <c r="O59" s="384" t="str">
        <f>IF($E59=0," ",'t12'!I60/$E59)</f>
        <v xml:space="preserve"> </v>
      </c>
      <c r="P59" s="382" t="str">
        <f>IF($E59=0," ",'t13'!AA60/$E59)</f>
        <v xml:space="preserve"> </v>
      </c>
      <c r="Q59" s="382" t="str">
        <f>IF($E59=0," ",SUM('t13'!C60:N60)/$E59)</f>
        <v xml:space="preserve"> </v>
      </c>
      <c r="R59" s="382" t="str">
        <f>IF($E59=0," ",(SUM('t13'!O60:X60)+'t13'!Z60)/$E59)</f>
        <v xml:space="preserve"> </v>
      </c>
      <c r="S59" s="383">
        <f t="shared" si="1"/>
        <v>0</v>
      </c>
      <c r="T59" s="384" t="str">
        <f>IF($E59=0," ",'t13'!Y60/$E59)</f>
        <v xml:space="preserve"> </v>
      </c>
      <c r="V59" s="321"/>
      <c r="W59" s="321"/>
      <c r="X59" s="321"/>
      <c r="Y59" s="321"/>
    </row>
    <row r="60" spans="1:25" s="378" customFormat="1">
      <c r="A60" s="368" t="str">
        <f>'t1'!A61</f>
        <v>psicologi con incarico di struttura complessa (rapp. non escl.)</v>
      </c>
      <c r="B60" s="379" t="str">
        <f>'t1'!B61</f>
        <v>SD0N66</v>
      </c>
      <c r="C60" s="380">
        <f>'t1'!L61+'t1'!M61</f>
        <v>0</v>
      </c>
      <c r="D60" s="380">
        <f>('t1'!L61+'t1'!M61)-SUM('t3'!C61:F61,'t3'!I61:L61)+SUM('t3'!M61:P61)</f>
        <v>0</v>
      </c>
      <c r="E60" s="381">
        <f>'t12'!C61/12</f>
        <v>0</v>
      </c>
      <c r="F60" s="381" t="str">
        <f>IF($D60&gt;0,(('t11'!C63+'t11'!D63)/$D60)," ")</f>
        <v xml:space="preserve"> </v>
      </c>
      <c r="G60" s="381" t="str">
        <f>IF($D60&gt;0,(SUM('t11'!E63:N63)/$D60)," ")</f>
        <v xml:space="preserve"> </v>
      </c>
      <c r="H60" s="381" t="str">
        <f>IF($D60&gt;0,(SUM('t11'!O63:R63)/$D60)," ")</f>
        <v xml:space="preserve"> </v>
      </c>
      <c r="I60" s="382" t="str">
        <f>IF($E60=0," ",'t12'!D61/$E60)</f>
        <v xml:space="preserve"> </v>
      </c>
      <c r="J60" s="382" t="str">
        <f>IF($E60=0," ",'t12'!E61/$E60)</f>
        <v xml:space="preserve"> </v>
      </c>
      <c r="K60" s="382" t="str">
        <f>IF($E60=0," ",'t12'!F61/$E60)</f>
        <v xml:space="preserve"> </v>
      </c>
      <c r="L60" s="382" t="str">
        <f>IF($E60=0," ",'t12'!G61/$E60)</f>
        <v xml:space="preserve"> </v>
      </c>
      <c r="M60" s="383">
        <f t="shared" si="0"/>
        <v>0</v>
      </c>
      <c r="N60" s="384" t="str">
        <f>IF($E60=0," ",'t12'!H61/$E60)</f>
        <v xml:space="preserve"> </v>
      </c>
      <c r="O60" s="384" t="str">
        <f>IF($E60=0," ",'t12'!I61/$E60)</f>
        <v xml:space="preserve"> </v>
      </c>
      <c r="P60" s="382" t="str">
        <f>IF($E60=0," ",'t13'!AA61/$E60)</f>
        <v xml:space="preserve"> </v>
      </c>
      <c r="Q60" s="382" t="str">
        <f>IF($E60=0," ",SUM('t13'!C61:N61)/$E60)</f>
        <v xml:space="preserve"> </v>
      </c>
      <c r="R60" s="382" t="str">
        <f>IF($E60=0," ",(SUM('t13'!O61:X61)+'t13'!Z61)/$E60)</f>
        <v xml:space="preserve"> </v>
      </c>
      <c r="S60" s="383">
        <f t="shared" si="1"/>
        <v>0</v>
      </c>
      <c r="T60" s="384" t="str">
        <f>IF($E60=0," ",'t13'!Y61/$E60)</f>
        <v xml:space="preserve"> </v>
      </c>
      <c r="V60" s="321"/>
      <c r="W60" s="321"/>
      <c r="X60" s="321"/>
      <c r="Y60" s="321"/>
    </row>
    <row r="61" spans="1:25" s="378" customFormat="1">
      <c r="A61" s="368" t="str">
        <f>'t1'!A62</f>
        <v>psicologi con incarico di struttura semplice (rapp. esclusivo)</v>
      </c>
      <c r="B61" s="379" t="str">
        <f>'t1'!B62</f>
        <v>SD0E65</v>
      </c>
      <c r="C61" s="380">
        <f>'t1'!L62+'t1'!M62</f>
        <v>1</v>
      </c>
      <c r="D61" s="380">
        <f>('t1'!L62+'t1'!M62)-SUM('t3'!C62:F62,'t3'!I62:L62)+SUM('t3'!M62:P62)</f>
        <v>1</v>
      </c>
      <c r="E61" s="381">
        <f>'t12'!C62/12</f>
        <v>1</v>
      </c>
      <c r="F61" s="381">
        <f>IF($D61&gt;0,(('t11'!C64+'t11'!D64)/$D61)," ")</f>
        <v>32</v>
      </c>
      <c r="G61" s="381">
        <f>IF($D61&gt;0,(SUM('t11'!E64:N64)/$D61)," ")</f>
        <v>0</v>
      </c>
      <c r="H61" s="381">
        <f>IF($D61&gt;0,(SUM('t11'!O64:R64)/$D61)," ")</f>
        <v>0</v>
      </c>
      <c r="I61" s="382">
        <f>IF($E61=0," ",'t12'!D62/$E61)</f>
        <v>39979</v>
      </c>
      <c r="J61" s="382">
        <f>IF($E61=0," ",'t12'!E62/$E61)</f>
        <v>0</v>
      </c>
      <c r="K61" s="382">
        <f>IF($E61=0," ",'t12'!F62/$E61)</f>
        <v>0</v>
      </c>
      <c r="L61" s="382">
        <f>IF($E61=0," ",'t12'!G62/$E61)</f>
        <v>5631</v>
      </c>
      <c r="M61" s="383">
        <f t="shared" si="0"/>
        <v>45610</v>
      </c>
      <c r="N61" s="384">
        <f>IF($E61=0," ",'t12'!H62/$E61)</f>
        <v>0</v>
      </c>
      <c r="O61" s="384">
        <f>IF($E61=0," ",'t12'!I62/$E61)</f>
        <v>0</v>
      </c>
      <c r="P61" s="382">
        <f>IF($E61=0," ",'t13'!AA62/$E61)</f>
        <v>0</v>
      </c>
      <c r="Q61" s="382">
        <f>IF($E61=0," ",SUM('t13'!C62:N62)/$E61)</f>
        <v>36201</v>
      </c>
      <c r="R61" s="382">
        <f>IF($E61=0," ",(SUM('t13'!O62:X62)+'t13'!Z62)/$E61)</f>
        <v>175</v>
      </c>
      <c r="S61" s="383">
        <f t="shared" si="1"/>
        <v>36376</v>
      </c>
      <c r="T61" s="384">
        <f>IF($E61=0," ",'t13'!Y62/$E61)</f>
        <v>0</v>
      </c>
      <c r="V61" s="321"/>
      <c r="W61" s="321"/>
      <c r="X61" s="321"/>
      <c r="Y61" s="321"/>
    </row>
    <row r="62" spans="1:25" s="378" customFormat="1">
      <c r="A62" s="368" t="str">
        <f>'t1'!A63</f>
        <v>psicologi con incarico di struttura semplice (rapp. non escl.)</v>
      </c>
      <c r="B62" s="379" t="str">
        <f>'t1'!B63</f>
        <v>SD0N65</v>
      </c>
      <c r="C62" s="380">
        <f>'t1'!L63+'t1'!M63</f>
        <v>0</v>
      </c>
      <c r="D62" s="380">
        <f>('t1'!L63+'t1'!M63)-SUM('t3'!C63:F63,'t3'!I63:L63)+SUM('t3'!M63:P63)</f>
        <v>0</v>
      </c>
      <c r="E62" s="381">
        <f>'t12'!C63/12</f>
        <v>0</v>
      </c>
      <c r="F62" s="381" t="str">
        <f>IF($D62&gt;0,(('t11'!C65+'t11'!D65)/$D62)," ")</f>
        <v xml:space="preserve"> </v>
      </c>
      <c r="G62" s="381" t="str">
        <f>IF($D62&gt;0,(SUM('t11'!E65:N65)/$D62)," ")</f>
        <v xml:space="preserve"> </v>
      </c>
      <c r="H62" s="381" t="str">
        <f>IF($D62&gt;0,(SUM('t11'!O65:R65)/$D62)," ")</f>
        <v xml:space="preserve"> </v>
      </c>
      <c r="I62" s="382" t="str">
        <f>IF($E62=0," ",'t12'!D63/$E62)</f>
        <v xml:space="preserve"> </v>
      </c>
      <c r="J62" s="382" t="str">
        <f>IF($E62=0," ",'t12'!E63/$E62)</f>
        <v xml:space="preserve"> </v>
      </c>
      <c r="K62" s="382" t="str">
        <f>IF($E62=0," ",'t12'!F63/$E62)</f>
        <v xml:space="preserve"> </v>
      </c>
      <c r="L62" s="382" t="str">
        <f>IF($E62=0," ",'t12'!G63/$E62)</f>
        <v xml:space="preserve"> </v>
      </c>
      <c r="M62" s="383">
        <f t="shared" si="0"/>
        <v>0</v>
      </c>
      <c r="N62" s="384" t="str">
        <f>IF($E62=0," ",'t12'!H63/$E62)</f>
        <v xml:space="preserve"> </v>
      </c>
      <c r="O62" s="384" t="str">
        <f>IF($E62=0," ",'t12'!I63/$E62)</f>
        <v xml:space="preserve"> </v>
      </c>
      <c r="P62" s="382" t="str">
        <f>IF($E62=0," ",'t13'!AA63/$E62)</f>
        <v xml:space="preserve"> </v>
      </c>
      <c r="Q62" s="382" t="str">
        <f>IF($E62=0," ",SUM('t13'!C63:N63)/$E62)</f>
        <v xml:space="preserve"> </v>
      </c>
      <c r="R62" s="382" t="str">
        <f>IF($E62=0," ",(SUM('t13'!O63:X63)+'t13'!Z63)/$E62)</f>
        <v xml:space="preserve"> </v>
      </c>
      <c r="S62" s="383">
        <f t="shared" si="1"/>
        <v>0</v>
      </c>
      <c r="T62" s="384" t="str">
        <f>IF($E62=0," ",'t13'!Y63/$E62)</f>
        <v xml:space="preserve"> </v>
      </c>
      <c r="V62" s="321"/>
      <c r="W62" s="321"/>
      <c r="X62" s="321"/>
      <c r="Y62" s="321"/>
    </row>
    <row r="63" spans="1:25" s="378" customFormat="1">
      <c r="A63" s="368" t="str">
        <f>'t1'!A64</f>
        <v>psicologi con altri incar. prof.li (rapp. esclusivo)</v>
      </c>
      <c r="B63" s="379" t="str">
        <f>'t1'!B64</f>
        <v>SD0A65</v>
      </c>
      <c r="C63" s="380">
        <f>'t1'!L64+'t1'!M64</f>
        <v>1</v>
      </c>
      <c r="D63" s="380">
        <f>('t1'!L64+'t1'!M64)-SUM('t3'!C64:F64,'t3'!I64:L64)+SUM('t3'!M64:P64)</f>
        <v>1</v>
      </c>
      <c r="E63" s="381">
        <f>'t12'!C64/12</f>
        <v>1</v>
      </c>
      <c r="F63" s="381">
        <f>IF($D63&gt;0,(('t11'!C66+'t11'!D66)/$D63)," ")</f>
        <v>29</v>
      </c>
      <c r="G63" s="381">
        <f>IF($D63&gt;0,(SUM('t11'!E66:N66)/$D63)," ")</f>
        <v>1</v>
      </c>
      <c r="H63" s="381">
        <f>IF($D63&gt;0,(SUM('t11'!O66:R66)/$D63)," ")</f>
        <v>0</v>
      </c>
      <c r="I63" s="382">
        <f>IF($E63=0," ",'t12'!D64/$E63)</f>
        <v>39979</v>
      </c>
      <c r="J63" s="382">
        <f>IF($E63=0," ",'t12'!E64/$E63)</f>
        <v>0</v>
      </c>
      <c r="K63" s="382">
        <f>IF($E63=0," ",'t12'!F64/$E63)</f>
        <v>0</v>
      </c>
      <c r="L63" s="382">
        <f>IF($E63=0," ",'t12'!G64/$E63)</f>
        <v>4673</v>
      </c>
      <c r="M63" s="383">
        <f t="shared" si="0"/>
        <v>44652</v>
      </c>
      <c r="N63" s="384">
        <f>IF($E63=0," ",'t12'!H64/$E63)</f>
        <v>0</v>
      </c>
      <c r="O63" s="384">
        <f>IF($E63=0," ",'t12'!I64/$E63)</f>
        <v>0</v>
      </c>
      <c r="P63" s="382">
        <f>IF($E63=0," ",'t13'!AA64/$E63)</f>
        <v>0</v>
      </c>
      <c r="Q63" s="382">
        <f>IF($E63=0," ",SUM('t13'!C64:N64)/$E63)</f>
        <v>24715</v>
      </c>
      <c r="R63" s="382">
        <f>IF($E63=0," ",(SUM('t13'!O64:X64)+'t13'!Z64)/$E63)</f>
        <v>120</v>
      </c>
      <c r="S63" s="383">
        <f t="shared" si="1"/>
        <v>24835</v>
      </c>
      <c r="T63" s="384">
        <f>IF($E63=0," ",'t13'!Y64/$E63)</f>
        <v>0</v>
      </c>
      <c r="V63" s="321"/>
      <c r="W63" s="321"/>
      <c r="X63" s="321"/>
      <c r="Y63" s="321"/>
    </row>
    <row r="64" spans="1:25" s="378" customFormat="1">
      <c r="A64" s="368" t="str">
        <f>'t1'!A65</f>
        <v>psicologi con altri incar. prof.li (rapp. non escl.)</v>
      </c>
      <c r="B64" s="379" t="str">
        <f>'t1'!B65</f>
        <v>SD0064</v>
      </c>
      <c r="C64" s="380">
        <f>'t1'!L65+'t1'!M65</f>
        <v>0</v>
      </c>
      <c r="D64" s="380">
        <f>('t1'!L65+'t1'!M65)-SUM('t3'!C65:F65,'t3'!I65:L65)+SUM('t3'!M65:P65)</f>
        <v>0</v>
      </c>
      <c r="E64" s="381">
        <f>'t12'!C65/12</f>
        <v>0</v>
      </c>
      <c r="F64" s="381" t="str">
        <f>IF($D64&gt;0,(('t11'!C67+'t11'!D67)/$D64)," ")</f>
        <v xml:space="preserve"> </v>
      </c>
      <c r="G64" s="381" t="str">
        <f>IF($D64&gt;0,(SUM('t11'!E67:N67)/$D64)," ")</f>
        <v xml:space="preserve"> </v>
      </c>
      <c r="H64" s="381" t="str">
        <f>IF($D64&gt;0,(SUM('t11'!O67:R67)/$D64)," ")</f>
        <v xml:space="preserve"> </v>
      </c>
      <c r="I64" s="382" t="str">
        <f>IF($E64=0," ",'t12'!D65/$E64)</f>
        <v xml:space="preserve"> </v>
      </c>
      <c r="J64" s="382" t="str">
        <f>IF($E64=0," ",'t12'!E65/$E64)</f>
        <v xml:space="preserve"> </v>
      </c>
      <c r="K64" s="382" t="str">
        <f>IF($E64=0," ",'t12'!F65/$E64)</f>
        <v xml:space="preserve"> </v>
      </c>
      <c r="L64" s="382" t="str">
        <f>IF($E64=0," ",'t12'!G65/$E64)</f>
        <v xml:space="preserve"> </v>
      </c>
      <c r="M64" s="383">
        <f t="shared" si="0"/>
        <v>0</v>
      </c>
      <c r="N64" s="384" t="str">
        <f>IF($E64=0," ",'t12'!H65/$E64)</f>
        <v xml:space="preserve"> </v>
      </c>
      <c r="O64" s="384" t="str">
        <f>IF($E64=0," ",'t12'!I65/$E64)</f>
        <v xml:space="preserve"> </v>
      </c>
      <c r="P64" s="382" t="str">
        <f>IF($E64=0," ",'t13'!AA65/$E64)</f>
        <v xml:space="preserve"> </v>
      </c>
      <c r="Q64" s="382" t="str">
        <f>IF($E64=0," ",SUM('t13'!C65:N65)/$E64)</f>
        <v xml:space="preserve"> </v>
      </c>
      <c r="R64" s="382" t="str">
        <f>IF($E64=0," ",(SUM('t13'!O65:X65)+'t13'!Z65)/$E64)</f>
        <v xml:space="preserve"> </v>
      </c>
      <c r="S64" s="383">
        <f t="shared" si="1"/>
        <v>0</v>
      </c>
      <c r="T64" s="384" t="str">
        <f>IF($E64=0," ",'t13'!Y65/$E64)</f>
        <v xml:space="preserve"> </v>
      </c>
      <c r="V64" s="321"/>
      <c r="W64" s="321"/>
      <c r="X64" s="321"/>
      <c r="Y64" s="321"/>
    </row>
    <row r="65" spans="1:25" s="378" customFormat="1">
      <c r="A65" s="368" t="str">
        <f>'t1'!A66</f>
        <v>psicologi a t. determinato (art. 15-septies d.lgs. 502/92)</v>
      </c>
      <c r="B65" s="379" t="str">
        <f>'t1'!B66</f>
        <v>SD0604</v>
      </c>
      <c r="C65" s="380">
        <f>'t1'!L66+'t1'!M66</f>
        <v>0</v>
      </c>
      <c r="D65" s="380">
        <f>('t1'!L66+'t1'!M66)-SUM('t3'!C66:F66,'t3'!I66:L66)+SUM('t3'!M66:P66)</f>
        <v>0</v>
      </c>
      <c r="E65" s="381">
        <f>'t12'!C66/12</f>
        <v>0</v>
      </c>
      <c r="F65" s="381" t="str">
        <f>IF($D65&gt;0,(('t11'!C68+'t11'!D68)/$D65)," ")</f>
        <v xml:space="preserve"> </v>
      </c>
      <c r="G65" s="381" t="str">
        <f>IF($D65&gt;0,(SUM('t11'!E68:N68)/$D65)," ")</f>
        <v xml:space="preserve"> </v>
      </c>
      <c r="H65" s="381" t="str">
        <f>IF($D65&gt;0,(SUM('t11'!O68:R68)/$D65)," ")</f>
        <v xml:space="preserve"> </v>
      </c>
      <c r="I65" s="382" t="str">
        <f>IF($E65=0," ",'t12'!D66/$E65)</f>
        <v xml:space="preserve"> </v>
      </c>
      <c r="J65" s="382" t="str">
        <f>IF($E65=0," ",'t12'!E66/$E65)</f>
        <v xml:space="preserve"> </v>
      </c>
      <c r="K65" s="382" t="str">
        <f>IF($E65=0," ",'t12'!F66/$E65)</f>
        <v xml:space="preserve"> </v>
      </c>
      <c r="L65" s="382" t="str">
        <f>IF($E65=0," ",'t12'!G66/$E65)</f>
        <v xml:space="preserve"> </v>
      </c>
      <c r="M65" s="383">
        <f t="shared" si="0"/>
        <v>0</v>
      </c>
      <c r="N65" s="384" t="str">
        <f>IF($E65=0," ",'t12'!H66/$E65)</f>
        <v xml:space="preserve"> </v>
      </c>
      <c r="O65" s="384" t="str">
        <f>IF($E65=0," ",'t12'!I66/$E65)</f>
        <v xml:space="preserve"> </v>
      </c>
      <c r="P65" s="382" t="str">
        <f>IF($E65=0," ",'t13'!AA66/$E65)</f>
        <v xml:space="preserve"> </v>
      </c>
      <c r="Q65" s="382" t="str">
        <f>IF($E65=0," ",SUM('t13'!C66:N66)/$E65)</f>
        <v xml:space="preserve"> </v>
      </c>
      <c r="R65" s="382" t="str">
        <f>IF($E65=0," ",(SUM('t13'!O66:X66)+'t13'!Z66)/$E65)</f>
        <v xml:space="preserve"> </v>
      </c>
      <c r="S65" s="383">
        <f t="shared" si="1"/>
        <v>0</v>
      </c>
      <c r="T65" s="384" t="str">
        <f>IF($E65=0," ",'t13'!Y66/$E65)</f>
        <v xml:space="preserve"> </v>
      </c>
      <c r="V65" s="321"/>
      <c r="W65" s="321"/>
      <c r="X65" s="321"/>
      <c r="Y65" s="321"/>
    </row>
    <row r="66" spans="1:25" s="378" customFormat="1">
      <c r="A66" s="368" t="str">
        <f>'t1'!A67</f>
        <v>dirigente delle professioni sanitarie (1)</v>
      </c>
      <c r="B66" s="379" t="str">
        <f>'t1'!B67</f>
        <v>SD0483</v>
      </c>
      <c r="C66" s="380">
        <f>'t1'!L67+'t1'!M67</f>
        <v>2</v>
      </c>
      <c r="D66" s="380">
        <f>('t1'!L67+'t1'!M67)-SUM('t3'!C67:F67,'t3'!I67:L67)+SUM('t3'!M67:P67)</f>
        <v>2</v>
      </c>
      <c r="E66" s="381">
        <f>'t12'!C67/12</f>
        <v>2</v>
      </c>
      <c r="F66" s="381">
        <f>IF($D66&gt;0,(('t11'!C69+'t11'!D69)/$D66)," ")</f>
        <v>35</v>
      </c>
      <c r="G66" s="381">
        <f>IF($D66&gt;0,(SUM('t11'!E69:N69)/$D66)," ")</f>
        <v>3</v>
      </c>
      <c r="H66" s="381">
        <f>IF($D66&gt;0,(SUM('t11'!O69:R69)/$D66)," ")</f>
        <v>0</v>
      </c>
      <c r="I66" s="382">
        <f>IF($E66=0," ",'t12'!D67/$E66)</f>
        <v>39979.5</v>
      </c>
      <c r="J66" s="382">
        <f>IF($E66=0," ",'t12'!E67/$E66)</f>
        <v>0</v>
      </c>
      <c r="K66" s="382">
        <f>IF($E66=0," ",'t12'!F67/$E66)</f>
        <v>0</v>
      </c>
      <c r="L66" s="382">
        <f>IF($E66=0," ",'t12'!G67/$E66)</f>
        <v>5887</v>
      </c>
      <c r="M66" s="383">
        <f t="shared" si="0"/>
        <v>45866.5</v>
      </c>
      <c r="N66" s="384">
        <f>IF($E66=0," ",'t12'!H67/$E66)</f>
        <v>0</v>
      </c>
      <c r="O66" s="384">
        <f>IF($E66=0," ",'t12'!I67/$E66)</f>
        <v>0</v>
      </c>
      <c r="P66" s="382">
        <f>IF($E66=0," ",'t13'!AA67/$E66)</f>
        <v>0</v>
      </c>
      <c r="Q66" s="382">
        <f>IF($E66=0," ",SUM('t13'!C67:N67)/$E66)</f>
        <v>32162.5</v>
      </c>
      <c r="R66" s="382">
        <f>IF($E66=0," ",(SUM('t13'!O67:X67)+'t13'!Z67)/$E66)</f>
        <v>157.5</v>
      </c>
      <c r="S66" s="383">
        <f t="shared" si="1"/>
        <v>32320</v>
      </c>
      <c r="T66" s="384">
        <f>IF($E66=0," ",'t13'!Y67/$E66)</f>
        <v>0</v>
      </c>
      <c r="V66" s="321"/>
      <c r="W66" s="321"/>
      <c r="X66" s="321"/>
      <c r="Y66" s="321"/>
    </row>
    <row r="67" spans="1:25" s="378" customFormat="1">
      <c r="A67" s="368" t="str">
        <f>'t1'!A68</f>
        <v>dir. prof. sanitarie a t. det.(art. 15-septies dlgs 502/92)</v>
      </c>
      <c r="B67" s="379" t="str">
        <f>'t1'!B68</f>
        <v>SD048A</v>
      </c>
      <c r="C67" s="380">
        <f>'t1'!L68+'t1'!M68</f>
        <v>0</v>
      </c>
      <c r="D67" s="380">
        <f>('t1'!L68+'t1'!M68)-SUM('t3'!C68:F68,'t3'!I68:L68)+SUM('t3'!M68:P68)</f>
        <v>0</v>
      </c>
      <c r="E67" s="381">
        <f>'t12'!C68/12</f>
        <v>0</v>
      </c>
      <c r="F67" s="381" t="str">
        <f>IF($D67&gt;0,(('t11'!C70+'t11'!D70)/$D67)," ")</f>
        <v xml:space="preserve"> </v>
      </c>
      <c r="G67" s="381" t="str">
        <f>IF($D67&gt;0,(SUM('t11'!E70:N70)/$D67)," ")</f>
        <v xml:space="preserve"> </v>
      </c>
      <c r="H67" s="381" t="str">
        <f>IF($D67&gt;0,(SUM('t11'!O70:R70)/$D67)," ")</f>
        <v xml:space="preserve"> </v>
      </c>
      <c r="I67" s="382" t="str">
        <f>IF($E67=0," ",'t12'!D68/$E67)</f>
        <v xml:space="preserve"> </v>
      </c>
      <c r="J67" s="382" t="str">
        <f>IF($E67=0," ",'t12'!E68/$E67)</f>
        <v xml:space="preserve"> </v>
      </c>
      <c r="K67" s="382" t="str">
        <f>IF($E67=0," ",'t12'!F68/$E67)</f>
        <v xml:space="preserve"> </v>
      </c>
      <c r="L67" s="382" t="str">
        <f>IF($E67=0," ",'t12'!G68/$E67)</f>
        <v xml:space="preserve"> </v>
      </c>
      <c r="M67" s="383">
        <f>SUM(I67:L67)</f>
        <v>0</v>
      </c>
      <c r="N67" s="384" t="str">
        <f>IF($E67=0," ",'t12'!H68/$E67)</f>
        <v xml:space="preserve"> </v>
      </c>
      <c r="O67" s="384" t="str">
        <f>IF($E67=0," ",'t12'!I68/$E67)</f>
        <v xml:space="preserve"> </v>
      </c>
      <c r="P67" s="382" t="str">
        <f>IF($E67=0," ",'t13'!AA68/$E67)</f>
        <v xml:space="preserve"> </v>
      </c>
      <c r="Q67" s="382" t="str">
        <f>IF($E67=0," ",SUM('t13'!C68:N68)/$E67)</f>
        <v xml:space="preserve"> </v>
      </c>
      <c r="R67" s="382" t="str">
        <f>IF($E67=0," ",(SUM('t13'!O68:X68)+'t13'!Z68)/$E67)</f>
        <v xml:space="preserve"> </v>
      </c>
      <c r="S67" s="383">
        <f>SUM(P67:R67)</f>
        <v>0</v>
      </c>
      <c r="T67" s="384" t="str">
        <f>IF($E67=0," ",'t13'!Y68/$E67)</f>
        <v xml:space="preserve"> </v>
      </c>
      <c r="V67" s="321"/>
      <c r="W67" s="321"/>
      <c r="X67" s="321"/>
      <c r="Y67" s="321"/>
    </row>
    <row r="68" spans="1:25" s="378" customFormat="1">
      <c r="A68" s="368" t="str">
        <f>'t1'!A69</f>
        <v>coll.re prof.le sanitario - pers. infer. esperto - ds</v>
      </c>
      <c r="B68" s="379" t="str">
        <f>'t1'!B69</f>
        <v>S18023</v>
      </c>
      <c r="C68" s="380">
        <f>'t1'!L69+'t1'!M69</f>
        <v>24</v>
      </c>
      <c r="D68" s="380">
        <f>('t1'!L69+'t1'!M69)-SUM('t3'!C69:F69,'t3'!I69:L69)+SUM('t3'!M69:P69)</f>
        <v>23</v>
      </c>
      <c r="E68" s="381">
        <f>'t12'!C69/12</f>
        <v>25.666666666666668</v>
      </c>
      <c r="F68" s="381">
        <f>IF($D68&gt;0,(('t11'!C71+'t11'!D71)/$D68)," ")</f>
        <v>37.217391304347828</v>
      </c>
      <c r="G68" s="381">
        <f>IF($D68&gt;0,(SUM('t11'!E71:N71)/$D68)," ")</f>
        <v>14.652173913043478</v>
      </c>
      <c r="H68" s="381">
        <f>IF($D68&gt;0,(SUM('t11'!O71:R71)/$D68)," ")</f>
        <v>4.3478260869565216E-2</v>
      </c>
      <c r="I68" s="382">
        <f>IF($E68=0," ",'t12'!D69/$E68)</f>
        <v>23826.701298701297</v>
      </c>
      <c r="J68" s="382">
        <f>IF($E68=0," ",'t12'!E69/$E68)</f>
        <v>396.19480519480516</v>
      </c>
      <c r="K68" s="382">
        <f>IF($E68=0," ",'t12'!F69/$E68)</f>
        <v>4545.7012987012986</v>
      </c>
      <c r="L68" s="382">
        <f>IF($E68=0," ",'t12'!G69/$E68)</f>
        <v>2619.9350649350649</v>
      </c>
      <c r="M68" s="383">
        <f t="shared" si="0"/>
        <v>31388.532467532463</v>
      </c>
      <c r="N68" s="384">
        <f>IF($E68=0," ",'t12'!H69/$E68)</f>
        <v>0</v>
      </c>
      <c r="O68" s="384">
        <f>IF($E68=0," ",'t12'!I69/$E68)</f>
        <v>3.6233766233766231</v>
      </c>
      <c r="P68" s="382">
        <f>IF($E68=0," ",'t13'!AA69/$E68)</f>
        <v>493.59740259740255</v>
      </c>
      <c r="Q68" s="382">
        <f>IF($E68=0," ",SUM('t13'!C69:N69)/$E68)</f>
        <v>716.68831168831161</v>
      </c>
      <c r="R68" s="382">
        <f>IF($E68=0," ",(SUM('t13'!O69:X69)+'t13'!Z69)/$E68)</f>
        <v>5783.0259740259735</v>
      </c>
      <c r="S68" s="383">
        <f t="shared" si="1"/>
        <v>6993.3116883116872</v>
      </c>
      <c r="T68" s="384">
        <f>IF($E68=0," ",'t13'!Y69/$E68)</f>
        <v>0</v>
      </c>
      <c r="V68" s="321"/>
      <c r="W68" s="321"/>
      <c r="X68" s="321"/>
      <c r="Y68" s="321"/>
    </row>
    <row r="69" spans="1:25" s="378" customFormat="1">
      <c r="A69" s="368" t="str">
        <f>'t1'!A70</f>
        <v>coll.re prof.le sanitario - pers. infer. - d</v>
      </c>
      <c r="B69" s="379" t="str">
        <f>'t1'!B70</f>
        <v>S16020</v>
      </c>
      <c r="C69" s="380">
        <f>'t1'!L70+'t1'!M70</f>
        <v>407</v>
      </c>
      <c r="D69" s="380">
        <f>('t1'!L70+'t1'!M70)-SUM('t3'!C70:F70,'t3'!I70:L70)+SUM('t3'!M70:P70)</f>
        <v>402</v>
      </c>
      <c r="E69" s="381">
        <f>'t12'!C70/12</f>
        <v>380.06</v>
      </c>
      <c r="F69" s="381">
        <f>IF($D69&gt;0,(('t11'!C72+'t11'!D72)/$D69)," ")</f>
        <v>30.276119402985074</v>
      </c>
      <c r="G69" s="381">
        <f>IF($D69&gt;0,(SUM('t11'!E72:N72)/$D69)," ")</f>
        <v>21.303482587064675</v>
      </c>
      <c r="H69" s="381">
        <f>IF($D69&gt;0,(SUM('t11'!O72:R72)/$D69)," ")</f>
        <v>2.5771144278606966</v>
      </c>
      <c r="I69" s="382">
        <f>IF($E69=0," ",'t12'!D70/$E69)</f>
        <v>22106.741040888282</v>
      </c>
      <c r="J69" s="382">
        <f>IF($E69=0," ",'t12'!E70/$E69)</f>
        <v>121.20454665052887</v>
      </c>
      <c r="K69" s="382">
        <f>IF($E69=0," ",'t12'!F70/$E69)</f>
        <v>2969.5153396832079</v>
      </c>
      <c r="L69" s="382">
        <f>IF($E69=0," ",'t12'!G70/$E69)</f>
        <v>2123.7330947745095</v>
      </c>
      <c r="M69" s="383">
        <f t="shared" si="0"/>
        <v>27321.194021996529</v>
      </c>
      <c r="N69" s="384">
        <f>IF($E69=0," ",'t12'!H70/$E69)</f>
        <v>0</v>
      </c>
      <c r="O69" s="384">
        <f>IF($E69=0," ",'t12'!I70/$E69)</f>
        <v>4.2966899963163714</v>
      </c>
      <c r="P69" s="382">
        <f>IF($E69=0," ",'t13'!AA70/$E69)</f>
        <v>766.65526495816448</v>
      </c>
      <c r="Q69" s="382">
        <f>IF($E69=0," ",SUM('t13'!C70:N70)/$E69)</f>
        <v>712.81376624743461</v>
      </c>
      <c r="R69" s="382">
        <f>IF($E69=0," ",(SUM('t13'!O70:X70)+'t13'!Z70)/$E69)</f>
        <v>5462.7664053044255</v>
      </c>
      <c r="S69" s="383">
        <f t="shared" si="1"/>
        <v>6942.2354365100246</v>
      </c>
      <c r="T69" s="384">
        <f>IF($E69=0," ",'t13'!Y70/$E69)</f>
        <v>0</v>
      </c>
      <c r="V69" s="321"/>
      <c r="W69" s="321"/>
      <c r="X69" s="321"/>
      <c r="Y69" s="321"/>
    </row>
    <row r="70" spans="1:25" s="378" customFormat="1">
      <c r="A70" s="368" t="str">
        <f>'t1'!A71</f>
        <v>oper.re prof.le sanitario pers. inferm. - c</v>
      </c>
      <c r="B70" s="379" t="str">
        <f>'t1'!B71</f>
        <v>S14056</v>
      </c>
      <c r="C70" s="380">
        <f>'t1'!L71+'t1'!M71</f>
        <v>0</v>
      </c>
      <c r="D70" s="380">
        <f>('t1'!L71+'t1'!M71)-SUM('t3'!C71:F71,'t3'!I71:L71)+SUM('t3'!M71:P71)</f>
        <v>0</v>
      </c>
      <c r="E70" s="381">
        <f>'t12'!C71/12</f>
        <v>0</v>
      </c>
      <c r="F70" s="381" t="str">
        <f>IF($D70&gt;0,(('t11'!C73+'t11'!D73)/$D70)," ")</f>
        <v xml:space="preserve"> </v>
      </c>
      <c r="G70" s="381" t="str">
        <f>IF($D70&gt;0,(SUM('t11'!E73:N73)/$D70)," ")</f>
        <v xml:space="preserve"> </v>
      </c>
      <c r="H70" s="381" t="str">
        <f>IF($D70&gt;0,(SUM('t11'!O73:R73)/$D70)," ")</f>
        <v xml:space="preserve"> </v>
      </c>
      <c r="I70" s="382" t="str">
        <f>IF($E70=0," ",'t12'!D71/$E70)</f>
        <v xml:space="preserve"> </v>
      </c>
      <c r="J70" s="382" t="str">
        <f>IF($E70=0," ",'t12'!E71/$E70)</f>
        <v xml:space="preserve"> </v>
      </c>
      <c r="K70" s="382" t="str">
        <f>IF($E70=0," ",'t12'!F71/$E70)</f>
        <v xml:space="preserve"> </v>
      </c>
      <c r="L70" s="382" t="str">
        <f>IF($E70=0," ",'t12'!G71/$E70)</f>
        <v xml:space="preserve"> </v>
      </c>
      <c r="M70" s="383">
        <f t="shared" si="0"/>
        <v>0</v>
      </c>
      <c r="N70" s="384" t="str">
        <f>IF($E70=0," ",'t12'!H71/$E70)</f>
        <v xml:space="preserve"> </v>
      </c>
      <c r="O70" s="384" t="str">
        <f>IF($E70=0," ",'t12'!I71/$E70)</f>
        <v xml:space="preserve"> </v>
      </c>
      <c r="P70" s="382" t="str">
        <f>IF($E70=0," ",'t13'!AA71/$E70)</f>
        <v xml:space="preserve"> </v>
      </c>
      <c r="Q70" s="382" t="str">
        <f>IF($E70=0," ",SUM('t13'!C71:N71)/$E70)</f>
        <v xml:space="preserve"> </v>
      </c>
      <c r="R70" s="382" t="str">
        <f>IF($E70=0," ",(SUM('t13'!O71:X71)+'t13'!Z71)/$E70)</f>
        <v xml:space="preserve"> </v>
      </c>
      <c r="S70" s="383">
        <f t="shared" si="1"/>
        <v>0</v>
      </c>
      <c r="T70" s="384" t="str">
        <f>IF($E70=0," ",'t13'!Y71/$E70)</f>
        <v xml:space="preserve"> </v>
      </c>
      <c r="V70" s="321"/>
      <c r="W70" s="321"/>
      <c r="X70" s="321"/>
      <c r="Y70" s="321"/>
    </row>
    <row r="71" spans="1:25" s="378" customFormat="1">
      <c r="A71" s="368" t="str">
        <f>'t1'!A72</f>
        <v>oper.re prof.le di II cat.pers. inferm. esperto - c (2)</v>
      </c>
      <c r="B71" s="379" t="str">
        <f>'t1'!B72</f>
        <v>S14E52</v>
      </c>
      <c r="C71" s="380">
        <f>'t1'!L72+'t1'!M72</f>
        <v>6</v>
      </c>
      <c r="D71" s="380">
        <f>('t1'!L72+'t1'!M72)-SUM('t3'!C72:F72,'t3'!I72:L72)+SUM('t3'!M72:P72)</f>
        <v>6</v>
      </c>
      <c r="E71" s="381">
        <f>'t12'!C72/12</f>
        <v>6.9725000000000001</v>
      </c>
      <c r="F71" s="381">
        <f>IF($D71&gt;0,(('t11'!C74+'t11'!D74)/$D71)," ")</f>
        <v>54.166666666666664</v>
      </c>
      <c r="G71" s="381">
        <f>IF($D71&gt;0,(SUM('t11'!E74:N74)/$D71)," ")</f>
        <v>57.666666666666664</v>
      </c>
      <c r="H71" s="381">
        <f>IF($D71&gt;0,(SUM('t11'!O74:R74)/$D71)," ")</f>
        <v>0.33333333333333331</v>
      </c>
      <c r="I71" s="382">
        <f>IF($E71=0," ",'t12'!D72/$E71)</f>
        <v>20347.36464682682</v>
      </c>
      <c r="J71" s="382">
        <f>IF($E71=0," ",'t12'!E72/$E71)</f>
        <v>942.12979562567227</v>
      </c>
      <c r="K71" s="382">
        <f>IF($E71=0," ",'t12'!F72/$E71)</f>
        <v>4323.1265686626029</v>
      </c>
      <c r="L71" s="382">
        <f>IF($E71=0," ",'t12'!G72/$E71)</f>
        <v>2158.3363212621011</v>
      </c>
      <c r="M71" s="383">
        <f t="shared" si="0"/>
        <v>27770.957332377195</v>
      </c>
      <c r="N71" s="384">
        <f>IF($E71=0," ",'t12'!H72/$E71)</f>
        <v>0</v>
      </c>
      <c r="O71" s="384">
        <f>IF($E71=0," ",'t12'!I72/$E71)</f>
        <v>24.524919325923271</v>
      </c>
      <c r="P71" s="382">
        <f>IF($E71=0," ",'t13'!AA72/$E71)</f>
        <v>156.32843313015417</v>
      </c>
      <c r="Q71" s="382">
        <f>IF($E71=0," ",SUM('t13'!C72:N72)/$E71)</f>
        <v>949.44424524919327</v>
      </c>
      <c r="R71" s="382">
        <f>IF($E71=0," ",(SUM('t13'!O72:X72)+'t13'!Z72)/$E71)</f>
        <v>3921.2621011115093</v>
      </c>
      <c r="S71" s="383">
        <f t="shared" si="1"/>
        <v>5027.0347794908566</v>
      </c>
      <c r="T71" s="384">
        <f>IF($E71=0," ",'t13'!Y72/$E71)</f>
        <v>0</v>
      </c>
      <c r="V71" s="321"/>
      <c r="W71" s="321"/>
      <c r="X71" s="321"/>
      <c r="Y71" s="321"/>
    </row>
    <row r="72" spans="1:25" s="378" customFormat="1">
      <c r="A72" s="368" t="str">
        <f>'t1'!A73</f>
        <v>oper.re prof.le di II cat.pers. inferm. bs</v>
      </c>
      <c r="B72" s="379" t="str">
        <f>'t1'!B73</f>
        <v>S13052</v>
      </c>
      <c r="C72" s="380">
        <f>'t1'!L73+'t1'!M73</f>
        <v>0</v>
      </c>
      <c r="D72" s="380">
        <f>('t1'!L73+'t1'!M73)-SUM('t3'!C73:F73,'t3'!I73:L73)+SUM('t3'!M73:P73)</f>
        <v>0</v>
      </c>
      <c r="E72" s="381">
        <f>'t12'!C73/12</f>
        <v>0</v>
      </c>
      <c r="F72" s="381" t="str">
        <f>IF($D72&gt;0,(('t11'!C75+'t11'!D75)/$D72)," ")</f>
        <v xml:space="preserve"> </v>
      </c>
      <c r="G72" s="381" t="str">
        <f>IF($D72&gt;0,(SUM('t11'!E75:N75)/$D72)," ")</f>
        <v xml:space="preserve"> </v>
      </c>
      <c r="H72" s="381" t="str">
        <f>IF($D72&gt;0,(SUM('t11'!O75:R75)/$D72)," ")</f>
        <v xml:space="preserve"> </v>
      </c>
      <c r="I72" s="382" t="str">
        <f>IF($E72=0," ",'t12'!D73/$E72)</f>
        <v xml:space="preserve"> </v>
      </c>
      <c r="J72" s="382" t="str">
        <f>IF($E72=0," ",'t12'!E73/$E72)</f>
        <v xml:space="preserve"> </v>
      </c>
      <c r="K72" s="382" t="str">
        <f>IF($E72=0," ",'t12'!F73/$E72)</f>
        <v xml:space="preserve"> </v>
      </c>
      <c r="L72" s="382" t="str">
        <f>IF($E72=0," ",'t12'!G73/$E72)</f>
        <v xml:space="preserve"> </v>
      </c>
      <c r="M72" s="383">
        <f t="shared" ref="M72:M135" si="2">SUM(I72:L72)</f>
        <v>0</v>
      </c>
      <c r="N72" s="384" t="str">
        <f>IF($E72=0," ",'t12'!H73/$E72)</f>
        <v xml:space="preserve"> </v>
      </c>
      <c r="O72" s="384" t="str">
        <f>IF($E72=0," ",'t12'!I73/$E72)</f>
        <v xml:space="preserve"> </v>
      </c>
      <c r="P72" s="382" t="str">
        <f>IF($E72=0," ",'t13'!AA73/$E72)</f>
        <v xml:space="preserve"> </v>
      </c>
      <c r="Q72" s="382" t="str">
        <f>IF($E72=0," ",SUM('t13'!C73:N73)/$E72)</f>
        <v xml:space="preserve"> </v>
      </c>
      <c r="R72" s="382" t="str">
        <f>IF($E72=0," ",(SUM('t13'!O73:X73)+'t13'!Z73)/$E72)</f>
        <v xml:space="preserve"> </v>
      </c>
      <c r="S72" s="383">
        <f t="shared" ref="S72:S135" si="3">SUM(P72:R72)</f>
        <v>0</v>
      </c>
      <c r="T72" s="384" t="str">
        <f>IF($E72=0," ",'t13'!Y73/$E72)</f>
        <v xml:space="preserve"> </v>
      </c>
      <c r="V72" s="321"/>
      <c r="W72" s="321"/>
      <c r="X72" s="321"/>
      <c r="Y72" s="321"/>
    </row>
    <row r="73" spans="1:25" s="378" customFormat="1">
      <c r="A73" s="368" t="str">
        <f>'t1'!A74</f>
        <v>coll.re prof.le sanitario - pers. tec. esperto - ds</v>
      </c>
      <c r="B73" s="379" t="str">
        <f>'t1'!B74</f>
        <v>S18920</v>
      </c>
      <c r="C73" s="380">
        <f>'t1'!L74+'t1'!M74</f>
        <v>9</v>
      </c>
      <c r="D73" s="380">
        <f>('t1'!L74+'t1'!M74)-SUM('t3'!C74:F74,'t3'!I74:L74)+SUM('t3'!M74:P74)</f>
        <v>9</v>
      </c>
      <c r="E73" s="381">
        <f>'t12'!C74/12</f>
        <v>10.516666666666667</v>
      </c>
      <c r="F73" s="381">
        <f>IF($D73&gt;0,(('t11'!C76+'t11'!D76)/$D73)," ")</f>
        <v>42.333333333333336</v>
      </c>
      <c r="G73" s="381">
        <f>IF($D73&gt;0,(SUM('t11'!E76:N76)/$D73)," ")</f>
        <v>13.555555555555555</v>
      </c>
      <c r="H73" s="381">
        <f>IF($D73&gt;0,(SUM('t11'!O76:R76)/$D73)," ")</f>
        <v>0</v>
      </c>
      <c r="I73" s="382">
        <f>IF($E73=0," ",'t12'!D74/$E73)</f>
        <v>23826.75118858954</v>
      </c>
      <c r="J73" s="382">
        <f>IF($E73=0," ",'t12'!E74/$E73)</f>
        <v>406.59270998415212</v>
      </c>
      <c r="K73" s="382">
        <f>IF($E73=0," ",'t12'!F74/$E73)</f>
        <v>4562.7575277337555</v>
      </c>
      <c r="L73" s="382">
        <f>IF($E73=0," ",'t12'!G74/$E73)</f>
        <v>2563.835182250396</v>
      </c>
      <c r="M73" s="383">
        <f t="shared" si="2"/>
        <v>31359.936608557848</v>
      </c>
      <c r="N73" s="384">
        <f>IF($E73=0," ",'t12'!H74/$E73)</f>
        <v>0</v>
      </c>
      <c r="O73" s="384">
        <f>IF($E73=0," ",'t12'!I74/$E73)</f>
        <v>0</v>
      </c>
      <c r="P73" s="382">
        <f>IF($E73=0," ",'t13'!AA74/$E73)</f>
        <v>668.5578446909667</v>
      </c>
      <c r="Q73" s="382">
        <f>IF($E73=0," ",SUM('t13'!C74:N74)/$E73)</f>
        <v>761.45800316957207</v>
      </c>
      <c r="R73" s="382">
        <f>IF($E73=0," ",(SUM('t13'!O74:X74)+'t13'!Z74)/$E73)</f>
        <v>5536.7353407290011</v>
      </c>
      <c r="S73" s="383">
        <f t="shared" si="3"/>
        <v>6966.7511885895401</v>
      </c>
      <c r="T73" s="384">
        <f>IF($E73=0," ",'t13'!Y74/$E73)</f>
        <v>0</v>
      </c>
      <c r="V73" s="321"/>
      <c r="W73" s="321"/>
      <c r="X73" s="321"/>
      <c r="Y73" s="321"/>
    </row>
    <row r="74" spans="1:25" s="378" customFormat="1">
      <c r="A74" s="368" t="str">
        <f>'t1'!A75</f>
        <v>coll.re prof.le sanitario - pers. tec.- d</v>
      </c>
      <c r="B74" s="379" t="str">
        <f>'t1'!B75</f>
        <v>S16021</v>
      </c>
      <c r="C74" s="380">
        <f>'t1'!L75+'t1'!M75</f>
        <v>165</v>
      </c>
      <c r="D74" s="380">
        <f>('t1'!L75+'t1'!M75)-SUM('t3'!C75:F75,'t3'!I75:L75)+SUM('t3'!M75:P75)</f>
        <v>165</v>
      </c>
      <c r="E74" s="381">
        <f>'t12'!C75/12</f>
        <v>155.16249999999999</v>
      </c>
      <c r="F74" s="381">
        <f>IF($D74&gt;0,(('t11'!C77+'t11'!D77)/$D74)," ")</f>
        <v>34.054545454545455</v>
      </c>
      <c r="G74" s="381">
        <f>IF($D74&gt;0,(SUM('t11'!E77:N77)/$D74)," ")</f>
        <v>15.793939393939393</v>
      </c>
      <c r="H74" s="381">
        <f>IF($D74&gt;0,(SUM('t11'!O77:R77)/$D74)," ")</f>
        <v>0.27272727272727271</v>
      </c>
      <c r="I74" s="382">
        <f>IF($E74=0," ",'t12'!D75/$E74)</f>
        <v>22206.763876581004</v>
      </c>
      <c r="J74" s="382">
        <f>IF($E74=0," ",'t12'!E75/$E74)</f>
        <v>169.1516958027874</v>
      </c>
      <c r="K74" s="382">
        <f>IF($E74=0," ",'t12'!F75/$E74)</f>
        <v>3719.9516635785067</v>
      </c>
      <c r="L74" s="382">
        <f>IF($E74=0," ",'t12'!G75/$E74)</f>
        <v>2206.8347699991946</v>
      </c>
      <c r="M74" s="383">
        <f t="shared" si="2"/>
        <v>28302.702005961492</v>
      </c>
      <c r="N74" s="384">
        <f>IF($E74=0," ",'t12'!H75/$E74)</f>
        <v>0</v>
      </c>
      <c r="O74" s="384">
        <f>IF($E74=0," ",'t12'!I75/$E74)</f>
        <v>9.2805929267703213</v>
      </c>
      <c r="P74" s="382">
        <f>IF($E74=0," ",'t13'!AA75/$E74)</f>
        <v>389.32731813421412</v>
      </c>
      <c r="Q74" s="382">
        <f>IF($E74=0," ",SUM('t13'!C75:N75)/$E74)</f>
        <v>822.35720615483774</v>
      </c>
      <c r="R74" s="382">
        <f>IF($E74=0," ",(SUM('t13'!O75:X75)+'t13'!Z75)/$E74)</f>
        <v>3450.015306533473</v>
      </c>
      <c r="S74" s="383">
        <f t="shared" si="3"/>
        <v>4661.6998308225247</v>
      </c>
      <c r="T74" s="384">
        <f>IF($E74=0," ",'t13'!Y75/$E74)</f>
        <v>0</v>
      </c>
      <c r="V74" s="321"/>
      <c r="W74" s="321"/>
      <c r="X74" s="321"/>
      <c r="Y74" s="321"/>
    </row>
    <row r="75" spans="1:25" s="378" customFormat="1">
      <c r="A75" s="368" t="str">
        <f>'t1'!A76</f>
        <v>oper.re prof.le sanitario - pers. tec.- c</v>
      </c>
      <c r="B75" s="379" t="str">
        <f>'t1'!B76</f>
        <v>S14054</v>
      </c>
      <c r="C75" s="380">
        <f>'t1'!L76+'t1'!M76</f>
        <v>0</v>
      </c>
      <c r="D75" s="380">
        <f>('t1'!L76+'t1'!M76)-SUM('t3'!C76:F76,'t3'!I76:L76)+SUM('t3'!M76:P76)</f>
        <v>0</v>
      </c>
      <c r="E75" s="381">
        <f>'t12'!C76/12</f>
        <v>0</v>
      </c>
      <c r="F75" s="381" t="str">
        <f>IF($D75&gt;0,(('t11'!C78+'t11'!D78)/$D75)," ")</f>
        <v xml:space="preserve"> </v>
      </c>
      <c r="G75" s="381" t="str">
        <f>IF($D75&gt;0,(SUM('t11'!E78:N78)/$D75)," ")</f>
        <v xml:space="preserve"> </v>
      </c>
      <c r="H75" s="381" t="str">
        <f>IF($D75&gt;0,(SUM('t11'!O78:R78)/$D75)," ")</f>
        <v xml:space="preserve"> </v>
      </c>
      <c r="I75" s="382" t="str">
        <f>IF($E75=0," ",'t12'!D76/$E75)</f>
        <v xml:space="preserve"> </v>
      </c>
      <c r="J75" s="382" t="str">
        <f>IF($E75=0," ",'t12'!E76/$E75)</f>
        <v xml:space="preserve"> </v>
      </c>
      <c r="K75" s="382" t="str">
        <f>IF($E75=0," ",'t12'!F76/$E75)</f>
        <v xml:space="preserve"> </v>
      </c>
      <c r="L75" s="382" t="str">
        <f>IF($E75=0," ",'t12'!G76/$E75)</f>
        <v xml:space="preserve"> </v>
      </c>
      <c r="M75" s="383">
        <f t="shared" si="2"/>
        <v>0</v>
      </c>
      <c r="N75" s="384" t="str">
        <f>IF($E75=0," ",'t12'!H76/$E75)</f>
        <v xml:space="preserve"> </v>
      </c>
      <c r="O75" s="384" t="str">
        <f>IF($E75=0," ",'t12'!I76/$E75)</f>
        <v xml:space="preserve"> </v>
      </c>
      <c r="P75" s="382" t="str">
        <f>IF($E75=0," ",'t13'!AA76/$E75)</f>
        <v xml:space="preserve"> </v>
      </c>
      <c r="Q75" s="382" t="str">
        <f>IF($E75=0," ",SUM('t13'!C76:N76)/$E75)</f>
        <v xml:space="preserve"> </v>
      </c>
      <c r="R75" s="382" t="str">
        <f>IF($E75=0," ",(SUM('t13'!O76:X76)+'t13'!Z76)/$E75)</f>
        <v xml:space="preserve"> </v>
      </c>
      <c r="S75" s="383">
        <f t="shared" si="3"/>
        <v>0</v>
      </c>
      <c r="T75" s="384" t="str">
        <f>IF($E75=0," ",'t13'!Y76/$E75)</f>
        <v xml:space="preserve"> </v>
      </c>
      <c r="V75" s="321"/>
      <c r="W75" s="321"/>
      <c r="X75" s="321"/>
      <c r="Y75" s="321"/>
    </row>
    <row r="76" spans="1:25" s="378" customFormat="1">
      <c r="A76" s="368" t="str">
        <f>'t1'!A77</f>
        <v>coll.re prof.le sanitario - tecn. della prev. esperto - ds</v>
      </c>
      <c r="B76" s="379" t="str">
        <f>'t1'!B77</f>
        <v>S18921</v>
      </c>
      <c r="C76" s="380">
        <f>'t1'!L77+'t1'!M77</f>
        <v>0</v>
      </c>
      <c r="D76" s="380">
        <f>('t1'!L77+'t1'!M77)-SUM('t3'!C77:F77,'t3'!I77:L77)+SUM('t3'!M77:P77)</f>
        <v>0</v>
      </c>
      <c r="E76" s="381">
        <f>'t12'!C77/12</f>
        <v>0</v>
      </c>
      <c r="F76" s="381" t="str">
        <f>IF($D76&gt;0,(('t11'!C79+'t11'!D79)/$D76)," ")</f>
        <v xml:space="preserve"> </v>
      </c>
      <c r="G76" s="381" t="str">
        <f>IF($D76&gt;0,(SUM('t11'!E79:N79)/$D76)," ")</f>
        <v xml:space="preserve"> </v>
      </c>
      <c r="H76" s="381" t="str">
        <f>IF($D76&gt;0,(SUM('t11'!O79:R79)/$D76)," ")</f>
        <v xml:space="preserve"> </v>
      </c>
      <c r="I76" s="382" t="str">
        <f>IF($E76=0," ",'t12'!D77/$E76)</f>
        <v xml:space="preserve"> </v>
      </c>
      <c r="J76" s="382" t="str">
        <f>IF($E76=0," ",'t12'!E77/$E76)</f>
        <v xml:space="preserve"> </v>
      </c>
      <c r="K76" s="382" t="str">
        <f>IF($E76=0," ",'t12'!F77/$E76)</f>
        <v xml:space="preserve"> </v>
      </c>
      <c r="L76" s="382" t="str">
        <f>IF($E76=0," ",'t12'!G77/$E76)</f>
        <v xml:space="preserve"> </v>
      </c>
      <c r="M76" s="383">
        <f t="shared" si="2"/>
        <v>0</v>
      </c>
      <c r="N76" s="384" t="str">
        <f>IF($E76=0," ",'t12'!H77/$E76)</f>
        <v xml:space="preserve"> </v>
      </c>
      <c r="O76" s="384" t="str">
        <f>IF($E76=0," ",'t12'!I77/$E76)</f>
        <v xml:space="preserve"> </v>
      </c>
      <c r="P76" s="382" t="str">
        <f>IF($E76=0," ",'t13'!AA77/$E76)</f>
        <v xml:space="preserve"> </v>
      </c>
      <c r="Q76" s="382" t="str">
        <f>IF($E76=0," ",SUM('t13'!C77:N77)/$E76)</f>
        <v xml:space="preserve"> </v>
      </c>
      <c r="R76" s="382" t="str">
        <f>IF($E76=0," ",(SUM('t13'!O77:X77)+'t13'!Z77)/$E76)</f>
        <v xml:space="preserve"> </v>
      </c>
      <c r="S76" s="383">
        <f t="shared" si="3"/>
        <v>0</v>
      </c>
      <c r="T76" s="384" t="str">
        <f>IF($E76=0," ",'t13'!Y77/$E76)</f>
        <v xml:space="preserve"> </v>
      </c>
      <c r="V76" s="321"/>
      <c r="W76" s="321"/>
      <c r="X76" s="321"/>
      <c r="Y76" s="321"/>
    </row>
    <row r="77" spans="1:25" s="378" customFormat="1">
      <c r="A77" s="368" t="str">
        <f>'t1'!A78</f>
        <v>coll.re prof.le sanitario - tecn. della prev. - d</v>
      </c>
      <c r="B77" s="379" t="str">
        <f>'t1'!B78</f>
        <v>S16022</v>
      </c>
      <c r="C77" s="380">
        <f>'t1'!L78+'t1'!M78</f>
        <v>2</v>
      </c>
      <c r="D77" s="380">
        <f>('t1'!L78+'t1'!M78)-SUM('t3'!C78:F78,'t3'!I78:L78)+SUM('t3'!M78:P78)</f>
        <v>2</v>
      </c>
      <c r="E77" s="381">
        <f>'t12'!C78/12</f>
        <v>2</v>
      </c>
      <c r="F77" s="381">
        <f>IF($D77&gt;0,(('t11'!C80+'t11'!D80)/$D77)," ")</f>
        <v>29.5</v>
      </c>
      <c r="G77" s="381">
        <f>IF($D77&gt;0,(SUM('t11'!E80:N80)/$D77)," ")</f>
        <v>0.5</v>
      </c>
      <c r="H77" s="381">
        <f>IF($D77&gt;0,(SUM('t11'!O80:R80)/$D77)," ")</f>
        <v>0</v>
      </c>
      <c r="I77" s="382">
        <f>IF($E77=0," ",'t12'!D78/$E77)</f>
        <v>22094</v>
      </c>
      <c r="J77" s="382">
        <f>IF($E77=0," ",'t12'!E78/$E77)</f>
        <v>92</v>
      </c>
      <c r="K77" s="382">
        <f>IF($E77=0," ",'t12'!F78/$E77)</f>
        <v>2758</v>
      </c>
      <c r="L77" s="382">
        <f>IF($E77=0," ",'t12'!G78/$E77)</f>
        <v>2325</v>
      </c>
      <c r="M77" s="383">
        <f t="shared" si="2"/>
        <v>27269</v>
      </c>
      <c r="N77" s="384">
        <f>IF($E77=0," ",'t12'!H78/$E77)</f>
        <v>0</v>
      </c>
      <c r="O77" s="384">
        <f>IF($E77=0," ",'t12'!I78/$E77)</f>
        <v>0</v>
      </c>
      <c r="P77" s="382">
        <f>IF($E77=0," ",'t13'!AA78/$E77)</f>
        <v>865.5</v>
      </c>
      <c r="Q77" s="382">
        <f>IF($E77=0," ",SUM('t13'!C78:N78)/$E77)</f>
        <v>620.5</v>
      </c>
      <c r="R77" s="382">
        <f>IF($E77=0," ",(SUM('t13'!O78:X78)+'t13'!Z78)/$E77)</f>
        <v>5844.5</v>
      </c>
      <c r="S77" s="383">
        <f t="shared" si="3"/>
        <v>7330.5</v>
      </c>
      <c r="T77" s="384">
        <f>IF($E77=0," ",'t13'!Y78/$E77)</f>
        <v>0</v>
      </c>
      <c r="V77" s="321"/>
      <c r="W77" s="321"/>
      <c r="X77" s="321"/>
      <c r="Y77" s="321"/>
    </row>
    <row r="78" spans="1:25" s="378" customFormat="1">
      <c r="A78" s="368" t="str">
        <f>'t1'!A79</f>
        <v>oper.re prof.le sanitario - tecn. della prev. - c</v>
      </c>
      <c r="B78" s="379" t="str">
        <f>'t1'!B79</f>
        <v>S14055</v>
      </c>
      <c r="C78" s="380">
        <f>'t1'!L79+'t1'!M79</f>
        <v>0</v>
      </c>
      <c r="D78" s="380">
        <f>('t1'!L79+'t1'!M79)-SUM('t3'!C79:F79,'t3'!I79:L79)+SUM('t3'!M79:P79)</f>
        <v>0</v>
      </c>
      <c r="E78" s="381">
        <f>'t12'!C79/12</f>
        <v>0</v>
      </c>
      <c r="F78" s="381" t="str">
        <f>IF($D78&gt;0,(('t11'!C81+'t11'!D81)/$D78)," ")</f>
        <v xml:space="preserve"> </v>
      </c>
      <c r="G78" s="381" t="str">
        <f>IF($D78&gt;0,(SUM('t11'!E81:N81)/$D78)," ")</f>
        <v xml:space="preserve"> </v>
      </c>
      <c r="H78" s="381" t="str">
        <f>IF($D78&gt;0,(SUM('t11'!O81:R81)/$D78)," ")</f>
        <v xml:space="preserve"> </v>
      </c>
      <c r="I78" s="382" t="str">
        <f>IF($E78=0," ",'t12'!D79/$E78)</f>
        <v xml:space="preserve"> </v>
      </c>
      <c r="J78" s="382" t="str">
        <f>IF($E78=0," ",'t12'!E79/$E78)</f>
        <v xml:space="preserve"> </v>
      </c>
      <c r="K78" s="382" t="str">
        <f>IF($E78=0," ",'t12'!F79/$E78)</f>
        <v xml:space="preserve"> </v>
      </c>
      <c r="L78" s="382" t="str">
        <f>IF($E78=0," ",'t12'!G79/$E78)</f>
        <v xml:space="preserve"> </v>
      </c>
      <c r="M78" s="383">
        <f t="shared" si="2"/>
        <v>0</v>
      </c>
      <c r="N78" s="384" t="str">
        <f>IF($E78=0," ",'t12'!H79/$E78)</f>
        <v xml:space="preserve"> </v>
      </c>
      <c r="O78" s="384" t="str">
        <f>IF($E78=0," ",'t12'!I79/$E78)</f>
        <v xml:space="preserve"> </v>
      </c>
      <c r="P78" s="382" t="str">
        <f>IF($E78=0," ",'t13'!AA79/$E78)</f>
        <v xml:space="preserve"> </v>
      </c>
      <c r="Q78" s="382" t="str">
        <f>IF($E78=0," ",SUM('t13'!C79:N79)/$E78)</f>
        <v xml:space="preserve"> </v>
      </c>
      <c r="R78" s="382" t="str">
        <f>IF($E78=0," ",(SUM('t13'!O79:X79)+'t13'!Z79)/$E78)</f>
        <v xml:space="preserve"> </v>
      </c>
      <c r="S78" s="383">
        <f t="shared" si="3"/>
        <v>0</v>
      </c>
      <c r="T78" s="384" t="str">
        <f>IF($E78=0," ",'t13'!Y79/$E78)</f>
        <v xml:space="preserve"> </v>
      </c>
      <c r="V78" s="321"/>
      <c r="W78" s="321"/>
      <c r="X78" s="321"/>
      <c r="Y78" s="321"/>
    </row>
    <row r="79" spans="1:25" s="378" customFormat="1">
      <c r="A79" s="368" t="str">
        <f>'t1'!A80</f>
        <v>coll.re prof.le sanitario - pers. della riabil. esperto - ds</v>
      </c>
      <c r="B79" s="379" t="str">
        <f>'t1'!B80</f>
        <v>S18922</v>
      </c>
      <c r="C79" s="380">
        <f>'t1'!L80+'t1'!M80</f>
        <v>0</v>
      </c>
      <c r="D79" s="380">
        <f>('t1'!L80+'t1'!M80)-SUM('t3'!C80:F80,'t3'!I80:L80)+SUM('t3'!M80:P80)</f>
        <v>0</v>
      </c>
      <c r="E79" s="381">
        <f>'t12'!C80/12</f>
        <v>0</v>
      </c>
      <c r="F79" s="381" t="str">
        <f>IF($D79&gt;0,(('t11'!C82+'t11'!D82)/$D79)," ")</f>
        <v xml:space="preserve"> </v>
      </c>
      <c r="G79" s="381" t="str">
        <f>IF($D79&gt;0,(SUM('t11'!E82:N82)/$D79)," ")</f>
        <v xml:space="preserve"> </v>
      </c>
      <c r="H79" s="381" t="str">
        <f>IF($D79&gt;0,(SUM('t11'!O82:R82)/$D79)," ")</f>
        <v xml:space="preserve"> </v>
      </c>
      <c r="I79" s="382" t="str">
        <f>IF($E79=0," ",'t12'!D80/$E79)</f>
        <v xml:space="preserve"> </v>
      </c>
      <c r="J79" s="382" t="str">
        <f>IF($E79=0," ",'t12'!E80/$E79)</f>
        <v xml:space="preserve"> </v>
      </c>
      <c r="K79" s="382" t="str">
        <f>IF($E79=0," ",'t12'!F80/$E79)</f>
        <v xml:space="preserve"> </v>
      </c>
      <c r="L79" s="382" t="str">
        <f>IF($E79=0," ",'t12'!G80/$E79)</f>
        <v xml:space="preserve"> </v>
      </c>
      <c r="M79" s="383">
        <f t="shared" si="2"/>
        <v>0</v>
      </c>
      <c r="N79" s="384" t="str">
        <f>IF($E79=0," ",'t12'!H80/$E79)</f>
        <v xml:space="preserve"> </v>
      </c>
      <c r="O79" s="384" t="str">
        <f>IF($E79=0," ",'t12'!I80/$E79)</f>
        <v xml:space="preserve"> </v>
      </c>
      <c r="P79" s="382" t="str">
        <f>IF($E79=0," ",'t13'!AA80/$E79)</f>
        <v xml:space="preserve"> </v>
      </c>
      <c r="Q79" s="382" t="str">
        <f>IF($E79=0," ",SUM('t13'!C80:N80)/$E79)</f>
        <v xml:space="preserve"> </v>
      </c>
      <c r="R79" s="382" t="str">
        <f>IF($E79=0," ",(SUM('t13'!O80:X80)+'t13'!Z80)/$E79)</f>
        <v xml:space="preserve"> </v>
      </c>
      <c r="S79" s="383">
        <f t="shared" si="3"/>
        <v>0</v>
      </c>
      <c r="T79" s="384" t="str">
        <f>IF($E79=0," ",'t13'!Y80/$E79)</f>
        <v xml:space="preserve"> </v>
      </c>
      <c r="V79" s="321"/>
      <c r="W79" s="321"/>
      <c r="X79" s="321"/>
      <c r="Y79" s="321"/>
    </row>
    <row r="80" spans="1:25" s="378" customFormat="1">
      <c r="A80" s="368" t="str">
        <f>'t1'!A81</f>
        <v>coll.re prof.le sanitario - pers. della riabil. - d</v>
      </c>
      <c r="B80" s="379" t="str">
        <f>'t1'!B81</f>
        <v>S16019</v>
      </c>
      <c r="C80" s="380">
        <f>'t1'!L81+'t1'!M81</f>
        <v>16</v>
      </c>
      <c r="D80" s="380">
        <f>('t1'!L81+'t1'!M81)-SUM('t3'!C81:F81,'t3'!I81:L81)+SUM('t3'!M81:P81)</f>
        <v>16</v>
      </c>
      <c r="E80" s="381">
        <f>'t12'!C81/12</f>
        <v>12.3125</v>
      </c>
      <c r="F80" s="381">
        <f>IF($D80&gt;0,(('t11'!C83+'t11'!D83)/$D80)," ")</f>
        <v>23.75</v>
      </c>
      <c r="G80" s="381">
        <f>IF($D80&gt;0,(SUM('t11'!E83:N83)/$D80)," ")</f>
        <v>16.75</v>
      </c>
      <c r="H80" s="381">
        <f>IF($D80&gt;0,(SUM('t11'!O83:R83)/$D80)," ")</f>
        <v>0.4375</v>
      </c>
      <c r="I80" s="382">
        <f>IF($E80=0," ",'t12'!D81/$E80)</f>
        <v>22093.15736040609</v>
      </c>
      <c r="J80" s="382">
        <f>IF($E80=0," ",'t12'!E81/$E80)</f>
        <v>217.34010152284264</v>
      </c>
      <c r="K80" s="382">
        <f>IF($E80=0," ",'t12'!F81/$E80)</f>
        <v>3892.5482233502539</v>
      </c>
      <c r="L80" s="382">
        <f>IF($E80=0," ",'t12'!G81/$E80)</f>
        <v>2213.8477157360408</v>
      </c>
      <c r="M80" s="383">
        <f t="shared" si="2"/>
        <v>28416.893401015226</v>
      </c>
      <c r="N80" s="384">
        <f>IF($E80=0," ",'t12'!H81/$E80)</f>
        <v>0</v>
      </c>
      <c r="O80" s="384">
        <f>IF($E80=0," ",'t12'!I81/$E80)</f>
        <v>7.0659898477157359</v>
      </c>
      <c r="P80" s="382">
        <f>IF($E80=0," ",'t13'!AA81/$E80)</f>
        <v>52.223350253807105</v>
      </c>
      <c r="Q80" s="382">
        <f>IF($E80=0," ",SUM('t13'!C81:N81)/$E80)</f>
        <v>194.92385786802029</v>
      </c>
      <c r="R80" s="382">
        <f>IF($E80=0," ",(SUM('t13'!O81:X81)+'t13'!Z81)/$E80)</f>
        <v>3420.5888324873094</v>
      </c>
      <c r="S80" s="383">
        <f t="shared" si="3"/>
        <v>3667.736040609137</v>
      </c>
      <c r="T80" s="384">
        <f>IF($E80=0," ",'t13'!Y81/$E80)</f>
        <v>0</v>
      </c>
      <c r="V80" s="321"/>
      <c r="W80" s="321"/>
      <c r="X80" s="321"/>
      <c r="Y80" s="321"/>
    </row>
    <row r="81" spans="1:25" s="378" customFormat="1">
      <c r="A81" s="368" t="str">
        <f>'t1'!A82</f>
        <v>oper.re prof.le sanitario - pers. della riabil. - c</v>
      </c>
      <c r="B81" s="379" t="str">
        <f>'t1'!B82</f>
        <v>S14053</v>
      </c>
      <c r="C81" s="380">
        <f>'t1'!L82+'t1'!M82</f>
        <v>0</v>
      </c>
      <c r="D81" s="380">
        <f>('t1'!L82+'t1'!M82)-SUM('t3'!C82:F82,'t3'!I82:L82)+SUM('t3'!M82:P82)</f>
        <v>0</v>
      </c>
      <c r="E81" s="381">
        <f>'t12'!C82/12</f>
        <v>0</v>
      </c>
      <c r="F81" s="381" t="str">
        <f>IF($D81&gt;0,(('t11'!C84+'t11'!D84)/$D81)," ")</f>
        <v xml:space="preserve"> </v>
      </c>
      <c r="G81" s="381" t="str">
        <f>IF($D81&gt;0,(SUM('t11'!E84:N84)/$D81)," ")</f>
        <v xml:space="preserve"> </v>
      </c>
      <c r="H81" s="381" t="str">
        <f>IF($D81&gt;0,(SUM('t11'!O84:R84)/$D81)," ")</f>
        <v xml:space="preserve"> </v>
      </c>
      <c r="I81" s="382" t="str">
        <f>IF($E81=0," ",'t12'!D82/$E81)</f>
        <v xml:space="preserve"> </v>
      </c>
      <c r="J81" s="382" t="str">
        <f>IF($E81=0," ",'t12'!E82/$E81)</f>
        <v xml:space="preserve"> </v>
      </c>
      <c r="K81" s="382" t="str">
        <f>IF($E81=0," ",'t12'!F82/$E81)</f>
        <v xml:space="preserve"> </v>
      </c>
      <c r="L81" s="382" t="str">
        <f>IF($E81=0," ",'t12'!G82/$E81)</f>
        <v xml:space="preserve"> </v>
      </c>
      <c r="M81" s="383">
        <f t="shared" si="2"/>
        <v>0</v>
      </c>
      <c r="N81" s="384" t="str">
        <f>IF($E81=0," ",'t12'!H82/$E81)</f>
        <v xml:space="preserve"> </v>
      </c>
      <c r="O81" s="384" t="str">
        <f>IF($E81=0," ",'t12'!I82/$E81)</f>
        <v xml:space="preserve"> </v>
      </c>
      <c r="P81" s="382" t="str">
        <f>IF($E81=0," ",'t13'!AA82/$E81)</f>
        <v xml:space="preserve"> </v>
      </c>
      <c r="Q81" s="382" t="str">
        <f>IF($E81=0," ",SUM('t13'!C82:N82)/$E81)</f>
        <v xml:space="preserve"> </v>
      </c>
      <c r="R81" s="382" t="str">
        <f>IF($E81=0," ",(SUM('t13'!O82:X82)+'t13'!Z82)/$E81)</f>
        <v xml:space="preserve"> </v>
      </c>
      <c r="S81" s="383">
        <f t="shared" si="3"/>
        <v>0</v>
      </c>
      <c r="T81" s="384" t="str">
        <f>IF($E81=0," ",'t13'!Y82/$E81)</f>
        <v xml:space="preserve"> </v>
      </c>
      <c r="V81" s="321"/>
      <c r="W81" s="321"/>
      <c r="X81" s="321"/>
      <c r="Y81" s="321"/>
    </row>
    <row r="82" spans="1:25" s="378" customFormat="1">
      <c r="A82" s="368" t="str">
        <f>'t1'!A83</f>
        <v>oper.re prof.le di II cat. con funz. di riabil. esperto - c (2)</v>
      </c>
      <c r="B82" s="379" t="str">
        <f>'t1'!B83</f>
        <v>S14E51</v>
      </c>
      <c r="C82" s="380">
        <f>'t1'!L83+'t1'!M83</f>
        <v>0</v>
      </c>
      <c r="D82" s="380">
        <f>('t1'!L83+'t1'!M83)-SUM('t3'!C83:F83,'t3'!I83:L83)+SUM('t3'!M83:P83)</f>
        <v>0</v>
      </c>
      <c r="E82" s="381">
        <f>'t12'!C83/12</f>
        <v>0</v>
      </c>
      <c r="F82" s="381" t="str">
        <f>IF($D82&gt;0,(('t11'!C85+'t11'!D85)/$D82)," ")</f>
        <v xml:space="preserve"> </v>
      </c>
      <c r="G82" s="381" t="str">
        <f>IF($D82&gt;0,(SUM('t11'!E85:N85)/$D82)," ")</f>
        <v xml:space="preserve"> </v>
      </c>
      <c r="H82" s="381" t="str">
        <f>IF($D82&gt;0,(SUM('t11'!O85:R85)/$D82)," ")</f>
        <v xml:space="preserve"> </v>
      </c>
      <c r="I82" s="382" t="str">
        <f>IF($E82=0," ",'t12'!D83/$E82)</f>
        <v xml:space="preserve"> </v>
      </c>
      <c r="J82" s="382" t="str">
        <f>IF($E82=0," ",'t12'!E83/$E82)</f>
        <v xml:space="preserve"> </v>
      </c>
      <c r="K82" s="382" t="str">
        <f>IF($E82=0," ",'t12'!F83/$E82)</f>
        <v xml:space="preserve"> </v>
      </c>
      <c r="L82" s="382" t="str">
        <f>IF($E82=0," ",'t12'!G83/$E82)</f>
        <v xml:space="preserve"> </v>
      </c>
      <c r="M82" s="383">
        <f t="shared" si="2"/>
        <v>0</v>
      </c>
      <c r="N82" s="384" t="str">
        <f>IF($E82=0," ",'t12'!H83/$E82)</f>
        <v xml:space="preserve"> </v>
      </c>
      <c r="O82" s="384" t="str">
        <f>IF($E82=0," ",'t12'!I83/$E82)</f>
        <v xml:space="preserve"> </v>
      </c>
      <c r="P82" s="382" t="str">
        <f>IF($E82=0," ",'t13'!AA83/$E82)</f>
        <v xml:space="preserve"> </v>
      </c>
      <c r="Q82" s="382" t="str">
        <f>IF($E82=0," ",SUM('t13'!C83:N83)/$E82)</f>
        <v xml:space="preserve"> </v>
      </c>
      <c r="R82" s="382" t="str">
        <f>IF($E82=0," ",(SUM('t13'!O83:X83)+'t13'!Z83)/$E82)</f>
        <v xml:space="preserve"> </v>
      </c>
      <c r="S82" s="383">
        <f t="shared" si="3"/>
        <v>0</v>
      </c>
      <c r="T82" s="384" t="str">
        <f>IF($E82=0," ",'t13'!Y83/$E82)</f>
        <v xml:space="preserve"> </v>
      </c>
      <c r="V82" s="321"/>
      <c r="W82" s="321"/>
      <c r="X82" s="321"/>
      <c r="Y82" s="321"/>
    </row>
    <row r="83" spans="1:25" s="378" customFormat="1">
      <c r="A83" s="368" t="str">
        <f>'t1'!A84</f>
        <v>oper.re prof.le di II cat. con funz. di riabil. - bs</v>
      </c>
      <c r="B83" s="379" t="str">
        <f>'t1'!B84</f>
        <v>S13051</v>
      </c>
      <c r="C83" s="380">
        <f>'t1'!L84+'t1'!M84</f>
        <v>0</v>
      </c>
      <c r="D83" s="380">
        <f>('t1'!L84+'t1'!M84)-SUM('t3'!C84:F84,'t3'!I84:L84)+SUM('t3'!M84:P84)</f>
        <v>0</v>
      </c>
      <c r="E83" s="381">
        <f>'t12'!C84/12</f>
        <v>0</v>
      </c>
      <c r="F83" s="381" t="str">
        <f>IF($D83&gt;0,(('t11'!C86+'t11'!D86)/$D83)," ")</f>
        <v xml:space="preserve"> </v>
      </c>
      <c r="G83" s="381" t="str">
        <f>IF($D83&gt;0,(SUM('t11'!E86:N86)/$D83)," ")</f>
        <v xml:space="preserve"> </v>
      </c>
      <c r="H83" s="381" t="str">
        <f>IF($D83&gt;0,(SUM('t11'!O86:R86)/$D83)," ")</f>
        <v xml:space="preserve"> </v>
      </c>
      <c r="I83" s="382" t="str">
        <f>IF($E83=0," ",'t12'!D84/$E83)</f>
        <v xml:space="preserve"> </v>
      </c>
      <c r="J83" s="382" t="str">
        <f>IF($E83=0," ",'t12'!E84/$E83)</f>
        <v xml:space="preserve"> </v>
      </c>
      <c r="K83" s="382" t="str">
        <f>IF($E83=0," ",'t12'!F84/$E83)</f>
        <v xml:space="preserve"> </v>
      </c>
      <c r="L83" s="382" t="str">
        <f>IF($E83=0," ",'t12'!G84/$E83)</f>
        <v xml:space="preserve"> </v>
      </c>
      <c r="M83" s="383">
        <f t="shared" si="2"/>
        <v>0</v>
      </c>
      <c r="N83" s="384" t="str">
        <f>IF($E83=0," ",'t12'!H84/$E83)</f>
        <v xml:space="preserve"> </v>
      </c>
      <c r="O83" s="384" t="str">
        <f>IF($E83=0," ",'t12'!I84/$E83)</f>
        <v xml:space="preserve"> </v>
      </c>
      <c r="P83" s="382" t="str">
        <f>IF($E83=0," ",'t13'!AA84/$E83)</f>
        <v xml:space="preserve"> </v>
      </c>
      <c r="Q83" s="382" t="str">
        <f>IF($E83=0," ",SUM('t13'!C84:N84)/$E83)</f>
        <v xml:space="preserve"> </v>
      </c>
      <c r="R83" s="382" t="str">
        <f>IF($E83=0," ",(SUM('t13'!O84:X84)+'t13'!Z84)/$E83)</f>
        <v xml:space="preserve"> </v>
      </c>
      <c r="S83" s="383">
        <f t="shared" si="3"/>
        <v>0</v>
      </c>
      <c r="T83" s="384" t="str">
        <f>IF($E83=0," ",'t13'!Y84/$E83)</f>
        <v xml:space="preserve"> </v>
      </c>
      <c r="V83" s="321"/>
      <c r="W83" s="321"/>
      <c r="X83" s="321"/>
      <c r="Y83" s="321"/>
    </row>
    <row r="84" spans="1:25" s="378" customFormat="1">
      <c r="A84" s="368" t="str">
        <f>'t1'!A85</f>
        <v>profilo atipico ruolo sanitario</v>
      </c>
      <c r="B84" s="379" t="str">
        <f>'t1'!B85</f>
        <v>S00062</v>
      </c>
      <c r="C84" s="380">
        <f>'t1'!L85+'t1'!M85</f>
        <v>0</v>
      </c>
      <c r="D84" s="380">
        <f>('t1'!L85+'t1'!M85)-SUM('t3'!C85:F85,'t3'!I85:L85)+SUM('t3'!M85:P85)</f>
        <v>0</v>
      </c>
      <c r="E84" s="381">
        <f>'t12'!C85/12</f>
        <v>0</v>
      </c>
      <c r="F84" s="381" t="str">
        <f>IF($D84&gt;0,(('t11'!C87+'t11'!D87)/$D84)," ")</f>
        <v xml:space="preserve"> </v>
      </c>
      <c r="G84" s="381" t="str">
        <f>IF($D84&gt;0,(SUM('t11'!E87:N87)/$D84)," ")</f>
        <v xml:space="preserve"> </v>
      </c>
      <c r="H84" s="381" t="str">
        <f>IF($D84&gt;0,(SUM('t11'!O87:R87)/$D84)," ")</f>
        <v xml:space="preserve"> </v>
      </c>
      <c r="I84" s="382" t="str">
        <f>IF($E84=0," ",'t12'!D85/$E84)</f>
        <v xml:space="preserve"> </v>
      </c>
      <c r="J84" s="382" t="str">
        <f>IF($E84=0," ",'t12'!E85/$E84)</f>
        <v xml:space="preserve"> </v>
      </c>
      <c r="K84" s="382" t="str">
        <f>IF($E84=0," ",'t12'!F85/$E84)</f>
        <v xml:space="preserve"> </v>
      </c>
      <c r="L84" s="382" t="str">
        <f>IF($E84=0," ",'t12'!G85/$E84)</f>
        <v xml:space="preserve"> </v>
      </c>
      <c r="M84" s="383">
        <f t="shared" si="2"/>
        <v>0</v>
      </c>
      <c r="N84" s="384" t="str">
        <f>IF($E84=0," ",'t12'!H85/$E84)</f>
        <v xml:space="preserve"> </v>
      </c>
      <c r="O84" s="384" t="str">
        <f>IF($E84=0," ",'t12'!I85/$E84)</f>
        <v xml:space="preserve"> </v>
      </c>
      <c r="P84" s="382" t="str">
        <f>IF($E84=0," ",'t13'!AA85/$E84)</f>
        <v xml:space="preserve"> </v>
      </c>
      <c r="Q84" s="382" t="str">
        <f>IF($E84=0," ",SUM('t13'!C85:N85)/$E84)</f>
        <v xml:space="preserve"> </v>
      </c>
      <c r="R84" s="382" t="str">
        <f>IF($E84=0," ",(SUM('t13'!O85:X85)+'t13'!Z85)/$E84)</f>
        <v xml:space="preserve"> </v>
      </c>
      <c r="S84" s="383">
        <f t="shared" si="3"/>
        <v>0</v>
      </c>
      <c r="T84" s="384" t="str">
        <f>IF($E84=0," ",'t13'!Y85/$E84)</f>
        <v xml:space="preserve"> </v>
      </c>
      <c r="V84" s="321"/>
      <c r="W84" s="321"/>
      <c r="X84" s="321"/>
      <c r="Y84" s="321"/>
    </row>
    <row r="85" spans="1:25" s="378" customFormat="1">
      <c r="A85" s="368" t="str">
        <f>'t1'!A86</f>
        <v>avvocato dirig. con incarico di struttura complessa</v>
      </c>
      <c r="B85" s="379" t="str">
        <f>'t1'!B86</f>
        <v>PD0010</v>
      </c>
      <c r="C85" s="380">
        <f>'t1'!L86+'t1'!M86</f>
        <v>0</v>
      </c>
      <c r="D85" s="380">
        <f>('t1'!L86+'t1'!M86)-SUM('t3'!C86:F86,'t3'!I86:L86)+SUM('t3'!M86:P86)</f>
        <v>0</v>
      </c>
      <c r="E85" s="381">
        <f>'t12'!C86/12</f>
        <v>0</v>
      </c>
      <c r="F85" s="381" t="str">
        <f>IF($D85&gt;0,(('t11'!C88+'t11'!D88)/$D85)," ")</f>
        <v xml:space="preserve"> </v>
      </c>
      <c r="G85" s="381" t="str">
        <f>IF($D85&gt;0,(SUM('t11'!E88:N88)/$D85)," ")</f>
        <v xml:space="preserve"> </v>
      </c>
      <c r="H85" s="381" t="str">
        <f>IF($D85&gt;0,(SUM('t11'!O88:R88)/$D85)," ")</f>
        <v xml:space="preserve"> </v>
      </c>
      <c r="I85" s="382" t="str">
        <f>IF($E85=0," ",'t12'!D86/$E85)</f>
        <v xml:space="preserve"> </v>
      </c>
      <c r="J85" s="382" t="str">
        <f>IF($E85=0," ",'t12'!E86/$E85)</f>
        <v xml:space="preserve"> </v>
      </c>
      <c r="K85" s="382" t="str">
        <f>IF($E85=0," ",'t12'!F86/$E85)</f>
        <v xml:space="preserve"> </v>
      </c>
      <c r="L85" s="382" t="str">
        <f>IF($E85=0," ",'t12'!G86/$E85)</f>
        <v xml:space="preserve"> </v>
      </c>
      <c r="M85" s="383">
        <f t="shared" si="2"/>
        <v>0</v>
      </c>
      <c r="N85" s="384" t="str">
        <f>IF($E85=0," ",'t12'!H86/$E85)</f>
        <v xml:space="preserve"> </v>
      </c>
      <c r="O85" s="384" t="str">
        <f>IF($E85=0," ",'t12'!I86/$E85)</f>
        <v xml:space="preserve"> </v>
      </c>
      <c r="P85" s="382" t="str">
        <f>IF($E85=0," ",'t13'!AA86/$E85)</f>
        <v xml:space="preserve"> </v>
      </c>
      <c r="Q85" s="382" t="str">
        <f>IF($E85=0," ",SUM('t13'!C86:N86)/$E85)</f>
        <v xml:space="preserve"> </v>
      </c>
      <c r="R85" s="382" t="str">
        <f>IF($E85=0," ",(SUM('t13'!O86:X86)+'t13'!Z86)/$E85)</f>
        <v xml:space="preserve"> </v>
      </c>
      <c r="S85" s="383">
        <f t="shared" si="3"/>
        <v>0</v>
      </c>
      <c r="T85" s="384" t="str">
        <f>IF($E85=0," ",'t13'!Y86/$E85)</f>
        <v xml:space="preserve"> </v>
      </c>
      <c r="V85" s="321"/>
      <c r="W85" s="321"/>
      <c r="X85" s="321"/>
      <c r="Y85" s="321"/>
    </row>
    <row r="86" spans="1:25" s="378" customFormat="1">
      <c r="A86" s="368" t="str">
        <f>'t1'!A87</f>
        <v>avvocato dirig. con incarico di struttura semplice</v>
      </c>
      <c r="B86" s="379" t="str">
        <f>'t1'!B87</f>
        <v>PD0S09</v>
      </c>
      <c r="C86" s="380">
        <f>'t1'!L87+'t1'!M87</f>
        <v>0</v>
      </c>
      <c r="D86" s="380">
        <f>('t1'!L87+'t1'!M87)-SUM('t3'!C87:F87,'t3'!I87:L87)+SUM('t3'!M87:P87)</f>
        <v>0</v>
      </c>
      <c r="E86" s="381">
        <f>'t12'!C87/12</f>
        <v>0</v>
      </c>
      <c r="F86" s="381" t="str">
        <f>IF($D86&gt;0,(('t11'!C89+'t11'!D89)/$D86)," ")</f>
        <v xml:space="preserve"> </v>
      </c>
      <c r="G86" s="381" t="str">
        <f>IF($D86&gt;0,(SUM('t11'!E89:N89)/$D86)," ")</f>
        <v xml:space="preserve"> </v>
      </c>
      <c r="H86" s="381" t="str">
        <f>IF($D86&gt;0,(SUM('t11'!O89:R89)/$D86)," ")</f>
        <v xml:space="preserve"> </v>
      </c>
      <c r="I86" s="382" t="str">
        <f>IF($E86=0," ",'t12'!D87/$E86)</f>
        <v xml:space="preserve"> </v>
      </c>
      <c r="J86" s="382" t="str">
        <f>IF($E86=0," ",'t12'!E87/$E86)</f>
        <v xml:space="preserve"> </v>
      </c>
      <c r="K86" s="382" t="str">
        <f>IF($E86=0," ",'t12'!F87/$E86)</f>
        <v xml:space="preserve"> </v>
      </c>
      <c r="L86" s="382" t="str">
        <f>IF($E86=0," ",'t12'!G87/$E86)</f>
        <v xml:space="preserve"> </v>
      </c>
      <c r="M86" s="383">
        <f t="shared" si="2"/>
        <v>0</v>
      </c>
      <c r="N86" s="384" t="str">
        <f>IF($E86=0," ",'t12'!H87/$E86)</f>
        <v xml:space="preserve"> </v>
      </c>
      <c r="O86" s="384" t="str">
        <f>IF($E86=0," ",'t12'!I87/$E86)</f>
        <v xml:space="preserve"> </v>
      </c>
      <c r="P86" s="382" t="str">
        <f>IF($E86=0," ",'t13'!AA87/$E86)</f>
        <v xml:space="preserve"> </v>
      </c>
      <c r="Q86" s="382" t="str">
        <f>IF($E86=0," ",SUM('t13'!C87:N87)/$E86)</f>
        <v xml:space="preserve"> </v>
      </c>
      <c r="R86" s="382" t="str">
        <f>IF($E86=0," ",(SUM('t13'!O87:X87)+'t13'!Z87)/$E86)</f>
        <v xml:space="preserve"> </v>
      </c>
      <c r="S86" s="383">
        <f t="shared" si="3"/>
        <v>0</v>
      </c>
      <c r="T86" s="384" t="str">
        <f>IF($E86=0," ",'t13'!Y87/$E86)</f>
        <v xml:space="preserve"> </v>
      </c>
      <c r="V86" s="321"/>
      <c r="W86" s="321"/>
      <c r="X86" s="321"/>
      <c r="Y86" s="321"/>
    </row>
    <row r="87" spans="1:25" s="378" customFormat="1">
      <c r="A87" s="368" t="str">
        <f>'t1'!A88</f>
        <v>avvocato dirig. con altri incar.prof.li</v>
      </c>
      <c r="B87" s="379" t="str">
        <f>'t1'!B88</f>
        <v>PD0A09</v>
      </c>
      <c r="C87" s="380">
        <f>'t1'!L88+'t1'!M88</f>
        <v>0</v>
      </c>
      <c r="D87" s="380">
        <f>('t1'!L88+'t1'!M88)-SUM('t3'!C88:F88,'t3'!I88:L88)+SUM('t3'!M88:P88)</f>
        <v>0</v>
      </c>
      <c r="E87" s="381">
        <f>'t12'!C88/12</f>
        <v>0</v>
      </c>
      <c r="F87" s="381" t="str">
        <f>IF($D87&gt;0,(('t11'!C90+'t11'!D90)/$D87)," ")</f>
        <v xml:space="preserve"> </v>
      </c>
      <c r="G87" s="381" t="str">
        <f>IF($D87&gt;0,(SUM('t11'!E90:N90)/$D87)," ")</f>
        <v xml:space="preserve"> </v>
      </c>
      <c r="H87" s="381" t="str">
        <f>IF($D87&gt;0,(SUM('t11'!O90:R90)/$D87)," ")</f>
        <v xml:space="preserve"> </v>
      </c>
      <c r="I87" s="382" t="str">
        <f>IF($E87=0," ",'t12'!D88/$E87)</f>
        <v xml:space="preserve"> </v>
      </c>
      <c r="J87" s="382" t="str">
        <f>IF($E87=0," ",'t12'!E88/$E87)</f>
        <v xml:space="preserve"> </v>
      </c>
      <c r="K87" s="382" t="str">
        <f>IF($E87=0," ",'t12'!F88/$E87)</f>
        <v xml:space="preserve"> </v>
      </c>
      <c r="L87" s="382" t="str">
        <f>IF($E87=0," ",'t12'!G88/$E87)</f>
        <v xml:space="preserve"> </v>
      </c>
      <c r="M87" s="383">
        <f t="shared" si="2"/>
        <v>0</v>
      </c>
      <c r="N87" s="384" t="str">
        <f>IF($E87=0," ",'t12'!H88/$E87)</f>
        <v xml:space="preserve"> </v>
      </c>
      <c r="O87" s="384" t="str">
        <f>IF($E87=0," ",'t12'!I88/$E87)</f>
        <v xml:space="preserve"> </v>
      </c>
      <c r="P87" s="382" t="str">
        <f>IF($E87=0," ",'t13'!AA88/$E87)</f>
        <v xml:space="preserve"> </v>
      </c>
      <c r="Q87" s="382" t="str">
        <f>IF($E87=0," ",SUM('t13'!C88:N88)/$E87)</f>
        <v xml:space="preserve"> </v>
      </c>
      <c r="R87" s="382" t="str">
        <f>IF($E87=0," ",(SUM('t13'!O88:X88)+'t13'!Z88)/$E87)</f>
        <v xml:space="preserve"> </v>
      </c>
      <c r="S87" s="383">
        <f t="shared" si="3"/>
        <v>0</v>
      </c>
      <c r="T87" s="384" t="str">
        <f>IF($E87=0," ",'t13'!Y88/$E87)</f>
        <v xml:space="preserve"> </v>
      </c>
      <c r="V87" s="321"/>
      <c r="W87" s="321"/>
      <c r="X87" s="321"/>
      <c r="Y87" s="321"/>
    </row>
    <row r="88" spans="1:25" s="378" customFormat="1">
      <c r="A88" s="368" t="str">
        <f>'t1'!A89</f>
        <v>avvocato dir. a t. determinato(art. 15-septies dlgs. 502/92)</v>
      </c>
      <c r="B88" s="379" t="str">
        <f>'t1'!B89</f>
        <v>PD0605</v>
      </c>
      <c r="C88" s="380">
        <f>'t1'!L89+'t1'!M89</f>
        <v>0</v>
      </c>
      <c r="D88" s="380">
        <f>('t1'!L89+'t1'!M89)-SUM('t3'!C89:F89,'t3'!I89:L89)+SUM('t3'!M89:P89)</f>
        <v>0</v>
      </c>
      <c r="E88" s="381">
        <f>'t12'!C89/12</f>
        <v>0</v>
      </c>
      <c r="F88" s="381" t="str">
        <f>IF($D88&gt;0,(('t11'!C91+'t11'!D91)/$D88)," ")</f>
        <v xml:space="preserve"> </v>
      </c>
      <c r="G88" s="381" t="str">
        <f>IF($D88&gt;0,(SUM('t11'!E91:N91)/$D88)," ")</f>
        <v xml:space="preserve"> </v>
      </c>
      <c r="H88" s="381" t="str">
        <f>IF($D88&gt;0,(SUM('t11'!O91:R91)/$D88)," ")</f>
        <v xml:space="preserve"> </v>
      </c>
      <c r="I88" s="382" t="str">
        <f>IF($E88=0," ",'t12'!D89/$E88)</f>
        <v xml:space="preserve"> </v>
      </c>
      <c r="J88" s="382" t="str">
        <f>IF($E88=0," ",'t12'!E89/$E88)</f>
        <v xml:space="preserve"> </v>
      </c>
      <c r="K88" s="382" t="str">
        <f>IF($E88=0," ",'t12'!F89/$E88)</f>
        <v xml:space="preserve"> </v>
      </c>
      <c r="L88" s="382" t="str">
        <f>IF($E88=0," ",'t12'!G89/$E88)</f>
        <v xml:space="preserve"> </v>
      </c>
      <c r="M88" s="383">
        <f t="shared" si="2"/>
        <v>0</v>
      </c>
      <c r="N88" s="384" t="str">
        <f>IF($E88=0," ",'t12'!H89/$E88)</f>
        <v xml:space="preserve"> </v>
      </c>
      <c r="O88" s="384" t="str">
        <f>IF($E88=0," ",'t12'!I89/$E88)</f>
        <v xml:space="preserve"> </v>
      </c>
      <c r="P88" s="382" t="str">
        <f>IF($E88=0," ",'t13'!AA89/$E88)</f>
        <v xml:space="preserve"> </v>
      </c>
      <c r="Q88" s="382" t="str">
        <f>IF($E88=0," ",SUM('t13'!C89:N89)/$E88)</f>
        <v xml:space="preserve"> </v>
      </c>
      <c r="R88" s="382" t="str">
        <f>IF($E88=0," ",(SUM('t13'!O89:X89)+'t13'!Z89)/$E88)</f>
        <v xml:space="preserve"> </v>
      </c>
      <c r="S88" s="383">
        <f t="shared" si="3"/>
        <v>0</v>
      </c>
      <c r="T88" s="384" t="str">
        <f>IF($E88=0," ",'t13'!Y89/$E88)</f>
        <v xml:space="preserve"> </v>
      </c>
      <c r="V88" s="321"/>
      <c r="W88" s="321"/>
      <c r="X88" s="321"/>
      <c r="Y88" s="321"/>
    </row>
    <row r="89" spans="1:25" s="378" customFormat="1">
      <c r="A89" s="368" t="str">
        <f>'t1'!A90</f>
        <v>ingegnere dirig. con incarico di struttura complessa</v>
      </c>
      <c r="B89" s="379" t="str">
        <f>'t1'!B90</f>
        <v>PD0046</v>
      </c>
      <c r="C89" s="380">
        <f>'t1'!L90+'t1'!M90</f>
        <v>1</v>
      </c>
      <c r="D89" s="380">
        <f>('t1'!L90+'t1'!M90)-SUM('t3'!C90:F90,'t3'!I90:L90)+SUM('t3'!M90:P90)</f>
        <v>1</v>
      </c>
      <c r="E89" s="381">
        <f>'t12'!C90/12</f>
        <v>0.66666666666666663</v>
      </c>
      <c r="F89" s="381">
        <f>IF($D89&gt;0,(('t11'!C92+'t11'!D92)/$D89)," ")</f>
        <v>23</v>
      </c>
      <c r="G89" s="381">
        <f>IF($D89&gt;0,(SUM('t11'!E92:N92)/$D89)," ")</f>
        <v>2</v>
      </c>
      <c r="H89" s="381">
        <f>IF($D89&gt;0,(SUM('t11'!O92:R92)/$D89)," ")</f>
        <v>0</v>
      </c>
      <c r="I89" s="382">
        <f>IF($E89=0," ",'t12'!D90/$E89)</f>
        <v>39979.5</v>
      </c>
      <c r="J89" s="382">
        <f>IF($E89=0," ",'t12'!E90/$E89)</f>
        <v>0</v>
      </c>
      <c r="K89" s="382">
        <f>IF($E89=0," ",'t12'!F90/$E89)</f>
        <v>0</v>
      </c>
      <c r="L89" s="382">
        <f>IF($E89=0," ",'t12'!G90/$E89)</f>
        <v>5832</v>
      </c>
      <c r="M89" s="383">
        <f t="shared" si="2"/>
        <v>45811.5</v>
      </c>
      <c r="N89" s="384">
        <f>IF($E89=0," ",'t12'!H90/$E89)</f>
        <v>0</v>
      </c>
      <c r="O89" s="384">
        <f>IF($E89=0," ",'t12'!I90/$E89)</f>
        <v>0</v>
      </c>
      <c r="P89" s="382">
        <f>IF($E89=0," ",'t13'!AA90/$E89)</f>
        <v>0</v>
      </c>
      <c r="Q89" s="382">
        <f>IF($E89=0," ",SUM('t13'!C90:N90)/$E89)</f>
        <v>38436</v>
      </c>
      <c r="R89" s="382">
        <f>IF($E89=0," ",(SUM('t13'!O90:X90)+'t13'!Z90)/$E89)</f>
        <v>315</v>
      </c>
      <c r="S89" s="383">
        <f t="shared" si="3"/>
        <v>38751</v>
      </c>
      <c r="T89" s="384">
        <f>IF($E89=0," ",'t13'!Y90/$E89)</f>
        <v>0</v>
      </c>
      <c r="V89" s="321"/>
      <c r="W89" s="321"/>
      <c r="X89" s="321"/>
      <c r="Y89" s="321"/>
    </row>
    <row r="90" spans="1:25" s="378" customFormat="1">
      <c r="A90" s="368" t="str">
        <f>'t1'!A91</f>
        <v>ingegnere dirig. con incarico di struttura semplice</v>
      </c>
      <c r="B90" s="379" t="str">
        <f>'t1'!B91</f>
        <v>PD0S45</v>
      </c>
      <c r="C90" s="380">
        <f>'t1'!L91+'t1'!M91</f>
        <v>0</v>
      </c>
      <c r="D90" s="380">
        <f>('t1'!L91+'t1'!M91)-SUM('t3'!C91:F91,'t3'!I91:L91)+SUM('t3'!M91:P91)</f>
        <v>0</v>
      </c>
      <c r="E90" s="381">
        <f>'t12'!C91/12</f>
        <v>1</v>
      </c>
      <c r="F90" s="381" t="str">
        <f>IF($D90&gt;0,(('t11'!C93+'t11'!D93)/$D90)," ")</f>
        <v xml:space="preserve"> </v>
      </c>
      <c r="G90" s="381" t="str">
        <f>IF($D90&gt;0,(SUM('t11'!E93:N93)/$D90)," ")</f>
        <v xml:space="preserve"> </v>
      </c>
      <c r="H90" s="381" t="str">
        <f>IF($D90&gt;0,(SUM('t11'!O93:R93)/$D90)," ")</f>
        <v xml:space="preserve"> </v>
      </c>
      <c r="I90" s="382">
        <f>IF($E90=0," ",'t12'!D91/$E90)</f>
        <v>39979</v>
      </c>
      <c r="J90" s="382">
        <f>IF($E90=0," ",'t12'!E91/$E90)</f>
        <v>4422</v>
      </c>
      <c r="K90" s="382">
        <f>IF($E90=0," ",'t12'!F91/$E90)</f>
        <v>0</v>
      </c>
      <c r="L90" s="382">
        <f>IF($E90=0," ",'t12'!G91/$E90)</f>
        <v>6093</v>
      </c>
      <c r="M90" s="383">
        <f t="shared" si="2"/>
        <v>50494</v>
      </c>
      <c r="N90" s="384">
        <f>IF($E90=0," ",'t12'!H91/$E90)</f>
        <v>0</v>
      </c>
      <c r="O90" s="384">
        <f>IF($E90=0," ",'t12'!I91/$E90)</f>
        <v>0</v>
      </c>
      <c r="P90" s="382">
        <f>IF($E90=0," ",'t13'!AA91/$E90)</f>
        <v>0</v>
      </c>
      <c r="Q90" s="382">
        <f>IF($E90=0," ",SUM('t13'!C91:N91)/$E90)</f>
        <v>37325</v>
      </c>
      <c r="R90" s="382">
        <f>IF($E90=0," ",(SUM('t13'!O91:X91)+'t13'!Z91)/$E90)</f>
        <v>0</v>
      </c>
      <c r="S90" s="383">
        <f t="shared" si="3"/>
        <v>37325</v>
      </c>
      <c r="T90" s="384">
        <f>IF($E90=0," ",'t13'!Y91/$E90)</f>
        <v>0</v>
      </c>
      <c r="V90" s="321"/>
      <c r="W90" s="321"/>
      <c r="X90" s="321"/>
      <c r="Y90" s="321"/>
    </row>
    <row r="91" spans="1:25" s="378" customFormat="1">
      <c r="A91" s="368" t="str">
        <f>'t1'!A92</f>
        <v>ingegnere dirig. con altri incar.prof.li</v>
      </c>
      <c r="B91" s="379" t="str">
        <f>'t1'!B92</f>
        <v>PD0A45</v>
      </c>
      <c r="C91" s="380">
        <f>'t1'!L92+'t1'!M92</f>
        <v>1</v>
      </c>
      <c r="D91" s="380">
        <f>('t1'!L92+'t1'!M92)-SUM('t3'!C92:F92,'t3'!I92:L92)+SUM('t3'!M92:P92)</f>
        <v>1</v>
      </c>
      <c r="E91" s="381">
        <f>'t12'!C92/12</f>
        <v>0.33333333333333331</v>
      </c>
      <c r="F91" s="381">
        <f>IF($D91&gt;0,(('t11'!C94+'t11'!D94)/$D91)," ")</f>
        <v>42</v>
      </c>
      <c r="G91" s="381">
        <f>IF($D91&gt;0,(SUM('t11'!E94:N94)/$D91)," ")</f>
        <v>0</v>
      </c>
      <c r="H91" s="381">
        <f>IF($D91&gt;0,(SUM('t11'!O94:R94)/$D91)," ")</f>
        <v>0</v>
      </c>
      <c r="I91" s="382">
        <f>IF($E91=0," ",'t12'!D92/$E91)</f>
        <v>39978</v>
      </c>
      <c r="J91" s="382">
        <f>IF($E91=0," ",'t12'!E92/$E91)</f>
        <v>0</v>
      </c>
      <c r="K91" s="382">
        <f>IF($E91=0," ",'t12'!F92/$E91)</f>
        <v>0</v>
      </c>
      <c r="L91" s="382">
        <f>IF($E91=0," ",'t12'!G92/$E91)</f>
        <v>5832</v>
      </c>
      <c r="M91" s="383">
        <f t="shared" si="2"/>
        <v>45810</v>
      </c>
      <c r="N91" s="384">
        <f>IF($E91=0," ",'t12'!H92/$E91)</f>
        <v>0</v>
      </c>
      <c r="O91" s="384">
        <f>IF($E91=0," ",'t12'!I92/$E91)</f>
        <v>0</v>
      </c>
      <c r="P91" s="382">
        <f>IF($E91=0," ",'t13'!AA92/$E91)</f>
        <v>0</v>
      </c>
      <c r="Q91" s="382">
        <f>IF($E91=0," ",SUM('t13'!C92:N92)/$E91)</f>
        <v>21225</v>
      </c>
      <c r="R91" s="382">
        <f>IF($E91=0," ",(SUM('t13'!O92:X92)+'t13'!Z92)/$E91)</f>
        <v>657</v>
      </c>
      <c r="S91" s="383">
        <f t="shared" si="3"/>
        <v>21882</v>
      </c>
      <c r="T91" s="384">
        <f>IF($E91=0," ",'t13'!Y92/$E91)</f>
        <v>0</v>
      </c>
      <c r="V91" s="321"/>
      <c r="W91" s="321"/>
      <c r="X91" s="321"/>
      <c r="Y91" s="321"/>
    </row>
    <row r="92" spans="1:25" s="378" customFormat="1">
      <c r="A92" s="368" t="str">
        <f>'t1'!A93</f>
        <v>ingegnere dir. a t. determinato(art.15-septies dlgs. 502/92)</v>
      </c>
      <c r="B92" s="379" t="str">
        <f>'t1'!B93</f>
        <v>PD0606</v>
      </c>
      <c r="C92" s="380">
        <f>'t1'!L93+'t1'!M93</f>
        <v>0</v>
      </c>
      <c r="D92" s="380">
        <f>('t1'!L93+'t1'!M93)-SUM('t3'!C93:F93,'t3'!I93:L93)+SUM('t3'!M93:P93)</f>
        <v>0</v>
      </c>
      <c r="E92" s="381">
        <f>'t12'!C93/12</f>
        <v>0</v>
      </c>
      <c r="F92" s="381" t="str">
        <f>IF($D92&gt;0,(('t11'!C95+'t11'!D95)/$D92)," ")</f>
        <v xml:space="preserve"> </v>
      </c>
      <c r="G92" s="381" t="str">
        <f>IF($D92&gt;0,(SUM('t11'!E95:N95)/$D92)," ")</f>
        <v xml:space="preserve"> </v>
      </c>
      <c r="H92" s="381" t="str">
        <f>IF($D92&gt;0,(SUM('t11'!O95:R95)/$D92)," ")</f>
        <v xml:space="preserve"> </v>
      </c>
      <c r="I92" s="382" t="str">
        <f>IF($E92=0," ",'t12'!D93/$E92)</f>
        <v xml:space="preserve"> </v>
      </c>
      <c r="J92" s="382" t="str">
        <f>IF($E92=0," ",'t12'!E93/$E92)</f>
        <v xml:space="preserve"> </v>
      </c>
      <c r="K92" s="382" t="str">
        <f>IF($E92=0," ",'t12'!F93/$E92)</f>
        <v xml:space="preserve"> </v>
      </c>
      <c r="L92" s="382" t="str">
        <f>IF($E92=0," ",'t12'!G93/$E92)</f>
        <v xml:space="preserve"> </v>
      </c>
      <c r="M92" s="383">
        <f t="shared" si="2"/>
        <v>0</v>
      </c>
      <c r="N92" s="384" t="str">
        <f>IF($E92=0," ",'t12'!H93/$E92)</f>
        <v xml:space="preserve"> </v>
      </c>
      <c r="O92" s="384" t="str">
        <f>IF($E92=0," ",'t12'!I93/$E92)</f>
        <v xml:space="preserve"> </v>
      </c>
      <c r="P92" s="382" t="str">
        <f>IF($E92=0," ",'t13'!AA93/$E92)</f>
        <v xml:space="preserve"> </v>
      </c>
      <c r="Q92" s="382" t="str">
        <f>IF($E92=0," ",SUM('t13'!C93:N93)/$E92)</f>
        <v xml:space="preserve"> </v>
      </c>
      <c r="R92" s="382" t="str">
        <f>IF($E92=0," ",(SUM('t13'!O93:X93)+'t13'!Z93)/$E92)</f>
        <v xml:space="preserve"> </v>
      </c>
      <c r="S92" s="383">
        <f t="shared" si="3"/>
        <v>0</v>
      </c>
      <c r="T92" s="384" t="str">
        <f>IF($E92=0," ",'t13'!Y93/$E92)</f>
        <v xml:space="preserve"> </v>
      </c>
      <c r="V92" s="321"/>
      <c r="W92" s="321"/>
      <c r="X92" s="321"/>
      <c r="Y92" s="321"/>
    </row>
    <row r="93" spans="1:25" s="378" customFormat="1">
      <c r="A93" s="368" t="str">
        <f>'t1'!A94</f>
        <v>architetti dirig. con incarico di struttura complessa</v>
      </c>
      <c r="B93" s="379" t="str">
        <f>'t1'!B94</f>
        <v>PD0004</v>
      </c>
      <c r="C93" s="380">
        <f>'t1'!L94+'t1'!M94</f>
        <v>0</v>
      </c>
      <c r="D93" s="380">
        <f>('t1'!L94+'t1'!M94)-SUM('t3'!C94:F94,'t3'!I94:L94)+SUM('t3'!M94:P94)</f>
        <v>0</v>
      </c>
      <c r="E93" s="381">
        <f>'t12'!C94/12</f>
        <v>0</v>
      </c>
      <c r="F93" s="381" t="str">
        <f>IF($D93&gt;0,(('t11'!C96+'t11'!D96)/$D93)," ")</f>
        <v xml:space="preserve"> </v>
      </c>
      <c r="G93" s="381" t="str">
        <f>IF($D93&gt;0,(SUM('t11'!E96:N96)/$D93)," ")</f>
        <v xml:space="preserve"> </v>
      </c>
      <c r="H93" s="381" t="str">
        <f>IF($D93&gt;0,(SUM('t11'!O96:R96)/$D93)," ")</f>
        <v xml:space="preserve"> </v>
      </c>
      <c r="I93" s="382" t="str">
        <f>IF($E93=0," ",'t12'!D94/$E93)</f>
        <v xml:space="preserve"> </v>
      </c>
      <c r="J93" s="382" t="str">
        <f>IF($E93=0," ",'t12'!E94/$E93)</f>
        <v xml:space="preserve"> </v>
      </c>
      <c r="K93" s="382" t="str">
        <f>IF($E93=0," ",'t12'!F94/$E93)</f>
        <v xml:space="preserve"> </v>
      </c>
      <c r="L93" s="382" t="str">
        <f>IF($E93=0," ",'t12'!G94/$E93)</f>
        <v xml:space="preserve"> </v>
      </c>
      <c r="M93" s="383">
        <f t="shared" si="2"/>
        <v>0</v>
      </c>
      <c r="N93" s="384" t="str">
        <f>IF($E93=0," ",'t12'!H94/$E93)</f>
        <v xml:space="preserve"> </v>
      </c>
      <c r="O93" s="384" t="str">
        <f>IF($E93=0," ",'t12'!I94/$E93)</f>
        <v xml:space="preserve"> </v>
      </c>
      <c r="P93" s="382" t="str">
        <f>IF($E93=0," ",'t13'!AA94/$E93)</f>
        <v xml:space="preserve"> </v>
      </c>
      <c r="Q93" s="382" t="str">
        <f>IF($E93=0," ",SUM('t13'!C94:N94)/$E93)</f>
        <v xml:space="preserve"> </v>
      </c>
      <c r="R93" s="382" t="str">
        <f>IF($E93=0," ",(SUM('t13'!O94:X94)+'t13'!Z94)/$E93)</f>
        <v xml:space="preserve"> </v>
      </c>
      <c r="S93" s="383">
        <f t="shared" si="3"/>
        <v>0</v>
      </c>
      <c r="T93" s="384" t="str">
        <f>IF($E93=0," ",'t13'!Y94/$E93)</f>
        <v xml:space="preserve"> </v>
      </c>
      <c r="V93" s="321"/>
      <c r="W93" s="321"/>
      <c r="X93" s="321"/>
      <c r="Y93" s="321"/>
    </row>
    <row r="94" spans="1:25" s="378" customFormat="1">
      <c r="A94" s="368" t="str">
        <f>'t1'!A95</f>
        <v>architetti dirig. con incarico di struttura semplice</v>
      </c>
      <c r="B94" s="379" t="str">
        <f>'t1'!B95</f>
        <v>PD0S03</v>
      </c>
      <c r="C94" s="380">
        <f>'t1'!L95+'t1'!M95</f>
        <v>0</v>
      </c>
      <c r="D94" s="380">
        <f>('t1'!L95+'t1'!M95)-SUM('t3'!C95:F95,'t3'!I95:L95)+SUM('t3'!M95:P95)</f>
        <v>0</v>
      </c>
      <c r="E94" s="381">
        <f>'t12'!C95/12</f>
        <v>0</v>
      </c>
      <c r="F94" s="381" t="str">
        <f>IF($D94&gt;0,(('t11'!C97+'t11'!D97)/$D94)," ")</f>
        <v xml:space="preserve"> </v>
      </c>
      <c r="G94" s="381" t="str">
        <f>IF($D94&gt;0,(SUM('t11'!E97:N97)/$D94)," ")</f>
        <v xml:space="preserve"> </v>
      </c>
      <c r="H94" s="381" t="str">
        <f>IF($D94&gt;0,(SUM('t11'!O97:R97)/$D94)," ")</f>
        <v xml:space="preserve"> </v>
      </c>
      <c r="I94" s="382" t="str">
        <f>IF($E94=0," ",'t12'!D95/$E94)</f>
        <v xml:space="preserve"> </v>
      </c>
      <c r="J94" s="382" t="str">
        <f>IF($E94=0," ",'t12'!E95/$E94)</f>
        <v xml:space="preserve"> </v>
      </c>
      <c r="K94" s="382" t="str">
        <f>IF($E94=0," ",'t12'!F95/$E94)</f>
        <v xml:space="preserve"> </v>
      </c>
      <c r="L94" s="382" t="str">
        <f>IF($E94=0," ",'t12'!G95/$E94)</f>
        <v xml:space="preserve"> </v>
      </c>
      <c r="M94" s="383">
        <f t="shared" si="2"/>
        <v>0</v>
      </c>
      <c r="N94" s="384" t="str">
        <f>IF($E94=0," ",'t12'!H95/$E94)</f>
        <v xml:space="preserve"> </v>
      </c>
      <c r="O94" s="384" t="str">
        <f>IF($E94=0," ",'t12'!I95/$E94)</f>
        <v xml:space="preserve"> </v>
      </c>
      <c r="P94" s="382" t="str">
        <f>IF($E94=0," ",'t13'!AA95/$E94)</f>
        <v xml:space="preserve"> </v>
      </c>
      <c r="Q94" s="382" t="str">
        <f>IF($E94=0," ",SUM('t13'!C95:N95)/$E94)</f>
        <v xml:space="preserve"> </v>
      </c>
      <c r="R94" s="382" t="str">
        <f>IF($E94=0," ",(SUM('t13'!O95:X95)+'t13'!Z95)/$E94)</f>
        <v xml:space="preserve"> </v>
      </c>
      <c r="S94" s="383">
        <f t="shared" si="3"/>
        <v>0</v>
      </c>
      <c r="T94" s="384" t="str">
        <f>IF($E94=0," ",'t13'!Y95/$E94)</f>
        <v xml:space="preserve"> </v>
      </c>
      <c r="V94" s="321"/>
      <c r="W94" s="321"/>
      <c r="X94" s="321"/>
      <c r="Y94" s="321"/>
    </row>
    <row r="95" spans="1:25" s="378" customFormat="1">
      <c r="A95" s="368" t="str">
        <f>'t1'!A96</f>
        <v>architetti dirig. con altri incar.prof.li</v>
      </c>
      <c r="B95" s="379" t="str">
        <f>'t1'!B96</f>
        <v>PD0A03</v>
      </c>
      <c r="C95" s="380">
        <f>'t1'!L96+'t1'!M96</f>
        <v>0</v>
      </c>
      <c r="D95" s="380">
        <f>('t1'!L96+'t1'!M96)-SUM('t3'!C96:F96,'t3'!I96:L96)+SUM('t3'!M96:P96)</f>
        <v>0</v>
      </c>
      <c r="E95" s="381">
        <f>'t12'!C96/12</f>
        <v>0</v>
      </c>
      <c r="F95" s="381" t="str">
        <f>IF($D95&gt;0,(('t11'!C98+'t11'!D98)/$D95)," ")</f>
        <v xml:space="preserve"> </v>
      </c>
      <c r="G95" s="381" t="str">
        <f>IF($D95&gt;0,(SUM('t11'!E98:N98)/$D95)," ")</f>
        <v xml:space="preserve"> </v>
      </c>
      <c r="H95" s="381" t="str">
        <f>IF($D95&gt;0,(SUM('t11'!O98:R98)/$D95)," ")</f>
        <v xml:space="preserve"> </v>
      </c>
      <c r="I95" s="382" t="str">
        <f>IF($E95=0," ",'t12'!D96/$E95)</f>
        <v xml:space="preserve"> </v>
      </c>
      <c r="J95" s="382" t="str">
        <f>IF($E95=0," ",'t12'!E96/$E95)</f>
        <v xml:space="preserve"> </v>
      </c>
      <c r="K95" s="382" t="str">
        <f>IF($E95=0," ",'t12'!F96/$E95)</f>
        <v xml:space="preserve"> </v>
      </c>
      <c r="L95" s="382" t="str">
        <f>IF($E95=0," ",'t12'!G96/$E95)</f>
        <v xml:space="preserve"> </v>
      </c>
      <c r="M95" s="383">
        <f t="shared" si="2"/>
        <v>0</v>
      </c>
      <c r="N95" s="384" t="str">
        <f>IF($E95=0," ",'t12'!H96/$E95)</f>
        <v xml:space="preserve"> </v>
      </c>
      <c r="O95" s="384" t="str">
        <f>IF($E95=0," ",'t12'!I96/$E95)</f>
        <v xml:space="preserve"> </v>
      </c>
      <c r="P95" s="382" t="str">
        <f>IF($E95=0," ",'t13'!AA96/$E95)</f>
        <v xml:space="preserve"> </v>
      </c>
      <c r="Q95" s="382" t="str">
        <f>IF($E95=0," ",SUM('t13'!C96:N96)/$E95)</f>
        <v xml:space="preserve"> </v>
      </c>
      <c r="R95" s="382" t="str">
        <f>IF($E95=0," ",(SUM('t13'!O96:X96)+'t13'!Z96)/$E95)</f>
        <v xml:space="preserve"> </v>
      </c>
      <c r="S95" s="383">
        <f t="shared" si="3"/>
        <v>0</v>
      </c>
      <c r="T95" s="384" t="str">
        <f>IF($E95=0," ",'t13'!Y96/$E95)</f>
        <v xml:space="preserve"> </v>
      </c>
      <c r="V95" s="321"/>
      <c r="W95" s="321"/>
      <c r="X95" s="321"/>
      <c r="Y95" s="321"/>
    </row>
    <row r="96" spans="1:25" s="378" customFormat="1">
      <c r="A96" s="368" t="str">
        <f>'t1'!A97</f>
        <v>architetti dir. a t.determinato(art. 15-septies dlgs.502/92)</v>
      </c>
      <c r="B96" s="379" t="str">
        <f>'t1'!B97</f>
        <v>PD0607</v>
      </c>
      <c r="C96" s="380">
        <f>'t1'!L97+'t1'!M97</f>
        <v>0</v>
      </c>
      <c r="D96" s="380">
        <f>('t1'!L97+'t1'!M97)-SUM('t3'!C97:F97,'t3'!I97:L97)+SUM('t3'!M97:P97)</f>
        <v>0</v>
      </c>
      <c r="E96" s="381">
        <f>'t12'!C97/12</f>
        <v>0</v>
      </c>
      <c r="F96" s="381" t="str">
        <f>IF($D96&gt;0,(('t11'!C99+'t11'!D99)/$D96)," ")</f>
        <v xml:space="preserve"> </v>
      </c>
      <c r="G96" s="381" t="str">
        <f>IF($D96&gt;0,(SUM('t11'!E99:N99)/$D96)," ")</f>
        <v xml:space="preserve"> </v>
      </c>
      <c r="H96" s="381" t="str">
        <f>IF($D96&gt;0,(SUM('t11'!O99:R99)/$D96)," ")</f>
        <v xml:space="preserve"> </v>
      </c>
      <c r="I96" s="382" t="str">
        <f>IF($E96=0," ",'t12'!D97/$E96)</f>
        <v xml:space="preserve"> </v>
      </c>
      <c r="J96" s="382" t="str">
        <f>IF($E96=0," ",'t12'!E97/$E96)</f>
        <v xml:space="preserve"> </v>
      </c>
      <c r="K96" s="382" t="str">
        <f>IF($E96=0," ",'t12'!F97/$E96)</f>
        <v xml:space="preserve"> </v>
      </c>
      <c r="L96" s="382" t="str">
        <f>IF($E96=0," ",'t12'!G97/$E96)</f>
        <v xml:space="preserve"> </v>
      </c>
      <c r="M96" s="383">
        <f t="shared" si="2"/>
        <v>0</v>
      </c>
      <c r="N96" s="384" t="str">
        <f>IF($E96=0," ",'t12'!H97/$E96)</f>
        <v xml:space="preserve"> </v>
      </c>
      <c r="O96" s="384" t="str">
        <f>IF($E96=0," ",'t12'!I97/$E96)</f>
        <v xml:space="preserve"> </v>
      </c>
      <c r="P96" s="382" t="str">
        <f>IF($E96=0," ",'t13'!AA97/$E96)</f>
        <v xml:space="preserve"> </v>
      </c>
      <c r="Q96" s="382" t="str">
        <f>IF($E96=0," ",SUM('t13'!C97:N97)/$E96)</f>
        <v xml:space="preserve"> </v>
      </c>
      <c r="R96" s="382" t="str">
        <f>IF($E96=0," ",(SUM('t13'!O97:X97)+'t13'!Z97)/$E96)</f>
        <v xml:space="preserve"> </v>
      </c>
      <c r="S96" s="383">
        <f t="shared" si="3"/>
        <v>0</v>
      </c>
      <c r="T96" s="384" t="str">
        <f>IF($E96=0," ",'t13'!Y97/$E96)</f>
        <v xml:space="preserve"> </v>
      </c>
      <c r="V96" s="321"/>
      <c r="W96" s="321"/>
      <c r="X96" s="321"/>
      <c r="Y96" s="321"/>
    </row>
    <row r="97" spans="1:25" s="378" customFormat="1">
      <c r="A97" s="368" t="str">
        <f>'t1'!A98</f>
        <v>geologi dirig. con incarico di struttura complessa</v>
      </c>
      <c r="B97" s="379" t="str">
        <f>'t1'!B98</f>
        <v>PD0044</v>
      </c>
      <c r="C97" s="380">
        <f>'t1'!L98+'t1'!M98</f>
        <v>0</v>
      </c>
      <c r="D97" s="380">
        <f>('t1'!L98+'t1'!M98)-SUM('t3'!C98:F98,'t3'!I98:L98)+SUM('t3'!M98:P98)</f>
        <v>0</v>
      </c>
      <c r="E97" s="381">
        <f>'t12'!C98/12</f>
        <v>0</v>
      </c>
      <c r="F97" s="381" t="str">
        <f>IF($D97&gt;0,(('t11'!C100+'t11'!D100)/$D97)," ")</f>
        <v xml:space="preserve"> </v>
      </c>
      <c r="G97" s="381" t="str">
        <f>IF($D97&gt;0,(SUM('t11'!E100:N100)/$D97)," ")</f>
        <v xml:space="preserve"> </v>
      </c>
      <c r="H97" s="381" t="str">
        <f>IF($D97&gt;0,(SUM('t11'!O100:R100)/$D97)," ")</f>
        <v xml:space="preserve"> </v>
      </c>
      <c r="I97" s="382" t="str">
        <f>IF($E97=0," ",'t12'!D98/$E97)</f>
        <v xml:space="preserve"> </v>
      </c>
      <c r="J97" s="382" t="str">
        <f>IF($E97=0," ",'t12'!E98/$E97)</f>
        <v xml:space="preserve"> </v>
      </c>
      <c r="K97" s="382" t="str">
        <f>IF($E97=0," ",'t12'!F98/$E97)</f>
        <v xml:space="preserve"> </v>
      </c>
      <c r="L97" s="382" t="str">
        <f>IF($E97=0," ",'t12'!G98/$E97)</f>
        <v xml:space="preserve"> </v>
      </c>
      <c r="M97" s="383">
        <f t="shared" si="2"/>
        <v>0</v>
      </c>
      <c r="N97" s="384" t="str">
        <f>IF($E97=0," ",'t12'!H98/$E97)</f>
        <v xml:space="preserve"> </v>
      </c>
      <c r="O97" s="384" t="str">
        <f>IF($E97=0," ",'t12'!I98/$E97)</f>
        <v xml:space="preserve"> </v>
      </c>
      <c r="P97" s="382" t="str">
        <f>IF($E97=0," ",'t13'!AA98/$E97)</f>
        <v xml:space="preserve"> </v>
      </c>
      <c r="Q97" s="382" t="str">
        <f>IF($E97=0," ",SUM('t13'!C98:N98)/$E97)</f>
        <v xml:space="preserve"> </v>
      </c>
      <c r="R97" s="382" t="str">
        <f>IF($E97=0," ",(SUM('t13'!O98:X98)+'t13'!Z98)/$E97)</f>
        <v xml:space="preserve"> </v>
      </c>
      <c r="S97" s="383">
        <f t="shared" si="3"/>
        <v>0</v>
      </c>
      <c r="T97" s="384" t="str">
        <f>IF($E97=0," ",'t13'!Y98/$E97)</f>
        <v xml:space="preserve"> </v>
      </c>
      <c r="V97" s="321"/>
      <c r="W97" s="321"/>
      <c r="X97" s="321"/>
      <c r="Y97" s="321"/>
    </row>
    <row r="98" spans="1:25" s="378" customFormat="1">
      <c r="A98" s="368" t="str">
        <f>'t1'!A99</f>
        <v>geologi dirig. con incarico di struttura semplice</v>
      </c>
      <c r="B98" s="379" t="str">
        <f>'t1'!B99</f>
        <v>PD0S43</v>
      </c>
      <c r="C98" s="380">
        <f>'t1'!L99+'t1'!M99</f>
        <v>0</v>
      </c>
      <c r="D98" s="380">
        <f>('t1'!L99+'t1'!M99)-SUM('t3'!C99:F99,'t3'!I99:L99)+SUM('t3'!M99:P99)</f>
        <v>0</v>
      </c>
      <c r="E98" s="381">
        <f>'t12'!C99/12</f>
        <v>0</v>
      </c>
      <c r="F98" s="381" t="str">
        <f>IF($D98&gt;0,(('t11'!C101+'t11'!D101)/$D98)," ")</f>
        <v xml:space="preserve"> </v>
      </c>
      <c r="G98" s="381" t="str">
        <f>IF($D98&gt;0,(SUM('t11'!E101:N101)/$D98)," ")</f>
        <v xml:space="preserve"> </v>
      </c>
      <c r="H98" s="381" t="str">
        <f>IF($D98&gt;0,(SUM('t11'!O101:R101)/$D98)," ")</f>
        <v xml:space="preserve"> </v>
      </c>
      <c r="I98" s="382" t="str">
        <f>IF($E98=0," ",'t12'!D99/$E98)</f>
        <v xml:space="preserve"> </v>
      </c>
      <c r="J98" s="382" t="str">
        <f>IF($E98=0," ",'t12'!E99/$E98)</f>
        <v xml:space="preserve"> </v>
      </c>
      <c r="K98" s="382" t="str">
        <f>IF($E98=0," ",'t12'!F99/$E98)</f>
        <v xml:space="preserve"> </v>
      </c>
      <c r="L98" s="382" t="str">
        <f>IF($E98=0," ",'t12'!G99/$E98)</f>
        <v xml:space="preserve"> </v>
      </c>
      <c r="M98" s="383">
        <f t="shared" si="2"/>
        <v>0</v>
      </c>
      <c r="N98" s="384" t="str">
        <f>IF($E98=0," ",'t12'!H99/$E98)</f>
        <v xml:space="preserve"> </v>
      </c>
      <c r="O98" s="384" t="str">
        <f>IF($E98=0," ",'t12'!I99/$E98)</f>
        <v xml:space="preserve"> </v>
      </c>
      <c r="P98" s="382" t="str">
        <f>IF($E98=0," ",'t13'!AA99/$E98)</f>
        <v xml:space="preserve"> </v>
      </c>
      <c r="Q98" s="382" t="str">
        <f>IF($E98=0," ",SUM('t13'!C99:N99)/$E98)</f>
        <v xml:space="preserve"> </v>
      </c>
      <c r="R98" s="382" t="str">
        <f>IF($E98=0," ",(SUM('t13'!O99:X99)+'t13'!Z99)/$E98)</f>
        <v xml:space="preserve"> </v>
      </c>
      <c r="S98" s="383">
        <f t="shared" si="3"/>
        <v>0</v>
      </c>
      <c r="T98" s="384" t="str">
        <f>IF($E98=0," ",'t13'!Y99/$E98)</f>
        <v xml:space="preserve"> </v>
      </c>
      <c r="V98" s="321"/>
      <c r="W98" s="321"/>
      <c r="X98" s="321"/>
      <c r="Y98" s="321"/>
    </row>
    <row r="99" spans="1:25" s="378" customFormat="1">
      <c r="A99" s="368" t="str">
        <f>'t1'!A100</f>
        <v>geologi dirig. con altri incar.prof.li</v>
      </c>
      <c r="B99" s="379" t="str">
        <f>'t1'!B100</f>
        <v>PD0A43</v>
      </c>
      <c r="C99" s="380">
        <f>'t1'!L100+'t1'!M100</f>
        <v>0</v>
      </c>
      <c r="D99" s="380">
        <f>('t1'!L100+'t1'!M100)-SUM('t3'!C100:F100,'t3'!I100:L100)+SUM('t3'!M100:P100)</f>
        <v>0</v>
      </c>
      <c r="E99" s="381">
        <f>'t12'!C100/12</f>
        <v>0</v>
      </c>
      <c r="F99" s="381" t="str">
        <f>IF($D99&gt;0,(('t11'!C102+'t11'!D102)/$D99)," ")</f>
        <v xml:space="preserve"> </v>
      </c>
      <c r="G99" s="381" t="str">
        <f>IF($D99&gt;0,(SUM('t11'!E102:N102)/$D99)," ")</f>
        <v xml:space="preserve"> </v>
      </c>
      <c r="H99" s="381" t="str">
        <f>IF($D99&gt;0,(SUM('t11'!O102:R102)/$D99)," ")</f>
        <v xml:space="preserve"> </v>
      </c>
      <c r="I99" s="382" t="str">
        <f>IF($E99=0," ",'t12'!D100/$E99)</f>
        <v xml:space="preserve"> </v>
      </c>
      <c r="J99" s="382" t="str">
        <f>IF($E99=0," ",'t12'!E100/$E99)</f>
        <v xml:space="preserve"> </v>
      </c>
      <c r="K99" s="382" t="str">
        <f>IF($E99=0," ",'t12'!F100/$E99)</f>
        <v xml:space="preserve"> </v>
      </c>
      <c r="L99" s="382" t="str">
        <f>IF($E99=0," ",'t12'!G100/$E99)</f>
        <v xml:space="preserve"> </v>
      </c>
      <c r="M99" s="383">
        <f t="shared" si="2"/>
        <v>0</v>
      </c>
      <c r="N99" s="384" t="str">
        <f>IF($E99=0," ",'t12'!H100/$E99)</f>
        <v xml:space="preserve"> </v>
      </c>
      <c r="O99" s="384" t="str">
        <f>IF($E99=0," ",'t12'!I100/$E99)</f>
        <v xml:space="preserve"> </v>
      </c>
      <c r="P99" s="382" t="str">
        <f>IF($E99=0," ",'t13'!AA100/$E99)</f>
        <v xml:space="preserve"> </v>
      </c>
      <c r="Q99" s="382" t="str">
        <f>IF($E99=0," ",SUM('t13'!C100:N100)/$E99)</f>
        <v xml:space="preserve"> </v>
      </c>
      <c r="R99" s="382" t="str">
        <f>IF($E99=0," ",(SUM('t13'!O100:X100)+'t13'!Z100)/$E99)</f>
        <v xml:space="preserve"> </v>
      </c>
      <c r="S99" s="383">
        <f t="shared" si="3"/>
        <v>0</v>
      </c>
      <c r="T99" s="384" t="str">
        <f>IF($E99=0," ",'t13'!Y100/$E99)</f>
        <v xml:space="preserve"> </v>
      </c>
      <c r="V99" s="321"/>
      <c r="W99" s="321"/>
      <c r="X99" s="321"/>
      <c r="Y99" s="321"/>
    </row>
    <row r="100" spans="1:25" s="378" customFormat="1">
      <c r="A100" s="368" t="str">
        <f>'t1'!A101</f>
        <v>geologi  dir. a t. determinato(art. 15-septies dlgs. 502/92)</v>
      </c>
      <c r="B100" s="379" t="str">
        <f>'t1'!B101</f>
        <v>PD0608</v>
      </c>
      <c r="C100" s="380">
        <f>'t1'!L101+'t1'!M101</f>
        <v>0</v>
      </c>
      <c r="D100" s="380">
        <f>('t1'!L101+'t1'!M101)-SUM('t3'!C101:F101,'t3'!I101:L101)+SUM('t3'!M101:P101)</f>
        <v>0</v>
      </c>
      <c r="E100" s="381">
        <f>'t12'!C101/12</f>
        <v>0</v>
      </c>
      <c r="F100" s="381" t="str">
        <f>IF($D100&gt;0,(('t11'!C103+'t11'!D103)/$D100)," ")</f>
        <v xml:space="preserve"> </v>
      </c>
      <c r="G100" s="381" t="str">
        <f>IF($D100&gt;0,(SUM('t11'!E103:N103)/$D100)," ")</f>
        <v xml:space="preserve"> </v>
      </c>
      <c r="H100" s="381" t="str">
        <f>IF($D100&gt;0,(SUM('t11'!O103:R103)/$D100)," ")</f>
        <v xml:space="preserve"> </v>
      </c>
      <c r="I100" s="382" t="str">
        <f>IF($E100=0," ",'t12'!D101/$E100)</f>
        <v xml:space="preserve"> </v>
      </c>
      <c r="J100" s="382" t="str">
        <f>IF($E100=0," ",'t12'!E101/$E100)</f>
        <v xml:space="preserve"> </v>
      </c>
      <c r="K100" s="382" t="str">
        <f>IF($E100=0," ",'t12'!F101/$E100)</f>
        <v xml:space="preserve"> </v>
      </c>
      <c r="L100" s="382" t="str">
        <f>IF($E100=0," ",'t12'!G101/$E100)</f>
        <v xml:space="preserve"> </v>
      </c>
      <c r="M100" s="383">
        <f t="shared" si="2"/>
        <v>0</v>
      </c>
      <c r="N100" s="384" t="str">
        <f>IF($E100=0," ",'t12'!H101/$E100)</f>
        <v xml:space="preserve"> </v>
      </c>
      <c r="O100" s="384" t="str">
        <f>IF($E100=0," ",'t12'!I101/$E100)</f>
        <v xml:space="preserve"> </v>
      </c>
      <c r="P100" s="382" t="str">
        <f>IF($E100=0," ",'t13'!AA101/$E100)</f>
        <v xml:space="preserve"> </v>
      </c>
      <c r="Q100" s="382" t="str">
        <f>IF($E100=0," ",SUM('t13'!C101:N101)/$E100)</f>
        <v xml:space="preserve"> </v>
      </c>
      <c r="R100" s="382" t="str">
        <f>IF($E100=0," ",(SUM('t13'!O101:X101)+'t13'!Z101)/$E100)</f>
        <v xml:space="preserve"> </v>
      </c>
      <c r="S100" s="383">
        <f t="shared" si="3"/>
        <v>0</v>
      </c>
      <c r="T100" s="384" t="str">
        <f>IF($E100=0," ",'t13'!Y101/$E100)</f>
        <v xml:space="preserve"> </v>
      </c>
      <c r="V100" s="321"/>
      <c r="W100" s="321"/>
      <c r="X100" s="321"/>
      <c r="Y100" s="321"/>
    </row>
    <row r="101" spans="1:25" s="378" customFormat="1">
      <c r="A101" s="368" t="str">
        <f>'t1'!A102</f>
        <v>assistente religioso - d</v>
      </c>
      <c r="B101" s="379" t="str">
        <f>'t1'!B102</f>
        <v>P16006</v>
      </c>
      <c r="C101" s="380">
        <f>'t1'!L102+'t1'!M102</f>
        <v>0</v>
      </c>
      <c r="D101" s="380">
        <f>('t1'!L102+'t1'!M102)-SUM('t3'!C102:F102,'t3'!I102:L102)+SUM('t3'!M102:P102)</f>
        <v>0</v>
      </c>
      <c r="E101" s="381">
        <f>'t12'!C102/12</f>
        <v>0</v>
      </c>
      <c r="F101" s="381" t="str">
        <f>IF($D101&gt;0,(('t11'!C104+'t11'!D104)/$D101)," ")</f>
        <v xml:space="preserve"> </v>
      </c>
      <c r="G101" s="381" t="str">
        <f>IF($D101&gt;0,(SUM('t11'!E104:N104)/$D101)," ")</f>
        <v xml:space="preserve"> </v>
      </c>
      <c r="H101" s="381" t="str">
        <f>IF($D101&gt;0,(SUM('t11'!O104:R104)/$D101)," ")</f>
        <v xml:space="preserve"> </v>
      </c>
      <c r="I101" s="382" t="str">
        <f>IF($E101=0," ",'t12'!D102/$E101)</f>
        <v xml:space="preserve"> </v>
      </c>
      <c r="J101" s="382" t="str">
        <f>IF($E101=0," ",'t12'!E102/$E101)</f>
        <v xml:space="preserve"> </v>
      </c>
      <c r="K101" s="382" t="str">
        <f>IF($E101=0," ",'t12'!F102/$E101)</f>
        <v xml:space="preserve"> </v>
      </c>
      <c r="L101" s="382" t="str">
        <f>IF($E101=0," ",'t12'!G102/$E101)</f>
        <v xml:space="preserve"> </v>
      </c>
      <c r="M101" s="383">
        <f t="shared" si="2"/>
        <v>0</v>
      </c>
      <c r="N101" s="384" t="str">
        <f>IF($E101=0," ",'t12'!H102/$E101)</f>
        <v xml:space="preserve"> </v>
      </c>
      <c r="O101" s="384" t="str">
        <f>IF($E101=0," ",'t12'!I102/$E101)</f>
        <v xml:space="preserve"> </v>
      </c>
      <c r="P101" s="382" t="str">
        <f>IF($E101=0," ",'t13'!AA102/$E101)</f>
        <v xml:space="preserve"> </v>
      </c>
      <c r="Q101" s="382" t="str">
        <f>IF($E101=0," ",SUM('t13'!C102:N102)/$E101)</f>
        <v xml:space="preserve"> </v>
      </c>
      <c r="R101" s="382" t="str">
        <f>IF($E101=0," ",(SUM('t13'!O102:X102)+'t13'!Z102)/$E101)</f>
        <v xml:space="preserve"> </v>
      </c>
      <c r="S101" s="383">
        <f t="shared" si="3"/>
        <v>0</v>
      </c>
      <c r="T101" s="384" t="str">
        <f>IF($E101=0," ",'t13'!Y102/$E101)</f>
        <v xml:space="preserve"> </v>
      </c>
      <c r="V101" s="321"/>
      <c r="W101" s="321"/>
      <c r="X101" s="321"/>
      <c r="Y101" s="321"/>
    </row>
    <row r="102" spans="1:25" s="378" customFormat="1">
      <c r="A102" s="368" t="str">
        <f>'t1'!A103</f>
        <v>profilo atipico ruolo professionale</v>
      </c>
      <c r="B102" s="379" t="str">
        <f>'t1'!B103</f>
        <v>P00062</v>
      </c>
      <c r="C102" s="380">
        <f>'t1'!L103+'t1'!M103</f>
        <v>0</v>
      </c>
      <c r="D102" s="380">
        <f>('t1'!L103+'t1'!M103)-SUM('t3'!C103:F103,'t3'!I103:L103)+SUM('t3'!M103:P103)</f>
        <v>0</v>
      </c>
      <c r="E102" s="381">
        <f>'t12'!C103/12</f>
        <v>0</v>
      </c>
      <c r="F102" s="381" t="str">
        <f>IF($D102&gt;0,(('t11'!C105+'t11'!D105)/$D102)," ")</f>
        <v xml:space="preserve"> </v>
      </c>
      <c r="G102" s="381" t="str">
        <f>IF($D102&gt;0,(SUM('t11'!E105:N105)/$D102)," ")</f>
        <v xml:space="preserve"> </v>
      </c>
      <c r="H102" s="381" t="str">
        <f>IF($D102&gt;0,(SUM('t11'!O105:R105)/$D102)," ")</f>
        <v xml:space="preserve"> </v>
      </c>
      <c r="I102" s="382" t="str">
        <f>IF($E102=0," ",'t12'!D103/$E102)</f>
        <v xml:space="preserve"> </v>
      </c>
      <c r="J102" s="382" t="str">
        <f>IF($E102=0," ",'t12'!E103/$E102)</f>
        <v xml:space="preserve"> </v>
      </c>
      <c r="K102" s="382" t="str">
        <f>IF($E102=0," ",'t12'!F103/$E102)</f>
        <v xml:space="preserve"> </v>
      </c>
      <c r="L102" s="382" t="str">
        <f>IF($E102=0," ",'t12'!G103/$E102)</f>
        <v xml:space="preserve"> </v>
      </c>
      <c r="M102" s="383">
        <f t="shared" si="2"/>
        <v>0</v>
      </c>
      <c r="N102" s="384" t="str">
        <f>IF($E102=0," ",'t12'!H103/$E102)</f>
        <v xml:space="preserve"> </v>
      </c>
      <c r="O102" s="384" t="str">
        <f>IF($E102=0," ",'t12'!I103/$E102)</f>
        <v xml:space="preserve"> </v>
      </c>
      <c r="P102" s="382" t="str">
        <f>IF($E102=0," ",'t13'!AA103/$E102)</f>
        <v xml:space="preserve"> </v>
      </c>
      <c r="Q102" s="382" t="str">
        <f>IF($E102=0," ",SUM('t13'!C103:N103)/$E102)</f>
        <v xml:space="preserve"> </v>
      </c>
      <c r="R102" s="382" t="str">
        <f>IF($E102=0," ",(SUM('t13'!O103:X103)+'t13'!Z103)/$E102)</f>
        <v xml:space="preserve"> </v>
      </c>
      <c r="S102" s="383">
        <f t="shared" si="3"/>
        <v>0</v>
      </c>
      <c r="T102" s="384" t="str">
        <f>IF($E102=0," ",'t13'!Y103/$E102)</f>
        <v xml:space="preserve"> </v>
      </c>
      <c r="V102" s="321"/>
      <c r="W102" s="321"/>
      <c r="X102" s="321"/>
      <c r="Y102" s="321"/>
    </row>
    <row r="103" spans="1:25" s="378" customFormat="1">
      <c r="A103" s="368" t="str">
        <f>'t1'!A104</f>
        <v>analisti dirig. con incarico di struttura complessa</v>
      </c>
      <c r="B103" s="379" t="str">
        <f>'t1'!B104</f>
        <v>TD0002</v>
      </c>
      <c r="C103" s="380">
        <f>'t1'!L104+'t1'!M104</f>
        <v>1</v>
      </c>
      <c r="D103" s="380">
        <f>('t1'!L104+'t1'!M104)-SUM('t3'!C104:F104,'t3'!I104:L104)+SUM('t3'!M104:P104)</f>
        <v>1</v>
      </c>
      <c r="E103" s="381">
        <f>'t12'!C104/12</f>
        <v>1</v>
      </c>
      <c r="F103" s="381">
        <f>IF($D103&gt;0,(('t11'!C106+'t11'!D106)/$D103)," ")</f>
        <v>31</v>
      </c>
      <c r="G103" s="381">
        <f>IF($D103&gt;0,(SUM('t11'!E106:N106)/$D103)," ")</f>
        <v>8</v>
      </c>
      <c r="H103" s="381">
        <f>IF($D103&gt;0,(SUM('t11'!O106:R106)/$D103)," ")</f>
        <v>0</v>
      </c>
      <c r="I103" s="382">
        <f>IF($E103=0," ",'t12'!D104/$E103)</f>
        <v>39979</v>
      </c>
      <c r="J103" s="382">
        <f>IF($E103=0," ",'t12'!E104/$E103)</f>
        <v>0</v>
      </c>
      <c r="K103" s="382">
        <f>IF($E103=0," ",'t12'!F104/$E103)</f>
        <v>0</v>
      </c>
      <c r="L103" s="382">
        <f>IF($E103=0," ",'t12'!G104/$E103)</f>
        <v>5956</v>
      </c>
      <c r="M103" s="383">
        <f t="shared" si="2"/>
        <v>45935</v>
      </c>
      <c r="N103" s="384">
        <f>IF($E103=0," ",'t12'!H104/$E103)</f>
        <v>0</v>
      </c>
      <c r="O103" s="384">
        <f>IF($E103=0," ",'t12'!I104/$E103)</f>
        <v>0</v>
      </c>
      <c r="P103" s="382">
        <f>IF($E103=0," ",'t13'!AA104/$E103)</f>
        <v>0</v>
      </c>
      <c r="Q103" s="382">
        <f>IF($E103=0," ",SUM('t13'!C104:N104)/$E103)</f>
        <v>40110</v>
      </c>
      <c r="R103" s="382">
        <f>IF($E103=0," ",(SUM('t13'!O104:X104)+'t13'!Z104)/$E103)</f>
        <v>199</v>
      </c>
      <c r="S103" s="383">
        <f t="shared" si="3"/>
        <v>40309</v>
      </c>
      <c r="T103" s="384">
        <f>IF($E103=0," ",'t13'!Y104/$E103)</f>
        <v>0</v>
      </c>
      <c r="V103" s="321"/>
      <c r="W103" s="321"/>
      <c r="X103" s="321"/>
      <c r="Y103" s="321"/>
    </row>
    <row r="104" spans="1:25" s="378" customFormat="1">
      <c r="A104" s="368" t="str">
        <f>'t1'!A105</f>
        <v>analisti dirig. con incarico di struttura semplice</v>
      </c>
      <c r="B104" s="379" t="str">
        <f>'t1'!B105</f>
        <v>TD0S01</v>
      </c>
      <c r="C104" s="380">
        <f>'t1'!L105+'t1'!M105</f>
        <v>0</v>
      </c>
      <c r="D104" s="380">
        <f>('t1'!L105+'t1'!M105)-SUM('t3'!C105:F105,'t3'!I105:L105)+SUM('t3'!M105:P105)</f>
        <v>0</v>
      </c>
      <c r="E104" s="381">
        <f>'t12'!C105/12</f>
        <v>0</v>
      </c>
      <c r="F104" s="381" t="str">
        <f>IF($D104&gt;0,(('t11'!C107+'t11'!D107)/$D104)," ")</f>
        <v xml:space="preserve"> </v>
      </c>
      <c r="G104" s="381" t="str">
        <f>IF($D104&gt;0,(SUM('t11'!E107:N107)/$D104)," ")</f>
        <v xml:space="preserve"> </v>
      </c>
      <c r="H104" s="381" t="str">
        <f>IF($D104&gt;0,(SUM('t11'!O107:R107)/$D104)," ")</f>
        <v xml:space="preserve"> </v>
      </c>
      <c r="I104" s="382" t="str">
        <f>IF($E104=0," ",'t12'!D105/$E104)</f>
        <v xml:space="preserve"> </v>
      </c>
      <c r="J104" s="382" t="str">
        <f>IF($E104=0," ",'t12'!E105/$E104)</f>
        <v xml:space="preserve"> </v>
      </c>
      <c r="K104" s="382" t="str">
        <f>IF($E104=0," ",'t12'!F105/$E104)</f>
        <v xml:space="preserve"> </v>
      </c>
      <c r="L104" s="382" t="str">
        <f>IF($E104=0," ",'t12'!G105/$E104)</f>
        <v xml:space="preserve"> </v>
      </c>
      <c r="M104" s="383">
        <f t="shared" si="2"/>
        <v>0</v>
      </c>
      <c r="N104" s="384" t="str">
        <f>IF($E104=0," ",'t12'!H105/$E104)</f>
        <v xml:space="preserve"> </v>
      </c>
      <c r="O104" s="384" t="str">
        <f>IF($E104=0," ",'t12'!I105/$E104)</f>
        <v xml:space="preserve"> </v>
      </c>
      <c r="P104" s="382" t="str">
        <f>IF($E104=0," ",'t13'!AA105/$E104)</f>
        <v xml:space="preserve"> </v>
      </c>
      <c r="Q104" s="382" t="str">
        <f>IF($E104=0," ",SUM('t13'!C105:N105)/$E104)</f>
        <v xml:space="preserve"> </v>
      </c>
      <c r="R104" s="382" t="str">
        <f>IF($E104=0," ",(SUM('t13'!O105:X105)+'t13'!Z105)/$E104)</f>
        <v xml:space="preserve"> </v>
      </c>
      <c r="S104" s="383">
        <f t="shared" si="3"/>
        <v>0</v>
      </c>
      <c r="T104" s="384" t="str">
        <f>IF($E104=0," ",'t13'!Y105/$E104)</f>
        <v xml:space="preserve"> </v>
      </c>
      <c r="V104" s="321"/>
      <c r="W104" s="321"/>
      <c r="X104" s="321"/>
      <c r="Y104" s="321"/>
    </row>
    <row r="105" spans="1:25" s="378" customFormat="1">
      <c r="A105" s="368" t="str">
        <f>'t1'!A106</f>
        <v>analisti dirig. con altri incar.prof.li</v>
      </c>
      <c r="B105" s="379" t="str">
        <f>'t1'!B106</f>
        <v>TD0A01</v>
      </c>
      <c r="C105" s="380">
        <f>'t1'!L106+'t1'!M106</f>
        <v>2</v>
      </c>
      <c r="D105" s="380">
        <f>('t1'!L106+'t1'!M106)-SUM('t3'!C106:F106,'t3'!I106:L106)+SUM('t3'!M106:P106)</f>
        <v>2</v>
      </c>
      <c r="E105" s="381">
        <f>'t12'!C106/12</f>
        <v>2</v>
      </c>
      <c r="F105" s="381">
        <f>IF($D105&gt;0,(('t11'!C108+'t11'!D108)/$D105)," ")</f>
        <v>25.5</v>
      </c>
      <c r="G105" s="381">
        <f>IF($D105&gt;0,(SUM('t11'!E108:N108)/$D105)," ")</f>
        <v>1.5</v>
      </c>
      <c r="H105" s="381">
        <f>IF($D105&gt;0,(SUM('t11'!O108:R108)/$D105)," ")</f>
        <v>0</v>
      </c>
      <c r="I105" s="382">
        <f>IF($E105=0," ",'t12'!D106/$E105)</f>
        <v>39979.5</v>
      </c>
      <c r="J105" s="382">
        <f>IF($E105=0," ",'t12'!E106/$E105)</f>
        <v>0</v>
      </c>
      <c r="K105" s="382">
        <f>IF($E105=0," ",'t12'!F106/$E105)</f>
        <v>0</v>
      </c>
      <c r="L105" s="382">
        <f>IF($E105=0," ",'t12'!G106/$E105)</f>
        <v>4380</v>
      </c>
      <c r="M105" s="383">
        <f t="shared" si="2"/>
        <v>44359.5</v>
      </c>
      <c r="N105" s="384">
        <f>IF($E105=0," ",'t12'!H106/$E105)</f>
        <v>0</v>
      </c>
      <c r="O105" s="384">
        <f>IF($E105=0," ",'t12'!I106/$E105)</f>
        <v>0</v>
      </c>
      <c r="P105" s="382">
        <f>IF($E105=0," ",'t13'!AA106/$E105)</f>
        <v>0</v>
      </c>
      <c r="Q105" s="382">
        <f>IF($E105=0," ",SUM('t13'!C106:N106)/$E105)</f>
        <v>21193</v>
      </c>
      <c r="R105" s="382">
        <f>IF($E105=0," ",(SUM('t13'!O106:X106)+'t13'!Z106)/$E105)</f>
        <v>102.5</v>
      </c>
      <c r="S105" s="383">
        <f t="shared" si="3"/>
        <v>21295.5</v>
      </c>
      <c r="T105" s="384">
        <f>IF($E105=0," ",'t13'!Y106/$E105)</f>
        <v>0</v>
      </c>
      <c r="V105" s="321"/>
      <c r="W105" s="321"/>
      <c r="X105" s="321"/>
      <c r="Y105" s="321"/>
    </row>
    <row r="106" spans="1:25" s="378" customFormat="1">
      <c r="A106" s="368" t="str">
        <f>'t1'!A107</f>
        <v>analisti dir. a t. determinato(art. 15-septies dlgs. 502/92)</v>
      </c>
      <c r="B106" s="379" t="str">
        <f>'t1'!B107</f>
        <v>TD0609</v>
      </c>
      <c r="C106" s="380">
        <f>'t1'!L107+'t1'!M107</f>
        <v>0</v>
      </c>
      <c r="D106" s="380">
        <f>('t1'!L107+'t1'!M107)-SUM('t3'!C107:F107,'t3'!I107:L107)+SUM('t3'!M107:P107)</f>
        <v>0</v>
      </c>
      <c r="E106" s="381">
        <f>'t12'!C107/12</f>
        <v>0</v>
      </c>
      <c r="F106" s="381" t="str">
        <f>IF($D106&gt;0,(('t11'!C109+'t11'!D109)/$D106)," ")</f>
        <v xml:space="preserve"> </v>
      </c>
      <c r="G106" s="381" t="str">
        <f>IF($D106&gt;0,(SUM('t11'!E109:N109)/$D106)," ")</f>
        <v xml:space="preserve"> </v>
      </c>
      <c r="H106" s="381" t="str">
        <f>IF($D106&gt;0,(SUM('t11'!O109:R109)/$D106)," ")</f>
        <v xml:space="preserve"> </v>
      </c>
      <c r="I106" s="382" t="str">
        <f>IF($E106=0," ",'t12'!D107/$E106)</f>
        <v xml:space="preserve"> </v>
      </c>
      <c r="J106" s="382" t="str">
        <f>IF($E106=0," ",'t12'!E107/$E106)</f>
        <v xml:space="preserve"> </v>
      </c>
      <c r="K106" s="382" t="str">
        <f>IF($E106=0," ",'t12'!F107/$E106)</f>
        <v xml:space="preserve"> </v>
      </c>
      <c r="L106" s="382" t="str">
        <f>IF($E106=0," ",'t12'!G107/$E106)</f>
        <v xml:space="preserve"> </v>
      </c>
      <c r="M106" s="383">
        <f t="shared" si="2"/>
        <v>0</v>
      </c>
      <c r="N106" s="384" t="str">
        <f>IF($E106=0," ",'t12'!H107/$E106)</f>
        <v xml:space="preserve"> </v>
      </c>
      <c r="O106" s="384" t="str">
        <f>IF($E106=0," ",'t12'!I107/$E106)</f>
        <v xml:space="preserve"> </v>
      </c>
      <c r="P106" s="382" t="str">
        <f>IF($E106=0," ",'t13'!AA107/$E106)</f>
        <v xml:space="preserve"> </v>
      </c>
      <c r="Q106" s="382" t="str">
        <f>IF($E106=0," ",SUM('t13'!C107:N107)/$E106)</f>
        <v xml:space="preserve"> </v>
      </c>
      <c r="R106" s="382" t="str">
        <f>IF($E106=0," ",(SUM('t13'!O107:X107)+'t13'!Z107)/$E106)</f>
        <v xml:space="preserve"> </v>
      </c>
      <c r="S106" s="383">
        <f t="shared" si="3"/>
        <v>0</v>
      </c>
      <c r="T106" s="384" t="str">
        <f>IF($E106=0," ",'t13'!Y107/$E106)</f>
        <v xml:space="preserve"> </v>
      </c>
      <c r="V106" s="321"/>
      <c r="W106" s="321"/>
      <c r="X106" s="321"/>
      <c r="Y106" s="321"/>
    </row>
    <row r="107" spans="1:25" s="378" customFormat="1">
      <c r="A107" s="368" t="str">
        <f>'t1'!A108</f>
        <v>statistico dirig. con incarico di struttura complessa</v>
      </c>
      <c r="B107" s="379" t="str">
        <f>'t1'!B108</f>
        <v>TD0071</v>
      </c>
      <c r="C107" s="380">
        <f>'t1'!L108+'t1'!M108</f>
        <v>0</v>
      </c>
      <c r="D107" s="380">
        <f>('t1'!L108+'t1'!M108)-SUM('t3'!C108:F108,'t3'!I108:L108)+SUM('t3'!M108:P108)</f>
        <v>0</v>
      </c>
      <c r="E107" s="381">
        <f>'t12'!C108/12</f>
        <v>0</v>
      </c>
      <c r="F107" s="381" t="str">
        <f>IF($D107&gt;0,(('t11'!C110+'t11'!D110)/$D107)," ")</f>
        <v xml:space="preserve"> </v>
      </c>
      <c r="G107" s="381" t="str">
        <f>IF($D107&gt;0,(SUM('t11'!E110:N110)/$D107)," ")</f>
        <v xml:space="preserve"> </v>
      </c>
      <c r="H107" s="381" t="str">
        <f>IF($D107&gt;0,(SUM('t11'!O110:R110)/$D107)," ")</f>
        <v xml:space="preserve"> </v>
      </c>
      <c r="I107" s="382" t="str">
        <f>IF($E107=0," ",'t12'!D108/$E107)</f>
        <v xml:space="preserve"> </v>
      </c>
      <c r="J107" s="382" t="str">
        <f>IF($E107=0," ",'t12'!E108/$E107)</f>
        <v xml:space="preserve"> </v>
      </c>
      <c r="K107" s="382" t="str">
        <f>IF($E107=0," ",'t12'!F108/$E107)</f>
        <v xml:space="preserve"> </v>
      </c>
      <c r="L107" s="382" t="str">
        <f>IF($E107=0," ",'t12'!G108/$E107)</f>
        <v xml:space="preserve"> </v>
      </c>
      <c r="M107" s="383">
        <f t="shared" si="2"/>
        <v>0</v>
      </c>
      <c r="N107" s="384" t="str">
        <f>IF($E107=0," ",'t12'!H108/$E107)</f>
        <v xml:space="preserve"> </v>
      </c>
      <c r="O107" s="384" t="str">
        <f>IF($E107=0," ",'t12'!I108/$E107)</f>
        <v xml:space="preserve"> </v>
      </c>
      <c r="P107" s="382" t="str">
        <f>IF($E107=0," ",'t13'!AA108/$E107)</f>
        <v xml:space="preserve"> </v>
      </c>
      <c r="Q107" s="382" t="str">
        <f>IF($E107=0," ",SUM('t13'!C108:N108)/$E107)</f>
        <v xml:space="preserve"> </v>
      </c>
      <c r="R107" s="382" t="str">
        <f>IF($E107=0," ",(SUM('t13'!O108:X108)+'t13'!Z108)/$E107)</f>
        <v xml:space="preserve"> </v>
      </c>
      <c r="S107" s="383">
        <f t="shared" si="3"/>
        <v>0</v>
      </c>
      <c r="T107" s="384" t="str">
        <f>IF($E107=0," ",'t13'!Y108/$E107)</f>
        <v xml:space="preserve"> </v>
      </c>
      <c r="V107" s="321"/>
      <c r="W107" s="321"/>
      <c r="X107" s="321"/>
      <c r="Y107" s="321"/>
    </row>
    <row r="108" spans="1:25" s="378" customFormat="1">
      <c r="A108" s="368" t="str">
        <f>'t1'!A109</f>
        <v>statistico dirig. con incarico di struttura semplice</v>
      </c>
      <c r="B108" s="379" t="str">
        <f>'t1'!B109</f>
        <v>TD0S70</v>
      </c>
      <c r="C108" s="380">
        <f>'t1'!L109+'t1'!M109</f>
        <v>1</v>
      </c>
      <c r="D108" s="380">
        <f>('t1'!L109+'t1'!M109)-SUM('t3'!C109:F109,'t3'!I109:L109)+SUM('t3'!M109:P109)</f>
        <v>1</v>
      </c>
      <c r="E108" s="381">
        <f>'t12'!C109/12</f>
        <v>1</v>
      </c>
      <c r="F108" s="381">
        <f>IF($D108&gt;0,(('t11'!C111+'t11'!D111)/$D108)," ")</f>
        <v>24</v>
      </c>
      <c r="G108" s="381">
        <f>IF($D108&gt;0,(SUM('t11'!E111:N111)/$D108)," ")</f>
        <v>0</v>
      </c>
      <c r="H108" s="381">
        <f>IF($D108&gt;0,(SUM('t11'!O111:R111)/$D108)," ")</f>
        <v>0</v>
      </c>
      <c r="I108" s="382">
        <f>IF($E108=0," ",'t12'!D109/$E108)</f>
        <v>39979</v>
      </c>
      <c r="J108" s="382">
        <f>IF($E108=0," ",'t12'!E109/$E108)</f>
        <v>0</v>
      </c>
      <c r="K108" s="382">
        <f>IF($E108=0," ",'t12'!F109/$E108)</f>
        <v>0</v>
      </c>
      <c r="L108" s="382">
        <f>IF($E108=0," ",'t12'!G109/$E108)</f>
        <v>4762</v>
      </c>
      <c r="M108" s="383">
        <f t="shared" si="2"/>
        <v>44741</v>
      </c>
      <c r="N108" s="384">
        <f>IF($E108=0," ",'t12'!H109/$E108)</f>
        <v>0</v>
      </c>
      <c r="O108" s="384">
        <f>IF($E108=0," ",'t12'!I109/$E108)</f>
        <v>0</v>
      </c>
      <c r="P108" s="382">
        <f>IF($E108=0," ",'t13'!AA109/$E108)</f>
        <v>0</v>
      </c>
      <c r="Q108" s="382">
        <f>IF($E108=0," ",SUM('t13'!C109:N109)/$E108)</f>
        <v>25780</v>
      </c>
      <c r="R108" s="382">
        <f>IF($E108=0," ",(SUM('t13'!O109:X109)+'t13'!Z109)/$E108)</f>
        <v>125</v>
      </c>
      <c r="S108" s="383">
        <f t="shared" si="3"/>
        <v>25905</v>
      </c>
      <c r="T108" s="384">
        <f>IF($E108=0," ",'t13'!Y109/$E108)</f>
        <v>0</v>
      </c>
      <c r="V108" s="321"/>
      <c r="W108" s="321"/>
      <c r="X108" s="321"/>
      <c r="Y108" s="321"/>
    </row>
    <row r="109" spans="1:25" s="378" customFormat="1">
      <c r="A109" s="368" t="str">
        <f>'t1'!A110</f>
        <v>statistico dirig. con altri incar.prof.li</v>
      </c>
      <c r="B109" s="379" t="str">
        <f>'t1'!B110</f>
        <v>TD0A70</v>
      </c>
      <c r="C109" s="380">
        <f>'t1'!L110+'t1'!M110</f>
        <v>1</v>
      </c>
      <c r="D109" s="380">
        <f>('t1'!L110+'t1'!M110)-SUM('t3'!C110:F110,'t3'!I110:L110)+SUM('t3'!M110:P110)</f>
        <v>1</v>
      </c>
      <c r="E109" s="381">
        <f>'t12'!C110/12</f>
        <v>1</v>
      </c>
      <c r="F109" s="381">
        <f>IF($D109&gt;0,(('t11'!C112+'t11'!D112)/$D109)," ")</f>
        <v>23</v>
      </c>
      <c r="G109" s="381">
        <f>IF($D109&gt;0,(SUM('t11'!E112:N112)/$D109)," ")</f>
        <v>5</v>
      </c>
      <c r="H109" s="381">
        <f>IF($D109&gt;0,(SUM('t11'!O112:R112)/$D109)," ")</f>
        <v>0</v>
      </c>
      <c r="I109" s="382">
        <f>IF($E109=0," ",'t12'!D110/$E109)</f>
        <v>39979</v>
      </c>
      <c r="J109" s="382">
        <f>IF($E109=0," ",'t12'!E110/$E109)</f>
        <v>0</v>
      </c>
      <c r="K109" s="382">
        <f>IF($E109=0," ",'t12'!F110/$E109)</f>
        <v>0</v>
      </c>
      <c r="L109" s="382">
        <f>IF($E109=0," ",'t12'!G110/$E109)</f>
        <v>4380</v>
      </c>
      <c r="M109" s="383">
        <f t="shared" si="2"/>
        <v>44359</v>
      </c>
      <c r="N109" s="384">
        <f>IF($E109=0," ",'t12'!H110/$E109)</f>
        <v>0</v>
      </c>
      <c r="O109" s="384">
        <f>IF($E109=0," ",'t12'!I110/$E109)</f>
        <v>0</v>
      </c>
      <c r="P109" s="382">
        <f>IF($E109=0," ",'t13'!AA110/$E109)</f>
        <v>0</v>
      </c>
      <c r="Q109" s="382">
        <f>IF($E109=0," ",SUM('t13'!C110:N110)/$E109)</f>
        <v>21177</v>
      </c>
      <c r="R109" s="382">
        <f>IF($E109=0," ",(SUM('t13'!O110:X110)+'t13'!Z110)/$E109)</f>
        <v>103</v>
      </c>
      <c r="S109" s="383">
        <f t="shared" si="3"/>
        <v>21280</v>
      </c>
      <c r="T109" s="384">
        <f>IF($E109=0," ",'t13'!Y110/$E109)</f>
        <v>0</v>
      </c>
      <c r="V109" s="321"/>
      <c r="W109" s="321"/>
      <c r="X109" s="321"/>
      <c r="Y109" s="321"/>
    </row>
    <row r="110" spans="1:25" s="378" customFormat="1">
      <c r="A110" s="368" t="str">
        <f>'t1'!A111</f>
        <v>statistico dir. a t.determinato(art. 15-septies dlgs.502/92)</v>
      </c>
      <c r="B110" s="379" t="str">
        <f>'t1'!B111</f>
        <v>TD0610</v>
      </c>
      <c r="C110" s="380">
        <f>'t1'!L111+'t1'!M111</f>
        <v>0</v>
      </c>
      <c r="D110" s="380">
        <f>('t1'!L111+'t1'!M111)-SUM('t3'!C111:F111,'t3'!I111:L111)+SUM('t3'!M111:P111)</f>
        <v>0</v>
      </c>
      <c r="E110" s="381">
        <f>'t12'!C111/12</f>
        <v>0</v>
      </c>
      <c r="F110" s="381" t="str">
        <f>IF($D110&gt;0,(('t11'!C113+'t11'!D113)/$D110)," ")</f>
        <v xml:space="preserve"> </v>
      </c>
      <c r="G110" s="381" t="str">
        <f>IF($D110&gt;0,(SUM('t11'!E113:N113)/$D110)," ")</f>
        <v xml:space="preserve"> </v>
      </c>
      <c r="H110" s="381" t="str">
        <f>IF($D110&gt;0,(SUM('t11'!O113:R113)/$D110)," ")</f>
        <v xml:space="preserve"> </v>
      </c>
      <c r="I110" s="382" t="str">
        <f>IF($E110=0," ",'t12'!D111/$E110)</f>
        <v xml:space="preserve"> </v>
      </c>
      <c r="J110" s="382" t="str">
        <f>IF($E110=0," ",'t12'!E111/$E110)</f>
        <v xml:space="preserve"> </v>
      </c>
      <c r="K110" s="382" t="str">
        <f>IF($E110=0," ",'t12'!F111/$E110)</f>
        <v xml:space="preserve"> </v>
      </c>
      <c r="L110" s="382" t="str">
        <f>IF($E110=0," ",'t12'!G111/$E110)</f>
        <v xml:space="preserve"> </v>
      </c>
      <c r="M110" s="383">
        <f t="shared" si="2"/>
        <v>0</v>
      </c>
      <c r="N110" s="384" t="str">
        <f>IF($E110=0," ",'t12'!H111/$E110)</f>
        <v xml:space="preserve"> </v>
      </c>
      <c r="O110" s="384" t="str">
        <f>IF($E110=0," ",'t12'!I111/$E110)</f>
        <v xml:space="preserve"> </v>
      </c>
      <c r="P110" s="382" t="str">
        <f>IF($E110=0," ",'t13'!AA111/$E110)</f>
        <v xml:space="preserve"> </v>
      </c>
      <c r="Q110" s="382" t="str">
        <f>IF($E110=0," ",SUM('t13'!C111:N111)/$E110)</f>
        <v xml:space="preserve"> </v>
      </c>
      <c r="R110" s="382" t="str">
        <f>IF($E110=0," ",(SUM('t13'!O111:X111)+'t13'!Z111)/$E110)</f>
        <v xml:space="preserve"> </v>
      </c>
      <c r="S110" s="383">
        <f t="shared" si="3"/>
        <v>0</v>
      </c>
      <c r="T110" s="384" t="str">
        <f>IF($E110=0," ",'t13'!Y111/$E110)</f>
        <v xml:space="preserve"> </v>
      </c>
      <c r="V110" s="321"/>
      <c r="W110" s="321"/>
      <c r="X110" s="321"/>
      <c r="Y110" s="321"/>
    </row>
    <row r="111" spans="1:25" s="378" customFormat="1">
      <c r="A111" s="368" t="str">
        <f>'t1'!A112</f>
        <v>sociologo dirig. con incarico di struttura complessa</v>
      </c>
      <c r="B111" s="379" t="str">
        <f>'t1'!B112</f>
        <v>TD0068</v>
      </c>
      <c r="C111" s="380">
        <f>'t1'!L112+'t1'!M112</f>
        <v>0</v>
      </c>
      <c r="D111" s="380">
        <f>('t1'!L112+'t1'!M112)-SUM('t3'!C112:F112,'t3'!I112:L112)+SUM('t3'!M112:P112)</f>
        <v>0</v>
      </c>
      <c r="E111" s="381">
        <f>'t12'!C112/12</f>
        <v>0</v>
      </c>
      <c r="F111" s="381" t="str">
        <f>IF($D111&gt;0,(('t11'!C114+'t11'!D114)/$D111)," ")</f>
        <v xml:space="preserve"> </v>
      </c>
      <c r="G111" s="381" t="str">
        <f>IF($D111&gt;0,(SUM('t11'!E114:N114)/$D111)," ")</f>
        <v xml:space="preserve"> </v>
      </c>
      <c r="H111" s="381" t="str">
        <f>IF($D111&gt;0,(SUM('t11'!O114:R114)/$D111)," ")</f>
        <v xml:space="preserve"> </v>
      </c>
      <c r="I111" s="382" t="str">
        <f>IF($E111=0," ",'t12'!D112/$E111)</f>
        <v xml:space="preserve"> </v>
      </c>
      <c r="J111" s="382" t="str">
        <f>IF($E111=0," ",'t12'!E112/$E111)</f>
        <v xml:space="preserve"> </v>
      </c>
      <c r="K111" s="382" t="str">
        <f>IF($E111=0," ",'t12'!F112/$E111)</f>
        <v xml:space="preserve"> </v>
      </c>
      <c r="L111" s="382" t="str">
        <f>IF($E111=0," ",'t12'!G112/$E111)</f>
        <v xml:space="preserve"> </v>
      </c>
      <c r="M111" s="383">
        <f t="shared" si="2"/>
        <v>0</v>
      </c>
      <c r="N111" s="384" t="str">
        <f>IF($E111=0," ",'t12'!H112/$E111)</f>
        <v xml:space="preserve"> </v>
      </c>
      <c r="O111" s="384" t="str">
        <f>IF($E111=0," ",'t12'!I112/$E111)</f>
        <v xml:space="preserve"> </v>
      </c>
      <c r="P111" s="382" t="str">
        <f>IF($E111=0," ",'t13'!AA112/$E111)</f>
        <v xml:space="preserve"> </v>
      </c>
      <c r="Q111" s="382" t="str">
        <f>IF($E111=0," ",SUM('t13'!C112:N112)/$E111)</f>
        <v xml:space="preserve"> </v>
      </c>
      <c r="R111" s="382" t="str">
        <f>IF($E111=0," ",(SUM('t13'!O112:X112)+'t13'!Z112)/$E111)</f>
        <v xml:space="preserve"> </v>
      </c>
      <c r="S111" s="383">
        <f t="shared" si="3"/>
        <v>0</v>
      </c>
      <c r="T111" s="384" t="str">
        <f>IF($E111=0," ",'t13'!Y112/$E111)</f>
        <v xml:space="preserve"> </v>
      </c>
      <c r="V111" s="321"/>
      <c r="W111" s="321"/>
      <c r="X111" s="321"/>
      <c r="Y111" s="321"/>
    </row>
    <row r="112" spans="1:25" s="378" customFormat="1">
      <c r="A112" s="368" t="str">
        <f>'t1'!A113</f>
        <v>sociologo dirig. con incarico di struttura semplice</v>
      </c>
      <c r="B112" s="379" t="str">
        <f>'t1'!B113</f>
        <v>TD0S67</v>
      </c>
      <c r="C112" s="380">
        <f>'t1'!L113+'t1'!M113</f>
        <v>0</v>
      </c>
      <c r="D112" s="380">
        <f>('t1'!L113+'t1'!M113)-SUM('t3'!C113:F113,'t3'!I113:L113)+SUM('t3'!M113:P113)</f>
        <v>0</v>
      </c>
      <c r="E112" s="381">
        <f>'t12'!C113/12</f>
        <v>0</v>
      </c>
      <c r="F112" s="381" t="str">
        <f>IF($D112&gt;0,(('t11'!C115+'t11'!D115)/$D112)," ")</f>
        <v xml:space="preserve"> </v>
      </c>
      <c r="G112" s="381" t="str">
        <f>IF($D112&gt;0,(SUM('t11'!E115:N115)/$D112)," ")</f>
        <v xml:space="preserve"> </v>
      </c>
      <c r="H112" s="381" t="str">
        <f>IF($D112&gt;0,(SUM('t11'!O115:R115)/$D112)," ")</f>
        <v xml:space="preserve"> </v>
      </c>
      <c r="I112" s="382" t="str">
        <f>IF($E112=0," ",'t12'!D113/$E112)</f>
        <v xml:space="preserve"> </v>
      </c>
      <c r="J112" s="382" t="str">
        <f>IF($E112=0," ",'t12'!E113/$E112)</f>
        <v xml:space="preserve"> </v>
      </c>
      <c r="K112" s="382" t="str">
        <f>IF($E112=0," ",'t12'!F113/$E112)</f>
        <v xml:space="preserve"> </v>
      </c>
      <c r="L112" s="382" t="str">
        <f>IF($E112=0," ",'t12'!G113/$E112)</f>
        <v xml:space="preserve"> </v>
      </c>
      <c r="M112" s="383">
        <f t="shared" si="2"/>
        <v>0</v>
      </c>
      <c r="N112" s="384" t="str">
        <f>IF($E112=0," ",'t12'!H113/$E112)</f>
        <v xml:space="preserve"> </v>
      </c>
      <c r="O112" s="384" t="str">
        <f>IF($E112=0," ",'t12'!I113/$E112)</f>
        <v xml:space="preserve"> </v>
      </c>
      <c r="P112" s="382" t="str">
        <f>IF($E112=0," ",'t13'!AA113/$E112)</f>
        <v xml:space="preserve"> </v>
      </c>
      <c r="Q112" s="382" t="str">
        <f>IF($E112=0," ",SUM('t13'!C113:N113)/$E112)</f>
        <v xml:space="preserve"> </v>
      </c>
      <c r="R112" s="382" t="str">
        <f>IF($E112=0," ",(SUM('t13'!O113:X113)+'t13'!Z113)/$E112)</f>
        <v xml:space="preserve"> </v>
      </c>
      <c r="S112" s="383">
        <f t="shared" si="3"/>
        <v>0</v>
      </c>
      <c r="T112" s="384" t="str">
        <f>IF($E112=0," ",'t13'!Y113/$E112)</f>
        <v xml:space="preserve"> </v>
      </c>
      <c r="V112" s="321"/>
      <c r="W112" s="321"/>
      <c r="X112" s="321"/>
      <c r="Y112" s="321"/>
    </row>
    <row r="113" spans="1:25" s="378" customFormat="1">
      <c r="A113" s="368" t="str">
        <f>'t1'!A114</f>
        <v>sociologo dirig. con altri incar.prof.li</v>
      </c>
      <c r="B113" s="379" t="str">
        <f>'t1'!B114</f>
        <v>TD0A67</v>
      </c>
      <c r="C113" s="380">
        <f>'t1'!L114+'t1'!M114</f>
        <v>0</v>
      </c>
      <c r="D113" s="380">
        <f>('t1'!L114+'t1'!M114)-SUM('t3'!C114:F114,'t3'!I114:L114)+SUM('t3'!M114:P114)</f>
        <v>0</v>
      </c>
      <c r="E113" s="381">
        <f>'t12'!C114/12</f>
        <v>0</v>
      </c>
      <c r="F113" s="381" t="str">
        <f>IF($D113&gt;0,(('t11'!C116+'t11'!D116)/$D113)," ")</f>
        <v xml:space="preserve"> </v>
      </c>
      <c r="G113" s="381" t="str">
        <f>IF($D113&gt;0,(SUM('t11'!E116:N116)/$D113)," ")</f>
        <v xml:space="preserve"> </v>
      </c>
      <c r="H113" s="381" t="str">
        <f>IF($D113&gt;0,(SUM('t11'!O116:R116)/$D113)," ")</f>
        <v xml:space="preserve"> </v>
      </c>
      <c r="I113" s="382" t="str">
        <f>IF($E113=0," ",'t12'!D114/$E113)</f>
        <v xml:space="preserve"> </v>
      </c>
      <c r="J113" s="382" t="str">
        <f>IF($E113=0," ",'t12'!E114/$E113)</f>
        <v xml:space="preserve"> </v>
      </c>
      <c r="K113" s="382" t="str">
        <f>IF($E113=0," ",'t12'!F114/$E113)</f>
        <v xml:space="preserve"> </v>
      </c>
      <c r="L113" s="382" t="str">
        <f>IF($E113=0," ",'t12'!G114/$E113)</f>
        <v xml:space="preserve"> </v>
      </c>
      <c r="M113" s="383">
        <f t="shared" si="2"/>
        <v>0</v>
      </c>
      <c r="N113" s="384" t="str">
        <f>IF($E113=0," ",'t12'!H114/$E113)</f>
        <v xml:space="preserve"> </v>
      </c>
      <c r="O113" s="384" t="str">
        <f>IF($E113=0," ",'t12'!I114/$E113)</f>
        <v xml:space="preserve"> </v>
      </c>
      <c r="P113" s="382" t="str">
        <f>IF($E113=0," ",'t13'!AA114/$E113)</f>
        <v xml:space="preserve"> </v>
      </c>
      <c r="Q113" s="382" t="str">
        <f>IF($E113=0," ",SUM('t13'!C114:N114)/$E113)</f>
        <v xml:space="preserve"> </v>
      </c>
      <c r="R113" s="382" t="str">
        <f>IF($E113=0," ",(SUM('t13'!O114:X114)+'t13'!Z114)/$E113)</f>
        <v xml:space="preserve"> </v>
      </c>
      <c r="S113" s="383">
        <f t="shared" si="3"/>
        <v>0</v>
      </c>
      <c r="T113" s="384" t="str">
        <f>IF($E113=0," ",'t13'!Y114/$E113)</f>
        <v xml:space="preserve"> </v>
      </c>
      <c r="V113" s="321"/>
      <c r="W113" s="321"/>
      <c r="X113" s="321"/>
      <c r="Y113" s="321"/>
    </row>
    <row r="114" spans="1:25" s="378" customFormat="1">
      <c r="A114" s="368" t="str">
        <f>'t1'!A115</f>
        <v>sociologo dir. a t. determinato(art.15-septies dlgs. 502/92)</v>
      </c>
      <c r="B114" s="379" t="str">
        <f>'t1'!B115</f>
        <v>TD0611</v>
      </c>
      <c r="C114" s="380">
        <f>'t1'!L115+'t1'!M115</f>
        <v>0</v>
      </c>
      <c r="D114" s="380">
        <f>('t1'!L115+'t1'!M115)-SUM('t3'!C115:F115,'t3'!I115:L115)+SUM('t3'!M115:P115)</f>
        <v>0</v>
      </c>
      <c r="E114" s="381">
        <f>'t12'!C115/12</f>
        <v>0</v>
      </c>
      <c r="F114" s="381" t="str">
        <f>IF($D114&gt;0,(('t11'!C117+'t11'!D117)/$D114)," ")</f>
        <v xml:space="preserve"> </v>
      </c>
      <c r="G114" s="381" t="str">
        <f>IF($D114&gt;0,(SUM('t11'!E117:N117)/$D114)," ")</f>
        <v xml:space="preserve"> </v>
      </c>
      <c r="H114" s="381" t="str">
        <f>IF($D114&gt;0,(SUM('t11'!O117:R117)/$D114)," ")</f>
        <v xml:space="preserve"> </v>
      </c>
      <c r="I114" s="382" t="str">
        <f>IF($E114=0," ",'t12'!D115/$E114)</f>
        <v xml:space="preserve"> </v>
      </c>
      <c r="J114" s="382" t="str">
        <f>IF($E114=0," ",'t12'!E115/$E114)</f>
        <v xml:space="preserve"> </v>
      </c>
      <c r="K114" s="382" t="str">
        <f>IF($E114=0," ",'t12'!F115/$E114)</f>
        <v xml:space="preserve"> </v>
      </c>
      <c r="L114" s="382" t="str">
        <f>IF($E114=0," ",'t12'!G115/$E114)</f>
        <v xml:space="preserve"> </v>
      </c>
      <c r="M114" s="383">
        <f t="shared" si="2"/>
        <v>0</v>
      </c>
      <c r="N114" s="384" t="str">
        <f>IF($E114=0," ",'t12'!H115/$E114)</f>
        <v xml:space="preserve"> </v>
      </c>
      <c r="O114" s="384" t="str">
        <f>IF($E114=0," ",'t12'!I115/$E114)</f>
        <v xml:space="preserve"> </v>
      </c>
      <c r="P114" s="382" t="str">
        <f>IF($E114=0," ",'t13'!AA115/$E114)</f>
        <v xml:space="preserve"> </v>
      </c>
      <c r="Q114" s="382" t="str">
        <f>IF($E114=0," ",SUM('t13'!C115:N115)/$E114)</f>
        <v xml:space="preserve"> </v>
      </c>
      <c r="R114" s="382" t="str">
        <f>IF($E114=0," ",(SUM('t13'!O115:X115)+'t13'!Z115)/$E114)</f>
        <v xml:space="preserve"> </v>
      </c>
      <c r="S114" s="383">
        <f t="shared" si="3"/>
        <v>0</v>
      </c>
      <c r="T114" s="384" t="str">
        <f>IF($E114=0," ",'t13'!Y115/$E114)</f>
        <v xml:space="preserve"> </v>
      </c>
      <c r="V114" s="321"/>
      <c r="W114" s="321"/>
      <c r="X114" s="321"/>
      <c r="Y114" s="321"/>
    </row>
    <row r="115" spans="1:25" s="378" customFormat="1">
      <c r="A115" s="368" t="str">
        <f>'t1'!A116</f>
        <v>collab.re prof.le assistente sociale esperto - ds</v>
      </c>
      <c r="B115" s="379" t="str">
        <f>'t1'!B116</f>
        <v>T18025</v>
      </c>
      <c r="C115" s="380">
        <f>'t1'!L116+'t1'!M116</f>
        <v>0</v>
      </c>
      <c r="D115" s="380">
        <f>('t1'!L116+'t1'!M116)-SUM('t3'!C116:F116,'t3'!I116:L116)+SUM('t3'!M116:P116)</f>
        <v>0</v>
      </c>
      <c r="E115" s="381">
        <f>'t12'!C116/12</f>
        <v>0</v>
      </c>
      <c r="F115" s="381" t="str">
        <f>IF($D115&gt;0,(('t11'!C118+'t11'!D118)/$D115)," ")</f>
        <v xml:space="preserve"> </v>
      </c>
      <c r="G115" s="381" t="str">
        <f>IF($D115&gt;0,(SUM('t11'!E118:N118)/$D115)," ")</f>
        <v xml:space="preserve"> </v>
      </c>
      <c r="H115" s="381" t="str">
        <f>IF($D115&gt;0,(SUM('t11'!O118:R118)/$D115)," ")</f>
        <v xml:space="preserve"> </v>
      </c>
      <c r="I115" s="382" t="str">
        <f>IF($E115=0," ",'t12'!D116/$E115)</f>
        <v xml:space="preserve"> </v>
      </c>
      <c r="J115" s="382" t="str">
        <f>IF($E115=0," ",'t12'!E116/$E115)</f>
        <v xml:space="preserve"> </v>
      </c>
      <c r="K115" s="382" t="str">
        <f>IF($E115=0," ",'t12'!F116/$E115)</f>
        <v xml:space="preserve"> </v>
      </c>
      <c r="L115" s="382" t="str">
        <f>IF($E115=0," ",'t12'!G116/$E115)</f>
        <v xml:space="preserve"> </v>
      </c>
      <c r="M115" s="383">
        <f t="shared" si="2"/>
        <v>0</v>
      </c>
      <c r="N115" s="384" t="str">
        <f>IF($E115=0," ",'t12'!H116/$E115)</f>
        <v xml:space="preserve"> </v>
      </c>
      <c r="O115" s="384" t="str">
        <f>IF($E115=0," ",'t12'!I116/$E115)</f>
        <v xml:space="preserve"> </v>
      </c>
      <c r="P115" s="382" t="str">
        <f>IF($E115=0," ",'t13'!AA116/$E115)</f>
        <v xml:space="preserve"> </v>
      </c>
      <c r="Q115" s="382" t="str">
        <f>IF($E115=0," ",SUM('t13'!C116:N116)/$E115)</f>
        <v xml:space="preserve"> </v>
      </c>
      <c r="R115" s="382" t="str">
        <f>IF($E115=0," ",(SUM('t13'!O116:X116)+'t13'!Z116)/$E115)</f>
        <v xml:space="preserve"> </v>
      </c>
      <c r="S115" s="383">
        <f t="shared" si="3"/>
        <v>0</v>
      </c>
      <c r="T115" s="384" t="str">
        <f>IF($E115=0," ",'t13'!Y116/$E115)</f>
        <v xml:space="preserve"> </v>
      </c>
      <c r="V115" s="321"/>
      <c r="W115" s="321"/>
      <c r="X115" s="321"/>
      <c r="Y115" s="321"/>
    </row>
    <row r="116" spans="1:25" s="378" customFormat="1">
      <c r="A116" s="368" t="str">
        <f>'t1'!A117</f>
        <v>collab.re prof.le assistente sociale - d</v>
      </c>
      <c r="B116" s="379" t="str">
        <f>'t1'!B117</f>
        <v>T16024</v>
      </c>
      <c r="C116" s="380">
        <f>'t1'!L117+'t1'!M117</f>
        <v>2</v>
      </c>
      <c r="D116" s="380">
        <f>('t1'!L117+'t1'!M117)-SUM('t3'!C117:F117,'t3'!I117:L117)+SUM('t3'!M117:P117)</f>
        <v>2</v>
      </c>
      <c r="E116" s="381">
        <f>'t12'!C117/12</f>
        <v>2</v>
      </c>
      <c r="F116" s="381">
        <f>IF($D116&gt;0,(('t11'!C119+'t11'!D119)/$D116)," ")</f>
        <v>34</v>
      </c>
      <c r="G116" s="381">
        <f>IF($D116&gt;0,(SUM('t11'!E119:N119)/$D116)," ")</f>
        <v>2.5</v>
      </c>
      <c r="H116" s="381">
        <f>IF($D116&gt;0,(SUM('t11'!O119:R119)/$D116)," ")</f>
        <v>0</v>
      </c>
      <c r="I116" s="382">
        <f>IF($E116=0," ",'t12'!D117/$E116)</f>
        <v>22094</v>
      </c>
      <c r="J116" s="382">
        <f>IF($E116=0," ",'t12'!E117/$E116)</f>
        <v>0</v>
      </c>
      <c r="K116" s="382">
        <f>IF($E116=0," ",'t12'!F117/$E116)</f>
        <v>4238.5</v>
      </c>
      <c r="L116" s="382">
        <f>IF($E116=0," ",'t12'!G117/$E116)</f>
        <v>2211</v>
      </c>
      <c r="M116" s="383">
        <f t="shared" si="2"/>
        <v>28543.5</v>
      </c>
      <c r="N116" s="384">
        <f>IF($E116=0," ",'t12'!H117/$E116)</f>
        <v>0</v>
      </c>
      <c r="O116" s="384">
        <f>IF($E116=0," ",'t12'!I117/$E116)</f>
        <v>0</v>
      </c>
      <c r="P116" s="382">
        <f>IF($E116=0," ",'t13'!AA117/$E116)</f>
        <v>0</v>
      </c>
      <c r="Q116" s="382">
        <f>IF($E116=0," ",SUM('t13'!C117:N117)/$E116)</f>
        <v>197.5</v>
      </c>
      <c r="R116" s="382">
        <f>IF($E116=0," ",(SUM('t13'!O117:X117)+'t13'!Z117)/$E116)</f>
        <v>2955</v>
      </c>
      <c r="S116" s="383">
        <f t="shared" si="3"/>
        <v>3152.5</v>
      </c>
      <c r="T116" s="384">
        <f>IF($E116=0," ",'t13'!Y117/$E116)</f>
        <v>0</v>
      </c>
      <c r="V116" s="321"/>
      <c r="W116" s="321"/>
      <c r="X116" s="321"/>
      <c r="Y116" s="321"/>
    </row>
    <row r="117" spans="1:25" s="378" customFormat="1">
      <c r="A117" s="368" t="str">
        <f>'t1'!A118</f>
        <v>collab.re tec. - prof.le esperto - ds</v>
      </c>
      <c r="B117" s="379" t="str">
        <f>'t1'!B118</f>
        <v>T18027</v>
      </c>
      <c r="C117" s="380">
        <f>'t1'!L118+'t1'!M118</f>
        <v>0</v>
      </c>
      <c r="D117" s="380">
        <f>('t1'!L118+'t1'!M118)-SUM('t3'!C118:F118,'t3'!I118:L118)+SUM('t3'!M118:P118)</f>
        <v>0</v>
      </c>
      <c r="E117" s="381">
        <f>'t12'!C118/12</f>
        <v>0</v>
      </c>
      <c r="F117" s="381" t="str">
        <f>IF($D117&gt;0,(('t11'!C120+'t11'!D120)/$D117)," ")</f>
        <v xml:space="preserve"> </v>
      </c>
      <c r="G117" s="381" t="str">
        <f>IF($D117&gt;0,(SUM('t11'!E120:N120)/$D117)," ")</f>
        <v xml:space="preserve"> </v>
      </c>
      <c r="H117" s="381" t="str">
        <f>IF($D117&gt;0,(SUM('t11'!O120:R120)/$D117)," ")</f>
        <v xml:space="preserve"> </v>
      </c>
      <c r="I117" s="382" t="str">
        <f>IF($E117=0," ",'t12'!D118/$E117)</f>
        <v xml:space="preserve"> </v>
      </c>
      <c r="J117" s="382" t="str">
        <f>IF($E117=0," ",'t12'!E118/$E117)</f>
        <v xml:space="preserve"> </v>
      </c>
      <c r="K117" s="382" t="str">
        <f>IF($E117=0," ",'t12'!F118/$E117)</f>
        <v xml:space="preserve"> </v>
      </c>
      <c r="L117" s="382" t="str">
        <f>IF($E117=0," ",'t12'!G118/$E117)</f>
        <v xml:space="preserve"> </v>
      </c>
      <c r="M117" s="383">
        <f t="shared" si="2"/>
        <v>0</v>
      </c>
      <c r="N117" s="384" t="str">
        <f>IF($E117=0," ",'t12'!H118/$E117)</f>
        <v xml:space="preserve"> </v>
      </c>
      <c r="O117" s="384" t="str">
        <f>IF($E117=0," ",'t12'!I118/$E117)</f>
        <v xml:space="preserve"> </v>
      </c>
      <c r="P117" s="382" t="str">
        <f>IF($E117=0," ",'t13'!AA118/$E117)</f>
        <v xml:space="preserve"> </v>
      </c>
      <c r="Q117" s="382" t="str">
        <f>IF($E117=0," ",SUM('t13'!C118:N118)/$E117)</f>
        <v xml:space="preserve"> </v>
      </c>
      <c r="R117" s="382" t="str">
        <f>IF($E117=0," ",(SUM('t13'!O118:X118)+'t13'!Z118)/$E117)</f>
        <v xml:space="preserve"> </v>
      </c>
      <c r="S117" s="383">
        <f t="shared" si="3"/>
        <v>0</v>
      </c>
      <c r="T117" s="384" t="str">
        <f>IF($E117=0," ",'t13'!Y118/$E117)</f>
        <v xml:space="preserve"> </v>
      </c>
      <c r="V117" s="321"/>
      <c r="W117" s="321"/>
      <c r="X117" s="321"/>
      <c r="Y117" s="321"/>
    </row>
    <row r="118" spans="1:25" s="378" customFormat="1">
      <c r="A118" s="368" t="str">
        <f>'t1'!A119</f>
        <v>collab.re tec. - prof.le - d</v>
      </c>
      <c r="B118" s="379" t="str">
        <f>'t1'!B119</f>
        <v>T16026</v>
      </c>
      <c r="C118" s="380">
        <f>'t1'!L119+'t1'!M119</f>
        <v>11</v>
      </c>
      <c r="D118" s="380">
        <f>('t1'!L119+'t1'!M119)-SUM('t3'!C119:F119,'t3'!I119:L119)+SUM('t3'!M119:P119)</f>
        <v>11</v>
      </c>
      <c r="E118" s="381">
        <f>'t12'!C119/12</f>
        <v>11</v>
      </c>
      <c r="F118" s="381">
        <f>IF($D118&gt;0,(('t11'!C121+'t11'!D121)/$D118)," ")</f>
        <v>31.545454545454547</v>
      </c>
      <c r="G118" s="381">
        <f>IF($D118&gt;0,(SUM('t11'!E121:N121)/$D118)," ")</f>
        <v>7.0909090909090908</v>
      </c>
      <c r="H118" s="381">
        <f>IF($D118&gt;0,(SUM('t11'!O121:R121)/$D118)," ")</f>
        <v>0</v>
      </c>
      <c r="I118" s="382">
        <f>IF($E118=0," ",'t12'!D119/$E118)</f>
        <v>22093.81818181818</v>
      </c>
      <c r="J118" s="382">
        <f>IF($E118=0," ",'t12'!E119/$E118)</f>
        <v>129</v>
      </c>
      <c r="K118" s="382">
        <f>IF($E118=0," ",'t12'!F119/$E118)</f>
        <v>2823.3636363636365</v>
      </c>
      <c r="L118" s="382">
        <f>IF($E118=0," ",'t12'!G119/$E118)</f>
        <v>2191.6363636363635</v>
      </c>
      <c r="M118" s="383">
        <f t="shared" si="2"/>
        <v>27237.81818181818</v>
      </c>
      <c r="N118" s="384">
        <f>IF($E118=0," ",'t12'!H119/$E118)</f>
        <v>0</v>
      </c>
      <c r="O118" s="384">
        <f>IF($E118=0," ",'t12'!I119/$E118)</f>
        <v>0</v>
      </c>
      <c r="P118" s="382">
        <f>IF($E118=0," ",'t13'!AA119/$E118)</f>
        <v>687.90909090909088</v>
      </c>
      <c r="Q118" s="382">
        <f>IF($E118=0," ",SUM('t13'!C119:N119)/$E118)</f>
        <v>246.18181818181819</v>
      </c>
      <c r="R118" s="382">
        <f>IF($E118=0," ",(SUM('t13'!O119:X119)+'t13'!Z119)/$E118)</f>
        <v>4870</v>
      </c>
      <c r="S118" s="383">
        <f t="shared" si="3"/>
        <v>5804.090909090909</v>
      </c>
      <c r="T118" s="384">
        <f>IF($E118=0," ",'t13'!Y119/$E118)</f>
        <v>0</v>
      </c>
      <c r="V118" s="321"/>
      <c r="W118" s="321"/>
      <c r="X118" s="321"/>
      <c r="Y118" s="321"/>
    </row>
    <row r="119" spans="1:25" s="378" customFormat="1">
      <c r="A119" s="368" t="str">
        <f>'t1'!A120</f>
        <v>oper.re prof.le assistente soc. - c</v>
      </c>
      <c r="B119" s="379" t="str">
        <f>'t1'!B120</f>
        <v>T14050</v>
      </c>
      <c r="C119" s="380">
        <f>'t1'!L120+'t1'!M120</f>
        <v>0</v>
      </c>
      <c r="D119" s="380">
        <f>('t1'!L120+'t1'!M120)-SUM('t3'!C120:F120,'t3'!I120:L120)+SUM('t3'!M120:P120)</f>
        <v>0</v>
      </c>
      <c r="E119" s="381">
        <f>'t12'!C120/12</f>
        <v>0</v>
      </c>
      <c r="F119" s="381" t="str">
        <f>IF($D119&gt;0,(('t11'!C122+'t11'!D122)/$D119)," ")</f>
        <v xml:space="preserve"> </v>
      </c>
      <c r="G119" s="381" t="str">
        <f>IF($D119&gt;0,(SUM('t11'!E122:N122)/$D119)," ")</f>
        <v xml:space="preserve"> </v>
      </c>
      <c r="H119" s="381" t="str">
        <f>IF($D119&gt;0,(SUM('t11'!O122:R122)/$D119)," ")</f>
        <v xml:space="preserve"> </v>
      </c>
      <c r="I119" s="382" t="str">
        <f>IF($E119=0," ",'t12'!D120/$E119)</f>
        <v xml:space="preserve"> </v>
      </c>
      <c r="J119" s="382" t="str">
        <f>IF($E119=0," ",'t12'!E120/$E119)</f>
        <v xml:space="preserve"> </v>
      </c>
      <c r="K119" s="382" t="str">
        <f>IF($E119=0," ",'t12'!F120/$E119)</f>
        <v xml:space="preserve"> </v>
      </c>
      <c r="L119" s="382" t="str">
        <f>IF($E119=0," ",'t12'!G120/$E119)</f>
        <v xml:space="preserve"> </v>
      </c>
      <c r="M119" s="383">
        <f t="shared" si="2"/>
        <v>0</v>
      </c>
      <c r="N119" s="384" t="str">
        <f>IF($E119=0," ",'t12'!H120/$E119)</f>
        <v xml:space="preserve"> </v>
      </c>
      <c r="O119" s="384" t="str">
        <f>IF($E119=0," ",'t12'!I120/$E119)</f>
        <v xml:space="preserve"> </v>
      </c>
      <c r="P119" s="382" t="str">
        <f>IF($E119=0," ",'t13'!AA120/$E119)</f>
        <v xml:space="preserve"> </v>
      </c>
      <c r="Q119" s="382" t="str">
        <f>IF($E119=0," ",SUM('t13'!C120:N120)/$E119)</f>
        <v xml:space="preserve"> </v>
      </c>
      <c r="R119" s="382" t="str">
        <f>IF($E119=0," ",(SUM('t13'!O120:X120)+'t13'!Z120)/$E119)</f>
        <v xml:space="preserve"> </v>
      </c>
      <c r="S119" s="383">
        <f t="shared" si="3"/>
        <v>0</v>
      </c>
      <c r="T119" s="384" t="str">
        <f>IF($E119=0," ",'t13'!Y120/$E119)</f>
        <v xml:space="preserve"> </v>
      </c>
      <c r="V119" s="321"/>
      <c r="W119" s="321"/>
      <c r="X119" s="321"/>
      <c r="Y119" s="321"/>
    </row>
    <row r="120" spans="1:25" s="378" customFormat="1">
      <c r="A120" s="368" t="str">
        <f>'t1'!A121</f>
        <v>assistente tecnico - c</v>
      </c>
      <c r="B120" s="379" t="str">
        <f>'t1'!B121</f>
        <v>T14007</v>
      </c>
      <c r="C120" s="380">
        <f>'t1'!L121+'t1'!M121</f>
        <v>17</v>
      </c>
      <c r="D120" s="380">
        <f>('t1'!L121+'t1'!M121)-SUM('t3'!C121:F121,'t3'!I121:L121)+SUM('t3'!M121:P121)</f>
        <v>17</v>
      </c>
      <c r="E120" s="381">
        <f>'t12'!C121/12</f>
        <v>18.877500000000001</v>
      </c>
      <c r="F120" s="381">
        <f>IF($D120&gt;0,(('t11'!C123+'t11'!D123)/$D120)," ")</f>
        <v>36.588235294117645</v>
      </c>
      <c r="G120" s="381">
        <f>IF($D120&gt;0,(SUM('t11'!E123:N123)/$D120)," ")</f>
        <v>7.7058823529411766</v>
      </c>
      <c r="H120" s="381">
        <f>IF($D120&gt;0,(SUM('t11'!O123:R123)/$D120)," ")</f>
        <v>0</v>
      </c>
      <c r="I120" s="382">
        <f>IF($E120=0," ",'t12'!D121/$E120)</f>
        <v>20348.457157992318</v>
      </c>
      <c r="J120" s="382">
        <f>IF($E120=0," ",'t12'!E121/$E120)</f>
        <v>96.146205800556217</v>
      </c>
      <c r="K120" s="382">
        <f>IF($E120=0," ",'t12'!F121/$E120)</f>
        <v>2979.8967024235199</v>
      </c>
      <c r="L120" s="382">
        <f>IF($E120=0," ",'t12'!G121/$E120)</f>
        <v>1970.9177592371871</v>
      </c>
      <c r="M120" s="383">
        <f t="shared" si="2"/>
        <v>25395.41782545358</v>
      </c>
      <c r="N120" s="384">
        <f>IF($E120=0," ",'t12'!H121/$E120)</f>
        <v>0</v>
      </c>
      <c r="O120" s="384">
        <f>IF($E120=0," ",'t12'!I121/$E120)</f>
        <v>0</v>
      </c>
      <c r="P120" s="382">
        <f>IF($E120=0," ",'t13'!AA121/$E120)</f>
        <v>1176.3739901999734</v>
      </c>
      <c r="Q120" s="382">
        <f>IF($E120=0," ",SUM('t13'!C121:N121)/$E120)</f>
        <v>174.97020262216924</v>
      </c>
      <c r="R120" s="382">
        <f>IF($E120=0," ",(SUM('t13'!O121:X121)+'t13'!Z121)/$E120)</f>
        <v>4324.3543901470002</v>
      </c>
      <c r="S120" s="383">
        <f t="shared" si="3"/>
        <v>5675.698582969143</v>
      </c>
      <c r="T120" s="384">
        <f>IF($E120=0," ",'t13'!Y121/$E120)</f>
        <v>0</v>
      </c>
      <c r="V120" s="321"/>
      <c r="W120" s="321"/>
      <c r="X120" s="321"/>
      <c r="Y120" s="321"/>
    </row>
    <row r="121" spans="1:25" s="378" customFormat="1">
      <c r="A121" s="368" t="str">
        <f>'t1'!A122</f>
        <v>program.re - c</v>
      </c>
      <c r="B121" s="379" t="str">
        <f>'t1'!B122</f>
        <v>T14063</v>
      </c>
      <c r="C121" s="380">
        <f>'t1'!L122+'t1'!M122</f>
        <v>5</v>
      </c>
      <c r="D121" s="380">
        <f>('t1'!L122+'t1'!M122)-SUM('t3'!C122:F122,'t3'!I122:L122)+SUM('t3'!M122:P122)</f>
        <v>5</v>
      </c>
      <c r="E121" s="381">
        <f>'t12'!C122/12</f>
        <v>4.5041666666666664</v>
      </c>
      <c r="F121" s="381">
        <f>IF($D121&gt;0,(('t11'!C124+'t11'!D124)/$D121)," ")</f>
        <v>29</v>
      </c>
      <c r="G121" s="381">
        <f>IF($D121&gt;0,(SUM('t11'!E124:N124)/$D121)," ")</f>
        <v>10.199999999999999</v>
      </c>
      <c r="H121" s="381">
        <f>IF($D121&gt;0,(SUM('t11'!O124:R124)/$D121)," ")</f>
        <v>0</v>
      </c>
      <c r="I121" s="382">
        <f>IF($E121=0," ",'t12'!D122/$E121)</f>
        <v>20349.380203515266</v>
      </c>
      <c r="J121" s="382">
        <f>IF($E121=0," ",'t12'!E122/$E121)</f>
        <v>12.210915818686402</v>
      </c>
      <c r="K121" s="382">
        <f>IF($E121=0," ",'t12'!F122/$E121)</f>
        <v>2649.5467160037006</v>
      </c>
      <c r="L121" s="382">
        <f>IF($E121=0," ",'t12'!G122/$E121)</f>
        <v>1930.4347826086957</v>
      </c>
      <c r="M121" s="383">
        <f t="shared" si="2"/>
        <v>24941.572617946349</v>
      </c>
      <c r="N121" s="384">
        <f>IF($E121=0," ",'t12'!H122/$E121)</f>
        <v>0</v>
      </c>
      <c r="O121" s="384">
        <f>IF($E121=0," ",'t12'!I122/$E121)</f>
        <v>0</v>
      </c>
      <c r="P121" s="382">
        <f>IF($E121=0," ",'t13'!AA122/$E121)</f>
        <v>236.44773358001851</v>
      </c>
      <c r="Q121" s="382">
        <f>IF($E121=0," ",SUM('t13'!C122:N122)/$E121)</f>
        <v>172.50693802035153</v>
      </c>
      <c r="R121" s="382">
        <f>IF($E121=0," ",(SUM('t13'!O122:X122)+'t13'!Z122)/$E121)</f>
        <v>4050.9158186864015</v>
      </c>
      <c r="S121" s="383">
        <f t="shared" si="3"/>
        <v>4459.8704902867712</v>
      </c>
      <c r="T121" s="384">
        <f>IF($E121=0," ",'t13'!Y122/$E121)</f>
        <v>0</v>
      </c>
      <c r="V121" s="321"/>
      <c r="W121" s="321"/>
      <c r="X121" s="321"/>
      <c r="Y121" s="321"/>
    </row>
    <row r="122" spans="1:25" s="378" customFormat="1">
      <c r="A122" s="368" t="str">
        <f>'t1'!A123</f>
        <v>operatore tecnico special.to esperto - c (2)</v>
      </c>
      <c r="B122" s="379" t="str">
        <f>'t1'!B123</f>
        <v>T14E59</v>
      </c>
      <c r="C122" s="380">
        <f>'t1'!L123+'t1'!M123</f>
        <v>8</v>
      </c>
      <c r="D122" s="380">
        <f>('t1'!L123+'t1'!M123)-SUM('t3'!C123:F123,'t3'!I123:L123)+SUM('t3'!M123:P123)</f>
        <v>8</v>
      </c>
      <c r="E122" s="381">
        <f>'t12'!C123/12</f>
        <v>7.4191666666666665</v>
      </c>
      <c r="F122" s="381">
        <f>IF($D122&gt;0,(('t11'!C125+'t11'!D125)/$D122)," ")</f>
        <v>27.875</v>
      </c>
      <c r="G122" s="381">
        <f>IF($D122&gt;0,(SUM('t11'!E125:N125)/$D122)," ")</f>
        <v>16.75</v>
      </c>
      <c r="H122" s="381">
        <f>IF($D122&gt;0,(SUM('t11'!O125:R125)/$D122)," ")</f>
        <v>0.125</v>
      </c>
      <c r="I122" s="382">
        <f>IF($E122=0," ",'t12'!D123/$E122)</f>
        <v>20348.916095698081</v>
      </c>
      <c r="J122" s="382">
        <f>IF($E122=0," ",'t12'!E123/$E122)</f>
        <v>259.05874424351344</v>
      </c>
      <c r="K122" s="382">
        <f>IF($E122=0," ",'t12'!F123/$E122)</f>
        <v>3662.0015725036506</v>
      </c>
      <c r="L122" s="382">
        <f>IF($E122=0," ",'t12'!G123/$E122)</f>
        <v>2036.8864427720994</v>
      </c>
      <c r="M122" s="383">
        <f t="shared" si="2"/>
        <v>26306.862855217343</v>
      </c>
      <c r="N122" s="384">
        <f>IF($E122=0," ",'t12'!H123/$E122)</f>
        <v>0</v>
      </c>
      <c r="O122" s="384">
        <f>IF($E122=0," ",'t12'!I123/$E122)</f>
        <v>11.052454228911603</v>
      </c>
      <c r="P122" s="382">
        <f>IF($E122=0," ",'t13'!AA123/$E122)</f>
        <v>3264.5175783443783</v>
      </c>
      <c r="Q122" s="382">
        <f>IF($E122=0," ",SUM('t13'!C123:N123)/$E122)</f>
        <v>401.66236100190946</v>
      </c>
      <c r="R122" s="382">
        <f>IF($E122=0," ",(SUM('t13'!O123:X123)+'t13'!Z123)/$E122)</f>
        <v>7966.2585645288109</v>
      </c>
      <c r="S122" s="383">
        <f t="shared" si="3"/>
        <v>11632.438503875099</v>
      </c>
      <c r="T122" s="384">
        <f>IF($E122=0," ",'t13'!Y123/$E122)</f>
        <v>0</v>
      </c>
      <c r="V122" s="321"/>
      <c r="W122" s="321"/>
      <c r="X122" s="321"/>
      <c r="Y122" s="321"/>
    </row>
    <row r="123" spans="1:25" s="378" customFormat="1">
      <c r="A123" s="368" t="str">
        <f>'t1'!A124</f>
        <v>operatore tecnico special.to - bs</v>
      </c>
      <c r="B123" s="379" t="str">
        <f>'t1'!B124</f>
        <v>T13059</v>
      </c>
      <c r="C123" s="380">
        <f>'t1'!L124+'t1'!M124</f>
        <v>36</v>
      </c>
      <c r="D123" s="380">
        <f>('t1'!L124+'t1'!M124)-SUM('t3'!C124:F124,'t3'!I124:L124)+SUM('t3'!M124:P124)</f>
        <v>36</v>
      </c>
      <c r="E123" s="381">
        <f>'t12'!C124/12</f>
        <v>34.800000000000004</v>
      </c>
      <c r="F123" s="381">
        <f>IF($D123&gt;0,(('t11'!C126+'t11'!D126)/$D123)," ")</f>
        <v>32.083333333333336</v>
      </c>
      <c r="G123" s="381">
        <f>IF($D123&gt;0,(SUM('t11'!E126:N126)/$D123)," ")</f>
        <v>21.277777777777779</v>
      </c>
      <c r="H123" s="381">
        <f>IF($D123&gt;0,(SUM('t11'!O126:R126)/$D123)," ")</f>
        <v>2.7777777777777776E-2</v>
      </c>
      <c r="I123" s="382">
        <f>IF($E123=0," ",'t12'!D124/$E123)</f>
        <v>18393.85057471264</v>
      </c>
      <c r="J123" s="382">
        <f>IF($E123=0," ",'t12'!E124/$E123)</f>
        <v>317.27011494252872</v>
      </c>
      <c r="K123" s="382">
        <f>IF($E123=0," ",'t12'!F124/$E123)</f>
        <v>2323.1896551724135</v>
      </c>
      <c r="L123" s="382">
        <f>IF($E123=0," ",'t12'!G124/$E123)</f>
        <v>1763.4482758620688</v>
      </c>
      <c r="M123" s="383">
        <f t="shared" si="2"/>
        <v>22797.758620689652</v>
      </c>
      <c r="N123" s="384">
        <f>IF($E123=0," ",'t12'!H124/$E123)</f>
        <v>0</v>
      </c>
      <c r="O123" s="384">
        <f>IF($E123=0," ",'t12'!I124/$E123)</f>
        <v>1.9252873563218389</v>
      </c>
      <c r="P123" s="382">
        <f>IF($E123=0," ",'t13'!AA124/$E123)</f>
        <v>966.06321839080442</v>
      </c>
      <c r="Q123" s="382">
        <f>IF($E123=0," ",SUM('t13'!C124:N124)/$E123)</f>
        <v>793.04597701149419</v>
      </c>
      <c r="R123" s="382">
        <f>IF($E123=0," ",(SUM('t13'!O124:X124)+'t13'!Z124)/$E123)</f>
        <v>4385.2873563218382</v>
      </c>
      <c r="S123" s="383">
        <f t="shared" si="3"/>
        <v>6144.3965517241368</v>
      </c>
      <c r="T123" s="384">
        <f>IF($E123=0," ",'t13'!Y124/$E123)</f>
        <v>0</v>
      </c>
      <c r="V123" s="321"/>
      <c r="W123" s="321"/>
      <c r="X123" s="321"/>
      <c r="Y123" s="321"/>
    </row>
    <row r="124" spans="1:25" s="378" customFormat="1">
      <c r="A124" s="368" t="str">
        <f>'t1'!A125</f>
        <v>operatore socio-sanitario - bs</v>
      </c>
      <c r="B124" s="379" t="str">
        <f>'t1'!B125</f>
        <v>T13660</v>
      </c>
      <c r="C124" s="380">
        <f>'t1'!L125+'t1'!M125</f>
        <v>122</v>
      </c>
      <c r="D124" s="380">
        <f>('t1'!L125+'t1'!M125)-SUM('t3'!C125:F125,'t3'!I125:L125)+SUM('t3'!M125:P125)</f>
        <v>122</v>
      </c>
      <c r="E124" s="381">
        <f>'t12'!C125/12</f>
        <v>116.84333333333332</v>
      </c>
      <c r="F124" s="381">
        <f>IF($D124&gt;0,(('t11'!C127+'t11'!D127)/$D124)," ")</f>
        <v>30.311475409836067</v>
      </c>
      <c r="G124" s="381">
        <f>IF($D124&gt;0,(SUM('t11'!E127:N127)/$D124)," ")</f>
        <v>21.385245901639344</v>
      </c>
      <c r="H124" s="381">
        <f>IF($D124&gt;0,(SUM('t11'!O127:R127)/$D124)," ")</f>
        <v>2.1065573770491803</v>
      </c>
      <c r="I124" s="382">
        <f>IF($E124=0," ",'t12'!D125/$E124)</f>
        <v>18393.852166718971</v>
      </c>
      <c r="J124" s="382">
        <f>IF($E124=0," ",'t12'!E125/$E124)</f>
        <v>82.649131315436634</v>
      </c>
      <c r="K124" s="382">
        <f>IF($E124=0," ",'t12'!F125/$E124)</f>
        <v>1133.141243260206</v>
      </c>
      <c r="L124" s="382">
        <f>IF($E124=0," ",'t12'!G125/$E124)</f>
        <v>1644.6894702307936</v>
      </c>
      <c r="M124" s="383">
        <f t="shared" si="2"/>
        <v>21254.332011525406</v>
      </c>
      <c r="N124" s="384">
        <f>IF($E124=0," ",'t12'!H125/$E124)</f>
        <v>0</v>
      </c>
      <c r="O124" s="384">
        <f>IF($E124=0," ",'t12'!I125/$E124)</f>
        <v>4.4675206116452237</v>
      </c>
      <c r="P124" s="382">
        <f>IF($E124=0," ",'t13'!AA125/$E124)</f>
        <v>798.39386072518766</v>
      </c>
      <c r="Q124" s="382">
        <f>IF($E124=0," ",SUM('t13'!C125:N125)/$E124)</f>
        <v>360.06333266767473</v>
      </c>
      <c r="R124" s="382">
        <f>IF($E124=0," ",(SUM('t13'!O125:X125)+'t13'!Z125)/$E124)</f>
        <v>4057.9379796308453</v>
      </c>
      <c r="S124" s="383">
        <f t="shared" si="3"/>
        <v>5216.3951730237077</v>
      </c>
      <c r="T124" s="384">
        <f>IF($E124=0," ",'t13'!Y125/$E124)</f>
        <v>0</v>
      </c>
      <c r="V124" s="321"/>
      <c r="W124" s="321"/>
      <c r="X124" s="321"/>
      <c r="Y124" s="321"/>
    </row>
    <row r="125" spans="1:25" s="378" customFormat="1">
      <c r="A125" s="368" t="str">
        <f>'t1'!A126</f>
        <v>operatore tecnico - b</v>
      </c>
      <c r="B125" s="379" t="str">
        <f>'t1'!B126</f>
        <v>T12057</v>
      </c>
      <c r="C125" s="380">
        <f>'t1'!L126+'t1'!M126</f>
        <v>86</v>
      </c>
      <c r="D125" s="380">
        <f>('t1'!L126+'t1'!M126)-SUM('t3'!C126:F126,'t3'!I126:L126)+SUM('t3'!M126:P126)</f>
        <v>86</v>
      </c>
      <c r="E125" s="381">
        <f>'t12'!C126/12</f>
        <v>85.100833333333341</v>
      </c>
      <c r="F125" s="381">
        <f>IF($D125&gt;0,(('t11'!C128+'t11'!D128)/$D125)," ")</f>
        <v>32.744186046511629</v>
      </c>
      <c r="G125" s="381">
        <f>IF($D125&gt;0,(SUM('t11'!E128:N128)/$D125)," ")</f>
        <v>29.255813953488371</v>
      </c>
      <c r="H125" s="381">
        <f>IF($D125&gt;0,(SUM('t11'!O128:R128)/$D125)," ")</f>
        <v>0.2558139534883721</v>
      </c>
      <c r="I125" s="382">
        <f>IF($E125=0," ",'t12'!D126/$E125)</f>
        <v>17751.624053818508</v>
      </c>
      <c r="J125" s="382">
        <f>IF($E125=0," ",'t12'!E126/$E125)</f>
        <v>157.58952615035105</v>
      </c>
      <c r="K125" s="382">
        <f>IF($E125=0," ",'t12'!F126/$E125)</f>
        <v>1696.8694000254598</v>
      </c>
      <c r="L125" s="382">
        <f>IF($E125=0," ",'t12'!G126/$E125)</f>
        <v>1649.3493013190234</v>
      </c>
      <c r="M125" s="383">
        <f t="shared" si="2"/>
        <v>21255.43228131334</v>
      </c>
      <c r="N125" s="384">
        <f>IF($E125=0," ",'t12'!H126/$E125)</f>
        <v>0</v>
      </c>
      <c r="O125" s="384">
        <f>IF($E125=0," ",'t12'!I126/$E125)</f>
        <v>2.9846946269621331</v>
      </c>
      <c r="P125" s="382">
        <f>IF($E125=0," ",'t13'!AA126/$E125)</f>
        <v>335.56663174077806</v>
      </c>
      <c r="Q125" s="382">
        <f>IF($E125=0," ",SUM('t13'!C126:N126)/$E125)</f>
        <v>347.25864415742109</v>
      </c>
      <c r="R125" s="382">
        <f>IF($E125=0," ",(SUM('t13'!O126:X126)+'t13'!Z126)/$E125)</f>
        <v>3196.7019516064274</v>
      </c>
      <c r="S125" s="383">
        <f t="shared" si="3"/>
        <v>3879.5272275046264</v>
      </c>
      <c r="T125" s="384">
        <f>IF($E125=0," ",'t13'!Y126/$E125)</f>
        <v>0</v>
      </c>
      <c r="V125" s="321"/>
      <c r="W125" s="321"/>
      <c r="X125" s="321"/>
      <c r="Y125" s="321"/>
    </row>
    <row r="126" spans="1:25" s="378" customFormat="1">
      <c r="A126" s="368" t="str">
        <f>'t1'!A127</f>
        <v>operatore tecnico addetto all'assistenza - b</v>
      </c>
      <c r="B126" s="379" t="str">
        <f>'t1'!B127</f>
        <v>T12058</v>
      </c>
      <c r="C126" s="380">
        <f>'t1'!L127+'t1'!M127</f>
        <v>14</v>
      </c>
      <c r="D126" s="380">
        <f>('t1'!L127+'t1'!M127)-SUM('t3'!C127:F127,'t3'!I127:L127)+SUM('t3'!M127:P127)</f>
        <v>14</v>
      </c>
      <c r="E126" s="381">
        <f>'t12'!C127/12</f>
        <v>14.978333333333333</v>
      </c>
      <c r="F126" s="381">
        <f>IF($D126&gt;0,(('t11'!C129+'t11'!D129)/$D126)," ")</f>
        <v>35.214285714285715</v>
      </c>
      <c r="G126" s="381">
        <f>IF($D126&gt;0,(SUM('t11'!E129:N129)/$D126)," ")</f>
        <v>33.428571428571431</v>
      </c>
      <c r="H126" s="381">
        <f>IF($D126&gt;0,(SUM('t11'!O129:R129)/$D126)," ")</f>
        <v>0.14285714285714285</v>
      </c>
      <c r="I126" s="382">
        <f>IF($E126=0," ",'t12'!D127/$E126)</f>
        <v>17752.509179926561</v>
      </c>
      <c r="J126" s="382">
        <f>IF($E126=0," ",'t12'!E127/$E126)</f>
        <v>527.16145543562925</v>
      </c>
      <c r="K126" s="382">
        <f>IF($E126=0," ",'t12'!F127/$E126)</f>
        <v>2181.8849449204408</v>
      </c>
      <c r="L126" s="382">
        <f>IF($E126=0," ",'t12'!G127/$E126)</f>
        <v>1720.0845665961945</v>
      </c>
      <c r="M126" s="383">
        <f t="shared" si="2"/>
        <v>22181.640146878828</v>
      </c>
      <c r="N126" s="384">
        <f>IF($E126=0," ",'t12'!H127/$E126)</f>
        <v>0</v>
      </c>
      <c r="O126" s="384">
        <f>IF($E126=0," ",'t12'!I127/$E126)</f>
        <v>8.7459663959051959</v>
      </c>
      <c r="P126" s="382">
        <f>IF($E126=0," ",'t13'!AA127/$E126)</f>
        <v>504.99610548570155</v>
      </c>
      <c r="Q126" s="382">
        <f>IF($E126=0," ",SUM('t13'!C127:N127)/$E126)</f>
        <v>149.54934905975298</v>
      </c>
      <c r="R126" s="382">
        <f>IF($E126=0," ",(SUM('t13'!O127:X127)+'t13'!Z127)/$E126)</f>
        <v>3688.0605318793814</v>
      </c>
      <c r="S126" s="383">
        <f t="shared" si="3"/>
        <v>4342.6059864248364</v>
      </c>
      <c r="T126" s="384">
        <f>IF($E126=0," ",'t13'!Y127/$E126)</f>
        <v>0</v>
      </c>
      <c r="V126" s="321"/>
      <c r="W126" s="321"/>
      <c r="X126" s="321"/>
      <c r="Y126" s="321"/>
    </row>
    <row r="127" spans="1:25" s="378" customFormat="1">
      <c r="A127" s="368" t="str">
        <f>'t1'!A128</f>
        <v>ausiliario specializzato - a</v>
      </c>
      <c r="B127" s="379" t="str">
        <f>'t1'!B128</f>
        <v>T11008</v>
      </c>
      <c r="C127" s="380">
        <f>'t1'!L128+'t1'!M128</f>
        <v>0</v>
      </c>
      <c r="D127" s="380">
        <f>('t1'!L128+'t1'!M128)-SUM('t3'!C128:F128,'t3'!I128:L128)+SUM('t3'!M128:P128)</f>
        <v>0</v>
      </c>
      <c r="E127" s="381">
        <f>'t12'!C128/12</f>
        <v>0</v>
      </c>
      <c r="F127" s="381" t="str">
        <f>IF($D127&gt;0,(('t11'!C130+'t11'!D130)/$D127)," ")</f>
        <v xml:space="preserve"> </v>
      </c>
      <c r="G127" s="381" t="str">
        <f>IF($D127&gt;0,(SUM('t11'!E130:N130)/$D127)," ")</f>
        <v xml:space="preserve"> </v>
      </c>
      <c r="H127" s="381" t="str">
        <f>IF($D127&gt;0,(SUM('t11'!O130:R130)/$D127)," ")</f>
        <v xml:space="preserve"> </v>
      </c>
      <c r="I127" s="382" t="str">
        <f>IF($E127=0," ",'t12'!D128/$E127)</f>
        <v xml:space="preserve"> </v>
      </c>
      <c r="J127" s="382" t="str">
        <f>IF($E127=0," ",'t12'!E128/$E127)</f>
        <v xml:space="preserve"> </v>
      </c>
      <c r="K127" s="382" t="str">
        <f>IF($E127=0," ",'t12'!F128/$E127)</f>
        <v xml:space="preserve"> </v>
      </c>
      <c r="L127" s="382" t="str">
        <f>IF($E127=0," ",'t12'!G128/$E127)</f>
        <v xml:space="preserve"> </v>
      </c>
      <c r="M127" s="383">
        <f t="shared" si="2"/>
        <v>0</v>
      </c>
      <c r="N127" s="384" t="str">
        <f>IF($E127=0," ",'t12'!H128/$E127)</f>
        <v xml:space="preserve"> </v>
      </c>
      <c r="O127" s="384" t="str">
        <f>IF($E127=0," ",'t12'!I128/$E127)</f>
        <v xml:space="preserve"> </v>
      </c>
      <c r="P127" s="382" t="str">
        <f>IF($E127=0," ",'t13'!AA128/$E127)</f>
        <v xml:space="preserve"> </v>
      </c>
      <c r="Q127" s="382" t="str">
        <f>IF($E127=0," ",SUM('t13'!C128:N128)/$E127)</f>
        <v xml:space="preserve"> </v>
      </c>
      <c r="R127" s="382" t="str">
        <f>IF($E127=0," ",(SUM('t13'!O128:X128)+'t13'!Z128)/$E127)</f>
        <v xml:space="preserve"> </v>
      </c>
      <c r="S127" s="383">
        <f t="shared" si="3"/>
        <v>0</v>
      </c>
      <c r="T127" s="384" t="str">
        <f>IF($E127=0," ",'t13'!Y128/$E127)</f>
        <v xml:space="preserve"> </v>
      </c>
      <c r="V127" s="321"/>
      <c r="W127" s="321"/>
      <c r="X127" s="321"/>
      <c r="Y127" s="321"/>
    </row>
    <row r="128" spans="1:25" s="378" customFormat="1">
      <c r="A128" s="368" t="str">
        <f>'t1'!A129</f>
        <v>profilo atipico ruolo tecnico</v>
      </c>
      <c r="B128" s="379" t="str">
        <f>'t1'!B129</f>
        <v>T00062</v>
      </c>
      <c r="C128" s="380">
        <f>'t1'!L129+'t1'!M129</f>
        <v>0</v>
      </c>
      <c r="D128" s="380">
        <f>('t1'!L129+'t1'!M129)-SUM('t3'!C129:F129,'t3'!I129:L129)+SUM('t3'!M129:P129)</f>
        <v>0</v>
      </c>
      <c r="E128" s="381">
        <f>'t12'!C129/12</f>
        <v>0</v>
      </c>
      <c r="F128" s="381" t="str">
        <f>IF($D128&gt;0,(('t11'!C131+'t11'!D131)/$D128)," ")</f>
        <v xml:space="preserve"> </v>
      </c>
      <c r="G128" s="381" t="str">
        <f>IF($D128&gt;0,(SUM('t11'!E131:N131)/$D128)," ")</f>
        <v xml:space="preserve"> </v>
      </c>
      <c r="H128" s="381" t="str">
        <f>IF($D128&gt;0,(SUM('t11'!O131:R131)/$D128)," ")</f>
        <v xml:space="preserve"> </v>
      </c>
      <c r="I128" s="382" t="str">
        <f>IF($E128=0," ",'t12'!D129/$E128)</f>
        <v xml:space="preserve"> </v>
      </c>
      <c r="J128" s="382" t="str">
        <f>IF($E128=0," ",'t12'!E129/$E128)</f>
        <v xml:space="preserve"> </v>
      </c>
      <c r="K128" s="382" t="str">
        <f>IF($E128=0," ",'t12'!F129/$E128)</f>
        <v xml:space="preserve"> </v>
      </c>
      <c r="L128" s="382" t="str">
        <f>IF($E128=0," ",'t12'!G129/$E128)</f>
        <v xml:space="preserve"> </v>
      </c>
      <c r="M128" s="383">
        <f t="shared" si="2"/>
        <v>0</v>
      </c>
      <c r="N128" s="384" t="str">
        <f>IF($E128=0," ",'t12'!H129/$E128)</f>
        <v xml:space="preserve"> </v>
      </c>
      <c r="O128" s="384" t="str">
        <f>IF($E128=0," ",'t12'!I129/$E128)</f>
        <v xml:space="preserve"> </v>
      </c>
      <c r="P128" s="382" t="str">
        <f>IF($E128=0," ",'t13'!AA129/$E128)</f>
        <v xml:space="preserve"> </v>
      </c>
      <c r="Q128" s="382" t="str">
        <f>IF($E128=0," ",SUM('t13'!C129:N129)/$E128)</f>
        <v xml:space="preserve"> </v>
      </c>
      <c r="R128" s="382" t="str">
        <f>IF($E128=0," ",(SUM('t13'!O129:X129)+'t13'!Z129)/$E128)</f>
        <v xml:space="preserve"> </v>
      </c>
      <c r="S128" s="383">
        <f t="shared" si="3"/>
        <v>0</v>
      </c>
      <c r="T128" s="384" t="str">
        <f>IF($E128=0," ",'t13'!Y129/$E128)</f>
        <v xml:space="preserve"> </v>
      </c>
      <c r="V128" s="321"/>
      <c r="W128" s="321"/>
      <c r="X128" s="321"/>
      <c r="Y128" s="321"/>
    </row>
    <row r="129" spans="1:25" s="378" customFormat="1">
      <c r="A129" s="368" t="str">
        <f>'t1'!A130</f>
        <v>dirigente amm.vo con incarico di struttura complessa</v>
      </c>
      <c r="B129" s="379" t="str">
        <f>'t1'!B130</f>
        <v>AD0032</v>
      </c>
      <c r="C129" s="380">
        <f>'t1'!L130+'t1'!M130</f>
        <v>4</v>
      </c>
      <c r="D129" s="380">
        <f>('t1'!L130+'t1'!M130)-SUM('t3'!C130:F130,'t3'!I130:L130)+SUM('t3'!M130:P130)</f>
        <v>5</v>
      </c>
      <c r="E129" s="381">
        <f>'t12'!C130/12</f>
        <v>4</v>
      </c>
      <c r="F129" s="381">
        <f>IF($D129&gt;0,(('t11'!C132+'t11'!D132)/$D129)," ")</f>
        <v>19</v>
      </c>
      <c r="G129" s="381">
        <f>IF($D129&gt;0,(SUM('t11'!E132:N132)/$D129)," ")</f>
        <v>0.6</v>
      </c>
      <c r="H129" s="381">
        <f>IF($D129&gt;0,(SUM('t11'!O132:R132)/$D129)," ")</f>
        <v>0</v>
      </c>
      <c r="I129" s="382">
        <f>IF($E129=0," ",'t12'!D130/$E129)</f>
        <v>39979.25</v>
      </c>
      <c r="J129" s="382">
        <f>IF($E129=0," ",'t12'!E130/$E129)</f>
        <v>296.25</v>
      </c>
      <c r="K129" s="382">
        <f>IF($E129=0," ",'t12'!F130/$E129)</f>
        <v>0</v>
      </c>
      <c r="L129" s="382">
        <f>IF($E129=0," ",'t12'!G130/$E129)</f>
        <v>6619.75</v>
      </c>
      <c r="M129" s="383">
        <f t="shared" si="2"/>
        <v>46895.25</v>
      </c>
      <c r="N129" s="384">
        <f>IF($E129=0," ",'t12'!H130/$E129)</f>
        <v>0</v>
      </c>
      <c r="O129" s="384">
        <f>IF($E129=0," ",'t12'!I130/$E129)</f>
        <v>0</v>
      </c>
      <c r="P129" s="382">
        <f>IF($E129=0," ",'t13'!AA130/$E129)</f>
        <v>0</v>
      </c>
      <c r="Q129" s="382">
        <f>IF($E129=0," ",SUM('t13'!C130:N130)/$E129)</f>
        <v>40398</v>
      </c>
      <c r="R129" s="382">
        <f>IF($E129=0," ",(SUM('t13'!O130:X130)+'t13'!Z130)/$E129)</f>
        <v>5146.25</v>
      </c>
      <c r="S129" s="383">
        <f t="shared" si="3"/>
        <v>45544.25</v>
      </c>
      <c r="T129" s="384">
        <f>IF($E129=0," ",'t13'!Y130/$E129)</f>
        <v>0</v>
      </c>
      <c r="V129" s="321"/>
      <c r="W129" s="321"/>
      <c r="X129" s="321"/>
      <c r="Y129" s="321"/>
    </row>
    <row r="130" spans="1:25" s="378" customFormat="1">
      <c r="A130" s="368" t="str">
        <f>'t1'!A131</f>
        <v>dirigente amm.vo con incarico di struttura semplice</v>
      </c>
      <c r="B130" s="379" t="str">
        <f>'t1'!B131</f>
        <v>AD0S31</v>
      </c>
      <c r="C130" s="380">
        <f>'t1'!L131+'t1'!M131</f>
        <v>0</v>
      </c>
      <c r="D130" s="380">
        <f>('t1'!L131+'t1'!M131)-SUM('t3'!C131:F131,'t3'!I131:L131)+SUM('t3'!M131:P131)</f>
        <v>0</v>
      </c>
      <c r="E130" s="381">
        <f>'t12'!C131/12</f>
        <v>4.1666666666666664E-2</v>
      </c>
      <c r="F130" s="381" t="str">
        <f>IF($D130&gt;0,(('t11'!C133+'t11'!D133)/$D130)," ")</f>
        <v xml:space="preserve"> </v>
      </c>
      <c r="G130" s="381" t="str">
        <f>IF($D130&gt;0,(SUM('t11'!E133:N133)/$D130)," ")</f>
        <v xml:space="preserve"> </v>
      </c>
      <c r="H130" s="381" t="str">
        <f>IF($D130&gt;0,(SUM('t11'!O133:R133)/$D130)," ")</f>
        <v xml:space="preserve"> </v>
      </c>
      <c r="I130" s="382">
        <f>IF($E130=0," ",'t12'!D131/$E130)</f>
        <v>39984</v>
      </c>
      <c r="J130" s="382">
        <f>IF($E130=0," ",'t12'!E131/$E130)</f>
        <v>0</v>
      </c>
      <c r="K130" s="382">
        <f>IF($E130=0," ",'t12'!F131/$E130)</f>
        <v>0</v>
      </c>
      <c r="L130" s="382">
        <f>IF($E130=0," ",'t12'!G131/$E130)</f>
        <v>0</v>
      </c>
      <c r="M130" s="383">
        <f t="shared" si="2"/>
        <v>39984</v>
      </c>
      <c r="N130" s="384">
        <f>IF($E130=0," ",'t12'!H131/$E130)</f>
        <v>0</v>
      </c>
      <c r="O130" s="384">
        <f>IF($E130=0," ",'t12'!I131/$E130)</f>
        <v>0</v>
      </c>
      <c r="P130" s="382">
        <f>IF($E130=0," ",'t13'!AA131/$E130)</f>
        <v>0</v>
      </c>
      <c r="Q130" s="382">
        <f>IF($E130=0," ",SUM('t13'!C131:N131)/$E130)</f>
        <v>34728</v>
      </c>
      <c r="R130" s="382">
        <f>IF($E130=0," ",(SUM('t13'!O131:X131)+'t13'!Z131)/$E130)</f>
        <v>168</v>
      </c>
      <c r="S130" s="383">
        <f t="shared" si="3"/>
        <v>34896</v>
      </c>
      <c r="T130" s="384">
        <f>IF($E130=0," ",'t13'!Y131/$E130)</f>
        <v>0</v>
      </c>
      <c r="V130" s="321"/>
      <c r="W130" s="321"/>
      <c r="X130" s="321"/>
      <c r="Y130" s="321"/>
    </row>
    <row r="131" spans="1:25" s="378" customFormat="1">
      <c r="A131" s="368" t="str">
        <f>'t1'!A132</f>
        <v>dirigente amm.vo con altri incar.prof.li</v>
      </c>
      <c r="B131" s="379" t="str">
        <f>'t1'!B132</f>
        <v>AD0A31</v>
      </c>
      <c r="C131" s="380">
        <f>'t1'!L132+'t1'!M132</f>
        <v>1</v>
      </c>
      <c r="D131" s="380">
        <f>('t1'!L132+'t1'!M132)-SUM('t3'!C132:F132,'t3'!I132:L132)+SUM('t3'!M132:P132)</f>
        <v>0</v>
      </c>
      <c r="E131" s="381">
        <f>'t12'!C132/12</f>
        <v>1</v>
      </c>
      <c r="F131" s="381" t="str">
        <f>IF($D131&gt;0,(('t11'!C134+'t11'!D134)/$D131)," ")</f>
        <v xml:space="preserve"> </v>
      </c>
      <c r="G131" s="381" t="str">
        <f>IF($D131&gt;0,(SUM('t11'!E134:N134)/$D131)," ")</f>
        <v xml:space="preserve"> </v>
      </c>
      <c r="H131" s="381" t="str">
        <f>IF($D131&gt;0,(SUM('t11'!O134:R134)/$D131)," ")</f>
        <v xml:space="preserve"> </v>
      </c>
      <c r="I131" s="382">
        <f>IF($E131=0," ",'t12'!D132/$E131)</f>
        <v>39979</v>
      </c>
      <c r="J131" s="382">
        <f>IF($E131=0," ",'t12'!E132/$E131)</f>
        <v>0</v>
      </c>
      <c r="K131" s="382">
        <f>IF($E131=0," ",'t12'!F132/$E131)</f>
        <v>0</v>
      </c>
      <c r="L131" s="382">
        <f>IF($E131=0," ",'t12'!G132/$E131)</f>
        <v>6904</v>
      </c>
      <c r="M131" s="383">
        <f t="shared" si="2"/>
        <v>46883</v>
      </c>
      <c r="N131" s="384">
        <f>IF($E131=0," ",'t12'!H132/$E131)</f>
        <v>0</v>
      </c>
      <c r="O131" s="384">
        <f>IF($E131=0," ",'t12'!I132/$E131)</f>
        <v>0</v>
      </c>
      <c r="P131" s="382">
        <f>IF($E131=0," ",'t13'!AA132/$E131)</f>
        <v>0</v>
      </c>
      <c r="Q131" s="382">
        <f>IF($E131=0," ",SUM('t13'!C132:N132)/$E131)</f>
        <v>58533</v>
      </c>
      <c r="R131" s="382">
        <f>IF($E131=0," ",(SUM('t13'!O132:X132)+'t13'!Z132)/$E131)</f>
        <v>0</v>
      </c>
      <c r="S131" s="383">
        <f t="shared" si="3"/>
        <v>58533</v>
      </c>
      <c r="T131" s="384">
        <f>IF($E131=0," ",'t13'!Y132/$E131)</f>
        <v>0</v>
      </c>
      <c r="V131" s="321"/>
      <c r="W131" s="321"/>
      <c r="X131" s="321"/>
      <c r="Y131" s="321"/>
    </row>
    <row r="132" spans="1:25" s="378" customFormat="1">
      <c r="A132" s="368" t="str">
        <f>'t1'!A133</f>
        <v>dirig. amm.vo a t. determinato (art. 15-septies dlgs.502/92)</v>
      </c>
      <c r="B132" s="379" t="str">
        <f>'t1'!B133</f>
        <v>AD0612</v>
      </c>
      <c r="C132" s="380">
        <f>'t1'!L133+'t1'!M133</f>
        <v>0</v>
      </c>
      <c r="D132" s="380">
        <f>('t1'!L133+'t1'!M133)-SUM('t3'!C133:F133,'t3'!I133:L133)+SUM('t3'!M133:P133)</f>
        <v>0</v>
      </c>
      <c r="E132" s="381">
        <f>'t12'!C133/12</f>
        <v>0</v>
      </c>
      <c r="F132" s="381" t="str">
        <f>IF($D132&gt;0,(('t11'!C135+'t11'!D135)/$D132)," ")</f>
        <v xml:space="preserve"> </v>
      </c>
      <c r="G132" s="381" t="str">
        <f>IF($D132&gt;0,(SUM('t11'!E135:N135)/$D132)," ")</f>
        <v xml:space="preserve"> </v>
      </c>
      <c r="H132" s="381" t="str">
        <f>IF($D132&gt;0,(SUM('t11'!O135:R135)/$D132)," ")</f>
        <v xml:space="preserve"> </v>
      </c>
      <c r="I132" s="382" t="str">
        <f>IF($E132=0," ",'t12'!D133/$E132)</f>
        <v xml:space="preserve"> </v>
      </c>
      <c r="J132" s="382" t="str">
        <f>IF($E132=0," ",'t12'!E133/$E132)</f>
        <v xml:space="preserve"> </v>
      </c>
      <c r="K132" s="382" t="str">
        <f>IF($E132=0," ",'t12'!F133/$E132)</f>
        <v xml:space="preserve"> </v>
      </c>
      <c r="L132" s="382" t="str">
        <f>IF($E132=0," ",'t12'!G133/$E132)</f>
        <v xml:space="preserve"> </v>
      </c>
      <c r="M132" s="383">
        <f t="shared" si="2"/>
        <v>0</v>
      </c>
      <c r="N132" s="384" t="str">
        <f>IF($E132=0," ",'t12'!H133/$E132)</f>
        <v xml:space="preserve"> </v>
      </c>
      <c r="O132" s="384" t="str">
        <f>IF($E132=0," ",'t12'!I133/$E132)</f>
        <v xml:space="preserve"> </v>
      </c>
      <c r="P132" s="382" t="str">
        <f>IF($E132=0," ",'t13'!AA133/$E132)</f>
        <v xml:space="preserve"> </v>
      </c>
      <c r="Q132" s="382" t="str">
        <f>IF($E132=0," ",SUM('t13'!C133:N133)/$E132)</f>
        <v xml:space="preserve"> </v>
      </c>
      <c r="R132" s="382" t="str">
        <f>IF($E132=0," ",(SUM('t13'!O133:X133)+'t13'!Z133)/$E132)</f>
        <v xml:space="preserve"> </v>
      </c>
      <c r="S132" s="383">
        <f t="shared" si="3"/>
        <v>0</v>
      </c>
      <c r="T132" s="384" t="str">
        <f>IF($E132=0," ",'t13'!Y133/$E132)</f>
        <v xml:space="preserve"> </v>
      </c>
      <c r="V132" s="321"/>
      <c r="W132" s="321"/>
      <c r="X132" s="321"/>
      <c r="Y132" s="321"/>
    </row>
    <row r="133" spans="1:25" s="378" customFormat="1">
      <c r="A133" s="368" t="str">
        <f>'t1'!A134</f>
        <v>collaboratore amministrativo prof.le esperto - ds</v>
      </c>
      <c r="B133" s="379" t="str">
        <f>'t1'!B134</f>
        <v>A18029</v>
      </c>
      <c r="C133" s="380">
        <f>'t1'!L134+'t1'!M134</f>
        <v>16</v>
      </c>
      <c r="D133" s="380">
        <f>('t1'!L134+'t1'!M134)-SUM('t3'!C134:F134,'t3'!I134:L134)+SUM('t3'!M134:P134)</f>
        <v>16</v>
      </c>
      <c r="E133" s="381">
        <f>'t12'!C134/12</f>
        <v>15.6275</v>
      </c>
      <c r="F133" s="381">
        <f>IF($D133&gt;0,(('t11'!C136+'t11'!D136)/$D133)," ")</f>
        <v>31.125</v>
      </c>
      <c r="G133" s="381">
        <f>IF($D133&gt;0,(SUM('t11'!E136:N136)/$D133)," ")</f>
        <v>5.125</v>
      </c>
      <c r="H133" s="381">
        <f>IF($D133&gt;0,(SUM('t11'!O136:R136)/$D133)," ")</f>
        <v>0.625</v>
      </c>
      <c r="I133" s="382">
        <f>IF($E133=0," ",'t12'!D134/$E133)</f>
        <v>23827.035674292114</v>
      </c>
      <c r="J133" s="382">
        <f>IF($E133=0," ",'t12'!E134/$E133)</f>
        <v>409.85442329227322</v>
      </c>
      <c r="K133" s="382">
        <f>IF($E133=0," ",'t12'!F134/$E133)</f>
        <v>4537.8979363301869</v>
      </c>
      <c r="L133" s="382">
        <f>IF($E133=0," ",'t12'!G134/$E133)</f>
        <v>2690.0655895056793</v>
      </c>
      <c r="M133" s="383">
        <f t="shared" si="2"/>
        <v>31464.853623420255</v>
      </c>
      <c r="N133" s="384">
        <f>IF($E133=0," ",'t12'!H134/$E133)</f>
        <v>0</v>
      </c>
      <c r="O133" s="384">
        <f>IF($E133=0," ",'t12'!I134/$E133)</f>
        <v>0</v>
      </c>
      <c r="P133" s="382">
        <f>IF($E133=0," ",'t13'!AA134/$E133)</f>
        <v>526.37977923532242</v>
      </c>
      <c r="Q133" s="382">
        <f>IF($E133=0," ",SUM('t13'!C134:N134)/$E133)</f>
        <v>212.76595744680853</v>
      </c>
      <c r="R133" s="382">
        <f>IF($E133=0," ",(SUM('t13'!O134:X134)+'t13'!Z134)/$E133)</f>
        <v>7026.9076947688372</v>
      </c>
      <c r="S133" s="383">
        <f t="shared" si="3"/>
        <v>7766.0534314509678</v>
      </c>
      <c r="T133" s="384">
        <f>IF($E133=0," ",'t13'!Y134/$E133)</f>
        <v>0</v>
      </c>
      <c r="V133" s="321"/>
      <c r="W133" s="321"/>
      <c r="X133" s="321"/>
      <c r="Y133" s="321"/>
    </row>
    <row r="134" spans="1:25" s="378" customFormat="1">
      <c r="A134" s="368" t="str">
        <f>'t1'!A135</f>
        <v>collaboratore amministrativo prof.le - d</v>
      </c>
      <c r="B134" s="379" t="str">
        <f>'t1'!B135</f>
        <v>A16028</v>
      </c>
      <c r="C134" s="380">
        <f>'t1'!L135+'t1'!M135</f>
        <v>35</v>
      </c>
      <c r="D134" s="380">
        <f>('t1'!L135+'t1'!M135)-SUM('t3'!C135:F135,'t3'!I135:L135)+SUM('t3'!M135:P135)</f>
        <v>35</v>
      </c>
      <c r="E134" s="381">
        <f>'t12'!C135/12</f>
        <v>35.508333333333333</v>
      </c>
      <c r="F134" s="381">
        <f>IF($D134&gt;0,(('t11'!C137+'t11'!D137)/$D134)," ")</f>
        <v>31.057142857142857</v>
      </c>
      <c r="G134" s="381">
        <f>IF($D134&gt;0,(SUM('t11'!E137:N137)/$D134)," ")</f>
        <v>15.171428571428571</v>
      </c>
      <c r="H134" s="381">
        <f>IF($D134&gt;0,(SUM('t11'!O137:R137)/$D134)," ")</f>
        <v>0.4</v>
      </c>
      <c r="I134" s="382">
        <f>IF($E134=0," ",'t12'!D135/$E134)</f>
        <v>22093.771415160762</v>
      </c>
      <c r="J134" s="382">
        <f>IF($E134=0," ",'t12'!E135/$E134)</f>
        <v>200.96690917624971</v>
      </c>
      <c r="K134" s="382">
        <f>IF($E134=0," ",'t12'!F135/$E134)</f>
        <v>3516.808260971603</v>
      </c>
      <c r="L134" s="382">
        <f>IF($E134=0," ",'t12'!G135/$E134)</f>
        <v>2278.4229054212628</v>
      </c>
      <c r="M134" s="383">
        <f t="shared" si="2"/>
        <v>28089.969490729876</v>
      </c>
      <c r="N134" s="384">
        <f>IF($E134=0," ",'t12'!H135/$E134)</f>
        <v>0</v>
      </c>
      <c r="O134" s="384">
        <f>IF($E134=0," ",'t12'!I135/$E134)</f>
        <v>0</v>
      </c>
      <c r="P134" s="382">
        <f>IF($E134=0," ",'t13'!AA135/$E134)</f>
        <v>546.74489556442154</v>
      </c>
      <c r="Q134" s="382">
        <f>IF($E134=0," ",SUM('t13'!C135:N135)/$E134)</f>
        <v>207.04998826566535</v>
      </c>
      <c r="R134" s="382">
        <f>IF($E134=0," ",(SUM('t13'!O135:X135)+'t13'!Z135)/$E134)</f>
        <v>4449.7441915043419</v>
      </c>
      <c r="S134" s="383">
        <f t="shared" si="3"/>
        <v>5203.5390753344291</v>
      </c>
      <c r="T134" s="384">
        <f>IF($E134=0," ",'t13'!Y135/$E134)</f>
        <v>0</v>
      </c>
      <c r="V134" s="321"/>
      <c r="W134" s="321"/>
      <c r="X134" s="321"/>
      <c r="Y134" s="321"/>
    </row>
    <row r="135" spans="1:25" s="378" customFormat="1">
      <c r="A135" s="368" t="str">
        <f>'t1'!A136</f>
        <v>assistente amministrativo - c</v>
      </c>
      <c r="B135" s="379" t="str">
        <f>'t1'!B136</f>
        <v>A14005</v>
      </c>
      <c r="C135" s="380">
        <f>'t1'!L136+'t1'!M136</f>
        <v>107</v>
      </c>
      <c r="D135" s="380">
        <f>('t1'!L136+'t1'!M136)-SUM('t3'!C136:F136,'t3'!I136:L136)+SUM('t3'!M136:P136)</f>
        <v>107</v>
      </c>
      <c r="E135" s="381">
        <f>'t12'!C136/12</f>
        <v>98.367500000000007</v>
      </c>
      <c r="F135" s="381">
        <f>IF($D135&gt;0,(('t11'!C138+'t11'!D138)/$D135)," ")</f>
        <v>29.514018691588785</v>
      </c>
      <c r="G135" s="381">
        <f>IF($D135&gt;0,(SUM('t11'!E138:N138)/$D135)," ")</f>
        <v>13.467289719626168</v>
      </c>
      <c r="H135" s="381">
        <f>IF($D135&gt;0,(SUM('t11'!O138:R138)/$D135)," ")</f>
        <v>0.28037383177570091</v>
      </c>
      <c r="I135" s="382">
        <f>IF($E135=0," ",'t12'!D136/$E135)</f>
        <v>20343.680585559254</v>
      </c>
      <c r="J135" s="382">
        <f>IF($E135=0," ",'t12'!E136/$E135)</f>
        <v>204.70175616946653</v>
      </c>
      <c r="K135" s="382">
        <f>IF($E135=0," ",'t12'!F136/$E135)</f>
        <v>3191.91806236816</v>
      </c>
      <c r="L135" s="382">
        <f>IF($E135=0," ",'t12'!G136/$E135)</f>
        <v>2059.6335171677638</v>
      </c>
      <c r="M135" s="383">
        <f t="shared" si="2"/>
        <v>25799.933921264645</v>
      </c>
      <c r="N135" s="384">
        <f>IF($E135=0," ",'t12'!H136/$E135)</f>
        <v>0</v>
      </c>
      <c r="O135" s="384">
        <f>IF($E135=0," ",'t12'!I136/$E135)</f>
        <v>2.6634813327572622</v>
      </c>
      <c r="P135" s="382">
        <f>IF($E135=0," ",'t13'!AA136/$E135)</f>
        <v>362.518108114977</v>
      </c>
      <c r="Q135" s="382">
        <f>IF($E135=0," ",SUM('t13'!C136:N136)/$E135)</f>
        <v>336.879558797367</v>
      </c>
      <c r="R135" s="382">
        <f>IF($E135=0," ",(SUM('t13'!O136:X136)+'t13'!Z136)/$E135)</f>
        <v>3082.6340000508294</v>
      </c>
      <c r="S135" s="383">
        <f t="shared" si="3"/>
        <v>3782.0316669631734</v>
      </c>
      <c r="T135" s="384">
        <f>IF($E135=0," ",'t13'!Y136/$E135)</f>
        <v>0</v>
      </c>
      <c r="V135" s="321"/>
      <c r="W135" s="321"/>
      <c r="X135" s="321"/>
      <c r="Y135" s="321"/>
    </row>
    <row r="136" spans="1:25" s="378" customFormat="1">
      <c r="A136" s="368" t="str">
        <f>'t1'!A137</f>
        <v>coadiutore amm.vo esperto - bs</v>
      </c>
      <c r="B136" s="379" t="str">
        <f>'t1'!B137</f>
        <v>A13018</v>
      </c>
      <c r="C136" s="380">
        <f>'t1'!L137+'t1'!M137</f>
        <v>44</v>
      </c>
      <c r="D136" s="380">
        <f>('t1'!L137+'t1'!M137)-SUM('t3'!C137:F137,'t3'!I137:L137)+SUM('t3'!M137:P137)</f>
        <v>43</v>
      </c>
      <c r="E136" s="381">
        <f>'t12'!C137/12</f>
        <v>42.75</v>
      </c>
      <c r="F136" s="381">
        <f>IF($D136&gt;0,(('t11'!C139+'t11'!D139)/$D136)," ")</f>
        <v>31.186046511627907</v>
      </c>
      <c r="G136" s="381">
        <f>IF($D136&gt;0,(SUM('t11'!E139:N139)/$D136)," ")</f>
        <v>20.720930232558139</v>
      </c>
      <c r="H136" s="381">
        <f>IF($D136&gt;0,(SUM('t11'!O139:R139)/$D136)," ")</f>
        <v>2.3255813953488372E-2</v>
      </c>
      <c r="I136" s="382">
        <f>IF($E136=0," ",'t12'!D137/$E136)</f>
        <v>18391.391812865499</v>
      </c>
      <c r="J136" s="382">
        <f>IF($E136=0," ",'t12'!E137/$E136)</f>
        <v>137.26315789473685</v>
      </c>
      <c r="K136" s="382">
        <f>IF($E136=0," ",'t12'!F137/$E136)</f>
        <v>1960.7485380116959</v>
      </c>
      <c r="L136" s="382">
        <f>IF($E136=0," ",'t12'!G137/$E136)</f>
        <v>1673.8947368421052</v>
      </c>
      <c r="M136" s="383">
        <f>SUM(I136:L136)</f>
        <v>22163.298245614038</v>
      </c>
      <c r="N136" s="384">
        <f>IF($E136=0," ",'t12'!H137/$E136)</f>
        <v>0</v>
      </c>
      <c r="O136" s="384">
        <f>IF($E136=0," ",'t12'!I137/$E136)</f>
        <v>0</v>
      </c>
      <c r="P136" s="382">
        <f>IF($E136=0," ",'t13'!AA137/$E136)</f>
        <v>250.24561403508773</v>
      </c>
      <c r="Q136" s="382">
        <f>IF($E136=0," ",SUM('t13'!C137:N137)/$E136)</f>
        <v>452.63157894736844</v>
      </c>
      <c r="R136" s="382">
        <f>IF($E136=0," ",(SUM('t13'!O137:X137)+'t13'!Z137)/$E136)</f>
        <v>2811.3918128654973</v>
      </c>
      <c r="S136" s="383">
        <f>SUM(P136:R136)</f>
        <v>3514.2690058479534</v>
      </c>
      <c r="T136" s="384">
        <f>IF($E136=0," ",'t13'!Y137/$E136)</f>
        <v>0</v>
      </c>
      <c r="V136" s="321"/>
      <c r="W136" s="321"/>
      <c r="X136" s="321"/>
      <c r="Y136" s="321"/>
    </row>
    <row r="137" spans="1:25" s="378" customFormat="1">
      <c r="A137" s="368" t="str">
        <f>'t1'!A138</f>
        <v>coadiutore amm.vo - b</v>
      </c>
      <c r="B137" s="379" t="str">
        <f>'t1'!B138</f>
        <v>A12017</v>
      </c>
      <c r="C137" s="380">
        <f>'t1'!L138+'t1'!M138</f>
        <v>30</v>
      </c>
      <c r="D137" s="380">
        <f>('t1'!L138+'t1'!M138)-SUM('t3'!C138:F138,'t3'!I138:L138)+SUM('t3'!M138:P138)</f>
        <v>30</v>
      </c>
      <c r="E137" s="381">
        <f>'t12'!C138/12</f>
        <v>31.16416666666667</v>
      </c>
      <c r="F137" s="381">
        <f>IF($D137&gt;0,(('t11'!C140+'t11'!D140)/$D137)," ")</f>
        <v>32.466666666666669</v>
      </c>
      <c r="G137" s="381">
        <f>IF($D137&gt;0,(SUM('t11'!E140:N140)/$D137)," ")</f>
        <v>19.966666666666665</v>
      </c>
      <c r="H137" s="381">
        <f>IF($D137&gt;0,(SUM('t11'!O140:R140)/$D137)," ")</f>
        <v>3.3333333333333333E-2</v>
      </c>
      <c r="I137" s="382">
        <f>IF($E137=0," ",'t12'!D138/$E137)</f>
        <v>17752.087065807416</v>
      </c>
      <c r="J137" s="382">
        <f>IF($E137=0," ",'t12'!E138/$E137)</f>
        <v>78.648019894643951</v>
      </c>
      <c r="K137" s="382">
        <f>IF($E137=0," ",'t12'!F138/$E137)</f>
        <v>1212.8673423001844</v>
      </c>
      <c r="L137" s="382">
        <f>IF($E137=0," ",'t12'!G138/$E137)</f>
        <v>1474.2252052303659</v>
      </c>
      <c r="M137" s="383">
        <f>SUM(I137:L137)</f>
        <v>20517.827633232613</v>
      </c>
      <c r="N137" s="384">
        <f>IF($E137=0," ",'t12'!H138/$E137)</f>
        <v>0</v>
      </c>
      <c r="O137" s="384">
        <f>IF($E137=0," ",'t12'!I138/$E137)</f>
        <v>6.8989491135652585</v>
      </c>
      <c r="P137" s="382">
        <f>IF($E137=0," ",'t13'!AA138/$E137)</f>
        <v>345.94218787603279</v>
      </c>
      <c r="Q137" s="382">
        <f>IF($E137=0," ",SUM('t13'!C138:N138)/$E137)</f>
        <v>142.24670428109206</v>
      </c>
      <c r="R137" s="382">
        <f>IF($E137=0," ",(SUM('t13'!O138:X138)+'t13'!Z138)/$E137)</f>
        <v>2737.6634489397543</v>
      </c>
      <c r="S137" s="383">
        <f>SUM(P137:R137)</f>
        <v>3225.8523410968792</v>
      </c>
      <c r="T137" s="384">
        <f>IF($E137=0," ",'t13'!Y138/$E137)</f>
        <v>0</v>
      </c>
      <c r="V137" s="321"/>
      <c r="W137" s="321"/>
      <c r="X137" s="321"/>
      <c r="Y137" s="321"/>
    </row>
    <row r="138" spans="1:25" s="378" customFormat="1">
      <c r="A138" s="368" t="str">
        <f>'t1'!A139</f>
        <v>commesso - a</v>
      </c>
      <c r="B138" s="379" t="str">
        <f>'t1'!B139</f>
        <v>A11030</v>
      </c>
      <c r="C138" s="380">
        <f>'t1'!L139+'t1'!M139</f>
        <v>0</v>
      </c>
      <c r="D138" s="380">
        <f>('t1'!L139+'t1'!M139)-SUM('t3'!C139:F139,'t3'!I139:L139)+SUM('t3'!M139:P139)</f>
        <v>0</v>
      </c>
      <c r="E138" s="381">
        <f>'t12'!C139/12</f>
        <v>0</v>
      </c>
      <c r="F138" s="381" t="str">
        <f>IF($D138&gt;0,(('t11'!C141+'t11'!D141)/$D138)," ")</f>
        <v xml:space="preserve"> </v>
      </c>
      <c r="G138" s="381" t="str">
        <f>IF($D138&gt;0,(SUM('t11'!E141:N141)/$D138)," ")</f>
        <v xml:space="preserve"> </v>
      </c>
      <c r="H138" s="381" t="str">
        <f>IF($D138&gt;0,(SUM('t11'!O141:R141)/$D138)," ")</f>
        <v xml:space="preserve"> </v>
      </c>
      <c r="I138" s="382" t="str">
        <f>IF($E138=0," ",'t12'!D139/$E138)</f>
        <v xml:space="preserve"> </v>
      </c>
      <c r="J138" s="382" t="str">
        <f>IF($E138=0," ",'t12'!E139/$E138)</f>
        <v xml:space="preserve"> </v>
      </c>
      <c r="K138" s="382" t="str">
        <f>IF($E138=0," ",'t12'!F139/$E138)</f>
        <v xml:space="preserve"> </v>
      </c>
      <c r="L138" s="382" t="str">
        <f>IF($E138=0," ",'t12'!G139/$E138)</f>
        <v xml:space="preserve"> </v>
      </c>
      <c r="M138" s="383">
        <f>SUM(I138:L138)</f>
        <v>0</v>
      </c>
      <c r="N138" s="384" t="str">
        <f>IF($E138=0," ",'t12'!H139/$E138)</f>
        <v xml:space="preserve"> </v>
      </c>
      <c r="O138" s="384" t="str">
        <f>IF($E138=0," ",'t12'!I139/$E138)</f>
        <v xml:space="preserve"> </v>
      </c>
      <c r="P138" s="382" t="str">
        <f>IF($E138=0," ",'t13'!AA139/$E138)</f>
        <v xml:space="preserve"> </v>
      </c>
      <c r="Q138" s="382" t="str">
        <f>IF($E138=0," ",SUM('t13'!C139:N139)/$E138)</f>
        <v xml:space="preserve"> </v>
      </c>
      <c r="R138" s="382" t="str">
        <f>IF($E138=0," ",(SUM('t13'!O139:X139)+'t13'!Z139)/$E138)</f>
        <v xml:space="preserve"> </v>
      </c>
      <c r="S138" s="383">
        <f>SUM(P138:R138)</f>
        <v>0</v>
      </c>
      <c r="T138" s="384" t="str">
        <f>IF($E138=0," ",'t13'!Y139/$E138)</f>
        <v xml:space="preserve"> </v>
      </c>
      <c r="V138" s="321"/>
      <c r="W138" s="321"/>
      <c r="X138" s="321"/>
      <c r="Y138" s="321"/>
    </row>
    <row r="139" spans="1:25" s="378" customFormat="1">
      <c r="A139" s="368" t="str">
        <f>'t1'!A140</f>
        <v>profilo atipico ruolo amministrativo</v>
      </c>
      <c r="B139" s="379" t="str">
        <f>'t1'!B140</f>
        <v>A00062</v>
      </c>
      <c r="C139" s="380">
        <f>'t1'!L140+'t1'!M140</f>
        <v>0</v>
      </c>
      <c r="D139" s="380">
        <f>('t1'!L140+'t1'!M140)-SUM('t3'!C140:F140,'t3'!I140:L140)+SUM('t3'!M140:P140)</f>
        <v>0</v>
      </c>
      <c r="E139" s="381">
        <f>'t12'!C140/12</f>
        <v>0</v>
      </c>
      <c r="F139" s="381" t="str">
        <f>IF($D139&gt;0,(('t11'!C142+'t11'!D142)/$D139)," ")</f>
        <v xml:space="preserve"> </v>
      </c>
      <c r="G139" s="381" t="str">
        <f>IF($D139&gt;0,(SUM('t11'!E142:N142)/$D139)," ")</f>
        <v xml:space="preserve"> </v>
      </c>
      <c r="H139" s="381" t="str">
        <f>IF($D139&gt;0,(SUM('t11'!O142:R142)/$D139)," ")</f>
        <v xml:space="preserve"> </v>
      </c>
      <c r="I139" s="382" t="str">
        <f>IF($E139=0," ",'t12'!D140/$E139)</f>
        <v xml:space="preserve"> </v>
      </c>
      <c r="J139" s="382" t="str">
        <f>IF($E139=0," ",'t12'!E140/$E139)</f>
        <v xml:space="preserve"> </v>
      </c>
      <c r="K139" s="382" t="str">
        <f>IF($E139=0," ",'t12'!F140/$E139)</f>
        <v xml:space="preserve"> </v>
      </c>
      <c r="L139" s="382" t="str">
        <f>IF($E139=0," ",'t12'!G140/$E139)</f>
        <v xml:space="preserve"> </v>
      </c>
      <c r="M139" s="383">
        <f>SUM(I139:L139)</f>
        <v>0</v>
      </c>
      <c r="N139" s="384" t="str">
        <f>IF($E139=0," ",'t12'!H140/$E139)</f>
        <v xml:space="preserve"> </v>
      </c>
      <c r="O139" s="384" t="str">
        <f>IF($E139=0," ",'t12'!I140/$E139)</f>
        <v xml:space="preserve"> </v>
      </c>
      <c r="P139" s="382" t="str">
        <f>IF($E139=0," ",'t13'!AA140/$E139)</f>
        <v xml:space="preserve"> </v>
      </c>
      <c r="Q139" s="382" t="str">
        <f>IF($E139=0," ",SUM('t13'!C140:N140)/$E139)</f>
        <v xml:space="preserve"> </v>
      </c>
      <c r="R139" s="382" t="str">
        <f>IF($E139=0," ",(SUM('t13'!O140:X140)+'t13'!Z140)/$E139)</f>
        <v xml:space="preserve"> </v>
      </c>
      <c r="S139" s="383">
        <f>SUM(P139:R139)</f>
        <v>0</v>
      </c>
      <c r="T139" s="384" t="str">
        <f>IF($E139=0," ",'t13'!Y140/$E139)</f>
        <v xml:space="preserve"> </v>
      </c>
      <c r="V139" s="321"/>
      <c r="W139" s="321"/>
      <c r="X139" s="321"/>
      <c r="Y139" s="321"/>
    </row>
    <row r="140" spans="1:25" s="378" customFormat="1" ht="12.75" customHeight="1">
      <c r="A140" s="368" t="str">
        <f>'t1'!A141</f>
        <v>contrattisti (a)</v>
      </c>
      <c r="B140" s="379" t="str">
        <f>'t1'!B141</f>
        <v>000061</v>
      </c>
      <c r="C140" s="380">
        <f>'t1'!L141+'t1'!M141</f>
        <v>0</v>
      </c>
      <c r="D140" s="380">
        <f>('t1'!L141+'t1'!M141)-SUM('t3'!C141:F141,'t3'!I141:L141)+SUM('t3'!M141:P141)</f>
        <v>0</v>
      </c>
      <c r="E140" s="381">
        <f>'t12'!C141/12</f>
        <v>0</v>
      </c>
      <c r="F140" s="381" t="str">
        <f>IF($D140&gt;0,(('t11'!C143+'t11'!D143)/$D140)," ")</f>
        <v xml:space="preserve"> </v>
      </c>
      <c r="G140" s="381" t="str">
        <f>IF($D140&gt;0,(SUM('t11'!E143:N143)/$D140)," ")</f>
        <v xml:space="preserve"> </v>
      </c>
      <c r="H140" s="381" t="str">
        <f>IF($D140&gt;0,(SUM('t11'!O143:R143)/$D140)," ")</f>
        <v xml:space="preserve"> </v>
      </c>
      <c r="I140" s="382" t="str">
        <f>IF($E140=0," ",'t12'!D141/$E140)</f>
        <v xml:space="preserve"> </v>
      </c>
      <c r="J140" s="382" t="str">
        <f>IF($E140=0," ",'t12'!E141/$E140)</f>
        <v xml:space="preserve"> </v>
      </c>
      <c r="K140" s="382" t="str">
        <f>IF($E140=0," ",'t12'!F141/$E140)</f>
        <v xml:space="preserve"> </v>
      </c>
      <c r="L140" s="382" t="str">
        <f>IF($E140=0," ",'t12'!G141/$E140)</f>
        <v xml:space="preserve"> </v>
      </c>
      <c r="M140" s="383">
        <f>SUM(I140:L140)</f>
        <v>0</v>
      </c>
      <c r="N140" s="384" t="str">
        <f>IF($E140=0," ",'t12'!H141/$E140)</f>
        <v xml:space="preserve"> </v>
      </c>
      <c r="O140" s="384" t="str">
        <f>IF($E140=0," ",'t12'!I141/$E140)</f>
        <v xml:space="preserve"> </v>
      </c>
      <c r="P140" s="382" t="str">
        <f>IF($E140=0," ",'t13'!AA141/$E140)</f>
        <v xml:space="preserve"> </v>
      </c>
      <c r="Q140" s="382" t="str">
        <f>IF($E140=0," ",SUM('t13'!C141:N141)/$E140)</f>
        <v xml:space="preserve"> </v>
      </c>
      <c r="R140" s="382" t="str">
        <f>IF($E140=0," ",(SUM('t13'!O141:X141)+'t13'!Z141)/$E140)</f>
        <v xml:space="preserve"> </v>
      </c>
      <c r="S140" s="383">
        <f>SUM(P140:R140)</f>
        <v>0</v>
      </c>
      <c r="T140" s="384" t="str">
        <f>IF($E140=0," ",'t13'!Y141/$E140)</f>
        <v xml:space="preserve"> </v>
      </c>
      <c r="V140" s="321"/>
      <c r="W140" s="321"/>
      <c r="X140" s="321"/>
      <c r="Y140" s="321"/>
    </row>
    <row r="142" spans="1:25">
      <c r="A142" s="130" t="s">
        <v>3747</v>
      </c>
    </row>
    <row r="143" spans="1:25">
      <c r="A143" s="130" t="str">
        <f>"(*)  Personale presente al 31/12/"&amp;'t1'!M1&amp;" di T1 - personale dell'amministrazione comandato/distaccato, fuori ruolo e in esonero di T3 + personale esterno comandato/distaccato e fuori ruolo di T3"</f>
        <v>(*)  Personale presente al 31/12/2017 di T1 - personale dell'amministrazione comandato/distaccato, fuori ruolo e in esonero di T3 + personale esterno comandato/distaccato e fuori ruolo di T3</v>
      </c>
    </row>
    <row r="144" spans="1:25">
      <c r="A144" s="130" t="s">
        <v>3748</v>
      </c>
    </row>
  </sheetData>
  <sheetProtection password="EA98" sheet="1" selectLockedCells="1" selectUnlockedCells="1"/>
  <mergeCells count="4">
    <mergeCell ref="A1:I1"/>
    <mergeCell ref="F4:H4"/>
    <mergeCell ref="I4:O4"/>
    <mergeCell ref="P4:T4"/>
  </mergeCells>
  <printOptions horizontalCentered="1" verticalCentered="1"/>
  <pageMargins left="0.19685039370078741" right="0.19685039370078741" top="0.19685039370078741" bottom="0.15748031496062992" header="0.15748031496062992" footer="0.15748031496062992"/>
  <pageSetup paperSize="9" scale="83" orientation="landscape" r:id="rId1"/>
  <headerFooter alignWithMargins="0"/>
  <colBreaks count="1" manualBreakCount="1">
    <brk id="15" max="1048575" man="1"/>
  </colBreaks>
</worksheet>
</file>

<file path=xl/worksheets/sheet77.xml><?xml version="1.0" encoding="utf-8"?>
<worksheet xmlns="http://schemas.openxmlformats.org/spreadsheetml/2006/main" xmlns:r="http://schemas.openxmlformats.org/officeDocument/2006/relationships">
  <sheetPr codeName="Foglio37"/>
  <dimension ref="A1:T164"/>
  <sheetViews>
    <sheetView showGridLines="0" workbookViewId="0">
      <pane xSplit="2" ySplit="5" topLeftCell="C128" activePane="bottomRight" state="frozen"/>
      <selection activeCell="C8" sqref="C8"/>
      <selection pane="topRight" activeCell="C8" sqref="C8"/>
      <selection pane="bottomLeft" activeCell="C8" sqref="C8"/>
      <selection pane="bottomRight" activeCell="C8" sqref="C8"/>
    </sheetView>
  </sheetViews>
  <sheetFormatPr defaultRowHeight="11.25"/>
  <cols>
    <col min="1" max="1" width="44.5703125" style="130" customWidth="1"/>
    <col min="2" max="2" width="8.5703125" style="163" bestFit="1" customWidth="1"/>
    <col min="3" max="7" width="11.42578125" style="163" customWidth="1"/>
    <col min="8" max="8" width="12.85546875" style="163" customWidth="1"/>
    <col min="9" max="10" width="11.42578125" style="163" customWidth="1"/>
    <col min="11" max="16384" width="9.140625" style="130"/>
  </cols>
  <sheetData>
    <row r="1" spans="1:13" ht="43.5" customHeight="1">
      <c r="A1" s="2471" t="str">
        <f>'t1'!A1</f>
        <v>COMPARTO SERVIZIO SANITARIO NAZIONALE - anno 2017</v>
      </c>
      <c r="B1" s="2471"/>
      <c r="C1" s="2471"/>
      <c r="D1" s="2471"/>
      <c r="E1" s="2471"/>
      <c r="F1" s="2471"/>
      <c r="G1" s="2471"/>
      <c r="H1" s="2471"/>
      <c r="I1" s="385"/>
      <c r="J1" s="363"/>
      <c r="K1" s="362"/>
      <c r="M1" s="321"/>
    </row>
    <row r="2" spans="1:13" ht="10.5" customHeight="1">
      <c r="B2" s="130"/>
      <c r="C2" s="130"/>
      <c r="D2" s="2733"/>
      <c r="E2" s="2733"/>
      <c r="F2" s="2733"/>
      <c r="G2" s="2733"/>
      <c r="H2" s="2733"/>
      <c r="I2" s="2733"/>
      <c r="J2" s="2733"/>
      <c r="K2" s="362"/>
      <c r="M2" s="321"/>
    </row>
    <row r="3" spans="1:13" s="320" customFormat="1" ht="21" customHeight="1">
      <c r="A3" s="320" t="str">
        <f>"Tavola di coerenza tra presenti al 31.12."&amp;'t1'!M1&amp;" e presenti al 31.12."&amp;'t1'!M1-1&amp;" (Squadratura 1)"</f>
        <v>Tavola di coerenza tra presenti al 31.12.2017 e presenti al 31.12.2016 (Squadratura 1)</v>
      </c>
      <c r="B3" s="319"/>
    </row>
    <row r="4" spans="1:13" ht="36.75" customHeight="1">
      <c r="A4" s="386" t="s">
        <v>3749</v>
      </c>
      <c r="B4" s="387" t="s">
        <v>3737</v>
      </c>
      <c r="C4" s="387" t="str">
        <f>"Presenti 31.12."&amp;'t1'!M1-1&amp;" (Tab 1)"</f>
        <v>Presenti 31.12.2016 (Tab 1)</v>
      </c>
      <c r="D4" s="387" t="s">
        <v>3750</v>
      </c>
      <c r="E4" s="387" t="s">
        <v>3751</v>
      </c>
      <c r="F4" s="387" t="s">
        <v>3752</v>
      </c>
      <c r="G4" s="387" t="s">
        <v>3753</v>
      </c>
      <c r="H4" s="387" t="str">
        <f>"Presenti 31.12."&amp;'t1'!M1&amp;" (Calcolati)"</f>
        <v>Presenti 31.12.2017 (Calcolati)</v>
      </c>
      <c r="I4" s="387" t="str">
        <f>"Presenti 31.12."&amp;'t1'!M1&amp;" (Tab 1)"</f>
        <v>Presenti 31.12.2017 (Tab 1)</v>
      </c>
      <c r="J4" s="387" t="s">
        <v>1851</v>
      </c>
    </row>
    <row r="5" spans="1:13">
      <c r="A5" s="388"/>
      <c r="B5" s="387"/>
      <c r="C5" s="389" t="s">
        <v>1852</v>
      </c>
      <c r="D5" s="389" t="s">
        <v>1853</v>
      </c>
      <c r="E5" s="389" t="s">
        <v>1855</v>
      </c>
      <c r="F5" s="389" t="s">
        <v>1856</v>
      </c>
      <c r="G5" s="389" t="s">
        <v>3754</v>
      </c>
      <c r="H5" s="389" t="s">
        <v>3755</v>
      </c>
      <c r="I5" s="389" t="s">
        <v>3756</v>
      </c>
      <c r="J5" s="389" t="s">
        <v>3757</v>
      </c>
    </row>
    <row r="6" spans="1:13" ht="12.75" customHeight="1">
      <c r="A6" s="152" t="str">
        <f>'t1'!A7</f>
        <v>direttore generale</v>
      </c>
      <c r="B6" s="367" t="str">
        <f>'t1'!B7</f>
        <v>0D0097</v>
      </c>
      <c r="C6" s="390">
        <f>'t1'!C7+'t1'!D7</f>
        <v>1</v>
      </c>
      <c r="D6" s="390">
        <f>'t5'!S8+'t5'!T8</f>
        <v>0</v>
      </c>
      <c r="E6" s="391">
        <f>'t6'!U8+'t6'!V8</f>
        <v>0</v>
      </c>
      <c r="F6" s="391">
        <f>'t4'!EH7</f>
        <v>0</v>
      </c>
      <c r="G6" s="391">
        <f>'t4'!C142</f>
        <v>0</v>
      </c>
      <c r="H6" s="391">
        <f t="shared" ref="H6:H69" si="0">C6-D6+E6-F6+G6</f>
        <v>1</v>
      </c>
      <c r="I6" s="391">
        <f>'t1'!L7+'t1'!M7</f>
        <v>1</v>
      </c>
      <c r="J6" s="392" t="str">
        <f t="shared" ref="J6:J69" si="1">IF(H6=I6,"OK","ERRORE")</f>
        <v>OK</v>
      </c>
    </row>
    <row r="7" spans="1:13" ht="12.75" customHeight="1">
      <c r="A7" s="152" t="str">
        <f>'t1'!A8</f>
        <v>direttore sanitario</v>
      </c>
      <c r="B7" s="367" t="str">
        <f>'t1'!B8</f>
        <v>0D0482</v>
      </c>
      <c r="C7" s="390">
        <f>'t1'!C8+'t1'!D8</f>
        <v>2</v>
      </c>
      <c r="D7" s="390">
        <f>'t5'!S9+'t5'!T9</f>
        <v>0</v>
      </c>
      <c r="E7" s="391">
        <f>'t6'!U9+'t6'!V9</f>
        <v>0</v>
      </c>
      <c r="F7" s="391">
        <f>'t4'!EH8</f>
        <v>0</v>
      </c>
      <c r="G7" s="391">
        <f>'t4'!D142</f>
        <v>0</v>
      </c>
      <c r="H7" s="391">
        <f t="shared" si="0"/>
        <v>2</v>
      </c>
      <c r="I7" s="391">
        <f>'t1'!L8+'t1'!M8</f>
        <v>2</v>
      </c>
      <c r="J7" s="392" t="str">
        <f t="shared" si="1"/>
        <v>OK</v>
      </c>
    </row>
    <row r="8" spans="1:13" ht="12.75" customHeight="1">
      <c r="A8" s="152" t="str">
        <f>'t1'!A9</f>
        <v>direttore amministrativo</v>
      </c>
      <c r="B8" s="367" t="str">
        <f>'t1'!B9</f>
        <v>0D0163</v>
      </c>
      <c r="C8" s="390">
        <f>'t1'!C9+'t1'!D9</f>
        <v>1</v>
      </c>
      <c r="D8" s="390">
        <f>'t5'!S10+'t5'!T10</f>
        <v>0</v>
      </c>
      <c r="E8" s="391">
        <f>'t6'!U10+'t6'!V10</f>
        <v>0</v>
      </c>
      <c r="F8" s="391">
        <f>'t4'!EH9</f>
        <v>0</v>
      </c>
      <c r="G8" s="391">
        <f>'t4'!E142</f>
        <v>0</v>
      </c>
      <c r="H8" s="391">
        <f t="shared" si="0"/>
        <v>1</v>
      </c>
      <c r="I8" s="391">
        <f>'t1'!L9+'t1'!M9</f>
        <v>1</v>
      </c>
      <c r="J8" s="392" t="str">
        <f t="shared" si="1"/>
        <v>OK</v>
      </c>
    </row>
    <row r="9" spans="1:13" ht="12.75" customHeight="1">
      <c r="A9" s="152" t="str">
        <f>'t1'!A10</f>
        <v>direttore dei servizi sociali</v>
      </c>
      <c r="B9" s="367" t="str">
        <f>'t1'!B10</f>
        <v>0D0484</v>
      </c>
      <c r="C9" s="390">
        <f>'t1'!C10+'t1'!D10</f>
        <v>0</v>
      </c>
      <c r="D9" s="390">
        <f>'t5'!S11+'t5'!T11</f>
        <v>0</v>
      </c>
      <c r="E9" s="391">
        <f>'t6'!U11+'t6'!V11</f>
        <v>0</v>
      </c>
      <c r="F9" s="391">
        <f>'t4'!EH10</f>
        <v>0</v>
      </c>
      <c r="G9" s="391">
        <f>'t4'!F142</f>
        <v>0</v>
      </c>
      <c r="H9" s="391">
        <f t="shared" si="0"/>
        <v>0</v>
      </c>
      <c r="I9" s="391">
        <f>'t1'!L10+'t1'!M10</f>
        <v>0</v>
      </c>
      <c r="J9" s="392" t="str">
        <f t="shared" si="1"/>
        <v>OK</v>
      </c>
    </row>
    <row r="10" spans="1:13" ht="12.75" customHeight="1">
      <c r="A10" s="152" t="str">
        <f>'t1'!A11</f>
        <v>dir. medico con inc. di struttura complessa (rapp. esclusivo)</v>
      </c>
      <c r="B10" s="367" t="str">
        <f>'t1'!B11</f>
        <v>SD0E33</v>
      </c>
      <c r="C10" s="390">
        <f>'t1'!C11+'t1'!D11</f>
        <v>12</v>
      </c>
      <c r="D10" s="390">
        <f>'t5'!S12+'t5'!T12</f>
        <v>1</v>
      </c>
      <c r="E10" s="391">
        <f>'t6'!U12+'t6'!V12</f>
        <v>0</v>
      </c>
      <c r="F10" s="391">
        <f>'t4'!EH11</f>
        <v>1</v>
      </c>
      <c r="G10" s="391">
        <f>'t4'!G142</f>
        <v>0</v>
      </c>
      <c r="H10" s="391">
        <f t="shared" si="0"/>
        <v>10</v>
      </c>
      <c r="I10" s="391">
        <f>'t1'!L11+'t1'!M11</f>
        <v>10</v>
      </c>
      <c r="J10" s="392" t="str">
        <f t="shared" si="1"/>
        <v>OK</v>
      </c>
    </row>
    <row r="11" spans="1:13" ht="12.75" customHeight="1">
      <c r="A11" s="152" t="str">
        <f>'t1'!A12</f>
        <v>dir. medico con inc. di struttura complessa (rapp. non escl.)</v>
      </c>
      <c r="B11" s="367" t="str">
        <f>'t1'!B12</f>
        <v>SD0N33</v>
      </c>
      <c r="C11" s="390">
        <f>'t1'!C12+'t1'!D12</f>
        <v>4</v>
      </c>
      <c r="D11" s="390">
        <f>'t5'!S13+'t5'!T13</f>
        <v>0</v>
      </c>
      <c r="E11" s="391">
        <f>'t6'!U13+'t6'!V13</f>
        <v>0</v>
      </c>
      <c r="F11" s="391">
        <f>'t4'!EH12</f>
        <v>0</v>
      </c>
      <c r="G11" s="391">
        <f>'t4'!H142</f>
        <v>1</v>
      </c>
      <c r="H11" s="391">
        <f t="shared" si="0"/>
        <v>5</v>
      </c>
      <c r="I11" s="391">
        <f>'t1'!L12+'t1'!M12</f>
        <v>5</v>
      </c>
      <c r="J11" s="392" t="str">
        <f t="shared" si="1"/>
        <v>OK</v>
      </c>
    </row>
    <row r="12" spans="1:13" ht="12.75" customHeight="1">
      <c r="A12" s="152" t="str">
        <f>'t1'!A13</f>
        <v>dir. medico con incarico di struttura semplice (rapp. esclusivo)</v>
      </c>
      <c r="B12" s="367" t="str">
        <f>'t1'!B13</f>
        <v>SD0E34</v>
      </c>
      <c r="C12" s="390">
        <f>'t1'!C13+'t1'!D13</f>
        <v>35</v>
      </c>
      <c r="D12" s="390">
        <f>'t5'!S14+'t5'!T14</f>
        <v>1</v>
      </c>
      <c r="E12" s="391">
        <f>'t6'!U14+'t6'!V14</f>
        <v>0</v>
      </c>
      <c r="F12" s="391">
        <f>'t4'!EH13</f>
        <v>0</v>
      </c>
      <c r="G12" s="391">
        <f>'t4'!I142</f>
        <v>4</v>
      </c>
      <c r="H12" s="391">
        <f t="shared" si="0"/>
        <v>38</v>
      </c>
      <c r="I12" s="391">
        <f>'t1'!L13+'t1'!M13</f>
        <v>38</v>
      </c>
      <c r="J12" s="392" t="str">
        <f t="shared" si="1"/>
        <v>OK</v>
      </c>
    </row>
    <row r="13" spans="1:13" ht="12.75" customHeight="1">
      <c r="A13" s="152" t="str">
        <f>'t1'!A14</f>
        <v>dir. medico con incarico di struttura semplice (rapp. non escl.)</v>
      </c>
      <c r="B13" s="367" t="str">
        <f>'t1'!B14</f>
        <v>SD0N34</v>
      </c>
      <c r="C13" s="390">
        <f>'t1'!C14+'t1'!D14</f>
        <v>1</v>
      </c>
      <c r="D13" s="390">
        <f>'t5'!S15+'t5'!T15</f>
        <v>0</v>
      </c>
      <c r="E13" s="391">
        <f>'t6'!U15+'t6'!V15</f>
        <v>0</v>
      </c>
      <c r="F13" s="391">
        <f>'t4'!EH14</f>
        <v>0</v>
      </c>
      <c r="G13" s="391">
        <f>'t4'!J142</f>
        <v>1</v>
      </c>
      <c r="H13" s="391">
        <f t="shared" si="0"/>
        <v>2</v>
      </c>
      <c r="I13" s="391">
        <f>'t1'!L14+'t1'!M14</f>
        <v>2</v>
      </c>
      <c r="J13" s="392" t="str">
        <f t="shared" si="1"/>
        <v>OK</v>
      </c>
    </row>
    <row r="14" spans="1:13" ht="12.75" customHeight="1">
      <c r="A14" s="152" t="str">
        <f>'t1'!A15</f>
        <v>dir. medici con altri incar. prof.li (rapp. esclusivo)</v>
      </c>
      <c r="B14" s="367" t="str">
        <f>'t1'!B15</f>
        <v>SD0035</v>
      </c>
      <c r="C14" s="390">
        <f>'t1'!C15+'t1'!D15</f>
        <v>165</v>
      </c>
      <c r="D14" s="390">
        <f>'t5'!S16+'t5'!T16</f>
        <v>6</v>
      </c>
      <c r="E14" s="391">
        <f>'t6'!U16+'t6'!V16</f>
        <v>8</v>
      </c>
      <c r="F14" s="391">
        <f>'t4'!EH15</f>
        <v>6</v>
      </c>
      <c r="G14" s="391">
        <f>'t4'!K142</f>
        <v>0</v>
      </c>
      <c r="H14" s="391">
        <f t="shared" si="0"/>
        <v>161</v>
      </c>
      <c r="I14" s="391">
        <f>'t1'!L15+'t1'!M15</f>
        <v>161</v>
      </c>
      <c r="J14" s="392" t="str">
        <f t="shared" si="1"/>
        <v>OK</v>
      </c>
    </row>
    <row r="15" spans="1:13" ht="12.75" customHeight="1">
      <c r="A15" s="152" t="str">
        <f>'t1'!A16</f>
        <v>dir. medici con altri incar. prof.li (rapp. non escl.)</v>
      </c>
      <c r="B15" s="367" t="str">
        <f>'t1'!B16</f>
        <v>SD0036</v>
      </c>
      <c r="C15" s="390">
        <f>'t1'!C16+'t1'!D16</f>
        <v>17</v>
      </c>
      <c r="D15" s="390">
        <f>'t5'!S17+'t5'!T17</f>
        <v>1</v>
      </c>
      <c r="E15" s="391">
        <f>'t6'!U17+'t6'!V17</f>
        <v>0</v>
      </c>
      <c r="F15" s="391">
        <f>'t4'!EH16</f>
        <v>1</v>
      </c>
      <c r="G15" s="391">
        <f>'t4'!L142</f>
        <v>2</v>
      </c>
      <c r="H15" s="391">
        <f t="shared" si="0"/>
        <v>17</v>
      </c>
      <c r="I15" s="391">
        <f>'t1'!L16+'t1'!M16</f>
        <v>17</v>
      </c>
      <c r="J15" s="392" t="str">
        <f t="shared" si="1"/>
        <v>OK</v>
      </c>
    </row>
    <row r="16" spans="1:13" ht="12.75" customHeight="1">
      <c r="A16" s="152" t="str">
        <f>'t1'!A17</f>
        <v>dir. medici a t.  determinato(art. 15-septies d.lgs. 502/92)</v>
      </c>
      <c r="B16" s="367" t="str">
        <f>'t1'!B17</f>
        <v>SD0597</v>
      </c>
      <c r="C16" s="390">
        <f>'t1'!C17+'t1'!D17</f>
        <v>0</v>
      </c>
      <c r="D16" s="390">
        <f>'t5'!S18+'t5'!T18</f>
        <v>0</v>
      </c>
      <c r="E16" s="391">
        <f>'t6'!U18+'t6'!V18</f>
        <v>0</v>
      </c>
      <c r="F16" s="391">
        <f>'t4'!EH17</f>
        <v>0</v>
      </c>
      <c r="G16" s="391">
        <f>'t4'!M142</f>
        <v>0</v>
      </c>
      <c r="H16" s="391">
        <f t="shared" si="0"/>
        <v>0</v>
      </c>
      <c r="I16" s="391">
        <f>'t1'!L17+'t1'!M17</f>
        <v>0</v>
      </c>
      <c r="J16" s="392" t="str">
        <f t="shared" si="1"/>
        <v>OK</v>
      </c>
    </row>
    <row r="17" spans="1:10" ht="12.75" customHeight="1">
      <c r="A17" s="152" t="str">
        <f>'t1'!A18</f>
        <v>veterinari con inc. di struttura complessa (rapp.esclusivo)</v>
      </c>
      <c r="B17" s="367" t="str">
        <f>'t1'!B18</f>
        <v>SD0E74</v>
      </c>
      <c r="C17" s="390">
        <f>'t1'!C18+'t1'!D18</f>
        <v>0</v>
      </c>
      <c r="D17" s="390">
        <f>'t5'!S19+'t5'!T19</f>
        <v>0</v>
      </c>
      <c r="E17" s="391">
        <f>'t6'!U19+'t6'!V19</f>
        <v>0</v>
      </c>
      <c r="F17" s="391">
        <f>'t4'!EH18</f>
        <v>0</v>
      </c>
      <c r="G17" s="391">
        <f>'t4'!N142</f>
        <v>0</v>
      </c>
      <c r="H17" s="391">
        <f t="shared" si="0"/>
        <v>0</v>
      </c>
      <c r="I17" s="391">
        <f>'t1'!L18+'t1'!M18</f>
        <v>0</v>
      </c>
      <c r="J17" s="392" t="str">
        <f t="shared" si="1"/>
        <v>OK</v>
      </c>
    </row>
    <row r="18" spans="1:10" ht="12.75" customHeight="1">
      <c r="A18" s="152" t="str">
        <f>'t1'!A19</f>
        <v>veterinari con inc. di struttura complessa (rapp. non escl.)</v>
      </c>
      <c r="B18" s="367" t="str">
        <f>'t1'!B19</f>
        <v>SD0N74</v>
      </c>
      <c r="C18" s="390">
        <f>'t1'!C19+'t1'!D19</f>
        <v>0</v>
      </c>
      <c r="D18" s="390">
        <f>'t5'!S20+'t5'!T20</f>
        <v>0</v>
      </c>
      <c r="E18" s="391">
        <f>'t6'!U20+'t6'!V20</f>
        <v>0</v>
      </c>
      <c r="F18" s="391">
        <f>'t4'!EH19</f>
        <v>0</v>
      </c>
      <c r="G18" s="391">
        <f>'t4'!O142</f>
        <v>0</v>
      </c>
      <c r="H18" s="391">
        <f t="shared" si="0"/>
        <v>0</v>
      </c>
      <c r="I18" s="391">
        <f>'t1'!L19+'t1'!M19</f>
        <v>0</v>
      </c>
      <c r="J18" s="392" t="str">
        <f t="shared" si="1"/>
        <v>OK</v>
      </c>
    </row>
    <row r="19" spans="1:10" ht="12.75" customHeight="1">
      <c r="A19" s="152" t="str">
        <f>'t1'!A20</f>
        <v>veterinari con inc. di struttura semplice (rapp. esclusivo)</v>
      </c>
      <c r="B19" s="367" t="str">
        <f>'t1'!B20</f>
        <v>SD0E73</v>
      </c>
      <c r="C19" s="390">
        <f>'t1'!C20+'t1'!D20</f>
        <v>0</v>
      </c>
      <c r="D19" s="390">
        <f>'t5'!S21+'t5'!T21</f>
        <v>0</v>
      </c>
      <c r="E19" s="391">
        <f>'t6'!U21+'t6'!V21</f>
        <v>0</v>
      </c>
      <c r="F19" s="391">
        <f>'t4'!EH20</f>
        <v>0</v>
      </c>
      <c r="G19" s="391">
        <f>'t4'!P142</f>
        <v>0</v>
      </c>
      <c r="H19" s="391">
        <f t="shared" si="0"/>
        <v>0</v>
      </c>
      <c r="I19" s="391">
        <f>'t1'!L20+'t1'!M20</f>
        <v>0</v>
      </c>
      <c r="J19" s="392" t="str">
        <f t="shared" si="1"/>
        <v>OK</v>
      </c>
    </row>
    <row r="20" spans="1:10" ht="12.75" customHeight="1">
      <c r="A20" s="152" t="str">
        <f>'t1'!A21</f>
        <v>veterinari con inc. di struttura semplice (rapp. non escl.)</v>
      </c>
      <c r="B20" s="367" t="str">
        <f>'t1'!B21</f>
        <v>SD0N73</v>
      </c>
      <c r="C20" s="390">
        <f>'t1'!C21+'t1'!D21</f>
        <v>0</v>
      </c>
      <c r="D20" s="390">
        <f>'t5'!S22+'t5'!T22</f>
        <v>0</v>
      </c>
      <c r="E20" s="391">
        <f>'t6'!U22+'t6'!V22</f>
        <v>0</v>
      </c>
      <c r="F20" s="391">
        <f>'t4'!EH21</f>
        <v>0</v>
      </c>
      <c r="G20" s="391">
        <f>'t4'!Q142</f>
        <v>0</v>
      </c>
      <c r="H20" s="391">
        <f t="shared" si="0"/>
        <v>0</v>
      </c>
      <c r="I20" s="391">
        <f>'t1'!L21+'t1'!M21</f>
        <v>0</v>
      </c>
      <c r="J20" s="392" t="str">
        <f t="shared" si="1"/>
        <v>OK</v>
      </c>
    </row>
    <row r="21" spans="1:10" ht="12.75" customHeight="1">
      <c r="A21" s="152" t="str">
        <f>'t1'!A22</f>
        <v>veterinari con altri incar. prof.li (rapp. esclusivo)</v>
      </c>
      <c r="B21" s="367" t="str">
        <f>'t1'!B22</f>
        <v>SD0A73</v>
      </c>
      <c r="C21" s="390">
        <f>'t1'!C22+'t1'!D22</f>
        <v>0</v>
      </c>
      <c r="D21" s="390">
        <f>'t5'!S23+'t5'!T23</f>
        <v>0</v>
      </c>
      <c r="E21" s="391">
        <f>'t6'!U23+'t6'!V23</f>
        <v>0</v>
      </c>
      <c r="F21" s="391">
        <f>'t4'!EH22</f>
        <v>0</v>
      </c>
      <c r="G21" s="391">
        <f>'t4'!R142</f>
        <v>0</v>
      </c>
      <c r="H21" s="391">
        <f t="shared" si="0"/>
        <v>0</v>
      </c>
      <c r="I21" s="391">
        <f>'t1'!L22+'t1'!M22</f>
        <v>0</v>
      </c>
      <c r="J21" s="392" t="str">
        <f t="shared" si="1"/>
        <v>OK</v>
      </c>
    </row>
    <row r="22" spans="1:10" ht="12.75" customHeight="1">
      <c r="A22" s="152" t="str">
        <f>'t1'!A23</f>
        <v>veterinari con altri incar. prof.li (rapp. non escl.)</v>
      </c>
      <c r="B22" s="367" t="str">
        <f>'t1'!B23</f>
        <v>SD0072</v>
      </c>
      <c r="C22" s="390">
        <f>'t1'!C23+'t1'!D23</f>
        <v>0</v>
      </c>
      <c r="D22" s="390">
        <f>'t5'!S24+'t5'!T24</f>
        <v>0</v>
      </c>
      <c r="E22" s="391">
        <f>'t6'!U24+'t6'!V24</f>
        <v>0</v>
      </c>
      <c r="F22" s="391">
        <f>'t4'!EH23</f>
        <v>0</v>
      </c>
      <c r="G22" s="391">
        <f>'t4'!S142</f>
        <v>0</v>
      </c>
      <c r="H22" s="391">
        <f t="shared" si="0"/>
        <v>0</v>
      </c>
      <c r="I22" s="391">
        <f>'t1'!L23+'t1'!M23</f>
        <v>0</v>
      </c>
      <c r="J22" s="392" t="str">
        <f t="shared" si="1"/>
        <v>OK</v>
      </c>
    </row>
    <row r="23" spans="1:10" ht="12.75" customHeight="1">
      <c r="A23" s="152" t="str">
        <f>'t1'!A24</f>
        <v>veterinari a t. determinato (art. 15-septies d.lgs. 502/92)</v>
      </c>
      <c r="B23" s="367" t="str">
        <f>'t1'!B24</f>
        <v>SD0598</v>
      </c>
      <c r="C23" s="390">
        <f>'t1'!C24+'t1'!D24</f>
        <v>0</v>
      </c>
      <c r="D23" s="390">
        <f>'t5'!S25+'t5'!T25</f>
        <v>0</v>
      </c>
      <c r="E23" s="391">
        <f>'t6'!U25+'t6'!V25</f>
        <v>0</v>
      </c>
      <c r="F23" s="391">
        <f>'t4'!EH24</f>
        <v>0</v>
      </c>
      <c r="G23" s="391">
        <f>'t4'!T142</f>
        <v>0</v>
      </c>
      <c r="H23" s="391">
        <f t="shared" si="0"/>
        <v>0</v>
      </c>
      <c r="I23" s="391">
        <f>'t1'!L24+'t1'!M24</f>
        <v>0</v>
      </c>
      <c r="J23" s="392" t="str">
        <f t="shared" si="1"/>
        <v>OK</v>
      </c>
    </row>
    <row r="24" spans="1:10" ht="12.75" customHeight="1">
      <c r="A24" s="152" t="str">
        <f>'t1'!A25</f>
        <v>odontoiatri con inc. di struttura complessa (rapp. esclusivo)</v>
      </c>
      <c r="B24" s="367" t="str">
        <f>'t1'!B25</f>
        <v>SD0E49</v>
      </c>
      <c r="C24" s="390">
        <f>'t1'!C25+'t1'!D25</f>
        <v>0</v>
      </c>
      <c r="D24" s="390">
        <f>'t5'!S26+'t5'!T26</f>
        <v>0</v>
      </c>
      <c r="E24" s="391">
        <f>'t6'!U26+'t6'!V26</f>
        <v>0</v>
      </c>
      <c r="F24" s="391">
        <f>'t4'!EH25</f>
        <v>0</v>
      </c>
      <c r="G24" s="391">
        <f>'t4'!U142</f>
        <v>0</v>
      </c>
      <c r="H24" s="391">
        <f t="shared" si="0"/>
        <v>0</v>
      </c>
      <c r="I24" s="391">
        <f>'t1'!L25+'t1'!M25</f>
        <v>0</v>
      </c>
      <c r="J24" s="392" t="str">
        <f t="shared" si="1"/>
        <v>OK</v>
      </c>
    </row>
    <row r="25" spans="1:10" ht="12.75" customHeight="1">
      <c r="A25" s="152" t="str">
        <f>'t1'!A26</f>
        <v>odontoiatri con inc. di struttura complessa (rapp. non escl.)</v>
      </c>
      <c r="B25" s="367" t="str">
        <f>'t1'!B26</f>
        <v>SD0N49</v>
      </c>
      <c r="C25" s="390">
        <f>'t1'!C26+'t1'!D26</f>
        <v>0</v>
      </c>
      <c r="D25" s="390">
        <f>'t5'!S27+'t5'!T27</f>
        <v>0</v>
      </c>
      <c r="E25" s="391">
        <f>'t6'!U27+'t6'!V27</f>
        <v>0</v>
      </c>
      <c r="F25" s="391">
        <f>'t4'!EH26</f>
        <v>0</v>
      </c>
      <c r="G25" s="391">
        <f>'t4'!V142</f>
        <v>0</v>
      </c>
      <c r="H25" s="391">
        <f t="shared" si="0"/>
        <v>0</v>
      </c>
      <c r="I25" s="391">
        <f>'t1'!L26+'t1'!M26</f>
        <v>0</v>
      </c>
      <c r="J25" s="392" t="str">
        <f t="shared" si="1"/>
        <v>OK</v>
      </c>
    </row>
    <row r="26" spans="1:10" ht="12.75" customHeight="1">
      <c r="A26" s="152" t="str">
        <f>'t1'!A27</f>
        <v>odontoiatri con inc. di struttura semplice (rapp. esclusivo)</v>
      </c>
      <c r="B26" s="367" t="str">
        <f>'t1'!B27</f>
        <v>SD0E48</v>
      </c>
      <c r="C26" s="390">
        <f>'t1'!C27+'t1'!D27</f>
        <v>0</v>
      </c>
      <c r="D26" s="390">
        <f>'t5'!S28+'t5'!T28</f>
        <v>0</v>
      </c>
      <c r="E26" s="391">
        <f>'t6'!U28+'t6'!V28</f>
        <v>0</v>
      </c>
      <c r="F26" s="391">
        <f>'t4'!EH27</f>
        <v>0</v>
      </c>
      <c r="G26" s="391">
        <f>'t4'!W142</f>
        <v>0</v>
      </c>
      <c r="H26" s="391">
        <f t="shared" si="0"/>
        <v>0</v>
      </c>
      <c r="I26" s="391">
        <f>'t1'!L27+'t1'!M27</f>
        <v>0</v>
      </c>
      <c r="J26" s="392" t="str">
        <f t="shared" si="1"/>
        <v>OK</v>
      </c>
    </row>
    <row r="27" spans="1:10" ht="12.75" customHeight="1">
      <c r="A27" s="152" t="str">
        <f>'t1'!A28</f>
        <v>odontoiatri con inc. di struttura semplice (rapp. non escl.)</v>
      </c>
      <c r="B27" s="367" t="str">
        <f>'t1'!B28</f>
        <v>SD0N48</v>
      </c>
      <c r="C27" s="390">
        <f>'t1'!C28+'t1'!D28</f>
        <v>0</v>
      </c>
      <c r="D27" s="390">
        <f>'t5'!S29+'t5'!T29</f>
        <v>0</v>
      </c>
      <c r="E27" s="391">
        <f>'t6'!U29+'t6'!V29</f>
        <v>0</v>
      </c>
      <c r="F27" s="391">
        <f>'t4'!EH28</f>
        <v>0</v>
      </c>
      <c r="G27" s="391">
        <f>'t4'!X142</f>
        <v>0</v>
      </c>
      <c r="H27" s="391">
        <f t="shared" si="0"/>
        <v>0</v>
      </c>
      <c r="I27" s="391">
        <f>'t1'!L28+'t1'!M28</f>
        <v>0</v>
      </c>
      <c r="J27" s="392" t="str">
        <f t="shared" si="1"/>
        <v>OK</v>
      </c>
    </row>
    <row r="28" spans="1:10" ht="12.75" customHeight="1">
      <c r="A28" s="152" t="str">
        <f>'t1'!A29</f>
        <v>odontoiatri con altri incar. prof.li (rapp. esclusivo)</v>
      </c>
      <c r="B28" s="367" t="str">
        <f>'t1'!B29</f>
        <v>SD0A48</v>
      </c>
      <c r="C28" s="390">
        <f>'t1'!C29+'t1'!D29</f>
        <v>0</v>
      </c>
      <c r="D28" s="390">
        <f>'t5'!S30+'t5'!T30</f>
        <v>0</v>
      </c>
      <c r="E28" s="391">
        <f>'t6'!U30+'t6'!V30</f>
        <v>0</v>
      </c>
      <c r="F28" s="391">
        <f>'t4'!EH29</f>
        <v>0</v>
      </c>
      <c r="G28" s="391">
        <f>'t4'!Y142</f>
        <v>0</v>
      </c>
      <c r="H28" s="391">
        <f t="shared" si="0"/>
        <v>0</v>
      </c>
      <c r="I28" s="391">
        <f>'t1'!L29+'t1'!M29</f>
        <v>0</v>
      </c>
      <c r="J28" s="392" t="str">
        <f t="shared" si="1"/>
        <v>OK</v>
      </c>
    </row>
    <row r="29" spans="1:10" ht="12.75" customHeight="1">
      <c r="A29" s="152" t="str">
        <f>'t1'!A30</f>
        <v>odontoiatri con altri incar. prof.li (rapp. non escl.)</v>
      </c>
      <c r="B29" s="367" t="str">
        <f>'t1'!B30</f>
        <v>SD0047</v>
      </c>
      <c r="C29" s="390">
        <f>'t1'!C30+'t1'!D30</f>
        <v>0</v>
      </c>
      <c r="D29" s="390">
        <f>'t5'!S31+'t5'!T31</f>
        <v>0</v>
      </c>
      <c r="E29" s="391">
        <f>'t6'!U31+'t6'!V31</f>
        <v>0</v>
      </c>
      <c r="F29" s="391">
        <f>'t4'!EH30</f>
        <v>0</v>
      </c>
      <c r="G29" s="391">
        <f>'t4'!Z142</f>
        <v>0</v>
      </c>
      <c r="H29" s="391">
        <f t="shared" si="0"/>
        <v>0</v>
      </c>
      <c r="I29" s="391">
        <f>'t1'!L30+'t1'!M30</f>
        <v>0</v>
      </c>
      <c r="J29" s="392" t="str">
        <f t="shared" si="1"/>
        <v>OK</v>
      </c>
    </row>
    <row r="30" spans="1:10" ht="12.75" customHeight="1">
      <c r="A30" s="152" t="str">
        <f>'t1'!A31</f>
        <v>odontoiatri a t. determinato (art. 15-septies d.lgs. 502/92)</v>
      </c>
      <c r="B30" s="367" t="str">
        <f>'t1'!B31</f>
        <v>SD0599</v>
      </c>
      <c r="C30" s="390">
        <f>'t1'!C31+'t1'!D31</f>
        <v>0</v>
      </c>
      <c r="D30" s="390">
        <f>'t5'!S32+'t5'!T32</f>
        <v>0</v>
      </c>
      <c r="E30" s="391">
        <f>'t6'!U32+'t6'!V32</f>
        <v>0</v>
      </c>
      <c r="F30" s="391">
        <f>'t4'!EH31</f>
        <v>0</v>
      </c>
      <c r="G30" s="391">
        <f>'t4'!AA142</f>
        <v>0</v>
      </c>
      <c r="H30" s="391">
        <f t="shared" si="0"/>
        <v>0</v>
      </c>
      <c r="I30" s="391">
        <f>'t1'!L31+'t1'!M31</f>
        <v>0</v>
      </c>
      <c r="J30" s="392" t="str">
        <f t="shared" si="1"/>
        <v>OK</v>
      </c>
    </row>
    <row r="31" spans="1:10" ht="12.75" customHeight="1">
      <c r="A31" s="152" t="str">
        <f>'t1'!A32</f>
        <v>farmacisti con incarico di struttura complessa (rapp. esclusivo)</v>
      </c>
      <c r="B31" s="367" t="str">
        <f>'t1'!B32</f>
        <v>SD0E39</v>
      </c>
      <c r="C31" s="390">
        <f>'t1'!C32+'t1'!D32</f>
        <v>0</v>
      </c>
      <c r="D31" s="390">
        <f>'t5'!S33+'t5'!T33</f>
        <v>0</v>
      </c>
      <c r="E31" s="391">
        <f>'t6'!U33+'t6'!V33</f>
        <v>1</v>
      </c>
      <c r="F31" s="391">
        <f>'t4'!EH32</f>
        <v>0</v>
      </c>
      <c r="G31" s="391">
        <f>'t4'!AB142</f>
        <v>0</v>
      </c>
      <c r="H31" s="391">
        <f t="shared" si="0"/>
        <v>1</v>
      </c>
      <c r="I31" s="391">
        <f>'t1'!L32+'t1'!M32</f>
        <v>1</v>
      </c>
      <c r="J31" s="392" t="str">
        <f t="shared" si="1"/>
        <v>OK</v>
      </c>
    </row>
    <row r="32" spans="1:10" ht="12.75" customHeight="1">
      <c r="A32" s="152" t="str">
        <f>'t1'!A33</f>
        <v>farmacisti con incarico di struttura complessa (rapp. non escl.)</v>
      </c>
      <c r="B32" s="367" t="str">
        <f>'t1'!B33</f>
        <v>SD0N39</v>
      </c>
      <c r="C32" s="390">
        <f>'t1'!C33+'t1'!D33</f>
        <v>0</v>
      </c>
      <c r="D32" s="390">
        <f>'t5'!S34+'t5'!T34</f>
        <v>0</v>
      </c>
      <c r="E32" s="391">
        <f>'t6'!U34+'t6'!V34</f>
        <v>0</v>
      </c>
      <c r="F32" s="391">
        <f>'t4'!EH33</f>
        <v>0</v>
      </c>
      <c r="G32" s="391">
        <f>'t4'!AC142</f>
        <v>0</v>
      </c>
      <c r="H32" s="391">
        <f t="shared" si="0"/>
        <v>0</v>
      </c>
      <c r="I32" s="391">
        <f>'t1'!L33+'t1'!M33</f>
        <v>0</v>
      </c>
      <c r="J32" s="392" t="str">
        <f t="shared" si="1"/>
        <v>OK</v>
      </c>
    </row>
    <row r="33" spans="1:10" ht="12.75" customHeight="1">
      <c r="A33" s="152" t="str">
        <f>'t1'!A34</f>
        <v>farmacisti con incarico di struttura semplice (rapp. esclusivo)</v>
      </c>
      <c r="B33" s="367" t="str">
        <f>'t1'!B34</f>
        <v>SD0E38</v>
      </c>
      <c r="C33" s="390">
        <f>'t1'!C34+'t1'!D34</f>
        <v>3</v>
      </c>
      <c r="D33" s="390">
        <f>'t5'!S35+'t5'!T35</f>
        <v>0</v>
      </c>
      <c r="E33" s="391">
        <f>'t6'!U35+'t6'!V35</f>
        <v>0</v>
      </c>
      <c r="F33" s="391">
        <f>'t4'!EH34</f>
        <v>0</v>
      </c>
      <c r="G33" s="391">
        <f>'t4'!AD142</f>
        <v>0</v>
      </c>
      <c r="H33" s="391">
        <f t="shared" si="0"/>
        <v>3</v>
      </c>
      <c r="I33" s="391">
        <f>'t1'!L34+'t1'!M34</f>
        <v>3</v>
      </c>
      <c r="J33" s="392" t="str">
        <f t="shared" si="1"/>
        <v>OK</v>
      </c>
    </row>
    <row r="34" spans="1:10" ht="12.75" customHeight="1">
      <c r="A34" s="152" t="str">
        <f>'t1'!A35</f>
        <v>farmacisti con incarico di struttura semplice (rapp. non escl.)</v>
      </c>
      <c r="B34" s="367" t="str">
        <f>'t1'!B35</f>
        <v>SD0N38</v>
      </c>
      <c r="C34" s="390">
        <f>'t1'!C35+'t1'!D35</f>
        <v>0</v>
      </c>
      <c r="D34" s="390">
        <f>'t5'!S36+'t5'!T36</f>
        <v>0</v>
      </c>
      <c r="E34" s="391">
        <f>'t6'!U36+'t6'!V36</f>
        <v>0</v>
      </c>
      <c r="F34" s="391">
        <f>'t4'!EH35</f>
        <v>0</v>
      </c>
      <c r="G34" s="391">
        <f>'t4'!AE142</f>
        <v>0</v>
      </c>
      <c r="H34" s="391">
        <f t="shared" si="0"/>
        <v>0</v>
      </c>
      <c r="I34" s="391">
        <f>'t1'!L35+'t1'!M35</f>
        <v>0</v>
      </c>
      <c r="J34" s="392" t="str">
        <f t="shared" si="1"/>
        <v>OK</v>
      </c>
    </row>
    <row r="35" spans="1:10" ht="12.75" customHeight="1">
      <c r="A35" s="152" t="str">
        <f>'t1'!A36</f>
        <v>farmacisti con altri incar. prof.li (rapp. esclusivo)</v>
      </c>
      <c r="B35" s="367" t="str">
        <f>'t1'!B36</f>
        <v>SD0A38</v>
      </c>
      <c r="C35" s="390">
        <f>'t1'!C36+'t1'!D36</f>
        <v>5</v>
      </c>
      <c r="D35" s="390">
        <f>'t5'!S37+'t5'!T37</f>
        <v>1</v>
      </c>
      <c r="E35" s="391">
        <f>'t6'!U37+'t6'!V37</f>
        <v>1</v>
      </c>
      <c r="F35" s="391">
        <f>'t4'!EH36</f>
        <v>0</v>
      </c>
      <c r="G35" s="391">
        <f>'t4'!AF142</f>
        <v>0</v>
      </c>
      <c r="H35" s="391">
        <f t="shared" si="0"/>
        <v>5</v>
      </c>
      <c r="I35" s="391">
        <f>'t1'!L36+'t1'!M36</f>
        <v>5</v>
      </c>
      <c r="J35" s="392" t="str">
        <f t="shared" si="1"/>
        <v>OK</v>
      </c>
    </row>
    <row r="36" spans="1:10" ht="12.75" customHeight="1">
      <c r="A36" s="152" t="str">
        <f>'t1'!A37</f>
        <v>farmacisti con altri incar. prof.li (rapp. non escl.)</v>
      </c>
      <c r="B36" s="367" t="str">
        <f>'t1'!B37</f>
        <v>SD0037</v>
      </c>
      <c r="C36" s="390">
        <f>'t1'!C37+'t1'!D37</f>
        <v>0</v>
      </c>
      <c r="D36" s="390">
        <f>'t5'!S38+'t5'!T38</f>
        <v>0</v>
      </c>
      <c r="E36" s="391">
        <f>'t6'!U38+'t6'!V38</f>
        <v>0</v>
      </c>
      <c r="F36" s="391">
        <f>'t4'!EH37</f>
        <v>0</v>
      </c>
      <c r="G36" s="391">
        <f>'t4'!AG142</f>
        <v>0</v>
      </c>
      <c r="H36" s="391">
        <f t="shared" si="0"/>
        <v>0</v>
      </c>
      <c r="I36" s="391">
        <f>'t1'!L37+'t1'!M37</f>
        <v>0</v>
      </c>
      <c r="J36" s="392" t="str">
        <f t="shared" si="1"/>
        <v>OK</v>
      </c>
    </row>
    <row r="37" spans="1:10" ht="12.75" customHeight="1">
      <c r="A37" s="152" t="str">
        <f>'t1'!A38</f>
        <v>farmacisti a t. determinato (art. 15-septies d.lgs. 502/92)</v>
      </c>
      <c r="B37" s="367" t="str">
        <f>'t1'!B38</f>
        <v>SD0600</v>
      </c>
      <c r="C37" s="390">
        <f>'t1'!C38+'t1'!D38</f>
        <v>0</v>
      </c>
      <c r="D37" s="390">
        <f>'t5'!S39+'t5'!T39</f>
        <v>0</v>
      </c>
      <c r="E37" s="391">
        <f>'t6'!U39+'t6'!V39</f>
        <v>0</v>
      </c>
      <c r="F37" s="391">
        <f>'t4'!EH38</f>
        <v>0</v>
      </c>
      <c r="G37" s="391">
        <f>'t4'!AH142</f>
        <v>0</v>
      </c>
      <c r="H37" s="391">
        <f t="shared" si="0"/>
        <v>0</v>
      </c>
      <c r="I37" s="391">
        <f>'t1'!L38+'t1'!M38</f>
        <v>0</v>
      </c>
      <c r="J37" s="392" t="str">
        <f t="shared" si="1"/>
        <v>OK</v>
      </c>
    </row>
    <row r="38" spans="1:10" ht="12.75" customHeight="1">
      <c r="A38" s="152" t="str">
        <f>'t1'!A39</f>
        <v>biologi con incarico di struttura complessa (rapp. esclusivo)</v>
      </c>
      <c r="B38" s="367" t="str">
        <f>'t1'!B39</f>
        <v>SD0E13</v>
      </c>
      <c r="C38" s="390">
        <f>'t1'!C39+'t1'!D39</f>
        <v>1</v>
      </c>
      <c r="D38" s="390">
        <f>'t5'!S40+'t5'!T40</f>
        <v>0</v>
      </c>
      <c r="E38" s="391">
        <f>'t6'!U40+'t6'!V40</f>
        <v>0</v>
      </c>
      <c r="F38" s="391">
        <f>'t4'!EH39</f>
        <v>0</v>
      </c>
      <c r="G38" s="391">
        <f>'t4'!AI142</f>
        <v>0</v>
      </c>
      <c r="H38" s="391">
        <f t="shared" si="0"/>
        <v>1</v>
      </c>
      <c r="I38" s="391">
        <f>'t1'!L39+'t1'!M39</f>
        <v>1</v>
      </c>
      <c r="J38" s="392" t="str">
        <f t="shared" si="1"/>
        <v>OK</v>
      </c>
    </row>
    <row r="39" spans="1:10" ht="12.75" customHeight="1">
      <c r="A39" s="152" t="str">
        <f>'t1'!A40</f>
        <v>biologi con incarico di struttura complessa (rapp. non escl.)</v>
      </c>
      <c r="B39" s="367" t="str">
        <f>'t1'!B40</f>
        <v>SD0N13</v>
      </c>
      <c r="C39" s="390">
        <f>'t1'!C40+'t1'!D40</f>
        <v>0</v>
      </c>
      <c r="D39" s="390">
        <f>'t5'!S41+'t5'!T41</f>
        <v>0</v>
      </c>
      <c r="E39" s="391">
        <f>'t6'!U41+'t6'!V41</f>
        <v>0</v>
      </c>
      <c r="F39" s="391">
        <f>'t4'!EH40</f>
        <v>0</v>
      </c>
      <c r="G39" s="391">
        <f>'t4'!AJ142</f>
        <v>0</v>
      </c>
      <c r="H39" s="391">
        <f t="shared" si="0"/>
        <v>0</v>
      </c>
      <c r="I39" s="391">
        <f>'t1'!L40+'t1'!M40</f>
        <v>0</v>
      </c>
      <c r="J39" s="392" t="str">
        <f t="shared" si="1"/>
        <v>OK</v>
      </c>
    </row>
    <row r="40" spans="1:10" ht="12.75" customHeight="1">
      <c r="A40" s="152" t="str">
        <f>'t1'!A41</f>
        <v>biologi con incarico di struttura semplice (rapp. esclusivo)</v>
      </c>
      <c r="B40" s="367" t="str">
        <f>'t1'!B41</f>
        <v>SD0E12</v>
      </c>
      <c r="C40" s="390">
        <f>'t1'!C41+'t1'!D41</f>
        <v>8</v>
      </c>
      <c r="D40" s="390">
        <f>'t5'!S42+'t5'!T42</f>
        <v>0</v>
      </c>
      <c r="E40" s="391">
        <f>'t6'!U42+'t6'!V42</f>
        <v>0</v>
      </c>
      <c r="F40" s="391">
        <f>'t4'!EH41</f>
        <v>0</v>
      </c>
      <c r="G40" s="391">
        <f>'t4'!AK142</f>
        <v>2</v>
      </c>
      <c r="H40" s="391">
        <f t="shared" si="0"/>
        <v>10</v>
      </c>
      <c r="I40" s="391">
        <f>'t1'!L41+'t1'!M41</f>
        <v>10</v>
      </c>
      <c r="J40" s="392" t="str">
        <f t="shared" si="1"/>
        <v>OK</v>
      </c>
    </row>
    <row r="41" spans="1:10" ht="12.75" customHeight="1">
      <c r="A41" s="152" t="str">
        <f>'t1'!A42</f>
        <v>biologi con incarico di struttura semplice (rapp. non escl.)</v>
      </c>
      <c r="B41" s="367" t="str">
        <f>'t1'!B42</f>
        <v>SD0N12</v>
      </c>
      <c r="C41" s="390">
        <f>'t1'!C42+'t1'!D42</f>
        <v>0</v>
      </c>
      <c r="D41" s="390">
        <f>'t5'!S43+'t5'!T43</f>
        <v>0</v>
      </c>
      <c r="E41" s="391">
        <f>'t6'!U43+'t6'!V43</f>
        <v>0</v>
      </c>
      <c r="F41" s="391">
        <f>'t4'!EH42</f>
        <v>0</v>
      </c>
      <c r="G41" s="391">
        <f>'t4'!AL142</f>
        <v>0</v>
      </c>
      <c r="H41" s="391">
        <f t="shared" si="0"/>
        <v>0</v>
      </c>
      <c r="I41" s="391">
        <f>'t1'!L42+'t1'!M42</f>
        <v>0</v>
      </c>
      <c r="J41" s="392" t="str">
        <f t="shared" si="1"/>
        <v>OK</v>
      </c>
    </row>
    <row r="42" spans="1:10" ht="12.75" customHeight="1">
      <c r="A42" s="152" t="str">
        <f>'t1'!A43</f>
        <v>biologi con altri incar. prof.li (rapp. esclusivo)</v>
      </c>
      <c r="B42" s="367" t="str">
        <f>'t1'!B43</f>
        <v>SD0A12</v>
      </c>
      <c r="C42" s="390">
        <f>'t1'!C43+'t1'!D43</f>
        <v>32</v>
      </c>
      <c r="D42" s="390">
        <f>'t5'!S44+'t5'!T44</f>
        <v>0</v>
      </c>
      <c r="E42" s="391">
        <f>'t6'!U44+'t6'!V44</f>
        <v>0</v>
      </c>
      <c r="F42" s="391">
        <f>'t4'!EH43</f>
        <v>2</v>
      </c>
      <c r="G42" s="391">
        <f>'t4'!AM142</f>
        <v>0</v>
      </c>
      <c r="H42" s="391">
        <f t="shared" si="0"/>
        <v>30</v>
      </c>
      <c r="I42" s="391">
        <f>'t1'!L43+'t1'!M43</f>
        <v>30</v>
      </c>
      <c r="J42" s="392" t="str">
        <f t="shared" si="1"/>
        <v>OK</v>
      </c>
    </row>
    <row r="43" spans="1:10" ht="12.75" customHeight="1">
      <c r="A43" s="152" t="str">
        <f>'t1'!A44</f>
        <v>biologi con altri incar. prof.li (rapp. non escl.)</v>
      </c>
      <c r="B43" s="367" t="str">
        <f>'t1'!B44</f>
        <v>SD0011</v>
      </c>
      <c r="C43" s="390">
        <f>'t1'!C44+'t1'!D44</f>
        <v>0</v>
      </c>
      <c r="D43" s="390">
        <f>'t5'!S45+'t5'!T45</f>
        <v>0</v>
      </c>
      <c r="E43" s="391">
        <f>'t6'!U45+'t6'!V45</f>
        <v>0</v>
      </c>
      <c r="F43" s="391">
        <f>'t4'!EH44</f>
        <v>0</v>
      </c>
      <c r="G43" s="391">
        <f>'t4'!AN142</f>
        <v>0</v>
      </c>
      <c r="H43" s="391">
        <f t="shared" si="0"/>
        <v>0</v>
      </c>
      <c r="I43" s="391">
        <f>'t1'!L44+'t1'!M44</f>
        <v>0</v>
      </c>
      <c r="J43" s="392" t="str">
        <f t="shared" si="1"/>
        <v>OK</v>
      </c>
    </row>
    <row r="44" spans="1:10" ht="12.75" customHeight="1">
      <c r="A44" s="152" t="str">
        <f>'t1'!A45</f>
        <v>biologi a t. determinato (art. 15-septies d.lgs. 502/92)</v>
      </c>
      <c r="B44" s="367" t="str">
        <f>'t1'!B45</f>
        <v>SD0601</v>
      </c>
      <c r="C44" s="390">
        <f>'t1'!C45+'t1'!D45</f>
        <v>0</v>
      </c>
      <c r="D44" s="390">
        <f>'t5'!S46+'t5'!T46</f>
        <v>0</v>
      </c>
      <c r="E44" s="391">
        <f>'t6'!U46+'t6'!V46</f>
        <v>0</v>
      </c>
      <c r="F44" s="391">
        <f>'t4'!EH45</f>
        <v>0</v>
      </c>
      <c r="G44" s="391">
        <f>'t4'!AO142</f>
        <v>0</v>
      </c>
      <c r="H44" s="391">
        <f t="shared" si="0"/>
        <v>0</v>
      </c>
      <c r="I44" s="391">
        <f>'t1'!L45+'t1'!M45</f>
        <v>0</v>
      </c>
      <c r="J44" s="392" t="str">
        <f t="shared" si="1"/>
        <v>OK</v>
      </c>
    </row>
    <row r="45" spans="1:10" ht="12.75" customHeight="1">
      <c r="A45" s="152" t="str">
        <f>'t1'!A46</f>
        <v>chimici con incarico di struttura complessa (rapp. esclusivo)</v>
      </c>
      <c r="B45" s="367" t="str">
        <f>'t1'!B46</f>
        <v>SD0E16</v>
      </c>
      <c r="C45" s="390">
        <f>'t1'!C46+'t1'!D46</f>
        <v>0</v>
      </c>
      <c r="D45" s="390">
        <f>'t5'!S47+'t5'!T47</f>
        <v>0</v>
      </c>
      <c r="E45" s="391">
        <f>'t6'!U47+'t6'!V47</f>
        <v>0</v>
      </c>
      <c r="F45" s="391">
        <f>'t4'!EH46</f>
        <v>0</v>
      </c>
      <c r="G45" s="391">
        <f>'t4'!AP142</f>
        <v>0</v>
      </c>
      <c r="H45" s="391">
        <f t="shared" si="0"/>
        <v>0</v>
      </c>
      <c r="I45" s="391">
        <f>'t1'!L46+'t1'!M46</f>
        <v>0</v>
      </c>
      <c r="J45" s="392" t="str">
        <f t="shared" si="1"/>
        <v>OK</v>
      </c>
    </row>
    <row r="46" spans="1:10" ht="12.75" customHeight="1">
      <c r="A46" s="152" t="str">
        <f>'t1'!A47</f>
        <v>chimici con incarico di struttura complessa (rapp.non escl.)</v>
      </c>
      <c r="B46" s="367" t="str">
        <f>'t1'!B47</f>
        <v>SD0N16</v>
      </c>
      <c r="C46" s="390">
        <f>'t1'!C47+'t1'!D47</f>
        <v>0</v>
      </c>
      <c r="D46" s="390">
        <f>'t5'!S48+'t5'!T48</f>
        <v>0</v>
      </c>
      <c r="E46" s="391">
        <f>'t6'!U48+'t6'!V48</f>
        <v>0</v>
      </c>
      <c r="F46" s="391">
        <f>'t4'!EH47</f>
        <v>0</v>
      </c>
      <c r="G46" s="391">
        <f>'t4'!AQ142</f>
        <v>0</v>
      </c>
      <c r="H46" s="391">
        <f t="shared" si="0"/>
        <v>0</v>
      </c>
      <c r="I46" s="391">
        <f>'t1'!L47+'t1'!M47</f>
        <v>0</v>
      </c>
      <c r="J46" s="392" t="str">
        <f t="shared" si="1"/>
        <v>OK</v>
      </c>
    </row>
    <row r="47" spans="1:10" ht="12.75" customHeight="1">
      <c r="A47" s="152" t="str">
        <f>'t1'!A48</f>
        <v>chimici con incarico di struttura semplice (rapp. esclusivo)</v>
      </c>
      <c r="B47" s="367" t="str">
        <f>'t1'!B48</f>
        <v>SD0E15</v>
      </c>
      <c r="C47" s="390">
        <f>'t1'!C48+'t1'!D48</f>
        <v>0</v>
      </c>
      <c r="D47" s="390">
        <f>'t5'!S49+'t5'!T49</f>
        <v>0</v>
      </c>
      <c r="E47" s="391">
        <f>'t6'!U49+'t6'!V49</f>
        <v>0</v>
      </c>
      <c r="F47" s="391">
        <f>'t4'!EH48</f>
        <v>0</v>
      </c>
      <c r="G47" s="391">
        <f>'t4'!AR142</f>
        <v>1</v>
      </c>
      <c r="H47" s="391">
        <f t="shared" si="0"/>
        <v>1</v>
      </c>
      <c r="I47" s="391">
        <f>'t1'!L48+'t1'!M48</f>
        <v>1</v>
      </c>
      <c r="J47" s="392" t="str">
        <f t="shared" si="1"/>
        <v>OK</v>
      </c>
    </row>
    <row r="48" spans="1:10" ht="12.75" customHeight="1">
      <c r="A48" s="152" t="str">
        <f>'t1'!A49</f>
        <v>chimici con incarico di struttura semplice (rapp. non escl.)</v>
      </c>
      <c r="B48" s="367" t="str">
        <f>'t1'!B49</f>
        <v>SD0N15</v>
      </c>
      <c r="C48" s="390">
        <f>'t1'!C49+'t1'!D49</f>
        <v>0</v>
      </c>
      <c r="D48" s="390">
        <f>'t5'!S50+'t5'!T50</f>
        <v>0</v>
      </c>
      <c r="E48" s="391">
        <f>'t6'!U50+'t6'!V50</f>
        <v>0</v>
      </c>
      <c r="F48" s="391">
        <f>'t4'!EH49</f>
        <v>0</v>
      </c>
      <c r="G48" s="391">
        <f>'t4'!AS142</f>
        <v>0</v>
      </c>
      <c r="H48" s="391">
        <f t="shared" si="0"/>
        <v>0</v>
      </c>
      <c r="I48" s="391">
        <f>'t1'!L49+'t1'!M49</f>
        <v>0</v>
      </c>
      <c r="J48" s="392" t="str">
        <f t="shared" si="1"/>
        <v>OK</v>
      </c>
    </row>
    <row r="49" spans="1:20" ht="12.75" customHeight="1">
      <c r="A49" s="152" t="str">
        <f>'t1'!A50</f>
        <v>chimici con altri incar. prof.li (rapp. esclusivo)</v>
      </c>
      <c r="B49" s="367" t="str">
        <f>'t1'!B50</f>
        <v>SD0A15</v>
      </c>
      <c r="C49" s="390">
        <f>'t1'!C50+'t1'!D50</f>
        <v>2</v>
      </c>
      <c r="D49" s="390">
        <f>'t5'!S51+'t5'!T51</f>
        <v>0</v>
      </c>
      <c r="E49" s="391">
        <f>'t6'!U51+'t6'!V51</f>
        <v>0</v>
      </c>
      <c r="F49" s="391">
        <f>'t4'!EH50</f>
        <v>1</v>
      </c>
      <c r="G49" s="391">
        <f>'t4'!AT142</f>
        <v>0</v>
      </c>
      <c r="H49" s="391">
        <f t="shared" si="0"/>
        <v>1</v>
      </c>
      <c r="I49" s="391">
        <f>'t1'!L50+'t1'!M50</f>
        <v>1</v>
      </c>
      <c r="J49" s="392" t="str">
        <f t="shared" si="1"/>
        <v>OK</v>
      </c>
    </row>
    <row r="50" spans="1:20" ht="12.75" customHeight="1">
      <c r="A50" s="152" t="str">
        <f>'t1'!A51</f>
        <v>chimici con altri incar. prof.li (rapp. non escl.)</v>
      </c>
      <c r="B50" s="367" t="str">
        <f>'t1'!B51</f>
        <v>SD0014</v>
      </c>
      <c r="C50" s="390">
        <f>'t1'!C51+'t1'!D51</f>
        <v>0</v>
      </c>
      <c r="D50" s="390">
        <f>'t5'!S52+'t5'!T52</f>
        <v>0</v>
      </c>
      <c r="E50" s="391">
        <f>'t6'!U52+'t6'!V52</f>
        <v>0</v>
      </c>
      <c r="F50" s="391">
        <f>'t4'!EH51</f>
        <v>0</v>
      </c>
      <c r="G50" s="391">
        <f>'t4'!AU142</f>
        <v>0</v>
      </c>
      <c r="H50" s="391">
        <f t="shared" si="0"/>
        <v>0</v>
      </c>
      <c r="I50" s="391">
        <f>'t1'!L51+'t1'!M51</f>
        <v>0</v>
      </c>
      <c r="J50" s="392" t="str">
        <f t="shared" si="1"/>
        <v>OK</v>
      </c>
    </row>
    <row r="51" spans="1:20" ht="12.75" customHeight="1">
      <c r="A51" s="152" t="str">
        <f>'t1'!A52</f>
        <v>chimici a t. determinato (art. 15-septies d.lgs. 502/92)</v>
      </c>
      <c r="B51" s="367" t="str">
        <f>'t1'!B52</f>
        <v>SD0602</v>
      </c>
      <c r="C51" s="390">
        <f>'t1'!C52+'t1'!D52</f>
        <v>0</v>
      </c>
      <c r="D51" s="390">
        <f>'t5'!S53+'t5'!T53</f>
        <v>0</v>
      </c>
      <c r="E51" s="391">
        <f>'t6'!U53+'t6'!V53</f>
        <v>0</v>
      </c>
      <c r="F51" s="391">
        <f>'t4'!EH52</f>
        <v>0</v>
      </c>
      <c r="G51" s="391">
        <f>'t4'!AV142</f>
        <v>0</v>
      </c>
      <c r="H51" s="391">
        <f t="shared" si="0"/>
        <v>0</v>
      </c>
      <c r="I51" s="391">
        <f>'t1'!L52+'t1'!M52</f>
        <v>0</v>
      </c>
      <c r="J51" s="392" t="str">
        <f t="shared" si="1"/>
        <v>OK</v>
      </c>
    </row>
    <row r="52" spans="1:20" ht="12.75" customHeight="1">
      <c r="A52" s="152" t="str">
        <f>'t1'!A53</f>
        <v>fisici con incarico di struttura complessa (rapp. esclusivo)</v>
      </c>
      <c r="B52" s="367" t="str">
        <f>'t1'!B53</f>
        <v>SD0E42</v>
      </c>
      <c r="C52" s="390">
        <f>'t1'!C53+'t1'!D53</f>
        <v>0</v>
      </c>
      <c r="D52" s="390">
        <f>'t5'!S54+'t5'!T54</f>
        <v>0</v>
      </c>
      <c r="E52" s="391">
        <f>'t6'!U54+'t6'!V54</f>
        <v>0</v>
      </c>
      <c r="F52" s="391">
        <f>'t4'!EH53</f>
        <v>0</v>
      </c>
      <c r="G52" s="391">
        <f>'t4'!AW142</f>
        <v>0</v>
      </c>
      <c r="H52" s="391">
        <f t="shared" si="0"/>
        <v>0</v>
      </c>
      <c r="I52" s="391">
        <f>'t1'!L53+'t1'!M53</f>
        <v>0</v>
      </c>
      <c r="J52" s="392" t="str">
        <f t="shared" si="1"/>
        <v>OK</v>
      </c>
    </row>
    <row r="53" spans="1:20" ht="12.75" customHeight="1">
      <c r="A53" s="152" t="str">
        <f>'t1'!A54</f>
        <v>fisici con incarico di struttura complessa (rapp. non escl.)</v>
      </c>
      <c r="B53" s="367" t="str">
        <f>'t1'!B54</f>
        <v>SD0N42</v>
      </c>
      <c r="C53" s="390">
        <f>'t1'!C54+'t1'!D54</f>
        <v>0</v>
      </c>
      <c r="D53" s="390">
        <f>'t5'!S55+'t5'!T55</f>
        <v>0</v>
      </c>
      <c r="E53" s="391">
        <f>'t6'!U55+'t6'!V55</f>
        <v>0</v>
      </c>
      <c r="F53" s="391">
        <f>'t4'!EH54</f>
        <v>0</v>
      </c>
      <c r="G53" s="391">
        <f>'t4'!AX142</f>
        <v>0</v>
      </c>
      <c r="H53" s="391">
        <f t="shared" si="0"/>
        <v>0</v>
      </c>
      <c r="I53" s="391">
        <f>'t1'!L54+'t1'!M54</f>
        <v>0</v>
      </c>
      <c r="J53" s="392" t="str">
        <f t="shared" si="1"/>
        <v>OK</v>
      </c>
    </row>
    <row r="54" spans="1:20" ht="12.75" customHeight="1">
      <c r="A54" s="152" t="str">
        <f>'t1'!A55</f>
        <v>fisici con incarico di struttura semplice (rapp. esclusivo)</v>
      </c>
      <c r="B54" s="367" t="str">
        <f>'t1'!B55</f>
        <v>SD0E41</v>
      </c>
      <c r="C54" s="390">
        <f>'t1'!C55+'t1'!D55</f>
        <v>1</v>
      </c>
      <c r="D54" s="390">
        <f>'t5'!S56+'t5'!T56</f>
        <v>0</v>
      </c>
      <c r="E54" s="391">
        <f>'t6'!U56+'t6'!V56</f>
        <v>0</v>
      </c>
      <c r="F54" s="391">
        <f>'t4'!EH55</f>
        <v>0</v>
      </c>
      <c r="G54" s="391">
        <f>'t4'!AY142</f>
        <v>1</v>
      </c>
      <c r="H54" s="391">
        <f t="shared" si="0"/>
        <v>2</v>
      </c>
      <c r="I54" s="391">
        <f>'t1'!L55+'t1'!M55</f>
        <v>2</v>
      </c>
      <c r="J54" s="392" t="str">
        <f t="shared" si="1"/>
        <v>OK</v>
      </c>
    </row>
    <row r="55" spans="1:20" ht="12.75" customHeight="1">
      <c r="A55" s="152" t="str">
        <f>'t1'!A56</f>
        <v>fisici con incarico di struttura semplice (rapp. non escl.)</v>
      </c>
      <c r="B55" s="367" t="str">
        <f>'t1'!B56</f>
        <v>SD0N41</v>
      </c>
      <c r="C55" s="390">
        <f>'t1'!C56+'t1'!D56</f>
        <v>0</v>
      </c>
      <c r="D55" s="390">
        <f>'t5'!S57+'t5'!T57</f>
        <v>0</v>
      </c>
      <c r="E55" s="391">
        <f>'t6'!U57+'t6'!V57</f>
        <v>0</v>
      </c>
      <c r="F55" s="391">
        <f>'t4'!EH56</f>
        <v>0</v>
      </c>
      <c r="G55" s="391">
        <f>'t4'!AZ142</f>
        <v>0</v>
      </c>
      <c r="H55" s="391">
        <f t="shared" si="0"/>
        <v>0</v>
      </c>
      <c r="I55" s="391">
        <f>'t1'!L56+'t1'!M56</f>
        <v>0</v>
      </c>
      <c r="J55" s="392" t="str">
        <f t="shared" si="1"/>
        <v>OK</v>
      </c>
    </row>
    <row r="56" spans="1:20" ht="12.75" customHeight="1">
      <c r="A56" s="152" t="str">
        <f>'t1'!A57</f>
        <v>fisici con altri incar. prof.li (rapp. esclusivo)</v>
      </c>
      <c r="B56" s="367" t="str">
        <f>'t1'!B57</f>
        <v>SD0A41</v>
      </c>
      <c r="C56" s="390">
        <f>'t1'!C57+'t1'!D57</f>
        <v>5</v>
      </c>
      <c r="D56" s="390">
        <f>'t5'!S58+'t5'!T58</f>
        <v>1</v>
      </c>
      <c r="E56" s="391">
        <f>'t6'!U58+'t6'!V58</f>
        <v>1</v>
      </c>
      <c r="F56" s="391">
        <f>'t4'!EH57</f>
        <v>1</v>
      </c>
      <c r="G56" s="391">
        <f>'t4'!BA142</f>
        <v>0</v>
      </c>
      <c r="H56" s="391">
        <f t="shared" si="0"/>
        <v>4</v>
      </c>
      <c r="I56" s="391">
        <f>'t1'!L57+'t1'!M57</f>
        <v>4</v>
      </c>
      <c r="J56" s="392" t="str">
        <f t="shared" si="1"/>
        <v>OK</v>
      </c>
    </row>
    <row r="57" spans="1:20" ht="12.75" customHeight="1">
      <c r="A57" s="152" t="str">
        <f>'t1'!A58</f>
        <v>fisici con altri incar. prof.li (rapp. non escl.)</v>
      </c>
      <c r="B57" s="367" t="str">
        <f>'t1'!B58</f>
        <v>SD0040</v>
      </c>
      <c r="C57" s="390">
        <f>'t1'!C58+'t1'!D58</f>
        <v>0</v>
      </c>
      <c r="D57" s="390">
        <f>'t5'!S59+'t5'!T59</f>
        <v>0</v>
      </c>
      <c r="E57" s="391">
        <f>'t6'!U59+'t6'!V59</f>
        <v>0</v>
      </c>
      <c r="F57" s="391">
        <f>'t4'!EH58</f>
        <v>0</v>
      </c>
      <c r="G57" s="391">
        <f>'t4'!BB142</f>
        <v>0</v>
      </c>
      <c r="H57" s="391">
        <f t="shared" si="0"/>
        <v>0</v>
      </c>
      <c r="I57" s="391">
        <f>'t1'!L58+'t1'!M58</f>
        <v>0</v>
      </c>
      <c r="J57" s="392" t="str">
        <f t="shared" si="1"/>
        <v>OK</v>
      </c>
      <c r="K57" s="393"/>
      <c r="L57" s="393"/>
      <c r="M57" s="393"/>
      <c r="N57" s="393"/>
      <c r="O57" s="393"/>
      <c r="P57" s="393"/>
      <c r="Q57" s="393"/>
      <c r="R57" s="393"/>
      <c r="S57" s="393"/>
      <c r="T57" s="393"/>
    </row>
    <row r="58" spans="1:20" ht="12.75" customHeight="1">
      <c r="A58" s="152" t="str">
        <f>'t1'!A59</f>
        <v>fisici a t. determinato (art. 15-septies d.lgs. 502/92)</v>
      </c>
      <c r="B58" s="367" t="str">
        <f>'t1'!B59</f>
        <v>SD0603</v>
      </c>
      <c r="C58" s="390">
        <f>'t1'!C59+'t1'!D59</f>
        <v>0</v>
      </c>
      <c r="D58" s="390">
        <f>'t5'!S60+'t5'!T60</f>
        <v>0</v>
      </c>
      <c r="E58" s="391">
        <f>'t6'!U60+'t6'!V60</f>
        <v>0</v>
      </c>
      <c r="F58" s="391">
        <f>'t4'!EH59</f>
        <v>0</v>
      </c>
      <c r="G58" s="391">
        <f>'t4'!BC142</f>
        <v>0</v>
      </c>
      <c r="H58" s="391">
        <f t="shared" si="0"/>
        <v>0</v>
      </c>
      <c r="I58" s="391">
        <f>'t1'!L59+'t1'!M59</f>
        <v>0</v>
      </c>
      <c r="J58" s="392" t="str">
        <f t="shared" si="1"/>
        <v>OK</v>
      </c>
    </row>
    <row r="59" spans="1:20" ht="12.75" customHeight="1">
      <c r="A59" s="152" t="str">
        <f>'t1'!A60</f>
        <v>psicologi con incarico di struttura complessa (rapp. esclusivo)</v>
      </c>
      <c r="B59" s="367" t="str">
        <f>'t1'!B60</f>
        <v>SD0E66</v>
      </c>
      <c r="C59" s="390">
        <f>'t1'!C60+'t1'!D60</f>
        <v>0</v>
      </c>
      <c r="D59" s="390">
        <f>'t5'!S61+'t5'!T61</f>
        <v>0</v>
      </c>
      <c r="E59" s="391">
        <f>'t6'!U61+'t6'!V61</f>
        <v>0</v>
      </c>
      <c r="F59" s="391">
        <f>'t4'!EH60</f>
        <v>0</v>
      </c>
      <c r="G59" s="391">
        <f>'t4'!BD142</f>
        <v>0</v>
      </c>
      <c r="H59" s="391">
        <f t="shared" si="0"/>
        <v>0</v>
      </c>
      <c r="I59" s="391">
        <f>'t1'!L60+'t1'!M60</f>
        <v>0</v>
      </c>
      <c r="J59" s="392" t="str">
        <f t="shared" si="1"/>
        <v>OK</v>
      </c>
    </row>
    <row r="60" spans="1:20" ht="12.75" customHeight="1">
      <c r="A60" s="152" t="str">
        <f>'t1'!A61</f>
        <v>psicologi con incarico di struttura complessa (rapp. non escl.)</v>
      </c>
      <c r="B60" s="367" t="str">
        <f>'t1'!B61</f>
        <v>SD0N66</v>
      </c>
      <c r="C60" s="390">
        <f>'t1'!C61+'t1'!D61</f>
        <v>0</v>
      </c>
      <c r="D60" s="390">
        <f>'t5'!S62+'t5'!T62</f>
        <v>0</v>
      </c>
      <c r="E60" s="391">
        <f>'t6'!U62+'t6'!V62</f>
        <v>0</v>
      </c>
      <c r="F60" s="391">
        <f>'t4'!EH61</f>
        <v>0</v>
      </c>
      <c r="G60" s="391">
        <f>'t4'!BE142</f>
        <v>0</v>
      </c>
      <c r="H60" s="391">
        <f t="shared" si="0"/>
        <v>0</v>
      </c>
      <c r="I60" s="391">
        <f>'t1'!L61+'t1'!M61</f>
        <v>0</v>
      </c>
      <c r="J60" s="392" t="str">
        <f t="shared" si="1"/>
        <v>OK</v>
      </c>
    </row>
    <row r="61" spans="1:20" ht="12.75" customHeight="1">
      <c r="A61" s="152" t="str">
        <f>'t1'!A62</f>
        <v>psicologi con incarico di struttura semplice (rapp. esclusivo)</v>
      </c>
      <c r="B61" s="367" t="str">
        <f>'t1'!B62</f>
        <v>SD0E65</v>
      </c>
      <c r="C61" s="390">
        <f>'t1'!C62+'t1'!D62</f>
        <v>1</v>
      </c>
      <c r="D61" s="390">
        <f>'t5'!S63+'t5'!T63</f>
        <v>0</v>
      </c>
      <c r="E61" s="391">
        <f>'t6'!U63+'t6'!V63</f>
        <v>0</v>
      </c>
      <c r="F61" s="391">
        <f>'t4'!EH62</f>
        <v>0</v>
      </c>
      <c r="G61" s="391">
        <f>'t4'!BF142</f>
        <v>0</v>
      </c>
      <c r="H61" s="391">
        <f t="shared" si="0"/>
        <v>1</v>
      </c>
      <c r="I61" s="391">
        <f>'t1'!L62+'t1'!M62</f>
        <v>1</v>
      </c>
      <c r="J61" s="392" t="str">
        <f t="shared" si="1"/>
        <v>OK</v>
      </c>
    </row>
    <row r="62" spans="1:20" ht="12.75" customHeight="1">
      <c r="A62" s="152" t="str">
        <f>'t1'!A63</f>
        <v>psicologi con incarico di struttura semplice (rapp. non escl.)</v>
      </c>
      <c r="B62" s="367" t="str">
        <f>'t1'!B63</f>
        <v>SD0N65</v>
      </c>
      <c r="C62" s="390">
        <f>'t1'!C63+'t1'!D63</f>
        <v>0</v>
      </c>
      <c r="D62" s="390">
        <f>'t5'!S64+'t5'!T64</f>
        <v>0</v>
      </c>
      <c r="E62" s="391">
        <f>'t6'!U64+'t6'!V64</f>
        <v>0</v>
      </c>
      <c r="F62" s="391">
        <f>'t4'!EH63</f>
        <v>0</v>
      </c>
      <c r="G62" s="391">
        <f>'t4'!BG142</f>
        <v>0</v>
      </c>
      <c r="H62" s="391">
        <f t="shared" si="0"/>
        <v>0</v>
      </c>
      <c r="I62" s="391">
        <f>'t1'!L63+'t1'!M63</f>
        <v>0</v>
      </c>
      <c r="J62" s="392" t="str">
        <f t="shared" si="1"/>
        <v>OK</v>
      </c>
    </row>
    <row r="63" spans="1:20" ht="12.75" customHeight="1">
      <c r="A63" s="152" t="str">
        <f>'t1'!A64</f>
        <v>psicologi con altri incar. prof.li (rapp. esclusivo)</v>
      </c>
      <c r="B63" s="367" t="str">
        <f>'t1'!B64</f>
        <v>SD0A65</v>
      </c>
      <c r="C63" s="390">
        <f>'t1'!C64+'t1'!D64</f>
        <v>1</v>
      </c>
      <c r="D63" s="390">
        <f>'t5'!S65+'t5'!T65</f>
        <v>0</v>
      </c>
      <c r="E63" s="391">
        <f>'t6'!U65+'t6'!V65</f>
        <v>0</v>
      </c>
      <c r="F63" s="391">
        <f>'t4'!EH64</f>
        <v>0</v>
      </c>
      <c r="G63" s="391">
        <f>'t4'!BH142</f>
        <v>0</v>
      </c>
      <c r="H63" s="391">
        <f t="shared" si="0"/>
        <v>1</v>
      </c>
      <c r="I63" s="391">
        <f>'t1'!L64+'t1'!M64</f>
        <v>1</v>
      </c>
      <c r="J63" s="392" t="str">
        <f t="shared" si="1"/>
        <v>OK</v>
      </c>
    </row>
    <row r="64" spans="1:20" ht="12.75" customHeight="1">
      <c r="A64" s="152" t="str">
        <f>'t1'!A65</f>
        <v>psicologi con altri incar. prof.li (rapp. non escl.)</v>
      </c>
      <c r="B64" s="367" t="str">
        <f>'t1'!B65</f>
        <v>SD0064</v>
      </c>
      <c r="C64" s="390">
        <f>'t1'!C65+'t1'!D65</f>
        <v>0</v>
      </c>
      <c r="D64" s="390">
        <f>'t5'!S66+'t5'!T66</f>
        <v>0</v>
      </c>
      <c r="E64" s="391">
        <f>'t6'!U66+'t6'!V66</f>
        <v>0</v>
      </c>
      <c r="F64" s="391">
        <f>'t4'!EH65</f>
        <v>0</v>
      </c>
      <c r="G64" s="391">
        <f>'t4'!BI142</f>
        <v>0</v>
      </c>
      <c r="H64" s="391">
        <f t="shared" si="0"/>
        <v>0</v>
      </c>
      <c r="I64" s="391">
        <f>'t1'!L65+'t1'!M65</f>
        <v>0</v>
      </c>
      <c r="J64" s="392" t="str">
        <f t="shared" si="1"/>
        <v>OK</v>
      </c>
    </row>
    <row r="65" spans="1:10" ht="12.75" customHeight="1">
      <c r="A65" s="152" t="str">
        <f>'t1'!A66</f>
        <v>psicologi a t. determinato (art. 15-septies d.lgs. 502/92)</v>
      </c>
      <c r="B65" s="367" t="str">
        <f>'t1'!B66</f>
        <v>SD0604</v>
      </c>
      <c r="C65" s="390">
        <f>'t1'!C66+'t1'!D66</f>
        <v>0</v>
      </c>
      <c r="D65" s="390">
        <f>'t5'!S67+'t5'!T67</f>
        <v>0</v>
      </c>
      <c r="E65" s="391">
        <f>'t6'!U67+'t6'!V67</f>
        <v>0</v>
      </c>
      <c r="F65" s="391">
        <f>'t4'!EH66</f>
        <v>0</v>
      </c>
      <c r="G65" s="391">
        <f>'t4'!BJ142</f>
        <v>0</v>
      </c>
      <c r="H65" s="391">
        <f t="shared" si="0"/>
        <v>0</v>
      </c>
      <c r="I65" s="391">
        <f>'t1'!L66+'t1'!M66</f>
        <v>0</v>
      </c>
      <c r="J65" s="392" t="str">
        <f t="shared" si="1"/>
        <v>OK</v>
      </c>
    </row>
    <row r="66" spans="1:10" ht="12.75" customHeight="1">
      <c r="A66" s="152" t="str">
        <f>'t1'!A67</f>
        <v>dirigente delle professioni sanitarie (1)</v>
      </c>
      <c r="B66" s="367" t="str">
        <f>'t1'!B67</f>
        <v>SD0483</v>
      </c>
      <c r="C66" s="391">
        <f>'t1'!C67+'t1'!D67</f>
        <v>2</v>
      </c>
      <c r="D66" s="391">
        <f>'t5'!S68+'t5'!T68</f>
        <v>0</v>
      </c>
      <c r="E66" s="391">
        <f>'t6'!U68+'t6'!V68</f>
        <v>0</v>
      </c>
      <c r="F66" s="391">
        <f>'t4'!EH67</f>
        <v>0</v>
      </c>
      <c r="G66" s="391">
        <f>'t4'!BK142</f>
        <v>0</v>
      </c>
      <c r="H66" s="391">
        <f t="shared" si="0"/>
        <v>2</v>
      </c>
      <c r="I66" s="391">
        <f>'t1'!L67+'t1'!M67</f>
        <v>2</v>
      </c>
      <c r="J66" s="392" t="str">
        <f t="shared" si="1"/>
        <v>OK</v>
      </c>
    </row>
    <row r="67" spans="1:10" ht="12.75" customHeight="1">
      <c r="A67" s="152" t="str">
        <f>'t1'!A68</f>
        <v>dir. prof. sanitarie a t. det.(art. 15-septies dlgs 502/92)</v>
      </c>
      <c r="B67" s="367" t="str">
        <f>'t1'!B68</f>
        <v>SD048A</v>
      </c>
      <c r="C67" s="391">
        <f>'t1'!C68+'t1'!D68</f>
        <v>0</v>
      </c>
      <c r="D67" s="391">
        <f>'t5'!S69+'t5'!T69</f>
        <v>0</v>
      </c>
      <c r="E67" s="391">
        <f>'t6'!U69+'t6'!V69</f>
        <v>0</v>
      </c>
      <c r="F67" s="391">
        <f>'t4'!EH68</f>
        <v>0</v>
      </c>
      <c r="G67" s="391">
        <f>'t4'!BL142</f>
        <v>0</v>
      </c>
      <c r="H67" s="391">
        <f>C67-D67+E67-F67+G67</f>
        <v>0</v>
      </c>
      <c r="I67" s="391">
        <f>'t1'!L68+'t1'!M68</f>
        <v>0</v>
      </c>
      <c r="J67" s="392" t="str">
        <f t="shared" si="1"/>
        <v>OK</v>
      </c>
    </row>
    <row r="68" spans="1:10" ht="12.75" customHeight="1">
      <c r="A68" s="152" t="str">
        <f>'t1'!A69</f>
        <v>coll.re prof.le sanitario - pers. infer. esperto - ds</v>
      </c>
      <c r="B68" s="367" t="str">
        <f>'t1'!B69</f>
        <v>S18023</v>
      </c>
      <c r="C68" s="390">
        <f>'t1'!C69+'t1'!D69</f>
        <v>27</v>
      </c>
      <c r="D68" s="390">
        <f>'t5'!S70+'t5'!T70</f>
        <v>3</v>
      </c>
      <c r="E68" s="391">
        <f>'t6'!U70+'t6'!V70</f>
        <v>0</v>
      </c>
      <c r="F68" s="391">
        <f>'t4'!EH69</f>
        <v>0</v>
      </c>
      <c r="G68" s="391">
        <f>'t4'!BM142</f>
        <v>0</v>
      </c>
      <c r="H68" s="391">
        <f t="shared" si="0"/>
        <v>24</v>
      </c>
      <c r="I68" s="391">
        <f>'t1'!L69+'t1'!M69</f>
        <v>24</v>
      </c>
      <c r="J68" s="392" t="str">
        <f t="shared" si="1"/>
        <v>OK</v>
      </c>
    </row>
    <row r="69" spans="1:10" ht="12.75" customHeight="1">
      <c r="A69" s="152" t="str">
        <f>'t1'!A70</f>
        <v>coll.re prof.le sanitario - pers. infer. - d</v>
      </c>
      <c r="B69" s="367" t="str">
        <f>'t1'!B70</f>
        <v>S16020</v>
      </c>
      <c r="C69" s="390">
        <f>'t1'!C70+'t1'!D70</f>
        <v>399</v>
      </c>
      <c r="D69" s="390">
        <f>'t5'!S71+'t5'!T71</f>
        <v>19</v>
      </c>
      <c r="E69" s="391">
        <f>'t6'!U71+'t6'!V71</f>
        <v>27</v>
      </c>
      <c r="F69" s="391">
        <f>'t4'!EH70</f>
        <v>0</v>
      </c>
      <c r="G69" s="391">
        <f>'t4'!BN142</f>
        <v>0</v>
      </c>
      <c r="H69" s="391">
        <f t="shared" si="0"/>
        <v>407</v>
      </c>
      <c r="I69" s="391">
        <f>'t1'!L70+'t1'!M70</f>
        <v>407</v>
      </c>
      <c r="J69" s="392" t="str">
        <f t="shared" si="1"/>
        <v>OK</v>
      </c>
    </row>
    <row r="70" spans="1:10" ht="12.75" customHeight="1">
      <c r="A70" s="152" t="str">
        <f>'t1'!A71</f>
        <v>oper.re prof.le sanitario pers. inferm. - c</v>
      </c>
      <c r="B70" s="367" t="str">
        <f>'t1'!B71</f>
        <v>S14056</v>
      </c>
      <c r="C70" s="390">
        <f>'t1'!C71+'t1'!D71</f>
        <v>0</v>
      </c>
      <c r="D70" s="390">
        <f>'t5'!S72+'t5'!T72</f>
        <v>0</v>
      </c>
      <c r="E70" s="391">
        <f>'t6'!U72+'t6'!V72</f>
        <v>0</v>
      </c>
      <c r="F70" s="391">
        <f>'t4'!EH71</f>
        <v>0</v>
      </c>
      <c r="G70" s="391">
        <f>'t4'!BO142</f>
        <v>0</v>
      </c>
      <c r="H70" s="391">
        <f t="shared" ref="H70:H134" si="2">C70-D70+E70-F70+G70</f>
        <v>0</v>
      </c>
      <c r="I70" s="391">
        <f>'t1'!L71+'t1'!M71</f>
        <v>0</v>
      </c>
      <c r="J70" s="392" t="str">
        <f t="shared" ref="J70:J134" si="3">IF(H70=I70,"OK","ERRORE")</f>
        <v>OK</v>
      </c>
    </row>
    <row r="71" spans="1:10" ht="12.75" customHeight="1">
      <c r="A71" s="152" t="str">
        <f>'t1'!A72</f>
        <v>oper.re prof.le di II cat.pers. inferm. esperto - c (2)</v>
      </c>
      <c r="B71" s="367" t="str">
        <f>'t1'!B72</f>
        <v>S14E52</v>
      </c>
      <c r="C71" s="390">
        <f>'t1'!C72+'t1'!D72</f>
        <v>8</v>
      </c>
      <c r="D71" s="390">
        <f>'t5'!S73+'t5'!T73</f>
        <v>2</v>
      </c>
      <c r="E71" s="391">
        <f>'t6'!U73+'t6'!V73</f>
        <v>0</v>
      </c>
      <c r="F71" s="391">
        <f>'t4'!EH72</f>
        <v>0</v>
      </c>
      <c r="G71" s="391">
        <f>'t4'!BP142</f>
        <v>0</v>
      </c>
      <c r="H71" s="391">
        <f t="shared" si="2"/>
        <v>6</v>
      </c>
      <c r="I71" s="391">
        <f>'t1'!L72+'t1'!M72</f>
        <v>6</v>
      </c>
      <c r="J71" s="392" t="str">
        <f t="shared" si="3"/>
        <v>OK</v>
      </c>
    </row>
    <row r="72" spans="1:10" ht="12.75" customHeight="1">
      <c r="A72" s="152" t="str">
        <f>'t1'!A73</f>
        <v>oper.re prof.le di II cat.pers. inferm. bs</v>
      </c>
      <c r="B72" s="367" t="str">
        <f>'t1'!B73</f>
        <v>S13052</v>
      </c>
      <c r="C72" s="390">
        <f>'t1'!C73+'t1'!D73</f>
        <v>0</v>
      </c>
      <c r="D72" s="390">
        <f>'t5'!S74+'t5'!T74</f>
        <v>0</v>
      </c>
      <c r="E72" s="391">
        <f>'t6'!U74+'t6'!V74</f>
        <v>0</v>
      </c>
      <c r="F72" s="391">
        <f>'t4'!EH73</f>
        <v>0</v>
      </c>
      <c r="G72" s="391">
        <f>'t4'!BQ142</f>
        <v>0</v>
      </c>
      <c r="H72" s="391">
        <f t="shared" si="2"/>
        <v>0</v>
      </c>
      <c r="I72" s="391">
        <f>'t1'!L73+'t1'!M73</f>
        <v>0</v>
      </c>
      <c r="J72" s="392" t="str">
        <f t="shared" si="3"/>
        <v>OK</v>
      </c>
    </row>
    <row r="73" spans="1:10" ht="12.75" customHeight="1">
      <c r="A73" s="152" t="str">
        <f>'t1'!A74</f>
        <v>coll.re prof.le sanitario - pers. tec. esperto - ds</v>
      </c>
      <c r="B73" s="367" t="str">
        <f>'t1'!B74</f>
        <v>S18920</v>
      </c>
      <c r="C73" s="390">
        <f>'t1'!C74+'t1'!D74</f>
        <v>11</v>
      </c>
      <c r="D73" s="390">
        <f>'t5'!S75+'t5'!T75</f>
        <v>2</v>
      </c>
      <c r="E73" s="391">
        <f>'t6'!U75+'t6'!V75</f>
        <v>0</v>
      </c>
      <c r="F73" s="391">
        <f>'t4'!EH74</f>
        <v>0</v>
      </c>
      <c r="G73" s="391">
        <f>'t4'!BR142</f>
        <v>0</v>
      </c>
      <c r="H73" s="391">
        <f t="shared" si="2"/>
        <v>9</v>
      </c>
      <c r="I73" s="391">
        <f>'t1'!L74+'t1'!M74</f>
        <v>9</v>
      </c>
      <c r="J73" s="392" t="str">
        <f t="shared" si="3"/>
        <v>OK</v>
      </c>
    </row>
    <row r="74" spans="1:10" ht="12.75" customHeight="1">
      <c r="A74" s="152" t="str">
        <f>'t1'!A75</f>
        <v>coll.re prof.le sanitario - pers. tec.- d</v>
      </c>
      <c r="B74" s="367" t="str">
        <f>'t1'!B75</f>
        <v>S16021</v>
      </c>
      <c r="C74" s="390">
        <f>'t1'!C75+'t1'!D75</f>
        <v>167</v>
      </c>
      <c r="D74" s="390">
        <f>'t5'!S76+'t5'!T76</f>
        <v>5</v>
      </c>
      <c r="E74" s="391">
        <f>'t6'!U76+'t6'!V76</f>
        <v>3</v>
      </c>
      <c r="F74" s="391">
        <f>'t4'!EH75</f>
        <v>0</v>
      </c>
      <c r="G74" s="391">
        <f>'t4'!BS142</f>
        <v>0</v>
      </c>
      <c r="H74" s="391">
        <f t="shared" si="2"/>
        <v>165</v>
      </c>
      <c r="I74" s="391">
        <f>'t1'!L75+'t1'!M75</f>
        <v>165</v>
      </c>
      <c r="J74" s="392" t="str">
        <f t="shared" si="3"/>
        <v>OK</v>
      </c>
    </row>
    <row r="75" spans="1:10" ht="12.75" customHeight="1">
      <c r="A75" s="152" t="str">
        <f>'t1'!A76</f>
        <v>oper.re prof.le sanitario - pers. tec.- c</v>
      </c>
      <c r="B75" s="367" t="str">
        <f>'t1'!B76</f>
        <v>S14054</v>
      </c>
      <c r="C75" s="390">
        <f>'t1'!C76+'t1'!D76</f>
        <v>0</v>
      </c>
      <c r="D75" s="390">
        <f>'t5'!S77+'t5'!T77</f>
        <v>0</v>
      </c>
      <c r="E75" s="391">
        <f>'t6'!U77+'t6'!V77</f>
        <v>0</v>
      </c>
      <c r="F75" s="391">
        <f>'t4'!EH76</f>
        <v>0</v>
      </c>
      <c r="G75" s="391">
        <f>'t4'!BT142</f>
        <v>0</v>
      </c>
      <c r="H75" s="391">
        <f t="shared" si="2"/>
        <v>0</v>
      </c>
      <c r="I75" s="391">
        <f>'t1'!L76+'t1'!M76</f>
        <v>0</v>
      </c>
      <c r="J75" s="392" t="str">
        <f t="shared" si="3"/>
        <v>OK</v>
      </c>
    </row>
    <row r="76" spans="1:10" ht="12.75" customHeight="1">
      <c r="A76" s="152" t="str">
        <f>'t1'!A77</f>
        <v>coll.re prof.le sanitario - tecn. della prev. esperto - ds</v>
      </c>
      <c r="B76" s="367" t="str">
        <f>'t1'!B77</f>
        <v>S18921</v>
      </c>
      <c r="C76" s="390">
        <f>'t1'!C77+'t1'!D77</f>
        <v>0</v>
      </c>
      <c r="D76" s="390">
        <f>'t5'!S78+'t5'!T78</f>
        <v>0</v>
      </c>
      <c r="E76" s="391">
        <f>'t6'!U78+'t6'!V78</f>
        <v>0</v>
      </c>
      <c r="F76" s="391">
        <f>'t4'!EH77</f>
        <v>0</v>
      </c>
      <c r="G76" s="391">
        <f>'t4'!BU142</f>
        <v>0</v>
      </c>
      <c r="H76" s="391">
        <f t="shared" si="2"/>
        <v>0</v>
      </c>
      <c r="I76" s="391">
        <f>'t1'!L77+'t1'!M77</f>
        <v>0</v>
      </c>
      <c r="J76" s="392" t="str">
        <f t="shared" si="3"/>
        <v>OK</v>
      </c>
    </row>
    <row r="77" spans="1:10" ht="12.75" customHeight="1">
      <c r="A77" s="152" t="str">
        <f>'t1'!A78</f>
        <v>coll.re prof.le sanitario - tecn. della prev. - d</v>
      </c>
      <c r="B77" s="367" t="str">
        <f>'t1'!B78</f>
        <v>S16022</v>
      </c>
      <c r="C77" s="390">
        <f>'t1'!C78+'t1'!D78</f>
        <v>2</v>
      </c>
      <c r="D77" s="390">
        <f>'t5'!S79+'t5'!T79</f>
        <v>0</v>
      </c>
      <c r="E77" s="391">
        <f>'t6'!U79+'t6'!V79</f>
        <v>0</v>
      </c>
      <c r="F77" s="391">
        <f>'t4'!EH78</f>
        <v>0</v>
      </c>
      <c r="G77" s="391">
        <f>'t4'!BV142</f>
        <v>0</v>
      </c>
      <c r="H77" s="391">
        <f t="shared" si="2"/>
        <v>2</v>
      </c>
      <c r="I77" s="391">
        <f>'t1'!L78+'t1'!M78</f>
        <v>2</v>
      </c>
      <c r="J77" s="392" t="str">
        <f t="shared" si="3"/>
        <v>OK</v>
      </c>
    </row>
    <row r="78" spans="1:10" ht="12.75" customHeight="1">
      <c r="A78" s="152" t="str">
        <f>'t1'!A79</f>
        <v>oper.re prof.le sanitario - tecn. della prev. - c</v>
      </c>
      <c r="B78" s="367" t="str">
        <f>'t1'!B79</f>
        <v>S14055</v>
      </c>
      <c r="C78" s="390">
        <f>'t1'!C79+'t1'!D79</f>
        <v>0</v>
      </c>
      <c r="D78" s="390">
        <f>'t5'!S80+'t5'!T80</f>
        <v>0</v>
      </c>
      <c r="E78" s="391">
        <f>'t6'!U80+'t6'!V80</f>
        <v>0</v>
      </c>
      <c r="F78" s="391">
        <f>'t4'!EH79</f>
        <v>0</v>
      </c>
      <c r="G78" s="391">
        <f>'t4'!BW142</f>
        <v>0</v>
      </c>
      <c r="H78" s="391">
        <f t="shared" si="2"/>
        <v>0</v>
      </c>
      <c r="I78" s="391">
        <f>'t1'!L79+'t1'!M79</f>
        <v>0</v>
      </c>
      <c r="J78" s="392" t="str">
        <f t="shared" si="3"/>
        <v>OK</v>
      </c>
    </row>
    <row r="79" spans="1:10" ht="12.75" customHeight="1">
      <c r="A79" s="152" t="str">
        <f>'t1'!A80</f>
        <v>coll.re prof.le sanitario - pers. della riabil. esperto - ds</v>
      </c>
      <c r="B79" s="367" t="str">
        <f>'t1'!B80</f>
        <v>S18922</v>
      </c>
      <c r="C79" s="390">
        <f>'t1'!C80+'t1'!D80</f>
        <v>0</v>
      </c>
      <c r="D79" s="390">
        <f>'t5'!S81+'t5'!T81</f>
        <v>0</v>
      </c>
      <c r="E79" s="391">
        <f>'t6'!U81+'t6'!V81</f>
        <v>0</v>
      </c>
      <c r="F79" s="391">
        <f>'t4'!EH80</f>
        <v>0</v>
      </c>
      <c r="G79" s="391">
        <f>'t4'!BX142</f>
        <v>0</v>
      </c>
      <c r="H79" s="391">
        <f t="shared" si="2"/>
        <v>0</v>
      </c>
      <c r="I79" s="391">
        <f>'t1'!L80+'t1'!M80</f>
        <v>0</v>
      </c>
      <c r="J79" s="392" t="str">
        <f t="shared" si="3"/>
        <v>OK</v>
      </c>
    </row>
    <row r="80" spans="1:10" ht="12.75" customHeight="1">
      <c r="A80" s="152" t="str">
        <f>'t1'!A81</f>
        <v>coll.re prof.le sanitario - pers. della riabil. - d</v>
      </c>
      <c r="B80" s="367" t="str">
        <f>'t1'!B81</f>
        <v>S16019</v>
      </c>
      <c r="C80" s="390">
        <f>'t1'!C81+'t1'!D81</f>
        <v>15</v>
      </c>
      <c r="D80" s="390">
        <f>'t5'!S82+'t5'!T82</f>
        <v>0</v>
      </c>
      <c r="E80" s="391">
        <f>'t6'!U82+'t6'!V82</f>
        <v>1</v>
      </c>
      <c r="F80" s="391">
        <f>'t4'!EH81</f>
        <v>0</v>
      </c>
      <c r="G80" s="391">
        <f>'t4'!BY142</f>
        <v>0</v>
      </c>
      <c r="H80" s="391">
        <f t="shared" si="2"/>
        <v>16</v>
      </c>
      <c r="I80" s="391">
        <f>'t1'!L81+'t1'!M81</f>
        <v>16</v>
      </c>
      <c r="J80" s="392" t="str">
        <f t="shared" si="3"/>
        <v>OK</v>
      </c>
    </row>
    <row r="81" spans="1:10" ht="12.75" customHeight="1">
      <c r="A81" s="152" t="str">
        <f>'t1'!A82</f>
        <v>oper.re prof.le sanitario - pers. della riabil. - c</v>
      </c>
      <c r="B81" s="367" t="str">
        <f>'t1'!B82</f>
        <v>S14053</v>
      </c>
      <c r="C81" s="390">
        <f>'t1'!C82+'t1'!D82</f>
        <v>0</v>
      </c>
      <c r="D81" s="390">
        <f>'t5'!S83+'t5'!T83</f>
        <v>0</v>
      </c>
      <c r="E81" s="391">
        <f>'t6'!U83+'t6'!V83</f>
        <v>0</v>
      </c>
      <c r="F81" s="391">
        <f>'t4'!EH82</f>
        <v>0</v>
      </c>
      <c r="G81" s="391">
        <f>'t4'!BZ142</f>
        <v>0</v>
      </c>
      <c r="H81" s="391">
        <f t="shared" si="2"/>
        <v>0</v>
      </c>
      <c r="I81" s="391">
        <f>'t1'!L82+'t1'!M82</f>
        <v>0</v>
      </c>
      <c r="J81" s="392" t="str">
        <f t="shared" si="3"/>
        <v>OK</v>
      </c>
    </row>
    <row r="82" spans="1:10" ht="12.75" customHeight="1">
      <c r="A82" s="152" t="str">
        <f>'t1'!A83</f>
        <v>oper.re prof.le di II cat. con funz. di riabil. esperto - c (2)</v>
      </c>
      <c r="B82" s="367" t="str">
        <f>'t1'!B83</f>
        <v>S14E51</v>
      </c>
      <c r="C82" s="390">
        <f>'t1'!C83+'t1'!D83</f>
        <v>0</v>
      </c>
      <c r="D82" s="390">
        <f>'t5'!S84+'t5'!T84</f>
        <v>0</v>
      </c>
      <c r="E82" s="391">
        <f>'t6'!U84+'t6'!V84</f>
        <v>0</v>
      </c>
      <c r="F82" s="391">
        <f>'t4'!EH83</f>
        <v>0</v>
      </c>
      <c r="G82" s="391">
        <f>'t4'!CA142</f>
        <v>0</v>
      </c>
      <c r="H82" s="391">
        <f t="shared" si="2"/>
        <v>0</v>
      </c>
      <c r="I82" s="391">
        <f>'t1'!L83+'t1'!M83</f>
        <v>0</v>
      </c>
      <c r="J82" s="392" t="str">
        <f t="shared" si="3"/>
        <v>OK</v>
      </c>
    </row>
    <row r="83" spans="1:10" ht="12.75" customHeight="1">
      <c r="A83" s="152" t="str">
        <f>'t1'!A84</f>
        <v>oper.re prof.le di II cat. con funz. di riabil. - bs</v>
      </c>
      <c r="B83" s="367" t="str">
        <f>'t1'!B84</f>
        <v>S13051</v>
      </c>
      <c r="C83" s="390">
        <f>'t1'!C84+'t1'!D84</f>
        <v>0</v>
      </c>
      <c r="D83" s="390">
        <f>'t5'!S85+'t5'!T85</f>
        <v>0</v>
      </c>
      <c r="E83" s="391">
        <f>'t6'!U85+'t6'!V85</f>
        <v>0</v>
      </c>
      <c r="F83" s="391">
        <f>'t4'!EH84</f>
        <v>0</v>
      </c>
      <c r="G83" s="391">
        <f>'t4'!CB142</f>
        <v>0</v>
      </c>
      <c r="H83" s="391">
        <f t="shared" si="2"/>
        <v>0</v>
      </c>
      <c r="I83" s="391">
        <f>'t1'!L84+'t1'!M84</f>
        <v>0</v>
      </c>
      <c r="J83" s="392" t="str">
        <f t="shared" si="3"/>
        <v>OK</v>
      </c>
    </row>
    <row r="84" spans="1:10" ht="12.75" customHeight="1">
      <c r="A84" s="152" t="str">
        <f>'t1'!A85</f>
        <v>profilo atipico ruolo sanitario</v>
      </c>
      <c r="B84" s="367" t="str">
        <f>'t1'!B85</f>
        <v>S00062</v>
      </c>
      <c r="C84" s="390">
        <f>'t1'!C85+'t1'!D85</f>
        <v>0</v>
      </c>
      <c r="D84" s="390">
        <f>'t5'!S86+'t5'!T86</f>
        <v>0</v>
      </c>
      <c r="E84" s="391">
        <f>'t6'!U86+'t6'!V86</f>
        <v>0</v>
      </c>
      <c r="F84" s="391">
        <f>'t4'!EH85</f>
        <v>0</v>
      </c>
      <c r="G84" s="391">
        <f>'t4'!CC142</f>
        <v>0</v>
      </c>
      <c r="H84" s="391">
        <f t="shared" si="2"/>
        <v>0</v>
      </c>
      <c r="I84" s="391">
        <f>'t1'!L85+'t1'!M85</f>
        <v>0</v>
      </c>
      <c r="J84" s="392" t="str">
        <f t="shared" si="3"/>
        <v>OK</v>
      </c>
    </row>
    <row r="85" spans="1:10" ht="12.75" customHeight="1">
      <c r="A85" s="152" t="str">
        <f>'t1'!A86</f>
        <v>avvocato dirig. con incarico di struttura complessa</v>
      </c>
      <c r="B85" s="367" t="str">
        <f>'t1'!B86</f>
        <v>PD0010</v>
      </c>
      <c r="C85" s="390">
        <f>'t1'!C86+'t1'!D86</f>
        <v>0</v>
      </c>
      <c r="D85" s="390">
        <f>'t5'!S87+'t5'!T87</f>
        <v>0</v>
      </c>
      <c r="E85" s="391">
        <f>'t6'!U87+'t6'!V87</f>
        <v>0</v>
      </c>
      <c r="F85" s="391">
        <f>'t4'!EH86</f>
        <v>0</v>
      </c>
      <c r="G85" s="391">
        <f>'t4'!CD142</f>
        <v>0</v>
      </c>
      <c r="H85" s="391">
        <f t="shared" si="2"/>
        <v>0</v>
      </c>
      <c r="I85" s="391">
        <f>'t1'!L86+'t1'!M86</f>
        <v>0</v>
      </c>
      <c r="J85" s="392" t="str">
        <f t="shared" si="3"/>
        <v>OK</v>
      </c>
    </row>
    <row r="86" spans="1:10" ht="12.75" customHeight="1">
      <c r="A86" s="152" t="str">
        <f>'t1'!A87</f>
        <v>avvocato dirig. con incarico di struttura semplice</v>
      </c>
      <c r="B86" s="367" t="str">
        <f>'t1'!B87</f>
        <v>PD0S09</v>
      </c>
      <c r="C86" s="390">
        <f>'t1'!C87+'t1'!D87</f>
        <v>0</v>
      </c>
      <c r="D86" s="390">
        <f>'t5'!S88+'t5'!T88</f>
        <v>0</v>
      </c>
      <c r="E86" s="391">
        <f>'t6'!U88+'t6'!V88</f>
        <v>0</v>
      </c>
      <c r="F86" s="391">
        <f>'t4'!EH87</f>
        <v>0</v>
      </c>
      <c r="G86" s="391">
        <f>'t4'!CE142</f>
        <v>0</v>
      </c>
      <c r="H86" s="391">
        <f t="shared" si="2"/>
        <v>0</v>
      </c>
      <c r="I86" s="391">
        <f>'t1'!L87+'t1'!M87</f>
        <v>0</v>
      </c>
      <c r="J86" s="392" t="str">
        <f t="shared" si="3"/>
        <v>OK</v>
      </c>
    </row>
    <row r="87" spans="1:10" ht="12.75" customHeight="1">
      <c r="A87" s="152" t="str">
        <f>'t1'!A88</f>
        <v>avvocato dirig. con altri incar.prof.li</v>
      </c>
      <c r="B87" s="367" t="str">
        <f>'t1'!B88</f>
        <v>PD0A09</v>
      </c>
      <c r="C87" s="390">
        <f>'t1'!C88+'t1'!D88</f>
        <v>0</v>
      </c>
      <c r="D87" s="390">
        <f>'t5'!S89+'t5'!T89</f>
        <v>0</v>
      </c>
      <c r="E87" s="391">
        <f>'t6'!U89+'t6'!V89</f>
        <v>0</v>
      </c>
      <c r="F87" s="391">
        <f>'t4'!EH88</f>
        <v>0</v>
      </c>
      <c r="G87" s="391">
        <f>'t4'!CF142</f>
        <v>0</v>
      </c>
      <c r="H87" s="391">
        <f t="shared" si="2"/>
        <v>0</v>
      </c>
      <c r="I87" s="391">
        <f>'t1'!L88+'t1'!M88</f>
        <v>0</v>
      </c>
      <c r="J87" s="392" t="str">
        <f t="shared" si="3"/>
        <v>OK</v>
      </c>
    </row>
    <row r="88" spans="1:10" ht="12.75" customHeight="1">
      <c r="A88" s="152" t="str">
        <f>'t1'!A89</f>
        <v>avvocato dir. a t. determinato(art. 15-septies dlgs. 502/92)</v>
      </c>
      <c r="B88" s="367" t="str">
        <f>'t1'!B89</f>
        <v>PD0605</v>
      </c>
      <c r="C88" s="390">
        <f>'t1'!C89+'t1'!D89</f>
        <v>0</v>
      </c>
      <c r="D88" s="390">
        <f>'t5'!S90+'t5'!T90</f>
        <v>0</v>
      </c>
      <c r="E88" s="391">
        <f>'t6'!U90+'t6'!V90</f>
        <v>0</v>
      </c>
      <c r="F88" s="391">
        <f>'t4'!EH89</f>
        <v>0</v>
      </c>
      <c r="G88" s="391">
        <f>'t4'!CG142</f>
        <v>0</v>
      </c>
      <c r="H88" s="391">
        <f t="shared" si="2"/>
        <v>0</v>
      </c>
      <c r="I88" s="391">
        <f>'t1'!L89+'t1'!M89</f>
        <v>0</v>
      </c>
      <c r="J88" s="392" t="str">
        <f t="shared" si="3"/>
        <v>OK</v>
      </c>
    </row>
    <row r="89" spans="1:10" ht="12.75" customHeight="1">
      <c r="A89" s="152" t="str">
        <f>'t1'!A90</f>
        <v>ingegnere dirig. con incarico di struttura complessa</v>
      </c>
      <c r="B89" s="367" t="str">
        <f>'t1'!B90</f>
        <v>PD0046</v>
      </c>
      <c r="C89" s="390">
        <f>'t1'!C90+'t1'!D90</f>
        <v>0</v>
      </c>
      <c r="D89" s="390">
        <f>'t5'!S91+'t5'!T91</f>
        <v>0</v>
      </c>
      <c r="E89" s="391">
        <f>'t6'!U91+'t6'!V91</f>
        <v>0</v>
      </c>
      <c r="F89" s="391">
        <f>'t4'!EH90</f>
        <v>0</v>
      </c>
      <c r="G89" s="391">
        <f>'t4'!CH142</f>
        <v>1</v>
      </c>
      <c r="H89" s="391">
        <f t="shared" si="2"/>
        <v>1</v>
      </c>
      <c r="I89" s="391">
        <f>'t1'!L90+'t1'!M90</f>
        <v>1</v>
      </c>
      <c r="J89" s="392" t="str">
        <f t="shared" si="3"/>
        <v>OK</v>
      </c>
    </row>
    <row r="90" spans="1:10" ht="12.75" customHeight="1">
      <c r="A90" s="152" t="str">
        <f>'t1'!A91</f>
        <v>ingegnere dirig. con incarico di struttura semplice</v>
      </c>
      <c r="B90" s="367" t="str">
        <f>'t1'!B91</f>
        <v>PD0S45</v>
      </c>
      <c r="C90" s="390">
        <f>'t1'!C91+'t1'!D91</f>
        <v>1</v>
      </c>
      <c r="D90" s="390">
        <f>'t5'!S92+'t5'!T92</f>
        <v>0</v>
      </c>
      <c r="E90" s="391">
        <f>'t6'!U92+'t6'!V92</f>
        <v>0</v>
      </c>
      <c r="F90" s="391">
        <f>'t4'!EH91</f>
        <v>1</v>
      </c>
      <c r="G90" s="391">
        <f>'t4'!CI142</f>
        <v>0</v>
      </c>
      <c r="H90" s="391">
        <f t="shared" si="2"/>
        <v>0</v>
      </c>
      <c r="I90" s="391">
        <f>'t1'!L91+'t1'!M91</f>
        <v>0</v>
      </c>
      <c r="J90" s="392" t="str">
        <f t="shared" si="3"/>
        <v>OK</v>
      </c>
    </row>
    <row r="91" spans="1:10" ht="12.75" customHeight="1">
      <c r="A91" s="152" t="str">
        <f>'t1'!A92</f>
        <v>ingegnere dirig. con altri incar.prof.li</v>
      </c>
      <c r="B91" s="367" t="str">
        <f>'t1'!B92</f>
        <v>PD0A45</v>
      </c>
      <c r="C91" s="390">
        <f>'t1'!C92+'t1'!D92</f>
        <v>1</v>
      </c>
      <c r="D91" s="390">
        <f>'t5'!S93+'t5'!T93</f>
        <v>0</v>
      </c>
      <c r="E91" s="391">
        <f>'t6'!U93+'t6'!V93</f>
        <v>0</v>
      </c>
      <c r="F91" s="391">
        <f>'t4'!EH92</f>
        <v>1</v>
      </c>
      <c r="G91" s="391">
        <f>'t4'!CJ142</f>
        <v>1</v>
      </c>
      <c r="H91" s="391">
        <f t="shared" si="2"/>
        <v>1</v>
      </c>
      <c r="I91" s="391">
        <f>'t1'!L92+'t1'!M92</f>
        <v>1</v>
      </c>
      <c r="J91" s="392" t="str">
        <f t="shared" si="3"/>
        <v>OK</v>
      </c>
    </row>
    <row r="92" spans="1:10" ht="12.75" customHeight="1">
      <c r="A92" s="152" t="str">
        <f>'t1'!A93</f>
        <v>ingegnere dir. a t. determinato(art.15-septies dlgs. 502/92)</v>
      </c>
      <c r="B92" s="367" t="str">
        <f>'t1'!B93</f>
        <v>PD0606</v>
      </c>
      <c r="C92" s="390">
        <f>'t1'!C93+'t1'!D93</f>
        <v>0</v>
      </c>
      <c r="D92" s="390">
        <f>'t5'!S94+'t5'!T94</f>
        <v>0</v>
      </c>
      <c r="E92" s="391">
        <f>'t6'!U94+'t6'!V94</f>
        <v>0</v>
      </c>
      <c r="F92" s="391">
        <f>'t4'!EH93</f>
        <v>0</v>
      </c>
      <c r="G92" s="391">
        <f>'t4'!CK142</f>
        <v>0</v>
      </c>
      <c r="H92" s="391">
        <f t="shared" si="2"/>
        <v>0</v>
      </c>
      <c r="I92" s="391">
        <f>'t1'!L93+'t1'!M93</f>
        <v>0</v>
      </c>
      <c r="J92" s="392" t="str">
        <f t="shared" si="3"/>
        <v>OK</v>
      </c>
    </row>
    <row r="93" spans="1:10" ht="12.75" customHeight="1">
      <c r="A93" s="152" t="str">
        <f>'t1'!A94</f>
        <v>architetti dirig. con incarico di struttura complessa</v>
      </c>
      <c r="B93" s="367" t="str">
        <f>'t1'!B94</f>
        <v>PD0004</v>
      </c>
      <c r="C93" s="390">
        <f>'t1'!C94+'t1'!D94</f>
        <v>0</v>
      </c>
      <c r="D93" s="390">
        <f>'t5'!S95+'t5'!T95</f>
        <v>0</v>
      </c>
      <c r="E93" s="391">
        <f>'t6'!U95+'t6'!V95</f>
        <v>0</v>
      </c>
      <c r="F93" s="391">
        <f>'t4'!EH94</f>
        <v>0</v>
      </c>
      <c r="G93" s="391">
        <f>'t4'!CL142</f>
        <v>0</v>
      </c>
      <c r="H93" s="391">
        <f t="shared" si="2"/>
        <v>0</v>
      </c>
      <c r="I93" s="391">
        <f>'t1'!L94+'t1'!M94</f>
        <v>0</v>
      </c>
      <c r="J93" s="392" t="str">
        <f t="shared" si="3"/>
        <v>OK</v>
      </c>
    </row>
    <row r="94" spans="1:10" ht="12.75" customHeight="1">
      <c r="A94" s="152" t="str">
        <f>'t1'!A95</f>
        <v>architetti dirig. con incarico di struttura semplice</v>
      </c>
      <c r="B94" s="367" t="str">
        <f>'t1'!B95</f>
        <v>PD0S03</v>
      </c>
      <c r="C94" s="390">
        <f>'t1'!C95+'t1'!D95</f>
        <v>0</v>
      </c>
      <c r="D94" s="390">
        <f>'t5'!S96+'t5'!T96</f>
        <v>0</v>
      </c>
      <c r="E94" s="391">
        <f>'t6'!U96+'t6'!V96</f>
        <v>0</v>
      </c>
      <c r="F94" s="391">
        <f>'t4'!EH95</f>
        <v>0</v>
      </c>
      <c r="G94" s="391">
        <f>'t4'!CM142</f>
        <v>0</v>
      </c>
      <c r="H94" s="391">
        <f t="shared" si="2"/>
        <v>0</v>
      </c>
      <c r="I94" s="391">
        <f>'t1'!L95+'t1'!M95</f>
        <v>0</v>
      </c>
      <c r="J94" s="392" t="str">
        <f t="shared" si="3"/>
        <v>OK</v>
      </c>
    </row>
    <row r="95" spans="1:10" ht="12.75" customHeight="1">
      <c r="A95" s="152" t="str">
        <f>'t1'!A96</f>
        <v>architetti dirig. con altri incar.prof.li</v>
      </c>
      <c r="B95" s="367" t="str">
        <f>'t1'!B96</f>
        <v>PD0A03</v>
      </c>
      <c r="C95" s="390">
        <f>'t1'!C96+'t1'!D96</f>
        <v>0</v>
      </c>
      <c r="D95" s="390">
        <f>'t5'!S97+'t5'!T97</f>
        <v>0</v>
      </c>
      <c r="E95" s="391">
        <f>'t6'!U97+'t6'!V97</f>
        <v>0</v>
      </c>
      <c r="F95" s="391">
        <f>'t4'!EH96</f>
        <v>0</v>
      </c>
      <c r="G95" s="391">
        <f>'t4'!CN142</f>
        <v>0</v>
      </c>
      <c r="H95" s="391">
        <f t="shared" si="2"/>
        <v>0</v>
      </c>
      <c r="I95" s="391">
        <f>'t1'!L96+'t1'!M96</f>
        <v>0</v>
      </c>
      <c r="J95" s="392" t="str">
        <f t="shared" si="3"/>
        <v>OK</v>
      </c>
    </row>
    <row r="96" spans="1:10" ht="12.75" customHeight="1">
      <c r="A96" s="152" t="str">
        <f>'t1'!A97</f>
        <v>architetti dir. a t.determinato(art. 15-septies dlgs.502/92)</v>
      </c>
      <c r="B96" s="367" t="str">
        <f>'t1'!B97</f>
        <v>PD0607</v>
      </c>
      <c r="C96" s="390">
        <f>'t1'!C97+'t1'!D97</f>
        <v>0</v>
      </c>
      <c r="D96" s="390">
        <f>'t5'!S98+'t5'!T98</f>
        <v>0</v>
      </c>
      <c r="E96" s="391">
        <f>'t6'!U98+'t6'!V98</f>
        <v>0</v>
      </c>
      <c r="F96" s="391">
        <f>'t4'!EH97</f>
        <v>0</v>
      </c>
      <c r="G96" s="391">
        <f>'t4'!CO142</f>
        <v>0</v>
      </c>
      <c r="H96" s="391">
        <f t="shared" si="2"/>
        <v>0</v>
      </c>
      <c r="I96" s="391">
        <f>'t1'!L97+'t1'!M97</f>
        <v>0</v>
      </c>
      <c r="J96" s="392" t="str">
        <f t="shared" si="3"/>
        <v>OK</v>
      </c>
    </row>
    <row r="97" spans="1:10" ht="12.75" customHeight="1">
      <c r="A97" s="152" t="str">
        <f>'t1'!A98</f>
        <v>geologi dirig. con incarico di struttura complessa</v>
      </c>
      <c r="B97" s="367" t="str">
        <f>'t1'!B98</f>
        <v>PD0044</v>
      </c>
      <c r="C97" s="390">
        <f>'t1'!C98+'t1'!D98</f>
        <v>0</v>
      </c>
      <c r="D97" s="390">
        <f>'t5'!S99+'t5'!T99</f>
        <v>0</v>
      </c>
      <c r="E97" s="391">
        <f>'t6'!U99+'t6'!V99</f>
        <v>0</v>
      </c>
      <c r="F97" s="391">
        <f>'t4'!EH98</f>
        <v>0</v>
      </c>
      <c r="G97" s="391">
        <f>'t4'!CP142</f>
        <v>0</v>
      </c>
      <c r="H97" s="391">
        <f t="shared" si="2"/>
        <v>0</v>
      </c>
      <c r="I97" s="391">
        <f>'t1'!L98+'t1'!M98</f>
        <v>0</v>
      </c>
      <c r="J97" s="392" t="str">
        <f t="shared" si="3"/>
        <v>OK</v>
      </c>
    </row>
    <row r="98" spans="1:10" ht="12.75" customHeight="1">
      <c r="A98" s="152" t="str">
        <f>'t1'!A99</f>
        <v>geologi dirig. con incarico di struttura semplice</v>
      </c>
      <c r="B98" s="367" t="str">
        <f>'t1'!B99</f>
        <v>PD0S43</v>
      </c>
      <c r="C98" s="390">
        <f>'t1'!C99+'t1'!D99</f>
        <v>0</v>
      </c>
      <c r="D98" s="390">
        <f>'t5'!S100+'t5'!T100</f>
        <v>0</v>
      </c>
      <c r="E98" s="391">
        <f>'t6'!U100+'t6'!V100</f>
        <v>0</v>
      </c>
      <c r="F98" s="391">
        <f>'t4'!EH99</f>
        <v>0</v>
      </c>
      <c r="G98" s="391">
        <f>'t4'!CQ142</f>
        <v>0</v>
      </c>
      <c r="H98" s="391">
        <f t="shared" si="2"/>
        <v>0</v>
      </c>
      <c r="I98" s="391">
        <f>'t1'!L99+'t1'!M99</f>
        <v>0</v>
      </c>
      <c r="J98" s="392" t="str">
        <f t="shared" si="3"/>
        <v>OK</v>
      </c>
    </row>
    <row r="99" spans="1:10" ht="12.75" customHeight="1">
      <c r="A99" s="152" t="str">
        <f>'t1'!A100</f>
        <v>geologi dirig. con altri incar.prof.li</v>
      </c>
      <c r="B99" s="367" t="str">
        <f>'t1'!B100</f>
        <v>PD0A43</v>
      </c>
      <c r="C99" s="390">
        <f>'t1'!C100+'t1'!D100</f>
        <v>0</v>
      </c>
      <c r="D99" s="390">
        <f>'t5'!S101+'t5'!T101</f>
        <v>0</v>
      </c>
      <c r="E99" s="391">
        <f>'t6'!U101+'t6'!V101</f>
        <v>0</v>
      </c>
      <c r="F99" s="391">
        <f>'t4'!EH100</f>
        <v>0</v>
      </c>
      <c r="G99" s="391">
        <f>'t4'!CR142</f>
        <v>0</v>
      </c>
      <c r="H99" s="391">
        <f t="shared" si="2"/>
        <v>0</v>
      </c>
      <c r="I99" s="391">
        <f>'t1'!L100+'t1'!M100</f>
        <v>0</v>
      </c>
      <c r="J99" s="392" t="str">
        <f t="shared" si="3"/>
        <v>OK</v>
      </c>
    </row>
    <row r="100" spans="1:10" ht="12.75" customHeight="1">
      <c r="A100" s="152" t="str">
        <f>'t1'!A101</f>
        <v>geologi  dir. a t. determinato(art. 15-septies dlgs. 502/92)</v>
      </c>
      <c r="B100" s="367" t="str">
        <f>'t1'!B101</f>
        <v>PD0608</v>
      </c>
      <c r="C100" s="390">
        <f>'t1'!C101+'t1'!D101</f>
        <v>0</v>
      </c>
      <c r="D100" s="390">
        <f>'t5'!S102+'t5'!T102</f>
        <v>0</v>
      </c>
      <c r="E100" s="391">
        <f>'t6'!U102+'t6'!V102</f>
        <v>0</v>
      </c>
      <c r="F100" s="391">
        <f>'t4'!EH101</f>
        <v>0</v>
      </c>
      <c r="G100" s="391">
        <f>'t4'!CS142</f>
        <v>0</v>
      </c>
      <c r="H100" s="391">
        <f t="shared" si="2"/>
        <v>0</v>
      </c>
      <c r="I100" s="391">
        <f>'t1'!L101+'t1'!M101</f>
        <v>0</v>
      </c>
      <c r="J100" s="392" t="str">
        <f t="shared" si="3"/>
        <v>OK</v>
      </c>
    </row>
    <row r="101" spans="1:10" ht="12.75" customHeight="1">
      <c r="A101" s="152" t="str">
        <f>'t1'!A102</f>
        <v>assistente religioso - d</v>
      </c>
      <c r="B101" s="367" t="str">
        <f>'t1'!B102</f>
        <v>P16006</v>
      </c>
      <c r="C101" s="390">
        <f>'t1'!C102+'t1'!D102</f>
        <v>0</v>
      </c>
      <c r="D101" s="390">
        <f>'t5'!S103+'t5'!T103</f>
        <v>0</v>
      </c>
      <c r="E101" s="391">
        <f>'t6'!U103+'t6'!V103</f>
        <v>0</v>
      </c>
      <c r="F101" s="391">
        <f>'t4'!EH102</f>
        <v>0</v>
      </c>
      <c r="G101" s="391">
        <f>'t4'!CT142</f>
        <v>0</v>
      </c>
      <c r="H101" s="391">
        <f t="shared" si="2"/>
        <v>0</v>
      </c>
      <c r="I101" s="391">
        <f>'t1'!L102+'t1'!M102</f>
        <v>0</v>
      </c>
      <c r="J101" s="392" t="str">
        <f t="shared" si="3"/>
        <v>OK</v>
      </c>
    </row>
    <row r="102" spans="1:10" ht="12.75" customHeight="1">
      <c r="A102" s="152" t="str">
        <f>'t1'!A103</f>
        <v>profilo atipico ruolo professionale</v>
      </c>
      <c r="B102" s="367" t="str">
        <f>'t1'!B103</f>
        <v>P00062</v>
      </c>
      <c r="C102" s="390">
        <f>'t1'!C103+'t1'!D103</f>
        <v>0</v>
      </c>
      <c r="D102" s="390">
        <f>'t5'!S104+'t5'!T104</f>
        <v>0</v>
      </c>
      <c r="E102" s="391">
        <f>'t6'!U104+'t6'!V104</f>
        <v>0</v>
      </c>
      <c r="F102" s="391">
        <f>'t4'!EH103</f>
        <v>0</v>
      </c>
      <c r="G102" s="391">
        <f>'t4'!CU142</f>
        <v>0</v>
      </c>
      <c r="H102" s="391">
        <f t="shared" si="2"/>
        <v>0</v>
      </c>
      <c r="I102" s="391">
        <f>'t1'!L103+'t1'!M103</f>
        <v>0</v>
      </c>
      <c r="J102" s="392" t="str">
        <f t="shared" si="3"/>
        <v>OK</v>
      </c>
    </row>
    <row r="103" spans="1:10" ht="12.75" customHeight="1">
      <c r="A103" s="152" t="str">
        <f>'t1'!A104</f>
        <v>analisti dirig. con incarico di struttura complessa</v>
      </c>
      <c r="B103" s="367" t="str">
        <f>'t1'!B104</f>
        <v>TD0002</v>
      </c>
      <c r="C103" s="390">
        <f>'t1'!C104+'t1'!D104</f>
        <v>1</v>
      </c>
      <c r="D103" s="390">
        <f>'t5'!S105+'t5'!T105</f>
        <v>0</v>
      </c>
      <c r="E103" s="391">
        <f>'t6'!U105+'t6'!V105</f>
        <v>0</v>
      </c>
      <c r="F103" s="391">
        <f>'t4'!EH104</f>
        <v>0</v>
      </c>
      <c r="G103" s="391">
        <f>'t4'!CV142</f>
        <v>0</v>
      </c>
      <c r="H103" s="391">
        <f t="shared" si="2"/>
        <v>1</v>
      </c>
      <c r="I103" s="391">
        <f>'t1'!L104+'t1'!M104</f>
        <v>1</v>
      </c>
      <c r="J103" s="392" t="str">
        <f t="shared" si="3"/>
        <v>OK</v>
      </c>
    </row>
    <row r="104" spans="1:10" ht="12.75" customHeight="1">
      <c r="A104" s="152" t="str">
        <f>'t1'!A105</f>
        <v>analisti dirig. con incarico di struttura semplice</v>
      </c>
      <c r="B104" s="367" t="str">
        <f>'t1'!B105</f>
        <v>TD0S01</v>
      </c>
      <c r="C104" s="390">
        <f>'t1'!C105+'t1'!D105</f>
        <v>0</v>
      </c>
      <c r="D104" s="390">
        <f>'t5'!S106+'t5'!T106</f>
        <v>0</v>
      </c>
      <c r="E104" s="391">
        <f>'t6'!U106+'t6'!V106</f>
        <v>0</v>
      </c>
      <c r="F104" s="391">
        <f>'t4'!EH105</f>
        <v>0</v>
      </c>
      <c r="G104" s="391">
        <f>'t4'!CW142</f>
        <v>0</v>
      </c>
      <c r="H104" s="391">
        <f t="shared" si="2"/>
        <v>0</v>
      </c>
      <c r="I104" s="391">
        <f>'t1'!L105+'t1'!M105</f>
        <v>0</v>
      </c>
      <c r="J104" s="392" t="str">
        <f t="shared" si="3"/>
        <v>OK</v>
      </c>
    </row>
    <row r="105" spans="1:10" ht="12.75" customHeight="1">
      <c r="A105" s="152" t="str">
        <f>'t1'!A106</f>
        <v>analisti dirig. con altri incar.prof.li</v>
      </c>
      <c r="B105" s="367" t="str">
        <f>'t1'!B106</f>
        <v>TD0A01</v>
      </c>
      <c r="C105" s="390">
        <f>'t1'!C106+'t1'!D106</f>
        <v>2</v>
      </c>
      <c r="D105" s="390">
        <f>'t5'!S107+'t5'!T107</f>
        <v>0</v>
      </c>
      <c r="E105" s="391">
        <f>'t6'!U107+'t6'!V107</f>
        <v>0</v>
      </c>
      <c r="F105" s="391">
        <f>'t4'!EH106</f>
        <v>0</v>
      </c>
      <c r="G105" s="391">
        <f>'t4'!CX142</f>
        <v>0</v>
      </c>
      <c r="H105" s="391">
        <f t="shared" si="2"/>
        <v>2</v>
      </c>
      <c r="I105" s="391">
        <f>'t1'!L106+'t1'!M106</f>
        <v>2</v>
      </c>
      <c r="J105" s="392" t="str">
        <f t="shared" si="3"/>
        <v>OK</v>
      </c>
    </row>
    <row r="106" spans="1:10" ht="12.75" customHeight="1">
      <c r="A106" s="152" t="str">
        <f>'t1'!A107</f>
        <v>analisti dir. a t. determinato(art. 15-septies dlgs. 502/92)</v>
      </c>
      <c r="B106" s="367" t="str">
        <f>'t1'!B107</f>
        <v>TD0609</v>
      </c>
      <c r="C106" s="390">
        <f>'t1'!C107+'t1'!D107</f>
        <v>0</v>
      </c>
      <c r="D106" s="390">
        <f>'t5'!S108+'t5'!T108</f>
        <v>0</v>
      </c>
      <c r="E106" s="391">
        <f>'t6'!U108+'t6'!V108</f>
        <v>0</v>
      </c>
      <c r="F106" s="391">
        <f>'t4'!EH107</f>
        <v>0</v>
      </c>
      <c r="G106" s="391">
        <f>'t4'!CY142</f>
        <v>0</v>
      </c>
      <c r="H106" s="391">
        <f t="shared" si="2"/>
        <v>0</v>
      </c>
      <c r="I106" s="391">
        <f>'t1'!L107+'t1'!M107</f>
        <v>0</v>
      </c>
      <c r="J106" s="392" t="str">
        <f t="shared" si="3"/>
        <v>OK</v>
      </c>
    </row>
    <row r="107" spans="1:10" ht="12.75" customHeight="1">
      <c r="A107" s="152" t="str">
        <f>'t1'!A108</f>
        <v>statistico dirig. con incarico di struttura complessa</v>
      </c>
      <c r="B107" s="367" t="str">
        <f>'t1'!B108</f>
        <v>TD0071</v>
      </c>
      <c r="C107" s="390">
        <f>'t1'!C108+'t1'!D108</f>
        <v>0</v>
      </c>
      <c r="D107" s="390">
        <f>'t5'!S109+'t5'!T109</f>
        <v>0</v>
      </c>
      <c r="E107" s="391">
        <f>'t6'!U109+'t6'!V109</f>
        <v>0</v>
      </c>
      <c r="F107" s="391">
        <f>'t4'!EH108</f>
        <v>0</v>
      </c>
      <c r="G107" s="391">
        <f>'t4'!CZ142</f>
        <v>0</v>
      </c>
      <c r="H107" s="391">
        <f t="shared" si="2"/>
        <v>0</v>
      </c>
      <c r="I107" s="391">
        <f>'t1'!L108+'t1'!M108</f>
        <v>0</v>
      </c>
      <c r="J107" s="392" t="str">
        <f t="shared" si="3"/>
        <v>OK</v>
      </c>
    </row>
    <row r="108" spans="1:10" ht="12.75" customHeight="1">
      <c r="A108" s="152" t="str">
        <f>'t1'!A109</f>
        <v>statistico dirig. con incarico di struttura semplice</v>
      </c>
      <c r="B108" s="367" t="str">
        <f>'t1'!B109</f>
        <v>TD0S70</v>
      </c>
      <c r="C108" s="390">
        <f>'t1'!C109+'t1'!D109</f>
        <v>1</v>
      </c>
      <c r="D108" s="390">
        <f>'t5'!S110+'t5'!T110</f>
        <v>0</v>
      </c>
      <c r="E108" s="391">
        <f>'t6'!U110+'t6'!V110</f>
        <v>0</v>
      </c>
      <c r="F108" s="391">
        <f>'t4'!EH109</f>
        <v>0</v>
      </c>
      <c r="G108" s="391">
        <f>'t4'!DA142</f>
        <v>0</v>
      </c>
      <c r="H108" s="391">
        <f t="shared" si="2"/>
        <v>1</v>
      </c>
      <c r="I108" s="391">
        <f>'t1'!L109+'t1'!M109</f>
        <v>1</v>
      </c>
      <c r="J108" s="392" t="str">
        <f t="shared" si="3"/>
        <v>OK</v>
      </c>
    </row>
    <row r="109" spans="1:10" ht="12.75" customHeight="1">
      <c r="A109" s="152" t="str">
        <f>'t1'!A110</f>
        <v>statistico dirig. con altri incar.prof.li</v>
      </c>
      <c r="B109" s="367" t="str">
        <f>'t1'!B110</f>
        <v>TD0A70</v>
      </c>
      <c r="C109" s="390">
        <f>'t1'!C110+'t1'!D110</f>
        <v>1</v>
      </c>
      <c r="D109" s="390">
        <f>'t5'!S111+'t5'!T111</f>
        <v>0</v>
      </c>
      <c r="E109" s="391">
        <f>'t6'!U111+'t6'!V111</f>
        <v>0</v>
      </c>
      <c r="F109" s="391">
        <f>'t4'!EH110</f>
        <v>0</v>
      </c>
      <c r="G109" s="391">
        <f>'t4'!DB142</f>
        <v>0</v>
      </c>
      <c r="H109" s="391">
        <f t="shared" si="2"/>
        <v>1</v>
      </c>
      <c r="I109" s="391">
        <f>'t1'!L110+'t1'!M110</f>
        <v>1</v>
      </c>
      <c r="J109" s="392" t="str">
        <f t="shared" si="3"/>
        <v>OK</v>
      </c>
    </row>
    <row r="110" spans="1:10" ht="12.75" customHeight="1">
      <c r="A110" s="152" t="str">
        <f>'t1'!A111</f>
        <v>statistico dir. a t.determinato(art. 15-septies dlgs.502/92)</v>
      </c>
      <c r="B110" s="367" t="str">
        <f>'t1'!B111</f>
        <v>TD0610</v>
      </c>
      <c r="C110" s="390">
        <f>'t1'!C111+'t1'!D111</f>
        <v>0</v>
      </c>
      <c r="D110" s="390">
        <f>'t5'!S112+'t5'!T112</f>
        <v>0</v>
      </c>
      <c r="E110" s="391">
        <f>'t6'!U112+'t6'!V112</f>
        <v>0</v>
      </c>
      <c r="F110" s="391">
        <f>'t4'!EH111</f>
        <v>0</v>
      </c>
      <c r="G110" s="391">
        <f>'t4'!DC142</f>
        <v>0</v>
      </c>
      <c r="H110" s="391">
        <f t="shared" si="2"/>
        <v>0</v>
      </c>
      <c r="I110" s="391">
        <f>'t1'!L111+'t1'!M111</f>
        <v>0</v>
      </c>
      <c r="J110" s="392" t="str">
        <f t="shared" si="3"/>
        <v>OK</v>
      </c>
    </row>
    <row r="111" spans="1:10" ht="12.75" customHeight="1">
      <c r="A111" s="152" t="str">
        <f>'t1'!A112</f>
        <v>sociologo dirig. con incarico di struttura complessa</v>
      </c>
      <c r="B111" s="367" t="str">
        <f>'t1'!B112</f>
        <v>TD0068</v>
      </c>
      <c r="C111" s="390">
        <f>'t1'!C112+'t1'!D112</f>
        <v>0</v>
      </c>
      <c r="D111" s="390">
        <f>'t5'!S113+'t5'!T113</f>
        <v>0</v>
      </c>
      <c r="E111" s="391">
        <f>'t6'!U113+'t6'!V113</f>
        <v>0</v>
      </c>
      <c r="F111" s="391">
        <f>'t4'!EH112</f>
        <v>0</v>
      </c>
      <c r="G111" s="391">
        <f>'t4'!DD142</f>
        <v>0</v>
      </c>
      <c r="H111" s="391">
        <f t="shared" si="2"/>
        <v>0</v>
      </c>
      <c r="I111" s="391">
        <f>'t1'!L112+'t1'!M112</f>
        <v>0</v>
      </c>
      <c r="J111" s="392" t="str">
        <f t="shared" si="3"/>
        <v>OK</v>
      </c>
    </row>
    <row r="112" spans="1:10" ht="12.75" customHeight="1">
      <c r="A112" s="152" t="str">
        <f>'t1'!A113</f>
        <v>sociologo dirig. con incarico di struttura semplice</v>
      </c>
      <c r="B112" s="367" t="str">
        <f>'t1'!B113</f>
        <v>TD0S67</v>
      </c>
      <c r="C112" s="390">
        <f>'t1'!C113+'t1'!D113</f>
        <v>0</v>
      </c>
      <c r="D112" s="390">
        <f>'t5'!S114+'t5'!T114</f>
        <v>0</v>
      </c>
      <c r="E112" s="391">
        <f>'t6'!U114+'t6'!V114</f>
        <v>0</v>
      </c>
      <c r="F112" s="391">
        <f>'t4'!EH113</f>
        <v>0</v>
      </c>
      <c r="G112" s="391">
        <f>'t4'!DE142</f>
        <v>0</v>
      </c>
      <c r="H112" s="391">
        <f t="shared" si="2"/>
        <v>0</v>
      </c>
      <c r="I112" s="391">
        <f>'t1'!L113+'t1'!M113</f>
        <v>0</v>
      </c>
      <c r="J112" s="392" t="str">
        <f t="shared" si="3"/>
        <v>OK</v>
      </c>
    </row>
    <row r="113" spans="1:10" ht="12.75" customHeight="1">
      <c r="A113" s="152" t="str">
        <f>'t1'!A114</f>
        <v>sociologo dirig. con altri incar.prof.li</v>
      </c>
      <c r="B113" s="367" t="str">
        <f>'t1'!B114</f>
        <v>TD0A67</v>
      </c>
      <c r="C113" s="390">
        <f>'t1'!C114+'t1'!D114</f>
        <v>0</v>
      </c>
      <c r="D113" s="390">
        <f>'t5'!S115+'t5'!T115</f>
        <v>0</v>
      </c>
      <c r="E113" s="391">
        <f>'t6'!U115+'t6'!V115</f>
        <v>0</v>
      </c>
      <c r="F113" s="391">
        <f>'t4'!EH114</f>
        <v>0</v>
      </c>
      <c r="G113" s="391">
        <f>'t4'!DF142</f>
        <v>0</v>
      </c>
      <c r="H113" s="391">
        <f t="shared" si="2"/>
        <v>0</v>
      </c>
      <c r="I113" s="391">
        <f>'t1'!L114+'t1'!M114</f>
        <v>0</v>
      </c>
      <c r="J113" s="392" t="str">
        <f t="shared" si="3"/>
        <v>OK</v>
      </c>
    </row>
    <row r="114" spans="1:10" ht="12.75" customHeight="1">
      <c r="A114" s="152" t="str">
        <f>'t1'!A115</f>
        <v>sociologo dir. a t. determinato(art.15-septies dlgs. 502/92)</v>
      </c>
      <c r="B114" s="367" t="str">
        <f>'t1'!B115</f>
        <v>TD0611</v>
      </c>
      <c r="C114" s="390">
        <f>'t1'!C115+'t1'!D115</f>
        <v>0</v>
      </c>
      <c r="D114" s="390">
        <f>'t5'!S116+'t5'!T116</f>
        <v>0</v>
      </c>
      <c r="E114" s="391">
        <f>'t6'!U116+'t6'!V116</f>
        <v>0</v>
      </c>
      <c r="F114" s="391">
        <f>'t4'!EH115</f>
        <v>0</v>
      </c>
      <c r="G114" s="391">
        <f>'t4'!DG142</f>
        <v>0</v>
      </c>
      <c r="H114" s="391">
        <f t="shared" si="2"/>
        <v>0</v>
      </c>
      <c r="I114" s="391">
        <f>'t1'!L115+'t1'!M115</f>
        <v>0</v>
      </c>
      <c r="J114" s="392" t="str">
        <f t="shared" si="3"/>
        <v>OK</v>
      </c>
    </row>
    <row r="115" spans="1:10" ht="12.75" customHeight="1">
      <c r="A115" s="152" t="str">
        <f>'t1'!A116</f>
        <v>collab.re prof.le assistente sociale esperto - ds</v>
      </c>
      <c r="B115" s="367" t="str">
        <f>'t1'!B116</f>
        <v>T18025</v>
      </c>
      <c r="C115" s="390">
        <f>'t1'!C116+'t1'!D116</f>
        <v>0</v>
      </c>
      <c r="D115" s="390">
        <f>'t5'!S117+'t5'!T117</f>
        <v>0</v>
      </c>
      <c r="E115" s="391">
        <f>'t6'!U117+'t6'!V117</f>
        <v>0</v>
      </c>
      <c r="F115" s="391">
        <f>'t4'!EH116</f>
        <v>0</v>
      </c>
      <c r="G115" s="391">
        <f>'t4'!DH142</f>
        <v>0</v>
      </c>
      <c r="H115" s="391">
        <f t="shared" si="2"/>
        <v>0</v>
      </c>
      <c r="I115" s="391">
        <f>'t1'!L116+'t1'!M116</f>
        <v>0</v>
      </c>
      <c r="J115" s="392" t="str">
        <f t="shared" si="3"/>
        <v>OK</v>
      </c>
    </row>
    <row r="116" spans="1:10" ht="12.75" customHeight="1">
      <c r="A116" s="152" t="str">
        <f>'t1'!A117</f>
        <v>collab.re prof.le assistente sociale - d</v>
      </c>
      <c r="B116" s="367" t="str">
        <f>'t1'!B117</f>
        <v>T16024</v>
      </c>
      <c r="C116" s="390">
        <f>'t1'!C117+'t1'!D117</f>
        <v>2</v>
      </c>
      <c r="D116" s="390">
        <f>'t5'!S118+'t5'!T118</f>
        <v>0</v>
      </c>
      <c r="E116" s="391">
        <f>'t6'!U118+'t6'!V118</f>
        <v>0</v>
      </c>
      <c r="F116" s="391">
        <f>'t4'!EH117</f>
        <v>0</v>
      </c>
      <c r="G116" s="391">
        <f>'t4'!DI142</f>
        <v>0</v>
      </c>
      <c r="H116" s="391">
        <f t="shared" si="2"/>
        <v>2</v>
      </c>
      <c r="I116" s="391">
        <f>'t1'!L117+'t1'!M117</f>
        <v>2</v>
      </c>
      <c r="J116" s="392" t="str">
        <f t="shared" si="3"/>
        <v>OK</v>
      </c>
    </row>
    <row r="117" spans="1:10" ht="12.75" customHeight="1">
      <c r="A117" s="152" t="str">
        <f>'t1'!A118</f>
        <v>collab.re tec. - prof.le esperto - ds</v>
      </c>
      <c r="B117" s="367" t="str">
        <f>'t1'!B118</f>
        <v>T18027</v>
      </c>
      <c r="C117" s="390">
        <f>'t1'!C118+'t1'!D118</f>
        <v>0</v>
      </c>
      <c r="D117" s="390">
        <f>'t5'!S119+'t5'!T119</f>
        <v>0</v>
      </c>
      <c r="E117" s="391">
        <f>'t6'!U119+'t6'!V119</f>
        <v>0</v>
      </c>
      <c r="F117" s="391">
        <f>'t4'!EH118</f>
        <v>0</v>
      </c>
      <c r="G117" s="391">
        <f>'t4'!DJ142</f>
        <v>0</v>
      </c>
      <c r="H117" s="391">
        <f t="shared" si="2"/>
        <v>0</v>
      </c>
      <c r="I117" s="391">
        <f>'t1'!L118+'t1'!M118</f>
        <v>0</v>
      </c>
      <c r="J117" s="392" t="str">
        <f t="shared" si="3"/>
        <v>OK</v>
      </c>
    </row>
    <row r="118" spans="1:10" ht="12.75" customHeight="1">
      <c r="A118" s="152" t="str">
        <f>'t1'!A119</f>
        <v>collab.re tec. - prof.le - d</v>
      </c>
      <c r="B118" s="367" t="str">
        <f>'t1'!B119</f>
        <v>T16026</v>
      </c>
      <c r="C118" s="390">
        <f>'t1'!C119+'t1'!D119</f>
        <v>11</v>
      </c>
      <c r="D118" s="390">
        <f>'t5'!S120+'t5'!T120</f>
        <v>0</v>
      </c>
      <c r="E118" s="391">
        <f>'t6'!U120+'t6'!V120</f>
        <v>0</v>
      </c>
      <c r="F118" s="391">
        <f>'t4'!EH119</f>
        <v>0</v>
      </c>
      <c r="G118" s="391">
        <f>'t4'!DK142</f>
        <v>0</v>
      </c>
      <c r="H118" s="391">
        <f t="shared" si="2"/>
        <v>11</v>
      </c>
      <c r="I118" s="391">
        <f>'t1'!L119+'t1'!M119</f>
        <v>11</v>
      </c>
      <c r="J118" s="392" t="str">
        <f t="shared" si="3"/>
        <v>OK</v>
      </c>
    </row>
    <row r="119" spans="1:10" ht="12.75" customHeight="1">
      <c r="A119" s="152" t="str">
        <f>'t1'!A120</f>
        <v>oper.re prof.le assistente soc. - c</v>
      </c>
      <c r="B119" s="367" t="str">
        <f>'t1'!B120</f>
        <v>T14050</v>
      </c>
      <c r="C119" s="390">
        <f>'t1'!C120+'t1'!D120</f>
        <v>0</v>
      </c>
      <c r="D119" s="390">
        <f>'t5'!S121+'t5'!T121</f>
        <v>0</v>
      </c>
      <c r="E119" s="391">
        <f>'t6'!U121+'t6'!V121</f>
        <v>0</v>
      </c>
      <c r="F119" s="391">
        <f>'t4'!EH120</f>
        <v>0</v>
      </c>
      <c r="G119" s="391">
        <f>'t4'!DL142</f>
        <v>0</v>
      </c>
      <c r="H119" s="391">
        <f t="shared" si="2"/>
        <v>0</v>
      </c>
      <c r="I119" s="391">
        <f>'t1'!L120+'t1'!M120</f>
        <v>0</v>
      </c>
      <c r="J119" s="392" t="str">
        <f t="shared" si="3"/>
        <v>OK</v>
      </c>
    </row>
    <row r="120" spans="1:10" ht="12.75" customHeight="1">
      <c r="A120" s="152" t="str">
        <f>'t1'!A121</f>
        <v>assistente tecnico - c</v>
      </c>
      <c r="B120" s="367" t="str">
        <f>'t1'!B121</f>
        <v>T14007</v>
      </c>
      <c r="C120" s="390">
        <f>'t1'!C121+'t1'!D121</f>
        <v>19</v>
      </c>
      <c r="D120" s="390">
        <f>'t5'!S122+'t5'!T122</f>
        <v>2</v>
      </c>
      <c r="E120" s="391">
        <f>'t6'!U122+'t6'!V122</f>
        <v>0</v>
      </c>
      <c r="F120" s="391">
        <f>'t4'!EH121</f>
        <v>0</v>
      </c>
      <c r="G120" s="391">
        <f>'t4'!DM142</f>
        <v>0</v>
      </c>
      <c r="H120" s="391">
        <f t="shared" si="2"/>
        <v>17</v>
      </c>
      <c r="I120" s="391">
        <f>'t1'!L121+'t1'!M121</f>
        <v>17</v>
      </c>
      <c r="J120" s="392" t="str">
        <f t="shared" si="3"/>
        <v>OK</v>
      </c>
    </row>
    <row r="121" spans="1:10" ht="12.75" customHeight="1">
      <c r="A121" s="152" t="str">
        <f>'t1'!A122</f>
        <v>program.re - c</v>
      </c>
      <c r="B121" s="367" t="str">
        <f>'t1'!B122</f>
        <v>T14063</v>
      </c>
      <c r="C121" s="390">
        <f>'t1'!C122+'t1'!D122</f>
        <v>5</v>
      </c>
      <c r="D121" s="390">
        <f>'t5'!S123+'t5'!T123</f>
        <v>0</v>
      </c>
      <c r="E121" s="391">
        <f>'t6'!U123+'t6'!V123</f>
        <v>0</v>
      </c>
      <c r="F121" s="391">
        <f>'t4'!EH122</f>
        <v>0</v>
      </c>
      <c r="G121" s="391">
        <f>'t4'!DN142</f>
        <v>0</v>
      </c>
      <c r="H121" s="391">
        <f t="shared" si="2"/>
        <v>5</v>
      </c>
      <c r="I121" s="391">
        <f>'t1'!L122+'t1'!M122</f>
        <v>5</v>
      </c>
      <c r="J121" s="392" t="str">
        <f t="shared" si="3"/>
        <v>OK</v>
      </c>
    </row>
    <row r="122" spans="1:10" ht="12.75" customHeight="1">
      <c r="A122" s="152" t="str">
        <f>'t1'!A123</f>
        <v>operatore tecnico special.to esperto - c (2)</v>
      </c>
      <c r="B122" s="367" t="str">
        <f>'t1'!B123</f>
        <v>T14E59</v>
      </c>
      <c r="C122" s="390">
        <f>'t1'!C123+'t1'!D123</f>
        <v>8</v>
      </c>
      <c r="D122" s="390">
        <f>'t5'!S124+'t5'!T124</f>
        <v>0</v>
      </c>
      <c r="E122" s="391">
        <f>'t6'!U124+'t6'!V124</f>
        <v>0</v>
      </c>
      <c r="F122" s="391">
        <f>'t4'!EH123</f>
        <v>0</v>
      </c>
      <c r="G122" s="391">
        <f>'t4'!DO142</f>
        <v>0</v>
      </c>
      <c r="H122" s="391">
        <f t="shared" si="2"/>
        <v>8</v>
      </c>
      <c r="I122" s="391">
        <f>'t1'!L123+'t1'!M123</f>
        <v>8</v>
      </c>
      <c r="J122" s="392" t="str">
        <f t="shared" si="3"/>
        <v>OK</v>
      </c>
    </row>
    <row r="123" spans="1:10" ht="12.75" customHeight="1">
      <c r="A123" s="152" t="str">
        <f>'t1'!A124</f>
        <v>operatore tecnico special.to - bs</v>
      </c>
      <c r="B123" s="367" t="str">
        <f>'t1'!B124</f>
        <v>T13059</v>
      </c>
      <c r="C123" s="390">
        <f>'t1'!C124+'t1'!D124</f>
        <v>38</v>
      </c>
      <c r="D123" s="390">
        <f>'t5'!S125+'t5'!T125</f>
        <v>2</v>
      </c>
      <c r="E123" s="391">
        <f>'t6'!U125+'t6'!V125</f>
        <v>0</v>
      </c>
      <c r="F123" s="391">
        <f>'t4'!EH124</f>
        <v>0</v>
      </c>
      <c r="G123" s="391">
        <f>'t4'!DP142</f>
        <v>0</v>
      </c>
      <c r="H123" s="391">
        <f t="shared" si="2"/>
        <v>36</v>
      </c>
      <c r="I123" s="391">
        <f>'t1'!L124+'t1'!M124</f>
        <v>36</v>
      </c>
      <c r="J123" s="392" t="str">
        <f t="shared" si="3"/>
        <v>OK</v>
      </c>
    </row>
    <row r="124" spans="1:10" ht="12.75" customHeight="1">
      <c r="A124" s="152" t="str">
        <f>'t1'!A125</f>
        <v>operatore socio-sanitario - bs</v>
      </c>
      <c r="B124" s="367" t="str">
        <f>'t1'!B125</f>
        <v>T13660</v>
      </c>
      <c r="C124" s="390">
        <f>'t1'!C125+'t1'!D125</f>
        <v>119</v>
      </c>
      <c r="D124" s="390">
        <f>'t5'!S126+'t5'!T126</f>
        <v>11</v>
      </c>
      <c r="E124" s="391">
        <f>'t6'!U126+'t6'!V126</f>
        <v>14</v>
      </c>
      <c r="F124" s="391">
        <f>'t4'!EH125</f>
        <v>0</v>
      </c>
      <c r="G124" s="391">
        <f>'t4'!DQ142</f>
        <v>0</v>
      </c>
      <c r="H124" s="391">
        <f t="shared" si="2"/>
        <v>122</v>
      </c>
      <c r="I124" s="391">
        <f>'t1'!L125+'t1'!M125</f>
        <v>122</v>
      </c>
      <c r="J124" s="392" t="str">
        <f t="shared" si="3"/>
        <v>OK</v>
      </c>
    </row>
    <row r="125" spans="1:10" ht="12.75" customHeight="1">
      <c r="A125" s="152" t="str">
        <f>'t1'!A126</f>
        <v>operatore tecnico - b</v>
      </c>
      <c r="B125" s="367" t="str">
        <f>'t1'!B126</f>
        <v>T12057</v>
      </c>
      <c r="C125" s="390">
        <f>'t1'!C126+'t1'!D126</f>
        <v>89</v>
      </c>
      <c r="D125" s="390">
        <f>'t5'!S127+'t5'!T127</f>
        <v>3</v>
      </c>
      <c r="E125" s="391">
        <f>'t6'!U127+'t6'!V127</f>
        <v>0</v>
      </c>
      <c r="F125" s="391">
        <f>'t4'!EH126</f>
        <v>0</v>
      </c>
      <c r="G125" s="391">
        <f>'t4'!DR142</f>
        <v>0</v>
      </c>
      <c r="H125" s="391">
        <f t="shared" si="2"/>
        <v>86</v>
      </c>
      <c r="I125" s="391">
        <f>'t1'!L126+'t1'!M126</f>
        <v>86</v>
      </c>
      <c r="J125" s="392" t="str">
        <f t="shared" si="3"/>
        <v>OK</v>
      </c>
    </row>
    <row r="126" spans="1:10" ht="12.75" customHeight="1">
      <c r="A126" s="152" t="str">
        <f>'t1'!A127</f>
        <v>operatore tecnico addetto all'assistenza - b</v>
      </c>
      <c r="B126" s="367" t="str">
        <f>'t1'!B127</f>
        <v>T12058</v>
      </c>
      <c r="C126" s="390">
        <f>'t1'!C127+'t1'!D127</f>
        <v>15</v>
      </c>
      <c r="D126" s="390">
        <f>'t5'!S128+'t5'!T128</f>
        <v>1</v>
      </c>
      <c r="E126" s="391">
        <f>'t6'!U128+'t6'!V128</f>
        <v>0</v>
      </c>
      <c r="F126" s="391">
        <f>'t4'!EH127</f>
        <v>0</v>
      </c>
      <c r="G126" s="391">
        <f>'t4'!DS142</f>
        <v>0</v>
      </c>
      <c r="H126" s="391">
        <f t="shared" si="2"/>
        <v>14</v>
      </c>
      <c r="I126" s="391">
        <f>'t1'!L127+'t1'!M127</f>
        <v>14</v>
      </c>
      <c r="J126" s="392" t="str">
        <f t="shared" si="3"/>
        <v>OK</v>
      </c>
    </row>
    <row r="127" spans="1:10" ht="12.75" customHeight="1">
      <c r="A127" s="152" t="str">
        <f>'t1'!A128</f>
        <v>ausiliario specializzato - a</v>
      </c>
      <c r="B127" s="367" t="str">
        <f>'t1'!B128</f>
        <v>T11008</v>
      </c>
      <c r="C127" s="390">
        <f>'t1'!C128+'t1'!D128</f>
        <v>0</v>
      </c>
      <c r="D127" s="390">
        <f>'t5'!S129+'t5'!T129</f>
        <v>0</v>
      </c>
      <c r="E127" s="391">
        <f>'t6'!U129+'t6'!V129</f>
        <v>0</v>
      </c>
      <c r="F127" s="391">
        <f>'t4'!EH128</f>
        <v>0</v>
      </c>
      <c r="G127" s="391">
        <f>'t4'!DT142</f>
        <v>0</v>
      </c>
      <c r="H127" s="391">
        <f t="shared" si="2"/>
        <v>0</v>
      </c>
      <c r="I127" s="391">
        <f>'t1'!L128+'t1'!M128</f>
        <v>0</v>
      </c>
      <c r="J127" s="392" t="str">
        <f t="shared" si="3"/>
        <v>OK</v>
      </c>
    </row>
    <row r="128" spans="1:10" ht="12.75" customHeight="1">
      <c r="A128" s="152" t="str">
        <f>'t1'!A129</f>
        <v>profilo atipico ruolo tecnico</v>
      </c>
      <c r="B128" s="367" t="str">
        <f>'t1'!B129</f>
        <v>T00062</v>
      </c>
      <c r="C128" s="390">
        <f>'t1'!C129+'t1'!D129</f>
        <v>0</v>
      </c>
      <c r="D128" s="390">
        <f>'t5'!S130+'t5'!T130</f>
        <v>0</v>
      </c>
      <c r="E128" s="391">
        <f>'t6'!U130+'t6'!V130</f>
        <v>0</v>
      </c>
      <c r="F128" s="391">
        <f>'t4'!EH129</f>
        <v>0</v>
      </c>
      <c r="G128" s="391">
        <f>'t4'!DU142</f>
        <v>0</v>
      </c>
      <c r="H128" s="391">
        <f t="shared" si="2"/>
        <v>0</v>
      </c>
      <c r="I128" s="391">
        <f>'t1'!L129+'t1'!M129</f>
        <v>0</v>
      </c>
      <c r="J128" s="392" t="str">
        <f t="shared" si="3"/>
        <v>OK</v>
      </c>
    </row>
    <row r="129" spans="1:10" ht="12.75" customHeight="1">
      <c r="A129" s="152" t="str">
        <f>'t1'!A130</f>
        <v>dirigente amm.vo con incarico di struttura complessa</v>
      </c>
      <c r="B129" s="367" t="str">
        <f>'t1'!B130</f>
        <v>AD0032</v>
      </c>
      <c r="C129" s="390">
        <f>'t1'!C130+'t1'!D130</f>
        <v>4</v>
      </c>
      <c r="D129" s="390">
        <f>'t5'!S131+'t5'!T131</f>
        <v>0</v>
      </c>
      <c r="E129" s="391">
        <f>'t6'!U131+'t6'!V131</f>
        <v>0</v>
      </c>
      <c r="F129" s="391">
        <f>'t4'!EH130</f>
        <v>0</v>
      </c>
      <c r="G129" s="391">
        <f>'t4'!DV142</f>
        <v>0</v>
      </c>
      <c r="H129" s="391">
        <f t="shared" si="2"/>
        <v>4</v>
      </c>
      <c r="I129" s="391">
        <f>'t1'!L130+'t1'!M130</f>
        <v>4</v>
      </c>
      <c r="J129" s="392" t="str">
        <f t="shared" si="3"/>
        <v>OK</v>
      </c>
    </row>
    <row r="130" spans="1:10" ht="12.75" customHeight="1">
      <c r="A130" s="152" t="str">
        <f>'t1'!A131</f>
        <v>dirigente amm.vo con incarico di struttura semplice</v>
      </c>
      <c r="B130" s="367" t="str">
        <f>'t1'!B131</f>
        <v>AD0S31</v>
      </c>
      <c r="C130" s="390">
        <f>'t1'!C131+'t1'!D131</f>
        <v>1</v>
      </c>
      <c r="D130" s="390">
        <f>'t5'!S132+'t5'!T132</f>
        <v>1</v>
      </c>
      <c r="E130" s="391">
        <f>'t6'!U132+'t6'!V132</f>
        <v>0</v>
      </c>
      <c r="F130" s="391">
        <f>'t4'!EH131</f>
        <v>0</v>
      </c>
      <c r="G130" s="391">
        <f>'t4'!DW142</f>
        <v>0</v>
      </c>
      <c r="H130" s="391">
        <f t="shared" si="2"/>
        <v>0</v>
      </c>
      <c r="I130" s="391">
        <f>'t1'!L131+'t1'!M131</f>
        <v>0</v>
      </c>
      <c r="J130" s="392" t="str">
        <f t="shared" si="3"/>
        <v>OK</v>
      </c>
    </row>
    <row r="131" spans="1:10" ht="12.75" customHeight="1">
      <c r="A131" s="152" t="str">
        <f>'t1'!A132</f>
        <v>dirigente amm.vo con altri incar.prof.li</v>
      </c>
      <c r="B131" s="367" t="str">
        <f>'t1'!B132</f>
        <v>AD0A31</v>
      </c>
      <c r="C131" s="390">
        <f>'t1'!C132+'t1'!D132</f>
        <v>1</v>
      </c>
      <c r="D131" s="390">
        <f>'t5'!S133+'t5'!T133</f>
        <v>0</v>
      </c>
      <c r="E131" s="391">
        <f>'t6'!U133+'t6'!V133</f>
        <v>0</v>
      </c>
      <c r="F131" s="391">
        <f>'t4'!EH132</f>
        <v>0</v>
      </c>
      <c r="G131" s="391">
        <f>'t4'!DX142</f>
        <v>0</v>
      </c>
      <c r="H131" s="391">
        <f t="shared" si="2"/>
        <v>1</v>
      </c>
      <c r="I131" s="391">
        <f>'t1'!L132+'t1'!M132</f>
        <v>1</v>
      </c>
      <c r="J131" s="392" t="str">
        <f t="shared" si="3"/>
        <v>OK</v>
      </c>
    </row>
    <row r="132" spans="1:10" ht="12.75" customHeight="1">
      <c r="A132" s="152" t="str">
        <f>'t1'!A133</f>
        <v>dirig. amm.vo a t. determinato (art. 15-septies dlgs.502/92)</v>
      </c>
      <c r="B132" s="367" t="str">
        <f>'t1'!B133</f>
        <v>AD0612</v>
      </c>
      <c r="C132" s="390">
        <f>'t1'!C133+'t1'!D133</f>
        <v>0</v>
      </c>
      <c r="D132" s="390">
        <f>'t5'!S134+'t5'!T134</f>
        <v>0</v>
      </c>
      <c r="E132" s="391">
        <f>'t6'!U134+'t6'!V134</f>
        <v>0</v>
      </c>
      <c r="F132" s="391">
        <f>'t4'!EH133</f>
        <v>0</v>
      </c>
      <c r="G132" s="391">
        <f>'t4'!DY142</f>
        <v>0</v>
      </c>
      <c r="H132" s="391">
        <f t="shared" si="2"/>
        <v>0</v>
      </c>
      <c r="I132" s="391">
        <f>'t1'!L133+'t1'!M133</f>
        <v>0</v>
      </c>
      <c r="J132" s="392" t="str">
        <f t="shared" si="3"/>
        <v>OK</v>
      </c>
    </row>
    <row r="133" spans="1:10" ht="12.75" customHeight="1">
      <c r="A133" s="152" t="str">
        <f>'t1'!A134</f>
        <v>collaboratore amministrativo prof.le esperto - ds</v>
      </c>
      <c r="B133" s="367" t="str">
        <f>'t1'!B134</f>
        <v>A18029</v>
      </c>
      <c r="C133" s="390">
        <f>'t1'!C134+'t1'!D134</f>
        <v>16</v>
      </c>
      <c r="D133" s="390">
        <f>'t5'!S135+'t5'!T135</f>
        <v>0</v>
      </c>
      <c r="E133" s="391">
        <f>'t6'!U135+'t6'!V135</f>
        <v>0</v>
      </c>
      <c r="F133" s="391">
        <f>'t4'!EH134</f>
        <v>0</v>
      </c>
      <c r="G133" s="391">
        <f>'t4'!DZ142</f>
        <v>0</v>
      </c>
      <c r="H133" s="391">
        <f t="shared" si="2"/>
        <v>16</v>
      </c>
      <c r="I133" s="391">
        <f>'t1'!L134+'t1'!M134</f>
        <v>16</v>
      </c>
      <c r="J133" s="392" t="str">
        <f t="shared" si="3"/>
        <v>OK</v>
      </c>
    </row>
    <row r="134" spans="1:10" ht="12.75" customHeight="1">
      <c r="A134" s="152" t="str">
        <f>'t1'!A135</f>
        <v>collaboratore amministrativo prof.le - d</v>
      </c>
      <c r="B134" s="367" t="str">
        <f>'t1'!B135</f>
        <v>A16028</v>
      </c>
      <c r="C134" s="390">
        <f>'t1'!C135+'t1'!D135</f>
        <v>37</v>
      </c>
      <c r="D134" s="390">
        <f>'t5'!S136+'t5'!T136</f>
        <v>2</v>
      </c>
      <c r="E134" s="391">
        <f>'t6'!U136+'t6'!V136</f>
        <v>0</v>
      </c>
      <c r="F134" s="391">
        <f>'t4'!EH135</f>
        <v>0</v>
      </c>
      <c r="G134" s="391">
        <f>'t4'!EA142</f>
        <v>0</v>
      </c>
      <c r="H134" s="391">
        <f t="shared" si="2"/>
        <v>35</v>
      </c>
      <c r="I134" s="391">
        <f>'t1'!L135+'t1'!M135</f>
        <v>35</v>
      </c>
      <c r="J134" s="392" t="str">
        <f t="shared" si="3"/>
        <v>OK</v>
      </c>
    </row>
    <row r="135" spans="1:10" ht="12.75" customHeight="1">
      <c r="A135" s="152" t="str">
        <f>'t1'!A136</f>
        <v>assistente amministrativo - c</v>
      </c>
      <c r="B135" s="367" t="str">
        <f>'t1'!B136</f>
        <v>A14005</v>
      </c>
      <c r="C135" s="390">
        <f>'t1'!C136+'t1'!D136</f>
        <v>109</v>
      </c>
      <c r="D135" s="390">
        <f>'t5'!S137+'t5'!T137</f>
        <v>6</v>
      </c>
      <c r="E135" s="391">
        <f>'t6'!U137+'t6'!V137</f>
        <v>0</v>
      </c>
      <c r="F135" s="391">
        <f>'t4'!EH136</f>
        <v>0</v>
      </c>
      <c r="G135" s="391">
        <f>'t4'!EB142</f>
        <v>4</v>
      </c>
      <c r="H135" s="391">
        <f t="shared" ref="H135:H140" si="4">C135-D135+E135-F135+G135</f>
        <v>107</v>
      </c>
      <c r="I135" s="391">
        <f>'t1'!L136+'t1'!M136</f>
        <v>107</v>
      </c>
      <c r="J135" s="392" t="str">
        <f t="shared" ref="J135:J141" si="5">IF(H135=I135,"OK","ERRORE")</f>
        <v>OK</v>
      </c>
    </row>
    <row r="136" spans="1:10" ht="12.75" customHeight="1">
      <c r="A136" s="152" t="str">
        <f>'t1'!A137</f>
        <v>coadiutore amm.vo esperto - bs</v>
      </c>
      <c r="B136" s="367" t="str">
        <f>'t1'!B137</f>
        <v>A13018</v>
      </c>
      <c r="C136" s="390">
        <f>'t1'!C137+'t1'!D137</f>
        <v>46</v>
      </c>
      <c r="D136" s="390">
        <f>'t5'!S138+'t5'!T138</f>
        <v>1</v>
      </c>
      <c r="E136" s="391">
        <f>'t6'!U138+'t6'!V138</f>
        <v>0</v>
      </c>
      <c r="F136" s="391">
        <f>'t4'!EH137</f>
        <v>4</v>
      </c>
      <c r="G136" s="391">
        <f>'t4'!EC142</f>
        <v>3</v>
      </c>
      <c r="H136" s="391">
        <f t="shared" si="4"/>
        <v>44</v>
      </c>
      <c r="I136" s="391">
        <f>'t1'!L137+'t1'!M137</f>
        <v>44</v>
      </c>
      <c r="J136" s="392" t="str">
        <f t="shared" si="5"/>
        <v>OK</v>
      </c>
    </row>
    <row r="137" spans="1:10" ht="12.75" customHeight="1">
      <c r="A137" s="152" t="str">
        <f>'t1'!A138</f>
        <v>coadiutore amm.vo - b</v>
      </c>
      <c r="B137" s="367" t="str">
        <f>'t1'!B138</f>
        <v>A12017</v>
      </c>
      <c r="C137" s="390">
        <f>'t1'!C138+'t1'!D138</f>
        <v>33</v>
      </c>
      <c r="D137" s="390">
        <f>'t5'!S139+'t5'!T139</f>
        <v>0</v>
      </c>
      <c r="E137" s="391">
        <f>'t6'!U139+'t6'!V139</f>
        <v>0</v>
      </c>
      <c r="F137" s="391">
        <f>'t4'!EH138</f>
        <v>3</v>
      </c>
      <c r="G137" s="391">
        <f>'t4'!ED142</f>
        <v>0</v>
      </c>
      <c r="H137" s="391">
        <f t="shared" si="4"/>
        <v>30</v>
      </c>
      <c r="I137" s="391">
        <f>'t1'!L138+'t1'!M138</f>
        <v>30</v>
      </c>
      <c r="J137" s="392" t="str">
        <f t="shared" si="5"/>
        <v>OK</v>
      </c>
    </row>
    <row r="138" spans="1:10" ht="12.75" customHeight="1">
      <c r="A138" s="152" t="str">
        <f>'t1'!A139</f>
        <v>commesso - a</v>
      </c>
      <c r="B138" s="367" t="str">
        <f>'t1'!B139</f>
        <v>A11030</v>
      </c>
      <c r="C138" s="390">
        <f>'t1'!C139+'t1'!D139</f>
        <v>0</v>
      </c>
      <c r="D138" s="390">
        <f>'t5'!S140+'t5'!T140</f>
        <v>0</v>
      </c>
      <c r="E138" s="391">
        <f>'t6'!U140+'t6'!V140</f>
        <v>0</v>
      </c>
      <c r="F138" s="391">
        <f>'t4'!EH139</f>
        <v>0</v>
      </c>
      <c r="G138" s="391">
        <f>'t4'!EE142</f>
        <v>0</v>
      </c>
      <c r="H138" s="391">
        <f t="shared" si="4"/>
        <v>0</v>
      </c>
      <c r="I138" s="391">
        <f>'t1'!L139+'t1'!M139</f>
        <v>0</v>
      </c>
      <c r="J138" s="392" t="str">
        <f t="shared" si="5"/>
        <v>OK</v>
      </c>
    </row>
    <row r="139" spans="1:10" ht="12.75" customHeight="1">
      <c r="A139" s="152" t="str">
        <f>'t1'!A140</f>
        <v>profilo atipico ruolo amministrativo</v>
      </c>
      <c r="B139" s="367" t="str">
        <f>'t1'!B140</f>
        <v>A00062</v>
      </c>
      <c r="C139" s="390">
        <f>'t1'!C140+'t1'!D140</f>
        <v>0</v>
      </c>
      <c r="D139" s="390">
        <f>'t5'!S141+'t5'!T141</f>
        <v>0</v>
      </c>
      <c r="E139" s="391">
        <f>'t6'!U141+'t6'!V141</f>
        <v>0</v>
      </c>
      <c r="F139" s="391">
        <f>'t4'!EH140</f>
        <v>0</v>
      </c>
      <c r="G139" s="391">
        <f>'t4'!EF142</f>
        <v>0</v>
      </c>
      <c r="H139" s="391">
        <f t="shared" si="4"/>
        <v>0</v>
      </c>
      <c r="I139" s="391">
        <f>'t1'!L140+'t1'!M140</f>
        <v>0</v>
      </c>
      <c r="J139" s="392" t="str">
        <f t="shared" si="5"/>
        <v>OK</v>
      </c>
    </row>
    <row r="140" spans="1:10" ht="12.75" customHeight="1">
      <c r="A140" s="152" t="str">
        <f>'t1'!A141</f>
        <v>contrattisti (a)</v>
      </c>
      <c r="B140" s="367" t="str">
        <f>'t1'!B141</f>
        <v>000061</v>
      </c>
      <c r="C140" s="390">
        <f>'t1'!C141+'t1'!D141</f>
        <v>0</v>
      </c>
      <c r="D140" s="390">
        <f>'t5'!S142+'t5'!T142</f>
        <v>0</v>
      </c>
      <c r="E140" s="391">
        <f>'t6'!U142+'t6'!V142</f>
        <v>0</v>
      </c>
      <c r="F140" s="391">
        <f>'t4'!EH141</f>
        <v>0</v>
      </c>
      <c r="G140" s="391">
        <f>'t4'!EG142</f>
        <v>0</v>
      </c>
      <c r="H140" s="391">
        <f t="shared" si="4"/>
        <v>0</v>
      </c>
      <c r="I140" s="391">
        <f>'t1'!L141+'t1'!M141</f>
        <v>0</v>
      </c>
      <c r="J140" s="392" t="str">
        <f t="shared" si="5"/>
        <v>OK</v>
      </c>
    </row>
    <row r="141" spans="1:10" s="162" customFormat="1" ht="15" customHeight="1">
      <c r="A141" s="394" t="str">
        <f>'t1'!A142</f>
        <v>TOTALE</v>
      </c>
      <c r="B141" s="395"/>
      <c r="C141" s="396">
        <f>SUM(C6:C140)</f>
        <v>1488</v>
      </c>
      <c r="D141" s="396">
        <f t="shared" ref="D141:I141" si="6">SUM(D6:D140)</f>
        <v>71</v>
      </c>
      <c r="E141" s="396">
        <f t="shared" si="6"/>
        <v>56</v>
      </c>
      <c r="F141" s="396">
        <f t="shared" si="6"/>
        <v>21</v>
      </c>
      <c r="G141" s="396">
        <f t="shared" si="6"/>
        <v>21</v>
      </c>
      <c r="H141" s="396">
        <f t="shared" si="6"/>
        <v>1473</v>
      </c>
      <c r="I141" s="396">
        <f t="shared" si="6"/>
        <v>1473</v>
      </c>
      <c r="J141" s="397" t="str">
        <f t="shared" si="5"/>
        <v>OK</v>
      </c>
    </row>
    <row r="146" spans="6:20">
      <c r="F146" s="398"/>
      <c r="G146" s="398"/>
      <c r="H146" s="398"/>
      <c r="I146" s="398"/>
      <c r="J146" s="398"/>
      <c r="K146" s="393"/>
      <c r="L146" s="393"/>
      <c r="M146" s="393"/>
      <c r="N146" s="393"/>
      <c r="O146" s="393"/>
      <c r="P146" s="393"/>
      <c r="Q146" s="393"/>
      <c r="R146" s="393"/>
      <c r="S146" s="393"/>
      <c r="T146" s="393"/>
    </row>
    <row r="150" spans="6:20">
      <c r="G150" s="398"/>
    </row>
    <row r="151" spans="6:20">
      <c r="G151" s="398"/>
    </row>
    <row r="152" spans="6:20">
      <c r="G152" s="398"/>
    </row>
    <row r="153" spans="6:20">
      <c r="G153" s="398"/>
    </row>
    <row r="154" spans="6:20">
      <c r="G154" s="398"/>
    </row>
    <row r="155" spans="6:20">
      <c r="G155" s="393"/>
    </row>
    <row r="156" spans="6:20">
      <c r="G156" s="393"/>
    </row>
    <row r="157" spans="6:20">
      <c r="G157" s="393"/>
    </row>
    <row r="158" spans="6:20">
      <c r="G158" s="393"/>
    </row>
    <row r="159" spans="6:20">
      <c r="G159" s="393"/>
    </row>
    <row r="160" spans="6:20">
      <c r="G160" s="393"/>
    </row>
    <row r="161" spans="7:7">
      <c r="G161" s="393"/>
    </row>
    <row r="162" spans="7:7">
      <c r="G162" s="393"/>
    </row>
    <row r="163" spans="7:7">
      <c r="G163" s="393"/>
    </row>
    <row r="164" spans="7:7">
      <c r="G164" s="393"/>
    </row>
  </sheetData>
  <sheetProtection password="EA98" sheet="1" objects="1" scenarios="1" selectLockedCells="1" selectUnlockedCells="1"/>
  <dataConsolidate/>
  <mergeCells count="2">
    <mergeCell ref="A1:H1"/>
    <mergeCell ref="D2:J2"/>
  </mergeCells>
  <printOptions horizontalCentered="1" verticalCentered="1"/>
  <pageMargins left="0" right="0" top="0.15748031496062992" bottom="0.15748031496062992" header="0.19685039370078741" footer="0.19685039370078741"/>
  <pageSetup paperSize="9" scale="90" orientation="landscape" horizontalDpi="300" verticalDpi="4294967292" r:id="rId1"/>
  <headerFooter alignWithMargins="0"/>
  <drawing r:id="rId2"/>
</worksheet>
</file>

<file path=xl/worksheets/sheet78.xml><?xml version="1.0" encoding="utf-8"?>
<worksheet xmlns="http://schemas.openxmlformats.org/spreadsheetml/2006/main" xmlns:r="http://schemas.openxmlformats.org/officeDocument/2006/relationships">
  <sheetPr codeName="Foglio39"/>
  <dimension ref="A1:M142"/>
  <sheetViews>
    <sheetView showGridLines="0" workbookViewId="0">
      <pane xSplit="2" ySplit="6" topLeftCell="C7" activePane="bottomRight" state="frozen"/>
      <selection activeCell="C8" sqref="C8"/>
      <selection pane="topRight" activeCell="C8" sqref="C8"/>
      <selection pane="bottomLeft" activeCell="C8" sqref="C8"/>
      <selection pane="bottomRight" activeCell="C8" sqref="C8"/>
    </sheetView>
  </sheetViews>
  <sheetFormatPr defaultRowHeight="11.25"/>
  <cols>
    <col min="1" max="1" width="44.5703125" style="130" customWidth="1"/>
    <col min="2" max="2" width="8.5703125" style="163" customWidth="1"/>
    <col min="3" max="3" width="9.42578125" style="163" customWidth="1"/>
    <col min="4" max="5" width="13" style="163" customWidth="1"/>
    <col min="6" max="7" width="13.140625" style="163" customWidth="1"/>
    <col min="8" max="8" width="9.42578125" style="163" customWidth="1"/>
    <col min="9" max="10" width="13" style="163" customWidth="1"/>
    <col min="11" max="11" width="13.140625" style="163" customWidth="1"/>
    <col min="12" max="12" width="13.140625" style="130" customWidth="1"/>
    <col min="13" max="16384" width="9.140625" style="130"/>
  </cols>
  <sheetData>
    <row r="1" spans="1:13" ht="43.5" customHeight="1">
      <c r="A1" s="2471" t="str">
        <f>'t1'!A1</f>
        <v>COMPARTO SERVIZIO SANITARIO NAZIONALE - anno 2017</v>
      </c>
      <c r="B1" s="2471"/>
      <c r="C1" s="2471"/>
      <c r="D1" s="2471"/>
      <c r="E1" s="2471"/>
      <c r="F1" s="2471"/>
      <c r="G1" s="2471"/>
      <c r="H1" s="2471"/>
      <c r="I1" s="2471"/>
      <c r="J1" s="2471"/>
      <c r="K1" s="362"/>
      <c r="L1" s="363"/>
      <c r="M1" s="321"/>
    </row>
    <row r="2" spans="1:13" ht="10.5" customHeight="1">
      <c r="B2" s="130"/>
      <c r="C2" s="130"/>
      <c r="D2" s="130"/>
      <c r="E2" s="2733"/>
      <c r="F2" s="2733"/>
      <c r="G2" s="2733"/>
      <c r="H2" s="2733"/>
      <c r="I2" s="2733"/>
      <c r="J2" s="2733"/>
      <c r="K2" s="2733"/>
      <c r="L2" s="2733"/>
      <c r="M2" s="321"/>
    </row>
    <row r="3" spans="1:13" ht="21" customHeight="1">
      <c r="A3" s="320" t="str">
        <f>"Tavola di coerenza tra presenti al 31.12."&amp;'t1'!M1&amp;" rilevati nelle Tabelle 1, 7, 8 e 9 (Squadratura 2)"</f>
        <v>Tavola di coerenza tra presenti al 31.12.2017 rilevati nelle Tabelle 1, 7, 8 e 9 (Squadratura 2)</v>
      </c>
      <c r="C3" s="130"/>
      <c r="D3" s="130"/>
      <c r="E3" s="130"/>
      <c r="F3" s="130"/>
      <c r="G3" s="130"/>
      <c r="H3" s="130"/>
      <c r="I3" s="130"/>
      <c r="J3" s="130"/>
      <c r="K3" s="130"/>
    </row>
    <row r="4" spans="1:13" s="364" customFormat="1" ht="11.25" customHeight="1">
      <c r="A4" s="399"/>
      <c r="B4" s="399"/>
      <c r="C4" s="2734" t="s">
        <v>1848</v>
      </c>
      <c r="D4" s="2735"/>
      <c r="E4" s="2735"/>
      <c r="F4" s="2735"/>
      <c r="G4" s="2736"/>
      <c r="H4" s="2734" t="s">
        <v>1849</v>
      </c>
      <c r="I4" s="2735"/>
      <c r="J4" s="2735"/>
      <c r="K4" s="2735"/>
      <c r="L4" s="2736"/>
    </row>
    <row r="5" spans="1:13" ht="70.5" customHeight="1">
      <c r="A5" s="387" t="s">
        <v>3749</v>
      </c>
      <c r="B5" s="387" t="s">
        <v>3737</v>
      </c>
      <c r="C5" s="400" t="str">
        <f>"Presenti 31.12."&amp;'t1'!M1&amp;" (Tab 1)"</f>
        <v>Presenti 31.12.2017 (Tab 1)</v>
      </c>
      <c r="D5" s="372" t="s">
        <v>3758</v>
      </c>
      <c r="E5" s="372" t="s">
        <v>3759</v>
      </c>
      <c r="F5" s="372" t="s">
        <v>3760</v>
      </c>
      <c r="G5" s="372" t="s">
        <v>1851</v>
      </c>
      <c r="H5" s="400" t="str">
        <f>"Presenti 31.12."&amp;'t1'!M1&amp;" (Tab 1)"</f>
        <v>Presenti 31.12.2017 (Tab 1)</v>
      </c>
      <c r="I5" s="372" t="s">
        <v>3758</v>
      </c>
      <c r="J5" s="372" t="s">
        <v>3759</v>
      </c>
      <c r="K5" s="372" t="s">
        <v>3760</v>
      </c>
      <c r="L5" s="372" t="s">
        <v>1851</v>
      </c>
    </row>
    <row r="6" spans="1:13">
      <c r="A6" s="401"/>
      <c r="B6" s="401"/>
      <c r="C6" s="402" t="s">
        <v>1852</v>
      </c>
      <c r="D6" s="402" t="s">
        <v>1853</v>
      </c>
      <c r="E6" s="402" t="s">
        <v>1855</v>
      </c>
      <c r="F6" s="402" t="s">
        <v>1856</v>
      </c>
      <c r="G6" s="403" t="s">
        <v>3761</v>
      </c>
      <c r="H6" s="402" t="s">
        <v>3754</v>
      </c>
      <c r="I6" s="402" t="s">
        <v>3762</v>
      </c>
      <c r="J6" s="402" t="s">
        <v>3756</v>
      </c>
      <c r="K6" s="402" t="s">
        <v>3763</v>
      </c>
      <c r="L6" s="403" t="s">
        <v>3764</v>
      </c>
    </row>
    <row r="7" spans="1:13" ht="12.75" customHeight="1">
      <c r="A7" s="368" t="str">
        <f>'t1'!A7</f>
        <v>direttore generale</v>
      </c>
      <c r="B7" s="367" t="str">
        <f>'t1'!B7</f>
        <v>0D0097</v>
      </c>
      <c r="C7" s="390">
        <f>'t1'!L7</f>
        <v>1</v>
      </c>
      <c r="D7" s="390">
        <f>'t7'!W7</f>
        <v>1</v>
      </c>
      <c r="E7" s="391">
        <f>'t8'!AA7</f>
        <v>1</v>
      </c>
      <c r="F7" s="391">
        <f>'t9'!O7</f>
        <v>1</v>
      </c>
      <c r="G7" s="392" t="str">
        <f t="shared" ref="G7:G70" si="0">IF(COUNTIF(C7:F7,C7)=4,"OK","ERRORE")</f>
        <v>OK</v>
      </c>
      <c r="H7" s="391">
        <f>'t1'!M7</f>
        <v>0</v>
      </c>
      <c r="I7" s="391">
        <f>'t7'!X7</f>
        <v>0</v>
      </c>
      <c r="J7" s="391">
        <f>'t8'!AB7</f>
        <v>0</v>
      </c>
      <c r="K7" s="390">
        <f>'t9'!P7</f>
        <v>0</v>
      </c>
      <c r="L7" s="392" t="str">
        <f t="shared" ref="L7:L70" si="1">IF(COUNTIF(H7:K7,H7)=4,"OK","ERRORE")</f>
        <v>OK</v>
      </c>
    </row>
    <row r="8" spans="1:13" ht="12.75" customHeight="1">
      <c r="A8" s="368" t="str">
        <f>'t1'!A8</f>
        <v>direttore sanitario</v>
      </c>
      <c r="B8" s="367" t="str">
        <f>'t1'!B8</f>
        <v>0D0482</v>
      </c>
      <c r="C8" s="390">
        <f>'t1'!L8</f>
        <v>1</v>
      </c>
      <c r="D8" s="390">
        <f>'t7'!W8</f>
        <v>1</v>
      </c>
      <c r="E8" s="391">
        <f>'t8'!AA8</f>
        <v>1</v>
      </c>
      <c r="F8" s="391">
        <f>'t9'!O8</f>
        <v>1</v>
      </c>
      <c r="G8" s="392" t="str">
        <f t="shared" si="0"/>
        <v>OK</v>
      </c>
      <c r="H8" s="391">
        <f>'t1'!M8</f>
        <v>1</v>
      </c>
      <c r="I8" s="391">
        <f>'t7'!X8</f>
        <v>1</v>
      </c>
      <c r="J8" s="391">
        <f>'t8'!AB8</f>
        <v>1</v>
      </c>
      <c r="K8" s="390">
        <f>'t9'!P8</f>
        <v>1</v>
      </c>
      <c r="L8" s="392" t="str">
        <f t="shared" si="1"/>
        <v>OK</v>
      </c>
    </row>
    <row r="9" spans="1:13" ht="12.75" customHeight="1">
      <c r="A9" s="368" t="str">
        <f>'t1'!A9</f>
        <v>direttore amministrativo</v>
      </c>
      <c r="B9" s="367" t="str">
        <f>'t1'!B9</f>
        <v>0D0163</v>
      </c>
      <c r="C9" s="390">
        <f>'t1'!L9</f>
        <v>0</v>
      </c>
      <c r="D9" s="390">
        <f>'t7'!W9</f>
        <v>0</v>
      </c>
      <c r="E9" s="391">
        <f>'t8'!AA9</f>
        <v>0</v>
      </c>
      <c r="F9" s="391">
        <f>'t9'!O9</f>
        <v>0</v>
      </c>
      <c r="G9" s="392" t="str">
        <f t="shared" si="0"/>
        <v>OK</v>
      </c>
      <c r="H9" s="391">
        <f>'t1'!M9</f>
        <v>1</v>
      </c>
      <c r="I9" s="391">
        <f>'t7'!X9</f>
        <v>1</v>
      </c>
      <c r="J9" s="391">
        <f>'t8'!AB9</f>
        <v>1</v>
      </c>
      <c r="K9" s="390">
        <f>'t9'!P9</f>
        <v>1</v>
      </c>
      <c r="L9" s="392" t="str">
        <f t="shared" si="1"/>
        <v>OK</v>
      </c>
    </row>
    <row r="10" spans="1:13" ht="12.75" customHeight="1">
      <c r="A10" s="368" t="str">
        <f>'t1'!A10</f>
        <v>direttore dei servizi sociali</v>
      </c>
      <c r="B10" s="367" t="str">
        <f>'t1'!B10</f>
        <v>0D0484</v>
      </c>
      <c r="C10" s="390">
        <f>'t1'!L10</f>
        <v>0</v>
      </c>
      <c r="D10" s="390">
        <f>'t7'!W10</f>
        <v>0</v>
      </c>
      <c r="E10" s="391">
        <f>'t8'!AA10</f>
        <v>0</v>
      </c>
      <c r="F10" s="391">
        <f>'t9'!O10</f>
        <v>0</v>
      </c>
      <c r="G10" s="392" t="str">
        <f t="shared" si="0"/>
        <v>OK</v>
      </c>
      <c r="H10" s="391">
        <f>'t1'!M10</f>
        <v>0</v>
      </c>
      <c r="I10" s="391">
        <f>'t7'!X10</f>
        <v>0</v>
      </c>
      <c r="J10" s="391">
        <f>'t8'!AB10</f>
        <v>0</v>
      </c>
      <c r="K10" s="390">
        <f>'t9'!P10</f>
        <v>0</v>
      </c>
      <c r="L10" s="392" t="str">
        <f t="shared" si="1"/>
        <v>OK</v>
      </c>
    </row>
    <row r="11" spans="1:13" ht="12.75" customHeight="1">
      <c r="A11" s="368" t="str">
        <f>'t1'!A11</f>
        <v>dir. medico con inc. di struttura complessa (rapp. esclusivo)</v>
      </c>
      <c r="B11" s="367" t="str">
        <f>'t1'!B11</f>
        <v>SD0E33</v>
      </c>
      <c r="C11" s="390">
        <f>'t1'!L11</f>
        <v>9</v>
      </c>
      <c r="D11" s="390">
        <f>'t7'!W11</f>
        <v>9</v>
      </c>
      <c r="E11" s="391">
        <f>'t8'!AA11</f>
        <v>9</v>
      </c>
      <c r="F11" s="391">
        <f>'t9'!O11</f>
        <v>9</v>
      </c>
      <c r="G11" s="392" t="str">
        <f t="shared" si="0"/>
        <v>OK</v>
      </c>
      <c r="H11" s="391">
        <f>'t1'!M11</f>
        <v>1</v>
      </c>
      <c r="I11" s="391">
        <f>'t7'!X11</f>
        <v>1</v>
      </c>
      <c r="J11" s="391">
        <f>'t8'!AB11</f>
        <v>1</v>
      </c>
      <c r="K11" s="390">
        <f>'t9'!P11</f>
        <v>1</v>
      </c>
      <c r="L11" s="392" t="str">
        <f t="shared" si="1"/>
        <v>OK</v>
      </c>
    </row>
    <row r="12" spans="1:13" ht="12.75" customHeight="1">
      <c r="A12" s="368" t="str">
        <f>'t1'!A12</f>
        <v>dir. medico con inc. di struttura complessa (rapp. non escl.)</v>
      </c>
      <c r="B12" s="367" t="str">
        <f>'t1'!B12</f>
        <v>SD0N33</v>
      </c>
      <c r="C12" s="390">
        <f>'t1'!L12</f>
        <v>5</v>
      </c>
      <c r="D12" s="390">
        <f>'t7'!W12</f>
        <v>5</v>
      </c>
      <c r="E12" s="391">
        <f>'t8'!AA12</f>
        <v>5</v>
      </c>
      <c r="F12" s="391">
        <f>'t9'!O12</f>
        <v>5</v>
      </c>
      <c r="G12" s="392" t="str">
        <f t="shared" si="0"/>
        <v>OK</v>
      </c>
      <c r="H12" s="391">
        <f>'t1'!M12</f>
        <v>0</v>
      </c>
      <c r="I12" s="391">
        <f>'t7'!X12</f>
        <v>0</v>
      </c>
      <c r="J12" s="391">
        <f>'t8'!AB12</f>
        <v>0</v>
      </c>
      <c r="K12" s="390">
        <f>'t9'!P12</f>
        <v>0</v>
      </c>
      <c r="L12" s="392" t="str">
        <f t="shared" si="1"/>
        <v>OK</v>
      </c>
    </row>
    <row r="13" spans="1:13" ht="12.75" customHeight="1">
      <c r="A13" s="368" t="str">
        <f>'t1'!A13</f>
        <v>dir. medico con incarico di struttura semplice (rapp. esclusivo)</v>
      </c>
      <c r="B13" s="367" t="str">
        <f>'t1'!B13</f>
        <v>SD0E34</v>
      </c>
      <c r="C13" s="390">
        <f>'t1'!L13</f>
        <v>22</v>
      </c>
      <c r="D13" s="390">
        <f>'t7'!W13</f>
        <v>22</v>
      </c>
      <c r="E13" s="391">
        <f>'t8'!AA13</f>
        <v>22</v>
      </c>
      <c r="F13" s="391">
        <f>'t9'!O13</f>
        <v>22</v>
      </c>
      <c r="G13" s="392" t="str">
        <f t="shared" si="0"/>
        <v>OK</v>
      </c>
      <c r="H13" s="391">
        <f>'t1'!M13</f>
        <v>16</v>
      </c>
      <c r="I13" s="391">
        <f>'t7'!X13</f>
        <v>16</v>
      </c>
      <c r="J13" s="391">
        <f>'t8'!AB13</f>
        <v>16</v>
      </c>
      <c r="K13" s="390">
        <f>'t9'!P13</f>
        <v>16</v>
      </c>
      <c r="L13" s="392" t="str">
        <f t="shared" si="1"/>
        <v>OK</v>
      </c>
    </row>
    <row r="14" spans="1:13" ht="12.75" customHeight="1">
      <c r="A14" s="368" t="str">
        <f>'t1'!A14</f>
        <v>dir. medico con incarico di struttura semplice (rapp. non escl.)</v>
      </c>
      <c r="B14" s="367" t="str">
        <f>'t1'!B14</f>
        <v>SD0N34</v>
      </c>
      <c r="C14" s="390">
        <f>'t1'!L14</f>
        <v>2</v>
      </c>
      <c r="D14" s="390">
        <f>'t7'!W14</f>
        <v>2</v>
      </c>
      <c r="E14" s="391">
        <f>'t8'!AA14</f>
        <v>2</v>
      </c>
      <c r="F14" s="391">
        <f>'t9'!O14</f>
        <v>2</v>
      </c>
      <c r="G14" s="392" t="str">
        <f t="shared" si="0"/>
        <v>OK</v>
      </c>
      <c r="H14" s="391">
        <f>'t1'!M14</f>
        <v>0</v>
      </c>
      <c r="I14" s="391">
        <f>'t7'!X14</f>
        <v>0</v>
      </c>
      <c r="J14" s="391">
        <f>'t8'!AB14</f>
        <v>0</v>
      </c>
      <c r="K14" s="390">
        <f>'t9'!P14</f>
        <v>0</v>
      </c>
      <c r="L14" s="392" t="str">
        <f t="shared" si="1"/>
        <v>OK</v>
      </c>
    </row>
    <row r="15" spans="1:13" ht="12.75" customHeight="1">
      <c r="A15" s="368" t="str">
        <f>'t1'!A15</f>
        <v>dir. medici con altri incar. prof.li (rapp. esclusivo)</v>
      </c>
      <c r="B15" s="367" t="str">
        <f>'t1'!B15</f>
        <v>SD0035</v>
      </c>
      <c r="C15" s="390">
        <f>'t1'!L15</f>
        <v>74</v>
      </c>
      <c r="D15" s="390">
        <f>'t7'!W15</f>
        <v>74</v>
      </c>
      <c r="E15" s="391">
        <f>'t8'!AA15</f>
        <v>74</v>
      </c>
      <c r="F15" s="391">
        <f>'t9'!O15</f>
        <v>74</v>
      </c>
      <c r="G15" s="392" t="str">
        <f t="shared" si="0"/>
        <v>OK</v>
      </c>
      <c r="H15" s="391">
        <f>'t1'!M15</f>
        <v>87</v>
      </c>
      <c r="I15" s="391">
        <f>'t7'!X15</f>
        <v>87</v>
      </c>
      <c r="J15" s="391">
        <f>'t8'!AB15</f>
        <v>87</v>
      </c>
      <c r="K15" s="390">
        <f>'t9'!P15</f>
        <v>87</v>
      </c>
      <c r="L15" s="392" t="str">
        <f t="shared" si="1"/>
        <v>OK</v>
      </c>
    </row>
    <row r="16" spans="1:13" ht="12.75" customHeight="1">
      <c r="A16" s="368" t="str">
        <f>'t1'!A16</f>
        <v>dir. medici con altri incar. prof.li (rapp. non escl.)</v>
      </c>
      <c r="B16" s="367" t="str">
        <f>'t1'!B16</f>
        <v>SD0036</v>
      </c>
      <c r="C16" s="390">
        <f>'t1'!L16</f>
        <v>14</v>
      </c>
      <c r="D16" s="390">
        <f>'t7'!W16</f>
        <v>14</v>
      </c>
      <c r="E16" s="391">
        <f>'t8'!AA16</f>
        <v>14</v>
      </c>
      <c r="F16" s="391">
        <f>'t9'!O16</f>
        <v>14</v>
      </c>
      <c r="G16" s="392" t="str">
        <f t="shared" si="0"/>
        <v>OK</v>
      </c>
      <c r="H16" s="391">
        <f>'t1'!M16</f>
        <v>3</v>
      </c>
      <c r="I16" s="391">
        <f>'t7'!X16</f>
        <v>3</v>
      </c>
      <c r="J16" s="391">
        <f>'t8'!AB16</f>
        <v>3</v>
      </c>
      <c r="K16" s="390">
        <f>'t9'!P16</f>
        <v>3</v>
      </c>
      <c r="L16" s="392" t="str">
        <f t="shared" si="1"/>
        <v>OK</v>
      </c>
    </row>
    <row r="17" spans="1:12" ht="12.75" customHeight="1">
      <c r="A17" s="368" t="str">
        <f>'t1'!A17</f>
        <v>dir. medici a t.  determinato(art. 15-septies d.lgs. 502/92)</v>
      </c>
      <c r="B17" s="367" t="str">
        <f>'t1'!B17</f>
        <v>SD0597</v>
      </c>
      <c r="C17" s="390">
        <f>'t1'!L17</f>
        <v>0</v>
      </c>
      <c r="D17" s="390">
        <f>'t7'!W17</f>
        <v>0</v>
      </c>
      <c r="E17" s="391">
        <f>'t8'!AA17</f>
        <v>0</v>
      </c>
      <c r="F17" s="391">
        <f>'t9'!O17</f>
        <v>0</v>
      </c>
      <c r="G17" s="392" t="str">
        <f t="shared" si="0"/>
        <v>OK</v>
      </c>
      <c r="H17" s="391">
        <f>'t1'!M17</f>
        <v>0</v>
      </c>
      <c r="I17" s="391">
        <f>'t7'!X17</f>
        <v>0</v>
      </c>
      <c r="J17" s="391">
        <f>'t8'!AB17</f>
        <v>0</v>
      </c>
      <c r="K17" s="390">
        <f>'t9'!P17</f>
        <v>0</v>
      </c>
      <c r="L17" s="392" t="str">
        <f t="shared" si="1"/>
        <v>OK</v>
      </c>
    </row>
    <row r="18" spans="1:12" ht="12.75" customHeight="1">
      <c r="A18" s="368" t="str">
        <f>'t1'!A18</f>
        <v>veterinari con inc. di struttura complessa (rapp.esclusivo)</v>
      </c>
      <c r="B18" s="367" t="str">
        <f>'t1'!B18</f>
        <v>SD0E74</v>
      </c>
      <c r="C18" s="390">
        <f>'t1'!L18</f>
        <v>0</v>
      </c>
      <c r="D18" s="390">
        <f>'t7'!W18</f>
        <v>0</v>
      </c>
      <c r="E18" s="391">
        <f>'t8'!AA18</f>
        <v>0</v>
      </c>
      <c r="F18" s="391">
        <f>'t9'!O18</f>
        <v>0</v>
      </c>
      <c r="G18" s="392" t="str">
        <f t="shared" si="0"/>
        <v>OK</v>
      </c>
      <c r="H18" s="391">
        <f>'t1'!M18</f>
        <v>0</v>
      </c>
      <c r="I18" s="391">
        <f>'t7'!X18</f>
        <v>0</v>
      </c>
      <c r="J18" s="391">
        <f>'t8'!AB18</f>
        <v>0</v>
      </c>
      <c r="K18" s="390">
        <f>'t9'!P18</f>
        <v>0</v>
      </c>
      <c r="L18" s="392" t="str">
        <f t="shared" si="1"/>
        <v>OK</v>
      </c>
    </row>
    <row r="19" spans="1:12" ht="12.75" customHeight="1">
      <c r="A19" s="368" t="str">
        <f>'t1'!A19</f>
        <v>veterinari con inc. di struttura complessa (rapp. non escl.)</v>
      </c>
      <c r="B19" s="367" t="str">
        <f>'t1'!B19</f>
        <v>SD0N74</v>
      </c>
      <c r="C19" s="390">
        <f>'t1'!L19</f>
        <v>0</v>
      </c>
      <c r="D19" s="390">
        <f>'t7'!W19</f>
        <v>0</v>
      </c>
      <c r="E19" s="391">
        <f>'t8'!AA19</f>
        <v>0</v>
      </c>
      <c r="F19" s="391">
        <f>'t9'!O19</f>
        <v>0</v>
      </c>
      <c r="G19" s="392" t="str">
        <f t="shared" si="0"/>
        <v>OK</v>
      </c>
      <c r="H19" s="391">
        <f>'t1'!M19</f>
        <v>0</v>
      </c>
      <c r="I19" s="391">
        <f>'t7'!X19</f>
        <v>0</v>
      </c>
      <c r="J19" s="391">
        <f>'t8'!AB19</f>
        <v>0</v>
      </c>
      <c r="K19" s="390">
        <f>'t9'!P19</f>
        <v>0</v>
      </c>
      <c r="L19" s="392" t="str">
        <f t="shared" si="1"/>
        <v>OK</v>
      </c>
    </row>
    <row r="20" spans="1:12" ht="12.75" customHeight="1">
      <c r="A20" s="368" t="str">
        <f>'t1'!A20</f>
        <v>veterinari con inc. di struttura semplice (rapp. esclusivo)</v>
      </c>
      <c r="B20" s="367" t="str">
        <f>'t1'!B20</f>
        <v>SD0E73</v>
      </c>
      <c r="C20" s="390">
        <f>'t1'!L20</f>
        <v>0</v>
      </c>
      <c r="D20" s="390">
        <f>'t7'!W20</f>
        <v>0</v>
      </c>
      <c r="E20" s="391">
        <f>'t8'!AA20</f>
        <v>0</v>
      </c>
      <c r="F20" s="391">
        <f>'t9'!O20</f>
        <v>0</v>
      </c>
      <c r="G20" s="392" t="str">
        <f t="shared" si="0"/>
        <v>OK</v>
      </c>
      <c r="H20" s="391">
        <f>'t1'!M20</f>
        <v>0</v>
      </c>
      <c r="I20" s="391">
        <f>'t7'!X20</f>
        <v>0</v>
      </c>
      <c r="J20" s="391">
        <f>'t8'!AB20</f>
        <v>0</v>
      </c>
      <c r="K20" s="390">
        <f>'t9'!P20</f>
        <v>0</v>
      </c>
      <c r="L20" s="392" t="str">
        <f t="shared" si="1"/>
        <v>OK</v>
      </c>
    </row>
    <row r="21" spans="1:12" ht="12.75" customHeight="1">
      <c r="A21" s="368" t="str">
        <f>'t1'!A21</f>
        <v>veterinari con inc. di struttura semplice (rapp. non escl.)</v>
      </c>
      <c r="B21" s="367" t="str">
        <f>'t1'!B21</f>
        <v>SD0N73</v>
      </c>
      <c r="C21" s="390">
        <f>'t1'!L21</f>
        <v>0</v>
      </c>
      <c r="D21" s="390">
        <f>'t7'!W21</f>
        <v>0</v>
      </c>
      <c r="E21" s="391">
        <f>'t8'!AA21</f>
        <v>0</v>
      </c>
      <c r="F21" s="391">
        <f>'t9'!O21</f>
        <v>0</v>
      </c>
      <c r="G21" s="392" t="str">
        <f t="shared" si="0"/>
        <v>OK</v>
      </c>
      <c r="H21" s="391">
        <f>'t1'!M21</f>
        <v>0</v>
      </c>
      <c r="I21" s="391">
        <f>'t7'!X21</f>
        <v>0</v>
      </c>
      <c r="J21" s="391">
        <f>'t8'!AB21</f>
        <v>0</v>
      </c>
      <c r="K21" s="390">
        <f>'t9'!P21</f>
        <v>0</v>
      </c>
      <c r="L21" s="392" t="str">
        <f t="shared" si="1"/>
        <v>OK</v>
      </c>
    </row>
    <row r="22" spans="1:12" ht="12.75" customHeight="1">
      <c r="A22" s="368" t="str">
        <f>'t1'!A22</f>
        <v>veterinari con altri incar. prof.li (rapp. esclusivo)</v>
      </c>
      <c r="B22" s="367" t="str">
        <f>'t1'!B22</f>
        <v>SD0A73</v>
      </c>
      <c r="C22" s="390">
        <f>'t1'!L22</f>
        <v>0</v>
      </c>
      <c r="D22" s="390">
        <f>'t7'!W22</f>
        <v>0</v>
      </c>
      <c r="E22" s="391">
        <f>'t8'!AA22</f>
        <v>0</v>
      </c>
      <c r="F22" s="391">
        <f>'t9'!O22</f>
        <v>0</v>
      </c>
      <c r="G22" s="392" t="str">
        <f t="shared" si="0"/>
        <v>OK</v>
      </c>
      <c r="H22" s="391">
        <f>'t1'!M22</f>
        <v>0</v>
      </c>
      <c r="I22" s="391">
        <f>'t7'!X22</f>
        <v>0</v>
      </c>
      <c r="J22" s="391">
        <f>'t8'!AB22</f>
        <v>0</v>
      </c>
      <c r="K22" s="390">
        <f>'t9'!P22</f>
        <v>0</v>
      </c>
      <c r="L22" s="392" t="str">
        <f t="shared" si="1"/>
        <v>OK</v>
      </c>
    </row>
    <row r="23" spans="1:12" ht="12.75" customHeight="1">
      <c r="A23" s="368" t="str">
        <f>'t1'!A23</f>
        <v>veterinari con altri incar. prof.li (rapp. non escl.)</v>
      </c>
      <c r="B23" s="367" t="str">
        <f>'t1'!B23</f>
        <v>SD0072</v>
      </c>
      <c r="C23" s="390">
        <f>'t1'!L23</f>
        <v>0</v>
      </c>
      <c r="D23" s="390">
        <f>'t7'!W23</f>
        <v>0</v>
      </c>
      <c r="E23" s="391">
        <f>'t8'!AA23</f>
        <v>0</v>
      </c>
      <c r="F23" s="391">
        <f>'t9'!O23</f>
        <v>0</v>
      </c>
      <c r="G23" s="392" t="str">
        <f t="shared" si="0"/>
        <v>OK</v>
      </c>
      <c r="H23" s="391">
        <f>'t1'!M23</f>
        <v>0</v>
      </c>
      <c r="I23" s="391">
        <f>'t7'!X23</f>
        <v>0</v>
      </c>
      <c r="J23" s="391">
        <f>'t8'!AB23</f>
        <v>0</v>
      </c>
      <c r="K23" s="390">
        <f>'t9'!P23</f>
        <v>0</v>
      </c>
      <c r="L23" s="392" t="str">
        <f t="shared" si="1"/>
        <v>OK</v>
      </c>
    </row>
    <row r="24" spans="1:12" ht="12.75" customHeight="1">
      <c r="A24" s="368" t="str">
        <f>'t1'!A24</f>
        <v>veterinari a t. determinato (art. 15-septies d.lgs. 502/92)</v>
      </c>
      <c r="B24" s="367" t="str">
        <f>'t1'!B24</f>
        <v>SD0598</v>
      </c>
      <c r="C24" s="390">
        <f>'t1'!L24</f>
        <v>0</v>
      </c>
      <c r="D24" s="390">
        <f>'t7'!W24</f>
        <v>0</v>
      </c>
      <c r="E24" s="391">
        <f>'t8'!AA24</f>
        <v>0</v>
      </c>
      <c r="F24" s="391">
        <f>'t9'!O24</f>
        <v>0</v>
      </c>
      <c r="G24" s="392" t="str">
        <f t="shared" si="0"/>
        <v>OK</v>
      </c>
      <c r="H24" s="391">
        <f>'t1'!M24</f>
        <v>0</v>
      </c>
      <c r="I24" s="391">
        <f>'t7'!X24</f>
        <v>0</v>
      </c>
      <c r="J24" s="391">
        <f>'t8'!AB24</f>
        <v>0</v>
      </c>
      <c r="K24" s="390">
        <f>'t9'!P24</f>
        <v>0</v>
      </c>
      <c r="L24" s="392" t="str">
        <f t="shared" si="1"/>
        <v>OK</v>
      </c>
    </row>
    <row r="25" spans="1:12" ht="12.75" customHeight="1">
      <c r="A25" s="368" t="str">
        <f>'t1'!A25</f>
        <v>odontoiatri con inc. di struttura complessa (rapp. esclusivo)</v>
      </c>
      <c r="B25" s="367" t="str">
        <f>'t1'!B25</f>
        <v>SD0E49</v>
      </c>
      <c r="C25" s="390">
        <f>'t1'!L25</f>
        <v>0</v>
      </c>
      <c r="D25" s="390">
        <f>'t7'!W25</f>
        <v>0</v>
      </c>
      <c r="E25" s="391">
        <f>'t8'!AA25</f>
        <v>0</v>
      </c>
      <c r="F25" s="391">
        <f>'t9'!O25</f>
        <v>0</v>
      </c>
      <c r="G25" s="392" t="str">
        <f t="shared" si="0"/>
        <v>OK</v>
      </c>
      <c r="H25" s="391">
        <f>'t1'!M25</f>
        <v>0</v>
      </c>
      <c r="I25" s="391">
        <f>'t7'!X25</f>
        <v>0</v>
      </c>
      <c r="J25" s="391">
        <f>'t8'!AB25</f>
        <v>0</v>
      </c>
      <c r="K25" s="390">
        <f>'t9'!P25</f>
        <v>0</v>
      </c>
      <c r="L25" s="392" t="str">
        <f t="shared" si="1"/>
        <v>OK</v>
      </c>
    </row>
    <row r="26" spans="1:12" ht="12.75" customHeight="1">
      <c r="A26" s="368" t="str">
        <f>'t1'!A26</f>
        <v>odontoiatri con inc. di struttura complessa (rapp. non escl.)</v>
      </c>
      <c r="B26" s="367" t="str">
        <f>'t1'!B26</f>
        <v>SD0N49</v>
      </c>
      <c r="C26" s="390">
        <f>'t1'!L26</f>
        <v>0</v>
      </c>
      <c r="D26" s="390">
        <f>'t7'!W26</f>
        <v>0</v>
      </c>
      <c r="E26" s="391">
        <f>'t8'!AA26</f>
        <v>0</v>
      </c>
      <c r="F26" s="391">
        <f>'t9'!O26</f>
        <v>0</v>
      </c>
      <c r="G26" s="392" t="str">
        <f t="shared" si="0"/>
        <v>OK</v>
      </c>
      <c r="H26" s="391">
        <f>'t1'!M26</f>
        <v>0</v>
      </c>
      <c r="I26" s="391">
        <f>'t7'!X26</f>
        <v>0</v>
      </c>
      <c r="J26" s="391">
        <f>'t8'!AB26</f>
        <v>0</v>
      </c>
      <c r="K26" s="390">
        <f>'t9'!P26</f>
        <v>0</v>
      </c>
      <c r="L26" s="392" t="str">
        <f t="shared" si="1"/>
        <v>OK</v>
      </c>
    </row>
    <row r="27" spans="1:12" ht="12.75" customHeight="1">
      <c r="A27" s="368" t="str">
        <f>'t1'!A27</f>
        <v>odontoiatri con inc. di struttura semplice (rapp. esclusivo)</v>
      </c>
      <c r="B27" s="367" t="str">
        <f>'t1'!B27</f>
        <v>SD0E48</v>
      </c>
      <c r="C27" s="390">
        <f>'t1'!L27</f>
        <v>0</v>
      </c>
      <c r="D27" s="390">
        <f>'t7'!W27</f>
        <v>0</v>
      </c>
      <c r="E27" s="391">
        <f>'t8'!AA27</f>
        <v>0</v>
      </c>
      <c r="F27" s="391">
        <f>'t9'!O27</f>
        <v>0</v>
      </c>
      <c r="G27" s="392" t="str">
        <f t="shared" si="0"/>
        <v>OK</v>
      </c>
      <c r="H27" s="391">
        <f>'t1'!M27</f>
        <v>0</v>
      </c>
      <c r="I27" s="391">
        <f>'t7'!X27</f>
        <v>0</v>
      </c>
      <c r="J27" s="391">
        <f>'t8'!AB27</f>
        <v>0</v>
      </c>
      <c r="K27" s="390">
        <f>'t9'!P27</f>
        <v>0</v>
      </c>
      <c r="L27" s="392" t="str">
        <f t="shared" si="1"/>
        <v>OK</v>
      </c>
    </row>
    <row r="28" spans="1:12" ht="12.75" customHeight="1">
      <c r="A28" s="368" t="str">
        <f>'t1'!A28</f>
        <v>odontoiatri con inc. di struttura semplice (rapp. non escl.)</v>
      </c>
      <c r="B28" s="367" t="str">
        <f>'t1'!B28</f>
        <v>SD0N48</v>
      </c>
      <c r="C28" s="390">
        <f>'t1'!L28</f>
        <v>0</v>
      </c>
      <c r="D28" s="390">
        <f>'t7'!W28</f>
        <v>0</v>
      </c>
      <c r="E28" s="391">
        <f>'t8'!AA28</f>
        <v>0</v>
      </c>
      <c r="F28" s="391">
        <f>'t9'!O28</f>
        <v>0</v>
      </c>
      <c r="G28" s="392" t="str">
        <f t="shared" si="0"/>
        <v>OK</v>
      </c>
      <c r="H28" s="391">
        <f>'t1'!M28</f>
        <v>0</v>
      </c>
      <c r="I28" s="391">
        <f>'t7'!X28</f>
        <v>0</v>
      </c>
      <c r="J28" s="391">
        <f>'t8'!AB28</f>
        <v>0</v>
      </c>
      <c r="K28" s="390">
        <f>'t9'!P28</f>
        <v>0</v>
      </c>
      <c r="L28" s="392" t="str">
        <f t="shared" si="1"/>
        <v>OK</v>
      </c>
    </row>
    <row r="29" spans="1:12" ht="12.75" customHeight="1">
      <c r="A29" s="368" t="str">
        <f>'t1'!A29</f>
        <v>odontoiatri con altri incar. prof.li (rapp. esclusivo)</v>
      </c>
      <c r="B29" s="367" t="str">
        <f>'t1'!B29</f>
        <v>SD0A48</v>
      </c>
      <c r="C29" s="390">
        <f>'t1'!L29</f>
        <v>0</v>
      </c>
      <c r="D29" s="390">
        <f>'t7'!W29</f>
        <v>0</v>
      </c>
      <c r="E29" s="391">
        <f>'t8'!AA29</f>
        <v>0</v>
      </c>
      <c r="F29" s="391">
        <f>'t9'!O29</f>
        <v>0</v>
      </c>
      <c r="G29" s="392" t="str">
        <f t="shared" si="0"/>
        <v>OK</v>
      </c>
      <c r="H29" s="391">
        <f>'t1'!M29</f>
        <v>0</v>
      </c>
      <c r="I29" s="391">
        <f>'t7'!X29</f>
        <v>0</v>
      </c>
      <c r="J29" s="391">
        <f>'t8'!AB29</f>
        <v>0</v>
      </c>
      <c r="K29" s="390">
        <f>'t9'!P29</f>
        <v>0</v>
      </c>
      <c r="L29" s="392" t="str">
        <f t="shared" si="1"/>
        <v>OK</v>
      </c>
    </row>
    <row r="30" spans="1:12" ht="12.75" customHeight="1">
      <c r="A30" s="368" t="str">
        <f>'t1'!A30</f>
        <v>odontoiatri con altri incar. prof.li (rapp. non escl.)</v>
      </c>
      <c r="B30" s="367" t="str">
        <f>'t1'!B30</f>
        <v>SD0047</v>
      </c>
      <c r="C30" s="390">
        <f>'t1'!L30</f>
        <v>0</v>
      </c>
      <c r="D30" s="390">
        <f>'t7'!W30</f>
        <v>0</v>
      </c>
      <c r="E30" s="391">
        <f>'t8'!AA30</f>
        <v>0</v>
      </c>
      <c r="F30" s="391">
        <f>'t9'!O30</f>
        <v>0</v>
      </c>
      <c r="G30" s="392" t="str">
        <f t="shared" si="0"/>
        <v>OK</v>
      </c>
      <c r="H30" s="391">
        <f>'t1'!M30</f>
        <v>0</v>
      </c>
      <c r="I30" s="391">
        <f>'t7'!X30</f>
        <v>0</v>
      </c>
      <c r="J30" s="391">
        <f>'t8'!AB30</f>
        <v>0</v>
      </c>
      <c r="K30" s="390">
        <f>'t9'!P30</f>
        <v>0</v>
      </c>
      <c r="L30" s="392" t="str">
        <f t="shared" si="1"/>
        <v>OK</v>
      </c>
    </row>
    <row r="31" spans="1:12" ht="12.75" customHeight="1">
      <c r="A31" s="368" t="str">
        <f>'t1'!A31</f>
        <v>odontoiatri a t. determinato (art. 15-septies d.lgs. 502/92)</v>
      </c>
      <c r="B31" s="367" t="str">
        <f>'t1'!B31</f>
        <v>SD0599</v>
      </c>
      <c r="C31" s="390">
        <f>'t1'!L31</f>
        <v>0</v>
      </c>
      <c r="D31" s="390">
        <f>'t7'!W31</f>
        <v>0</v>
      </c>
      <c r="E31" s="391">
        <f>'t8'!AA31</f>
        <v>0</v>
      </c>
      <c r="F31" s="391">
        <f>'t9'!O31</f>
        <v>0</v>
      </c>
      <c r="G31" s="392" t="str">
        <f t="shared" si="0"/>
        <v>OK</v>
      </c>
      <c r="H31" s="391">
        <f>'t1'!M31</f>
        <v>0</v>
      </c>
      <c r="I31" s="391">
        <f>'t7'!X31</f>
        <v>0</v>
      </c>
      <c r="J31" s="391">
        <f>'t8'!AB31</f>
        <v>0</v>
      </c>
      <c r="K31" s="390">
        <f>'t9'!P31</f>
        <v>0</v>
      </c>
      <c r="L31" s="392" t="str">
        <f t="shared" si="1"/>
        <v>OK</v>
      </c>
    </row>
    <row r="32" spans="1:12" ht="12.75" customHeight="1">
      <c r="A32" s="368" t="str">
        <f>'t1'!A32</f>
        <v>farmacisti con incarico di struttura complessa (rapp. esclusivo)</v>
      </c>
      <c r="B32" s="367" t="str">
        <f>'t1'!B32</f>
        <v>SD0E39</v>
      </c>
      <c r="C32" s="390">
        <f>'t1'!L32</f>
        <v>1</v>
      </c>
      <c r="D32" s="390">
        <f>'t7'!W32</f>
        <v>1</v>
      </c>
      <c r="E32" s="391">
        <f>'t8'!AA32</f>
        <v>1</v>
      </c>
      <c r="F32" s="391">
        <f>'t9'!O32</f>
        <v>1</v>
      </c>
      <c r="G32" s="392" t="str">
        <f t="shared" si="0"/>
        <v>OK</v>
      </c>
      <c r="H32" s="391">
        <f>'t1'!M32</f>
        <v>0</v>
      </c>
      <c r="I32" s="391">
        <f>'t7'!X32</f>
        <v>0</v>
      </c>
      <c r="J32" s="391">
        <f>'t8'!AB32</f>
        <v>0</v>
      </c>
      <c r="K32" s="390">
        <f>'t9'!P32</f>
        <v>0</v>
      </c>
      <c r="L32" s="392" t="str">
        <f t="shared" si="1"/>
        <v>OK</v>
      </c>
    </row>
    <row r="33" spans="1:12" ht="12.75" customHeight="1">
      <c r="A33" s="368" t="str">
        <f>'t1'!A33</f>
        <v>farmacisti con incarico di struttura complessa (rapp. non escl.)</v>
      </c>
      <c r="B33" s="367" t="str">
        <f>'t1'!B33</f>
        <v>SD0N39</v>
      </c>
      <c r="C33" s="390">
        <f>'t1'!L33</f>
        <v>0</v>
      </c>
      <c r="D33" s="390">
        <f>'t7'!W33</f>
        <v>0</v>
      </c>
      <c r="E33" s="391">
        <f>'t8'!AA33</f>
        <v>0</v>
      </c>
      <c r="F33" s="391">
        <f>'t9'!O33</f>
        <v>0</v>
      </c>
      <c r="G33" s="392" t="str">
        <f t="shared" si="0"/>
        <v>OK</v>
      </c>
      <c r="H33" s="391">
        <f>'t1'!M33</f>
        <v>0</v>
      </c>
      <c r="I33" s="391">
        <f>'t7'!X33</f>
        <v>0</v>
      </c>
      <c r="J33" s="391">
        <f>'t8'!AB33</f>
        <v>0</v>
      </c>
      <c r="K33" s="390">
        <f>'t9'!P33</f>
        <v>0</v>
      </c>
      <c r="L33" s="392" t="str">
        <f t="shared" si="1"/>
        <v>OK</v>
      </c>
    </row>
    <row r="34" spans="1:12" ht="12.75" customHeight="1">
      <c r="A34" s="368" t="str">
        <f>'t1'!A34</f>
        <v>farmacisti con incarico di struttura semplice (rapp. esclusivo)</v>
      </c>
      <c r="B34" s="367" t="str">
        <f>'t1'!B34</f>
        <v>SD0E38</v>
      </c>
      <c r="C34" s="390">
        <f>'t1'!L34</f>
        <v>1</v>
      </c>
      <c r="D34" s="390">
        <f>'t7'!W34</f>
        <v>1</v>
      </c>
      <c r="E34" s="391">
        <f>'t8'!AA34</f>
        <v>1</v>
      </c>
      <c r="F34" s="391">
        <f>'t9'!O34</f>
        <v>1</v>
      </c>
      <c r="G34" s="392" t="str">
        <f t="shared" si="0"/>
        <v>OK</v>
      </c>
      <c r="H34" s="391">
        <f>'t1'!M34</f>
        <v>2</v>
      </c>
      <c r="I34" s="391">
        <f>'t7'!X34</f>
        <v>2</v>
      </c>
      <c r="J34" s="391">
        <f>'t8'!AB34</f>
        <v>2</v>
      </c>
      <c r="K34" s="390">
        <f>'t9'!P34</f>
        <v>2</v>
      </c>
      <c r="L34" s="392" t="str">
        <f t="shared" si="1"/>
        <v>OK</v>
      </c>
    </row>
    <row r="35" spans="1:12" ht="12.75" customHeight="1">
      <c r="A35" s="368" t="str">
        <f>'t1'!A35</f>
        <v>farmacisti con incarico di struttura semplice (rapp. non escl.)</v>
      </c>
      <c r="B35" s="367" t="str">
        <f>'t1'!B35</f>
        <v>SD0N38</v>
      </c>
      <c r="C35" s="390">
        <f>'t1'!L35</f>
        <v>0</v>
      </c>
      <c r="D35" s="390">
        <f>'t7'!W35</f>
        <v>0</v>
      </c>
      <c r="E35" s="391">
        <f>'t8'!AA35</f>
        <v>0</v>
      </c>
      <c r="F35" s="391">
        <f>'t9'!O35</f>
        <v>0</v>
      </c>
      <c r="G35" s="392" t="str">
        <f t="shared" si="0"/>
        <v>OK</v>
      </c>
      <c r="H35" s="391">
        <f>'t1'!M35</f>
        <v>0</v>
      </c>
      <c r="I35" s="391">
        <f>'t7'!X35</f>
        <v>0</v>
      </c>
      <c r="J35" s="391">
        <f>'t8'!AB35</f>
        <v>0</v>
      </c>
      <c r="K35" s="390">
        <f>'t9'!P35</f>
        <v>0</v>
      </c>
      <c r="L35" s="392" t="str">
        <f t="shared" si="1"/>
        <v>OK</v>
      </c>
    </row>
    <row r="36" spans="1:12" ht="12.75" customHeight="1">
      <c r="A36" s="368" t="str">
        <f>'t1'!A36</f>
        <v>farmacisti con altri incar. prof.li (rapp. esclusivo)</v>
      </c>
      <c r="B36" s="367" t="str">
        <f>'t1'!B36</f>
        <v>SD0A38</v>
      </c>
      <c r="C36" s="390">
        <f>'t1'!L36</f>
        <v>1</v>
      </c>
      <c r="D36" s="390">
        <f>'t7'!W36</f>
        <v>1</v>
      </c>
      <c r="E36" s="391">
        <f>'t8'!AA36</f>
        <v>1</v>
      </c>
      <c r="F36" s="391">
        <f>'t9'!O36</f>
        <v>1</v>
      </c>
      <c r="G36" s="392" t="str">
        <f t="shared" si="0"/>
        <v>OK</v>
      </c>
      <c r="H36" s="391">
        <f>'t1'!M36</f>
        <v>4</v>
      </c>
      <c r="I36" s="391">
        <f>'t7'!X36</f>
        <v>4</v>
      </c>
      <c r="J36" s="391">
        <f>'t8'!AB36</f>
        <v>4</v>
      </c>
      <c r="K36" s="390">
        <f>'t9'!P36</f>
        <v>4</v>
      </c>
      <c r="L36" s="392" t="str">
        <f t="shared" si="1"/>
        <v>OK</v>
      </c>
    </row>
    <row r="37" spans="1:12" ht="12.75" customHeight="1">
      <c r="A37" s="368" t="str">
        <f>'t1'!A37</f>
        <v>farmacisti con altri incar. prof.li (rapp. non escl.)</v>
      </c>
      <c r="B37" s="367" t="str">
        <f>'t1'!B37</f>
        <v>SD0037</v>
      </c>
      <c r="C37" s="390">
        <f>'t1'!L37</f>
        <v>0</v>
      </c>
      <c r="D37" s="390">
        <f>'t7'!W37</f>
        <v>0</v>
      </c>
      <c r="E37" s="391">
        <f>'t8'!AA37</f>
        <v>0</v>
      </c>
      <c r="F37" s="391">
        <f>'t9'!O37</f>
        <v>0</v>
      </c>
      <c r="G37" s="392" t="str">
        <f t="shared" si="0"/>
        <v>OK</v>
      </c>
      <c r="H37" s="391">
        <f>'t1'!M37</f>
        <v>0</v>
      </c>
      <c r="I37" s="391">
        <f>'t7'!X37</f>
        <v>0</v>
      </c>
      <c r="J37" s="391">
        <f>'t8'!AB37</f>
        <v>0</v>
      </c>
      <c r="K37" s="390">
        <f>'t9'!P37</f>
        <v>0</v>
      </c>
      <c r="L37" s="392" t="str">
        <f t="shared" si="1"/>
        <v>OK</v>
      </c>
    </row>
    <row r="38" spans="1:12" ht="12.75" customHeight="1">
      <c r="A38" s="368" t="str">
        <f>'t1'!A38</f>
        <v>farmacisti a t. determinato (art. 15-septies d.lgs. 502/92)</v>
      </c>
      <c r="B38" s="367" t="str">
        <f>'t1'!B38</f>
        <v>SD0600</v>
      </c>
      <c r="C38" s="390">
        <f>'t1'!L38</f>
        <v>0</v>
      </c>
      <c r="D38" s="390">
        <f>'t7'!W38</f>
        <v>0</v>
      </c>
      <c r="E38" s="391">
        <f>'t8'!AA38</f>
        <v>0</v>
      </c>
      <c r="F38" s="391">
        <f>'t9'!O38</f>
        <v>0</v>
      </c>
      <c r="G38" s="392" t="str">
        <f t="shared" si="0"/>
        <v>OK</v>
      </c>
      <c r="H38" s="391">
        <f>'t1'!M38</f>
        <v>0</v>
      </c>
      <c r="I38" s="391">
        <f>'t7'!X38</f>
        <v>0</v>
      </c>
      <c r="J38" s="391">
        <f>'t8'!AB38</f>
        <v>0</v>
      </c>
      <c r="K38" s="390">
        <f>'t9'!P38</f>
        <v>0</v>
      </c>
      <c r="L38" s="392" t="str">
        <f t="shared" si="1"/>
        <v>OK</v>
      </c>
    </row>
    <row r="39" spans="1:12" ht="12.75" customHeight="1">
      <c r="A39" s="368" t="str">
        <f>'t1'!A39</f>
        <v>biologi con incarico di struttura complessa (rapp. esclusivo)</v>
      </c>
      <c r="B39" s="367" t="str">
        <f>'t1'!B39</f>
        <v>SD0E13</v>
      </c>
      <c r="C39" s="390">
        <f>'t1'!L39</f>
        <v>0</v>
      </c>
      <c r="D39" s="390">
        <f>'t7'!W39</f>
        <v>0</v>
      </c>
      <c r="E39" s="391">
        <f>'t8'!AA39</f>
        <v>0</v>
      </c>
      <c r="F39" s="391">
        <f>'t9'!O39</f>
        <v>0</v>
      </c>
      <c r="G39" s="392" t="str">
        <f t="shared" si="0"/>
        <v>OK</v>
      </c>
      <c r="H39" s="391">
        <f>'t1'!M39</f>
        <v>1</v>
      </c>
      <c r="I39" s="391">
        <f>'t7'!X39</f>
        <v>1</v>
      </c>
      <c r="J39" s="391">
        <f>'t8'!AB39</f>
        <v>1</v>
      </c>
      <c r="K39" s="390">
        <f>'t9'!P39</f>
        <v>1</v>
      </c>
      <c r="L39" s="392" t="str">
        <f t="shared" si="1"/>
        <v>OK</v>
      </c>
    </row>
    <row r="40" spans="1:12" ht="12.75" customHeight="1">
      <c r="A40" s="368" t="str">
        <f>'t1'!A40</f>
        <v>biologi con incarico di struttura complessa (rapp. non escl.)</v>
      </c>
      <c r="B40" s="367" t="str">
        <f>'t1'!B40</f>
        <v>SD0N13</v>
      </c>
      <c r="C40" s="390">
        <f>'t1'!L40</f>
        <v>0</v>
      </c>
      <c r="D40" s="390">
        <f>'t7'!W40</f>
        <v>0</v>
      </c>
      <c r="E40" s="391">
        <f>'t8'!AA40</f>
        <v>0</v>
      </c>
      <c r="F40" s="391">
        <f>'t9'!O40</f>
        <v>0</v>
      </c>
      <c r="G40" s="392" t="str">
        <f t="shared" si="0"/>
        <v>OK</v>
      </c>
      <c r="H40" s="391">
        <f>'t1'!M40</f>
        <v>0</v>
      </c>
      <c r="I40" s="391">
        <f>'t7'!X40</f>
        <v>0</v>
      </c>
      <c r="J40" s="391">
        <f>'t8'!AB40</f>
        <v>0</v>
      </c>
      <c r="K40" s="390">
        <f>'t9'!P40</f>
        <v>0</v>
      </c>
      <c r="L40" s="392" t="str">
        <f t="shared" si="1"/>
        <v>OK</v>
      </c>
    </row>
    <row r="41" spans="1:12" ht="12.75" customHeight="1">
      <c r="A41" s="368" t="str">
        <f>'t1'!A41</f>
        <v>biologi con incarico di struttura semplice (rapp. esclusivo)</v>
      </c>
      <c r="B41" s="367" t="str">
        <f>'t1'!B41</f>
        <v>SD0E12</v>
      </c>
      <c r="C41" s="390">
        <f>'t1'!L41</f>
        <v>5</v>
      </c>
      <c r="D41" s="390">
        <f>'t7'!W41</f>
        <v>5</v>
      </c>
      <c r="E41" s="391">
        <f>'t8'!AA41</f>
        <v>5</v>
      </c>
      <c r="F41" s="391">
        <f>'t9'!O41</f>
        <v>5</v>
      </c>
      <c r="G41" s="392" t="str">
        <f t="shared" si="0"/>
        <v>OK</v>
      </c>
      <c r="H41" s="391">
        <f>'t1'!M41</f>
        <v>5</v>
      </c>
      <c r="I41" s="391">
        <f>'t7'!X41</f>
        <v>5</v>
      </c>
      <c r="J41" s="391">
        <f>'t8'!AB41</f>
        <v>5</v>
      </c>
      <c r="K41" s="390">
        <f>'t9'!P41</f>
        <v>5</v>
      </c>
      <c r="L41" s="392" t="str">
        <f t="shared" si="1"/>
        <v>OK</v>
      </c>
    </row>
    <row r="42" spans="1:12" ht="12.75" customHeight="1">
      <c r="A42" s="368" t="str">
        <f>'t1'!A42</f>
        <v>biologi con incarico di struttura semplice (rapp. non escl.)</v>
      </c>
      <c r="B42" s="367" t="str">
        <f>'t1'!B42</f>
        <v>SD0N12</v>
      </c>
      <c r="C42" s="390">
        <f>'t1'!L42</f>
        <v>0</v>
      </c>
      <c r="D42" s="390">
        <f>'t7'!W42</f>
        <v>0</v>
      </c>
      <c r="E42" s="391">
        <f>'t8'!AA42</f>
        <v>0</v>
      </c>
      <c r="F42" s="391">
        <f>'t9'!O42</f>
        <v>0</v>
      </c>
      <c r="G42" s="392" t="str">
        <f t="shared" si="0"/>
        <v>OK</v>
      </c>
      <c r="H42" s="391">
        <f>'t1'!M42</f>
        <v>0</v>
      </c>
      <c r="I42" s="391">
        <f>'t7'!X42</f>
        <v>0</v>
      </c>
      <c r="J42" s="391">
        <f>'t8'!AB42</f>
        <v>0</v>
      </c>
      <c r="K42" s="390">
        <f>'t9'!P42</f>
        <v>0</v>
      </c>
      <c r="L42" s="392" t="str">
        <f t="shared" si="1"/>
        <v>OK</v>
      </c>
    </row>
    <row r="43" spans="1:12" ht="12.75" customHeight="1">
      <c r="A43" s="368" t="str">
        <f>'t1'!A43</f>
        <v>biologi con altri incar. prof.li (rapp. esclusivo)</v>
      </c>
      <c r="B43" s="367" t="str">
        <f>'t1'!B43</f>
        <v>SD0A12</v>
      </c>
      <c r="C43" s="390">
        <f>'t1'!L43</f>
        <v>2</v>
      </c>
      <c r="D43" s="390">
        <f>'t7'!W43</f>
        <v>2</v>
      </c>
      <c r="E43" s="391">
        <f>'t8'!AA43</f>
        <v>2</v>
      </c>
      <c r="F43" s="391">
        <f>'t9'!O43</f>
        <v>2</v>
      </c>
      <c r="G43" s="392" t="str">
        <f t="shared" si="0"/>
        <v>OK</v>
      </c>
      <c r="H43" s="391">
        <f>'t1'!M43</f>
        <v>28</v>
      </c>
      <c r="I43" s="391">
        <f>'t7'!X43</f>
        <v>28</v>
      </c>
      <c r="J43" s="391">
        <f>'t8'!AB43</f>
        <v>28</v>
      </c>
      <c r="K43" s="390">
        <f>'t9'!P43</f>
        <v>28</v>
      </c>
      <c r="L43" s="392" t="str">
        <f t="shared" si="1"/>
        <v>OK</v>
      </c>
    </row>
    <row r="44" spans="1:12" ht="12.75" customHeight="1">
      <c r="A44" s="368" t="str">
        <f>'t1'!A44</f>
        <v>biologi con altri incar. prof.li (rapp. non escl.)</v>
      </c>
      <c r="B44" s="367" t="str">
        <f>'t1'!B44</f>
        <v>SD0011</v>
      </c>
      <c r="C44" s="390">
        <f>'t1'!L44</f>
        <v>0</v>
      </c>
      <c r="D44" s="390">
        <f>'t7'!W44</f>
        <v>0</v>
      </c>
      <c r="E44" s="391">
        <f>'t8'!AA44</f>
        <v>0</v>
      </c>
      <c r="F44" s="391">
        <f>'t9'!O44</f>
        <v>0</v>
      </c>
      <c r="G44" s="392" t="str">
        <f t="shared" si="0"/>
        <v>OK</v>
      </c>
      <c r="H44" s="391">
        <f>'t1'!M44</f>
        <v>0</v>
      </c>
      <c r="I44" s="391">
        <f>'t7'!X44</f>
        <v>0</v>
      </c>
      <c r="J44" s="391">
        <f>'t8'!AB44</f>
        <v>0</v>
      </c>
      <c r="K44" s="390">
        <f>'t9'!P44</f>
        <v>0</v>
      </c>
      <c r="L44" s="392" t="str">
        <f t="shared" si="1"/>
        <v>OK</v>
      </c>
    </row>
    <row r="45" spans="1:12" ht="12.75" customHeight="1">
      <c r="A45" s="368" t="str">
        <f>'t1'!A45</f>
        <v>biologi a t. determinato (art. 15-septies d.lgs. 502/92)</v>
      </c>
      <c r="B45" s="367" t="str">
        <f>'t1'!B45</f>
        <v>SD0601</v>
      </c>
      <c r="C45" s="390">
        <f>'t1'!L45</f>
        <v>0</v>
      </c>
      <c r="D45" s="390">
        <f>'t7'!W45</f>
        <v>0</v>
      </c>
      <c r="E45" s="391">
        <f>'t8'!AA45</f>
        <v>0</v>
      </c>
      <c r="F45" s="391">
        <f>'t9'!O45</f>
        <v>0</v>
      </c>
      <c r="G45" s="392" t="str">
        <f t="shared" si="0"/>
        <v>OK</v>
      </c>
      <c r="H45" s="391">
        <f>'t1'!M45</f>
        <v>0</v>
      </c>
      <c r="I45" s="391">
        <f>'t7'!X45</f>
        <v>0</v>
      </c>
      <c r="J45" s="391">
        <f>'t8'!AB45</f>
        <v>0</v>
      </c>
      <c r="K45" s="390">
        <f>'t9'!P45</f>
        <v>0</v>
      </c>
      <c r="L45" s="392" t="str">
        <f t="shared" si="1"/>
        <v>OK</v>
      </c>
    </row>
    <row r="46" spans="1:12" ht="12.75" customHeight="1">
      <c r="A46" s="368" t="str">
        <f>'t1'!A46</f>
        <v>chimici con incarico di struttura complessa (rapp. esclusivo)</v>
      </c>
      <c r="B46" s="367" t="str">
        <f>'t1'!B46</f>
        <v>SD0E16</v>
      </c>
      <c r="C46" s="390">
        <f>'t1'!L46</f>
        <v>0</v>
      </c>
      <c r="D46" s="390">
        <f>'t7'!W46</f>
        <v>0</v>
      </c>
      <c r="E46" s="391">
        <f>'t8'!AA46</f>
        <v>0</v>
      </c>
      <c r="F46" s="391">
        <f>'t9'!O46</f>
        <v>0</v>
      </c>
      <c r="G46" s="392" t="str">
        <f t="shared" si="0"/>
        <v>OK</v>
      </c>
      <c r="H46" s="391">
        <f>'t1'!M46</f>
        <v>0</v>
      </c>
      <c r="I46" s="391">
        <f>'t7'!X46</f>
        <v>0</v>
      </c>
      <c r="J46" s="391">
        <f>'t8'!AB46</f>
        <v>0</v>
      </c>
      <c r="K46" s="390">
        <f>'t9'!P46</f>
        <v>0</v>
      </c>
      <c r="L46" s="392" t="str">
        <f t="shared" si="1"/>
        <v>OK</v>
      </c>
    </row>
    <row r="47" spans="1:12" ht="12.75" customHeight="1">
      <c r="A47" s="368" t="str">
        <f>'t1'!A47</f>
        <v>chimici con incarico di struttura complessa (rapp.non escl.)</v>
      </c>
      <c r="B47" s="367" t="str">
        <f>'t1'!B47</f>
        <v>SD0N16</v>
      </c>
      <c r="C47" s="390">
        <f>'t1'!L47</f>
        <v>0</v>
      </c>
      <c r="D47" s="390">
        <f>'t7'!W47</f>
        <v>0</v>
      </c>
      <c r="E47" s="391">
        <f>'t8'!AA47</f>
        <v>0</v>
      </c>
      <c r="F47" s="391">
        <f>'t9'!O47</f>
        <v>0</v>
      </c>
      <c r="G47" s="392" t="str">
        <f t="shared" si="0"/>
        <v>OK</v>
      </c>
      <c r="H47" s="391">
        <f>'t1'!M47</f>
        <v>0</v>
      </c>
      <c r="I47" s="391">
        <f>'t7'!X47</f>
        <v>0</v>
      </c>
      <c r="J47" s="391">
        <f>'t8'!AB47</f>
        <v>0</v>
      </c>
      <c r="K47" s="390">
        <f>'t9'!P47</f>
        <v>0</v>
      </c>
      <c r="L47" s="392" t="str">
        <f t="shared" si="1"/>
        <v>OK</v>
      </c>
    </row>
    <row r="48" spans="1:12" ht="12.75" customHeight="1">
      <c r="A48" s="368" t="str">
        <f>'t1'!A48</f>
        <v>chimici con incarico di struttura semplice (rapp. esclusivo)</v>
      </c>
      <c r="B48" s="367" t="str">
        <f>'t1'!B48</f>
        <v>SD0E15</v>
      </c>
      <c r="C48" s="390">
        <f>'t1'!L48</f>
        <v>1</v>
      </c>
      <c r="D48" s="390">
        <f>'t7'!W48</f>
        <v>1</v>
      </c>
      <c r="E48" s="391">
        <f>'t8'!AA48</f>
        <v>1</v>
      </c>
      <c r="F48" s="391">
        <f>'t9'!O48</f>
        <v>1</v>
      </c>
      <c r="G48" s="392" t="str">
        <f t="shared" si="0"/>
        <v>OK</v>
      </c>
      <c r="H48" s="391">
        <f>'t1'!M48</f>
        <v>0</v>
      </c>
      <c r="I48" s="391">
        <f>'t7'!X48</f>
        <v>0</v>
      </c>
      <c r="J48" s="391">
        <f>'t8'!AB48</f>
        <v>0</v>
      </c>
      <c r="K48" s="390">
        <f>'t9'!P48</f>
        <v>0</v>
      </c>
      <c r="L48" s="392" t="str">
        <f t="shared" si="1"/>
        <v>OK</v>
      </c>
    </row>
    <row r="49" spans="1:12" ht="12.75" customHeight="1">
      <c r="A49" s="368" t="str">
        <f>'t1'!A49</f>
        <v>chimici con incarico di struttura semplice (rapp. non escl.)</v>
      </c>
      <c r="B49" s="367" t="str">
        <f>'t1'!B49</f>
        <v>SD0N15</v>
      </c>
      <c r="C49" s="390">
        <f>'t1'!L49</f>
        <v>0</v>
      </c>
      <c r="D49" s="390">
        <f>'t7'!W49</f>
        <v>0</v>
      </c>
      <c r="E49" s="391">
        <f>'t8'!AA49</f>
        <v>0</v>
      </c>
      <c r="F49" s="391">
        <f>'t9'!O49</f>
        <v>0</v>
      </c>
      <c r="G49" s="392" t="str">
        <f t="shared" si="0"/>
        <v>OK</v>
      </c>
      <c r="H49" s="391">
        <f>'t1'!M49</f>
        <v>0</v>
      </c>
      <c r="I49" s="391">
        <f>'t7'!X49</f>
        <v>0</v>
      </c>
      <c r="J49" s="391">
        <f>'t8'!AB49</f>
        <v>0</v>
      </c>
      <c r="K49" s="390">
        <f>'t9'!P49</f>
        <v>0</v>
      </c>
      <c r="L49" s="392" t="str">
        <f t="shared" si="1"/>
        <v>OK</v>
      </c>
    </row>
    <row r="50" spans="1:12" ht="12.75" customHeight="1">
      <c r="A50" s="368" t="str">
        <f>'t1'!A50</f>
        <v>chimici con altri incar. prof.li (rapp. esclusivo)</v>
      </c>
      <c r="B50" s="367" t="str">
        <f>'t1'!B50</f>
        <v>SD0A15</v>
      </c>
      <c r="C50" s="390">
        <f>'t1'!L50</f>
        <v>1</v>
      </c>
      <c r="D50" s="390">
        <f>'t7'!W50</f>
        <v>1</v>
      </c>
      <c r="E50" s="391">
        <f>'t8'!AA50</f>
        <v>1</v>
      </c>
      <c r="F50" s="391">
        <f>'t9'!O50</f>
        <v>1</v>
      </c>
      <c r="G50" s="392" t="str">
        <f t="shared" si="0"/>
        <v>OK</v>
      </c>
      <c r="H50" s="391">
        <f>'t1'!M50</f>
        <v>0</v>
      </c>
      <c r="I50" s="391">
        <f>'t7'!X50</f>
        <v>0</v>
      </c>
      <c r="J50" s="391">
        <f>'t8'!AB50</f>
        <v>0</v>
      </c>
      <c r="K50" s="390">
        <f>'t9'!P50</f>
        <v>0</v>
      </c>
      <c r="L50" s="392" t="str">
        <f t="shared" si="1"/>
        <v>OK</v>
      </c>
    </row>
    <row r="51" spans="1:12" ht="12.75" customHeight="1">
      <c r="A51" s="368" t="str">
        <f>'t1'!A51</f>
        <v>chimici con altri incar. prof.li (rapp. non escl.)</v>
      </c>
      <c r="B51" s="367" t="str">
        <f>'t1'!B51</f>
        <v>SD0014</v>
      </c>
      <c r="C51" s="390">
        <f>'t1'!L51</f>
        <v>0</v>
      </c>
      <c r="D51" s="390">
        <f>'t7'!W51</f>
        <v>0</v>
      </c>
      <c r="E51" s="391">
        <f>'t8'!AA51</f>
        <v>0</v>
      </c>
      <c r="F51" s="391">
        <f>'t9'!O51</f>
        <v>0</v>
      </c>
      <c r="G51" s="392" t="str">
        <f t="shared" si="0"/>
        <v>OK</v>
      </c>
      <c r="H51" s="391">
        <f>'t1'!M51</f>
        <v>0</v>
      </c>
      <c r="I51" s="391">
        <f>'t7'!X51</f>
        <v>0</v>
      </c>
      <c r="J51" s="391">
        <f>'t8'!AB51</f>
        <v>0</v>
      </c>
      <c r="K51" s="390">
        <f>'t9'!P51</f>
        <v>0</v>
      </c>
      <c r="L51" s="392" t="str">
        <f t="shared" si="1"/>
        <v>OK</v>
      </c>
    </row>
    <row r="52" spans="1:12" ht="12.75" customHeight="1">
      <c r="A52" s="368" t="str">
        <f>'t1'!A52</f>
        <v>chimici a t. determinato (art. 15-septies d.lgs. 502/92)</v>
      </c>
      <c r="B52" s="367" t="str">
        <f>'t1'!B52</f>
        <v>SD0602</v>
      </c>
      <c r="C52" s="390">
        <f>'t1'!L52</f>
        <v>0</v>
      </c>
      <c r="D52" s="390">
        <f>'t7'!W52</f>
        <v>0</v>
      </c>
      <c r="E52" s="391">
        <f>'t8'!AA52</f>
        <v>0</v>
      </c>
      <c r="F52" s="391">
        <f>'t9'!O52</f>
        <v>0</v>
      </c>
      <c r="G52" s="392" t="str">
        <f t="shared" si="0"/>
        <v>OK</v>
      </c>
      <c r="H52" s="391">
        <f>'t1'!M52</f>
        <v>0</v>
      </c>
      <c r="I52" s="391">
        <f>'t7'!X52</f>
        <v>0</v>
      </c>
      <c r="J52" s="391">
        <f>'t8'!AB52</f>
        <v>0</v>
      </c>
      <c r="K52" s="390">
        <f>'t9'!P52</f>
        <v>0</v>
      </c>
      <c r="L52" s="392" t="str">
        <f t="shared" si="1"/>
        <v>OK</v>
      </c>
    </row>
    <row r="53" spans="1:12" ht="12.75" customHeight="1">
      <c r="A53" s="368" t="str">
        <f>'t1'!A53</f>
        <v>fisici con incarico di struttura complessa (rapp. esclusivo)</v>
      </c>
      <c r="B53" s="367" t="str">
        <f>'t1'!B53</f>
        <v>SD0E42</v>
      </c>
      <c r="C53" s="390">
        <f>'t1'!L53</f>
        <v>0</v>
      </c>
      <c r="D53" s="390">
        <f>'t7'!W53</f>
        <v>0</v>
      </c>
      <c r="E53" s="391">
        <f>'t8'!AA53</f>
        <v>0</v>
      </c>
      <c r="F53" s="391">
        <f>'t9'!O53</f>
        <v>0</v>
      </c>
      <c r="G53" s="392" t="str">
        <f t="shared" si="0"/>
        <v>OK</v>
      </c>
      <c r="H53" s="391">
        <f>'t1'!M53</f>
        <v>0</v>
      </c>
      <c r="I53" s="391">
        <f>'t7'!X53</f>
        <v>0</v>
      </c>
      <c r="J53" s="391">
        <f>'t8'!AB53</f>
        <v>0</v>
      </c>
      <c r="K53" s="390">
        <f>'t9'!P53</f>
        <v>0</v>
      </c>
      <c r="L53" s="392" t="str">
        <f t="shared" si="1"/>
        <v>OK</v>
      </c>
    </row>
    <row r="54" spans="1:12" ht="12.75" customHeight="1">
      <c r="A54" s="368" t="str">
        <f>'t1'!A54</f>
        <v>fisici con incarico di struttura complessa (rapp. non escl.)</v>
      </c>
      <c r="B54" s="367" t="str">
        <f>'t1'!B54</f>
        <v>SD0N42</v>
      </c>
      <c r="C54" s="390">
        <f>'t1'!L54</f>
        <v>0</v>
      </c>
      <c r="D54" s="390">
        <f>'t7'!W54</f>
        <v>0</v>
      </c>
      <c r="E54" s="391">
        <f>'t8'!AA54</f>
        <v>0</v>
      </c>
      <c r="F54" s="391">
        <f>'t9'!O54</f>
        <v>0</v>
      </c>
      <c r="G54" s="392" t="str">
        <f t="shared" si="0"/>
        <v>OK</v>
      </c>
      <c r="H54" s="391">
        <f>'t1'!M54</f>
        <v>0</v>
      </c>
      <c r="I54" s="391">
        <f>'t7'!X54</f>
        <v>0</v>
      </c>
      <c r="J54" s="391">
        <f>'t8'!AB54</f>
        <v>0</v>
      </c>
      <c r="K54" s="390">
        <f>'t9'!P54</f>
        <v>0</v>
      </c>
      <c r="L54" s="392" t="str">
        <f t="shared" si="1"/>
        <v>OK</v>
      </c>
    </row>
    <row r="55" spans="1:12" ht="12.75" customHeight="1">
      <c r="A55" s="368" t="str">
        <f>'t1'!A55</f>
        <v>fisici con incarico di struttura semplice (rapp. esclusivo)</v>
      </c>
      <c r="B55" s="367" t="str">
        <f>'t1'!B55</f>
        <v>SD0E41</v>
      </c>
      <c r="C55" s="390">
        <f>'t1'!L55</f>
        <v>1</v>
      </c>
      <c r="D55" s="390">
        <f>'t7'!W55</f>
        <v>1</v>
      </c>
      <c r="E55" s="391">
        <f>'t8'!AA55</f>
        <v>1</v>
      </c>
      <c r="F55" s="391">
        <f>'t9'!O55</f>
        <v>1</v>
      </c>
      <c r="G55" s="392" t="str">
        <f t="shared" si="0"/>
        <v>OK</v>
      </c>
      <c r="H55" s="391">
        <f>'t1'!M55</f>
        <v>1</v>
      </c>
      <c r="I55" s="391">
        <f>'t7'!X55</f>
        <v>1</v>
      </c>
      <c r="J55" s="391">
        <f>'t8'!AB55</f>
        <v>1</v>
      </c>
      <c r="K55" s="390">
        <f>'t9'!P55</f>
        <v>1</v>
      </c>
      <c r="L55" s="392" t="str">
        <f t="shared" si="1"/>
        <v>OK</v>
      </c>
    </row>
    <row r="56" spans="1:12" ht="12.75" customHeight="1">
      <c r="A56" s="368" t="str">
        <f>'t1'!A56</f>
        <v>fisici con incarico di struttura semplice (rapp. non escl.)</v>
      </c>
      <c r="B56" s="367" t="str">
        <f>'t1'!B56</f>
        <v>SD0N41</v>
      </c>
      <c r="C56" s="390">
        <f>'t1'!L56</f>
        <v>0</v>
      </c>
      <c r="D56" s="390">
        <f>'t7'!W56</f>
        <v>0</v>
      </c>
      <c r="E56" s="391">
        <f>'t8'!AA56</f>
        <v>0</v>
      </c>
      <c r="F56" s="391">
        <f>'t9'!O56</f>
        <v>0</v>
      </c>
      <c r="G56" s="392" t="str">
        <f t="shared" si="0"/>
        <v>OK</v>
      </c>
      <c r="H56" s="391">
        <f>'t1'!M56</f>
        <v>0</v>
      </c>
      <c r="I56" s="391">
        <f>'t7'!X56</f>
        <v>0</v>
      </c>
      <c r="J56" s="391">
        <f>'t8'!AB56</f>
        <v>0</v>
      </c>
      <c r="K56" s="390">
        <f>'t9'!P56</f>
        <v>0</v>
      </c>
      <c r="L56" s="392" t="str">
        <f t="shared" si="1"/>
        <v>OK</v>
      </c>
    </row>
    <row r="57" spans="1:12" ht="12.75" customHeight="1">
      <c r="A57" s="368" t="str">
        <f>'t1'!A57</f>
        <v>fisici con altri incar. prof.li (rapp. esclusivo)</v>
      </c>
      <c r="B57" s="367" t="str">
        <f>'t1'!B57</f>
        <v>SD0A41</v>
      </c>
      <c r="C57" s="390">
        <f>'t1'!L57</f>
        <v>3</v>
      </c>
      <c r="D57" s="390">
        <f>'t7'!W57</f>
        <v>3</v>
      </c>
      <c r="E57" s="391">
        <f>'t8'!AA57</f>
        <v>3</v>
      </c>
      <c r="F57" s="391">
        <f>'t9'!O57</f>
        <v>3</v>
      </c>
      <c r="G57" s="392" t="str">
        <f t="shared" si="0"/>
        <v>OK</v>
      </c>
      <c r="H57" s="391">
        <f>'t1'!M57</f>
        <v>1</v>
      </c>
      <c r="I57" s="391">
        <f>'t7'!X57</f>
        <v>1</v>
      </c>
      <c r="J57" s="391">
        <f>'t8'!AB57</f>
        <v>1</v>
      </c>
      <c r="K57" s="390">
        <f>'t9'!P57</f>
        <v>1</v>
      </c>
      <c r="L57" s="392" t="str">
        <f t="shared" si="1"/>
        <v>OK</v>
      </c>
    </row>
    <row r="58" spans="1:12" ht="12.75" customHeight="1">
      <c r="A58" s="368" t="str">
        <f>'t1'!A58</f>
        <v>fisici con altri incar. prof.li (rapp. non escl.)</v>
      </c>
      <c r="B58" s="367" t="str">
        <f>'t1'!B58</f>
        <v>SD0040</v>
      </c>
      <c r="C58" s="390">
        <f>'t1'!L58</f>
        <v>0</v>
      </c>
      <c r="D58" s="390">
        <f>'t7'!W58</f>
        <v>0</v>
      </c>
      <c r="E58" s="391">
        <f>'t8'!AA58</f>
        <v>0</v>
      </c>
      <c r="F58" s="391">
        <f>'t9'!O58</f>
        <v>0</v>
      </c>
      <c r="G58" s="392" t="str">
        <f t="shared" si="0"/>
        <v>OK</v>
      </c>
      <c r="H58" s="391">
        <f>'t1'!M58</f>
        <v>0</v>
      </c>
      <c r="I58" s="391">
        <f>'t7'!X58</f>
        <v>0</v>
      </c>
      <c r="J58" s="391">
        <f>'t8'!AB58</f>
        <v>0</v>
      </c>
      <c r="K58" s="390">
        <f>'t9'!P58</f>
        <v>0</v>
      </c>
      <c r="L58" s="392" t="str">
        <f t="shared" si="1"/>
        <v>OK</v>
      </c>
    </row>
    <row r="59" spans="1:12" ht="12.75" customHeight="1">
      <c r="A59" s="368" t="str">
        <f>'t1'!A59</f>
        <v>fisici a t. determinato (art. 15-septies d.lgs. 502/92)</v>
      </c>
      <c r="B59" s="367" t="str">
        <f>'t1'!B59</f>
        <v>SD0603</v>
      </c>
      <c r="C59" s="390">
        <f>'t1'!L59</f>
        <v>0</v>
      </c>
      <c r="D59" s="390">
        <f>'t7'!W59</f>
        <v>0</v>
      </c>
      <c r="E59" s="391">
        <f>'t8'!AA59</f>
        <v>0</v>
      </c>
      <c r="F59" s="391">
        <f>'t9'!O59</f>
        <v>0</v>
      </c>
      <c r="G59" s="392" t="str">
        <f t="shared" si="0"/>
        <v>OK</v>
      </c>
      <c r="H59" s="391">
        <f>'t1'!M59</f>
        <v>0</v>
      </c>
      <c r="I59" s="391">
        <f>'t7'!X59</f>
        <v>0</v>
      </c>
      <c r="J59" s="391">
        <f>'t8'!AB59</f>
        <v>0</v>
      </c>
      <c r="K59" s="390">
        <f>'t9'!P59</f>
        <v>0</v>
      </c>
      <c r="L59" s="392" t="str">
        <f t="shared" si="1"/>
        <v>OK</v>
      </c>
    </row>
    <row r="60" spans="1:12" ht="12.75" customHeight="1">
      <c r="A60" s="368" t="str">
        <f>'t1'!A60</f>
        <v>psicologi con incarico di struttura complessa (rapp. esclusivo)</v>
      </c>
      <c r="B60" s="367" t="str">
        <f>'t1'!B60</f>
        <v>SD0E66</v>
      </c>
      <c r="C60" s="390">
        <f>'t1'!L60</f>
        <v>0</v>
      </c>
      <c r="D60" s="390">
        <f>'t7'!W60</f>
        <v>0</v>
      </c>
      <c r="E60" s="391">
        <f>'t8'!AA60</f>
        <v>0</v>
      </c>
      <c r="F60" s="391">
        <f>'t9'!O60</f>
        <v>0</v>
      </c>
      <c r="G60" s="392" t="str">
        <f t="shared" si="0"/>
        <v>OK</v>
      </c>
      <c r="H60" s="391">
        <f>'t1'!M60</f>
        <v>0</v>
      </c>
      <c r="I60" s="391">
        <f>'t7'!X60</f>
        <v>0</v>
      </c>
      <c r="J60" s="391">
        <f>'t8'!AB60</f>
        <v>0</v>
      </c>
      <c r="K60" s="390">
        <f>'t9'!P60</f>
        <v>0</v>
      </c>
      <c r="L60" s="392" t="str">
        <f t="shared" si="1"/>
        <v>OK</v>
      </c>
    </row>
    <row r="61" spans="1:12" ht="12.75" customHeight="1">
      <c r="A61" s="368" t="str">
        <f>'t1'!A61</f>
        <v>psicologi con incarico di struttura complessa (rapp. non escl.)</v>
      </c>
      <c r="B61" s="367" t="str">
        <f>'t1'!B61</f>
        <v>SD0N66</v>
      </c>
      <c r="C61" s="390">
        <f>'t1'!L61</f>
        <v>0</v>
      </c>
      <c r="D61" s="390">
        <f>'t7'!W61</f>
        <v>0</v>
      </c>
      <c r="E61" s="391">
        <f>'t8'!AA61</f>
        <v>0</v>
      </c>
      <c r="F61" s="391">
        <f>'t9'!O61</f>
        <v>0</v>
      </c>
      <c r="G61" s="392" t="str">
        <f t="shared" si="0"/>
        <v>OK</v>
      </c>
      <c r="H61" s="391">
        <f>'t1'!M61</f>
        <v>0</v>
      </c>
      <c r="I61" s="391">
        <f>'t7'!X61</f>
        <v>0</v>
      </c>
      <c r="J61" s="391">
        <f>'t8'!AB61</f>
        <v>0</v>
      </c>
      <c r="K61" s="390">
        <f>'t9'!P61</f>
        <v>0</v>
      </c>
      <c r="L61" s="392" t="str">
        <f t="shared" si="1"/>
        <v>OK</v>
      </c>
    </row>
    <row r="62" spans="1:12" ht="12.75" customHeight="1">
      <c r="A62" s="368" t="str">
        <f>'t1'!A62</f>
        <v>psicologi con incarico di struttura semplice (rapp. esclusivo)</v>
      </c>
      <c r="B62" s="367" t="str">
        <f>'t1'!B62</f>
        <v>SD0E65</v>
      </c>
      <c r="C62" s="390">
        <f>'t1'!L62</f>
        <v>0</v>
      </c>
      <c r="D62" s="390">
        <f>'t7'!W62</f>
        <v>0</v>
      </c>
      <c r="E62" s="391">
        <f>'t8'!AA62</f>
        <v>0</v>
      </c>
      <c r="F62" s="391">
        <f>'t9'!O62</f>
        <v>0</v>
      </c>
      <c r="G62" s="392" t="str">
        <f t="shared" si="0"/>
        <v>OK</v>
      </c>
      <c r="H62" s="391">
        <f>'t1'!M62</f>
        <v>1</v>
      </c>
      <c r="I62" s="391">
        <f>'t7'!X62</f>
        <v>1</v>
      </c>
      <c r="J62" s="391">
        <f>'t8'!AB62</f>
        <v>1</v>
      </c>
      <c r="K62" s="390">
        <f>'t9'!P62</f>
        <v>1</v>
      </c>
      <c r="L62" s="392" t="str">
        <f t="shared" si="1"/>
        <v>OK</v>
      </c>
    </row>
    <row r="63" spans="1:12" ht="12.75" customHeight="1">
      <c r="A63" s="368" t="str">
        <f>'t1'!A63</f>
        <v>psicologi con incarico di struttura semplice (rapp. non escl.)</v>
      </c>
      <c r="B63" s="367" t="str">
        <f>'t1'!B63</f>
        <v>SD0N65</v>
      </c>
      <c r="C63" s="390">
        <f>'t1'!L63</f>
        <v>0</v>
      </c>
      <c r="D63" s="390">
        <f>'t7'!W63</f>
        <v>0</v>
      </c>
      <c r="E63" s="391">
        <f>'t8'!AA63</f>
        <v>0</v>
      </c>
      <c r="F63" s="391">
        <f>'t9'!O63</f>
        <v>0</v>
      </c>
      <c r="G63" s="392" t="str">
        <f t="shared" si="0"/>
        <v>OK</v>
      </c>
      <c r="H63" s="391">
        <f>'t1'!M63</f>
        <v>0</v>
      </c>
      <c r="I63" s="391">
        <f>'t7'!X63</f>
        <v>0</v>
      </c>
      <c r="J63" s="391">
        <f>'t8'!AB63</f>
        <v>0</v>
      </c>
      <c r="K63" s="390">
        <f>'t9'!P63</f>
        <v>0</v>
      </c>
      <c r="L63" s="392" t="str">
        <f t="shared" si="1"/>
        <v>OK</v>
      </c>
    </row>
    <row r="64" spans="1:12" ht="12.75" customHeight="1">
      <c r="A64" s="368" t="str">
        <f>'t1'!A64</f>
        <v>psicologi con altri incar. prof.li (rapp. esclusivo)</v>
      </c>
      <c r="B64" s="367" t="str">
        <f>'t1'!B64</f>
        <v>SD0A65</v>
      </c>
      <c r="C64" s="390">
        <f>'t1'!L64</f>
        <v>1</v>
      </c>
      <c r="D64" s="390">
        <f>'t7'!W64</f>
        <v>1</v>
      </c>
      <c r="E64" s="391">
        <f>'t8'!AA64</f>
        <v>1</v>
      </c>
      <c r="F64" s="391">
        <f>'t9'!O64</f>
        <v>1</v>
      </c>
      <c r="G64" s="392" t="str">
        <f t="shared" si="0"/>
        <v>OK</v>
      </c>
      <c r="H64" s="391">
        <f>'t1'!M64</f>
        <v>0</v>
      </c>
      <c r="I64" s="391">
        <f>'t7'!X64</f>
        <v>0</v>
      </c>
      <c r="J64" s="391">
        <f>'t8'!AB64</f>
        <v>0</v>
      </c>
      <c r="K64" s="390">
        <f>'t9'!P64</f>
        <v>0</v>
      </c>
      <c r="L64" s="392" t="str">
        <f t="shared" si="1"/>
        <v>OK</v>
      </c>
    </row>
    <row r="65" spans="1:12" ht="12.75" customHeight="1">
      <c r="A65" s="368" t="str">
        <f>'t1'!A65</f>
        <v>psicologi con altri incar. prof.li (rapp. non escl.)</v>
      </c>
      <c r="B65" s="367" t="str">
        <f>'t1'!B65</f>
        <v>SD0064</v>
      </c>
      <c r="C65" s="390">
        <f>'t1'!L65</f>
        <v>0</v>
      </c>
      <c r="D65" s="390">
        <f>'t7'!W65</f>
        <v>0</v>
      </c>
      <c r="E65" s="391">
        <f>'t8'!AA65</f>
        <v>0</v>
      </c>
      <c r="F65" s="391">
        <f>'t9'!O65</f>
        <v>0</v>
      </c>
      <c r="G65" s="392" t="str">
        <f t="shared" si="0"/>
        <v>OK</v>
      </c>
      <c r="H65" s="391">
        <f>'t1'!M65</f>
        <v>0</v>
      </c>
      <c r="I65" s="391">
        <f>'t7'!X65</f>
        <v>0</v>
      </c>
      <c r="J65" s="391">
        <f>'t8'!AB65</f>
        <v>0</v>
      </c>
      <c r="K65" s="390">
        <f>'t9'!P65</f>
        <v>0</v>
      </c>
      <c r="L65" s="392" t="str">
        <f t="shared" si="1"/>
        <v>OK</v>
      </c>
    </row>
    <row r="66" spans="1:12" ht="12.75" customHeight="1">
      <c r="A66" s="368" t="str">
        <f>'t1'!A66</f>
        <v>psicologi a t. determinato (art. 15-septies d.lgs. 502/92)</v>
      </c>
      <c r="B66" s="367" t="str">
        <f>'t1'!B66</f>
        <v>SD0604</v>
      </c>
      <c r="C66" s="390">
        <f>'t1'!L66</f>
        <v>0</v>
      </c>
      <c r="D66" s="390">
        <f>'t7'!W66</f>
        <v>0</v>
      </c>
      <c r="E66" s="391">
        <f>'t8'!AA66</f>
        <v>0</v>
      </c>
      <c r="F66" s="391">
        <f>'t9'!O66</f>
        <v>0</v>
      </c>
      <c r="G66" s="392" t="str">
        <f t="shared" si="0"/>
        <v>OK</v>
      </c>
      <c r="H66" s="391">
        <f>'t1'!M66</f>
        <v>0</v>
      </c>
      <c r="I66" s="391">
        <f>'t7'!X66</f>
        <v>0</v>
      </c>
      <c r="J66" s="391">
        <f>'t8'!AB66</f>
        <v>0</v>
      </c>
      <c r="K66" s="390">
        <f>'t9'!P66</f>
        <v>0</v>
      </c>
      <c r="L66" s="392" t="str">
        <f t="shared" si="1"/>
        <v>OK</v>
      </c>
    </row>
    <row r="67" spans="1:12" ht="12.75" customHeight="1">
      <c r="A67" s="368" t="str">
        <f>'t1'!A67</f>
        <v>dirigente delle professioni sanitarie (1)</v>
      </c>
      <c r="B67" s="367" t="str">
        <f>'t1'!B67</f>
        <v>SD0483</v>
      </c>
      <c r="C67" s="390">
        <f>'t1'!L67</f>
        <v>0</v>
      </c>
      <c r="D67" s="390">
        <f>'t7'!W67</f>
        <v>0</v>
      </c>
      <c r="E67" s="391">
        <f>'t8'!AA67</f>
        <v>0</v>
      </c>
      <c r="F67" s="391">
        <f>'t9'!O67</f>
        <v>0</v>
      </c>
      <c r="G67" s="392" t="str">
        <f t="shared" si="0"/>
        <v>OK</v>
      </c>
      <c r="H67" s="391">
        <f>'t1'!M67</f>
        <v>2</v>
      </c>
      <c r="I67" s="391">
        <f>'t7'!X67</f>
        <v>2</v>
      </c>
      <c r="J67" s="391">
        <f>'t8'!AB67</f>
        <v>2</v>
      </c>
      <c r="K67" s="390">
        <f>'t9'!P67</f>
        <v>2</v>
      </c>
      <c r="L67" s="392" t="str">
        <f t="shared" si="1"/>
        <v>OK</v>
      </c>
    </row>
    <row r="68" spans="1:12" ht="12.75" customHeight="1">
      <c r="A68" s="368" t="str">
        <f>'t1'!A68</f>
        <v>dir. prof. sanitarie a t. det.(art. 15-septies dlgs 502/92)</v>
      </c>
      <c r="B68" s="367" t="str">
        <f>'t1'!B68</f>
        <v>SD048A</v>
      </c>
      <c r="C68" s="390">
        <f>'t1'!L68</f>
        <v>0</v>
      </c>
      <c r="D68" s="390">
        <f>'t7'!W68</f>
        <v>0</v>
      </c>
      <c r="E68" s="391">
        <f>'t8'!AA68</f>
        <v>0</v>
      </c>
      <c r="F68" s="391">
        <f>'t9'!O68</f>
        <v>0</v>
      </c>
      <c r="G68" s="392" t="str">
        <f>IF(COUNTIF(C68:F68,C68)=4,"OK","ERRORE")</f>
        <v>OK</v>
      </c>
      <c r="H68" s="391">
        <f>'t1'!M68</f>
        <v>0</v>
      </c>
      <c r="I68" s="391">
        <f>'t7'!X68</f>
        <v>0</v>
      </c>
      <c r="J68" s="391">
        <f>'t8'!AB68</f>
        <v>0</v>
      </c>
      <c r="K68" s="390">
        <f>'t9'!P68</f>
        <v>0</v>
      </c>
      <c r="L68" s="392" t="str">
        <f>IF(COUNTIF(H68:K68,H68)=4,"OK","ERRORE")</f>
        <v>OK</v>
      </c>
    </row>
    <row r="69" spans="1:12" ht="12.75" customHeight="1">
      <c r="A69" s="368" t="str">
        <f>'t1'!A69</f>
        <v>coll.re prof.le sanitario - pers. infer. esperto - ds</v>
      </c>
      <c r="B69" s="367" t="str">
        <f>'t1'!B69</f>
        <v>S18023</v>
      </c>
      <c r="C69" s="390">
        <f>'t1'!L69</f>
        <v>6</v>
      </c>
      <c r="D69" s="390">
        <f>'t7'!W69</f>
        <v>6</v>
      </c>
      <c r="E69" s="391">
        <f>'t8'!AA69</f>
        <v>6</v>
      </c>
      <c r="F69" s="391">
        <f>'t9'!O69</f>
        <v>6</v>
      </c>
      <c r="G69" s="392" t="str">
        <f t="shared" si="0"/>
        <v>OK</v>
      </c>
      <c r="H69" s="391">
        <f>'t1'!M69</f>
        <v>18</v>
      </c>
      <c r="I69" s="391">
        <f>'t7'!X69</f>
        <v>18</v>
      </c>
      <c r="J69" s="391">
        <f>'t8'!AB69</f>
        <v>18</v>
      </c>
      <c r="K69" s="390">
        <f>'t9'!P69</f>
        <v>18</v>
      </c>
      <c r="L69" s="392" t="str">
        <f t="shared" si="1"/>
        <v>OK</v>
      </c>
    </row>
    <row r="70" spans="1:12" ht="12.75" customHeight="1">
      <c r="A70" s="368" t="str">
        <f>'t1'!A70</f>
        <v>coll.re prof.le sanitario - pers. infer. - d</v>
      </c>
      <c r="B70" s="367" t="str">
        <f>'t1'!B70</f>
        <v>S16020</v>
      </c>
      <c r="C70" s="390">
        <f>'t1'!L70</f>
        <v>94</v>
      </c>
      <c r="D70" s="390">
        <f>'t7'!W70</f>
        <v>94</v>
      </c>
      <c r="E70" s="391">
        <f>'t8'!AA70</f>
        <v>94</v>
      </c>
      <c r="F70" s="391">
        <f>'t9'!O70</f>
        <v>94</v>
      </c>
      <c r="G70" s="392" t="str">
        <f t="shared" si="0"/>
        <v>OK</v>
      </c>
      <c r="H70" s="391">
        <f>'t1'!M70</f>
        <v>313</v>
      </c>
      <c r="I70" s="391">
        <f>'t7'!X70</f>
        <v>313</v>
      </c>
      <c r="J70" s="391">
        <f>'t8'!AB70</f>
        <v>313</v>
      </c>
      <c r="K70" s="390">
        <f>'t9'!P70</f>
        <v>313</v>
      </c>
      <c r="L70" s="392" t="str">
        <f t="shared" si="1"/>
        <v>OK</v>
      </c>
    </row>
    <row r="71" spans="1:12" ht="12.75" customHeight="1">
      <c r="A71" s="368" t="str">
        <f>'t1'!A71</f>
        <v>oper.re prof.le sanitario pers. inferm. - c</v>
      </c>
      <c r="B71" s="367" t="str">
        <f>'t1'!B71</f>
        <v>S14056</v>
      </c>
      <c r="C71" s="390">
        <f>'t1'!L71</f>
        <v>0</v>
      </c>
      <c r="D71" s="390">
        <f>'t7'!W71</f>
        <v>0</v>
      </c>
      <c r="E71" s="391">
        <f>'t8'!AA71</f>
        <v>0</v>
      </c>
      <c r="F71" s="391">
        <f>'t9'!O71</f>
        <v>0</v>
      </c>
      <c r="G71" s="392" t="str">
        <f t="shared" ref="G71:G135" si="2">IF(COUNTIF(C71:F71,C71)=4,"OK","ERRORE")</f>
        <v>OK</v>
      </c>
      <c r="H71" s="391">
        <f>'t1'!M71</f>
        <v>0</v>
      </c>
      <c r="I71" s="391">
        <f>'t7'!X71</f>
        <v>0</v>
      </c>
      <c r="J71" s="391">
        <f>'t8'!AB71</f>
        <v>0</v>
      </c>
      <c r="K71" s="390">
        <f>'t9'!P71</f>
        <v>0</v>
      </c>
      <c r="L71" s="392" t="str">
        <f t="shared" ref="L71:L135" si="3">IF(COUNTIF(H71:K71,H71)=4,"OK","ERRORE")</f>
        <v>OK</v>
      </c>
    </row>
    <row r="72" spans="1:12" ht="12.75" customHeight="1">
      <c r="A72" s="368" t="str">
        <f>'t1'!A72</f>
        <v>oper.re prof.le di II cat.pers. inferm. esperto - c (2)</v>
      </c>
      <c r="B72" s="367" t="str">
        <f>'t1'!B72</f>
        <v>S14E52</v>
      </c>
      <c r="C72" s="390">
        <f>'t1'!L72</f>
        <v>3</v>
      </c>
      <c r="D72" s="390">
        <f>'t7'!W72</f>
        <v>3</v>
      </c>
      <c r="E72" s="391">
        <f>'t8'!AA72</f>
        <v>3</v>
      </c>
      <c r="F72" s="391">
        <f>'t9'!O72</f>
        <v>3</v>
      </c>
      <c r="G72" s="392" t="str">
        <f t="shared" si="2"/>
        <v>OK</v>
      </c>
      <c r="H72" s="391">
        <f>'t1'!M72</f>
        <v>3</v>
      </c>
      <c r="I72" s="391">
        <f>'t7'!X72</f>
        <v>3</v>
      </c>
      <c r="J72" s="391">
        <f>'t8'!AB72</f>
        <v>3</v>
      </c>
      <c r="K72" s="390">
        <f>'t9'!P72</f>
        <v>3</v>
      </c>
      <c r="L72" s="392" t="str">
        <f t="shared" si="3"/>
        <v>OK</v>
      </c>
    </row>
    <row r="73" spans="1:12" ht="12.75" customHeight="1">
      <c r="A73" s="368" t="str">
        <f>'t1'!A73</f>
        <v>oper.re prof.le di II cat.pers. inferm. bs</v>
      </c>
      <c r="B73" s="367" t="str">
        <f>'t1'!B73</f>
        <v>S13052</v>
      </c>
      <c r="C73" s="390">
        <f>'t1'!L73</f>
        <v>0</v>
      </c>
      <c r="D73" s="390">
        <f>'t7'!W73</f>
        <v>0</v>
      </c>
      <c r="E73" s="391">
        <f>'t8'!AA73</f>
        <v>0</v>
      </c>
      <c r="F73" s="391">
        <f>'t9'!O73</f>
        <v>0</v>
      </c>
      <c r="G73" s="392" t="str">
        <f t="shared" si="2"/>
        <v>OK</v>
      </c>
      <c r="H73" s="391">
        <f>'t1'!M73</f>
        <v>0</v>
      </c>
      <c r="I73" s="391">
        <f>'t7'!X73</f>
        <v>0</v>
      </c>
      <c r="J73" s="391">
        <f>'t8'!AB73</f>
        <v>0</v>
      </c>
      <c r="K73" s="390">
        <f>'t9'!P73</f>
        <v>0</v>
      </c>
      <c r="L73" s="392" t="str">
        <f t="shared" si="3"/>
        <v>OK</v>
      </c>
    </row>
    <row r="74" spans="1:12" ht="12.75" customHeight="1">
      <c r="A74" s="368" t="str">
        <f>'t1'!A74</f>
        <v>coll.re prof.le sanitario - pers. tec. esperto - ds</v>
      </c>
      <c r="B74" s="367" t="str">
        <f>'t1'!B74</f>
        <v>S18920</v>
      </c>
      <c r="C74" s="390">
        <f>'t1'!L74</f>
        <v>2</v>
      </c>
      <c r="D74" s="390">
        <f>'t7'!W74</f>
        <v>2</v>
      </c>
      <c r="E74" s="391">
        <f>'t8'!AA74</f>
        <v>2</v>
      </c>
      <c r="F74" s="391">
        <f>'t9'!O74</f>
        <v>2</v>
      </c>
      <c r="G74" s="392" t="str">
        <f t="shared" si="2"/>
        <v>OK</v>
      </c>
      <c r="H74" s="391">
        <f>'t1'!M74</f>
        <v>7</v>
      </c>
      <c r="I74" s="391">
        <f>'t7'!X74</f>
        <v>7</v>
      </c>
      <c r="J74" s="391">
        <f>'t8'!AB74</f>
        <v>7</v>
      </c>
      <c r="K74" s="390">
        <f>'t9'!P74</f>
        <v>7</v>
      </c>
      <c r="L74" s="392" t="str">
        <f t="shared" si="3"/>
        <v>OK</v>
      </c>
    </row>
    <row r="75" spans="1:12" ht="12.75" customHeight="1">
      <c r="A75" s="368" t="str">
        <f>'t1'!A75</f>
        <v>coll.re prof.le sanitario - pers. tec.- d</v>
      </c>
      <c r="B75" s="367" t="str">
        <f>'t1'!B75</f>
        <v>S16021</v>
      </c>
      <c r="C75" s="390">
        <f>'t1'!L75</f>
        <v>49</v>
      </c>
      <c r="D75" s="390">
        <f>'t7'!W75</f>
        <v>49</v>
      </c>
      <c r="E75" s="391">
        <f>'t8'!AA75</f>
        <v>49</v>
      </c>
      <c r="F75" s="391">
        <f>'t9'!O75</f>
        <v>49</v>
      </c>
      <c r="G75" s="392" t="str">
        <f t="shared" si="2"/>
        <v>OK</v>
      </c>
      <c r="H75" s="391">
        <f>'t1'!M75</f>
        <v>116</v>
      </c>
      <c r="I75" s="391">
        <f>'t7'!X75</f>
        <v>116</v>
      </c>
      <c r="J75" s="391">
        <f>'t8'!AB75</f>
        <v>116</v>
      </c>
      <c r="K75" s="390">
        <f>'t9'!P75</f>
        <v>116</v>
      </c>
      <c r="L75" s="392" t="str">
        <f t="shared" si="3"/>
        <v>OK</v>
      </c>
    </row>
    <row r="76" spans="1:12" ht="12.75" customHeight="1">
      <c r="A76" s="368" t="str">
        <f>'t1'!A76</f>
        <v>oper.re prof.le sanitario - pers. tec.- c</v>
      </c>
      <c r="B76" s="367" t="str">
        <f>'t1'!B76</f>
        <v>S14054</v>
      </c>
      <c r="C76" s="390">
        <f>'t1'!L76</f>
        <v>0</v>
      </c>
      <c r="D76" s="390">
        <f>'t7'!W76</f>
        <v>0</v>
      </c>
      <c r="E76" s="391">
        <f>'t8'!AA76</f>
        <v>0</v>
      </c>
      <c r="F76" s="391">
        <f>'t9'!O76</f>
        <v>0</v>
      </c>
      <c r="G76" s="392" t="str">
        <f t="shared" si="2"/>
        <v>OK</v>
      </c>
      <c r="H76" s="391">
        <f>'t1'!M76</f>
        <v>0</v>
      </c>
      <c r="I76" s="391">
        <f>'t7'!X76</f>
        <v>0</v>
      </c>
      <c r="J76" s="391">
        <f>'t8'!AB76</f>
        <v>0</v>
      </c>
      <c r="K76" s="390">
        <f>'t9'!P76</f>
        <v>0</v>
      </c>
      <c r="L76" s="392" t="str">
        <f t="shared" si="3"/>
        <v>OK</v>
      </c>
    </row>
    <row r="77" spans="1:12" ht="12.75" customHeight="1">
      <c r="A77" s="368" t="str">
        <f>'t1'!A77</f>
        <v>coll.re prof.le sanitario - tecn. della prev. esperto - ds</v>
      </c>
      <c r="B77" s="367" t="str">
        <f>'t1'!B77</f>
        <v>S18921</v>
      </c>
      <c r="C77" s="390">
        <f>'t1'!L77</f>
        <v>0</v>
      </c>
      <c r="D77" s="390">
        <f>'t7'!W77</f>
        <v>0</v>
      </c>
      <c r="E77" s="391">
        <f>'t8'!AA77</f>
        <v>0</v>
      </c>
      <c r="F77" s="391">
        <f>'t9'!O77</f>
        <v>0</v>
      </c>
      <c r="G77" s="392" t="str">
        <f t="shared" si="2"/>
        <v>OK</v>
      </c>
      <c r="H77" s="391">
        <f>'t1'!M77</f>
        <v>0</v>
      </c>
      <c r="I77" s="391">
        <f>'t7'!X77</f>
        <v>0</v>
      </c>
      <c r="J77" s="391">
        <f>'t8'!AB77</f>
        <v>0</v>
      </c>
      <c r="K77" s="390">
        <f>'t9'!P77</f>
        <v>0</v>
      </c>
      <c r="L77" s="392" t="str">
        <f t="shared" si="3"/>
        <v>OK</v>
      </c>
    </row>
    <row r="78" spans="1:12" ht="12.75" customHeight="1">
      <c r="A78" s="368" t="str">
        <f>'t1'!A78</f>
        <v>coll.re prof.le sanitario - tecn. della prev. - d</v>
      </c>
      <c r="B78" s="367" t="str">
        <f>'t1'!B78</f>
        <v>S16022</v>
      </c>
      <c r="C78" s="390">
        <f>'t1'!L78</f>
        <v>1</v>
      </c>
      <c r="D78" s="390">
        <f>'t7'!W78</f>
        <v>1</v>
      </c>
      <c r="E78" s="391">
        <f>'t8'!AA78</f>
        <v>1</v>
      </c>
      <c r="F78" s="391">
        <f>'t9'!O78</f>
        <v>1</v>
      </c>
      <c r="G78" s="392" t="str">
        <f t="shared" si="2"/>
        <v>OK</v>
      </c>
      <c r="H78" s="391">
        <f>'t1'!M78</f>
        <v>1</v>
      </c>
      <c r="I78" s="391">
        <f>'t7'!X78</f>
        <v>1</v>
      </c>
      <c r="J78" s="391">
        <f>'t8'!AB78</f>
        <v>1</v>
      </c>
      <c r="K78" s="390">
        <f>'t9'!P78</f>
        <v>1</v>
      </c>
      <c r="L78" s="392" t="str">
        <f t="shared" si="3"/>
        <v>OK</v>
      </c>
    </row>
    <row r="79" spans="1:12" ht="12.75" customHeight="1">
      <c r="A79" s="368" t="str">
        <f>'t1'!A79</f>
        <v>oper.re prof.le sanitario - tecn. della prev. - c</v>
      </c>
      <c r="B79" s="367" t="str">
        <f>'t1'!B79</f>
        <v>S14055</v>
      </c>
      <c r="C79" s="390">
        <f>'t1'!L79</f>
        <v>0</v>
      </c>
      <c r="D79" s="390">
        <f>'t7'!W79</f>
        <v>0</v>
      </c>
      <c r="E79" s="391">
        <f>'t8'!AA79</f>
        <v>0</v>
      </c>
      <c r="F79" s="391">
        <f>'t9'!O79</f>
        <v>0</v>
      </c>
      <c r="G79" s="392" t="str">
        <f t="shared" si="2"/>
        <v>OK</v>
      </c>
      <c r="H79" s="391">
        <f>'t1'!M79</f>
        <v>0</v>
      </c>
      <c r="I79" s="391">
        <f>'t7'!X79</f>
        <v>0</v>
      </c>
      <c r="J79" s="391">
        <f>'t8'!AB79</f>
        <v>0</v>
      </c>
      <c r="K79" s="390">
        <f>'t9'!P79</f>
        <v>0</v>
      </c>
      <c r="L79" s="392" t="str">
        <f t="shared" si="3"/>
        <v>OK</v>
      </c>
    </row>
    <row r="80" spans="1:12" ht="12.75" customHeight="1">
      <c r="A80" s="368" t="str">
        <f>'t1'!A80</f>
        <v>coll.re prof.le sanitario - pers. della riabil. esperto - ds</v>
      </c>
      <c r="B80" s="367" t="str">
        <f>'t1'!B80</f>
        <v>S18922</v>
      </c>
      <c r="C80" s="390">
        <f>'t1'!L80</f>
        <v>0</v>
      </c>
      <c r="D80" s="390">
        <f>'t7'!W80</f>
        <v>0</v>
      </c>
      <c r="E80" s="391">
        <f>'t8'!AA80</f>
        <v>0</v>
      </c>
      <c r="F80" s="391">
        <f>'t9'!O80</f>
        <v>0</v>
      </c>
      <c r="G80" s="392" t="str">
        <f t="shared" si="2"/>
        <v>OK</v>
      </c>
      <c r="H80" s="391">
        <f>'t1'!M80</f>
        <v>0</v>
      </c>
      <c r="I80" s="391">
        <f>'t7'!X80</f>
        <v>0</v>
      </c>
      <c r="J80" s="391">
        <f>'t8'!AB80</f>
        <v>0</v>
      </c>
      <c r="K80" s="390">
        <f>'t9'!P80</f>
        <v>0</v>
      </c>
      <c r="L80" s="392" t="str">
        <f t="shared" si="3"/>
        <v>OK</v>
      </c>
    </row>
    <row r="81" spans="1:12" ht="12.75" customHeight="1">
      <c r="A81" s="368" t="str">
        <f>'t1'!A81</f>
        <v>coll.re prof.le sanitario - pers. della riabil. - d</v>
      </c>
      <c r="B81" s="367" t="str">
        <f>'t1'!B81</f>
        <v>S16019</v>
      </c>
      <c r="C81" s="390">
        <f>'t1'!L81</f>
        <v>1</v>
      </c>
      <c r="D81" s="390">
        <f>'t7'!W81</f>
        <v>1</v>
      </c>
      <c r="E81" s="391">
        <f>'t8'!AA81</f>
        <v>1</v>
      </c>
      <c r="F81" s="391">
        <f>'t9'!O81</f>
        <v>1</v>
      </c>
      <c r="G81" s="392" t="str">
        <f t="shared" si="2"/>
        <v>OK</v>
      </c>
      <c r="H81" s="391">
        <f>'t1'!M81</f>
        <v>15</v>
      </c>
      <c r="I81" s="391">
        <f>'t7'!X81</f>
        <v>15</v>
      </c>
      <c r="J81" s="391">
        <f>'t8'!AB81</f>
        <v>15</v>
      </c>
      <c r="K81" s="390">
        <f>'t9'!P81</f>
        <v>15</v>
      </c>
      <c r="L81" s="392" t="str">
        <f t="shared" si="3"/>
        <v>OK</v>
      </c>
    </row>
    <row r="82" spans="1:12" ht="12.75" customHeight="1">
      <c r="A82" s="368" t="str">
        <f>'t1'!A82</f>
        <v>oper.re prof.le sanitario - pers. della riabil. - c</v>
      </c>
      <c r="B82" s="367" t="str">
        <f>'t1'!B82</f>
        <v>S14053</v>
      </c>
      <c r="C82" s="390">
        <f>'t1'!L82</f>
        <v>0</v>
      </c>
      <c r="D82" s="390">
        <f>'t7'!W82</f>
        <v>0</v>
      </c>
      <c r="E82" s="391">
        <f>'t8'!AA82</f>
        <v>0</v>
      </c>
      <c r="F82" s="391">
        <f>'t9'!O82</f>
        <v>0</v>
      </c>
      <c r="G82" s="392" t="str">
        <f t="shared" si="2"/>
        <v>OK</v>
      </c>
      <c r="H82" s="391">
        <f>'t1'!M82</f>
        <v>0</v>
      </c>
      <c r="I82" s="391">
        <f>'t7'!X82</f>
        <v>0</v>
      </c>
      <c r="J82" s="391">
        <f>'t8'!AB82</f>
        <v>0</v>
      </c>
      <c r="K82" s="390">
        <f>'t9'!P82</f>
        <v>0</v>
      </c>
      <c r="L82" s="392" t="str">
        <f t="shared" si="3"/>
        <v>OK</v>
      </c>
    </row>
    <row r="83" spans="1:12" ht="12.75" customHeight="1">
      <c r="A83" s="368" t="str">
        <f>'t1'!A83</f>
        <v>oper.re prof.le di II cat. con funz. di riabil. esperto - c (2)</v>
      </c>
      <c r="B83" s="367" t="str">
        <f>'t1'!B83</f>
        <v>S14E51</v>
      </c>
      <c r="C83" s="390">
        <f>'t1'!L83</f>
        <v>0</v>
      </c>
      <c r="D83" s="390">
        <f>'t7'!W83</f>
        <v>0</v>
      </c>
      <c r="E83" s="391">
        <f>'t8'!AA83</f>
        <v>0</v>
      </c>
      <c r="F83" s="391">
        <f>'t9'!O83</f>
        <v>0</v>
      </c>
      <c r="G83" s="392" t="str">
        <f t="shared" si="2"/>
        <v>OK</v>
      </c>
      <c r="H83" s="391">
        <f>'t1'!M83</f>
        <v>0</v>
      </c>
      <c r="I83" s="391">
        <f>'t7'!X83</f>
        <v>0</v>
      </c>
      <c r="J83" s="391">
        <f>'t8'!AB83</f>
        <v>0</v>
      </c>
      <c r="K83" s="390">
        <f>'t9'!P83</f>
        <v>0</v>
      </c>
      <c r="L83" s="392" t="str">
        <f t="shared" si="3"/>
        <v>OK</v>
      </c>
    </row>
    <row r="84" spans="1:12" ht="12.75" customHeight="1">
      <c r="A84" s="368" t="str">
        <f>'t1'!A84</f>
        <v>oper.re prof.le di II cat. con funz. di riabil. - bs</v>
      </c>
      <c r="B84" s="367" t="str">
        <f>'t1'!B84</f>
        <v>S13051</v>
      </c>
      <c r="C84" s="390">
        <f>'t1'!L84</f>
        <v>0</v>
      </c>
      <c r="D84" s="390">
        <f>'t7'!W84</f>
        <v>0</v>
      </c>
      <c r="E84" s="391">
        <f>'t8'!AA84</f>
        <v>0</v>
      </c>
      <c r="F84" s="391">
        <f>'t9'!O84</f>
        <v>0</v>
      </c>
      <c r="G84" s="392" t="str">
        <f t="shared" si="2"/>
        <v>OK</v>
      </c>
      <c r="H84" s="391">
        <f>'t1'!M84</f>
        <v>0</v>
      </c>
      <c r="I84" s="391">
        <f>'t7'!X84</f>
        <v>0</v>
      </c>
      <c r="J84" s="391">
        <f>'t8'!AB84</f>
        <v>0</v>
      </c>
      <c r="K84" s="390">
        <f>'t9'!P84</f>
        <v>0</v>
      </c>
      <c r="L84" s="392" t="str">
        <f t="shared" si="3"/>
        <v>OK</v>
      </c>
    </row>
    <row r="85" spans="1:12" ht="12.75" customHeight="1">
      <c r="A85" s="368" t="str">
        <f>'t1'!A85</f>
        <v>profilo atipico ruolo sanitario</v>
      </c>
      <c r="B85" s="367" t="str">
        <f>'t1'!B85</f>
        <v>S00062</v>
      </c>
      <c r="C85" s="390">
        <f>'t1'!L85</f>
        <v>0</v>
      </c>
      <c r="D85" s="390">
        <f>'t7'!W85</f>
        <v>0</v>
      </c>
      <c r="E85" s="391">
        <f>'t8'!AA85</f>
        <v>0</v>
      </c>
      <c r="F85" s="391">
        <f>'t9'!O85</f>
        <v>0</v>
      </c>
      <c r="G85" s="392" t="str">
        <f t="shared" si="2"/>
        <v>OK</v>
      </c>
      <c r="H85" s="391">
        <f>'t1'!M85</f>
        <v>0</v>
      </c>
      <c r="I85" s="391">
        <f>'t7'!X85</f>
        <v>0</v>
      </c>
      <c r="J85" s="391">
        <f>'t8'!AB85</f>
        <v>0</v>
      </c>
      <c r="K85" s="390">
        <f>'t9'!P85</f>
        <v>0</v>
      </c>
      <c r="L85" s="392" t="str">
        <f t="shared" si="3"/>
        <v>OK</v>
      </c>
    </row>
    <row r="86" spans="1:12" ht="12.75" customHeight="1">
      <c r="A86" s="368" t="str">
        <f>'t1'!A86</f>
        <v>avvocato dirig. con incarico di struttura complessa</v>
      </c>
      <c r="B86" s="367" t="str">
        <f>'t1'!B86</f>
        <v>PD0010</v>
      </c>
      <c r="C86" s="390">
        <f>'t1'!L86</f>
        <v>0</v>
      </c>
      <c r="D86" s="390">
        <f>'t7'!W86</f>
        <v>0</v>
      </c>
      <c r="E86" s="391">
        <f>'t8'!AA86</f>
        <v>0</v>
      </c>
      <c r="F86" s="391">
        <f>'t9'!O86</f>
        <v>0</v>
      </c>
      <c r="G86" s="392" t="str">
        <f t="shared" si="2"/>
        <v>OK</v>
      </c>
      <c r="H86" s="391">
        <f>'t1'!M86</f>
        <v>0</v>
      </c>
      <c r="I86" s="391">
        <f>'t7'!X86</f>
        <v>0</v>
      </c>
      <c r="J86" s="391">
        <f>'t8'!AB86</f>
        <v>0</v>
      </c>
      <c r="K86" s="390">
        <f>'t9'!P86</f>
        <v>0</v>
      </c>
      <c r="L86" s="392" t="str">
        <f t="shared" si="3"/>
        <v>OK</v>
      </c>
    </row>
    <row r="87" spans="1:12" ht="12.75" customHeight="1">
      <c r="A87" s="368" t="str">
        <f>'t1'!A87</f>
        <v>avvocato dirig. con incarico di struttura semplice</v>
      </c>
      <c r="B87" s="367" t="str">
        <f>'t1'!B87</f>
        <v>PD0S09</v>
      </c>
      <c r="C87" s="390">
        <f>'t1'!L87</f>
        <v>0</v>
      </c>
      <c r="D87" s="390">
        <f>'t7'!W87</f>
        <v>0</v>
      </c>
      <c r="E87" s="391">
        <f>'t8'!AA87</f>
        <v>0</v>
      </c>
      <c r="F87" s="391">
        <f>'t9'!O87</f>
        <v>0</v>
      </c>
      <c r="G87" s="392" t="str">
        <f t="shared" si="2"/>
        <v>OK</v>
      </c>
      <c r="H87" s="391">
        <f>'t1'!M87</f>
        <v>0</v>
      </c>
      <c r="I87" s="391">
        <f>'t7'!X87</f>
        <v>0</v>
      </c>
      <c r="J87" s="391">
        <f>'t8'!AB87</f>
        <v>0</v>
      </c>
      <c r="K87" s="390">
        <f>'t9'!P87</f>
        <v>0</v>
      </c>
      <c r="L87" s="392" t="str">
        <f t="shared" si="3"/>
        <v>OK</v>
      </c>
    </row>
    <row r="88" spans="1:12" ht="12.75" customHeight="1">
      <c r="A88" s="368" t="str">
        <f>'t1'!A88</f>
        <v>avvocato dirig. con altri incar.prof.li</v>
      </c>
      <c r="B88" s="367" t="str">
        <f>'t1'!B88</f>
        <v>PD0A09</v>
      </c>
      <c r="C88" s="390">
        <f>'t1'!L88</f>
        <v>0</v>
      </c>
      <c r="D88" s="390">
        <f>'t7'!W88</f>
        <v>0</v>
      </c>
      <c r="E88" s="391">
        <f>'t8'!AA88</f>
        <v>0</v>
      </c>
      <c r="F88" s="391">
        <f>'t9'!O88</f>
        <v>0</v>
      </c>
      <c r="G88" s="392" t="str">
        <f t="shared" si="2"/>
        <v>OK</v>
      </c>
      <c r="H88" s="391">
        <f>'t1'!M88</f>
        <v>0</v>
      </c>
      <c r="I88" s="391">
        <f>'t7'!X88</f>
        <v>0</v>
      </c>
      <c r="J88" s="391">
        <f>'t8'!AB88</f>
        <v>0</v>
      </c>
      <c r="K88" s="390">
        <f>'t9'!P88</f>
        <v>0</v>
      </c>
      <c r="L88" s="392" t="str">
        <f t="shared" si="3"/>
        <v>OK</v>
      </c>
    </row>
    <row r="89" spans="1:12" ht="12.75" customHeight="1">
      <c r="A89" s="368" t="str">
        <f>'t1'!A89</f>
        <v>avvocato dir. a t. determinato(art. 15-septies dlgs. 502/92)</v>
      </c>
      <c r="B89" s="367" t="str">
        <f>'t1'!B89</f>
        <v>PD0605</v>
      </c>
      <c r="C89" s="390">
        <f>'t1'!L89</f>
        <v>0</v>
      </c>
      <c r="D89" s="390">
        <f>'t7'!W89</f>
        <v>0</v>
      </c>
      <c r="E89" s="391">
        <f>'t8'!AA89</f>
        <v>0</v>
      </c>
      <c r="F89" s="391">
        <f>'t9'!O89</f>
        <v>0</v>
      </c>
      <c r="G89" s="392" t="str">
        <f t="shared" si="2"/>
        <v>OK</v>
      </c>
      <c r="H89" s="391">
        <f>'t1'!M89</f>
        <v>0</v>
      </c>
      <c r="I89" s="391">
        <f>'t7'!X89</f>
        <v>0</v>
      </c>
      <c r="J89" s="391">
        <f>'t8'!AB89</f>
        <v>0</v>
      </c>
      <c r="K89" s="390">
        <f>'t9'!P89</f>
        <v>0</v>
      </c>
      <c r="L89" s="392" t="str">
        <f t="shared" si="3"/>
        <v>OK</v>
      </c>
    </row>
    <row r="90" spans="1:12" ht="12.75" customHeight="1">
      <c r="A90" s="368" t="str">
        <f>'t1'!A90</f>
        <v>ingegnere dirig. con incarico di struttura complessa</v>
      </c>
      <c r="B90" s="367" t="str">
        <f>'t1'!B90</f>
        <v>PD0046</v>
      </c>
      <c r="C90" s="390">
        <f>'t1'!L90</f>
        <v>1</v>
      </c>
      <c r="D90" s="390">
        <f>'t7'!W90</f>
        <v>1</v>
      </c>
      <c r="E90" s="391">
        <f>'t8'!AA90</f>
        <v>1</v>
      </c>
      <c r="F90" s="391">
        <f>'t9'!O90</f>
        <v>1</v>
      </c>
      <c r="G90" s="392" t="str">
        <f t="shared" si="2"/>
        <v>OK</v>
      </c>
      <c r="H90" s="391">
        <f>'t1'!M90</f>
        <v>0</v>
      </c>
      <c r="I90" s="391">
        <f>'t7'!X90</f>
        <v>0</v>
      </c>
      <c r="J90" s="391">
        <f>'t8'!AB90</f>
        <v>0</v>
      </c>
      <c r="K90" s="390">
        <f>'t9'!P90</f>
        <v>0</v>
      </c>
      <c r="L90" s="392" t="str">
        <f t="shared" si="3"/>
        <v>OK</v>
      </c>
    </row>
    <row r="91" spans="1:12" ht="12.75" customHeight="1">
      <c r="A91" s="368" t="str">
        <f>'t1'!A91</f>
        <v>ingegnere dirig. con incarico di struttura semplice</v>
      </c>
      <c r="B91" s="367" t="str">
        <f>'t1'!B91</f>
        <v>PD0S45</v>
      </c>
      <c r="C91" s="390">
        <f>'t1'!L91</f>
        <v>0</v>
      </c>
      <c r="D91" s="390">
        <f>'t7'!W91</f>
        <v>0</v>
      </c>
      <c r="E91" s="391">
        <f>'t8'!AA91</f>
        <v>0</v>
      </c>
      <c r="F91" s="391">
        <f>'t9'!O91</f>
        <v>0</v>
      </c>
      <c r="G91" s="392" t="str">
        <f t="shared" si="2"/>
        <v>OK</v>
      </c>
      <c r="H91" s="391">
        <f>'t1'!M91</f>
        <v>0</v>
      </c>
      <c r="I91" s="391">
        <f>'t7'!X91</f>
        <v>0</v>
      </c>
      <c r="J91" s="391">
        <f>'t8'!AB91</f>
        <v>0</v>
      </c>
      <c r="K91" s="390">
        <f>'t9'!P91</f>
        <v>0</v>
      </c>
      <c r="L91" s="392" t="str">
        <f t="shared" si="3"/>
        <v>OK</v>
      </c>
    </row>
    <row r="92" spans="1:12" ht="12.75" customHeight="1">
      <c r="A92" s="368" t="str">
        <f>'t1'!A92</f>
        <v>ingegnere dirig. con altri incar.prof.li</v>
      </c>
      <c r="B92" s="367" t="str">
        <f>'t1'!B92</f>
        <v>PD0A45</v>
      </c>
      <c r="C92" s="390">
        <f>'t1'!L92</f>
        <v>1</v>
      </c>
      <c r="D92" s="390">
        <f>'t7'!W92</f>
        <v>1</v>
      </c>
      <c r="E92" s="391">
        <f>'t8'!AA92</f>
        <v>1</v>
      </c>
      <c r="F92" s="391">
        <f>'t9'!O92</f>
        <v>1</v>
      </c>
      <c r="G92" s="392" t="str">
        <f t="shared" si="2"/>
        <v>OK</v>
      </c>
      <c r="H92" s="391">
        <f>'t1'!M92</f>
        <v>0</v>
      </c>
      <c r="I92" s="391">
        <f>'t7'!X92</f>
        <v>0</v>
      </c>
      <c r="J92" s="391">
        <f>'t8'!AB92</f>
        <v>0</v>
      </c>
      <c r="K92" s="390">
        <f>'t9'!P92</f>
        <v>0</v>
      </c>
      <c r="L92" s="392" t="str">
        <f t="shared" si="3"/>
        <v>OK</v>
      </c>
    </row>
    <row r="93" spans="1:12" ht="12.75" customHeight="1">
      <c r="A93" s="368" t="str">
        <f>'t1'!A93</f>
        <v>ingegnere dir. a t. determinato(art.15-septies dlgs. 502/92)</v>
      </c>
      <c r="B93" s="367" t="str">
        <f>'t1'!B93</f>
        <v>PD0606</v>
      </c>
      <c r="C93" s="390">
        <f>'t1'!L93</f>
        <v>0</v>
      </c>
      <c r="D93" s="390">
        <f>'t7'!W93</f>
        <v>0</v>
      </c>
      <c r="E93" s="391">
        <f>'t8'!AA93</f>
        <v>0</v>
      </c>
      <c r="F93" s="391">
        <f>'t9'!O93</f>
        <v>0</v>
      </c>
      <c r="G93" s="392" t="str">
        <f t="shared" si="2"/>
        <v>OK</v>
      </c>
      <c r="H93" s="391">
        <f>'t1'!M93</f>
        <v>0</v>
      </c>
      <c r="I93" s="391">
        <f>'t7'!X93</f>
        <v>0</v>
      </c>
      <c r="J93" s="391">
        <f>'t8'!AB93</f>
        <v>0</v>
      </c>
      <c r="K93" s="390">
        <f>'t9'!P93</f>
        <v>0</v>
      </c>
      <c r="L93" s="392" t="str">
        <f t="shared" si="3"/>
        <v>OK</v>
      </c>
    </row>
    <row r="94" spans="1:12" ht="12.75" customHeight="1">
      <c r="A94" s="368" t="str">
        <f>'t1'!A94</f>
        <v>architetti dirig. con incarico di struttura complessa</v>
      </c>
      <c r="B94" s="367" t="str">
        <f>'t1'!B94</f>
        <v>PD0004</v>
      </c>
      <c r="C94" s="390">
        <f>'t1'!L94</f>
        <v>0</v>
      </c>
      <c r="D94" s="390">
        <f>'t7'!W94</f>
        <v>0</v>
      </c>
      <c r="E94" s="391">
        <f>'t8'!AA94</f>
        <v>0</v>
      </c>
      <c r="F94" s="391">
        <f>'t9'!O94</f>
        <v>0</v>
      </c>
      <c r="G94" s="392" t="str">
        <f t="shared" si="2"/>
        <v>OK</v>
      </c>
      <c r="H94" s="391">
        <f>'t1'!M94</f>
        <v>0</v>
      </c>
      <c r="I94" s="391">
        <f>'t7'!X94</f>
        <v>0</v>
      </c>
      <c r="J94" s="391">
        <f>'t8'!AB94</f>
        <v>0</v>
      </c>
      <c r="K94" s="390">
        <f>'t9'!P94</f>
        <v>0</v>
      </c>
      <c r="L94" s="392" t="str">
        <f t="shared" si="3"/>
        <v>OK</v>
      </c>
    </row>
    <row r="95" spans="1:12" ht="12.75" customHeight="1">
      <c r="A95" s="368" t="str">
        <f>'t1'!A95</f>
        <v>architetti dirig. con incarico di struttura semplice</v>
      </c>
      <c r="B95" s="367" t="str">
        <f>'t1'!B95</f>
        <v>PD0S03</v>
      </c>
      <c r="C95" s="390">
        <f>'t1'!L95</f>
        <v>0</v>
      </c>
      <c r="D95" s="390">
        <f>'t7'!W95</f>
        <v>0</v>
      </c>
      <c r="E95" s="391">
        <f>'t8'!AA95</f>
        <v>0</v>
      </c>
      <c r="F95" s="391">
        <f>'t9'!O95</f>
        <v>0</v>
      </c>
      <c r="G95" s="392" t="str">
        <f t="shared" si="2"/>
        <v>OK</v>
      </c>
      <c r="H95" s="391">
        <f>'t1'!M95</f>
        <v>0</v>
      </c>
      <c r="I95" s="391">
        <f>'t7'!X95</f>
        <v>0</v>
      </c>
      <c r="J95" s="391">
        <f>'t8'!AB95</f>
        <v>0</v>
      </c>
      <c r="K95" s="390">
        <f>'t9'!P95</f>
        <v>0</v>
      </c>
      <c r="L95" s="392" t="str">
        <f t="shared" si="3"/>
        <v>OK</v>
      </c>
    </row>
    <row r="96" spans="1:12" ht="12.75" customHeight="1">
      <c r="A96" s="368" t="str">
        <f>'t1'!A96</f>
        <v>architetti dirig. con altri incar.prof.li</v>
      </c>
      <c r="B96" s="367" t="str">
        <f>'t1'!B96</f>
        <v>PD0A03</v>
      </c>
      <c r="C96" s="390">
        <f>'t1'!L96</f>
        <v>0</v>
      </c>
      <c r="D96" s="390">
        <f>'t7'!W96</f>
        <v>0</v>
      </c>
      <c r="E96" s="391">
        <f>'t8'!AA96</f>
        <v>0</v>
      </c>
      <c r="F96" s="391">
        <f>'t9'!O96</f>
        <v>0</v>
      </c>
      <c r="G96" s="392" t="str">
        <f t="shared" si="2"/>
        <v>OK</v>
      </c>
      <c r="H96" s="391">
        <f>'t1'!M96</f>
        <v>0</v>
      </c>
      <c r="I96" s="391">
        <f>'t7'!X96</f>
        <v>0</v>
      </c>
      <c r="J96" s="391">
        <f>'t8'!AB96</f>
        <v>0</v>
      </c>
      <c r="K96" s="390">
        <f>'t9'!P96</f>
        <v>0</v>
      </c>
      <c r="L96" s="392" t="str">
        <f t="shared" si="3"/>
        <v>OK</v>
      </c>
    </row>
    <row r="97" spans="1:12" ht="12.75" customHeight="1">
      <c r="A97" s="368" t="str">
        <f>'t1'!A97</f>
        <v>architetti dir. a t.determinato(art. 15-septies dlgs.502/92)</v>
      </c>
      <c r="B97" s="367" t="str">
        <f>'t1'!B97</f>
        <v>PD0607</v>
      </c>
      <c r="C97" s="390">
        <f>'t1'!L97</f>
        <v>0</v>
      </c>
      <c r="D97" s="390">
        <f>'t7'!W97</f>
        <v>0</v>
      </c>
      <c r="E97" s="391">
        <f>'t8'!AA97</f>
        <v>0</v>
      </c>
      <c r="F97" s="391">
        <f>'t9'!O97</f>
        <v>0</v>
      </c>
      <c r="G97" s="392" t="str">
        <f t="shared" si="2"/>
        <v>OK</v>
      </c>
      <c r="H97" s="391">
        <f>'t1'!M97</f>
        <v>0</v>
      </c>
      <c r="I97" s="391">
        <f>'t7'!X97</f>
        <v>0</v>
      </c>
      <c r="J97" s="391">
        <f>'t8'!AB97</f>
        <v>0</v>
      </c>
      <c r="K97" s="390">
        <f>'t9'!P97</f>
        <v>0</v>
      </c>
      <c r="L97" s="392" t="str">
        <f t="shared" si="3"/>
        <v>OK</v>
      </c>
    </row>
    <row r="98" spans="1:12" ht="12.75" customHeight="1">
      <c r="A98" s="368" t="str">
        <f>'t1'!A98</f>
        <v>geologi dirig. con incarico di struttura complessa</v>
      </c>
      <c r="B98" s="367" t="str">
        <f>'t1'!B98</f>
        <v>PD0044</v>
      </c>
      <c r="C98" s="390">
        <f>'t1'!L98</f>
        <v>0</v>
      </c>
      <c r="D98" s="390">
        <f>'t7'!W98</f>
        <v>0</v>
      </c>
      <c r="E98" s="391">
        <f>'t8'!AA98</f>
        <v>0</v>
      </c>
      <c r="F98" s="391">
        <f>'t9'!O98</f>
        <v>0</v>
      </c>
      <c r="G98" s="392" t="str">
        <f t="shared" si="2"/>
        <v>OK</v>
      </c>
      <c r="H98" s="391">
        <f>'t1'!M98</f>
        <v>0</v>
      </c>
      <c r="I98" s="391">
        <f>'t7'!X98</f>
        <v>0</v>
      </c>
      <c r="J98" s="391">
        <f>'t8'!AB98</f>
        <v>0</v>
      </c>
      <c r="K98" s="390">
        <f>'t9'!P98</f>
        <v>0</v>
      </c>
      <c r="L98" s="392" t="str">
        <f t="shared" si="3"/>
        <v>OK</v>
      </c>
    </row>
    <row r="99" spans="1:12" ht="12.75" customHeight="1">
      <c r="A99" s="368" t="str">
        <f>'t1'!A99</f>
        <v>geologi dirig. con incarico di struttura semplice</v>
      </c>
      <c r="B99" s="367" t="str">
        <f>'t1'!B99</f>
        <v>PD0S43</v>
      </c>
      <c r="C99" s="390">
        <f>'t1'!L99</f>
        <v>0</v>
      </c>
      <c r="D99" s="390">
        <f>'t7'!W99</f>
        <v>0</v>
      </c>
      <c r="E99" s="391">
        <f>'t8'!AA99</f>
        <v>0</v>
      </c>
      <c r="F99" s="391">
        <f>'t9'!O99</f>
        <v>0</v>
      </c>
      <c r="G99" s="392" t="str">
        <f t="shared" si="2"/>
        <v>OK</v>
      </c>
      <c r="H99" s="391">
        <f>'t1'!M99</f>
        <v>0</v>
      </c>
      <c r="I99" s="391">
        <f>'t7'!X99</f>
        <v>0</v>
      </c>
      <c r="J99" s="391">
        <f>'t8'!AB99</f>
        <v>0</v>
      </c>
      <c r="K99" s="390">
        <f>'t9'!P99</f>
        <v>0</v>
      </c>
      <c r="L99" s="392" t="str">
        <f t="shared" si="3"/>
        <v>OK</v>
      </c>
    </row>
    <row r="100" spans="1:12" ht="12.75" customHeight="1">
      <c r="A100" s="368" t="str">
        <f>'t1'!A100</f>
        <v>geologi dirig. con altri incar.prof.li</v>
      </c>
      <c r="B100" s="367" t="str">
        <f>'t1'!B100</f>
        <v>PD0A43</v>
      </c>
      <c r="C100" s="390">
        <f>'t1'!L100</f>
        <v>0</v>
      </c>
      <c r="D100" s="390">
        <f>'t7'!W100</f>
        <v>0</v>
      </c>
      <c r="E100" s="391">
        <f>'t8'!AA100</f>
        <v>0</v>
      </c>
      <c r="F100" s="391">
        <f>'t9'!O100</f>
        <v>0</v>
      </c>
      <c r="G100" s="392" t="str">
        <f t="shared" si="2"/>
        <v>OK</v>
      </c>
      <c r="H100" s="391">
        <f>'t1'!M100</f>
        <v>0</v>
      </c>
      <c r="I100" s="391">
        <f>'t7'!X100</f>
        <v>0</v>
      </c>
      <c r="J100" s="391">
        <f>'t8'!AB100</f>
        <v>0</v>
      </c>
      <c r="K100" s="390">
        <f>'t9'!P100</f>
        <v>0</v>
      </c>
      <c r="L100" s="392" t="str">
        <f t="shared" si="3"/>
        <v>OK</v>
      </c>
    </row>
    <row r="101" spans="1:12" ht="12.75" customHeight="1">
      <c r="A101" s="368" t="str">
        <f>'t1'!A101</f>
        <v>geologi  dir. a t. determinato(art. 15-septies dlgs. 502/92)</v>
      </c>
      <c r="B101" s="367" t="str">
        <f>'t1'!B101</f>
        <v>PD0608</v>
      </c>
      <c r="C101" s="390">
        <f>'t1'!L101</f>
        <v>0</v>
      </c>
      <c r="D101" s="390">
        <f>'t7'!W101</f>
        <v>0</v>
      </c>
      <c r="E101" s="391">
        <f>'t8'!AA101</f>
        <v>0</v>
      </c>
      <c r="F101" s="391">
        <f>'t9'!O101</f>
        <v>0</v>
      </c>
      <c r="G101" s="392" t="str">
        <f t="shared" si="2"/>
        <v>OK</v>
      </c>
      <c r="H101" s="391">
        <f>'t1'!M101</f>
        <v>0</v>
      </c>
      <c r="I101" s="391">
        <f>'t7'!X101</f>
        <v>0</v>
      </c>
      <c r="J101" s="391">
        <f>'t8'!AB101</f>
        <v>0</v>
      </c>
      <c r="K101" s="390">
        <f>'t9'!P101</f>
        <v>0</v>
      </c>
      <c r="L101" s="392" t="str">
        <f t="shared" si="3"/>
        <v>OK</v>
      </c>
    </row>
    <row r="102" spans="1:12" ht="12.75" customHeight="1">
      <c r="A102" s="368" t="str">
        <f>'t1'!A102</f>
        <v>assistente religioso - d</v>
      </c>
      <c r="B102" s="367" t="str">
        <f>'t1'!B102</f>
        <v>P16006</v>
      </c>
      <c r="C102" s="390">
        <f>'t1'!L102</f>
        <v>0</v>
      </c>
      <c r="D102" s="390">
        <f>'t7'!W102</f>
        <v>0</v>
      </c>
      <c r="E102" s="391">
        <f>'t8'!AA102</f>
        <v>0</v>
      </c>
      <c r="F102" s="391">
        <f>'t9'!O102</f>
        <v>0</v>
      </c>
      <c r="G102" s="392" t="str">
        <f t="shared" si="2"/>
        <v>OK</v>
      </c>
      <c r="H102" s="391">
        <f>'t1'!M102</f>
        <v>0</v>
      </c>
      <c r="I102" s="391">
        <f>'t7'!X102</f>
        <v>0</v>
      </c>
      <c r="J102" s="391">
        <f>'t8'!AB102</f>
        <v>0</v>
      </c>
      <c r="K102" s="390">
        <f>'t9'!P102</f>
        <v>0</v>
      </c>
      <c r="L102" s="392" t="str">
        <f t="shared" si="3"/>
        <v>OK</v>
      </c>
    </row>
    <row r="103" spans="1:12" ht="12.75" customHeight="1">
      <c r="A103" s="368" t="str">
        <f>'t1'!A103</f>
        <v>profilo atipico ruolo professionale</v>
      </c>
      <c r="B103" s="367" t="str">
        <f>'t1'!B103</f>
        <v>P00062</v>
      </c>
      <c r="C103" s="390">
        <f>'t1'!L103</f>
        <v>0</v>
      </c>
      <c r="D103" s="390">
        <f>'t7'!W103</f>
        <v>0</v>
      </c>
      <c r="E103" s="391">
        <f>'t8'!AA103</f>
        <v>0</v>
      </c>
      <c r="F103" s="391">
        <f>'t9'!O103</f>
        <v>0</v>
      </c>
      <c r="G103" s="392" t="str">
        <f t="shared" si="2"/>
        <v>OK</v>
      </c>
      <c r="H103" s="391">
        <f>'t1'!M103</f>
        <v>0</v>
      </c>
      <c r="I103" s="391">
        <f>'t7'!X103</f>
        <v>0</v>
      </c>
      <c r="J103" s="391">
        <f>'t8'!AB103</f>
        <v>0</v>
      </c>
      <c r="K103" s="390">
        <f>'t9'!P103</f>
        <v>0</v>
      </c>
      <c r="L103" s="392" t="str">
        <f t="shared" si="3"/>
        <v>OK</v>
      </c>
    </row>
    <row r="104" spans="1:12" ht="12.75" customHeight="1">
      <c r="A104" s="368" t="str">
        <f>'t1'!A104</f>
        <v>analisti dirig. con incarico di struttura complessa</v>
      </c>
      <c r="B104" s="367" t="str">
        <f>'t1'!B104</f>
        <v>TD0002</v>
      </c>
      <c r="C104" s="390">
        <f>'t1'!L104</f>
        <v>1</v>
      </c>
      <c r="D104" s="390">
        <f>'t7'!W104</f>
        <v>1</v>
      </c>
      <c r="E104" s="391">
        <f>'t8'!AA104</f>
        <v>1</v>
      </c>
      <c r="F104" s="391">
        <f>'t9'!O104</f>
        <v>1</v>
      </c>
      <c r="G104" s="392" t="str">
        <f t="shared" si="2"/>
        <v>OK</v>
      </c>
      <c r="H104" s="391">
        <f>'t1'!M104</f>
        <v>0</v>
      </c>
      <c r="I104" s="391">
        <f>'t7'!X104</f>
        <v>0</v>
      </c>
      <c r="J104" s="391">
        <f>'t8'!AB104</f>
        <v>0</v>
      </c>
      <c r="K104" s="390">
        <f>'t9'!P104</f>
        <v>0</v>
      </c>
      <c r="L104" s="392" t="str">
        <f t="shared" si="3"/>
        <v>OK</v>
      </c>
    </row>
    <row r="105" spans="1:12" ht="12.75" customHeight="1">
      <c r="A105" s="368" t="str">
        <f>'t1'!A105</f>
        <v>analisti dirig. con incarico di struttura semplice</v>
      </c>
      <c r="B105" s="367" t="str">
        <f>'t1'!B105</f>
        <v>TD0S01</v>
      </c>
      <c r="C105" s="390">
        <f>'t1'!L105</f>
        <v>0</v>
      </c>
      <c r="D105" s="390">
        <f>'t7'!W105</f>
        <v>0</v>
      </c>
      <c r="E105" s="391">
        <f>'t8'!AA105</f>
        <v>0</v>
      </c>
      <c r="F105" s="391">
        <f>'t9'!O105</f>
        <v>0</v>
      </c>
      <c r="G105" s="392" t="str">
        <f t="shared" si="2"/>
        <v>OK</v>
      </c>
      <c r="H105" s="391">
        <f>'t1'!M105</f>
        <v>0</v>
      </c>
      <c r="I105" s="391">
        <f>'t7'!X105</f>
        <v>0</v>
      </c>
      <c r="J105" s="391">
        <f>'t8'!AB105</f>
        <v>0</v>
      </c>
      <c r="K105" s="390">
        <f>'t9'!P105</f>
        <v>0</v>
      </c>
      <c r="L105" s="392" t="str">
        <f t="shared" si="3"/>
        <v>OK</v>
      </c>
    </row>
    <row r="106" spans="1:12" ht="12.75" customHeight="1">
      <c r="A106" s="368" t="str">
        <f>'t1'!A106</f>
        <v>analisti dirig. con altri incar.prof.li</v>
      </c>
      <c r="B106" s="367" t="str">
        <f>'t1'!B106</f>
        <v>TD0A01</v>
      </c>
      <c r="C106" s="390">
        <f>'t1'!L106</f>
        <v>2</v>
      </c>
      <c r="D106" s="390">
        <f>'t7'!W106</f>
        <v>2</v>
      </c>
      <c r="E106" s="391">
        <f>'t8'!AA106</f>
        <v>2</v>
      </c>
      <c r="F106" s="391">
        <f>'t9'!O106</f>
        <v>2</v>
      </c>
      <c r="G106" s="392" t="str">
        <f t="shared" si="2"/>
        <v>OK</v>
      </c>
      <c r="H106" s="391">
        <f>'t1'!M106</f>
        <v>0</v>
      </c>
      <c r="I106" s="391">
        <f>'t7'!X106</f>
        <v>0</v>
      </c>
      <c r="J106" s="391">
        <f>'t8'!AB106</f>
        <v>0</v>
      </c>
      <c r="K106" s="390">
        <f>'t9'!P106</f>
        <v>0</v>
      </c>
      <c r="L106" s="392" t="str">
        <f t="shared" si="3"/>
        <v>OK</v>
      </c>
    </row>
    <row r="107" spans="1:12" ht="12.75" customHeight="1">
      <c r="A107" s="368" t="str">
        <f>'t1'!A107</f>
        <v>analisti dir. a t. determinato(art. 15-septies dlgs. 502/92)</v>
      </c>
      <c r="B107" s="367" t="str">
        <f>'t1'!B107</f>
        <v>TD0609</v>
      </c>
      <c r="C107" s="390">
        <f>'t1'!L107</f>
        <v>0</v>
      </c>
      <c r="D107" s="390">
        <f>'t7'!W107</f>
        <v>0</v>
      </c>
      <c r="E107" s="391">
        <f>'t8'!AA107</f>
        <v>0</v>
      </c>
      <c r="F107" s="391">
        <f>'t9'!O107</f>
        <v>0</v>
      </c>
      <c r="G107" s="392" t="str">
        <f t="shared" si="2"/>
        <v>OK</v>
      </c>
      <c r="H107" s="391">
        <f>'t1'!M107</f>
        <v>0</v>
      </c>
      <c r="I107" s="391">
        <f>'t7'!X107</f>
        <v>0</v>
      </c>
      <c r="J107" s="391">
        <f>'t8'!AB107</f>
        <v>0</v>
      </c>
      <c r="K107" s="390">
        <f>'t9'!P107</f>
        <v>0</v>
      </c>
      <c r="L107" s="392" t="str">
        <f t="shared" si="3"/>
        <v>OK</v>
      </c>
    </row>
    <row r="108" spans="1:12" ht="12.75" customHeight="1">
      <c r="A108" s="368" t="str">
        <f>'t1'!A108</f>
        <v>statistico dirig. con incarico di struttura complessa</v>
      </c>
      <c r="B108" s="367" t="str">
        <f>'t1'!B108</f>
        <v>TD0071</v>
      </c>
      <c r="C108" s="390">
        <f>'t1'!L108</f>
        <v>0</v>
      </c>
      <c r="D108" s="390">
        <f>'t7'!W108</f>
        <v>0</v>
      </c>
      <c r="E108" s="391">
        <f>'t8'!AA108</f>
        <v>0</v>
      </c>
      <c r="F108" s="391">
        <f>'t9'!O108</f>
        <v>0</v>
      </c>
      <c r="G108" s="392" t="str">
        <f t="shared" si="2"/>
        <v>OK</v>
      </c>
      <c r="H108" s="391">
        <f>'t1'!M108</f>
        <v>0</v>
      </c>
      <c r="I108" s="391">
        <f>'t7'!X108</f>
        <v>0</v>
      </c>
      <c r="J108" s="391">
        <f>'t8'!AB108</f>
        <v>0</v>
      </c>
      <c r="K108" s="390">
        <f>'t9'!P108</f>
        <v>0</v>
      </c>
      <c r="L108" s="392" t="str">
        <f t="shared" si="3"/>
        <v>OK</v>
      </c>
    </row>
    <row r="109" spans="1:12" ht="12.75" customHeight="1">
      <c r="A109" s="368" t="str">
        <f>'t1'!A109</f>
        <v>statistico dirig. con incarico di struttura semplice</v>
      </c>
      <c r="B109" s="367" t="str">
        <f>'t1'!B109</f>
        <v>TD0S70</v>
      </c>
      <c r="C109" s="390">
        <f>'t1'!L109</f>
        <v>1</v>
      </c>
      <c r="D109" s="390">
        <f>'t7'!W109</f>
        <v>1</v>
      </c>
      <c r="E109" s="391">
        <f>'t8'!AA109</f>
        <v>1</v>
      </c>
      <c r="F109" s="391">
        <f>'t9'!O109</f>
        <v>1</v>
      </c>
      <c r="G109" s="392" t="str">
        <f t="shared" si="2"/>
        <v>OK</v>
      </c>
      <c r="H109" s="391">
        <f>'t1'!M109</f>
        <v>0</v>
      </c>
      <c r="I109" s="391">
        <f>'t7'!X109</f>
        <v>0</v>
      </c>
      <c r="J109" s="391">
        <f>'t8'!AB109</f>
        <v>0</v>
      </c>
      <c r="K109" s="390">
        <f>'t9'!P109</f>
        <v>0</v>
      </c>
      <c r="L109" s="392" t="str">
        <f t="shared" si="3"/>
        <v>OK</v>
      </c>
    </row>
    <row r="110" spans="1:12" ht="12.75" customHeight="1">
      <c r="A110" s="368" t="str">
        <f>'t1'!A110</f>
        <v>statistico dirig. con altri incar.prof.li</v>
      </c>
      <c r="B110" s="367" t="str">
        <f>'t1'!B110</f>
        <v>TD0A70</v>
      </c>
      <c r="C110" s="390">
        <f>'t1'!L110</f>
        <v>0</v>
      </c>
      <c r="D110" s="390">
        <f>'t7'!W110</f>
        <v>0</v>
      </c>
      <c r="E110" s="391">
        <f>'t8'!AA110</f>
        <v>0</v>
      </c>
      <c r="F110" s="391">
        <f>'t9'!O110</f>
        <v>0</v>
      </c>
      <c r="G110" s="392" t="str">
        <f t="shared" si="2"/>
        <v>OK</v>
      </c>
      <c r="H110" s="391">
        <f>'t1'!M110</f>
        <v>1</v>
      </c>
      <c r="I110" s="391">
        <f>'t7'!X110</f>
        <v>1</v>
      </c>
      <c r="J110" s="391">
        <f>'t8'!AB110</f>
        <v>1</v>
      </c>
      <c r="K110" s="390">
        <f>'t9'!P110</f>
        <v>1</v>
      </c>
      <c r="L110" s="392" t="str">
        <f t="shared" si="3"/>
        <v>OK</v>
      </c>
    </row>
    <row r="111" spans="1:12" ht="12.75" customHeight="1">
      <c r="A111" s="368" t="str">
        <f>'t1'!A111</f>
        <v>statistico dir. a t.determinato(art. 15-septies dlgs.502/92)</v>
      </c>
      <c r="B111" s="367" t="str">
        <f>'t1'!B111</f>
        <v>TD0610</v>
      </c>
      <c r="C111" s="390">
        <f>'t1'!L111</f>
        <v>0</v>
      </c>
      <c r="D111" s="390">
        <f>'t7'!W111</f>
        <v>0</v>
      </c>
      <c r="E111" s="391">
        <f>'t8'!AA111</f>
        <v>0</v>
      </c>
      <c r="F111" s="391">
        <f>'t9'!O111</f>
        <v>0</v>
      </c>
      <c r="G111" s="392" t="str">
        <f t="shared" si="2"/>
        <v>OK</v>
      </c>
      <c r="H111" s="391">
        <f>'t1'!M111</f>
        <v>0</v>
      </c>
      <c r="I111" s="391">
        <f>'t7'!X111</f>
        <v>0</v>
      </c>
      <c r="J111" s="391">
        <f>'t8'!AB111</f>
        <v>0</v>
      </c>
      <c r="K111" s="390">
        <f>'t9'!P111</f>
        <v>0</v>
      </c>
      <c r="L111" s="392" t="str">
        <f t="shared" si="3"/>
        <v>OK</v>
      </c>
    </row>
    <row r="112" spans="1:12" ht="12.75" customHeight="1">
      <c r="A112" s="368" t="str">
        <f>'t1'!A112</f>
        <v>sociologo dirig. con incarico di struttura complessa</v>
      </c>
      <c r="B112" s="367" t="str">
        <f>'t1'!B112</f>
        <v>TD0068</v>
      </c>
      <c r="C112" s="390">
        <f>'t1'!L112</f>
        <v>0</v>
      </c>
      <c r="D112" s="390">
        <f>'t7'!W112</f>
        <v>0</v>
      </c>
      <c r="E112" s="391">
        <f>'t8'!AA112</f>
        <v>0</v>
      </c>
      <c r="F112" s="391">
        <f>'t9'!O112</f>
        <v>0</v>
      </c>
      <c r="G112" s="392" t="str">
        <f t="shared" si="2"/>
        <v>OK</v>
      </c>
      <c r="H112" s="391">
        <f>'t1'!M112</f>
        <v>0</v>
      </c>
      <c r="I112" s="391">
        <f>'t7'!X112</f>
        <v>0</v>
      </c>
      <c r="J112" s="391">
        <f>'t8'!AB112</f>
        <v>0</v>
      </c>
      <c r="K112" s="390">
        <f>'t9'!P112</f>
        <v>0</v>
      </c>
      <c r="L112" s="392" t="str">
        <f t="shared" si="3"/>
        <v>OK</v>
      </c>
    </row>
    <row r="113" spans="1:12" ht="12.75" customHeight="1">
      <c r="A113" s="368" t="str">
        <f>'t1'!A113</f>
        <v>sociologo dirig. con incarico di struttura semplice</v>
      </c>
      <c r="B113" s="367" t="str">
        <f>'t1'!B113</f>
        <v>TD0S67</v>
      </c>
      <c r="C113" s="390">
        <f>'t1'!L113</f>
        <v>0</v>
      </c>
      <c r="D113" s="390">
        <f>'t7'!W113</f>
        <v>0</v>
      </c>
      <c r="E113" s="391">
        <f>'t8'!AA113</f>
        <v>0</v>
      </c>
      <c r="F113" s="391">
        <f>'t9'!O113</f>
        <v>0</v>
      </c>
      <c r="G113" s="392" t="str">
        <f t="shared" si="2"/>
        <v>OK</v>
      </c>
      <c r="H113" s="391">
        <f>'t1'!M113</f>
        <v>0</v>
      </c>
      <c r="I113" s="391">
        <f>'t7'!X113</f>
        <v>0</v>
      </c>
      <c r="J113" s="391">
        <f>'t8'!AB113</f>
        <v>0</v>
      </c>
      <c r="K113" s="390">
        <f>'t9'!P113</f>
        <v>0</v>
      </c>
      <c r="L113" s="392" t="str">
        <f t="shared" si="3"/>
        <v>OK</v>
      </c>
    </row>
    <row r="114" spans="1:12" ht="12.75" customHeight="1">
      <c r="A114" s="368" t="str">
        <f>'t1'!A114</f>
        <v>sociologo dirig. con altri incar.prof.li</v>
      </c>
      <c r="B114" s="367" t="str">
        <f>'t1'!B114</f>
        <v>TD0A67</v>
      </c>
      <c r="C114" s="390">
        <f>'t1'!L114</f>
        <v>0</v>
      </c>
      <c r="D114" s="390">
        <f>'t7'!W114</f>
        <v>0</v>
      </c>
      <c r="E114" s="391">
        <f>'t8'!AA114</f>
        <v>0</v>
      </c>
      <c r="F114" s="391">
        <f>'t9'!O114</f>
        <v>0</v>
      </c>
      <c r="G114" s="392" t="str">
        <f t="shared" si="2"/>
        <v>OK</v>
      </c>
      <c r="H114" s="391">
        <f>'t1'!M114</f>
        <v>0</v>
      </c>
      <c r="I114" s="391">
        <f>'t7'!X114</f>
        <v>0</v>
      </c>
      <c r="J114" s="391">
        <f>'t8'!AB114</f>
        <v>0</v>
      </c>
      <c r="K114" s="390">
        <f>'t9'!P114</f>
        <v>0</v>
      </c>
      <c r="L114" s="392" t="str">
        <f t="shared" si="3"/>
        <v>OK</v>
      </c>
    </row>
    <row r="115" spans="1:12" ht="12.75" customHeight="1">
      <c r="A115" s="368" t="str">
        <f>'t1'!A115</f>
        <v>sociologo dir. a t. determinato(art.15-septies dlgs. 502/92)</v>
      </c>
      <c r="B115" s="367" t="str">
        <f>'t1'!B115</f>
        <v>TD0611</v>
      </c>
      <c r="C115" s="390">
        <f>'t1'!L115</f>
        <v>0</v>
      </c>
      <c r="D115" s="390">
        <f>'t7'!W115</f>
        <v>0</v>
      </c>
      <c r="E115" s="391">
        <f>'t8'!AA115</f>
        <v>0</v>
      </c>
      <c r="F115" s="391">
        <f>'t9'!O115</f>
        <v>0</v>
      </c>
      <c r="G115" s="392" t="str">
        <f t="shared" si="2"/>
        <v>OK</v>
      </c>
      <c r="H115" s="391">
        <f>'t1'!M115</f>
        <v>0</v>
      </c>
      <c r="I115" s="391">
        <f>'t7'!X115</f>
        <v>0</v>
      </c>
      <c r="J115" s="391">
        <f>'t8'!AB115</f>
        <v>0</v>
      </c>
      <c r="K115" s="390">
        <f>'t9'!P115</f>
        <v>0</v>
      </c>
      <c r="L115" s="392" t="str">
        <f t="shared" si="3"/>
        <v>OK</v>
      </c>
    </row>
    <row r="116" spans="1:12" ht="12.75" customHeight="1">
      <c r="A116" s="368" t="str">
        <f>'t1'!A116</f>
        <v>collab.re prof.le assistente sociale esperto - ds</v>
      </c>
      <c r="B116" s="367" t="str">
        <f>'t1'!B116</f>
        <v>T18025</v>
      </c>
      <c r="C116" s="390">
        <f>'t1'!L116</f>
        <v>0</v>
      </c>
      <c r="D116" s="390">
        <f>'t7'!W116</f>
        <v>0</v>
      </c>
      <c r="E116" s="391">
        <f>'t8'!AA116</f>
        <v>0</v>
      </c>
      <c r="F116" s="391">
        <f>'t9'!O116</f>
        <v>0</v>
      </c>
      <c r="G116" s="392" t="str">
        <f t="shared" si="2"/>
        <v>OK</v>
      </c>
      <c r="H116" s="391">
        <f>'t1'!M116</f>
        <v>0</v>
      </c>
      <c r="I116" s="391">
        <f>'t7'!X116</f>
        <v>0</v>
      </c>
      <c r="J116" s="391">
        <f>'t8'!AB116</f>
        <v>0</v>
      </c>
      <c r="K116" s="390">
        <f>'t9'!P116</f>
        <v>0</v>
      </c>
      <c r="L116" s="392" t="str">
        <f t="shared" si="3"/>
        <v>OK</v>
      </c>
    </row>
    <row r="117" spans="1:12" ht="12.75" customHeight="1">
      <c r="A117" s="368" t="str">
        <f>'t1'!A117</f>
        <v>collab.re prof.le assistente sociale - d</v>
      </c>
      <c r="B117" s="367" t="str">
        <f>'t1'!B117</f>
        <v>T16024</v>
      </c>
      <c r="C117" s="390">
        <f>'t1'!L117</f>
        <v>0</v>
      </c>
      <c r="D117" s="390">
        <f>'t7'!W117</f>
        <v>0</v>
      </c>
      <c r="E117" s="391">
        <f>'t8'!AA117</f>
        <v>0</v>
      </c>
      <c r="F117" s="391">
        <f>'t9'!O117</f>
        <v>0</v>
      </c>
      <c r="G117" s="392" t="str">
        <f t="shared" si="2"/>
        <v>OK</v>
      </c>
      <c r="H117" s="391">
        <f>'t1'!M117</f>
        <v>2</v>
      </c>
      <c r="I117" s="391">
        <f>'t7'!X117</f>
        <v>2</v>
      </c>
      <c r="J117" s="391">
        <f>'t8'!AB117</f>
        <v>2</v>
      </c>
      <c r="K117" s="390">
        <f>'t9'!P117</f>
        <v>2</v>
      </c>
      <c r="L117" s="392" t="str">
        <f t="shared" si="3"/>
        <v>OK</v>
      </c>
    </row>
    <row r="118" spans="1:12" ht="12.75" customHeight="1">
      <c r="A118" s="368" t="str">
        <f>'t1'!A118</f>
        <v>collab.re tec. - prof.le esperto - ds</v>
      </c>
      <c r="B118" s="367" t="str">
        <f>'t1'!B118</f>
        <v>T18027</v>
      </c>
      <c r="C118" s="390">
        <f>'t1'!L118</f>
        <v>0</v>
      </c>
      <c r="D118" s="390">
        <f>'t7'!W118</f>
        <v>0</v>
      </c>
      <c r="E118" s="391">
        <f>'t8'!AA118</f>
        <v>0</v>
      </c>
      <c r="F118" s="391">
        <f>'t9'!O118</f>
        <v>0</v>
      </c>
      <c r="G118" s="392" t="str">
        <f t="shared" si="2"/>
        <v>OK</v>
      </c>
      <c r="H118" s="391">
        <f>'t1'!M118</f>
        <v>0</v>
      </c>
      <c r="I118" s="391">
        <f>'t7'!X118</f>
        <v>0</v>
      </c>
      <c r="J118" s="391">
        <f>'t8'!AB118</f>
        <v>0</v>
      </c>
      <c r="K118" s="390">
        <f>'t9'!P118</f>
        <v>0</v>
      </c>
      <c r="L118" s="392" t="str">
        <f t="shared" si="3"/>
        <v>OK</v>
      </c>
    </row>
    <row r="119" spans="1:12" ht="12.75" customHeight="1">
      <c r="A119" s="368" t="str">
        <f>'t1'!A119</f>
        <v>collab.re tec. - prof.le - d</v>
      </c>
      <c r="B119" s="367" t="str">
        <f>'t1'!B119</f>
        <v>T16026</v>
      </c>
      <c r="C119" s="390">
        <f>'t1'!L119</f>
        <v>10</v>
      </c>
      <c r="D119" s="390">
        <f>'t7'!W119</f>
        <v>10</v>
      </c>
      <c r="E119" s="391">
        <f>'t8'!AA119</f>
        <v>10</v>
      </c>
      <c r="F119" s="391">
        <f>'t9'!O119</f>
        <v>10</v>
      </c>
      <c r="G119" s="392" t="str">
        <f t="shared" si="2"/>
        <v>OK</v>
      </c>
      <c r="H119" s="391">
        <f>'t1'!M119</f>
        <v>1</v>
      </c>
      <c r="I119" s="391">
        <f>'t7'!X119</f>
        <v>1</v>
      </c>
      <c r="J119" s="391">
        <f>'t8'!AB119</f>
        <v>1</v>
      </c>
      <c r="K119" s="390">
        <f>'t9'!P119</f>
        <v>1</v>
      </c>
      <c r="L119" s="392" t="str">
        <f t="shared" si="3"/>
        <v>OK</v>
      </c>
    </row>
    <row r="120" spans="1:12" ht="12.75" customHeight="1">
      <c r="A120" s="368" t="str">
        <f>'t1'!A120</f>
        <v>oper.re prof.le assistente soc. - c</v>
      </c>
      <c r="B120" s="367" t="str">
        <f>'t1'!B120</f>
        <v>T14050</v>
      </c>
      <c r="C120" s="390">
        <f>'t1'!L120</f>
        <v>0</v>
      </c>
      <c r="D120" s="390">
        <f>'t7'!W120</f>
        <v>0</v>
      </c>
      <c r="E120" s="391">
        <f>'t8'!AA120</f>
        <v>0</v>
      </c>
      <c r="F120" s="391">
        <f>'t9'!O120</f>
        <v>0</v>
      </c>
      <c r="G120" s="392" t="str">
        <f t="shared" si="2"/>
        <v>OK</v>
      </c>
      <c r="H120" s="391">
        <f>'t1'!M120</f>
        <v>0</v>
      </c>
      <c r="I120" s="391">
        <f>'t7'!X120</f>
        <v>0</v>
      </c>
      <c r="J120" s="391">
        <f>'t8'!AB120</f>
        <v>0</v>
      </c>
      <c r="K120" s="390">
        <f>'t9'!P120</f>
        <v>0</v>
      </c>
      <c r="L120" s="392" t="str">
        <f t="shared" si="3"/>
        <v>OK</v>
      </c>
    </row>
    <row r="121" spans="1:12" ht="12.75" customHeight="1">
      <c r="A121" s="368" t="str">
        <f>'t1'!A121</f>
        <v>assistente tecnico - c</v>
      </c>
      <c r="B121" s="367" t="str">
        <f>'t1'!B121</f>
        <v>T14007</v>
      </c>
      <c r="C121" s="390">
        <f>'t1'!L121</f>
        <v>14</v>
      </c>
      <c r="D121" s="390">
        <f>'t7'!W121</f>
        <v>14</v>
      </c>
      <c r="E121" s="391">
        <f>'t8'!AA121</f>
        <v>14</v>
      </c>
      <c r="F121" s="391">
        <f>'t9'!O121</f>
        <v>14</v>
      </c>
      <c r="G121" s="392" t="str">
        <f t="shared" si="2"/>
        <v>OK</v>
      </c>
      <c r="H121" s="391">
        <f>'t1'!M121</f>
        <v>3</v>
      </c>
      <c r="I121" s="391">
        <f>'t7'!X121</f>
        <v>3</v>
      </c>
      <c r="J121" s="391">
        <f>'t8'!AB121</f>
        <v>3</v>
      </c>
      <c r="K121" s="390">
        <f>'t9'!P121</f>
        <v>3</v>
      </c>
      <c r="L121" s="392" t="str">
        <f t="shared" si="3"/>
        <v>OK</v>
      </c>
    </row>
    <row r="122" spans="1:12" ht="12.75" customHeight="1">
      <c r="A122" s="368" t="str">
        <f>'t1'!A122</f>
        <v>program.re - c</v>
      </c>
      <c r="B122" s="367" t="str">
        <f>'t1'!B122</f>
        <v>T14063</v>
      </c>
      <c r="C122" s="390">
        <f>'t1'!L122</f>
        <v>3</v>
      </c>
      <c r="D122" s="390">
        <f>'t7'!W122</f>
        <v>3</v>
      </c>
      <c r="E122" s="391">
        <f>'t8'!AA122</f>
        <v>3</v>
      </c>
      <c r="F122" s="391">
        <f>'t9'!O122</f>
        <v>3</v>
      </c>
      <c r="G122" s="392" t="str">
        <f t="shared" si="2"/>
        <v>OK</v>
      </c>
      <c r="H122" s="391">
        <f>'t1'!M122</f>
        <v>2</v>
      </c>
      <c r="I122" s="391">
        <f>'t7'!X122</f>
        <v>2</v>
      </c>
      <c r="J122" s="391">
        <f>'t8'!AB122</f>
        <v>2</v>
      </c>
      <c r="K122" s="390">
        <f>'t9'!P122</f>
        <v>2</v>
      </c>
      <c r="L122" s="392" t="str">
        <f t="shared" si="3"/>
        <v>OK</v>
      </c>
    </row>
    <row r="123" spans="1:12" ht="12.75" customHeight="1">
      <c r="A123" s="368" t="str">
        <f>'t1'!A123</f>
        <v>operatore tecnico special.to esperto - c (2)</v>
      </c>
      <c r="B123" s="367" t="str">
        <f>'t1'!B123</f>
        <v>T14E59</v>
      </c>
      <c r="C123" s="390">
        <f>'t1'!L123</f>
        <v>8</v>
      </c>
      <c r="D123" s="390">
        <f>'t7'!W123</f>
        <v>8</v>
      </c>
      <c r="E123" s="391">
        <f>'t8'!AA123</f>
        <v>8</v>
      </c>
      <c r="F123" s="391">
        <f>'t9'!O123</f>
        <v>8</v>
      </c>
      <c r="G123" s="392" t="str">
        <f t="shared" si="2"/>
        <v>OK</v>
      </c>
      <c r="H123" s="391">
        <f>'t1'!M123</f>
        <v>0</v>
      </c>
      <c r="I123" s="391">
        <f>'t7'!X123</f>
        <v>0</v>
      </c>
      <c r="J123" s="391">
        <f>'t8'!AB123</f>
        <v>0</v>
      </c>
      <c r="K123" s="390">
        <f>'t9'!P123</f>
        <v>0</v>
      </c>
      <c r="L123" s="392" t="str">
        <f t="shared" si="3"/>
        <v>OK</v>
      </c>
    </row>
    <row r="124" spans="1:12" ht="12.75" customHeight="1">
      <c r="A124" s="368" t="str">
        <f>'t1'!A124</f>
        <v>operatore tecnico special.to - bs</v>
      </c>
      <c r="B124" s="367" t="str">
        <f>'t1'!B124</f>
        <v>T13059</v>
      </c>
      <c r="C124" s="390">
        <f>'t1'!L124</f>
        <v>23</v>
      </c>
      <c r="D124" s="390">
        <f>'t7'!W124</f>
        <v>23</v>
      </c>
      <c r="E124" s="391">
        <f>'t8'!AA124</f>
        <v>23</v>
      </c>
      <c r="F124" s="391">
        <f>'t9'!O124</f>
        <v>23</v>
      </c>
      <c r="G124" s="392" t="str">
        <f t="shared" si="2"/>
        <v>OK</v>
      </c>
      <c r="H124" s="391">
        <f>'t1'!M124</f>
        <v>13</v>
      </c>
      <c r="I124" s="391">
        <f>'t7'!X124</f>
        <v>13</v>
      </c>
      <c r="J124" s="391">
        <f>'t8'!AB124</f>
        <v>13</v>
      </c>
      <c r="K124" s="390">
        <f>'t9'!P124</f>
        <v>13</v>
      </c>
      <c r="L124" s="392" t="str">
        <f t="shared" si="3"/>
        <v>OK</v>
      </c>
    </row>
    <row r="125" spans="1:12" ht="12.75" customHeight="1">
      <c r="A125" s="368" t="str">
        <f>'t1'!A125</f>
        <v>operatore socio-sanitario - bs</v>
      </c>
      <c r="B125" s="367" t="str">
        <f>'t1'!B125</f>
        <v>T13660</v>
      </c>
      <c r="C125" s="390">
        <f>'t1'!L125</f>
        <v>27</v>
      </c>
      <c r="D125" s="390">
        <f>'t7'!W125</f>
        <v>27</v>
      </c>
      <c r="E125" s="391">
        <f>'t8'!AA125</f>
        <v>27</v>
      </c>
      <c r="F125" s="391">
        <f>'t9'!O125</f>
        <v>27</v>
      </c>
      <c r="G125" s="392" t="str">
        <f t="shared" si="2"/>
        <v>OK</v>
      </c>
      <c r="H125" s="391">
        <f>'t1'!M125</f>
        <v>95</v>
      </c>
      <c r="I125" s="391">
        <f>'t7'!X125</f>
        <v>95</v>
      </c>
      <c r="J125" s="391">
        <f>'t8'!AB125</f>
        <v>95</v>
      </c>
      <c r="K125" s="390">
        <f>'t9'!P125</f>
        <v>95</v>
      </c>
      <c r="L125" s="392" t="str">
        <f t="shared" si="3"/>
        <v>OK</v>
      </c>
    </row>
    <row r="126" spans="1:12" ht="12.75" customHeight="1">
      <c r="A126" s="368" t="str">
        <f>'t1'!A126</f>
        <v>operatore tecnico - b</v>
      </c>
      <c r="B126" s="367" t="str">
        <f>'t1'!B126</f>
        <v>T12057</v>
      </c>
      <c r="C126" s="390">
        <f>'t1'!L126</f>
        <v>26</v>
      </c>
      <c r="D126" s="390">
        <f>'t7'!W126</f>
        <v>26</v>
      </c>
      <c r="E126" s="391">
        <f>'t8'!AA126</f>
        <v>26</v>
      </c>
      <c r="F126" s="391">
        <f>'t9'!O126</f>
        <v>26</v>
      </c>
      <c r="G126" s="392" t="str">
        <f t="shared" si="2"/>
        <v>OK</v>
      </c>
      <c r="H126" s="391">
        <f>'t1'!M126</f>
        <v>60</v>
      </c>
      <c r="I126" s="391">
        <f>'t7'!X126</f>
        <v>60</v>
      </c>
      <c r="J126" s="391">
        <f>'t8'!AB126</f>
        <v>60</v>
      </c>
      <c r="K126" s="390">
        <f>'t9'!P126</f>
        <v>60</v>
      </c>
      <c r="L126" s="392" t="str">
        <f t="shared" si="3"/>
        <v>OK</v>
      </c>
    </row>
    <row r="127" spans="1:12" ht="12.75" customHeight="1">
      <c r="A127" s="368" t="str">
        <f>'t1'!A127</f>
        <v>operatore tecnico addetto all'assistenza - b</v>
      </c>
      <c r="B127" s="367" t="str">
        <f>'t1'!B127</f>
        <v>T12058</v>
      </c>
      <c r="C127" s="390">
        <f>'t1'!L127</f>
        <v>3</v>
      </c>
      <c r="D127" s="390">
        <f>'t7'!W127</f>
        <v>3</v>
      </c>
      <c r="E127" s="391">
        <f>'t8'!AA127</f>
        <v>3</v>
      </c>
      <c r="F127" s="391">
        <f>'t9'!O127</f>
        <v>3</v>
      </c>
      <c r="G127" s="392" t="str">
        <f t="shared" si="2"/>
        <v>OK</v>
      </c>
      <c r="H127" s="391">
        <f>'t1'!M127</f>
        <v>11</v>
      </c>
      <c r="I127" s="391">
        <f>'t7'!X127</f>
        <v>11</v>
      </c>
      <c r="J127" s="391">
        <f>'t8'!AB127</f>
        <v>11</v>
      </c>
      <c r="K127" s="390">
        <f>'t9'!P127</f>
        <v>11</v>
      </c>
      <c r="L127" s="392" t="str">
        <f t="shared" si="3"/>
        <v>OK</v>
      </c>
    </row>
    <row r="128" spans="1:12" ht="12.75" customHeight="1">
      <c r="A128" s="368" t="str">
        <f>'t1'!A128</f>
        <v>ausiliario specializzato - a</v>
      </c>
      <c r="B128" s="367" t="str">
        <f>'t1'!B128</f>
        <v>T11008</v>
      </c>
      <c r="C128" s="390">
        <f>'t1'!L128</f>
        <v>0</v>
      </c>
      <c r="D128" s="390">
        <f>'t7'!W128</f>
        <v>0</v>
      </c>
      <c r="E128" s="391">
        <f>'t8'!AA128</f>
        <v>0</v>
      </c>
      <c r="F128" s="391">
        <f>'t9'!O128</f>
        <v>0</v>
      </c>
      <c r="G128" s="392" t="str">
        <f t="shared" si="2"/>
        <v>OK</v>
      </c>
      <c r="H128" s="391">
        <f>'t1'!M128</f>
        <v>0</v>
      </c>
      <c r="I128" s="391">
        <f>'t7'!X128</f>
        <v>0</v>
      </c>
      <c r="J128" s="391">
        <f>'t8'!AB128</f>
        <v>0</v>
      </c>
      <c r="K128" s="390">
        <f>'t9'!P128</f>
        <v>0</v>
      </c>
      <c r="L128" s="392" t="str">
        <f t="shared" si="3"/>
        <v>OK</v>
      </c>
    </row>
    <row r="129" spans="1:12" ht="12.75" customHeight="1">
      <c r="A129" s="368" t="str">
        <f>'t1'!A129</f>
        <v>profilo atipico ruolo tecnico</v>
      </c>
      <c r="B129" s="367" t="str">
        <f>'t1'!B129</f>
        <v>T00062</v>
      </c>
      <c r="C129" s="390">
        <f>'t1'!L129</f>
        <v>0</v>
      </c>
      <c r="D129" s="390">
        <f>'t7'!W129</f>
        <v>0</v>
      </c>
      <c r="E129" s="391">
        <f>'t8'!AA129</f>
        <v>0</v>
      </c>
      <c r="F129" s="391">
        <f>'t9'!O129</f>
        <v>0</v>
      </c>
      <c r="G129" s="392" t="str">
        <f t="shared" si="2"/>
        <v>OK</v>
      </c>
      <c r="H129" s="391">
        <f>'t1'!M129</f>
        <v>0</v>
      </c>
      <c r="I129" s="391">
        <f>'t7'!X129</f>
        <v>0</v>
      </c>
      <c r="J129" s="391">
        <f>'t8'!AB129</f>
        <v>0</v>
      </c>
      <c r="K129" s="390">
        <f>'t9'!P129</f>
        <v>0</v>
      </c>
      <c r="L129" s="392" t="str">
        <f t="shared" si="3"/>
        <v>OK</v>
      </c>
    </row>
    <row r="130" spans="1:12" ht="12.75" customHeight="1">
      <c r="A130" s="368" t="str">
        <f>'t1'!A130</f>
        <v>dirigente amm.vo con incarico di struttura complessa</v>
      </c>
      <c r="B130" s="367" t="str">
        <f>'t1'!B130</f>
        <v>AD0032</v>
      </c>
      <c r="C130" s="390">
        <f>'t1'!L130</f>
        <v>1</v>
      </c>
      <c r="D130" s="390">
        <f>'t7'!W130</f>
        <v>1</v>
      </c>
      <c r="E130" s="391">
        <f>'t8'!AA130</f>
        <v>1</v>
      </c>
      <c r="F130" s="391">
        <f>'t9'!O130</f>
        <v>1</v>
      </c>
      <c r="G130" s="392" t="str">
        <f t="shared" si="2"/>
        <v>OK</v>
      </c>
      <c r="H130" s="391">
        <f>'t1'!M130</f>
        <v>3</v>
      </c>
      <c r="I130" s="391">
        <f>'t7'!X130</f>
        <v>3</v>
      </c>
      <c r="J130" s="391">
        <f>'t8'!AB130</f>
        <v>3</v>
      </c>
      <c r="K130" s="390">
        <f>'t9'!P130</f>
        <v>3</v>
      </c>
      <c r="L130" s="392" t="str">
        <f t="shared" si="3"/>
        <v>OK</v>
      </c>
    </row>
    <row r="131" spans="1:12" ht="12.75" customHeight="1">
      <c r="A131" s="368" t="str">
        <f>'t1'!A131</f>
        <v>dirigente amm.vo con incarico di struttura semplice</v>
      </c>
      <c r="B131" s="367" t="str">
        <f>'t1'!B131</f>
        <v>AD0S31</v>
      </c>
      <c r="C131" s="390">
        <f>'t1'!L131</f>
        <v>0</v>
      </c>
      <c r="D131" s="390">
        <f>'t7'!W131</f>
        <v>0</v>
      </c>
      <c r="E131" s="391">
        <f>'t8'!AA131</f>
        <v>0</v>
      </c>
      <c r="F131" s="391">
        <f>'t9'!O131</f>
        <v>0</v>
      </c>
      <c r="G131" s="392" t="str">
        <f t="shared" si="2"/>
        <v>OK</v>
      </c>
      <c r="H131" s="391">
        <f>'t1'!M131</f>
        <v>0</v>
      </c>
      <c r="I131" s="391">
        <f>'t7'!X131</f>
        <v>0</v>
      </c>
      <c r="J131" s="391">
        <f>'t8'!AB131</f>
        <v>0</v>
      </c>
      <c r="K131" s="390">
        <f>'t9'!P131</f>
        <v>0</v>
      </c>
      <c r="L131" s="392" t="str">
        <f t="shared" si="3"/>
        <v>OK</v>
      </c>
    </row>
    <row r="132" spans="1:12" ht="12.75" customHeight="1">
      <c r="A132" s="368" t="str">
        <f>'t1'!A132</f>
        <v>dirigente amm.vo con altri incar.prof.li</v>
      </c>
      <c r="B132" s="367" t="str">
        <f>'t1'!B132</f>
        <v>AD0A31</v>
      </c>
      <c r="C132" s="390">
        <f>'t1'!L132</f>
        <v>1</v>
      </c>
      <c r="D132" s="390">
        <f>'t7'!W132</f>
        <v>1</v>
      </c>
      <c r="E132" s="391">
        <f>'t8'!AA132</f>
        <v>1</v>
      </c>
      <c r="F132" s="391">
        <f>'t9'!O132</f>
        <v>1</v>
      </c>
      <c r="G132" s="392" t="str">
        <f t="shared" si="2"/>
        <v>OK</v>
      </c>
      <c r="H132" s="391">
        <f>'t1'!M132</f>
        <v>0</v>
      </c>
      <c r="I132" s="391">
        <f>'t7'!X132</f>
        <v>0</v>
      </c>
      <c r="J132" s="391">
        <f>'t8'!AB132</f>
        <v>0</v>
      </c>
      <c r="K132" s="390">
        <f>'t9'!P132</f>
        <v>0</v>
      </c>
      <c r="L132" s="392" t="str">
        <f t="shared" si="3"/>
        <v>OK</v>
      </c>
    </row>
    <row r="133" spans="1:12" ht="12.75" customHeight="1">
      <c r="A133" s="368" t="str">
        <f>'t1'!A133</f>
        <v>dirig. amm.vo a t. determinato (art. 15-septies dlgs.502/92)</v>
      </c>
      <c r="B133" s="367" t="str">
        <f>'t1'!B133</f>
        <v>AD0612</v>
      </c>
      <c r="C133" s="390">
        <f>'t1'!L133</f>
        <v>0</v>
      </c>
      <c r="D133" s="390">
        <f>'t7'!W133</f>
        <v>0</v>
      </c>
      <c r="E133" s="391">
        <f>'t8'!AA133</f>
        <v>0</v>
      </c>
      <c r="F133" s="391">
        <f>'t9'!O133</f>
        <v>0</v>
      </c>
      <c r="G133" s="392" t="str">
        <f t="shared" si="2"/>
        <v>OK</v>
      </c>
      <c r="H133" s="391">
        <f>'t1'!M133</f>
        <v>0</v>
      </c>
      <c r="I133" s="391">
        <f>'t7'!X133</f>
        <v>0</v>
      </c>
      <c r="J133" s="391">
        <f>'t8'!AB133</f>
        <v>0</v>
      </c>
      <c r="K133" s="390">
        <f>'t9'!P133</f>
        <v>0</v>
      </c>
      <c r="L133" s="392" t="str">
        <f t="shared" si="3"/>
        <v>OK</v>
      </c>
    </row>
    <row r="134" spans="1:12" ht="12.75" customHeight="1">
      <c r="A134" s="368" t="str">
        <f>'t1'!A134</f>
        <v>collaboratore amministrativo prof.le esperto - ds</v>
      </c>
      <c r="B134" s="367" t="str">
        <f>'t1'!B134</f>
        <v>A18029</v>
      </c>
      <c r="C134" s="390">
        <f>'t1'!L134</f>
        <v>4</v>
      </c>
      <c r="D134" s="390">
        <f>'t7'!W134</f>
        <v>4</v>
      </c>
      <c r="E134" s="391">
        <f>'t8'!AA134</f>
        <v>4</v>
      </c>
      <c r="F134" s="391">
        <f>'t9'!O134</f>
        <v>4</v>
      </c>
      <c r="G134" s="392" t="str">
        <f t="shared" si="2"/>
        <v>OK</v>
      </c>
      <c r="H134" s="391">
        <f>'t1'!M134</f>
        <v>12</v>
      </c>
      <c r="I134" s="391">
        <f>'t7'!X134</f>
        <v>12</v>
      </c>
      <c r="J134" s="391">
        <f>'t8'!AB134</f>
        <v>12</v>
      </c>
      <c r="K134" s="390">
        <f>'t9'!P134</f>
        <v>12</v>
      </c>
      <c r="L134" s="392" t="str">
        <f t="shared" si="3"/>
        <v>OK</v>
      </c>
    </row>
    <row r="135" spans="1:12" ht="12.75" customHeight="1">
      <c r="A135" s="368" t="str">
        <f>'t1'!A135</f>
        <v>collaboratore amministrativo prof.le - d</v>
      </c>
      <c r="B135" s="367" t="str">
        <f>'t1'!B135</f>
        <v>A16028</v>
      </c>
      <c r="C135" s="390">
        <f>'t1'!L135</f>
        <v>4</v>
      </c>
      <c r="D135" s="390">
        <f>'t7'!W135</f>
        <v>4</v>
      </c>
      <c r="E135" s="391">
        <f>'t8'!AA135</f>
        <v>4</v>
      </c>
      <c r="F135" s="391">
        <f>'t9'!O135</f>
        <v>4</v>
      </c>
      <c r="G135" s="392" t="str">
        <f t="shared" si="2"/>
        <v>OK</v>
      </c>
      <c r="H135" s="391">
        <f>'t1'!M135</f>
        <v>31</v>
      </c>
      <c r="I135" s="391">
        <f>'t7'!X135</f>
        <v>31</v>
      </c>
      <c r="J135" s="391">
        <f>'t8'!AB135</f>
        <v>31</v>
      </c>
      <c r="K135" s="390">
        <f>'t9'!P135</f>
        <v>31</v>
      </c>
      <c r="L135" s="392" t="str">
        <f t="shared" si="3"/>
        <v>OK</v>
      </c>
    </row>
    <row r="136" spans="1:12" ht="12.75" customHeight="1">
      <c r="A136" s="368" t="str">
        <f>'t1'!A136</f>
        <v>assistente amministrativo - c</v>
      </c>
      <c r="B136" s="367" t="str">
        <f>'t1'!B136</f>
        <v>A14005</v>
      </c>
      <c r="C136" s="390">
        <f>'t1'!L136</f>
        <v>13</v>
      </c>
      <c r="D136" s="390">
        <f>'t7'!W136</f>
        <v>13</v>
      </c>
      <c r="E136" s="391">
        <f>'t8'!AA136</f>
        <v>13</v>
      </c>
      <c r="F136" s="391">
        <f>'t9'!O136</f>
        <v>13</v>
      </c>
      <c r="G136" s="392" t="str">
        <f t="shared" ref="G136:G142" si="4">IF(COUNTIF(C136:F136,C136)=4,"OK","ERRORE")</f>
        <v>OK</v>
      </c>
      <c r="H136" s="391">
        <f>'t1'!M136</f>
        <v>94</v>
      </c>
      <c r="I136" s="391">
        <f>'t7'!X136</f>
        <v>94</v>
      </c>
      <c r="J136" s="391">
        <f>'t8'!AB136</f>
        <v>94</v>
      </c>
      <c r="K136" s="390">
        <f>'t9'!P136</f>
        <v>94</v>
      </c>
      <c r="L136" s="392" t="str">
        <f t="shared" ref="L136:L142" si="5">IF(COUNTIF(H136:K136,H136)=4,"OK","ERRORE")</f>
        <v>OK</v>
      </c>
    </row>
    <row r="137" spans="1:12" ht="12.75" customHeight="1">
      <c r="A137" s="368" t="str">
        <f>'t1'!A137</f>
        <v>coadiutore amm.vo esperto - bs</v>
      </c>
      <c r="B137" s="367" t="str">
        <f>'t1'!B137</f>
        <v>A13018</v>
      </c>
      <c r="C137" s="390">
        <f>'t1'!L137</f>
        <v>4</v>
      </c>
      <c r="D137" s="390">
        <f>'t7'!W137</f>
        <v>4</v>
      </c>
      <c r="E137" s="391">
        <f>'t8'!AA137</f>
        <v>4</v>
      </c>
      <c r="F137" s="391">
        <f>'t9'!O137</f>
        <v>4</v>
      </c>
      <c r="G137" s="392" t="str">
        <f t="shared" si="4"/>
        <v>OK</v>
      </c>
      <c r="H137" s="391">
        <f>'t1'!M137</f>
        <v>40</v>
      </c>
      <c r="I137" s="391">
        <f>'t7'!X137</f>
        <v>40</v>
      </c>
      <c r="J137" s="391">
        <f>'t8'!AB137</f>
        <v>40</v>
      </c>
      <c r="K137" s="390">
        <f>'t9'!P137</f>
        <v>40</v>
      </c>
      <c r="L137" s="392" t="str">
        <f t="shared" si="5"/>
        <v>OK</v>
      </c>
    </row>
    <row r="138" spans="1:12" ht="12.75" customHeight="1">
      <c r="A138" s="368" t="str">
        <f>'t1'!A138</f>
        <v>coadiutore amm.vo - b</v>
      </c>
      <c r="B138" s="367" t="str">
        <f>'t1'!B138</f>
        <v>A12017</v>
      </c>
      <c r="C138" s="390">
        <f>'t1'!L138</f>
        <v>7</v>
      </c>
      <c r="D138" s="390">
        <f>'t7'!W138</f>
        <v>7</v>
      </c>
      <c r="E138" s="391">
        <f>'t8'!AA138</f>
        <v>7</v>
      </c>
      <c r="F138" s="391">
        <f>'t9'!O138</f>
        <v>7</v>
      </c>
      <c r="G138" s="392" t="str">
        <f t="shared" si="4"/>
        <v>OK</v>
      </c>
      <c r="H138" s="391">
        <f>'t1'!M138</f>
        <v>23</v>
      </c>
      <c r="I138" s="391">
        <f>'t7'!X138</f>
        <v>23</v>
      </c>
      <c r="J138" s="391">
        <f>'t8'!AB138</f>
        <v>23</v>
      </c>
      <c r="K138" s="390">
        <f>'t9'!P138</f>
        <v>23</v>
      </c>
      <c r="L138" s="392" t="str">
        <f t="shared" si="5"/>
        <v>OK</v>
      </c>
    </row>
    <row r="139" spans="1:12" ht="12.75" customHeight="1">
      <c r="A139" s="368" t="str">
        <f>'t1'!A139</f>
        <v>commesso - a</v>
      </c>
      <c r="B139" s="367" t="str">
        <f>'t1'!B139</f>
        <v>A11030</v>
      </c>
      <c r="C139" s="390">
        <f>'t1'!L139</f>
        <v>0</v>
      </c>
      <c r="D139" s="390">
        <f>'t7'!W139</f>
        <v>0</v>
      </c>
      <c r="E139" s="391">
        <f>'t8'!AA139</f>
        <v>0</v>
      </c>
      <c r="F139" s="391">
        <f>'t9'!O139</f>
        <v>0</v>
      </c>
      <c r="G139" s="392" t="str">
        <f t="shared" si="4"/>
        <v>OK</v>
      </c>
      <c r="H139" s="391">
        <f>'t1'!M139</f>
        <v>0</v>
      </c>
      <c r="I139" s="391">
        <f>'t7'!X139</f>
        <v>0</v>
      </c>
      <c r="J139" s="391">
        <f>'t8'!AB139</f>
        <v>0</v>
      </c>
      <c r="K139" s="390">
        <f>'t9'!P139</f>
        <v>0</v>
      </c>
      <c r="L139" s="392" t="str">
        <f t="shared" si="5"/>
        <v>OK</v>
      </c>
    </row>
    <row r="140" spans="1:12" ht="12.75" customHeight="1">
      <c r="A140" s="368" t="str">
        <f>'t1'!A140</f>
        <v>profilo atipico ruolo amministrativo</v>
      </c>
      <c r="B140" s="367" t="str">
        <f>'t1'!B140</f>
        <v>A00062</v>
      </c>
      <c r="C140" s="390">
        <f>'t1'!L140</f>
        <v>0</v>
      </c>
      <c r="D140" s="390">
        <f>'t7'!W140</f>
        <v>0</v>
      </c>
      <c r="E140" s="391">
        <f>'t8'!AA140</f>
        <v>0</v>
      </c>
      <c r="F140" s="391">
        <f>'t9'!O140</f>
        <v>0</v>
      </c>
      <c r="G140" s="392" t="str">
        <f t="shared" si="4"/>
        <v>OK</v>
      </c>
      <c r="H140" s="391">
        <f>'t1'!M140</f>
        <v>0</v>
      </c>
      <c r="I140" s="391">
        <f>'t7'!X140</f>
        <v>0</v>
      </c>
      <c r="J140" s="391">
        <f>'t8'!AB140</f>
        <v>0</v>
      </c>
      <c r="K140" s="390">
        <f>'t9'!P140</f>
        <v>0</v>
      </c>
      <c r="L140" s="392" t="str">
        <f t="shared" si="5"/>
        <v>OK</v>
      </c>
    </row>
    <row r="141" spans="1:12" ht="12.75" customHeight="1">
      <c r="A141" s="368" t="str">
        <f>'t1'!A141</f>
        <v>contrattisti (a)</v>
      </c>
      <c r="B141" s="367" t="str">
        <f>'t1'!B141</f>
        <v>000061</v>
      </c>
      <c r="C141" s="390">
        <f>'t1'!L141</f>
        <v>0</v>
      </c>
      <c r="D141" s="390">
        <f>'t7'!W141</f>
        <v>0</v>
      </c>
      <c r="E141" s="391">
        <f>'t8'!AA141</f>
        <v>0</v>
      </c>
      <c r="F141" s="391">
        <f>'t9'!O141</f>
        <v>0</v>
      </c>
      <c r="G141" s="392" t="str">
        <f t="shared" si="4"/>
        <v>OK</v>
      </c>
      <c r="H141" s="391">
        <f>'t1'!M141</f>
        <v>0</v>
      </c>
      <c r="I141" s="391">
        <f>'t7'!X141</f>
        <v>0</v>
      </c>
      <c r="J141" s="391">
        <f>'t8'!AB141</f>
        <v>0</v>
      </c>
      <c r="K141" s="390">
        <f>'t9'!P141</f>
        <v>0</v>
      </c>
      <c r="L141" s="392" t="str">
        <f t="shared" si="5"/>
        <v>OK</v>
      </c>
    </row>
    <row r="142" spans="1:12" ht="15" customHeight="1">
      <c r="A142" s="404" t="str">
        <f>'t1'!A142</f>
        <v>TOTALE</v>
      </c>
      <c r="B142" s="395"/>
      <c r="C142" s="396">
        <f>SUM(C7:C141)</f>
        <v>455</v>
      </c>
      <c r="D142" s="396">
        <f t="shared" ref="D142:K142" si="6">SUM(D7:D141)</f>
        <v>455</v>
      </c>
      <c r="E142" s="396">
        <f t="shared" si="6"/>
        <v>455</v>
      </c>
      <c r="F142" s="396">
        <f t="shared" si="6"/>
        <v>455</v>
      </c>
      <c r="G142" s="397" t="str">
        <f t="shared" si="4"/>
        <v>OK</v>
      </c>
      <c r="H142" s="396">
        <f t="shared" si="6"/>
        <v>1018</v>
      </c>
      <c r="I142" s="396">
        <f t="shared" si="6"/>
        <v>1018</v>
      </c>
      <c r="J142" s="396">
        <f t="shared" si="6"/>
        <v>1018</v>
      </c>
      <c r="K142" s="396">
        <f t="shared" si="6"/>
        <v>1018</v>
      </c>
      <c r="L142" s="397" t="str">
        <f t="shared" si="5"/>
        <v>OK</v>
      </c>
    </row>
  </sheetData>
  <sheetProtection password="EA98" sheet="1" objects="1" scenarios="1" selectLockedCells="1" selectUnlockedCells="1"/>
  <mergeCells count="4">
    <mergeCell ref="A1:J1"/>
    <mergeCell ref="E2:L2"/>
    <mergeCell ref="C4:G4"/>
    <mergeCell ref="H4:L4"/>
  </mergeCells>
  <printOptions horizontalCentered="1" verticalCentered="1"/>
  <pageMargins left="0" right="0" top="0.17" bottom="0.16" header="0.19" footer="0.17"/>
  <pageSetup paperSize="9" scale="83" orientation="landscape" horizontalDpi="300" verticalDpi="4294967292" r:id="rId1"/>
  <headerFooter alignWithMargins="0"/>
</worksheet>
</file>

<file path=xl/worksheets/sheet79.xml><?xml version="1.0" encoding="utf-8"?>
<worksheet xmlns="http://schemas.openxmlformats.org/spreadsheetml/2006/main" xmlns:r="http://schemas.openxmlformats.org/officeDocument/2006/relationships">
  <sheetPr codeName="Foglio67"/>
  <dimension ref="A1:AB143"/>
  <sheetViews>
    <sheetView showGridLines="0" workbookViewId="0">
      <pane xSplit="2" ySplit="7" topLeftCell="M8" activePane="bottomRight" state="frozen"/>
      <selection activeCell="C8" sqref="C8"/>
      <selection pane="topRight" activeCell="C8" sqref="C8"/>
      <selection pane="bottomLeft" activeCell="C8" sqref="C8"/>
      <selection pane="bottomRight" activeCell="C8" sqref="C8"/>
    </sheetView>
  </sheetViews>
  <sheetFormatPr defaultRowHeight="11.25"/>
  <cols>
    <col min="1" max="1" width="44.85546875" style="130" customWidth="1"/>
    <col min="2" max="2" width="8.5703125" style="163" customWidth="1"/>
    <col min="3" max="11" width="9.28515625" style="163" customWidth="1"/>
    <col min="12" max="12" width="11" style="163" customWidth="1"/>
    <col min="13" max="13" width="11.5703125" style="163" customWidth="1"/>
    <col min="14" max="14" width="9.5703125" style="163" customWidth="1"/>
    <col min="15" max="15" width="11.28515625" style="163" customWidth="1"/>
    <col min="16" max="23" width="9.28515625" style="163" customWidth="1"/>
    <col min="24" max="24" width="11" style="163" customWidth="1"/>
    <col min="25" max="25" width="9.28515625" style="163" customWidth="1"/>
    <col min="26" max="26" width="8.5703125" style="163" bestFit="1" customWidth="1"/>
    <col min="27" max="27" width="9.140625" style="130"/>
    <col min="28" max="28" width="11.7109375" style="130" customWidth="1"/>
    <col min="29" max="16384" width="9.140625" style="130"/>
  </cols>
  <sheetData>
    <row r="1" spans="1:28" ht="43.5" customHeight="1">
      <c r="A1" s="2471" t="str">
        <f>'t1'!A1</f>
        <v>COMPARTO SERVIZIO SANITARIO NAZIONALE - anno 2017</v>
      </c>
      <c r="B1" s="2471"/>
      <c r="C1" s="2471"/>
      <c r="D1" s="2471"/>
      <c r="E1" s="2471"/>
      <c r="F1" s="2471"/>
      <c r="G1" s="2471"/>
      <c r="H1" s="2471"/>
      <c r="I1" s="2471"/>
      <c r="J1" s="2471"/>
      <c r="K1" s="2471"/>
      <c r="L1" s="2471"/>
      <c r="M1" s="2471"/>
      <c r="N1" s="2471"/>
      <c r="O1" s="2471"/>
      <c r="P1" s="2471"/>
      <c r="Q1" s="2471"/>
      <c r="R1" s="2471"/>
      <c r="S1" s="2471"/>
      <c r="T1" s="2471"/>
      <c r="U1" s="2471"/>
      <c r="V1" s="2471"/>
      <c r="W1" s="2471"/>
      <c r="X1" s="2471"/>
      <c r="Y1" s="130"/>
      <c r="Z1" s="363"/>
    </row>
    <row r="2" spans="1:28" ht="33.75" customHeight="1">
      <c r="A2" s="2737" t="s">
        <v>3765</v>
      </c>
      <c r="B2" s="2737"/>
      <c r="C2" s="2737"/>
      <c r="D2" s="2737"/>
      <c r="E2" s="2737"/>
      <c r="F2" s="2737"/>
      <c r="G2" s="2737"/>
      <c r="H2" s="2737"/>
      <c r="I2" s="2737"/>
      <c r="J2" s="2737"/>
      <c r="K2" s="2737"/>
      <c r="L2" s="2737"/>
      <c r="M2" s="2737"/>
      <c r="N2" s="370"/>
      <c r="O2" s="370"/>
      <c r="P2" s="370"/>
      <c r="Q2" s="370"/>
      <c r="R2" s="370"/>
      <c r="S2" s="370"/>
      <c r="T2" s="370"/>
      <c r="U2" s="370"/>
      <c r="V2" s="370"/>
      <c r="W2" s="370"/>
      <c r="X2" s="370"/>
      <c r="Y2" s="370"/>
      <c r="Z2" s="370"/>
    </row>
    <row r="3" spans="1:28" ht="18.75" customHeight="1">
      <c r="A3" s="1742" t="str">
        <f>"Tavola di coerenza tra presenti al 31.12."&amp;'t1'!M1&amp;" rilevati in Tabella 1 con il personale rilevato in Tabella 3 e con i presenti rilevati in Tabella 10 (Squadratura 3)(*)"</f>
        <v>Tavola di coerenza tra presenti al 31.12.2017 rilevati in Tabella 1 con il personale rilevato in Tabella 3 e con i presenti rilevati in Tabella 10 (Squadratura 3)(*)</v>
      </c>
      <c r="C3" s="130"/>
      <c r="D3" s="130"/>
      <c r="E3" s="130"/>
      <c r="F3" s="130"/>
      <c r="G3" s="130"/>
      <c r="H3" s="130"/>
      <c r="I3" s="130"/>
      <c r="J3" s="130"/>
      <c r="K3" s="130"/>
      <c r="L3" s="130"/>
      <c r="M3" s="130"/>
      <c r="N3" s="130"/>
      <c r="O3" s="130"/>
      <c r="P3" s="130"/>
      <c r="Q3" s="130"/>
      <c r="R3" s="130"/>
      <c r="S3" s="130"/>
      <c r="T3" s="130"/>
      <c r="U3" s="130"/>
      <c r="V3" s="130"/>
      <c r="W3" s="130"/>
      <c r="X3" s="130"/>
      <c r="Y3" s="130"/>
      <c r="Z3" s="130"/>
    </row>
    <row r="4" spans="1:28" ht="12">
      <c r="A4" s="405" t="s">
        <v>3766</v>
      </c>
      <c r="C4" s="130"/>
      <c r="D4" s="130"/>
      <c r="E4" s="130"/>
      <c r="F4" s="130"/>
      <c r="G4" s="130"/>
      <c r="H4" s="130"/>
      <c r="I4" s="130"/>
      <c r="J4" s="130"/>
      <c r="K4" s="130"/>
      <c r="L4" s="130"/>
      <c r="M4" s="130"/>
      <c r="N4" s="130"/>
      <c r="O4" s="130"/>
      <c r="P4" s="130"/>
      <c r="Q4" s="130"/>
      <c r="R4" s="130"/>
      <c r="S4" s="130"/>
      <c r="T4" s="130"/>
      <c r="U4" s="130"/>
      <c r="V4" s="130"/>
      <c r="W4" s="130"/>
      <c r="X4" s="130"/>
      <c r="Y4" s="130"/>
      <c r="Z4" s="130"/>
    </row>
    <row r="5" spans="1:28" ht="12.75">
      <c r="A5" s="401"/>
      <c r="B5" s="406"/>
      <c r="C5" s="2730" t="s">
        <v>1848</v>
      </c>
      <c r="D5" s="2731"/>
      <c r="E5" s="2731"/>
      <c r="F5" s="2731"/>
      <c r="G5" s="2731"/>
      <c r="H5" s="2731"/>
      <c r="I5" s="2731"/>
      <c r="J5" s="2731"/>
      <c r="K5" s="2731"/>
      <c r="L5" s="2731"/>
      <c r="M5" s="2731"/>
      <c r="N5" s="2731"/>
      <c r="O5" s="1743"/>
      <c r="P5" s="2730" t="s">
        <v>1849</v>
      </c>
      <c r="Q5" s="2731"/>
      <c r="R5" s="2731"/>
      <c r="S5" s="2731"/>
      <c r="T5" s="2731"/>
      <c r="U5" s="2731"/>
      <c r="V5" s="2731"/>
      <c r="W5" s="2731"/>
      <c r="X5" s="2731"/>
      <c r="Y5" s="2731"/>
      <c r="Z5" s="2731"/>
      <c r="AA5" s="2731"/>
      <c r="AB5" s="1745"/>
    </row>
    <row r="6" spans="1:28" s="407" customFormat="1" ht="79.5" customHeight="1">
      <c r="A6" s="372" t="s">
        <v>3749</v>
      </c>
      <c r="B6" s="372" t="s">
        <v>3737</v>
      </c>
      <c r="C6" s="372" t="str">
        <f>"Presenti 31.12."&amp;'t1'!M1&amp;" (Tab 1)"</f>
        <v>Presenti 31.12.2017 (Tab 1)</v>
      </c>
      <c r="D6" s="372" t="s">
        <v>3767</v>
      </c>
      <c r="E6" s="372" t="s">
        <v>3768</v>
      </c>
      <c r="F6" s="372" t="s">
        <v>3769</v>
      </c>
      <c r="G6" s="372" t="s">
        <v>3770</v>
      </c>
      <c r="H6" s="372" t="s">
        <v>3771</v>
      </c>
      <c r="I6" s="372" t="s">
        <v>3772</v>
      </c>
      <c r="J6" s="372" t="s">
        <v>3773</v>
      </c>
      <c r="K6" s="372" t="s">
        <v>3774</v>
      </c>
      <c r="L6" s="372" t="s">
        <v>3775</v>
      </c>
      <c r="M6" s="372" t="s">
        <v>3776</v>
      </c>
      <c r="N6" s="372" t="s">
        <v>3777</v>
      </c>
      <c r="O6" s="372" t="s">
        <v>3778</v>
      </c>
      <c r="P6" s="372" t="str">
        <f>"Presenti 31.12."&amp;'t1'!M1&amp;" (Tab 1)"</f>
        <v>Presenti 31.12.2017 (Tab 1)</v>
      </c>
      <c r="Q6" s="372" t="s">
        <v>3767</v>
      </c>
      <c r="R6" s="372" t="s">
        <v>3768</v>
      </c>
      <c r="S6" s="372" t="s">
        <v>3769</v>
      </c>
      <c r="T6" s="372" t="s">
        <v>3770</v>
      </c>
      <c r="U6" s="372" t="s">
        <v>3771</v>
      </c>
      <c r="V6" s="372" t="s">
        <v>3772</v>
      </c>
      <c r="W6" s="372" t="s">
        <v>3773</v>
      </c>
      <c r="X6" s="372" t="s">
        <v>3774</v>
      </c>
      <c r="Y6" s="372" t="s">
        <v>3775</v>
      </c>
      <c r="Z6" s="372" t="s">
        <v>3776</v>
      </c>
      <c r="AA6" s="372" t="s">
        <v>3777</v>
      </c>
      <c r="AB6" s="372" t="s">
        <v>3778</v>
      </c>
    </row>
    <row r="7" spans="1:28" s="409" customFormat="1" ht="32.25">
      <c r="A7" s="408"/>
      <c r="B7" s="408"/>
      <c r="C7" s="402" t="s">
        <v>1852</v>
      </c>
      <c r="D7" s="402" t="s">
        <v>1853</v>
      </c>
      <c r="E7" s="402" t="s">
        <v>1855</v>
      </c>
      <c r="F7" s="402" t="s">
        <v>1856</v>
      </c>
      <c r="G7" s="403" t="s">
        <v>3754</v>
      </c>
      <c r="H7" s="403" t="s">
        <v>3762</v>
      </c>
      <c r="I7" s="403" t="s">
        <v>3756</v>
      </c>
      <c r="J7" s="403" t="s">
        <v>3763</v>
      </c>
      <c r="K7" s="403" t="s">
        <v>3779</v>
      </c>
      <c r="L7" s="403" t="s">
        <v>3780</v>
      </c>
      <c r="M7" s="403" t="s">
        <v>3781</v>
      </c>
      <c r="N7" s="403" t="s">
        <v>3782</v>
      </c>
      <c r="O7" s="403" t="s">
        <v>3783</v>
      </c>
      <c r="P7" s="402" t="s">
        <v>3784</v>
      </c>
      <c r="Q7" s="402" t="s">
        <v>3785</v>
      </c>
      <c r="R7" s="402" t="s">
        <v>3786</v>
      </c>
      <c r="S7" s="402" t="s">
        <v>3787</v>
      </c>
      <c r="T7" s="403" t="s">
        <v>3788</v>
      </c>
      <c r="U7" s="403" t="s">
        <v>3789</v>
      </c>
      <c r="V7" s="403" t="s">
        <v>3790</v>
      </c>
      <c r="W7" s="403" t="s">
        <v>3791</v>
      </c>
      <c r="X7" s="403" t="s">
        <v>3792</v>
      </c>
      <c r="Y7" s="403" t="s">
        <v>3793</v>
      </c>
      <c r="Z7" s="403" t="s">
        <v>3794</v>
      </c>
      <c r="AA7" s="403" t="s">
        <v>3795</v>
      </c>
      <c r="AB7" s="403" t="s">
        <v>3796</v>
      </c>
    </row>
    <row r="8" spans="1:28" ht="15" customHeight="1">
      <c r="A8" s="368" t="str">
        <f>'t1'!A7</f>
        <v>direttore generale</v>
      </c>
      <c r="B8" s="367" t="str">
        <f>'t1'!B7</f>
        <v>0D0097</v>
      </c>
      <c r="C8" s="390">
        <f>'t1'!L7</f>
        <v>1</v>
      </c>
      <c r="D8" s="390">
        <f>'t3'!M7</f>
        <v>0</v>
      </c>
      <c r="E8" s="391">
        <f>'t3'!O7</f>
        <v>0</v>
      </c>
      <c r="F8" s="391">
        <f>'t3'!Q7</f>
        <v>0</v>
      </c>
      <c r="G8" s="391">
        <f>'t3'!C7</f>
        <v>0</v>
      </c>
      <c r="H8" s="391">
        <f>'t3'!E7</f>
        <v>0</v>
      </c>
      <c r="I8" s="391">
        <f>'t3'!G7</f>
        <v>0</v>
      </c>
      <c r="J8" s="391">
        <f>'t3'!I7</f>
        <v>0</v>
      </c>
      <c r="K8" s="391">
        <f>'t3'!K7</f>
        <v>0</v>
      </c>
      <c r="L8" s="391">
        <f>C8+D8+E8+F8-G8-H8-I8-J8-K8</f>
        <v>1</v>
      </c>
      <c r="M8" s="391">
        <f>'t10'!AU7</f>
        <v>1</v>
      </c>
      <c r="N8" s="391" t="str">
        <f>IF(C8&lt;(G8+H8+I8+J8+K8),"ERRORE","OK")</f>
        <v>OK</v>
      </c>
      <c r="O8" s="392" t="str">
        <f>IF(L8=M8,"OK","ERRORE")</f>
        <v>OK</v>
      </c>
      <c r="P8" s="390">
        <f>'t1'!M7</f>
        <v>0</v>
      </c>
      <c r="Q8" s="390">
        <f>'t3'!N7</f>
        <v>0</v>
      </c>
      <c r="R8" s="391">
        <f>'t3'!P7</f>
        <v>0</v>
      </c>
      <c r="S8" s="391">
        <f>'t3'!R7</f>
        <v>0</v>
      </c>
      <c r="T8" s="391">
        <f>'t3'!D7</f>
        <v>0</v>
      </c>
      <c r="U8" s="391">
        <f>'t3'!F7</f>
        <v>0</v>
      </c>
      <c r="V8" s="391">
        <f>'t3'!H7</f>
        <v>0</v>
      </c>
      <c r="W8" s="391">
        <f>'t3'!J7</f>
        <v>0</v>
      </c>
      <c r="X8" s="391">
        <f>'t3'!L7</f>
        <v>0</v>
      </c>
      <c r="Y8" s="391">
        <f>P8+Q8+R8+S8-T8-U8-V8-W8-X8</f>
        <v>0</v>
      </c>
      <c r="Z8" s="391">
        <f>'t10'!AV7</f>
        <v>0</v>
      </c>
      <c r="AA8" s="1744" t="str">
        <f>IF(P8&lt;(T8+U8+V8+W8+X8),"ERRORE","OK")</f>
        <v>OK</v>
      </c>
      <c r="AB8" s="410" t="str">
        <f>IF(Y8=Z8,"OK","ERRORE")</f>
        <v>OK</v>
      </c>
    </row>
    <row r="9" spans="1:28" ht="15" customHeight="1">
      <c r="A9" s="368" t="str">
        <f>'t1'!A8</f>
        <v>direttore sanitario</v>
      </c>
      <c r="B9" s="367" t="str">
        <f>'t1'!B8</f>
        <v>0D0482</v>
      </c>
      <c r="C9" s="390">
        <f>'t1'!L8</f>
        <v>1</v>
      </c>
      <c r="D9" s="390">
        <f>'t3'!M8</f>
        <v>0</v>
      </c>
      <c r="E9" s="391">
        <f>'t3'!O8</f>
        <v>0</v>
      </c>
      <c r="F9" s="391">
        <f>'t3'!Q8</f>
        <v>0</v>
      </c>
      <c r="G9" s="391">
        <f>'t3'!C8</f>
        <v>0</v>
      </c>
      <c r="H9" s="391">
        <f>'t3'!E8</f>
        <v>0</v>
      </c>
      <c r="I9" s="391">
        <f>'t3'!G8</f>
        <v>0</v>
      </c>
      <c r="J9" s="391">
        <f>'t3'!I8</f>
        <v>0</v>
      </c>
      <c r="K9" s="391">
        <f>'t3'!K8</f>
        <v>0</v>
      </c>
      <c r="L9" s="391">
        <f t="shared" ref="L9:L73" si="0">C9+D9+E9+F9-G9-H9-I9-J9-K9</f>
        <v>1</v>
      </c>
      <c r="M9" s="391">
        <f>'t10'!AU8</f>
        <v>1</v>
      </c>
      <c r="N9" s="391" t="str">
        <f t="shared" ref="N9:N72" si="1">IF(C9&lt;(G9+H9+I9+J9+K9),"ERRORE","OK")</f>
        <v>OK</v>
      </c>
      <c r="O9" s="392" t="str">
        <f t="shared" ref="O9:O72" si="2">IF(L9=M9,"OK","ERRORE")</f>
        <v>OK</v>
      </c>
      <c r="P9" s="390">
        <f>'t1'!M8</f>
        <v>1</v>
      </c>
      <c r="Q9" s="390">
        <f>'t3'!N8</f>
        <v>0</v>
      </c>
      <c r="R9" s="391">
        <f>'t3'!P8</f>
        <v>0</v>
      </c>
      <c r="S9" s="391">
        <f>'t3'!R8</f>
        <v>0</v>
      </c>
      <c r="T9" s="391">
        <f>'t3'!D8</f>
        <v>0</v>
      </c>
      <c r="U9" s="391">
        <f>'t3'!F8</f>
        <v>0</v>
      </c>
      <c r="V9" s="391">
        <f>'t3'!H8</f>
        <v>0</v>
      </c>
      <c r="W9" s="391">
        <f>'t3'!J8</f>
        <v>0</v>
      </c>
      <c r="X9" s="391">
        <f>'t3'!L8</f>
        <v>0</v>
      </c>
      <c r="Y9" s="391">
        <f t="shared" ref="Y9:Y73" si="3">P9+Q9+R9+S9-T9-U9-V9-W9-X9</f>
        <v>1</v>
      </c>
      <c r="Z9" s="391">
        <f>'t10'!AV8</f>
        <v>1</v>
      </c>
      <c r="AA9" s="1744" t="str">
        <f t="shared" ref="AA9:AA72" si="4">IF(P9&lt;(T9+U9+V9+W9+X9),"ERRORE","OK")</f>
        <v>OK</v>
      </c>
      <c r="AB9" s="410" t="str">
        <f t="shared" ref="AB9:AB72" si="5">IF(Y9=Z9,"OK","ERRORE")</f>
        <v>OK</v>
      </c>
    </row>
    <row r="10" spans="1:28" ht="15" customHeight="1">
      <c r="A10" s="368" t="str">
        <f>'t1'!A9</f>
        <v>direttore amministrativo</v>
      </c>
      <c r="B10" s="367" t="str">
        <f>'t1'!B9</f>
        <v>0D0163</v>
      </c>
      <c r="C10" s="390">
        <f>'t1'!L9</f>
        <v>0</v>
      </c>
      <c r="D10" s="390">
        <f>'t3'!M9</f>
        <v>0</v>
      </c>
      <c r="E10" s="391">
        <f>'t3'!O9</f>
        <v>0</v>
      </c>
      <c r="F10" s="391">
        <f>'t3'!Q9</f>
        <v>0</v>
      </c>
      <c r="G10" s="391">
        <f>'t3'!C9</f>
        <v>0</v>
      </c>
      <c r="H10" s="391">
        <f>'t3'!E9</f>
        <v>0</v>
      </c>
      <c r="I10" s="391">
        <f>'t3'!G9</f>
        <v>0</v>
      </c>
      <c r="J10" s="391">
        <f>'t3'!I9</f>
        <v>0</v>
      </c>
      <c r="K10" s="391">
        <f>'t3'!K9</f>
        <v>0</v>
      </c>
      <c r="L10" s="391">
        <f t="shared" si="0"/>
        <v>0</v>
      </c>
      <c r="M10" s="391">
        <f>'t10'!AU9</f>
        <v>0</v>
      </c>
      <c r="N10" s="391" t="str">
        <f t="shared" si="1"/>
        <v>OK</v>
      </c>
      <c r="O10" s="392" t="str">
        <f t="shared" si="2"/>
        <v>OK</v>
      </c>
      <c r="P10" s="390">
        <f>'t1'!M9</f>
        <v>1</v>
      </c>
      <c r="Q10" s="390">
        <f>'t3'!N9</f>
        <v>0</v>
      </c>
      <c r="R10" s="391">
        <f>'t3'!P9</f>
        <v>0</v>
      </c>
      <c r="S10" s="391">
        <f>'t3'!R9</f>
        <v>0</v>
      </c>
      <c r="T10" s="391">
        <f>'t3'!D9</f>
        <v>0</v>
      </c>
      <c r="U10" s="391">
        <f>'t3'!F9</f>
        <v>0</v>
      </c>
      <c r="V10" s="391">
        <f>'t3'!H9</f>
        <v>0</v>
      </c>
      <c r="W10" s="391">
        <f>'t3'!J9</f>
        <v>0</v>
      </c>
      <c r="X10" s="391">
        <f>'t3'!L9</f>
        <v>0</v>
      </c>
      <c r="Y10" s="391">
        <f t="shared" si="3"/>
        <v>1</v>
      </c>
      <c r="Z10" s="391">
        <f>'t10'!AV9</f>
        <v>1</v>
      </c>
      <c r="AA10" s="1744" t="str">
        <f t="shared" si="4"/>
        <v>OK</v>
      </c>
      <c r="AB10" s="410" t="str">
        <f t="shared" si="5"/>
        <v>OK</v>
      </c>
    </row>
    <row r="11" spans="1:28" ht="15" customHeight="1">
      <c r="A11" s="368" t="str">
        <f>'t1'!A10</f>
        <v>direttore dei servizi sociali</v>
      </c>
      <c r="B11" s="367" t="str">
        <f>'t1'!B10</f>
        <v>0D0484</v>
      </c>
      <c r="C11" s="390">
        <f>'t1'!L10</f>
        <v>0</v>
      </c>
      <c r="D11" s="390">
        <f>'t3'!M10</f>
        <v>0</v>
      </c>
      <c r="E11" s="391">
        <f>'t3'!O10</f>
        <v>0</v>
      </c>
      <c r="F11" s="391">
        <f>'t3'!Q10</f>
        <v>0</v>
      </c>
      <c r="G11" s="391">
        <f>'t3'!C10</f>
        <v>0</v>
      </c>
      <c r="H11" s="391">
        <f>'t3'!E10</f>
        <v>0</v>
      </c>
      <c r="I11" s="391">
        <f>'t3'!G10</f>
        <v>0</v>
      </c>
      <c r="J11" s="391">
        <f>'t3'!I10</f>
        <v>0</v>
      </c>
      <c r="K11" s="391">
        <f>'t3'!K10</f>
        <v>0</v>
      </c>
      <c r="L11" s="391">
        <f t="shared" si="0"/>
        <v>0</v>
      </c>
      <c r="M11" s="391">
        <f>'t10'!AU10</f>
        <v>0</v>
      </c>
      <c r="N11" s="391" t="str">
        <f t="shared" si="1"/>
        <v>OK</v>
      </c>
      <c r="O11" s="392" t="str">
        <f t="shared" si="2"/>
        <v>OK</v>
      </c>
      <c r="P11" s="390">
        <f>'t1'!M10</f>
        <v>0</v>
      </c>
      <c r="Q11" s="390">
        <f>'t3'!N10</f>
        <v>0</v>
      </c>
      <c r="R11" s="391">
        <f>'t3'!P10</f>
        <v>0</v>
      </c>
      <c r="S11" s="391">
        <f>'t3'!R10</f>
        <v>0</v>
      </c>
      <c r="T11" s="391">
        <f>'t3'!D10</f>
        <v>0</v>
      </c>
      <c r="U11" s="391">
        <f>'t3'!F10</f>
        <v>0</v>
      </c>
      <c r="V11" s="391">
        <f>'t3'!H10</f>
        <v>0</v>
      </c>
      <c r="W11" s="391">
        <f>'t3'!J10</f>
        <v>0</v>
      </c>
      <c r="X11" s="391">
        <f>'t3'!L10</f>
        <v>0</v>
      </c>
      <c r="Y11" s="391">
        <f t="shared" si="3"/>
        <v>0</v>
      </c>
      <c r="Z11" s="391">
        <f>'t10'!AV10</f>
        <v>0</v>
      </c>
      <c r="AA11" s="1744" t="str">
        <f t="shared" si="4"/>
        <v>OK</v>
      </c>
      <c r="AB11" s="410" t="str">
        <f t="shared" si="5"/>
        <v>OK</v>
      </c>
    </row>
    <row r="12" spans="1:28" ht="15" customHeight="1">
      <c r="A12" s="368" t="str">
        <f>'t1'!A11</f>
        <v>dir. medico con inc. di struttura complessa (rapp. esclusivo)</v>
      </c>
      <c r="B12" s="367" t="str">
        <f>'t1'!B11</f>
        <v>SD0E33</v>
      </c>
      <c r="C12" s="390">
        <f>'t1'!L11</f>
        <v>9</v>
      </c>
      <c r="D12" s="390">
        <f>'t3'!M11</f>
        <v>0</v>
      </c>
      <c r="E12" s="391">
        <f>'t3'!O11</f>
        <v>0</v>
      </c>
      <c r="F12" s="391">
        <f>'t3'!Q11</f>
        <v>8</v>
      </c>
      <c r="G12" s="391">
        <f>'t3'!C11</f>
        <v>0</v>
      </c>
      <c r="H12" s="391">
        <f>'t3'!E11</f>
        <v>0</v>
      </c>
      <c r="I12" s="391">
        <f>'t3'!G11</f>
        <v>0</v>
      </c>
      <c r="J12" s="391">
        <f>'t3'!I11</f>
        <v>0</v>
      </c>
      <c r="K12" s="391">
        <f>'t3'!K11</f>
        <v>0</v>
      </c>
      <c r="L12" s="391">
        <f t="shared" si="0"/>
        <v>17</v>
      </c>
      <c r="M12" s="391">
        <f>'t10'!AU11</f>
        <v>17</v>
      </c>
      <c r="N12" s="391" t="str">
        <f t="shared" si="1"/>
        <v>OK</v>
      </c>
      <c r="O12" s="392" t="str">
        <f t="shared" si="2"/>
        <v>OK</v>
      </c>
      <c r="P12" s="390">
        <f>'t1'!M11</f>
        <v>1</v>
      </c>
      <c r="Q12" s="390">
        <f>'t3'!N11</f>
        <v>0</v>
      </c>
      <c r="R12" s="391">
        <f>'t3'!P11</f>
        <v>0</v>
      </c>
      <c r="S12" s="391">
        <f>'t3'!R11</f>
        <v>1</v>
      </c>
      <c r="T12" s="391">
        <f>'t3'!D11</f>
        <v>0</v>
      </c>
      <c r="U12" s="391">
        <f>'t3'!F11</f>
        <v>0</v>
      </c>
      <c r="V12" s="391">
        <f>'t3'!H11</f>
        <v>0</v>
      </c>
      <c r="W12" s="391">
        <f>'t3'!J11</f>
        <v>0</v>
      </c>
      <c r="X12" s="391">
        <f>'t3'!L11</f>
        <v>0</v>
      </c>
      <c r="Y12" s="391">
        <f t="shared" si="3"/>
        <v>2</v>
      </c>
      <c r="Z12" s="391">
        <f>'t10'!AV11</f>
        <v>2</v>
      </c>
      <c r="AA12" s="1744" t="str">
        <f t="shared" si="4"/>
        <v>OK</v>
      </c>
      <c r="AB12" s="410" t="str">
        <f t="shared" si="5"/>
        <v>OK</v>
      </c>
    </row>
    <row r="13" spans="1:28" ht="15" customHeight="1">
      <c r="A13" s="368" t="str">
        <f>'t1'!A12</f>
        <v>dir. medico con inc. di struttura complessa (rapp. non escl.)</v>
      </c>
      <c r="B13" s="367" t="str">
        <f>'t1'!B12</f>
        <v>SD0N33</v>
      </c>
      <c r="C13" s="390">
        <f>'t1'!L12</f>
        <v>5</v>
      </c>
      <c r="D13" s="390">
        <f>'t3'!M12</f>
        <v>0</v>
      </c>
      <c r="E13" s="391">
        <f>'t3'!O12</f>
        <v>0</v>
      </c>
      <c r="F13" s="391">
        <f>'t3'!Q12</f>
        <v>0</v>
      </c>
      <c r="G13" s="391">
        <f>'t3'!C12</f>
        <v>0</v>
      </c>
      <c r="H13" s="391">
        <f>'t3'!E12</f>
        <v>0</v>
      </c>
      <c r="I13" s="391">
        <f>'t3'!G12</f>
        <v>0</v>
      </c>
      <c r="J13" s="391">
        <f>'t3'!I12</f>
        <v>0</v>
      </c>
      <c r="K13" s="391">
        <f>'t3'!K12</f>
        <v>0</v>
      </c>
      <c r="L13" s="391">
        <f t="shared" si="0"/>
        <v>5</v>
      </c>
      <c r="M13" s="391">
        <f>'t10'!AU12</f>
        <v>5</v>
      </c>
      <c r="N13" s="391" t="str">
        <f t="shared" si="1"/>
        <v>OK</v>
      </c>
      <c r="O13" s="392" t="str">
        <f t="shared" si="2"/>
        <v>OK</v>
      </c>
      <c r="P13" s="390">
        <f>'t1'!M12</f>
        <v>0</v>
      </c>
      <c r="Q13" s="390">
        <f>'t3'!N12</f>
        <v>0</v>
      </c>
      <c r="R13" s="391">
        <f>'t3'!P12</f>
        <v>0</v>
      </c>
      <c r="S13" s="391">
        <f>'t3'!R12</f>
        <v>0</v>
      </c>
      <c r="T13" s="391">
        <f>'t3'!D12</f>
        <v>0</v>
      </c>
      <c r="U13" s="391">
        <f>'t3'!F12</f>
        <v>0</v>
      </c>
      <c r="V13" s="391">
        <f>'t3'!H12</f>
        <v>0</v>
      </c>
      <c r="W13" s="391">
        <f>'t3'!J12</f>
        <v>0</v>
      </c>
      <c r="X13" s="391">
        <f>'t3'!L12</f>
        <v>0</v>
      </c>
      <c r="Y13" s="391">
        <f t="shared" si="3"/>
        <v>0</v>
      </c>
      <c r="Z13" s="391">
        <f>'t10'!AV12</f>
        <v>0</v>
      </c>
      <c r="AA13" s="1744" t="str">
        <f t="shared" si="4"/>
        <v>OK</v>
      </c>
      <c r="AB13" s="410" t="str">
        <f t="shared" si="5"/>
        <v>OK</v>
      </c>
    </row>
    <row r="14" spans="1:28" ht="15" customHeight="1">
      <c r="A14" s="368" t="str">
        <f>'t1'!A13</f>
        <v>dir. medico con incarico di struttura semplice (rapp. esclusivo)</v>
      </c>
      <c r="B14" s="367" t="str">
        <f>'t1'!B13</f>
        <v>SD0E34</v>
      </c>
      <c r="C14" s="390">
        <f>'t1'!L13</f>
        <v>22</v>
      </c>
      <c r="D14" s="390">
        <f>'t3'!M13</f>
        <v>0</v>
      </c>
      <c r="E14" s="391">
        <f>'t3'!O13</f>
        <v>0</v>
      </c>
      <c r="F14" s="391">
        <f>'t3'!Q13</f>
        <v>0</v>
      </c>
      <c r="G14" s="391">
        <f>'t3'!C13</f>
        <v>0</v>
      </c>
      <c r="H14" s="391">
        <f>'t3'!E13</f>
        <v>0</v>
      </c>
      <c r="I14" s="391">
        <f>'t3'!G13</f>
        <v>0</v>
      </c>
      <c r="J14" s="391">
        <f>'t3'!I13</f>
        <v>0</v>
      </c>
      <c r="K14" s="391">
        <f>'t3'!K13</f>
        <v>0</v>
      </c>
      <c r="L14" s="391">
        <f t="shared" si="0"/>
        <v>22</v>
      </c>
      <c r="M14" s="391">
        <f>'t10'!AU13</f>
        <v>22</v>
      </c>
      <c r="N14" s="391" t="str">
        <f t="shared" si="1"/>
        <v>OK</v>
      </c>
      <c r="O14" s="392" t="str">
        <f t="shared" si="2"/>
        <v>OK</v>
      </c>
      <c r="P14" s="390">
        <f>'t1'!M13</f>
        <v>16</v>
      </c>
      <c r="Q14" s="390">
        <f>'t3'!N13</f>
        <v>0</v>
      </c>
      <c r="R14" s="391">
        <f>'t3'!P13</f>
        <v>0</v>
      </c>
      <c r="S14" s="391">
        <f>'t3'!R13</f>
        <v>0</v>
      </c>
      <c r="T14" s="391">
        <f>'t3'!D13</f>
        <v>0</v>
      </c>
      <c r="U14" s="391">
        <f>'t3'!F13</f>
        <v>0</v>
      </c>
      <c r="V14" s="391">
        <f>'t3'!H13</f>
        <v>0</v>
      </c>
      <c r="W14" s="391">
        <f>'t3'!J13</f>
        <v>0</v>
      </c>
      <c r="X14" s="391">
        <f>'t3'!L13</f>
        <v>0</v>
      </c>
      <c r="Y14" s="391">
        <f t="shared" si="3"/>
        <v>16</v>
      </c>
      <c r="Z14" s="391">
        <f>'t10'!AV13</f>
        <v>16</v>
      </c>
      <c r="AA14" s="1744" t="str">
        <f t="shared" si="4"/>
        <v>OK</v>
      </c>
      <c r="AB14" s="410" t="str">
        <f t="shared" si="5"/>
        <v>OK</v>
      </c>
    </row>
    <row r="15" spans="1:28" ht="15" customHeight="1">
      <c r="A15" s="368" t="str">
        <f>'t1'!A14</f>
        <v>dir. medico con incarico di struttura semplice (rapp. non escl.)</v>
      </c>
      <c r="B15" s="367" t="str">
        <f>'t1'!B14</f>
        <v>SD0N34</v>
      </c>
      <c r="C15" s="390">
        <f>'t1'!L14</f>
        <v>2</v>
      </c>
      <c r="D15" s="390">
        <f>'t3'!M14</f>
        <v>0</v>
      </c>
      <c r="E15" s="391">
        <f>'t3'!O14</f>
        <v>0</v>
      </c>
      <c r="F15" s="391">
        <f>'t3'!Q14</f>
        <v>0</v>
      </c>
      <c r="G15" s="391">
        <f>'t3'!C14</f>
        <v>0</v>
      </c>
      <c r="H15" s="391">
        <f>'t3'!E14</f>
        <v>0</v>
      </c>
      <c r="I15" s="391">
        <f>'t3'!G14</f>
        <v>0</v>
      </c>
      <c r="J15" s="391">
        <f>'t3'!I14</f>
        <v>0</v>
      </c>
      <c r="K15" s="391">
        <f>'t3'!K14</f>
        <v>0</v>
      </c>
      <c r="L15" s="391">
        <f t="shared" si="0"/>
        <v>2</v>
      </c>
      <c r="M15" s="391">
        <f>'t10'!AU14</f>
        <v>2</v>
      </c>
      <c r="N15" s="391" t="str">
        <f t="shared" si="1"/>
        <v>OK</v>
      </c>
      <c r="O15" s="392" t="str">
        <f t="shared" si="2"/>
        <v>OK</v>
      </c>
      <c r="P15" s="390">
        <f>'t1'!M14</f>
        <v>0</v>
      </c>
      <c r="Q15" s="390">
        <f>'t3'!N14</f>
        <v>0</v>
      </c>
      <c r="R15" s="391">
        <f>'t3'!P14</f>
        <v>0</v>
      </c>
      <c r="S15" s="391">
        <f>'t3'!R14</f>
        <v>0</v>
      </c>
      <c r="T15" s="391">
        <f>'t3'!D14</f>
        <v>0</v>
      </c>
      <c r="U15" s="391">
        <f>'t3'!F14</f>
        <v>0</v>
      </c>
      <c r="V15" s="391">
        <f>'t3'!H14</f>
        <v>0</v>
      </c>
      <c r="W15" s="391">
        <f>'t3'!J14</f>
        <v>0</v>
      </c>
      <c r="X15" s="391">
        <f>'t3'!L14</f>
        <v>0</v>
      </c>
      <c r="Y15" s="391">
        <f t="shared" si="3"/>
        <v>0</v>
      </c>
      <c r="Z15" s="391">
        <f>'t10'!AV14</f>
        <v>0</v>
      </c>
      <c r="AA15" s="1744" t="str">
        <f t="shared" si="4"/>
        <v>OK</v>
      </c>
      <c r="AB15" s="410" t="str">
        <f t="shared" si="5"/>
        <v>OK</v>
      </c>
    </row>
    <row r="16" spans="1:28" ht="15" customHeight="1">
      <c r="A16" s="368" t="str">
        <f>'t1'!A15</f>
        <v>dir. medici con altri incar. prof.li (rapp. esclusivo)</v>
      </c>
      <c r="B16" s="367" t="str">
        <f>'t1'!B15</f>
        <v>SD0035</v>
      </c>
      <c r="C16" s="390">
        <f>'t1'!L15</f>
        <v>74</v>
      </c>
      <c r="D16" s="390">
        <f>'t3'!M15</f>
        <v>1</v>
      </c>
      <c r="E16" s="391">
        <f>'t3'!O15</f>
        <v>0</v>
      </c>
      <c r="F16" s="391">
        <f>'t3'!Q15</f>
        <v>3</v>
      </c>
      <c r="G16" s="391">
        <f>'t3'!C15</f>
        <v>0</v>
      </c>
      <c r="H16" s="391">
        <f>'t3'!E15</f>
        <v>0</v>
      </c>
      <c r="I16" s="391">
        <f>'t3'!G15</f>
        <v>0</v>
      </c>
      <c r="J16" s="391">
        <f>'t3'!I15</f>
        <v>0</v>
      </c>
      <c r="K16" s="391">
        <f>'t3'!K15</f>
        <v>0</v>
      </c>
      <c r="L16" s="391">
        <f t="shared" si="0"/>
        <v>78</v>
      </c>
      <c r="M16" s="391">
        <f>'t10'!AU15</f>
        <v>78</v>
      </c>
      <c r="N16" s="391" t="str">
        <f t="shared" si="1"/>
        <v>OK</v>
      </c>
      <c r="O16" s="392" t="str">
        <f t="shared" si="2"/>
        <v>OK</v>
      </c>
      <c r="P16" s="390">
        <f>'t1'!M15</f>
        <v>87</v>
      </c>
      <c r="Q16" s="390">
        <f>'t3'!N15</f>
        <v>0</v>
      </c>
      <c r="R16" s="391">
        <f>'t3'!P15</f>
        <v>0</v>
      </c>
      <c r="S16" s="391">
        <f>'t3'!R15</f>
        <v>1</v>
      </c>
      <c r="T16" s="391">
        <f>'t3'!D15</f>
        <v>0</v>
      </c>
      <c r="U16" s="391">
        <f>'t3'!F15</f>
        <v>0</v>
      </c>
      <c r="V16" s="391">
        <f>'t3'!H15</f>
        <v>0</v>
      </c>
      <c r="W16" s="391">
        <f>'t3'!J15</f>
        <v>0</v>
      </c>
      <c r="X16" s="391">
        <f>'t3'!L15</f>
        <v>0</v>
      </c>
      <c r="Y16" s="391">
        <f t="shared" si="3"/>
        <v>88</v>
      </c>
      <c r="Z16" s="391">
        <f>'t10'!AV15</f>
        <v>88</v>
      </c>
      <c r="AA16" s="1744" t="str">
        <f t="shared" si="4"/>
        <v>OK</v>
      </c>
      <c r="AB16" s="410" t="str">
        <f t="shared" si="5"/>
        <v>OK</v>
      </c>
    </row>
    <row r="17" spans="1:28" ht="15" customHeight="1">
      <c r="A17" s="368" t="str">
        <f>'t1'!A16</f>
        <v>dir. medici con altri incar. prof.li (rapp. non escl.)</v>
      </c>
      <c r="B17" s="367" t="str">
        <f>'t1'!B16</f>
        <v>SD0036</v>
      </c>
      <c r="C17" s="390">
        <f>'t1'!L16</f>
        <v>14</v>
      </c>
      <c r="D17" s="390">
        <f>'t3'!M16</f>
        <v>0</v>
      </c>
      <c r="E17" s="391">
        <f>'t3'!O16</f>
        <v>0</v>
      </c>
      <c r="F17" s="391">
        <f>'t3'!Q16</f>
        <v>0</v>
      </c>
      <c r="G17" s="391">
        <f>'t3'!C16</f>
        <v>0</v>
      </c>
      <c r="H17" s="391">
        <f>'t3'!E16</f>
        <v>0</v>
      </c>
      <c r="I17" s="391">
        <f>'t3'!G16</f>
        <v>0</v>
      </c>
      <c r="J17" s="391">
        <f>'t3'!I16</f>
        <v>0</v>
      </c>
      <c r="K17" s="391">
        <f>'t3'!K16</f>
        <v>0</v>
      </c>
      <c r="L17" s="391">
        <f t="shared" si="0"/>
        <v>14</v>
      </c>
      <c r="M17" s="391">
        <f>'t10'!AU16</f>
        <v>14</v>
      </c>
      <c r="N17" s="391" t="str">
        <f t="shared" si="1"/>
        <v>OK</v>
      </c>
      <c r="O17" s="392" t="str">
        <f t="shared" si="2"/>
        <v>OK</v>
      </c>
      <c r="P17" s="390">
        <f>'t1'!M16</f>
        <v>3</v>
      </c>
      <c r="Q17" s="390">
        <f>'t3'!N16</f>
        <v>0</v>
      </c>
      <c r="R17" s="391">
        <f>'t3'!P16</f>
        <v>0</v>
      </c>
      <c r="S17" s="391">
        <f>'t3'!R16</f>
        <v>0</v>
      </c>
      <c r="T17" s="391">
        <f>'t3'!D16</f>
        <v>0</v>
      </c>
      <c r="U17" s="391">
        <f>'t3'!F16</f>
        <v>0</v>
      </c>
      <c r="V17" s="391">
        <f>'t3'!H16</f>
        <v>0</v>
      </c>
      <c r="W17" s="391">
        <f>'t3'!J16</f>
        <v>0</v>
      </c>
      <c r="X17" s="391">
        <f>'t3'!L16</f>
        <v>0</v>
      </c>
      <c r="Y17" s="391">
        <f t="shared" si="3"/>
        <v>3</v>
      </c>
      <c r="Z17" s="391">
        <f>'t10'!AV16</f>
        <v>3</v>
      </c>
      <c r="AA17" s="1744" t="str">
        <f t="shared" si="4"/>
        <v>OK</v>
      </c>
      <c r="AB17" s="410" t="str">
        <f t="shared" si="5"/>
        <v>OK</v>
      </c>
    </row>
    <row r="18" spans="1:28" ht="15" customHeight="1">
      <c r="A18" s="368" t="str">
        <f>'t1'!A17</f>
        <v>dir. medici a t.  determinato(art. 15-septies d.lgs. 502/92)</v>
      </c>
      <c r="B18" s="367" t="str">
        <f>'t1'!B17</f>
        <v>SD0597</v>
      </c>
      <c r="C18" s="390">
        <f>'t1'!L17</f>
        <v>0</v>
      </c>
      <c r="D18" s="390">
        <f>'t3'!M17</f>
        <v>0</v>
      </c>
      <c r="E18" s="391">
        <f>'t3'!O17</f>
        <v>0</v>
      </c>
      <c r="F18" s="391">
        <f>'t3'!Q17</f>
        <v>0</v>
      </c>
      <c r="G18" s="391">
        <f>'t3'!C17</f>
        <v>0</v>
      </c>
      <c r="H18" s="391">
        <f>'t3'!E17</f>
        <v>0</v>
      </c>
      <c r="I18" s="391">
        <f>'t3'!G17</f>
        <v>0</v>
      </c>
      <c r="J18" s="391">
        <f>'t3'!I17</f>
        <v>0</v>
      </c>
      <c r="K18" s="391">
        <f>'t3'!K17</f>
        <v>0</v>
      </c>
      <c r="L18" s="391">
        <f t="shared" si="0"/>
        <v>0</v>
      </c>
      <c r="M18" s="391">
        <f>'t10'!AU17</f>
        <v>0</v>
      </c>
      <c r="N18" s="391" t="str">
        <f t="shared" si="1"/>
        <v>OK</v>
      </c>
      <c r="O18" s="392" t="str">
        <f t="shared" si="2"/>
        <v>OK</v>
      </c>
      <c r="P18" s="390">
        <f>'t1'!M17</f>
        <v>0</v>
      </c>
      <c r="Q18" s="390">
        <f>'t3'!N17</f>
        <v>0</v>
      </c>
      <c r="R18" s="391">
        <f>'t3'!P17</f>
        <v>0</v>
      </c>
      <c r="S18" s="391">
        <f>'t3'!R17</f>
        <v>0</v>
      </c>
      <c r="T18" s="391">
        <f>'t3'!D17</f>
        <v>0</v>
      </c>
      <c r="U18" s="391">
        <f>'t3'!F17</f>
        <v>0</v>
      </c>
      <c r="V18" s="391">
        <f>'t3'!H17</f>
        <v>0</v>
      </c>
      <c r="W18" s="391">
        <f>'t3'!J17</f>
        <v>0</v>
      </c>
      <c r="X18" s="391">
        <f>'t3'!L17</f>
        <v>0</v>
      </c>
      <c r="Y18" s="391">
        <f t="shared" si="3"/>
        <v>0</v>
      </c>
      <c r="Z18" s="391">
        <f>'t10'!AV17</f>
        <v>0</v>
      </c>
      <c r="AA18" s="1744" t="str">
        <f t="shared" si="4"/>
        <v>OK</v>
      </c>
      <c r="AB18" s="410" t="str">
        <f t="shared" si="5"/>
        <v>OK</v>
      </c>
    </row>
    <row r="19" spans="1:28" ht="15" customHeight="1">
      <c r="A19" s="368" t="str">
        <f>'t1'!A18</f>
        <v>veterinari con inc. di struttura complessa (rapp.esclusivo)</v>
      </c>
      <c r="B19" s="367" t="str">
        <f>'t1'!B18</f>
        <v>SD0E74</v>
      </c>
      <c r="C19" s="390">
        <f>'t1'!L18</f>
        <v>0</v>
      </c>
      <c r="D19" s="390">
        <f>'t3'!M18</f>
        <v>0</v>
      </c>
      <c r="E19" s="391">
        <f>'t3'!O18</f>
        <v>0</v>
      </c>
      <c r="F19" s="391">
        <f>'t3'!Q18</f>
        <v>0</v>
      </c>
      <c r="G19" s="391">
        <f>'t3'!C18</f>
        <v>0</v>
      </c>
      <c r="H19" s="391">
        <f>'t3'!E18</f>
        <v>0</v>
      </c>
      <c r="I19" s="391">
        <f>'t3'!G18</f>
        <v>0</v>
      </c>
      <c r="J19" s="391">
        <f>'t3'!I18</f>
        <v>0</v>
      </c>
      <c r="K19" s="391">
        <f>'t3'!K18</f>
        <v>0</v>
      </c>
      <c r="L19" s="391">
        <f t="shared" si="0"/>
        <v>0</v>
      </c>
      <c r="M19" s="391">
        <f>'t10'!AU18</f>
        <v>0</v>
      </c>
      <c r="N19" s="391" t="str">
        <f t="shared" si="1"/>
        <v>OK</v>
      </c>
      <c r="O19" s="392" t="str">
        <f t="shared" si="2"/>
        <v>OK</v>
      </c>
      <c r="P19" s="390">
        <f>'t1'!M18</f>
        <v>0</v>
      </c>
      <c r="Q19" s="390">
        <f>'t3'!N18</f>
        <v>0</v>
      </c>
      <c r="R19" s="391">
        <f>'t3'!P18</f>
        <v>0</v>
      </c>
      <c r="S19" s="391">
        <f>'t3'!R18</f>
        <v>0</v>
      </c>
      <c r="T19" s="391">
        <f>'t3'!D18</f>
        <v>0</v>
      </c>
      <c r="U19" s="391">
        <f>'t3'!F18</f>
        <v>0</v>
      </c>
      <c r="V19" s="391">
        <f>'t3'!H18</f>
        <v>0</v>
      </c>
      <c r="W19" s="391">
        <f>'t3'!J18</f>
        <v>0</v>
      </c>
      <c r="X19" s="391">
        <f>'t3'!L18</f>
        <v>0</v>
      </c>
      <c r="Y19" s="391">
        <f t="shared" si="3"/>
        <v>0</v>
      </c>
      <c r="Z19" s="391">
        <f>'t10'!AV18</f>
        <v>0</v>
      </c>
      <c r="AA19" s="1744" t="str">
        <f t="shared" si="4"/>
        <v>OK</v>
      </c>
      <c r="AB19" s="410" t="str">
        <f t="shared" si="5"/>
        <v>OK</v>
      </c>
    </row>
    <row r="20" spans="1:28" ht="15" customHeight="1">
      <c r="A20" s="368" t="str">
        <f>'t1'!A19</f>
        <v>veterinari con inc. di struttura complessa (rapp. non escl.)</v>
      </c>
      <c r="B20" s="367" t="str">
        <f>'t1'!B19</f>
        <v>SD0N74</v>
      </c>
      <c r="C20" s="390">
        <f>'t1'!L19</f>
        <v>0</v>
      </c>
      <c r="D20" s="390">
        <f>'t3'!M19</f>
        <v>0</v>
      </c>
      <c r="E20" s="391">
        <f>'t3'!O19</f>
        <v>0</v>
      </c>
      <c r="F20" s="391">
        <f>'t3'!Q19</f>
        <v>0</v>
      </c>
      <c r="G20" s="391">
        <f>'t3'!C19</f>
        <v>0</v>
      </c>
      <c r="H20" s="391">
        <f>'t3'!E19</f>
        <v>0</v>
      </c>
      <c r="I20" s="391">
        <f>'t3'!G19</f>
        <v>0</v>
      </c>
      <c r="J20" s="391">
        <f>'t3'!I19</f>
        <v>0</v>
      </c>
      <c r="K20" s="391">
        <f>'t3'!K19</f>
        <v>0</v>
      </c>
      <c r="L20" s="391">
        <f t="shared" si="0"/>
        <v>0</v>
      </c>
      <c r="M20" s="391">
        <f>'t10'!AU19</f>
        <v>0</v>
      </c>
      <c r="N20" s="391" t="str">
        <f t="shared" si="1"/>
        <v>OK</v>
      </c>
      <c r="O20" s="392" t="str">
        <f t="shared" si="2"/>
        <v>OK</v>
      </c>
      <c r="P20" s="390">
        <f>'t1'!M19</f>
        <v>0</v>
      </c>
      <c r="Q20" s="390">
        <f>'t3'!N19</f>
        <v>0</v>
      </c>
      <c r="R20" s="391">
        <f>'t3'!P19</f>
        <v>0</v>
      </c>
      <c r="S20" s="391">
        <f>'t3'!R19</f>
        <v>0</v>
      </c>
      <c r="T20" s="391">
        <f>'t3'!D19</f>
        <v>0</v>
      </c>
      <c r="U20" s="391">
        <f>'t3'!F19</f>
        <v>0</v>
      </c>
      <c r="V20" s="391">
        <f>'t3'!H19</f>
        <v>0</v>
      </c>
      <c r="W20" s="391">
        <f>'t3'!J19</f>
        <v>0</v>
      </c>
      <c r="X20" s="391">
        <f>'t3'!L19</f>
        <v>0</v>
      </c>
      <c r="Y20" s="391">
        <f t="shared" si="3"/>
        <v>0</v>
      </c>
      <c r="Z20" s="391">
        <f>'t10'!AV19</f>
        <v>0</v>
      </c>
      <c r="AA20" s="1744" t="str">
        <f t="shared" si="4"/>
        <v>OK</v>
      </c>
      <c r="AB20" s="410" t="str">
        <f t="shared" si="5"/>
        <v>OK</v>
      </c>
    </row>
    <row r="21" spans="1:28" ht="15" customHeight="1">
      <c r="A21" s="368" t="str">
        <f>'t1'!A20</f>
        <v>veterinari con inc. di struttura semplice (rapp. esclusivo)</v>
      </c>
      <c r="B21" s="367" t="str">
        <f>'t1'!B20</f>
        <v>SD0E73</v>
      </c>
      <c r="C21" s="390">
        <f>'t1'!L20</f>
        <v>0</v>
      </c>
      <c r="D21" s="390">
        <f>'t3'!M20</f>
        <v>0</v>
      </c>
      <c r="E21" s="391">
        <f>'t3'!O20</f>
        <v>0</v>
      </c>
      <c r="F21" s="391">
        <f>'t3'!Q20</f>
        <v>0</v>
      </c>
      <c r="G21" s="391">
        <f>'t3'!C20</f>
        <v>0</v>
      </c>
      <c r="H21" s="391">
        <f>'t3'!E20</f>
        <v>0</v>
      </c>
      <c r="I21" s="391">
        <f>'t3'!G20</f>
        <v>0</v>
      </c>
      <c r="J21" s="391">
        <f>'t3'!I20</f>
        <v>0</v>
      </c>
      <c r="K21" s="391">
        <f>'t3'!K20</f>
        <v>0</v>
      </c>
      <c r="L21" s="391">
        <f t="shared" si="0"/>
        <v>0</v>
      </c>
      <c r="M21" s="391">
        <f>'t10'!AU20</f>
        <v>0</v>
      </c>
      <c r="N21" s="391" t="str">
        <f t="shared" si="1"/>
        <v>OK</v>
      </c>
      <c r="O21" s="392" t="str">
        <f t="shared" si="2"/>
        <v>OK</v>
      </c>
      <c r="P21" s="390">
        <f>'t1'!M20</f>
        <v>0</v>
      </c>
      <c r="Q21" s="390">
        <f>'t3'!N20</f>
        <v>0</v>
      </c>
      <c r="R21" s="391">
        <f>'t3'!P20</f>
        <v>0</v>
      </c>
      <c r="S21" s="391">
        <f>'t3'!R20</f>
        <v>0</v>
      </c>
      <c r="T21" s="391">
        <f>'t3'!D20</f>
        <v>0</v>
      </c>
      <c r="U21" s="391">
        <f>'t3'!F20</f>
        <v>0</v>
      </c>
      <c r="V21" s="391">
        <f>'t3'!H20</f>
        <v>0</v>
      </c>
      <c r="W21" s="391">
        <f>'t3'!J20</f>
        <v>0</v>
      </c>
      <c r="X21" s="391">
        <f>'t3'!L20</f>
        <v>0</v>
      </c>
      <c r="Y21" s="391">
        <f t="shared" si="3"/>
        <v>0</v>
      </c>
      <c r="Z21" s="391">
        <f>'t10'!AV20</f>
        <v>0</v>
      </c>
      <c r="AA21" s="1744" t="str">
        <f t="shared" si="4"/>
        <v>OK</v>
      </c>
      <c r="AB21" s="410" t="str">
        <f t="shared" si="5"/>
        <v>OK</v>
      </c>
    </row>
    <row r="22" spans="1:28" ht="15" customHeight="1">
      <c r="A22" s="368" t="str">
        <f>'t1'!A21</f>
        <v>veterinari con inc. di struttura semplice (rapp. non escl.)</v>
      </c>
      <c r="B22" s="367" t="str">
        <f>'t1'!B21</f>
        <v>SD0N73</v>
      </c>
      <c r="C22" s="390">
        <f>'t1'!L21</f>
        <v>0</v>
      </c>
      <c r="D22" s="390">
        <f>'t3'!M21</f>
        <v>0</v>
      </c>
      <c r="E22" s="391">
        <f>'t3'!O21</f>
        <v>0</v>
      </c>
      <c r="F22" s="391">
        <f>'t3'!Q21</f>
        <v>0</v>
      </c>
      <c r="G22" s="391">
        <f>'t3'!C21</f>
        <v>0</v>
      </c>
      <c r="H22" s="391">
        <f>'t3'!E21</f>
        <v>0</v>
      </c>
      <c r="I22" s="391">
        <f>'t3'!G21</f>
        <v>0</v>
      </c>
      <c r="J22" s="391">
        <f>'t3'!I21</f>
        <v>0</v>
      </c>
      <c r="K22" s="391">
        <f>'t3'!K21</f>
        <v>0</v>
      </c>
      <c r="L22" s="391">
        <f t="shared" si="0"/>
        <v>0</v>
      </c>
      <c r="M22" s="391">
        <f>'t10'!AU21</f>
        <v>0</v>
      </c>
      <c r="N22" s="391" t="str">
        <f t="shared" si="1"/>
        <v>OK</v>
      </c>
      <c r="O22" s="392" t="str">
        <f t="shared" si="2"/>
        <v>OK</v>
      </c>
      <c r="P22" s="390">
        <f>'t1'!M21</f>
        <v>0</v>
      </c>
      <c r="Q22" s="390">
        <f>'t3'!N21</f>
        <v>0</v>
      </c>
      <c r="R22" s="391">
        <f>'t3'!P21</f>
        <v>0</v>
      </c>
      <c r="S22" s="391">
        <f>'t3'!R21</f>
        <v>0</v>
      </c>
      <c r="T22" s="391">
        <f>'t3'!D21</f>
        <v>0</v>
      </c>
      <c r="U22" s="391">
        <f>'t3'!F21</f>
        <v>0</v>
      </c>
      <c r="V22" s="391">
        <f>'t3'!H21</f>
        <v>0</v>
      </c>
      <c r="W22" s="391">
        <f>'t3'!J21</f>
        <v>0</v>
      </c>
      <c r="X22" s="391">
        <f>'t3'!L21</f>
        <v>0</v>
      </c>
      <c r="Y22" s="391">
        <f t="shared" si="3"/>
        <v>0</v>
      </c>
      <c r="Z22" s="391">
        <f>'t10'!AV21</f>
        <v>0</v>
      </c>
      <c r="AA22" s="1744" t="str">
        <f t="shared" si="4"/>
        <v>OK</v>
      </c>
      <c r="AB22" s="410" t="str">
        <f t="shared" si="5"/>
        <v>OK</v>
      </c>
    </row>
    <row r="23" spans="1:28" ht="15" customHeight="1">
      <c r="A23" s="368" t="str">
        <f>'t1'!A22</f>
        <v>veterinari con altri incar. prof.li (rapp. esclusivo)</v>
      </c>
      <c r="B23" s="367" t="str">
        <f>'t1'!B22</f>
        <v>SD0A73</v>
      </c>
      <c r="C23" s="390">
        <f>'t1'!L22</f>
        <v>0</v>
      </c>
      <c r="D23" s="390">
        <f>'t3'!M22</f>
        <v>0</v>
      </c>
      <c r="E23" s="391">
        <f>'t3'!O22</f>
        <v>0</v>
      </c>
      <c r="F23" s="391">
        <f>'t3'!Q22</f>
        <v>0</v>
      </c>
      <c r="G23" s="391">
        <f>'t3'!C22</f>
        <v>0</v>
      </c>
      <c r="H23" s="391">
        <f>'t3'!E22</f>
        <v>0</v>
      </c>
      <c r="I23" s="391">
        <f>'t3'!G22</f>
        <v>0</v>
      </c>
      <c r="J23" s="391">
        <f>'t3'!I22</f>
        <v>0</v>
      </c>
      <c r="K23" s="391">
        <f>'t3'!K22</f>
        <v>0</v>
      </c>
      <c r="L23" s="391">
        <f t="shared" si="0"/>
        <v>0</v>
      </c>
      <c r="M23" s="391">
        <f>'t10'!AU22</f>
        <v>0</v>
      </c>
      <c r="N23" s="391" t="str">
        <f t="shared" si="1"/>
        <v>OK</v>
      </c>
      <c r="O23" s="392" t="str">
        <f t="shared" si="2"/>
        <v>OK</v>
      </c>
      <c r="P23" s="390">
        <f>'t1'!M22</f>
        <v>0</v>
      </c>
      <c r="Q23" s="390">
        <f>'t3'!N22</f>
        <v>0</v>
      </c>
      <c r="R23" s="391">
        <f>'t3'!P22</f>
        <v>0</v>
      </c>
      <c r="S23" s="391">
        <f>'t3'!R22</f>
        <v>0</v>
      </c>
      <c r="T23" s="391">
        <f>'t3'!D22</f>
        <v>0</v>
      </c>
      <c r="U23" s="391">
        <f>'t3'!F22</f>
        <v>0</v>
      </c>
      <c r="V23" s="391">
        <f>'t3'!H22</f>
        <v>0</v>
      </c>
      <c r="W23" s="391">
        <f>'t3'!J22</f>
        <v>0</v>
      </c>
      <c r="X23" s="391">
        <f>'t3'!L22</f>
        <v>0</v>
      </c>
      <c r="Y23" s="391">
        <f t="shared" si="3"/>
        <v>0</v>
      </c>
      <c r="Z23" s="391">
        <f>'t10'!AV22</f>
        <v>0</v>
      </c>
      <c r="AA23" s="1744" t="str">
        <f t="shared" si="4"/>
        <v>OK</v>
      </c>
      <c r="AB23" s="410" t="str">
        <f t="shared" si="5"/>
        <v>OK</v>
      </c>
    </row>
    <row r="24" spans="1:28" ht="15" customHeight="1">
      <c r="A24" s="368" t="str">
        <f>'t1'!A23</f>
        <v>veterinari con altri incar. prof.li (rapp. non escl.)</v>
      </c>
      <c r="B24" s="367" t="str">
        <f>'t1'!B23</f>
        <v>SD0072</v>
      </c>
      <c r="C24" s="390">
        <f>'t1'!L23</f>
        <v>0</v>
      </c>
      <c r="D24" s="390">
        <f>'t3'!M23</f>
        <v>0</v>
      </c>
      <c r="E24" s="391">
        <f>'t3'!O23</f>
        <v>0</v>
      </c>
      <c r="F24" s="391">
        <f>'t3'!Q23</f>
        <v>0</v>
      </c>
      <c r="G24" s="391">
        <f>'t3'!C23</f>
        <v>0</v>
      </c>
      <c r="H24" s="391">
        <f>'t3'!E23</f>
        <v>0</v>
      </c>
      <c r="I24" s="391">
        <f>'t3'!G23</f>
        <v>0</v>
      </c>
      <c r="J24" s="391">
        <f>'t3'!I23</f>
        <v>0</v>
      </c>
      <c r="K24" s="391">
        <f>'t3'!K23</f>
        <v>0</v>
      </c>
      <c r="L24" s="391">
        <f t="shared" si="0"/>
        <v>0</v>
      </c>
      <c r="M24" s="391">
        <f>'t10'!AU23</f>
        <v>0</v>
      </c>
      <c r="N24" s="391" t="str">
        <f t="shared" si="1"/>
        <v>OK</v>
      </c>
      <c r="O24" s="392" t="str">
        <f t="shared" si="2"/>
        <v>OK</v>
      </c>
      <c r="P24" s="390">
        <f>'t1'!M23</f>
        <v>0</v>
      </c>
      <c r="Q24" s="390">
        <f>'t3'!N23</f>
        <v>0</v>
      </c>
      <c r="R24" s="391">
        <f>'t3'!P23</f>
        <v>0</v>
      </c>
      <c r="S24" s="391">
        <f>'t3'!R23</f>
        <v>0</v>
      </c>
      <c r="T24" s="391">
        <f>'t3'!D23</f>
        <v>0</v>
      </c>
      <c r="U24" s="391">
        <f>'t3'!F23</f>
        <v>0</v>
      </c>
      <c r="V24" s="391">
        <f>'t3'!H23</f>
        <v>0</v>
      </c>
      <c r="W24" s="391">
        <f>'t3'!J23</f>
        <v>0</v>
      </c>
      <c r="X24" s="391">
        <f>'t3'!L23</f>
        <v>0</v>
      </c>
      <c r="Y24" s="391">
        <f t="shared" si="3"/>
        <v>0</v>
      </c>
      <c r="Z24" s="391">
        <f>'t10'!AV23</f>
        <v>0</v>
      </c>
      <c r="AA24" s="1744" t="str">
        <f t="shared" si="4"/>
        <v>OK</v>
      </c>
      <c r="AB24" s="410" t="str">
        <f t="shared" si="5"/>
        <v>OK</v>
      </c>
    </row>
    <row r="25" spans="1:28" ht="15" customHeight="1">
      <c r="A25" s="368" t="str">
        <f>'t1'!A24</f>
        <v>veterinari a t. determinato (art. 15-septies d.lgs. 502/92)</v>
      </c>
      <c r="B25" s="367" t="str">
        <f>'t1'!B24</f>
        <v>SD0598</v>
      </c>
      <c r="C25" s="390">
        <f>'t1'!L24</f>
        <v>0</v>
      </c>
      <c r="D25" s="390">
        <f>'t3'!M24</f>
        <v>0</v>
      </c>
      <c r="E25" s="391">
        <f>'t3'!O24</f>
        <v>0</v>
      </c>
      <c r="F25" s="391">
        <f>'t3'!Q24</f>
        <v>0</v>
      </c>
      <c r="G25" s="391">
        <f>'t3'!C24</f>
        <v>0</v>
      </c>
      <c r="H25" s="391">
        <f>'t3'!E24</f>
        <v>0</v>
      </c>
      <c r="I25" s="391">
        <f>'t3'!G24</f>
        <v>0</v>
      </c>
      <c r="J25" s="391">
        <f>'t3'!I24</f>
        <v>0</v>
      </c>
      <c r="K25" s="391">
        <f>'t3'!K24</f>
        <v>0</v>
      </c>
      <c r="L25" s="391">
        <f t="shared" si="0"/>
        <v>0</v>
      </c>
      <c r="M25" s="391">
        <f>'t10'!AU24</f>
        <v>0</v>
      </c>
      <c r="N25" s="391" t="str">
        <f t="shared" si="1"/>
        <v>OK</v>
      </c>
      <c r="O25" s="392" t="str">
        <f t="shared" si="2"/>
        <v>OK</v>
      </c>
      <c r="P25" s="390">
        <f>'t1'!M24</f>
        <v>0</v>
      </c>
      <c r="Q25" s="390">
        <f>'t3'!N24</f>
        <v>0</v>
      </c>
      <c r="R25" s="391">
        <f>'t3'!P24</f>
        <v>0</v>
      </c>
      <c r="S25" s="391">
        <f>'t3'!R24</f>
        <v>0</v>
      </c>
      <c r="T25" s="391">
        <f>'t3'!D24</f>
        <v>0</v>
      </c>
      <c r="U25" s="391">
        <f>'t3'!F24</f>
        <v>0</v>
      </c>
      <c r="V25" s="391">
        <f>'t3'!H24</f>
        <v>0</v>
      </c>
      <c r="W25" s="391">
        <f>'t3'!J24</f>
        <v>0</v>
      </c>
      <c r="X25" s="391">
        <f>'t3'!L24</f>
        <v>0</v>
      </c>
      <c r="Y25" s="391">
        <f t="shared" si="3"/>
        <v>0</v>
      </c>
      <c r="Z25" s="391">
        <f>'t10'!AV24</f>
        <v>0</v>
      </c>
      <c r="AA25" s="1744" t="str">
        <f t="shared" si="4"/>
        <v>OK</v>
      </c>
      <c r="AB25" s="410" t="str">
        <f t="shared" si="5"/>
        <v>OK</v>
      </c>
    </row>
    <row r="26" spans="1:28" ht="15" customHeight="1">
      <c r="A26" s="368" t="str">
        <f>'t1'!A25</f>
        <v>odontoiatri con inc. di struttura complessa (rapp. esclusivo)</v>
      </c>
      <c r="B26" s="367" t="str">
        <f>'t1'!B25</f>
        <v>SD0E49</v>
      </c>
      <c r="C26" s="390">
        <f>'t1'!L25</f>
        <v>0</v>
      </c>
      <c r="D26" s="390">
        <f>'t3'!M25</f>
        <v>0</v>
      </c>
      <c r="E26" s="391">
        <f>'t3'!O25</f>
        <v>0</v>
      </c>
      <c r="F26" s="391">
        <f>'t3'!Q25</f>
        <v>0</v>
      </c>
      <c r="G26" s="391">
        <f>'t3'!C25</f>
        <v>0</v>
      </c>
      <c r="H26" s="391">
        <f>'t3'!E25</f>
        <v>0</v>
      </c>
      <c r="I26" s="391">
        <f>'t3'!G25</f>
        <v>0</v>
      </c>
      <c r="J26" s="391">
        <f>'t3'!I25</f>
        <v>0</v>
      </c>
      <c r="K26" s="391">
        <f>'t3'!K25</f>
        <v>0</v>
      </c>
      <c r="L26" s="391">
        <f t="shared" si="0"/>
        <v>0</v>
      </c>
      <c r="M26" s="391">
        <f>'t10'!AU25</f>
        <v>0</v>
      </c>
      <c r="N26" s="391" t="str">
        <f t="shared" si="1"/>
        <v>OK</v>
      </c>
      <c r="O26" s="392" t="str">
        <f t="shared" si="2"/>
        <v>OK</v>
      </c>
      <c r="P26" s="390">
        <f>'t1'!M25</f>
        <v>0</v>
      </c>
      <c r="Q26" s="390">
        <f>'t3'!N25</f>
        <v>0</v>
      </c>
      <c r="R26" s="391">
        <f>'t3'!P25</f>
        <v>0</v>
      </c>
      <c r="S26" s="391">
        <f>'t3'!R25</f>
        <v>0</v>
      </c>
      <c r="T26" s="391">
        <f>'t3'!D25</f>
        <v>0</v>
      </c>
      <c r="U26" s="391">
        <f>'t3'!F25</f>
        <v>0</v>
      </c>
      <c r="V26" s="391">
        <f>'t3'!H25</f>
        <v>0</v>
      </c>
      <c r="W26" s="391">
        <f>'t3'!J25</f>
        <v>0</v>
      </c>
      <c r="X26" s="391">
        <f>'t3'!L25</f>
        <v>0</v>
      </c>
      <c r="Y26" s="391">
        <f t="shared" si="3"/>
        <v>0</v>
      </c>
      <c r="Z26" s="391">
        <f>'t10'!AV25</f>
        <v>0</v>
      </c>
      <c r="AA26" s="1744" t="str">
        <f t="shared" si="4"/>
        <v>OK</v>
      </c>
      <c r="AB26" s="410" t="str">
        <f t="shared" si="5"/>
        <v>OK</v>
      </c>
    </row>
    <row r="27" spans="1:28" ht="15" customHeight="1">
      <c r="A27" s="368" t="str">
        <f>'t1'!A26</f>
        <v>odontoiatri con inc. di struttura complessa (rapp. non escl.)</v>
      </c>
      <c r="B27" s="367" t="str">
        <f>'t1'!B26</f>
        <v>SD0N49</v>
      </c>
      <c r="C27" s="390">
        <f>'t1'!L26</f>
        <v>0</v>
      </c>
      <c r="D27" s="390">
        <f>'t3'!M26</f>
        <v>0</v>
      </c>
      <c r="E27" s="391">
        <f>'t3'!O26</f>
        <v>0</v>
      </c>
      <c r="F27" s="391">
        <f>'t3'!Q26</f>
        <v>0</v>
      </c>
      <c r="G27" s="391">
        <f>'t3'!C26</f>
        <v>0</v>
      </c>
      <c r="H27" s="391">
        <f>'t3'!E26</f>
        <v>0</v>
      </c>
      <c r="I27" s="391">
        <f>'t3'!G26</f>
        <v>0</v>
      </c>
      <c r="J27" s="391">
        <f>'t3'!I26</f>
        <v>0</v>
      </c>
      <c r="K27" s="391">
        <f>'t3'!K26</f>
        <v>0</v>
      </c>
      <c r="L27" s="391">
        <f t="shared" si="0"/>
        <v>0</v>
      </c>
      <c r="M27" s="391">
        <f>'t10'!AU26</f>
        <v>0</v>
      </c>
      <c r="N27" s="391" t="str">
        <f t="shared" si="1"/>
        <v>OK</v>
      </c>
      <c r="O27" s="392" t="str">
        <f t="shared" si="2"/>
        <v>OK</v>
      </c>
      <c r="P27" s="390">
        <f>'t1'!M26</f>
        <v>0</v>
      </c>
      <c r="Q27" s="390">
        <f>'t3'!N26</f>
        <v>0</v>
      </c>
      <c r="R27" s="391">
        <f>'t3'!P26</f>
        <v>0</v>
      </c>
      <c r="S27" s="391">
        <f>'t3'!R26</f>
        <v>0</v>
      </c>
      <c r="T27" s="391">
        <f>'t3'!D26</f>
        <v>0</v>
      </c>
      <c r="U27" s="391">
        <f>'t3'!F26</f>
        <v>0</v>
      </c>
      <c r="V27" s="391">
        <f>'t3'!H26</f>
        <v>0</v>
      </c>
      <c r="W27" s="391">
        <f>'t3'!J26</f>
        <v>0</v>
      </c>
      <c r="X27" s="391">
        <f>'t3'!L26</f>
        <v>0</v>
      </c>
      <c r="Y27" s="391">
        <f t="shared" si="3"/>
        <v>0</v>
      </c>
      <c r="Z27" s="391">
        <f>'t10'!AV26</f>
        <v>0</v>
      </c>
      <c r="AA27" s="1744" t="str">
        <f t="shared" si="4"/>
        <v>OK</v>
      </c>
      <c r="AB27" s="410" t="str">
        <f t="shared" si="5"/>
        <v>OK</v>
      </c>
    </row>
    <row r="28" spans="1:28" ht="15" customHeight="1">
      <c r="A28" s="368" t="str">
        <f>'t1'!A27</f>
        <v>odontoiatri con inc. di struttura semplice (rapp. esclusivo)</v>
      </c>
      <c r="B28" s="367" t="str">
        <f>'t1'!B27</f>
        <v>SD0E48</v>
      </c>
      <c r="C28" s="390">
        <f>'t1'!L27</f>
        <v>0</v>
      </c>
      <c r="D28" s="390">
        <f>'t3'!M27</f>
        <v>0</v>
      </c>
      <c r="E28" s="391">
        <f>'t3'!O27</f>
        <v>0</v>
      </c>
      <c r="F28" s="391">
        <f>'t3'!Q27</f>
        <v>0</v>
      </c>
      <c r="G28" s="391">
        <f>'t3'!C27</f>
        <v>0</v>
      </c>
      <c r="H28" s="391">
        <f>'t3'!E27</f>
        <v>0</v>
      </c>
      <c r="I28" s="391">
        <f>'t3'!G27</f>
        <v>0</v>
      </c>
      <c r="J28" s="391">
        <f>'t3'!I27</f>
        <v>0</v>
      </c>
      <c r="K28" s="391">
        <f>'t3'!K27</f>
        <v>0</v>
      </c>
      <c r="L28" s="391">
        <f t="shared" si="0"/>
        <v>0</v>
      </c>
      <c r="M28" s="391">
        <f>'t10'!AU27</f>
        <v>0</v>
      </c>
      <c r="N28" s="391" t="str">
        <f t="shared" si="1"/>
        <v>OK</v>
      </c>
      <c r="O28" s="392" t="str">
        <f t="shared" si="2"/>
        <v>OK</v>
      </c>
      <c r="P28" s="390">
        <f>'t1'!M27</f>
        <v>0</v>
      </c>
      <c r="Q28" s="390">
        <f>'t3'!N27</f>
        <v>0</v>
      </c>
      <c r="R28" s="391">
        <f>'t3'!P27</f>
        <v>0</v>
      </c>
      <c r="S28" s="391">
        <f>'t3'!R27</f>
        <v>0</v>
      </c>
      <c r="T28" s="391">
        <f>'t3'!D27</f>
        <v>0</v>
      </c>
      <c r="U28" s="391">
        <f>'t3'!F27</f>
        <v>0</v>
      </c>
      <c r="V28" s="391">
        <f>'t3'!H27</f>
        <v>0</v>
      </c>
      <c r="W28" s="391">
        <f>'t3'!J27</f>
        <v>0</v>
      </c>
      <c r="X28" s="391">
        <f>'t3'!L27</f>
        <v>0</v>
      </c>
      <c r="Y28" s="391">
        <f t="shared" si="3"/>
        <v>0</v>
      </c>
      <c r="Z28" s="391">
        <f>'t10'!AV27</f>
        <v>0</v>
      </c>
      <c r="AA28" s="1744" t="str">
        <f t="shared" si="4"/>
        <v>OK</v>
      </c>
      <c r="AB28" s="410" t="str">
        <f t="shared" si="5"/>
        <v>OK</v>
      </c>
    </row>
    <row r="29" spans="1:28" ht="15" customHeight="1">
      <c r="A29" s="368" t="str">
        <f>'t1'!A28</f>
        <v>odontoiatri con inc. di struttura semplice (rapp. non escl.)</v>
      </c>
      <c r="B29" s="367" t="str">
        <f>'t1'!B28</f>
        <v>SD0N48</v>
      </c>
      <c r="C29" s="390">
        <f>'t1'!L28</f>
        <v>0</v>
      </c>
      <c r="D29" s="390">
        <f>'t3'!M28</f>
        <v>0</v>
      </c>
      <c r="E29" s="391">
        <f>'t3'!O28</f>
        <v>0</v>
      </c>
      <c r="F29" s="391">
        <f>'t3'!Q28</f>
        <v>0</v>
      </c>
      <c r="G29" s="391">
        <f>'t3'!C28</f>
        <v>0</v>
      </c>
      <c r="H29" s="391">
        <f>'t3'!E28</f>
        <v>0</v>
      </c>
      <c r="I29" s="391">
        <f>'t3'!G28</f>
        <v>0</v>
      </c>
      <c r="J29" s="391">
        <f>'t3'!I28</f>
        <v>0</v>
      </c>
      <c r="K29" s="391">
        <f>'t3'!K28</f>
        <v>0</v>
      </c>
      <c r="L29" s="391">
        <f t="shared" si="0"/>
        <v>0</v>
      </c>
      <c r="M29" s="391">
        <f>'t10'!AU28</f>
        <v>0</v>
      </c>
      <c r="N29" s="391" t="str">
        <f t="shared" si="1"/>
        <v>OK</v>
      </c>
      <c r="O29" s="392" t="str">
        <f t="shared" si="2"/>
        <v>OK</v>
      </c>
      <c r="P29" s="390">
        <f>'t1'!M28</f>
        <v>0</v>
      </c>
      <c r="Q29" s="390">
        <f>'t3'!N28</f>
        <v>0</v>
      </c>
      <c r="R29" s="391">
        <f>'t3'!P28</f>
        <v>0</v>
      </c>
      <c r="S29" s="391">
        <f>'t3'!R28</f>
        <v>0</v>
      </c>
      <c r="T29" s="391">
        <f>'t3'!D28</f>
        <v>0</v>
      </c>
      <c r="U29" s="391">
        <f>'t3'!F28</f>
        <v>0</v>
      </c>
      <c r="V29" s="391">
        <f>'t3'!H28</f>
        <v>0</v>
      </c>
      <c r="W29" s="391">
        <f>'t3'!J28</f>
        <v>0</v>
      </c>
      <c r="X29" s="391">
        <f>'t3'!L28</f>
        <v>0</v>
      </c>
      <c r="Y29" s="391">
        <f t="shared" si="3"/>
        <v>0</v>
      </c>
      <c r="Z29" s="391">
        <f>'t10'!AV28</f>
        <v>0</v>
      </c>
      <c r="AA29" s="1744" t="str">
        <f t="shared" si="4"/>
        <v>OK</v>
      </c>
      <c r="AB29" s="410" t="str">
        <f t="shared" si="5"/>
        <v>OK</v>
      </c>
    </row>
    <row r="30" spans="1:28" ht="15" customHeight="1">
      <c r="A30" s="368" t="str">
        <f>'t1'!A29</f>
        <v>odontoiatri con altri incar. prof.li (rapp. esclusivo)</v>
      </c>
      <c r="B30" s="367" t="str">
        <f>'t1'!B29</f>
        <v>SD0A48</v>
      </c>
      <c r="C30" s="390">
        <f>'t1'!L29</f>
        <v>0</v>
      </c>
      <c r="D30" s="390">
        <f>'t3'!M29</f>
        <v>0</v>
      </c>
      <c r="E30" s="391">
        <f>'t3'!O29</f>
        <v>0</v>
      </c>
      <c r="F30" s="391">
        <f>'t3'!Q29</f>
        <v>0</v>
      </c>
      <c r="G30" s="391">
        <f>'t3'!C29</f>
        <v>0</v>
      </c>
      <c r="H30" s="391">
        <f>'t3'!E29</f>
        <v>0</v>
      </c>
      <c r="I30" s="391">
        <f>'t3'!G29</f>
        <v>0</v>
      </c>
      <c r="J30" s="391">
        <f>'t3'!I29</f>
        <v>0</v>
      </c>
      <c r="K30" s="391">
        <f>'t3'!K29</f>
        <v>0</v>
      </c>
      <c r="L30" s="391">
        <f t="shared" si="0"/>
        <v>0</v>
      </c>
      <c r="M30" s="391">
        <f>'t10'!AU29</f>
        <v>0</v>
      </c>
      <c r="N30" s="391" t="str">
        <f t="shared" si="1"/>
        <v>OK</v>
      </c>
      <c r="O30" s="392" t="str">
        <f t="shared" si="2"/>
        <v>OK</v>
      </c>
      <c r="P30" s="390">
        <f>'t1'!M29</f>
        <v>0</v>
      </c>
      <c r="Q30" s="390">
        <f>'t3'!N29</f>
        <v>0</v>
      </c>
      <c r="R30" s="391">
        <f>'t3'!P29</f>
        <v>0</v>
      </c>
      <c r="S30" s="391">
        <f>'t3'!R29</f>
        <v>0</v>
      </c>
      <c r="T30" s="391">
        <f>'t3'!D29</f>
        <v>0</v>
      </c>
      <c r="U30" s="391">
        <f>'t3'!F29</f>
        <v>0</v>
      </c>
      <c r="V30" s="391">
        <f>'t3'!H29</f>
        <v>0</v>
      </c>
      <c r="W30" s="391">
        <f>'t3'!J29</f>
        <v>0</v>
      </c>
      <c r="X30" s="391">
        <f>'t3'!L29</f>
        <v>0</v>
      </c>
      <c r="Y30" s="391">
        <f t="shared" si="3"/>
        <v>0</v>
      </c>
      <c r="Z30" s="391">
        <f>'t10'!AV29</f>
        <v>0</v>
      </c>
      <c r="AA30" s="1744" t="str">
        <f t="shared" si="4"/>
        <v>OK</v>
      </c>
      <c r="AB30" s="410" t="str">
        <f t="shared" si="5"/>
        <v>OK</v>
      </c>
    </row>
    <row r="31" spans="1:28" ht="15" customHeight="1">
      <c r="A31" s="368" t="str">
        <f>'t1'!A30</f>
        <v>odontoiatri con altri incar. prof.li (rapp. non escl.)</v>
      </c>
      <c r="B31" s="367" t="str">
        <f>'t1'!B30</f>
        <v>SD0047</v>
      </c>
      <c r="C31" s="390">
        <f>'t1'!L30</f>
        <v>0</v>
      </c>
      <c r="D31" s="390">
        <f>'t3'!M30</f>
        <v>0</v>
      </c>
      <c r="E31" s="391">
        <f>'t3'!O30</f>
        <v>0</v>
      </c>
      <c r="F31" s="391">
        <f>'t3'!Q30</f>
        <v>0</v>
      </c>
      <c r="G31" s="391">
        <f>'t3'!C30</f>
        <v>0</v>
      </c>
      <c r="H31" s="391">
        <f>'t3'!E30</f>
        <v>0</v>
      </c>
      <c r="I31" s="391">
        <f>'t3'!G30</f>
        <v>0</v>
      </c>
      <c r="J31" s="391">
        <f>'t3'!I30</f>
        <v>0</v>
      </c>
      <c r="K31" s="391">
        <f>'t3'!K30</f>
        <v>0</v>
      </c>
      <c r="L31" s="391">
        <f t="shared" si="0"/>
        <v>0</v>
      </c>
      <c r="M31" s="391">
        <f>'t10'!AU30</f>
        <v>0</v>
      </c>
      <c r="N31" s="391" t="str">
        <f t="shared" si="1"/>
        <v>OK</v>
      </c>
      <c r="O31" s="392" t="str">
        <f t="shared" si="2"/>
        <v>OK</v>
      </c>
      <c r="P31" s="390">
        <f>'t1'!M30</f>
        <v>0</v>
      </c>
      <c r="Q31" s="390">
        <f>'t3'!N30</f>
        <v>0</v>
      </c>
      <c r="R31" s="391">
        <f>'t3'!P30</f>
        <v>0</v>
      </c>
      <c r="S31" s="391">
        <f>'t3'!R30</f>
        <v>0</v>
      </c>
      <c r="T31" s="391">
        <f>'t3'!D30</f>
        <v>0</v>
      </c>
      <c r="U31" s="391">
        <f>'t3'!F30</f>
        <v>0</v>
      </c>
      <c r="V31" s="391">
        <f>'t3'!H30</f>
        <v>0</v>
      </c>
      <c r="W31" s="391">
        <f>'t3'!J30</f>
        <v>0</v>
      </c>
      <c r="X31" s="391">
        <f>'t3'!L30</f>
        <v>0</v>
      </c>
      <c r="Y31" s="391">
        <f t="shared" si="3"/>
        <v>0</v>
      </c>
      <c r="Z31" s="391">
        <f>'t10'!AV30</f>
        <v>0</v>
      </c>
      <c r="AA31" s="1744" t="str">
        <f t="shared" si="4"/>
        <v>OK</v>
      </c>
      <c r="AB31" s="410" t="str">
        <f t="shared" si="5"/>
        <v>OK</v>
      </c>
    </row>
    <row r="32" spans="1:28" ht="15" customHeight="1">
      <c r="A32" s="368" t="str">
        <f>'t1'!A31</f>
        <v>odontoiatri a t. determinato (art. 15-septies d.lgs. 502/92)</v>
      </c>
      <c r="B32" s="367" t="str">
        <f>'t1'!B31</f>
        <v>SD0599</v>
      </c>
      <c r="C32" s="390">
        <f>'t1'!L31</f>
        <v>0</v>
      </c>
      <c r="D32" s="390">
        <f>'t3'!M31</f>
        <v>0</v>
      </c>
      <c r="E32" s="391">
        <f>'t3'!O31</f>
        <v>0</v>
      </c>
      <c r="F32" s="391">
        <f>'t3'!Q31</f>
        <v>0</v>
      </c>
      <c r="G32" s="391">
        <f>'t3'!C31</f>
        <v>0</v>
      </c>
      <c r="H32" s="391">
        <f>'t3'!E31</f>
        <v>0</v>
      </c>
      <c r="I32" s="391">
        <f>'t3'!G31</f>
        <v>0</v>
      </c>
      <c r="J32" s="391">
        <f>'t3'!I31</f>
        <v>0</v>
      </c>
      <c r="K32" s="391">
        <f>'t3'!K31</f>
        <v>0</v>
      </c>
      <c r="L32" s="391">
        <f t="shared" si="0"/>
        <v>0</v>
      </c>
      <c r="M32" s="391">
        <f>'t10'!AU31</f>
        <v>0</v>
      </c>
      <c r="N32" s="391" t="str">
        <f t="shared" si="1"/>
        <v>OK</v>
      </c>
      <c r="O32" s="392" t="str">
        <f t="shared" si="2"/>
        <v>OK</v>
      </c>
      <c r="P32" s="390">
        <f>'t1'!M31</f>
        <v>0</v>
      </c>
      <c r="Q32" s="390">
        <f>'t3'!N31</f>
        <v>0</v>
      </c>
      <c r="R32" s="391">
        <f>'t3'!P31</f>
        <v>0</v>
      </c>
      <c r="S32" s="391">
        <f>'t3'!R31</f>
        <v>0</v>
      </c>
      <c r="T32" s="391">
        <f>'t3'!D31</f>
        <v>0</v>
      </c>
      <c r="U32" s="391">
        <f>'t3'!F31</f>
        <v>0</v>
      </c>
      <c r="V32" s="391">
        <f>'t3'!H31</f>
        <v>0</v>
      </c>
      <c r="W32" s="391">
        <f>'t3'!J31</f>
        <v>0</v>
      </c>
      <c r="X32" s="391">
        <f>'t3'!L31</f>
        <v>0</v>
      </c>
      <c r="Y32" s="391">
        <f t="shared" si="3"/>
        <v>0</v>
      </c>
      <c r="Z32" s="391">
        <f>'t10'!AV31</f>
        <v>0</v>
      </c>
      <c r="AA32" s="1744" t="str">
        <f t="shared" si="4"/>
        <v>OK</v>
      </c>
      <c r="AB32" s="410" t="str">
        <f t="shared" si="5"/>
        <v>OK</v>
      </c>
    </row>
    <row r="33" spans="1:28" ht="15" customHeight="1">
      <c r="A33" s="368" t="str">
        <f>'t1'!A32</f>
        <v>farmacisti con incarico di struttura complessa (rapp. esclusivo)</v>
      </c>
      <c r="B33" s="367" t="str">
        <f>'t1'!B32</f>
        <v>SD0E39</v>
      </c>
      <c r="C33" s="390">
        <f>'t1'!L32</f>
        <v>1</v>
      </c>
      <c r="D33" s="390">
        <f>'t3'!M32</f>
        <v>0</v>
      </c>
      <c r="E33" s="391">
        <f>'t3'!O32</f>
        <v>0</v>
      </c>
      <c r="F33" s="391">
        <f>'t3'!Q32</f>
        <v>0</v>
      </c>
      <c r="G33" s="391">
        <f>'t3'!C32</f>
        <v>0</v>
      </c>
      <c r="H33" s="391">
        <f>'t3'!E32</f>
        <v>0</v>
      </c>
      <c r="I33" s="391">
        <f>'t3'!G32</f>
        <v>0</v>
      </c>
      <c r="J33" s="391">
        <f>'t3'!I32</f>
        <v>0</v>
      </c>
      <c r="K33" s="391">
        <f>'t3'!K32</f>
        <v>0</v>
      </c>
      <c r="L33" s="391">
        <f t="shared" si="0"/>
        <v>1</v>
      </c>
      <c r="M33" s="391">
        <f>'t10'!AU32</f>
        <v>1</v>
      </c>
      <c r="N33" s="391" t="str">
        <f t="shared" si="1"/>
        <v>OK</v>
      </c>
      <c r="O33" s="392" t="str">
        <f t="shared" si="2"/>
        <v>OK</v>
      </c>
      <c r="P33" s="390">
        <f>'t1'!M32</f>
        <v>0</v>
      </c>
      <c r="Q33" s="390">
        <f>'t3'!N32</f>
        <v>0</v>
      </c>
      <c r="R33" s="391">
        <f>'t3'!P32</f>
        <v>0</v>
      </c>
      <c r="S33" s="391">
        <f>'t3'!R32</f>
        <v>0</v>
      </c>
      <c r="T33" s="391">
        <f>'t3'!D32</f>
        <v>0</v>
      </c>
      <c r="U33" s="391">
        <f>'t3'!F32</f>
        <v>0</v>
      </c>
      <c r="V33" s="391">
        <f>'t3'!H32</f>
        <v>0</v>
      </c>
      <c r="W33" s="391">
        <f>'t3'!J32</f>
        <v>0</v>
      </c>
      <c r="X33" s="391">
        <f>'t3'!L32</f>
        <v>0</v>
      </c>
      <c r="Y33" s="391">
        <f t="shared" si="3"/>
        <v>0</v>
      </c>
      <c r="Z33" s="391">
        <f>'t10'!AV32</f>
        <v>0</v>
      </c>
      <c r="AA33" s="1744" t="str">
        <f t="shared" si="4"/>
        <v>OK</v>
      </c>
      <c r="AB33" s="410" t="str">
        <f t="shared" si="5"/>
        <v>OK</v>
      </c>
    </row>
    <row r="34" spans="1:28" ht="15" customHeight="1">
      <c r="A34" s="368" t="str">
        <f>'t1'!A33</f>
        <v>farmacisti con incarico di struttura complessa (rapp. non escl.)</v>
      </c>
      <c r="B34" s="367" t="str">
        <f>'t1'!B33</f>
        <v>SD0N39</v>
      </c>
      <c r="C34" s="390">
        <f>'t1'!L33</f>
        <v>0</v>
      </c>
      <c r="D34" s="390">
        <f>'t3'!M33</f>
        <v>0</v>
      </c>
      <c r="E34" s="391">
        <f>'t3'!O33</f>
        <v>0</v>
      </c>
      <c r="F34" s="391">
        <f>'t3'!Q33</f>
        <v>0</v>
      </c>
      <c r="G34" s="391">
        <f>'t3'!C33</f>
        <v>0</v>
      </c>
      <c r="H34" s="391">
        <f>'t3'!E33</f>
        <v>0</v>
      </c>
      <c r="I34" s="391">
        <f>'t3'!G33</f>
        <v>0</v>
      </c>
      <c r="J34" s="391">
        <f>'t3'!I33</f>
        <v>0</v>
      </c>
      <c r="K34" s="391">
        <f>'t3'!K33</f>
        <v>0</v>
      </c>
      <c r="L34" s="391">
        <f t="shared" si="0"/>
        <v>0</v>
      </c>
      <c r="M34" s="391">
        <f>'t10'!AU33</f>
        <v>0</v>
      </c>
      <c r="N34" s="391" t="str">
        <f t="shared" si="1"/>
        <v>OK</v>
      </c>
      <c r="O34" s="392" t="str">
        <f t="shared" si="2"/>
        <v>OK</v>
      </c>
      <c r="P34" s="390">
        <f>'t1'!M33</f>
        <v>0</v>
      </c>
      <c r="Q34" s="390">
        <f>'t3'!N33</f>
        <v>0</v>
      </c>
      <c r="R34" s="391">
        <f>'t3'!P33</f>
        <v>0</v>
      </c>
      <c r="S34" s="391">
        <f>'t3'!R33</f>
        <v>0</v>
      </c>
      <c r="T34" s="391">
        <f>'t3'!D33</f>
        <v>0</v>
      </c>
      <c r="U34" s="391">
        <f>'t3'!F33</f>
        <v>0</v>
      </c>
      <c r="V34" s="391">
        <f>'t3'!H33</f>
        <v>0</v>
      </c>
      <c r="W34" s="391">
        <f>'t3'!J33</f>
        <v>0</v>
      </c>
      <c r="X34" s="391">
        <f>'t3'!L33</f>
        <v>0</v>
      </c>
      <c r="Y34" s="391">
        <f t="shared" si="3"/>
        <v>0</v>
      </c>
      <c r="Z34" s="391">
        <f>'t10'!AV33</f>
        <v>0</v>
      </c>
      <c r="AA34" s="1744" t="str">
        <f t="shared" si="4"/>
        <v>OK</v>
      </c>
      <c r="AB34" s="410" t="str">
        <f t="shared" si="5"/>
        <v>OK</v>
      </c>
    </row>
    <row r="35" spans="1:28" ht="15" customHeight="1">
      <c r="A35" s="368" t="str">
        <f>'t1'!A34</f>
        <v>farmacisti con incarico di struttura semplice (rapp. esclusivo)</v>
      </c>
      <c r="B35" s="367" t="str">
        <f>'t1'!B34</f>
        <v>SD0E38</v>
      </c>
      <c r="C35" s="390">
        <f>'t1'!L34</f>
        <v>1</v>
      </c>
      <c r="D35" s="390">
        <f>'t3'!M34</f>
        <v>0</v>
      </c>
      <c r="E35" s="391">
        <f>'t3'!O34</f>
        <v>0</v>
      </c>
      <c r="F35" s="391">
        <f>'t3'!Q34</f>
        <v>0</v>
      </c>
      <c r="G35" s="391">
        <f>'t3'!C34</f>
        <v>0</v>
      </c>
      <c r="H35" s="391">
        <f>'t3'!E34</f>
        <v>0</v>
      </c>
      <c r="I35" s="391">
        <f>'t3'!G34</f>
        <v>0</v>
      </c>
      <c r="J35" s="391">
        <f>'t3'!I34</f>
        <v>0</v>
      </c>
      <c r="K35" s="391">
        <f>'t3'!K34</f>
        <v>0</v>
      </c>
      <c r="L35" s="391">
        <f t="shared" si="0"/>
        <v>1</v>
      </c>
      <c r="M35" s="391">
        <f>'t10'!AU34</f>
        <v>1</v>
      </c>
      <c r="N35" s="391" t="str">
        <f t="shared" si="1"/>
        <v>OK</v>
      </c>
      <c r="O35" s="392" t="str">
        <f t="shared" si="2"/>
        <v>OK</v>
      </c>
      <c r="P35" s="390">
        <f>'t1'!M34</f>
        <v>2</v>
      </c>
      <c r="Q35" s="390">
        <f>'t3'!N34</f>
        <v>0</v>
      </c>
      <c r="R35" s="391">
        <f>'t3'!P34</f>
        <v>0</v>
      </c>
      <c r="S35" s="391">
        <f>'t3'!R34</f>
        <v>0</v>
      </c>
      <c r="T35" s="391">
        <f>'t3'!D34</f>
        <v>0</v>
      </c>
      <c r="U35" s="391">
        <f>'t3'!F34</f>
        <v>0</v>
      </c>
      <c r="V35" s="391">
        <f>'t3'!H34</f>
        <v>0</v>
      </c>
      <c r="W35" s="391">
        <f>'t3'!J34</f>
        <v>0</v>
      </c>
      <c r="X35" s="391">
        <f>'t3'!L34</f>
        <v>0</v>
      </c>
      <c r="Y35" s="391">
        <f t="shared" si="3"/>
        <v>2</v>
      </c>
      <c r="Z35" s="391">
        <f>'t10'!AV34</f>
        <v>2</v>
      </c>
      <c r="AA35" s="1744" t="str">
        <f t="shared" si="4"/>
        <v>OK</v>
      </c>
      <c r="AB35" s="410" t="str">
        <f t="shared" si="5"/>
        <v>OK</v>
      </c>
    </row>
    <row r="36" spans="1:28" ht="15" customHeight="1">
      <c r="A36" s="368" t="str">
        <f>'t1'!A35</f>
        <v>farmacisti con incarico di struttura semplice (rapp. non escl.)</v>
      </c>
      <c r="B36" s="367" t="str">
        <f>'t1'!B35</f>
        <v>SD0N38</v>
      </c>
      <c r="C36" s="390">
        <f>'t1'!L35</f>
        <v>0</v>
      </c>
      <c r="D36" s="390">
        <f>'t3'!M35</f>
        <v>0</v>
      </c>
      <c r="E36" s="391">
        <f>'t3'!O35</f>
        <v>0</v>
      </c>
      <c r="F36" s="391">
        <f>'t3'!Q35</f>
        <v>0</v>
      </c>
      <c r="G36" s="391">
        <f>'t3'!C35</f>
        <v>0</v>
      </c>
      <c r="H36" s="391">
        <f>'t3'!E35</f>
        <v>0</v>
      </c>
      <c r="I36" s="391">
        <f>'t3'!G35</f>
        <v>0</v>
      </c>
      <c r="J36" s="391">
        <f>'t3'!I35</f>
        <v>0</v>
      </c>
      <c r="K36" s="391">
        <f>'t3'!K35</f>
        <v>0</v>
      </c>
      <c r="L36" s="391">
        <f t="shared" si="0"/>
        <v>0</v>
      </c>
      <c r="M36" s="391">
        <f>'t10'!AU35</f>
        <v>0</v>
      </c>
      <c r="N36" s="391" t="str">
        <f t="shared" si="1"/>
        <v>OK</v>
      </c>
      <c r="O36" s="392" t="str">
        <f t="shared" si="2"/>
        <v>OK</v>
      </c>
      <c r="P36" s="390">
        <f>'t1'!M35</f>
        <v>0</v>
      </c>
      <c r="Q36" s="390">
        <f>'t3'!N35</f>
        <v>0</v>
      </c>
      <c r="R36" s="391">
        <f>'t3'!P35</f>
        <v>0</v>
      </c>
      <c r="S36" s="391">
        <f>'t3'!R35</f>
        <v>0</v>
      </c>
      <c r="T36" s="391">
        <f>'t3'!D35</f>
        <v>0</v>
      </c>
      <c r="U36" s="391">
        <f>'t3'!F35</f>
        <v>0</v>
      </c>
      <c r="V36" s="391">
        <f>'t3'!H35</f>
        <v>0</v>
      </c>
      <c r="W36" s="391">
        <f>'t3'!J35</f>
        <v>0</v>
      </c>
      <c r="X36" s="391">
        <f>'t3'!L35</f>
        <v>0</v>
      </c>
      <c r="Y36" s="391">
        <f t="shared" si="3"/>
        <v>0</v>
      </c>
      <c r="Z36" s="391">
        <f>'t10'!AV35</f>
        <v>0</v>
      </c>
      <c r="AA36" s="1744" t="str">
        <f t="shared" si="4"/>
        <v>OK</v>
      </c>
      <c r="AB36" s="410" t="str">
        <f t="shared" si="5"/>
        <v>OK</v>
      </c>
    </row>
    <row r="37" spans="1:28" ht="15" customHeight="1">
      <c r="A37" s="368" t="str">
        <f>'t1'!A36</f>
        <v>farmacisti con altri incar. prof.li (rapp. esclusivo)</v>
      </c>
      <c r="B37" s="367" t="str">
        <f>'t1'!B36</f>
        <v>SD0A38</v>
      </c>
      <c r="C37" s="390">
        <f>'t1'!L36</f>
        <v>1</v>
      </c>
      <c r="D37" s="390">
        <f>'t3'!M36</f>
        <v>0</v>
      </c>
      <c r="E37" s="391">
        <f>'t3'!O36</f>
        <v>0</v>
      </c>
      <c r="F37" s="391">
        <f>'t3'!Q36</f>
        <v>0</v>
      </c>
      <c r="G37" s="391">
        <f>'t3'!C36</f>
        <v>0</v>
      </c>
      <c r="H37" s="391">
        <f>'t3'!E36</f>
        <v>0</v>
      </c>
      <c r="I37" s="391">
        <f>'t3'!G36</f>
        <v>0</v>
      </c>
      <c r="J37" s="391">
        <f>'t3'!I36</f>
        <v>0</v>
      </c>
      <c r="K37" s="391">
        <f>'t3'!K36</f>
        <v>0</v>
      </c>
      <c r="L37" s="391">
        <f t="shared" si="0"/>
        <v>1</v>
      </c>
      <c r="M37" s="391">
        <f>'t10'!AU36</f>
        <v>1</v>
      </c>
      <c r="N37" s="391" t="str">
        <f t="shared" si="1"/>
        <v>OK</v>
      </c>
      <c r="O37" s="392" t="str">
        <f t="shared" si="2"/>
        <v>OK</v>
      </c>
      <c r="P37" s="390">
        <f>'t1'!M36</f>
        <v>4</v>
      </c>
      <c r="Q37" s="390">
        <f>'t3'!N36</f>
        <v>0</v>
      </c>
      <c r="R37" s="391">
        <f>'t3'!P36</f>
        <v>0</v>
      </c>
      <c r="S37" s="391">
        <f>'t3'!R36</f>
        <v>0</v>
      </c>
      <c r="T37" s="391">
        <f>'t3'!D36</f>
        <v>0</v>
      </c>
      <c r="U37" s="391">
        <f>'t3'!F36</f>
        <v>0</v>
      </c>
      <c r="V37" s="391">
        <f>'t3'!H36</f>
        <v>0</v>
      </c>
      <c r="W37" s="391">
        <f>'t3'!J36</f>
        <v>0</v>
      </c>
      <c r="X37" s="391">
        <f>'t3'!L36</f>
        <v>0</v>
      </c>
      <c r="Y37" s="391">
        <f t="shared" si="3"/>
        <v>4</v>
      </c>
      <c r="Z37" s="391">
        <f>'t10'!AV36</f>
        <v>4</v>
      </c>
      <c r="AA37" s="1744" t="str">
        <f t="shared" si="4"/>
        <v>OK</v>
      </c>
      <c r="AB37" s="410" t="str">
        <f t="shared" si="5"/>
        <v>OK</v>
      </c>
    </row>
    <row r="38" spans="1:28" ht="15" customHeight="1">
      <c r="A38" s="368" t="str">
        <f>'t1'!A37</f>
        <v>farmacisti con altri incar. prof.li (rapp. non escl.)</v>
      </c>
      <c r="B38" s="367" t="str">
        <f>'t1'!B37</f>
        <v>SD0037</v>
      </c>
      <c r="C38" s="390">
        <f>'t1'!L37</f>
        <v>0</v>
      </c>
      <c r="D38" s="390">
        <f>'t3'!M37</f>
        <v>0</v>
      </c>
      <c r="E38" s="391">
        <f>'t3'!O37</f>
        <v>0</v>
      </c>
      <c r="F38" s="391">
        <f>'t3'!Q37</f>
        <v>0</v>
      </c>
      <c r="G38" s="391">
        <f>'t3'!C37</f>
        <v>0</v>
      </c>
      <c r="H38" s="391">
        <f>'t3'!E37</f>
        <v>0</v>
      </c>
      <c r="I38" s="391">
        <f>'t3'!G37</f>
        <v>0</v>
      </c>
      <c r="J38" s="391">
        <f>'t3'!I37</f>
        <v>0</v>
      </c>
      <c r="K38" s="391">
        <f>'t3'!K37</f>
        <v>0</v>
      </c>
      <c r="L38" s="391">
        <f t="shared" si="0"/>
        <v>0</v>
      </c>
      <c r="M38" s="391">
        <f>'t10'!AU37</f>
        <v>0</v>
      </c>
      <c r="N38" s="391" t="str">
        <f t="shared" si="1"/>
        <v>OK</v>
      </c>
      <c r="O38" s="392" t="str">
        <f t="shared" si="2"/>
        <v>OK</v>
      </c>
      <c r="P38" s="390">
        <f>'t1'!M37</f>
        <v>0</v>
      </c>
      <c r="Q38" s="390">
        <f>'t3'!N37</f>
        <v>0</v>
      </c>
      <c r="R38" s="391">
        <f>'t3'!P37</f>
        <v>0</v>
      </c>
      <c r="S38" s="391">
        <f>'t3'!R37</f>
        <v>0</v>
      </c>
      <c r="T38" s="391">
        <f>'t3'!D37</f>
        <v>0</v>
      </c>
      <c r="U38" s="391">
        <f>'t3'!F37</f>
        <v>0</v>
      </c>
      <c r="V38" s="391">
        <f>'t3'!H37</f>
        <v>0</v>
      </c>
      <c r="W38" s="391">
        <f>'t3'!J37</f>
        <v>0</v>
      </c>
      <c r="X38" s="391">
        <f>'t3'!L37</f>
        <v>0</v>
      </c>
      <c r="Y38" s="391">
        <f t="shared" si="3"/>
        <v>0</v>
      </c>
      <c r="Z38" s="391">
        <f>'t10'!AV37</f>
        <v>0</v>
      </c>
      <c r="AA38" s="1744" t="str">
        <f t="shared" si="4"/>
        <v>OK</v>
      </c>
      <c r="AB38" s="410" t="str">
        <f t="shared" si="5"/>
        <v>OK</v>
      </c>
    </row>
    <row r="39" spans="1:28" ht="15" customHeight="1">
      <c r="A39" s="368" t="str">
        <f>'t1'!A38</f>
        <v>farmacisti a t. determinato (art. 15-septies d.lgs. 502/92)</v>
      </c>
      <c r="B39" s="367" t="str">
        <f>'t1'!B38</f>
        <v>SD0600</v>
      </c>
      <c r="C39" s="390">
        <f>'t1'!L38</f>
        <v>0</v>
      </c>
      <c r="D39" s="390">
        <f>'t3'!M38</f>
        <v>0</v>
      </c>
      <c r="E39" s="391">
        <f>'t3'!O38</f>
        <v>0</v>
      </c>
      <c r="F39" s="391">
        <f>'t3'!Q38</f>
        <v>0</v>
      </c>
      <c r="G39" s="391">
        <f>'t3'!C38</f>
        <v>0</v>
      </c>
      <c r="H39" s="391">
        <f>'t3'!E38</f>
        <v>0</v>
      </c>
      <c r="I39" s="391">
        <f>'t3'!G38</f>
        <v>0</v>
      </c>
      <c r="J39" s="391">
        <f>'t3'!I38</f>
        <v>0</v>
      </c>
      <c r="K39" s="391">
        <f>'t3'!K38</f>
        <v>0</v>
      </c>
      <c r="L39" s="391">
        <f t="shared" si="0"/>
        <v>0</v>
      </c>
      <c r="M39" s="391">
        <f>'t10'!AU38</f>
        <v>0</v>
      </c>
      <c r="N39" s="391" t="str">
        <f t="shared" si="1"/>
        <v>OK</v>
      </c>
      <c r="O39" s="392" t="str">
        <f t="shared" si="2"/>
        <v>OK</v>
      </c>
      <c r="P39" s="390">
        <f>'t1'!M38</f>
        <v>0</v>
      </c>
      <c r="Q39" s="390">
        <f>'t3'!N38</f>
        <v>0</v>
      </c>
      <c r="R39" s="391">
        <f>'t3'!P38</f>
        <v>0</v>
      </c>
      <c r="S39" s="391">
        <f>'t3'!R38</f>
        <v>0</v>
      </c>
      <c r="T39" s="391">
        <f>'t3'!D38</f>
        <v>0</v>
      </c>
      <c r="U39" s="391">
        <f>'t3'!F38</f>
        <v>0</v>
      </c>
      <c r="V39" s="391">
        <f>'t3'!H38</f>
        <v>0</v>
      </c>
      <c r="W39" s="391">
        <f>'t3'!J38</f>
        <v>0</v>
      </c>
      <c r="X39" s="391">
        <f>'t3'!L38</f>
        <v>0</v>
      </c>
      <c r="Y39" s="391">
        <f t="shared" si="3"/>
        <v>0</v>
      </c>
      <c r="Z39" s="391">
        <f>'t10'!AV38</f>
        <v>0</v>
      </c>
      <c r="AA39" s="1744" t="str">
        <f t="shared" si="4"/>
        <v>OK</v>
      </c>
      <c r="AB39" s="410" t="str">
        <f t="shared" si="5"/>
        <v>OK</v>
      </c>
    </row>
    <row r="40" spans="1:28" ht="15" customHeight="1">
      <c r="A40" s="368" t="str">
        <f>'t1'!A39</f>
        <v>biologi con incarico di struttura complessa (rapp. esclusivo)</v>
      </c>
      <c r="B40" s="367" t="str">
        <f>'t1'!B39</f>
        <v>SD0E13</v>
      </c>
      <c r="C40" s="390">
        <f>'t1'!L39</f>
        <v>0</v>
      </c>
      <c r="D40" s="390">
        <f>'t3'!M39</f>
        <v>0</v>
      </c>
      <c r="E40" s="391">
        <f>'t3'!O39</f>
        <v>0</v>
      </c>
      <c r="F40" s="391">
        <f>'t3'!Q39</f>
        <v>0</v>
      </c>
      <c r="G40" s="391">
        <f>'t3'!C39</f>
        <v>0</v>
      </c>
      <c r="H40" s="391">
        <f>'t3'!E39</f>
        <v>0</v>
      </c>
      <c r="I40" s="391">
        <f>'t3'!G39</f>
        <v>0</v>
      </c>
      <c r="J40" s="391">
        <f>'t3'!I39</f>
        <v>0</v>
      </c>
      <c r="K40" s="391">
        <f>'t3'!K39</f>
        <v>0</v>
      </c>
      <c r="L40" s="391">
        <f t="shared" si="0"/>
        <v>0</v>
      </c>
      <c r="M40" s="391">
        <f>'t10'!AU39</f>
        <v>0</v>
      </c>
      <c r="N40" s="391" t="str">
        <f t="shared" si="1"/>
        <v>OK</v>
      </c>
      <c r="O40" s="392" t="str">
        <f t="shared" si="2"/>
        <v>OK</v>
      </c>
      <c r="P40" s="390">
        <f>'t1'!M39</f>
        <v>1</v>
      </c>
      <c r="Q40" s="390">
        <f>'t3'!N39</f>
        <v>0</v>
      </c>
      <c r="R40" s="391">
        <f>'t3'!P39</f>
        <v>0</v>
      </c>
      <c r="S40" s="391">
        <f>'t3'!R39</f>
        <v>0</v>
      </c>
      <c r="T40" s="391">
        <f>'t3'!D39</f>
        <v>0</v>
      </c>
      <c r="U40" s="391">
        <f>'t3'!F39</f>
        <v>0</v>
      </c>
      <c r="V40" s="391">
        <f>'t3'!H39</f>
        <v>0</v>
      </c>
      <c r="W40" s="391">
        <f>'t3'!J39</f>
        <v>0</v>
      </c>
      <c r="X40" s="391">
        <f>'t3'!L39</f>
        <v>0</v>
      </c>
      <c r="Y40" s="391">
        <f t="shared" si="3"/>
        <v>1</v>
      </c>
      <c r="Z40" s="391">
        <f>'t10'!AV39</f>
        <v>1</v>
      </c>
      <c r="AA40" s="1744" t="str">
        <f t="shared" si="4"/>
        <v>OK</v>
      </c>
      <c r="AB40" s="410" t="str">
        <f t="shared" si="5"/>
        <v>OK</v>
      </c>
    </row>
    <row r="41" spans="1:28" ht="15" customHeight="1">
      <c r="A41" s="368" t="str">
        <f>'t1'!A40</f>
        <v>biologi con incarico di struttura complessa (rapp. non escl.)</v>
      </c>
      <c r="B41" s="367" t="str">
        <f>'t1'!B40</f>
        <v>SD0N13</v>
      </c>
      <c r="C41" s="390">
        <f>'t1'!L40</f>
        <v>0</v>
      </c>
      <c r="D41" s="390">
        <f>'t3'!M40</f>
        <v>0</v>
      </c>
      <c r="E41" s="391">
        <f>'t3'!O40</f>
        <v>0</v>
      </c>
      <c r="F41" s="391">
        <f>'t3'!Q40</f>
        <v>0</v>
      </c>
      <c r="G41" s="391">
        <f>'t3'!C40</f>
        <v>0</v>
      </c>
      <c r="H41" s="391">
        <f>'t3'!E40</f>
        <v>0</v>
      </c>
      <c r="I41" s="391">
        <f>'t3'!G40</f>
        <v>0</v>
      </c>
      <c r="J41" s="391">
        <f>'t3'!I40</f>
        <v>0</v>
      </c>
      <c r="K41" s="391">
        <f>'t3'!K40</f>
        <v>0</v>
      </c>
      <c r="L41" s="391">
        <f t="shared" si="0"/>
        <v>0</v>
      </c>
      <c r="M41" s="391">
        <f>'t10'!AU40</f>
        <v>0</v>
      </c>
      <c r="N41" s="391" t="str">
        <f t="shared" si="1"/>
        <v>OK</v>
      </c>
      <c r="O41" s="392" t="str">
        <f t="shared" si="2"/>
        <v>OK</v>
      </c>
      <c r="P41" s="390">
        <f>'t1'!M40</f>
        <v>0</v>
      </c>
      <c r="Q41" s="390">
        <f>'t3'!N40</f>
        <v>0</v>
      </c>
      <c r="R41" s="391">
        <f>'t3'!P40</f>
        <v>0</v>
      </c>
      <c r="S41" s="391">
        <f>'t3'!R40</f>
        <v>0</v>
      </c>
      <c r="T41" s="391">
        <f>'t3'!D40</f>
        <v>0</v>
      </c>
      <c r="U41" s="391">
        <f>'t3'!F40</f>
        <v>0</v>
      </c>
      <c r="V41" s="391">
        <f>'t3'!H40</f>
        <v>0</v>
      </c>
      <c r="W41" s="391">
        <f>'t3'!J40</f>
        <v>0</v>
      </c>
      <c r="X41" s="391">
        <f>'t3'!L40</f>
        <v>0</v>
      </c>
      <c r="Y41" s="391">
        <f t="shared" si="3"/>
        <v>0</v>
      </c>
      <c r="Z41" s="391">
        <f>'t10'!AV40</f>
        <v>0</v>
      </c>
      <c r="AA41" s="1744" t="str">
        <f t="shared" si="4"/>
        <v>OK</v>
      </c>
      <c r="AB41" s="410" t="str">
        <f t="shared" si="5"/>
        <v>OK</v>
      </c>
    </row>
    <row r="42" spans="1:28" ht="15" customHeight="1">
      <c r="A42" s="368" t="str">
        <f>'t1'!A41</f>
        <v>biologi con incarico di struttura semplice (rapp. esclusivo)</v>
      </c>
      <c r="B42" s="367" t="str">
        <f>'t1'!B41</f>
        <v>SD0E12</v>
      </c>
      <c r="C42" s="390">
        <f>'t1'!L41</f>
        <v>5</v>
      </c>
      <c r="D42" s="390">
        <f>'t3'!M41</f>
        <v>0</v>
      </c>
      <c r="E42" s="391">
        <f>'t3'!O41</f>
        <v>0</v>
      </c>
      <c r="F42" s="391">
        <f>'t3'!Q41</f>
        <v>0</v>
      </c>
      <c r="G42" s="391">
        <f>'t3'!C41</f>
        <v>0</v>
      </c>
      <c r="H42" s="391">
        <f>'t3'!E41</f>
        <v>0</v>
      </c>
      <c r="I42" s="391">
        <f>'t3'!G41</f>
        <v>0</v>
      </c>
      <c r="J42" s="391">
        <f>'t3'!I41</f>
        <v>0</v>
      </c>
      <c r="K42" s="391">
        <f>'t3'!K41</f>
        <v>0</v>
      </c>
      <c r="L42" s="391">
        <f t="shared" si="0"/>
        <v>5</v>
      </c>
      <c r="M42" s="391">
        <f>'t10'!AU41</f>
        <v>5</v>
      </c>
      <c r="N42" s="391" t="str">
        <f t="shared" si="1"/>
        <v>OK</v>
      </c>
      <c r="O42" s="392" t="str">
        <f t="shared" si="2"/>
        <v>OK</v>
      </c>
      <c r="P42" s="390">
        <f>'t1'!M41</f>
        <v>5</v>
      </c>
      <c r="Q42" s="390">
        <f>'t3'!N41</f>
        <v>0</v>
      </c>
      <c r="R42" s="391">
        <f>'t3'!P41</f>
        <v>0</v>
      </c>
      <c r="S42" s="391">
        <f>'t3'!R41</f>
        <v>0</v>
      </c>
      <c r="T42" s="391">
        <f>'t3'!D41</f>
        <v>0</v>
      </c>
      <c r="U42" s="391">
        <f>'t3'!F41</f>
        <v>0</v>
      </c>
      <c r="V42" s="391">
        <f>'t3'!H41</f>
        <v>0</v>
      </c>
      <c r="W42" s="391">
        <f>'t3'!J41</f>
        <v>0</v>
      </c>
      <c r="X42" s="391">
        <f>'t3'!L41</f>
        <v>0</v>
      </c>
      <c r="Y42" s="391">
        <f t="shared" si="3"/>
        <v>5</v>
      </c>
      <c r="Z42" s="391">
        <f>'t10'!AV41</f>
        <v>5</v>
      </c>
      <c r="AA42" s="1744" t="str">
        <f t="shared" si="4"/>
        <v>OK</v>
      </c>
      <c r="AB42" s="410" t="str">
        <f t="shared" si="5"/>
        <v>OK</v>
      </c>
    </row>
    <row r="43" spans="1:28" ht="15" customHeight="1">
      <c r="A43" s="368" t="str">
        <f>'t1'!A42</f>
        <v>biologi con incarico di struttura semplice (rapp. non escl.)</v>
      </c>
      <c r="B43" s="367" t="str">
        <f>'t1'!B42</f>
        <v>SD0N12</v>
      </c>
      <c r="C43" s="390">
        <f>'t1'!L42</f>
        <v>0</v>
      </c>
      <c r="D43" s="390">
        <f>'t3'!M42</f>
        <v>0</v>
      </c>
      <c r="E43" s="391">
        <f>'t3'!O42</f>
        <v>0</v>
      </c>
      <c r="F43" s="391">
        <f>'t3'!Q42</f>
        <v>0</v>
      </c>
      <c r="G43" s="391">
        <f>'t3'!C42</f>
        <v>0</v>
      </c>
      <c r="H43" s="391">
        <f>'t3'!E42</f>
        <v>0</v>
      </c>
      <c r="I43" s="391">
        <f>'t3'!G42</f>
        <v>0</v>
      </c>
      <c r="J43" s="391">
        <f>'t3'!I42</f>
        <v>0</v>
      </c>
      <c r="K43" s="391">
        <f>'t3'!K42</f>
        <v>0</v>
      </c>
      <c r="L43" s="391">
        <f t="shared" si="0"/>
        <v>0</v>
      </c>
      <c r="M43" s="391">
        <f>'t10'!AU42</f>
        <v>0</v>
      </c>
      <c r="N43" s="391" t="str">
        <f t="shared" si="1"/>
        <v>OK</v>
      </c>
      <c r="O43" s="392" t="str">
        <f t="shared" si="2"/>
        <v>OK</v>
      </c>
      <c r="P43" s="390">
        <f>'t1'!M42</f>
        <v>0</v>
      </c>
      <c r="Q43" s="390">
        <f>'t3'!N42</f>
        <v>0</v>
      </c>
      <c r="R43" s="391">
        <f>'t3'!P42</f>
        <v>0</v>
      </c>
      <c r="S43" s="391">
        <f>'t3'!R42</f>
        <v>0</v>
      </c>
      <c r="T43" s="391">
        <f>'t3'!D42</f>
        <v>0</v>
      </c>
      <c r="U43" s="391">
        <f>'t3'!F42</f>
        <v>0</v>
      </c>
      <c r="V43" s="391">
        <f>'t3'!H42</f>
        <v>0</v>
      </c>
      <c r="W43" s="391">
        <f>'t3'!J42</f>
        <v>0</v>
      </c>
      <c r="X43" s="391">
        <f>'t3'!L42</f>
        <v>0</v>
      </c>
      <c r="Y43" s="391">
        <f t="shared" si="3"/>
        <v>0</v>
      </c>
      <c r="Z43" s="391">
        <f>'t10'!AV42</f>
        <v>0</v>
      </c>
      <c r="AA43" s="1744" t="str">
        <f t="shared" si="4"/>
        <v>OK</v>
      </c>
      <c r="AB43" s="410" t="str">
        <f t="shared" si="5"/>
        <v>OK</v>
      </c>
    </row>
    <row r="44" spans="1:28" ht="15" customHeight="1">
      <c r="A44" s="368" t="str">
        <f>'t1'!A43</f>
        <v>biologi con altri incar. prof.li (rapp. esclusivo)</v>
      </c>
      <c r="B44" s="367" t="str">
        <f>'t1'!B43</f>
        <v>SD0A12</v>
      </c>
      <c r="C44" s="390">
        <f>'t1'!L43</f>
        <v>2</v>
      </c>
      <c r="D44" s="390">
        <f>'t3'!M43</f>
        <v>0</v>
      </c>
      <c r="E44" s="391">
        <f>'t3'!O43</f>
        <v>0</v>
      </c>
      <c r="F44" s="391">
        <f>'t3'!Q43</f>
        <v>0</v>
      </c>
      <c r="G44" s="391">
        <f>'t3'!C43</f>
        <v>0</v>
      </c>
      <c r="H44" s="391">
        <f>'t3'!E43</f>
        <v>0</v>
      </c>
      <c r="I44" s="391">
        <f>'t3'!G43</f>
        <v>0</v>
      </c>
      <c r="J44" s="391">
        <f>'t3'!I43</f>
        <v>0</v>
      </c>
      <c r="K44" s="391">
        <f>'t3'!K43</f>
        <v>0</v>
      </c>
      <c r="L44" s="391">
        <f t="shared" si="0"/>
        <v>2</v>
      </c>
      <c r="M44" s="391">
        <f>'t10'!AU43</f>
        <v>2</v>
      </c>
      <c r="N44" s="391" t="str">
        <f t="shared" si="1"/>
        <v>OK</v>
      </c>
      <c r="O44" s="392" t="str">
        <f t="shared" si="2"/>
        <v>OK</v>
      </c>
      <c r="P44" s="390">
        <f>'t1'!M43</f>
        <v>28</v>
      </c>
      <c r="Q44" s="390">
        <f>'t3'!N43</f>
        <v>0</v>
      </c>
      <c r="R44" s="391">
        <f>'t3'!P43</f>
        <v>0</v>
      </c>
      <c r="S44" s="391">
        <f>'t3'!R43</f>
        <v>0</v>
      </c>
      <c r="T44" s="391">
        <f>'t3'!D43</f>
        <v>0</v>
      </c>
      <c r="U44" s="391">
        <f>'t3'!F43</f>
        <v>0</v>
      </c>
      <c r="V44" s="391">
        <f>'t3'!H43</f>
        <v>0</v>
      </c>
      <c r="W44" s="391">
        <f>'t3'!J43</f>
        <v>0</v>
      </c>
      <c r="X44" s="391">
        <f>'t3'!L43</f>
        <v>0</v>
      </c>
      <c r="Y44" s="391">
        <f t="shared" si="3"/>
        <v>28</v>
      </c>
      <c r="Z44" s="391">
        <f>'t10'!AV43</f>
        <v>28</v>
      </c>
      <c r="AA44" s="1744" t="str">
        <f t="shared" si="4"/>
        <v>OK</v>
      </c>
      <c r="AB44" s="410" t="str">
        <f t="shared" si="5"/>
        <v>OK</v>
      </c>
    </row>
    <row r="45" spans="1:28" ht="15" customHeight="1">
      <c r="A45" s="368" t="str">
        <f>'t1'!A44</f>
        <v>biologi con altri incar. prof.li (rapp. non escl.)</v>
      </c>
      <c r="B45" s="367" t="str">
        <f>'t1'!B44</f>
        <v>SD0011</v>
      </c>
      <c r="C45" s="390">
        <f>'t1'!L44</f>
        <v>0</v>
      </c>
      <c r="D45" s="390">
        <f>'t3'!M44</f>
        <v>0</v>
      </c>
      <c r="E45" s="391">
        <f>'t3'!O44</f>
        <v>0</v>
      </c>
      <c r="F45" s="391">
        <f>'t3'!Q44</f>
        <v>0</v>
      </c>
      <c r="G45" s="391">
        <f>'t3'!C44</f>
        <v>0</v>
      </c>
      <c r="H45" s="391">
        <f>'t3'!E44</f>
        <v>0</v>
      </c>
      <c r="I45" s="391">
        <f>'t3'!G44</f>
        <v>0</v>
      </c>
      <c r="J45" s="391">
        <f>'t3'!I44</f>
        <v>0</v>
      </c>
      <c r="K45" s="391">
        <f>'t3'!K44</f>
        <v>0</v>
      </c>
      <c r="L45" s="391">
        <f t="shared" si="0"/>
        <v>0</v>
      </c>
      <c r="M45" s="391">
        <f>'t10'!AU44</f>
        <v>0</v>
      </c>
      <c r="N45" s="391" t="str">
        <f t="shared" si="1"/>
        <v>OK</v>
      </c>
      <c r="O45" s="392" t="str">
        <f t="shared" si="2"/>
        <v>OK</v>
      </c>
      <c r="P45" s="390">
        <f>'t1'!M44</f>
        <v>0</v>
      </c>
      <c r="Q45" s="390">
        <f>'t3'!N44</f>
        <v>0</v>
      </c>
      <c r="R45" s="391">
        <f>'t3'!P44</f>
        <v>0</v>
      </c>
      <c r="S45" s="391">
        <f>'t3'!R44</f>
        <v>0</v>
      </c>
      <c r="T45" s="391">
        <f>'t3'!D44</f>
        <v>0</v>
      </c>
      <c r="U45" s="391">
        <f>'t3'!F44</f>
        <v>0</v>
      </c>
      <c r="V45" s="391">
        <f>'t3'!H44</f>
        <v>0</v>
      </c>
      <c r="W45" s="391">
        <f>'t3'!J44</f>
        <v>0</v>
      </c>
      <c r="X45" s="391">
        <f>'t3'!L44</f>
        <v>0</v>
      </c>
      <c r="Y45" s="391">
        <f t="shared" si="3"/>
        <v>0</v>
      </c>
      <c r="Z45" s="391">
        <f>'t10'!AV44</f>
        <v>0</v>
      </c>
      <c r="AA45" s="1744" t="str">
        <f t="shared" si="4"/>
        <v>OK</v>
      </c>
      <c r="AB45" s="410" t="str">
        <f t="shared" si="5"/>
        <v>OK</v>
      </c>
    </row>
    <row r="46" spans="1:28" ht="15" customHeight="1">
      <c r="A46" s="368" t="str">
        <f>'t1'!A45</f>
        <v>biologi a t. determinato (art. 15-septies d.lgs. 502/92)</v>
      </c>
      <c r="B46" s="367" t="str">
        <f>'t1'!B45</f>
        <v>SD0601</v>
      </c>
      <c r="C46" s="390">
        <f>'t1'!L45</f>
        <v>0</v>
      </c>
      <c r="D46" s="390">
        <f>'t3'!M45</f>
        <v>0</v>
      </c>
      <c r="E46" s="391">
        <f>'t3'!O45</f>
        <v>0</v>
      </c>
      <c r="F46" s="391">
        <f>'t3'!Q45</f>
        <v>0</v>
      </c>
      <c r="G46" s="391">
        <f>'t3'!C45</f>
        <v>0</v>
      </c>
      <c r="H46" s="391">
        <f>'t3'!E45</f>
        <v>0</v>
      </c>
      <c r="I46" s="391">
        <f>'t3'!G45</f>
        <v>0</v>
      </c>
      <c r="J46" s="391">
        <f>'t3'!I45</f>
        <v>0</v>
      </c>
      <c r="K46" s="391">
        <f>'t3'!K45</f>
        <v>0</v>
      </c>
      <c r="L46" s="391">
        <f t="shared" si="0"/>
        <v>0</v>
      </c>
      <c r="M46" s="391">
        <f>'t10'!AU45</f>
        <v>0</v>
      </c>
      <c r="N46" s="391" t="str">
        <f t="shared" si="1"/>
        <v>OK</v>
      </c>
      <c r="O46" s="392" t="str">
        <f t="shared" si="2"/>
        <v>OK</v>
      </c>
      <c r="P46" s="390">
        <f>'t1'!M45</f>
        <v>0</v>
      </c>
      <c r="Q46" s="390">
        <f>'t3'!N45</f>
        <v>0</v>
      </c>
      <c r="R46" s="391">
        <f>'t3'!P45</f>
        <v>0</v>
      </c>
      <c r="S46" s="391">
        <f>'t3'!R45</f>
        <v>0</v>
      </c>
      <c r="T46" s="391">
        <f>'t3'!D45</f>
        <v>0</v>
      </c>
      <c r="U46" s="391">
        <f>'t3'!F45</f>
        <v>0</v>
      </c>
      <c r="V46" s="391">
        <f>'t3'!H45</f>
        <v>0</v>
      </c>
      <c r="W46" s="391">
        <f>'t3'!J45</f>
        <v>0</v>
      </c>
      <c r="X46" s="391">
        <f>'t3'!L45</f>
        <v>0</v>
      </c>
      <c r="Y46" s="391">
        <f t="shared" si="3"/>
        <v>0</v>
      </c>
      <c r="Z46" s="391">
        <f>'t10'!AV45</f>
        <v>0</v>
      </c>
      <c r="AA46" s="1744" t="str">
        <f t="shared" si="4"/>
        <v>OK</v>
      </c>
      <c r="AB46" s="410" t="str">
        <f t="shared" si="5"/>
        <v>OK</v>
      </c>
    </row>
    <row r="47" spans="1:28" ht="15" customHeight="1">
      <c r="A47" s="368" t="str">
        <f>'t1'!A46</f>
        <v>chimici con incarico di struttura complessa (rapp. esclusivo)</v>
      </c>
      <c r="B47" s="367" t="str">
        <f>'t1'!B46</f>
        <v>SD0E16</v>
      </c>
      <c r="C47" s="390">
        <f>'t1'!L46</f>
        <v>0</v>
      </c>
      <c r="D47" s="390">
        <f>'t3'!M46</f>
        <v>0</v>
      </c>
      <c r="E47" s="391">
        <f>'t3'!O46</f>
        <v>0</v>
      </c>
      <c r="F47" s="391">
        <f>'t3'!Q46</f>
        <v>0</v>
      </c>
      <c r="G47" s="391">
        <f>'t3'!C46</f>
        <v>0</v>
      </c>
      <c r="H47" s="391">
        <f>'t3'!E46</f>
        <v>0</v>
      </c>
      <c r="I47" s="391">
        <f>'t3'!G46</f>
        <v>0</v>
      </c>
      <c r="J47" s="391">
        <f>'t3'!I46</f>
        <v>0</v>
      </c>
      <c r="K47" s="391">
        <f>'t3'!K46</f>
        <v>0</v>
      </c>
      <c r="L47" s="391">
        <f t="shared" si="0"/>
        <v>0</v>
      </c>
      <c r="M47" s="391">
        <f>'t10'!AU46</f>
        <v>0</v>
      </c>
      <c r="N47" s="391" t="str">
        <f t="shared" si="1"/>
        <v>OK</v>
      </c>
      <c r="O47" s="392" t="str">
        <f t="shared" si="2"/>
        <v>OK</v>
      </c>
      <c r="P47" s="390">
        <f>'t1'!M46</f>
        <v>0</v>
      </c>
      <c r="Q47" s="390">
        <f>'t3'!N46</f>
        <v>0</v>
      </c>
      <c r="R47" s="391">
        <f>'t3'!P46</f>
        <v>0</v>
      </c>
      <c r="S47" s="391">
        <f>'t3'!R46</f>
        <v>0</v>
      </c>
      <c r="T47" s="391">
        <f>'t3'!D46</f>
        <v>0</v>
      </c>
      <c r="U47" s="391">
        <f>'t3'!F46</f>
        <v>0</v>
      </c>
      <c r="V47" s="391">
        <f>'t3'!H46</f>
        <v>0</v>
      </c>
      <c r="W47" s="391">
        <f>'t3'!J46</f>
        <v>0</v>
      </c>
      <c r="X47" s="391">
        <f>'t3'!L46</f>
        <v>0</v>
      </c>
      <c r="Y47" s="391">
        <f t="shared" si="3"/>
        <v>0</v>
      </c>
      <c r="Z47" s="391">
        <f>'t10'!AV46</f>
        <v>0</v>
      </c>
      <c r="AA47" s="1744" t="str">
        <f t="shared" si="4"/>
        <v>OK</v>
      </c>
      <c r="AB47" s="410" t="str">
        <f t="shared" si="5"/>
        <v>OK</v>
      </c>
    </row>
    <row r="48" spans="1:28" ht="15" customHeight="1">
      <c r="A48" s="368" t="str">
        <f>'t1'!A47</f>
        <v>chimici con incarico di struttura complessa (rapp.non escl.)</v>
      </c>
      <c r="B48" s="367" t="str">
        <f>'t1'!B47</f>
        <v>SD0N16</v>
      </c>
      <c r="C48" s="390">
        <f>'t1'!L47</f>
        <v>0</v>
      </c>
      <c r="D48" s="390">
        <f>'t3'!M47</f>
        <v>0</v>
      </c>
      <c r="E48" s="391">
        <f>'t3'!O47</f>
        <v>0</v>
      </c>
      <c r="F48" s="391">
        <f>'t3'!Q47</f>
        <v>0</v>
      </c>
      <c r="G48" s="391">
        <f>'t3'!C47</f>
        <v>0</v>
      </c>
      <c r="H48" s="391">
        <f>'t3'!E47</f>
        <v>0</v>
      </c>
      <c r="I48" s="391">
        <f>'t3'!G47</f>
        <v>0</v>
      </c>
      <c r="J48" s="391">
        <f>'t3'!I47</f>
        <v>0</v>
      </c>
      <c r="K48" s="391">
        <f>'t3'!K47</f>
        <v>0</v>
      </c>
      <c r="L48" s="391">
        <f t="shared" si="0"/>
        <v>0</v>
      </c>
      <c r="M48" s="391">
        <f>'t10'!AU47</f>
        <v>0</v>
      </c>
      <c r="N48" s="391" t="str">
        <f t="shared" si="1"/>
        <v>OK</v>
      </c>
      <c r="O48" s="392" t="str">
        <f t="shared" si="2"/>
        <v>OK</v>
      </c>
      <c r="P48" s="390">
        <f>'t1'!M47</f>
        <v>0</v>
      </c>
      <c r="Q48" s="390">
        <f>'t3'!N47</f>
        <v>0</v>
      </c>
      <c r="R48" s="391">
        <f>'t3'!P47</f>
        <v>0</v>
      </c>
      <c r="S48" s="391">
        <f>'t3'!R47</f>
        <v>0</v>
      </c>
      <c r="T48" s="391">
        <f>'t3'!D47</f>
        <v>0</v>
      </c>
      <c r="U48" s="391">
        <f>'t3'!F47</f>
        <v>0</v>
      </c>
      <c r="V48" s="391">
        <f>'t3'!H47</f>
        <v>0</v>
      </c>
      <c r="W48" s="391">
        <f>'t3'!J47</f>
        <v>0</v>
      </c>
      <c r="X48" s="391">
        <f>'t3'!L47</f>
        <v>0</v>
      </c>
      <c r="Y48" s="391">
        <f t="shared" si="3"/>
        <v>0</v>
      </c>
      <c r="Z48" s="391">
        <f>'t10'!AV47</f>
        <v>0</v>
      </c>
      <c r="AA48" s="1744" t="str">
        <f t="shared" si="4"/>
        <v>OK</v>
      </c>
      <c r="AB48" s="410" t="str">
        <f t="shared" si="5"/>
        <v>OK</v>
      </c>
    </row>
    <row r="49" spans="1:28" ht="15" customHeight="1">
      <c r="A49" s="368" t="str">
        <f>'t1'!A48</f>
        <v>chimici con incarico di struttura semplice (rapp. esclusivo)</v>
      </c>
      <c r="B49" s="367" t="str">
        <f>'t1'!B48</f>
        <v>SD0E15</v>
      </c>
      <c r="C49" s="390">
        <f>'t1'!L48</f>
        <v>1</v>
      </c>
      <c r="D49" s="390">
        <f>'t3'!M48</f>
        <v>0</v>
      </c>
      <c r="E49" s="391">
        <f>'t3'!O48</f>
        <v>0</v>
      </c>
      <c r="F49" s="391">
        <f>'t3'!Q48</f>
        <v>0</v>
      </c>
      <c r="G49" s="391">
        <f>'t3'!C48</f>
        <v>0</v>
      </c>
      <c r="H49" s="391">
        <f>'t3'!E48</f>
        <v>0</v>
      </c>
      <c r="I49" s="391">
        <f>'t3'!G48</f>
        <v>0</v>
      </c>
      <c r="J49" s="391">
        <f>'t3'!I48</f>
        <v>0</v>
      </c>
      <c r="K49" s="391">
        <f>'t3'!K48</f>
        <v>0</v>
      </c>
      <c r="L49" s="391">
        <f t="shared" si="0"/>
        <v>1</v>
      </c>
      <c r="M49" s="391">
        <f>'t10'!AU48</f>
        <v>1</v>
      </c>
      <c r="N49" s="391" t="str">
        <f t="shared" si="1"/>
        <v>OK</v>
      </c>
      <c r="O49" s="392" t="str">
        <f t="shared" si="2"/>
        <v>OK</v>
      </c>
      <c r="P49" s="390">
        <f>'t1'!M48</f>
        <v>0</v>
      </c>
      <c r="Q49" s="390">
        <f>'t3'!N48</f>
        <v>0</v>
      </c>
      <c r="R49" s="391">
        <f>'t3'!P48</f>
        <v>0</v>
      </c>
      <c r="S49" s="391">
        <f>'t3'!R48</f>
        <v>0</v>
      </c>
      <c r="T49" s="391">
        <f>'t3'!D48</f>
        <v>0</v>
      </c>
      <c r="U49" s="391">
        <f>'t3'!F48</f>
        <v>0</v>
      </c>
      <c r="V49" s="391">
        <f>'t3'!H48</f>
        <v>0</v>
      </c>
      <c r="W49" s="391">
        <f>'t3'!J48</f>
        <v>0</v>
      </c>
      <c r="X49" s="391">
        <f>'t3'!L48</f>
        <v>0</v>
      </c>
      <c r="Y49" s="391">
        <f t="shared" si="3"/>
        <v>0</v>
      </c>
      <c r="Z49" s="391">
        <f>'t10'!AV48</f>
        <v>0</v>
      </c>
      <c r="AA49" s="1744" t="str">
        <f t="shared" si="4"/>
        <v>OK</v>
      </c>
      <c r="AB49" s="410" t="str">
        <f t="shared" si="5"/>
        <v>OK</v>
      </c>
    </row>
    <row r="50" spans="1:28" ht="15" customHeight="1">
      <c r="A50" s="368" t="str">
        <f>'t1'!A49</f>
        <v>chimici con incarico di struttura semplice (rapp. non escl.)</v>
      </c>
      <c r="B50" s="367" t="str">
        <f>'t1'!B49</f>
        <v>SD0N15</v>
      </c>
      <c r="C50" s="390">
        <f>'t1'!L49</f>
        <v>0</v>
      </c>
      <c r="D50" s="390">
        <f>'t3'!M49</f>
        <v>0</v>
      </c>
      <c r="E50" s="391">
        <f>'t3'!O49</f>
        <v>0</v>
      </c>
      <c r="F50" s="391">
        <f>'t3'!Q49</f>
        <v>0</v>
      </c>
      <c r="G50" s="391">
        <f>'t3'!C49</f>
        <v>0</v>
      </c>
      <c r="H50" s="391">
        <f>'t3'!E49</f>
        <v>0</v>
      </c>
      <c r="I50" s="391">
        <f>'t3'!G49</f>
        <v>0</v>
      </c>
      <c r="J50" s="391">
        <f>'t3'!I49</f>
        <v>0</v>
      </c>
      <c r="K50" s="391">
        <f>'t3'!K49</f>
        <v>0</v>
      </c>
      <c r="L50" s="391">
        <f t="shared" si="0"/>
        <v>0</v>
      </c>
      <c r="M50" s="391">
        <f>'t10'!AU49</f>
        <v>0</v>
      </c>
      <c r="N50" s="391" t="str">
        <f t="shared" si="1"/>
        <v>OK</v>
      </c>
      <c r="O50" s="392" t="str">
        <f t="shared" si="2"/>
        <v>OK</v>
      </c>
      <c r="P50" s="390">
        <f>'t1'!M49</f>
        <v>0</v>
      </c>
      <c r="Q50" s="390">
        <f>'t3'!N49</f>
        <v>0</v>
      </c>
      <c r="R50" s="391">
        <f>'t3'!P49</f>
        <v>0</v>
      </c>
      <c r="S50" s="391">
        <f>'t3'!R49</f>
        <v>0</v>
      </c>
      <c r="T50" s="391">
        <f>'t3'!D49</f>
        <v>0</v>
      </c>
      <c r="U50" s="391">
        <f>'t3'!F49</f>
        <v>0</v>
      </c>
      <c r="V50" s="391">
        <f>'t3'!H49</f>
        <v>0</v>
      </c>
      <c r="W50" s="391">
        <f>'t3'!J49</f>
        <v>0</v>
      </c>
      <c r="X50" s="391">
        <f>'t3'!L49</f>
        <v>0</v>
      </c>
      <c r="Y50" s="391">
        <f t="shared" si="3"/>
        <v>0</v>
      </c>
      <c r="Z50" s="391">
        <f>'t10'!AV49</f>
        <v>0</v>
      </c>
      <c r="AA50" s="1744" t="str">
        <f t="shared" si="4"/>
        <v>OK</v>
      </c>
      <c r="AB50" s="410" t="str">
        <f t="shared" si="5"/>
        <v>OK</v>
      </c>
    </row>
    <row r="51" spans="1:28" ht="15" customHeight="1">
      <c r="A51" s="368" t="str">
        <f>'t1'!A50</f>
        <v>chimici con altri incar. prof.li (rapp. esclusivo)</v>
      </c>
      <c r="B51" s="367" t="str">
        <f>'t1'!B50</f>
        <v>SD0A15</v>
      </c>
      <c r="C51" s="390">
        <f>'t1'!L50</f>
        <v>1</v>
      </c>
      <c r="D51" s="390">
        <f>'t3'!M50</f>
        <v>0</v>
      </c>
      <c r="E51" s="391">
        <f>'t3'!O50</f>
        <v>0</v>
      </c>
      <c r="F51" s="391">
        <f>'t3'!Q50</f>
        <v>0</v>
      </c>
      <c r="G51" s="391">
        <f>'t3'!C50</f>
        <v>0</v>
      </c>
      <c r="H51" s="391">
        <f>'t3'!E50</f>
        <v>0</v>
      </c>
      <c r="I51" s="391">
        <f>'t3'!G50</f>
        <v>0</v>
      </c>
      <c r="J51" s="391">
        <f>'t3'!I50</f>
        <v>0</v>
      </c>
      <c r="K51" s="391">
        <f>'t3'!K50</f>
        <v>0</v>
      </c>
      <c r="L51" s="391">
        <f t="shared" si="0"/>
        <v>1</v>
      </c>
      <c r="M51" s="391">
        <f>'t10'!AU50</f>
        <v>1</v>
      </c>
      <c r="N51" s="391" t="str">
        <f t="shared" si="1"/>
        <v>OK</v>
      </c>
      <c r="O51" s="392" t="str">
        <f t="shared" si="2"/>
        <v>OK</v>
      </c>
      <c r="P51" s="390">
        <f>'t1'!M50</f>
        <v>0</v>
      </c>
      <c r="Q51" s="390">
        <f>'t3'!N50</f>
        <v>0</v>
      </c>
      <c r="R51" s="391">
        <f>'t3'!P50</f>
        <v>0</v>
      </c>
      <c r="S51" s="391">
        <f>'t3'!R50</f>
        <v>0</v>
      </c>
      <c r="T51" s="391">
        <f>'t3'!D50</f>
        <v>0</v>
      </c>
      <c r="U51" s="391">
        <f>'t3'!F50</f>
        <v>0</v>
      </c>
      <c r="V51" s="391">
        <f>'t3'!H50</f>
        <v>0</v>
      </c>
      <c r="W51" s="391">
        <f>'t3'!J50</f>
        <v>0</v>
      </c>
      <c r="X51" s="391">
        <f>'t3'!L50</f>
        <v>0</v>
      </c>
      <c r="Y51" s="391">
        <f t="shared" si="3"/>
        <v>0</v>
      </c>
      <c r="Z51" s="391">
        <f>'t10'!AV50</f>
        <v>0</v>
      </c>
      <c r="AA51" s="1744" t="str">
        <f t="shared" si="4"/>
        <v>OK</v>
      </c>
      <c r="AB51" s="410" t="str">
        <f t="shared" si="5"/>
        <v>OK</v>
      </c>
    </row>
    <row r="52" spans="1:28" ht="15" customHeight="1">
      <c r="A52" s="368" t="str">
        <f>'t1'!A51</f>
        <v>chimici con altri incar. prof.li (rapp. non escl.)</v>
      </c>
      <c r="B52" s="367" t="str">
        <f>'t1'!B51</f>
        <v>SD0014</v>
      </c>
      <c r="C52" s="390">
        <f>'t1'!L51</f>
        <v>0</v>
      </c>
      <c r="D52" s="390">
        <f>'t3'!M51</f>
        <v>0</v>
      </c>
      <c r="E52" s="391">
        <f>'t3'!O51</f>
        <v>0</v>
      </c>
      <c r="F52" s="391">
        <f>'t3'!Q51</f>
        <v>0</v>
      </c>
      <c r="G52" s="391">
        <f>'t3'!C51</f>
        <v>0</v>
      </c>
      <c r="H52" s="391">
        <f>'t3'!E51</f>
        <v>0</v>
      </c>
      <c r="I52" s="391">
        <f>'t3'!G51</f>
        <v>0</v>
      </c>
      <c r="J52" s="391">
        <f>'t3'!I51</f>
        <v>0</v>
      </c>
      <c r="K52" s="391">
        <f>'t3'!K51</f>
        <v>0</v>
      </c>
      <c r="L52" s="391">
        <f t="shared" si="0"/>
        <v>0</v>
      </c>
      <c r="M52" s="391">
        <f>'t10'!AU51</f>
        <v>0</v>
      </c>
      <c r="N52" s="391" t="str">
        <f t="shared" si="1"/>
        <v>OK</v>
      </c>
      <c r="O52" s="392" t="str">
        <f t="shared" si="2"/>
        <v>OK</v>
      </c>
      <c r="P52" s="390">
        <f>'t1'!M51</f>
        <v>0</v>
      </c>
      <c r="Q52" s="390">
        <f>'t3'!N51</f>
        <v>0</v>
      </c>
      <c r="R52" s="391">
        <f>'t3'!P51</f>
        <v>0</v>
      </c>
      <c r="S52" s="391">
        <f>'t3'!R51</f>
        <v>0</v>
      </c>
      <c r="T52" s="391">
        <f>'t3'!D51</f>
        <v>0</v>
      </c>
      <c r="U52" s="391">
        <f>'t3'!F51</f>
        <v>0</v>
      </c>
      <c r="V52" s="391">
        <f>'t3'!H51</f>
        <v>0</v>
      </c>
      <c r="W52" s="391">
        <f>'t3'!J51</f>
        <v>0</v>
      </c>
      <c r="X52" s="391">
        <f>'t3'!L51</f>
        <v>0</v>
      </c>
      <c r="Y52" s="391">
        <f t="shared" si="3"/>
        <v>0</v>
      </c>
      <c r="Z52" s="391">
        <f>'t10'!AV51</f>
        <v>0</v>
      </c>
      <c r="AA52" s="1744" t="str">
        <f t="shared" si="4"/>
        <v>OK</v>
      </c>
      <c r="AB52" s="410" t="str">
        <f t="shared" si="5"/>
        <v>OK</v>
      </c>
    </row>
    <row r="53" spans="1:28" ht="15" customHeight="1">
      <c r="A53" s="368" t="str">
        <f>'t1'!A52</f>
        <v>chimici a t. determinato (art. 15-septies d.lgs. 502/92)</v>
      </c>
      <c r="B53" s="367" t="str">
        <f>'t1'!B52</f>
        <v>SD0602</v>
      </c>
      <c r="C53" s="390">
        <f>'t1'!L52</f>
        <v>0</v>
      </c>
      <c r="D53" s="390">
        <f>'t3'!M52</f>
        <v>0</v>
      </c>
      <c r="E53" s="391">
        <f>'t3'!O52</f>
        <v>0</v>
      </c>
      <c r="F53" s="391">
        <f>'t3'!Q52</f>
        <v>0</v>
      </c>
      <c r="G53" s="391">
        <f>'t3'!C52</f>
        <v>0</v>
      </c>
      <c r="H53" s="391">
        <f>'t3'!E52</f>
        <v>0</v>
      </c>
      <c r="I53" s="391">
        <f>'t3'!G52</f>
        <v>0</v>
      </c>
      <c r="J53" s="391">
        <f>'t3'!I52</f>
        <v>0</v>
      </c>
      <c r="K53" s="391">
        <f>'t3'!K52</f>
        <v>0</v>
      </c>
      <c r="L53" s="391">
        <f t="shared" si="0"/>
        <v>0</v>
      </c>
      <c r="M53" s="391">
        <f>'t10'!AU52</f>
        <v>0</v>
      </c>
      <c r="N53" s="391" t="str">
        <f t="shared" si="1"/>
        <v>OK</v>
      </c>
      <c r="O53" s="392" t="str">
        <f t="shared" si="2"/>
        <v>OK</v>
      </c>
      <c r="P53" s="390">
        <f>'t1'!M52</f>
        <v>0</v>
      </c>
      <c r="Q53" s="390">
        <f>'t3'!N52</f>
        <v>0</v>
      </c>
      <c r="R53" s="391">
        <f>'t3'!P52</f>
        <v>0</v>
      </c>
      <c r="S53" s="391">
        <f>'t3'!R52</f>
        <v>0</v>
      </c>
      <c r="T53" s="391">
        <f>'t3'!D52</f>
        <v>0</v>
      </c>
      <c r="U53" s="391">
        <f>'t3'!F52</f>
        <v>0</v>
      </c>
      <c r="V53" s="391">
        <f>'t3'!H52</f>
        <v>0</v>
      </c>
      <c r="W53" s="391">
        <f>'t3'!J52</f>
        <v>0</v>
      </c>
      <c r="X53" s="391">
        <f>'t3'!L52</f>
        <v>0</v>
      </c>
      <c r="Y53" s="391">
        <f t="shared" si="3"/>
        <v>0</v>
      </c>
      <c r="Z53" s="391">
        <f>'t10'!AV52</f>
        <v>0</v>
      </c>
      <c r="AA53" s="1744" t="str">
        <f t="shared" si="4"/>
        <v>OK</v>
      </c>
      <c r="AB53" s="410" t="str">
        <f t="shared" si="5"/>
        <v>OK</v>
      </c>
    </row>
    <row r="54" spans="1:28" ht="15" customHeight="1">
      <c r="A54" s="368" t="str">
        <f>'t1'!A53</f>
        <v>fisici con incarico di struttura complessa (rapp. esclusivo)</v>
      </c>
      <c r="B54" s="367" t="str">
        <f>'t1'!B53</f>
        <v>SD0E42</v>
      </c>
      <c r="C54" s="390">
        <f>'t1'!L53</f>
        <v>0</v>
      </c>
      <c r="D54" s="390">
        <f>'t3'!M53</f>
        <v>0</v>
      </c>
      <c r="E54" s="391">
        <f>'t3'!O53</f>
        <v>0</v>
      </c>
      <c r="F54" s="391">
        <f>'t3'!Q53</f>
        <v>0</v>
      </c>
      <c r="G54" s="391">
        <f>'t3'!C53</f>
        <v>0</v>
      </c>
      <c r="H54" s="391">
        <f>'t3'!E53</f>
        <v>0</v>
      </c>
      <c r="I54" s="391">
        <f>'t3'!G53</f>
        <v>0</v>
      </c>
      <c r="J54" s="391">
        <f>'t3'!I53</f>
        <v>0</v>
      </c>
      <c r="K54" s="391">
        <f>'t3'!K53</f>
        <v>0</v>
      </c>
      <c r="L54" s="391">
        <f t="shared" si="0"/>
        <v>0</v>
      </c>
      <c r="M54" s="391">
        <f>'t10'!AU53</f>
        <v>0</v>
      </c>
      <c r="N54" s="391" t="str">
        <f t="shared" si="1"/>
        <v>OK</v>
      </c>
      <c r="O54" s="392" t="str">
        <f t="shared" si="2"/>
        <v>OK</v>
      </c>
      <c r="P54" s="390">
        <f>'t1'!M53</f>
        <v>0</v>
      </c>
      <c r="Q54" s="390">
        <f>'t3'!N53</f>
        <v>0</v>
      </c>
      <c r="R54" s="391">
        <f>'t3'!P53</f>
        <v>0</v>
      </c>
      <c r="S54" s="391">
        <f>'t3'!R53</f>
        <v>0</v>
      </c>
      <c r="T54" s="391">
        <f>'t3'!D53</f>
        <v>0</v>
      </c>
      <c r="U54" s="391">
        <f>'t3'!F53</f>
        <v>0</v>
      </c>
      <c r="V54" s="391">
        <f>'t3'!H53</f>
        <v>0</v>
      </c>
      <c r="W54" s="391">
        <f>'t3'!J53</f>
        <v>0</v>
      </c>
      <c r="X54" s="391">
        <f>'t3'!L53</f>
        <v>0</v>
      </c>
      <c r="Y54" s="391">
        <f t="shared" si="3"/>
        <v>0</v>
      </c>
      <c r="Z54" s="391">
        <f>'t10'!AV53</f>
        <v>0</v>
      </c>
      <c r="AA54" s="1744" t="str">
        <f t="shared" si="4"/>
        <v>OK</v>
      </c>
      <c r="AB54" s="410" t="str">
        <f t="shared" si="5"/>
        <v>OK</v>
      </c>
    </row>
    <row r="55" spans="1:28" ht="15" customHeight="1">
      <c r="A55" s="368" t="str">
        <f>'t1'!A54</f>
        <v>fisici con incarico di struttura complessa (rapp. non escl.)</v>
      </c>
      <c r="B55" s="367" t="str">
        <f>'t1'!B54</f>
        <v>SD0N42</v>
      </c>
      <c r="C55" s="390">
        <f>'t1'!L54</f>
        <v>0</v>
      </c>
      <c r="D55" s="390">
        <f>'t3'!M54</f>
        <v>0</v>
      </c>
      <c r="E55" s="391">
        <f>'t3'!O54</f>
        <v>0</v>
      </c>
      <c r="F55" s="391">
        <f>'t3'!Q54</f>
        <v>0</v>
      </c>
      <c r="G55" s="391">
        <f>'t3'!C54</f>
        <v>0</v>
      </c>
      <c r="H55" s="391">
        <f>'t3'!E54</f>
        <v>0</v>
      </c>
      <c r="I55" s="391">
        <f>'t3'!G54</f>
        <v>0</v>
      </c>
      <c r="J55" s="391">
        <f>'t3'!I54</f>
        <v>0</v>
      </c>
      <c r="K55" s="391">
        <f>'t3'!K54</f>
        <v>0</v>
      </c>
      <c r="L55" s="391">
        <f t="shared" si="0"/>
        <v>0</v>
      </c>
      <c r="M55" s="391">
        <f>'t10'!AU54</f>
        <v>0</v>
      </c>
      <c r="N55" s="391" t="str">
        <f t="shared" si="1"/>
        <v>OK</v>
      </c>
      <c r="O55" s="392" t="str">
        <f t="shared" si="2"/>
        <v>OK</v>
      </c>
      <c r="P55" s="390">
        <f>'t1'!M54</f>
        <v>0</v>
      </c>
      <c r="Q55" s="390">
        <f>'t3'!N54</f>
        <v>0</v>
      </c>
      <c r="R55" s="391">
        <f>'t3'!P54</f>
        <v>0</v>
      </c>
      <c r="S55" s="391">
        <f>'t3'!R54</f>
        <v>0</v>
      </c>
      <c r="T55" s="391">
        <f>'t3'!D54</f>
        <v>0</v>
      </c>
      <c r="U55" s="391">
        <f>'t3'!F54</f>
        <v>0</v>
      </c>
      <c r="V55" s="391">
        <f>'t3'!H54</f>
        <v>0</v>
      </c>
      <c r="W55" s="391">
        <f>'t3'!J54</f>
        <v>0</v>
      </c>
      <c r="X55" s="391">
        <f>'t3'!L54</f>
        <v>0</v>
      </c>
      <c r="Y55" s="391">
        <f t="shared" si="3"/>
        <v>0</v>
      </c>
      <c r="Z55" s="391">
        <f>'t10'!AV54</f>
        <v>0</v>
      </c>
      <c r="AA55" s="1744" t="str">
        <f t="shared" si="4"/>
        <v>OK</v>
      </c>
      <c r="AB55" s="410" t="str">
        <f t="shared" si="5"/>
        <v>OK</v>
      </c>
    </row>
    <row r="56" spans="1:28" ht="15" customHeight="1">
      <c r="A56" s="368" t="str">
        <f>'t1'!A55</f>
        <v>fisici con incarico di struttura semplice (rapp. esclusivo)</v>
      </c>
      <c r="B56" s="367" t="str">
        <f>'t1'!B55</f>
        <v>SD0E41</v>
      </c>
      <c r="C56" s="390">
        <f>'t1'!L55</f>
        <v>1</v>
      </c>
      <c r="D56" s="390">
        <f>'t3'!M55</f>
        <v>0</v>
      </c>
      <c r="E56" s="391">
        <f>'t3'!O55</f>
        <v>0</v>
      </c>
      <c r="F56" s="391">
        <f>'t3'!Q55</f>
        <v>0</v>
      </c>
      <c r="G56" s="391">
        <f>'t3'!C55</f>
        <v>0</v>
      </c>
      <c r="H56" s="391">
        <f>'t3'!E55</f>
        <v>0</v>
      </c>
      <c r="I56" s="391">
        <f>'t3'!G55</f>
        <v>0</v>
      </c>
      <c r="J56" s="391">
        <f>'t3'!I55</f>
        <v>0</v>
      </c>
      <c r="K56" s="391">
        <f>'t3'!K55</f>
        <v>0</v>
      </c>
      <c r="L56" s="391">
        <f t="shared" si="0"/>
        <v>1</v>
      </c>
      <c r="M56" s="391">
        <f>'t10'!AU55</f>
        <v>1</v>
      </c>
      <c r="N56" s="391" t="str">
        <f t="shared" si="1"/>
        <v>OK</v>
      </c>
      <c r="O56" s="392" t="str">
        <f t="shared" si="2"/>
        <v>OK</v>
      </c>
      <c r="P56" s="390">
        <f>'t1'!M55</f>
        <v>1</v>
      </c>
      <c r="Q56" s="390">
        <f>'t3'!N55</f>
        <v>0</v>
      </c>
      <c r="R56" s="391">
        <f>'t3'!P55</f>
        <v>0</v>
      </c>
      <c r="S56" s="391">
        <f>'t3'!R55</f>
        <v>0</v>
      </c>
      <c r="T56" s="391">
        <f>'t3'!D55</f>
        <v>0</v>
      </c>
      <c r="U56" s="391">
        <f>'t3'!F55</f>
        <v>0</v>
      </c>
      <c r="V56" s="391">
        <f>'t3'!H55</f>
        <v>0</v>
      </c>
      <c r="W56" s="391">
        <f>'t3'!J55</f>
        <v>0</v>
      </c>
      <c r="X56" s="391">
        <f>'t3'!L55</f>
        <v>0</v>
      </c>
      <c r="Y56" s="391">
        <f t="shared" si="3"/>
        <v>1</v>
      </c>
      <c r="Z56" s="391">
        <f>'t10'!AV55</f>
        <v>1</v>
      </c>
      <c r="AA56" s="1744" t="str">
        <f t="shared" si="4"/>
        <v>OK</v>
      </c>
      <c r="AB56" s="410" t="str">
        <f t="shared" si="5"/>
        <v>OK</v>
      </c>
    </row>
    <row r="57" spans="1:28" ht="15" customHeight="1">
      <c r="A57" s="368" t="str">
        <f>'t1'!A56</f>
        <v>fisici con incarico di struttura semplice (rapp. non escl.)</v>
      </c>
      <c r="B57" s="367" t="str">
        <f>'t1'!B56</f>
        <v>SD0N41</v>
      </c>
      <c r="C57" s="390">
        <f>'t1'!L56</f>
        <v>0</v>
      </c>
      <c r="D57" s="390">
        <f>'t3'!M56</f>
        <v>0</v>
      </c>
      <c r="E57" s="391">
        <f>'t3'!O56</f>
        <v>0</v>
      </c>
      <c r="F57" s="391">
        <f>'t3'!Q56</f>
        <v>0</v>
      </c>
      <c r="G57" s="391">
        <f>'t3'!C56</f>
        <v>0</v>
      </c>
      <c r="H57" s="391">
        <f>'t3'!E56</f>
        <v>0</v>
      </c>
      <c r="I57" s="391">
        <f>'t3'!G56</f>
        <v>0</v>
      </c>
      <c r="J57" s="391">
        <f>'t3'!I56</f>
        <v>0</v>
      </c>
      <c r="K57" s="391">
        <f>'t3'!K56</f>
        <v>0</v>
      </c>
      <c r="L57" s="391">
        <f t="shared" si="0"/>
        <v>0</v>
      </c>
      <c r="M57" s="391">
        <f>'t10'!AU56</f>
        <v>0</v>
      </c>
      <c r="N57" s="391" t="str">
        <f t="shared" si="1"/>
        <v>OK</v>
      </c>
      <c r="O57" s="392" t="str">
        <f t="shared" si="2"/>
        <v>OK</v>
      </c>
      <c r="P57" s="390">
        <f>'t1'!M56</f>
        <v>0</v>
      </c>
      <c r="Q57" s="390">
        <f>'t3'!N56</f>
        <v>0</v>
      </c>
      <c r="R57" s="391">
        <f>'t3'!P56</f>
        <v>0</v>
      </c>
      <c r="S57" s="391">
        <f>'t3'!R56</f>
        <v>0</v>
      </c>
      <c r="T57" s="391">
        <f>'t3'!D56</f>
        <v>0</v>
      </c>
      <c r="U57" s="391">
        <f>'t3'!F56</f>
        <v>0</v>
      </c>
      <c r="V57" s="391">
        <f>'t3'!H56</f>
        <v>0</v>
      </c>
      <c r="W57" s="391">
        <f>'t3'!J56</f>
        <v>0</v>
      </c>
      <c r="X57" s="391">
        <f>'t3'!L56</f>
        <v>0</v>
      </c>
      <c r="Y57" s="391">
        <f t="shared" si="3"/>
        <v>0</v>
      </c>
      <c r="Z57" s="391">
        <f>'t10'!AV56</f>
        <v>0</v>
      </c>
      <c r="AA57" s="1744" t="str">
        <f t="shared" si="4"/>
        <v>OK</v>
      </c>
      <c r="AB57" s="410" t="str">
        <f t="shared" si="5"/>
        <v>OK</v>
      </c>
    </row>
    <row r="58" spans="1:28" ht="15" customHeight="1">
      <c r="A58" s="368" t="str">
        <f>'t1'!A57</f>
        <v>fisici con altri incar. prof.li (rapp. esclusivo)</v>
      </c>
      <c r="B58" s="367" t="str">
        <f>'t1'!B57</f>
        <v>SD0A41</v>
      </c>
      <c r="C58" s="390">
        <f>'t1'!L57</f>
        <v>3</v>
      </c>
      <c r="D58" s="390">
        <f>'t3'!M57</f>
        <v>0</v>
      </c>
      <c r="E58" s="391">
        <f>'t3'!O57</f>
        <v>0</v>
      </c>
      <c r="F58" s="391">
        <f>'t3'!Q57</f>
        <v>0</v>
      </c>
      <c r="G58" s="391">
        <f>'t3'!C57</f>
        <v>0</v>
      </c>
      <c r="H58" s="391">
        <f>'t3'!E57</f>
        <v>0</v>
      </c>
      <c r="I58" s="391">
        <f>'t3'!G57</f>
        <v>0</v>
      </c>
      <c r="J58" s="391">
        <f>'t3'!I57</f>
        <v>0</v>
      </c>
      <c r="K58" s="391">
        <f>'t3'!K57</f>
        <v>0</v>
      </c>
      <c r="L58" s="391">
        <f t="shared" si="0"/>
        <v>3</v>
      </c>
      <c r="M58" s="391">
        <f>'t10'!AU57</f>
        <v>3</v>
      </c>
      <c r="N58" s="391" t="str">
        <f t="shared" si="1"/>
        <v>OK</v>
      </c>
      <c r="O58" s="392" t="str">
        <f t="shared" si="2"/>
        <v>OK</v>
      </c>
      <c r="P58" s="390">
        <f>'t1'!M57</f>
        <v>1</v>
      </c>
      <c r="Q58" s="390">
        <f>'t3'!N57</f>
        <v>0</v>
      </c>
      <c r="R58" s="391">
        <f>'t3'!P57</f>
        <v>0</v>
      </c>
      <c r="S58" s="391">
        <f>'t3'!R57</f>
        <v>0</v>
      </c>
      <c r="T58" s="391">
        <f>'t3'!D57</f>
        <v>0</v>
      </c>
      <c r="U58" s="391">
        <f>'t3'!F57</f>
        <v>0</v>
      </c>
      <c r="V58" s="391">
        <f>'t3'!H57</f>
        <v>0</v>
      </c>
      <c r="W58" s="391">
        <f>'t3'!J57</f>
        <v>0</v>
      </c>
      <c r="X58" s="391">
        <f>'t3'!L57</f>
        <v>0</v>
      </c>
      <c r="Y58" s="391">
        <f t="shared" si="3"/>
        <v>1</v>
      </c>
      <c r="Z58" s="391">
        <f>'t10'!AV57</f>
        <v>1</v>
      </c>
      <c r="AA58" s="1744" t="str">
        <f t="shared" si="4"/>
        <v>OK</v>
      </c>
      <c r="AB58" s="410" t="str">
        <f t="shared" si="5"/>
        <v>OK</v>
      </c>
    </row>
    <row r="59" spans="1:28" ht="15" customHeight="1">
      <c r="A59" s="368" t="str">
        <f>'t1'!A58</f>
        <v>fisici con altri incar. prof.li (rapp. non escl.)</v>
      </c>
      <c r="B59" s="367" t="str">
        <f>'t1'!B58</f>
        <v>SD0040</v>
      </c>
      <c r="C59" s="390">
        <f>'t1'!L58</f>
        <v>0</v>
      </c>
      <c r="D59" s="390">
        <f>'t3'!M58</f>
        <v>0</v>
      </c>
      <c r="E59" s="391">
        <f>'t3'!O58</f>
        <v>0</v>
      </c>
      <c r="F59" s="391">
        <f>'t3'!Q58</f>
        <v>0</v>
      </c>
      <c r="G59" s="391">
        <f>'t3'!C58</f>
        <v>0</v>
      </c>
      <c r="H59" s="391">
        <f>'t3'!E58</f>
        <v>0</v>
      </c>
      <c r="I59" s="391">
        <f>'t3'!G58</f>
        <v>0</v>
      </c>
      <c r="J59" s="391">
        <f>'t3'!I58</f>
        <v>0</v>
      </c>
      <c r="K59" s="391">
        <f>'t3'!K58</f>
        <v>0</v>
      </c>
      <c r="L59" s="391">
        <f t="shared" si="0"/>
        <v>0</v>
      </c>
      <c r="M59" s="391">
        <f>'t10'!AU58</f>
        <v>0</v>
      </c>
      <c r="N59" s="391" t="str">
        <f t="shared" si="1"/>
        <v>OK</v>
      </c>
      <c r="O59" s="392" t="str">
        <f t="shared" si="2"/>
        <v>OK</v>
      </c>
      <c r="P59" s="390">
        <f>'t1'!M58</f>
        <v>0</v>
      </c>
      <c r="Q59" s="390">
        <f>'t3'!N58</f>
        <v>0</v>
      </c>
      <c r="R59" s="391">
        <f>'t3'!P58</f>
        <v>0</v>
      </c>
      <c r="S59" s="391">
        <f>'t3'!R58</f>
        <v>0</v>
      </c>
      <c r="T59" s="391">
        <f>'t3'!D58</f>
        <v>0</v>
      </c>
      <c r="U59" s="391">
        <f>'t3'!F58</f>
        <v>0</v>
      </c>
      <c r="V59" s="391">
        <f>'t3'!H58</f>
        <v>0</v>
      </c>
      <c r="W59" s="391">
        <f>'t3'!J58</f>
        <v>0</v>
      </c>
      <c r="X59" s="391">
        <f>'t3'!L58</f>
        <v>0</v>
      </c>
      <c r="Y59" s="391">
        <f t="shared" si="3"/>
        <v>0</v>
      </c>
      <c r="Z59" s="391">
        <f>'t10'!AV58</f>
        <v>0</v>
      </c>
      <c r="AA59" s="1744" t="str">
        <f t="shared" si="4"/>
        <v>OK</v>
      </c>
      <c r="AB59" s="410" t="str">
        <f t="shared" si="5"/>
        <v>OK</v>
      </c>
    </row>
    <row r="60" spans="1:28" ht="15" customHeight="1">
      <c r="A60" s="368" t="str">
        <f>'t1'!A59</f>
        <v>fisici a t. determinato (art. 15-septies d.lgs. 502/92)</v>
      </c>
      <c r="B60" s="367" t="str">
        <f>'t1'!B59</f>
        <v>SD0603</v>
      </c>
      <c r="C60" s="390">
        <f>'t1'!L59</f>
        <v>0</v>
      </c>
      <c r="D60" s="390">
        <f>'t3'!M59</f>
        <v>0</v>
      </c>
      <c r="E60" s="391">
        <f>'t3'!O59</f>
        <v>0</v>
      </c>
      <c r="F60" s="391">
        <f>'t3'!Q59</f>
        <v>0</v>
      </c>
      <c r="G60" s="391">
        <f>'t3'!C59</f>
        <v>0</v>
      </c>
      <c r="H60" s="391">
        <f>'t3'!E59</f>
        <v>0</v>
      </c>
      <c r="I60" s="391">
        <f>'t3'!G59</f>
        <v>0</v>
      </c>
      <c r="J60" s="391">
        <f>'t3'!I59</f>
        <v>0</v>
      </c>
      <c r="K60" s="391">
        <f>'t3'!K59</f>
        <v>0</v>
      </c>
      <c r="L60" s="391">
        <f t="shared" si="0"/>
        <v>0</v>
      </c>
      <c r="M60" s="391">
        <f>'t10'!AU59</f>
        <v>0</v>
      </c>
      <c r="N60" s="391" t="str">
        <f t="shared" si="1"/>
        <v>OK</v>
      </c>
      <c r="O60" s="392" t="str">
        <f t="shared" si="2"/>
        <v>OK</v>
      </c>
      <c r="P60" s="390">
        <f>'t1'!M59</f>
        <v>0</v>
      </c>
      <c r="Q60" s="390">
        <f>'t3'!N59</f>
        <v>0</v>
      </c>
      <c r="R60" s="391">
        <f>'t3'!P59</f>
        <v>0</v>
      </c>
      <c r="S60" s="391">
        <f>'t3'!R59</f>
        <v>0</v>
      </c>
      <c r="T60" s="391">
        <f>'t3'!D59</f>
        <v>0</v>
      </c>
      <c r="U60" s="391">
        <f>'t3'!F59</f>
        <v>0</v>
      </c>
      <c r="V60" s="391">
        <f>'t3'!H59</f>
        <v>0</v>
      </c>
      <c r="W60" s="391">
        <f>'t3'!J59</f>
        <v>0</v>
      </c>
      <c r="X60" s="391">
        <f>'t3'!L59</f>
        <v>0</v>
      </c>
      <c r="Y60" s="391">
        <f t="shared" si="3"/>
        <v>0</v>
      </c>
      <c r="Z60" s="391">
        <f>'t10'!AV59</f>
        <v>0</v>
      </c>
      <c r="AA60" s="1744" t="str">
        <f t="shared" si="4"/>
        <v>OK</v>
      </c>
      <c r="AB60" s="410" t="str">
        <f t="shared" si="5"/>
        <v>OK</v>
      </c>
    </row>
    <row r="61" spans="1:28" ht="15" customHeight="1">
      <c r="A61" s="368" t="str">
        <f>'t1'!A60</f>
        <v>psicologi con incarico di struttura complessa (rapp. esclusivo)</v>
      </c>
      <c r="B61" s="367" t="str">
        <f>'t1'!B60</f>
        <v>SD0E66</v>
      </c>
      <c r="C61" s="390">
        <f>'t1'!L60</f>
        <v>0</v>
      </c>
      <c r="D61" s="390">
        <f>'t3'!M60</f>
        <v>0</v>
      </c>
      <c r="E61" s="391">
        <f>'t3'!O60</f>
        <v>0</v>
      </c>
      <c r="F61" s="391">
        <f>'t3'!Q60</f>
        <v>0</v>
      </c>
      <c r="G61" s="391">
        <f>'t3'!C60</f>
        <v>0</v>
      </c>
      <c r="H61" s="391">
        <f>'t3'!E60</f>
        <v>0</v>
      </c>
      <c r="I61" s="391">
        <f>'t3'!G60</f>
        <v>0</v>
      </c>
      <c r="J61" s="391">
        <f>'t3'!I60</f>
        <v>0</v>
      </c>
      <c r="K61" s="391">
        <f>'t3'!K60</f>
        <v>0</v>
      </c>
      <c r="L61" s="391">
        <f t="shared" si="0"/>
        <v>0</v>
      </c>
      <c r="M61" s="391">
        <f>'t10'!AU60</f>
        <v>0</v>
      </c>
      <c r="N61" s="391" t="str">
        <f t="shared" si="1"/>
        <v>OK</v>
      </c>
      <c r="O61" s="392" t="str">
        <f t="shared" si="2"/>
        <v>OK</v>
      </c>
      <c r="P61" s="390">
        <f>'t1'!M60</f>
        <v>0</v>
      </c>
      <c r="Q61" s="390">
        <f>'t3'!N60</f>
        <v>0</v>
      </c>
      <c r="R61" s="391">
        <f>'t3'!P60</f>
        <v>0</v>
      </c>
      <c r="S61" s="391">
        <f>'t3'!R60</f>
        <v>0</v>
      </c>
      <c r="T61" s="391">
        <f>'t3'!D60</f>
        <v>0</v>
      </c>
      <c r="U61" s="391">
        <f>'t3'!F60</f>
        <v>0</v>
      </c>
      <c r="V61" s="391">
        <f>'t3'!H60</f>
        <v>0</v>
      </c>
      <c r="W61" s="391">
        <f>'t3'!J60</f>
        <v>0</v>
      </c>
      <c r="X61" s="391">
        <f>'t3'!L60</f>
        <v>0</v>
      </c>
      <c r="Y61" s="391">
        <f t="shared" si="3"/>
        <v>0</v>
      </c>
      <c r="Z61" s="391">
        <f>'t10'!AV60</f>
        <v>0</v>
      </c>
      <c r="AA61" s="1744" t="str">
        <f t="shared" si="4"/>
        <v>OK</v>
      </c>
      <c r="AB61" s="410" t="str">
        <f t="shared" si="5"/>
        <v>OK</v>
      </c>
    </row>
    <row r="62" spans="1:28" ht="15" customHeight="1">
      <c r="A62" s="368" t="str">
        <f>'t1'!A61</f>
        <v>psicologi con incarico di struttura complessa (rapp. non escl.)</v>
      </c>
      <c r="B62" s="367" t="str">
        <f>'t1'!B61</f>
        <v>SD0N66</v>
      </c>
      <c r="C62" s="390">
        <f>'t1'!L61</f>
        <v>0</v>
      </c>
      <c r="D62" s="390">
        <f>'t3'!M61</f>
        <v>0</v>
      </c>
      <c r="E62" s="391">
        <f>'t3'!O61</f>
        <v>0</v>
      </c>
      <c r="F62" s="391">
        <f>'t3'!Q61</f>
        <v>0</v>
      </c>
      <c r="G62" s="391">
        <f>'t3'!C61</f>
        <v>0</v>
      </c>
      <c r="H62" s="391">
        <f>'t3'!E61</f>
        <v>0</v>
      </c>
      <c r="I62" s="391">
        <f>'t3'!G61</f>
        <v>0</v>
      </c>
      <c r="J62" s="391">
        <f>'t3'!I61</f>
        <v>0</v>
      </c>
      <c r="K62" s="391">
        <f>'t3'!K61</f>
        <v>0</v>
      </c>
      <c r="L62" s="391">
        <f t="shared" si="0"/>
        <v>0</v>
      </c>
      <c r="M62" s="391">
        <f>'t10'!AU61</f>
        <v>0</v>
      </c>
      <c r="N62" s="391" t="str">
        <f t="shared" si="1"/>
        <v>OK</v>
      </c>
      <c r="O62" s="392" t="str">
        <f t="shared" si="2"/>
        <v>OK</v>
      </c>
      <c r="P62" s="390">
        <f>'t1'!M61</f>
        <v>0</v>
      </c>
      <c r="Q62" s="390">
        <f>'t3'!N61</f>
        <v>0</v>
      </c>
      <c r="R62" s="391">
        <f>'t3'!P61</f>
        <v>0</v>
      </c>
      <c r="S62" s="391">
        <f>'t3'!R61</f>
        <v>0</v>
      </c>
      <c r="T62" s="391">
        <f>'t3'!D61</f>
        <v>0</v>
      </c>
      <c r="U62" s="391">
        <f>'t3'!F61</f>
        <v>0</v>
      </c>
      <c r="V62" s="391">
        <f>'t3'!H61</f>
        <v>0</v>
      </c>
      <c r="W62" s="391">
        <f>'t3'!J61</f>
        <v>0</v>
      </c>
      <c r="X62" s="391">
        <f>'t3'!L61</f>
        <v>0</v>
      </c>
      <c r="Y62" s="391">
        <f t="shared" si="3"/>
        <v>0</v>
      </c>
      <c r="Z62" s="391">
        <f>'t10'!AV61</f>
        <v>0</v>
      </c>
      <c r="AA62" s="1744" t="str">
        <f t="shared" si="4"/>
        <v>OK</v>
      </c>
      <c r="AB62" s="410" t="str">
        <f t="shared" si="5"/>
        <v>OK</v>
      </c>
    </row>
    <row r="63" spans="1:28" ht="15" customHeight="1">
      <c r="A63" s="368" t="str">
        <f>'t1'!A62</f>
        <v>psicologi con incarico di struttura semplice (rapp. esclusivo)</v>
      </c>
      <c r="B63" s="367" t="str">
        <f>'t1'!B62</f>
        <v>SD0E65</v>
      </c>
      <c r="C63" s="390">
        <f>'t1'!L62</f>
        <v>0</v>
      </c>
      <c r="D63" s="390">
        <f>'t3'!M62</f>
        <v>0</v>
      </c>
      <c r="E63" s="391">
        <f>'t3'!O62</f>
        <v>0</v>
      </c>
      <c r="F63" s="391">
        <f>'t3'!Q62</f>
        <v>0</v>
      </c>
      <c r="G63" s="391">
        <f>'t3'!C62</f>
        <v>0</v>
      </c>
      <c r="H63" s="391">
        <f>'t3'!E62</f>
        <v>0</v>
      </c>
      <c r="I63" s="391">
        <f>'t3'!G62</f>
        <v>0</v>
      </c>
      <c r="J63" s="391">
        <f>'t3'!I62</f>
        <v>0</v>
      </c>
      <c r="K63" s="391">
        <f>'t3'!K62</f>
        <v>0</v>
      </c>
      <c r="L63" s="391">
        <f t="shared" si="0"/>
        <v>0</v>
      </c>
      <c r="M63" s="391">
        <f>'t10'!AU62</f>
        <v>0</v>
      </c>
      <c r="N63" s="391" t="str">
        <f t="shared" si="1"/>
        <v>OK</v>
      </c>
      <c r="O63" s="392" t="str">
        <f t="shared" si="2"/>
        <v>OK</v>
      </c>
      <c r="P63" s="390">
        <f>'t1'!M62</f>
        <v>1</v>
      </c>
      <c r="Q63" s="390">
        <f>'t3'!N62</f>
        <v>0</v>
      </c>
      <c r="R63" s="391">
        <f>'t3'!P62</f>
        <v>0</v>
      </c>
      <c r="S63" s="391">
        <f>'t3'!R62</f>
        <v>0</v>
      </c>
      <c r="T63" s="391">
        <f>'t3'!D62</f>
        <v>0</v>
      </c>
      <c r="U63" s="391">
        <f>'t3'!F62</f>
        <v>0</v>
      </c>
      <c r="V63" s="391">
        <f>'t3'!H62</f>
        <v>0</v>
      </c>
      <c r="W63" s="391">
        <f>'t3'!J62</f>
        <v>0</v>
      </c>
      <c r="X63" s="391">
        <f>'t3'!L62</f>
        <v>0</v>
      </c>
      <c r="Y63" s="391">
        <f t="shared" si="3"/>
        <v>1</v>
      </c>
      <c r="Z63" s="391">
        <f>'t10'!AV62</f>
        <v>1</v>
      </c>
      <c r="AA63" s="1744" t="str">
        <f t="shared" si="4"/>
        <v>OK</v>
      </c>
      <c r="AB63" s="410" t="str">
        <f t="shared" si="5"/>
        <v>OK</v>
      </c>
    </row>
    <row r="64" spans="1:28" ht="15" customHeight="1">
      <c r="A64" s="368" t="str">
        <f>'t1'!A63</f>
        <v>psicologi con incarico di struttura semplice (rapp. non escl.)</v>
      </c>
      <c r="B64" s="367" t="str">
        <f>'t1'!B63</f>
        <v>SD0N65</v>
      </c>
      <c r="C64" s="390">
        <f>'t1'!L63</f>
        <v>0</v>
      </c>
      <c r="D64" s="390">
        <f>'t3'!M63</f>
        <v>0</v>
      </c>
      <c r="E64" s="391">
        <f>'t3'!O63</f>
        <v>0</v>
      </c>
      <c r="F64" s="391">
        <f>'t3'!Q63</f>
        <v>0</v>
      </c>
      <c r="G64" s="391">
        <f>'t3'!C63</f>
        <v>0</v>
      </c>
      <c r="H64" s="391">
        <f>'t3'!E63</f>
        <v>0</v>
      </c>
      <c r="I64" s="391">
        <f>'t3'!G63</f>
        <v>0</v>
      </c>
      <c r="J64" s="391">
        <f>'t3'!I63</f>
        <v>0</v>
      </c>
      <c r="K64" s="391">
        <f>'t3'!K63</f>
        <v>0</v>
      </c>
      <c r="L64" s="391">
        <f t="shared" si="0"/>
        <v>0</v>
      </c>
      <c r="M64" s="391">
        <f>'t10'!AU63</f>
        <v>0</v>
      </c>
      <c r="N64" s="391" t="str">
        <f t="shared" si="1"/>
        <v>OK</v>
      </c>
      <c r="O64" s="392" t="str">
        <f t="shared" si="2"/>
        <v>OK</v>
      </c>
      <c r="P64" s="390">
        <f>'t1'!M63</f>
        <v>0</v>
      </c>
      <c r="Q64" s="390">
        <f>'t3'!N63</f>
        <v>0</v>
      </c>
      <c r="R64" s="391">
        <f>'t3'!P63</f>
        <v>0</v>
      </c>
      <c r="S64" s="391">
        <f>'t3'!R63</f>
        <v>0</v>
      </c>
      <c r="T64" s="391">
        <f>'t3'!D63</f>
        <v>0</v>
      </c>
      <c r="U64" s="391">
        <f>'t3'!F63</f>
        <v>0</v>
      </c>
      <c r="V64" s="391">
        <f>'t3'!H63</f>
        <v>0</v>
      </c>
      <c r="W64" s="391">
        <f>'t3'!J63</f>
        <v>0</v>
      </c>
      <c r="X64" s="391">
        <f>'t3'!L63</f>
        <v>0</v>
      </c>
      <c r="Y64" s="391">
        <f t="shared" si="3"/>
        <v>0</v>
      </c>
      <c r="Z64" s="391">
        <f>'t10'!AV63</f>
        <v>0</v>
      </c>
      <c r="AA64" s="1744" t="str">
        <f t="shared" si="4"/>
        <v>OK</v>
      </c>
      <c r="AB64" s="410" t="str">
        <f t="shared" si="5"/>
        <v>OK</v>
      </c>
    </row>
    <row r="65" spans="1:28" ht="15" customHeight="1">
      <c r="A65" s="368" t="str">
        <f>'t1'!A64</f>
        <v>psicologi con altri incar. prof.li (rapp. esclusivo)</v>
      </c>
      <c r="B65" s="367" t="str">
        <f>'t1'!B64</f>
        <v>SD0A65</v>
      </c>
      <c r="C65" s="390">
        <f>'t1'!L64</f>
        <v>1</v>
      </c>
      <c r="D65" s="390">
        <f>'t3'!M64</f>
        <v>0</v>
      </c>
      <c r="E65" s="391">
        <f>'t3'!O64</f>
        <v>0</v>
      </c>
      <c r="F65" s="391">
        <f>'t3'!Q64</f>
        <v>0</v>
      </c>
      <c r="G65" s="391">
        <f>'t3'!C64</f>
        <v>0</v>
      </c>
      <c r="H65" s="391">
        <f>'t3'!E64</f>
        <v>0</v>
      </c>
      <c r="I65" s="391">
        <f>'t3'!G64</f>
        <v>0</v>
      </c>
      <c r="J65" s="391">
        <f>'t3'!I64</f>
        <v>0</v>
      </c>
      <c r="K65" s="391">
        <f>'t3'!K64</f>
        <v>0</v>
      </c>
      <c r="L65" s="391">
        <f t="shared" si="0"/>
        <v>1</v>
      </c>
      <c r="M65" s="391">
        <f>'t10'!AU64</f>
        <v>1</v>
      </c>
      <c r="N65" s="391" t="str">
        <f t="shared" si="1"/>
        <v>OK</v>
      </c>
      <c r="O65" s="392" t="str">
        <f t="shared" si="2"/>
        <v>OK</v>
      </c>
      <c r="P65" s="390">
        <f>'t1'!M64</f>
        <v>0</v>
      </c>
      <c r="Q65" s="390">
        <f>'t3'!N64</f>
        <v>0</v>
      </c>
      <c r="R65" s="391">
        <f>'t3'!P64</f>
        <v>0</v>
      </c>
      <c r="S65" s="391">
        <f>'t3'!R64</f>
        <v>0</v>
      </c>
      <c r="T65" s="391">
        <f>'t3'!D64</f>
        <v>0</v>
      </c>
      <c r="U65" s="391">
        <f>'t3'!F64</f>
        <v>0</v>
      </c>
      <c r="V65" s="391">
        <f>'t3'!H64</f>
        <v>0</v>
      </c>
      <c r="W65" s="391">
        <f>'t3'!J64</f>
        <v>0</v>
      </c>
      <c r="X65" s="391">
        <f>'t3'!L64</f>
        <v>0</v>
      </c>
      <c r="Y65" s="391">
        <f t="shared" si="3"/>
        <v>0</v>
      </c>
      <c r="Z65" s="391">
        <f>'t10'!AV64</f>
        <v>0</v>
      </c>
      <c r="AA65" s="1744" t="str">
        <f t="shared" si="4"/>
        <v>OK</v>
      </c>
      <c r="AB65" s="410" t="str">
        <f t="shared" si="5"/>
        <v>OK</v>
      </c>
    </row>
    <row r="66" spans="1:28" ht="15" customHeight="1">
      <c r="A66" s="368" t="str">
        <f>'t1'!A65</f>
        <v>psicologi con altri incar. prof.li (rapp. non escl.)</v>
      </c>
      <c r="B66" s="367" t="str">
        <f>'t1'!B65</f>
        <v>SD0064</v>
      </c>
      <c r="C66" s="390">
        <f>'t1'!L65</f>
        <v>0</v>
      </c>
      <c r="D66" s="390">
        <f>'t3'!M65</f>
        <v>0</v>
      </c>
      <c r="E66" s="391">
        <f>'t3'!O65</f>
        <v>0</v>
      </c>
      <c r="F66" s="391">
        <f>'t3'!Q65</f>
        <v>0</v>
      </c>
      <c r="G66" s="391">
        <f>'t3'!C65</f>
        <v>0</v>
      </c>
      <c r="H66" s="391">
        <f>'t3'!E65</f>
        <v>0</v>
      </c>
      <c r="I66" s="391">
        <f>'t3'!G65</f>
        <v>0</v>
      </c>
      <c r="J66" s="391">
        <f>'t3'!I65</f>
        <v>0</v>
      </c>
      <c r="K66" s="391">
        <f>'t3'!K65</f>
        <v>0</v>
      </c>
      <c r="L66" s="391">
        <f t="shared" si="0"/>
        <v>0</v>
      </c>
      <c r="M66" s="391">
        <f>'t10'!AU65</f>
        <v>0</v>
      </c>
      <c r="N66" s="391" t="str">
        <f t="shared" si="1"/>
        <v>OK</v>
      </c>
      <c r="O66" s="392" t="str">
        <f t="shared" si="2"/>
        <v>OK</v>
      </c>
      <c r="P66" s="390">
        <f>'t1'!M65</f>
        <v>0</v>
      </c>
      <c r="Q66" s="390">
        <f>'t3'!N65</f>
        <v>0</v>
      </c>
      <c r="R66" s="391">
        <f>'t3'!P65</f>
        <v>0</v>
      </c>
      <c r="S66" s="391">
        <f>'t3'!R65</f>
        <v>0</v>
      </c>
      <c r="T66" s="391">
        <f>'t3'!D65</f>
        <v>0</v>
      </c>
      <c r="U66" s="391">
        <f>'t3'!F65</f>
        <v>0</v>
      </c>
      <c r="V66" s="391">
        <f>'t3'!H65</f>
        <v>0</v>
      </c>
      <c r="W66" s="391">
        <f>'t3'!J65</f>
        <v>0</v>
      </c>
      <c r="X66" s="391">
        <f>'t3'!L65</f>
        <v>0</v>
      </c>
      <c r="Y66" s="391">
        <f t="shared" si="3"/>
        <v>0</v>
      </c>
      <c r="Z66" s="391">
        <f>'t10'!AV65</f>
        <v>0</v>
      </c>
      <c r="AA66" s="1744" t="str">
        <f t="shared" si="4"/>
        <v>OK</v>
      </c>
      <c r="AB66" s="410" t="str">
        <f t="shared" si="5"/>
        <v>OK</v>
      </c>
    </row>
    <row r="67" spans="1:28" ht="15" customHeight="1">
      <c r="A67" s="368" t="str">
        <f>'t1'!A66</f>
        <v>psicologi a t. determinato (art. 15-septies d.lgs. 502/92)</v>
      </c>
      <c r="B67" s="367" t="str">
        <f>'t1'!B66</f>
        <v>SD0604</v>
      </c>
      <c r="C67" s="390">
        <f>'t1'!L66</f>
        <v>0</v>
      </c>
      <c r="D67" s="390">
        <f>'t3'!M66</f>
        <v>0</v>
      </c>
      <c r="E67" s="391">
        <f>'t3'!O66</f>
        <v>0</v>
      </c>
      <c r="F67" s="391">
        <f>'t3'!Q66</f>
        <v>0</v>
      </c>
      <c r="G67" s="391">
        <f>'t3'!C66</f>
        <v>0</v>
      </c>
      <c r="H67" s="391">
        <f>'t3'!E66</f>
        <v>0</v>
      </c>
      <c r="I67" s="391">
        <f>'t3'!G66</f>
        <v>0</v>
      </c>
      <c r="J67" s="391">
        <f>'t3'!I66</f>
        <v>0</v>
      </c>
      <c r="K67" s="391">
        <f>'t3'!K66</f>
        <v>0</v>
      </c>
      <c r="L67" s="391">
        <f t="shared" si="0"/>
        <v>0</v>
      </c>
      <c r="M67" s="391">
        <f>'t10'!AU66</f>
        <v>0</v>
      </c>
      <c r="N67" s="391" t="str">
        <f t="shared" si="1"/>
        <v>OK</v>
      </c>
      <c r="O67" s="392" t="str">
        <f t="shared" si="2"/>
        <v>OK</v>
      </c>
      <c r="P67" s="390">
        <f>'t1'!M66</f>
        <v>0</v>
      </c>
      <c r="Q67" s="390">
        <f>'t3'!N66</f>
        <v>0</v>
      </c>
      <c r="R67" s="391">
        <f>'t3'!P66</f>
        <v>0</v>
      </c>
      <c r="S67" s="391">
        <f>'t3'!R66</f>
        <v>0</v>
      </c>
      <c r="T67" s="391">
        <f>'t3'!D66</f>
        <v>0</v>
      </c>
      <c r="U67" s="391">
        <f>'t3'!F66</f>
        <v>0</v>
      </c>
      <c r="V67" s="391">
        <f>'t3'!H66</f>
        <v>0</v>
      </c>
      <c r="W67" s="391">
        <f>'t3'!J66</f>
        <v>0</v>
      </c>
      <c r="X67" s="391">
        <f>'t3'!L66</f>
        <v>0</v>
      </c>
      <c r="Y67" s="391">
        <f t="shared" si="3"/>
        <v>0</v>
      </c>
      <c r="Z67" s="391">
        <f>'t10'!AV66</f>
        <v>0</v>
      </c>
      <c r="AA67" s="1744" t="str">
        <f t="shared" si="4"/>
        <v>OK</v>
      </c>
      <c r="AB67" s="410" t="str">
        <f t="shared" si="5"/>
        <v>OK</v>
      </c>
    </row>
    <row r="68" spans="1:28" ht="15" customHeight="1">
      <c r="A68" s="368" t="str">
        <f>'t1'!A67</f>
        <v>dirigente delle professioni sanitarie (1)</v>
      </c>
      <c r="B68" s="367" t="str">
        <f>'t1'!B67</f>
        <v>SD0483</v>
      </c>
      <c r="C68" s="390">
        <f>'t1'!L67</f>
        <v>0</v>
      </c>
      <c r="D68" s="390">
        <f>'t3'!M67</f>
        <v>0</v>
      </c>
      <c r="E68" s="391">
        <f>'t3'!O67</f>
        <v>0</v>
      </c>
      <c r="F68" s="391">
        <f>'t3'!Q67</f>
        <v>0</v>
      </c>
      <c r="G68" s="391">
        <f>'t3'!C67</f>
        <v>0</v>
      </c>
      <c r="H68" s="391">
        <f>'t3'!E67</f>
        <v>0</v>
      </c>
      <c r="I68" s="391">
        <f>'t3'!G67</f>
        <v>0</v>
      </c>
      <c r="J68" s="391">
        <f>'t3'!I67</f>
        <v>0</v>
      </c>
      <c r="K68" s="391">
        <f>'t3'!K67</f>
        <v>0</v>
      </c>
      <c r="L68" s="391">
        <f t="shared" si="0"/>
        <v>0</v>
      </c>
      <c r="M68" s="391">
        <f>'t10'!AU67</f>
        <v>0</v>
      </c>
      <c r="N68" s="391" t="str">
        <f t="shared" si="1"/>
        <v>OK</v>
      </c>
      <c r="O68" s="392" t="str">
        <f t="shared" si="2"/>
        <v>OK</v>
      </c>
      <c r="P68" s="390">
        <f>'t1'!M67</f>
        <v>2</v>
      </c>
      <c r="Q68" s="390">
        <f>'t3'!N67</f>
        <v>0</v>
      </c>
      <c r="R68" s="391">
        <f>'t3'!P67</f>
        <v>0</v>
      </c>
      <c r="S68" s="391">
        <f>'t3'!R67</f>
        <v>0</v>
      </c>
      <c r="T68" s="391">
        <f>'t3'!D67</f>
        <v>0</v>
      </c>
      <c r="U68" s="391">
        <f>'t3'!F67</f>
        <v>0</v>
      </c>
      <c r="V68" s="391">
        <f>'t3'!H67</f>
        <v>0</v>
      </c>
      <c r="W68" s="391">
        <f>'t3'!J67</f>
        <v>0</v>
      </c>
      <c r="X68" s="391">
        <f>'t3'!L67</f>
        <v>0</v>
      </c>
      <c r="Y68" s="391">
        <f t="shared" si="3"/>
        <v>2</v>
      </c>
      <c r="Z68" s="391">
        <f>'t10'!AV67</f>
        <v>2</v>
      </c>
      <c r="AA68" s="1744" t="str">
        <f t="shared" si="4"/>
        <v>OK</v>
      </c>
      <c r="AB68" s="410" t="str">
        <f t="shared" si="5"/>
        <v>OK</v>
      </c>
    </row>
    <row r="69" spans="1:28" ht="15" customHeight="1">
      <c r="A69" s="368" t="str">
        <f>'t1'!A68</f>
        <v>dir. prof. sanitarie a t. det.(art. 15-septies dlgs 502/92)</v>
      </c>
      <c r="B69" s="367" t="str">
        <f>'t1'!B68</f>
        <v>SD048A</v>
      </c>
      <c r="C69" s="390">
        <f>'t1'!L68</f>
        <v>0</v>
      </c>
      <c r="D69" s="390">
        <f>'t3'!M68</f>
        <v>0</v>
      </c>
      <c r="E69" s="391">
        <f>'t3'!O68</f>
        <v>0</v>
      </c>
      <c r="F69" s="391">
        <f>'t3'!Q68</f>
        <v>0</v>
      </c>
      <c r="G69" s="391">
        <f>'t3'!C68</f>
        <v>0</v>
      </c>
      <c r="H69" s="391">
        <f>'t3'!E68</f>
        <v>0</v>
      </c>
      <c r="I69" s="391">
        <f>'t3'!G68</f>
        <v>0</v>
      </c>
      <c r="J69" s="391">
        <f>'t3'!I68</f>
        <v>0</v>
      </c>
      <c r="K69" s="391">
        <f>'t3'!K68</f>
        <v>0</v>
      </c>
      <c r="L69" s="391">
        <f>C69+D69+E69+F69-G69-H69-I69-J69-K69</f>
        <v>0</v>
      </c>
      <c r="M69" s="391">
        <f>'t10'!AU68</f>
        <v>0</v>
      </c>
      <c r="N69" s="391" t="str">
        <f t="shared" si="1"/>
        <v>OK</v>
      </c>
      <c r="O69" s="392" t="str">
        <f>IF(L69=M69,"OK","ERRORE")</f>
        <v>OK</v>
      </c>
      <c r="P69" s="390">
        <f>'t1'!M68</f>
        <v>0</v>
      </c>
      <c r="Q69" s="390">
        <f>'t3'!N68</f>
        <v>0</v>
      </c>
      <c r="R69" s="391">
        <f>'t3'!P68</f>
        <v>0</v>
      </c>
      <c r="S69" s="391">
        <f>'t3'!R68</f>
        <v>0</v>
      </c>
      <c r="T69" s="391">
        <f>'t3'!D68</f>
        <v>0</v>
      </c>
      <c r="U69" s="391">
        <f>'t3'!F68</f>
        <v>0</v>
      </c>
      <c r="V69" s="391">
        <f>'t3'!H68</f>
        <v>0</v>
      </c>
      <c r="W69" s="391">
        <f>'t3'!J68</f>
        <v>0</v>
      </c>
      <c r="X69" s="391">
        <f>'t3'!L68</f>
        <v>0</v>
      </c>
      <c r="Y69" s="391">
        <f>P69+Q69+R69+S69-T69-U69-V69-W69-X69</f>
        <v>0</v>
      </c>
      <c r="Z69" s="391">
        <f>'t10'!AV68</f>
        <v>0</v>
      </c>
      <c r="AA69" s="1744" t="str">
        <f t="shared" si="4"/>
        <v>OK</v>
      </c>
      <c r="AB69" s="410" t="str">
        <f>IF(Y69=Z69,"OK","ERRORE")</f>
        <v>OK</v>
      </c>
    </row>
    <row r="70" spans="1:28" ht="15" customHeight="1">
      <c r="A70" s="368" t="str">
        <f>'t1'!A69</f>
        <v>coll.re prof.le sanitario - pers. infer. esperto - ds</v>
      </c>
      <c r="B70" s="367" t="str">
        <f>'t1'!B69</f>
        <v>S18023</v>
      </c>
      <c r="C70" s="390">
        <f>'t1'!L69</f>
        <v>6</v>
      </c>
      <c r="D70" s="390">
        <f>'t3'!M69</f>
        <v>0</v>
      </c>
      <c r="E70" s="391">
        <f>'t3'!O69</f>
        <v>0</v>
      </c>
      <c r="F70" s="391">
        <f>'t3'!Q69</f>
        <v>0</v>
      </c>
      <c r="G70" s="391">
        <f>'t3'!C69</f>
        <v>0</v>
      </c>
      <c r="H70" s="391">
        <f>'t3'!E69</f>
        <v>0</v>
      </c>
      <c r="I70" s="391">
        <f>'t3'!G69</f>
        <v>0</v>
      </c>
      <c r="J70" s="391">
        <f>'t3'!I69</f>
        <v>0</v>
      </c>
      <c r="K70" s="391">
        <f>'t3'!K69</f>
        <v>1</v>
      </c>
      <c r="L70" s="391">
        <f t="shared" si="0"/>
        <v>5</v>
      </c>
      <c r="M70" s="391">
        <f>'t10'!AU69</f>
        <v>5</v>
      </c>
      <c r="N70" s="391" t="str">
        <f t="shared" si="1"/>
        <v>OK</v>
      </c>
      <c r="O70" s="392" t="str">
        <f t="shared" si="2"/>
        <v>OK</v>
      </c>
      <c r="P70" s="390">
        <f>'t1'!M69</f>
        <v>18</v>
      </c>
      <c r="Q70" s="390">
        <f>'t3'!N69</f>
        <v>0</v>
      </c>
      <c r="R70" s="391">
        <f>'t3'!P69</f>
        <v>0</v>
      </c>
      <c r="S70" s="391">
        <f>'t3'!R69</f>
        <v>0</v>
      </c>
      <c r="T70" s="391">
        <f>'t3'!D69</f>
        <v>0</v>
      </c>
      <c r="U70" s="391">
        <f>'t3'!F69</f>
        <v>0</v>
      </c>
      <c r="V70" s="391">
        <f>'t3'!H69</f>
        <v>0</v>
      </c>
      <c r="W70" s="391">
        <f>'t3'!J69</f>
        <v>0</v>
      </c>
      <c r="X70" s="391">
        <f>'t3'!L69</f>
        <v>0</v>
      </c>
      <c r="Y70" s="391">
        <f t="shared" si="3"/>
        <v>18</v>
      </c>
      <c r="Z70" s="391">
        <f>'t10'!AV69</f>
        <v>18</v>
      </c>
      <c r="AA70" s="1744" t="str">
        <f t="shared" si="4"/>
        <v>OK</v>
      </c>
      <c r="AB70" s="410" t="str">
        <f t="shared" si="5"/>
        <v>OK</v>
      </c>
    </row>
    <row r="71" spans="1:28" ht="15" customHeight="1">
      <c r="A71" s="368" t="str">
        <f>'t1'!A70</f>
        <v>coll.re prof.le sanitario - pers. infer. - d</v>
      </c>
      <c r="B71" s="367" t="str">
        <f>'t1'!B70</f>
        <v>S16020</v>
      </c>
      <c r="C71" s="390">
        <f>'t1'!L70</f>
        <v>94</v>
      </c>
      <c r="D71" s="390">
        <f>'t3'!M70</f>
        <v>0</v>
      </c>
      <c r="E71" s="391">
        <f>'t3'!O70</f>
        <v>0</v>
      </c>
      <c r="F71" s="391">
        <f>'t3'!Q70</f>
        <v>0</v>
      </c>
      <c r="G71" s="391">
        <f>'t3'!C70</f>
        <v>0</v>
      </c>
      <c r="H71" s="391">
        <f>'t3'!E70</f>
        <v>0</v>
      </c>
      <c r="I71" s="391">
        <f>'t3'!G70</f>
        <v>0</v>
      </c>
      <c r="J71" s="391">
        <f>'t3'!I70</f>
        <v>0</v>
      </c>
      <c r="K71" s="391">
        <f>'t3'!K70</f>
        <v>1</v>
      </c>
      <c r="L71" s="391">
        <f t="shared" si="0"/>
        <v>93</v>
      </c>
      <c r="M71" s="391">
        <f>'t10'!AU70</f>
        <v>93</v>
      </c>
      <c r="N71" s="391" t="str">
        <f t="shared" si="1"/>
        <v>OK</v>
      </c>
      <c r="O71" s="392" t="str">
        <f t="shared" si="2"/>
        <v>OK</v>
      </c>
      <c r="P71" s="390">
        <f>'t1'!M70</f>
        <v>313</v>
      </c>
      <c r="Q71" s="390">
        <f>'t3'!N70</f>
        <v>0</v>
      </c>
      <c r="R71" s="391">
        <f>'t3'!P70</f>
        <v>0</v>
      </c>
      <c r="S71" s="391">
        <f>'t3'!R70</f>
        <v>0</v>
      </c>
      <c r="T71" s="391">
        <f>'t3'!D70</f>
        <v>0</v>
      </c>
      <c r="U71" s="391">
        <f>'t3'!F70</f>
        <v>0</v>
      </c>
      <c r="V71" s="391">
        <f>'t3'!H70</f>
        <v>0</v>
      </c>
      <c r="W71" s="391">
        <f>'t3'!J70</f>
        <v>0</v>
      </c>
      <c r="X71" s="391">
        <f>'t3'!L70</f>
        <v>4</v>
      </c>
      <c r="Y71" s="391">
        <f t="shared" si="3"/>
        <v>309</v>
      </c>
      <c r="Z71" s="391">
        <f>'t10'!AV70</f>
        <v>309</v>
      </c>
      <c r="AA71" s="1744" t="str">
        <f t="shared" si="4"/>
        <v>OK</v>
      </c>
      <c r="AB71" s="410" t="str">
        <f t="shared" si="5"/>
        <v>OK</v>
      </c>
    </row>
    <row r="72" spans="1:28" ht="15" customHeight="1">
      <c r="A72" s="368" t="str">
        <f>'t1'!A71</f>
        <v>oper.re prof.le sanitario pers. inferm. - c</v>
      </c>
      <c r="B72" s="367" t="str">
        <f>'t1'!B71</f>
        <v>S14056</v>
      </c>
      <c r="C72" s="390">
        <f>'t1'!L71</f>
        <v>0</v>
      </c>
      <c r="D72" s="390">
        <f>'t3'!M71</f>
        <v>0</v>
      </c>
      <c r="E72" s="391">
        <f>'t3'!O71</f>
        <v>0</v>
      </c>
      <c r="F72" s="391">
        <f>'t3'!Q71</f>
        <v>0</v>
      </c>
      <c r="G72" s="391">
        <f>'t3'!C71</f>
        <v>0</v>
      </c>
      <c r="H72" s="391">
        <f>'t3'!E71</f>
        <v>0</v>
      </c>
      <c r="I72" s="391">
        <f>'t3'!G71</f>
        <v>0</v>
      </c>
      <c r="J72" s="391">
        <f>'t3'!I71</f>
        <v>0</v>
      </c>
      <c r="K72" s="391">
        <f>'t3'!K71</f>
        <v>0</v>
      </c>
      <c r="L72" s="391">
        <f t="shared" si="0"/>
        <v>0</v>
      </c>
      <c r="M72" s="391">
        <f>'t10'!AU71</f>
        <v>0</v>
      </c>
      <c r="N72" s="391" t="str">
        <f t="shared" si="1"/>
        <v>OK</v>
      </c>
      <c r="O72" s="392" t="str">
        <f t="shared" si="2"/>
        <v>OK</v>
      </c>
      <c r="P72" s="390">
        <f>'t1'!M71</f>
        <v>0</v>
      </c>
      <c r="Q72" s="390">
        <f>'t3'!N71</f>
        <v>0</v>
      </c>
      <c r="R72" s="391">
        <f>'t3'!P71</f>
        <v>0</v>
      </c>
      <c r="S72" s="391">
        <f>'t3'!R71</f>
        <v>0</v>
      </c>
      <c r="T72" s="391">
        <f>'t3'!D71</f>
        <v>0</v>
      </c>
      <c r="U72" s="391">
        <f>'t3'!F71</f>
        <v>0</v>
      </c>
      <c r="V72" s="391">
        <f>'t3'!H71</f>
        <v>0</v>
      </c>
      <c r="W72" s="391">
        <f>'t3'!J71</f>
        <v>0</v>
      </c>
      <c r="X72" s="391">
        <f>'t3'!L71</f>
        <v>0</v>
      </c>
      <c r="Y72" s="391">
        <f t="shared" si="3"/>
        <v>0</v>
      </c>
      <c r="Z72" s="391">
        <f>'t10'!AV71</f>
        <v>0</v>
      </c>
      <c r="AA72" s="1744" t="str">
        <f t="shared" si="4"/>
        <v>OK</v>
      </c>
      <c r="AB72" s="410" t="str">
        <f t="shared" si="5"/>
        <v>OK</v>
      </c>
    </row>
    <row r="73" spans="1:28" ht="15" customHeight="1">
      <c r="A73" s="368" t="str">
        <f>'t1'!A72</f>
        <v>oper.re prof.le di II cat.pers. inferm. esperto - c (2)</v>
      </c>
      <c r="B73" s="367" t="str">
        <f>'t1'!B72</f>
        <v>S14E52</v>
      </c>
      <c r="C73" s="390">
        <f>'t1'!L72</f>
        <v>3</v>
      </c>
      <c r="D73" s="390">
        <f>'t3'!M72</f>
        <v>0</v>
      </c>
      <c r="E73" s="391">
        <f>'t3'!O72</f>
        <v>0</v>
      </c>
      <c r="F73" s="391">
        <f>'t3'!Q72</f>
        <v>0</v>
      </c>
      <c r="G73" s="391">
        <f>'t3'!C72</f>
        <v>0</v>
      </c>
      <c r="H73" s="391">
        <f>'t3'!E72</f>
        <v>0</v>
      </c>
      <c r="I73" s="391">
        <f>'t3'!G72</f>
        <v>0</v>
      </c>
      <c r="J73" s="391">
        <f>'t3'!I72</f>
        <v>0</v>
      </c>
      <c r="K73" s="391">
        <f>'t3'!K72</f>
        <v>0</v>
      </c>
      <c r="L73" s="391">
        <f t="shared" si="0"/>
        <v>3</v>
      </c>
      <c r="M73" s="391">
        <f>'t10'!AU72</f>
        <v>3</v>
      </c>
      <c r="N73" s="391" t="str">
        <f t="shared" ref="N73:N136" si="6">IF(C73&lt;(G73+H73+I73+J73+K73),"ERRORE","OK")</f>
        <v>OK</v>
      </c>
      <c r="O73" s="392" t="str">
        <f t="shared" ref="O73:O137" si="7">IF(L73=M73,"OK","ERRORE")</f>
        <v>OK</v>
      </c>
      <c r="P73" s="390">
        <f>'t1'!M72</f>
        <v>3</v>
      </c>
      <c r="Q73" s="390">
        <f>'t3'!N72</f>
        <v>0</v>
      </c>
      <c r="R73" s="391">
        <f>'t3'!P72</f>
        <v>0</v>
      </c>
      <c r="S73" s="391">
        <f>'t3'!R72</f>
        <v>0</v>
      </c>
      <c r="T73" s="391">
        <f>'t3'!D72</f>
        <v>0</v>
      </c>
      <c r="U73" s="391">
        <f>'t3'!F72</f>
        <v>0</v>
      </c>
      <c r="V73" s="391">
        <f>'t3'!H72</f>
        <v>0</v>
      </c>
      <c r="W73" s="391">
        <f>'t3'!J72</f>
        <v>0</v>
      </c>
      <c r="X73" s="391">
        <f>'t3'!L72</f>
        <v>0</v>
      </c>
      <c r="Y73" s="391">
        <f t="shared" si="3"/>
        <v>3</v>
      </c>
      <c r="Z73" s="391">
        <f>'t10'!AV72</f>
        <v>3</v>
      </c>
      <c r="AA73" s="1744" t="str">
        <f>IF(P73&lt;(T73+U73+V73+W73+X73),"ERRORE","OK")</f>
        <v>OK</v>
      </c>
      <c r="AB73" s="410" t="str">
        <f t="shared" ref="AB73:AB137" si="8">IF(Y73=Z73,"OK","ERRORE")</f>
        <v>OK</v>
      </c>
    </row>
    <row r="74" spans="1:28" ht="15" customHeight="1">
      <c r="A74" s="368" t="str">
        <f>'t1'!A73</f>
        <v>oper.re prof.le di II cat.pers. inferm. bs</v>
      </c>
      <c r="B74" s="367" t="str">
        <f>'t1'!B73</f>
        <v>S13052</v>
      </c>
      <c r="C74" s="390">
        <f>'t1'!L73</f>
        <v>0</v>
      </c>
      <c r="D74" s="390">
        <f>'t3'!M73</f>
        <v>0</v>
      </c>
      <c r="E74" s="391">
        <f>'t3'!O73</f>
        <v>0</v>
      </c>
      <c r="F74" s="391">
        <f>'t3'!Q73</f>
        <v>0</v>
      </c>
      <c r="G74" s="391">
        <f>'t3'!C73</f>
        <v>0</v>
      </c>
      <c r="H74" s="391">
        <f>'t3'!E73</f>
        <v>0</v>
      </c>
      <c r="I74" s="391">
        <f>'t3'!G73</f>
        <v>0</v>
      </c>
      <c r="J74" s="391">
        <f>'t3'!I73</f>
        <v>0</v>
      </c>
      <c r="K74" s="391">
        <f>'t3'!K73</f>
        <v>0</v>
      </c>
      <c r="L74" s="391">
        <f t="shared" ref="L74:L137" si="9">C74+D74+E74+F74-G74-H74-I74-J74-K74</f>
        <v>0</v>
      </c>
      <c r="M74" s="391">
        <f>'t10'!AU73</f>
        <v>0</v>
      </c>
      <c r="N74" s="391" t="str">
        <f t="shared" si="6"/>
        <v>OK</v>
      </c>
      <c r="O74" s="392" t="str">
        <f t="shared" si="7"/>
        <v>OK</v>
      </c>
      <c r="P74" s="390">
        <f>'t1'!M73</f>
        <v>0</v>
      </c>
      <c r="Q74" s="390">
        <f>'t3'!N73</f>
        <v>0</v>
      </c>
      <c r="R74" s="391">
        <f>'t3'!P73</f>
        <v>0</v>
      </c>
      <c r="S74" s="391">
        <f>'t3'!R73</f>
        <v>0</v>
      </c>
      <c r="T74" s="391">
        <f>'t3'!D73</f>
        <v>0</v>
      </c>
      <c r="U74" s="391">
        <f>'t3'!F73</f>
        <v>0</v>
      </c>
      <c r="V74" s="391">
        <f>'t3'!H73</f>
        <v>0</v>
      </c>
      <c r="W74" s="391">
        <f>'t3'!J73</f>
        <v>0</v>
      </c>
      <c r="X74" s="391">
        <f>'t3'!L73</f>
        <v>0</v>
      </c>
      <c r="Y74" s="391">
        <f t="shared" ref="Y74:Y137" si="10">P74+Q74+R74+S74-T74-U74-V74-W74-X74</f>
        <v>0</v>
      </c>
      <c r="Z74" s="391">
        <f>'t10'!AV73</f>
        <v>0</v>
      </c>
      <c r="AA74" s="1744" t="str">
        <f>IF(P74&lt;(T74+U74+V74+W74+X74),"ERRORE","OK")</f>
        <v>OK</v>
      </c>
      <c r="AB74" s="410" t="str">
        <f t="shared" si="8"/>
        <v>OK</v>
      </c>
    </row>
    <row r="75" spans="1:28" ht="15" customHeight="1">
      <c r="A75" s="368" t="str">
        <f>'t1'!A74</f>
        <v>coll.re prof.le sanitario - pers. tec. esperto - ds</v>
      </c>
      <c r="B75" s="367" t="str">
        <f>'t1'!B74</f>
        <v>S18920</v>
      </c>
      <c r="C75" s="390">
        <f>'t1'!L74</f>
        <v>2</v>
      </c>
      <c r="D75" s="390">
        <f>'t3'!M74</f>
        <v>0</v>
      </c>
      <c r="E75" s="391">
        <f>'t3'!O74</f>
        <v>0</v>
      </c>
      <c r="F75" s="391">
        <f>'t3'!Q74</f>
        <v>0</v>
      </c>
      <c r="G75" s="391">
        <f>'t3'!C74</f>
        <v>0</v>
      </c>
      <c r="H75" s="391">
        <f>'t3'!E74</f>
        <v>0</v>
      </c>
      <c r="I75" s="391">
        <f>'t3'!G74</f>
        <v>0</v>
      </c>
      <c r="J75" s="391">
        <f>'t3'!I74</f>
        <v>0</v>
      </c>
      <c r="K75" s="391">
        <f>'t3'!K74</f>
        <v>0</v>
      </c>
      <c r="L75" s="391">
        <f t="shared" si="9"/>
        <v>2</v>
      </c>
      <c r="M75" s="391">
        <f>'t10'!AU74</f>
        <v>2</v>
      </c>
      <c r="N75" s="391" t="str">
        <f t="shared" si="6"/>
        <v>OK</v>
      </c>
      <c r="O75" s="392" t="str">
        <f t="shared" si="7"/>
        <v>OK</v>
      </c>
      <c r="P75" s="390">
        <f>'t1'!M74</f>
        <v>7</v>
      </c>
      <c r="Q75" s="390">
        <f>'t3'!N74</f>
        <v>0</v>
      </c>
      <c r="R75" s="391">
        <f>'t3'!P74</f>
        <v>0</v>
      </c>
      <c r="S75" s="391">
        <f>'t3'!R74</f>
        <v>0</v>
      </c>
      <c r="T75" s="391">
        <f>'t3'!D74</f>
        <v>0</v>
      </c>
      <c r="U75" s="391">
        <f>'t3'!F74</f>
        <v>0</v>
      </c>
      <c r="V75" s="391">
        <f>'t3'!H74</f>
        <v>0</v>
      </c>
      <c r="W75" s="391">
        <f>'t3'!J74</f>
        <v>0</v>
      </c>
      <c r="X75" s="391">
        <f>'t3'!L74</f>
        <v>0</v>
      </c>
      <c r="Y75" s="391">
        <f t="shared" si="10"/>
        <v>7</v>
      </c>
      <c r="Z75" s="391">
        <f>'t10'!AV74</f>
        <v>7</v>
      </c>
      <c r="AA75" s="1744" t="str">
        <f>IF(P75&lt;(T75+U75+V75+W75+X75),"ERRORE","OK")</f>
        <v>OK</v>
      </c>
      <c r="AB75" s="410" t="str">
        <f t="shared" si="8"/>
        <v>OK</v>
      </c>
    </row>
    <row r="76" spans="1:28" ht="15" customHeight="1">
      <c r="A76" s="368" t="str">
        <f>'t1'!A75</f>
        <v>coll.re prof.le sanitario - pers. tec.- d</v>
      </c>
      <c r="B76" s="367" t="str">
        <f>'t1'!B75</f>
        <v>S16021</v>
      </c>
      <c r="C76" s="390">
        <f>'t1'!L75</f>
        <v>49</v>
      </c>
      <c r="D76" s="390">
        <f>'t3'!M75</f>
        <v>0</v>
      </c>
      <c r="E76" s="391">
        <f>'t3'!O75</f>
        <v>0</v>
      </c>
      <c r="F76" s="391">
        <f>'t3'!Q75</f>
        <v>0</v>
      </c>
      <c r="G76" s="391">
        <f>'t3'!C75</f>
        <v>0</v>
      </c>
      <c r="H76" s="391">
        <f>'t3'!E75</f>
        <v>0</v>
      </c>
      <c r="I76" s="391">
        <f>'t3'!G75</f>
        <v>0</v>
      </c>
      <c r="J76" s="391">
        <f>'t3'!I75</f>
        <v>0</v>
      </c>
      <c r="K76" s="391">
        <f>'t3'!K75</f>
        <v>0</v>
      </c>
      <c r="L76" s="391">
        <f t="shared" si="9"/>
        <v>49</v>
      </c>
      <c r="M76" s="391">
        <f>'t10'!AU75</f>
        <v>49</v>
      </c>
      <c r="N76" s="391" t="str">
        <f t="shared" si="6"/>
        <v>OK</v>
      </c>
      <c r="O76" s="392" t="str">
        <f t="shared" si="7"/>
        <v>OK</v>
      </c>
      <c r="P76" s="390">
        <f>'t1'!M75</f>
        <v>116</v>
      </c>
      <c r="Q76" s="390">
        <f>'t3'!N75</f>
        <v>0</v>
      </c>
      <c r="R76" s="391">
        <f>'t3'!P75</f>
        <v>0</v>
      </c>
      <c r="S76" s="391">
        <f>'t3'!R75</f>
        <v>0</v>
      </c>
      <c r="T76" s="391">
        <f>'t3'!D75</f>
        <v>0</v>
      </c>
      <c r="U76" s="391">
        <f>'t3'!F75</f>
        <v>0</v>
      </c>
      <c r="V76" s="391">
        <f>'t3'!H75</f>
        <v>0</v>
      </c>
      <c r="W76" s="391">
        <f>'t3'!J75</f>
        <v>0</v>
      </c>
      <c r="X76" s="391">
        <f>'t3'!L75</f>
        <v>0</v>
      </c>
      <c r="Y76" s="391">
        <f t="shared" si="10"/>
        <v>116</v>
      </c>
      <c r="Z76" s="391">
        <f>'t10'!AV75</f>
        <v>116</v>
      </c>
      <c r="AA76" s="1744" t="str">
        <f>IF(P76&lt;(T76+U76+V76+W76+X76),"ERRORE","OK")</f>
        <v>OK</v>
      </c>
      <c r="AB76" s="410" t="str">
        <f t="shared" si="8"/>
        <v>OK</v>
      </c>
    </row>
    <row r="77" spans="1:28" ht="15" customHeight="1">
      <c r="A77" s="368" t="str">
        <f>'t1'!A76</f>
        <v>oper.re prof.le sanitario - pers. tec.- c</v>
      </c>
      <c r="B77" s="367" t="str">
        <f>'t1'!B76</f>
        <v>S14054</v>
      </c>
      <c r="C77" s="390">
        <f>'t1'!L76</f>
        <v>0</v>
      </c>
      <c r="D77" s="390">
        <f>'t3'!M76</f>
        <v>0</v>
      </c>
      <c r="E77" s="391">
        <f>'t3'!O76</f>
        <v>0</v>
      </c>
      <c r="F77" s="391">
        <f>'t3'!Q76</f>
        <v>0</v>
      </c>
      <c r="G77" s="391">
        <f>'t3'!C76</f>
        <v>0</v>
      </c>
      <c r="H77" s="391">
        <f>'t3'!E76</f>
        <v>0</v>
      </c>
      <c r="I77" s="391">
        <f>'t3'!G76</f>
        <v>0</v>
      </c>
      <c r="J77" s="391">
        <f>'t3'!I76</f>
        <v>0</v>
      </c>
      <c r="K77" s="391">
        <f>'t3'!K76</f>
        <v>0</v>
      </c>
      <c r="L77" s="391">
        <f t="shared" si="9"/>
        <v>0</v>
      </c>
      <c r="M77" s="391">
        <f>'t10'!AU76</f>
        <v>0</v>
      </c>
      <c r="N77" s="391" t="str">
        <f t="shared" si="6"/>
        <v>OK</v>
      </c>
      <c r="O77" s="392" t="str">
        <f t="shared" si="7"/>
        <v>OK</v>
      </c>
      <c r="P77" s="390">
        <f>'t1'!M76</f>
        <v>0</v>
      </c>
      <c r="Q77" s="390">
        <f>'t3'!N76</f>
        <v>0</v>
      </c>
      <c r="R77" s="391">
        <f>'t3'!P76</f>
        <v>0</v>
      </c>
      <c r="S77" s="391">
        <f>'t3'!R76</f>
        <v>0</v>
      </c>
      <c r="T77" s="391">
        <f>'t3'!D76</f>
        <v>0</v>
      </c>
      <c r="U77" s="391">
        <f>'t3'!F76</f>
        <v>0</v>
      </c>
      <c r="V77" s="391">
        <f>'t3'!H76</f>
        <v>0</v>
      </c>
      <c r="W77" s="391">
        <f>'t3'!J76</f>
        <v>0</v>
      </c>
      <c r="X77" s="391">
        <f>'t3'!L76</f>
        <v>0</v>
      </c>
      <c r="Y77" s="391">
        <f t="shared" si="10"/>
        <v>0</v>
      </c>
      <c r="Z77" s="391">
        <f>'t10'!AV76</f>
        <v>0</v>
      </c>
      <c r="AA77" s="1744" t="str">
        <f>IF(P77&lt;(T77+U77+V77+W77+X77),"ERRORE","OK")</f>
        <v>OK</v>
      </c>
      <c r="AB77" s="410" t="str">
        <f t="shared" si="8"/>
        <v>OK</v>
      </c>
    </row>
    <row r="78" spans="1:28" ht="15" customHeight="1">
      <c r="A78" s="368" t="str">
        <f>'t1'!A77</f>
        <v>coll.re prof.le sanitario - tecn. della prev. esperto - ds</v>
      </c>
      <c r="B78" s="367" t="str">
        <f>'t1'!B77</f>
        <v>S18921</v>
      </c>
      <c r="C78" s="390">
        <f>'t1'!L77</f>
        <v>0</v>
      </c>
      <c r="D78" s="390">
        <f>'t3'!M77</f>
        <v>0</v>
      </c>
      <c r="E78" s="391">
        <f>'t3'!O77</f>
        <v>0</v>
      </c>
      <c r="F78" s="391">
        <f>'t3'!Q77</f>
        <v>0</v>
      </c>
      <c r="G78" s="391">
        <f>'t3'!C77</f>
        <v>0</v>
      </c>
      <c r="H78" s="391">
        <f>'t3'!E77</f>
        <v>0</v>
      </c>
      <c r="I78" s="391">
        <f>'t3'!G77</f>
        <v>0</v>
      </c>
      <c r="J78" s="391">
        <f>'t3'!I77</f>
        <v>0</v>
      </c>
      <c r="K78" s="391">
        <f>'t3'!K77</f>
        <v>0</v>
      </c>
      <c r="L78" s="391">
        <f t="shared" si="9"/>
        <v>0</v>
      </c>
      <c r="M78" s="391">
        <f>'t10'!AU77</f>
        <v>0</v>
      </c>
      <c r="N78" s="391" t="str">
        <f t="shared" si="6"/>
        <v>OK</v>
      </c>
      <c r="O78" s="392" t="str">
        <f t="shared" si="7"/>
        <v>OK</v>
      </c>
      <c r="P78" s="390">
        <f>'t1'!M77</f>
        <v>0</v>
      </c>
      <c r="Q78" s="390">
        <f>'t3'!N77</f>
        <v>0</v>
      </c>
      <c r="R78" s="391">
        <f>'t3'!P77</f>
        <v>0</v>
      </c>
      <c r="S78" s="391">
        <f>'t3'!R77</f>
        <v>0</v>
      </c>
      <c r="T78" s="391">
        <f>'t3'!D77</f>
        <v>0</v>
      </c>
      <c r="U78" s="391">
        <f>'t3'!F77</f>
        <v>0</v>
      </c>
      <c r="V78" s="391">
        <f>'t3'!H77</f>
        <v>0</v>
      </c>
      <c r="W78" s="391">
        <f>'t3'!J77</f>
        <v>0</v>
      </c>
      <c r="X78" s="391">
        <f>'t3'!L77</f>
        <v>0</v>
      </c>
      <c r="Y78" s="391">
        <f t="shared" si="10"/>
        <v>0</v>
      </c>
      <c r="Z78" s="391">
        <f>'t10'!AV77</f>
        <v>0</v>
      </c>
      <c r="AA78" s="1744" t="str">
        <f t="shared" ref="AA78:AA141" si="11">IF(P78&lt;(T78+U78+V78+W78+X78),"ERRORE","OK")</f>
        <v>OK</v>
      </c>
      <c r="AB78" s="410" t="str">
        <f t="shared" si="8"/>
        <v>OK</v>
      </c>
    </row>
    <row r="79" spans="1:28" ht="15" customHeight="1">
      <c r="A79" s="368" t="str">
        <f>'t1'!A78</f>
        <v>coll.re prof.le sanitario - tecn. della prev. - d</v>
      </c>
      <c r="B79" s="367" t="str">
        <f>'t1'!B78</f>
        <v>S16022</v>
      </c>
      <c r="C79" s="390">
        <f>'t1'!L78</f>
        <v>1</v>
      </c>
      <c r="D79" s="390">
        <f>'t3'!M78</f>
        <v>0</v>
      </c>
      <c r="E79" s="391">
        <f>'t3'!O78</f>
        <v>0</v>
      </c>
      <c r="F79" s="391">
        <f>'t3'!Q78</f>
        <v>0</v>
      </c>
      <c r="G79" s="391">
        <f>'t3'!C78</f>
        <v>0</v>
      </c>
      <c r="H79" s="391">
        <f>'t3'!E78</f>
        <v>0</v>
      </c>
      <c r="I79" s="391">
        <f>'t3'!G78</f>
        <v>0</v>
      </c>
      <c r="J79" s="391">
        <f>'t3'!I78</f>
        <v>0</v>
      </c>
      <c r="K79" s="391">
        <f>'t3'!K78</f>
        <v>0</v>
      </c>
      <c r="L79" s="391">
        <f t="shared" si="9"/>
        <v>1</v>
      </c>
      <c r="M79" s="391">
        <f>'t10'!AU78</f>
        <v>1</v>
      </c>
      <c r="N79" s="391" t="str">
        <f t="shared" si="6"/>
        <v>OK</v>
      </c>
      <c r="O79" s="392" t="str">
        <f t="shared" si="7"/>
        <v>OK</v>
      </c>
      <c r="P79" s="390">
        <f>'t1'!M78</f>
        <v>1</v>
      </c>
      <c r="Q79" s="390">
        <f>'t3'!N78</f>
        <v>0</v>
      </c>
      <c r="R79" s="391">
        <f>'t3'!P78</f>
        <v>0</v>
      </c>
      <c r="S79" s="391">
        <f>'t3'!R78</f>
        <v>0</v>
      </c>
      <c r="T79" s="391">
        <f>'t3'!D78</f>
        <v>0</v>
      </c>
      <c r="U79" s="391">
        <f>'t3'!F78</f>
        <v>0</v>
      </c>
      <c r="V79" s="391">
        <f>'t3'!H78</f>
        <v>0</v>
      </c>
      <c r="W79" s="391">
        <f>'t3'!J78</f>
        <v>0</v>
      </c>
      <c r="X79" s="391">
        <f>'t3'!L78</f>
        <v>0</v>
      </c>
      <c r="Y79" s="391">
        <f t="shared" si="10"/>
        <v>1</v>
      </c>
      <c r="Z79" s="391">
        <f>'t10'!AV78</f>
        <v>1</v>
      </c>
      <c r="AA79" s="1744" t="str">
        <f t="shared" si="11"/>
        <v>OK</v>
      </c>
      <c r="AB79" s="410" t="str">
        <f t="shared" si="8"/>
        <v>OK</v>
      </c>
    </row>
    <row r="80" spans="1:28" ht="15" customHeight="1">
      <c r="A80" s="368" t="str">
        <f>'t1'!A79</f>
        <v>oper.re prof.le sanitario - tecn. della prev. - c</v>
      </c>
      <c r="B80" s="367" t="str">
        <f>'t1'!B79</f>
        <v>S14055</v>
      </c>
      <c r="C80" s="390">
        <f>'t1'!L79</f>
        <v>0</v>
      </c>
      <c r="D80" s="390">
        <f>'t3'!M79</f>
        <v>0</v>
      </c>
      <c r="E80" s="391">
        <f>'t3'!O79</f>
        <v>0</v>
      </c>
      <c r="F80" s="391">
        <f>'t3'!Q79</f>
        <v>0</v>
      </c>
      <c r="G80" s="391">
        <f>'t3'!C79</f>
        <v>0</v>
      </c>
      <c r="H80" s="391">
        <f>'t3'!E79</f>
        <v>0</v>
      </c>
      <c r="I80" s="391">
        <f>'t3'!G79</f>
        <v>0</v>
      </c>
      <c r="J80" s="391">
        <f>'t3'!I79</f>
        <v>0</v>
      </c>
      <c r="K80" s="391">
        <f>'t3'!K79</f>
        <v>0</v>
      </c>
      <c r="L80" s="391">
        <f t="shared" si="9"/>
        <v>0</v>
      </c>
      <c r="M80" s="391">
        <f>'t10'!AU79</f>
        <v>0</v>
      </c>
      <c r="N80" s="391" t="str">
        <f t="shared" si="6"/>
        <v>OK</v>
      </c>
      <c r="O80" s="392" t="str">
        <f t="shared" si="7"/>
        <v>OK</v>
      </c>
      <c r="P80" s="390">
        <f>'t1'!M79</f>
        <v>0</v>
      </c>
      <c r="Q80" s="390">
        <f>'t3'!N79</f>
        <v>0</v>
      </c>
      <c r="R80" s="391">
        <f>'t3'!P79</f>
        <v>0</v>
      </c>
      <c r="S80" s="391">
        <f>'t3'!R79</f>
        <v>0</v>
      </c>
      <c r="T80" s="391">
        <f>'t3'!D79</f>
        <v>0</v>
      </c>
      <c r="U80" s="391">
        <f>'t3'!F79</f>
        <v>0</v>
      </c>
      <c r="V80" s="391">
        <f>'t3'!H79</f>
        <v>0</v>
      </c>
      <c r="W80" s="391">
        <f>'t3'!J79</f>
        <v>0</v>
      </c>
      <c r="X80" s="391">
        <f>'t3'!L79</f>
        <v>0</v>
      </c>
      <c r="Y80" s="391">
        <f t="shared" si="10"/>
        <v>0</v>
      </c>
      <c r="Z80" s="391">
        <f>'t10'!AV79</f>
        <v>0</v>
      </c>
      <c r="AA80" s="1744" t="str">
        <f t="shared" si="11"/>
        <v>OK</v>
      </c>
      <c r="AB80" s="410" t="str">
        <f t="shared" si="8"/>
        <v>OK</v>
      </c>
    </row>
    <row r="81" spans="1:28" ht="15" customHeight="1">
      <c r="A81" s="368" t="str">
        <f>'t1'!A80</f>
        <v>coll.re prof.le sanitario - pers. della riabil. esperto - ds</v>
      </c>
      <c r="B81" s="367" t="str">
        <f>'t1'!B80</f>
        <v>S18922</v>
      </c>
      <c r="C81" s="390">
        <f>'t1'!L80</f>
        <v>0</v>
      </c>
      <c r="D81" s="390">
        <f>'t3'!M80</f>
        <v>0</v>
      </c>
      <c r="E81" s="391">
        <f>'t3'!O80</f>
        <v>0</v>
      </c>
      <c r="F81" s="391">
        <f>'t3'!Q80</f>
        <v>0</v>
      </c>
      <c r="G81" s="391">
        <f>'t3'!C80</f>
        <v>0</v>
      </c>
      <c r="H81" s="391">
        <f>'t3'!E80</f>
        <v>0</v>
      </c>
      <c r="I81" s="391">
        <f>'t3'!G80</f>
        <v>0</v>
      </c>
      <c r="J81" s="391">
        <f>'t3'!I80</f>
        <v>0</v>
      </c>
      <c r="K81" s="391">
        <f>'t3'!K80</f>
        <v>0</v>
      </c>
      <c r="L81" s="391">
        <f t="shared" si="9"/>
        <v>0</v>
      </c>
      <c r="M81" s="391">
        <f>'t10'!AU80</f>
        <v>0</v>
      </c>
      <c r="N81" s="391" t="str">
        <f t="shared" si="6"/>
        <v>OK</v>
      </c>
      <c r="O81" s="392" t="str">
        <f t="shared" si="7"/>
        <v>OK</v>
      </c>
      <c r="P81" s="390">
        <f>'t1'!M80</f>
        <v>0</v>
      </c>
      <c r="Q81" s="390">
        <f>'t3'!N80</f>
        <v>0</v>
      </c>
      <c r="R81" s="391">
        <f>'t3'!P80</f>
        <v>0</v>
      </c>
      <c r="S81" s="391">
        <f>'t3'!R80</f>
        <v>0</v>
      </c>
      <c r="T81" s="391">
        <f>'t3'!D80</f>
        <v>0</v>
      </c>
      <c r="U81" s="391">
        <f>'t3'!F80</f>
        <v>0</v>
      </c>
      <c r="V81" s="391">
        <f>'t3'!H80</f>
        <v>0</v>
      </c>
      <c r="W81" s="391">
        <f>'t3'!J80</f>
        <v>0</v>
      </c>
      <c r="X81" s="391">
        <f>'t3'!L80</f>
        <v>0</v>
      </c>
      <c r="Y81" s="391">
        <f t="shared" si="10"/>
        <v>0</v>
      </c>
      <c r="Z81" s="391">
        <f>'t10'!AV80</f>
        <v>0</v>
      </c>
      <c r="AA81" s="1744" t="str">
        <f t="shared" si="11"/>
        <v>OK</v>
      </c>
      <c r="AB81" s="410" t="str">
        <f t="shared" si="8"/>
        <v>OK</v>
      </c>
    </row>
    <row r="82" spans="1:28" ht="15" customHeight="1">
      <c r="A82" s="368" t="str">
        <f>'t1'!A81</f>
        <v>coll.re prof.le sanitario - pers. della riabil. - d</v>
      </c>
      <c r="B82" s="367" t="str">
        <f>'t1'!B81</f>
        <v>S16019</v>
      </c>
      <c r="C82" s="390">
        <f>'t1'!L81</f>
        <v>1</v>
      </c>
      <c r="D82" s="390">
        <f>'t3'!M81</f>
        <v>0</v>
      </c>
      <c r="E82" s="391">
        <f>'t3'!O81</f>
        <v>0</v>
      </c>
      <c r="F82" s="391">
        <f>'t3'!Q81</f>
        <v>0</v>
      </c>
      <c r="G82" s="391">
        <f>'t3'!C81</f>
        <v>0</v>
      </c>
      <c r="H82" s="391">
        <f>'t3'!E81</f>
        <v>0</v>
      </c>
      <c r="I82" s="391">
        <f>'t3'!G81</f>
        <v>0</v>
      </c>
      <c r="J82" s="391">
        <f>'t3'!I81</f>
        <v>0</v>
      </c>
      <c r="K82" s="391">
        <f>'t3'!K81</f>
        <v>0</v>
      </c>
      <c r="L82" s="391">
        <f t="shared" si="9"/>
        <v>1</v>
      </c>
      <c r="M82" s="391">
        <f>'t10'!AU81</f>
        <v>1</v>
      </c>
      <c r="N82" s="391" t="str">
        <f t="shared" si="6"/>
        <v>OK</v>
      </c>
      <c r="O82" s="392" t="str">
        <f t="shared" si="7"/>
        <v>OK</v>
      </c>
      <c r="P82" s="390">
        <f>'t1'!M81</f>
        <v>15</v>
      </c>
      <c r="Q82" s="390">
        <f>'t3'!N81</f>
        <v>0</v>
      </c>
      <c r="R82" s="391">
        <f>'t3'!P81</f>
        <v>0</v>
      </c>
      <c r="S82" s="391">
        <f>'t3'!R81</f>
        <v>0</v>
      </c>
      <c r="T82" s="391">
        <f>'t3'!D81</f>
        <v>0</v>
      </c>
      <c r="U82" s="391">
        <f>'t3'!F81</f>
        <v>0</v>
      </c>
      <c r="V82" s="391">
        <f>'t3'!H81</f>
        <v>0</v>
      </c>
      <c r="W82" s="391">
        <f>'t3'!J81</f>
        <v>0</v>
      </c>
      <c r="X82" s="391">
        <f>'t3'!L81</f>
        <v>0</v>
      </c>
      <c r="Y82" s="391">
        <f t="shared" si="10"/>
        <v>15</v>
      </c>
      <c r="Z82" s="391">
        <f>'t10'!AV81</f>
        <v>15</v>
      </c>
      <c r="AA82" s="1744" t="str">
        <f t="shared" si="11"/>
        <v>OK</v>
      </c>
      <c r="AB82" s="410" t="str">
        <f t="shared" si="8"/>
        <v>OK</v>
      </c>
    </row>
    <row r="83" spans="1:28" ht="15" customHeight="1">
      <c r="A83" s="368" t="str">
        <f>'t1'!A82</f>
        <v>oper.re prof.le sanitario - pers. della riabil. - c</v>
      </c>
      <c r="B83" s="367" t="str">
        <f>'t1'!B82</f>
        <v>S14053</v>
      </c>
      <c r="C83" s="390">
        <f>'t1'!L82</f>
        <v>0</v>
      </c>
      <c r="D83" s="390">
        <f>'t3'!M82</f>
        <v>0</v>
      </c>
      <c r="E83" s="391">
        <f>'t3'!O82</f>
        <v>0</v>
      </c>
      <c r="F83" s="391">
        <f>'t3'!Q82</f>
        <v>0</v>
      </c>
      <c r="G83" s="391">
        <f>'t3'!C82</f>
        <v>0</v>
      </c>
      <c r="H83" s="391">
        <f>'t3'!E82</f>
        <v>0</v>
      </c>
      <c r="I83" s="391">
        <f>'t3'!G82</f>
        <v>0</v>
      </c>
      <c r="J83" s="391">
        <f>'t3'!I82</f>
        <v>0</v>
      </c>
      <c r="K83" s="391">
        <f>'t3'!K82</f>
        <v>0</v>
      </c>
      <c r="L83" s="391">
        <f t="shared" si="9"/>
        <v>0</v>
      </c>
      <c r="M83" s="391">
        <f>'t10'!AU82</f>
        <v>0</v>
      </c>
      <c r="N83" s="391" t="str">
        <f t="shared" si="6"/>
        <v>OK</v>
      </c>
      <c r="O83" s="392" t="str">
        <f t="shared" si="7"/>
        <v>OK</v>
      </c>
      <c r="P83" s="390">
        <f>'t1'!M82</f>
        <v>0</v>
      </c>
      <c r="Q83" s="390">
        <f>'t3'!N82</f>
        <v>0</v>
      </c>
      <c r="R83" s="391">
        <f>'t3'!P82</f>
        <v>0</v>
      </c>
      <c r="S83" s="391">
        <f>'t3'!R82</f>
        <v>0</v>
      </c>
      <c r="T83" s="391">
        <f>'t3'!D82</f>
        <v>0</v>
      </c>
      <c r="U83" s="391">
        <f>'t3'!F82</f>
        <v>0</v>
      </c>
      <c r="V83" s="391">
        <f>'t3'!H82</f>
        <v>0</v>
      </c>
      <c r="W83" s="391">
        <f>'t3'!J82</f>
        <v>0</v>
      </c>
      <c r="X83" s="391">
        <f>'t3'!L82</f>
        <v>0</v>
      </c>
      <c r="Y83" s="391">
        <f t="shared" si="10"/>
        <v>0</v>
      </c>
      <c r="Z83" s="391">
        <f>'t10'!AV82</f>
        <v>0</v>
      </c>
      <c r="AA83" s="1744" t="str">
        <f t="shared" si="11"/>
        <v>OK</v>
      </c>
      <c r="AB83" s="410" t="str">
        <f t="shared" si="8"/>
        <v>OK</v>
      </c>
    </row>
    <row r="84" spans="1:28" ht="15" customHeight="1">
      <c r="A84" s="368" t="str">
        <f>'t1'!A83</f>
        <v>oper.re prof.le di II cat. con funz. di riabil. esperto - c (2)</v>
      </c>
      <c r="B84" s="367" t="str">
        <f>'t1'!B83</f>
        <v>S14E51</v>
      </c>
      <c r="C84" s="390">
        <f>'t1'!L83</f>
        <v>0</v>
      </c>
      <c r="D84" s="390">
        <f>'t3'!M83</f>
        <v>0</v>
      </c>
      <c r="E84" s="391">
        <f>'t3'!O83</f>
        <v>0</v>
      </c>
      <c r="F84" s="391">
        <f>'t3'!Q83</f>
        <v>0</v>
      </c>
      <c r="G84" s="391">
        <f>'t3'!C83</f>
        <v>0</v>
      </c>
      <c r="H84" s="391">
        <f>'t3'!E83</f>
        <v>0</v>
      </c>
      <c r="I84" s="391">
        <f>'t3'!G83</f>
        <v>0</v>
      </c>
      <c r="J84" s="391">
        <f>'t3'!I83</f>
        <v>0</v>
      </c>
      <c r="K84" s="391">
        <f>'t3'!K83</f>
        <v>0</v>
      </c>
      <c r="L84" s="391">
        <f t="shared" si="9"/>
        <v>0</v>
      </c>
      <c r="M84" s="391">
        <f>'t10'!AU83</f>
        <v>0</v>
      </c>
      <c r="N84" s="391" t="str">
        <f t="shared" si="6"/>
        <v>OK</v>
      </c>
      <c r="O84" s="392" t="str">
        <f t="shared" si="7"/>
        <v>OK</v>
      </c>
      <c r="P84" s="390">
        <f>'t1'!M83</f>
        <v>0</v>
      </c>
      <c r="Q84" s="390">
        <f>'t3'!N83</f>
        <v>0</v>
      </c>
      <c r="R84" s="391">
        <f>'t3'!P83</f>
        <v>0</v>
      </c>
      <c r="S84" s="391">
        <f>'t3'!R83</f>
        <v>0</v>
      </c>
      <c r="T84" s="391">
        <f>'t3'!D83</f>
        <v>0</v>
      </c>
      <c r="U84" s="391">
        <f>'t3'!F83</f>
        <v>0</v>
      </c>
      <c r="V84" s="391">
        <f>'t3'!H83</f>
        <v>0</v>
      </c>
      <c r="W84" s="391">
        <f>'t3'!J83</f>
        <v>0</v>
      </c>
      <c r="X84" s="391">
        <f>'t3'!L83</f>
        <v>0</v>
      </c>
      <c r="Y84" s="391">
        <f t="shared" si="10"/>
        <v>0</v>
      </c>
      <c r="Z84" s="391">
        <f>'t10'!AV83</f>
        <v>0</v>
      </c>
      <c r="AA84" s="1744" t="str">
        <f t="shared" si="11"/>
        <v>OK</v>
      </c>
      <c r="AB84" s="410" t="str">
        <f t="shared" si="8"/>
        <v>OK</v>
      </c>
    </row>
    <row r="85" spans="1:28" ht="15" customHeight="1">
      <c r="A85" s="368" t="str">
        <f>'t1'!A84</f>
        <v>oper.re prof.le di II cat. con funz. di riabil. - bs</v>
      </c>
      <c r="B85" s="367" t="str">
        <f>'t1'!B84</f>
        <v>S13051</v>
      </c>
      <c r="C85" s="390">
        <f>'t1'!L84</f>
        <v>0</v>
      </c>
      <c r="D85" s="390">
        <f>'t3'!M84</f>
        <v>0</v>
      </c>
      <c r="E85" s="391">
        <f>'t3'!O84</f>
        <v>0</v>
      </c>
      <c r="F85" s="391">
        <f>'t3'!Q84</f>
        <v>0</v>
      </c>
      <c r="G85" s="391">
        <f>'t3'!C84</f>
        <v>0</v>
      </c>
      <c r="H85" s="391">
        <f>'t3'!E84</f>
        <v>0</v>
      </c>
      <c r="I85" s="391">
        <f>'t3'!G84</f>
        <v>0</v>
      </c>
      <c r="J85" s="391">
        <f>'t3'!I84</f>
        <v>0</v>
      </c>
      <c r="K85" s="391">
        <f>'t3'!K84</f>
        <v>0</v>
      </c>
      <c r="L85" s="391">
        <f t="shared" si="9"/>
        <v>0</v>
      </c>
      <c r="M85" s="391">
        <f>'t10'!AU84</f>
        <v>0</v>
      </c>
      <c r="N85" s="391" t="str">
        <f t="shared" si="6"/>
        <v>OK</v>
      </c>
      <c r="O85" s="392" t="str">
        <f t="shared" si="7"/>
        <v>OK</v>
      </c>
      <c r="P85" s="390">
        <f>'t1'!M84</f>
        <v>0</v>
      </c>
      <c r="Q85" s="390">
        <f>'t3'!N84</f>
        <v>0</v>
      </c>
      <c r="R85" s="391">
        <f>'t3'!P84</f>
        <v>0</v>
      </c>
      <c r="S85" s="391">
        <f>'t3'!R84</f>
        <v>0</v>
      </c>
      <c r="T85" s="391">
        <f>'t3'!D84</f>
        <v>0</v>
      </c>
      <c r="U85" s="391">
        <f>'t3'!F84</f>
        <v>0</v>
      </c>
      <c r="V85" s="391">
        <f>'t3'!H84</f>
        <v>0</v>
      </c>
      <c r="W85" s="391">
        <f>'t3'!J84</f>
        <v>0</v>
      </c>
      <c r="X85" s="391">
        <f>'t3'!L84</f>
        <v>0</v>
      </c>
      <c r="Y85" s="391">
        <f t="shared" si="10"/>
        <v>0</v>
      </c>
      <c r="Z85" s="391">
        <f>'t10'!AV84</f>
        <v>0</v>
      </c>
      <c r="AA85" s="1744" t="str">
        <f t="shared" si="11"/>
        <v>OK</v>
      </c>
      <c r="AB85" s="410" t="str">
        <f t="shared" si="8"/>
        <v>OK</v>
      </c>
    </row>
    <row r="86" spans="1:28" ht="15" customHeight="1">
      <c r="A86" s="368" t="str">
        <f>'t1'!A85</f>
        <v>profilo atipico ruolo sanitario</v>
      </c>
      <c r="B86" s="367" t="str">
        <f>'t1'!B85</f>
        <v>S00062</v>
      </c>
      <c r="C86" s="390">
        <f>'t1'!L85</f>
        <v>0</v>
      </c>
      <c r="D86" s="390">
        <f>'t3'!M85</f>
        <v>0</v>
      </c>
      <c r="E86" s="391">
        <f>'t3'!O85</f>
        <v>0</v>
      </c>
      <c r="F86" s="391">
        <f>'t3'!Q85</f>
        <v>0</v>
      </c>
      <c r="G86" s="391">
        <f>'t3'!C85</f>
        <v>0</v>
      </c>
      <c r="H86" s="391">
        <f>'t3'!E85</f>
        <v>0</v>
      </c>
      <c r="I86" s="391">
        <f>'t3'!G85</f>
        <v>0</v>
      </c>
      <c r="J86" s="391">
        <f>'t3'!I85</f>
        <v>0</v>
      </c>
      <c r="K86" s="391">
        <f>'t3'!K85</f>
        <v>0</v>
      </c>
      <c r="L86" s="391">
        <f t="shared" si="9"/>
        <v>0</v>
      </c>
      <c r="M86" s="391">
        <f>'t10'!AU85</f>
        <v>0</v>
      </c>
      <c r="N86" s="391" t="str">
        <f t="shared" si="6"/>
        <v>OK</v>
      </c>
      <c r="O86" s="392" t="str">
        <f t="shared" si="7"/>
        <v>OK</v>
      </c>
      <c r="P86" s="390">
        <f>'t1'!M85</f>
        <v>0</v>
      </c>
      <c r="Q86" s="390">
        <f>'t3'!N85</f>
        <v>0</v>
      </c>
      <c r="R86" s="391">
        <f>'t3'!P85</f>
        <v>0</v>
      </c>
      <c r="S86" s="391">
        <f>'t3'!R85</f>
        <v>0</v>
      </c>
      <c r="T86" s="391">
        <f>'t3'!D85</f>
        <v>0</v>
      </c>
      <c r="U86" s="391">
        <f>'t3'!F85</f>
        <v>0</v>
      </c>
      <c r="V86" s="391">
        <f>'t3'!H85</f>
        <v>0</v>
      </c>
      <c r="W86" s="391">
        <f>'t3'!J85</f>
        <v>0</v>
      </c>
      <c r="X86" s="391">
        <f>'t3'!L85</f>
        <v>0</v>
      </c>
      <c r="Y86" s="391">
        <f t="shared" si="10"/>
        <v>0</v>
      </c>
      <c r="Z86" s="391">
        <f>'t10'!AV85</f>
        <v>0</v>
      </c>
      <c r="AA86" s="1744" t="str">
        <f t="shared" si="11"/>
        <v>OK</v>
      </c>
      <c r="AB86" s="410" t="str">
        <f t="shared" si="8"/>
        <v>OK</v>
      </c>
    </row>
    <row r="87" spans="1:28" ht="15" customHeight="1">
      <c r="A87" s="368" t="str">
        <f>'t1'!A86</f>
        <v>avvocato dirig. con incarico di struttura complessa</v>
      </c>
      <c r="B87" s="367" t="str">
        <f>'t1'!B86</f>
        <v>PD0010</v>
      </c>
      <c r="C87" s="390">
        <f>'t1'!L86</f>
        <v>0</v>
      </c>
      <c r="D87" s="390">
        <f>'t3'!M86</f>
        <v>0</v>
      </c>
      <c r="E87" s="391">
        <f>'t3'!O86</f>
        <v>0</v>
      </c>
      <c r="F87" s="391">
        <f>'t3'!Q86</f>
        <v>0</v>
      </c>
      <c r="G87" s="391">
        <f>'t3'!C86</f>
        <v>0</v>
      </c>
      <c r="H87" s="391">
        <f>'t3'!E86</f>
        <v>0</v>
      </c>
      <c r="I87" s="391">
        <f>'t3'!G86</f>
        <v>0</v>
      </c>
      <c r="J87" s="391">
        <f>'t3'!I86</f>
        <v>0</v>
      </c>
      <c r="K87" s="391">
        <f>'t3'!K86</f>
        <v>0</v>
      </c>
      <c r="L87" s="391">
        <f t="shared" si="9"/>
        <v>0</v>
      </c>
      <c r="M87" s="391">
        <f>'t10'!AU86</f>
        <v>0</v>
      </c>
      <c r="N87" s="391" t="str">
        <f t="shared" si="6"/>
        <v>OK</v>
      </c>
      <c r="O87" s="392" t="str">
        <f t="shared" si="7"/>
        <v>OK</v>
      </c>
      <c r="P87" s="390">
        <f>'t1'!M86</f>
        <v>0</v>
      </c>
      <c r="Q87" s="390">
        <f>'t3'!N86</f>
        <v>0</v>
      </c>
      <c r="R87" s="391">
        <f>'t3'!P86</f>
        <v>0</v>
      </c>
      <c r="S87" s="391">
        <f>'t3'!R86</f>
        <v>0</v>
      </c>
      <c r="T87" s="391">
        <f>'t3'!D86</f>
        <v>0</v>
      </c>
      <c r="U87" s="391">
        <f>'t3'!F86</f>
        <v>0</v>
      </c>
      <c r="V87" s="391">
        <f>'t3'!H86</f>
        <v>0</v>
      </c>
      <c r="W87" s="391">
        <f>'t3'!J86</f>
        <v>0</v>
      </c>
      <c r="X87" s="391">
        <f>'t3'!L86</f>
        <v>0</v>
      </c>
      <c r="Y87" s="391">
        <f t="shared" si="10"/>
        <v>0</v>
      </c>
      <c r="Z87" s="391">
        <f>'t10'!AV86</f>
        <v>0</v>
      </c>
      <c r="AA87" s="1744" t="str">
        <f t="shared" si="11"/>
        <v>OK</v>
      </c>
      <c r="AB87" s="410" t="str">
        <f t="shared" si="8"/>
        <v>OK</v>
      </c>
    </row>
    <row r="88" spans="1:28" ht="15" customHeight="1">
      <c r="A88" s="368" t="str">
        <f>'t1'!A87</f>
        <v>avvocato dirig. con incarico di struttura semplice</v>
      </c>
      <c r="B88" s="367" t="str">
        <f>'t1'!B87</f>
        <v>PD0S09</v>
      </c>
      <c r="C88" s="390">
        <f>'t1'!L87</f>
        <v>0</v>
      </c>
      <c r="D88" s="390">
        <f>'t3'!M87</f>
        <v>0</v>
      </c>
      <c r="E88" s="391">
        <f>'t3'!O87</f>
        <v>0</v>
      </c>
      <c r="F88" s="391">
        <f>'t3'!Q87</f>
        <v>0</v>
      </c>
      <c r="G88" s="391">
        <f>'t3'!C87</f>
        <v>0</v>
      </c>
      <c r="H88" s="391">
        <f>'t3'!E87</f>
        <v>0</v>
      </c>
      <c r="I88" s="391">
        <f>'t3'!G87</f>
        <v>0</v>
      </c>
      <c r="J88" s="391">
        <f>'t3'!I87</f>
        <v>0</v>
      </c>
      <c r="K88" s="391">
        <f>'t3'!K87</f>
        <v>0</v>
      </c>
      <c r="L88" s="391">
        <f t="shared" si="9"/>
        <v>0</v>
      </c>
      <c r="M88" s="391">
        <f>'t10'!AU87</f>
        <v>0</v>
      </c>
      <c r="N88" s="391" t="str">
        <f t="shared" si="6"/>
        <v>OK</v>
      </c>
      <c r="O88" s="392" t="str">
        <f t="shared" si="7"/>
        <v>OK</v>
      </c>
      <c r="P88" s="390">
        <f>'t1'!M87</f>
        <v>0</v>
      </c>
      <c r="Q88" s="390">
        <f>'t3'!N87</f>
        <v>0</v>
      </c>
      <c r="R88" s="391">
        <f>'t3'!P87</f>
        <v>0</v>
      </c>
      <c r="S88" s="391">
        <f>'t3'!R87</f>
        <v>0</v>
      </c>
      <c r="T88" s="391">
        <f>'t3'!D87</f>
        <v>0</v>
      </c>
      <c r="U88" s="391">
        <f>'t3'!F87</f>
        <v>0</v>
      </c>
      <c r="V88" s="391">
        <f>'t3'!H87</f>
        <v>0</v>
      </c>
      <c r="W88" s="391">
        <f>'t3'!J87</f>
        <v>0</v>
      </c>
      <c r="X88" s="391">
        <f>'t3'!L87</f>
        <v>0</v>
      </c>
      <c r="Y88" s="391">
        <f t="shared" si="10"/>
        <v>0</v>
      </c>
      <c r="Z88" s="391">
        <f>'t10'!AV87</f>
        <v>0</v>
      </c>
      <c r="AA88" s="1744" t="str">
        <f t="shared" si="11"/>
        <v>OK</v>
      </c>
      <c r="AB88" s="410" t="str">
        <f t="shared" si="8"/>
        <v>OK</v>
      </c>
    </row>
    <row r="89" spans="1:28" ht="15" customHeight="1">
      <c r="A89" s="368" t="str">
        <f>'t1'!A88</f>
        <v>avvocato dirig. con altri incar.prof.li</v>
      </c>
      <c r="B89" s="367" t="str">
        <f>'t1'!B88</f>
        <v>PD0A09</v>
      </c>
      <c r="C89" s="390">
        <f>'t1'!L88</f>
        <v>0</v>
      </c>
      <c r="D89" s="390">
        <f>'t3'!M88</f>
        <v>0</v>
      </c>
      <c r="E89" s="391">
        <f>'t3'!O88</f>
        <v>0</v>
      </c>
      <c r="F89" s="391">
        <f>'t3'!Q88</f>
        <v>0</v>
      </c>
      <c r="G89" s="391">
        <f>'t3'!C88</f>
        <v>0</v>
      </c>
      <c r="H89" s="391">
        <f>'t3'!E88</f>
        <v>0</v>
      </c>
      <c r="I89" s="391">
        <f>'t3'!G88</f>
        <v>0</v>
      </c>
      <c r="J89" s="391">
        <f>'t3'!I88</f>
        <v>0</v>
      </c>
      <c r="K89" s="391">
        <f>'t3'!K88</f>
        <v>0</v>
      </c>
      <c r="L89" s="391">
        <f t="shared" si="9"/>
        <v>0</v>
      </c>
      <c r="M89" s="391">
        <f>'t10'!AU88</f>
        <v>0</v>
      </c>
      <c r="N89" s="391" t="str">
        <f t="shared" si="6"/>
        <v>OK</v>
      </c>
      <c r="O89" s="392" t="str">
        <f t="shared" si="7"/>
        <v>OK</v>
      </c>
      <c r="P89" s="390">
        <f>'t1'!M88</f>
        <v>0</v>
      </c>
      <c r="Q89" s="390">
        <f>'t3'!N88</f>
        <v>0</v>
      </c>
      <c r="R89" s="391">
        <f>'t3'!P88</f>
        <v>0</v>
      </c>
      <c r="S89" s="391">
        <f>'t3'!R88</f>
        <v>0</v>
      </c>
      <c r="T89" s="391">
        <f>'t3'!D88</f>
        <v>0</v>
      </c>
      <c r="U89" s="391">
        <f>'t3'!F88</f>
        <v>0</v>
      </c>
      <c r="V89" s="391">
        <f>'t3'!H88</f>
        <v>0</v>
      </c>
      <c r="W89" s="391">
        <f>'t3'!J88</f>
        <v>0</v>
      </c>
      <c r="X89" s="391">
        <f>'t3'!L88</f>
        <v>0</v>
      </c>
      <c r="Y89" s="391">
        <f t="shared" si="10"/>
        <v>0</v>
      </c>
      <c r="Z89" s="391">
        <f>'t10'!AV88</f>
        <v>0</v>
      </c>
      <c r="AA89" s="1744" t="str">
        <f t="shared" si="11"/>
        <v>OK</v>
      </c>
      <c r="AB89" s="410" t="str">
        <f t="shared" si="8"/>
        <v>OK</v>
      </c>
    </row>
    <row r="90" spans="1:28" ht="15" customHeight="1">
      <c r="A90" s="368" t="str">
        <f>'t1'!A89</f>
        <v>avvocato dir. a t. determinato(art. 15-septies dlgs. 502/92)</v>
      </c>
      <c r="B90" s="367" t="str">
        <f>'t1'!B89</f>
        <v>PD0605</v>
      </c>
      <c r="C90" s="390">
        <f>'t1'!L89</f>
        <v>0</v>
      </c>
      <c r="D90" s="390">
        <f>'t3'!M89</f>
        <v>0</v>
      </c>
      <c r="E90" s="391">
        <f>'t3'!O89</f>
        <v>0</v>
      </c>
      <c r="F90" s="391">
        <f>'t3'!Q89</f>
        <v>0</v>
      </c>
      <c r="G90" s="391">
        <f>'t3'!C89</f>
        <v>0</v>
      </c>
      <c r="H90" s="391">
        <f>'t3'!E89</f>
        <v>0</v>
      </c>
      <c r="I90" s="391">
        <f>'t3'!G89</f>
        <v>0</v>
      </c>
      <c r="J90" s="391">
        <f>'t3'!I89</f>
        <v>0</v>
      </c>
      <c r="K90" s="391">
        <f>'t3'!K89</f>
        <v>0</v>
      </c>
      <c r="L90" s="391">
        <f t="shared" si="9"/>
        <v>0</v>
      </c>
      <c r="M90" s="391">
        <f>'t10'!AU89</f>
        <v>0</v>
      </c>
      <c r="N90" s="391" t="str">
        <f t="shared" si="6"/>
        <v>OK</v>
      </c>
      <c r="O90" s="392" t="str">
        <f t="shared" si="7"/>
        <v>OK</v>
      </c>
      <c r="P90" s="390">
        <f>'t1'!M89</f>
        <v>0</v>
      </c>
      <c r="Q90" s="390">
        <f>'t3'!N89</f>
        <v>0</v>
      </c>
      <c r="R90" s="391">
        <f>'t3'!P89</f>
        <v>0</v>
      </c>
      <c r="S90" s="391">
        <f>'t3'!R89</f>
        <v>0</v>
      </c>
      <c r="T90" s="391">
        <f>'t3'!D89</f>
        <v>0</v>
      </c>
      <c r="U90" s="391">
        <f>'t3'!F89</f>
        <v>0</v>
      </c>
      <c r="V90" s="391">
        <f>'t3'!H89</f>
        <v>0</v>
      </c>
      <c r="W90" s="391">
        <f>'t3'!J89</f>
        <v>0</v>
      </c>
      <c r="X90" s="391">
        <f>'t3'!L89</f>
        <v>0</v>
      </c>
      <c r="Y90" s="391">
        <f t="shared" si="10"/>
        <v>0</v>
      </c>
      <c r="Z90" s="391">
        <f>'t10'!AV89</f>
        <v>0</v>
      </c>
      <c r="AA90" s="1744" t="str">
        <f t="shared" si="11"/>
        <v>OK</v>
      </c>
      <c r="AB90" s="410" t="str">
        <f t="shared" si="8"/>
        <v>OK</v>
      </c>
    </row>
    <row r="91" spans="1:28" ht="15" customHeight="1">
      <c r="A91" s="368" t="str">
        <f>'t1'!A90</f>
        <v>ingegnere dirig. con incarico di struttura complessa</v>
      </c>
      <c r="B91" s="367" t="str">
        <f>'t1'!B90</f>
        <v>PD0046</v>
      </c>
      <c r="C91" s="390">
        <f>'t1'!L90</f>
        <v>1</v>
      </c>
      <c r="D91" s="390">
        <f>'t3'!M90</f>
        <v>0</v>
      </c>
      <c r="E91" s="391">
        <f>'t3'!O90</f>
        <v>0</v>
      </c>
      <c r="F91" s="391">
        <f>'t3'!Q90</f>
        <v>0</v>
      </c>
      <c r="G91" s="391">
        <f>'t3'!C90</f>
        <v>0</v>
      </c>
      <c r="H91" s="391">
        <f>'t3'!E90</f>
        <v>0</v>
      </c>
      <c r="I91" s="391">
        <f>'t3'!G90</f>
        <v>0</v>
      </c>
      <c r="J91" s="391">
        <f>'t3'!I90</f>
        <v>0</v>
      </c>
      <c r="K91" s="391">
        <f>'t3'!K90</f>
        <v>0</v>
      </c>
      <c r="L91" s="391">
        <f t="shared" si="9"/>
        <v>1</v>
      </c>
      <c r="M91" s="391">
        <f>'t10'!AU90</f>
        <v>1</v>
      </c>
      <c r="N91" s="391" t="str">
        <f t="shared" si="6"/>
        <v>OK</v>
      </c>
      <c r="O91" s="392" t="str">
        <f t="shared" si="7"/>
        <v>OK</v>
      </c>
      <c r="P91" s="390">
        <f>'t1'!M90</f>
        <v>0</v>
      </c>
      <c r="Q91" s="390">
        <f>'t3'!N90</f>
        <v>0</v>
      </c>
      <c r="R91" s="391">
        <f>'t3'!P90</f>
        <v>0</v>
      </c>
      <c r="S91" s="391">
        <f>'t3'!R90</f>
        <v>0</v>
      </c>
      <c r="T91" s="391">
        <f>'t3'!D90</f>
        <v>0</v>
      </c>
      <c r="U91" s="391">
        <f>'t3'!F90</f>
        <v>0</v>
      </c>
      <c r="V91" s="391">
        <f>'t3'!H90</f>
        <v>0</v>
      </c>
      <c r="W91" s="391">
        <f>'t3'!J90</f>
        <v>0</v>
      </c>
      <c r="X91" s="391">
        <f>'t3'!L90</f>
        <v>0</v>
      </c>
      <c r="Y91" s="391">
        <f t="shared" si="10"/>
        <v>0</v>
      </c>
      <c r="Z91" s="391">
        <f>'t10'!AV90</f>
        <v>0</v>
      </c>
      <c r="AA91" s="1744" t="str">
        <f t="shared" si="11"/>
        <v>OK</v>
      </c>
      <c r="AB91" s="410" t="str">
        <f t="shared" si="8"/>
        <v>OK</v>
      </c>
    </row>
    <row r="92" spans="1:28" ht="15" customHeight="1">
      <c r="A92" s="368" t="str">
        <f>'t1'!A91</f>
        <v>ingegnere dirig. con incarico di struttura semplice</v>
      </c>
      <c r="B92" s="367" t="str">
        <f>'t1'!B91</f>
        <v>PD0S45</v>
      </c>
      <c r="C92" s="390">
        <f>'t1'!L91</f>
        <v>0</v>
      </c>
      <c r="D92" s="390">
        <f>'t3'!M91</f>
        <v>0</v>
      </c>
      <c r="E92" s="391">
        <f>'t3'!O91</f>
        <v>0</v>
      </c>
      <c r="F92" s="391">
        <f>'t3'!Q91</f>
        <v>0</v>
      </c>
      <c r="G92" s="391">
        <f>'t3'!C91</f>
        <v>0</v>
      </c>
      <c r="H92" s="391">
        <f>'t3'!E91</f>
        <v>0</v>
      </c>
      <c r="I92" s="391">
        <f>'t3'!G91</f>
        <v>0</v>
      </c>
      <c r="J92" s="391">
        <f>'t3'!I91</f>
        <v>0</v>
      </c>
      <c r="K92" s="391">
        <f>'t3'!K91</f>
        <v>0</v>
      </c>
      <c r="L92" s="391">
        <f t="shared" si="9"/>
        <v>0</v>
      </c>
      <c r="M92" s="391">
        <f>'t10'!AU91</f>
        <v>0</v>
      </c>
      <c r="N92" s="391" t="str">
        <f t="shared" si="6"/>
        <v>OK</v>
      </c>
      <c r="O92" s="392" t="str">
        <f t="shared" si="7"/>
        <v>OK</v>
      </c>
      <c r="P92" s="390">
        <f>'t1'!M91</f>
        <v>0</v>
      </c>
      <c r="Q92" s="390">
        <f>'t3'!N91</f>
        <v>0</v>
      </c>
      <c r="R92" s="391">
        <f>'t3'!P91</f>
        <v>0</v>
      </c>
      <c r="S92" s="391">
        <f>'t3'!R91</f>
        <v>0</v>
      </c>
      <c r="T92" s="391">
        <f>'t3'!D91</f>
        <v>0</v>
      </c>
      <c r="U92" s="391">
        <f>'t3'!F91</f>
        <v>0</v>
      </c>
      <c r="V92" s="391">
        <f>'t3'!H91</f>
        <v>0</v>
      </c>
      <c r="W92" s="391">
        <f>'t3'!J91</f>
        <v>0</v>
      </c>
      <c r="X92" s="391">
        <f>'t3'!L91</f>
        <v>0</v>
      </c>
      <c r="Y92" s="391">
        <f t="shared" si="10"/>
        <v>0</v>
      </c>
      <c r="Z92" s="391">
        <f>'t10'!AV91</f>
        <v>0</v>
      </c>
      <c r="AA92" s="1744" t="str">
        <f t="shared" si="11"/>
        <v>OK</v>
      </c>
      <c r="AB92" s="410" t="str">
        <f t="shared" si="8"/>
        <v>OK</v>
      </c>
    </row>
    <row r="93" spans="1:28" ht="15" customHeight="1">
      <c r="A93" s="368" t="str">
        <f>'t1'!A92</f>
        <v>ingegnere dirig. con altri incar.prof.li</v>
      </c>
      <c r="B93" s="367" t="str">
        <f>'t1'!B92</f>
        <v>PD0A45</v>
      </c>
      <c r="C93" s="390">
        <f>'t1'!L92</f>
        <v>1</v>
      </c>
      <c r="D93" s="390">
        <f>'t3'!M92</f>
        <v>0</v>
      </c>
      <c r="E93" s="391">
        <f>'t3'!O92</f>
        <v>0</v>
      </c>
      <c r="F93" s="391">
        <f>'t3'!Q92</f>
        <v>0</v>
      </c>
      <c r="G93" s="391">
        <f>'t3'!C92</f>
        <v>0</v>
      </c>
      <c r="H93" s="391">
        <f>'t3'!E92</f>
        <v>0</v>
      </c>
      <c r="I93" s="391">
        <f>'t3'!G92</f>
        <v>0</v>
      </c>
      <c r="J93" s="391">
        <f>'t3'!I92</f>
        <v>0</v>
      </c>
      <c r="K93" s="391">
        <f>'t3'!K92</f>
        <v>0</v>
      </c>
      <c r="L93" s="391">
        <f t="shared" si="9"/>
        <v>1</v>
      </c>
      <c r="M93" s="391">
        <f>'t10'!AU92</f>
        <v>1</v>
      </c>
      <c r="N93" s="391" t="str">
        <f t="shared" si="6"/>
        <v>OK</v>
      </c>
      <c r="O93" s="392" t="str">
        <f t="shared" si="7"/>
        <v>OK</v>
      </c>
      <c r="P93" s="390">
        <f>'t1'!M92</f>
        <v>0</v>
      </c>
      <c r="Q93" s="390">
        <f>'t3'!N92</f>
        <v>0</v>
      </c>
      <c r="R93" s="391">
        <f>'t3'!P92</f>
        <v>0</v>
      </c>
      <c r="S93" s="391">
        <f>'t3'!R92</f>
        <v>0</v>
      </c>
      <c r="T93" s="391">
        <f>'t3'!D92</f>
        <v>0</v>
      </c>
      <c r="U93" s="391">
        <f>'t3'!F92</f>
        <v>0</v>
      </c>
      <c r="V93" s="391">
        <f>'t3'!H92</f>
        <v>0</v>
      </c>
      <c r="W93" s="391">
        <f>'t3'!J92</f>
        <v>0</v>
      </c>
      <c r="X93" s="391">
        <f>'t3'!L92</f>
        <v>0</v>
      </c>
      <c r="Y93" s="391">
        <f t="shared" si="10"/>
        <v>0</v>
      </c>
      <c r="Z93" s="391">
        <f>'t10'!AV92</f>
        <v>0</v>
      </c>
      <c r="AA93" s="1744" t="str">
        <f t="shared" si="11"/>
        <v>OK</v>
      </c>
      <c r="AB93" s="410" t="str">
        <f t="shared" si="8"/>
        <v>OK</v>
      </c>
    </row>
    <row r="94" spans="1:28" ht="15" customHeight="1">
      <c r="A94" s="368" t="str">
        <f>'t1'!A93</f>
        <v>ingegnere dir. a t. determinato(art.15-septies dlgs. 502/92)</v>
      </c>
      <c r="B94" s="367" t="str">
        <f>'t1'!B93</f>
        <v>PD0606</v>
      </c>
      <c r="C94" s="390">
        <f>'t1'!L93</f>
        <v>0</v>
      </c>
      <c r="D94" s="390">
        <f>'t3'!M93</f>
        <v>0</v>
      </c>
      <c r="E94" s="391">
        <f>'t3'!O93</f>
        <v>0</v>
      </c>
      <c r="F94" s="391">
        <f>'t3'!Q93</f>
        <v>0</v>
      </c>
      <c r="G94" s="391">
        <f>'t3'!C93</f>
        <v>0</v>
      </c>
      <c r="H94" s="391">
        <f>'t3'!E93</f>
        <v>0</v>
      </c>
      <c r="I94" s="391">
        <f>'t3'!G93</f>
        <v>0</v>
      </c>
      <c r="J94" s="391">
        <f>'t3'!I93</f>
        <v>0</v>
      </c>
      <c r="K94" s="391">
        <f>'t3'!K93</f>
        <v>0</v>
      </c>
      <c r="L94" s="391">
        <f t="shared" si="9"/>
        <v>0</v>
      </c>
      <c r="M94" s="391">
        <f>'t10'!AU93</f>
        <v>0</v>
      </c>
      <c r="N94" s="391" t="str">
        <f t="shared" si="6"/>
        <v>OK</v>
      </c>
      <c r="O94" s="392" t="str">
        <f t="shared" si="7"/>
        <v>OK</v>
      </c>
      <c r="P94" s="390">
        <f>'t1'!M93</f>
        <v>0</v>
      </c>
      <c r="Q94" s="390">
        <f>'t3'!N93</f>
        <v>0</v>
      </c>
      <c r="R94" s="391">
        <f>'t3'!P93</f>
        <v>0</v>
      </c>
      <c r="S94" s="391">
        <f>'t3'!R93</f>
        <v>0</v>
      </c>
      <c r="T94" s="391">
        <f>'t3'!D93</f>
        <v>0</v>
      </c>
      <c r="U94" s="391">
        <f>'t3'!F93</f>
        <v>0</v>
      </c>
      <c r="V94" s="391">
        <f>'t3'!H93</f>
        <v>0</v>
      </c>
      <c r="W94" s="391">
        <f>'t3'!J93</f>
        <v>0</v>
      </c>
      <c r="X94" s="391">
        <f>'t3'!L93</f>
        <v>0</v>
      </c>
      <c r="Y94" s="391">
        <f t="shared" si="10"/>
        <v>0</v>
      </c>
      <c r="Z94" s="391">
        <f>'t10'!AV93</f>
        <v>0</v>
      </c>
      <c r="AA94" s="1744" t="str">
        <f t="shared" si="11"/>
        <v>OK</v>
      </c>
      <c r="AB94" s="410" t="str">
        <f t="shared" si="8"/>
        <v>OK</v>
      </c>
    </row>
    <row r="95" spans="1:28" ht="15" customHeight="1">
      <c r="A95" s="368" t="str">
        <f>'t1'!A94</f>
        <v>architetti dirig. con incarico di struttura complessa</v>
      </c>
      <c r="B95" s="367" t="str">
        <f>'t1'!B94</f>
        <v>PD0004</v>
      </c>
      <c r="C95" s="390">
        <f>'t1'!L94</f>
        <v>0</v>
      </c>
      <c r="D95" s="390">
        <f>'t3'!M94</f>
        <v>0</v>
      </c>
      <c r="E95" s="391">
        <f>'t3'!O94</f>
        <v>0</v>
      </c>
      <c r="F95" s="391">
        <f>'t3'!Q94</f>
        <v>0</v>
      </c>
      <c r="G95" s="391">
        <f>'t3'!C94</f>
        <v>0</v>
      </c>
      <c r="H95" s="391">
        <f>'t3'!E94</f>
        <v>0</v>
      </c>
      <c r="I95" s="391">
        <f>'t3'!G94</f>
        <v>0</v>
      </c>
      <c r="J95" s="391">
        <f>'t3'!I94</f>
        <v>0</v>
      </c>
      <c r="K95" s="391">
        <f>'t3'!K94</f>
        <v>0</v>
      </c>
      <c r="L95" s="391">
        <f t="shared" si="9"/>
        <v>0</v>
      </c>
      <c r="M95" s="391">
        <f>'t10'!AU94</f>
        <v>0</v>
      </c>
      <c r="N95" s="391" t="str">
        <f t="shared" si="6"/>
        <v>OK</v>
      </c>
      <c r="O95" s="392" t="str">
        <f t="shared" si="7"/>
        <v>OK</v>
      </c>
      <c r="P95" s="390">
        <f>'t1'!M94</f>
        <v>0</v>
      </c>
      <c r="Q95" s="390">
        <f>'t3'!N94</f>
        <v>0</v>
      </c>
      <c r="R95" s="391">
        <f>'t3'!P94</f>
        <v>0</v>
      </c>
      <c r="S95" s="391">
        <f>'t3'!R94</f>
        <v>0</v>
      </c>
      <c r="T95" s="391">
        <f>'t3'!D94</f>
        <v>0</v>
      </c>
      <c r="U95" s="391">
        <f>'t3'!F94</f>
        <v>0</v>
      </c>
      <c r="V95" s="391">
        <f>'t3'!H94</f>
        <v>0</v>
      </c>
      <c r="W95" s="391">
        <f>'t3'!J94</f>
        <v>0</v>
      </c>
      <c r="X95" s="391">
        <f>'t3'!L94</f>
        <v>0</v>
      </c>
      <c r="Y95" s="391">
        <f t="shared" si="10"/>
        <v>0</v>
      </c>
      <c r="Z95" s="391">
        <f>'t10'!AV94</f>
        <v>0</v>
      </c>
      <c r="AA95" s="1744" t="str">
        <f t="shared" si="11"/>
        <v>OK</v>
      </c>
      <c r="AB95" s="410" t="str">
        <f t="shared" si="8"/>
        <v>OK</v>
      </c>
    </row>
    <row r="96" spans="1:28" ht="15" customHeight="1">
      <c r="A96" s="368" t="str">
        <f>'t1'!A95</f>
        <v>architetti dirig. con incarico di struttura semplice</v>
      </c>
      <c r="B96" s="367" t="str">
        <f>'t1'!B95</f>
        <v>PD0S03</v>
      </c>
      <c r="C96" s="390">
        <f>'t1'!L95</f>
        <v>0</v>
      </c>
      <c r="D96" s="390">
        <f>'t3'!M95</f>
        <v>0</v>
      </c>
      <c r="E96" s="391">
        <f>'t3'!O95</f>
        <v>0</v>
      </c>
      <c r="F96" s="391">
        <f>'t3'!Q95</f>
        <v>0</v>
      </c>
      <c r="G96" s="391">
        <f>'t3'!C95</f>
        <v>0</v>
      </c>
      <c r="H96" s="391">
        <f>'t3'!E95</f>
        <v>0</v>
      </c>
      <c r="I96" s="391">
        <f>'t3'!G95</f>
        <v>0</v>
      </c>
      <c r="J96" s="391">
        <f>'t3'!I95</f>
        <v>0</v>
      </c>
      <c r="K96" s="391">
        <f>'t3'!K95</f>
        <v>0</v>
      </c>
      <c r="L96" s="391">
        <f t="shared" si="9"/>
        <v>0</v>
      </c>
      <c r="M96" s="391">
        <f>'t10'!AU95</f>
        <v>0</v>
      </c>
      <c r="N96" s="391" t="str">
        <f t="shared" si="6"/>
        <v>OK</v>
      </c>
      <c r="O96" s="392" t="str">
        <f t="shared" si="7"/>
        <v>OK</v>
      </c>
      <c r="P96" s="390">
        <f>'t1'!M95</f>
        <v>0</v>
      </c>
      <c r="Q96" s="390">
        <f>'t3'!N95</f>
        <v>0</v>
      </c>
      <c r="R96" s="391">
        <f>'t3'!P95</f>
        <v>0</v>
      </c>
      <c r="S96" s="391">
        <f>'t3'!R95</f>
        <v>0</v>
      </c>
      <c r="T96" s="391">
        <f>'t3'!D95</f>
        <v>0</v>
      </c>
      <c r="U96" s="391">
        <f>'t3'!F95</f>
        <v>0</v>
      </c>
      <c r="V96" s="391">
        <f>'t3'!H95</f>
        <v>0</v>
      </c>
      <c r="W96" s="391">
        <f>'t3'!J95</f>
        <v>0</v>
      </c>
      <c r="X96" s="391">
        <f>'t3'!L95</f>
        <v>0</v>
      </c>
      <c r="Y96" s="391">
        <f t="shared" si="10"/>
        <v>0</v>
      </c>
      <c r="Z96" s="391">
        <f>'t10'!AV95</f>
        <v>0</v>
      </c>
      <c r="AA96" s="1744" t="str">
        <f t="shared" si="11"/>
        <v>OK</v>
      </c>
      <c r="AB96" s="410" t="str">
        <f t="shared" si="8"/>
        <v>OK</v>
      </c>
    </row>
    <row r="97" spans="1:28" ht="15" customHeight="1">
      <c r="A97" s="368" t="str">
        <f>'t1'!A96</f>
        <v>architetti dirig. con altri incar.prof.li</v>
      </c>
      <c r="B97" s="367" t="str">
        <f>'t1'!B96</f>
        <v>PD0A03</v>
      </c>
      <c r="C97" s="390">
        <f>'t1'!L96</f>
        <v>0</v>
      </c>
      <c r="D97" s="390">
        <f>'t3'!M96</f>
        <v>0</v>
      </c>
      <c r="E97" s="391">
        <f>'t3'!O96</f>
        <v>0</v>
      </c>
      <c r="F97" s="391">
        <f>'t3'!Q96</f>
        <v>0</v>
      </c>
      <c r="G97" s="391">
        <f>'t3'!C96</f>
        <v>0</v>
      </c>
      <c r="H97" s="391">
        <f>'t3'!E96</f>
        <v>0</v>
      </c>
      <c r="I97" s="391">
        <f>'t3'!G96</f>
        <v>0</v>
      </c>
      <c r="J97" s="391">
        <f>'t3'!I96</f>
        <v>0</v>
      </c>
      <c r="K97" s="391">
        <f>'t3'!K96</f>
        <v>0</v>
      </c>
      <c r="L97" s="391">
        <f t="shared" si="9"/>
        <v>0</v>
      </c>
      <c r="M97" s="391">
        <f>'t10'!AU96</f>
        <v>0</v>
      </c>
      <c r="N97" s="391" t="str">
        <f t="shared" si="6"/>
        <v>OK</v>
      </c>
      <c r="O97" s="392" t="str">
        <f t="shared" si="7"/>
        <v>OK</v>
      </c>
      <c r="P97" s="390">
        <f>'t1'!M96</f>
        <v>0</v>
      </c>
      <c r="Q97" s="390">
        <f>'t3'!N96</f>
        <v>0</v>
      </c>
      <c r="R97" s="391">
        <f>'t3'!P96</f>
        <v>0</v>
      </c>
      <c r="S97" s="391">
        <f>'t3'!R96</f>
        <v>0</v>
      </c>
      <c r="T97" s="391">
        <f>'t3'!D96</f>
        <v>0</v>
      </c>
      <c r="U97" s="391">
        <f>'t3'!F96</f>
        <v>0</v>
      </c>
      <c r="V97" s="391">
        <f>'t3'!H96</f>
        <v>0</v>
      </c>
      <c r="W97" s="391">
        <f>'t3'!J96</f>
        <v>0</v>
      </c>
      <c r="X97" s="391">
        <f>'t3'!L96</f>
        <v>0</v>
      </c>
      <c r="Y97" s="391">
        <f t="shared" si="10"/>
        <v>0</v>
      </c>
      <c r="Z97" s="391">
        <f>'t10'!AV96</f>
        <v>0</v>
      </c>
      <c r="AA97" s="1744" t="str">
        <f t="shared" si="11"/>
        <v>OK</v>
      </c>
      <c r="AB97" s="410" t="str">
        <f t="shared" si="8"/>
        <v>OK</v>
      </c>
    </row>
    <row r="98" spans="1:28" ht="15" customHeight="1">
      <c r="A98" s="368" t="str">
        <f>'t1'!A97</f>
        <v>architetti dir. a t.determinato(art. 15-septies dlgs.502/92)</v>
      </c>
      <c r="B98" s="367" t="str">
        <f>'t1'!B97</f>
        <v>PD0607</v>
      </c>
      <c r="C98" s="390">
        <f>'t1'!L97</f>
        <v>0</v>
      </c>
      <c r="D98" s="390">
        <f>'t3'!M97</f>
        <v>0</v>
      </c>
      <c r="E98" s="391">
        <f>'t3'!O97</f>
        <v>0</v>
      </c>
      <c r="F98" s="391">
        <f>'t3'!Q97</f>
        <v>0</v>
      </c>
      <c r="G98" s="391">
        <f>'t3'!C97</f>
        <v>0</v>
      </c>
      <c r="H98" s="391">
        <f>'t3'!E97</f>
        <v>0</v>
      </c>
      <c r="I98" s="391">
        <f>'t3'!G97</f>
        <v>0</v>
      </c>
      <c r="J98" s="391">
        <f>'t3'!I97</f>
        <v>0</v>
      </c>
      <c r="K98" s="391">
        <f>'t3'!K97</f>
        <v>0</v>
      </c>
      <c r="L98" s="391">
        <f t="shared" si="9"/>
        <v>0</v>
      </c>
      <c r="M98" s="391">
        <f>'t10'!AU97</f>
        <v>0</v>
      </c>
      <c r="N98" s="391" t="str">
        <f t="shared" si="6"/>
        <v>OK</v>
      </c>
      <c r="O98" s="392" t="str">
        <f t="shared" si="7"/>
        <v>OK</v>
      </c>
      <c r="P98" s="390">
        <f>'t1'!M97</f>
        <v>0</v>
      </c>
      <c r="Q98" s="390">
        <f>'t3'!N97</f>
        <v>0</v>
      </c>
      <c r="R98" s="391">
        <f>'t3'!P97</f>
        <v>0</v>
      </c>
      <c r="S98" s="391">
        <f>'t3'!R97</f>
        <v>0</v>
      </c>
      <c r="T98" s="391">
        <f>'t3'!D97</f>
        <v>0</v>
      </c>
      <c r="U98" s="391">
        <f>'t3'!F97</f>
        <v>0</v>
      </c>
      <c r="V98" s="391">
        <f>'t3'!H97</f>
        <v>0</v>
      </c>
      <c r="W98" s="391">
        <f>'t3'!J97</f>
        <v>0</v>
      </c>
      <c r="X98" s="391">
        <f>'t3'!L97</f>
        <v>0</v>
      </c>
      <c r="Y98" s="391">
        <f t="shared" si="10"/>
        <v>0</v>
      </c>
      <c r="Z98" s="391">
        <f>'t10'!AV97</f>
        <v>0</v>
      </c>
      <c r="AA98" s="1744" t="str">
        <f t="shared" si="11"/>
        <v>OK</v>
      </c>
      <c r="AB98" s="410" t="str">
        <f t="shared" si="8"/>
        <v>OK</v>
      </c>
    </row>
    <row r="99" spans="1:28" ht="15" customHeight="1">
      <c r="A99" s="368" t="str">
        <f>'t1'!A98</f>
        <v>geologi dirig. con incarico di struttura complessa</v>
      </c>
      <c r="B99" s="367" t="str">
        <f>'t1'!B98</f>
        <v>PD0044</v>
      </c>
      <c r="C99" s="390">
        <f>'t1'!L98</f>
        <v>0</v>
      </c>
      <c r="D99" s="390">
        <f>'t3'!M98</f>
        <v>0</v>
      </c>
      <c r="E99" s="391">
        <f>'t3'!O98</f>
        <v>0</v>
      </c>
      <c r="F99" s="391">
        <f>'t3'!Q98</f>
        <v>0</v>
      </c>
      <c r="G99" s="391">
        <f>'t3'!C98</f>
        <v>0</v>
      </c>
      <c r="H99" s="391">
        <f>'t3'!E98</f>
        <v>0</v>
      </c>
      <c r="I99" s="391">
        <f>'t3'!G98</f>
        <v>0</v>
      </c>
      <c r="J99" s="391">
        <f>'t3'!I98</f>
        <v>0</v>
      </c>
      <c r="K99" s="391">
        <f>'t3'!K98</f>
        <v>0</v>
      </c>
      <c r="L99" s="391">
        <f t="shared" si="9"/>
        <v>0</v>
      </c>
      <c r="M99" s="391">
        <f>'t10'!AU98</f>
        <v>0</v>
      </c>
      <c r="N99" s="391" t="str">
        <f t="shared" si="6"/>
        <v>OK</v>
      </c>
      <c r="O99" s="392" t="str">
        <f t="shared" si="7"/>
        <v>OK</v>
      </c>
      <c r="P99" s="390">
        <f>'t1'!M98</f>
        <v>0</v>
      </c>
      <c r="Q99" s="390">
        <f>'t3'!N98</f>
        <v>0</v>
      </c>
      <c r="R99" s="391">
        <f>'t3'!P98</f>
        <v>0</v>
      </c>
      <c r="S99" s="391">
        <f>'t3'!R98</f>
        <v>0</v>
      </c>
      <c r="T99" s="391">
        <f>'t3'!D98</f>
        <v>0</v>
      </c>
      <c r="U99" s="391">
        <f>'t3'!F98</f>
        <v>0</v>
      </c>
      <c r="V99" s="391">
        <f>'t3'!H98</f>
        <v>0</v>
      </c>
      <c r="W99" s="391">
        <f>'t3'!J98</f>
        <v>0</v>
      </c>
      <c r="X99" s="391">
        <f>'t3'!L98</f>
        <v>0</v>
      </c>
      <c r="Y99" s="391">
        <f t="shared" si="10"/>
        <v>0</v>
      </c>
      <c r="Z99" s="391">
        <f>'t10'!AV98</f>
        <v>0</v>
      </c>
      <c r="AA99" s="1744" t="str">
        <f t="shared" si="11"/>
        <v>OK</v>
      </c>
      <c r="AB99" s="410" t="str">
        <f t="shared" si="8"/>
        <v>OK</v>
      </c>
    </row>
    <row r="100" spans="1:28" ht="15" customHeight="1">
      <c r="A100" s="368" t="str">
        <f>'t1'!A99</f>
        <v>geologi dirig. con incarico di struttura semplice</v>
      </c>
      <c r="B100" s="367" t="str">
        <f>'t1'!B99</f>
        <v>PD0S43</v>
      </c>
      <c r="C100" s="390">
        <f>'t1'!L99</f>
        <v>0</v>
      </c>
      <c r="D100" s="390">
        <f>'t3'!M99</f>
        <v>0</v>
      </c>
      <c r="E100" s="391">
        <f>'t3'!O99</f>
        <v>0</v>
      </c>
      <c r="F100" s="391">
        <f>'t3'!Q99</f>
        <v>0</v>
      </c>
      <c r="G100" s="391">
        <f>'t3'!C99</f>
        <v>0</v>
      </c>
      <c r="H100" s="391">
        <f>'t3'!E99</f>
        <v>0</v>
      </c>
      <c r="I100" s="391">
        <f>'t3'!G99</f>
        <v>0</v>
      </c>
      <c r="J100" s="391">
        <f>'t3'!I99</f>
        <v>0</v>
      </c>
      <c r="K100" s="391">
        <f>'t3'!K99</f>
        <v>0</v>
      </c>
      <c r="L100" s="391">
        <f t="shared" si="9"/>
        <v>0</v>
      </c>
      <c r="M100" s="391">
        <f>'t10'!AU99</f>
        <v>0</v>
      </c>
      <c r="N100" s="391" t="str">
        <f t="shared" si="6"/>
        <v>OK</v>
      </c>
      <c r="O100" s="392" t="str">
        <f t="shared" si="7"/>
        <v>OK</v>
      </c>
      <c r="P100" s="390">
        <f>'t1'!M99</f>
        <v>0</v>
      </c>
      <c r="Q100" s="390">
        <f>'t3'!N99</f>
        <v>0</v>
      </c>
      <c r="R100" s="391">
        <f>'t3'!P99</f>
        <v>0</v>
      </c>
      <c r="S100" s="391">
        <f>'t3'!R99</f>
        <v>0</v>
      </c>
      <c r="T100" s="391">
        <f>'t3'!D99</f>
        <v>0</v>
      </c>
      <c r="U100" s="391">
        <f>'t3'!F99</f>
        <v>0</v>
      </c>
      <c r="V100" s="391">
        <f>'t3'!H99</f>
        <v>0</v>
      </c>
      <c r="W100" s="391">
        <f>'t3'!J99</f>
        <v>0</v>
      </c>
      <c r="X100" s="391">
        <f>'t3'!L99</f>
        <v>0</v>
      </c>
      <c r="Y100" s="391">
        <f t="shared" si="10"/>
        <v>0</v>
      </c>
      <c r="Z100" s="391">
        <f>'t10'!AV99</f>
        <v>0</v>
      </c>
      <c r="AA100" s="1744" t="str">
        <f t="shared" si="11"/>
        <v>OK</v>
      </c>
      <c r="AB100" s="410" t="str">
        <f t="shared" si="8"/>
        <v>OK</v>
      </c>
    </row>
    <row r="101" spans="1:28" ht="15" customHeight="1">
      <c r="A101" s="368" t="str">
        <f>'t1'!A100</f>
        <v>geologi dirig. con altri incar.prof.li</v>
      </c>
      <c r="B101" s="367" t="str">
        <f>'t1'!B100</f>
        <v>PD0A43</v>
      </c>
      <c r="C101" s="390">
        <f>'t1'!L100</f>
        <v>0</v>
      </c>
      <c r="D101" s="390">
        <f>'t3'!M100</f>
        <v>0</v>
      </c>
      <c r="E101" s="391">
        <f>'t3'!O100</f>
        <v>0</v>
      </c>
      <c r="F101" s="391">
        <f>'t3'!Q100</f>
        <v>0</v>
      </c>
      <c r="G101" s="391">
        <f>'t3'!C100</f>
        <v>0</v>
      </c>
      <c r="H101" s="391">
        <f>'t3'!E100</f>
        <v>0</v>
      </c>
      <c r="I101" s="391">
        <f>'t3'!G100</f>
        <v>0</v>
      </c>
      <c r="J101" s="391">
        <f>'t3'!I100</f>
        <v>0</v>
      </c>
      <c r="K101" s="391">
        <f>'t3'!K100</f>
        <v>0</v>
      </c>
      <c r="L101" s="391">
        <f t="shared" si="9"/>
        <v>0</v>
      </c>
      <c r="M101" s="391">
        <f>'t10'!AU100</f>
        <v>0</v>
      </c>
      <c r="N101" s="391" t="str">
        <f t="shared" si="6"/>
        <v>OK</v>
      </c>
      <c r="O101" s="392" t="str">
        <f t="shared" si="7"/>
        <v>OK</v>
      </c>
      <c r="P101" s="390">
        <f>'t1'!M100</f>
        <v>0</v>
      </c>
      <c r="Q101" s="390">
        <f>'t3'!N100</f>
        <v>0</v>
      </c>
      <c r="R101" s="391">
        <f>'t3'!P100</f>
        <v>0</v>
      </c>
      <c r="S101" s="391">
        <f>'t3'!R100</f>
        <v>0</v>
      </c>
      <c r="T101" s="391">
        <f>'t3'!D100</f>
        <v>0</v>
      </c>
      <c r="U101" s="391">
        <f>'t3'!F100</f>
        <v>0</v>
      </c>
      <c r="V101" s="391">
        <f>'t3'!H100</f>
        <v>0</v>
      </c>
      <c r="W101" s="391">
        <f>'t3'!J100</f>
        <v>0</v>
      </c>
      <c r="X101" s="391">
        <f>'t3'!L100</f>
        <v>0</v>
      </c>
      <c r="Y101" s="391">
        <f t="shared" si="10"/>
        <v>0</v>
      </c>
      <c r="Z101" s="391">
        <f>'t10'!AV100</f>
        <v>0</v>
      </c>
      <c r="AA101" s="1744" t="str">
        <f t="shared" si="11"/>
        <v>OK</v>
      </c>
      <c r="AB101" s="410" t="str">
        <f t="shared" si="8"/>
        <v>OK</v>
      </c>
    </row>
    <row r="102" spans="1:28" ht="15" customHeight="1">
      <c r="A102" s="368" t="str">
        <f>'t1'!A101</f>
        <v>geologi  dir. a t. determinato(art. 15-septies dlgs. 502/92)</v>
      </c>
      <c r="B102" s="367" t="str">
        <f>'t1'!B101</f>
        <v>PD0608</v>
      </c>
      <c r="C102" s="390">
        <f>'t1'!L101</f>
        <v>0</v>
      </c>
      <c r="D102" s="390">
        <f>'t3'!M101</f>
        <v>0</v>
      </c>
      <c r="E102" s="391">
        <f>'t3'!O101</f>
        <v>0</v>
      </c>
      <c r="F102" s="391">
        <f>'t3'!Q101</f>
        <v>0</v>
      </c>
      <c r="G102" s="391">
        <f>'t3'!C101</f>
        <v>0</v>
      </c>
      <c r="H102" s="391">
        <f>'t3'!E101</f>
        <v>0</v>
      </c>
      <c r="I102" s="391">
        <f>'t3'!G101</f>
        <v>0</v>
      </c>
      <c r="J102" s="391">
        <f>'t3'!I101</f>
        <v>0</v>
      </c>
      <c r="K102" s="391">
        <f>'t3'!K101</f>
        <v>0</v>
      </c>
      <c r="L102" s="391">
        <f t="shared" si="9"/>
        <v>0</v>
      </c>
      <c r="M102" s="391">
        <f>'t10'!AU101</f>
        <v>0</v>
      </c>
      <c r="N102" s="391" t="str">
        <f t="shared" si="6"/>
        <v>OK</v>
      </c>
      <c r="O102" s="392" t="str">
        <f t="shared" si="7"/>
        <v>OK</v>
      </c>
      <c r="P102" s="390">
        <f>'t1'!M101</f>
        <v>0</v>
      </c>
      <c r="Q102" s="390">
        <f>'t3'!N101</f>
        <v>0</v>
      </c>
      <c r="R102" s="391">
        <f>'t3'!P101</f>
        <v>0</v>
      </c>
      <c r="S102" s="391">
        <f>'t3'!R101</f>
        <v>0</v>
      </c>
      <c r="T102" s="391">
        <f>'t3'!D101</f>
        <v>0</v>
      </c>
      <c r="U102" s="391">
        <f>'t3'!F101</f>
        <v>0</v>
      </c>
      <c r="V102" s="391">
        <f>'t3'!H101</f>
        <v>0</v>
      </c>
      <c r="W102" s="391">
        <f>'t3'!J101</f>
        <v>0</v>
      </c>
      <c r="X102" s="391">
        <f>'t3'!L101</f>
        <v>0</v>
      </c>
      <c r="Y102" s="391">
        <f t="shared" si="10"/>
        <v>0</v>
      </c>
      <c r="Z102" s="391">
        <f>'t10'!AV101</f>
        <v>0</v>
      </c>
      <c r="AA102" s="1744" t="str">
        <f t="shared" si="11"/>
        <v>OK</v>
      </c>
      <c r="AB102" s="410" t="str">
        <f t="shared" si="8"/>
        <v>OK</v>
      </c>
    </row>
    <row r="103" spans="1:28" ht="15" customHeight="1">
      <c r="A103" s="368" t="str">
        <f>'t1'!A102</f>
        <v>assistente religioso - d</v>
      </c>
      <c r="B103" s="367" t="str">
        <f>'t1'!B102</f>
        <v>P16006</v>
      </c>
      <c r="C103" s="390">
        <f>'t1'!L102</f>
        <v>0</v>
      </c>
      <c r="D103" s="390">
        <f>'t3'!M102</f>
        <v>0</v>
      </c>
      <c r="E103" s="391">
        <f>'t3'!O102</f>
        <v>0</v>
      </c>
      <c r="F103" s="391">
        <f>'t3'!Q102</f>
        <v>0</v>
      </c>
      <c r="G103" s="391">
        <f>'t3'!C102</f>
        <v>0</v>
      </c>
      <c r="H103" s="391">
        <f>'t3'!E102</f>
        <v>0</v>
      </c>
      <c r="I103" s="391">
        <f>'t3'!G102</f>
        <v>0</v>
      </c>
      <c r="J103" s="391">
        <f>'t3'!I102</f>
        <v>0</v>
      </c>
      <c r="K103" s="391">
        <f>'t3'!K102</f>
        <v>0</v>
      </c>
      <c r="L103" s="391">
        <f t="shared" si="9"/>
        <v>0</v>
      </c>
      <c r="M103" s="391">
        <f>'t10'!AU102</f>
        <v>0</v>
      </c>
      <c r="N103" s="391" t="str">
        <f t="shared" si="6"/>
        <v>OK</v>
      </c>
      <c r="O103" s="392" t="str">
        <f t="shared" si="7"/>
        <v>OK</v>
      </c>
      <c r="P103" s="390">
        <f>'t1'!M102</f>
        <v>0</v>
      </c>
      <c r="Q103" s="390">
        <f>'t3'!N102</f>
        <v>0</v>
      </c>
      <c r="R103" s="391">
        <f>'t3'!P102</f>
        <v>0</v>
      </c>
      <c r="S103" s="391">
        <f>'t3'!R102</f>
        <v>0</v>
      </c>
      <c r="T103" s="391">
        <f>'t3'!D102</f>
        <v>0</v>
      </c>
      <c r="U103" s="391">
        <f>'t3'!F102</f>
        <v>0</v>
      </c>
      <c r="V103" s="391">
        <f>'t3'!H102</f>
        <v>0</v>
      </c>
      <c r="W103" s="391">
        <f>'t3'!J102</f>
        <v>0</v>
      </c>
      <c r="X103" s="391">
        <f>'t3'!L102</f>
        <v>0</v>
      </c>
      <c r="Y103" s="391">
        <f t="shared" si="10"/>
        <v>0</v>
      </c>
      <c r="Z103" s="391">
        <f>'t10'!AV102</f>
        <v>0</v>
      </c>
      <c r="AA103" s="1744" t="str">
        <f t="shared" si="11"/>
        <v>OK</v>
      </c>
      <c r="AB103" s="410" t="str">
        <f t="shared" si="8"/>
        <v>OK</v>
      </c>
    </row>
    <row r="104" spans="1:28" ht="15" customHeight="1">
      <c r="A104" s="368" t="str">
        <f>'t1'!A103</f>
        <v>profilo atipico ruolo professionale</v>
      </c>
      <c r="B104" s="367" t="str">
        <f>'t1'!B103</f>
        <v>P00062</v>
      </c>
      <c r="C104" s="390">
        <f>'t1'!L103</f>
        <v>0</v>
      </c>
      <c r="D104" s="390">
        <f>'t3'!M103</f>
        <v>0</v>
      </c>
      <c r="E104" s="391">
        <f>'t3'!O103</f>
        <v>0</v>
      </c>
      <c r="F104" s="391">
        <f>'t3'!Q103</f>
        <v>0</v>
      </c>
      <c r="G104" s="391">
        <f>'t3'!C103</f>
        <v>0</v>
      </c>
      <c r="H104" s="391">
        <f>'t3'!E103</f>
        <v>0</v>
      </c>
      <c r="I104" s="391">
        <f>'t3'!G103</f>
        <v>0</v>
      </c>
      <c r="J104" s="391">
        <f>'t3'!I103</f>
        <v>0</v>
      </c>
      <c r="K104" s="391">
        <f>'t3'!K103</f>
        <v>0</v>
      </c>
      <c r="L104" s="391">
        <f t="shared" si="9"/>
        <v>0</v>
      </c>
      <c r="M104" s="391">
        <f>'t10'!AU103</f>
        <v>0</v>
      </c>
      <c r="N104" s="391" t="str">
        <f t="shared" si="6"/>
        <v>OK</v>
      </c>
      <c r="O104" s="392" t="str">
        <f t="shared" si="7"/>
        <v>OK</v>
      </c>
      <c r="P104" s="390">
        <f>'t1'!M103</f>
        <v>0</v>
      </c>
      <c r="Q104" s="390">
        <f>'t3'!N103</f>
        <v>0</v>
      </c>
      <c r="R104" s="391">
        <f>'t3'!P103</f>
        <v>0</v>
      </c>
      <c r="S104" s="391">
        <f>'t3'!R103</f>
        <v>0</v>
      </c>
      <c r="T104" s="391">
        <f>'t3'!D103</f>
        <v>0</v>
      </c>
      <c r="U104" s="391">
        <f>'t3'!F103</f>
        <v>0</v>
      </c>
      <c r="V104" s="391">
        <f>'t3'!H103</f>
        <v>0</v>
      </c>
      <c r="W104" s="391">
        <f>'t3'!J103</f>
        <v>0</v>
      </c>
      <c r="X104" s="391">
        <f>'t3'!L103</f>
        <v>0</v>
      </c>
      <c r="Y104" s="391">
        <f t="shared" si="10"/>
        <v>0</v>
      </c>
      <c r="Z104" s="391">
        <f>'t10'!AV103</f>
        <v>0</v>
      </c>
      <c r="AA104" s="1744" t="str">
        <f t="shared" si="11"/>
        <v>OK</v>
      </c>
      <c r="AB104" s="410" t="str">
        <f t="shared" si="8"/>
        <v>OK</v>
      </c>
    </row>
    <row r="105" spans="1:28" ht="15" customHeight="1">
      <c r="A105" s="368" t="str">
        <f>'t1'!A104</f>
        <v>analisti dirig. con incarico di struttura complessa</v>
      </c>
      <c r="B105" s="367" t="str">
        <f>'t1'!B104</f>
        <v>TD0002</v>
      </c>
      <c r="C105" s="390">
        <f>'t1'!L104</f>
        <v>1</v>
      </c>
      <c r="D105" s="390">
        <f>'t3'!M104</f>
        <v>0</v>
      </c>
      <c r="E105" s="391">
        <f>'t3'!O104</f>
        <v>0</v>
      </c>
      <c r="F105" s="391">
        <f>'t3'!Q104</f>
        <v>0</v>
      </c>
      <c r="G105" s="391">
        <f>'t3'!C104</f>
        <v>0</v>
      </c>
      <c r="H105" s="391">
        <f>'t3'!E104</f>
        <v>0</v>
      </c>
      <c r="I105" s="391">
        <f>'t3'!G104</f>
        <v>0</v>
      </c>
      <c r="J105" s="391">
        <f>'t3'!I104</f>
        <v>0</v>
      </c>
      <c r="K105" s="391">
        <f>'t3'!K104</f>
        <v>0</v>
      </c>
      <c r="L105" s="391">
        <f t="shared" si="9"/>
        <v>1</v>
      </c>
      <c r="M105" s="391">
        <f>'t10'!AU104</f>
        <v>1</v>
      </c>
      <c r="N105" s="391" t="str">
        <f t="shared" si="6"/>
        <v>OK</v>
      </c>
      <c r="O105" s="392" t="str">
        <f t="shared" si="7"/>
        <v>OK</v>
      </c>
      <c r="P105" s="390">
        <f>'t1'!M104</f>
        <v>0</v>
      </c>
      <c r="Q105" s="390">
        <f>'t3'!N104</f>
        <v>0</v>
      </c>
      <c r="R105" s="391">
        <f>'t3'!P104</f>
        <v>0</v>
      </c>
      <c r="S105" s="391">
        <f>'t3'!R104</f>
        <v>0</v>
      </c>
      <c r="T105" s="391">
        <f>'t3'!D104</f>
        <v>0</v>
      </c>
      <c r="U105" s="391">
        <f>'t3'!F104</f>
        <v>0</v>
      </c>
      <c r="V105" s="391">
        <f>'t3'!H104</f>
        <v>0</v>
      </c>
      <c r="W105" s="391">
        <f>'t3'!J104</f>
        <v>0</v>
      </c>
      <c r="X105" s="391">
        <f>'t3'!L104</f>
        <v>0</v>
      </c>
      <c r="Y105" s="391">
        <f t="shared" si="10"/>
        <v>0</v>
      </c>
      <c r="Z105" s="391">
        <f>'t10'!AV104</f>
        <v>0</v>
      </c>
      <c r="AA105" s="1744" t="str">
        <f t="shared" si="11"/>
        <v>OK</v>
      </c>
      <c r="AB105" s="410" t="str">
        <f t="shared" si="8"/>
        <v>OK</v>
      </c>
    </row>
    <row r="106" spans="1:28" ht="15" customHeight="1">
      <c r="A106" s="368" t="str">
        <f>'t1'!A105</f>
        <v>analisti dirig. con incarico di struttura semplice</v>
      </c>
      <c r="B106" s="367" t="str">
        <f>'t1'!B105</f>
        <v>TD0S01</v>
      </c>
      <c r="C106" s="390">
        <f>'t1'!L105</f>
        <v>0</v>
      </c>
      <c r="D106" s="390">
        <f>'t3'!M105</f>
        <v>0</v>
      </c>
      <c r="E106" s="391">
        <f>'t3'!O105</f>
        <v>0</v>
      </c>
      <c r="F106" s="391">
        <f>'t3'!Q105</f>
        <v>0</v>
      </c>
      <c r="G106" s="391">
        <f>'t3'!C105</f>
        <v>0</v>
      </c>
      <c r="H106" s="391">
        <f>'t3'!E105</f>
        <v>0</v>
      </c>
      <c r="I106" s="391">
        <f>'t3'!G105</f>
        <v>0</v>
      </c>
      <c r="J106" s="391">
        <f>'t3'!I105</f>
        <v>0</v>
      </c>
      <c r="K106" s="391">
        <f>'t3'!K105</f>
        <v>0</v>
      </c>
      <c r="L106" s="391">
        <f t="shared" si="9"/>
        <v>0</v>
      </c>
      <c r="M106" s="391">
        <f>'t10'!AU105</f>
        <v>0</v>
      </c>
      <c r="N106" s="391" t="str">
        <f t="shared" si="6"/>
        <v>OK</v>
      </c>
      <c r="O106" s="392" t="str">
        <f t="shared" si="7"/>
        <v>OK</v>
      </c>
      <c r="P106" s="390">
        <f>'t1'!M105</f>
        <v>0</v>
      </c>
      <c r="Q106" s="390">
        <f>'t3'!N105</f>
        <v>0</v>
      </c>
      <c r="R106" s="391">
        <f>'t3'!P105</f>
        <v>0</v>
      </c>
      <c r="S106" s="391">
        <f>'t3'!R105</f>
        <v>0</v>
      </c>
      <c r="T106" s="391">
        <f>'t3'!D105</f>
        <v>0</v>
      </c>
      <c r="U106" s="391">
        <f>'t3'!F105</f>
        <v>0</v>
      </c>
      <c r="V106" s="391">
        <f>'t3'!H105</f>
        <v>0</v>
      </c>
      <c r="W106" s="391">
        <f>'t3'!J105</f>
        <v>0</v>
      </c>
      <c r="X106" s="391">
        <f>'t3'!L105</f>
        <v>0</v>
      </c>
      <c r="Y106" s="391">
        <f t="shared" si="10"/>
        <v>0</v>
      </c>
      <c r="Z106" s="391">
        <f>'t10'!AV105</f>
        <v>0</v>
      </c>
      <c r="AA106" s="1744" t="str">
        <f t="shared" si="11"/>
        <v>OK</v>
      </c>
      <c r="AB106" s="410" t="str">
        <f t="shared" si="8"/>
        <v>OK</v>
      </c>
    </row>
    <row r="107" spans="1:28" ht="15" customHeight="1">
      <c r="A107" s="368" t="str">
        <f>'t1'!A106</f>
        <v>analisti dirig. con altri incar.prof.li</v>
      </c>
      <c r="B107" s="367" t="str">
        <f>'t1'!B106</f>
        <v>TD0A01</v>
      </c>
      <c r="C107" s="390">
        <f>'t1'!L106</f>
        <v>2</v>
      </c>
      <c r="D107" s="390">
        <f>'t3'!M106</f>
        <v>0</v>
      </c>
      <c r="E107" s="391">
        <f>'t3'!O106</f>
        <v>0</v>
      </c>
      <c r="F107" s="391">
        <f>'t3'!Q106</f>
        <v>0</v>
      </c>
      <c r="G107" s="391">
        <f>'t3'!C106</f>
        <v>0</v>
      </c>
      <c r="H107" s="391">
        <f>'t3'!E106</f>
        <v>0</v>
      </c>
      <c r="I107" s="391">
        <f>'t3'!G106</f>
        <v>0</v>
      </c>
      <c r="J107" s="391">
        <f>'t3'!I106</f>
        <v>0</v>
      </c>
      <c r="K107" s="391">
        <f>'t3'!K106</f>
        <v>0</v>
      </c>
      <c r="L107" s="391">
        <f t="shared" si="9"/>
        <v>2</v>
      </c>
      <c r="M107" s="391">
        <f>'t10'!AU106</f>
        <v>2</v>
      </c>
      <c r="N107" s="391" t="str">
        <f t="shared" si="6"/>
        <v>OK</v>
      </c>
      <c r="O107" s="392" t="str">
        <f t="shared" si="7"/>
        <v>OK</v>
      </c>
      <c r="P107" s="390">
        <f>'t1'!M106</f>
        <v>0</v>
      </c>
      <c r="Q107" s="390">
        <f>'t3'!N106</f>
        <v>0</v>
      </c>
      <c r="R107" s="391">
        <f>'t3'!P106</f>
        <v>0</v>
      </c>
      <c r="S107" s="391">
        <f>'t3'!R106</f>
        <v>0</v>
      </c>
      <c r="T107" s="391">
        <f>'t3'!D106</f>
        <v>0</v>
      </c>
      <c r="U107" s="391">
        <f>'t3'!F106</f>
        <v>0</v>
      </c>
      <c r="V107" s="391">
        <f>'t3'!H106</f>
        <v>0</v>
      </c>
      <c r="W107" s="391">
        <f>'t3'!J106</f>
        <v>0</v>
      </c>
      <c r="X107" s="391">
        <f>'t3'!L106</f>
        <v>0</v>
      </c>
      <c r="Y107" s="391">
        <f t="shared" si="10"/>
        <v>0</v>
      </c>
      <c r="Z107" s="391">
        <f>'t10'!AV106</f>
        <v>0</v>
      </c>
      <c r="AA107" s="1744" t="str">
        <f t="shared" si="11"/>
        <v>OK</v>
      </c>
      <c r="AB107" s="410" t="str">
        <f t="shared" si="8"/>
        <v>OK</v>
      </c>
    </row>
    <row r="108" spans="1:28" ht="15" customHeight="1">
      <c r="A108" s="368" t="str">
        <f>'t1'!A107</f>
        <v>analisti dir. a t. determinato(art. 15-septies dlgs. 502/92)</v>
      </c>
      <c r="B108" s="367" t="str">
        <f>'t1'!B107</f>
        <v>TD0609</v>
      </c>
      <c r="C108" s="390">
        <f>'t1'!L107</f>
        <v>0</v>
      </c>
      <c r="D108" s="390">
        <f>'t3'!M107</f>
        <v>0</v>
      </c>
      <c r="E108" s="391">
        <f>'t3'!O107</f>
        <v>0</v>
      </c>
      <c r="F108" s="391">
        <f>'t3'!Q107</f>
        <v>0</v>
      </c>
      <c r="G108" s="391">
        <f>'t3'!C107</f>
        <v>0</v>
      </c>
      <c r="H108" s="391">
        <f>'t3'!E107</f>
        <v>0</v>
      </c>
      <c r="I108" s="391">
        <f>'t3'!G107</f>
        <v>0</v>
      </c>
      <c r="J108" s="391">
        <f>'t3'!I107</f>
        <v>0</v>
      </c>
      <c r="K108" s="391">
        <f>'t3'!K107</f>
        <v>0</v>
      </c>
      <c r="L108" s="391">
        <f t="shared" si="9"/>
        <v>0</v>
      </c>
      <c r="M108" s="391">
        <f>'t10'!AU107</f>
        <v>0</v>
      </c>
      <c r="N108" s="391" t="str">
        <f t="shared" si="6"/>
        <v>OK</v>
      </c>
      <c r="O108" s="392" t="str">
        <f t="shared" si="7"/>
        <v>OK</v>
      </c>
      <c r="P108" s="390">
        <f>'t1'!M107</f>
        <v>0</v>
      </c>
      <c r="Q108" s="390">
        <f>'t3'!N107</f>
        <v>0</v>
      </c>
      <c r="R108" s="391">
        <f>'t3'!P107</f>
        <v>0</v>
      </c>
      <c r="S108" s="391">
        <f>'t3'!R107</f>
        <v>0</v>
      </c>
      <c r="T108" s="391">
        <f>'t3'!D107</f>
        <v>0</v>
      </c>
      <c r="U108" s="391">
        <f>'t3'!F107</f>
        <v>0</v>
      </c>
      <c r="V108" s="391">
        <f>'t3'!H107</f>
        <v>0</v>
      </c>
      <c r="W108" s="391">
        <f>'t3'!J107</f>
        <v>0</v>
      </c>
      <c r="X108" s="391">
        <f>'t3'!L107</f>
        <v>0</v>
      </c>
      <c r="Y108" s="391">
        <f t="shared" si="10"/>
        <v>0</v>
      </c>
      <c r="Z108" s="391">
        <f>'t10'!AV107</f>
        <v>0</v>
      </c>
      <c r="AA108" s="1744" t="str">
        <f t="shared" si="11"/>
        <v>OK</v>
      </c>
      <c r="AB108" s="410" t="str">
        <f t="shared" si="8"/>
        <v>OK</v>
      </c>
    </row>
    <row r="109" spans="1:28" ht="15" customHeight="1">
      <c r="A109" s="368" t="str">
        <f>'t1'!A108</f>
        <v>statistico dirig. con incarico di struttura complessa</v>
      </c>
      <c r="B109" s="367" t="str">
        <f>'t1'!B108</f>
        <v>TD0071</v>
      </c>
      <c r="C109" s="390">
        <f>'t1'!L108</f>
        <v>0</v>
      </c>
      <c r="D109" s="390">
        <f>'t3'!M108</f>
        <v>0</v>
      </c>
      <c r="E109" s="391">
        <f>'t3'!O108</f>
        <v>0</v>
      </c>
      <c r="F109" s="391">
        <f>'t3'!Q108</f>
        <v>0</v>
      </c>
      <c r="G109" s="391">
        <f>'t3'!C108</f>
        <v>0</v>
      </c>
      <c r="H109" s="391">
        <f>'t3'!E108</f>
        <v>0</v>
      </c>
      <c r="I109" s="391">
        <f>'t3'!G108</f>
        <v>0</v>
      </c>
      <c r="J109" s="391">
        <f>'t3'!I108</f>
        <v>0</v>
      </c>
      <c r="K109" s="391">
        <f>'t3'!K108</f>
        <v>0</v>
      </c>
      <c r="L109" s="391">
        <f t="shared" si="9"/>
        <v>0</v>
      </c>
      <c r="M109" s="391">
        <f>'t10'!AU108</f>
        <v>0</v>
      </c>
      <c r="N109" s="391" t="str">
        <f t="shared" si="6"/>
        <v>OK</v>
      </c>
      <c r="O109" s="392" t="str">
        <f t="shared" si="7"/>
        <v>OK</v>
      </c>
      <c r="P109" s="390">
        <f>'t1'!M108</f>
        <v>0</v>
      </c>
      <c r="Q109" s="390">
        <f>'t3'!N108</f>
        <v>0</v>
      </c>
      <c r="R109" s="391">
        <f>'t3'!P108</f>
        <v>0</v>
      </c>
      <c r="S109" s="391">
        <f>'t3'!R108</f>
        <v>0</v>
      </c>
      <c r="T109" s="391">
        <f>'t3'!D108</f>
        <v>0</v>
      </c>
      <c r="U109" s="391">
        <f>'t3'!F108</f>
        <v>0</v>
      </c>
      <c r="V109" s="391">
        <f>'t3'!H108</f>
        <v>0</v>
      </c>
      <c r="W109" s="391">
        <f>'t3'!J108</f>
        <v>0</v>
      </c>
      <c r="X109" s="391">
        <f>'t3'!L108</f>
        <v>0</v>
      </c>
      <c r="Y109" s="391">
        <f t="shared" si="10"/>
        <v>0</v>
      </c>
      <c r="Z109" s="391">
        <f>'t10'!AV108</f>
        <v>0</v>
      </c>
      <c r="AA109" s="1744" t="str">
        <f t="shared" si="11"/>
        <v>OK</v>
      </c>
      <c r="AB109" s="410" t="str">
        <f t="shared" si="8"/>
        <v>OK</v>
      </c>
    </row>
    <row r="110" spans="1:28" ht="15" customHeight="1">
      <c r="A110" s="368" t="str">
        <f>'t1'!A109</f>
        <v>statistico dirig. con incarico di struttura semplice</v>
      </c>
      <c r="B110" s="367" t="str">
        <f>'t1'!B109</f>
        <v>TD0S70</v>
      </c>
      <c r="C110" s="390">
        <f>'t1'!L109</f>
        <v>1</v>
      </c>
      <c r="D110" s="390">
        <f>'t3'!M109</f>
        <v>0</v>
      </c>
      <c r="E110" s="391">
        <f>'t3'!O109</f>
        <v>0</v>
      </c>
      <c r="F110" s="391">
        <f>'t3'!Q109</f>
        <v>0</v>
      </c>
      <c r="G110" s="391">
        <f>'t3'!C109</f>
        <v>0</v>
      </c>
      <c r="H110" s="391">
        <f>'t3'!E109</f>
        <v>0</v>
      </c>
      <c r="I110" s="391">
        <f>'t3'!G109</f>
        <v>0</v>
      </c>
      <c r="J110" s="391">
        <f>'t3'!I109</f>
        <v>0</v>
      </c>
      <c r="K110" s="391">
        <f>'t3'!K109</f>
        <v>0</v>
      </c>
      <c r="L110" s="391">
        <f t="shared" si="9"/>
        <v>1</v>
      </c>
      <c r="M110" s="391">
        <f>'t10'!AU109</f>
        <v>1</v>
      </c>
      <c r="N110" s="391" t="str">
        <f t="shared" si="6"/>
        <v>OK</v>
      </c>
      <c r="O110" s="392" t="str">
        <f t="shared" si="7"/>
        <v>OK</v>
      </c>
      <c r="P110" s="390">
        <f>'t1'!M109</f>
        <v>0</v>
      </c>
      <c r="Q110" s="390">
        <f>'t3'!N109</f>
        <v>0</v>
      </c>
      <c r="R110" s="391">
        <f>'t3'!P109</f>
        <v>0</v>
      </c>
      <c r="S110" s="391">
        <f>'t3'!R109</f>
        <v>0</v>
      </c>
      <c r="T110" s="391">
        <f>'t3'!D109</f>
        <v>0</v>
      </c>
      <c r="U110" s="391">
        <f>'t3'!F109</f>
        <v>0</v>
      </c>
      <c r="V110" s="391">
        <f>'t3'!H109</f>
        <v>0</v>
      </c>
      <c r="W110" s="391">
        <f>'t3'!J109</f>
        <v>0</v>
      </c>
      <c r="X110" s="391">
        <f>'t3'!L109</f>
        <v>0</v>
      </c>
      <c r="Y110" s="391">
        <f t="shared" si="10"/>
        <v>0</v>
      </c>
      <c r="Z110" s="391">
        <f>'t10'!AV109</f>
        <v>0</v>
      </c>
      <c r="AA110" s="1744" t="str">
        <f t="shared" si="11"/>
        <v>OK</v>
      </c>
      <c r="AB110" s="410" t="str">
        <f t="shared" si="8"/>
        <v>OK</v>
      </c>
    </row>
    <row r="111" spans="1:28" ht="15" customHeight="1">
      <c r="A111" s="368" t="str">
        <f>'t1'!A110</f>
        <v>statistico dirig. con altri incar.prof.li</v>
      </c>
      <c r="B111" s="367" t="str">
        <f>'t1'!B110</f>
        <v>TD0A70</v>
      </c>
      <c r="C111" s="390">
        <f>'t1'!L110</f>
        <v>0</v>
      </c>
      <c r="D111" s="390">
        <f>'t3'!M110</f>
        <v>0</v>
      </c>
      <c r="E111" s="391">
        <f>'t3'!O110</f>
        <v>0</v>
      </c>
      <c r="F111" s="391">
        <f>'t3'!Q110</f>
        <v>0</v>
      </c>
      <c r="G111" s="391">
        <f>'t3'!C110</f>
        <v>0</v>
      </c>
      <c r="H111" s="391">
        <f>'t3'!E110</f>
        <v>0</v>
      </c>
      <c r="I111" s="391">
        <f>'t3'!G110</f>
        <v>0</v>
      </c>
      <c r="J111" s="391">
        <f>'t3'!I110</f>
        <v>0</v>
      </c>
      <c r="K111" s="391">
        <f>'t3'!K110</f>
        <v>0</v>
      </c>
      <c r="L111" s="391">
        <f t="shared" si="9"/>
        <v>0</v>
      </c>
      <c r="M111" s="391">
        <f>'t10'!AU110</f>
        <v>0</v>
      </c>
      <c r="N111" s="391" t="str">
        <f t="shared" si="6"/>
        <v>OK</v>
      </c>
      <c r="O111" s="392" t="str">
        <f t="shared" si="7"/>
        <v>OK</v>
      </c>
      <c r="P111" s="390">
        <f>'t1'!M110</f>
        <v>1</v>
      </c>
      <c r="Q111" s="390">
        <f>'t3'!N110</f>
        <v>0</v>
      </c>
      <c r="R111" s="391">
        <f>'t3'!P110</f>
        <v>0</v>
      </c>
      <c r="S111" s="391">
        <f>'t3'!R110</f>
        <v>0</v>
      </c>
      <c r="T111" s="391">
        <f>'t3'!D110</f>
        <v>0</v>
      </c>
      <c r="U111" s="391">
        <f>'t3'!F110</f>
        <v>0</v>
      </c>
      <c r="V111" s="391">
        <f>'t3'!H110</f>
        <v>0</v>
      </c>
      <c r="W111" s="391">
        <f>'t3'!J110</f>
        <v>0</v>
      </c>
      <c r="X111" s="391">
        <f>'t3'!L110</f>
        <v>0</v>
      </c>
      <c r="Y111" s="391">
        <f t="shared" si="10"/>
        <v>1</v>
      </c>
      <c r="Z111" s="391">
        <f>'t10'!AV110</f>
        <v>1</v>
      </c>
      <c r="AA111" s="1744" t="str">
        <f t="shared" si="11"/>
        <v>OK</v>
      </c>
      <c r="AB111" s="410" t="str">
        <f t="shared" si="8"/>
        <v>OK</v>
      </c>
    </row>
    <row r="112" spans="1:28" ht="15" customHeight="1">
      <c r="A112" s="368" t="str">
        <f>'t1'!A111</f>
        <v>statistico dir. a t.determinato(art. 15-septies dlgs.502/92)</v>
      </c>
      <c r="B112" s="367" t="str">
        <f>'t1'!B111</f>
        <v>TD0610</v>
      </c>
      <c r="C112" s="390">
        <f>'t1'!L111</f>
        <v>0</v>
      </c>
      <c r="D112" s="390">
        <f>'t3'!M111</f>
        <v>0</v>
      </c>
      <c r="E112" s="391">
        <f>'t3'!O111</f>
        <v>0</v>
      </c>
      <c r="F112" s="391">
        <f>'t3'!Q111</f>
        <v>0</v>
      </c>
      <c r="G112" s="391">
        <f>'t3'!C111</f>
        <v>0</v>
      </c>
      <c r="H112" s="391">
        <f>'t3'!E111</f>
        <v>0</v>
      </c>
      <c r="I112" s="391">
        <f>'t3'!G111</f>
        <v>0</v>
      </c>
      <c r="J112" s="391">
        <f>'t3'!I111</f>
        <v>0</v>
      </c>
      <c r="K112" s="391">
        <f>'t3'!K111</f>
        <v>0</v>
      </c>
      <c r="L112" s="391">
        <f t="shared" si="9"/>
        <v>0</v>
      </c>
      <c r="M112" s="391">
        <f>'t10'!AU111</f>
        <v>0</v>
      </c>
      <c r="N112" s="391" t="str">
        <f t="shared" si="6"/>
        <v>OK</v>
      </c>
      <c r="O112" s="392" t="str">
        <f t="shared" si="7"/>
        <v>OK</v>
      </c>
      <c r="P112" s="390">
        <f>'t1'!M111</f>
        <v>0</v>
      </c>
      <c r="Q112" s="390">
        <f>'t3'!N111</f>
        <v>0</v>
      </c>
      <c r="R112" s="391">
        <f>'t3'!P111</f>
        <v>0</v>
      </c>
      <c r="S112" s="391">
        <f>'t3'!R111</f>
        <v>0</v>
      </c>
      <c r="T112" s="391">
        <f>'t3'!D111</f>
        <v>0</v>
      </c>
      <c r="U112" s="391">
        <f>'t3'!F111</f>
        <v>0</v>
      </c>
      <c r="V112" s="391">
        <f>'t3'!H111</f>
        <v>0</v>
      </c>
      <c r="W112" s="391">
        <f>'t3'!J111</f>
        <v>0</v>
      </c>
      <c r="X112" s="391">
        <f>'t3'!L111</f>
        <v>0</v>
      </c>
      <c r="Y112" s="391">
        <f t="shared" si="10"/>
        <v>0</v>
      </c>
      <c r="Z112" s="391">
        <f>'t10'!AV111</f>
        <v>0</v>
      </c>
      <c r="AA112" s="1744" t="str">
        <f t="shared" si="11"/>
        <v>OK</v>
      </c>
      <c r="AB112" s="410" t="str">
        <f t="shared" si="8"/>
        <v>OK</v>
      </c>
    </row>
    <row r="113" spans="1:28" ht="15" customHeight="1">
      <c r="A113" s="368" t="str">
        <f>'t1'!A112</f>
        <v>sociologo dirig. con incarico di struttura complessa</v>
      </c>
      <c r="B113" s="367" t="str">
        <f>'t1'!B112</f>
        <v>TD0068</v>
      </c>
      <c r="C113" s="390">
        <f>'t1'!L112</f>
        <v>0</v>
      </c>
      <c r="D113" s="390">
        <f>'t3'!M112</f>
        <v>0</v>
      </c>
      <c r="E113" s="391">
        <f>'t3'!O112</f>
        <v>0</v>
      </c>
      <c r="F113" s="391">
        <f>'t3'!Q112</f>
        <v>0</v>
      </c>
      <c r="G113" s="391">
        <f>'t3'!C112</f>
        <v>0</v>
      </c>
      <c r="H113" s="391">
        <f>'t3'!E112</f>
        <v>0</v>
      </c>
      <c r="I113" s="391">
        <f>'t3'!G112</f>
        <v>0</v>
      </c>
      <c r="J113" s="391">
        <f>'t3'!I112</f>
        <v>0</v>
      </c>
      <c r="K113" s="391">
        <f>'t3'!K112</f>
        <v>0</v>
      </c>
      <c r="L113" s="391">
        <f t="shared" si="9"/>
        <v>0</v>
      </c>
      <c r="M113" s="391">
        <f>'t10'!AU112</f>
        <v>0</v>
      </c>
      <c r="N113" s="391" t="str">
        <f t="shared" si="6"/>
        <v>OK</v>
      </c>
      <c r="O113" s="392" t="str">
        <f t="shared" si="7"/>
        <v>OK</v>
      </c>
      <c r="P113" s="390">
        <f>'t1'!M112</f>
        <v>0</v>
      </c>
      <c r="Q113" s="390">
        <f>'t3'!N112</f>
        <v>0</v>
      </c>
      <c r="R113" s="391">
        <f>'t3'!P112</f>
        <v>0</v>
      </c>
      <c r="S113" s="391">
        <f>'t3'!R112</f>
        <v>0</v>
      </c>
      <c r="T113" s="391">
        <f>'t3'!D112</f>
        <v>0</v>
      </c>
      <c r="U113" s="391">
        <f>'t3'!F112</f>
        <v>0</v>
      </c>
      <c r="V113" s="391">
        <f>'t3'!H112</f>
        <v>0</v>
      </c>
      <c r="W113" s="391">
        <f>'t3'!J112</f>
        <v>0</v>
      </c>
      <c r="X113" s="391">
        <f>'t3'!L112</f>
        <v>0</v>
      </c>
      <c r="Y113" s="391">
        <f t="shared" si="10"/>
        <v>0</v>
      </c>
      <c r="Z113" s="391">
        <f>'t10'!AV112</f>
        <v>0</v>
      </c>
      <c r="AA113" s="1744" t="str">
        <f t="shared" si="11"/>
        <v>OK</v>
      </c>
      <c r="AB113" s="410" t="str">
        <f t="shared" si="8"/>
        <v>OK</v>
      </c>
    </row>
    <row r="114" spans="1:28" ht="15" customHeight="1">
      <c r="A114" s="368" t="str">
        <f>'t1'!A113</f>
        <v>sociologo dirig. con incarico di struttura semplice</v>
      </c>
      <c r="B114" s="367" t="str">
        <f>'t1'!B113</f>
        <v>TD0S67</v>
      </c>
      <c r="C114" s="390">
        <f>'t1'!L113</f>
        <v>0</v>
      </c>
      <c r="D114" s="390">
        <f>'t3'!M113</f>
        <v>0</v>
      </c>
      <c r="E114" s="391">
        <f>'t3'!O113</f>
        <v>0</v>
      </c>
      <c r="F114" s="391">
        <f>'t3'!Q113</f>
        <v>0</v>
      </c>
      <c r="G114" s="391">
        <f>'t3'!C113</f>
        <v>0</v>
      </c>
      <c r="H114" s="391">
        <f>'t3'!E113</f>
        <v>0</v>
      </c>
      <c r="I114" s="391">
        <f>'t3'!G113</f>
        <v>0</v>
      </c>
      <c r="J114" s="391">
        <f>'t3'!I113</f>
        <v>0</v>
      </c>
      <c r="K114" s="391">
        <f>'t3'!K113</f>
        <v>0</v>
      </c>
      <c r="L114" s="391">
        <f t="shared" si="9"/>
        <v>0</v>
      </c>
      <c r="M114" s="391">
        <f>'t10'!AU113</f>
        <v>0</v>
      </c>
      <c r="N114" s="391" t="str">
        <f t="shared" si="6"/>
        <v>OK</v>
      </c>
      <c r="O114" s="392" t="str">
        <f t="shared" si="7"/>
        <v>OK</v>
      </c>
      <c r="P114" s="390">
        <f>'t1'!M113</f>
        <v>0</v>
      </c>
      <c r="Q114" s="390">
        <f>'t3'!N113</f>
        <v>0</v>
      </c>
      <c r="R114" s="391">
        <f>'t3'!P113</f>
        <v>0</v>
      </c>
      <c r="S114" s="391">
        <f>'t3'!R113</f>
        <v>0</v>
      </c>
      <c r="T114" s="391">
        <f>'t3'!D113</f>
        <v>0</v>
      </c>
      <c r="U114" s="391">
        <f>'t3'!F113</f>
        <v>0</v>
      </c>
      <c r="V114" s="391">
        <f>'t3'!H113</f>
        <v>0</v>
      </c>
      <c r="W114" s="391">
        <f>'t3'!J113</f>
        <v>0</v>
      </c>
      <c r="X114" s="391">
        <f>'t3'!L113</f>
        <v>0</v>
      </c>
      <c r="Y114" s="391">
        <f t="shared" si="10"/>
        <v>0</v>
      </c>
      <c r="Z114" s="391">
        <f>'t10'!AV113</f>
        <v>0</v>
      </c>
      <c r="AA114" s="1744" t="str">
        <f t="shared" si="11"/>
        <v>OK</v>
      </c>
      <c r="AB114" s="410" t="str">
        <f t="shared" si="8"/>
        <v>OK</v>
      </c>
    </row>
    <row r="115" spans="1:28" ht="15" customHeight="1">
      <c r="A115" s="368" t="str">
        <f>'t1'!A114</f>
        <v>sociologo dirig. con altri incar.prof.li</v>
      </c>
      <c r="B115" s="367" t="str">
        <f>'t1'!B114</f>
        <v>TD0A67</v>
      </c>
      <c r="C115" s="390">
        <f>'t1'!L114</f>
        <v>0</v>
      </c>
      <c r="D115" s="390">
        <f>'t3'!M114</f>
        <v>0</v>
      </c>
      <c r="E115" s="391">
        <f>'t3'!O114</f>
        <v>0</v>
      </c>
      <c r="F115" s="391">
        <f>'t3'!Q114</f>
        <v>0</v>
      </c>
      <c r="G115" s="391">
        <f>'t3'!C114</f>
        <v>0</v>
      </c>
      <c r="H115" s="391">
        <f>'t3'!E114</f>
        <v>0</v>
      </c>
      <c r="I115" s="391">
        <f>'t3'!G114</f>
        <v>0</v>
      </c>
      <c r="J115" s="391">
        <f>'t3'!I114</f>
        <v>0</v>
      </c>
      <c r="K115" s="391">
        <f>'t3'!K114</f>
        <v>0</v>
      </c>
      <c r="L115" s="391">
        <f t="shared" si="9"/>
        <v>0</v>
      </c>
      <c r="M115" s="391">
        <f>'t10'!AU114</f>
        <v>0</v>
      </c>
      <c r="N115" s="391" t="str">
        <f t="shared" si="6"/>
        <v>OK</v>
      </c>
      <c r="O115" s="392" t="str">
        <f t="shared" si="7"/>
        <v>OK</v>
      </c>
      <c r="P115" s="390">
        <f>'t1'!M114</f>
        <v>0</v>
      </c>
      <c r="Q115" s="390">
        <f>'t3'!N114</f>
        <v>0</v>
      </c>
      <c r="R115" s="391">
        <f>'t3'!P114</f>
        <v>0</v>
      </c>
      <c r="S115" s="391">
        <f>'t3'!R114</f>
        <v>0</v>
      </c>
      <c r="T115" s="391">
        <f>'t3'!D114</f>
        <v>0</v>
      </c>
      <c r="U115" s="391">
        <f>'t3'!F114</f>
        <v>0</v>
      </c>
      <c r="V115" s="391">
        <f>'t3'!H114</f>
        <v>0</v>
      </c>
      <c r="W115" s="391">
        <f>'t3'!J114</f>
        <v>0</v>
      </c>
      <c r="X115" s="391">
        <f>'t3'!L114</f>
        <v>0</v>
      </c>
      <c r="Y115" s="391">
        <f t="shared" si="10"/>
        <v>0</v>
      </c>
      <c r="Z115" s="391">
        <f>'t10'!AV114</f>
        <v>0</v>
      </c>
      <c r="AA115" s="1744" t="str">
        <f t="shared" si="11"/>
        <v>OK</v>
      </c>
      <c r="AB115" s="410" t="str">
        <f t="shared" si="8"/>
        <v>OK</v>
      </c>
    </row>
    <row r="116" spans="1:28" ht="15" customHeight="1">
      <c r="A116" s="368" t="str">
        <f>'t1'!A115</f>
        <v>sociologo dir. a t. determinato(art.15-septies dlgs. 502/92)</v>
      </c>
      <c r="B116" s="367" t="str">
        <f>'t1'!B115</f>
        <v>TD0611</v>
      </c>
      <c r="C116" s="390">
        <f>'t1'!L115</f>
        <v>0</v>
      </c>
      <c r="D116" s="390">
        <f>'t3'!M115</f>
        <v>0</v>
      </c>
      <c r="E116" s="391">
        <f>'t3'!O115</f>
        <v>0</v>
      </c>
      <c r="F116" s="391">
        <f>'t3'!Q115</f>
        <v>0</v>
      </c>
      <c r="G116" s="391">
        <f>'t3'!C115</f>
        <v>0</v>
      </c>
      <c r="H116" s="391">
        <f>'t3'!E115</f>
        <v>0</v>
      </c>
      <c r="I116" s="391">
        <f>'t3'!G115</f>
        <v>0</v>
      </c>
      <c r="J116" s="391">
        <f>'t3'!I115</f>
        <v>0</v>
      </c>
      <c r="K116" s="391">
        <f>'t3'!K115</f>
        <v>0</v>
      </c>
      <c r="L116" s="391">
        <f t="shared" si="9"/>
        <v>0</v>
      </c>
      <c r="M116" s="391">
        <f>'t10'!AU115</f>
        <v>0</v>
      </c>
      <c r="N116" s="391" t="str">
        <f t="shared" si="6"/>
        <v>OK</v>
      </c>
      <c r="O116" s="392" t="str">
        <f t="shared" si="7"/>
        <v>OK</v>
      </c>
      <c r="P116" s="390">
        <f>'t1'!M115</f>
        <v>0</v>
      </c>
      <c r="Q116" s="390">
        <f>'t3'!N115</f>
        <v>0</v>
      </c>
      <c r="R116" s="391">
        <f>'t3'!P115</f>
        <v>0</v>
      </c>
      <c r="S116" s="391">
        <f>'t3'!R115</f>
        <v>0</v>
      </c>
      <c r="T116" s="391">
        <f>'t3'!D115</f>
        <v>0</v>
      </c>
      <c r="U116" s="391">
        <f>'t3'!F115</f>
        <v>0</v>
      </c>
      <c r="V116" s="391">
        <f>'t3'!H115</f>
        <v>0</v>
      </c>
      <c r="W116" s="391">
        <f>'t3'!J115</f>
        <v>0</v>
      </c>
      <c r="X116" s="391">
        <f>'t3'!L115</f>
        <v>0</v>
      </c>
      <c r="Y116" s="391">
        <f t="shared" si="10"/>
        <v>0</v>
      </c>
      <c r="Z116" s="391">
        <f>'t10'!AV115</f>
        <v>0</v>
      </c>
      <c r="AA116" s="1744" t="str">
        <f t="shared" si="11"/>
        <v>OK</v>
      </c>
      <c r="AB116" s="410" t="str">
        <f t="shared" si="8"/>
        <v>OK</v>
      </c>
    </row>
    <row r="117" spans="1:28" ht="15" customHeight="1">
      <c r="A117" s="368" t="str">
        <f>'t1'!A116</f>
        <v>collab.re prof.le assistente sociale esperto - ds</v>
      </c>
      <c r="B117" s="367" t="str">
        <f>'t1'!B116</f>
        <v>T18025</v>
      </c>
      <c r="C117" s="390">
        <f>'t1'!L116</f>
        <v>0</v>
      </c>
      <c r="D117" s="390">
        <f>'t3'!M116</f>
        <v>0</v>
      </c>
      <c r="E117" s="391">
        <f>'t3'!O116</f>
        <v>0</v>
      </c>
      <c r="F117" s="391">
        <f>'t3'!Q116</f>
        <v>0</v>
      </c>
      <c r="G117" s="391">
        <f>'t3'!C116</f>
        <v>0</v>
      </c>
      <c r="H117" s="391">
        <f>'t3'!E116</f>
        <v>0</v>
      </c>
      <c r="I117" s="391">
        <f>'t3'!G116</f>
        <v>0</v>
      </c>
      <c r="J117" s="391">
        <f>'t3'!I116</f>
        <v>0</v>
      </c>
      <c r="K117" s="391">
        <f>'t3'!K116</f>
        <v>0</v>
      </c>
      <c r="L117" s="391">
        <f t="shared" si="9"/>
        <v>0</v>
      </c>
      <c r="M117" s="391">
        <f>'t10'!AU116</f>
        <v>0</v>
      </c>
      <c r="N117" s="391" t="str">
        <f t="shared" si="6"/>
        <v>OK</v>
      </c>
      <c r="O117" s="392" t="str">
        <f t="shared" si="7"/>
        <v>OK</v>
      </c>
      <c r="P117" s="390">
        <f>'t1'!M116</f>
        <v>0</v>
      </c>
      <c r="Q117" s="390">
        <f>'t3'!N116</f>
        <v>0</v>
      </c>
      <c r="R117" s="391">
        <f>'t3'!P116</f>
        <v>0</v>
      </c>
      <c r="S117" s="391">
        <f>'t3'!R116</f>
        <v>0</v>
      </c>
      <c r="T117" s="391">
        <f>'t3'!D116</f>
        <v>0</v>
      </c>
      <c r="U117" s="391">
        <f>'t3'!F116</f>
        <v>0</v>
      </c>
      <c r="V117" s="391">
        <f>'t3'!H116</f>
        <v>0</v>
      </c>
      <c r="W117" s="391">
        <f>'t3'!J116</f>
        <v>0</v>
      </c>
      <c r="X117" s="391">
        <f>'t3'!L116</f>
        <v>0</v>
      </c>
      <c r="Y117" s="391">
        <f t="shared" si="10"/>
        <v>0</v>
      </c>
      <c r="Z117" s="391">
        <f>'t10'!AV116</f>
        <v>0</v>
      </c>
      <c r="AA117" s="1744" t="str">
        <f t="shared" si="11"/>
        <v>OK</v>
      </c>
      <c r="AB117" s="410" t="str">
        <f t="shared" si="8"/>
        <v>OK</v>
      </c>
    </row>
    <row r="118" spans="1:28" ht="15" customHeight="1">
      <c r="A118" s="368" t="str">
        <f>'t1'!A117</f>
        <v>collab.re prof.le assistente sociale - d</v>
      </c>
      <c r="B118" s="367" t="str">
        <f>'t1'!B117</f>
        <v>T16024</v>
      </c>
      <c r="C118" s="390">
        <f>'t1'!L117</f>
        <v>0</v>
      </c>
      <c r="D118" s="390">
        <f>'t3'!M117</f>
        <v>0</v>
      </c>
      <c r="E118" s="391">
        <f>'t3'!O117</f>
        <v>0</v>
      </c>
      <c r="F118" s="391">
        <f>'t3'!Q117</f>
        <v>0</v>
      </c>
      <c r="G118" s="391">
        <f>'t3'!C117</f>
        <v>0</v>
      </c>
      <c r="H118" s="391">
        <f>'t3'!E117</f>
        <v>0</v>
      </c>
      <c r="I118" s="391">
        <f>'t3'!G117</f>
        <v>0</v>
      </c>
      <c r="J118" s="391">
        <f>'t3'!I117</f>
        <v>0</v>
      </c>
      <c r="K118" s="391">
        <f>'t3'!K117</f>
        <v>0</v>
      </c>
      <c r="L118" s="391">
        <f t="shared" si="9"/>
        <v>0</v>
      </c>
      <c r="M118" s="391">
        <f>'t10'!AU117</f>
        <v>0</v>
      </c>
      <c r="N118" s="391" t="str">
        <f t="shared" si="6"/>
        <v>OK</v>
      </c>
      <c r="O118" s="392" t="str">
        <f t="shared" si="7"/>
        <v>OK</v>
      </c>
      <c r="P118" s="390">
        <f>'t1'!M117</f>
        <v>2</v>
      </c>
      <c r="Q118" s="390">
        <f>'t3'!N117</f>
        <v>0</v>
      </c>
      <c r="R118" s="391">
        <f>'t3'!P117</f>
        <v>0</v>
      </c>
      <c r="S118" s="391">
        <f>'t3'!R117</f>
        <v>0</v>
      </c>
      <c r="T118" s="391">
        <f>'t3'!D117</f>
        <v>0</v>
      </c>
      <c r="U118" s="391">
        <f>'t3'!F117</f>
        <v>0</v>
      </c>
      <c r="V118" s="391">
        <f>'t3'!H117</f>
        <v>0</v>
      </c>
      <c r="W118" s="391">
        <f>'t3'!J117</f>
        <v>0</v>
      </c>
      <c r="X118" s="391">
        <f>'t3'!L117</f>
        <v>0</v>
      </c>
      <c r="Y118" s="391">
        <f t="shared" si="10"/>
        <v>2</v>
      </c>
      <c r="Z118" s="391">
        <f>'t10'!AV117</f>
        <v>2</v>
      </c>
      <c r="AA118" s="1744" t="str">
        <f t="shared" si="11"/>
        <v>OK</v>
      </c>
      <c r="AB118" s="410" t="str">
        <f t="shared" si="8"/>
        <v>OK</v>
      </c>
    </row>
    <row r="119" spans="1:28" ht="15" customHeight="1">
      <c r="A119" s="368" t="str">
        <f>'t1'!A118</f>
        <v>collab.re tec. - prof.le esperto - ds</v>
      </c>
      <c r="B119" s="367" t="str">
        <f>'t1'!B118</f>
        <v>T18027</v>
      </c>
      <c r="C119" s="390">
        <f>'t1'!L118</f>
        <v>0</v>
      </c>
      <c r="D119" s="390">
        <f>'t3'!M118</f>
        <v>0</v>
      </c>
      <c r="E119" s="391">
        <f>'t3'!O118</f>
        <v>0</v>
      </c>
      <c r="F119" s="391">
        <f>'t3'!Q118</f>
        <v>0</v>
      </c>
      <c r="G119" s="391">
        <f>'t3'!C118</f>
        <v>0</v>
      </c>
      <c r="H119" s="391">
        <f>'t3'!E118</f>
        <v>0</v>
      </c>
      <c r="I119" s="391">
        <f>'t3'!G118</f>
        <v>0</v>
      </c>
      <c r="J119" s="391">
        <f>'t3'!I118</f>
        <v>0</v>
      </c>
      <c r="K119" s="391">
        <f>'t3'!K118</f>
        <v>0</v>
      </c>
      <c r="L119" s="391">
        <f t="shared" si="9"/>
        <v>0</v>
      </c>
      <c r="M119" s="391">
        <f>'t10'!AU118</f>
        <v>0</v>
      </c>
      <c r="N119" s="391" t="str">
        <f t="shared" si="6"/>
        <v>OK</v>
      </c>
      <c r="O119" s="392" t="str">
        <f t="shared" si="7"/>
        <v>OK</v>
      </c>
      <c r="P119" s="390">
        <f>'t1'!M118</f>
        <v>0</v>
      </c>
      <c r="Q119" s="390">
        <f>'t3'!N118</f>
        <v>0</v>
      </c>
      <c r="R119" s="391">
        <f>'t3'!P118</f>
        <v>0</v>
      </c>
      <c r="S119" s="391">
        <f>'t3'!R118</f>
        <v>0</v>
      </c>
      <c r="T119" s="391">
        <f>'t3'!D118</f>
        <v>0</v>
      </c>
      <c r="U119" s="391">
        <f>'t3'!F118</f>
        <v>0</v>
      </c>
      <c r="V119" s="391">
        <f>'t3'!H118</f>
        <v>0</v>
      </c>
      <c r="W119" s="391">
        <f>'t3'!J118</f>
        <v>0</v>
      </c>
      <c r="X119" s="391">
        <f>'t3'!L118</f>
        <v>0</v>
      </c>
      <c r="Y119" s="391">
        <f t="shared" si="10"/>
        <v>0</v>
      </c>
      <c r="Z119" s="391">
        <f>'t10'!AV118</f>
        <v>0</v>
      </c>
      <c r="AA119" s="1744" t="str">
        <f t="shared" si="11"/>
        <v>OK</v>
      </c>
      <c r="AB119" s="410" t="str">
        <f t="shared" si="8"/>
        <v>OK</v>
      </c>
    </row>
    <row r="120" spans="1:28" ht="15" customHeight="1">
      <c r="A120" s="368" t="str">
        <f>'t1'!A119</f>
        <v>collab.re tec. - prof.le - d</v>
      </c>
      <c r="B120" s="367" t="str">
        <f>'t1'!B119</f>
        <v>T16026</v>
      </c>
      <c r="C120" s="390">
        <f>'t1'!L119</f>
        <v>10</v>
      </c>
      <c r="D120" s="390">
        <f>'t3'!M119</f>
        <v>0</v>
      </c>
      <c r="E120" s="391">
        <f>'t3'!O119</f>
        <v>0</v>
      </c>
      <c r="F120" s="391">
        <f>'t3'!Q119</f>
        <v>0</v>
      </c>
      <c r="G120" s="391">
        <f>'t3'!C119</f>
        <v>0</v>
      </c>
      <c r="H120" s="391">
        <f>'t3'!E119</f>
        <v>0</v>
      </c>
      <c r="I120" s="391">
        <f>'t3'!G119</f>
        <v>0</v>
      </c>
      <c r="J120" s="391">
        <f>'t3'!I119</f>
        <v>0</v>
      </c>
      <c r="K120" s="391">
        <f>'t3'!K119</f>
        <v>0</v>
      </c>
      <c r="L120" s="391">
        <f t="shared" si="9"/>
        <v>10</v>
      </c>
      <c r="M120" s="391">
        <f>'t10'!AU119</f>
        <v>10</v>
      </c>
      <c r="N120" s="391" t="str">
        <f t="shared" si="6"/>
        <v>OK</v>
      </c>
      <c r="O120" s="392" t="str">
        <f t="shared" si="7"/>
        <v>OK</v>
      </c>
      <c r="P120" s="390">
        <f>'t1'!M119</f>
        <v>1</v>
      </c>
      <c r="Q120" s="390">
        <f>'t3'!N119</f>
        <v>0</v>
      </c>
      <c r="R120" s="391">
        <f>'t3'!P119</f>
        <v>0</v>
      </c>
      <c r="S120" s="391">
        <f>'t3'!R119</f>
        <v>0</v>
      </c>
      <c r="T120" s="391">
        <f>'t3'!D119</f>
        <v>0</v>
      </c>
      <c r="U120" s="391">
        <f>'t3'!F119</f>
        <v>0</v>
      </c>
      <c r="V120" s="391">
        <f>'t3'!H119</f>
        <v>0</v>
      </c>
      <c r="W120" s="391">
        <f>'t3'!J119</f>
        <v>0</v>
      </c>
      <c r="X120" s="391">
        <f>'t3'!L119</f>
        <v>0</v>
      </c>
      <c r="Y120" s="391">
        <f t="shared" si="10"/>
        <v>1</v>
      </c>
      <c r="Z120" s="391">
        <f>'t10'!AV119</f>
        <v>1</v>
      </c>
      <c r="AA120" s="1744" t="str">
        <f t="shared" si="11"/>
        <v>OK</v>
      </c>
      <c r="AB120" s="410" t="str">
        <f t="shared" si="8"/>
        <v>OK</v>
      </c>
    </row>
    <row r="121" spans="1:28" ht="15" customHeight="1">
      <c r="A121" s="368" t="str">
        <f>'t1'!A120</f>
        <v>oper.re prof.le assistente soc. - c</v>
      </c>
      <c r="B121" s="367" t="str">
        <f>'t1'!B120</f>
        <v>T14050</v>
      </c>
      <c r="C121" s="390">
        <f>'t1'!L120</f>
        <v>0</v>
      </c>
      <c r="D121" s="390">
        <f>'t3'!M120</f>
        <v>0</v>
      </c>
      <c r="E121" s="391">
        <f>'t3'!O120</f>
        <v>0</v>
      </c>
      <c r="F121" s="391">
        <f>'t3'!Q120</f>
        <v>0</v>
      </c>
      <c r="G121" s="391">
        <f>'t3'!C120</f>
        <v>0</v>
      </c>
      <c r="H121" s="391">
        <f>'t3'!E120</f>
        <v>0</v>
      </c>
      <c r="I121" s="391">
        <f>'t3'!G120</f>
        <v>0</v>
      </c>
      <c r="J121" s="391">
        <f>'t3'!I120</f>
        <v>0</v>
      </c>
      <c r="K121" s="391">
        <f>'t3'!K120</f>
        <v>0</v>
      </c>
      <c r="L121" s="391">
        <f t="shared" si="9"/>
        <v>0</v>
      </c>
      <c r="M121" s="391">
        <f>'t10'!AU120</f>
        <v>0</v>
      </c>
      <c r="N121" s="391" t="str">
        <f t="shared" si="6"/>
        <v>OK</v>
      </c>
      <c r="O121" s="392" t="str">
        <f t="shared" si="7"/>
        <v>OK</v>
      </c>
      <c r="P121" s="390">
        <f>'t1'!M120</f>
        <v>0</v>
      </c>
      <c r="Q121" s="390">
        <f>'t3'!N120</f>
        <v>0</v>
      </c>
      <c r="R121" s="391">
        <f>'t3'!P120</f>
        <v>0</v>
      </c>
      <c r="S121" s="391">
        <f>'t3'!R120</f>
        <v>0</v>
      </c>
      <c r="T121" s="391">
        <f>'t3'!D120</f>
        <v>0</v>
      </c>
      <c r="U121" s="391">
        <f>'t3'!F120</f>
        <v>0</v>
      </c>
      <c r="V121" s="391">
        <f>'t3'!H120</f>
        <v>0</v>
      </c>
      <c r="W121" s="391">
        <f>'t3'!J120</f>
        <v>0</v>
      </c>
      <c r="X121" s="391">
        <f>'t3'!L120</f>
        <v>0</v>
      </c>
      <c r="Y121" s="391">
        <f t="shared" si="10"/>
        <v>0</v>
      </c>
      <c r="Z121" s="391">
        <f>'t10'!AV120</f>
        <v>0</v>
      </c>
      <c r="AA121" s="1744" t="str">
        <f t="shared" si="11"/>
        <v>OK</v>
      </c>
      <c r="AB121" s="410" t="str">
        <f t="shared" si="8"/>
        <v>OK</v>
      </c>
    </row>
    <row r="122" spans="1:28" ht="15" customHeight="1">
      <c r="A122" s="368" t="str">
        <f>'t1'!A121</f>
        <v>assistente tecnico - c</v>
      </c>
      <c r="B122" s="367" t="str">
        <f>'t1'!B121</f>
        <v>T14007</v>
      </c>
      <c r="C122" s="390">
        <f>'t1'!L121</f>
        <v>14</v>
      </c>
      <c r="D122" s="390">
        <f>'t3'!M121</f>
        <v>0</v>
      </c>
      <c r="E122" s="391">
        <f>'t3'!O121</f>
        <v>0</v>
      </c>
      <c r="F122" s="391">
        <f>'t3'!Q121</f>
        <v>0</v>
      </c>
      <c r="G122" s="391">
        <f>'t3'!C121</f>
        <v>0</v>
      </c>
      <c r="H122" s="391">
        <f>'t3'!E121</f>
        <v>0</v>
      </c>
      <c r="I122" s="391">
        <f>'t3'!G121</f>
        <v>0</v>
      </c>
      <c r="J122" s="391">
        <f>'t3'!I121</f>
        <v>0</v>
      </c>
      <c r="K122" s="391">
        <f>'t3'!K121</f>
        <v>0</v>
      </c>
      <c r="L122" s="391">
        <f t="shared" si="9"/>
        <v>14</v>
      </c>
      <c r="M122" s="391">
        <f>'t10'!AU121</f>
        <v>14</v>
      </c>
      <c r="N122" s="391" t="str">
        <f t="shared" si="6"/>
        <v>OK</v>
      </c>
      <c r="O122" s="392" t="str">
        <f t="shared" si="7"/>
        <v>OK</v>
      </c>
      <c r="P122" s="390">
        <f>'t1'!M121</f>
        <v>3</v>
      </c>
      <c r="Q122" s="390">
        <f>'t3'!N121</f>
        <v>0</v>
      </c>
      <c r="R122" s="391">
        <f>'t3'!P121</f>
        <v>0</v>
      </c>
      <c r="S122" s="391">
        <f>'t3'!R121</f>
        <v>0</v>
      </c>
      <c r="T122" s="391">
        <f>'t3'!D121</f>
        <v>0</v>
      </c>
      <c r="U122" s="391">
        <f>'t3'!F121</f>
        <v>0</v>
      </c>
      <c r="V122" s="391">
        <f>'t3'!H121</f>
        <v>0</v>
      </c>
      <c r="W122" s="391">
        <f>'t3'!J121</f>
        <v>0</v>
      </c>
      <c r="X122" s="391">
        <f>'t3'!L121</f>
        <v>0</v>
      </c>
      <c r="Y122" s="391">
        <f t="shared" si="10"/>
        <v>3</v>
      </c>
      <c r="Z122" s="391">
        <f>'t10'!AV121</f>
        <v>3</v>
      </c>
      <c r="AA122" s="1744" t="str">
        <f t="shared" si="11"/>
        <v>OK</v>
      </c>
      <c r="AB122" s="410" t="str">
        <f t="shared" si="8"/>
        <v>OK</v>
      </c>
    </row>
    <row r="123" spans="1:28" ht="15" customHeight="1">
      <c r="A123" s="368" t="str">
        <f>'t1'!A122</f>
        <v>program.re - c</v>
      </c>
      <c r="B123" s="367" t="str">
        <f>'t1'!B122</f>
        <v>T14063</v>
      </c>
      <c r="C123" s="390">
        <f>'t1'!L122</f>
        <v>3</v>
      </c>
      <c r="D123" s="390">
        <f>'t3'!M122</f>
        <v>0</v>
      </c>
      <c r="E123" s="391">
        <f>'t3'!O122</f>
        <v>0</v>
      </c>
      <c r="F123" s="391">
        <f>'t3'!Q122</f>
        <v>0</v>
      </c>
      <c r="G123" s="391">
        <f>'t3'!C122</f>
        <v>0</v>
      </c>
      <c r="H123" s="391">
        <f>'t3'!E122</f>
        <v>0</v>
      </c>
      <c r="I123" s="391">
        <f>'t3'!G122</f>
        <v>0</v>
      </c>
      <c r="J123" s="391">
        <f>'t3'!I122</f>
        <v>0</v>
      </c>
      <c r="K123" s="391">
        <f>'t3'!K122</f>
        <v>0</v>
      </c>
      <c r="L123" s="391">
        <f t="shared" si="9"/>
        <v>3</v>
      </c>
      <c r="M123" s="391">
        <f>'t10'!AU122</f>
        <v>3</v>
      </c>
      <c r="N123" s="391" t="str">
        <f t="shared" si="6"/>
        <v>OK</v>
      </c>
      <c r="O123" s="392" t="str">
        <f t="shared" si="7"/>
        <v>OK</v>
      </c>
      <c r="P123" s="390">
        <f>'t1'!M122</f>
        <v>2</v>
      </c>
      <c r="Q123" s="390">
        <f>'t3'!N122</f>
        <v>0</v>
      </c>
      <c r="R123" s="391">
        <f>'t3'!P122</f>
        <v>0</v>
      </c>
      <c r="S123" s="391">
        <f>'t3'!R122</f>
        <v>0</v>
      </c>
      <c r="T123" s="391">
        <f>'t3'!D122</f>
        <v>0</v>
      </c>
      <c r="U123" s="391">
        <f>'t3'!F122</f>
        <v>0</v>
      </c>
      <c r="V123" s="391">
        <f>'t3'!H122</f>
        <v>0</v>
      </c>
      <c r="W123" s="391">
        <f>'t3'!J122</f>
        <v>0</v>
      </c>
      <c r="X123" s="391">
        <f>'t3'!L122</f>
        <v>0</v>
      </c>
      <c r="Y123" s="391">
        <f t="shared" si="10"/>
        <v>2</v>
      </c>
      <c r="Z123" s="391">
        <f>'t10'!AV122</f>
        <v>2</v>
      </c>
      <c r="AA123" s="1744" t="str">
        <f t="shared" si="11"/>
        <v>OK</v>
      </c>
      <c r="AB123" s="410" t="str">
        <f t="shared" si="8"/>
        <v>OK</v>
      </c>
    </row>
    <row r="124" spans="1:28" ht="15" customHeight="1">
      <c r="A124" s="368" t="str">
        <f>'t1'!A123</f>
        <v>operatore tecnico special.to esperto - c (2)</v>
      </c>
      <c r="B124" s="367" t="str">
        <f>'t1'!B123</f>
        <v>T14E59</v>
      </c>
      <c r="C124" s="390">
        <f>'t1'!L123</f>
        <v>8</v>
      </c>
      <c r="D124" s="390">
        <f>'t3'!M123</f>
        <v>0</v>
      </c>
      <c r="E124" s="391">
        <f>'t3'!O123</f>
        <v>0</v>
      </c>
      <c r="F124" s="391">
        <f>'t3'!Q123</f>
        <v>0</v>
      </c>
      <c r="G124" s="391">
        <f>'t3'!C123</f>
        <v>0</v>
      </c>
      <c r="H124" s="391">
        <f>'t3'!E123</f>
        <v>0</v>
      </c>
      <c r="I124" s="391">
        <f>'t3'!G123</f>
        <v>0</v>
      </c>
      <c r="J124" s="391">
        <f>'t3'!I123</f>
        <v>0</v>
      </c>
      <c r="K124" s="391">
        <f>'t3'!K123</f>
        <v>0</v>
      </c>
      <c r="L124" s="391">
        <f t="shared" si="9"/>
        <v>8</v>
      </c>
      <c r="M124" s="391">
        <f>'t10'!AU123</f>
        <v>8</v>
      </c>
      <c r="N124" s="391" t="str">
        <f t="shared" si="6"/>
        <v>OK</v>
      </c>
      <c r="O124" s="392" t="str">
        <f t="shared" si="7"/>
        <v>OK</v>
      </c>
      <c r="P124" s="390">
        <f>'t1'!M123</f>
        <v>0</v>
      </c>
      <c r="Q124" s="390">
        <f>'t3'!N123</f>
        <v>0</v>
      </c>
      <c r="R124" s="391">
        <f>'t3'!P123</f>
        <v>0</v>
      </c>
      <c r="S124" s="391">
        <f>'t3'!R123</f>
        <v>0</v>
      </c>
      <c r="T124" s="391">
        <f>'t3'!D123</f>
        <v>0</v>
      </c>
      <c r="U124" s="391">
        <f>'t3'!F123</f>
        <v>0</v>
      </c>
      <c r="V124" s="391">
        <f>'t3'!H123</f>
        <v>0</v>
      </c>
      <c r="W124" s="391">
        <f>'t3'!J123</f>
        <v>0</v>
      </c>
      <c r="X124" s="391">
        <f>'t3'!L123</f>
        <v>0</v>
      </c>
      <c r="Y124" s="391">
        <f t="shared" si="10"/>
        <v>0</v>
      </c>
      <c r="Z124" s="391">
        <f>'t10'!AV123</f>
        <v>0</v>
      </c>
      <c r="AA124" s="1744" t="str">
        <f t="shared" si="11"/>
        <v>OK</v>
      </c>
      <c r="AB124" s="410" t="str">
        <f t="shared" si="8"/>
        <v>OK</v>
      </c>
    </row>
    <row r="125" spans="1:28" ht="15" customHeight="1">
      <c r="A125" s="368" t="str">
        <f>'t1'!A124</f>
        <v>operatore tecnico special.to - bs</v>
      </c>
      <c r="B125" s="367" t="str">
        <f>'t1'!B124</f>
        <v>T13059</v>
      </c>
      <c r="C125" s="390">
        <f>'t1'!L124</f>
        <v>23</v>
      </c>
      <c r="D125" s="390">
        <f>'t3'!M124</f>
        <v>0</v>
      </c>
      <c r="E125" s="391">
        <f>'t3'!O124</f>
        <v>0</v>
      </c>
      <c r="F125" s="391">
        <f>'t3'!Q124</f>
        <v>0</v>
      </c>
      <c r="G125" s="391">
        <f>'t3'!C124</f>
        <v>0</v>
      </c>
      <c r="H125" s="391">
        <f>'t3'!E124</f>
        <v>0</v>
      </c>
      <c r="I125" s="391">
        <f>'t3'!G124</f>
        <v>0</v>
      </c>
      <c r="J125" s="391">
        <f>'t3'!I124</f>
        <v>0</v>
      </c>
      <c r="K125" s="391">
        <f>'t3'!K124</f>
        <v>0</v>
      </c>
      <c r="L125" s="391">
        <f t="shared" si="9"/>
        <v>23</v>
      </c>
      <c r="M125" s="391">
        <f>'t10'!AU124</f>
        <v>23</v>
      </c>
      <c r="N125" s="391" t="str">
        <f t="shared" si="6"/>
        <v>OK</v>
      </c>
      <c r="O125" s="392" t="str">
        <f t="shared" si="7"/>
        <v>OK</v>
      </c>
      <c r="P125" s="390">
        <f>'t1'!M124</f>
        <v>13</v>
      </c>
      <c r="Q125" s="390">
        <f>'t3'!N124</f>
        <v>0</v>
      </c>
      <c r="R125" s="391">
        <f>'t3'!P124</f>
        <v>0</v>
      </c>
      <c r="S125" s="391">
        <f>'t3'!R124</f>
        <v>0</v>
      </c>
      <c r="T125" s="391">
        <f>'t3'!D124</f>
        <v>0</v>
      </c>
      <c r="U125" s="391">
        <f>'t3'!F124</f>
        <v>0</v>
      </c>
      <c r="V125" s="391">
        <f>'t3'!H124</f>
        <v>0</v>
      </c>
      <c r="W125" s="391">
        <f>'t3'!J124</f>
        <v>0</v>
      </c>
      <c r="X125" s="391">
        <f>'t3'!L124</f>
        <v>0</v>
      </c>
      <c r="Y125" s="391">
        <f t="shared" si="10"/>
        <v>13</v>
      </c>
      <c r="Z125" s="391">
        <f>'t10'!AV124</f>
        <v>13</v>
      </c>
      <c r="AA125" s="1744" t="str">
        <f t="shared" si="11"/>
        <v>OK</v>
      </c>
      <c r="AB125" s="410" t="str">
        <f t="shared" si="8"/>
        <v>OK</v>
      </c>
    </row>
    <row r="126" spans="1:28" ht="15" customHeight="1">
      <c r="A126" s="368" t="str">
        <f>'t1'!A125</f>
        <v>operatore socio-sanitario - bs</v>
      </c>
      <c r="B126" s="367" t="str">
        <f>'t1'!B125</f>
        <v>T13660</v>
      </c>
      <c r="C126" s="390">
        <f>'t1'!L125</f>
        <v>27</v>
      </c>
      <c r="D126" s="390">
        <f>'t3'!M125</f>
        <v>0</v>
      </c>
      <c r="E126" s="391">
        <f>'t3'!O125</f>
        <v>0</v>
      </c>
      <c r="F126" s="391">
        <f>'t3'!Q125</f>
        <v>0</v>
      </c>
      <c r="G126" s="391">
        <f>'t3'!C125</f>
        <v>0</v>
      </c>
      <c r="H126" s="391">
        <f>'t3'!E125</f>
        <v>0</v>
      </c>
      <c r="I126" s="391">
        <f>'t3'!G125</f>
        <v>0</v>
      </c>
      <c r="J126" s="391">
        <f>'t3'!I125</f>
        <v>0</v>
      </c>
      <c r="K126" s="391">
        <f>'t3'!K125</f>
        <v>0</v>
      </c>
      <c r="L126" s="391">
        <f t="shared" si="9"/>
        <v>27</v>
      </c>
      <c r="M126" s="391">
        <f>'t10'!AU125</f>
        <v>27</v>
      </c>
      <c r="N126" s="391" t="str">
        <f t="shared" si="6"/>
        <v>OK</v>
      </c>
      <c r="O126" s="392" t="str">
        <f t="shared" si="7"/>
        <v>OK</v>
      </c>
      <c r="P126" s="390">
        <f>'t1'!M125</f>
        <v>95</v>
      </c>
      <c r="Q126" s="390">
        <f>'t3'!N125</f>
        <v>0</v>
      </c>
      <c r="R126" s="391">
        <f>'t3'!P125</f>
        <v>0</v>
      </c>
      <c r="S126" s="391">
        <f>'t3'!R125</f>
        <v>0</v>
      </c>
      <c r="T126" s="391">
        <f>'t3'!D125</f>
        <v>0</v>
      </c>
      <c r="U126" s="391">
        <f>'t3'!F125</f>
        <v>0</v>
      </c>
      <c r="V126" s="391">
        <f>'t3'!H125</f>
        <v>0</v>
      </c>
      <c r="W126" s="391">
        <f>'t3'!J125</f>
        <v>0</v>
      </c>
      <c r="X126" s="391">
        <f>'t3'!L125</f>
        <v>0</v>
      </c>
      <c r="Y126" s="391">
        <f t="shared" si="10"/>
        <v>95</v>
      </c>
      <c r="Z126" s="391">
        <f>'t10'!AV125</f>
        <v>95</v>
      </c>
      <c r="AA126" s="1744" t="str">
        <f t="shared" si="11"/>
        <v>OK</v>
      </c>
      <c r="AB126" s="410" t="str">
        <f t="shared" si="8"/>
        <v>OK</v>
      </c>
    </row>
    <row r="127" spans="1:28" ht="15" customHeight="1">
      <c r="A127" s="368" t="str">
        <f>'t1'!A126</f>
        <v>operatore tecnico - b</v>
      </c>
      <c r="B127" s="367" t="str">
        <f>'t1'!B126</f>
        <v>T12057</v>
      </c>
      <c r="C127" s="390">
        <f>'t1'!L126</f>
        <v>26</v>
      </c>
      <c r="D127" s="390">
        <f>'t3'!M126</f>
        <v>0</v>
      </c>
      <c r="E127" s="391">
        <f>'t3'!O126</f>
        <v>0</v>
      </c>
      <c r="F127" s="391">
        <f>'t3'!Q126</f>
        <v>0</v>
      </c>
      <c r="G127" s="391">
        <f>'t3'!C126</f>
        <v>0</v>
      </c>
      <c r="H127" s="391">
        <f>'t3'!E126</f>
        <v>0</v>
      </c>
      <c r="I127" s="391">
        <f>'t3'!G126</f>
        <v>0</v>
      </c>
      <c r="J127" s="391">
        <f>'t3'!I126</f>
        <v>0</v>
      </c>
      <c r="K127" s="391">
        <f>'t3'!K126</f>
        <v>0</v>
      </c>
      <c r="L127" s="391">
        <f t="shared" si="9"/>
        <v>26</v>
      </c>
      <c r="M127" s="391">
        <f>'t10'!AU126</f>
        <v>26</v>
      </c>
      <c r="N127" s="391" t="str">
        <f t="shared" si="6"/>
        <v>OK</v>
      </c>
      <c r="O127" s="392" t="str">
        <f t="shared" si="7"/>
        <v>OK</v>
      </c>
      <c r="P127" s="390">
        <f>'t1'!M126</f>
        <v>60</v>
      </c>
      <c r="Q127" s="390">
        <f>'t3'!N126</f>
        <v>0</v>
      </c>
      <c r="R127" s="391">
        <f>'t3'!P126</f>
        <v>0</v>
      </c>
      <c r="S127" s="391">
        <f>'t3'!R126</f>
        <v>0</v>
      </c>
      <c r="T127" s="391">
        <f>'t3'!D126</f>
        <v>0</v>
      </c>
      <c r="U127" s="391">
        <f>'t3'!F126</f>
        <v>0</v>
      </c>
      <c r="V127" s="391">
        <f>'t3'!H126</f>
        <v>0</v>
      </c>
      <c r="W127" s="391">
        <f>'t3'!J126</f>
        <v>0</v>
      </c>
      <c r="X127" s="391">
        <f>'t3'!L126</f>
        <v>0</v>
      </c>
      <c r="Y127" s="391">
        <f t="shared" si="10"/>
        <v>60</v>
      </c>
      <c r="Z127" s="391">
        <f>'t10'!AV126</f>
        <v>60</v>
      </c>
      <c r="AA127" s="1744" t="str">
        <f t="shared" si="11"/>
        <v>OK</v>
      </c>
      <c r="AB127" s="410" t="str">
        <f t="shared" si="8"/>
        <v>OK</v>
      </c>
    </row>
    <row r="128" spans="1:28" ht="15" customHeight="1">
      <c r="A128" s="368" t="str">
        <f>'t1'!A127</f>
        <v>operatore tecnico addetto all'assistenza - b</v>
      </c>
      <c r="B128" s="367" t="str">
        <f>'t1'!B127</f>
        <v>T12058</v>
      </c>
      <c r="C128" s="390">
        <f>'t1'!L127</f>
        <v>3</v>
      </c>
      <c r="D128" s="390">
        <f>'t3'!M127</f>
        <v>0</v>
      </c>
      <c r="E128" s="391">
        <f>'t3'!O127</f>
        <v>0</v>
      </c>
      <c r="F128" s="391">
        <f>'t3'!Q127</f>
        <v>0</v>
      </c>
      <c r="G128" s="391">
        <f>'t3'!C127</f>
        <v>0</v>
      </c>
      <c r="H128" s="391">
        <f>'t3'!E127</f>
        <v>0</v>
      </c>
      <c r="I128" s="391">
        <f>'t3'!G127</f>
        <v>0</v>
      </c>
      <c r="J128" s="391">
        <f>'t3'!I127</f>
        <v>0</v>
      </c>
      <c r="K128" s="391">
        <f>'t3'!K127</f>
        <v>0</v>
      </c>
      <c r="L128" s="391">
        <f t="shared" si="9"/>
        <v>3</v>
      </c>
      <c r="M128" s="391">
        <f>'t10'!AU127</f>
        <v>3</v>
      </c>
      <c r="N128" s="391" t="str">
        <f t="shared" si="6"/>
        <v>OK</v>
      </c>
      <c r="O128" s="392" t="str">
        <f t="shared" si="7"/>
        <v>OK</v>
      </c>
      <c r="P128" s="390">
        <f>'t1'!M127</f>
        <v>11</v>
      </c>
      <c r="Q128" s="390">
        <f>'t3'!N127</f>
        <v>0</v>
      </c>
      <c r="R128" s="391">
        <f>'t3'!P127</f>
        <v>0</v>
      </c>
      <c r="S128" s="391">
        <f>'t3'!R127</f>
        <v>0</v>
      </c>
      <c r="T128" s="391">
        <f>'t3'!D127</f>
        <v>0</v>
      </c>
      <c r="U128" s="391">
        <f>'t3'!F127</f>
        <v>0</v>
      </c>
      <c r="V128" s="391">
        <f>'t3'!H127</f>
        <v>0</v>
      </c>
      <c r="W128" s="391">
        <f>'t3'!J127</f>
        <v>0</v>
      </c>
      <c r="X128" s="391">
        <f>'t3'!L127</f>
        <v>0</v>
      </c>
      <c r="Y128" s="391">
        <f t="shared" si="10"/>
        <v>11</v>
      </c>
      <c r="Z128" s="391">
        <f>'t10'!AV127</f>
        <v>11</v>
      </c>
      <c r="AA128" s="1744" t="str">
        <f t="shared" si="11"/>
        <v>OK</v>
      </c>
      <c r="AB128" s="410" t="str">
        <f t="shared" si="8"/>
        <v>OK</v>
      </c>
    </row>
    <row r="129" spans="1:28" ht="15" customHeight="1">
      <c r="A129" s="368" t="str">
        <f>'t1'!A128</f>
        <v>ausiliario specializzato - a</v>
      </c>
      <c r="B129" s="367" t="str">
        <f>'t1'!B128</f>
        <v>T11008</v>
      </c>
      <c r="C129" s="390">
        <f>'t1'!L128</f>
        <v>0</v>
      </c>
      <c r="D129" s="390">
        <f>'t3'!M128</f>
        <v>0</v>
      </c>
      <c r="E129" s="391">
        <f>'t3'!O128</f>
        <v>0</v>
      </c>
      <c r="F129" s="391">
        <f>'t3'!Q128</f>
        <v>0</v>
      </c>
      <c r="G129" s="391">
        <f>'t3'!C128</f>
        <v>0</v>
      </c>
      <c r="H129" s="391">
        <f>'t3'!E128</f>
        <v>0</v>
      </c>
      <c r="I129" s="391">
        <f>'t3'!G128</f>
        <v>0</v>
      </c>
      <c r="J129" s="391">
        <f>'t3'!I128</f>
        <v>0</v>
      </c>
      <c r="K129" s="391">
        <f>'t3'!K128</f>
        <v>0</v>
      </c>
      <c r="L129" s="391">
        <f t="shared" si="9"/>
        <v>0</v>
      </c>
      <c r="M129" s="391">
        <f>'t10'!AU128</f>
        <v>0</v>
      </c>
      <c r="N129" s="391" t="str">
        <f t="shared" si="6"/>
        <v>OK</v>
      </c>
      <c r="O129" s="392" t="str">
        <f t="shared" si="7"/>
        <v>OK</v>
      </c>
      <c r="P129" s="390">
        <f>'t1'!M128</f>
        <v>0</v>
      </c>
      <c r="Q129" s="390">
        <f>'t3'!N128</f>
        <v>0</v>
      </c>
      <c r="R129" s="391">
        <f>'t3'!P128</f>
        <v>0</v>
      </c>
      <c r="S129" s="391">
        <f>'t3'!R128</f>
        <v>0</v>
      </c>
      <c r="T129" s="391">
        <f>'t3'!D128</f>
        <v>0</v>
      </c>
      <c r="U129" s="391">
        <f>'t3'!F128</f>
        <v>0</v>
      </c>
      <c r="V129" s="391">
        <f>'t3'!H128</f>
        <v>0</v>
      </c>
      <c r="W129" s="391">
        <f>'t3'!J128</f>
        <v>0</v>
      </c>
      <c r="X129" s="391">
        <f>'t3'!L128</f>
        <v>0</v>
      </c>
      <c r="Y129" s="391">
        <f t="shared" si="10"/>
        <v>0</v>
      </c>
      <c r="Z129" s="391">
        <f>'t10'!AV128</f>
        <v>0</v>
      </c>
      <c r="AA129" s="1744" t="str">
        <f t="shared" si="11"/>
        <v>OK</v>
      </c>
      <c r="AB129" s="410" t="str">
        <f t="shared" si="8"/>
        <v>OK</v>
      </c>
    </row>
    <row r="130" spans="1:28" ht="15" customHeight="1">
      <c r="A130" s="368" t="str">
        <f>'t1'!A129</f>
        <v>profilo atipico ruolo tecnico</v>
      </c>
      <c r="B130" s="367" t="str">
        <f>'t1'!B129</f>
        <v>T00062</v>
      </c>
      <c r="C130" s="390">
        <f>'t1'!L129</f>
        <v>0</v>
      </c>
      <c r="D130" s="390">
        <f>'t3'!M129</f>
        <v>0</v>
      </c>
      <c r="E130" s="391">
        <f>'t3'!O129</f>
        <v>0</v>
      </c>
      <c r="F130" s="391">
        <f>'t3'!Q129</f>
        <v>0</v>
      </c>
      <c r="G130" s="391">
        <f>'t3'!C129</f>
        <v>0</v>
      </c>
      <c r="H130" s="391">
        <f>'t3'!E129</f>
        <v>0</v>
      </c>
      <c r="I130" s="391">
        <f>'t3'!G129</f>
        <v>0</v>
      </c>
      <c r="J130" s="391">
        <f>'t3'!I129</f>
        <v>0</v>
      </c>
      <c r="K130" s="391">
        <f>'t3'!K129</f>
        <v>0</v>
      </c>
      <c r="L130" s="391">
        <f t="shared" si="9"/>
        <v>0</v>
      </c>
      <c r="M130" s="391">
        <f>'t10'!AU129</f>
        <v>0</v>
      </c>
      <c r="N130" s="391" t="str">
        <f t="shared" si="6"/>
        <v>OK</v>
      </c>
      <c r="O130" s="392" t="str">
        <f t="shared" si="7"/>
        <v>OK</v>
      </c>
      <c r="P130" s="390">
        <f>'t1'!M129</f>
        <v>0</v>
      </c>
      <c r="Q130" s="390">
        <f>'t3'!N129</f>
        <v>0</v>
      </c>
      <c r="R130" s="391">
        <f>'t3'!P129</f>
        <v>0</v>
      </c>
      <c r="S130" s="391">
        <f>'t3'!R129</f>
        <v>0</v>
      </c>
      <c r="T130" s="391">
        <f>'t3'!D129</f>
        <v>0</v>
      </c>
      <c r="U130" s="391">
        <f>'t3'!F129</f>
        <v>0</v>
      </c>
      <c r="V130" s="391">
        <f>'t3'!H129</f>
        <v>0</v>
      </c>
      <c r="W130" s="391">
        <f>'t3'!J129</f>
        <v>0</v>
      </c>
      <c r="X130" s="391">
        <f>'t3'!L129</f>
        <v>0</v>
      </c>
      <c r="Y130" s="391">
        <f t="shared" si="10"/>
        <v>0</v>
      </c>
      <c r="Z130" s="391">
        <f>'t10'!AV129</f>
        <v>0</v>
      </c>
      <c r="AA130" s="1744" t="str">
        <f t="shared" si="11"/>
        <v>OK</v>
      </c>
      <c r="AB130" s="410" t="str">
        <f t="shared" si="8"/>
        <v>OK</v>
      </c>
    </row>
    <row r="131" spans="1:28" ht="15" customHeight="1">
      <c r="A131" s="368" t="str">
        <f>'t1'!A130</f>
        <v>dirigente amm.vo con incarico di struttura complessa</v>
      </c>
      <c r="B131" s="367" t="str">
        <f>'t1'!B130</f>
        <v>AD0032</v>
      </c>
      <c r="C131" s="390">
        <f>'t1'!L130</f>
        <v>1</v>
      </c>
      <c r="D131" s="390">
        <f>'t3'!M130</f>
        <v>2</v>
      </c>
      <c r="E131" s="391">
        <f>'t3'!O130</f>
        <v>0</v>
      </c>
      <c r="F131" s="391">
        <f>'t3'!Q130</f>
        <v>0</v>
      </c>
      <c r="G131" s="391">
        <f>'t3'!C130</f>
        <v>0</v>
      </c>
      <c r="H131" s="391">
        <f>'t3'!E130</f>
        <v>0</v>
      </c>
      <c r="I131" s="391">
        <f>'t3'!G130</f>
        <v>0</v>
      </c>
      <c r="J131" s="391">
        <f>'t3'!I130</f>
        <v>0</v>
      </c>
      <c r="K131" s="391">
        <f>'t3'!K130</f>
        <v>0</v>
      </c>
      <c r="L131" s="391">
        <f t="shared" si="9"/>
        <v>3</v>
      </c>
      <c r="M131" s="391">
        <f>'t10'!AU130</f>
        <v>3</v>
      </c>
      <c r="N131" s="391" t="str">
        <f t="shared" si="6"/>
        <v>OK</v>
      </c>
      <c r="O131" s="392" t="str">
        <f t="shared" si="7"/>
        <v>OK</v>
      </c>
      <c r="P131" s="390">
        <f>'t1'!M130</f>
        <v>3</v>
      </c>
      <c r="Q131" s="390">
        <f>'t3'!N130</f>
        <v>0</v>
      </c>
      <c r="R131" s="391">
        <f>'t3'!P130</f>
        <v>0</v>
      </c>
      <c r="S131" s="391">
        <f>'t3'!R130</f>
        <v>0</v>
      </c>
      <c r="T131" s="391">
        <f>'t3'!D130</f>
        <v>1</v>
      </c>
      <c r="U131" s="391">
        <f>'t3'!F130</f>
        <v>0</v>
      </c>
      <c r="V131" s="391">
        <f>'t3'!H130</f>
        <v>0</v>
      </c>
      <c r="W131" s="391">
        <f>'t3'!J130</f>
        <v>0</v>
      </c>
      <c r="X131" s="391">
        <f>'t3'!L130</f>
        <v>0</v>
      </c>
      <c r="Y131" s="391">
        <f t="shared" si="10"/>
        <v>2</v>
      </c>
      <c r="Z131" s="391">
        <f>'t10'!AV130</f>
        <v>2</v>
      </c>
      <c r="AA131" s="1744" t="str">
        <f t="shared" si="11"/>
        <v>OK</v>
      </c>
      <c r="AB131" s="410" t="str">
        <f t="shared" si="8"/>
        <v>OK</v>
      </c>
    </row>
    <row r="132" spans="1:28" ht="15" customHeight="1">
      <c r="A132" s="368" t="str">
        <f>'t1'!A131</f>
        <v>dirigente amm.vo con incarico di struttura semplice</v>
      </c>
      <c r="B132" s="367" t="str">
        <f>'t1'!B131</f>
        <v>AD0S31</v>
      </c>
      <c r="C132" s="390">
        <f>'t1'!L131</f>
        <v>0</v>
      </c>
      <c r="D132" s="390">
        <f>'t3'!M131</f>
        <v>0</v>
      </c>
      <c r="E132" s="391">
        <f>'t3'!O131</f>
        <v>0</v>
      </c>
      <c r="F132" s="391">
        <f>'t3'!Q131</f>
        <v>0</v>
      </c>
      <c r="G132" s="391">
        <f>'t3'!C131</f>
        <v>0</v>
      </c>
      <c r="H132" s="391">
        <f>'t3'!E131</f>
        <v>0</v>
      </c>
      <c r="I132" s="391">
        <f>'t3'!G131</f>
        <v>0</v>
      </c>
      <c r="J132" s="391">
        <f>'t3'!I131</f>
        <v>0</v>
      </c>
      <c r="K132" s="391">
        <f>'t3'!K131</f>
        <v>0</v>
      </c>
      <c r="L132" s="391">
        <f t="shared" si="9"/>
        <v>0</v>
      </c>
      <c r="M132" s="391">
        <f>'t10'!AU131</f>
        <v>0</v>
      </c>
      <c r="N132" s="391" t="str">
        <f t="shared" si="6"/>
        <v>OK</v>
      </c>
      <c r="O132" s="392" t="str">
        <f t="shared" si="7"/>
        <v>OK</v>
      </c>
      <c r="P132" s="390">
        <f>'t1'!M131</f>
        <v>0</v>
      </c>
      <c r="Q132" s="390">
        <f>'t3'!N131</f>
        <v>0</v>
      </c>
      <c r="R132" s="391">
        <f>'t3'!P131</f>
        <v>0</v>
      </c>
      <c r="S132" s="391">
        <f>'t3'!R131</f>
        <v>0</v>
      </c>
      <c r="T132" s="391">
        <f>'t3'!D131</f>
        <v>0</v>
      </c>
      <c r="U132" s="391">
        <f>'t3'!F131</f>
        <v>0</v>
      </c>
      <c r="V132" s="391">
        <f>'t3'!H131</f>
        <v>0</v>
      </c>
      <c r="W132" s="391">
        <f>'t3'!J131</f>
        <v>0</v>
      </c>
      <c r="X132" s="391">
        <f>'t3'!L131</f>
        <v>0</v>
      </c>
      <c r="Y132" s="391">
        <f t="shared" si="10"/>
        <v>0</v>
      </c>
      <c r="Z132" s="391">
        <f>'t10'!AV131</f>
        <v>0</v>
      </c>
      <c r="AA132" s="1744" t="str">
        <f t="shared" si="11"/>
        <v>OK</v>
      </c>
      <c r="AB132" s="410" t="str">
        <f t="shared" si="8"/>
        <v>OK</v>
      </c>
    </row>
    <row r="133" spans="1:28" ht="15" customHeight="1">
      <c r="A133" s="368" t="str">
        <f>'t1'!A132</f>
        <v>dirigente amm.vo con altri incar.prof.li</v>
      </c>
      <c r="B133" s="367" t="str">
        <f>'t1'!B132</f>
        <v>AD0A31</v>
      </c>
      <c r="C133" s="390">
        <f>'t1'!L132</f>
        <v>1</v>
      </c>
      <c r="D133" s="390">
        <f>'t3'!M132</f>
        <v>0</v>
      </c>
      <c r="E133" s="391">
        <f>'t3'!O132</f>
        <v>0</v>
      </c>
      <c r="F133" s="391">
        <f>'t3'!Q132</f>
        <v>0</v>
      </c>
      <c r="G133" s="391">
        <f>'t3'!C132</f>
        <v>1</v>
      </c>
      <c r="H133" s="391">
        <f>'t3'!E132</f>
        <v>0</v>
      </c>
      <c r="I133" s="391">
        <f>'t3'!G132</f>
        <v>0</v>
      </c>
      <c r="J133" s="391">
        <f>'t3'!I132</f>
        <v>0</v>
      </c>
      <c r="K133" s="391">
        <f>'t3'!K132</f>
        <v>0</v>
      </c>
      <c r="L133" s="391">
        <f t="shared" si="9"/>
        <v>0</v>
      </c>
      <c r="M133" s="391">
        <f>'t10'!AU132</f>
        <v>0</v>
      </c>
      <c r="N133" s="391" t="str">
        <f t="shared" si="6"/>
        <v>OK</v>
      </c>
      <c r="O133" s="392" t="str">
        <f t="shared" si="7"/>
        <v>OK</v>
      </c>
      <c r="P133" s="390">
        <f>'t1'!M132</f>
        <v>0</v>
      </c>
      <c r="Q133" s="390">
        <f>'t3'!N132</f>
        <v>0</v>
      </c>
      <c r="R133" s="391">
        <f>'t3'!P132</f>
        <v>0</v>
      </c>
      <c r="S133" s="391">
        <f>'t3'!R132</f>
        <v>0</v>
      </c>
      <c r="T133" s="391">
        <f>'t3'!D132</f>
        <v>0</v>
      </c>
      <c r="U133" s="391">
        <f>'t3'!F132</f>
        <v>0</v>
      </c>
      <c r="V133" s="391">
        <f>'t3'!H132</f>
        <v>0</v>
      </c>
      <c r="W133" s="391">
        <f>'t3'!J132</f>
        <v>0</v>
      </c>
      <c r="X133" s="391">
        <f>'t3'!L132</f>
        <v>0</v>
      </c>
      <c r="Y133" s="391">
        <f t="shared" si="10"/>
        <v>0</v>
      </c>
      <c r="Z133" s="391">
        <f>'t10'!AV132</f>
        <v>0</v>
      </c>
      <c r="AA133" s="1744" t="str">
        <f t="shared" si="11"/>
        <v>OK</v>
      </c>
      <c r="AB133" s="410" t="str">
        <f t="shared" si="8"/>
        <v>OK</v>
      </c>
    </row>
    <row r="134" spans="1:28" ht="15" customHeight="1">
      <c r="A134" s="368" t="str">
        <f>'t1'!A133</f>
        <v>dirig. amm.vo a t. determinato (art. 15-septies dlgs.502/92)</v>
      </c>
      <c r="B134" s="367" t="str">
        <f>'t1'!B133</f>
        <v>AD0612</v>
      </c>
      <c r="C134" s="390">
        <f>'t1'!L133</f>
        <v>0</v>
      </c>
      <c r="D134" s="390">
        <f>'t3'!M133</f>
        <v>0</v>
      </c>
      <c r="E134" s="391">
        <f>'t3'!O133</f>
        <v>0</v>
      </c>
      <c r="F134" s="391">
        <f>'t3'!Q133</f>
        <v>0</v>
      </c>
      <c r="G134" s="391">
        <f>'t3'!C133</f>
        <v>0</v>
      </c>
      <c r="H134" s="391">
        <f>'t3'!E133</f>
        <v>0</v>
      </c>
      <c r="I134" s="391">
        <f>'t3'!G133</f>
        <v>0</v>
      </c>
      <c r="J134" s="391">
        <f>'t3'!I133</f>
        <v>0</v>
      </c>
      <c r="K134" s="391">
        <f>'t3'!K133</f>
        <v>0</v>
      </c>
      <c r="L134" s="391">
        <f t="shared" si="9"/>
        <v>0</v>
      </c>
      <c r="M134" s="391">
        <f>'t10'!AU133</f>
        <v>0</v>
      </c>
      <c r="N134" s="391" t="str">
        <f t="shared" si="6"/>
        <v>OK</v>
      </c>
      <c r="O134" s="392" t="str">
        <f t="shared" si="7"/>
        <v>OK</v>
      </c>
      <c r="P134" s="390">
        <f>'t1'!M133</f>
        <v>0</v>
      </c>
      <c r="Q134" s="390">
        <f>'t3'!N133</f>
        <v>0</v>
      </c>
      <c r="R134" s="391">
        <f>'t3'!P133</f>
        <v>0</v>
      </c>
      <c r="S134" s="391">
        <f>'t3'!R133</f>
        <v>0</v>
      </c>
      <c r="T134" s="391">
        <f>'t3'!D133</f>
        <v>0</v>
      </c>
      <c r="U134" s="391">
        <f>'t3'!F133</f>
        <v>0</v>
      </c>
      <c r="V134" s="391">
        <f>'t3'!H133</f>
        <v>0</v>
      </c>
      <c r="W134" s="391">
        <f>'t3'!J133</f>
        <v>0</v>
      </c>
      <c r="X134" s="391">
        <f>'t3'!L133</f>
        <v>0</v>
      </c>
      <c r="Y134" s="391">
        <f t="shared" si="10"/>
        <v>0</v>
      </c>
      <c r="Z134" s="391">
        <f>'t10'!AV133</f>
        <v>0</v>
      </c>
      <c r="AA134" s="1744" t="str">
        <f t="shared" si="11"/>
        <v>OK</v>
      </c>
      <c r="AB134" s="410" t="str">
        <f t="shared" si="8"/>
        <v>OK</v>
      </c>
    </row>
    <row r="135" spans="1:28" ht="15" customHeight="1">
      <c r="A135" s="368" t="str">
        <f>'t1'!A134</f>
        <v>collaboratore amministrativo prof.le esperto - ds</v>
      </c>
      <c r="B135" s="367" t="str">
        <f>'t1'!B134</f>
        <v>A18029</v>
      </c>
      <c r="C135" s="390">
        <f>'t1'!L134</f>
        <v>4</v>
      </c>
      <c r="D135" s="390">
        <f>'t3'!M134</f>
        <v>0</v>
      </c>
      <c r="E135" s="391">
        <f>'t3'!O134</f>
        <v>0</v>
      </c>
      <c r="F135" s="391">
        <f>'t3'!Q134</f>
        <v>0</v>
      </c>
      <c r="G135" s="391">
        <f>'t3'!C134</f>
        <v>0</v>
      </c>
      <c r="H135" s="391">
        <f>'t3'!E134</f>
        <v>0</v>
      </c>
      <c r="I135" s="391">
        <f>'t3'!G134</f>
        <v>0</v>
      </c>
      <c r="J135" s="391">
        <f>'t3'!I134</f>
        <v>0</v>
      </c>
      <c r="K135" s="391">
        <f>'t3'!K134</f>
        <v>0</v>
      </c>
      <c r="L135" s="391">
        <f t="shared" si="9"/>
        <v>4</v>
      </c>
      <c r="M135" s="391">
        <f>'t10'!AU134</f>
        <v>4</v>
      </c>
      <c r="N135" s="391" t="str">
        <f t="shared" si="6"/>
        <v>OK</v>
      </c>
      <c r="O135" s="392" t="str">
        <f t="shared" si="7"/>
        <v>OK</v>
      </c>
      <c r="P135" s="390">
        <f>'t1'!M134</f>
        <v>12</v>
      </c>
      <c r="Q135" s="390">
        <f>'t3'!N134</f>
        <v>0</v>
      </c>
      <c r="R135" s="391">
        <f>'t3'!P134</f>
        <v>0</v>
      </c>
      <c r="S135" s="391">
        <f>'t3'!R134</f>
        <v>0</v>
      </c>
      <c r="T135" s="391">
        <f>'t3'!D134</f>
        <v>0</v>
      </c>
      <c r="U135" s="391">
        <f>'t3'!F134</f>
        <v>0</v>
      </c>
      <c r="V135" s="391">
        <f>'t3'!H134</f>
        <v>0</v>
      </c>
      <c r="W135" s="391">
        <f>'t3'!J134</f>
        <v>0</v>
      </c>
      <c r="X135" s="391">
        <f>'t3'!L134</f>
        <v>0</v>
      </c>
      <c r="Y135" s="391">
        <f t="shared" si="10"/>
        <v>12</v>
      </c>
      <c r="Z135" s="391">
        <f>'t10'!AV134</f>
        <v>12</v>
      </c>
      <c r="AA135" s="1744" t="str">
        <f t="shared" si="11"/>
        <v>OK</v>
      </c>
      <c r="AB135" s="410" t="str">
        <f t="shared" si="8"/>
        <v>OK</v>
      </c>
    </row>
    <row r="136" spans="1:28" ht="15" customHeight="1">
      <c r="A136" s="368" t="str">
        <f>'t1'!A135</f>
        <v>collaboratore amministrativo prof.le - d</v>
      </c>
      <c r="B136" s="367" t="str">
        <f>'t1'!B135</f>
        <v>A16028</v>
      </c>
      <c r="C136" s="390">
        <f>'t1'!L135</f>
        <v>4</v>
      </c>
      <c r="D136" s="390">
        <f>'t3'!M135</f>
        <v>1</v>
      </c>
      <c r="E136" s="391">
        <f>'t3'!O135</f>
        <v>0</v>
      </c>
      <c r="F136" s="391">
        <f>'t3'!Q135</f>
        <v>0</v>
      </c>
      <c r="G136" s="391">
        <f>'t3'!C135</f>
        <v>0</v>
      </c>
      <c r="H136" s="391">
        <f>'t3'!E135</f>
        <v>0</v>
      </c>
      <c r="I136" s="391">
        <f>'t3'!G135</f>
        <v>0</v>
      </c>
      <c r="J136" s="391">
        <f>'t3'!I135</f>
        <v>0</v>
      </c>
      <c r="K136" s="391">
        <f>'t3'!K135</f>
        <v>0</v>
      </c>
      <c r="L136" s="391">
        <f t="shared" si="9"/>
        <v>5</v>
      </c>
      <c r="M136" s="391">
        <f>'t10'!AU135</f>
        <v>5</v>
      </c>
      <c r="N136" s="391" t="str">
        <f t="shared" si="6"/>
        <v>OK</v>
      </c>
      <c r="O136" s="392" t="str">
        <f t="shared" si="7"/>
        <v>OK</v>
      </c>
      <c r="P136" s="390">
        <f>'t1'!M135</f>
        <v>31</v>
      </c>
      <c r="Q136" s="390">
        <f>'t3'!N135</f>
        <v>0</v>
      </c>
      <c r="R136" s="391">
        <f>'t3'!P135</f>
        <v>0</v>
      </c>
      <c r="S136" s="391">
        <f>'t3'!R135</f>
        <v>0</v>
      </c>
      <c r="T136" s="391">
        <f>'t3'!D135</f>
        <v>1</v>
      </c>
      <c r="U136" s="391">
        <f>'t3'!F135</f>
        <v>0</v>
      </c>
      <c r="V136" s="391">
        <f>'t3'!H135</f>
        <v>0</v>
      </c>
      <c r="W136" s="391">
        <f>'t3'!J135</f>
        <v>0</v>
      </c>
      <c r="X136" s="391">
        <f>'t3'!L135</f>
        <v>0</v>
      </c>
      <c r="Y136" s="391">
        <f t="shared" si="10"/>
        <v>30</v>
      </c>
      <c r="Z136" s="391">
        <f>'t10'!AV135</f>
        <v>30</v>
      </c>
      <c r="AA136" s="1744" t="str">
        <f t="shared" si="11"/>
        <v>OK</v>
      </c>
      <c r="AB136" s="410" t="str">
        <f t="shared" si="8"/>
        <v>OK</v>
      </c>
    </row>
    <row r="137" spans="1:28" ht="15" customHeight="1">
      <c r="A137" s="368" t="str">
        <f>'t1'!A136</f>
        <v>assistente amministrativo - c</v>
      </c>
      <c r="B137" s="367" t="str">
        <f>'t1'!B136</f>
        <v>A14005</v>
      </c>
      <c r="C137" s="390">
        <f>'t1'!L136</f>
        <v>13</v>
      </c>
      <c r="D137" s="390">
        <f>'t3'!M136</f>
        <v>0</v>
      </c>
      <c r="E137" s="391">
        <f>'t3'!O136</f>
        <v>0</v>
      </c>
      <c r="F137" s="391">
        <f>'t3'!Q136</f>
        <v>0</v>
      </c>
      <c r="G137" s="391">
        <f>'t3'!C136</f>
        <v>0</v>
      </c>
      <c r="H137" s="391">
        <f>'t3'!E136</f>
        <v>0</v>
      </c>
      <c r="I137" s="391">
        <f>'t3'!G136</f>
        <v>0</v>
      </c>
      <c r="J137" s="391">
        <f>'t3'!I136</f>
        <v>0</v>
      </c>
      <c r="K137" s="391">
        <f>'t3'!K136</f>
        <v>0</v>
      </c>
      <c r="L137" s="391">
        <f t="shared" si="9"/>
        <v>13</v>
      </c>
      <c r="M137" s="391">
        <f>'t10'!AU136</f>
        <v>13</v>
      </c>
      <c r="N137" s="391" t="str">
        <f t="shared" ref="N137:N143" si="12">IF(C137&lt;(G137+H137+I137+J137+K137),"ERRORE","OK")</f>
        <v>OK</v>
      </c>
      <c r="O137" s="392" t="str">
        <f t="shared" si="7"/>
        <v>OK</v>
      </c>
      <c r="P137" s="390">
        <f>'t1'!M136</f>
        <v>94</v>
      </c>
      <c r="Q137" s="390">
        <f>'t3'!N136</f>
        <v>1</v>
      </c>
      <c r="R137" s="391">
        <f>'t3'!P136</f>
        <v>0</v>
      </c>
      <c r="S137" s="391">
        <f>'t3'!R136</f>
        <v>0</v>
      </c>
      <c r="T137" s="391">
        <f>'t3'!D136</f>
        <v>1</v>
      </c>
      <c r="U137" s="391">
        <f>'t3'!F136</f>
        <v>0</v>
      </c>
      <c r="V137" s="391">
        <f>'t3'!H136</f>
        <v>0</v>
      </c>
      <c r="W137" s="391">
        <f>'t3'!J136</f>
        <v>0</v>
      </c>
      <c r="X137" s="391">
        <f>'t3'!L136</f>
        <v>0</v>
      </c>
      <c r="Y137" s="391">
        <f t="shared" si="10"/>
        <v>94</v>
      </c>
      <c r="Z137" s="391">
        <f>'t10'!AV136</f>
        <v>94</v>
      </c>
      <c r="AA137" s="1744" t="str">
        <f t="shared" si="11"/>
        <v>OK</v>
      </c>
      <c r="AB137" s="410" t="str">
        <f t="shared" si="8"/>
        <v>OK</v>
      </c>
    </row>
    <row r="138" spans="1:28" ht="15" customHeight="1">
      <c r="A138" s="368" t="str">
        <f>'t1'!A137</f>
        <v>coadiutore amm.vo esperto - bs</v>
      </c>
      <c r="B138" s="367" t="str">
        <f>'t1'!B137</f>
        <v>A13018</v>
      </c>
      <c r="C138" s="390">
        <f>'t1'!L137</f>
        <v>4</v>
      </c>
      <c r="D138" s="390">
        <f>'t3'!M137</f>
        <v>0</v>
      </c>
      <c r="E138" s="391">
        <f>'t3'!O137</f>
        <v>0</v>
      </c>
      <c r="F138" s="391">
        <f>'t3'!Q137</f>
        <v>0</v>
      </c>
      <c r="G138" s="391">
        <f>'t3'!C137</f>
        <v>0</v>
      </c>
      <c r="H138" s="391">
        <f>'t3'!E137</f>
        <v>0</v>
      </c>
      <c r="I138" s="391">
        <f>'t3'!G137</f>
        <v>0</v>
      </c>
      <c r="J138" s="391">
        <f>'t3'!I137</f>
        <v>0</v>
      </c>
      <c r="K138" s="391">
        <f>'t3'!K137</f>
        <v>0</v>
      </c>
      <c r="L138" s="391">
        <f>C138+D138+E138+F138-G138-H138-I138-J138-K138</f>
        <v>4</v>
      </c>
      <c r="M138" s="391">
        <f>'t10'!AU137</f>
        <v>4</v>
      </c>
      <c r="N138" s="391" t="str">
        <f t="shared" si="12"/>
        <v>OK</v>
      </c>
      <c r="O138" s="392" t="str">
        <f t="shared" ref="O138:O143" si="13">IF(L138=M138,"OK","ERRORE")</f>
        <v>OK</v>
      </c>
      <c r="P138" s="390">
        <f>'t1'!M137</f>
        <v>40</v>
      </c>
      <c r="Q138" s="390">
        <f>'t3'!N137</f>
        <v>0</v>
      </c>
      <c r="R138" s="391">
        <f>'t3'!P137</f>
        <v>0</v>
      </c>
      <c r="S138" s="391">
        <f>'t3'!R137</f>
        <v>0</v>
      </c>
      <c r="T138" s="391">
        <f>'t3'!D137</f>
        <v>1</v>
      </c>
      <c r="U138" s="391">
        <f>'t3'!F137</f>
        <v>0</v>
      </c>
      <c r="V138" s="391">
        <f>'t3'!H137</f>
        <v>0</v>
      </c>
      <c r="W138" s="391">
        <f>'t3'!J137</f>
        <v>0</v>
      </c>
      <c r="X138" s="391">
        <f>'t3'!L137</f>
        <v>0</v>
      </c>
      <c r="Y138" s="391">
        <f>P138+Q138+R138+S138-T138-U138-V138-W138-X138</f>
        <v>39</v>
      </c>
      <c r="Z138" s="391">
        <f>'t10'!AV137</f>
        <v>39</v>
      </c>
      <c r="AA138" s="1744" t="str">
        <f t="shared" si="11"/>
        <v>OK</v>
      </c>
      <c r="AB138" s="410" t="str">
        <f t="shared" ref="AB138:AB143" si="14">IF(Y138=Z138,"OK","ERRORE")</f>
        <v>OK</v>
      </c>
    </row>
    <row r="139" spans="1:28" ht="15" customHeight="1">
      <c r="A139" s="368" t="str">
        <f>'t1'!A138</f>
        <v>coadiutore amm.vo - b</v>
      </c>
      <c r="B139" s="367" t="str">
        <f>'t1'!B138</f>
        <v>A12017</v>
      </c>
      <c r="C139" s="390">
        <f>'t1'!L138</f>
        <v>7</v>
      </c>
      <c r="D139" s="390">
        <f>'t3'!M138</f>
        <v>0</v>
      </c>
      <c r="E139" s="391">
        <f>'t3'!O138</f>
        <v>0</v>
      </c>
      <c r="F139" s="391">
        <f>'t3'!Q138</f>
        <v>0</v>
      </c>
      <c r="G139" s="391">
        <f>'t3'!C138</f>
        <v>0</v>
      </c>
      <c r="H139" s="391">
        <f>'t3'!E138</f>
        <v>0</v>
      </c>
      <c r="I139" s="391">
        <f>'t3'!G138</f>
        <v>0</v>
      </c>
      <c r="J139" s="391">
        <f>'t3'!I138</f>
        <v>0</v>
      </c>
      <c r="K139" s="391">
        <f>'t3'!K138</f>
        <v>0</v>
      </c>
      <c r="L139" s="391">
        <f>C139+D139+E139+F139-G139-H139-I139-J139-K139</f>
        <v>7</v>
      </c>
      <c r="M139" s="391">
        <f>'t10'!AU138</f>
        <v>7</v>
      </c>
      <c r="N139" s="391" t="str">
        <f t="shared" si="12"/>
        <v>OK</v>
      </c>
      <c r="O139" s="392" t="str">
        <f t="shared" si="13"/>
        <v>OK</v>
      </c>
      <c r="P139" s="390">
        <f>'t1'!M138</f>
        <v>23</v>
      </c>
      <c r="Q139" s="390">
        <f>'t3'!N138</f>
        <v>0</v>
      </c>
      <c r="R139" s="391">
        <f>'t3'!P138</f>
        <v>0</v>
      </c>
      <c r="S139" s="391">
        <f>'t3'!R138</f>
        <v>0</v>
      </c>
      <c r="T139" s="391">
        <f>'t3'!D138</f>
        <v>0</v>
      </c>
      <c r="U139" s="391">
        <f>'t3'!F138</f>
        <v>0</v>
      </c>
      <c r="V139" s="391">
        <f>'t3'!H138</f>
        <v>0</v>
      </c>
      <c r="W139" s="391">
        <f>'t3'!J138</f>
        <v>0</v>
      </c>
      <c r="X139" s="391">
        <f>'t3'!L138</f>
        <v>0</v>
      </c>
      <c r="Y139" s="391">
        <f>P139+Q139+R139+S139-T139-U139-V139-W139-X139</f>
        <v>23</v>
      </c>
      <c r="Z139" s="391">
        <f>'t10'!AV138</f>
        <v>23</v>
      </c>
      <c r="AA139" s="1744" t="str">
        <f t="shared" si="11"/>
        <v>OK</v>
      </c>
      <c r="AB139" s="410" t="str">
        <f t="shared" si="14"/>
        <v>OK</v>
      </c>
    </row>
    <row r="140" spans="1:28" ht="15" customHeight="1">
      <c r="A140" s="368" t="str">
        <f>'t1'!A139</f>
        <v>commesso - a</v>
      </c>
      <c r="B140" s="367" t="str">
        <f>'t1'!B139</f>
        <v>A11030</v>
      </c>
      <c r="C140" s="390">
        <f>'t1'!L139</f>
        <v>0</v>
      </c>
      <c r="D140" s="390">
        <f>'t3'!M139</f>
        <v>0</v>
      </c>
      <c r="E140" s="391">
        <f>'t3'!O139</f>
        <v>0</v>
      </c>
      <c r="F140" s="391">
        <f>'t3'!Q139</f>
        <v>0</v>
      </c>
      <c r="G140" s="391">
        <f>'t3'!C139</f>
        <v>0</v>
      </c>
      <c r="H140" s="391">
        <f>'t3'!E139</f>
        <v>0</v>
      </c>
      <c r="I140" s="391">
        <f>'t3'!G139</f>
        <v>0</v>
      </c>
      <c r="J140" s="391">
        <f>'t3'!I139</f>
        <v>0</v>
      </c>
      <c r="K140" s="391">
        <f>'t3'!K139</f>
        <v>0</v>
      </c>
      <c r="L140" s="391">
        <f>C140+D140+E140+F140-G140-H140-I140-J140-K140</f>
        <v>0</v>
      </c>
      <c r="M140" s="391">
        <f>'t10'!AU139</f>
        <v>0</v>
      </c>
      <c r="N140" s="391" t="str">
        <f t="shared" si="12"/>
        <v>OK</v>
      </c>
      <c r="O140" s="392" t="str">
        <f t="shared" si="13"/>
        <v>OK</v>
      </c>
      <c r="P140" s="390">
        <f>'t1'!M139</f>
        <v>0</v>
      </c>
      <c r="Q140" s="390">
        <f>'t3'!N139</f>
        <v>0</v>
      </c>
      <c r="R140" s="391">
        <f>'t3'!P139</f>
        <v>0</v>
      </c>
      <c r="S140" s="391">
        <f>'t3'!R139</f>
        <v>0</v>
      </c>
      <c r="T140" s="391">
        <f>'t3'!D139</f>
        <v>0</v>
      </c>
      <c r="U140" s="391">
        <f>'t3'!F139</f>
        <v>0</v>
      </c>
      <c r="V140" s="391">
        <f>'t3'!H139</f>
        <v>0</v>
      </c>
      <c r="W140" s="391">
        <f>'t3'!J139</f>
        <v>0</v>
      </c>
      <c r="X140" s="391">
        <f>'t3'!L139</f>
        <v>0</v>
      </c>
      <c r="Y140" s="391">
        <f>P140+Q140+R140+S140-T140-U140-V140-W140-X140</f>
        <v>0</v>
      </c>
      <c r="Z140" s="391">
        <f>'t10'!AV139</f>
        <v>0</v>
      </c>
      <c r="AA140" s="1744" t="str">
        <f t="shared" si="11"/>
        <v>OK</v>
      </c>
      <c r="AB140" s="410" t="str">
        <f t="shared" si="14"/>
        <v>OK</v>
      </c>
    </row>
    <row r="141" spans="1:28" ht="15" customHeight="1">
      <c r="A141" s="368" t="str">
        <f>'t1'!A140</f>
        <v>profilo atipico ruolo amministrativo</v>
      </c>
      <c r="B141" s="367" t="str">
        <f>'t1'!B140</f>
        <v>A00062</v>
      </c>
      <c r="C141" s="390">
        <f>'t1'!L140</f>
        <v>0</v>
      </c>
      <c r="D141" s="390">
        <f>'t3'!M140</f>
        <v>0</v>
      </c>
      <c r="E141" s="391">
        <f>'t3'!O140</f>
        <v>0</v>
      </c>
      <c r="F141" s="391">
        <f>'t3'!Q140</f>
        <v>0</v>
      </c>
      <c r="G141" s="391">
        <f>'t3'!C140</f>
        <v>0</v>
      </c>
      <c r="H141" s="391">
        <f>'t3'!E140</f>
        <v>0</v>
      </c>
      <c r="I141" s="391">
        <f>'t3'!G140</f>
        <v>0</v>
      </c>
      <c r="J141" s="391">
        <f>'t3'!I140</f>
        <v>0</v>
      </c>
      <c r="K141" s="391">
        <f>'t3'!K140</f>
        <v>0</v>
      </c>
      <c r="L141" s="391">
        <f>C141+D141+E141+F141-G141-H141-I141-J141-K141</f>
        <v>0</v>
      </c>
      <c r="M141" s="391">
        <f>'t10'!AU140</f>
        <v>0</v>
      </c>
      <c r="N141" s="391" t="str">
        <f t="shared" si="12"/>
        <v>OK</v>
      </c>
      <c r="O141" s="392" t="str">
        <f t="shared" si="13"/>
        <v>OK</v>
      </c>
      <c r="P141" s="390">
        <f>'t1'!M140</f>
        <v>0</v>
      </c>
      <c r="Q141" s="390">
        <f>'t3'!N140</f>
        <v>0</v>
      </c>
      <c r="R141" s="391">
        <f>'t3'!P140</f>
        <v>0</v>
      </c>
      <c r="S141" s="391">
        <f>'t3'!R140</f>
        <v>0</v>
      </c>
      <c r="T141" s="391">
        <f>'t3'!D140</f>
        <v>0</v>
      </c>
      <c r="U141" s="391">
        <f>'t3'!F140</f>
        <v>0</v>
      </c>
      <c r="V141" s="391">
        <f>'t3'!H140</f>
        <v>0</v>
      </c>
      <c r="W141" s="391">
        <f>'t3'!J140</f>
        <v>0</v>
      </c>
      <c r="X141" s="391">
        <f>'t3'!L140</f>
        <v>0</v>
      </c>
      <c r="Y141" s="391">
        <f>P141+Q141+R141+S141-T141-U141-V141-W141-X141</f>
        <v>0</v>
      </c>
      <c r="Z141" s="391">
        <f>'t10'!AV140</f>
        <v>0</v>
      </c>
      <c r="AA141" s="1744" t="str">
        <f t="shared" si="11"/>
        <v>OK</v>
      </c>
      <c r="AB141" s="410" t="str">
        <f t="shared" si="14"/>
        <v>OK</v>
      </c>
    </row>
    <row r="142" spans="1:28" ht="15" customHeight="1">
      <c r="A142" s="368" t="str">
        <f>'t1'!A141</f>
        <v>contrattisti (a)</v>
      </c>
      <c r="B142" s="367" t="str">
        <f>'t1'!B141</f>
        <v>000061</v>
      </c>
      <c r="C142" s="390">
        <f>'t1'!L141</f>
        <v>0</v>
      </c>
      <c r="D142" s="390">
        <f>'t3'!M141</f>
        <v>0</v>
      </c>
      <c r="E142" s="391">
        <f>'t3'!O141</f>
        <v>0</v>
      </c>
      <c r="F142" s="391">
        <f>'t3'!Q141</f>
        <v>0</v>
      </c>
      <c r="G142" s="391">
        <f>'t3'!C141</f>
        <v>0</v>
      </c>
      <c r="H142" s="391">
        <f>'t3'!E141</f>
        <v>0</v>
      </c>
      <c r="I142" s="391">
        <f>'t3'!G141</f>
        <v>0</v>
      </c>
      <c r="J142" s="391">
        <f>'t3'!I141</f>
        <v>0</v>
      </c>
      <c r="K142" s="391">
        <f>'t3'!K141</f>
        <v>0</v>
      </c>
      <c r="L142" s="391">
        <f>C142+D142+E142+F142-G142-H142-I142-J142-K142</f>
        <v>0</v>
      </c>
      <c r="M142" s="391">
        <f>'t10'!AU141</f>
        <v>0</v>
      </c>
      <c r="N142" s="391" t="str">
        <f t="shared" si="12"/>
        <v>OK</v>
      </c>
      <c r="O142" s="392" t="str">
        <f t="shared" si="13"/>
        <v>OK</v>
      </c>
      <c r="P142" s="390">
        <f>'t1'!M141</f>
        <v>0</v>
      </c>
      <c r="Q142" s="390">
        <f>'t3'!N141</f>
        <v>0</v>
      </c>
      <c r="R142" s="391">
        <f>'t3'!P141</f>
        <v>0</v>
      </c>
      <c r="S142" s="391">
        <f>'t3'!R141</f>
        <v>0</v>
      </c>
      <c r="T142" s="391">
        <f>'t3'!D141</f>
        <v>0</v>
      </c>
      <c r="U142" s="391">
        <f>'t3'!F141</f>
        <v>0</v>
      </c>
      <c r="V142" s="391">
        <f>'t3'!H141</f>
        <v>0</v>
      </c>
      <c r="W142" s="391">
        <f>'t3'!J141</f>
        <v>0</v>
      </c>
      <c r="X142" s="391">
        <f>'t3'!L141</f>
        <v>0</v>
      </c>
      <c r="Y142" s="391">
        <f>P142+Q142+R142+S142-T142-U142-V142-W142-X142</f>
        <v>0</v>
      </c>
      <c r="Z142" s="391">
        <f>'t10'!AV141</f>
        <v>0</v>
      </c>
      <c r="AA142" s="1744" t="str">
        <f>IF(P142&lt;(T142+U142+V142+W142+X142),"ERRORE","OK")</f>
        <v>OK</v>
      </c>
      <c r="AB142" s="410" t="str">
        <f t="shared" si="14"/>
        <v>OK</v>
      </c>
    </row>
    <row r="143" spans="1:28" ht="16.5" customHeight="1">
      <c r="A143" s="404" t="str">
        <f>'t1'!A142</f>
        <v>TOTALE</v>
      </c>
      <c r="B143" s="395"/>
      <c r="C143" s="411">
        <f>SUM(C8:C142)</f>
        <v>455</v>
      </c>
      <c r="D143" s="411">
        <f t="shared" ref="D143:Z143" si="15">SUM(D8:D142)</f>
        <v>4</v>
      </c>
      <c r="E143" s="411">
        <f t="shared" si="15"/>
        <v>0</v>
      </c>
      <c r="F143" s="411">
        <f t="shared" si="15"/>
        <v>11</v>
      </c>
      <c r="G143" s="411">
        <f t="shared" si="15"/>
        <v>1</v>
      </c>
      <c r="H143" s="411">
        <f t="shared" si="15"/>
        <v>0</v>
      </c>
      <c r="I143" s="411">
        <f t="shared" si="15"/>
        <v>0</v>
      </c>
      <c r="J143" s="411">
        <f t="shared" si="15"/>
        <v>0</v>
      </c>
      <c r="K143" s="411">
        <f t="shared" si="15"/>
        <v>2</v>
      </c>
      <c r="L143" s="411">
        <f t="shared" si="15"/>
        <v>467</v>
      </c>
      <c r="M143" s="411">
        <f t="shared" si="15"/>
        <v>467</v>
      </c>
      <c r="N143" s="396" t="str">
        <f t="shared" si="12"/>
        <v>OK</v>
      </c>
      <c r="O143" s="397" t="str">
        <f t="shared" si="13"/>
        <v>OK</v>
      </c>
      <c r="P143" s="411">
        <f t="shared" si="15"/>
        <v>1018</v>
      </c>
      <c r="Q143" s="411">
        <f t="shared" si="15"/>
        <v>1</v>
      </c>
      <c r="R143" s="411">
        <f t="shared" si="15"/>
        <v>0</v>
      </c>
      <c r="S143" s="411">
        <f t="shared" si="15"/>
        <v>2</v>
      </c>
      <c r="T143" s="411">
        <f t="shared" si="15"/>
        <v>4</v>
      </c>
      <c r="U143" s="411">
        <f t="shared" si="15"/>
        <v>0</v>
      </c>
      <c r="V143" s="411">
        <f t="shared" si="15"/>
        <v>0</v>
      </c>
      <c r="W143" s="411">
        <f t="shared" si="15"/>
        <v>0</v>
      </c>
      <c r="X143" s="411">
        <f t="shared" si="15"/>
        <v>4</v>
      </c>
      <c r="Y143" s="411">
        <f t="shared" si="15"/>
        <v>1013</v>
      </c>
      <c r="Z143" s="411">
        <f t="shared" si="15"/>
        <v>1013</v>
      </c>
      <c r="AA143" s="1746" t="str">
        <f>IF(P143&lt;(T143+U143+V143+W143+X143),"ERRORE","OK")</f>
        <v>OK</v>
      </c>
      <c r="AB143" s="412" t="str">
        <f t="shared" si="14"/>
        <v>OK</v>
      </c>
    </row>
  </sheetData>
  <sheetProtection password="EA98" sheet="1" selectLockedCells="1" selectUnlockedCells="1"/>
  <mergeCells count="4">
    <mergeCell ref="A1:X1"/>
    <mergeCell ref="A2:M2"/>
    <mergeCell ref="C5:N5"/>
    <mergeCell ref="P5:AA5"/>
  </mergeCells>
  <printOptions horizontalCentered="1" verticalCentered="1"/>
  <pageMargins left="1.49" right="1.75" top="0.43307086614173229" bottom="0.27559055118110237" header="0.19685039370078741" footer="0.15748031496062992"/>
  <pageSetup paperSize="9" scale="67" orientation="landscape" horizontalDpi="300" verticalDpi="4294967292" r:id="rId1"/>
  <headerFooter alignWithMargins="0"/>
  <drawing r:id="rId2"/>
</worksheet>
</file>

<file path=xl/worksheets/sheet8.xml><?xml version="1.0" encoding="utf-8"?>
<worksheet xmlns="http://schemas.openxmlformats.org/spreadsheetml/2006/main" xmlns:r="http://schemas.openxmlformats.org/officeDocument/2006/relationships">
  <sheetPr codeName="Foglio6">
    <tabColor rgb="FF92D050"/>
  </sheetPr>
  <dimension ref="A1:M136"/>
  <sheetViews>
    <sheetView workbookViewId="0">
      <selection activeCell="A3" sqref="A3"/>
    </sheetView>
  </sheetViews>
  <sheetFormatPr defaultRowHeight="12.75"/>
  <cols>
    <col min="1" max="1" width="43.42578125" customWidth="1"/>
  </cols>
  <sheetData>
    <row r="1" spans="1:13">
      <c r="A1" s="1" t="s">
        <v>562</v>
      </c>
      <c r="B1" s="1" t="s">
        <v>563</v>
      </c>
      <c r="C1" s="1" t="s">
        <v>564</v>
      </c>
      <c r="D1" s="1" t="s">
        <v>565</v>
      </c>
      <c r="E1" s="1" t="s">
        <v>566</v>
      </c>
      <c r="F1" s="1" t="s">
        <v>567</v>
      </c>
      <c r="G1" s="1" t="s">
        <v>568</v>
      </c>
      <c r="H1" s="1" t="s">
        <v>569</v>
      </c>
      <c r="I1" s="1" t="s">
        <v>570</v>
      </c>
      <c r="J1" s="1" t="s">
        <v>571</v>
      </c>
      <c r="K1" s="1" t="s">
        <v>572</v>
      </c>
      <c r="L1" s="1" t="s">
        <v>573</v>
      </c>
      <c r="M1" s="1" t="s">
        <v>574</v>
      </c>
    </row>
    <row r="2" spans="1:13">
      <c r="A2" s="1" t="s">
        <v>281</v>
      </c>
      <c r="B2" s="1" t="s">
        <v>282</v>
      </c>
      <c r="C2" s="1">
        <v>1</v>
      </c>
      <c r="D2" s="1">
        <v>0</v>
      </c>
      <c r="E2" s="1">
        <v>0</v>
      </c>
      <c r="F2" s="1">
        <v>0</v>
      </c>
      <c r="G2" s="1">
        <v>0</v>
      </c>
      <c r="H2" s="1">
        <v>0</v>
      </c>
      <c r="I2" s="1">
        <v>0</v>
      </c>
      <c r="J2" s="1">
        <v>0</v>
      </c>
      <c r="K2" s="1">
        <v>0</v>
      </c>
      <c r="L2" s="1">
        <v>0</v>
      </c>
      <c r="M2" s="1">
        <v>0</v>
      </c>
    </row>
    <row r="3" spans="1:13">
      <c r="A3" s="1" t="s">
        <v>284</v>
      </c>
      <c r="B3" s="1" t="s">
        <v>285</v>
      </c>
      <c r="C3" s="1">
        <v>1</v>
      </c>
      <c r="D3" s="1">
        <v>1</v>
      </c>
      <c r="E3" s="1">
        <v>0</v>
      </c>
      <c r="F3" s="1">
        <v>0</v>
      </c>
      <c r="G3" s="1">
        <v>0</v>
      </c>
      <c r="H3" s="1">
        <v>0</v>
      </c>
      <c r="I3" s="1">
        <v>0</v>
      </c>
      <c r="J3" s="1">
        <v>0</v>
      </c>
      <c r="K3" s="1">
        <v>0</v>
      </c>
      <c r="L3" s="1">
        <v>0</v>
      </c>
      <c r="M3" s="1">
        <v>0</v>
      </c>
    </row>
    <row r="4" spans="1:13">
      <c r="A4" s="1" t="s">
        <v>286</v>
      </c>
      <c r="B4" s="1" t="s">
        <v>287</v>
      </c>
      <c r="C4" s="1">
        <v>0</v>
      </c>
      <c r="D4" s="1">
        <v>1</v>
      </c>
      <c r="E4" s="1">
        <v>0</v>
      </c>
      <c r="F4" s="1">
        <v>0</v>
      </c>
      <c r="G4" s="1">
        <v>0</v>
      </c>
      <c r="H4" s="1">
        <v>0</v>
      </c>
      <c r="I4" s="1">
        <v>0</v>
      </c>
      <c r="J4" s="1">
        <v>0</v>
      </c>
      <c r="K4" s="1">
        <v>0</v>
      </c>
      <c r="L4" s="1">
        <v>0</v>
      </c>
      <c r="M4" s="1">
        <v>0</v>
      </c>
    </row>
    <row r="5" spans="1:13">
      <c r="A5" s="1" t="s">
        <v>288</v>
      </c>
      <c r="B5" s="1" t="s">
        <v>289</v>
      </c>
      <c r="C5" s="1">
        <v>0</v>
      </c>
      <c r="D5" s="1">
        <v>0</v>
      </c>
      <c r="E5" s="1">
        <v>0</v>
      </c>
      <c r="F5" s="1">
        <v>0</v>
      </c>
      <c r="G5" s="1">
        <v>0</v>
      </c>
      <c r="H5" s="1">
        <v>0</v>
      </c>
      <c r="I5" s="1">
        <v>0</v>
      </c>
      <c r="J5" s="1">
        <v>0</v>
      </c>
      <c r="K5" s="1">
        <v>0</v>
      </c>
      <c r="L5" s="1">
        <v>0</v>
      </c>
      <c r="M5" s="1">
        <v>0</v>
      </c>
    </row>
    <row r="6" spans="1:13">
      <c r="A6" s="1" t="s">
        <v>575</v>
      </c>
      <c r="B6" s="1" t="s">
        <v>291</v>
      </c>
      <c r="C6" s="1">
        <v>10</v>
      </c>
      <c r="D6" s="1">
        <v>2</v>
      </c>
      <c r="E6" s="1">
        <v>23</v>
      </c>
      <c r="F6" s="1">
        <v>0</v>
      </c>
      <c r="G6" s="1">
        <v>0</v>
      </c>
      <c r="H6" s="1">
        <v>0</v>
      </c>
      <c r="I6" s="1">
        <v>0</v>
      </c>
      <c r="J6" s="1">
        <v>0</v>
      </c>
      <c r="K6" s="1">
        <v>0</v>
      </c>
      <c r="L6" s="1">
        <v>0</v>
      </c>
      <c r="M6" s="1">
        <v>0</v>
      </c>
    </row>
    <row r="7" spans="1:13">
      <c r="A7" s="1" t="s">
        <v>293</v>
      </c>
      <c r="B7" s="1" t="s">
        <v>294</v>
      </c>
      <c r="C7" s="1">
        <v>4</v>
      </c>
      <c r="D7" s="1">
        <v>0</v>
      </c>
      <c r="E7" s="1">
        <v>4</v>
      </c>
      <c r="F7" s="1">
        <v>0</v>
      </c>
      <c r="G7" s="1">
        <v>0</v>
      </c>
      <c r="H7" s="1">
        <v>0</v>
      </c>
      <c r="I7" s="1">
        <v>0</v>
      </c>
      <c r="J7" s="1">
        <v>0</v>
      </c>
      <c r="K7" s="1">
        <v>0</v>
      </c>
      <c r="L7" s="1">
        <v>0</v>
      </c>
      <c r="M7" s="1">
        <v>0</v>
      </c>
    </row>
    <row r="8" spans="1:13">
      <c r="A8" s="1" t="s">
        <v>406</v>
      </c>
      <c r="B8" s="1" t="s">
        <v>407</v>
      </c>
      <c r="C8" s="1">
        <v>0</v>
      </c>
      <c r="D8" s="1">
        <v>0</v>
      </c>
      <c r="E8" s="1">
        <v>0</v>
      </c>
      <c r="F8" s="1">
        <v>0</v>
      </c>
      <c r="G8" s="1">
        <v>0</v>
      </c>
      <c r="H8" s="1">
        <v>0</v>
      </c>
      <c r="I8" s="1">
        <v>0</v>
      </c>
      <c r="J8" s="1">
        <v>0</v>
      </c>
      <c r="K8" s="1">
        <v>0</v>
      </c>
      <c r="L8" s="1">
        <v>0</v>
      </c>
      <c r="M8" s="1">
        <v>0</v>
      </c>
    </row>
    <row r="9" spans="1:13">
      <c r="A9" s="1" t="s">
        <v>295</v>
      </c>
      <c r="B9" s="1" t="s">
        <v>296</v>
      </c>
      <c r="C9" s="1">
        <v>21</v>
      </c>
      <c r="D9" s="1">
        <v>14</v>
      </c>
      <c r="E9" s="1">
        <v>42</v>
      </c>
      <c r="F9" s="1">
        <v>0</v>
      </c>
      <c r="G9" s="1">
        <v>0</v>
      </c>
      <c r="H9" s="1">
        <v>0</v>
      </c>
      <c r="I9" s="1">
        <v>0</v>
      </c>
      <c r="J9" s="1">
        <v>0</v>
      </c>
      <c r="K9" s="1">
        <v>0</v>
      </c>
      <c r="L9" s="1">
        <v>0</v>
      </c>
      <c r="M9" s="1">
        <v>0</v>
      </c>
    </row>
    <row r="10" spans="1:13">
      <c r="A10" s="1" t="s">
        <v>297</v>
      </c>
      <c r="B10" s="1" t="s">
        <v>298</v>
      </c>
      <c r="C10" s="1">
        <v>1</v>
      </c>
      <c r="D10" s="1">
        <v>0</v>
      </c>
      <c r="E10" s="1">
        <v>1</v>
      </c>
      <c r="F10" s="1">
        <v>0</v>
      </c>
      <c r="G10" s="1">
        <v>0</v>
      </c>
      <c r="H10" s="1">
        <v>0</v>
      </c>
      <c r="I10" s="1">
        <v>0</v>
      </c>
      <c r="J10" s="1">
        <v>0</v>
      </c>
      <c r="K10" s="1">
        <v>0</v>
      </c>
      <c r="L10" s="1">
        <v>0</v>
      </c>
      <c r="M10" s="1">
        <v>0</v>
      </c>
    </row>
    <row r="11" spans="1:13">
      <c r="A11" s="1" t="s">
        <v>299</v>
      </c>
      <c r="B11" s="1" t="s">
        <v>300</v>
      </c>
      <c r="C11" s="1">
        <v>77</v>
      </c>
      <c r="D11" s="1">
        <v>88</v>
      </c>
      <c r="E11" s="1">
        <v>167</v>
      </c>
      <c r="F11" s="1">
        <v>0</v>
      </c>
      <c r="G11" s="1">
        <v>0</v>
      </c>
      <c r="H11" s="1">
        <v>0</v>
      </c>
      <c r="I11" s="1">
        <v>0</v>
      </c>
      <c r="J11" s="1">
        <v>0</v>
      </c>
      <c r="K11" s="1">
        <v>0</v>
      </c>
      <c r="L11" s="1">
        <v>0</v>
      </c>
      <c r="M11" s="1">
        <v>0</v>
      </c>
    </row>
    <row r="12" spans="1:13">
      <c r="A12" s="1" t="s">
        <v>301</v>
      </c>
      <c r="B12" s="1" t="s">
        <v>302</v>
      </c>
      <c r="C12" s="1">
        <v>13</v>
      </c>
      <c r="D12" s="1">
        <v>4</v>
      </c>
      <c r="E12" s="1">
        <v>18</v>
      </c>
      <c r="F12" s="1">
        <v>0</v>
      </c>
      <c r="G12" s="1">
        <v>0</v>
      </c>
      <c r="H12" s="1">
        <v>0</v>
      </c>
      <c r="I12" s="1">
        <v>0</v>
      </c>
      <c r="J12" s="1">
        <v>0</v>
      </c>
      <c r="K12" s="1">
        <v>0</v>
      </c>
      <c r="L12" s="1">
        <v>0</v>
      </c>
      <c r="M12" s="1">
        <v>0</v>
      </c>
    </row>
    <row r="13" spans="1:13">
      <c r="A13" s="1" t="s">
        <v>303</v>
      </c>
      <c r="B13" s="1" t="s">
        <v>304</v>
      </c>
      <c r="C13" s="1">
        <v>0</v>
      </c>
      <c r="D13" s="1">
        <v>0</v>
      </c>
      <c r="E13" s="1">
        <v>0</v>
      </c>
      <c r="F13" s="1">
        <v>0</v>
      </c>
      <c r="G13" s="1">
        <v>0</v>
      </c>
      <c r="H13" s="1">
        <v>0</v>
      </c>
      <c r="I13" s="1">
        <v>0</v>
      </c>
      <c r="J13" s="1">
        <v>0</v>
      </c>
      <c r="K13" s="1">
        <v>0</v>
      </c>
      <c r="L13" s="1">
        <v>0</v>
      </c>
      <c r="M13" s="1">
        <v>0</v>
      </c>
    </row>
    <row r="14" spans="1:13">
      <c r="A14" s="1" t="s">
        <v>305</v>
      </c>
      <c r="B14" s="1" t="s">
        <v>306</v>
      </c>
      <c r="C14" s="1">
        <v>0</v>
      </c>
      <c r="D14" s="1">
        <v>0</v>
      </c>
      <c r="E14" s="1">
        <v>0</v>
      </c>
      <c r="F14" s="1">
        <v>0</v>
      </c>
      <c r="G14" s="1">
        <v>0</v>
      </c>
      <c r="H14" s="1">
        <v>0</v>
      </c>
      <c r="I14" s="1">
        <v>0</v>
      </c>
      <c r="J14" s="1">
        <v>0</v>
      </c>
      <c r="K14" s="1">
        <v>0</v>
      </c>
      <c r="L14" s="1">
        <v>0</v>
      </c>
      <c r="M14" s="1">
        <v>0</v>
      </c>
    </row>
    <row r="15" spans="1:13">
      <c r="A15" s="1" t="s">
        <v>307</v>
      </c>
      <c r="B15" s="1" t="s">
        <v>308</v>
      </c>
      <c r="C15" s="1">
        <v>0</v>
      </c>
      <c r="D15" s="1">
        <v>0</v>
      </c>
      <c r="E15" s="1">
        <v>0</v>
      </c>
      <c r="F15" s="1">
        <v>0</v>
      </c>
      <c r="G15" s="1">
        <v>0</v>
      </c>
      <c r="H15" s="1">
        <v>0</v>
      </c>
      <c r="I15" s="1">
        <v>0</v>
      </c>
      <c r="J15" s="1">
        <v>0</v>
      </c>
      <c r="K15" s="1">
        <v>0</v>
      </c>
      <c r="L15" s="1">
        <v>0</v>
      </c>
      <c r="M15" s="1">
        <v>0</v>
      </c>
    </row>
    <row r="16" spans="1:13">
      <c r="A16" s="1" t="s">
        <v>309</v>
      </c>
      <c r="B16" s="1" t="s">
        <v>310</v>
      </c>
      <c r="C16" s="1">
        <v>0</v>
      </c>
      <c r="D16" s="1">
        <v>0</v>
      </c>
      <c r="E16" s="1">
        <v>0</v>
      </c>
      <c r="F16" s="1">
        <v>0</v>
      </c>
      <c r="G16" s="1">
        <v>0</v>
      </c>
      <c r="H16" s="1">
        <v>0</v>
      </c>
      <c r="I16" s="1">
        <v>0</v>
      </c>
      <c r="J16" s="1">
        <v>0</v>
      </c>
      <c r="K16" s="1">
        <v>0</v>
      </c>
      <c r="L16" s="1">
        <v>0</v>
      </c>
      <c r="M16" s="1">
        <v>0</v>
      </c>
    </row>
    <row r="17" spans="1:13">
      <c r="A17" s="1" t="s">
        <v>311</v>
      </c>
      <c r="B17" s="1" t="s">
        <v>312</v>
      </c>
      <c r="C17" s="1">
        <v>0</v>
      </c>
      <c r="D17" s="1">
        <v>0</v>
      </c>
      <c r="E17" s="1">
        <v>0</v>
      </c>
      <c r="F17" s="1">
        <v>0</v>
      </c>
      <c r="G17" s="1">
        <v>0</v>
      </c>
      <c r="H17" s="1">
        <v>0</v>
      </c>
      <c r="I17" s="1">
        <v>0</v>
      </c>
      <c r="J17" s="1">
        <v>0</v>
      </c>
      <c r="K17" s="1">
        <v>0</v>
      </c>
      <c r="L17" s="1">
        <v>0</v>
      </c>
      <c r="M17" s="1">
        <v>0</v>
      </c>
    </row>
    <row r="18" spans="1:13">
      <c r="A18" s="1" t="s">
        <v>313</v>
      </c>
      <c r="B18" s="1" t="s">
        <v>314</v>
      </c>
      <c r="C18" s="1">
        <v>0</v>
      </c>
      <c r="D18" s="1">
        <v>0</v>
      </c>
      <c r="E18" s="1">
        <v>0</v>
      </c>
      <c r="F18" s="1">
        <v>0</v>
      </c>
      <c r="G18" s="1">
        <v>0</v>
      </c>
      <c r="H18" s="1">
        <v>0</v>
      </c>
      <c r="I18" s="1">
        <v>0</v>
      </c>
      <c r="J18" s="1">
        <v>0</v>
      </c>
      <c r="K18" s="1">
        <v>0</v>
      </c>
      <c r="L18" s="1">
        <v>0</v>
      </c>
      <c r="M18" s="1">
        <v>0</v>
      </c>
    </row>
    <row r="19" spans="1:13">
      <c r="A19" s="1" t="s">
        <v>315</v>
      </c>
      <c r="B19" s="1" t="s">
        <v>316</v>
      </c>
      <c r="C19" s="1">
        <v>0</v>
      </c>
      <c r="D19" s="1">
        <v>0</v>
      </c>
      <c r="E19" s="1">
        <v>0</v>
      </c>
      <c r="F19" s="1">
        <v>0</v>
      </c>
      <c r="G19" s="1">
        <v>0</v>
      </c>
      <c r="H19" s="1">
        <v>0</v>
      </c>
      <c r="I19" s="1">
        <v>0</v>
      </c>
      <c r="J19" s="1">
        <v>0</v>
      </c>
      <c r="K19" s="1">
        <v>0</v>
      </c>
      <c r="L19" s="1">
        <v>0</v>
      </c>
      <c r="M19" s="1">
        <v>0</v>
      </c>
    </row>
    <row r="20" spans="1:13">
      <c r="A20" s="1" t="s">
        <v>317</v>
      </c>
      <c r="B20" s="1" t="s">
        <v>318</v>
      </c>
      <c r="C20" s="1">
        <v>0</v>
      </c>
      <c r="D20" s="1">
        <v>0</v>
      </c>
      <c r="E20" s="1">
        <v>0</v>
      </c>
      <c r="F20" s="1">
        <v>0</v>
      </c>
      <c r="G20" s="1">
        <v>0</v>
      </c>
      <c r="H20" s="1">
        <v>0</v>
      </c>
      <c r="I20" s="1">
        <v>0</v>
      </c>
      <c r="J20" s="1">
        <v>0</v>
      </c>
      <c r="K20" s="1">
        <v>0</v>
      </c>
      <c r="L20" s="1">
        <v>0</v>
      </c>
      <c r="M20" s="1">
        <v>0</v>
      </c>
    </row>
    <row r="21" spans="1:13">
      <c r="A21" s="1" t="s">
        <v>576</v>
      </c>
      <c r="B21" s="1" t="s">
        <v>320</v>
      </c>
      <c r="C21" s="1">
        <v>0</v>
      </c>
      <c r="D21" s="1">
        <v>0</v>
      </c>
      <c r="E21" s="1">
        <v>0</v>
      </c>
      <c r="F21" s="1">
        <v>0</v>
      </c>
      <c r="G21" s="1">
        <v>0</v>
      </c>
      <c r="H21" s="1">
        <v>0</v>
      </c>
      <c r="I21" s="1">
        <v>0</v>
      </c>
      <c r="J21" s="1">
        <v>0</v>
      </c>
      <c r="K21" s="1">
        <v>0</v>
      </c>
      <c r="L21" s="1">
        <v>0</v>
      </c>
      <c r="M21" s="1">
        <v>0</v>
      </c>
    </row>
    <row r="22" spans="1:13">
      <c r="A22" s="1" t="s">
        <v>321</v>
      </c>
      <c r="B22" s="1" t="s">
        <v>322</v>
      </c>
      <c r="C22" s="1">
        <v>0</v>
      </c>
      <c r="D22" s="1">
        <v>0</v>
      </c>
      <c r="E22" s="1">
        <v>0</v>
      </c>
      <c r="F22" s="1">
        <v>0</v>
      </c>
      <c r="G22" s="1">
        <v>0</v>
      </c>
      <c r="H22" s="1">
        <v>0</v>
      </c>
      <c r="I22" s="1">
        <v>0</v>
      </c>
      <c r="J22" s="1">
        <v>0</v>
      </c>
      <c r="K22" s="1">
        <v>0</v>
      </c>
      <c r="L22" s="1">
        <v>0</v>
      </c>
      <c r="M22" s="1">
        <v>0</v>
      </c>
    </row>
    <row r="23" spans="1:13">
      <c r="A23" s="1" t="s">
        <v>323</v>
      </c>
      <c r="B23" s="1" t="s">
        <v>324</v>
      </c>
      <c r="C23" s="1">
        <v>0</v>
      </c>
      <c r="D23" s="1">
        <v>0</v>
      </c>
      <c r="E23" s="1">
        <v>0</v>
      </c>
      <c r="F23" s="1">
        <v>0</v>
      </c>
      <c r="G23" s="1">
        <v>0</v>
      </c>
      <c r="H23" s="1">
        <v>0</v>
      </c>
      <c r="I23" s="1">
        <v>0</v>
      </c>
      <c r="J23" s="1">
        <v>0</v>
      </c>
      <c r="K23" s="1">
        <v>0</v>
      </c>
      <c r="L23" s="1">
        <v>0</v>
      </c>
      <c r="M23" s="1">
        <v>0</v>
      </c>
    </row>
    <row r="24" spans="1:13">
      <c r="A24" s="1" t="s">
        <v>325</v>
      </c>
      <c r="B24" s="1" t="s">
        <v>326</v>
      </c>
      <c r="C24" s="1">
        <v>0</v>
      </c>
      <c r="D24" s="1">
        <v>0</v>
      </c>
      <c r="E24" s="1">
        <v>0</v>
      </c>
      <c r="F24" s="1">
        <v>0</v>
      </c>
      <c r="G24" s="1">
        <v>0</v>
      </c>
      <c r="H24" s="1">
        <v>0</v>
      </c>
      <c r="I24" s="1">
        <v>0</v>
      </c>
      <c r="J24" s="1">
        <v>0</v>
      </c>
      <c r="K24" s="1">
        <v>0</v>
      </c>
      <c r="L24" s="1">
        <v>0</v>
      </c>
      <c r="M24" s="1">
        <v>0</v>
      </c>
    </row>
    <row r="25" spans="1:13">
      <c r="A25" s="1" t="s">
        <v>327</v>
      </c>
      <c r="B25" s="1" t="s">
        <v>328</v>
      </c>
      <c r="C25" s="1">
        <v>0</v>
      </c>
      <c r="D25" s="1">
        <v>0</v>
      </c>
      <c r="E25" s="1">
        <v>0</v>
      </c>
      <c r="F25" s="1">
        <v>0</v>
      </c>
      <c r="G25" s="1">
        <v>0</v>
      </c>
      <c r="H25" s="1">
        <v>0</v>
      </c>
      <c r="I25" s="1">
        <v>0</v>
      </c>
      <c r="J25" s="1">
        <v>0</v>
      </c>
      <c r="K25" s="1">
        <v>0</v>
      </c>
      <c r="L25" s="1">
        <v>0</v>
      </c>
      <c r="M25" s="1">
        <v>0</v>
      </c>
    </row>
    <row r="26" spans="1:13">
      <c r="A26" s="1" t="s">
        <v>329</v>
      </c>
      <c r="B26" s="1" t="s">
        <v>330</v>
      </c>
      <c r="C26" s="1">
        <v>0</v>
      </c>
      <c r="D26" s="1">
        <v>0</v>
      </c>
      <c r="E26" s="1">
        <v>0</v>
      </c>
      <c r="F26" s="1">
        <v>0</v>
      </c>
      <c r="G26" s="1">
        <v>0</v>
      </c>
      <c r="H26" s="1">
        <v>0</v>
      </c>
      <c r="I26" s="1">
        <v>0</v>
      </c>
      <c r="J26" s="1">
        <v>0</v>
      </c>
      <c r="K26" s="1">
        <v>0</v>
      </c>
      <c r="L26" s="1">
        <v>0</v>
      </c>
      <c r="M26" s="1">
        <v>0</v>
      </c>
    </row>
    <row r="27" spans="1:13">
      <c r="A27" s="1" t="s">
        <v>331</v>
      </c>
      <c r="B27" s="1" t="s">
        <v>332</v>
      </c>
      <c r="C27" s="1">
        <v>0</v>
      </c>
      <c r="D27" s="1">
        <v>0</v>
      </c>
      <c r="E27" s="1">
        <v>0</v>
      </c>
      <c r="F27" s="1">
        <v>0</v>
      </c>
      <c r="G27" s="1">
        <v>0</v>
      </c>
      <c r="H27" s="1">
        <v>0</v>
      </c>
      <c r="I27" s="1">
        <v>0</v>
      </c>
      <c r="J27" s="1">
        <v>0</v>
      </c>
      <c r="K27" s="1">
        <v>0</v>
      </c>
      <c r="L27" s="1">
        <v>0</v>
      </c>
      <c r="M27" s="1">
        <v>0</v>
      </c>
    </row>
    <row r="28" spans="1:13">
      <c r="A28" s="1" t="s">
        <v>333</v>
      </c>
      <c r="B28" s="1" t="s">
        <v>334</v>
      </c>
      <c r="C28" s="1">
        <v>0</v>
      </c>
      <c r="D28" s="1">
        <v>0</v>
      </c>
      <c r="E28" s="1">
        <v>1</v>
      </c>
      <c r="F28" s="1">
        <v>0</v>
      </c>
      <c r="G28" s="1">
        <v>0</v>
      </c>
      <c r="H28" s="1">
        <v>0</v>
      </c>
      <c r="I28" s="1">
        <v>0</v>
      </c>
      <c r="J28" s="1">
        <v>0</v>
      </c>
      <c r="K28" s="1">
        <v>0</v>
      </c>
      <c r="L28" s="1">
        <v>0</v>
      </c>
      <c r="M28" s="1">
        <v>0</v>
      </c>
    </row>
    <row r="29" spans="1:13">
      <c r="A29" s="1" t="s">
        <v>336</v>
      </c>
      <c r="B29" s="1" t="s">
        <v>337</v>
      </c>
      <c r="C29" s="1">
        <v>0</v>
      </c>
      <c r="D29" s="1">
        <v>0</v>
      </c>
      <c r="E29" s="1">
        <v>0</v>
      </c>
      <c r="F29" s="1">
        <v>0</v>
      </c>
      <c r="G29" s="1">
        <v>0</v>
      </c>
      <c r="H29" s="1">
        <v>0</v>
      </c>
      <c r="I29" s="1">
        <v>0</v>
      </c>
      <c r="J29" s="1">
        <v>0</v>
      </c>
      <c r="K29" s="1">
        <v>0</v>
      </c>
      <c r="L29" s="1">
        <v>0</v>
      </c>
      <c r="M29" s="1">
        <v>0</v>
      </c>
    </row>
    <row r="30" spans="1:13">
      <c r="A30" s="1" t="s">
        <v>338</v>
      </c>
      <c r="B30" s="1" t="s">
        <v>339</v>
      </c>
      <c r="C30" s="1">
        <v>1</v>
      </c>
      <c r="D30" s="1">
        <v>2</v>
      </c>
      <c r="E30" s="1">
        <v>3</v>
      </c>
      <c r="F30" s="1">
        <v>0</v>
      </c>
      <c r="G30" s="1">
        <v>0</v>
      </c>
      <c r="H30" s="1">
        <v>0</v>
      </c>
      <c r="I30" s="1">
        <v>0</v>
      </c>
      <c r="J30" s="1">
        <v>0</v>
      </c>
      <c r="K30" s="1">
        <v>0</v>
      </c>
      <c r="L30" s="1">
        <v>0</v>
      </c>
      <c r="M30" s="1">
        <v>0</v>
      </c>
    </row>
    <row r="31" spans="1:13">
      <c r="A31" s="1" t="s">
        <v>340</v>
      </c>
      <c r="B31" s="1" t="s">
        <v>341</v>
      </c>
      <c r="C31" s="1">
        <v>0</v>
      </c>
      <c r="D31" s="1">
        <v>0</v>
      </c>
      <c r="E31" s="1">
        <v>0</v>
      </c>
      <c r="F31" s="1">
        <v>0</v>
      </c>
      <c r="G31" s="1">
        <v>0</v>
      </c>
      <c r="H31" s="1">
        <v>0</v>
      </c>
      <c r="I31" s="1">
        <v>0</v>
      </c>
      <c r="J31" s="1">
        <v>0</v>
      </c>
      <c r="K31" s="1">
        <v>0</v>
      </c>
      <c r="L31" s="1">
        <v>0</v>
      </c>
      <c r="M31" s="1">
        <v>0</v>
      </c>
    </row>
    <row r="32" spans="1:13">
      <c r="A32" s="1" t="s">
        <v>342</v>
      </c>
      <c r="B32" s="1" t="s">
        <v>343</v>
      </c>
      <c r="C32" s="1">
        <v>1</v>
      </c>
      <c r="D32" s="1">
        <v>4</v>
      </c>
      <c r="E32" s="1">
        <v>3</v>
      </c>
      <c r="F32" s="1">
        <v>0</v>
      </c>
      <c r="G32" s="1">
        <v>0</v>
      </c>
      <c r="H32" s="1">
        <v>0</v>
      </c>
      <c r="I32" s="1">
        <v>0</v>
      </c>
      <c r="J32" s="1">
        <v>0</v>
      </c>
      <c r="K32" s="1">
        <v>0</v>
      </c>
      <c r="L32" s="1">
        <v>0</v>
      </c>
      <c r="M32" s="1">
        <v>0</v>
      </c>
    </row>
    <row r="33" spans="1:13">
      <c r="A33" s="1" t="s">
        <v>344</v>
      </c>
      <c r="B33" s="1" t="s">
        <v>345</v>
      </c>
      <c r="C33" s="1">
        <v>0</v>
      </c>
      <c r="D33" s="1">
        <v>0</v>
      </c>
      <c r="E33" s="1">
        <v>0</v>
      </c>
      <c r="F33" s="1">
        <v>0</v>
      </c>
      <c r="G33" s="1">
        <v>0</v>
      </c>
      <c r="H33" s="1">
        <v>0</v>
      </c>
      <c r="I33" s="1">
        <v>0</v>
      </c>
      <c r="J33" s="1">
        <v>0</v>
      </c>
      <c r="K33" s="1">
        <v>0</v>
      </c>
      <c r="L33" s="1">
        <v>0</v>
      </c>
      <c r="M33" s="1">
        <v>0</v>
      </c>
    </row>
    <row r="34" spans="1:13">
      <c r="A34" s="1" t="s">
        <v>346</v>
      </c>
      <c r="B34" s="1" t="s">
        <v>347</v>
      </c>
      <c r="C34" s="1">
        <v>0</v>
      </c>
      <c r="D34" s="1">
        <v>0</v>
      </c>
      <c r="E34" s="1">
        <v>0</v>
      </c>
      <c r="F34" s="1">
        <v>0</v>
      </c>
      <c r="G34" s="1">
        <v>0</v>
      </c>
      <c r="H34" s="1">
        <v>0</v>
      </c>
      <c r="I34" s="1">
        <v>0</v>
      </c>
      <c r="J34" s="1">
        <v>0</v>
      </c>
      <c r="K34" s="1">
        <v>0</v>
      </c>
      <c r="L34" s="1">
        <v>0</v>
      </c>
      <c r="M34" s="1">
        <v>0</v>
      </c>
    </row>
    <row r="35" spans="1:13">
      <c r="A35" s="1" t="s">
        <v>348</v>
      </c>
      <c r="B35" s="1" t="s">
        <v>349</v>
      </c>
      <c r="C35" s="1">
        <v>0</v>
      </c>
      <c r="D35" s="1">
        <v>1</v>
      </c>
      <c r="E35" s="1">
        <v>5</v>
      </c>
      <c r="F35" s="1">
        <v>0</v>
      </c>
      <c r="G35" s="1">
        <v>0</v>
      </c>
      <c r="H35" s="1">
        <v>0</v>
      </c>
      <c r="I35" s="1">
        <v>0</v>
      </c>
      <c r="J35" s="1">
        <v>0</v>
      </c>
      <c r="K35" s="1">
        <v>0</v>
      </c>
      <c r="L35" s="1">
        <v>0</v>
      </c>
      <c r="M35" s="1">
        <v>0</v>
      </c>
    </row>
    <row r="36" spans="1:13">
      <c r="A36" s="1" t="s">
        <v>350</v>
      </c>
      <c r="B36" s="1" t="s">
        <v>351</v>
      </c>
      <c r="C36" s="1">
        <v>0</v>
      </c>
      <c r="D36" s="1">
        <v>0</v>
      </c>
      <c r="E36" s="1">
        <v>0</v>
      </c>
      <c r="F36" s="1">
        <v>0</v>
      </c>
      <c r="G36" s="1">
        <v>0</v>
      </c>
      <c r="H36" s="1">
        <v>0</v>
      </c>
      <c r="I36" s="1">
        <v>0</v>
      </c>
      <c r="J36" s="1">
        <v>0</v>
      </c>
      <c r="K36" s="1">
        <v>0</v>
      </c>
      <c r="L36" s="1">
        <v>0</v>
      </c>
      <c r="M36" s="1">
        <v>0</v>
      </c>
    </row>
    <row r="37" spans="1:13">
      <c r="A37" s="1" t="s">
        <v>352</v>
      </c>
      <c r="B37" s="1" t="s">
        <v>353</v>
      </c>
      <c r="C37" s="1">
        <v>4</v>
      </c>
      <c r="D37" s="1">
        <v>4</v>
      </c>
      <c r="E37" s="1">
        <v>9</v>
      </c>
      <c r="F37" s="1">
        <v>0</v>
      </c>
      <c r="G37" s="1">
        <v>0</v>
      </c>
      <c r="H37" s="1">
        <v>0</v>
      </c>
      <c r="I37" s="1">
        <v>0</v>
      </c>
      <c r="J37" s="1">
        <v>0</v>
      </c>
      <c r="K37" s="1">
        <v>0</v>
      </c>
      <c r="L37" s="1">
        <v>0</v>
      </c>
      <c r="M37" s="1">
        <v>0</v>
      </c>
    </row>
    <row r="38" spans="1:13">
      <c r="A38" s="1" t="s">
        <v>354</v>
      </c>
      <c r="B38" s="1" t="s">
        <v>355</v>
      </c>
      <c r="C38" s="1">
        <v>0</v>
      </c>
      <c r="D38" s="1">
        <v>0</v>
      </c>
      <c r="E38" s="1">
        <v>0</v>
      </c>
      <c r="F38" s="1">
        <v>0</v>
      </c>
      <c r="G38" s="1">
        <v>0</v>
      </c>
      <c r="H38" s="1">
        <v>0</v>
      </c>
      <c r="I38" s="1">
        <v>0</v>
      </c>
      <c r="J38" s="1">
        <v>0</v>
      </c>
      <c r="K38" s="1">
        <v>0</v>
      </c>
      <c r="L38" s="1">
        <v>0</v>
      </c>
      <c r="M38" s="1">
        <v>0</v>
      </c>
    </row>
    <row r="39" spans="1:13">
      <c r="A39" s="1" t="s">
        <v>356</v>
      </c>
      <c r="B39" s="1" t="s">
        <v>357</v>
      </c>
      <c r="C39" s="1">
        <v>3</v>
      </c>
      <c r="D39" s="1">
        <v>29</v>
      </c>
      <c r="E39" s="1">
        <v>39</v>
      </c>
      <c r="F39" s="1">
        <v>0</v>
      </c>
      <c r="G39" s="1">
        <v>0</v>
      </c>
      <c r="H39" s="1">
        <v>0</v>
      </c>
      <c r="I39" s="1">
        <v>0</v>
      </c>
      <c r="J39" s="1">
        <v>0</v>
      </c>
      <c r="K39" s="1">
        <v>0</v>
      </c>
      <c r="L39" s="1">
        <v>0</v>
      </c>
      <c r="M39" s="1">
        <v>0</v>
      </c>
    </row>
    <row r="40" spans="1:13">
      <c r="A40" s="1" t="s">
        <v>358</v>
      </c>
      <c r="B40" s="1" t="s">
        <v>359</v>
      </c>
      <c r="C40" s="1">
        <v>0</v>
      </c>
      <c r="D40" s="1">
        <v>0</v>
      </c>
      <c r="E40" s="1">
        <v>0</v>
      </c>
      <c r="F40" s="1">
        <v>0</v>
      </c>
      <c r="G40" s="1">
        <v>0</v>
      </c>
      <c r="H40" s="1">
        <v>0</v>
      </c>
      <c r="I40" s="1">
        <v>0</v>
      </c>
      <c r="J40" s="1">
        <v>0</v>
      </c>
      <c r="K40" s="1">
        <v>0</v>
      </c>
      <c r="L40" s="1">
        <v>0</v>
      </c>
      <c r="M40" s="1">
        <v>0</v>
      </c>
    </row>
    <row r="41" spans="1:13">
      <c r="A41" s="1" t="s">
        <v>360</v>
      </c>
      <c r="B41" s="1" t="s">
        <v>361</v>
      </c>
      <c r="C41" s="1">
        <v>0</v>
      </c>
      <c r="D41" s="1">
        <v>0</v>
      </c>
      <c r="E41" s="1">
        <v>0</v>
      </c>
      <c r="F41" s="1">
        <v>0</v>
      </c>
      <c r="G41" s="1">
        <v>0</v>
      </c>
      <c r="H41" s="1">
        <v>0</v>
      </c>
      <c r="I41" s="1">
        <v>0</v>
      </c>
      <c r="J41" s="1">
        <v>0</v>
      </c>
      <c r="K41" s="1">
        <v>0</v>
      </c>
      <c r="L41" s="1">
        <v>0</v>
      </c>
      <c r="M41" s="1">
        <v>0</v>
      </c>
    </row>
    <row r="42" spans="1:13">
      <c r="A42" s="1" t="s">
        <v>362</v>
      </c>
      <c r="B42" s="1" t="s">
        <v>363</v>
      </c>
      <c r="C42" s="1">
        <v>0</v>
      </c>
      <c r="D42" s="1">
        <v>0</v>
      </c>
      <c r="E42" s="1">
        <v>1</v>
      </c>
      <c r="F42" s="1">
        <v>0</v>
      </c>
      <c r="G42" s="1">
        <v>0</v>
      </c>
      <c r="H42" s="1">
        <v>0</v>
      </c>
      <c r="I42" s="1">
        <v>0</v>
      </c>
      <c r="J42" s="1">
        <v>0</v>
      </c>
      <c r="K42" s="1">
        <v>0</v>
      </c>
      <c r="L42" s="1">
        <v>0</v>
      </c>
      <c r="M42" s="1">
        <v>0</v>
      </c>
    </row>
    <row r="43" spans="1:13">
      <c r="A43" s="1" t="s">
        <v>364</v>
      </c>
      <c r="B43" s="1" t="s">
        <v>365</v>
      </c>
      <c r="C43" s="1">
        <v>0</v>
      </c>
      <c r="D43" s="1">
        <v>0</v>
      </c>
      <c r="E43" s="1">
        <v>0</v>
      </c>
      <c r="F43" s="1">
        <v>0</v>
      </c>
      <c r="G43" s="1">
        <v>0</v>
      </c>
      <c r="H43" s="1">
        <v>0</v>
      </c>
      <c r="I43" s="1">
        <v>0</v>
      </c>
      <c r="J43" s="1">
        <v>0</v>
      </c>
      <c r="K43" s="1">
        <v>0</v>
      </c>
      <c r="L43" s="1">
        <v>0</v>
      </c>
      <c r="M43" s="1">
        <v>0</v>
      </c>
    </row>
    <row r="44" spans="1:13">
      <c r="A44" s="1" t="s">
        <v>366</v>
      </c>
      <c r="B44" s="1" t="s">
        <v>367</v>
      </c>
      <c r="C44" s="1">
        <v>0</v>
      </c>
      <c r="D44" s="1">
        <v>0</v>
      </c>
      <c r="E44" s="1">
        <v>0</v>
      </c>
      <c r="F44" s="1">
        <v>0</v>
      </c>
      <c r="G44" s="1">
        <v>0</v>
      </c>
      <c r="H44" s="1">
        <v>0</v>
      </c>
      <c r="I44" s="1">
        <v>0</v>
      </c>
      <c r="J44" s="1">
        <v>0</v>
      </c>
      <c r="K44" s="1">
        <v>0</v>
      </c>
      <c r="L44" s="1">
        <v>0</v>
      </c>
      <c r="M44" s="1">
        <v>0</v>
      </c>
    </row>
    <row r="45" spans="1:13">
      <c r="A45" s="1" t="s">
        <v>368</v>
      </c>
      <c r="B45" s="1" t="s">
        <v>369</v>
      </c>
      <c r="C45" s="1">
        <v>0</v>
      </c>
      <c r="D45" s="1">
        <v>0</v>
      </c>
      <c r="E45" s="1">
        <v>0</v>
      </c>
      <c r="F45" s="1">
        <v>0</v>
      </c>
      <c r="G45" s="1">
        <v>0</v>
      </c>
      <c r="H45" s="1">
        <v>0</v>
      </c>
      <c r="I45" s="1">
        <v>0</v>
      </c>
      <c r="J45" s="1">
        <v>0</v>
      </c>
      <c r="K45" s="1">
        <v>0</v>
      </c>
      <c r="L45" s="1">
        <v>0</v>
      </c>
      <c r="M45" s="1">
        <v>0</v>
      </c>
    </row>
    <row r="46" spans="1:13">
      <c r="A46" s="1" t="s">
        <v>370</v>
      </c>
      <c r="B46" s="1" t="s">
        <v>371</v>
      </c>
      <c r="C46" s="1">
        <v>2</v>
      </c>
      <c r="D46" s="1">
        <v>0</v>
      </c>
      <c r="E46" s="1">
        <v>2</v>
      </c>
      <c r="F46" s="1">
        <v>0</v>
      </c>
      <c r="G46" s="1">
        <v>0</v>
      </c>
      <c r="H46" s="1">
        <v>0</v>
      </c>
      <c r="I46" s="1">
        <v>0</v>
      </c>
      <c r="J46" s="1">
        <v>0</v>
      </c>
      <c r="K46" s="1">
        <v>0</v>
      </c>
      <c r="L46" s="1">
        <v>0</v>
      </c>
      <c r="M46" s="1">
        <v>0</v>
      </c>
    </row>
    <row r="47" spans="1:13">
      <c r="A47" s="1" t="s">
        <v>372</v>
      </c>
      <c r="B47" s="1" t="s">
        <v>373</v>
      </c>
      <c r="C47" s="1">
        <v>0</v>
      </c>
      <c r="D47" s="1">
        <v>0</v>
      </c>
      <c r="E47" s="1">
        <v>0</v>
      </c>
      <c r="F47" s="1">
        <v>0</v>
      </c>
      <c r="G47" s="1">
        <v>0</v>
      </c>
      <c r="H47" s="1">
        <v>0</v>
      </c>
      <c r="I47" s="1">
        <v>0</v>
      </c>
      <c r="J47" s="1">
        <v>0</v>
      </c>
      <c r="K47" s="1">
        <v>0</v>
      </c>
      <c r="L47" s="1">
        <v>0</v>
      </c>
      <c r="M47" s="1">
        <v>0</v>
      </c>
    </row>
    <row r="48" spans="1:13">
      <c r="A48" s="1" t="s">
        <v>374</v>
      </c>
      <c r="B48" s="1" t="s">
        <v>375</v>
      </c>
      <c r="C48" s="1">
        <v>0</v>
      </c>
      <c r="D48" s="1">
        <v>0</v>
      </c>
      <c r="E48" s="1">
        <v>0</v>
      </c>
      <c r="F48" s="1">
        <v>0</v>
      </c>
      <c r="G48" s="1">
        <v>0</v>
      </c>
      <c r="H48" s="1">
        <v>0</v>
      </c>
      <c r="I48" s="1">
        <v>0</v>
      </c>
      <c r="J48" s="1">
        <v>0</v>
      </c>
      <c r="K48" s="1">
        <v>0</v>
      </c>
      <c r="L48" s="1">
        <v>0</v>
      </c>
      <c r="M48" s="1">
        <v>0</v>
      </c>
    </row>
    <row r="49" spans="1:13">
      <c r="A49" s="1" t="s">
        <v>376</v>
      </c>
      <c r="B49" s="1" t="s">
        <v>377</v>
      </c>
      <c r="C49" s="1">
        <v>0</v>
      </c>
      <c r="D49" s="1">
        <v>0</v>
      </c>
      <c r="E49" s="1">
        <v>0</v>
      </c>
      <c r="F49" s="1">
        <v>0</v>
      </c>
      <c r="G49" s="1">
        <v>0</v>
      </c>
      <c r="H49" s="1">
        <v>0</v>
      </c>
      <c r="I49" s="1">
        <v>0</v>
      </c>
      <c r="J49" s="1">
        <v>0</v>
      </c>
      <c r="K49" s="1">
        <v>0</v>
      </c>
      <c r="L49" s="1">
        <v>0</v>
      </c>
      <c r="M49" s="1">
        <v>0</v>
      </c>
    </row>
    <row r="50" spans="1:13">
      <c r="A50" s="1" t="s">
        <v>378</v>
      </c>
      <c r="B50" s="1" t="s">
        <v>379</v>
      </c>
      <c r="C50" s="1">
        <v>0</v>
      </c>
      <c r="D50" s="1">
        <v>0</v>
      </c>
      <c r="E50" s="1">
        <v>0</v>
      </c>
      <c r="F50" s="1">
        <v>0</v>
      </c>
      <c r="G50" s="1">
        <v>0</v>
      </c>
      <c r="H50" s="1">
        <v>0</v>
      </c>
      <c r="I50" s="1">
        <v>0</v>
      </c>
      <c r="J50" s="1">
        <v>0</v>
      </c>
      <c r="K50" s="1">
        <v>0</v>
      </c>
      <c r="L50" s="1">
        <v>0</v>
      </c>
      <c r="M50" s="1">
        <v>0</v>
      </c>
    </row>
    <row r="51" spans="1:13">
      <c r="A51" s="1" t="s">
        <v>380</v>
      </c>
      <c r="B51" s="1" t="s">
        <v>381</v>
      </c>
      <c r="C51" s="1">
        <v>0</v>
      </c>
      <c r="D51" s="1">
        <v>1</v>
      </c>
      <c r="E51" s="1">
        <v>2</v>
      </c>
      <c r="F51" s="1">
        <v>0</v>
      </c>
      <c r="G51" s="1">
        <v>0</v>
      </c>
      <c r="H51" s="1">
        <v>0</v>
      </c>
      <c r="I51" s="1">
        <v>0</v>
      </c>
      <c r="J51" s="1">
        <v>0</v>
      </c>
      <c r="K51" s="1">
        <v>0</v>
      </c>
      <c r="L51" s="1">
        <v>0</v>
      </c>
      <c r="M51" s="1">
        <v>0</v>
      </c>
    </row>
    <row r="52" spans="1:13">
      <c r="A52" s="1" t="s">
        <v>382</v>
      </c>
      <c r="B52" s="1" t="s">
        <v>383</v>
      </c>
      <c r="C52" s="1">
        <v>0</v>
      </c>
      <c r="D52" s="1">
        <v>0</v>
      </c>
      <c r="E52" s="1">
        <v>0</v>
      </c>
      <c r="F52" s="1">
        <v>0</v>
      </c>
      <c r="G52" s="1">
        <v>0</v>
      </c>
      <c r="H52" s="1">
        <v>0</v>
      </c>
      <c r="I52" s="1">
        <v>0</v>
      </c>
      <c r="J52" s="1">
        <v>0</v>
      </c>
      <c r="K52" s="1">
        <v>0</v>
      </c>
      <c r="L52" s="1">
        <v>0</v>
      </c>
      <c r="M52" s="1">
        <v>0</v>
      </c>
    </row>
    <row r="53" spans="1:13">
      <c r="A53" s="1" t="s">
        <v>384</v>
      </c>
      <c r="B53" s="1" t="s">
        <v>385</v>
      </c>
      <c r="C53" s="1">
        <v>3</v>
      </c>
      <c r="D53" s="1">
        <v>2</v>
      </c>
      <c r="E53" s="1">
        <v>6</v>
      </c>
      <c r="F53" s="1">
        <v>0</v>
      </c>
      <c r="G53" s="1">
        <v>0</v>
      </c>
      <c r="H53" s="1">
        <v>0</v>
      </c>
      <c r="I53" s="1">
        <v>0</v>
      </c>
      <c r="J53" s="1">
        <v>0</v>
      </c>
      <c r="K53" s="1">
        <v>0</v>
      </c>
      <c r="L53" s="1">
        <v>0</v>
      </c>
      <c r="M53" s="1">
        <v>0</v>
      </c>
    </row>
    <row r="54" spans="1:13">
      <c r="A54" s="1" t="s">
        <v>386</v>
      </c>
      <c r="B54" s="1" t="s">
        <v>387</v>
      </c>
      <c r="C54" s="1">
        <v>0</v>
      </c>
      <c r="D54" s="1">
        <v>0</v>
      </c>
      <c r="E54" s="1">
        <v>0</v>
      </c>
      <c r="F54" s="1">
        <v>0</v>
      </c>
      <c r="G54" s="1">
        <v>0</v>
      </c>
      <c r="H54" s="1">
        <v>0</v>
      </c>
      <c r="I54" s="1">
        <v>0</v>
      </c>
      <c r="J54" s="1">
        <v>0</v>
      </c>
      <c r="K54" s="1">
        <v>0</v>
      </c>
      <c r="L54" s="1">
        <v>0</v>
      </c>
      <c r="M54" s="1">
        <v>0</v>
      </c>
    </row>
    <row r="55" spans="1:13">
      <c r="A55" s="1" t="s">
        <v>388</v>
      </c>
      <c r="B55" s="1" t="s">
        <v>389</v>
      </c>
      <c r="C55" s="1">
        <v>0</v>
      </c>
      <c r="D55" s="1">
        <v>0</v>
      </c>
      <c r="E55" s="1">
        <v>0</v>
      </c>
      <c r="F55" s="1">
        <v>0</v>
      </c>
      <c r="G55" s="1">
        <v>0</v>
      </c>
      <c r="H55" s="1">
        <v>0</v>
      </c>
      <c r="I55" s="1">
        <v>0</v>
      </c>
      <c r="J55" s="1">
        <v>0</v>
      </c>
      <c r="K55" s="1">
        <v>0</v>
      </c>
      <c r="L55" s="1">
        <v>0</v>
      </c>
      <c r="M55" s="1">
        <v>0</v>
      </c>
    </row>
    <row r="56" spans="1:13">
      <c r="A56" s="1" t="s">
        <v>390</v>
      </c>
      <c r="B56" s="1" t="s">
        <v>391</v>
      </c>
      <c r="C56" s="1">
        <v>0</v>
      </c>
      <c r="D56" s="1">
        <v>0</v>
      </c>
      <c r="E56" s="1">
        <v>0</v>
      </c>
      <c r="F56" s="1">
        <v>0</v>
      </c>
      <c r="G56" s="1">
        <v>0</v>
      </c>
      <c r="H56" s="1">
        <v>0</v>
      </c>
      <c r="I56" s="1">
        <v>0</v>
      </c>
      <c r="J56" s="1">
        <v>0</v>
      </c>
      <c r="K56" s="1">
        <v>0</v>
      </c>
      <c r="L56" s="1">
        <v>0</v>
      </c>
      <c r="M56" s="1">
        <v>0</v>
      </c>
    </row>
    <row r="57" spans="1:13">
      <c r="A57" s="1" t="s">
        <v>392</v>
      </c>
      <c r="B57" s="1" t="s">
        <v>393</v>
      </c>
      <c r="C57" s="1">
        <v>0</v>
      </c>
      <c r="D57" s="1">
        <v>0</v>
      </c>
      <c r="E57" s="1">
        <v>0</v>
      </c>
      <c r="F57" s="1">
        <v>0</v>
      </c>
      <c r="G57" s="1">
        <v>0</v>
      </c>
      <c r="H57" s="1">
        <v>0</v>
      </c>
      <c r="I57" s="1">
        <v>0</v>
      </c>
      <c r="J57" s="1">
        <v>0</v>
      </c>
      <c r="K57" s="1">
        <v>0</v>
      </c>
      <c r="L57" s="1">
        <v>0</v>
      </c>
      <c r="M57" s="1">
        <v>0</v>
      </c>
    </row>
    <row r="58" spans="1:13">
      <c r="A58" s="1" t="s">
        <v>394</v>
      </c>
      <c r="B58" s="1" t="s">
        <v>395</v>
      </c>
      <c r="C58" s="1">
        <v>0</v>
      </c>
      <c r="D58" s="1">
        <v>1</v>
      </c>
      <c r="E58" s="1">
        <v>1</v>
      </c>
      <c r="F58" s="1">
        <v>0</v>
      </c>
      <c r="G58" s="1">
        <v>0</v>
      </c>
      <c r="H58" s="1">
        <v>0</v>
      </c>
      <c r="I58" s="1">
        <v>0</v>
      </c>
      <c r="J58" s="1">
        <v>0</v>
      </c>
      <c r="K58" s="1">
        <v>0</v>
      </c>
      <c r="L58" s="1">
        <v>0</v>
      </c>
      <c r="M58" s="1">
        <v>0</v>
      </c>
    </row>
    <row r="59" spans="1:13">
      <c r="A59" s="1" t="s">
        <v>396</v>
      </c>
      <c r="B59" s="1" t="s">
        <v>397</v>
      </c>
      <c r="C59" s="1">
        <v>0</v>
      </c>
      <c r="D59" s="1">
        <v>0</v>
      </c>
      <c r="E59" s="1">
        <v>0</v>
      </c>
      <c r="F59" s="1">
        <v>0</v>
      </c>
      <c r="G59" s="1">
        <v>0</v>
      </c>
      <c r="H59" s="1">
        <v>0</v>
      </c>
      <c r="I59" s="1">
        <v>0</v>
      </c>
      <c r="J59" s="1">
        <v>0</v>
      </c>
      <c r="K59" s="1">
        <v>0</v>
      </c>
      <c r="L59" s="1">
        <v>0</v>
      </c>
      <c r="M59" s="1">
        <v>0</v>
      </c>
    </row>
    <row r="60" spans="1:13">
      <c r="A60" s="1" t="s">
        <v>398</v>
      </c>
      <c r="B60" s="1" t="s">
        <v>399</v>
      </c>
      <c r="C60" s="1">
        <v>1</v>
      </c>
      <c r="D60" s="1">
        <v>0</v>
      </c>
      <c r="E60" s="1">
        <v>1</v>
      </c>
      <c r="F60" s="1">
        <v>0</v>
      </c>
      <c r="G60" s="1">
        <v>0</v>
      </c>
      <c r="H60" s="1">
        <v>0</v>
      </c>
      <c r="I60" s="1">
        <v>0</v>
      </c>
      <c r="J60" s="1">
        <v>0</v>
      </c>
      <c r="K60" s="1">
        <v>0</v>
      </c>
      <c r="L60" s="1">
        <v>0</v>
      </c>
      <c r="M60" s="1">
        <v>0</v>
      </c>
    </row>
    <row r="61" spans="1:13">
      <c r="A61" s="1" t="s">
        <v>400</v>
      </c>
      <c r="B61" s="1" t="s">
        <v>401</v>
      </c>
      <c r="C61" s="1">
        <v>0</v>
      </c>
      <c r="D61" s="1">
        <v>0</v>
      </c>
      <c r="E61" s="1">
        <v>0</v>
      </c>
      <c r="F61" s="1">
        <v>0</v>
      </c>
      <c r="G61" s="1">
        <v>0</v>
      </c>
      <c r="H61" s="1">
        <v>0</v>
      </c>
      <c r="I61" s="1">
        <v>0</v>
      </c>
      <c r="J61" s="1">
        <v>0</v>
      </c>
      <c r="K61" s="1">
        <v>0</v>
      </c>
      <c r="L61" s="1">
        <v>0</v>
      </c>
      <c r="M61" s="1">
        <v>0</v>
      </c>
    </row>
    <row r="62" spans="1:13">
      <c r="A62" s="1" t="s">
        <v>402</v>
      </c>
      <c r="B62" s="1" t="s">
        <v>403</v>
      </c>
      <c r="C62" s="1">
        <v>0</v>
      </c>
      <c r="D62" s="1">
        <v>0</v>
      </c>
      <c r="E62" s="1">
        <v>0</v>
      </c>
      <c r="F62" s="1">
        <v>0</v>
      </c>
      <c r="G62" s="1">
        <v>0</v>
      </c>
      <c r="H62" s="1">
        <v>0</v>
      </c>
      <c r="I62" s="1">
        <v>0</v>
      </c>
      <c r="J62" s="1">
        <v>0</v>
      </c>
      <c r="K62" s="1">
        <v>0</v>
      </c>
      <c r="L62" s="1">
        <v>0</v>
      </c>
      <c r="M62" s="1">
        <v>0</v>
      </c>
    </row>
    <row r="63" spans="1:13">
      <c r="A63" s="1" t="s">
        <v>404</v>
      </c>
      <c r="B63" s="1" t="s">
        <v>405</v>
      </c>
      <c r="C63" s="1">
        <v>0</v>
      </c>
      <c r="D63" s="1">
        <v>2</v>
      </c>
      <c r="E63" s="1">
        <v>2</v>
      </c>
      <c r="F63" s="1">
        <v>0</v>
      </c>
      <c r="G63" s="1">
        <v>0</v>
      </c>
      <c r="H63" s="1">
        <v>0</v>
      </c>
      <c r="I63" s="1">
        <v>0</v>
      </c>
      <c r="J63" s="1">
        <v>0</v>
      </c>
      <c r="K63" s="1">
        <v>0</v>
      </c>
      <c r="L63" s="1">
        <v>0</v>
      </c>
      <c r="M63" s="1">
        <v>0</v>
      </c>
    </row>
    <row r="64" spans="1:13">
      <c r="A64" s="1" t="s">
        <v>408</v>
      </c>
      <c r="B64" s="1" t="s">
        <v>409</v>
      </c>
      <c r="C64" s="1">
        <v>8</v>
      </c>
      <c r="D64" s="1">
        <v>19</v>
      </c>
      <c r="E64" s="1">
        <v>31</v>
      </c>
      <c r="F64" s="1">
        <v>0</v>
      </c>
      <c r="G64" s="1">
        <v>0</v>
      </c>
      <c r="H64" s="1">
        <v>0</v>
      </c>
      <c r="I64" s="1">
        <v>0</v>
      </c>
      <c r="J64" s="1">
        <v>0</v>
      </c>
      <c r="K64" s="1">
        <v>0</v>
      </c>
      <c r="L64" s="1">
        <v>0</v>
      </c>
      <c r="M64" s="1">
        <v>0</v>
      </c>
    </row>
    <row r="65" spans="1:13">
      <c r="A65" s="1" t="s">
        <v>411</v>
      </c>
      <c r="B65" s="1" t="s">
        <v>412</v>
      </c>
      <c r="C65" s="1">
        <v>96</v>
      </c>
      <c r="D65" s="1">
        <v>303</v>
      </c>
      <c r="E65" s="1">
        <v>378</v>
      </c>
      <c r="F65" s="1">
        <v>0</v>
      </c>
      <c r="G65" s="1">
        <v>0</v>
      </c>
      <c r="H65" s="1">
        <v>0</v>
      </c>
      <c r="I65" s="1">
        <v>0</v>
      </c>
      <c r="J65" s="1">
        <v>0</v>
      </c>
      <c r="K65" s="1">
        <v>0</v>
      </c>
      <c r="L65" s="1">
        <v>0</v>
      </c>
      <c r="M65" s="1">
        <v>0</v>
      </c>
    </row>
    <row r="66" spans="1:13">
      <c r="A66" s="1" t="s">
        <v>413</v>
      </c>
      <c r="B66" s="1" t="s">
        <v>414</v>
      </c>
      <c r="C66" s="1">
        <v>0</v>
      </c>
      <c r="D66" s="1">
        <v>0</v>
      </c>
      <c r="E66" s="1">
        <v>0</v>
      </c>
      <c r="F66" s="1">
        <v>0</v>
      </c>
      <c r="G66" s="1">
        <v>0</v>
      </c>
      <c r="H66" s="1">
        <v>0</v>
      </c>
      <c r="I66" s="1">
        <v>0</v>
      </c>
      <c r="J66" s="1">
        <v>0</v>
      </c>
      <c r="K66" s="1">
        <v>0</v>
      </c>
      <c r="L66" s="1">
        <v>0</v>
      </c>
      <c r="M66" s="1">
        <v>0</v>
      </c>
    </row>
    <row r="67" spans="1:13">
      <c r="A67" s="1" t="s">
        <v>577</v>
      </c>
      <c r="B67" s="1" t="s">
        <v>416</v>
      </c>
      <c r="C67" s="1">
        <v>4</v>
      </c>
      <c r="D67" s="1">
        <v>4</v>
      </c>
      <c r="E67" s="1">
        <v>11</v>
      </c>
      <c r="F67" s="1">
        <v>0</v>
      </c>
      <c r="G67" s="1">
        <v>0</v>
      </c>
      <c r="H67" s="1">
        <v>0</v>
      </c>
      <c r="I67" s="1">
        <v>0</v>
      </c>
      <c r="J67" s="1">
        <v>0</v>
      </c>
      <c r="K67" s="1">
        <v>0</v>
      </c>
      <c r="L67" s="1">
        <v>0</v>
      </c>
      <c r="M67" s="1">
        <v>0</v>
      </c>
    </row>
    <row r="68" spans="1:13">
      <c r="A68" s="1" t="s">
        <v>578</v>
      </c>
      <c r="B68" s="1" t="s">
        <v>418</v>
      </c>
      <c r="C68" s="1">
        <v>0</v>
      </c>
      <c r="D68" s="1">
        <v>0</v>
      </c>
      <c r="E68" s="1">
        <v>0</v>
      </c>
      <c r="F68" s="1">
        <v>0</v>
      </c>
      <c r="G68" s="1">
        <v>0</v>
      </c>
      <c r="H68" s="1">
        <v>0</v>
      </c>
      <c r="I68" s="1">
        <v>0</v>
      </c>
      <c r="J68" s="1">
        <v>0</v>
      </c>
      <c r="K68" s="1">
        <v>0</v>
      </c>
      <c r="L68" s="1">
        <v>0</v>
      </c>
      <c r="M68" s="1">
        <v>0</v>
      </c>
    </row>
    <row r="69" spans="1:13">
      <c r="A69" s="1" t="s">
        <v>419</v>
      </c>
      <c r="B69" s="1" t="s">
        <v>420</v>
      </c>
      <c r="C69" s="1">
        <v>3</v>
      </c>
      <c r="D69" s="1">
        <v>8</v>
      </c>
      <c r="E69" s="1">
        <v>15</v>
      </c>
      <c r="F69" s="1">
        <v>0</v>
      </c>
      <c r="G69" s="1">
        <v>0</v>
      </c>
      <c r="H69" s="1">
        <v>0</v>
      </c>
      <c r="I69" s="1">
        <v>0</v>
      </c>
      <c r="J69" s="1">
        <v>0</v>
      </c>
      <c r="K69" s="1">
        <v>0</v>
      </c>
      <c r="L69" s="1">
        <v>0</v>
      </c>
      <c r="M69" s="1">
        <v>0</v>
      </c>
    </row>
    <row r="70" spans="1:13">
      <c r="A70" s="1" t="s">
        <v>421</v>
      </c>
      <c r="B70" s="1" t="s">
        <v>422</v>
      </c>
      <c r="C70" s="1">
        <v>46</v>
      </c>
      <c r="D70" s="1">
        <v>121</v>
      </c>
      <c r="E70" s="1">
        <v>163</v>
      </c>
      <c r="F70" s="1">
        <v>0</v>
      </c>
      <c r="G70" s="1">
        <v>0</v>
      </c>
      <c r="H70" s="1">
        <v>0</v>
      </c>
      <c r="I70" s="1">
        <v>0</v>
      </c>
      <c r="J70" s="1">
        <v>0</v>
      </c>
      <c r="K70" s="1">
        <v>0</v>
      </c>
      <c r="L70" s="1">
        <v>0</v>
      </c>
      <c r="M70" s="1">
        <v>0</v>
      </c>
    </row>
    <row r="71" spans="1:13">
      <c r="A71" s="1" t="s">
        <v>423</v>
      </c>
      <c r="B71" s="1" t="s">
        <v>424</v>
      </c>
      <c r="C71" s="1">
        <v>0</v>
      </c>
      <c r="D71" s="1">
        <v>0</v>
      </c>
      <c r="E71" s="1">
        <v>0</v>
      </c>
      <c r="F71" s="1">
        <v>0</v>
      </c>
      <c r="G71" s="1">
        <v>0</v>
      </c>
      <c r="H71" s="1">
        <v>0</v>
      </c>
      <c r="I71" s="1">
        <v>0</v>
      </c>
      <c r="J71" s="1">
        <v>0</v>
      </c>
      <c r="K71" s="1">
        <v>0</v>
      </c>
      <c r="L71" s="1">
        <v>0</v>
      </c>
      <c r="M71" s="1">
        <v>0</v>
      </c>
    </row>
    <row r="72" spans="1:13">
      <c r="A72" s="1" t="s">
        <v>425</v>
      </c>
      <c r="B72" s="1" t="s">
        <v>426</v>
      </c>
      <c r="C72" s="1">
        <v>0</v>
      </c>
      <c r="D72" s="1">
        <v>0</v>
      </c>
      <c r="E72" s="1">
        <v>0</v>
      </c>
      <c r="F72" s="1">
        <v>0</v>
      </c>
      <c r="G72" s="1">
        <v>0</v>
      </c>
      <c r="H72" s="1">
        <v>0</v>
      </c>
      <c r="I72" s="1">
        <v>0</v>
      </c>
      <c r="J72" s="1">
        <v>0</v>
      </c>
      <c r="K72" s="1">
        <v>0</v>
      </c>
      <c r="L72" s="1">
        <v>0</v>
      </c>
      <c r="M72" s="1">
        <v>0</v>
      </c>
    </row>
    <row r="73" spans="1:13">
      <c r="A73" s="1" t="s">
        <v>427</v>
      </c>
      <c r="B73" s="1" t="s">
        <v>428</v>
      </c>
      <c r="C73" s="1">
        <v>1</v>
      </c>
      <c r="D73" s="1">
        <v>1</v>
      </c>
      <c r="E73" s="1">
        <v>3</v>
      </c>
      <c r="F73" s="1">
        <v>0</v>
      </c>
      <c r="G73" s="1">
        <v>0</v>
      </c>
      <c r="H73" s="1">
        <v>0</v>
      </c>
      <c r="I73" s="1">
        <v>0</v>
      </c>
      <c r="J73" s="1">
        <v>0</v>
      </c>
      <c r="K73" s="1">
        <v>0</v>
      </c>
      <c r="L73" s="1">
        <v>0</v>
      </c>
      <c r="M73" s="1">
        <v>0</v>
      </c>
    </row>
    <row r="74" spans="1:13">
      <c r="A74" s="1" t="s">
        <v>429</v>
      </c>
      <c r="B74" s="1" t="s">
        <v>430</v>
      </c>
      <c r="C74" s="1">
        <v>0</v>
      </c>
      <c r="D74" s="1">
        <v>0</v>
      </c>
      <c r="E74" s="1">
        <v>0</v>
      </c>
      <c r="F74" s="1">
        <v>0</v>
      </c>
      <c r="G74" s="1">
        <v>0</v>
      </c>
      <c r="H74" s="1">
        <v>0</v>
      </c>
      <c r="I74" s="1">
        <v>0</v>
      </c>
      <c r="J74" s="1">
        <v>0</v>
      </c>
      <c r="K74" s="1">
        <v>0</v>
      </c>
      <c r="L74" s="1">
        <v>0</v>
      </c>
      <c r="M74" s="1">
        <v>0</v>
      </c>
    </row>
    <row r="75" spans="1:13">
      <c r="A75" s="1" t="s">
        <v>431</v>
      </c>
      <c r="B75" s="1" t="s">
        <v>432</v>
      </c>
      <c r="C75" s="1">
        <v>0</v>
      </c>
      <c r="D75" s="1">
        <v>0</v>
      </c>
      <c r="E75" s="1">
        <v>1</v>
      </c>
      <c r="F75" s="1">
        <v>0</v>
      </c>
      <c r="G75" s="1">
        <v>0</v>
      </c>
      <c r="H75" s="1">
        <v>0</v>
      </c>
      <c r="I75" s="1">
        <v>0</v>
      </c>
      <c r="J75" s="1">
        <v>0</v>
      </c>
      <c r="K75" s="1">
        <v>0</v>
      </c>
      <c r="L75" s="1">
        <v>0</v>
      </c>
      <c r="M75" s="1">
        <v>0</v>
      </c>
    </row>
    <row r="76" spans="1:13">
      <c r="A76" s="1" t="s">
        <v>433</v>
      </c>
      <c r="B76" s="1" t="s">
        <v>434</v>
      </c>
      <c r="C76" s="1">
        <v>1</v>
      </c>
      <c r="D76" s="1">
        <v>14</v>
      </c>
      <c r="E76" s="1">
        <v>13</v>
      </c>
      <c r="F76" s="1">
        <v>0</v>
      </c>
      <c r="G76" s="1">
        <v>0</v>
      </c>
      <c r="H76" s="1">
        <v>0</v>
      </c>
      <c r="I76" s="1">
        <v>0</v>
      </c>
      <c r="J76" s="1">
        <v>0</v>
      </c>
      <c r="K76" s="1">
        <v>0</v>
      </c>
      <c r="L76" s="1">
        <v>0</v>
      </c>
      <c r="M76" s="1">
        <v>0</v>
      </c>
    </row>
    <row r="77" spans="1:13">
      <c r="A77" s="1" t="s">
        <v>435</v>
      </c>
      <c r="B77" s="1" t="s">
        <v>436</v>
      </c>
      <c r="C77" s="1">
        <v>0</v>
      </c>
      <c r="D77" s="1">
        <v>0</v>
      </c>
      <c r="E77" s="1">
        <v>0</v>
      </c>
      <c r="F77" s="1">
        <v>0</v>
      </c>
      <c r="G77" s="1">
        <v>0</v>
      </c>
      <c r="H77" s="1">
        <v>0</v>
      </c>
      <c r="I77" s="1">
        <v>0</v>
      </c>
      <c r="J77" s="1">
        <v>0</v>
      </c>
      <c r="K77" s="1">
        <v>0</v>
      </c>
      <c r="L77" s="1">
        <v>0</v>
      </c>
      <c r="M77" s="1">
        <v>0</v>
      </c>
    </row>
    <row r="78" spans="1:13">
      <c r="A78" s="1" t="s">
        <v>579</v>
      </c>
      <c r="B78" s="1" t="s">
        <v>438</v>
      </c>
      <c r="C78" s="1">
        <v>0</v>
      </c>
      <c r="D78" s="1">
        <v>0</v>
      </c>
      <c r="E78" s="1">
        <v>0</v>
      </c>
      <c r="F78" s="1">
        <v>0</v>
      </c>
      <c r="G78" s="1">
        <v>0</v>
      </c>
      <c r="H78" s="1">
        <v>0</v>
      </c>
      <c r="I78" s="1">
        <v>0</v>
      </c>
      <c r="J78" s="1">
        <v>0</v>
      </c>
      <c r="K78" s="1">
        <v>0</v>
      </c>
      <c r="L78" s="1">
        <v>0</v>
      </c>
      <c r="M78" s="1">
        <v>0</v>
      </c>
    </row>
    <row r="79" spans="1:13">
      <c r="A79" s="1" t="s">
        <v>580</v>
      </c>
      <c r="B79" s="1" t="s">
        <v>440</v>
      </c>
      <c r="C79" s="1">
        <v>0</v>
      </c>
      <c r="D79" s="1">
        <v>0</v>
      </c>
      <c r="E79" s="1">
        <v>0</v>
      </c>
      <c r="F79" s="1">
        <v>0</v>
      </c>
      <c r="G79" s="1">
        <v>0</v>
      </c>
      <c r="H79" s="1">
        <v>0</v>
      </c>
      <c r="I79" s="1">
        <v>0</v>
      </c>
      <c r="J79" s="1">
        <v>0</v>
      </c>
      <c r="K79" s="1">
        <v>0</v>
      </c>
      <c r="L79" s="1">
        <v>0</v>
      </c>
      <c r="M79" s="1">
        <v>0</v>
      </c>
    </row>
    <row r="80" spans="1:13">
      <c r="A80" s="1" t="s">
        <v>441</v>
      </c>
      <c r="B80" s="1" t="s">
        <v>442</v>
      </c>
      <c r="C80" s="1">
        <v>0</v>
      </c>
      <c r="D80" s="1">
        <v>0</v>
      </c>
      <c r="E80" s="1">
        <v>0</v>
      </c>
      <c r="F80" s="1">
        <v>0</v>
      </c>
      <c r="G80" s="1">
        <v>0</v>
      </c>
      <c r="H80" s="1">
        <v>0</v>
      </c>
      <c r="I80" s="1">
        <v>0</v>
      </c>
      <c r="J80" s="1">
        <v>0</v>
      </c>
      <c r="K80" s="1">
        <v>0</v>
      </c>
      <c r="L80" s="1">
        <v>0</v>
      </c>
      <c r="M80" s="1">
        <v>0</v>
      </c>
    </row>
    <row r="81" spans="1:13">
      <c r="A81" s="1" t="s">
        <v>443</v>
      </c>
      <c r="B81" s="1" t="s">
        <v>444</v>
      </c>
      <c r="C81" s="1">
        <v>0</v>
      </c>
      <c r="D81" s="1">
        <v>0</v>
      </c>
      <c r="E81" s="1">
        <v>0</v>
      </c>
      <c r="F81" s="1">
        <v>0</v>
      </c>
      <c r="G81" s="1">
        <v>0</v>
      </c>
      <c r="H81" s="1">
        <v>0</v>
      </c>
      <c r="I81" s="1">
        <v>0</v>
      </c>
      <c r="J81" s="1">
        <v>0</v>
      </c>
      <c r="K81" s="1">
        <v>0</v>
      </c>
      <c r="L81" s="1">
        <v>0</v>
      </c>
      <c r="M81" s="1">
        <v>0</v>
      </c>
    </row>
    <row r="82" spans="1:13">
      <c r="A82" s="1" t="s">
        <v>445</v>
      </c>
      <c r="B82" s="1" t="s">
        <v>446</v>
      </c>
      <c r="C82" s="1">
        <v>0</v>
      </c>
      <c r="D82" s="1">
        <v>0</v>
      </c>
      <c r="E82" s="1">
        <v>0</v>
      </c>
      <c r="F82" s="1">
        <v>0</v>
      </c>
      <c r="G82" s="1">
        <v>0</v>
      </c>
      <c r="H82" s="1">
        <v>0</v>
      </c>
      <c r="I82" s="1">
        <v>0</v>
      </c>
      <c r="J82" s="1">
        <v>0</v>
      </c>
      <c r="K82" s="1">
        <v>0</v>
      </c>
      <c r="L82" s="1">
        <v>0</v>
      </c>
      <c r="M82" s="1">
        <v>0</v>
      </c>
    </row>
    <row r="83" spans="1:13">
      <c r="A83" s="1" t="s">
        <v>447</v>
      </c>
      <c r="B83" s="1" t="s">
        <v>448</v>
      </c>
      <c r="C83" s="1">
        <v>0</v>
      </c>
      <c r="D83" s="1">
        <v>0</v>
      </c>
      <c r="E83" s="1">
        <v>0</v>
      </c>
      <c r="F83" s="1">
        <v>0</v>
      </c>
      <c r="G83" s="1">
        <v>0</v>
      </c>
      <c r="H83" s="1">
        <v>0</v>
      </c>
      <c r="I83" s="1">
        <v>0</v>
      </c>
      <c r="J83" s="1">
        <v>0</v>
      </c>
      <c r="K83" s="1">
        <v>0</v>
      </c>
      <c r="L83" s="1">
        <v>0</v>
      </c>
      <c r="M83" s="1">
        <v>0</v>
      </c>
    </row>
    <row r="84" spans="1:13">
      <c r="A84" s="1" t="s">
        <v>449</v>
      </c>
      <c r="B84" s="1" t="s">
        <v>450</v>
      </c>
      <c r="C84" s="1">
        <v>0</v>
      </c>
      <c r="D84" s="1">
        <v>0</v>
      </c>
      <c r="E84" s="1">
        <v>0</v>
      </c>
      <c r="F84" s="1">
        <v>0</v>
      </c>
      <c r="G84" s="1">
        <v>0</v>
      </c>
      <c r="H84" s="1">
        <v>0</v>
      </c>
      <c r="I84" s="1">
        <v>0</v>
      </c>
      <c r="J84" s="1">
        <v>0</v>
      </c>
      <c r="K84" s="1">
        <v>0</v>
      </c>
      <c r="L84" s="1">
        <v>0</v>
      </c>
      <c r="M84" s="1">
        <v>0</v>
      </c>
    </row>
    <row r="85" spans="1:13">
      <c r="A85" s="1" t="s">
        <v>451</v>
      </c>
      <c r="B85" s="1" t="s">
        <v>452</v>
      </c>
      <c r="C85" s="1">
        <v>0</v>
      </c>
      <c r="D85" s="1">
        <v>0</v>
      </c>
      <c r="E85" s="1">
        <v>2</v>
      </c>
      <c r="F85" s="1">
        <v>0</v>
      </c>
      <c r="G85" s="1">
        <v>0</v>
      </c>
      <c r="H85" s="1">
        <v>0</v>
      </c>
      <c r="I85" s="1">
        <v>0</v>
      </c>
      <c r="J85" s="1">
        <v>0</v>
      </c>
      <c r="K85" s="1">
        <v>0</v>
      </c>
      <c r="L85" s="1">
        <v>0</v>
      </c>
      <c r="M85" s="1">
        <v>0</v>
      </c>
    </row>
    <row r="86" spans="1:13">
      <c r="A86" s="1" t="s">
        <v>453</v>
      </c>
      <c r="B86" s="1" t="s">
        <v>454</v>
      </c>
      <c r="C86" s="1">
        <v>1</v>
      </c>
      <c r="D86" s="1">
        <v>0</v>
      </c>
      <c r="E86" s="1">
        <v>1</v>
      </c>
      <c r="F86" s="1">
        <v>0</v>
      </c>
      <c r="G86" s="1">
        <v>0</v>
      </c>
      <c r="H86" s="1">
        <v>0</v>
      </c>
      <c r="I86" s="1">
        <v>0</v>
      </c>
      <c r="J86" s="1">
        <v>0</v>
      </c>
      <c r="K86" s="1">
        <v>0</v>
      </c>
      <c r="L86" s="1">
        <v>0</v>
      </c>
      <c r="M86" s="1">
        <v>0</v>
      </c>
    </row>
    <row r="87" spans="1:13">
      <c r="A87" s="1" t="s">
        <v>455</v>
      </c>
      <c r="B87" s="1" t="s">
        <v>456</v>
      </c>
      <c r="C87" s="1">
        <v>1</v>
      </c>
      <c r="D87" s="1">
        <v>0</v>
      </c>
      <c r="E87" s="1">
        <v>1</v>
      </c>
      <c r="F87" s="1">
        <v>0</v>
      </c>
      <c r="G87" s="1">
        <v>0</v>
      </c>
      <c r="H87" s="1">
        <v>0</v>
      </c>
      <c r="I87" s="1">
        <v>0</v>
      </c>
      <c r="J87" s="1">
        <v>0</v>
      </c>
      <c r="K87" s="1">
        <v>0</v>
      </c>
      <c r="L87" s="1">
        <v>0</v>
      </c>
      <c r="M87" s="1">
        <v>0</v>
      </c>
    </row>
    <row r="88" spans="1:13">
      <c r="A88" s="1" t="s">
        <v>457</v>
      </c>
      <c r="B88" s="1" t="s">
        <v>458</v>
      </c>
      <c r="C88" s="1">
        <v>0</v>
      </c>
      <c r="D88" s="1">
        <v>0</v>
      </c>
      <c r="E88" s="1">
        <v>0</v>
      </c>
      <c r="F88" s="1">
        <v>0</v>
      </c>
      <c r="G88" s="1">
        <v>0</v>
      </c>
      <c r="H88" s="1">
        <v>0</v>
      </c>
      <c r="I88" s="1">
        <v>0</v>
      </c>
      <c r="J88" s="1">
        <v>0</v>
      </c>
      <c r="K88" s="1">
        <v>0</v>
      </c>
      <c r="L88" s="1">
        <v>0</v>
      </c>
      <c r="M88" s="1">
        <v>0</v>
      </c>
    </row>
    <row r="89" spans="1:13">
      <c r="A89" s="1" t="s">
        <v>459</v>
      </c>
      <c r="B89" s="1" t="s">
        <v>460</v>
      </c>
      <c r="C89" s="1">
        <v>0</v>
      </c>
      <c r="D89" s="1">
        <v>0</v>
      </c>
      <c r="E89" s="1">
        <v>0</v>
      </c>
      <c r="F89" s="1">
        <v>0</v>
      </c>
      <c r="G89" s="1">
        <v>0</v>
      </c>
      <c r="H89" s="1">
        <v>0</v>
      </c>
      <c r="I89" s="1">
        <v>0</v>
      </c>
      <c r="J89" s="1">
        <v>0</v>
      </c>
      <c r="K89" s="1">
        <v>0</v>
      </c>
      <c r="L89" s="1">
        <v>0</v>
      </c>
      <c r="M89" s="1">
        <v>0</v>
      </c>
    </row>
    <row r="90" spans="1:13">
      <c r="A90" s="1" t="s">
        <v>461</v>
      </c>
      <c r="B90" s="1" t="s">
        <v>462</v>
      </c>
      <c r="C90" s="1">
        <v>0</v>
      </c>
      <c r="D90" s="1">
        <v>0</v>
      </c>
      <c r="E90" s="1">
        <v>0</v>
      </c>
      <c r="F90" s="1">
        <v>0</v>
      </c>
      <c r="G90" s="1">
        <v>0</v>
      </c>
      <c r="H90" s="1">
        <v>0</v>
      </c>
      <c r="I90" s="1">
        <v>0</v>
      </c>
      <c r="J90" s="1">
        <v>0</v>
      </c>
      <c r="K90" s="1">
        <v>0</v>
      </c>
      <c r="L90" s="1">
        <v>0</v>
      </c>
      <c r="M90" s="1">
        <v>0</v>
      </c>
    </row>
    <row r="91" spans="1:13">
      <c r="A91" s="1" t="s">
        <v>463</v>
      </c>
      <c r="B91" s="1" t="s">
        <v>464</v>
      </c>
      <c r="C91" s="1">
        <v>0</v>
      </c>
      <c r="D91" s="1">
        <v>0</v>
      </c>
      <c r="E91" s="1">
        <v>0</v>
      </c>
      <c r="F91" s="1">
        <v>0</v>
      </c>
      <c r="G91" s="1">
        <v>0</v>
      </c>
      <c r="H91" s="1">
        <v>0</v>
      </c>
      <c r="I91" s="1">
        <v>0</v>
      </c>
      <c r="J91" s="1">
        <v>0</v>
      </c>
      <c r="K91" s="1">
        <v>0</v>
      </c>
      <c r="L91" s="1">
        <v>0</v>
      </c>
      <c r="M91" s="1">
        <v>0</v>
      </c>
    </row>
    <row r="92" spans="1:13">
      <c r="A92" s="1" t="s">
        <v>465</v>
      </c>
      <c r="B92" s="1" t="s">
        <v>466</v>
      </c>
      <c r="C92" s="1">
        <v>0</v>
      </c>
      <c r="D92" s="1">
        <v>0</v>
      </c>
      <c r="E92" s="1">
        <v>0</v>
      </c>
      <c r="F92" s="1">
        <v>0</v>
      </c>
      <c r="G92" s="1">
        <v>0</v>
      </c>
      <c r="H92" s="1">
        <v>0</v>
      </c>
      <c r="I92" s="1">
        <v>0</v>
      </c>
      <c r="J92" s="1">
        <v>0</v>
      </c>
      <c r="K92" s="1">
        <v>0</v>
      </c>
      <c r="L92" s="1">
        <v>0</v>
      </c>
      <c r="M92" s="1">
        <v>0</v>
      </c>
    </row>
    <row r="93" spans="1:13">
      <c r="A93" s="1" t="s">
        <v>467</v>
      </c>
      <c r="B93" s="1" t="s">
        <v>468</v>
      </c>
      <c r="C93" s="1">
        <v>0</v>
      </c>
      <c r="D93" s="1">
        <v>0</v>
      </c>
      <c r="E93" s="1">
        <v>0</v>
      </c>
      <c r="F93" s="1">
        <v>0</v>
      </c>
      <c r="G93" s="1">
        <v>0</v>
      </c>
      <c r="H93" s="1">
        <v>0</v>
      </c>
      <c r="I93" s="1">
        <v>0</v>
      </c>
      <c r="J93" s="1">
        <v>0</v>
      </c>
      <c r="K93" s="1">
        <v>0</v>
      </c>
      <c r="L93" s="1">
        <v>0</v>
      </c>
      <c r="M93" s="1">
        <v>0</v>
      </c>
    </row>
    <row r="94" spans="1:13">
      <c r="A94" s="1" t="s">
        <v>469</v>
      </c>
      <c r="B94" s="1" t="s">
        <v>470</v>
      </c>
      <c r="C94" s="1">
        <v>0</v>
      </c>
      <c r="D94" s="1">
        <v>0</v>
      </c>
      <c r="E94" s="1">
        <v>0</v>
      </c>
      <c r="F94" s="1">
        <v>0</v>
      </c>
      <c r="G94" s="1">
        <v>0</v>
      </c>
      <c r="H94" s="1">
        <v>0</v>
      </c>
      <c r="I94" s="1">
        <v>0</v>
      </c>
      <c r="J94" s="1">
        <v>0</v>
      </c>
      <c r="K94" s="1">
        <v>0</v>
      </c>
      <c r="L94" s="1">
        <v>0</v>
      </c>
      <c r="M94" s="1">
        <v>0</v>
      </c>
    </row>
    <row r="95" spans="1:13">
      <c r="A95" s="1" t="s">
        <v>471</v>
      </c>
      <c r="B95" s="1" t="s">
        <v>472</v>
      </c>
      <c r="C95" s="1">
        <v>0</v>
      </c>
      <c r="D95" s="1">
        <v>0</v>
      </c>
      <c r="E95" s="1">
        <v>0</v>
      </c>
      <c r="F95" s="1">
        <v>0</v>
      </c>
      <c r="G95" s="1">
        <v>0</v>
      </c>
      <c r="H95" s="1">
        <v>0</v>
      </c>
      <c r="I95" s="1">
        <v>0</v>
      </c>
      <c r="J95" s="1">
        <v>0</v>
      </c>
      <c r="K95" s="1">
        <v>0</v>
      </c>
      <c r="L95" s="1">
        <v>0</v>
      </c>
      <c r="M95" s="1">
        <v>0</v>
      </c>
    </row>
    <row r="96" spans="1:13">
      <c r="A96" s="1" t="s">
        <v>473</v>
      </c>
      <c r="B96" s="1" t="s">
        <v>474</v>
      </c>
      <c r="C96" s="1">
        <v>0</v>
      </c>
      <c r="D96" s="1">
        <v>0</v>
      </c>
      <c r="E96" s="1">
        <v>0</v>
      </c>
      <c r="F96" s="1">
        <v>0</v>
      </c>
      <c r="G96" s="1">
        <v>0</v>
      </c>
      <c r="H96" s="1">
        <v>0</v>
      </c>
      <c r="I96" s="1">
        <v>0</v>
      </c>
      <c r="J96" s="1">
        <v>0</v>
      </c>
      <c r="K96" s="1">
        <v>0</v>
      </c>
      <c r="L96" s="1">
        <v>0</v>
      </c>
      <c r="M96" s="1">
        <v>0</v>
      </c>
    </row>
    <row r="97" spans="1:13">
      <c r="A97" s="1" t="s">
        <v>475</v>
      </c>
      <c r="B97" s="1" t="s">
        <v>476</v>
      </c>
      <c r="C97" s="1">
        <v>0</v>
      </c>
      <c r="D97" s="1">
        <v>0</v>
      </c>
      <c r="E97" s="1">
        <v>0</v>
      </c>
      <c r="F97" s="1">
        <v>0</v>
      </c>
      <c r="G97" s="1">
        <v>0</v>
      </c>
      <c r="H97" s="1">
        <v>0</v>
      </c>
      <c r="I97" s="1">
        <v>0</v>
      </c>
      <c r="J97" s="1">
        <v>0</v>
      </c>
      <c r="K97" s="1">
        <v>0</v>
      </c>
      <c r="L97" s="1">
        <v>0</v>
      </c>
      <c r="M97" s="1">
        <v>0</v>
      </c>
    </row>
    <row r="98" spans="1:13">
      <c r="A98" s="1" t="s">
        <v>477</v>
      </c>
      <c r="B98" s="1" t="s">
        <v>478</v>
      </c>
      <c r="C98" s="1">
        <v>0</v>
      </c>
      <c r="D98" s="1">
        <v>0</v>
      </c>
      <c r="E98" s="1">
        <v>0</v>
      </c>
      <c r="F98" s="1">
        <v>0</v>
      </c>
      <c r="G98" s="1">
        <v>0</v>
      </c>
      <c r="H98" s="1">
        <v>0</v>
      </c>
      <c r="I98" s="1">
        <v>0</v>
      </c>
      <c r="J98" s="1">
        <v>0</v>
      </c>
      <c r="K98" s="1">
        <v>0</v>
      </c>
      <c r="L98" s="1">
        <v>0</v>
      </c>
      <c r="M98" s="1">
        <v>0</v>
      </c>
    </row>
    <row r="99" spans="1:13">
      <c r="A99" s="1" t="s">
        <v>479</v>
      </c>
      <c r="B99" s="1" t="s">
        <v>480</v>
      </c>
      <c r="C99" s="1">
        <v>1</v>
      </c>
      <c r="D99" s="1">
        <v>0</v>
      </c>
      <c r="E99" s="1">
        <v>1</v>
      </c>
      <c r="F99" s="1">
        <v>0</v>
      </c>
      <c r="G99" s="1">
        <v>0</v>
      </c>
      <c r="H99" s="1">
        <v>0</v>
      </c>
      <c r="I99" s="1">
        <v>0</v>
      </c>
      <c r="J99" s="1">
        <v>0</v>
      </c>
      <c r="K99" s="1">
        <v>0</v>
      </c>
      <c r="L99" s="1">
        <v>0</v>
      </c>
      <c r="M99" s="1">
        <v>0</v>
      </c>
    </row>
    <row r="100" spans="1:13">
      <c r="A100" s="1" t="s">
        <v>481</v>
      </c>
      <c r="B100" s="1" t="s">
        <v>482</v>
      </c>
      <c r="C100" s="1">
        <v>0</v>
      </c>
      <c r="D100" s="1">
        <v>0</v>
      </c>
      <c r="E100" s="1">
        <v>0</v>
      </c>
      <c r="F100" s="1">
        <v>0</v>
      </c>
      <c r="G100" s="1">
        <v>0</v>
      </c>
      <c r="H100" s="1">
        <v>0</v>
      </c>
      <c r="I100" s="1">
        <v>0</v>
      </c>
      <c r="J100" s="1">
        <v>0</v>
      </c>
      <c r="K100" s="1">
        <v>0</v>
      </c>
      <c r="L100" s="1">
        <v>0</v>
      </c>
      <c r="M100" s="1">
        <v>0</v>
      </c>
    </row>
    <row r="101" spans="1:13">
      <c r="A101" s="1" t="s">
        <v>483</v>
      </c>
      <c r="B101" s="1" t="s">
        <v>484</v>
      </c>
      <c r="C101" s="1">
        <v>2</v>
      </c>
      <c r="D101" s="1">
        <v>0</v>
      </c>
      <c r="E101" s="1">
        <v>4</v>
      </c>
      <c r="F101" s="1">
        <v>0</v>
      </c>
      <c r="G101" s="1">
        <v>0</v>
      </c>
      <c r="H101" s="1">
        <v>0</v>
      </c>
      <c r="I101" s="1">
        <v>0</v>
      </c>
      <c r="J101" s="1">
        <v>0</v>
      </c>
      <c r="K101" s="1">
        <v>0</v>
      </c>
      <c r="L101" s="1">
        <v>0</v>
      </c>
      <c r="M101" s="1">
        <v>0</v>
      </c>
    </row>
    <row r="102" spans="1:13">
      <c r="A102" s="1" t="s">
        <v>485</v>
      </c>
      <c r="B102" s="1" t="s">
        <v>486</v>
      </c>
      <c r="C102" s="1">
        <v>0</v>
      </c>
      <c r="D102" s="1">
        <v>0</v>
      </c>
      <c r="E102" s="1">
        <v>0</v>
      </c>
      <c r="F102" s="1">
        <v>0</v>
      </c>
      <c r="G102" s="1">
        <v>0</v>
      </c>
      <c r="H102" s="1">
        <v>0</v>
      </c>
      <c r="I102" s="1">
        <v>0</v>
      </c>
      <c r="J102" s="1">
        <v>0</v>
      </c>
      <c r="K102" s="1">
        <v>0</v>
      </c>
      <c r="L102" s="1">
        <v>0</v>
      </c>
      <c r="M102" s="1">
        <v>0</v>
      </c>
    </row>
    <row r="103" spans="1:13">
      <c r="A103" s="1" t="s">
        <v>487</v>
      </c>
      <c r="B103" s="1" t="s">
        <v>488</v>
      </c>
      <c r="C103" s="1">
        <v>0</v>
      </c>
      <c r="D103" s="1">
        <v>0</v>
      </c>
      <c r="E103" s="1">
        <v>0</v>
      </c>
      <c r="F103" s="1">
        <v>0</v>
      </c>
      <c r="G103" s="1">
        <v>0</v>
      </c>
      <c r="H103" s="1">
        <v>0</v>
      </c>
      <c r="I103" s="1">
        <v>0</v>
      </c>
      <c r="J103" s="1">
        <v>0</v>
      </c>
      <c r="K103" s="1">
        <v>0</v>
      </c>
      <c r="L103" s="1">
        <v>0</v>
      </c>
      <c r="M103" s="1">
        <v>0</v>
      </c>
    </row>
    <row r="104" spans="1:13">
      <c r="A104" s="1" t="s">
        <v>489</v>
      </c>
      <c r="B104" s="1" t="s">
        <v>490</v>
      </c>
      <c r="C104" s="1">
        <v>1</v>
      </c>
      <c r="D104" s="1">
        <v>0</v>
      </c>
      <c r="E104" s="1">
        <v>1</v>
      </c>
      <c r="F104" s="1">
        <v>0</v>
      </c>
      <c r="G104" s="1">
        <v>0</v>
      </c>
      <c r="H104" s="1">
        <v>0</v>
      </c>
      <c r="I104" s="1">
        <v>0</v>
      </c>
      <c r="J104" s="1">
        <v>0</v>
      </c>
      <c r="K104" s="1">
        <v>0</v>
      </c>
      <c r="L104" s="1">
        <v>0</v>
      </c>
      <c r="M104" s="1">
        <v>0</v>
      </c>
    </row>
    <row r="105" spans="1:13">
      <c r="A105" s="1" t="s">
        <v>491</v>
      </c>
      <c r="B105" s="1" t="s">
        <v>492</v>
      </c>
      <c r="C105" s="1">
        <v>0</v>
      </c>
      <c r="D105" s="1">
        <v>1</v>
      </c>
      <c r="E105" s="1">
        <v>1</v>
      </c>
      <c r="F105" s="1">
        <v>0</v>
      </c>
      <c r="G105" s="1">
        <v>0</v>
      </c>
      <c r="H105" s="1">
        <v>0</v>
      </c>
      <c r="I105" s="1">
        <v>0</v>
      </c>
      <c r="J105" s="1">
        <v>0</v>
      </c>
      <c r="K105" s="1">
        <v>0</v>
      </c>
      <c r="L105" s="1">
        <v>0</v>
      </c>
      <c r="M105" s="1">
        <v>0</v>
      </c>
    </row>
    <row r="106" spans="1:13">
      <c r="A106" s="1" t="s">
        <v>493</v>
      </c>
      <c r="B106" s="1" t="s">
        <v>494</v>
      </c>
      <c r="C106" s="1">
        <v>0</v>
      </c>
      <c r="D106" s="1">
        <v>0</v>
      </c>
      <c r="E106" s="1">
        <v>0</v>
      </c>
      <c r="F106" s="1">
        <v>0</v>
      </c>
      <c r="G106" s="1">
        <v>0</v>
      </c>
      <c r="H106" s="1">
        <v>0</v>
      </c>
      <c r="I106" s="1">
        <v>0</v>
      </c>
      <c r="J106" s="1">
        <v>0</v>
      </c>
      <c r="K106" s="1">
        <v>0</v>
      </c>
      <c r="L106" s="1">
        <v>0</v>
      </c>
      <c r="M106" s="1">
        <v>0</v>
      </c>
    </row>
    <row r="107" spans="1:13">
      <c r="A107" s="1" t="s">
        <v>495</v>
      </c>
      <c r="B107" s="1" t="s">
        <v>496</v>
      </c>
      <c r="C107" s="1">
        <v>0</v>
      </c>
      <c r="D107" s="1">
        <v>0</v>
      </c>
      <c r="E107" s="1">
        <v>0</v>
      </c>
      <c r="F107" s="1">
        <v>0</v>
      </c>
      <c r="G107" s="1">
        <v>0</v>
      </c>
      <c r="H107" s="1">
        <v>0</v>
      </c>
      <c r="I107" s="1">
        <v>0</v>
      </c>
      <c r="J107" s="1">
        <v>0</v>
      </c>
      <c r="K107" s="1">
        <v>0</v>
      </c>
      <c r="L107" s="1">
        <v>0</v>
      </c>
      <c r="M107" s="1">
        <v>0</v>
      </c>
    </row>
    <row r="108" spans="1:13">
      <c r="A108" s="1" t="s">
        <v>497</v>
      </c>
      <c r="B108" s="1" t="s">
        <v>498</v>
      </c>
      <c r="C108" s="1">
        <v>0</v>
      </c>
      <c r="D108" s="1">
        <v>0</v>
      </c>
      <c r="E108" s="1">
        <v>0</v>
      </c>
      <c r="F108" s="1">
        <v>0</v>
      </c>
      <c r="G108" s="1">
        <v>0</v>
      </c>
      <c r="H108" s="1">
        <v>0</v>
      </c>
      <c r="I108" s="1">
        <v>0</v>
      </c>
      <c r="J108" s="1">
        <v>0</v>
      </c>
      <c r="K108" s="1">
        <v>0</v>
      </c>
      <c r="L108" s="1">
        <v>0</v>
      </c>
      <c r="M108" s="1">
        <v>0</v>
      </c>
    </row>
    <row r="109" spans="1:13">
      <c r="A109" s="1" t="s">
        <v>499</v>
      </c>
      <c r="B109" s="1" t="s">
        <v>500</v>
      </c>
      <c r="C109" s="1">
        <v>0</v>
      </c>
      <c r="D109" s="1">
        <v>0</v>
      </c>
      <c r="E109" s="1">
        <v>0</v>
      </c>
      <c r="F109" s="1">
        <v>0</v>
      </c>
      <c r="G109" s="1">
        <v>0</v>
      </c>
      <c r="H109" s="1">
        <v>0</v>
      </c>
      <c r="I109" s="1">
        <v>0</v>
      </c>
      <c r="J109" s="1">
        <v>0</v>
      </c>
      <c r="K109" s="1">
        <v>0</v>
      </c>
      <c r="L109" s="1">
        <v>0</v>
      </c>
      <c r="M109" s="1">
        <v>0</v>
      </c>
    </row>
    <row r="110" spans="1:13">
      <c r="A110" s="1" t="s">
        <v>501</v>
      </c>
      <c r="B110" s="1" t="s">
        <v>502</v>
      </c>
      <c r="C110" s="1">
        <v>0</v>
      </c>
      <c r="D110" s="1">
        <v>0</v>
      </c>
      <c r="E110" s="1">
        <v>0</v>
      </c>
      <c r="F110" s="1">
        <v>0</v>
      </c>
      <c r="G110" s="1">
        <v>0</v>
      </c>
      <c r="H110" s="1">
        <v>0</v>
      </c>
      <c r="I110" s="1">
        <v>0</v>
      </c>
      <c r="J110" s="1">
        <v>0</v>
      </c>
      <c r="K110" s="1">
        <v>0</v>
      </c>
      <c r="L110" s="1">
        <v>0</v>
      </c>
      <c r="M110" s="1">
        <v>0</v>
      </c>
    </row>
    <row r="111" spans="1:13">
      <c r="A111" s="1" t="s">
        <v>503</v>
      </c>
      <c r="B111" s="1" t="s">
        <v>504</v>
      </c>
      <c r="C111" s="1">
        <v>0</v>
      </c>
      <c r="D111" s="1">
        <v>0</v>
      </c>
      <c r="E111" s="1">
        <v>0</v>
      </c>
      <c r="F111" s="1">
        <v>0</v>
      </c>
      <c r="G111" s="1">
        <v>0</v>
      </c>
      <c r="H111" s="1">
        <v>0</v>
      </c>
      <c r="I111" s="1">
        <v>0</v>
      </c>
      <c r="J111" s="1">
        <v>0</v>
      </c>
      <c r="K111" s="1">
        <v>0</v>
      </c>
      <c r="L111" s="1">
        <v>0</v>
      </c>
      <c r="M111" s="1">
        <v>0</v>
      </c>
    </row>
    <row r="112" spans="1:13">
      <c r="A112" s="1" t="s">
        <v>505</v>
      </c>
      <c r="B112" s="1" t="s">
        <v>506</v>
      </c>
      <c r="C112" s="1">
        <v>0</v>
      </c>
      <c r="D112" s="1">
        <v>2</v>
      </c>
      <c r="E112" s="1">
        <v>3</v>
      </c>
      <c r="F112" s="1">
        <v>0</v>
      </c>
      <c r="G112" s="1">
        <v>0</v>
      </c>
      <c r="H112" s="1">
        <v>0</v>
      </c>
      <c r="I112" s="1">
        <v>0</v>
      </c>
      <c r="J112" s="1">
        <v>0</v>
      </c>
      <c r="K112" s="1">
        <v>0</v>
      </c>
      <c r="L112" s="1">
        <v>0</v>
      </c>
      <c r="M112" s="1">
        <v>0</v>
      </c>
    </row>
    <row r="113" spans="1:13">
      <c r="A113" s="1" t="s">
        <v>507</v>
      </c>
      <c r="B113" s="1" t="s">
        <v>508</v>
      </c>
      <c r="C113" s="1">
        <v>0</v>
      </c>
      <c r="D113" s="1">
        <v>0</v>
      </c>
      <c r="E113" s="1">
        <v>0</v>
      </c>
      <c r="F113" s="1">
        <v>0</v>
      </c>
      <c r="G113" s="1">
        <v>0</v>
      </c>
      <c r="H113" s="1">
        <v>0</v>
      </c>
      <c r="I113" s="1">
        <v>0</v>
      </c>
      <c r="J113" s="1">
        <v>0</v>
      </c>
      <c r="K113" s="1">
        <v>0</v>
      </c>
      <c r="L113" s="1">
        <v>0</v>
      </c>
      <c r="M113" s="1">
        <v>0</v>
      </c>
    </row>
    <row r="114" spans="1:13">
      <c r="A114" s="1" t="s">
        <v>509</v>
      </c>
      <c r="B114" s="1" t="s">
        <v>510</v>
      </c>
      <c r="C114" s="1">
        <v>10</v>
      </c>
      <c r="D114" s="1">
        <v>1</v>
      </c>
      <c r="E114" s="1">
        <v>10</v>
      </c>
      <c r="F114" s="1">
        <v>0</v>
      </c>
      <c r="G114" s="1">
        <v>0</v>
      </c>
      <c r="H114" s="1">
        <v>0</v>
      </c>
      <c r="I114" s="1">
        <v>0</v>
      </c>
      <c r="J114" s="1">
        <v>0</v>
      </c>
      <c r="K114" s="1">
        <v>0</v>
      </c>
      <c r="L114" s="1">
        <v>0</v>
      </c>
      <c r="M114" s="1">
        <v>0</v>
      </c>
    </row>
    <row r="115" spans="1:13">
      <c r="A115" s="1" t="s">
        <v>511</v>
      </c>
      <c r="B115" s="1" t="s">
        <v>512</v>
      </c>
      <c r="C115" s="1">
        <v>0</v>
      </c>
      <c r="D115" s="1">
        <v>0</v>
      </c>
      <c r="E115" s="1">
        <v>0</v>
      </c>
      <c r="F115" s="1">
        <v>0</v>
      </c>
      <c r="G115" s="1">
        <v>0</v>
      </c>
      <c r="H115" s="1">
        <v>0</v>
      </c>
      <c r="I115" s="1">
        <v>0</v>
      </c>
      <c r="J115" s="1">
        <v>0</v>
      </c>
      <c r="K115" s="1">
        <v>0</v>
      </c>
      <c r="L115" s="1">
        <v>0</v>
      </c>
      <c r="M115" s="1">
        <v>0</v>
      </c>
    </row>
    <row r="116" spans="1:13">
      <c r="A116" s="1" t="s">
        <v>513</v>
      </c>
      <c r="B116" s="1" t="s">
        <v>514</v>
      </c>
      <c r="C116" s="1">
        <v>16</v>
      </c>
      <c r="D116" s="1">
        <v>3</v>
      </c>
      <c r="E116" s="1">
        <v>20</v>
      </c>
      <c r="F116" s="1">
        <v>0</v>
      </c>
      <c r="G116" s="1">
        <v>0</v>
      </c>
      <c r="H116" s="1">
        <v>0</v>
      </c>
      <c r="I116" s="1">
        <v>0</v>
      </c>
      <c r="J116" s="1">
        <v>0</v>
      </c>
      <c r="K116" s="1">
        <v>0</v>
      </c>
      <c r="L116" s="1">
        <v>0</v>
      </c>
      <c r="M116" s="1">
        <v>0</v>
      </c>
    </row>
    <row r="117" spans="1:13">
      <c r="A117" s="1" t="s">
        <v>515</v>
      </c>
      <c r="B117" s="1" t="s">
        <v>516</v>
      </c>
      <c r="C117" s="1">
        <v>3</v>
      </c>
      <c r="D117" s="1">
        <v>2</v>
      </c>
      <c r="E117" s="1">
        <v>5</v>
      </c>
      <c r="F117" s="1">
        <v>0</v>
      </c>
      <c r="G117" s="1">
        <v>0</v>
      </c>
      <c r="H117" s="1">
        <v>0</v>
      </c>
      <c r="I117" s="1">
        <v>0</v>
      </c>
      <c r="J117" s="1">
        <v>0</v>
      </c>
      <c r="K117" s="1">
        <v>0</v>
      </c>
      <c r="L117" s="1">
        <v>0</v>
      </c>
      <c r="M117" s="1">
        <v>0</v>
      </c>
    </row>
    <row r="118" spans="1:13">
      <c r="A118" s="1" t="s">
        <v>517</v>
      </c>
      <c r="B118" s="1" t="s">
        <v>518</v>
      </c>
      <c r="C118" s="1">
        <v>8</v>
      </c>
      <c r="D118" s="1">
        <v>0</v>
      </c>
      <c r="E118" s="1">
        <v>12</v>
      </c>
      <c r="F118" s="1">
        <v>0</v>
      </c>
      <c r="G118" s="1">
        <v>0</v>
      </c>
      <c r="H118" s="1">
        <v>0</v>
      </c>
      <c r="I118" s="1">
        <v>0</v>
      </c>
      <c r="J118" s="1">
        <v>0</v>
      </c>
      <c r="K118" s="1">
        <v>0</v>
      </c>
      <c r="L118" s="1">
        <v>0</v>
      </c>
      <c r="M118" s="1">
        <v>0</v>
      </c>
    </row>
    <row r="119" spans="1:13">
      <c r="A119" s="1" t="s">
        <v>519</v>
      </c>
      <c r="B119" s="1" t="s">
        <v>520</v>
      </c>
      <c r="C119" s="1">
        <v>23</v>
      </c>
      <c r="D119" s="1">
        <v>15</v>
      </c>
      <c r="E119" s="1">
        <v>40</v>
      </c>
      <c r="F119" s="1">
        <v>0</v>
      </c>
      <c r="G119" s="1">
        <v>0</v>
      </c>
      <c r="H119" s="1">
        <v>0</v>
      </c>
      <c r="I119" s="1">
        <v>0</v>
      </c>
      <c r="J119" s="1">
        <v>0</v>
      </c>
      <c r="K119" s="1">
        <v>0</v>
      </c>
      <c r="L119" s="1">
        <v>0</v>
      </c>
      <c r="M119" s="1">
        <v>0</v>
      </c>
    </row>
    <row r="120" spans="1:13">
      <c r="A120" s="1" t="s">
        <v>521</v>
      </c>
      <c r="B120" s="1" t="s">
        <v>522</v>
      </c>
      <c r="C120" s="1">
        <v>29</v>
      </c>
      <c r="D120" s="1">
        <v>90</v>
      </c>
      <c r="E120" s="1">
        <v>115</v>
      </c>
      <c r="F120" s="1">
        <v>0</v>
      </c>
      <c r="G120" s="1">
        <v>0</v>
      </c>
      <c r="H120" s="1">
        <v>0</v>
      </c>
      <c r="I120" s="1">
        <v>0</v>
      </c>
      <c r="J120" s="1">
        <v>0</v>
      </c>
      <c r="K120" s="1">
        <v>0</v>
      </c>
      <c r="L120" s="1">
        <v>0</v>
      </c>
      <c r="M120" s="1">
        <v>0</v>
      </c>
    </row>
    <row r="121" spans="1:13">
      <c r="A121" s="1" t="s">
        <v>523</v>
      </c>
      <c r="B121" s="1" t="s">
        <v>524</v>
      </c>
      <c r="C121" s="1">
        <v>27</v>
      </c>
      <c r="D121" s="1">
        <v>62</v>
      </c>
      <c r="E121" s="1">
        <v>94</v>
      </c>
      <c r="F121" s="1">
        <v>0</v>
      </c>
      <c r="G121" s="1">
        <v>0</v>
      </c>
      <c r="H121" s="1">
        <v>0</v>
      </c>
      <c r="I121" s="1">
        <v>0</v>
      </c>
      <c r="J121" s="1">
        <v>0</v>
      </c>
      <c r="K121" s="1">
        <v>0</v>
      </c>
      <c r="L121" s="1">
        <v>0</v>
      </c>
      <c r="M121" s="1">
        <v>0</v>
      </c>
    </row>
    <row r="122" spans="1:13">
      <c r="A122" s="1" t="s">
        <v>525</v>
      </c>
      <c r="B122" s="1" t="s">
        <v>526</v>
      </c>
      <c r="C122" s="1">
        <v>3</v>
      </c>
      <c r="D122" s="1">
        <v>12</v>
      </c>
      <c r="E122" s="1">
        <v>16</v>
      </c>
      <c r="F122" s="1">
        <v>0</v>
      </c>
      <c r="G122" s="1">
        <v>0</v>
      </c>
      <c r="H122" s="1">
        <v>0</v>
      </c>
      <c r="I122" s="1">
        <v>0</v>
      </c>
      <c r="J122" s="1">
        <v>0</v>
      </c>
      <c r="K122" s="1">
        <v>0</v>
      </c>
      <c r="L122" s="1">
        <v>0</v>
      </c>
      <c r="M122" s="1">
        <v>0</v>
      </c>
    </row>
    <row r="123" spans="1:13">
      <c r="A123" s="1" t="s">
        <v>527</v>
      </c>
      <c r="B123" s="1" t="s">
        <v>528</v>
      </c>
      <c r="C123" s="1">
        <v>0</v>
      </c>
      <c r="D123" s="1">
        <v>0</v>
      </c>
      <c r="E123" s="1">
        <v>0</v>
      </c>
      <c r="F123" s="1">
        <v>0</v>
      </c>
      <c r="G123" s="1">
        <v>0</v>
      </c>
      <c r="H123" s="1">
        <v>0</v>
      </c>
      <c r="I123" s="1">
        <v>0</v>
      </c>
      <c r="J123" s="1">
        <v>0</v>
      </c>
      <c r="K123" s="1">
        <v>0</v>
      </c>
      <c r="L123" s="1">
        <v>0</v>
      </c>
      <c r="M123" s="1">
        <v>0</v>
      </c>
    </row>
    <row r="124" spans="1:13">
      <c r="A124" s="1" t="s">
        <v>529</v>
      </c>
      <c r="B124" s="1" t="s">
        <v>530</v>
      </c>
      <c r="C124" s="1">
        <v>0</v>
      </c>
      <c r="D124" s="1">
        <v>0</v>
      </c>
      <c r="E124" s="1">
        <v>0</v>
      </c>
      <c r="F124" s="1">
        <v>0</v>
      </c>
      <c r="G124" s="1">
        <v>0</v>
      </c>
      <c r="H124" s="1">
        <v>0</v>
      </c>
      <c r="I124" s="1">
        <v>0</v>
      </c>
      <c r="J124" s="1">
        <v>0</v>
      </c>
      <c r="K124" s="1">
        <v>0</v>
      </c>
      <c r="L124" s="1">
        <v>0</v>
      </c>
      <c r="M124" s="1">
        <v>0</v>
      </c>
    </row>
    <row r="125" spans="1:13">
      <c r="A125" s="1" t="s">
        <v>531</v>
      </c>
      <c r="B125" s="1" t="s">
        <v>532</v>
      </c>
      <c r="C125" s="1">
        <v>1</v>
      </c>
      <c r="D125" s="1">
        <v>3</v>
      </c>
      <c r="E125" s="1">
        <v>5</v>
      </c>
      <c r="F125" s="1">
        <v>0</v>
      </c>
      <c r="G125" s="1">
        <v>0</v>
      </c>
      <c r="H125" s="1">
        <v>0</v>
      </c>
      <c r="I125" s="1">
        <v>0</v>
      </c>
      <c r="J125" s="1">
        <v>0</v>
      </c>
      <c r="K125" s="1">
        <v>0</v>
      </c>
      <c r="L125" s="1">
        <v>0</v>
      </c>
      <c r="M125" s="1">
        <v>0</v>
      </c>
    </row>
    <row r="126" spans="1:13">
      <c r="A126" s="1" t="s">
        <v>533</v>
      </c>
      <c r="B126" s="1" t="s">
        <v>534</v>
      </c>
      <c r="C126" s="1">
        <v>0</v>
      </c>
      <c r="D126" s="1">
        <v>1</v>
      </c>
      <c r="E126" s="1">
        <v>4</v>
      </c>
      <c r="F126" s="1">
        <v>0</v>
      </c>
      <c r="G126" s="1">
        <v>0</v>
      </c>
      <c r="H126" s="1">
        <v>0</v>
      </c>
      <c r="I126" s="1">
        <v>0</v>
      </c>
      <c r="J126" s="1">
        <v>0</v>
      </c>
      <c r="K126" s="1">
        <v>0</v>
      </c>
      <c r="L126" s="1">
        <v>0</v>
      </c>
      <c r="M126" s="1">
        <v>0</v>
      </c>
    </row>
    <row r="127" spans="1:13">
      <c r="A127" s="1" t="s">
        <v>535</v>
      </c>
      <c r="B127" s="1" t="s">
        <v>536</v>
      </c>
      <c r="C127" s="1">
        <v>1</v>
      </c>
      <c r="D127" s="1">
        <v>0</v>
      </c>
      <c r="E127" s="1">
        <v>2</v>
      </c>
      <c r="F127" s="1">
        <v>0</v>
      </c>
      <c r="G127" s="1">
        <v>0</v>
      </c>
      <c r="H127" s="1">
        <v>0</v>
      </c>
      <c r="I127" s="1">
        <v>0</v>
      </c>
      <c r="J127" s="1">
        <v>0</v>
      </c>
      <c r="K127" s="1">
        <v>0</v>
      </c>
      <c r="L127" s="1">
        <v>0</v>
      </c>
      <c r="M127" s="1">
        <v>0</v>
      </c>
    </row>
    <row r="128" spans="1:13">
      <c r="A128" s="1" t="s">
        <v>537</v>
      </c>
      <c r="B128" s="1" t="s">
        <v>538</v>
      </c>
      <c r="C128" s="1">
        <v>0</v>
      </c>
      <c r="D128" s="1">
        <v>0</v>
      </c>
      <c r="E128" s="1">
        <v>0</v>
      </c>
      <c r="F128" s="1">
        <v>0</v>
      </c>
      <c r="G128" s="1">
        <v>0</v>
      </c>
      <c r="H128" s="1">
        <v>0</v>
      </c>
      <c r="I128" s="1">
        <v>0</v>
      </c>
      <c r="J128" s="1">
        <v>0</v>
      </c>
      <c r="K128" s="1">
        <v>0</v>
      </c>
      <c r="L128" s="1">
        <v>0</v>
      </c>
      <c r="M128" s="1">
        <v>0</v>
      </c>
    </row>
    <row r="129" spans="1:13">
      <c r="A129" s="1" t="s">
        <v>539</v>
      </c>
      <c r="B129" s="1" t="s">
        <v>540</v>
      </c>
      <c r="C129" s="1">
        <v>4</v>
      </c>
      <c r="D129" s="1">
        <v>12</v>
      </c>
      <c r="E129" s="1">
        <v>19</v>
      </c>
      <c r="F129" s="1">
        <v>0</v>
      </c>
      <c r="G129" s="1">
        <v>0</v>
      </c>
      <c r="H129" s="1">
        <v>0</v>
      </c>
      <c r="I129" s="1">
        <v>0</v>
      </c>
      <c r="J129" s="1">
        <v>0</v>
      </c>
      <c r="K129" s="1">
        <v>0</v>
      </c>
      <c r="L129" s="1">
        <v>0</v>
      </c>
      <c r="M129" s="1">
        <v>0</v>
      </c>
    </row>
    <row r="130" spans="1:13">
      <c r="A130" s="1" t="s">
        <v>541</v>
      </c>
      <c r="B130" s="1" t="s">
        <v>542</v>
      </c>
      <c r="C130" s="1">
        <v>5</v>
      </c>
      <c r="D130" s="1">
        <v>32</v>
      </c>
      <c r="E130" s="1">
        <v>39</v>
      </c>
      <c r="F130" s="1">
        <v>0</v>
      </c>
      <c r="G130" s="1">
        <v>0</v>
      </c>
      <c r="H130" s="1">
        <v>0</v>
      </c>
      <c r="I130" s="1">
        <v>0</v>
      </c>
      <c r="J130" s="1">
        <v>0</v>
      </c>
      <c r="K130" s="1">
        <v>0</v>
      </c>
      <c r="L130" s="1">
        <v>0</v>
      </c>
      <c r="M130" s="1">
        <v>0</v>
      </c>
    </row>
    <row r="131" spans="1:13">
      <c r="A131" s="1" t="s">
        <v>543</v>
      </c>
      <c r="B131" s="1" t="s">
        <v>544</v>
      </c>
      <c r="C131" s="1">
        <v>13</v>
      </c>
      <c r="D131" s="1">
        <v>96</v>
      </c>
      <c r="E131" s="1">
        <v>126</v>
      </c>
      <c r="F131" s="1">
        <v>0</v>
      </c>
      <c r="G131" s="1">
        <v>0</v>
      </c>
      <c r="H131" s="1">
        <v>0</v>
      </c>
      <c r="I131" s="1">
        <v>0</v>
      </c>
      <c r="J131" s="1">
        <v>0</v>
      </c>
      <c r="K131" s="1">
        <v>0</v>
      </c>
      <c r="L131" s="1">
        <v>0</v>
      </c>
      <c r="M131" s="1">
        <v>0</v>
      </c>
    </row>
    <row r="132" spans="1:13">
      <c r="A132" s="1" t="s">
        <v>545</v>
      </c>
      <c r="B132" s="1" t="s">
        <v>546</v>
      </c>
      <c r="C132" s="1">
        <v>4</v>
      </c>
      <c r="D132" s="1">
        <v>42</v>
      </c>
      <c r="E132" s="1">
        <v>52</v>
      </c>
      <c r="F132" s="1">
        <v>0</v>
      </c>
      <c r="G132" s="1">
        <v>0</v>
      </c>
      <c r="H132" s="1">
        <v>0</v>
      </c>
      <c r="I132" s="1">
        <v>0</v>
      </c>
      <c r="J132" s="1">
        <v>0</v>
      </c>
      <c r="K132" s="1">
        <v>0</v>
      </c>
      <c r="L132" s="1">
        <v>0</v>
      </c>
      <c r="M132" s="1">
        <v>0</v>
      </c>
    </row>
    <row r="133" spans="1:13">
      <c r="A133" s="1" t="s">
        <v>547</v>
      </c>
      <c r="B133" s="1" t="s">
        <v>548</v>
      </c>
      <c r="C133" s="1">
        <v>7</v>
      </c>
      <c r="D133" s="1">
        <v>26</v>
      </c>
      <c r="E133" s="1">
        <v>39</v>
      </c>
      <c r="F133" s="1">
        <v>0</v>
      </c>
      <c r="G133" s="1">
        <v>0</v>
      </c>
      <c r="H133" s="1">
        <v>0</v>
      </c>
      <c r="I133" s="1">
        <v>0</v>
      </c>
      <c r="J133" s="1">
        <v>0</v>
      </c>
      <c r="K133" s="1">
        <v>0</v>
      </c>
      <c r="L133" s="1">
        <v>0</v>
      </c>
      <c r="M133" s="1">
        <v>0</v>
      </c>
    </row>
    <row r="134" spans="1:13">
      <c r="A134" s="1" t="s">
        <v>549</v>
      </c>
      <c r="B134" s="1" t="s">
        <v>550</v>
      </c>
      <c r="C134" s="1">
        <v>0</v>
      </c>
      <c r="D134" s="1">
        <v>0</v>
      </c>
      <c r="E134" s="1">
        <v>0</v>
      </c>
      <c r="F134" s="1">
        <v>0</v>
      </c>
      <c r="G134" s="1">
        <v>0</v>
      </c>
      <c r="H134" s="1">
        <v>0</v>
      </c>
      <c r="I134" s="1">
        <v>0</v>
      </c>
      <c r="J134" s="1">
        <v>0</v>
      </c>
      <c r="K134" s="1">
        <v>0</v>
      </c>
      <c r="L134" s="1">
        <v>0</v>
      </c>
      <c r="M134" s="1">
        <v>0</v>
      </c>
    </row>
    <row r="135" spans="1:13">
      <c r="A135" s="1" t="s">
        <v>551</v>
      </c>
      <c r="B135" s="1" t="s">
        <v>552</v>
      </c>
      <c r="C135" s="1">
        <v>0</v>
      </c>
      <c r="D135" s="1">
        <v>0</v>
      </c>
      <c r="E135" s="1">
        <v>0</v>
      </c>
      <c r="F135" s="1">
        <v>0</v>
      </c>
      <c r="G135" s="1">
        <v>0</v>
      </c>
      <c r="H135" s="1">
        <v>0</v>
      </c>
      <c r="I135" s="1">
        <v>0</v>
      </c>
      <c r="J135" s="1">
        <v>0</v>
      </c>
      <c r="K135" s="1">
        <v>0</v>
      </c>
      <c r="L135" s="1">
        <v>0</v>
      </c>
      <c r="M135" s="1">
        <v>0</v>
      </c>
    </row>
    <row r="136" spans="1:13">
      <c r="A136" s="1" t="s">
        <v>553</v>
      </c>
      <c r="B136" s="1" t="s">
        <v>554</v>
      </c>
      <c r="C136" s="1">
        <v>0</v>
      </c>
      <c r="D136" s="1">
        <v>0</v>
      </c>
      <c r="E136" s="1">
        <v>0</v>
      </c>
      <c r="F136" s="1">
        <v>0</v>
      </c>
      <c r="G136" s="1">
        <v>0</v>
      </c>
      <c r="H136" s="1">
        <v>0</v>
      </c>
      <c r="I136" s="1">
        <v>0</v>
      </c>
      <c r="J136" s="1">
        <v>0</v>
      </c>
      <c r="K136" s="1">
        <v>0</v>
      </c>
      <c r="L136" s="1">
        <v>0</v>
      </c>
      <c r="M136" s="1">
        <v>0</v>
      </c>
    </row>
  </sheetData>
  <pageMargins left="0.75" right="0.75" top="1" bottom="1" header="0.5" footer="0.5"/>
  <headerFooter alignWithMargins="0">
    <oddHeader>&amp;A</oddHeader>
    <oddFooter>Page &amp;P</oddFooter>
  </headerFooter>
</worksheet>
</file>

<file path=xl/worksheets/sheet80.xml><?xml version="1.0" encoding="utf-8"?>
<worksheet xmlns="http://schemas.openxmlformats.org/spreadsheetml/2006/main" xmlns:r="http://schemas.openxmlformats.org/officeDocument/2006/relationships">
  <sheetPr codeName="Foglio69"/>
  <dimension ref="A1:M141"/>
  <sheetViews>
    <sheetView showGridLines="0" workbookViewId="0">
      <pane xSplit="2" ySplit="5" topLeftCell="C138" activePane="bottomRight" state="frozen"/>
      <selection activeCell="C8" sqref="C8"/>
      <selection pane="topRight" activeCell="C8" sqref="C8"/>
      <selection pane="bottomLeft" activeCell="C8" sqref="C8"/>
      <selection pane="bottomRight" activeCell="C8" sqref="C8"/>
    </sheetView>
  </sheetViews>
  <sheetFormatPr defaultRowHeight="11.25"/>
  <cols>
    <col min="1" max="1" width="44.5703125" style="130" customWidth="1"/>
    <col min="2" max="2" width="8.5703125" style="163" customWidth="1"/>
    <col min="3" max="3" width="14.5703125" style="163" bestFit="1" customWidth="1"/>
    <col min="4" max="8" width="13.5703125" style="163" customWidth="1"/>
    <col min="9" max="9" width="12.7109375" style="163" customWidth="1"/>
    <col min="10" max="16384" width="9.140625" style="130"/>
  </cols>
  <sheetData>
    <row r="1" spans="1:13" ht="43.5" customHeight="1">
      <c r="A1" s="2471" t="str">
        <f>'t1'!A1</f>
        <v>COMPARTO SERVIZIO SANITARIO NAZIONALE - anno 2017</v>
      </c>
      <c r="B1" s="2471"/>
      <c r="C1" s="2471"/>
      <c r="D1" s="2471"/>
      <c r="E1" s="2471"/>
      <c r="F1" s="2471"/>
      <c r="G1" s="2471"/>
      <c r="H1" s="385"/>
      <c r="I1" s="363"/>
      <c r="K1" s="362"/>
      <c r="M1" s="321"/>
    </row>
    <row r="2" spans="1:13" ht="21" customHeight="1">
      <c r="B2" s="130"/>
      <c r="C2" s="130"/>
      <c r="D2" s="2733"/>
      <c r="E2" s="2733"/>
      <c r="F2" s="2733"/>
      <c r="G2" s="2733"/>
      <c r="H2" s="2733"/>
      <c r="I2" s="2733"/>
      <c r="J2" s="370"/>
      <c r="K2" s="362"/>
      <c r="M2" s="321"/>
    </row>
    <row r="3" spans="1:13" ht="21" customHeight="1">
      <c r="A3" s="320" t="s">
        <v>3797</v>
      </c>
      <c r="C3" s="130"/>
      <c r="D3" s="130"/>
      <c r="E3" s="130"/>
      <c r="F3" s="130"/>
      <c r="G3" s="130"/>
      <c r="H3" s="130"/>
      <c r="I3" s="130"/>
    </row>
    <row r="4" spans="1:13" ht="49.5" customHeight="1">
      <c r="A4" s="372" t="s">
        <v>3749</v>
      </c>
      <c r="B4" s="372" t="s">
        <v>3737</v>
      </c>
      <c r="C4" s="372" t="str">
        <f>"Presenti 31.12 anno precedente (Tab 1)"</f>
        <v>Presenti 31.12 anno precedente (Tab 1)</v>
      </c>
      <c r="D4" s="372" t="s">
        <v>3798</v>
      </c>
      <c r="E4" s="372" t="s">
        <v>3799</v>
      </c>
      <c r="F4" s="372" t="s">
        <v>3800</v>
      </c>
      <c r="G4" s="372" t="s">
        <v>3801</v>
      </c>
      <c r="H4" s="372" t="s">
        <v>3802</v>
      </c>
      <c r="I4" s="372" t="s">
        <v>3803</v>
      </c>
    </row>
    <row r="5" spans="1:13">
      <c r="A5" s="413"/>
      <c r="B5" s="372"/>
      <c r="C5" s="414" t="s">
        <v>1852</v>
      </c>
      <c r="D5" s="414" t="s">
        <v>1853</v>
      </c>
      <c r="E5" s="414" t="s">
        <v>1855</v>
      </c>
      <c r="F5" s="414" t="s">
        <v>1856</v>
      </c>
      <c r="G5" s="414" t="s">
        <v>3804</v>
      </c>
      <c r="H5" s="414" t="s">
        <v>3762</v>
      </c>
      <c r="I5" s="414" t="s">
        <v>3805</v>
      </c>
    </row>
    <row r="6" spans="1:13" ht="12.75" customHeight="1">
      <c r="A6" s="146" t="str">
        <f>'t1'!A7</f>
        <v>direttore generale</v>
      </c>
      <c r="B6" s="367" t="str">
        <f>'t1'!B7</f>
        <v>0D0097</v>
      </c>
      <c r="C6" s="390">
        <f>'t1'!C7+'t1'!D7</f>
        <v>1</v>
      </c>
      <c r="D6" s="390">
        <f>'t5'!S8+'t5'!T8</f>
        <v>0</v>
      </c>
      <c r="E6" s="391">
        <f>'t6'!U8+'t6'!V8</f>
        <v>0</v>
      </c>
      <c r="F6" s="391">
        <f>'t4'!C142</f>
        <v>0</v>
      </c>
      <c r="G6" s="391">
        <f>C6-D6+E6+F6</f>
        <v>1</v>
      </c>
      <c r="H6" s="391">
        <f>'t4'!EH7</f>
        <v>0</v>
      </c>
      <c r="I6" s="406" t="str">
        <f>IF(H6&lt;=G6,"OK","ERRORE")</f>
        <v>OK</v>
      </c>
    </row>
    <row r="7" spans="1:13" ht="12.75" customHeight="1">
      <c r="A7" s="146" t="str">
        <f>'t1'!A8</f>
        <v>direttore sanitario</v>
      </c>
      <c r="B7" s="367" t="str">
        <f>'t1'!B8</f>
        <v>0D0482</v>
      </c>
      <c r="C7" s="390">
        <f>'t1'!C8+'t1'!D8</f>
        <v>2</v>
      </c>
      <c r="D7" s="390">
        <f>'t5'!S9+'t5'!T9</f>
        <v>0</v>
      </c>
      <c r="E7" s="391">
        <f>'t6'!U9+'t6'!V9</f>
        <v>0</v>
      </c>
      <c r="F7" s="391">
        <f>'t4'!D142</f>
        <v>0</v>
      </c>
      <c r="G7" s="391">
        <f>C7-D7+E7+F7</f>
        <v>2</v>
      </c>
      <c r="H7" s="391">
        <f>'t4'!EH8</f>
        <v>0</v>
      </c>
      <c r="I7" s="406" t="str">
        <f t="shared" ref="I7:I70" si="0">IF(H7&lt;=G7,"OK","ERRORE")</f>
        <v>OK</v>
      </c>
    </row>
    <row r="8" spans="1:13" ht="12.75" customHeight="1">
      <c r="A8" s="146" t="str">
        <f>'t1'!A9</f>
        <v>direttore amministrativo</v>
      </c>
      <c r="B8" s="367" t="str">
        <f>'t1'!B9</f>
        <v>0D0163</v>
      </c>
      <c r="C8" s="390">
        <f>'t1'!C9+'t1'!D9</f>
        <v>1</v>
      </c>
      <c r="D8" s="390">
        <f>'t5'!S10+'t5'!T10</f>
        <v>0</v>
      </c>
      <c r="E8" s="391">
        <f>'t6'!U10+'t6'!V10</f>
        <v>0</v>
      </c>
      <c r="F8" s="391">
        <f>'t4'!E142</f>
        <v>0</v>
      </c>
      <c r="G8" s="391">
        <f t="shared" ref="G8:G140" si="1">C8-D8+E8+F8</f>
        <v>1</v>
      </c>
      <c r="H8" s="391">
        <f>'t4'!EH9</f>
        <v>0</v>
      </c>
      <c r="I8" s="406" t="str">
        <f t="shared" si="0"/>
        <v>OK</v>
      </c>
    </row>
    <row r="9" spans="1:13" ht="12.75" customHeight="1">
      <c r="A9" s="146" t="str">
        <f>'t1'!A10</f>
        <v>direttore dei servizi sociali</v>
      </c>
      <c r="B9" s="367" t="str">
        <f>'t1'!B10</f>
        <v>0D0484</v>
      </c>
      <c r="C9" s="390">
        <f>'t1'!C10+'t1'!D10</f>
        <v>0</v>
      </c>
      <c r="D9" s="390">
        <f>'t5'!S11+'t5'!T11</f>
        <v>0</v>
      </c>
      <c r="E9" s="391">
        <f>'t6'!U11+'t6'!V11</f>
        <v>0</v>
      </c>
      <c r="F9" s="391">
        <f>'t4'!F142</f>
        <v>0</v>
      </c>
      <c r="G9" s="391">
        <f t="shared" si="1"/>
        <v>0</v>
      </c>
      <c r="H9" s="391">
        <f>'t4'!EH10</f>
        <v>0</v>
      </c>
      <c r="I9" s="406" t="str">
        <f t="shared" si="0"/>
        <v>OK</v>
      </c>
    </row>
    <row r="10" spans="1:13" ht="12.75" customHeight="1">
      <c r="A10" s="146" t="str">
        <f>'t1'!A11</f>
        <v>dir. medico con inc. di struttura complessa (rapp. esclusivo)</v>
      </c>
      <c r="B10" s="367" t="str">
        <f>'t1'!B11</f>
        <v>SD0E33</v>
      </c>
      <c r="C10" s="390">
        <f>'t1'!C11+'t1'!D11</f>
        <v>12</v>
      </c>
      <c r="D10" s="390">
        <f>'t5'!S12+'t5'!T12</f>
        <v>1</v>
      </c>
      <c r="E10" s="391">
        <f>'t6'!U12+'t6'!V12</f>
        <v>0</v>
      </c>
      <c r="F10" s="391">
        <f>'t4'!G142</f>
        <v>0</v>
      </c>
      <c r="G10" s="391">
        <f t="shared" si="1"/>
        <v>11</v>
      </c>
      <c r="H10" s="391">
        <f>'t4'!EH11</f>
        <v>1</v>
      </c>
      <c r="I10" s="406" t="str">
        <f t="shared" si="0"/>
        <v>OK</v>
      </c>
    </row>
    <row r="11" spans="1:13" ht="12.75" customHeight="1">
      <c r="A11" s="146" t="str">
        <f>'t1'!A12</f>
        <v>dir. medico con inc. di struttura complessa (rapp. non escl.)</v>
      </c>
      <c r="B11" s="367" t="str">
        <f>'t1'!B12</f>
        <v>SD0N33</v>
      </c>
      <c r="C11" s="390">
        <f>'t1'!C12+'t1'!D12</f>
        <v>4</v>
      </c>
      <c r="D11" s="390">
        <f>'t5'!S13+'t5'!T13</f>
        <v>0</v>
      </c>
      <c r="E11" s="391">
        <f>'t6'!U13+'t6'!V13</f>
        <v>0</v>
      </c>
      <c r="F11" s="391">
        <f>'t4'!H142</f>
        <v>1</v>
      </c>
      <c r="G11" s="391">
        <f t="shared" si="1"/>
        <v>5</v>
      </c>
      <c r="H11" s="391">
        <f>'t4'!EH12</f>
        <v>0</v>
      </c>
      <c r="I11" s="406" t="str">
        <f t="shared" si="0"/>
        <v>OK</v>
      </c>
    </row>
    <row r="12" spans="1:13" ht="12.75" customHeight="1">
      <c r="A12" s="146" t="str">
        <f>'t1'!A13</f>
        <v>dir. medico con incarico di struttura semplice (rapp. esclusivo)</v>
      </c>
      <c r="B12" s="367" t="str">
        <f>'t1'!B13</f>
        <v>SD0E34</v>
      </c>
      <c r="C12" s="390">
        <f>'t1'!C13+'t1'!D13</f>
        <v>35</v>
      </c>
      <c r="D12" s="390">
        <f>'t5'!S14+'t5'!T14</f>
        <v>1</v>
      </c>
      <c r="E12" s="391">
        <f>'t6'!U14+'t6'!V14</f>
        <v>0</v>
      </c>
      <c r="F12" s="391">
        <f>'t4'!I142</f>
        <v>4</v>
      </c>
      <c r="G12" s="391">
        <f t="shared" si="1"/>
        <v>38</v>
      </c>
      <c r="H12" s="391">
        <f>'t4'!EH13</f>
        <v>0</v>
      </c>
      <c r="I12" s="406" t="str">
        <f t="shared" si="0"/>
        <v>OK</v>
      </c>
    </row>
    <row r="13" spans="1:13" ht="12.75" customHeight="1">
      <c r="A13" s="146" t="str">
        <f>'t1'!A14</f>
        <v>dir. medico con incarico di struttura semplice (rapp. non escl.)</v>
      </c>
      <c r="B13" s="367" t="str">
        <f>'t1'!B14</f>
        <v>SD0N34</v>
      </c>
      <c r="C13" s="390">
        <f>'t1'!C14+'t1'!D14</f>
        <v>1</v>
      </c>
      <c r="D13" s="390">
        <f>'t5'!S15+'t5'!T15</f>
        <v>0</v>
      </c>
      <c r="E13" s="391">
        <f>'t6'!U15+'t6'!V15</f>
        <v>0</v>
      </c>
      <c r="F13" s="391">
        <f>'t4'!J142</f>
        <v>1</v>
      </c>
      <c r="G13" s="391">
        <f t="shared" si="1"/>
        <v>2</v>
      </c>
      <c r="H13" s="391">
        <f>'t4'!EH14</f>
        <v>0</v>
      </c>
      <c r="I13" s="406" t="str">
        <f t="shared" si="0"/>
        <v>OK</v>
      </c>
    </row>
    <row r="14" spans="1:13" ht="12.75" customHeight="1">
      <c r="A14" s="146" t="str">
        <f>'t1'!A15</f>
        <v>dir. medici con altri incar. prof.li (rapp. esclusivo)</v>
      </c>
      <c r="B14" s="367" t="str">
        <f>'t1'!B15</f>
        <v>SD0035</v>
      </c>
      <c r="C14" s="390">
        <f>'t1'!C15+'t1'!D15</f>
        <v>165</v>
      </c>
      <c r="D14" s="390">
        <f>'t5'!S16+'t5'!T16</f>
        <v>6</v>
      </c>
      <c r="E14" s="391">
        <f>'t6'!U16+'t6'!V16</f>
        <v>8</v>
      </c>
      <c r="F14" s="391">
        <f>'t4'!K142</f>
        <v>0</v>
      </c>
      <c r="G14" s="391">
        <f t="shared" si="1"/>
        <v>167</v>
      </c>
      <c r="H14" s="391">
        <f>'t4'!EH15</f>
        <v>6</v>
      </c>
      <c r="I14" s="406" t="str">
        <f t="shared" si="0"/>
        <v>OK</v>
      </c>
    </row>
    <row r="15" spans="1:13" ht="12.75" customHeight="1">
      <c r="A15" s="146" t="str">
        <f>'t1'!A16</f>
        <v>dir. medici con altri incar. prof.li (rapp. non escl.)</v>
      </c>
      <c r="B15" s="367" t="str">
        <f>'t1'!B16</f>
        <v>SD0036</v>
      </c>
      <c r="C15" s="390">
        <f>'t1'!C16+'t1'!D16</f>
        <v>17</v>
      </c>
      <c r="D15" s="390">
        <f>'t5'!S17+'t5'!T17</f>
        <v>1</v>
      </c>
      <c r="E15" s="391">
        <f>'t6'!U17+'t6'!V17</f>
        <v>0</v>
      </c>
      <c r="F15" s="391">
        <f>'t4'!L142</f>
        <v>2</v>
      </c>
      <c r="G15" s="391">
        <f t="shared" si="1"/>
        <v>18</v>
      </c>
      <c r="H15" s="391">
        <f>'t4'!EH16</f>
        <v>1</v>
      </c>
      <c r="I15" s="406" t="str">
        <f t="shared" si="0"/>
        <v>OK</v>
      </c>
    </row>
    <row r="16" spans="1:13" ht="12.75" customHeight="1">
      <c r="A16" s="146" t="str">
        <f>'t1'!A17</f>
        <v>dir. medici a t.  determinato(art. 15-septies d.lgs. 502/92)</v>
      </c>
      <c r="B16" s="367" t="str">
        <f>'t1'!B17</f>
        <v>SD0597</v>
      </c>
      <c r="C16" s="390">
        <f>'t1'!C17+'t1'!D17</f>
        <v>0</v>
      </c>
      <c r="D16" s="390">
        <f>'t5'!S18+'t5'!T18</f>
        <v>0</v>
      </c>
      <c r="E16" s="391">
        <f>'t6'!U18+'t6'!V18</f>
        <v>0</v>
      </c>
      <c r="F16" s="391">
        <f>'t4'!M142</f>
        <v>0</v>
      </c>
      <c r="G16" s="391">
        <f t="shared" si="1"/>
        <v>0</v>
      </c>
      <c r="H16" s="391">
        <f>'t4'!EH17</f>
        <v>0</v>
      </c>
      <c r="I16" s="406" t="str">
        <f t="shared" si="0"/>
        <v>OK</v>
      </c>
    </row>
    <row r="17" spans="1:9" ht="12.75" customHeight="1">
      <c r="A17" s="146" t="str">
        <f>'t1'!A18</f>
        <v>veterinari con inc. di struttura complessa (rapp.esclusivo)</v>
      </c>
      <c r="B17" s="367" t="str">
        <f>'t1'!B18</f>
        <v>SD0E74</v>
      </c>
      <c r="C17" s="390">
        <f>'t1'!C18+'t1'!D18</f>
        <v>0</v>
      </c>
      <c r="D17" s="390">
        <f>'t5'!S19+'t5'!T19</f>
        <v>0</v>
      </c>
      <c r="E17" s="391">
        <f>'t6'!U19+'t6'!V19</f>
        <v>0</v>
      </c>
      <c r="F17" s="391">
        <f>'t4'!N142</f>
        <v>0</v>
      </c>
      <c r="G17" s="391">
        <f t="shared" si="1"/>
        <v>0</v>
      </c>
      <c r="H17" s="391">
        <f>'t4'!EH18</f>
        <v>0</v>
      </c>
      <c r="I17" s="406" t="str">
        <f t="shared" si="0"/>
        <v>OK</v>
      </c>
    </row>
    <row r="18" spans="1:9" ht="12.75" customHeight="1">
      <c r="A18" s="146" t="str">
        <f>'t1'!A19</f>
        <v>veterinari con inc. di struttura complessa (rapp. non escl.)</v>
      </c>
      <c r="B18" s="367" t="str">
        <f>'t1'!B19</f>
        <v>SD0N74</v>
      </c>
      <c r="C18" s="390">
        <f>'t1'!C19+'t1'!D19</f>
        <v>0</v>
      </c>
      <c r="D18" s="390">
        <f>'t5'!S20+'t5'!T20</f>
        <v>0</v>
      </c>
      <c r="E18" s="391">
        <f>'t6'!U20+'t6'!V20</f>
        <v>0</v>
      </c>
      <c r="F18" s="391">
        <f>'t4'!O142</f>
        <v>0</v>
      </c>
      <c r="G18" s="391">
        <f t="shared" si="1"/>
        <v>0</v>
      </c>
      <c r="H18" s="391">
        <f>'t4'!EH19</f>
        <v>0</v>
      </c>
      <c r="I18" s="406" t="str">
        <f t="shared" si="0"/>
        <v>OK</v>
      </c>
    </row>
    <row r="19" spans="1:9" ht="12.75" customHeight="1">
      <c r="A19" s="146" t="str">
        <f>'t1'!A20</f>
        <v>veterinari con inc. di struttura semplice (rapp. esclusivo)</v>
      </c>
      <c r="B19" s="367" t="str">
        <f>'t1'!B20</f>
        <v>SD0E73</v>
      </c>
      <c r="C19" s="390">
        <f>'t1'!C20+'t1'!D20</f>
        <v>0</v>
      </c>
      <c r="D19" s="390">
        <f>'t5'!S21+'t5'!T21</f>
        <v>0</v>
      </c>
      <c r="E19" s="391">
        <f>'t6'!U21+'t6'!V21</f>
        <v>0</v>
      </c>
      <c r="F19" s="391">
        <f>'t4'!P142</f>
        <v>0</v>
      </c>
      <c r="G19" s="391">
        <f t="shared" si="1"/>
        <v>0</v>
      </c>
      <c r="H19" s="391">
        <f>'t4'!EH20</f>
        <v>0</v>
      </c>
      <c r="I19" s="406" t="str">
        <f t="shared" si="0"/>
        <v>OK</v>
      </c>
    </row>
    <row r="20" spans="1:9" ht="12.75" customHeight="1">
      <c r="A20" s="146" t="str">
        <f>'t1'!A21</f>
        <v>veterinari con inc. di struttura semplice (rapp. non escl.)</v>
      </c>
      <c r="B20" s="367" t="str">
        <f>'t1'!B21</f>
        <v>SD0N73</v>
      </c>
      <c r="C20" s="390">
        <f>'t1'!C21+'t1'!D21</f>
        <v>0</v>
      </c>
      <c r="D20" s="390">
        <f>'t5'!S22+'t5'!T22</f>
        <v>0</v>
      </c>
      <c r="E20" s="391">
        <f>'t6'!U22+'t6'!V22</f>
        <v>0</v>
      </c>
      <c r="F20" s="391">
        <f>'t4'!Q142</f>
        <v>0</v>
      </c>
      <c r="G20" s="391">
        <f t="shared" si="1"/>
        <v>0</v>
      </c>
      <c r="H20" s="391">
        <f>'t4'!EH21</f>
        <v>0</v>
      </c>
      <c r="I20" s="406" t="str">
        <f t="shared" si="0"/>
        <v>OK</v>
      </c>
    </row>
    <row r="21" spans="1:9" ht="12.75" customHeight="1">
      <c r="A21" s="146" t="str">
        <f>'t1'!A22</f>
        <v>veterinari con altri incar. prof.li (rapp. esclusivo)</v>
      </c>
      <c r="B21" s="367" t="str">
        <f>'t1'!B22</f>
        <v>SD0A73</v>
      </c>
      <c r="C21" s="390">
        <f>'t1'!C22+'t1'!D22</f>
        <v>0</v>
      </c>
      <c r="D21" s="390">
        <f>'t5'!S23+'t5'!T23</f>
        <v>0</v>
      </c>
      <c r="E21" s="391">
        <f>'t6'!U23+'t6'!V23</f>
        <v>0</v>
      </c>
      <c r="F21" s="391">
        <f>'t4'!R142</f>
        <v>0</v>
      </c>
      <c r="G21" s="391">
        <f t="shared" si="1"/>
        <v>0</v>
      </c>
      <c r="H21" s="391">
        <f>'t4'!EH22</f>
        <v>0</v>
      </c>
      <c r="I21" s="406" t="str">
        <f t="shared" si="0"/>
        <v>OK</v>
      </c>
    </row>
    <row r="22" spans="1:9" ht="12.75" customHeight="1">
      <c r="A22" s="146" t="str">
        <f>'t1'!A23</f>
        <v>veterinari con altri incar. prof.li (rapp. non escl.)</v>
      </c>
      <c r="B22" s="367" t="str">
        <f>'t1'!B23</f>
        <v>SD0072</v>
      </c>
      <c r="C22" s="390">
        <f>'t1'!C23+'t1'!D23</f>
        <v>0</v>
      </c>
      <c r="D22" s="390">
        <f>'t5'!S24+'t5'!T24</f>
        <v>0</v>
      </c>
      <c r="E22" s="391">
        <f>'t6'!U24+'t6'!V24</f>
        <v>0</v>
      </c>
      <c r="F22" s="391">
        <f>'t4'!S142</f>
        <v>0</v>
      </c>
      <c r="G22" s="391">
        <f t="shared" si="1"/>
        <v>0</v>
      </c>
      <c r="H22" s="391">
        <f>'t4'!EH23</f>
        <v>0</v>
      </c>
      <c r="I22" s="406" t="str">
        <f t="shared" si="0"/>
        <v>OK</v>
      </c>
    </row>
    <row r="23" spans="1:9" ht="12.75" customHeight="1">
      <c r="A23" s="146" t="str">
        <f>'t1'!A24</f>
        <v>veterinari a t. determinato (art. 15-septies d.lgs. 502/92)</v>
      </c>
      <c r="B23" s="367" t="str">
        <f>'t1'!B24</f>
        <v>SD0598</v>
      </c>
      <c r="C23" s="390">
        <f>'t1'!C24+'t1'!D24</f>
        <v>0</v>
      </c>
      <c r="D23" s="390">
        <f>'t5'!S25+'t5'!T25</f>
        <v>0</v>
      </c>
      <c r="E23" s="391">
        <f>'t6'!U25+'t6'!V25</f>
        <v>0</v>
      </c>
      <c r="F23" s="391">
        <f>'t4'!T142</f>
        <v>0</v>
      </c>
      <c r="G23" s="391">
        <f t="shared" si="1"/>
        <v>0</v>
      </c>
      <c r="H23" s="391">
        <f>'t4'!EH24</f>
        <v>0</v>
      </c>
      <c r="I23" s="406" t="str">
        <f t="shared" si="0"/>
        <v>OK</v>
      </c>
    </row>
    <row r="24" spans="1:9" ht="12.75" customHeight="1">
      <c r="A24" s="146" t="str">
        <f>'t1'!A25</f>
        <v>odontoiatri con inc. di struttura complessa (rapp. esclusivo)</v>
      </c>
      <c r="B24" s="367" t="str">
        <f>'t1'!B25</f>
        <v>SD0E49</v>
      </c>
      <c r="C24" s="390">
        <f>'t1'!C25+'t1'!D25</f>
        <v>0</v>
      </c>
      <c r="D24" s="390">
        <f>'t5'!S26+'t5'!T26</f>
        <v>0</v>
      </c>
      <c r="E24" s="391">
        <f>'t6'!U26+'t6'!V26</f>
        <v>0</v>
      </c>
      <c r="F24" s="391">
        <f>'t4'!U142</f>
        <v>0</v>
      </c>
      <c r="G24" s="391">
        <f t="shared" si="1"/>
        <v>0</v>
      </c>
      <c r="H24" s="391">
        <f>'t4'!EH25</f>
        <v>0</v>
      </c>
      <c r="I24" s="406" t="str">
        <f t="shared" si="0"/>
        <v>OK</v>
      </c>
    </row>
    <row r="25" spans="1:9" ht="12.75" customHeight="1">
      <c r="A25" s="146" t="str">
        <f>'t1'!A26</f>
        <v>odontoiatri con inc. di struttura complessa (rapp. non escl.)</v>
      </c>
      <c r="B25" s="367" t="str">
        <f>'t1'!B26</f>
        <v>SD0N49</v>
      </c>
      <c r="C25" s="390">
        <f>'t1'!C26+'t1'!D26</f>
        <v>0</v>
      </c>
      <c r="D25" s="390">
        <f>'t5'!S27+'t5'!T27</f>
        <v>0</v>
      </c>
      <c r="E25" s="391">
        <f>'t6'!U27+'t6'!V27</f>
        <v>0</v>
      </c>
      <c r="F25" s="391">
        <f>'t4'!V142</f>
        <v>0</v>
      </c>
      <c r="G25" s="391">
        <f t="shared" si="1"/>
        <v>0</v>
      </c>
      <c r="H25" s="391">
        <f>'t4'!EH26</f>
        <v>0</v>
      </c>
      <c r="I25" s="406" t="str">
        <f t="shared" si="0"/>
        <v>OK</v>
      </c>
    </row>
    <row r="26" spans="1:9" ht="12.75" customHeight="1">
      <c r="A26" s="146" t="str">
        <f>'t1'!A27</f>
        <v>odontoiatri con inc. di struttura semplice (rapp. esclusivo)</v>
      </c>
      <c r="B26" s="367" t="str">
        <f>'t1'!B27</f>
        <v>SD0E48</v>
      </c>
      <c r="C26" s="390">
        <f>'t1'!C27+'t1'!D27</f>
        <v>0</v>
      </c>
      <c r="D26" s="390">
        <f>'t5'!S28+'t5'!T28</f>
        <v>0</v>
      </c>
      <c r="E26" s="391">
        <f>'t6'!U28+'t6'!V28</f>
        <v>0</v>
      </c>
      <c r="F26" s="391">
        <f>'t4'!W142</f>
        <v>0</v>
      </c>
      <c r="G26" s="391">
        <f t="shared" si="1"/>
        <v>0</v>
      </c>
      <c r="H26" s="391">
        <f>'t4'!EH27</f>
        <v>0</v>
      </c>
      <c r="I26" s="406" t="str">
        <f t="shared" si="0"/>
        <v>OK</v>
      </c>
    </row>
    <row r="27" spans="1:9" ht="12.75" customHeight="1">
      <c r="A27" s="146" t="str">
        <f>'t1'!A28</f>
        <v>odontoiatri con inc. di struttura semplice (rapp. non escl.)</v>
      </c>
      <c r="B27" s="367" t="str">
        <f>'t1'!B28</f>
        <v>SD0N48</v>
      </c>
      <c r="C27" s="390">
        <f>'t1'!C28+'t1'!D28</f>
        <v>0</v>
      </c>
      <c r="D27" s="390">
        <f>'t5'!S29+'t5'!T29</f>
        <v>0</v>
      </c>
      <c r="E27" s="391">
        <f>'t6'!U29+'t6'!V29</f>
        <v>0</v>
      </c>
      <c r="F27" s="391">
        <f>'t4'!X142</f>
        <v>0</v>
      </c>
      <c r="G27" s="391">
        <f t="shared" si="1"/>
        <v>0</v>
      </c>
      <c r="H27" s="391">
        <f>'t4'!EH28</f>
        <v>0</v>
      </c>
      <c r="I27" s="406" t="str">
        <f t="shared" si="0"/>
        <v>OK</v>
      </c>
    </row>
    <row r="28" spans="1:9" ht="12.75" customHeight="1">
      <c r="A28" s="146" t="str">
        <f>'t1'!A29</f>
        <v>odontoiatri con altri incar. prof.li (rapp. esclusivo)</v>
      </c>
      <c r="B28" s="367" t="str">
        <f>'t1'!B29</f>
        <v>SD0A48</v>
      </c>
      <c r="C28" s="390">
        <f>'t1'!C29+'t1'!D29</f>
        <v>0</v>
      </c>
      <c r="D28" s="390">
        <f>'t5'!S30+'t5'!T30</f>
        <v>0</v>
      </c>
      <c r="E28" s="391">
        <f>'t6'!U30+'t6'!V30</f>
        <v>0</v>
      </c>
      <c r="F28" s="391">
        <f>'t4'!Y142</f>
        <v>0</v>
      </c>
      <c r="G28" s="391">
        <f t="shared" si="1"/>
        <v>0</v>
      </c>
      <c r="H28" s="391">
        <f>'t4'!EH29</f>
        <v>0</v>
      </c>
      <c r="I28" s="406" t="str">
        <f t="shared" si="0"/>
        <v>OK</v>
      </c>
    </row>
    <row r="29" spans="1:9" ht="12.75" customHeight="1">
      <c r="A29" s="146" t="str">
        <f>'t1'!A30</f>
        <v>odontoiatri con altri incar. prof.li (rapp. non escl.)</v>
      </c>
      <c r="B29" s="367" t="str">
        <f>'t1'!B30</f>
        <v>SD0047</v>
      </c>
      <c r="C29" s="390">
        <f>'t1'!C30+'t1'!D30</f>
        <v>0</v>
      </c>
      <c r="D29" s="390">
        <f>'t5'!S31+'t5'!T31</f>
        <v>0</v>
      </c>
      <c r="E29" s="391">
        <f>'t6'!U31+'t6'!V31</f>
        <v>0</v>
      </c>
      <c r="F29" s="391">
        <f>'t4'!Z142</f>
        <v>0</v>
      </c>
      <c r="G29" s="391">
        <f t="shared" si="1"/>
        <v>0</v>
      </c>
      <c r="H29" s="391">
        <f>'t4'!EH30</f>
        <v>0</v>
      </c>
      <c r="I29" s="406" t="str">
        <f t="shared" si="0"/>
        <v>OK</v>
      </c>
    </row>
    <row r="30" spans="1:9" ht="12.75" customHeight="1">
      <c r="A30" s="146" t="str">
        <f>'t1'!A31</f>
        <v>odontoiatri a t. determinato (art. 15-septies d.lgs. 502/92)</v>
      </c>
      <c r="B30" s="367" t="str">
        <f>'t1'!B31</f>
        <v>SD0599</v>
      </c>
      <c r="C30" s="390">
        <f>'t1'!C31+'t1'!D31</f>
        <v>0</v>
      </c>
      <c r="D30" s="390">
        <f>'t5'!S32+'t5'!T32</f>
        <v>0</v>
      </c>
      <c r="E30" s="391">
        <f>'t6'!U32+'t6'!V32</f>
        <v>0</v>
      </c>
      <c r="F30" s="391">
        <f>'t4'!AA142</f>
        <v>0</v>
      </c>
      <c r="G30" s="391">
        <f t="shared" si="1"/>
        <v>0</v>
      </c>
      <c r="H30" s="391">
        <f>'t4'!EH31</f>
        <v>0</v>
      </c>
      <c r="I30" s="406" t="str">
        <f t="shared" si="0"/>
        <v>OK</v>
      </c>
    </row>
    <row r="31" spans="1:9" ht="12.75" customHeight="1">
      <c r="A31" s="146" t="str">
        <f>'t1'!A32</f>
        <v>farmacisti con incarico di struttura complessa (rapp. esclusivo)</v>
      </c>
      <c r="B31" s="367" t="str">
        <f>'t1'!B32</f>
        <v>SD0E39</v>
      </c>
      <c r="C31" s="390">
        <f>'t1'!C32+'t1'!D32</f>
        <v>0</v>
      </c>
      <c r="D31" s="390">
        <f>'t5'!S33+'t5'!T33</f>
        <v>0</v>
      </c>
      <c r="E31" s="391">
        <f>'t6'!U33+'t6'!V33</f>
        <v>1</v>
      </c>
      <c r="F31" s="391">
        <f>'t4'!AB142</f>
        <v>0</v>
      </c>
      <c r="G31" s="391">
        <f t="shared" si="1"/>
        <v>1</v>
      </c>
      <c r="H31" s="391">
        <f>'t4'!EH32</f>
        <v>0</v>
      </c>
      <c r="I31" s="406" t="str">
        <f t="shared" si="0"/>
        <v>OK</v>
      </c>
    </row>
    <row r="32" spans="1:9" ht="12.75" customHeight="1">
      <c r="A32" s="146" t="str">
        <f>'t1'!A33</f>
        <v>farmacisti con incarico di struttura complessa (rapp. non escl.)</v>
      </c>
      <c r="B32" s="367" t="str">
        <f>'t1'!B33</f>
        <v>SD0N39</v>
      </c>
      <c r="C32" s="390">
        <f>'t1'!C33+'t1'!D33</f>
        <v>0</v>
      </c>
      <c r="D32" s="390">
        <f>'t5'!S34+'t5'!T34</f>
        <v>0</v>
      </c>
      <c r="E32" s="391">
        <f>'t6'!U34+'t6'!V34</f>
        <v>0</v>
      </c>
      <c r="F32" s="391">
        <f>'t4'!AC142</f>
        <v>0</v>
      </c>
      <c r="G32" s="391">
        <f t="shared" si="1"/>
        <v>0</v>
      </c>
      <c r="H32" s="391">
        <f>'t4'!EH33</f>
        <v>0</v>
      </c>
      <c r="I32" s="406" t="str">
        <f t="shared" si="0"/>
        <v>OK</v>
      </c>
    </row>
    <row r="33" spans="1:9" ht="12.75" customHeight="1">
      <c r="A33" s="146" t="str">
        <f>'t1'!A34</f>
        <v>farmacisti con incarico di struttura semplice (rapp. esclusivo)</v>
      </c>
      <c r="B33" s="367" t="str">
        <f>'t1'!B34</f>
        <v>SD0E38</v>
      </c>
      <c r="C33" s="390">
        <f>'t1'!C34+'t1'!D34</f>
        <v>3</v>
      </c>
      <c r="D33" s="390">
        <f>'t5'!S35+'t5'!T35</f>
        <v>0</v>
      </c>
      <c r="E33" s="391">
        <f>'t6'!U35+'t6'!V35</f>
        <v>0</v>
      </c>
      <c r="F33" s="391">
        <f>'t4'!AD142</f>
        <v>0</v>
      </c>
      <c r="G33" s="391">
        <f t="shared" si="1"/>
        <v>3</v>
      </c>
      <c r="H33" s="391">
        <f>'t4'!EH34</f>
        <v>0</v>
      </c>
      <c r="I33" s="406" t="str">
        <f t="shared" si="0"/>
        <v>OK</v>
      </c>
    </row>
    <row r="34" spans="1:9" ht="12.75" customHeight="1">
      <c r="A34" s="146" t="str">
        <f>'t1'!A35</f>
        <v>farmacisti con incarico di struttura semplice (rapp. non escl.)</v>
      </c>
      <c r="B34" s="367" t="str">
        <f>'t1'!B35</f>
        <v>SD0N38</v>
      </c>
      <c r="C34" s="390">
        <f>'t1'!C35+'t1'!D35</f>
        <v>0</v>
      </c>
      <c r="D34" s="390">
        <f>'t5'!S36+'t5'!T36</f>
        <v>0</v>
      </c>
      <c r="E34" s="391">
        <f>'t6'!U36+'t6'!V36</f>
        <v>0</v>
      </c>
      <c r="F34" s="391">
        <f>'t4'!AE142</f>
        <v>0</v>
      </c>
      <c r="G34" s="391">
        <f t="shared" si="1"/>
        <v>0</v>
      </c>
      <c r="H34" s="391">
        <f>'t4'!EH35</f>
        <v>0</v>
      </c>
      <c r="I34" s="406" t="str">
        <f t="shared" si="0"/>
        <v>OK</v>
      </c>
    </row>
    <row r="35" spans="1:9" ht="12.75" customHeight="1">
      <c r="A35" s="146" t="str">
        <f>'t1'!A36</f>
        <v>farmacisti con altri incar. prof.li (rapp. esclusivo)</v>
      </c>
      <c r="B35" s="367" t="str">
        <f>'t1'!B36</f>
        <v>SD0A38</v>
      </c>
      <c r="C35" s="390">
        <f>'t1'!C36+'t1'!D36</f>
        <v>5</v>
      </c>
      <c r="D35" s="390">
        <f>'t5'!S37+'t5'!T37</f>
        <v>1</v>
      </c>
      <c r="E35" s="391">
        <f>'t6'!U37+'t6'!V37</f>
        <v>1</v>
      </c>
      <c r="F35" s="391">
        <f>'t4'!AF142</f>
        <v>0</v>
      </c>
      <c r="G35" s="391">
        <f t="shared" si="1"/>
        <v>5</v>
      </c>
      <c r="H35" s="391">
        <f>'t4'!EH36</f>
        <v>0</v>
      </c>
      <c r="I35" s="406" t="str">
        <f t="shared" si="0"/>
        <v>OK</v>
      </c>
    </row>
    <row r="36" spans="1:9" ht="12.75" customHeight="1">
      <c r="A36" s="146" t="str">
        <f>'t1'!A37</f>
        <v>farmacisti con altri incar. prof.li (rapp. non escl.)</v>
      </c>
      <c r="B36" s="367" t="str">
        <f>'t1'!B37</f>
        <v>SD0037</v>
      </c>
      <c r="C36" s="390">
        <f>'t1'!C37+'t1'!D37</f>
        <v>0</v>
      </c>
      <c r="D36" s="390">
        <f>'t5'!S38+'t5'!T38</f>
        <v>0</v>
      </c>
      <c r="E36" s="391">
        <f>'t6'!U38+'t6'!V38</f>
        <v>0</v>
      </c>
      <c r="F36" s="391">
        <f>'t4'!AG142</f>
        <v>0</v>
      </c>
      <c r="G36" s="391">
        <f t="shared" si="1"/>
        <v>0</v>
      </c>
      <c r="H36" s="391">
        <f>'t4'!EH37</f>
        <v>0</v>
      </c>
      <c r="I36" s="406" t="str">
        <f t="shared" si="0"/>
        <v>OK</v>
      </c>
    </row>
    <row r="37" spans="1:9" ht="12.75" customHeight="1">
      <c r="A37" s="146" t="str">
        <f>'t1'!A38</f>
        <v>farmacisti a t. determinato (art. 15-septies d.lgs. 502/92)</v>
      </c>
      <c r="B37" s="367" t="str">
        <f>'t1'!B38</f>
        <v>SD0600</v>
      </c>
      <c r="C37" s="390">
        <f>'t1'!C38+'t1'!D38</f>
        <v>0</v>
      </c>
      <c r="D37" s="390">
        <f>'t5'!S39+'t5'!T39</f>
        <v>0</v>
      </c>
      <c r="E37" s="391">
        <f>'t6'!U39+'t6'!V39</f>
        <v>0</v>
      </c>
      <c r="F37" s="391">
        <f>'t4'!AH142</f>
        <v>0</v>
      </c>
      <c r="G37" s="391">
        <f t="shared" si="1"/>
        <v>0</v>
      </c>
      <c r="H37" s="391">
        <f>'t4'!EH38</f>
        <v>0</v>
      </c>
      <c r="I37" s="406" t="str">
        <f t="shared" si="0"/>
        <v>OK</v>
      </c>
    </row>
    <row r="38" spans="1:9" ht="12.75" customHeight="1">
      <c r="A38" s="146" t="str">
        <f>'t1'!A39</f>
        <v>biologi con incarico di struttura complessa (rapp. esclusivo)</v>
      </c>
      <c r="B38" s="367" t="str">
        <f>'t1'!B39</f>
        <v>SD0E13</v>
      </c>
      <c r="C38" s="390">
        <f>'t1'!C39+'t1'!D39</f>
        <v>1</v>
      </c>
      <c r="D38" s="390">
        <f>'t5'!S40+'t5'!T40</f>
        <v>0</v>
      </c>
      <c r="E38" s="391">
        <f>'t6'!U40+'t6'!V40</f>
        <v>0</v>
      </c>
      <c r="F38" s="391">
        <f>'t4'!AI142</f>
        <v>0</v>
      </c>
      <c r="G38" s="391">
        <f t="shared" si="1"/>
        <v>1</v>
      </c>
      <c r="H38" s="391">
        <f>'t4'!EH39</f>
        <v>0</v>
      </c>
      <c r="I38" s="406" t="str">
        <f t="shared" si="0"/>
        <v>OK</v>
      </c>
    </row>
    <row r="39" spans="1:9" ht="12.75" customHeight="1">
      <c r="A39" s="146" t="str">
        <f>'t1'!A40</f>
        <v>biologi con incarico di struttura complessa (rapp. non escl.)</v>
      </c>
      <c r="B39" s="367" t="str">
        <f>'t1'!B40</f>
        <v>SD0N13</v>
      </c>
      <c r="C39" s="390">
        <f>'t1'!C40+'t1'!D40</f>
        <v>0</v>
      </c>
      <c r="D39" s="390">
        <f>'t5'!S41+'t5'!T41</f>
        <v>0</v>
      </c>
      <c r="E39" s="391">
        <f>'t6'!U41+'t6'!V41</f>
        <v>0</v>
      </c>
      <c r="F39" s="391">
        <f>'t4'!AJ142</f>
        <v>0</v>
      </c>
      <c r="G39" s="391">
        <f t="shared" si="1"/>
        <v>0</v>
      </c>
      <c r="H39" s="391">
        <f>'t4'!EH40</f>
        <v>0</v>
      </c>
      <c r="I39" s="406" t="str">
        <f t="shared" si="0"/>
        <v>OK</v>
      </c>
    </row>
    <row r="40" spans="1:9" ht="12.75" customHeight="1">
      <c r="A40" s="146" t="str">
        <f>'t1'!A41</f>
        <v>biologi con incarico di struttura semplice (rapp. esclusivo)</v>
      </c>
      <c r="B40" s="367" t="str">
        <f>'t1'!B41</f>
        <v>SD0E12</v>
      </c>
      <c r="C40" s="390">
        <f>'t1'!C41+'t1'!D41</f>
        <v>8</v>
      </c>
      <c r="D40" s="390">
        <f>'t5'!S42+'t5'!T42</f>
        <v>0</v>
      </c>
      <c r="E40" s="391">
        <f>'t6'!U42+'t6'!V42</f>
        <v>0</v>
      </c>
      <c r="F40" s="391">
        <f>'t4'!AK142</f>
        <v>2</v>
      </c>
      <c r="G40" s="391">
        <f t="shared" si="1"/>
        <v>10</v>
      </c>
      <c r="H40" s="391">
        <f>'t4'!EH41</f>
        <v>0</v>
      </c>
      <c r="I40" s="406" t="str">
        <f t="shared" si="0"/>
        <v>OK</v>
      </c>
    </row>
    <row r="41" spans="1:9" ht="12.75" customHeight="1">
      <c r="A41" s="146" t="str">
        <f>'t1'!A42</f>
        <v>biologi con incarico di struttura semplice (rapp. non escl.)</v>
      </c>
      <c r="B41" s="367" t="str">
        <f>'t1'!B42</f>
        <v>SD0N12</v>
      </c>
      <c r="C41" s="390">
        <f>'t1'!C42+'t1'!D42</f>
        <v>0</v>
      </c>
      <c r="D41" s="390">
        <f>'t5'!S43+'t5'!T43</f>
        <v>0</v>
      </c>
      <c r="E41" s="391">
        <f>'t6'!U43+'t6'!V43</f>
        <v>0</v>
      </c>
      <c r="F41" s="391">
        <f>'t4'!AL142</f>
        <v>0</v>
      </c>
      <c r="G41" s="391">
        <f t="shared" si="1"/>
        <v>0</v>
      </c>
      <c r="H41" s="391">
        <f>'t4'!EH42</f>
        <v>0</v>
      </c>
      <c r="I41" s="406" t="str">
        <f t="shared" si="0"/>
        <v>OK</v>
      </c>
    </row>
    <row r="42" spans="1:9" ht="12.75" customHeight="1">
      <c r="A42" s="146" t="str">
        <f>'t1'!A43</f>
        <v>biologi con altri incar. prof.li (rapp. esclusivo)</v>
      </c>
      <c r="B42" s="367" t="str">
        <f>'t1'!B43</f>
        <v>SD0A12</v>
      </c>
      <c r="C42" s="390">
        <f>'t1'!C43+'t1'!D43</f>
        <v>32</v>
      </c>
      <c r="D42" s="390">
        <f>'t5'!S44+'t5'!T44</f>
        <v>0</v>
      </c>
      <c r="E42" s="391">
        <f>'t6'!U44+'t6'!V44</f>
        <v>0</v>
      </c>
      <c r="F42" s="391">
        <f>'t4'!AM142</f>
        <v>0</v>
      </c>
      <c r="G42" s="391">
        <f t="shared" si="1"/>
        <v>32</v>
      </c>
      <c r="H42" s="391">
        <f>'t4'!EH43</f>
        <v>2</v>
      </c>
      <c r="I42" s="406" t="str">
        <f t="shared" si="0"/>
        <v>OK</v>
      </c>
    </row>
    <row r="43" spans="1:9" ht="12.75" customHeight="1">
      <c r="A43" s="146" t="str">
        <f>'t1'!A44</f>
        <v>biologi con altri incar. prof.li (rapp. non escl.)</v>
      </c>
      <c r="B43" s="367" t="str">
        <f>'t1'!B44</f>
        <v>SD0011</v>
      </c>
      <c r="C43" s="390">
        <f>'t1'!C44+'t1'!D44</f>
        <v>0</v>
      </c>
      <c r="D43" s="390">
        <f>'t5'!S45+'t5'!T45</f>
        <v>0</v>
      </c>
      <c r="E43" s="391">
        <f>'t6'!U45+'t6'!V45</f>
        <v>0</v>
      </c>
      <c r="F43" s="391">
        <f>'t4'!AN142</f>
        <v>0</v>
      </c>
      <c r="G43" s="391">
        <f t="shared" si="1"/>
        <v>0</v>
      </c>
      <c r="H43" s="391">
        <f>'t4'!EH44</f>
        <v>0</v>
      </c>
      <c r="I43" s="406" t="str">
        <f t="shared" si="0"/>
        <v>OK</v>
      </c>
    </row>
    <row r="44" spans="1:9" ht="12.75" customHeight="1">
      <c r="A44" s="146" t="str">
        <f>'t1'!A45</f>
        <v>biologi a t. determinato (art. 15-septies d.lgs. 502/92)</v>
      </c>
      <c r="B44" s="367" t="str">
        <f>'t1'!B45</f>
        <v>SD0601</v>
      </c>
      <c r="C44" s="390">
        <f>'t1'!C45+'t1'!D45</f>
        <v>0</v>
      </c>
      <c r="D44" s="390">
        <f>'t5'!S46+'t5'!T46</f>
        <v>0</v>
      </c>
      <c r="E44" s="391">
        <f>'t6'!U46+'t6'!V46</f>
        <v>0</v>
      </c>
      <c r="F44" s="391">
        <f>'t4'!AO142</f>
        <v>0</v>
      </c>
      <c r="G44" s="391">
        <f t="shared" si="1"/>
        <v>0</v>
      </c>
      <c r="H44" s="391">
        <f>'t4'!EH45</f>
        <v>0</v>
      </c>
      <c r="I44" s="406" t="str">
        <f t="shared" si="0"/>
        <v>OK</v>
      </c>
    </row>
    <row r="45" spans="1:9" ht="12.75" customHeight="1">
      <c r="A45" s="146" t="str">
        <f>'t1'!A46</f>
        <v>chimici con incarico di struttura complessa (rapp. esclusivo)</v>
      </c>
      <c r="B45" s="367" t="str">
        <f>'t1'!B46</f>
        <v>SD0E16</v>
      </c>
      <c r="C45" s="390">
        <f>'t1'!C46+'t1'!D46</f>
        <v>0</v>
      </c>
      <c r="D45" s="390">
        <f>'t5'!S47+'t5'!T47</f>
        <v>0</v>
      </c>
      <c r="E45" s="391">
        <f>'t6'!U47+'t6'!V47</f>
        <v>0</v>
      </c>
      <c r="F45" s="391">
        <f>'t4'!AP142</f>
        <v>0</v>
      </c>
      <c r="G45" s="391">
        <f t="shared" si="1"/>
        <v>0</v>
      </c>
      <c r="H45" s="391">
        <f>'t4'!EH46</f>
        <v>0</v>
      </c>
      <c r="I45" s="406" t="str">
        <f t="shared" si="0"/>
        <v>OK</v>
      </c>
    </row>
    <row r="46" spans="1:9" ht="12.75" customHeight="1">
      <c r="A46" s="146" t="str">
        <f>'t1'!A47</f>
        <v>chimici con incarico di struttura complessa (rapp.non escl.)</v>
      </c>
      <c r="B46" s="367" t="str">
        <f>'t1'!B47</f>
        <v>SD0N16</v>
      </c>
      <c r="C46" s="390">
        <f>'t1'!C47+'t1'!D47</f>
        <v>0</v>
      </c>
      <c r="D46" s="390">
        <f>'t5'!S48+'t5'!T48</f>
        <v>0</v>
      </c>
      <c r="E46" s="391">
        <f>'t6'!U48+'t6'!V48</f>
        <v>0</v>
      </c>
      <c r="F46" s="391">
        <f>'t4'!AQ142</f>
        <v>0</v>
      </c>
      <c r="G46" s="391">
        <f t="shared" si="1"/>
        <v>0</v>
      </c>
      <c r="H46" s="391">
        <f>'t4'!EH47</f>
        <v>0</v>
      </c>
      <c r="I46" s="406" t="str">
        <f t="shared" si="0"/>
        <v>OK</v>
      </c>
    </row>
    <row r="47" spans="1:9" ht="12.75" customHeight="1">
      <c r="A47" s="146" t="str">
        <f>'t1'!A48</f>
        <v>chimici con incarico di struttura semplice (rapp. esclusivo)</v>
      </c>
      <c r="B47" s="367" t="str">
        <f>'t1'!B48</f>
        <v>SD0E15</v>
      </c>
      <c r="C47" s="390">
        <f>'t1'!C48+'t1'!D48</f>
        <v>0</v>
      </c>
      <c r="D47" s="390">
        <f>'t5'!S49+'t5'!T49</f>
        <v>0</v>
      </c>
      <c r="E47" s="391">
        <f>'t6'!U49+'t6'!V49</f>
        <v>0</v>
      </c>
      <c r="F47" s="391">
        <f>'t4'!AR142</f>
        <v>1</v>
      </c>
      <c r="G47" s="391">
        <f t="shared" si="1"/>
        <v>1</v>
      </c>
      <c r="H47" s="391">
        <f>'t4'!EH48</f>
        <v>0</v>
      </c>
      <c r="I47" s="406" t="str">
        <f t="shared" si="0"/>
        <v>OK</v>
      </c>
    </row>
    <row r="48" spans="1:9" ht="12.75" customHeight="1">
      <c r="A48" s="146" t="str">
        <f>'t1'!A49</f>
        <v>chimici con incarico di struttura semplice (rapp. non escl.)</v>
      </c>
      <c r="B48" s="367" t="str">
        <f>'t1'!B49</f>
        <v>SD0N15</v>
      </c>
      <c r="C48" s="390">
        <f>'t1'!C49+'t1'!D49</f>
        <v>0</v>
      </c>
      <c r="D48" s="390">
        <f>'t5'!S50+'t5'!T50</f>
        <v>0</v>
      </c>
      <c r="E48" s="391">
        <f>'t6'!U50+'t6'!V50</f>
        <v>0</v>
      </c>
      <c r="F48" s="391">
        <f>'t4'!AS142</f>
        <v>0</v>
      </c>
      <c r="G48" s="391">
        <f t="shared" si="1"/>
        <v>0</v>
      </c>
      <c r="H48" s="391">
        <f>'t4'!EH49</f>
        <v>0</v>
      </c>
      <c r="I48" s="406" t="str">
        <f t="shared" si="0"/>
        <v>OK</v>
      </c>
    </row>
    <row r="49" spans="1:9" ht="12.75" customHeight="1">
      <c r="A49" s="146" t="str">
        <f>'t1'!A50</f>
        <v>chimici con altri incar. prof.li (rapp. esclusivo)</v>
      </c>
      <c r="B49" s="367" t="str">
        <f>'t1'!B50</f>
        <v>SD0A15</v>
      </c>
      <c r="C49" s="390">
        <f>'t1'!C50+'t1'!D50</f>
        <v>2</v>
      </c>
      <c r="D49" s="390">
        <f>'t5'!S51+'t5'!T51</f>
        <v>0</v>
      </c>
      <c r="E49" s="391">
        <f>'t6'!U51+'t6'!V51</f>
        <v>0</v>
      </c>
      <c r="F49" s="391">
        <f>'t4'!AT142</f>
        <v>0</v>
      </c>
      <c r="G49" s="391">
        <f t="shared" si="1"/>
        <v>2</v>
      </c>
      <c r="H49" s="391">
        <f>'t4'!EH50</f>
        <v>1</v>
      </c>
      <c r="I49" s="406" t="str">
        <f t="shared" si="0"/>
        <v>OK</v>
      </c>
    </row>
    <row r="50" spans="1:9" ht="12.75" customHeight="1">
      <c r="A50" s="146" t="str">
        <f>'t1'!A51</f>
        <v>chimici con altri incar. prof.li (rapp. non escl.)</v>
      </c>
      <c r="B50" s="367" t="str">
        <f>'t1'!B51</f>
        <v>SD0014</v>
      </c>
      <c r="C50" s="390">
        <f>'t1'!C51+'t1'!D51</f>
        <v>0</v>
      </c>
      <c r="D50" s="390">
        <f>'t5'!S52+'t5'!T52</f>
        <v>0</v>
      </c>
      <c r="E50" s="391">
        <f>'t6'!U52+'t6'!V52</f>
        <v>0</v>
      </c>
      <c r="F50" s="391">
        <f>'t4'!AU142</f>
        <v>0</v>
      </c>
      <c r="G50" s="391">
        <f t="shared" si="1"/>
        <v>0</v>
      </c>
      <c r="H50" s="391">
        <f>'t4'!EH51</f>
        <v>0</v>
      </c>
      <c r="I50" s="406" t="str">
        <f t="shared" si="0"/>
        <v>OK</v>
      </c>
    </row>
    <row r="51" spans="1:9" ht="12.75" customHeight="1">
      <c r="A51" s="146" t="str">
        <f>'t1'!A52</f>
        <v>chimici a t. determinato (art. 15-septies d.lgs. 502/92)</v>
      </c>
      <c r="B51" s="367" t="str">
        <f>'t1'!B52</f>
        <v>SD0602</v>
      </c>
      <c r="C51" s="390">
        <f>'t1'!C52+'t1'!D52</f>
        <v>0</v>
      </c>
      <c r="D51" s="390">
        <f>'t5'!S53+'t5'!T53</f>
        <v>0</v>
      </c>
      <c r="E51" s="391">
        <f>'t6'!U53+'t6'!V53</f>
        <v>0</v>
      </c>
      <c r="F51" s="391">
        <f>'t4'!AV142</f>
        <v>0</v>
      </c>
      <c r="G51" s="391">
        <f t="shared" si="1"/>
        <v>0</v>
      </c>
      <c r="H51" s="391">
        <f>'t4'!EH52</f>
        <v>0</v>
      </c>
      <c r="I51" s="406" t="str">
        <f t="shared" si="0"/>
        <v>OK</v>
      </c>
    </row>
    <row r="52" spans="1:9" ht="12.75" customHeight="1">
      <c r="A52" s="146" t="str">
        <f>'t1'!A53</f>
        <v>fisici con incarico di struttura complessa (rapp. esclusivo)</v>
      </c>
      <c r="B52" s="367" t="str">
        <f>'t1'!B53</f>
        <v>SD0E42</v>
      </c>
      <c r="C52" s="390">
        <f>'t1'!C53+'t1'!D53</f>
        <v>0</v>
      </c>
      <c r="D52" s="390">
        <f>'t5'!S54+'t5'!T54</f>
        <v>0</v>
      </c>
      <c r="E52" s="391">
        <f>'t6'!U54+'t6'!V54</f>
        <v>0</v>
      </c>
      <c r="F52" s="391">
        <f>'t4'!AW142</f>
        <v>0</v>
      </c>
      <c r="G52" s="391">
        <f t="shared" si="1"/>
        <v>0</v>
      </c>
      <c r="H52" s="391">
        <f>'t4'!EH53</f>
        <v>0</v>
      </c>
      <c r="I52" s="406" t="str">
        <f t="shared" si="0"/>
        <v>OK</v>
      </c>
    </row>
    <row r="53" spans="1:9" ht="12.75" customHeight="1">
      <c r="A53" s="146" t="str">
        <f>'t1'!A54</f>
        <v>fisici con incarico di struttura complessa (rapp. non escl.)</v>
      </c>
      <c r="B53" s="367" t="str">
        <f>'t1'!B54</f>
        <v>SD0N42</v>
      </c>
      <c r="C53" s="390">
        <f>'t1'!C54+'t1'!D54</f>
        <v>0</v>
      </c>
      <c r="D53" s="390">
        <f>'t5'!S55+'t5'!T55</f>
        <v>0</v>
      </c>
      <c r="E53" s="391">
        <f>'t6'!U55+'t6'!V55</f>
        <v>0</v>
      </c>
      <c r="F53" s="391">
        <f>'t4'!AX142</f>
        <v>0</v>
      </c>
      <c r="G53" s="391">
        <f t="shared" si="1"/>
        <v>0</v>
      </c>
      <c r="H53" s="391">
        <f>'t4'!EH54</f>
        <v>0</v>
      </c>
      <c r="I53" s="406" t="str">
        <f t="shared" si="0"/>
        <v>OK</v>
      </c>
    </row>
    <row r="54" spans="1:9" ht="12.75" customHeight="1">
      <c r="A54" s="146" t="str">
        <f>'t1'!A55</f>
        <v>fisici con incarico di struttura semplice (rapp. esclusivo)</v>
      </c>
      <c r="B54" s="367" t="str">
        <f>'t1'!B55</f>
        <v>SD0E41</v>
      </c>
      <c r="C54" s="390">
        <f>'t1'!C55+'t1'!D55</f>
        <v>1</v>
      </c>
      <c r="D54" s="390">
        <f>'t5'!S56+'t5'!T56</f>
        <v>0</v>
      </c>
      <c r="E54" s="391">
        <f>'t6'!U56+'t6'!V56</f>
        <v>0</v>
      </c>
      <c r="F54" s="391">
        <f>'t4'!AY142</f>
        <v>1</v>
      </c>
      <c r="G54" s="391">
        <f t="shared" si="1"/>
        <v>2</v>
      </c>
      <c r="H54" s="391">
        <f>'t4'!EH55</f>
        <v>0</v>
      </c>
      <c r="I54" s="406" t="str">
        <f t="shared" si="0"/>
        <v>OK</v>
      </c>
    </row>
    <row r="55" spans="1:9" ht="12.75" customHeight="1">
      <c r="A55" s="146" t="str">
        <f>'t1'!A56</f>
        <v>fisici con incarico di struttura semplice (rapp. non escl.)</v>
      </c>
      <c r="B55" s="367" t="str">
        <f>'t1'!B56</f>
        <v>SD0N41</v>
      </c>
      <c r="C55" s="390">
        <f>'t1'!C56+'t1'!D56</f>
        <v>0</v>
      </c>
      <c r="D55" s="390">
        <f>'t5'!S57+'t5'!T57</f>
        <v>0</v>
      </c>
      <c r="E55" s="391">
        <f>'t6'!U57+'t6'!V57</f>
        <v>0</v>
      </c>
      <c r="F55" s="391">
        <f>'t4'!AZ142</f>
        <v>0</v>
      </c>
      <c r="G55" s="391">
        <f t="shared" si="1"/>
        <v>0</v>
      </c>
      <c r="H55" s="391">
        <f>'t4'!EH56</f>
        <v>0</v>
      </c>
      <c r="I55" s="406" t="str">
        <f t="shared" si="0"/>
        <v>OK</v>
      </c>
    </row>
    <row r="56" spans="1:9" ht="12.75" customHeight="1">
      <c r="A56" s="146" t="str">
        <f>'t1'!A57</f>
        <v>fisici con altri incar. prof.li (rapp. esclusivo)</v>
      </c>
      <c r="B56" s="367" t="str">
        <f>'t1'!B57</f>
        <v>SD0A41</v>
      </c>
      <c r="C56" s="390">
        <f>'t1'!C57+'t1'!D57</f>
        <v>5</v>
      </c>
      <c r="D56" s="390">
        <f>'t5'!S58+'t5'!T58</f>
        <v>1</v>
      </c>
      <c r="E56" s="391">
        <f>'t6'!U58+'t6'!V58</f>
        <v>1</v>
      </c>
      <c r="F56" s="391">
        <f>'t4'!BA142</f>
        <v>0</v>
      </c>
      <c r="G56" s="391">
        <f t="shared" si="1"/>
        <v>5</v>
      </c>
      <c r="H56" s="391">
        <f>'t4'!EH57</f>
        <v>1</v>
      </c>
      <c r="I56" s="406" t="str">
        <f t="shared" si="0"/>
        <v>OK</v>
      </c>
    </row>
    <row r="57" spans="1:9" ht="12.75" customHeight="1">
      <c r="A57" s="146" t="str">
        <f>'t1'!A58</f>
        <v>fisici con altri incar. prof.li (rapp. non escl.)</v>
      </c>
      <c r="B57" s="367" t="str">
        <f>'t1'!B58</f>
        <v>SD0040</v>
      </c>
      <c r="C57" s="390">
        <f>'t1'!C58+'t1'!D58</f>
        <v>0</v>
      </c>
      <c r="D57" s="390">
        <f>'t5'!S59+'t5'!T59</f>
        <v>0</v>
      </c>
      <c r="E57" s="391">
        <f>'t6'!U59+'t6'!V59</f>
        <v>0</v>
      </c>
      <c r="F57" s="391">
        <f>'t4'!BB142</f>
        <v>0</v>
      </c>
      <c r="G57" s="391">
        <f t="shared" si="1"/>
        <v>0</v>
      </c>
      <c r="H57" s="391">
        <f>'t4'!EH58</f>
        <v>0</v>
      </c>
      <c r="I57" s="406" t="str">
        <f t="shared" si="0"/>
        <v>OK</v>
      </c>
    </row>
    <row r="58" spans="1:9" ht="12.75" customHeight="1">
      <c r="A58" s="146" t="str">
        <f>'t1'!A59</f>
        <v>fisici a t. determinato (art. 15-septies d.lgs. 502/92)</v>
      </c>
      <c r="B58" s="367" t="str">
        <f>'t1'!B59</f>
        <v>SD0603</v>
      </c>
      <c r="C58" s="390">
        <f>'t1'!C59+'t1'!D59</f>
        <v>0</v>
      </c>
      <c r="D58" s="390">
        <f>'t5'!S60+'t5'!T60</f>
        <v>0</v>
      </c>
      <c r="E58" s="391">
        <f>'t6'!U60+'t6'!V60</f>
        <v>0</v>
      </c>
      <c r="F58" s="391">
        <f>'t4'!BC142</f>
        <v>0</v>
      </c>
      <c r="G58" s="391">
        <f t="shared" si="1"/>
        <v>0</v>
      </c>
      <c r="H58" s="391">
        <f>'t4'!EH59</f>
        <v>0</v>
      </c>
      <c r="I58" s="406" t="str">
        <f t="shared" si="0"/>
        <v>OK</v>
      </c>
    </row>
    <row r="59" spans="1:9" ht="12.75" customHeight="1">
      <c r="A59" s="146" t="str">
        <f>'t1'!A60</f>
        <v>psicologi con incarico di struttura complessa (rapp. esclusivo)</v>
      </c>
      <c r="B59" s="367" t="str">
        <f>'t1'!B60</f>
        <v>SD0E66</v>
      </c>
      <c r="C59" s="390">
        <f>'t1'!C60+'t1'!D60</f>
        <v>0</v>
      </c>
      <c r="D59" s="390">
        <f>'t5'!S61+'t5'!T61</f>
        <v>0</v>
      </c>
      <c r="E59" s="391">
        <f>'t6'!U61+'t6'!V61</f>
        <v>0</v>
      </c>
      <c r="F59" s="391">
        <f>'t4'!BD142</f>
        <v>0</v>
      </c>
      <c r="G59" s="391">
        <f t="shared" si="1"/>
        <v>0</v>
      </c>
      <c r="H59" s="391">
        <f>'t4'!EH60</f>
        <v>0</v>
      </c>
      <c r="I59" s="406" t="str">
        <f t="shared" si="0"/>
        <v>OK</v>
      </c>
    </row>
    <row r="60" spans="1:9" ht="12.75" customHeight="1">
      <c r="A60" s="146" t="str">
        <f>'t1'!A61</f>
        <v>psicologi con incarico di struttura complessa (rapp. non escl.)</v>
      </c>
      <c r="B60" s="367" t="str">
        <f>'t1'!B61</f>
        <v>SD0N66</v>
      </c>
      <c r="C60" s="390">
        <f>'t1'!C61+'t1'!D61</f>
        <v>0</v>
      </c>
      <c r="D60" s="390">
        <f>'t5'!S62+'t5'!T62</f>
        <v>0</v>
      </c>
      <c r="E60" s="391">
        <f>'t6'!U62+'t6'!V62</f>
        <v>0</v>
      </c>
      <c r="F60" s="391">
        <f>'t4'!BE142</f>
        <v>0</v>
      </c>
      <c r="G60" s="391">
        <f t="shared" si="1"/>
        <v>0</v>
      </c>
      <c r="H60" s="391">
        <f>'t4'!EH61</f>
        <v>0</v>
      </c>
      <c r="I60" s="406" t="str">
        <f t="shared" si="0"/>
        <v>OK</v>
      </c>
    </row>
    <row r="61" spans="1:9" ht="12.75" customHeight="1">
      <c r="A61" s="146" t="str">
        <f>'t1'!A62</f>
        <v>psicologi con incarico di struttura semplice (rapp. esclusivo)</v>
      </c>
      <c r="B61" s="367" t="str">
        <f>'t1'!B62</f>
        <v>SD0E65</v>
      </c>
      <c r="C61" s="390">
        <f>'t1'!C62+'t1'!D62</f>
        <v>1</v>
      </c>
      <c r="D61" s="390">
        <f>'t5'!S63+'t5'!T63</f>
        <v>0</v>
      </c>
      <c r="E61" s="391">
        <f>'t6'!U63+'t6'!V63</f>
        <v>0</v>
      </c>
      <c r="F61" s="391">
        <f>'t4'!BF142</f>
        <v>0</v>
      </c>
      <c r="G61" s="391">
        <f t="shared" si="1"/>
        <v>1</v>
      </c>
      <c r="H61" s="391">
        <f>'t4'!EH62</f>
        <v>0</v>
      </c>
      <c r="I61" s="406" t="str">
        <f t="shared" si="0"/>
        <v>OK</v>
      </c>
    </row>
    <row r="62" spans="1:9" ht="12.75" customHeight="1">
      <c r="A62" s="146" t="str">
        <f>'t1'!A63</f>
        <v>psicologi con incarico di struttura semplice (rapp. non escl.)</v>
      </c>
      <c r="B62" s="367" t="str">
        <f>'t1'!B63</f>
        <v>SD0N65</v>
      </c>
      <c r="C62" s="390">
        <f>'t1'!C63+'t1'!D63</f>
        <v>0</v>
      </c>
      <c r="D62" s="390">
        <f>'t5'!S64+'t5'!T64</f>
        <v>0</v>
      </c>
      <c r="E62" s="391">
        <f>'t6'!U64+'t6'!V64</f>
        <v>0</v>
      </c>
      <c r="F62" s="391">
        <f>'t4'!BG142</f>
        <v>0</v>
      </c>
      <c r="G62" s="391">
        <f t="shared" si="1"/>
        <v>0</v>
      </c>
      <c r="H62" s="391">
        <f>'t4'!EH63</f>
        <v>0</v>
      </c>
      <c r="I62" s="406" t="str">
        <f t="shared" si="0"/>
        <v>OK</v>
      </c>
    </row>
    <row r="63" spans="1:9" ht="12.75" customHeight="1">
      <c r="A63" s="146" t="str">
        <f>'t1'!A64</f>
        <v>psicologi con altri incar. prof.li (rapp. esclusivo)</v>
      </c>
      <c r="B63" s="367" t="str">
        <f>'t1'!B64</f>
        <v>SD0A65</v>
      </c>
      <c r="C63" s="390">
        <f>'t1'!C64+'t1'!D64</f>
        <v>1</v>
      </c>
      <c r="D63" s="390">
        <f>'t5'!S65+'t5'!T65</f>
        <v>0</v>
      </c>
      <c r="E63" s="391">
        <f>'t6'!U65+'t6'!V65</f>
        <v>0</v>
      </c>
      <c r="F63" s="391">
        <f>'t4'!BH142</f>
        <v>0</v>
      </c>
      <c r="G63" s="391">
        <f t="shared" si="1"/>
        <v>1</v>
      </c>
      <c r="H63" s="391">
        <f>'t4'!EH64</f>
        <v>0</v>
      </c>
      <c r="I63" s="406" t="str">
        <f t="shared" si="0"/>
        <v>OK</v>
      </c>
    </row>
    <row r="64" spans="1:9" ht="12.75" customHeight="1">
      <c r="A64" s="146" t="str">
        <f>'t1'!A65</f>
        <v>psicologi con altri incar. prof.li (rapp. non escl.)</v>
      </c>
      <c r="B64" s="367" t="str">
        <f>'t1'!B65</f>
        <v>SD0064</v>
      </c>
      <c r="C64" s="390">
        <f>'t1'!C65+'t1'!D65</f>
        <v>0</v>
      </c>
      <c r="D64" s="390">
        <f>'t5'!S66+'t5'!T66</f>
        <v>0</v>
      </c>
      <c r="E64" s="391">
        <f>'t6'!U66+'t6'!V66</f>
        <v>0</v>
      </c>
      <c r="F64" s="391">
        <f>'t4'!BI142</f>
        <v>0</v>
      </c>
      <c r="G64" s="391">
        <f t="shared" si="1"/>
        <v>0</v>
      </c>
      <c r="H64" s="391">
        <f>'t4'!EH65</f>
        <v>0</v>
      </c>
      <c r="I64" s="406" t="str">
        <f t="shared" si="0"/>
        <v>OK</v>
      </c>
    </row>
    <row r="65" spans="1:9" ht="12.75" customHeight="1">
      <c r="A65" s="146" t="str">
        <f>'t1'!A66</f>
        <v>psicologi a t. determinato (art. 15-septies d.lgs. 502/92)</v>
      </c>
      <c r="B65" s="367" t="str">
        <f>'t1'!B66</f>
        <v>SD0604</v>
      </c>
      <c r="C65" s="390">
        <f>'t1'!C66+'t1'!D66</f>
        <v>0</v>
      </c>
      <c r="D65" s="390">
        <f>'t5'!S67+'t5'!T67</f>
        <v>0</v>
      </c>
      <c r="E65" s="391">
        <f>'t6'!U67+'t6'!V67</f>
        <v>0</v>
      </c>
      <c r="F65" s="391">
        <f>'t4'!BJ142</f>
        <v>0</v>
      </c>
      <c r="G65" s="391">
        <f t="shared" si="1"/>
        <v>0</v>
      </c>
      <c r="H65" s="391">
        <f>'t4'!EH66</f>
        <v>0</v>
      </c>
      <c r="I65" s="406" t="str">
        <f t="shared" si="0"/>
        <v>OK</v>
      </c>
    </row>
    <row r="66" spans="1:9" ht="12.75" customHeight="1">
      <c r="A66" s="146" t="str">
        <f>'t1'!A67</f>
        <v>dirigente delle professioni sanitarie (1)</v>
      </c>
      <c r="B66" s="367" t="str">
        <f>'t1'!B67</f>
        <v>SD0483</v>
      </c>
      <c r="C66" s="390">
        <f>'t1'!C67+'t1'!D67</f>
        <v>2</v>
      </c>
      <c r="D66" s="390">
        <f>'t5'!S68+'t5'!T68</f>
        <v>0</v>
      </c>
      <c r="E66" s="391">
        <f>'t6'!U68+'t6'!V68</f>
        <v>0</v>
      </c>
      <c r="F66" s="391">
        <f>'t4'!BK142</f>
        <v>0</v>
      </c>
      <c r="G66" s="391">
        <f t="shared" si="1"/>
        <v>2</v>
      </c>
      <c r="H66" s="391">
        <f>'t4'!EH67</f>
        <v>0</v>
      </c>
      <c r="I66" s="406" t="str">
        <f t="shared" si="0"/>
        <v>OK</v>
      </c>
    </row>
    <row r="67" spans="1:9" ht="12.75" customHeight="1">
      <c r="A67" s="146" t="str">
        <f>'t1'!A68</f>
        <v>dir. prof. sanitarie a t. det.(art. 15-septies dlgs 502/92)</v>
      </c>
      <c r="B67" s="367" t="str">
        <f>'t1'!B68</f>
        <v>SD048A</v>
      </c>
      <c r="C67" s="390">
        <f>'t1'!C68+'t1'!D68</f>
        <v>0</v>
      </c>
      <c r="D67" s="390">
        <f>'t5'!S69+'t5'!T69</f>
        <v>0</v>
      </c>
      <c r="E67" s="391">
        <f>'t6'!U69+'t6'!V69</f>
        <v>0</v>
      </c>
      <c r="F67" s="391">
        <f>'t4'!BL142</f>
        <v>0</v>
      </c>
      <c r="G67" s="391">
        <f>C67-D67+E67+F67</f>
        <v>0</v>
      </c>
      <c r="H67" s="391">
        <f>'t4'!EH68</f>
        <v>0</v>
      </c>
      <c r="I67" s="406" t="str">
        <f>IF(H67&lt;=G67,"OK","ERRORE")</f>
        <v>OK</v>
      </c>
    </row>
    <row r="68" spans="1:9" ht="12.75" customHeight="1">
      <c r="A68" s="146" t="str">
        <f>'t1'!A69</f>
        <v>coll.re prof.le sanitario - pers. infer. esperto - ds</v>
      </c>
      <c r="B68" s="367" t="str">
        <f>'t1'!B69</f>
        <v>S18023</v>
      </c>
      <c r="C68" s="390">
        <f>'t1'!C69+'t1'!D69</f>
        <v>27</v>
      </c>
      <c r="D68" s="390">
        <f>'t5'!S70+'t5'!T70</f>
        <v>3</v>
      </c>
      <c r="E68" s="391">
        <f>'t6'!U70+'t6'!V70</f>
        <v>0</v>
      </c>
      <c r="F68" s="391">
        <f>'t4'!BM142</f>
        <v>0</v>
      </c>
      <c r="G68" s="391">
        <f t="shared" si="1"/>
        <v>24</v>
      </c>
      <c r="H68" s="391">
        <f>'t4'!EH69</f>
        <v>0</v>
      </c>
      <c r="I68" s="406" t="str">
        <f t="shared" si="0"/>
        <v>OK</v>
      </c>
    </row>
    <row r="69" spans="1:9" ht="12.75" customHeight="1">
      <c r="A69" s="146" t="str">
        <f>'t1'!A70</f>
        <v>coll.re prof.le sanitario - pers. infer. - d</v>
      </c>
      <c r="B69" s="367" t="str">
        <f>'t1'!B70</f>
        <v>S16020</v>
      </c>
      <c r="C69" s="390">
        <f>'t1'!C70+'t1'!D70</f>
        <v>399</v>
      </c>
      <c r="D69" s="390">
        <f>'t5'!S71+'t5'!T71</f>
        <v>19</v>
      </c>
      <c r="E69" s="391">
        <f>'t6'!U71+'t6'!V71</f>
        <v>27</v>
      </c>
      <c r="F69" s="391">
        <f>'t4'!BN142</f>
        <v>0</v>
      </c>
      <c r="G69" s="391">
        <f t="shared" si="1"/>
        <v>407</v>
      </c>
      <c r="H69" s="391">
        <f>'t4'!EH70</f>
        <v>0</v>
      </c>
      <c r="I69" s="406" t="str">
        <f t="shared" si="0"/>
        <v>OK</v>
      </c>
    </row>
    <row r="70" spans="1:9" ht="12.75" customHeight="1">
      <c r="A70" s="146" t="str">
        <f>'t1'!A71</f>
        <v>oper.re prof.le sanitario pers. inferm. - c</v>
      </c>
      <c r="B70" s="367" t="str">
        <f>'t1'!B71</f>
        <v>S14056</v>
      </c>
      <c r="C70" s="390">
        <f>'t1'!C71+'t1'!D71</f>
        <v>0</v>
      </c>
      <c r="D70" s="390">
        <f>'t5'!S72+'t5'!T72</f>
        <v>0</v>
      </c>
      <c r="E70" s="391">
        <f>'t6'!U72+'t6'!V72</f>
        <v>0</v>
      </c>
      <c r="F70" s="391">
        <f>'t4'!BO142</f>
        <v>0</v>
      </c>
      <c r="G70" s="391">
        <f t="shared" si="1"/>
        <v>0</v>
      </c>
      <c r="H70" s="391">
        <f>'t4'!EH71</f>
        <v>0</v>
      </c>
      <c r="I70" s="406" t="str">
        <f t="shared" si="0"/>
        <v>OK</v>
      </c>
    </row>
    <row r="71" spans="1:9" ht="12.75" customHeight="1">
      <c r="A71" s="146" t="str">
        <f>'t1'!A72</f>
        <v>oper.re prof.le di II cat.pers. inferm. esperto - c (2)</v>
      </c>
      <c r="B71" s="367" t="str">
        <f>'t1'!B72</f>
        <v>S14E52</v>
      </c>
      <c r="C71" s="390">
        <f>'t1'!C72+'t1'!D72</f>
        <v>8</v>
      </c>
      <c r="D71" s="390">
        <f>'t5'!S73+'t5'!T73</f>
        <v>2</v>
      </c>
      <c r="E71" s="391">
        <f>'t6'!U73+'t6'!V73</f>
        <v>0</v>
      </c>
      <c r="F71" s="391">
        <f>'t4'!BP142</f>
        <v>0</v>
      </c>
      <c r="G71" s="391">
        <f t="shared" si="1"/>
        <v>6</v>
      </c>
      <c r="H71" s="391">
        <f>'t4'!EH72</f>
        <v>0</v>
      </c>
      <c r="I71" s="406" t="str">
        <f t="shared" ref="I71:I135" si="2">IF(H71&lt;=G71,"OK","ERRORE")</f>
        <v>OK</v>
      </c>
    </row>
    <row r="72" spans="1:9" ht="12.75" customHeight="1">
      <c r="A72" s="146" t="str">
        <f>'t1'!A73</f>
        <v>oper.re prof.le di II cat.pers. inferm. bs</v>
      </c>
      <c r="B72" s="367" t="str">
        <f>'t1'!B73</f>
        <v>S13052</v>
      </c>
      <c r="C72" s="390">
        <f>'t1'!C73+'t1'!D73</f>
        <v>0</v>
      </c>
      <c r="D72" s="390">
        <f>'t5'!S74+'t5'!T74</f>
        <v>0</v>
      </c>
      <c r="E72" s="391">
        <f>'t6'!U74+'t6'!V74</f>
        <v>0</v>
      </c>
      <c r="F72" s="391">
        <f>'t4'!BQ142</f>
        <v>0</v>
      </c>
      <c r="G72" s="391">
        <f t="shared" si="1"/>
        <v>0</v>
      </c>
      <c r="H72" s="391">
        <f>'t4'!EH73</f>
        <v>0</v>
      </c>
      <c r="I72" s="406" t="str">
        <f t="shared" si="2"/>
        <v>OK</v>
      </c>
    </row>
    <row r="73" spans="1:9" ht="12.75" customHeight="1">
      <c r="A73" s="146" t="str">
        <f>'t1'!A74</f>
        <v>coll.re prof.le sanitario - pers. tec. esperto - ds</v>
      </c>
      <c r="B73" s="367" t="str">
        <f>'t1'!B74</f>
        <v>S18920</v>
      </c>
      <c r="C73" s="390">
        <f>'t1'!C74+'t1'!D74</f>
        <v>11</v>
      </c>
      <c r="D73" s="390">
        <f>'t5'!S75+'t5'!T75</f>
        <v>2</v>
      </c>
      <c r="E73" s="391">
        <f>'t6'!U75+'t6'!V75</f>
        <v>0</v>
      </c>
      <c r="F73" s="391">
        <f>'t4'!BR142</f>
        <v>0</v>
      </c>
      <c r="G73" s="391">
        <f t="shared" si="1"/>
        <v>9</v>
      </c>
      <c r="H73" s="391">
        <f>'t4'!EH74</f>
        <v>0</v>
      </c>
      <c r="I73" s="406" t="str">
        <f t="shared" si="2"/>
        <v>OK</v>
      </c>
    </row>
    <row r="74" spans="1:9" ht="12.75" customHeight="1">
      <c r="A74" s="146" t="str">
        <f>'t1'!A75</f>
        <v>coll.re prof.le sanitario - pers. tec.- d</v>
      </c>
      <c r="B74" s="367" t="str">
        <f>'t1'!B75</f>
        <v>S16021</v>
      </c>
      <c r="C74" s="390">
        <f>'t1'!C75+'t1'!D75</f>
        <v>167</v>
      </c>
      <c r="D74" s="390">
        <f>'t5'!S76+'t5'!T76</f>
        <v>5</v>
      </c>
      <c r="E74" s="391">
        <f>'t6'!U76+'t6'!V76</f>
        <v>3</v>
      </c>
      <c r="F74" s="391">
        <f>'t4'!BS142</f>
        <v>0</v>
      </c>
      <c r="G74" s="391">
        <f t="shared" si="1"/>
        <v>165</v>
      </c>
      <c r="H74" s="391">
        <f>'t4'!EH75</f>
        <v>0</v>
      </c>
      <c r="I74" s="406" t="str">
        <f t="shared" si="2"/>
        <v>OK</v>
      </c>
    </row>
    <row r="75" spans="1:9" ht="12.75" customHeight="1">
      <c r="A75" s="146" t="str">
        <f>'t1'!A76</f>
        <v>oper.re prof.le sanitario - pers. tec.- c</v>
      </c>
      <c r="B75" s="367" t="str">
        <f>'t1'!B76</f>
        <v>S14054</v>
      </c>
      <c r="C75" s="390">
        <f>'t1'!C76+'t1'!D76</f>
        <v>0</v>
      </c>
      <c r="D75" s="390">
        <f>'t5'!S77+'t5'!T77</f>
        <v>0</v>
      </c>
      <c r="E75" s="391">
        <f>'t6'!U77+'t6'!V77</f>
        <v>0</v>
      </c>
      <c r="F75" s="391">
        <f>'t4'!BT142</f>
        <v>0</v>
      </c>
      <c r="G75" s="391">
        <f t="shared" si="1"/>
        <v>0</v>
      </c>
      <c r="H75" s="391">
        <f>'t4'!EH76</f>
        <v>0</v>
      </c>
      <c r="I75" s="406" t="str">
        <f t="shared" si="2"/>
        <v>OK</v>
      </c>
    </row>
    <row r="76" spans="1:9" ht="12.75" customHeight="1">
      <c r="A76" s="146" t="str">
        <f>'t1'!A77</f>
        <v>coll.re prof.le sanitario - tecn. della prev. esperto - ds</v>
      </c>
      <c r="B76" s="367" t="str">
        <f>'t1'!B77</f>
        <v>S18921</v>
      </c>
      <c r="C76" s="390">
        <f>'t1'!C77+'t1'!D77</f>
        <v>0</v>
      </c>
      <c r="D76" s="390">
        <f>'t5'!S78+'t5'!T78</f>
        <v>0</v>
      </c>
      <c r="E76" s="391">
        <f>'t6'!U78+'t6'!V78</f>
        <v>0</v>
      </c>
      <c r="F76" s="391">
        <f>'t4'!BU142</f>
        <v>0</v>
      </c>
      <c r="G76" s="391">
        <f t="shared" si="1"/>
        <v>0</v>
      </c>
      <c r="H76" s="391">
        <f>'t4'!EH77</f>
        <v>0</v>
      </c>
      <c r="I76" s="406" t="str">
        <f t="shared" si="2"/>
        <v>OK</v>
      </c>
    </row>
    <row r="77" spans="1:9" ht="12.75" customHeight="1">
      <c r="A77" s="146" t="str">
        <f>'t1'!A78</f>
        <v>coll.re prof.le sanitario - tecn. della prev. - d</v>
      </c>
      <c r="B77" s="367" t="str">
        <f>'t1'!B78</f>
        <v>S16022</v>
      </c>
      <c r="C77" s="390">
        <f>'t1'!C78+'t1'!D78</f>
        <v>2</v>
      </c>
      <c r="D77" s="390">
        <f>'t5'!S79+'t5'!T79</f>
        <v>0</v>
      </c>
      <c r="E77" s="391">
        <f>'t6'!U79+'t6'!V79</f>
        <v>0</v>
      </c>
      <c r="F77" s="391">
        <f>'t4'!BV142</f>
        <v>0</v>
      </c>
      <c r="G77" s="391">
        <f t="shared" si="1"/>
        <v>2</v>
      </c>
      <c r="H77" s="391">
        <f>'t4'!EH78</f>
        <v>0</v>
      </c>
      <c r="I77" s="406" t="str">
        <f t="shared" si="2"/>
        <v>OK</v>
      </c>
    </row>
    <row r="78" spans="1:9" ht="12.75" customHeight="1">
      <c r="A78" s="146" t="str">
        <f>'t1'!A79</f>
        <v>oper.re prof.le sanitario - tecn. della prev. - c</v>
      </c>
      <c r="B78" s="367" t="str">
        <f>'t1'!B79</f>
        <v>S14055</v>
      </c>
      <c r="C78" s="390">
        <f>'t1'!C79+'t1'!D79</f>
        <v>0</v>
      </c>
      <c r="D78" s="390">
        <f>'t5'!S80+'t5'!T80</f>
        <v>0</v>
      </c>
      <c r="E78" s="391">
        <f>'t6'!U80+'t6'!V80</f>
        <v>0</v>
      </c>
      <c r="F78" s="391">
        <f>'t4'!BW142</f>
        <v>0</v>
      </c>
      <c r="G78" s="391">
        <f t="shared" si="1"/>
        <v>0</v>
      </c>
      <c r="H78" s="391">
        <f>'t4'!EH79</f>
        <v>0</v>
      </c>
      <c r="I78" s="406" t="str">
        <f t="shared" si="2"/>
        <v>OK</v>
      </c>
    </row>
    <row r="79" spans="1:9" ht="12.75" customHeight="1">
      <c r="A79" s="146" t="str">
        <f>'t1'!A80</f>
        <v>coll.re prof.le sanitario - pers. della riabil. esperto - ds</v>
      </c>
      <c r="B79" s="367" t="str">
        <f>'t1'!B80</f>
        <v>S18922</v>
      </c>
      <c r="C79" s="390">
        <f>'t1'!C80+'t1'!D80</f>
        <v>0</v>
      </c>
      <c r="D79" s="390">
        <f>'t5'!S81+'t5'!T81</f>
        <v>0</v>
      </c>
      <c r="E79" s="391">
        <f>'t6'!U81+'t6'!V81</f>
        <v>0</v>
      </c>
      <c r="F79" s="391">
        <f>'t4'!BX142</f>
        <v>0</v>
      </c>
      <c r="G79" s="391">
        <f t="shared" si="1"/>
        <v>0</v>
      </c>
      <c r="H79" s="391">
        <f>'t4'!EH80</f>
        <v>0</v>
      </c>
      <c r="I79" s="406" t="str">
        <f t="shared" si="2"/>
        <v>OK</v>
      </c>
    </row>
    <row r="80" spans="1:9" ht="12.75" customHeight="1">
      <c r="A80" s="146" t="str">
        <f>'t1'!A81</f>
        <v>coll.re prof.le sanitario - pers. della riabil. - d</v>
      </c>
      <c r="B80" s="367" t="str">
        <f>'t1'!B81</f>
        <v>S16019</v>
      </c>
      <c r="C80" s="390">
        <f>'t1'!C81+'t1'!D81</f>
        <v>15</v>
      </c>
      <c r="D80" s="390">
        <f>'t5'!S82+'t5'!T82</f>
        <v>0</v>
      </c>
      <c r="E80" s="391">
        <f>'t6'!U82+'t6'!V82</f>
        <v>1</v>
      </c>
      <c r="F80" s="391">
        <f>'t4'!BY142</f>
        <v>0</v>
      </c>
      <c r="G80" s="391">
        <f t="shared" si="1"/>
        <v>16</v>
      </c>
      <c r="H80" s="391">
        <f>'t4'!EH81</f>
        <v>0</v>
      </c>
      <c r="I80" s="406" t="str">
        <f t="shared" si="2"/>
        <v>OK</v>
      </c>
    </row>
    <row r="81" spans="1:9" ht="12.75" customHeight="1">
      <c r="A81" s="146" t="str">
        <f>'t1'!A82</f>
        <v>oper.re prof.le sanitario - pers. della riabil. - c</v>
      </c>
      <c r="B81" s="367" t="str">
        <f>'t1'!B82</f>
        <v>S14053</v>
      </c>
      <c r="C81" s="390">
        <f>'t1'!C82+'t1'!D82</f>
        <v>0</v>
      </c>
      <c r="D81" s="390">
        <f>'t5'!S83+'t5'!T83</f>
        <v>0</v>
      </c>
      <c r="E81" s="391">
        <f>'t6'!U83+'t6'!V83</f>
        <v>0</v>
      </c>
      <c r="F81" s="391">
        <f>'t4'!BZ142</f>
        <v>0</v>
      </c>
      <c r="G81" s="391">
        <f t="shared" si="1"/>
        <v>0</v>
      </c>
      <c r="H81" s="391">
        <f>'t4'!EH82</f>
        <v>0</v>
      </c>
      <c r="I81" s="406" t="str">
        <f t="shared" si="2"/>
        <v>OK</v>
      </c>
    </row>
    <row r="82" spans="1:9" ht="12.75" customHeight="1">
      <c r="A82" s="146" t="str">
        <f>'t1'!A83</f>
        <v>oper.re prof.le di II cat. con funz. di riabil. esperto - c (2)</v>
      </c>
      <c r="B82" s="367" t="str">
        <f>'t1'!B83</f>
        <v>S14E51</v>
      </c>
      <c r="C82" s="390">
        <f>'t1'!C83+'t1'!D83</f>
        <v>0</v>
      </c>
      <c r="D82" s="390">
        <f>'t5'!S84+'t5'!T84</f>
        <v>0</v>
      </c>
      <c r="E82" s="391">
        <f>'t6'!U84+'t6'!V84</f>
        <v>0</v>
      </c>
      <c r="F82" s="391">
        <f>'t4'!CA142</f>
        <v>0</v>
      </c>
      <c r="G82" s="391">
        <f t="shared" si="1"/>
        <v>0</v>
      </c>
      <c r="H82" s="391">
        <f>'t4'!EH83</f>
        <v>0</v>
      </c>
      <c r="I82" s="406" t="str">
        <f t="shared" si="2"/>
        <v>OK</v>
      </c>
    </row>
    <row r="83" spans="1:9" ht="12.75" customHeight="1">
      <c r="A83" s="146" t="str">
        <f>'t1'!A84</f>
        <v>oper.re prof.le di II cat. con funz. di riabil. - bs</v>
      </c>
      <c r="B83" s="367" t="str">
        <f>'t1'!B84</f>
        <v>S13051</v>
      </c>
      <c r="C83" s="390">
        <f>'t1'!C84+'t1'!D84</f>
        <v>0</v>
      </c>
      <c r="D83" s="390">
        <f>'t5'!S85+'t5'!T85</f>
        <v>0</v>
      </c>
      <c r="E83" s="391">
        <f>'t6'!U85+'t6'!V85</f>
        <v>0</v>
      </c>
      <c r="F83" s="391">
        <f>'t4'!CB142</f>
        <v>0</v>
      </c>
      <c r="G83" s="391">
        <f t="shared" si="1"/>
        <v>0</v>
      </c>
      <c r="H83" s="391">
        <f>'t4'!EH84</f>
        <v>0</v>
      </c>
      <c r="I83" s="406" t="str">
        <f t="shared" si="2"/>
        <v>OK</v>
      </c>
    </row>
    <row r="84" spans="1:9" ht="12.75" customHeight="1">
      <c r="A84" s="146" t="str">
        <f>'t1'!A85</f>
        <v>profilo atipico ruolo sanitario</v>
      </c>
      <c r="B84" s="367" t="str">
        <f>'t1'!B85</f>
        <v>S00062</v>
      </c>
      <c r="C84" s="390">
        <f>'t1'!C85+'t1'!D85</f>
        <v>0</v>
      </c>
      <c r="D84" s="390">
        <f>'t5'!S86+'t5'!T86</f>
        <v>0</v>
      </c>
      <c r="E84" s="391">
        <f>'t6'!U86+'t6'!V86</f>
        <v>0</v>
      </c>
      <c r="F84" s="391">
        <f>'t4'!CC142</f>
        <v>0</v>
      </c>
      <c r="G84" s="391">
        <f t="shared" si="1"/>
        <v>0</v>
      </c>
      <c r="H84" s="391">
        <f>'t4'!EH85</f>
        <v>0</v>
      </c>
      <c r="I84" s="406" t="str">
        <f t="shared" si="2"/>
        <v>OK</v>
      </c>
    </row>
    <row r="85" spans="1:9" ht="12.75" customHeight="1">
      <c r="A85" s="146" t="str">
        <f>'t1'!A86</f>
        <v>avvocato dirig. con incarico di struttura complessa</v>
      </c>
      <c r="B85" s="367" t="str">
        <f>'t1'!B86</f>
        <v>PD0010</v>
      </c>
      <c r="C85" s="390">
        <f>'t1'!C86+'t1'!D86</f>
        <v>0</v>
      </c>
      <c r="D85" s="390">
        <f>'t5'!S87+'t5'!T87</f>
        <v>0</v>
      </c>
      <c r="E85" s="391">
        <f>'t6'!U87+'t6'!V87</f>
        <v>0</v>
      </c>
      <c r="F85" s="391">
        <f>'t4'!CD142</f>
        <v>0</v>
      </c>
      <c r="G85" s="391">
        <f t="shared" si="1"/>
        <v>0</v>
      </c>
      <c r="H85" s="391">
        <f>'t4'!EH86</f>
        <v>0</v>
      </c>
      <c r="I85" s="406" t="str">
        <f t="shared" si="2"/>
        <v>OK</v>
      </c>
    </row>
    <row r="86" spans="1:9" ht="12.75" customHeight="1">
      <c r="A86" s="146" t="str">
        <f>'t1'!A87</f>
        <v>avvocato dirig. con incarico di struttura semplice</v>
      </c>
      <c r="B86" s="367" t="str">
        <f>'t1'!B87</f>
        <v>PD0S09</v>
      </c>
      <c r="C86" s="390">
        <f>'t1'!C87+'t1'!D87</f>
        <v>0</v>
      </c>
      <c r="D86" s="390">
        <f>'t5'!S88+'t5'!T88</f>
        <v>0</v>
      </c>
      <c r="E86" s="391">
        <f>'t6'!U88+'t6'!V88</f>
        <v>0</v>
      </c>
      <c r="F86" s="391">
        <f>'t4'!CE142</f>
        <v>0</v>
      </c>
      <c r="G86" s="391">
        <f t="shared" si="1"/>
        <v>0</v>
      </c>
      <c r="H86" s="391">
        <f>'t4'!EH87</f>
        <v>0</v>
      </c>
      <c r="I86" s="406" t="str">
        <f t="shared" si="2"/>
        <v>OK</v>
      </c>
    </row>
    <row r="87" spans="1:9" ht="12.75" customHeight="1">
      <c r="A87" s="146" t="str">
        <f>'t1'!A88</f>
        <v>avvocato dirig. con altri incar.prof.li</v>
      </c>
      <c r="B87" s="367" t="str">
        <f>'t1'!B88</f>
        <v>PD0A09</v>
      </c>
      <c r="C87" s="390">
        <f>'t1'!C88+'t1'!D88</f>
        <v>0</v>
      </c>
      <c r="D87" s="390">
        <f>'t5'!S89+'t5'!T89</f>
        <v>0</v>
      </c>
      <c r="E87" s="391">
        <f>'t6'!U89+'t6'!V89</f>
        <v>0</v>
      </c>
      <c r="F87" s="391">
        <f>'t4'!CF142</f>
        <v>0</v>
      </c>
      <c r="G87" s="391">
        <f t="shared" si="1"/>
        <v>0</v>
      </c>
      <c r="H87" s="391">
        <f>'t4'!EH88</f>
        <v>0</v>
      </c>
      <c r="I87" s="406" t="str">
        <f t="shared" si="2"/>
        <v>OK</v>
      </c>
    </row>
    <row r="88" spans="1:9" ht="12.75" customHeight="1">
      <c r="A88" s="146" t="str">
        <f>'t1'!A89</f>
        <v>avvocato dir. a t. determinato(art. 15-septies dlgs. 502/92)</v>
      </c>
      <c r="B88" s="367" t="str">
        <f>'t1'!B89</f>
        <v>PD0605</v>
      </c>
      <c r="C88" s="390">
        <f>'t1'!C89+'t1'!D89</f>
        <v>0</v>
      </c>
      <c r="D88" s="390">
        <f>'t5'!S90+'t5'!T90</f>
        <v>0</v>
      </c>
      <c r="E88" s="391">
        <f>'t6'!U90+'t6'!V90</f>
        <v>0</v>
      </c>
      <c r="F88" s="391">
        <f>'t4'!CG142</f>
        <v>0</v>
      </c>
      <c r="G88" s="391">
        <f t="shared" si="1"/>
        <v>0</v>
      </c>
      <c r="H88" s="391">
        <f>'t4'!EH89</f>
        <v>0</v>
      </c>
      <c r="I88" s="406" t="str">
        <f t="shared" si="2"/>
        <v>OK</v>
      </c>
    </row>
    <row r="89" spans="1:9" ht="12.75" customHeight="1">
      <c r="A89" s="146" t="str">
        <f>'t1'!A90</f>
        <v>ingegnere dirig. con incarico di struttura complessa</v>
      </c>
      <c r="B89" s="367" t="str">
        <f>'t1'!B90</f>
        <v>PD0046</v>
      </c>
      <c r="C89" s="390">
        <f>'t1'!C90+'t1'!D90</f>
        <v>0</v>
      </c>
      <c r="D89" s="390">
        <f>'t5'!S91+'t5'!T91</f>
        <v>0</v>
      </c>
      <c r="E89" s="391">
        <f>'t6'!U91+'t6'!V91</f>
        <v>0</v>
      </c>
      <c r="F89" s="391">
        <f>'t4'!CH142</f>
        <v>1</v>
      </c>
      <c r="G89" s="391">
        <f t="shared" si="1"/>
        <v>1</v>
      </c>
      <c r="H89" s="391">
        <f>'t4'!EH90</f>
        <v>0</v>
      </c>
      <c r="I89" s="406" t="str">
        <f t="shared" si="2"/>
        <v>OK</v>
      </c>
    </row>
    <row r="90" spans="1:9" ht="12.75" customHeight="1">
      <c r="A90" s="146" t="str">
        <f>'t1'!A91</f>
        <v>ingegnere dirig. con incarico di struttura semplice</v>
      </c>
      <c r="B90" s="367" t="str">
        <f>'t1'!B91</f>
        <v>PD0S45</v>
      </c>
      <c r="C90" s="390">
        <f>'t1'!C91+'t1'!D91</f>
        <v>1</v>
      </c>
      <c r="D90" s="390">
        <f>'t5'!S92+'t5'!T92</f>
        <v>0</v>
      </c>
      <c r="E90" s="391">
        <f>'t6'!U92+'t6'!V92</f>
        <v>0</v>
      </c>
      <c r="F90" s="391">
        <f>'t4'!CI142</f>
        <v>0</v>
      </c>
      <c r="G90" s="391">
        <f t="shared" si="1"/>
        <v>1</v>
      </c>
      <c r="H90" s="391">
        <f>'t4'!EH91</f>
        <v>1</v>
      </c>
      <c r="I90" s="406" t="str">
        <f t="shared" si="2"/>
        <v>OK</v>
      </c>
    </row>
    <row r="91" spans="1:9" ht="12.75" customHeight="1">
      <c r="A91" s="146" t="str">
        <f>'t1'!A92</f>
        <v>ingegnere dirig. con altri incar.prof.li</v>
      </c>
      <c r="B91" s="367" t="str">
        <f>'t1'!B92</f>
        <v>PD0A45</v>
      </c>
      <c r="C91" s="390">
        <f>'t1'!C92+'t1'!D92</f>
        <v>1</v>
      </c>
      <c r="D91" s="390">
        <f>'t5'!S93+'t5'!T93</f>
        <v>0</v>
      </c>
      <c r="E91" s="391">
        <f>'t6'!U93+'t6'!V93</f>
        <v>0</v>
      </c>
      <c r="F91" s="391">
        <f>'t4'!CJ142</f>
        <v>1</v>
      </c>
      <c r="G91" s="391">
        <f t="shared" si="1"/>
        <v>2</v>
      </c>
      <c r="H91" s="391">
        <f>'t4'!EH92</f>
        <v>1</v>
      </c>
      <c r="I91" s="406" t="str">
        <f t="shared" si="2"/>
        <v>OK</v>
      </c>
    </row>
    <row r="92" spans="1:9" ht="12.75" customHeight="1">
      <c r="A92" s="146" t="str">
        <f>'t1'!A93</f>
        <v>ingegnere dir. a t. determinato(art.15-septies dlgs. 502/92)</v>
      </c>
      <c r="B92" s="367" t="str">
        <f>'t1'!B93</f>
        <v>PD0606</v>
      </c>
      <c r="C92" s="390">
        <f>'t1'!C93+'t1'!D93</f>
        <v>0</v>
      </c>
      <c r="D92" s="390">
        <f>'t5'!S94+'t5'!T94</f>
        <v>0</v>
      </c>
      <c r="E92" s="391">
        <f>'t6'!U94+'t6'!V94</f>
        <v>0</v>
      </c>
      <c r="F92" s="391">
        <f>'t4'!CK142</f>
        <v>0</v>
      </c>
      <c r="G92" s="391">
        <f t="shared" si="1"/>
        <v>0</v>
      </c>
      <c r="H92" s="391">
        <f>'t4'!EH93</f>
        <v>0</v>
      </c>
      <c r="I92" s="406" t="str">
        <f t="shared" si="2"/>
        <v>OK</v>
      </c>
    </row>
    <row r="93" spans="1:9" ht="12.75" customHeight="1">
      <c r="A93" s="146" t="str">
        <f>'t1'!A94</f>
        <v>architetti dirig. con incarico di struttura complessa</v>
      </c>
      <c r="B93" s="367" t="str">
        <f>'t1'!B94</f>
        <v>PD0004</v>
      </c>
      <c r="C93" s="390">
        <f>'t1'!C94+'t1'!D94</f>
        <v>0</v>
      </c>
      <c r="D93" s="390">
        <f>'t5'!S95+'t5'!T95</f>
        <v>0</v>
      </c>
      <c r="E93" s="391">
        <f>'t6'!U95+'t6'!V95</f>
        <v>0</v>
      </c>
      <c r="F93" s="391">
        <f>'t4'!CL142</f>
        <v>0</v>
      </c>
      <c r="G93" s="391">
        <f t="shared" si="1"/>
        <v>0</v>
      </c>
      <c r="H93" s="391">
        <f>'t4'!EH94</f>
        <v>0</v>
      </c>
      <c r="I93" s="406" t="str">
        <f t="shared" si="2"/>
        <v>OK</v>
      </c>
    </row>
    <row r="94" spans="1:9" ht="12.75" customHeight="1">
      <c r="A94" s="146" t="str">
        <f>'t1'!A95</f>
        <v>architetti dirig. con incarico di struttura semplice</v>
      </c>
      <c r="B94" s="367" t="str">
        <f>'t1'!B95</f>
        <v>PD0S03</v>
      </c>
      <c r="C94" s="390">
        <f>'t1'!C95+'t1'!D95</f>
        <v>0</v>
      </c>
      <c r="D94" s="390">
        <f>'t5'!S96+'t5'!T96</f>
        <v>0</v>
      </c>
      <c r="E94" s="391">
        <f>'t6'!U96+'t6'!V96</f>
        <v>0</v>
      </c>
      <c r="F94" s="391">
        <f>'t4'!CM142</f>
        <v>0</v>
      </c>
      <c r="G94" s="391">
        <f t="shared" si="1"/>
        <v>0</v>
      </c>
      <c r="H94" s="391">
        <f>'t4'!EH95</f>
        <v>0</v>
      </c>
      <c r="I94" s="406" t="str">
        <f t="shared" si="2"/>
        <v>OK</v>
      </c>
    </row>
    <row r="95" spans="1:9" ht="12.75" customHeight="1">
      <c r="A95" s="146" t="str">
        <f>'t1'!A96</f>
        <v>architetti dirig. con altri incar.prof.li</v>
      </c>
      <c r="B95" s="367" t="str">
        <f>'t1'!B96</f>
        <v>PD0A03</v>
      </c>
      <c r="C95" s="390">
        <f>'t1'!C96+'t1'!D96</f>
        <v>0</v>
      </c>
      <c r="D95" s="390">
        <f>'t5'!S97+'t5'!T97</f>
        <v>0</v>
      </c>
      <c r="E95" s="391">
        <f>'t6'!U97+'t6'!V97</f>
        <v>0</v>
      </c>
      <c r="F95" s="391">
        <f>'t4'!CN142</f>
        <v>0</v>
      </c>
      <c r="G95" s="391">
        <f t="shared" si="1"/>
        <v>0</v>
      </c>
      <c r="H95" s="391">
        <f>'t4'!EH96</f>
        <v>0</v>
      </c>
      <c r="I95" s="406" t="str">
        <f t="shared" si="2"/>
        <v>OK</v>
      </c>
    </row>
    <row r="96" spans="1:9" ht="12.75" customHeight="1">
      <c r="A96" s="146" t="str">
        <f>'t1'!A97</f>
        <v>architetti dir. a t.determinato(art. 15-septies dlgs.502/92)</v>
      </c>
      <c r="B96" s="367" t="str">
        <f>'t1'!B97</f>
        <v>PD0607</v>
      </c>
      <c r="C96" s="390">
        <f>'t1'!C97+'t1'!D97</f>
        <v>0</v>
      </c>
      <c r="D96" s="390">
        <f>'t5'!S98+'t5'!T98</f>
        <v>0</v>
      </c>
      <c r="E96" s="391">
        <f>'t6'!U98+'t6'!V98</f>
        <v>0</v>
      </c>
      <c r="F96" s="391">
        <f>'t4'!CO142</f>
        <v>0</v>
      </c>
      <c r="G96" s="391">
        <f t="shared" si="1"/>
        <v>0</v>
      </c>
      <c r="H96" s="391">
        <f>'t4'!EH97</f>
        <v>0</v>
      </c>
      <c r="I96" s="406" t="str">
        <f t="shared" si="2"/>
        <v>OK</v>
      </c>
    </row>
    <row r="97" spans="1:9" ht="12.75" customHeight="1">
      <c r="A97" s="146" t="str">
        <f>'t1'!A98</f>
        <v>geologi dirig. con incarico di struttura complessa</v>
      </c>
      <c r="B97" s="367" t="str">
        <f>'t1'!B98</f>
        <v>PD0044</v>
      </c>
      <c r="C97" s="390">
        <f>'t1'!C98+'t1'!D98</f>
        <v>0</v>
      </c>
      <c r="D97" s="390">
        <f>'t5'!S99+'t5'!T99</f>
        <v>0</v>
      </c>
      <c r="E97" s="391">
        <f>'t6'!U99+'t6'!V99</f>
        <v>0</v>
      </c>
      <c r="F97" s="391">
        <f>'t4'!CP142</f>
        <v>0</v>
      </c>
      <c r="G97" s="391">
        <f t="shared" si="1"/>
        <v>0</v>
      </c>
      <c r="H97" s="391">
        <f>'t4'!EH98</f>
        <v>0</v>
      </c>
      <c r="I97" s="406" t="str">
        <f t="shared" si="2"/>
        <v>OK</v>
      </c>
    </row>
    <row r="98" spans="1:9" ht="12.75" customHeight="1">
      <c r="A98" s="146" t="str">
        <f>'t1'!A99</f>
        <v>geologi dirig. con incarico di struttura semplice</v>
      </c>
      <c r="B98" s="367" t="str">
        <f>'t1'!B99</f>
        <v>PD0S43</v>
      </c>
      <c r="C98" s="390">
        <f>'t1'!C99+'t1'!D99</f>
        <v>0</v>
      </c>
      <c r="D98" s="390">
        <f>'t5'!S100+'t5'!T100</f>
        <v>0</v>
      </c>
      <c r="E98" s="391">
        <f>'t6'!U100+'t6'!V100</f>
        <v>0</v>
      </c>
      <c r="F98" s="391">
        <f>'t4'!CQ142</f>
        <v>0</v>
      </c>
      <c r="G98" s="391">
        <f t="shared" si="1"/>
        <v>0</v>
      </c>
      <c r="H98" s="391">
        <f>'t4'!EH99</f>
        <v>0</v>
      </c>
      <c r="I98" s="406" t="str">
        <f t="shared" si="2"/>
        <v>OK</v>
      </c>
    </row>
    <row r="99" spans="1:9" ht="12.75" customHeight="1">
      <c r="A99" s="146" t="str">
        <f>'t1'!A100</f>
        <v>geologi dirig. con altri incar.prof.li</v>
      </c>
      <c r="B99" s="367" t="str">
        <f>'t1'!B100</f>
        <v>PD0A43</v>
      </c>
      <c r="C99" s="390">
        <f>'t1'!C100+'t1'!D100</f>
        <v>0</v>
      </c>
      <c r="D99" s="390">
        <f>'t5'!S101+'t5'!T101</f>
        <v>0</v>
      </c>
      <c r="E99" s="391">
        <f>'t6'!U101+'t6'!V101</f>
        <v>0</v>
      </c>
      <c r="F99" s="391">
        <f>'t4'!CR142</f>
        <v>0</v>
      </c>
      <c r="G99" s="391">
        <f t="shared" si="1"/>
        <v>0</v>
      </c>
      <c r="H99" s="391">
        <f>'t4'!EH100</f>
        <v>0</v>
      </c>
      <c r="I99" s="406" t="str">
        <f t="shared" si="2"/>
        <v>OK</v>
      </c>
    </row>
    <row r="100" spans="1:9" ht="12.75" customHeight="1">
      <c r="A100" s="146" t="str">
        <f>'t1'!A101</f>
        <v>geologi  dir. a t. determinato(art. 15-septies dlgs. 502/92)</v>
      </c>
      <c r="B100" s="367" t="str">
        <f>'t1'!B101</f>
        <v>PD0608</v>
      </c>
      <c r="C100" s="390">
        <f>'t1'!C101+'t1'!D101</f>
        <v>0</v>
      </c>
      <c r="D100" s="390">
        <f>'t5'!S102+'t5'!T102</f>
        <v>0</v>
      </c>
      <c r="E100" s="391">
        <f>'t6'!U102+'t6'!V102</f>
        <v>0</v>
      </c>
      <c r="F100" s="391">
        <f>'t4'!CS142</f>
        <v>0</v>
      </c>
      <c r="G100" s="391">
        <f t="shared" si="1"/>
        <v>0</v>
      </c>
      <c r="H100" s="391">
        <f>'t4'!EH101</f>
        <v>0</v>
      </c>
      <c r="I100" s="406" t="str">
        <f t="shared" si="2"/>
        <v>OK</v>
      </c>
    </row>
    <row r="101" spans="1:9" ht="12.75" customHeight="1">
      <c r="A101" s="146" t="str">
        <f>'t1'!A102</f>
        <v>assistente religioso - d</v>
      </c>
      <c r="B101" s="367" t="str">
        <f>'t1'!B102</f>
        <v>P16006</v>
      </c>
      <c r="C101" s="390">
        <f>'t1'!C102+'t1'!D102</f>
        <v>0</v>
      </c>
      <c r="D101" s="390">
        <f>'t5'!S103+'t5'!T103</f>
        <v>0</v>
      </c>
      <c r="E101" s="391">
        <f>'t6'!U103+'t6'!V103</f>
        <v>0</v>
      </c>
      <c r="F101" s="391">
        <f>'t4'!CT142</f>
        <v>0</v>
      </c>
      <c r="G101" s="391">
        <f t="shared" si="1"/>
        <v>0</v>
      </c>
      <c r="H101" s="391">
        <f>'t4'!EH102</f>
        <v>0</v>
      </c>
      <c r="I101" s="406" t="str">
        <f t="shared" si="2"/>
        <v>OK</v>
      </c>
    </row>
    <row r="102" spans="1:9" ht="12.75" customHeight="1">
      <c r="A102" s="146" t="str">
        <f>'t1'!A103</f>
        <v>profilo atipico ruolo professionale</v>
      </c>
      <c r="B102" s="367" t="str">
        <f>'t1'!B103</f>
        <v>P00062</v>
      </c>
      <c r="C102" s="390">
        <f>'t1'!C103+'t1'!D103</f>
        <v>0</v>
      </c>
      <c r="D102" s="390">
        <f>'t5'!S104+'t5'!T104</f>
        <v>0</v>
      </c>
      <c r="E102" s="391">
        <f>'t6'!U104+'t6'!V104</f>
        <v>0</v>
      </c>
      <c r="F102" s="391">
        <f>'t4'!CU142</f>
        <v>0</v>
      </c>
      <c r="G102" s="391">
        <f t="shared" si="1"/>
        <v>0</v>
      </c>
      <c r="H102" s="391">
        <f>'t4'!EH103</f>
        <v>0</v>
      </c>
      <c r="I102" s="406" t="str">
        <f t="shared" si="2"/>
        <v>OK</v>
      </c>
    </row>
    <row r="103" spans="1:9" ht="12.75" customHeight="1">
      <c r="A103" s="146" t="str">
        <f>'t1'!A104</f>
        <v>analisti dirig. con incarico di struttura complessa</v>
      </c>
      <c r="B103" s="367" t="str">
        <f>'t1'!B104</f>
        <v>TD0002</v>
      </c>
      <c r="C103" s="390">
        <f>'t1'!C104+'t1'!D104</f>
        <v>1</v>
      </c>
      <c r="D103" s="390">
        <f>'t5'!S105+'t5'!T105</f>
        <v>0</v>
      </c>
      <c r="E103" s="391">
        <f>'t6'!U105+'t6'!V105</f>
        <v>0</v>
      </c>
      <c r="F103" s="391">
        <f>'t4'!CV142</f>
        <v>0</v>
      </c>
      <c r="G103" s="391">
        <f t="shared" si="1"/>
        <v>1</v>
      </c>
      <c r="H103" s="391">
        <f>'t4'!EH104</f>
        <v>0</v>
      </c>
      <c r="I103" s="406" t="str">
        <f t="shared" si="2"/>
        <v>OK</v>
      </c>
    </row>
    <row r="104" spans="1:9" ht="12.75" customHeight="1">
      <c r="A104" s="146" t="str">
        <f>'t1'!A105</f>
        <v>analisti dirig. con incarico di struttura semplice</v>
      </c>
      <c r="B104" s="367" t="str">
        <f>'t1'!B105</f>
        <v>TD0S01</v>
      </c>
      <c r="C104" s="390">
        <f>'t1'!C105+'t1'!D105</f>
        <v>0</v>
      </c>
      <c r="D104" s="390">
        <f>'t5'!S106+'t5'!T106</f>
        <v>0</v>
      </c>
      <c r="E104" s="391">
        <f>'t6'!U106+'t6'!V106</f>
        <v>0</v>
      </c>
      <c r="F104" s="391">
        <f>'t4'!CW142</f>
        <v>0</v>
      </c>
      <c r="G104" s="391">
        <f t="shared" si="1"/>
        <v>0</v>
      </c>
      <c r="H104" s="391">
        <f>'t4'!EH105</f>
        <v>0</v>
      </c>
      <c r="I104" s="406" t="str">
        <f t="shared" si="2"/>
        <v>OK</v>
      </c>
    </row>
    <row r="105" spans="1:9" ht="12.75" customHeight="1">
      <c r="A105" s="146" t="str">
        <f>'t1'!A106</f>
        <v>analisti dirig. con altri incar.prof.li</v>
      </c>
      <c r="B105" s="367" t="str">
        <f>'t1'!B106</f>
        <v>TD0A01</v>
      </c>
      <c r="C105" s="390">
        <f>'t1'!C106+'t1'!D106</f>
        <v>2</v>
      </c>
      <c r="D105" s="390">
        <f>'t5'!S107+'t5'!T107</f>
        <v>0</v>
      </c>
      <c r="E105" s="391">
        <f>'t6'!U107+'t6'!V107</f>
        <v>0</v>
      </c>
      <c r="F105" s="391">
        <f>'t4'!CX142</f>
        <v>0</v>
      </c>
      <c r="G105" s="391">
        <f t="shared" si="1"/>
        <v>2</v>
      </c>
      <c r="H105" s="391">
        <f>'t4'!EH106</f>
        <v>0</v>
      </c>
      <c r="I105" s="406" t="str">
        <f t="shared" si="2"/>
        <v>OK</v>
      </c>
    </row>
    <row r="106" spans="1:9" ht="12.75" customHeight="1">
      <c r="A106" s="146" t="str">
        <f>'t1'!A107</f>
        <v>analisti dir. a t. determinato(art. 15-septies dlgs. 502/92)</v>
      </c>
      <c r="B106" s="367" t="str">
        <f>'t1'!B107</f>
        <v>TD0609</v>
      </c>
      <c r="C106" s="390">
        <f>'t1'!C107+'t1'!D107</f>
        <v>0</v>
      </c>
      <c r="D106" s="390">
        <f>'t5'!S108+'t5'!T108</f>
        <v>0</v>
      </c>
      <c r="E106" s="391">
        <f>'t6'!U108+'t6'!V108</f>
        <v>0</v>
      </c>
      <c r="F106" s="391">
        <f>'t4'!CY142</f>
        <v>0</v>
      </c>
      <c r="G106" s="391">
        <f t="shared" si="1"/>
        <v>0</v>
      </c>
      <c r="H106" s="391">
        <f>'t4'!EH107</f>
        <v>0</v>
      </c>
      <c r="I106" s="406" t="str">
        <f t="shared" si="2"/>
        <v>OK</v>
      </c>
    </row>
    <row r="107" spans="1:9" ht="12.75" customHeight="1">
      <c r="A107" s="146" t="str">
        <f>'t1'!A108</f>
        <v>statistico dirig. con incarico di struttura complessa</v>
      </c>
      <c r="B107" s="367" t="str">
        <f>'t1'!B108</f>
        <v>TD0071</v>
      </c>
      <c r="C107" s="390">
        <f>'t1'!C108+'t1'!D108</f>
        <v>0</v>
      </c>
      <c r="D107" s="390">
        <f>'t5'!S109+'t5'!T109</f>
        <v>0</v>
      </c>
      <c r="E107" s="391">
        <f>'t6'!U109+'t6'!V109</f>
        <v>0</v>
      </c>
      <c r="F107" s="391">
        <f>'t4'!CZ142</f>
        <v>0</v>
      </c>
      <c r="G107" s="391">
        <f t="shared" si="1"/>
        <v>0</v>
      </c>
      <c r="H107" s="391">
        <f>'t4'!EH108</f>
        <v>0</v>
      </c>
      <c r="I107" s="406" t="str">
        <f t="shared" si="2"/>
        <v>OK</v>
      </c>
    </row>
    <row r="108" spans="1:9" ht="12.75" customHeight="1">
      <c r="A108" s="146" t="str">
        <f>'t1'!A109</f>
        <v>statistico dirig. con incarico di struttura semplice</v>
      </c>
      <c r="B108" s="367" t="str">
        <f>'t1'!B109</f>
        <v>TD0S70</v>
      </c>
      <c r="C108" s="390">
        <f>'t1'!C109+'t1'!D109</f>
        <v>1</v>
      </c>
      <c r="D108" s="390">
        <f>'t5'!S110+'t5'!T110</f>
        <v>0</v>
      </c>
      <c r="E108" s="391">
        <f>'t6'!U110+'t6'!V110</f>
        <v>0</v>
      </c>
      <c r="F108" s="391">
        <f>'t4'!DA142</f>
        <v>0</v>
      </c>
      <c r="G108" s="391">
        <f t="shared" si="1"/>
        <v>1</v>
      </c>
      <c r="H108" s="391">
        <f>'t4'!EH109</f>
        <v>0</v>
      </c>
      <c r="I108" s="406" t="str">
        <f t="shared" si="2"/>
        <v>OK</v>
      </c>
    </row>
    <row r="109" spans="1:9" ht="12.75" customHeight="1">
      <c r="A109" s="146" t="str">
        <f>'t1'!A110</f>
        <v>statistico dirig. con altri incar.prof.li</v>
      </c>
      <c r="B109" s="367" t="str">
        <f>'t1'!B110</f>
        <v>TD0A70</v>
      </c>
      <c r="C109" s="390">
        <f>'t1'!C110+'t1'!D110</f>
        <v>1</v>
      </c>
      <c r="D109" s="390">
        <f>'t5'!S111+'t5'!T111</f>
        <v>0</v>
      </c>
      <c r="E109" s="391">
        <f>'t6'!U111+'t6'!V111</f>
        <v>0</v>
      </c>
      <c r="F109" s="391">
        <f>'t4'!DB142</f>
        <v>0</v>
      </c>
      <c r="G109" s="391">
        <f t="shared" si="1"/>
        <v>1</v>
      </c>
      <c r="H109" s="391">
        <f>'t4'!EH110</f>
        <v>0</v>
      </c>
      <c r="I109" s="406" t="str">
        <f t="shared" si="2"/>
        <v>OK</v>
      </c>
    </row>
    <row r="110" spans="1:9" ht="12.75" customHeight="1">
      <c r="A110" s="146" t="str">
        <f>'t1'!A111</f>
        <v>statistico dir. a t.determinato(art. 15-septies dlgs.502/92)</v>
      </c>
      <c r="B110" s="367" t="str">
        <f>'t1'!B111</f>
        <v>TD0610</v>
      </c>
      <c r="C110" s="390">
        <f>'t1'!C111+'t1'!D111</f>
        <v>0</v>
      </c>
      <c r="D110" s="390">
        <f>'t5'!S112+'t5'!T112</f>
        <v>0</v>
      </c>
      <c r="E110" s="391">
        <f>'t6'!U112+'t6'!V112</f>
        <v>0</v>
      </c>
      <c r="F110" s="391">
        <f>'t4'!DC142</f>
        <v>0</v>
      </c>
      <c r="G110" s="391">
        <f t="shared" si="1"/>
        <v>0</v>
      </c>
      <c r="H110" s="391">
        <f>'t4'!EH111</f>
        <v>0</v>
      </c>
      <c r="I110" s="406" t="str">
        <f t="shared" si="2"/>
        <v>OK</v>
      </c>
    </row>
    <row r="111" spans="1:9" ht="12.75" customHeight="1">
      <c r="A111" s="146" t="str">
        <f>'t1'!A112</f>
        <v>sociologo dirig. con incarico di struttura complessa</v>
      </c>
      <c r="B111" s="367" t="str">
        <f>'t1'!B112</f>
        <v>TD0068</v>
      </c>
      <c r="C111" s="390">
        <f>'t1'!C112+'t1'!D112</f>
        <v>0</v>
      </c>
      <c r="D111" s="390">
        <f>'t5'!S113+'t5'!T113</f>
        <v>0</v>
      </c>
      <c r="E111" s="391">
        <f>'t6'!U113+'t6'!V113</f>
        <v>0</v>
      </c>
      <c r="F111" s="391">
        <f>'t4'!DD142</f>
        <v>0</v>
      </c>
      <c r="G111" s="391">
        <f t="shared" si="1"/>
        <v>0</v>
      </c>
      <c r="H111" s="391">
        <f>'t4'!EH112</f>
        <v>0</v>
      </c>
      <c r="I111" s="406" t="str">
        <f t="shared" si="2"/>
        <v>OK</v>
      </c>
    </row>
    <row r="112" spans="1:9" ht="12.75" customHeight="1">
      <c r="A112" s="146" t="str">
        <f>'t1'!A113</f>
        <v>sociologo dirig. con incarico di struttura semplice</v>
      </c>
      <c r="B112" s="367" t="str">
        <f>'t1'!B113</f>
        <v>TD0S67</v>
      </c>
      <c r="C112" s="390">
        <f>'t1'!C113+'t1'!D113</f>
        <v>0</v>
      </c>
      <c r="D112" s="390">
        <f>'t5'!S114+'t5'!T114</f>
        <v>0</v>
      </c>
      <c r="E112" s="391">
        <f>'t6'!U114+'t6'!V114</f>
        <v>0</v>
      </c>
      <c r="F112" s="391">
        <f>'t4'!DE142</f>
        <v>0</v>
      </c>
      <c r="G112" s="391">
        <f t="shared" si="1"/>
        <v>0</v>
      </c>
      <c r="H112" s="391">
        <f>'t4'!EH113</f>
        <v>0</v>
      </c>
      <c r="I112" s="406" t="str">
        <f t="shared" si="2"/>
        <v>OK</v>
      </c>
    </row>
    <row r="113" spans="1:9" ht="12.75" customHeight="1">
      <c r="A113" s="146" t="str">
        <f>'t1'!A114</f>
        <v>sociologo dirig. con altri incar.prof.li</v>
      </c>
      <c r="B113" s="367" t="str">
        <f>'t1'!B114</f>
        <v>TD0A67</v>
      </c>
      <c r="C113" s="390">
        <f>'t1'!C114+'t1'!D114</f>
        <v>0</v>
      </c>
      <c r="D113" s="390">
        <f>'t5'!S115+'t5'!T115</f>
        <v>0</v>
      </c>
      <c r="E113" s="391">
        <f>'t6'!U115+'t6'!V115</f>
        <v>0</v>
      </c>
      <c r="F113" s="391">
        <f>'t4'!DF142</f>
        <v>0</v>
      </c>
      <c r="G113" s="391">
        <f t="shared" si="1"/>
        <v>0</v>
      </c>
      <c r="H113" s="391">
        <f>'t4'!EH114</f>
        <v>0</v>
      </c>
      <c r="I113" s="406" t="str">
        <f t="shared" si="2"/>
        <v>OK</v>
      </c>
    </row>
    <row r="114" spans="1:9" ht="12.75" customHeight="1">
      <c r="A114" s="146" t="str">
        <f>'t1'!A115</f>
        <v>sociologo dir. a t. determinato(art.15-septies dlgs. 502/92)</v>
      </c>
      <c r="B114" s="367" t="str">
        <f>'t1'!B115</f>
        <v>TD0611</v>
      </c>
      <c r="C114" s="390">
        <f>'t1'!C115+'t1'!D115</f>
        <v>0</v>
      </c>
      <c r="D114" s="390">
        <f>'t5'!S116+'t5'!T116</f>
        <v>0</v>
      </c>
      <c r="E114" s="391">
        <f>'t6'!U116+'t6'!V116</f>
        <v>0</v>
      </c>
      <c r="F114" s="391">
        <f>'t4'!DG142</f>
        <v>0</v>
      </c>
      <c r="G114" s="391">
        <f t="shared" si="1"/>
        <v>0</v>
      </c>
      <c r="H114" s="391">
        <f>'t4'!EH115</f>
        <v>0</v>
      </c>
      <c r="I114" s="406" t="str">
        <f t="shared" si="2"/>
        <v>OK</v>
      </c>
    </row>
    <row r="115" spans="1:9" ht="12.75" customHeight="1">
      <c r="A115" s="146" t="str">
        <f>'t1'!A116</f>
        <v>collab.re prof.le assistente sociale esperto - ds</v>
      </c>
      <c r="B115" s="367" t="str">
        <f>'t1'!B116</f>
        <v>T18025</v>
      </c>
      <c r="C115" s="390">
        <f>'t1'!C116+'t1'!D116</f>
        <v>0</v>
      </c>
      <c r="D115" s="390">
        <f>'t5'!S117+'t5'!T117</f>
        <v>0</v>
      </c>
      <c r="E115" s="391">
        <f>'t6'!U117+'t6'!V117</f>
        <v>0</v>
      </c>
      <c r="F115" s="391">
        <f>'t4'!DH142</f>
        <v>0</v>
      </c>
      <c r="G115" s="391">
        <f t="shared" si="1"/>
        <v>0</v>
      </c>
      <c r="H115" s="391">
        <f>'t4'!EH116</f>
        <v>0</v>
      </c>
      <c r="I115" s="406" t="str">
        <f t="shared" si="2"/>
        <v>OK</v>
      </c>
    </row>
    <row r="116" spans="1:9" ht="12.75" customHeight="1">
      <c r="A116" s="146" t="str">
        <f>'t1'!A117</f>
        <v>collab.re prof.le assistente sociale - d</v>
      </c>
      <c r="B116" s="367" t="str">
        <f>'t1'!B117</f>
        <v>T16024</v>
      </c>
      <c r="C116" s="390">
        <f>'t1'!C117+'t1'!D117</f>
        <v>2</v>
      </c>
      <c r="D116" s="390">
        <f>'t5'!S118+'t5'!T118</f>
        <v>0</v>
      </c>
      <c r="E116" s="391">
        <f>'t6'!U118+'t6'!V118</f>
        <v>0</v>
      </c>
      <c r="F116" s="391">
        <f>'t4'!DI142</f>
        <v>0</v>
      </c>
      <c r="G116" s="391">
        <f t="shared" si="1"/>
        <v>2</v>
      </c>
      <c r="H116" s="391">
        <f>'t4'!EH117</f>
        <v>0</v>
      </c>
      <c r="I116" s="406" t="str">
        <f t="shared" si="2"/>
        <v>OK</v>
      </c>
    </row>
    <row r="117" spans="1:9" ht="12.75" customHeight="1">
      <c r="A117" s="146" t="str">
        <f>'t1'!A118</f>
        <v>collab.re tec. - prof.le esperto - ds</v>
      </c>
      <c r="B117" s="367" t="str">
        <f>'t1'!B118</f>
        <v>T18027</v>
      </c>
      <c r="C117" s="390">
        <f>'t1'!C118+'t1'!D118</f>
        <v>0</v>
      </c>
      <c r="D117" s="390">
        <f>'t5'!S119+'t5'!T119</f>
        <v>0</v>
      </c>
      <c r="E117" s="391">
        <f>'t6'!U119+'t6'!V119</f>
        <v>0</v>
      </c>
      <c r="F117" s="391">
        <f>'t4'!DJ142</f>
        <v>0</v>
      </c>
      <c r="G117" s="391">
        <f t="shared" si="1"/>
        <v>0</v>
      </c>
      <c r="H117" s="391">
        <f>'t4'!EH118</f>
        <v>0</v>
      </c>
      <c r="I117" s="406" t="str">
        <f t="shared" si="2"/>
        <v>OK</v>
      </c>
    </row>
    <row r="118" spans="1:9" ht="12.75" customHeight="1">
      <c r="A118" s="146" t="str">
        <f>'t1'!A119</f>
        <v>collab.re tec. - prof.le - d</v>
      </c>
      <c r="B118" s="367" t="str">
        <f>'t1'!B119</f>
        <v>T16026</v>
      </c>
      <c r="C118" s="390">
        <f>'t1'!C119+'t1'!D119</f>
        <v>11</v>
      </c>
      <c r="D118" s="390">
        <f>'t5'!S120+'t5'!T120</f>
        <v>0</v>
      </c>
      <c r="E118" s="391">
        <f>'t6'!U120+'t6'!V120</f>
        <v>0</v>
      </c>
      <c r="F118" s="391">
        <f>'t4'!DK142</f>
        <v>0</v>
      </c>
      <c r="G118" s="391">
        <f t="shared" si="1"/>
        <v>11</v>
      </c>
      <c r="H118" s="391">
        <f>'t4'!EH119</f>
        <v>0</v>
      </c>
      <c r="I118" s="406" t="str">
        <f t="shared" si="2"/>
        <v>OK</v>
      </c>
    </row>
    <row r="119" spans="1:9" ht="12.75" customHeight="1">
      <c r="A119" s="146" t="str">
        <f>'t1'!A120</f>
        <v>oper.re prof.le assistente soc. - c</v>
      </c>
      <c r="B119" s="367" t="str">
        <f>'t1'!B120</f>
        <v>T14050</v>
      </c>
      <c r="C119" s="390">
        <f>'t1'!C120+'t1'!D120</f>
        <v>0</v>
      </c>
      <c r="D119" s="390">
        <f>'t5'!S121+'t5'!T121</f>
        <v>0</v>
      </c>
      <c r="E119" s="391">
        <f>'t6'!U121+'t6'!V121</f>
        <v>0</v>
      </c>
      <c r="F119" s="391">
        <f>'t4'!DL142</f>
        <v>0</v>
      </c>
      <c r="G119" s="391">
        <f t="shared" si="1"/>
        <v>0</v>
      </c>
      <c r="H119" s="391">
        <f>'t4'!EH120</f>
        <v>0</v>
      </c>
      <c r="I119" s="406" t="str">
        <f t="shared" si="2"/>
        <v>OK</v>
      </c>
    </row>
    <row r="120" spans="1:9" ht="12.75" customHeight="1">
      <c r="A120" s="146" t="str">
        <f>'t1'!A121</f>
        <v>assistente tecnico - c</v>
      </c>
      <c r="B120" s="367" t="str">
        <f>'t1'!B121</f>
        <v>T14007</v>
      </c>
      <c r="C120" s="390">
        <f>'t1'!C121+'t1'!D121</f>
        <v>19</v>
      </c>
      <c r="D120" s="390">
        <f>'t5'!S122+'t5'!T122</f>
        <v>2</v>
      </c>
      <c r="E120" s="391">
        <f>'t6'!U122+'t6'!V122</f>
        <v>0</v>
      </c>
      <c r="F120" s="391">
        <f>'t4'!DM142</f>
        <v>0</v>
      </c>
      <c r="G120" s="391">
        <f t="shared" si="1"/>
        <v>17</v>
      </c>
      <c r="H120" s="391">
        <f>'t4'!EH121</f>
        <v>0</v>
      </c>
      <c r="I120" s="406" t="str">
        <f t="shared" si="2"/>
        <v>OK</v>
      </c>
    </row>
    <row r="121" spans="1:9" ht="12.75" customHeight="1">
      <c r="A121" s="146" t="str">
        <f>'t1'!A122</f>
        <v>program.re - c</v>
      </c>
      <c r="B121" s="367" t="str">
        <f>'t1'!B122</f>
        <v>T14063</v>
      </c>
      <c r="C121" s="390">
        <f>'t1'!C122+'t1'!D122</f>
        <v>5</v>
      </c>
      <c r="D121" s="390">
        <f>'t5'!S123+'t5'!T123</f>
        <v>0</v>
      </c>
      <c r="E121" s="391">
        <f>'t6'!U123+'t6'!V123</f>
        <v>0</v>
      </c>
      <c r="F121" s="391">
        <f>'t4'!DN142</f>
        <v>0</v>
      </c>
      <c r="G121" s="391">
        <f t="shared" si="1"/>
        <v>5</v>
      </c>
      <c r="H121" s="391">
        <f>'t4'!EH122</f>
        <v>0</v>
      </c>
      <c r="I121" s="406" t="str">
        <f t="shared" si="2"/>
        <v>OK</v>
      </c>
    </row>
    <row r="122" spans="1:9" ht="12.75" customHeight="1">
      <c r="A122" s="146" t="str">
        <f>'t1'!A123</f>
        <v>operatore tecnico special.to esperto - c (2)</v>
      </c>
      <c r="B122" s="367" t="str">
        <f>'t1'!B123</f>
        <v>T14E59</v>
      </c>
      <c r="C122" s="390">
        <f>'t1'!C123+'t1'!D123</f>
        <v>8</v>
      </c>
      <c r="D122" s="390">
        <f>'t5'!S124+'t5'!T124</f>
        <v>0</v>
      </c>
      <c r="E122" s="391">
        <f>'t6'!U124+'t6'!V124</f>
        <v>0</v>
      </c>
      <c r="F122" s="391">
        <f>'t4'!DO142</f>
        <v>0</v>
      </c>
      <c r="G122" s="391">
        <f t="shared" si="1"/>
        <v>8</v>
      </c>
      <c r="H122" s="391">
        <f>'t4'!EH123</f>
        <v>0</v>
      </c>
      <c r="I122" s="406" t="str">
        <f t="shared" si="2"/>
        <v>OK</v>
      </c>
    </row>
    <row r="123" spans="1:9" ht="12.75" customHeight="1">
      <c r="A123" s="146" t="str">
        <f>'t1'!A124</f>
        <v>operatore tecnico special.to - bs</v>
      </c>
      <c r="B123" s="367" t="str">
        <f>'t1'!B124</f>
        <v>T13059</v>
      </c>
      <c r="C123" s="390">
        <f>'t1'!C124+'t1'!D124</f>
        <v>38</v>
      </c>
      <c r="D123" s="390">
        <f>'t5'!S125+'t5'!T125</f>
        <v>2</v>
      </c>
      <c r="E123" s="391">
        <f>'t6'!U125+'t6'!V125</f>
        <v>0</v>
      </c>
      <c r="F123" s="391">
        <f>'t4'!DP142</f>
        <v>0</v>
      </c>
      <c r="G123" s="391">
        <f t="shared" si="1"/>
        <v>36</v>
      </c>
      <c r="H123" s="391">
        <f>'t4'!EH124</f>
        <v>0</v>
      </c>
      <c r="I123" s="406" t="str">
        <f t="shared" si="2"/>
        <v>OK</v>
      </c>
    </row>
    <row r="124" spans="1:9" ht="12.75" customHeight="1">
      <c r="A124" s="146" t="str">
        <f>'t1'!A125</f>
        <v>operatore socio-sanitario - bs</v>
      </c>
      <c r="B124" s="367" t="str">
        <f>'t1'!B125</f>
        <v>T13660</v>
      </c>
      <c r="C124" s="390">
        <f>'t1'!C125+'t1'!D125</f>
        <v>119</v>
      </c>
      <c r="D124" s="390">
        <f>'t5'!S126+'t5'!T126</f>
        <v>11</v>
      </c>
      <c r="E124" s="391">
        <f>'t6'!U126+'t6'!V126</f>
        <v>14</v>
      </c>
      <c r="F124" s="391">
        <f>'t4'!DQ142</f>
        <v>0</v>
      </c>
      <c r="G124" s="391">
        <f t="shared" si="1"/>
        <v>122</v>
      </c>
      <c r="H124" s="391">
        <f>'t4'!EH125</f>
        <v>0</v>
      </c>
      <c r="I124" s="406" t="str">
        <f t="shared" si="2"/>
        <v>OK</v>
      </c>
    </row>
    <row r="125" spans="1:9" ht="12.75" customHeight="1">
      <c r="A125" s="146" t="str">
        <f>'t1'!A126</f>
        <v>operatore tecnico - b</v>
      </c>
      <c r="B125" s="367" t="str">
        <f>'t1'!B126</f>
        <v>T12057</v>
      </c>
      <c r="C125" s="390">
        <f>'t1'!C126+'t1'!D126</f>
        <v>89</v>
      </c>
      <c r="D125" s="390">
        <f>'t5'!S127+'t5'!T127</f>
        <v>3</v>
      </c>
      <c r="E125" s="391">
        <f>'t6'!U127+'t6'!V127</f>
        <v>0</v>
      </c>
      <c r="F125" s="391">
        <f>'t4'!DR142</f>
        <v>0</v>
      </c>
      <c r="G125" s="391">
        <f t="shared" si="1"/>
        <v>86</v>
      </c>
      <c r="H125" s="391">
        <f>'t4'!EH126</f>
        <v>0</v>
      </c>
      <c r="I125" s="406" t="str">
        <f t="shared" si="2"/>
        <v>OK</v>
      </c>
    </row>
    <row r="126" spans="1:9" ht="12.75" customHeight="1">
      <c r="A126" s="146" t="str">
        <f>'t1'!A127</f>
        <v>operatore tecnico addetto all'assistenza - b</v>
      </c>
      <c r="B126" s="367" t="str">
        <f>'t1'!B127</f>
        <v>T12058</v>
      </c>
      <c r="C126" s="390">
        <f>'t1'!C127+'t1'!D127</f>
        <v>15</v>
      </c>
      <c r="D126" s="390">
        <f>'t5'!S128+'t5'!T128</f>
        <v>1</v>
      </c>
      <c r="E126" s="391">
        <f>'t6'!U128+'t6'!V128</f>
        <v>0</v>
      </c>
      <c r="F126" s="391">
        <f>'t4'!DS142</f>
        <v>0</v>
      </c>
      <c r="G126" s="391">
        <f t="shared" si="1"/>
        <v>14</v>
      </c>
      <c r="H126" s="391">
        <f>'t4'!EH127</f>
        <v>0</v>
      </c>
      <c r="I126" s="406" t="str">
        <f t="shared" si="2"/>
        <v>OK</v>
      </c>
    </row>
    <row r="127" spans="1:9" ht="12.75" customHeight="1">
      <c r="A127" s="146" t="str">
        <f>'t1'!A128</f>
        <v>ausiliario specializzato - a</v>
      </c>
      <c r="B127" s="367" t="str">
        <f>'t1'!B128</f>
        <v>T11008</v>
      </c>
      <c r="C127" s="390">
        <f>'t1'!C128+'t1'!D128</f>
        <v>0</v>
      </c>
      <c r="D127" s="390">
        <f>'t5'!S129+'t5'!T129</f>
        <v>0</v>
      </c>
      <c r="E127" s="391">
        <f>'t6'!U129+'t6'!V129</f>
        <v>0</v>
      </c>
      <c r="F127" s="391">
        <f>'t4'!DT142</f>
        <v>0</v>
      </c>
      <c r="G127" s="391">
        <f t="shared" si="1"/>
        <v>0</v>
      </c>
      <c r="H127" s="391">
        <f>'t4'!EH128</f>
        <v>0</v>
      </c>
      <c r="I127" s="406" t="str">
        <f t="shared" si="2"/>
        <v>OK</v>
      </c>
    </row>
    <row r="128" spans="1:9" ht="12.75" customHeight="1">
      <c r="A128" s="146" t="str">
        <f>'t1'!A129</f>
        <v>profilo atipico ruolo tecnico</v>
      </c>
      <c r="B128" s="367" t="str">
        <f>'t1'!B129</f>
        <v>T00062</v>
      </c>
      <c r="C128" s="390">
        <f>'t1'!C129+'t1'!D129</f>
        <v>0</v>
      </c>
      <c r="D128" s="390">
        <f>'t5'!S130+'t5'!T130</f>
        <v>0</v>
      </c>
      <c r="E128" s="391">
        <f>'t6'!U130+'t6'!V130</f>
        <v>0</v>
      </c>
      <c r="F128" s="391">
        <f>'t4'!DU142</f>
        <v>0</v>
      </c>
      <c r="G128" s="391">
        <f t="shared" si="1"/>
        <v>0</v>
      </c>
      <c r="H128" s="391">
        <f>'t4'!EH129</f>
        <v>0</v>
      </c>
      <c r="I128" s="406" t="str">
        <f t="shared" si="2"/>
        <v>OK</v>
      </c>
    </row>
    <row r="129" spans="1:9" ht="12.75" customHeight="1">
      <c r="A129" s="146" t="str">
        <f>'t1'!A130</f>
        <v>dirigente amm.vo con incarico di struttura complessa</v>
      </c>
      <c r="B129" s="367" t="str">
        <f>'t1'!B130</f>
        <v>AD0032</v>
      </c>
      <c r="C129" s="390">
        <f>'t1'!C130+'t1'!D130</f>
        <v>4</v>
      </c>
      <c r="D129" s="390">
        <f>'t5'!S131+'t5'!T131</f>
        <v>0</v>
      </c>
      <c r="E129" s="391">
        <f>'t6'!U131+'t6'!V131</f>
        <v>0</v>
      </c>
      <c r="F129" s="391">
        <f>'t4'!DV142</f>
        <v>0</v>
      </c>
      <c r="G129" s="391">
        <f t="shared" si="1"/>
        <v>4</v>
      </c>
      <c r="H129" s="391">
        <f>'t4'!EH130</f>
        <v>0</v>
      </c>
      <c r="I129" s="406" t="str">
        <f t="shared" si="2"/>
        <v>OK</v>
      </c>
    </row>
    <row r="130" spans="1:9" ht="12.75" customHeight="1">
      <c r="A130" s="146" t="str">
        <f>'t1'!A131</f>
        <v>dirigente amm.vo con incarico di struttura semplice</v>
      </c>
      <c r="B130" s="367" t="str">
        <f>'t1'!B131</f>
        <v>AD0S31</v>
      </c>
      <c r="C130" s="390">
        <f>'t1'!C131+'t1'!D131</f>
        <v>1</v>
      </c>
      <c r="D130" s="390">
        <f>'t5'!S132+'t5'!T132</f>
        <v>1</v>
      </c>
      <c r="E130" s="391">
        <f>'t6'!U132+'t6'!V132</f>
        <v>0</v>
      </c>
      <c r="F130" s="391">
        <f>'t4'!DW142</f>
        <v>0</v>
      </c>
      <c r="G130" s="391">
        <f t="shared" si="1"/>
        <v>0</v>
      </c>
      <c r="H130" s="391">
        <f>'t4'!EH131</f>
        <v>0</v>
      </c>
      <c r="I130" s="406" t="str">
        <f t="shared" si="2"/>
        <v>OK</v>
      </c>
    </row>
    <row r="131" spans="1:9" ht="12.75" customHeight="1">
      <c r="A131" s="146" t="str">
        <f>'t1'!A132</f>
        <v>dirigente amm.vo con altri incar.prof.li</v>
      </c>
      <c r="B131" s="367" t="str">
        <f>'t1'!B132</f>
        <v>AD0A31</v>
      </c>
      <c r="C131" s="390">
        <f>'t1'!C132+'t1'!D132</f>
        <v>1</v>
      </c>
      <c r="D131" s="390">
        <f>'t5'!S133+'t5'!T133</f>
        <v>0</v>
      </c>
      <c r="E131" s="391">
        <f>'t6'!U133+'t6'!V133</f>
        <v>0</v>
      </c>
      <c r="F131" s="391">
        <f>'t4'!DX142</f>
        <v>0</v>
      </c>
      <c r="G131" s="391">
        <f t="shared" si="1"/>
        <v>1</v>
      </c>
      <c r="H131" s="391">
        <f>'t4'!EH132</f>
        <v>0</v>
      </c>
      <c r="I131" s="406" t="str">
        <f t="shared" si="2"/>
        <v>OK</v>
      </c>
    </row>
    <row r="132" spans="1:9" ht="12.75" customHeight="1">
      <c r="A132" s="146" t="str">
        <f>'t1'!A133</f>
        <v>dirig. amm.vo a t. determinato (art. 15-septies dlgs.502/92)</v>
      </c>
      <c r="B132" s="367" t="str">
        <f>'t1'!B133</f>
        <v>AD0612</v>
      </c>
      <c r="C132" s="390">
        <f>'t1'!C133+'t1'!D133</f>
        <v>0</v>
      </c>
      <c r="D132" s="390">
        <f>'t5'!S134+'t5'!T134</f>
        <v>0</v>
      </c>
      <c r="E132" s="391">
        <f>'t6'!U134+'t6'!V134</f>
        <v>0</v>
      </c>
      <c r="F132" s="391">
        <f>'t4'!DY142</f>
        <v>0</v>
      </c>
      <c r="G132" s="391">
        <f t="shared" si="1"/>
        <v>0</v>
      </c>
      <c r="H132" s="391">
        <f>'t4'!EH133</f>
        <v>0</v>
      </c>
      <c r="I132" s="406" t="str">
        <f t="shared" si="2"/>
        <v>OK</v>
      </c>
    </row>
    <row r="133" spans="1:9" ht="12.75" customHeight="1">
      <c r="A133" s="146" t="str">
        <f>'t1'!A134</f>
        <v>collaboratore amministrativo prof.le esperto - ds</v>
      </c>
      <c r="B133" s="367" t="str">
        <f>'t1'!B134</f>
        <v>A18029</v>
      </c>
      <c r="C133" s="390">
        <f>'t1'!C134+'t1'!D134</f>
        <v>16</v>
      </c>
      <c r="D133" s="390">
        <f>'t5'!S135+'t5'!T135</f>
        <v>0</v>
      </c>
      <c r="E133" s="391">
        <f>'t6'!U135+'t6'!V135</f>
        <v>0</v>
      </c>
      <c r="F133" s="391">
        <f>'t4'!DZ142</f>
        <v>0</v>
      </c>
      <c r="G133" s="391">
        <f t="shared" si="1"/>
        <v>16</v>
      </c>
      <c r="H133" s="391">
        <f>'t4'!EH134</f>
        <v>0</v>
      </c>
      <c r="I133" s="406" t="str">
        <f t="shared" si="2"/>
        <v>OK</v>
      </c>
    </row>
    <row r="134" spans="1:9" ht="12.75" customHeight="1">
      <c r="A134" s="146" t="str">
        <f>'t1'!A135</f>
        <v>collaboratore amministrativo prof.le - d</v>
      </c>
      <c r="B134" s="367" t="str">
        <f>'t1'!B135</f>
        <v>A16028</v>
      </c>
      <c r="C134" s="390">
        <f>'t1'!C135+'t1'!D135</f>
        <v>37</v>
      </c>
      <c r="D134" s="390">
        <f>'t5'!S136+'t5'!T136</f>
        <v>2</v>
      </c>
      <c r="E134" s="391">
        <f>'t6'!U136+'t6'!V136</f>
        <v>0</v>
      </c>
      <c r="F134" s="391">
        <f>'t4'!EA142</f>
        <v>0</v>
      </c>
      <c r="G134" s="391">
        <f t="shared" si="1"/>
        <v>35</v>
      </c>
      <c r="H134" s="391">
        <f>'t4'!EH135</f>
        <v>0</v>
      </c>
      <c r="I134" s="406" t="str">
        <f t="shared" si="2"/>
        <v>OK</v>
      </c>
    </row>
    <row r="135" spans="1:9" ht="12.75" customHeight="1">
      <c r="A135" s="146" t="str">
        <f>'t1'!A136</f>
        <v>assistente amministrativo - c</v>
      </c>
      <c r="B135" s="367" t="str">
        <f>'t1'!B136</f>
        <v>A14005</v>
      </c>
      <c r="C135" s="390">
        <f>'t1'!C136+'t1'!D136</f>
        <v>109</v>
      </c>
      <c r="D135" s="390">
        <f>'t5'!S137+'t5'!T137</f>
        <v>6</v>
      </c>
      <c r="E135" s="391">
        <f>'t6'!U137+'t6'!V137</f>
        <v>0</v>
      </c>
      <c r="F135" s="391">
        <f>'t4'!EB142</f>
        <v>4</v>
      </c>
      <c r="G135" s="391">
        <f t="shared" si="1"/>
        <v>107</v>
      </c>
      <c r="H135" s="391">
        <f>'t4'!EH136</f>
        <v>0</v>
      </c>
      <c r="I135" s="406" t="str">
        <f t="shared" si="2"/>
        <v>OK</v>
      </c>
    </row>
    <row r="136" spans="1:9" ht="12.75" customHeight="1">
      <c r="A136" s="146" t="str">
        <f>'t1'!A137</f>
        <v>coadiutore amm.vo esperto - bs</v>
      </c>
      <c r="B136" s="367" t="str">
        <f>'t1'!B137</f>
        <v>A13018</v>
      </c>
      <c r="C136" s="390">
        <f>'t1'!C137+'t1'!D137</f>
        <v>46</v>
      </c>
      <c r="D136" s="390">
        <f>'t5'!S138+'t5'!T138</f>
        <v>1</v>
      </c>
      <c r="E136" s="391">
        <f>'t6'!U138+'t6'!V138</f>
        <v>0</v>
      </c>
      <c r="F136" s="391">
        <f>'t4'!EC142</f>
        <v>3</v>
      </c>
      <c r="G136" s="391">
        <f t="shared" si="1"/>
        <v>48</v>
      </c>
      <c r="H136" s="391">
        <f>'t4'!EH137</f>
        <v>4</v>
      </c>
      <c r="I136" s="406" t="str">
        <f t="shared" ref="I136:I141" si="3">IF(H136&lt;=G136,"OK","ERRORE")</f>
        <v>OK</v>
      </c>
    </row>
    <row r="137" spans="1:9" ht="12.75" customHeight="1">
      <c r="A137" s="146" t="str">
        <f>'t1'!A138</f>
        <v>coadiutore amm.vo - b</v>
      </c>
      <c r="B137" s="367" t="str">
        <f>'t1'!B138</f>
        <v>A12017</v>
      </c>
      <c r="C137" s="390">
        <f>'t1'!C138+'t1'!D138</f>
        <v>33</v>
      </c>
      <c r="D137" s="390">
        <f>'t5'!S139+'t5'!T139</f>
        <v>0</v>
      </c>
      <c r="E137" s="391">
        <f>'t6'!U139+'t6'!V139</f>
        <v>0</v>
      </c>
      <c r="F137" s="391">
        <f>'t4'!ED142</f>
        <v>0</v>
      </c>
      <c r="G137" s="391">
        <f t="shared" si="1"/>
        <v>33</v>
      </c>
      <c r="H137" s="391">
        <f>'t4'!EH138</f>
        <v>3</v>
      </c>
      <c r="I137" s="406" t="str">
        <f t="shared" si="3"/>
        <v>OK</v>
      </c>
    </row>
    <row r="138" spans="1:9" ht="12.75" customHeight="1">
      <c r="A138" s="146" t="str">
        <f>'t1'!A139</f>
        <v>commesso - a</v>
      </c>
      <c r="B138" s="367" t="str">
        <f>'t1'!B139</f>
        <v>A11030</v>
      </c>
      <c r="C138" s="390">
        <f>'t1'!C139+'t1'!D139</f>
        <v>0</v>
      </c>
      <c r="D138" s="390">
        <f>'t5'!S140+'t5'!T140</f>
        <v>0</v>
      </c>
      <c r="E138" s="391">
        <f>'t6'!U140+'t6'!V140</f>
        <v>0</v>
      </c>
      <c r="F138" s="391">
        <f>'t4'!EE142</f>
        <v>0</v>
      </c>
      <c r="G138" s="391">
        <f t="shared" si="1"/>
        <v>0</v>
      </c>
      <c r="H138" s="391">
        <f>'t4'!EH139</f>
        <v>0</v>
      </c>
      <c r="I138" s="406" t="str">
        <f t="shared" si="3"/>
        <v>OK</v>
      </c>
    </row>
    <row r="139" spans="1:9" ht="12.75" customHeight="1">
      <c r="A139" s="146" t="str">
        <f>'t1'!A140</f>
        <v>profilo atipico ruolo amministrativo</v>
      </c>
      <c r="B139" s="367" t="str">
        <f>'t1'!B140</f>
        <v>A00062</v>
      </c>
      <c r="C139" s="390">
        <f>'t1'!C140+'t1'!D140</f>
        <v>0</v>
      </c>
      <c r="D139" s="390">
        <f>'t5'!S141+'t5'!T141</f>
        <v>0</v>
      </c>
      <c r="E139" s="391">
        <f>'t6'!U141+'t6'!V141</f>
        <v>0</v>
      </c>
      <c r="F139" s="391">
        <f>'t4'!EF142</f>
        <v>0</v>
      </c>
      <c r="G139" s="391">
        <f t="shared" si="1"/>
        <v>0</v>
      </c>
      <c r="H139" s="391">
        <f>'t4'!EH140</f>
        <v>0</v>
      </c>
      <c r="I139" s="406" t="str">
        <f t="shared" si="3"/>
        <v>OK</v>
      </c>
    </row>
    <row r="140" spans="1:9" ht="12.75" customHeight="1">
      <c r="A140" s="146" t="str">
        <f>'t1'!A141</f>
        <v>contrattisti (a)</v>
      </c>
      <c r="B140" s="367" t="str">
        <f>'t1'!B141</f>
        <v>000061</v>
      </c>
      <c r="C140" s="390">
        <f>'t1'!C141+'t1'!D141</f>
        <v>0</v>
      </c>
      <c r="D140" s="390">
        <f>'t5'!S142+'t5'!T142</f>
        <v>0</v>
      </c>
      <c r="E140" s="391">
        <f>'t6'!U142+'t6'!V142</f>
        <v>0</v>
      </c>
      <c r="F140" s="391">
        <f>'t4'!EG142</f>
        <v>0</v>
      </c>
      <c r="G140" s="391">
        <f t="shared" si="1"/>
        <v>0</v>
      </c>
      <c r="H140" s="391">
        <f>'t4'!EH141</f>
        <v>0</v>
      </c>
      <c r="I140" s="406" t="str">
        <f t="shared" si="3"/>
        <v>OK</v>
      </c>
    </row>
    <row r="141" spans="1:9" s="162" customFormat="1" ht="15" customHeight="1">
      <c r="A141" s="415" t="str">
        <f>'t1'!A142</f>
        <v>TOTALE</v>
      </c>
      <c r="B141" s="395"/>
      <c r="C141" s="396">
        <f t="shared" ref="C141:H141" si="4">SUM(C6:C140)</f>
        <v>1488</v>
      </c>
      <c r="D141" s="396">
        <f t="shared" si="4"/>
        <v>71</v>
      </c>
      <c r="E141" s="396">
        <f t="shared" si="4"/>
        <v>56</v>
      </c>
      <c r="F141" s="396">
        <f>SUM(F6:F140)</f>
        <v>21</v>
      </c>
      <c r="G141" s="396">
        <f t="shared" si="4"/>
        <v>1494</v>
      </c>
      <c r="H141" s="396">
        <f t="shared" si="4"/>
        <v>21</v>
      </c>
      <c r="I141" s="386" t="str">
        <f t="shared" si="3"/>
        <v>OK</v>
      </c>
    </row>
  </sheetData>
  <sheetProtection password="EA98" sheet="1" objects="1" scenarios="1" selectLockedCells="1" selectUnlockedCells="1"/>
  <mergeCells count="2">
    <mergeCell ref="A1:G1"/>
    <mergeCell ref="D2:I2"/>
  </mergeCells>
  <printOptions horizontalCentered="1" verticalCentered="1"/>
  <pageMargins left="0" right="0" top="0.17" bottom="0.17" header="0.19" footer="0.2"/>
  <pageSetup paperSize="9" scale="85" orientation="landscape" horizontalDpi="300" verticalDpi="4294967292" r:id="rId1"/>
  <headerFooter alignWithMargins="0"/>
  <drawing r:id="rId2"/>
</worksheet>
</file>

<file path=xl/worksheets/sheet81.xml><?xml version="1.0" encoding="utf-8"?>
<worksheet xmlns="http://schemas.openxmlformats.org/spreadsheetml/2006/main" xmlns:r="http://schemas.openxmlformats.org/officeDocument/2006/relationships">
  <sheetPr codeName="Foglio64"/>
  <dimension ref="A1:H47"/>
  <sheetViews>
    <sheetView showGridLines="0" workbookViewId="0">
      <pane xSplit="2" ySplit="6" topLeftCell="C46" activePane="bottomRight" state="frozen"/>
      <selection activeCell="C8" sqref="C8"/>
      <selection pane="topRight" activeCell="C8" sqref="C8"/>
      <selection pane="bottomLeft" activeCell="C8" sqref="C8"/>
      <selection pane="bottomRight" activeCell="C8" sqref="C8"/>
    </sheetView>
  </sheetViews>
  <sheetFormatPr defaultRowHeight="11.25"/>
  <cols>
    <col min="1" max="1" width="44.5703125" style="130" customWidth="1"/>
    <col min="2" max="2" width="8.5703125" style="163" customWidth="1"/>
    <col min="3" max="7" width="14.42578125" style="163" customWidth="1"/>
    <col min="8" max="8" width="14.42578125" style="130" customWidth="1"/>
    <col min="9" max="16384" width="9.140625" style="130"/>
  </cols>
  <sheetData>
    <row r="1" spans="1:8" ht="35.25" customHeight="1">
      <c r="A1" s="2471" t="str">
        <f>'t1'!A1</f>
        <v>COMPARTO SERVIZIO SANITARIO NAZIONALE - anno 2017</v>
      </c>
      <c r="B1" s="2471"/>
      <c r="C1" s="2471"/>
      <c r="D1" s="2471"/>
      <c r="E1" s="2471"/>
      <c r="F1" s="2471"/>
      <c r="G1" s="385"/>
      <c r="H1" s="363"/>
    </row>
    <row r="2" spans="1:8" ht="21" customHeight="1">
      <c r="B2" s="130"/>
      <c r="C2" s="130"/>
      <c r="D2" s="130"/>
      <c r="E2" s="321"/>
      <c r="F2" s="321"/>
      <c r="G2" s="321"/>
      <c r="H2" s="321"/>
    </row>
    <row r="3" spans="1:8" ht="21" customHeight="1">
      <c r="A3" s="320" t="str">
        <f>"Tavola di coerenza tra presenti al 31.12."&amp;'t1'!M1&amp;" rilevati nelle Tabelle 1 ed 1E"</f>
        <v>Tavola di coerenza tra presenti al 31.12.2017 rilevati nelle Tabelle 1 ed 1E</v>
      </c>
      <c r="C3" s="130"/>
      <c r="D3" s="130"/>
      <c r="E3" s="130"/>
      <c r="F3" s="130"/>
      <c r="G3" s="130"/>
    </row>
    <row r="4" spans="1:8" s="364" customFormat="1" ht="11.25" customHeight="1">
      <c r="A4" s="399"/>
      <c r="B4" s="399"/>
      <c r="C4" s="2734" t="s">
        <v>1848</v>
      </c>
      <c r="D4" s="2735"/>
      <c r="E4" s="2736"/>
      <c r="F4" s="2734" t="s">
        <v>1849</v>
      </c>
      <c r="G4" s="2735"/>
      <c r="H4" s="2736"/>
    </row>
    <row r="5" spans="1:8" ht="62.25" customHeight="1">
      <c r="A5" s="372" t="s">
        <v>3749</v>
      </c>
      <c r="B5" s="372" t="s">
        <v>3806</v>
      </c>
      <c r="C5" s="400" t="str">
        <f>"Presenti 31.12."&amp;'t1'!M1&amp;" 
(Tab 1)"</f>
        <v>Presenti 31.12.2017 
(Tab 1)</v>
      </c>
      <c r="D5" s="372" t="str">
        <f>"Totale presenti al 31/12/"&amp;'t1'!$M$1&amp;" 
(Tab 1E)"</f>
        <v>Totale presenti al 31/12/2017 
(Tab 1E)</v>
      </c>
      <c r="E5" s="372" t="s">
        <v>1851</v>
      </c>
      <c r="F5" s="400" t="str">
        <f>"Presenti 31.12."&amp;'t1'!M1&amp;" 
(Tab 1)"</f>
        <v>Presenti 31.12.2017 
(Tab 1)</v>
      </c>
      <c r="G5" s="372" t="str">
        <f>"Totale presenti al 31/12/"&amp;'t1'!$M$1&amp;" 
(Tab 1E)"</f>
        <v>Totale presenti al 31/12/2017 
(Tab 1E)</v>
      </c>
      <c r="H5" s="372" t="s">
        <v>1851</v>
      </c>
    </row>
    <row r="6" spans="1:8">
      <c r="A6" s="401"/>
      <c r="B6" s="401"/>
      <c r="C6" s="402" t="s">
        <v>1852</v>
      </c>
      <c r="D6" s="402" t="s">
        <v>1853</v>
      </c>
      <c r="E6" s="403" t="s">
        <v>1854</v>
      </c>
      <c r="F6" s="402" t="s">
        <v>1855</v>
      </c>
      <c r="G6" s="402" t="s">
        <v>1856</v>
      </c>
      <c r="H6" s="403" t="s">
        <v>1857</v>
      </c>
    </row>
    <row r="7" spans="1:8" ht="14.1" customHeight="1">
      <c r="A7" s="368" t="str">
        <f>'t1'!A69</f>
        <v>coll.re prof.le sanitario - pers. infer. esperto - ds</v>
      </c>
      <c r="B7" s="367" t="str">
        <f>'t1'!B69</f>
        <v>S18023</v>
      </c>
      <c r="C7" s="391">
        <f>'t1'!L69</f>
        <v>6</v>
      </c>
      <c r="D7" s="391">
        <f>'1E'!Q8</f>
        <v>6</v>
      </c>
      <c r="E7" s="392" t="str">
        <f t="shared" ref="E7:E47" si="0">IF(C7=D7,"OK","ERRORE")</f>
        <v>OK</v>
      </c>
      <c r="F7" s="391">
        <f>'t1'!M69</f>
        <v>18</v>
      </c>
      <c r="G7" s="391">
        <f>'1E'!R8</f>
        <v>18</v>
      </c>
      <c r="H7" s="392" t="str">
        <f t="shared" ref="H7:H47" si="1">IF(F7=G7,"OK","ERRORE")</f>
        <v>OK</v>
      </c>
    </row>
    <row r="8" spans="1:8" ht="14.1" customHeight="1">
      <c r="A8" s="368" t="str">
        <f>'t1'!A70</f>
        <v>coll.re prof.le sanitario - pers. infer. - d</v>
      </c>
      <c r="B8" s="367" t="str">
        <f>'t1'!B70</f>
        <v>S16020</v>
      </c>
      <c r="C8" s="391">
        <f>'t1'!L70</f>
        <v>94</v>
      </c>
      <c r="D8" s="391">
        <f>'1E'!Q9</f>
        <v>94</v>
      </c>
      <c r="E8" s="392" t="str">
        <f t="shared" si="0"/>
        <v>OK</v>
      </c>
      <c r="F8" s="391">
        <f>'t1'!M70</f>
        <v>313</v>
      </c>
      <c r="G8" s="391">
        <f>'1E'!R9</f>
        <v>313</v>
      </c>
      <c r="H8" s="392" t="str">
        <f t="shared" si="1"/>
        <v>OK</v>
      </c>
    </row>
    <row r="9" spans="1:8" ht="14.1" customHeight="1">
      <c r="A9" s="368" t="str">
        <f>'t1'!A71</f>
        <v>oper.re prof.le sanitario pers. inferm. - c</v>
      </c>
      <c r="B9" s="367" t="str">
        <f>'t1'!B71</f>
        <v>S14056</v>
      </c>
      <c r="C9" s="391">
        <f>'t1'!L71</f>
        <v>0</v>
      </c>
      <c r="D9" s="391">
        <f>'1E'!Q10</f>
        <v>0</v>
      </c>
      <c r="E9" s="392" t="str">
        <f t="shared" si="0"/>
        <v>OK</v>
      </c>
      <c r="F9" s="391">
        <f>'t1'!M71</f>
        <v>0</v>
      </c>
      <c r="G9" s="391">
        <f>'1E'!R10</f>
        <v>0</v>
      </c>
      <c r="H9" s="392" t="str">
        <f t="shared" si="1"/>
        <v>OK</v>
      </c>
    </row>
    <row r="10" spans="1:8" ht="14.1" customHeight="1">
      <c r="A10" s="368" t="str">
        <f>'t1'!A72</f>
        <v>oper.re prof.le di II cat.pers. inferm. esperto - c (2)</v>
      </c>
      <c r="B10" s="367" t="str">
        <f>'t1'!B72</f>
        <v>S14E52</v>
      </c>
      <c r="C10" s="391">
        <f>'t1'!L72</f>
        <v>3</v>
      </c>
      <c r="D10" s="391">
        <f>'1E'!Q11</f>
        <v>3</v>
      </c>
      <c r="E10" s="392" t="str">
        <f t="shared" si="0"/>
        <v>OK</v>
      </c>
      <c r="F10" s="391">
        <f>'t1'!M72</f>
        <v>3</v>
      </c>
      <c r="G10" s="391">
        <f>'1E'!R11</f>
        <v>3</v>
      </c>
      <c r="H10" s="392" t="str">
        <f t="shared" si="1"/>
        <v>OK</v>
      </c>
    </row>
    <row r="11" spans="1:8" ht="14.1" customHeight="1">
      <c r="A11" s="368" t="str">
        <f>'t1'!A73</f>
        <v>oper.re prof.le di II cat.pers. inferm. bs</v>
      </c>
      <c r="B11" s="367" t="str">
        <f>'t1'!B73</f>
        <v>S13052</v>
      </c>
      <c r="C11" s="391">
        <f>'t1'!L73</f>
        <v>0</v>
      </c>
      <c r="D11" s="391">
        <f>'1E'!Q12</f>
        <v>0</v>
      </c>
      <c r="E11" s="392" t="str">
        <f t="shared" si="0"/>
        <v>OK</v>
      </c>
      <c r="F11" s="391">
        <f>'t1'!M73</f>
        <v>0</v>
      </c>
      <c r="G11" s="391">
        <f>'1E'!R12</f>
        <v>0</v>
      </c>
      <c r="H11" s="392" t="str">
        <f t="shared" si="1"/>
        <v>OK</v>
      </c>
    </row>
    <row r="12" spans="1:8" ht="14.1" customHeight="1">
      <c r="A12" s="368" t="str">
        <f>'t1'!A74</f>
        <v>coll.re prof.le sanitario - pers. tec. esperto - ds</v>
      </c>
      <c r="B12" s="367" t="str">
        <f>'t1'!B74</f>
        <v>S18920</v>
      </c>
      <c r="C12" s="391">
        <f>'t1'!L74</f>
        <v>2</v>
      </c>
      <c r="D12" s="391">
        <f>'1E'!Q13</f>
        <v>2</v>
      </c>
      <c r="E12" s="392" t="str">
        <f t="shared" si="0"/>
        <v>OK</v>
      </c>
      <c r="F12" s="391">
        <f>'t1'!M74</f>
        <v>7</v>
      </c>
      <c r="G12" s="391">
        <f>'1E'!R13</f>
        <v>7</v>
      </c>
      <c r="H12" s="392" t="str">
        <f t="shared" si="1"/>
        <v>OK</v>
      </c>
    </row>
    <row r="13" spans="1:8" ht="14.1" customHeight="1">
      <c r="A13" s="368" t="str">
        <f>'t1'!A75</f>
        <v>coll.re prof.le sanitario - pers. tec.- d</v>
      </c>
      <c r="B13" s="367" t="str">
        <f>'t1'!B75</f>
        <v>S16021</v>
      </c>
      <c r="C13" s="391">
        <f>'t1'!L75</f>
        <v>49</v>
      </c>
      <c r="D13" s="391">
        <f>'1E'!Q14</f>
        <v>49</v>
      </c>
      <c r="E13" s="392" t="str">
        <f t="shared" si="0"/>
        <v>OK</v>
      </c>
      <c r="F13" s="391">
        <f>'t1'!M75</f>
        <v>116</v>
      </c>
      <c r="G13" s="391">
        <f>'1E'!R14</f>
        <v>116</v>
      </c>
      <c r="H13" s="392" t="str">
        <f t="shared" si="1"/>
        <v>OK</v>
      </c>
    </row>
    <row r="14" spans="1:8" ht="14.1" customHeight="1">
      <c r="A14" s="368" t="str">
        <f>'t1'!A76</f>
        <v>oper.re prof.le sanitario - pers. tec.- c</v>
      </c>
      <c r="B14" s="367" t="str">
        <f>'t1'!B76</f>
        <v>S14054</v>
      </c>
      <c r="C14" s="391">
        <f>'t1'!L76</f>
        <v>0</v>
      </c>
      <c r="D14" s="391">
        <f>'1E'!Q15</f>
        <v>0</v>
      </c>
      <c r="E14" s="392" t="str">
        <f t="shared" si="0"/>
        <v>OK</v>
      </c>
      <c r="F14" s="391">
        <f>'t1'!M76</f>
        <v>0</v>
      </c>
      <c r="G14" s="391">
        <f>'1E'!R15</f>
        <v>0</v>
      </c>
      <c r="H14" s="392" t="str">
        <f t="shared" si="1"/>
        <v>OK</v>
      </c>
    </row>
    <row r="15" spans="1:8" ht="14.1" customHeight="1">
      <c r="A15" s="368" t="str">
        <f>'t1'!A77</f>
        <v>coll.re prof.le sanitario - tecn. della prev. esperto - ds</v>
      </c>
      <c r="B15" s="367" t="str">
        <f>'t1'!B77</f>
        <v>S18921</v>
      </c>
      <c r="C15" s="391">
        <f>'t1'!L77</f>
        <v>0</v>
      </c>
      <c r="D15" s="391">
        <f>'1E'!Q16</f>
        <v>0</v>
      </c>
      <c r="E15" s="392" t="str">
        <f t="shared" si="0"/>
        <v>OK</v>
      </c>
      <c r="F15" s="391">
        <f>'t1'!M77</f>
        <v>0</v>
      </c>
      <c r="G15" s="391">
        <f>'1E'!R16</f>
        <v>0</v>
      </c>
      <c r="H15" s="392" t="str">
        <f t="shared" si="1"/>
        <v>OK</v>
      </c>
    </row>
    <row r="16" spans="1:8" ht="14.1" customHeight="1">
      <c r="A16" s="368" t="str">
        <f>'t1'!A78</f>
        <v>coll.re prof.le sanitario - tecn. della prev. - d</v>
      </c>
      <c r="B16" s="367" t="str">
        <f>'t1'!B78</f>
        <v>S16022</v>
      </c>
      <c r="C16" s="391">
        <f>'t1'!L78</f>
        <v>1</v>
      </c>
      <c r="D16" s="391">
        <f>'1E'!Q17</f>
        <v>1</v>
      </c>
      <c r="E16" s="392" t="str">
        <f t="shared" si="0"/>
        <v>OK</v>
      </c>
      <c r="F16" s="391">
        <f>'t1'!M78</f>
        <v>1</v>
      </c>
      <c r="G16" s="391">
        <f>'1E'!R17</f>
        <v>1</v>
      </c>
      <c r="H16" s="392" t="str">
        <f t="shared" si="1"/>
        <v>OK</v>
      </c>
    </row>
    <row r="17" spans="1:8" ht="14.1" customHeight="1">
      <c r="A17" s="368" t="str">
        <f>'t1'!A79</f>
        <v>oper.re prof.le sanitario - tecn. della prev. - c</v>
      </c>
      <c r="B17" s="367" t="str">
        <f>'t1'!B79</f>
        <v>S14055</v>
      </c>
      <c r="C17" s="391">
        <f>'t1'!L79</f>
        <v>0</v>
      </c>
      <c r="D17" s="391">
        <f>'1E'!Q18</f>
        <v>0</v>
      </c>
      <c r="E17" s="392" t="str">
        <f t="shared" si="0"/>
        <v>OK</v>
      </c>
      <c r="F17" s="391">
        <f>'t1'!M79</f>
        <v>0</v>
      </c>
      <c r="G17" s="391">
        <f>'1E'!R18</f>
        <v>0</v>
      </c>
      <c r="H17" s="392" t="str">
        <f t="shared" si="1"/>
        <v>OK</v>
      </c>
    </row>
    <row r="18" spans="1:8" ht="14.1" customHeight="1">
      <c r="A18" s="368" t="str">
        <f>'t1'!A80</f>
        <v>coll.re prof.le sanitario - pers. della riabil. esperto - ds</v>
      </c>
      <c r="B18" s="367" t="str">
        <f>'t1'!B80</f>
        <v>S18922</v>
      </c>
      <c r="C18" s="391">
        <f>'t1'!L80</f>
        <v>0</v>
      </c>
      <c r="D18" s="391">
        <f>'1E'!Q19</f>
        <v>0</v>
      </c>
      <c r="E18" s="392" t="str">
        <f t="shared" si="0"/>
        <v>OK</v>
      </c>
      <c r="F18" s="391">
        <f>'t1'!M80</f>
        <v>0</v>
      </c>
      <c r="G18" s="391">
        <f>'1E'!R19</f>
        <v>0</v>
      </c>
      <c r="H18" s="392" t="str">
        <f t="shared" si="1"/>
        <v>OK</v>
      </c>
    </row>
    <row r="19" spans="1:8" ht="14.1" customHeight="1">
      <c r="A19" s="368" t="str">
        <f>'t1'!A81</f>
        <v>coll.re prof.le sanitario - pers. della riabil. - d</v>
      </c>
      <c r="B19" s="367" t="str">
        <f>'t1'!B81</f>
        <v>S16019</v>
      </c>
      <c r="C19" s="391">
        <f>'t1'!L81</f>
        <v>1</v>
      </c>
      <c r="D19" s="391">
        <f>'1E'!Q20</f>
        <v>1</v>
      </c>
      <c r="E19" s="392" t="str">
        <f t="shared" si="0"/>
        <v>OK</v>
      </c>
      <c r="F19" s="391">
        <f>'t1'!M81</f>
        <v>15</v>
      </c>
      <c r="G19" s="391">
        <f>'1E'!R20</f>
        <v>15</v>
      </c>
      <c r="H19" s="392" t="str">
        <f t="shared" si="1"/>
        <v>OK</v>
      </c>
    </row>
    <row r="20" spans="1:8" ht="14.1" customHeight="1">
      <c r="A20" s="368" t="str">
        <f>'t1'!A82</f>
        <v>oper.re prof.le sanitario - pers. della riabil. - c</v>
      </c>
      <c r="B20" s="367" t="str">
        <f>'t1'!B82</f>
        <v>S14053</v>
      </c>
      <c r="C20" s="391">
        <f>'t1'!L82</f>
        <v>0</v>
      </c>
      <c r="D20" s="391">
        <f>'1E'!Q21</f>
        <v>0</v>
      </c>
      <c r="E20" s="392" t="str">
        <f t="shared" si="0"/>
        <v>OK</v>
      </c>
      <c r="F20" s="391">
        <f>'t1'!M82</f>
        <v>0</v>
      </c>
      <c r="G20" s="391">
        <f>'1E'!R21</f>
        <v>0</v>
      </c>
      <c r="H20" s="392" t="str">
        <f t="shared" si="1"/>
        <v>OK</v>
      </c>
    </row>
    <row r="21" spans="1:8" ht="14.1" customHeight="1">
      <c r="A21" s="368" t="str">
        <f>'t1'!A83</f>
        <v>oper.re prof.le di II cat. con funz. di riabil. esperto - c (2)</v>
      </c>
      <c r="B21" s="367" t="str">
        <f>'t1'!B83</f>
        <v>S14E51</v>
      </c>
      <c r="C21" s="391">
        <f>'t1'!L83</f>
        <v>0</v>
      </c>
      <c r="D21" s="391">
        <f>'1E'!Q22</f>
        <v>0</v>
      </c>
      <c r="E21" s="392" t="str">
        <f t="shared" si="0"/>
        <v>OK</v>
      </c>
      <c r="F21" s="391">
        <f>'t1'!M83</f>
        <v>0</v>
      </c>
      <c r="G21" s="391">
        <f>'1E'!R22</f>
        <v>0</v>
      </c>
      <c r="H21" s="392" t="str">
        <f t="shared" si="1"/>
        <v>OK</v>
      </c>
    </row>
    <row r="22" spans="1:8" ht="14.1" customHeight="1">
      <c r="A22" s="368" t="str">
        <f>'t1'!A84</f>
        <v>oper.re prof.le di II cat. con funz. di riabil. - bs</v>
      </c>
      <c r="B22" s="367" t="str">
        <f>'t1'!B84</f>
        <v>S13051</v>
      </c>
      <c r="C22" s="391">
        <f>'t1'!L84</f>
        <v>0</v>
      </c>
      <c r="D22" s="391">
        <f>'1E'!Q23</f>
        <v>0</v>
      </c>
      <c r="E22" s="392" t="str">
        <f t="shared" si="0"/>
        <v>OK</v>
      </c>
      <c r="F22" s="391">
        <f>'t1'!M84</f>
        <v>0</v>
      </c>
      <c r="G22" s="391">
        <f>'1E'!R23</f>
        <v>0</v>
      </c>
      <c r="H22" s="392" t="str">
        <f t="shared" si="1"/>
        <v>OK</v>
      </c>
    </row>
    <row r="23" spans="1:8" ht="14.1" customHeight="1">
      <c r="A23" s="368" t="str">
        <f>'t1'!A85</f>
        <v>profilo atipico ruolo sanitario</v>
      </c>
      <c r="B23" s="367" t="str">
        <f>'t1'!B85</f>
        <v>S00062</v>
      </c>
      <c r="C23" s="391">
        <f>'t1'!L85</f>
        <v>0</v>
      </c>
      <c r="D23" s="391">
        <f>'1E'!Q24</f>
        <v>0</v>
      </c>
      <c r="E23" s="392" t="str">
        <f t="shared" si="0"/>
        <v>OK</v>
      </c>
      <c r="F23" s="391">
        <f>'t1'!M85</f>
        <v>0</v>
      </c>
      <c r="G23" s="391">
        <f>'1E'!R24</f>
        <v>0</v>
      </c>
      <c r="H23" s="392" t="str">
        <f t="shared" si="1"/>
        <v>OK</v>
      </c>
    </row>
    <row r="24" spans="1:8" ht="14.1" customHeight="1">
      <c r="A24" s="368" t="str">
        <f>'t1'!A102</f>
        <v>assistente religioso - d</v>
      </c>
      <c r="B24" s="367" t="str">
        <f>'t1'!B102</f>
        <v>P16006</v>
      </c>
      <c r="C24" s="391">
        <f>'t1'!L102</f>
        <v>0</v>
      </c>
      <c r="D24" s="391">
        <f>'1E'!Q25</f>
        <v>0</v>
      </c>
      <c r="E24" s="392" t="str">
        <f t="shared" si="0"/>
        <v>OK</v>
      </c>
      <c r="F24" s="391">
        <f>'t1'!M102</f>
        <v>0</v>
      </c>
      <c r="G24" s="391">
        <f>'1E'!R25</f>
        <v>0</v>
      </c>
      <c r="H24" s="392" t="str">
        <f t="shared" si="1"/>
        <v>OK</v>
      </c>
    </row>
    <row r="25" spans="1:8" ht="14.1" customHeight="1">
      <c r="A25" s="368" t="str">
        <f>'t1'!A103</f>
        <v>profilo atipico ruolo professionale</v>
      </c>
      <c r="B25" s="367" t="str">
        <f>'t1'!B103</f>
        <v>P00062</v>
      </c>
      <c r="C25" s="391">
        <f>'t1'!L103</f>
        <v>0</v>
      </c>
      <c r="D25" s="391">
        <f>'1E'!Q26</f>
        <v>0</v>
      </c>
      <c r="E25" s="392" t="str">
        <f t="shared" si="0"/>
        <v>OK</v>
      </c>
      <c r="F25" s="391">
        <f>'t1'!M103</f>
        <v>0</v>
      </c>
      <c r="G25" s="391">
        <f>'1E'!R26</f>
        <v>0</v>
      </c>
      <c r="H25" s="392" t="str">
        <f t="shared" si="1"/>
        <v>OK</v>
      </c>
    </row>
    <row r="26" spans="1:8" ht="14.1" customHeight="1">
      <c r="A26" s="368" t="str">
        <f>'t1'!A116</f>
        <v>collab.re prof.le assistente sociale esperto - ds</v>
      </c>
      <c r="B26" s="367" t="str">
        <f>'t1'!B116</f>
        <v>T18025</v>
      </c>
      <c r="C26" s="391">
        <f>'t1'!L116</f>
        <v>0</v>
      </c>
      <c r="D26" s="391">
        <f>'1E'!Q27</f>
        <v>0</v>
      </c>
      <c r="E26" s="392" t="str">
        <f t="shared" si="0"/>
        <v>OK</v>
      </c>
      <c r="F26" s="391">
        <f>'t1'!M116</f>
        <v>0</v>
      </c>
      <c r="G26" s="391">
        <f>'1E'!R27</f>
        <v>0</v>
      </c>
      <c r="H26" s="392" t="str">
        <f t="shared" si="1"/>
        <v>OK</v>
      </c>
    </row>
    <row r="27" spans="1:8" ht="14.1" customHeight="1">
      <c r="A27" s="368" t="str">
        <f>'t1'!A117</f>
        <v>collab.re prof.le assistente sociale - d</v>
      </c>
      <c r="B27" s="367" t="str">
        <f>'t1'!B117</f>
        <v>T16024</v>
      </c>
      <c r="C27" s="391">
        <f>'t1'!L117</f>
        <v>0</v>
      </c>
      <c r="D27" s="391">
        <f>'1E'!Q28</f>
        <v>0</v>
      </c>
      <c r="E27" s="392" t="str">
        <f t="shared" si="0"/>
        <v>OK</v>
      </c>
      <c r="F27" s="391">
        <f>'t1'!M117</f>
        <v>2</v>
      </c>
      <c r="G27" s="391">
        <f>'1E'!R28</f>
        <v>2</v>
      </c>
      <c r="H27" s="392" t="str">
        <f t="shared" si="1"/>
        <v>OK</v>
      </c>
    </row>
    <row r="28" spans="1:8" ht="14.1" customHeight="1">
      <c r="A28" s="368" t="str">
        <f>'t1'!A118</f>
        <v>collab.re tec. - prof.le esperto - ds</v>
      </c>
      <c r="B28" s="367" t="str">
        <f>'t1'!B118</f>
        <v>T18027</v>
      </c>
      <c r="C28" s="391">
        <f>'t1'!L118</f>
        <v>0</v>
      </c>
      <c r="D28" s="391">
        <f>'1E'!Q29</f>
        <v>0</v>
      </c>
      <c r="E28" s="392" t="str">
        <f t="shared" si="0"/>
        <v>OK</v>
      </c>
      <c r="F28" s="391">
        <f>'t1'!M118</f>
        <v>0</v>
      </c>
      <c r="G28" s="391">
        <f>'1E'!R29</f>
        <v>0</v>
      </c>
      <c r="H28" s="392" t="str">
        <f t="shared" si="1"/>
        <v>OK</v>
      </c>
    </row>
    <row r="29" spans="1:8" ht="14.1" customHeight="1">
      <c r="A29" s="368" t="str">
        <f>'t1'!A119</f>
        <v>collab.re tec. - prof.le - d</v>
      </c>
      <c r="B29" s="367" t="str">
        <f>'t1'!B119</f>
        <v>T16026</v>
      </c>
      <c r="C29" s="391">
        <f>'t1'!L119</f>
        <v>10</v>
      </c>
      <c r="D29" s="391">
        <f>'1E'!Q30</f>
        <v>10</v>
      </c>
      <c r="E29" s="392" t="str">
        <f t="shared" si="0"/>
        <v>OK</v>
      </c>
      <c r="F29" s="391">
        <f>'t1'!M119</f>
        <v>1</v>
      </c>
      <c r="G29" s="391">
        <f>'1E'!R30</f>
        <v>1</v>
      </c>
      <c r="H29" s="392" t="str">
        <f t="shared" si="1"/>
        <v>OK</v>
      </c>
    </row>
    <row r="30" spans="1:8" ht="14.1" customHeight="1">
      <c r="A30" s="368" t="str">
        <f>'t1'!A120</f>
        <v>oper.re prof.le assistente soc. - c</v>
      </c>
      <c r="B30" s="367" t="str">
        <f>'t1'!B120</f>
        <v>T14050</v>
      </c>
      <c r="C30" s="391">
        <f>'t1'!L120</f>
        <v>0</v>
      </c>
      <c r="D30" s="391">
        <f>'1E'!Q31</f>
        <v>0</v>
      </c>
      <c r="E30" s="392" t="str">
        <f t="shared" si="0"/>
        <v>OK</v>
      </c>
      <c r="F30" s="391">
        <f>'t1'!M120</f>
        <v>0</v>
      </c>
      <c r="G30" s="391">
        <f>'1E'!R31</f>
        <v>0</v>
      </c>
      <c r="H30" s="392" t="str">
        <f t="shared" si="1"/>
        <v>OK</v>
      </c>
    </row>
    <row r="31" spans="1:8" ht="14.1" customHeight="1">
      <c r="A31" s="368" t="str">
        <f>'t1'!A121</f>
        <v>assistente tecnico - c</v>
      </c>
      <c r="B31" s="367" t="str">
        <f>'t1'!B121</f>
        <v>T14007</v>
      </c>
      <c r="C31" s="391">
        <f>'t1'!L121</f>
        <v>14</v>
      </c>
      <c r="D31" s="391">
        <f>'1E'!Q32</f>
        <v>14</v>
      </c>
      <c r="E31" s="392" t="str">
        <f t="shared" si="0"/>
        <v>OK</v>
      </c>
      <c r="F31" s="391">
        <f>'t1'!M121</f>
        <v>3</v>
      </c>
      <c r="G31" s="391">
        <f>'1E'!R32</f>
        <v>3</v>
      </c>
      <c r="H31" s="392" t="str">
        <f t="shared" si="1"/>
        <v>OK</v>
      </c>
    </row>
    <row r="32" spans="1:8" ht="14.1" customHeight="1">
      <c r="A32" s="368" t="str">
        <f>'t1'!A122</f>
        <v>program.re - c</v>
      </c>
      <c r="B32" s="367" t="str">
        <f>'t1'!B122</f>
        <v>T14063</v>
      </c>
      <c r="C32" s="391">
        <f>'t1'!L122</f>
        <v>3</v>
      </c>
      <c r="D32" s="391">
        <f>'1E'!Q33</f>
        <v>3</v>
      </c>
      <c r="E32" s="392" t="str">
        <f t="shared" si="0"/>
        <v>OK</v>
      </c>
      <c r="F32" s="391">
        <f>'t1'!M122</f>
        <v>2</v>
      </c>
      <c r="G32" s="391">
        <f>'1E'!R33</f>
        <v>2</v>
      </c>
      <c r="H32" s="392" t="str">
        <f t="shared" si="1"/>
        <v>OK</v>
      </c>
    </row>
    <row r="33" spans="1:8" ht="14.1" customHeight="1">
      <c r="A33" s="368" t="str">
        <f>'t1'!A123</f>
        <v>operatore tecnico special.to esperto - c (2)</v>
      </c>
      <c r="B33" s="367" t="str">
        <f>'t1'!B123</f>
        <v>T14E59</v>
      </c>
      <c r="C33" s="391">
        <f>'t1'!L123</f>
        <v>8</v>
      </c>
      <c r="D33" s="391">
        <f>'1E'!Q34</f>
        <v>8</v>
      </c>
      <c r="E33" s="392" t="str">
        <f t="shared" si="0"/>
        <v>OK</v>
      </c>
      <c r="F33" s="391">
        <f>'t1'!M123</f>
        <v>0</v>
      </c>
      <c r="G33" s="391">
        <f>'1E'!R34</f>
        <v>0</v>
      </c>
      <c r="H33" s="392" t="str">
        <f t="shared" si="1"/>
        <v>OK</v>
      </c>
    </row>
    <row r="34" spans="1:8" ht="14.1" customHeight="1">
      <c r="A34" s="368" t="str">
        <f>'t1'!A124</f>
        <v>operatore tecnico special.to - bs</v>
      </c>
      <c r="B34" s="367" t="str">
        <f>'t1'!B124</f>
        <v>T13059</v>
      </c>
      <c r="C34" s="391">
        <f>'t1'!L124</f>
        <v>23</v>
      </c>
      <c r="D34" s="391">
        <f>'1E'!Q35</f>
        <v>23</v>
      </c>
      <c r="E34" s="392" t="str">
        <f t="shared" si="0"/>
        <v>OK</v>
      </c>
      <c r="F34" s="391">
        <f>'t1'!M124</f>
        <v>13</v>
      </c>
      <c r="G34" s="391">
        <f>'1E'!R35</f>
        <v>13</v>
      </c>
      <c r="H34" s="392" t="str">
        <f t="shared" si="1"/>
        <v>OK</v>
      </c>
    </row>
    <row r="35" spans="1:8" ht="14.1" customHeight="1">
      <c r="A35" s="368" t="str">
        <f>'t1'!A125</f>
        <v>operatore socio-sanitario - bs</v>
      </c>
      <c r="B35" s="367" t="str">
        <f>'t1'!B125</f>
        <v>T13660</v>
      </c>
      <c r="C35" s="391">
        <f>'t1'!L125</f>
        <v>27</v>
      </c>
      <c r="D35" s="391">
        <f>'1E'!Q36</f>
        <v>27</v>
      </c>
      <c r="E35" s="392" t="str">
        <f t="shared" si="0"/>
        <v>OK</v>
      </c>
      <c r="F35" s="391">
        <f>'t1'!M125</f>
        <v>95</v>
      </c>
      <c r="G35" s="391">
        <f>'1E'!R36</f>
        <v>95</v>
      </c>
      <c r="H35" s="392" t="str">
        <f t="shared" si="1"/>
        <v>OK</v>
      </c>
    </row>
    <row r="36" spans="1:8" ht="14.1" customHeight="1">
      <c r="A36" s="368" t="str">
        <f>'t1'!A126</f>
        <v>operatore tecnico - b</v>
      </c>
      <c r="B36" s="367" t="str">
        <f>'t1'!B126</f>
        <v>T12057</v>
      </c>
      <c r="C36" s="391">
        <f>'t1'!L126</f>
        <v>26</v>
      </c>
      <c r="D36" s="391">
        <f>'1E'!Q37</f>
        <v>26</v>
      </c>
      <c r="E36" s="392" t="str">
        <f t="shared" si="0"/>
        <v>OK</v>
      </c>
      <c r="F36" s="391">
        <f>'t1'!M126</f>
        <v>60</v>
      </c>
      <c r="G36" s="391">
        <f>'1E'!R37</f>
        <v>60</v>
      </c>
      <c r="H36" s="392" t="str">
        <f t="shared" si="1"/>
        <v>OK</v>
      </c>
    </row>
    <row r="37" spans="1:8" ht="14.1" customHeight="1">
      <c r="A37" s="368" t="str">
        <f>'t1'!A127</f>
        <v>operatore tecnico addetto all'assistenza - b</v>
      </c>
      <c r="B37" s="367" t="str">
        <f>'t1'!B127</f>
        <v>T12058</v>
      </c>
      <c r="C37" s="391">
        <f>'t1'!L127</f>
        <v>3</v>
      </c>
      <c r="D37" s="391">
        <f>'1E'!Q38</f>
        <v>3</v>
      </c>
      <c r="E37" s="392" t="str">
        <f t="shared" si="0"/>
        <v>OK</v>
      </c>
      <c r="F37" s="391">
        <f>'t1'!M127</f>
        <v>11</v>
      </c>
      <c r="G37" s="391">
        <f>'1E'!R38</f>
        <v>11</v>
      </c>
      <c r="H37" s="392" t="str">
        <f t="shared" si="1"/>
        <v>OK</v>
      </c>
    </row>
    <row r="38" spans="1:8" ht="14.1" customHeight="1">
      <c r="A38" s="368" t="str">
        <f>'t1'!A128</f>
        <v>ausiliario specializzato - a</v>
      </c>
      <c r="B38" s="367" t="str">
        <f>'t1'!B128</f>
        <v>T11008</v>
      </c>
      <c r="C38" s="391">
        <f>'t1'!L128</f>
        <v>0</v>
      </c>
      <c r="D38" s="391">
        <f>'1E'!Q39</f>
        <v>0</v>
      </c>
      <c r="E38" s="392" t="str">
        <f t="shared" si="0"/>
        <v>OK</v>
      </c>
      <c r="F38" s="391">
        <f>'t1'!M128</f>
        <v>0</v>
      </c>
      <c r="G38" s="391">
        <f>'1E'!R39</f>
        <v>0</v>
      </c>
      <c r="H38" s="392" t="str">
        <f t="shared" si="1"/>
        <v>OK</v>
      </c>
    </row>
    <row r="39" spans="1:8" ht="14.1" customHeight="1">
      <c r="A39" s="368" t="str">
        <f>'t1'!A129</f>
        <v>profilo atipico ruolo tecnico</v>
      </c>
      <c r="B39" s="367" t="str">
        <f>'t1'!B129</f>
        <v>T00062</v>
      </c>
      <c r="C39" s="391">
        <f>'t1'!L129</f>
        <v>0</v>
      </c>
      <c r="D39" s="391">
        <f>'1E'!Q40</f>
        <v>0</v>
      </c>
      <c r="E39" s="392" t="str">
        <f t="shared" si="0"/>
        <v>OK</v>
      </c>
      <c r="F39" s="391">
        <f>'t1'!M129</f>
        <v>0</v>
      </c>
      <c r="G39" s="391">
        <f>'1E'!R40</f>
        <v>0</v>
      </c>
      <c r="H39" s="392" t="str">
        <f t="shared" si="1"/>
        <v>OK</v>
      </c>
    </row>
    <row r="40" spans="1:8" ht="14.1" customHeight="1">
      <c r="A40" s="368" t="str">
        <f>'t1'!A134</f>
        <v>collaboratore amministrativo prof.le esperto - ds</v>
      </c>
      <c r="B40" s="367" t="str">
        <f>'t1'!B134</f>
        <v>A18029</v>
      </c>
      <c r="C40" s="391">
        <f>'t1'!L134</f>
        <v>4</v>
      </c>
      <c r="D40" s="391">
        <f>'1E'!Q41</f>
        <v>4</v>
      </c>
      <c r="E40" s="392" t="str">
        <f t="shared" si="0"/>
        <v>OK</v>
      </c>
      <c r="F40" s="391">
        <f>'t1'!M134</f>
        <v>12</v>
      </c>
      <c r="G40" s="391">
        <f>'1E'!R41</f>
        <v>12</v>
      </c>
      <c r="H40" s="392" t="str">
        <f t="shared" si="1"/>
        <v>OK</v>
      </c>
    </row>
    <row r="41" spans="1:8" ht="14.1" customHeight="1">
      <c r="A41" s="368" t="str">
        <f>'t1'!A135</f>
        <v>collaboratore amministrativo prof.le - d</v>
      </c>
      <c r="B41" s="367" t="str">
        <f>'t1'!B135</f>
        <v>A16028</v>
      </c>
      <c r="C41" s="391">
        <f>'t1'!L135</f>
        <v>4</v>
      </c>
      <c r="D41" s="391">
        <f>'1E'!Q42</f>
        <v>4</v>
      </c>
      <c r="E41" s="392" t="str">
        <f t="shared" si="0"/>
        <v>OK</v>
      </c>
      <c r="F41" s="391">
        <f>'t1'!M135</f>
        <v>31</v>
      </c>
      <c r="G41" s="391">
        <f>'1E'!R42</f>
        <v>31</v>
      </c>
      <c r="H41" s="392" t="str">
        <f t="shared" si="1"/>
        <v>OK</v>
      </c>
    </row>
    <row r="42" spans="1:8" ht="14.1" customHeight="1">
      <c r="A42" s="368" t="str">
        <f>'t1'!A136</f>
        <v>assistente amministrativo - c</v>
      </c>
      <c r="B42" s="367" t="str">
        <f>'t1'!B136</f>
        <v>A14005</v>
      </c>
      <c r="C42" s="391">
        <f>'t1'!L136</f>
        <v>13</v>
      </c>
      <c r="D42" s="391">
        <f>'1E'!Q43</f>
        <v>13</v>
      </c>
      <c r="E42" s="392" t="str">
        <f t="shared" si="0"/>
        <v>OK</v>
      </c>
      <c r="F42" s="391">
        <f>'t1'!M136</f>
        <v>94</v>
      </c>
      <c r="G42" s="391">
        <f>'1E'!R43</f>
        <v>94</v>
      </c>
      <c r="H42" s="392" t="str">
        <f t="shared" si="1"/>
        <v>OK</v>
      </c>
    </row>
    <row r="43" spans="1:8" ht="14.1" customHeight="1">
      <c r="A43" s="368" t="str">
        <f>'t1'!A137</f>
        <v>coadiutore amm.vo esperto - bs</v>
      </c>
      <c r="B43" s="367" t="str">
        <f>'t1'!B137</f>
        <v>A13018</v>
      </c>
      <c r="C43" s="391">
        <f>'t1'!L137</f>
        <v>4</v>
      </c>
      <c r="D43" s="391">
        <f>'1E'!Q44</f>
        <v>4</v>
      </c>
      <c r="E43" s="392" t="str">
        <f t="shared" si="0"/>
        <v>OK</v>
      </c>
      <c r="F43" s="391">
        <f>'t1'!M137</f>
        <v>40</v>
      </c>
      <c r="G43" s="391">
        <f>'1E'!R44</f>
        <v>40</v>
      </c>
      <c r="H43" s="392" t="str">
        <f t="shared" si="1"/>
        <v>OK</v>
      </c>
    </row>
    <row r="44" spans="1:8" ht="14.1" customHeight="1">
      <c r="A44" s="368" t="str">
        <f>'t1'!A138</f>
        <v>coadiutore amm.vo - b</v>
      </c>
      <c r="B44" s="367" t="str">
        <f>'t1'!B138</f>
        <v>A12017</v>
      </c>
      <c r="C44" s="391">
        <f>'t1'!L138</f>
        <v>7</v>
      </c>
      <c r="D44" s="391">
        <f>'1E'!Q45</f>
        <v>7</v>
      </c>
      <c r="E44" s="392" t="str">
        <f t="shared" si="0"/>
        <v>OK</v>
      </c>
      <c r="F44" s="391">
        <f>'t1'!M138</f>
        <v>23</v>
      </c>
      <c r="G44" s="391">
        <f>'1E'!R45</f>
        <v>23</v>
      </c>
      <c r="H44" s="392" t="str">
        <f t="shared" si="1"/>
        <v>OK</v>
      </c>
    </row>
    <row r="45" spans="1:8" ht="14.1" customHeight="1">
      <c r="A45" s="368" t="str">
        <f>'t1'!A139</f>
        <v>commesso - a</v>
      </c>
      <c r="B45" s="367" t="str">
        <f>'t1'!B139</f>
        <v>A11030</v>
      </c>
      <c r="C45" s="391">
        <f>'t1'!L139</f>
        <v>0</v>
      </c>
      <c r="D45" s="391">
        <f>'1E'!Q46</f>
        <v>0</v>
      </c>
      <c r="E45" s="392" t="str">
        <f t="shared" si="0"/>
        <v>OK</v>
      </c>
      <c r="F45" s="391">
        <f>'t1'!M139</f>
        <v>0</v>
      </c>
      <c r="G45" s="391">
        <f>'1E'!R46</f>
        <v>0</v>
      </c>
      <c r="H45" s="392" t="str">
        <f t="shared" si="1"/>
        <v>OK</v>
      </c>
    </row>
    <row r="46" spans="1:8" ht="14.1" customHeight="1">
      <c r="A46" s="368" t="str">
        <f>'t1'!A140</f>
        <v>profilo atipico ruolo amministrativo</v>
      </c>
      <c r="B46" s="367" t="str">
        <f>'t1'!B140</f>
        <v>A00062</v>
      </c>
      <c r="C46" s="391">
        <f>'t1'!L140</f>
        <v>0</v>
      </c>
      <c r="D46" s="391">
        <f>'1E'!Q47</f>
        <v>0</v>
      </c>
      <c r="E46" s="392" t="str">
        <f t="shared" si="0"/>
        <v>OK</v>
      </c>
      <c r="F46" s="391">
        <f>'t1'!M140</f>
        <v>0</v>
      </c>
      <c r="G46" s="391">
        <f>'1E'!R47</f>
        <v>0</v>
      </c>
      <c r="H46" s="392" t="str">
        <f t="shared" si="1"/>
        <v>OK</v>
      </c>
    </row>
    <row r="47" spans="1:8" s="162" customFormat="1" ht="15.75" customHeight="1">
      <c r="A47" s="404" t="s">
        <v>555</v>
      </c>
      <c r="B47" s="395"/>
      <c r="C47" s="396">
        <f>SUM(C7:C46)</f>
        <v>302</v>
      </c>
      <c r="D47" s="396">
        <f>SUM(D7:D46)</f>
        <v>302</v>
      </c>
      <c r="E47" s="397" t="str">
        <f t="shared" si="0"/>
        <v>OK</v>
      </c>
      <c r="F47" s="396">
        <f>SUM(F7:F46)</f>
        <v>860</v>
      </c>
      <c r="G47" s="396">
        <f>SUM(G7:G46)</f>
        <v>860</v>
      </c>
      <c r="H47" s="397" t="str">
        <f t="shared" si="1"/>
        <v>OK</v>
      </c>
    </row>
  </sheetData>
  <sheetProtection password="EA98" sheet="1" selectLockedCells="1" selectUnlockedCells="1"/>
  <mergeCells count="3">
    <mergeCell ref="A1:F1"/>
    <mergeCell ref="C4:E4"/>
    <mergeCell ref="F4:H4"/>
  </mergeCells>
  <printOptions horizontalCentered="1" verticalCentered="1"/>
  <pageMargins left="0" right="0" top="0.17" bottom="0.16" header="0.19" footer="0.17"/>
  <pageSetup paperSize="9" scale="75" orientation="landscape" horizontalDpi="300" verticalDpi="4294967292" r:id="rId1"/>
  <headerFooter alignWithMargins="0"/>
  <drawing r:id="rId2"/>
</worksheet>
</file>

<file path=xl/worksheets/sheet82.xml><?xml version="1.0" encoding="utf-8"?>
<worksheet xmlns="http://schemas.openxmlformats.org/spreadsheetml/2006/main" xmlns:r="http://schemas.openxmlformats.org/officeDocument/2006/relationships">
  <sheetPr codeName="Foglio71"/>
  <dimension ref="A1:M17"/>
  <sheetViews>
    <sheetView showGridLines="0" zoomScaleNormal="100" workbookViewId="0">
      <selection activeCell="F8" sqref="F8"/>
    </sheetView>
  </sheetViews>
  <sheetFormatPr defaultRowHeight="11.25"/>
  <cols>
    <col min="1" max="1" width="49.5703125" style="130" customWidth="1"/>
    <col min="2" max="3" width="17" style="130" customWidth="1"/>
    <col min="4" max="4" width="23" style="130" customWidth="1"/>
    <col min="5" max="5" width="21.5703125" style="130" customWidth="1"/>
    <col min="6" max="16384" width="9.140625" style="130"/>
  </cols>
  <sheetData>
    <row r="1" spans="1:13" ht="43.5" customHeight="1">
      <c r="A1" s="2471" t="str">
        <f>'t1'!A1</f>
        <v>COMPARTO SERVIZIO SANITARIO NAZIONALE - anno 2017</v>
      </c>
      <c r="B1" s="2471"/>
      <c r="C1" s="2471"/>
      <c r="D1" s="2471"/>
      <c r="E1" s="363"/>
      <c r="F1" s="385"/>
      <c r="G1" s="385"/>
      <c r="H1" s="385"/>
      <c r="I1" s="385"/>
      <c r="K1" s="362"/>
      <c r="M1" s="321"/>
    </row>
    <row r="2" spans="1:13" ht="21" customHeight="1">
      <c r="C2" s="2733"/>
      <c r="D2" s="2733"/>
      <c r="E2" s="2733"/>
      <c r="F2" s="370"/>
      <c r="G2" s="370"/>
      <c r="H2" s="370"/>
      <c r="I2" s="370"/>
      <c r="K2" s="362"/>
      <c r="M2" s="321"/>
    </row>
    <row r="3" spans="1:13" ht="31.5" customHeight="1" thickBot="1">
      <c r="A3" s="2738" t="s">
        <v>3807</v>
      </c>
      <c r="B3" s="2738"/>
      <c r="C3" s="2738"/>
      <c r="D3" s="2738"/>
      <c r="E3" s="2738"/>
    </row>
    <row r="4" spans="1:13" s="420" customFormat="1" ht="54" customHeight="1">
      <c r="A4" s="416" t="s">
        <v>3808</v>
      </c>
      <c r="B4" s="417" t="s">
        <v>3809</v>
      </c>
      <c r="C4" s="417" t="s">
        <v>3810</v>
      </c>
      <c r="D4" s="418" t="s">
        <v>3811</v>
      </c>
      <c r="E4" s="419" t="s">
        <v>3812</v>
      </c>
    </row>
    <row r="5" spans="1:13" s="420" customFormat="1" ht="12" thickBot="1">
      <c r="A5" s="421"/>
      <c r="B5" s="422" t="s">
        <v>1852</v>
      </c>
      <c r="C5" s="422" t="s">
        <v>1853</v>
      </c>
      <c r="D5" s="423"/>
      <c r="E5" s="424"/>
    </row>
    <row r="6" spans="1:13" ht="20.25" customHeight="1">
      <c r="A6" s="152" t="s">
        <v>3813</v>
      </c>
      <c r="B6" s="425">
        <f>'t2'!C22+'t2'!D22</f>
        <v>42.17</v>
      </c>
      <c r="C6" s="425">
        <f>'t14'!C17</f>
        <v>1839000</v>
      </c>
      <c r="D6" s="395" t="str">
        <f t="shared" ref="D6:D12" si="0">IF(B6=0,IF(C6=0,"OK","MANCANO LE UNITA'"),IF(C6=0,"MANCANO LE SPESE","OK"))</f>
        <v>OK</v>
      </c>
      <c r="E6" s="426">
        <f t="shared" ref="E6:E12" si="1">IF(AND(B6&gt;0,C6&gt;0),C6/B6," ")</f>
        <v>43609.200853687456</v>
      </c>
    </row>
    <row r="7" spans="1:13" ht="20.25" customHeight="1">
      <c r="A7" s="146" t="s">
        <v>3814</v>
      </c>
      <c r="B7" s="427">
        <f>'t2'!E22+'t2'!F22</f>
        <v>0</v>
      </c>
      <c r="C7" s="427">
        <f>'t14'!C18</f>
        <v>0</v>
      </c>
      <c r="D7" s="428" t="str">
        <f t="shared" si="0"/>
        <v>OK</v>
      </c>
      <c r="E7" s="429" t="str">
        <f t="shared" si="1"/>
        <v xml:space="preserve"> </v>
      </c>
    </row>
    <row r="8" spans="1:13" ht="20.25" customHeight="1">
      <c r="A8" s="146" t="s">
        <v>3815</v>
      </c>
      <c r="B8" s="427">
        <f>'t2'!G22+'t2'!H22</f>
        <v>0</v>
      </c>
      <c r="C8" s="427">
        <f>'t14'!C24</f>
        <v>0</v>
      </c>
      <c r="D8" s="428" t="str">
        <f t="shared" si="0"/>
        <v>OK</v>
      </c>
      <c r="E8" s="429" t="str">
        <f t="shared" si="1"/>
        <v xml:space="preserve"> </v>
      </c>
    </row>
    <row r="9" spans="1:13" ht="20.25" customHeight="1">
      <c r="A9" s="146" t="s">
        <v>3816</v>
      </c>
      <c r="B9" s="427">
        <f>'t2'!I22+'t2'!J22</f>
        <v>0</v>
      </c>
      <c r="C9" s="427">
        <f>'t14'!C25</f>
        <v>0</v>
      </c>
      <c r="D9" s="428" t="str">
        <f t="shared" si="0"/>
        <v>OK</v>
      </c>
      <c r="E9" s="429" t="str">
        <f t="shared" si="1"/>
        <v xml:space="preserve"> </v>
      </c>
    </row>
    <row r="10" spans="1:13" ht="20.25" customHeight="1">
      <c r="A10" s="146" t="s">
        <v>3817</v>
      </c>
      <c r="B10" s="427">
        <f>SI_1!G56</f>
        <v>305</v>
      </c>
      <c r="C10" s="427">
        <f>'t14'!C13</f>
        <v>6907131</v>
      </c>
      <c r="D10" s="428" t="str">
        <f t="shared" si="0"/>
        <v>OK</v>
      </c>
      <c r="E10" s="429">
        <f t="shared" si="1"/>
        <v>22646.331147540983</v>
      </c>
    </row>
    <row r="11" spans="1:13" ht="20.25" customHeight="1">
      <c r="A11" s="146" t="s">
        <v>3818</v>
      </c>
      <c r="B11" s="427">
        <f>SI_1!G59</f>
        <v>403</v>
      </c>
      <c r="C11" s="427">
        <f>'t14'!C14</f>
        <v>6148465</v>
      </c>
      <c r="D11" s="428" t="str">
        <f t="shared" si="0"/>
        <v>OK</v>
      </c>
      <c r="E11" s="429">
        <f t="shared" si="1"/>
        <v>15256.736972704715</v>
      </c>
    </row>
    <row r="12" spans="1:13" ht="20.25" customHeight="1" thickBot="1">
      <c r="A12" s="430" t="s">
        <v>3819</v>
      </c>
      <c r="B12" s="431">
        <f>SI_1!G62</f>
        <v>10</v>
      </c>
      <c r="C12" s="431">
        <f>'t14'!C15</f>
        <v>332782</v>
      </c>
      <c r="D12" s="432" t="str">
        <f t="shared" si="0"/>
        <v>OK</v>
      </c>
      <c r="E12" s="433">
        <f t="shared" si="1"/>
        <v>33278.199999999997</v>
      </c>
    </row>
    <row r="13" spans="1:13" ht="12" thickBot="1"/>
    <row r="14" spans="1:13" s="420" customFormat="1" ht="54" customHeight="1">
      <c r="A14" s="416" t="s">
        <v>3820</v>
      </c>
      <c r="B14" s="417" t="s">
        <v>3821</v>
      </c>
      <c r="C14" s="417" t="s">
        <v>3810</v>
      </c>
      <c r="D14" s="418" t="s">
        <v>3822</v>
      </c>
      <c r="E14" s="419" t="s">
        <v>3823</v>
      </c>
    </row>
    <row r="15" spans="1:13" ht="27.75" customHeight="1">
      <c r="A15" s="434" t="str">
        <f>'t14'!A11</f>
        <v>SOMME CORRISPOSTE AD AGENZIA DI SOMMINISTRAZIONE(INTERINALI)</v>
      </c>
      <c r="B15" s="406" t="str">
        <f>'t14'!B11</f>
        <v>L105</v>
      </c>
      <c r="C15" s="435">
        <f>'t14'!C11</f>
        <v>0</v>
      </c>
      <c r="D15" s="436" t="str">
        <f>(IF(AND(C15=0,C16&gt;0),"INSERIRE SOMME SPETTANTI ALL'AGENZIA (L105)","OK"))</f>
        <v>OK</v>
      </c>
      <c r="E15" s="2739" t="str">
        <f>(IF(AND(C15&gt;0,C16&gt;0),C15/C16," "))</f>
        <v xml:space="preserve"> </v>
      </c>
    </row>
    <row r="16" spans="1:13" ht="27.75" customHeight="1">
      <c r="A16" s="437" t="str">
        <f>'t14'!A24</f>
        <v>ONERI PER I CONTRATTI DI SOMMINISTRAZIONE(INTERINALI)</v>
      </c>
      <c r="B16" s="438" t="str">
        <f>'t14'!B24</f>
        <v>P062</v>
      </c>
      <c r="C16" s="439">
        <f>'t14'!C24</f>
        <v>0</v>
      </c>
      <c r="D16" s="440" t="str">
        <f>(IF(AND(C16=0,C15&gt;0),"INSERIRE RETRIBUZIONI PER INTERINALI (P062)","OK"))</f>
        <v>OK</v>
      </c>
      <c r="E16" s="2740"/>
    </row>
    <row r="17" spans="1:5" ht="40.5" customHeight="1" thickBot="1">
      <c r="A17" s="2742" t="s">
        <v>3824</v>
      </c>
      <c r="B17" s="2743"/>
      <c r="C17" s="2744"/>
      <c r="D17" s="441" t="str">
        <f>(IF(AND(C15&gt;0,C16&gt;0),IF(C15&gt;(C16/100*30),"ATTENZIONE: la voce L105 supera il 30% della voce P062. L'IN1 andrà giustificata","OK"),"OK"))</f>
        <v>OK</v>
      </c>
      <c r="E17" s="2741"/>
    </row>
  </sheetData>
  <sheetProtection password="EA98" sheet="1" objects="1" scenarios="1" selectLockedCells="1" selectUnlockedCells="1"/>
  <mergeCells count="5">
    <mergeCell ref="A1:D1"/>
    <mergeCell ref="C2:E2"/>
    <mergeCell ref="A3:E3"/>
    <mergeCell ref="E15:E17"/>
    <mergeCell ref="A17:C17"/>
  </mergeCells>
  <printOptions horizontalCentered="1" verticalCentered="1"/>
  <pageMargins left="0" right="0" top="0.19685039370078741" bottom="0.31496062992125984" header="0.51181102362204722" footer="0.51181102362204722"/>
  <pageSetup paperSize="9" scale="90" orientation="landscape" horizontalDpi="300" verticalDpi="4294967292" r:id="rId1"/>
  <headerFooter alignWithMargins="0"/>
  <drawing r:id="rId2"/>
</worksheet>
</file>

<file path=xl/worksheets/sheet83.xml><?xml version="1.0" encoding="utf-8"?>
<worksheet xmlns="http://schemas.openxmlformats.org/spreadsheetml/2006/main" xmlns:r="http://schemas.openxmlformats.org/officeDocument/2006/relationships">
  <sheetPr codeName="Foglio73"/>
  <dimension ref="A1:M140"/>
  <sheetViews>
    <sheetView showGridLines="0" workbookViewId="0">
      <pane xSplit="2" ySplit="5" topLeftCell="C109" activePane="bottomRight" state="frozen"/>
      <selection activeCell="C8" sqref="C8"/>
      <selection pane="topRight" activeCell="C8" sqref="C8"/>
      <selection pane="bottomLeft" activeCell="C8" sqref="C8"/>
      <selection pane="bottomRight" activeCell="C8" sqref="C8"/>
    </sheetView>
  </sheetViews>
  <sheetFormatPr defaultRowHeight="11.25"/>
  <cols>
    <col min="1" max="1" width="44.5703125" style="130" customWidth="1"/>
    <col min="2" max="2" width="8.5703125" style="163" customWidth="1"/>
    <col min="3" max="3" width="11.28515625" style="163" customWidth="1"/>
    <col min="4" max="4" width="15.28515625" style="163" customWidth="1"/>
    <col min="5" max="6" width="13.5703125" style="163" customWidth="1"/>
    <col min="7" max="8" width="13.5703125" style="378" customWidth="1"/>
    <col min="9" max="9" width="15.7109375" style="378" customWidth="1"/>
    <col min="10" max="10" width="9.140625" style="378"/>
    <col min="11" max="16384" width="9.140625" style="321"/>
  </cols>
  <sheetData>
    <row r="1" spans="1:13" s="130" customFormat="1" ht="43.5" customHeight="1">
      <c r="A1" s="2471" t="str">
        <f>'t1'!A1</f>
        <v>COMPARTO SERVIZIO SANITARIO NAZIONALE - anno 2017</v>
      </c>
      <c r="B1" s="2471"/>
      <c r="C1" s="2471"/>
      <c r="D1" s="2471"/>
      <c r="E1" s="2471"/>
      <c r="F1" s="2471"/>
      <c r="G1" s="2471"/>
      <c r="H1" s="2471"/>
      <c r="I1" s="363"/>
      <c r="K1" s="362"/>
      <c r="M1" s="321"/>
    </row>
    <row r="2" spans="1:13" s="130" customFormat="1" ht="21" customHeight="1">
      <c r="D2" s="2733"/>
      <c r="E2" s="2733"/>
      <c r="F2" s="2733"/>
      <c r="G2" s="2733"/>
      <c r="H2" s="2733"/>
      <c r="I2" s="2733"/>
      <c r="J2" s="370"/>
      <c r="K2" s="362"/>
      <c r="M2" s="321"/>
    </row>
    <row r="3" spans="1:13" s="130" customFormat="1" ht="21" customHeight="1">
      <c r="A3" s="320" t="s">
        <v>3825</v>
      </c>
      <c r="B3" s="163"/>
      <c r="F3" s="163"/>
    </row>
    <row r="4" spans="1:13" ht="56.25">
      <c r="A4" s="371" t="s">
        <v>562</v>
      </c>
      <c r="B4" s="372" t="s">
        <v>3737</v>
      </c>
      <c r="C4" s="374" t="s">
        <v>3826</v>
      </c>
      <c r="D4" s="374" t="s">
        <v>3827</v>
      </c>
      <c r="E4" s="374" t="s">
        <v>3828</v>
      </c>
      <c r="F4" s="374" t="s">
        <v>3829</v>
      </c>
      <c r="G4" s="374" t="s">
        <v>3830</v>
      </c>
      <c r="H4" s="374" t="s">
        <v>3831</v>
      </c>
      <c r="I4" s="374" t="s">
        <v>3832</v>
      </c>
    </row>
    <row r="5" spans="1:13" s="445" customFormat="1" ht="10.5">
      <c r="A5" s="442"/>
      <c r="B5" s="414"/>
      <c r="C5" s="443" t="s">
        <v>1852</v>
      </c>
      <c r="D5" s="443" t="s">
        <v>1853</v>
      </c>
      <c r="E5" s="443" t="s">
        <v>3833</v>
      </c>
      <c r="F5" s="443" t="s">
        <v>1856</v>
      </c>
      <c r="G5" s="443" t="s">
        <v>3834</v>
      </c>
      <c r="H5" s="443" t="s">
        <v>3835</v>
      </c>
      <c r="I5" s="443" t="s">
        <v>3836</v>
      </c>
      <c r="J5" s="444"/>
    </row>
    <row r="6" spans="1:13" ht="12.75">
      <c r="A6" s="368" t="str">
        <f>'t1'!A7</f>
        <v>direttore generale</v>
      </c>
      <c r="B6" s="379" t="str">
        <f>'t1'!B7</f>
        <v>0D0097</v>
      </c>
      <c r="C6" s="446">
        <f>'t12'!C7</f>
        <v>12</v>
      </c>
      <c r="D6" s="447">
        <f>'t12'!D7</f>
        <v>154937</v>
      </c>
      <c r="E6" s="448">
        <f>IF(C6=0," ",D6/C6*12)</f>
        <v>154937</v>
      </c>
      <c r="F6" s="449"/>
      <c r="G6" s="448">
        <f>IF(E6=" "," ",E6-F6)</f>
        <v>154937</v>
      </c>
      <c r="H6" s="450" t="str">
        <f>IF(E6=" "," ",IF(F6=0," ",G6/F6))</f>
        <v xml:space="preserve"> </v>
      </c>
      <c r="I6" s="406" t="str">
        <f>IF(E6=" "," ",IF(F6=0," ",IF(ABS(H6)&gt;0.02,"ERRORE","OK")))</f>
        <v xml:space="preserve"> </v>
      </c>
    </row>
    <row r="7" spans="1:13" ht="12.75">
      <c r="A7" s="368" t="str">
        <f>'t1'!A8</f>
        <v>direttore sanitario</v>
      </c>
      <c r="B7" s="379" t="str">
        <f>'t1'!B8</f>
        <v>0D0482</v>
      </c>
      <c r="C7" s="446">
        <f>'t12'!C8</f>
        <v>12</v>
      </c>
      <c r="D7" s="447">
        <f>'t12'!D8</f>
        <v>278883</v>
      </c>
      <c r="E7" s="448">
        <f t="shared" ref="E7:E70" si="0">IF(C7=0," ",D7/C7*12)</f>
        <v>278883</v>
      </c>
      <c r="F7" s="449"/>
      <c r="G7" s="448">
        <f t="shared" ref="G7:G70" si="1">IF(E7=" "," ",E7-F7)</f>
        <v>278883</v>
      </c>
      <c r="H7" s="450" t="str">
        <f t="shared" ref="H7:H70" si="2">IF(E7=" "," ",IF(F7=0," ",G7/F7))</f>
        <v xml:space="preserve"> </v>
      </c>
      <c r="I7" s="406" t="str">
        <f t="shared" ref="I7:I71" si="3">IF(E7=" "," ",IF(F7=0," ",IF(ABS(H7)&gt;0.02,"ERRORE","OK")))</f>
        <v xml:space="preserve"> </v>
      </c>
    </row>
    <row r="8" spans="1:13" ht="12.75">
      <c r="A8" s="368" t="str">
        <f>'t1'!A9</f>
        <v>direttore amministrativo</v>
      </c>
      <c r="B8" s="379" t="str">
        <f>'t1'!B9</f>
        <v>0D0163</v>
      </c>
      <c r="C8" s="446">
        <f>'t12'!C9</f>
        <v>12</v>
      </c>
      <c r="D8" s="447">
        <f>'t12'!D9</f>
        <v>123950</v>
      </c>
      <c r="E8" s="448">
        <f t="shared" si="0"/>
        <v>123950</v>
      </c>
      <c r="F8" s="449"/>
      <c r="G8" s="448">
        <f t="shared" si="1"/>
        <v>123950</v>
      </c>
      <c r="H8" s="450" t="str">
        <f t="shared" si="2"/>
        <v xml:space="preserve"> </v>
      </c>
      <c r="I8" s="406" t="str">
        <f t="shared" si="3"/>
        <v xml:space="preserve"> </v>
      </c>
    </row>
    <row r="9" spans="1:13" ht="12.75">
      <c r="A9" s="368" t="str">
        <f>'t1'!A10</f>
        <v>direttore dei servizi sociali</v>
      </c>
      <c r="B9" s="379" t="str">
        <f>'t1'!B10</f>
        <v>0D0484</v>
      </c>
      <c r="C9" s="446">
        <f>'t12'!C10</f>
        <v>0</v>
      </c>
      <c r="D9" s="447">
        <f>'t12'!D10</f>
        <v>0</v>
      </c>
      <c r="E9" s="448" t="str">
        <f t="shared" si="0"/>
        <v xml:space="preserve"> </v>
      </c>
      <c r="F9" s="449"/>
      <c r="G9" s="448" t="str">
        <f t="shared" si="1"/>
        <v xml:space="preserve"> </v>
      </c>
      <c r="H9" s="450" t="str">
        <f t="shared" si="2"/>
        <v xml:space="preserve"> </v>
      </c>
      <c r="I9" s="406" t="str">
        <f t="shared" si="3"/>
        <v xml:space="preserve"> </v>
      </c>
    </row>
    <row r="10" spans="1:13" ht="12.75">
      <c r="A10" s="368" t="str">
        <f>'t1'!A11</f>
        <v>dir. medico con inc. di struttura complessa (rapp. esclusivo)</v>
      </c>
      <c r="B10" s="379" t="str">
        <f>'t1'!B11</f>
        <v>SD0E33</v>
      </c>
      <c r="C10" s="446">
        <f>'t12'!C11</f>
        <v>130.47</v>
      </c>
      <c r="D10" s="447">
        <f>'t12'!D11</f>
        <v>434664</v>
      </c>
      <c r="E10" s="448">
        <f t="shared" si="0"/>
        <v>39978.293860657621</v>
      </c>
      <c r="F10" s="449">
        <v>39979.29</v>
      </c>
      <c r="G10" s="448">
        <f t="shared" si="1"/>
        <v>-0.99613934238004731</v>
      </c>
      <c r="H10" s="450">
        <f t="shared" si="2"/>
        <v>-2.4916384017326154E-5</v>
      </c>
      <c r="I10" s="406" t="str">
        <f t="shared" si="3"/>
        <v>OK</v>
      </c>
    </row>
    <row r="11" spans="1:13" ht="12.75">
      <c r="A11" s="368" t="str">
        <f>'t1'!A12</f>
        <v>dir. medico con inc. di struttura complessa (rapp. non escl.)</v>
      </c>
      <c r="B11" s="379" t="str">
        <f>'t1'!B12</f>
        <v>SD0N33</v>
      </c>
      <c r="C11" s="446">
        <f>'t12'!C12</f>
        <v>60</v>
      </c>
      <c r="D11" s="447">
        <f>'t12'!D12</f>
        <v>199897</v>
      </c>
      <c r="E11" s="448">
        <f t="shared" si="0"/>
        <v>39979.4</v>
      </c>
      <c r="F11" s="449">
        <v>39979.29</v>
      </c>
      <c r="G11" s="448">
        <f t="shared" si="1"/>
        <v>0.11000000000058208</v>
      </c>
      <c r="H11" s="450">
        <f t="shared" si="2"/>
        <v>2.7514245500753533E-6</v>
      </c>
      <c r="I11" s="406" t="str">
        <f t="shared" si="3"/>
        <v>OK</v>
      </c>
    </row>
    <row r="12" spans="1:13" ht="12.75">
      <c r="A12" s="368" t="str">
        <f>'t1'!A13</f>
        <v>dir. medico con incarico di struttura semplice (rapp. esclusivo)</v>
      </c>
      <c r="B12" s="379" t="str">
        <f>'t1'!B13</f>
        <v>SD0E34</v>
      </c>
      <c r="C12" s="446">
        <f>'t12'!C13</f>
        <v>433</v>
      </c>
      <c r="D12" s="447">
        <f>'t12'!D13</f>
        <v>1442587</v>
      </c>
      <c r="E12" s="448">
        <f t="shared" si="0"/>
        <v>39979.316397228635</v>
      </c>
      <c r="F12" s="449">
        <v>39979.29</v>
      </c>
      <c r="G12" s="448">
        <f t="shared" si="1"/>
        <v>2.6397228633868508E-2</v>
      </c>
      <c r="H12" s="450">
        <f t="shared" si="2"/>
        <v>6.6027257197085061E-7</v>
      </c>
      <c r="I12" s="406" t="str">
        <f t="shared" si="3"/>
        <v>OK</v>
      </c>
    </row>
    <row r="13" spans="1:13" ht="12.75">
      <c r="A13" s="368" t="str">
        <f>'t1'!A14</f>
        <v>dir. medico con incarico di struttura semplice (rapp. non escl.)</v>
      </c>
      <c r="B13" s="379" t="str">
        <f>'t1'!B14</f>
        <v>SD0N34</v>
      </c>
      <c r="C13" s="446">
        <f>'t12'!C14</f>
        <v>18</v>
      </c>
      <c r="D13" s="447">
        <f>'t12'!D14</f>
        <v>59969</v>
      </c>
      <c r="E13" s="448">
        <f t="shared" si="0"/>
        <v>39979.333333333336</v>
      </c>
      <c r="F13" s="449">
        <v>39979.29</v>
      </c>
      <c r="G13" s="448">
        <f t="shared" si="1"/>
        <v>4.3333333334885538E-2</v>
      </c>
      <c r="H13" s="450">
        <f t="shared" si="2"/>
        <v>1.0838945197597441E-6</v>
      </c>
      <c r="I13" s="406" t="str">
        <f t="shared" si="3"/>
        <v>OK</v>
      </c>
    </row>
    <row r="14" spans="1:13" ht="12.75">
      <c r="A14" s="368" t="str">
        <f>'t1'!A15</f>
        <v>dir. medici con altri incar. prof.li (rapp. esclusivo)</v>
      </c>
      <c r="B14" s="379" t="str">
        <f>'t1'!B15</f>
        <v>SD0035</v>
      </c>
      <c r="C14" s="446">
        <f>'t12'!C15</f>
        <v>1918.42</v>
      </c>
      <c r="D14" s="447">
        <f>'t12'!D15</f>
        <v>6391438</v>
      </c>
      <c r="E14" s="448">
        <f t="shared" si="0"/>
        <v>39979.387204053332</v>
      </c>
      <c r="F14" s="449">
        <v>39979.29</v>
      </c>
      <c r="G14" s="448">
        <f t="shared" si="1"/>
        <v>9.7204053330642637E-2</v>
      </c>
      <c r="H14" s="450">
        <f t="shared" si="2"/>
        <v>2.4313601699940804E-6</v>
      </c>
      <c r="I14" s="406" t="str">
        <f t="shared" si="3"/>
        <v>OK</v>
      </c>
    </row>
    <row r="15" spans="1:13" ht="12.75">
      <c r="A15" s="368" t="str">
        <f>'t1'!A16</f>
        <v>dir. medici con altri incar. prof.li (rapp. non escl.)</v>
      </c>
      <c r="B15" s="379" t="str">
        <f>'t1'!B16</f>
        <v>SD0036</v>
      </c>
      <c r="C15" s="446">
        <f>'t12'!C16</f>
        <v>216.72</v>
      </c>
      <c r="D15" s="447">
        <f>'t12'!D16</f>
        <v>722027</v>
      </c>
      <c r="E15" s="448">
        <f t="shared" si="0"/>
        <v>39979.346622369878</v>
      </c>
      <c r="F15" s="449">
        <v>39979.29</v>
      </c>
      <c r="G15" s="448">
        <f t="shared" si="1"/>
        <v>5.662236987700453E-2</v>
      </c>
      <c r="H15" s="450">
        <f t="shared" si="2"/>
        <v>1.416292532383755E-6</v>
      </c>
      <c r="I15" s="406" t="str">
        <f t="shared" si="3"/>
        <v>OK</v>
      </c>
    </row>
    <row r="16" spans="1:13" ht="12.75">
      <c r="A16" s="368" t="str">
        <f>'t1'!A17</f>
        <v>dir. medici a t.  determinato(art. 15-septies d.lgs. 502/92)</v>
      </c>
      <c r="B16" s="379" t="str">
        <f>'t1'!B17</f>
        <v>SD0597</v>
      </c>
      <c r="C16" s="446">
        <f>'t12'!C17</f>
        <v>0</v>
      </c>
      <c r="D16" s="447">
        <f>'t12'!D17</f>
        <v>0</v>
      </c>
      <c r="E16" s="448" t="str">
        <f t="shared" si="0"/>
        <v xml:space="preserve"> </v>
      </c>
      <c r="F16" s="449">
        <v>39979.29</v>
      </c>
      <c r="G16" s="448" t="str">
        <f t="shared" si="1"/>
        <v xml:space="preserve"> </v>
      </c>
      <c r="H16" s="450" t="str">
        <f t="shared" si="2"/>
        <v xml:space="preserve"> </v>
      </c>
      <c r="I16" s="406" t="str">
        <f t="shared" si="3"/>
        <v xml:space="preserve"> </v>
      </c>
    </row>
    <row r="17" spans="1:9" ht="12.75">
      <c r="A17" s="368" t="str">
        <f>'t1'!A18</f>
        <v>veterinari con inc. di struttura complessa (rapp.esclusivo)</v>
      </c>
      <c r="B17" s="379" t="str">
        <f>'t1'!B18</f>
        <v>SD0E74</v>
      </c>
      <c r="C17" s="446">
        <f>'t12'!C18</f>
        <v>0</v>
      </c>
      <c r="D17" s="447">
        <f>'t12'!D18</f>
        <v>0</v>
      </c>
      <c r="E17" s="448" t="str">
        <f t="shared" si="0"/>
        <v xml:space="preserve"> </v>
      </c>
      <c r="F17" s="449">
        <v>39979.29</v>
      </c>
      <c r="G17" s="448" t="str">
        <f t="shared" si="1"/>
        <v xml:space="preserve"> </v>
      </c>
      <c r="H17" s="450" t="str">
        <f t="shared" si="2"/>
        <v xml:space="preserve"> </v>
      </c>
      <c r="I17" s="406" t="str">
        <f t="shared" si="3"/>
        <v xml:space="preserve"> </v>
      </c>
    </row>
    <row r="18" spans="1:9" ht="12.75">
      <c r="A18" s="368" t="str">
        <f>'t1'!A19</f>
        <v>veterinari con inc. di struttura complessa (rapp. non escl.)</v>
      </c>
      <c r="B18" s="379" t="str">
        <f>'t1'!B19</f>
        <v>SD0N74</v>
      </c>
      <c r="C18" s="446">
        <f>'t12'!C19</f>
        <v>0</v>
      </c>
      <c r="D18" s="447">
        <f>'t12'!D19</f>
        <v>0</v>
      </c>
      <c r="E18" s="448" t="str">
        <f t="shared" si="0"/>
        <v xml:space="preserve"> </v>
      </c>
      <c r="F18" s="449">
        <v>39979.29</v>
      </c>
      <c r="G18" s="448" t="str">
        <f t="shared" si="1"/>
        <v xml:space="preserve"> </v>
      </c>
      <c r="H18" s="450" t="str">
        <f t="shared" si="2"/>
        <v xml:space="preserve"> </v>
      </c>
      <c r="I18" s="406" t="str">
        <f t="shared" si="3"/>
        <v xml:space="preserve"> </v>
      </c>
    </row>
    <row r="19" spans="1:9" ht="12.75">
      <c r="A19" s="368" t="str">
        <f>'t1'!A20</f>
        <v>veterinari con inc. di struttura semplice (rapp. esclusivo)</v>
      </c>
      <c r="B19" s="379" t="str">
        <f>'t1'!B20</f>
        <v>SD0E73</v>
      </c>
      <c r="C19" s="446">
        <f>'t12'!C20</f>
        <v>0</v>
      </c>
      <c r="D19" s="447">
        <f>'t12'!D20</f>
        <v>0</v>
      </c>
      <c r="E19" s="448" t="str">
        <f t="shared" si="0"/>
        <v xml:space="preserve"> </v>
      </c>
      <c r="F19" s="449">
        <v>39979.29</v>
      </c>
      <c r="G19" s="448" t="str">
        <f t="shared" si="1"/>
        <v xml:space="preserve"> </v>
      </c>
      <c r="H19" s="450" t="str">
        <f t="shared" si="2"/>
        <v xml:space="preserve"> </v>
      </c>
      <c r="I19" s="406" t="str">
        <f t="shared" si="3"/>
        <v xml:space="preserve"> </v>
      </c>
    </row>
    <row r="20" spans="1:9" ht="12.75">
      <c r="A20" s="368" t="str">
        <f>'t1'!A21</f>
        <v>veterinari con inc. di struttura semplice (rapp. non escl.)</v>
      </c>
      <c r="B20" s="379" t="str">
        <f>'t1'!B21</f>
        <v>SD0N73</v>
      </c>
      <c r="C20" s="446">
        <f>'t12'!C21</f>
        <v>0</v>
      </c>
      <c r="D20" s="447">
        <f>'t12'!D21</f>
        <v>0</v>
      </c>
      <c r="E20" s="448" t="str">
        <f t="shared" si="0"/>
        <v xml:space="preserve"> </v>
      </c>
      <c r="F20" s="449">
        <v>39979.29</v>
      </c>
      <c r="G20" s="448" t="str">
        <f t="shared" si="1"/>
        <v xml:space="preserve"> </v>
      </c>
      <c r="H20" s="450" t="str">
        <f t="shared" si="2"/>
        <v xml:space="preserve"> </v>
      </c>
      <c r="I20" s="406" t="str">
        <f t="shared" si="3"/>
        <v xml:space="preserve"> </v>
      </c>
    </row>
    <row r="21" spans="1:9" ht="12.75">
      <c r="A21" s="368" t="str">
        <f>'t1'!A22</f>
        <v>veterinari con altri incar. prof.li (rapp. esclusivo)</v>
      </c>
      <c r="B21" s="379" t="str">
        <f>'t1'!B22</f>
        <v>SD0A73</v>
      </c>
      <c r="C21" s="446">
        <f>'t12'!C22</f>
        <v>0</v>
      </c>
      <c r="D21" s="447">
        <f>'t12'!D22</f>
        <v>0</v>
      </c>
      <c r="E21" s="448" t="str">
        <f t="shared" si="0"/>
        <v xml:space="preserve"> </v>
      </c>
      <c r="F21" s="449">
        <v>39979.29</v>
      </c>
      <c r="G21" s="448" t="str">
        <f t="shared" si="1"/>
        <v xml:space="preserve"> </v>
      </c>
      <c r="H21" s="450" t="str">
        <f t="shared" si="2"/>
        <v xml:space="preserve"> </v>
      </c>
      <c r="I21" s="406" t="str">
        <f t="shared" si="3"/>
        <v xml:space="preserve"> </v>
      </c>
    </row>
    <row r="22" spans="1:9" ht="12.75">
      <c r="A22" s="368" t="str">
        <f>'t1'!A23</f>
        <v>veterinari con altri incar. prof.li (rapp. non escl.)</v>
      </c>
      <c r="B22" s="379" t="str">
        <f>'t1'!B23</f>
        <v>SD0072</v>
      </c>
      <c r="C22" s="446">
        <f>'t12'!C23</f>
        <v>0</v>
      </c>
      <c r="D22" s="447">
        <f>'t12'!D23</f>
        <v>0</v>
      </c>
      <c r="E22" s="448" t="str">
        <f t="shared" si="0"/>
        <v xml:space="preserve"> </v>
      </c>
      <c r="F22" s="449">
        <v>39979.29</v>
      </c>
      <c r="G22" s="448" t="str">
        <f t="shared" si="1"/>
        <v xml:space="preserve"> </v>
      </c>
      <c r="H22" s="450" t="str">
        <f t="shared" si="2"/>
        <v xml:space="preserve"> </v>
      </c>
      <c r="I22" s="406" t="str">
        <f t="shared" si="3"/>
        <v xml:space="preserve"> </v>
      </c>
    </row>
    <row r="23" spans="1:9" ht="12.75">
      <c r="A23" s="368" t="str">
        <f>'t1'!A24</f>
        <v>veterinari a t. determinato (art. 15-septies d.lgs. 502/92)</v>
      </c>
      <c r="B23" s="379" t="str">
        <f>'t1'!B24</f>
        <v>SD0598</v>
      </c>
      <c r="C23" s="446">
        <f>'t12'!C24</f>
        <v>0</v>
      </c>
      <c r="D23" s="447">
        <f>'t12'!D24</f>
        <v>0</v>
      </c>
      <c r="E23" s="448" t="str">
        <f t="shared" si="0"/>
        <v xml:space="preserve"> </v>
      </c>
      <c r="F23" s="449">
        <v>39979.29</v>
      </c>
      <c r="G23" s="448" t="str">
        <f t="shared" si="1"/>
        <v xml:space="preserve"> </v>
      </c>
      <c r="H23" s="450" t="str">
        <f t="shared" si="2"/>
        <v xml:space="preserve"> </v>
      </c>
      <c r="I23" s="406" t="str">
        <f t="shared" si="3"/>
        <v xml:space="preserve"> </v>
      </c>
    </row>
    <row r="24" spans="1:9" ht="12.75">
      <c r="A24" s="368" t="str">
        <f>'t1'!A25</f>
        <v>odontoiatri con inc. di struttura complessa (rapp. esclusivo)</v>
      </c>
      <c r="B24" s="379" t="str">
        <f>'t1'!B25</f>
        <v>SD0E49</v>
      </c>
      <c r="C24" s="446">
        <f>'t12'!C25</f>
        <v>0</v>
      </c>
      <c r="D24" s="447">
        <f>'t12'!D25</f>
        <v>0</v>
      </c>
      <c r="E24" s="448" t="str">
        <f t="shared" si="0"/>
        <v xml:space="preserve"> </v>
      </c>
      <c r="F24" s="449">
        <v>39979.29</v>
      </c>
      <c r="G24" s="448" t="str">
        <f t="shared" si="1"/>
        <v xml:space="preserve"> </v>
      </c>
      <c r="H24" s="450" t="str">
        <f t="shared" si="2"/>
        <v xml:space="preserve"> </v>
      </c>
      <c r="I24" s="406" t="str">
        <f t="shared" si="3"/>
        <v xml:space="preserve"> </v>
      </c>
    </row>
    <row r="25" spans="1:9" ht="12.75">
      <c r="A25" s="368" t="str">
        <f>'t1'!A26</f>
        <v>odontoiatri con inc. di struttura complessa (rapp. non escl.)</v>
      </c>
      <c r="B25" s="379" t="str">
        <f>'t1'!B26</f>
        <v>SD0N49</v>
      </c>
      <c r="C25" s="446">
        <f>'t12'!C26</f>
        <v>0</v>
      </c>
      <c r="D25" s="447">
        <f>'t12'!D26</f>
        <v>0</v>
      </c>
      <c r="E25" s="448" t="str">
        <f t="shared" si="0"/>
        <v xml:space="preserve"> </v>
      </c>
      <c r="F25" s="449">
        <v>39979.29</v>
      </c>
      <c r="G25" s="448" t="str">
        <f t="shared" si="1"/>
        <v xml:space="preserve"> </v>
      </c>
      <c r="H25" s="450" t="str">
        <f t="shared" si="2"/>
        <v xml:space="preserve"> </v>
      </c>
      <c r="I25" s="406" t="str">
        <f t="shared" si="3"/>
        <v xml:space="preserve"> </v>
      </c>
    </row>
    <row r="26" spans="1:9" ht="12.75">
      <c r="A26" s="368" t="str">
        <f>'t1'!A27</f>
        <v>odontoiatri con inc. di struttura semplice (rapp. esclusivo)</v>
      </c>
      <c r="B26" s="379" t="str">
        <f>'t1'!B27</f>
        <v>SD0E48</v>
      </c>
      <c r="C26" s="446">
        <f>'t12'!C27</f>
        <v>0</v>
      </c>
      <c r="D26" s="447">
        <f>'t12'!D27</f>
        <v>0</v>
      </c>
      <c r="E26" s="448" t="str">
        <f t="shared" si="0"/>
        <v xml:space="preserve"> </v>
      </c>
      <c r="F26" s="449">
        <v>39979.29</v>
      </c>
      <c r="G26" s="448" t="str">
        <f t="shared" si="1"/>
        <v xml:space="preserve"> </v>
      </c>
      <c r="H26" s="450" t="str">
        <f t="shared" si="2"/>
        <v xml:space="preserve"> </v>
      </c>
      <c r="I26" s="406" t="str">
        <f t="shared" si="3"/>
        <v xml:space="preserve"> </v>
      </c>
    </row>
    <row r="27" spans="1:9" ht="12.75">
      <c r="A27" s="368" t="str">
        <f>'t1'!A28</f>
        <v>odontoiatri con inc. di struttura semplice (rapp. non escl.)</v>
      </c>
      <c r="B27" s="379" t="str">
        <f>'t1'!B28</f>
        <v>SD0N48</v>
      </c>
      <c r="C27" s="446">
        <f>'t12'!C28</f>
        <v>0</v>
      </c>
      <c r="D27" s="447">
        <f>'t12'!D28</f>
        <v>0</v>
      </c>
      <c r="E27" s="448" t="str">
        <f t="shared" si="0"/>
        <v xml:space="preserve"> </v>
      </c>
      <c r="F27" s="449">
        <v>39979.29</v>
      </c>
      <c r="G27" s="448" t="str">
        <f t="shared" si="1"/>
        <v xml:space="preserve"> </v>
      </c>
      <c r="H27" s="450" t="str">
        <f t="shared" si="2"/>
        <v xml:space="preserve"> </v>
      </c>
      <c r="I27" s="406" t="str">
        <f t="shared" si="3"/>
        <v xml:space="preserve"> </v>
      </c>
    </row>
    <row r="28" spans="1:9" ht="12.75">
      <c r="A28" s="368" t="str">
        <f>'t1'!A29</f>
        <v>odontoiatri con altri incar. prof.li (rapp. esclusivo)</v>
      </c>
      <c r="B28" s="379" t="str">
        <f>'t1'!B29</f>
        <v>SD0A48</v>
      </c>
      <c r="C28" s="446">
        <f>'t12'!C29</f>
        <v>0</v>
      </c>
      <c r="D28" s="447">
        <f>'t12'!D29</f>
        <v>0</v>
      </c>
      <c r="E28" s="448" t="str">
        <f t="shared" si="0"/>
        <v xml:space="preserve"> </v>
      </c>
      <c r="F28" s="449">
        <v>39979.29</v>
      </c>
      <c r="G28" s="448" t="str">
        <f t="shared" si="1"/>
        <v xml:space="preserve"> </v>
      </c>
      <c r="H28" s="450" t="str">
        <f t="shared" si="2"/>
        <v xml:space="preserve"> </v>
      </c>
      <c r="I28" s="406" t="str">
        <f t="shared" si="3"/>
        <v xml:space="preserve"> </v>
      </c>
    </row>
    <row r="29" spans="1:9" ht="12.75">
      <c r="A29" s="368" t="str">
        <f>'t1'!A30</f>
        <v>odontoiatri con altri incar. prof.li (rapp. non escl.)</v>
      </c>
      <c r="B29" s="379" t="str">
        <f>'t1'!B30</f>
        <v>SD0047</v>
      </c>
      <c r="C29" s="446">
        <f>'t12'!C30</f>
        <v>0</v>
      </c>
      <c r="D29" s="447">
        <f>'t12'!D30</f>
        <v>0</v>
      </c>
      <c r="E29" s="448" t="str">
        <f t="shared" si="0"/>
        <v xml:space="preserve"> </v>
      </c>
      <c r="F29" s="449">
        <v>39979.29</v>
      </c>
      <c r="G29" s="448" t="str">
        <f t="shared" si="1"/>
        <v xml:space="preserve"> </v>
      </c>
      <c r="H29" s="450" t="str">
        <f t="shared" si="2"/>
        <v xml:space="preserve"> </v>
      </c>
      <c r="I29" s="406" t="str">
        <f t="shared" si="3"/>
        <v xml:space="preserve"> </v>
      </c>
    </row>
    <row r="30" spans="1:9" ht="12.75">
      <c r="A30" s="368" t="str">
        <f>'t1'!A31</f>
        <v>odontoiatri a t. determinato (art. 15-septies d.lgs. 502/92)</v>
      </c>
      <c r="B30" s="379" t="str">
        <f>'t1'!B31</f>
        <v>SD0599</v>
      </c>
      <c r="C30" s="446">
        <f>'t12'!C31</f>
        <v>0</v>
      </c>
      <c r="D30" s="447">
        <f>'t12'!D31</f>
        <v>0</v>
      </c>
      <c r="E30" s="448" t="str">
        <f t="shared" si="0"/>
        <v xml:space="preserve"> </v>
      </c>
      <c r="F30" s="449">
        <v>39979.29</v>
      </c>
      <c r="G30" s="448" t="str">
        <f t="shared" si="1"/>
        <v xml:space="preserve"> </v>
      </c>
      <c r="H30" s="450" t="str">
        <f t="shared" si="2"/>
        <v xml:space="preserve"> </v>
      </c>
      <c r="I30" s="406" t="str">
        <f t="shared" si="3"/>
        <v xml:space="preserve"> </v>
      </c>
    </row>
    <row r="31" spans="1:9" ht="12.75">
      <c r="A31" s="368" t="str">
        <f>'t1'!A32</f>
        <v>farmacisti con incarico di struttura complessa (rapp. esclusivo)</v>
      </c>
      <c r="B31" s="379" t="str">
        <f>'t1'!B32</f>
        <v>SD0E39</v>
      </c>
      <c r="C31" s="446">
        <f>'t12'!C32</f>
        <v>11</v>
      </c>
      <c r="D31" s="447">
        <f>'t12'!D32</f>
        <v>36648</v>
      </c>
      <c r="E31" s="448">
        <f t="shared" si="0"/>
        <v>39979.63636363636</v>
      </c>
      <c r="F31" s="449">
        <v>39979.29</v>
      </c>
      <c r="G31" s="448">
        <f t="shared" si="1"/>
        <v>0.346363636359456</v>
      </c>
      <c r="H31" s="450">
        <f t="shared" si="2"/>
        <v>8.6635764757066972E-6</v>
      </c>
      <c r="I31" s="406" t="str">
        <f t="shared" si="3"/>
        <v>OK</v>
      </c>
    </row>
    <row r="32" spans="1:9" ht="12.75">
      <c r="A32" s="368" t="str">
        <f>'t1'!A33</f>
        <v>farmacisti con incarico di struttura complessa (rapp. non escl.)</v>
      </c>
      <c r="B32" s="379" t="str">
        <f>'t1'!B33</f>
        <v>SD0N39</v>
      </c>
      <c r="C32" s="446">
        <f>'t12'!C33</f>
        <v>0</v>
      </c>
      <c r="D32" s="447">
        <f>'t12'!D33</f>
        <v>0</v>
      </c>
      <c r="E32" s="448" t="str">
        <f t="shared" si="0"/>
        <v xml:space="preserve"> </v>
      </c>
      <c r="F32" s="449">
        <v>39979.29</v>
      </c>
      <c r="G32" s="448" t="str">
        <f t="shared" si="1"/>
        <v xml:space="preserve"> </v>
      </c>
      <c r="H32" s="450" t="str">
        <f t="shared" si="2"/>
        <v xml:space="preserve"> </v>
      </c>
      <c r="I32" s="406" t="str">
        <f t="shared" si="3"/>
        <v xml:space="preserve"> </v>
      </c>
    </row>
    <row r="33" spans="1:9" ht="12.75">
      <c r="A33" s="368" t="str">
        <f>'t1'!A34</f>
        <v>farmacisti con incarico di struttura semplice (rapp. esclusivo)</v>
      </c>
      <c r="B33" s="379" t="str">
        <f>'t1'!B34</f>
        <v>SD0E38</v>
      </c>
      <c r="C33" s="446">
        <f>'t12'!C34</f>
        <v>36</v>
      </c>
      <c r="D33" s="447">
        <f>'t12'!D34</f>
        <v>119938</v>
      </c>
      <c r="E33" s="448">
        <f t="shared" si="0"/>
        <v>39979.333333333336</v>
      </c>
      <c r="F33" s="449">
        <v>39979.29</v>
      </c>
      <c r="G33" s="448">
        <f t="shared" si="1"/>
        <v>4.3333333334885538E-2</v>
      </c>
      <c r="H33" s="450">
        <f t="shared" si="2"/>
        <v>1.0838945197597441E-6</v>
      </c>
      <c r="I33" s="406" t="str">
        <f t="shared" si="3"/>
        <v>OK</v>
      </c>
    </row>
    <row r="34" spans="1:9" ht="12.75">
      <c r="A34" s="368" t="str">
        <f>'t1'!A35</f>
        <v>farmacisti con incarico di struttura semplice (rapp. non escl.)</v>
      </c>
      <c r="B34" s="379" t="str">
        <f>'t1'!B35</f>
        <v>SD0N38</v>
      </c>
      <c r="C34" s="446">
        <f>'t12'!C35</f>
        <v>0</v>
      </c>
      <c r="D34" s="447">
        <f>'t12'!D35</f>
        <v>0</v>
      </c>
      <c r="E34" s="448" t="str">
        <f t="shared" si="0"/>
        <v xml:space="preserve"> </v>
      </c>
      <c r="F34" s="449">
        <v>39979.29</v>
      </c>
      <c r="G34" s="448" t="str">
        <f t="shared" si="1"/>
        <v xml:space="preserve"> </v>
      </c>
      <c r="H34" s="450" t="str">
        <f t="shared" si="2"/>
        <v xml:space="preserve"> </v>
      </c>
      <c r="I34" s="406" t="str">
        <f t="shared" si="3"/>
        <v xml:space="preserve"> </v>
      </c>
    </row>
    <row r="35" spans="1:9" ht="12.75">
      <c r="A35" s="368" t="str">
        <f>'t1'!A36</f>
        <v>farmacisti con altri incar. prof.li (rapp. esclusivo)</v>
      </c>
      <c r="B35" s="379" t="str">
        <f>'t1'!B36</f>
        <v>SD0A38</v>
      </c>
      <c r="C35" s="446">
        <f>'t12'!C36</f>
        <v>59.95</v>
      </c>
      <c r="D35" s="447">
        <f>'t12'!D36</f>
        <v>199741</v>
      </c>
      <c r="E35" s="448">
        <f t="shared" si="0"/>
        <v>39981.517931609676</v>
      </c>
      <c r="F35" s="449">
        <v>39979.29</v>
      </c>
      <c r="G35" s="448">
        <f t="shared" si="1"/>
        <v>2.2279316096755792</v>
      </c>
      <c r="H35" s="450">
        <f t="shared" si="2"/>
        <v>5.5727142970162283E-5</v>
      </c>
      <c r="I35" s="406" t="str">
        <f t="shared" si="3"/>
        <v>OK</v>
      </c>
    </row>
    <row r="36" spans="1:9" ht="12.75">
      <c r="A36" s="368" t="str">
        <f>'t1'!A37</f>
        <v>farmacisti con altri incar. prof.li (rapp. non escl.)</v>
      </c>
      <c r="B36" s="379" t="str">
        <f>'t1'!B37</f>
        <v>SD0037</v>
      </c>
      <c r="C36" s="446">
        <f>'t12'!C37</f>
        <v>0</v>
      </c>
      <c r="D36" s="447">
        <f>'t12'!D37</f>
        <v>0</v>
      </c>
      <c r="E36" s="448" t="str">
        <f t="shared" si="0"/>
        <v xml:space="preserve"> </v>
      </c>
      <c r="F36" s="449">
        <v>39979.29</v>
      </c>
      <c r="G36" s="448" t="str">
        <f t="shared" si="1"/>
        <v xml:space="preserve"> </v>
      </c>
      <c r="H36" s="450" t="str">
        <f t="shared" si="2"/>
        <v xml:space="preserve"> </v>
      </c>
      <c r="I36" s="406" t="str">
        <f t="shared" si="3"/>
        <v xml:space="preserve"> </v>
      </c>
    </row>
    <row r="37" spans="1:9" ht="12.75">
      <c r="A37" s="368" t="str">
        <f>'t1'!A38</f>
        <v>farmacisti a t. determinato (art. 15-septies d.lgs. 502/92)</v>
      </c>
      <c r="B37" s="379" t="str">
        <f>'t1'!B38</f>
        <v>SD0600</v>
      </c>
      <c r="C37" s="446">
        <f>'t12'!C38</f>
        <v>0</v>
      </c>
      <c r="D37" s="447">
        <f>'t12'!D38</f>
        <v>0</v>
      </c>
      <c r="E37" s="448" t="str">
        <f t="shared" si="0"/>
        <v xml:space="preserve"> </v>
      </c>
      <c r="F37" s="449">
        <v>39979.29</v>
      </c>
      <c r="G37" s="448" t="str">
        <f t="shared" si="1"/>
        <v xml:space="preserve"> </v>
      </c>
      <c r="H37" s="450" t="str">
        <f t="shared" si="2"/>
        <v xml:space="preserve"> </v>
      </c>
      <c r="I37" s="406" t="str">
        <f t="shared" si="3"/>
        <v xml:space="preserve"> </v>
      </c>
    </row>
    <row r="38" spans="1:9" ht="12.75">
      <c r="A38" s="368" t="str">
        <f>'t1'!A39</f>
        <v>biologi con incarico di struttura complessa (rapp. esclusivo)</v>
      </c>
      <c r="B38" s="379" t="str">
        <f>'t1'!B39</f>
        <v>SD0E13</v>
      </c>
      <c r="C38" s="446">
        <f>'t12'!C39</f>
        <v>12</v>
      </c>
      <c r="D38" s="447">
        <f>'t12'!D39</f>
        <v>39979</v>
      </c>
      <c r="E38" s="448">
        <f t="shared" si="0"/>
        <v>39979</v>
      </c>
      <c r="F38" s="449">
        <v>39979.29</v>
      </c>
      <c r="G38" s="448">
        <f t="shared" si="1"/>
        <v>-0.29000000000087311</v>
      </c>
      <c r="H38" s="450">
        <f t="shared" si="2"/>
        <v>-7.2537556320002955E-6</v>
      </c>
      <c r="I38" s="406" t="str">
        <f t="shared" si="3"/>
        <v>OK</v>
      </c>
    </row>
    <row r="39" spans="1:9" ht="12.75">
      <c r="A39" s="368" t="str">
        <f>'t1'!A40</f>
        <v>biologi con incarico di struttura complessa (rapp. non escl.)</v>
      </c>
      <c r="B39" s="379" t="str">
        <f>'t1'!B40</f>
        <v>SD0N13</v>
      </c>
      <c r="C39" s="446">
        <f>'t12'!C40</f>
        <v>0</v>
      </c>
      <c r="D39" s="447">
        <f>'t12'!D40</f>
        <v>0</v>
      </c>
      <c r="E39" s="448" t="str">
        <f t="shared" si="0"/>
        <v xml:space="preserve"> </v>
      </c>
      <c r="F39" s="449">
        <v>39979.29</v>
      </c>
      <c r="G39" s="448" t="str">
        <f t="shared" si="1"/>
        <v xml:space="preserve"> </v>
      </c>
      <c r="H39" s="450" t="str">
        <f t="shared" si="2"/>
        <v xml:space="preserve"> </v>
      </c>
      <c r="I39" s="406" t="str">
        <f t="shared" si="3"/>
        <v xml:space="preserve"> </v>
      </c>
    </row>
    <row r="40" spans="1:9" ht="12.75">
      <c r="A40" s="368" t="str">
        <f>'t1'!A41</f>
        <v>biologi con incarico di struttura semplice (rapp. esclusivo)</v>
      </c>
      <c r="B40" s="379" t="str">
        <f>'t1'!B41</f>
        <v>SD0E12</v>
      </c>
      <c r="C40" s="446">
        <f>'t12'!C41</f>
        <v>100</v>
      </c>
      <c r="D40" s="447">
        <f>'t12'!D41</f>
        <v>333161</v>
      </c>
      <c r="E40" s="448">
        <f t="shared" si="0"/>
        <v>39979.32</v>
      </c>
      <c r="F40" s="449">
        <v>39979.29</v>
      </c>
      <c r="G40" s="448">
        <f t="shared" si="1"/>
        <v>2.9999999998835847E-2</v>
      </c>
      <c r="H40" s="450">
        <f t="shared" si="2"/>
        <v>7.5038851362382493E-7</v>
      </c>
      <c r="I40" s="406" t="str">
        <f t="shared" si="3"/>
        <v>OK</v>
      </c>
    </row>
    <row r="41" spans="1:9" ht="12.75">
      <c r="A41" s="368" t="str">
        <f>'t1'!A42</f>
        <v>biologi con incarico di struttura semplice (rapp. non escl.)</v>
      </c>
      <c r="B41" s="379" t="str">
        <f>'t1'!B42</f>
        <v>SD0N12</v>
      </c>
      <c r="C41" s="446">
        <f>'t12'!C42</f>
        <v>0</v>
      </c>
      <c r="D41" s="447">
        <f>'t12'!D42</f>
        <v>0</v>
      </c>
      <c r="E41" s="448" t="str">
        <f t="shared" si="0"/>
        <v xml:space="preserve"> </v>
      </c>
      <c r="F41" s="449">
        <v>39979.29</v>
      </c>
      <c r="G41" s="448" t="str">
        <f t="shared" si="1"/>
        <v xml:space="preserve"> </v>
      </c>
      <c r="H41" s="450" t="str">
        <f t="shared" si="2"/>
        <v xml:space="preserve"> </v>
      </c>
      <c r="I41" s="406" t="str">
        <f t="shared" si="3"/>
        <v xml:space="preserve"> </v>
      </c>
    </row>
    <row r="42" spans="1:9" ht="12.75">
      <c r="A42" s="368" t="str">
        <f>'t1'!A43</f>
        <v>biologi con altri incar. prof.li (rapp. esclusivo)</v>
      </c>
      <c r="B42" s="379" t="str">
        <f>'t1'!B43</f>
        <v>SD0A12</v>
      </c>
      <c r="C42" s="446">
        <f>'t12'!C43</f>
        <v>372</v>
      </c>
      <c r="D42" s="447">
        <f>'t12'!D43</f>
        <v>1239354</v>
      </c>
      <c r="E42" s="448">
        <f t="shared" si="0"/>
        <v>39979.161290322576</v>
      </c>
      <c r="F42" s="449">
        <v>39979.29</v>
      </c>
      <c r="G42" s="448">
        <f t="shared" si="1"/>
        <v>-0.12870967742492212</v>
      </c>
      <c r="H42" s="450">
        <f t="shared" si="2"/>
        <v>-3.2194087845212388E-6</v>
      </c>
      <c r="I42" s="406" t="str">
        <f t="shared" si="3"/>
        <v>OK</v>
      </c>
    </row>
    <row r="43" spans="1:9" ht="12.75">
      <c r="A43" s="368" t="str">
        <f>'t1'!A44</f>
        <v>biologi con altri incar. prof.li (rapp. non escl.)</v>
      </c>
      <c r="B43" s="379" t="str">
        <f>'t1'!B44</f>
        <v>SD0011</v>
      </c>
      <c r="C43" s="446">
        <f>'t12'!C44</f>
        <v>0</v>
      </c>
      <c r="D43" s="447">
        <f>'t12'!D44</f>
        <v>0</v>
      </c>
      <c r="E43" s="448" t="str">
        <f t="shared" si="0"/>
        <v xml:space="preserve"> </v>
      </c>
      <c r="F43" s="449">
        <v>39979.29</v>
      </c>
      <c r="G43" s="448" t="str">
        <f t="shared" si="1"/>
        <v xml:space="preserve"> </v>
      </c>
      <c r="H43" s="450" t="str">
        <f t="shared" si="2"/>
        <v xml:space="preserve"> </v>
      </c>
      <c r="I43" s="406" t="str">
        <f t="shared" si="3"/>
        <v xml:space="preserve"> </v>
      </c>
    </row>
    <row r="44" spans="1:9" ht="12.75">
      <c r="A44" s="368" t="str">
        <f>'t1'!A45</f>
        <v>biologi a t. determinato (art. 15-septies d.lgs. 502/92)</v>
      </c>
      <c r="B44" s="379" t="str">
        <f>'t1'!B45</f>
        <v>SD0601</v>
      </c>
      <c r="C44" s="446">
        <f>'t12'!C45</f>
        <v>0</v>
      </c>
      <c r="D44" s="447">
        <f>'t12'!D45</f>
        <v>0</v>
      </c>
      <c r="E44" s="448" t="str">
        <f t="shared" si="0"/>
        <v xml:space="preserve"> </v>
      </c>
      <c r="F44" s="449">
        <v>39979.29</v>
      </c>
      <c r="G44" s="448" t="str">
        <f t="shared" si="1"/>
        <v xml:space="preserve"> </v>
      </c>
      <c r="H44" s="450" t="str">
        <f t="shared" si="2"/>
        <v xml:space="preserve"> </v>
      </c>
      <c r="I44" s="406" t="str">
        <f t="shared" si="3"/>
        <v xml:space="preserve"> </v>
      </c>
    </row>
    <row r="45" spans="1:9" ht="12.75">
      <c r="A45" s="368" t="str">
        <f>'t1'!A46</f>
        <v>chimici con incarico di struttura complessa (rapp. esclusivo)</v>
      </c>
      <c r="B45" s="379" t="str">
        <f>'t1'!B46</f>
        <v>SD0E16</v>
      </c>
      <c r="C45" s="446">
        <f>'t12'!C46</f>
        <v>0</v>
      </c>
      <c r="D45" s="447">
        <f>'t12'!D46</f>
        <v>0</v>
      </c>
      <c r="E45" s="448" t="str">
        <f t="shared" si="0"/>
        <v xml:space="preserve"> </v>
      </c>
      <c r="F45" s="449">
        <v>39979.29</v>
      </c>
      <c r="G45" s="448" t="str">
        <f t="shared" si="1"/>
        <v xml:space="preserve"> </v>
      </c>
      <c r="H45" s="450" t="str">
        <f t="shared" si="2"/>
        <v xml:space="preserve"> </v>
      </c>
      <c r="I45" s="406" t="str">
        <f t="shared" si="3"/>
        <v xml:space="preserve"> </v>
      </c>
    </row>
    <row r="46" spans="1:9" ht="12.75">
      <c r="A46" s="368" t="str">
        <f>'t1'!A47</f>
        <v>chimici con incarico di struttura complessa (rapp.non escl.)</v>
      </c>
      <c r="B46" s="379" t="str">
        <f>'t1'!B47</f>
        <v>SD0N16</v>
      </c>
      <c r="C46" s="446">
        <f>'t12'!C47</f>
        <v>0</v>
      </c>
      <c r="D46" s="447">
        <f>'t12'!D47</f>
        <v>0</v>
      </c>
      <c r="E46" s="448" t="str">
        <f t="shared" si="0"/>
        <v xml:space="preserve"> </v>
      </c>
      <c r="F46" s="449">
        <v>39979.29</v>
      </c>
      <c r="G46" s="448" t="str">
        <f t="shared" si="1"/>
        <v xml:space="preserve"> </v>
      </c>
      <c r="H46" s="450" t="str">
        <f t="shared" si="2"/>
        <v xml:space="preserve"> </v>
      </c>
      <c r="I46" s="406" t="str">
        <f t="shared" si="3"/>
        <v xml:space="preserve"> </v>
      </c>
    </row>
    <row r="47" spans="1:9" ht="12.75">
      <c r="A47" s="368" t="str">
        <f>'t1'!A48</f>
        <v>chimici con incarico di struttura semplice (rapp. esclusivo)</v>
      </c>
      <c r="B47" s="379" t="str">
        <f>'t1'!B48</f>
        <v>SD0E15</v>
      </c>
      <c r="C47" s="446">
        <f>'t12'!C48</f>
        <v>2</v>
      </c>
      <c r="D47" s="447">
        <f>'t12'!D48</f>
        <v>6663</v>
      </c>
      <c r="E47" s="448">
        <f t="shared" si="0"/>
        <v>39978</v>
      </c>
      <c r="F47" s="449">
        <v>39979.29</v>
      </c>
      <c r="G47" s="448">
        <f t="shared" si="1"/>
        <v>-1.2900000000008731</v>
      </c>
      <c r="H47" s="450">
        <f t="shared" si="2"/>
        <v>-3.2266706087098423E-5</v>
      </c>
      <c r="I47" s="406" t="str">
        <f t="shared" si="3"/>
        <v>OK</v>
      </c>
    </row>
    <row r="48" spans="1:9" ht="12.75">
      <c r="A48" s="368" t="str">
        <f>'t1'!A49</f>
        <v>chimici con incarico di struttura semplice (rapp. non escl.)</v>
      </c>
      <c r="B48" s="379" t="str">
        <f>'t1'!B49</f>
        <v>SD0N15</v>
      </c>
      <c r="C48" s="446">
        <f>'t12'!C49</f>
        <v>0</v>
      </c>
      <c r="D48" s="447">
        <f>'t12'!D49</f>
        <v>0</v>
      </c>
      <c r="E48" s="448" t="str">
        <f t="shared" si="0"/>
        <v xml:space="preserve"> </v>
      </c>
      <c r="F48" s="449">
        <v>39979.29</v>
      </c>
      <c r="G48" s="448" t="str">
        <f t="shared" si="1"/>
        <v xml:space="preserve"> </v>
      </c>
      <c r="H48" s="450" t="str">
        <f t="shared" si="2"/>
        <v xml:space="preserve"> </v>
      </c>
      <c r="I48" s="406" t="str">
        <f t="shared" si="3"/>
        <v xml:space="preserve"> </v>
      </c>
    </row>
    <row r="49" spans="1:9" ht="12.75">
      <c r="A49" s="368" t="str">
        <f>'t1'!A50</f>
        <v>chimici con altri incar. prof.li (rapp. esclusivo)</v>
      </c>
      <c r="B49" s="379" t="str">
        <f>'t1'!B50</f>
        <v>SD0A15</v>
      </c>
      <c r="C49" s="446">
        <f>'t12'!C50</f>
        <v>22</v>
      </c>
      <c r="D49" s="447">
        <f>'t12'!D50</f>
        <v>73295</v>
      </c>
      <c r="E49" s="448">
        <f t="shared" si="0"/>
        <v>39979.090909090912</v>
      </c>
      <c r="F49" s="449">
        <v>39979.29</v>
      </c>
      <c r="G49" s="448">
        <f t="shared" si="1"/>
        <v>-0.1990909090891364</v>
      </c>
      <c r="H49" s="450">
        <f t="shared" si="2"/>
        <v>-4.9798510451070139E-6</v>
      </c>
      <c r="I49" s="406" t="str">
        <f t="shared" si="3"/>
        <v>OK</v>
      </c>
    </row>
    <row r="50" spans="1:9" ht="12.75">
      <c r="A50" s="368" t="str">
        <f>'t1'!A51</f>
        <v>chimici con altri incar. prof.li (rapp. non escl.)</v>
      </c>
      <c r="B50" s="379" t="str">
        <f>'t1'!B51</f>
        <v>SD0014</v>
      </c>
      <c r="C50" s="446">
        <f>'t12'!C51</f>
        <v>0</v>
      </c>
      <c r="D50" s="447">
        <f>'t12'!D51</f>
        <v>0</v>
      </c>
      <c r="E50" s="448" t="str">
        <f t="shared" si="0"/>
        <v xml:space="preserve"> </v>
      </c>
      <c r="F50" s="449">
        <v>39979.29</v>
      </c>
      <c r="G50" s="448" t="str">
        <f t="shared" si="1"/>
        <v xml:space="preserve"> </v>
      </c>
      <c r="H50" s="450" t="str">
        <f t="shared" si="2"/>
        <v xml:space="preserve"> </v>
      </c>
      <c r="I50" s="406" t="str">
        <f t="shared" si="3"/>
        <v xml:space="preserve"> </v>
      </c>
    </row>
    <row r="51" spans="1:9" ht="12.75">
      <c r="A51" s="368" t="str">
        <f>'t1'!A52</f>
        <v>chimici a t. determinato (art. 15-septies d.lgs. 502/92)</v>
      </c>
      <c r="B51" s="379" t="str">
        <f>'t1'!B52</f>
        <v>SD0602</v>
      </c>
      <c r="C51" s="446">
        <f>'t12'!C52</f>
        <v>0</v>
      </c>
      <c r="D51" s="447">
        <f>'t12'!D52</f>
        <v>0</v>
      </c>
      <c r="E51" s="448" t="str">
        <f t="shared" si="0"/>
        <v xml:space="preserve"> </v>
      </c>
      <c r="F51" s="449">
        <v>39979.29</v>
      </c>
      <c r="G51" s="448" t="str">
        <f t="shared" si="1"/>
        <v xml:space="preserve"> </v>
      </c>
      <c r="H51" s="450" t="str">
        <f t="shared" si="2"/>
        <v xml:space="preserve"> </v>
      </c>
      <c r="I51" s="406" t="str">
        <f t="shared" si="3"/>
        <v xml:space="preserve"> </v>
      </c>
    </row>
    <row r="52" spans="1:9" ht="12.75">
      <c r="A52" s="368" t="str">
        <f>'t1'!A53</f>
        <v>fisici con incarico di struttura complessa (rapp. esclusivo)</v>
      </c>
      <c r="B52" s="379" t="str">
        <f>'t1'!B53</f>
        <v>SD0E42</v>
      </c>
      <c r="C52" s="446">
        <f>'t12'!C53</f>
        <v>0</v>
      </c>
      <c r="D52" s="447">
        <f>'t12'!D53</f>
        <v>0</v>
      </c>
      <c r="E52" s="448" t="str">
        <f t="shared" si="0"/>
        <v xml:space="preserve"> </v>
      </c>
      <c r="F52" s="449">
        <v>39979.29</v>
      </c>
      <c r="G52" s="448" t="str">
        <f t="shared" si="1"/>
        <v xml:space="preserve"> </v>
      </c>
      <c r="H52" s="450" t="str">
        <f t="shared" si="2"/>
        <v xml:space="preserve"> </v>
      </c>
      <c r="I52" s="406" t="str">
        <f t="shared" si="3"/>
        <v xml:space="preserve"> </v>
      </c>
    </row>
    <row r="53" spans="1:9" ht="12.75">
      <c r="A53" s="368" t="str">
        <f>'t1'!A54</f>
        <v>fisici con incarico di struttura complessa (rapp. non escl.)</v>
      </c>
      <c r="B53" s="379" t="str">
        <f>'t1'!B54</f>
        <v>SD0N42</v>
      </c>
      <c r="C53" s="446">
        <f>'t12'!C54</f>
        <v>0</v>
      </c>
      <c r="D53" s="447">
        <f>'t12'!D54</f>
        <v>0</v>
      </c>
      <c r="E53" s="448" t="str">
        <f t="shared" si="0"/>
        <v xml:space="preserve"> </v>
      </c>
      <c r="F53" s="449">
        <v>39979.29</v>
      </c>
      <c r="G53" s="448" t="str">
        <f t="shared" si="1"/>
        <v xml:space="preserve"> </v>
      </c>
      <c r="H53" s="450" t="str">
        <f t="shared" si="2"/>
        <v xml:space="preserve"> </v>
      </c>
      <c r="I53" s="406" t="str">
        <f t="shared" si="3"/>
        <v xml:space="preserve"> </v>
      </c>
    </row>
    <row r="54" spans="1:9" ht="12.75">
      <c r="A54" s="368" t="str">
        <f>'t1'!A55</f>
        <v>fisici con incarico di struttura semplice (rapp. esclusivo)</v>
      </c>
      <c r="B54" s="379" t="str">
        <f>'t1'!B55</f>
        <v>SD0E41</v>
      </c>
      <c r="C54" s="446">
        <f>'t12'!C55</f>
        <v>23</v>
      </c>
      <c r="D54" s="447">
        <f>'t12'!D55</f>
        <v>76627</v>
      </c>
      <c r="E54" s="448">
        <f t="shared" si="0"/>
        <v>39979.304347826088</v>
      </c>
      <c r="F54" s="449">
        <v>39979.29</v>
      </c>
      <c r="G54" s="448">
        <f t="shared" si="1"/>
        <v>1.4347826087032445E-2</v>
      </c>
      <c r="H54" s="450">
        <f t="shared" si="2"/>
        <v>3.5888146305330697E-7</v>
      </c>
      <c r="I54" s="406" t="str">
        <f t="shared" si="3"/>
        <v>OK</v>
      </c>
    </row>
    <row r="55" spans="1:9" ht="12.75">
      <c r="A55" s="368" t="str">
        <f>'t1'!A56</f>
        <v>fisici con incarico di struttura semplice (rapp. non escl.)</v>
      </c>
      <c r="B55" s="379" t="str">
        <f>'t1'!B56</f>
        <v>SD0N41</v>
      </c>
      <c r="C55" s="446">
        <f>'t12'!C56</f>
        <v>0</v>
      </c>
      <c r="D55" s="447">
        <f>'t12'!D56</f>
        <v>0</v>
      </c>
      <c r="E55" s="448" t="str">
        <f t="shared" si="0"/>
        <v xml:space="preserve"> </v>
      </c>
      <c r="F55" s="449">
        <v>39979.29</v>
      </c>
      <c r="G55" s="448" t="str">
        <f t="shared" si="1"/>
        <v xml:space="preserve"> </v>
      </c>
      <c r="H55" s="450" t="str">
        <f t="shared" si="2"/>
        <v xml:space="preserve"> </v>
      </c>
      <c r="I55" s="406" t="str">
        <f t="shared" si="3"/>
        <v xml:space="preserve"> </v>
      </c>
    </row>
    <row r="56" spans="1:9" ht="12.75">
      <c r="A56" s="368" t="str">
        <f>'t1'!A57</f>
        <v>fisici con altri incar. prof.li (rapp. esclusivo)</v>
      </c>
      <c r="B56" s="379" t="str">
        <f>'t1'!B57</f>
        <v>SD0A41</v>
      </c>
      <c r="C56" s="446">
        <f>'t12'!C57</f>
        <v>49</v>
      </c>
      <c r="D56" s="447">
        <f>'t12'!D57</f>
        <v>163249</v>
      </c>
      <c r="E56" s="448">
        <f t="shared" si="0"/>
        <v>39979.34693877551</v>
      </c>
      <c r="F56" s="449">
        <v>39979.29</v>
      </c>
      <c r="G56" s="448">
        <f t="shared" si="1"/>
        <v>5.6938775509479456E-2</v>
      </c>
      <c r="H56" s="450">
        <f t="shared" si="2"/>
        <v>1.4242067707925641E-6</v>
      </c>
      <c r="I56" s="406" t="str">
        <f t="shared" si="3"/>
        <v>OK</v>
      </c>
    </row>
    <row r="57" spans="1:9" ht="12.75">
      <c r="A57" s="368" t="str">
        <f>'t1'!A58</f>
        <v>fisici con altri incar. prof.li (rapp. non escl.)</v>
      </c>
      <c r="B57" s="379" t="str">
        <f>'t1'!B58</f>
        <v>SD0040</v>
      </c>
      <c r="C57" s="446">
        <f>'t12'!C58</f>
        <v>0</v>
      </c>
      <c r="D57" s="447">
        <f>'t12'!D58</f>
        <v>0</v>
      </c>
      <c r="E57" s="448" t="str">
        <f t="shared" si="0"/>
        <v xml:space="preserve"> </v>
      </c>
      <c r="F57" s="449">
        <v>39979.29</v>
      </c>
      <c r="G57" s="448" t="str">
        <f t="shared" si="1"/>
        <v xml:space="preserve"> </v>
      </c>
      <c r="H57" s="450" t="str">
        <f t="shared" si="2"/>
        <v xml:space="preserve"> </v>
      </c>
      <c r="I57" s="406" t="str">
        <f t="shared" si="3"/>
        <v xml:space="preserve"> </v>
      </c>
    </row>
    <row r="58" spans="1:9" ht="12.75">
      <c r="A58" s="368" t="str">
        <f>'t1'!A59</f>
        <v>fisici a t. determinato (art. 15-septies d.lgs. 502/92)</v>
      </c>
      <c r="B58" s="379" t="str">
        <f>'t1'!B59</f>
        <v>SD0603</v>
      </c>
      <c r="C58" s="446">
        <f>'t12'!C59</f>
        <v>0</v>
      </c>
      <c r="D58" s="447">
        <f>'t12'!D59</f>
        <v>0</v>
      </c>
      <c r="E58" s="448" t="str">
        <f t="shared" si="0"/>
        <v xml:space="preserve"> </v>
      </c>
      <c r="F58" s="449">
        <v>39979.29</v>
      </c>
      <c r="G58" s="448" t="str">
        <f t="shared" si="1"/>
        <v xml:space="preserve"> </v>
      </c>
      <c r="H58" s="450" t="str">
        <f t="shared" si="2"/>
        <v xml:space="preserve"> </v>
      </c>
      <c r="I58" s="406" t="str">
        <f t="shared" si="3"/>
        <v xml:space="preserve"> </v>
      </c>
    </row>
    <row r="59" spans="1:9" ht="12.75">
      <c r="A59" s="368" t="str">
        <f>'t1'!A60</f>
        <v>psicologi con incarico di struttura complessa (rapp. esclusivo)</v>
      </c>
      <c r="B59" s="379" t="str">
        <f>'t1'!B60</f>
        <v>SD0E66</v>
      </c>
      <c r="C59" s="446">
        <f>'t12'!C60</f>
        <v>0</v>
      </c>
      <c r="D59" s="447">
        <f>'t12'!D60</f>
        <v>0</v>
      </c>
      <c r="E59" s="448" t="str">
        <f t="shared" si="0"/>
        <v xml:space="preserve"> </v>
      </c>
      <c r="F59" s="449">
        <v>39979.29</v>
      </c>
      <c r="G59" s="448" t="str">
        <f t="shared" si="1"/>
        <v xml:space="preserve"> </v>
      </c>
      <c r="H59" s="450" t="str">
        <f t="shared" si="2"/>
        <v xml:space="preserve"> </v>
      </c>
      <c r="I59" s="406" t="str">
        <f t="shared" si="3"/>
        <v xml:space="preserve"> </v>
      </c>
    </row>
    <row r="60" spans="1:9" ht="12.75">
      <c r="A60" s="368" t="str">
        <f>'t1'!A61</f>
        <v>psicologi con incarico di struttura complessa (rapp. non escl.)</v>
      </c>
      <c r="B60" s="379" t="str">
        <f>'t1'!B61</f>
        <v>SD0N66</v>
      </c>
      <c r="C60" s="446">
        <f>'t12'!C61</f>
        <v>0</v>
      </c>
      <c r="D60" s="447">
        <f>'t12'!D61</f>
        <v>0</v>
      </c>
      <c r="E60" s="448" t="str">
        <f t="shared" si="0"/>
        <v xml:space="preserve"> </v>
      </c>
      <c r="F60" s="449">
        <v>39979.29</v>
      </c>
      <c r="G60" s="448" t="str">
        <f t="shared" si="1"/>
        <v xml:space="preserve"> </v>
      </c>
      <c r="H60" s="450" t="str">
        <f t="shared" si="2"/>
        <v xml:space="preserve"> </v>
      </c>
      <c r="I60" s="406" t="str">
        <f t="shared" si="3"/>
        <v xml:space="preserve"> </v>
      </c>
    </row>
    <row r="61" spans="1:9" ht="12.75">
      <c r="A61" s="368" t="str">
        <f>'t1'!A62</f>
        <v>psicologi con incarico di struttura semplice (rapp. esclusivo)</v>
      </c>
      <c r="B61" s="379" t="str">
        <f>'t1'!B62</f>
        <v>SD0E65</v>
      </c>
      <c r="C61" s="446">
        <f>'t12'!C62</f>
        <v>12</v>
      </c>
      <c r="D61" s="447">
        <f>'t12'!D62</f>
        <v>39979</v>
      </c>
      <c r="E61" s="448">
        <f t="shared" si="0"/>
        <v>39979</v>
      </c>
      <c r="F61" s="449">
        <v>39979.29</v>
      </c>
      <c r="G61" s="448">
        <f t="shared" si="1"/>
        <v>-0.29000000000087311</v>
      </c>
      <c r="H61" s="450">
        <f t="shared" si="2"/>
        <v>-7.2537556320002955E-6</v>
      </c>
      <c r="I61" s="406" t="str">
        <f t="shared" si="3"/>
        <v>OK</v>
      </c>
    </row>
    <row r="62" spans="1:9" ht="12.75">
      <c r="A62" s="368" t="str">
        <f>'t1'!A63</f>
        <v>psicologi con incarico di struttura semplice (rapp. non escl.)</v>
      </c>
      <c r="B62" s="379" t="str">
        <f>'t1'!B63</f>
        <v>SD0N65</v>
      </c>
      <c r="C62" s="446">
        <f>'t12'!C63</f>
        <v>0</v>
      </c>
      <c r="D62" s="447">
        <f>'t12'!D63</f>
        <v>0</v>
      </c>
      <c r="E62" s="448" t="str">
        <f t="shared" si="0"/>
        <v xml:space="preserve"> </v>
      </c>
      <c r="F62" s="449">
        <v>39979.29</v>
      </c>
      <c r="G62" s="448" t="str">
        <f t="shared" si="1"/>
        <v xml:space="preserve"> </v>
      </c>
      <c r="H62" s="450" t="str">
        <f t="shared" si="2"/>
        <v xml:space="preserve"> </v>
      </c>
      <c r="I62" s="406" t="str">
        <f t="shared" si="3"/>
        <v xml:space="preserve"> </v>
      </c>
    </row>
    <row r="63" spans="1:9" ht="12.75">
      <c r="A63" s="368" t="str">
        <f>'t1'!A64</f>
        <v>psicologi con altri incar. prof.li (rapp. esclusivo)</v>
      </c>
      <c r="B63" s="379" t="str">
        <f>'t1'!B64</f>
        <v>SD0A65</v>
      </c>
      <c r="C63" s="446">
        <f>'t12'!C64</f>
        <v>12</v>
      </c>
      <c r="D63" s="447">
        <f>'t12'!D64</f>
        <v>39979</v>
      </c>
      <c r="E63" s="448">
        <f t="shared" si="0"/>
        <v>39979</v>
      </c>
      <c r="F63" s="449">
        <v>39979.29</v>
      </c>
      <c r="G63" s="448">
        <f t="shared" si="1"/>
        <v>-0.29000000000087311</v>
      </c>
      <c r="H63" s="450">
        <f t="shared" si="2"/>
        <v>-7.2537556320002955E-6</v>
      </c>
      <c r="I63" s="406" t="str">
        <f t="shared" si="3"/>
        <v>OK</v>
      </c>
    </row>
    <row r="64" spans="1:9" ht="12.75">
      <c r="A64" s="368" t="str">
        <f>'t1'!A65</f>
        <v>psicologi con altri incar. prof.li (rapp. non escl.)</v>
      </c>
      <c r="B64" s="379" t="str">
        <f>'t1'!B65</f>
        <v>SD0064</v>
      </c>
      <c r="C64" s="446">
        <f>'t12'!C65</f>
        <v>0</v>
      </c>
      <c r="D64" s="447">
        <f>'t12'!D65</f>
        <v>0</v>
      </c>
      <c r="E64" s="448" t="str">
        <f t="shared" si="0"/>
        <v xml:space="preserve"> </v>
      </c>
      <c r="F64" s="449">
        <v>39979.29</v>
      </c>
      <c r="G64" s="448" t="str">
        <f t="shared" si="1"/>
        <v xml:space="preserve"> </v>
      </c>
      <c r="H64" s="450" t="str">
        <f t="shared" si="2"/>
        <v xml:space="preserve"> </v>
      </c>
      <c r="I64" s="406" t="str">
        <f t="shared" si="3"/>
        <v xml:space="preserve"> </v>
      </c>
    </row>
    <row r="65" spans="1:9" ht="12.75">
      <c r="A65" s="368" t="str">
        <f>'t1'!A66</f>
        <v>psicologi a t. determinato (art. 15-septies d.lgs. 502/92)</v>
      </c>
      <c r="B65" s="379" t="str">
        <f>'t1'!B66</f>
        <v>SD0604</v>
      </c>
      <c r="C65" s="446">
        <f>'t12'!C66</f>
        <v>0</v>
      </c>
      <c r="D65" s="447">
        <f>'t12'!D66</f>
        <v>0</v>
      </c>
      <c r="E65" s="448" t="str">
        <f t="shared" si="0"/>
        <v xml:space="preserve"> </v>
      </c>
      <c r="F65" s="449">
        <v>39979.29</v>
      </c>
      <c r="G65" s="448" t="str">
        <f t="shared" si="1"/>
        <v xml:space="preserve"> </v>
      </c>
      <c r="H65" s="450" t="str">
        <f t="shared" si="2"/>
        <v xml:space="preserve"> </v>
      </c>
      <c r="I65" s="406" t="str">
        <f t="shared" si="3"/>
        <v xml:space="preserve"> </v>
      </c>
    </row>
    <row r="66" spans="1:9" ht="12.75">
      <c r="A66" s="368" t="str">
        <f>'t1'!A67</f>
        <v>dirigente delle professioni sanitarie (1)</v>
      </c>
      <c r="B66" s="379" t="str">
        <f>'t1'!B67</f>
        <v>SD0483</v>
      </c>
      <c r="C66" s="446">
        <f>'t12'!C67</f>
        <v>24</v>
      </c>
      <c r="D66" s="447">
        <f>'t12'!D67</f>
        <v>79959</v>
      </c>
      <c r="E66" s="448">
        <f t="shared" si="0"/>
        <v>39979.5</v>
      </c>
      <c r="F66" s="449">
        <v>39979.29</v>
      </c>
      <c r="G66" s="448">
        <f t="shared" si="1"/>
        <v>0.20999999999912689</v>
      </c>
      <c r="H66" s="450">
        <f t="shared" si="2"/>
        <v>5.252719595548767E-6</v>
      </c>
      <c r="I66" s="406" t="str">
        <f t="shared" si="3"/>
        <v>OK</v>
      </c>
    </row>
    <row r="67" spans="1:9" ht="12.75">
      <c r="A67" s="368" t="str">
        <f>'t1'!A68</f>
        <v>dir. prof. sanitarie a t. det.(art. 15-septies dlgs 502/92)</v>
      </c>
      <c r="B67" s="379" t="str">
        <f>'t1'!B68</f>
        <v>SD048A</v>
      </c>
      <c r="C67" s="446">
        <f>'t12'!C68</f>
        <v>0</v>
      </c>
      <c r="D67" s="447">
        <f>'t12'!D68</f>
        <v>0</v>
      </c>
      <c r="E67" s="448" t="str">
        <f>IF(C67=0," ",D67/C67*12)</f>
        <v xml:space="preserve"> </v>
      </c>
      <c r="F67" s="449">
        <v>39979.29</v>
      </c>
      <c r="G67" s="448" t="str">
        <f>IF(E67=" "," ",E67-F67)</f>
        <v xml:space="preserve"> </v>
      </c>
      <c r="H67" s="450" t="str">
        <f>IF(E67=" "," ",IF(F67=0," ",G67/F67))</f>
        <v xml:space="preserve"> </v>
      </c>
      <c r="I67" s="406" t="str">
        <f>IF(E67=" "," ",IF(F67=0," ",IF(ABS(H67)&gt;0.02,"ERRORE","OK")))</f>
        <v xml:space="preserve"> </v>
      </c>
    </row>
    <row r="68" spans="1:9" ht="12.75">
      <c r="A68" s="368" t="str">
        <f>'t1'!A69</f>
        <v>coll.re prof.le sanitario - pers. infer. esperto - ds</v>
      </c>
      <c r="B68" s="379" t="str">
        <f>'t1'!B69</f>
        <v>S18023</v>
      </c>
      <c r="C68" s="446">
        <f>'t12'!C69</f>
        <v>308</v>
      </c>
      <c r="D68" s="447">
        <f>'t12'!D69</f>
        <v>611552</v>
      </c>
      <c r="E68" s="448">
        <f t="shared" si="0"/>
        <v>23826.701298701297</v>
      </c>
      <c r="F68" s="449">
        <v>23826.66</v>
      </c>
      <c r="G68" s="448">
        <f t="shared" si="1"/>
        <v>4.1298701296909712E-2</v>
      </c>
      <c r="H68" s="450">
        <f t="shared" si="2"/>
        <v>1.733297965258652E-6</v>
      </c>
      <c r="I68" s="406" t="str">
        <f t="shared" si="3"/>
        <v>OK</v>
      </c>
    </row>
    <row r="69" spans="1:9" ht="12.75">
      <c r="A69" s="368" t="str">
        <f>'t1'!A70</f>
        <v>coll.re prof.le sanitario - pers. infer. - d</v>
      </c>
      <c r="B69" s="379" t="str">
        <f>'t1'!B70</f>
        <v>S16020</v>
      </c>
      <c r="C69" s="446">
        <f>'t12'!C70</f>
        <v>4560.72</v>
      </c>
      <c r="D69" s="447">
        <f>'t12'!D70</f>
        <v>8401888</v>
      </c>
      <c r="E69" s="448">
        <f t="shared" si="0"/>
        <v>22106.741040888279</v>
      </c>
      <c r="F69" s="449">
        <v>22093.88</v>
      </c>
      <c r="G69" s="448">
        <f t="shared" si="1"/>
        <v>12.861040888277785</v>
      </c>
      <c r="H69" s="450">
        <f t="shared" si="2"/>
        <v>5.8210875085217191E-4</v>
      </c>
      <c r="I69" s="406" t="str">
        <f t="shared" si="3"/>
        <v>OK</v>
      </c>
    </row>
    <row r="70" spans="1:9" ht="12.75">
      <c r="A70" s="368" t="str">
        <f>'t1'!A71</f>
        <v>oper.re prof.le sanitario pers. inferm. - c</v>
      </c>
      <c r="B70" s="379" t="str">
        <f>'t1'!B71</f>
        <v>S14056</v>
      </c>
      <c r="C70" s="446">
        <f>'t12'!C71</f>
        <v>0</v>
      </c>
      <c r="D70" s="447">
        <f>'t12'!D71</f>
        <v>0</v>
      </c>
      <c r="E70" s="448" t="str">
        <f t="shared" si="0"/>
        <v xml:space="preserve"> </v>
      </c>
      <c r="F70" s="449">
        <v>20348.18</v>
      </c>
      <c r="G70" s="448" t="str">
        <f t="shared" si="1"/>
        <v xml:space="preserve"> </v>
      </c>
      <c r="H70" s="450" t="str">
        <f t="shared" si="2"/>
        <v xml:space="preserve"> </v>
      </c>
      <c r="I70" s="406" t="str">
        <f t="shared" si="3"/>
        <v xml:space="preserve"> </v>
      </c>
    </row>
    <row r="71" spans="1:9" ht="12.75">
      <c r="A71" s="368" t="str">
        <f>'t1'!A72</f>
        <v>oper.re prof.le di II cat.pers. inferm. esperto - c (2)</v>
      </c>
      <c r="B71" s="379" t="str">
        <f>'t1'!B72</f>
        <v>S14E52</v>
      </c>
      <c r="C71" s="446">
        <f>'t12'!C72</f>
        <v>83.67</v>
      </c>
      <c r="D71" s="447">
        <f>'t12'!D72</f>
        <v>141872</v>
      </c>
      <c r="E71" s="448">
        <f t="shared" ref="E71:E135" si="4">IF(C71=0," ",D71/C71*12)</f>
        <v>20347.36464682682</v>
      </c>
      <c r="F71" s="449">
        <v>20348.18</v>
      </c>
      <c r="G71" s="448">
        <f t="shared" ref="G71:G135" si="5">IF(E71=" "," ",E71-F71)</f>
        <v>-0.81535317318048328</v>
      </c>
      <c r="H71" s="450">
        <f t="shared" ref="H71:H135" si="6">IF(E71=" "," ",IF(F71=0," ",G71/F71))</f>
        <v>-4.0070078659638516E-5</v>
      </c>
      <c r="I71" s="406" t="str">
        <f t="shared" si="3"/>
        <v>OK</v>
      </c>
    </row>
    <row r="72" spans="1:9" ht="12.75">
      <c r="A72" s="368" t="str">
        <f>'t1'!A73</f>
        <v>oper.re prof.le di II cat.pers. inferm. bs</v>
      </c>
      <c r="B72" s="379" t="str">
        <f>'t1'!B73</f>
        <v>S13052</v>
      </c>
      <c r="C72" s="446">
        <f>'t12'!C73</f>
        <v>0</v>
      </c>
      <c r="D72" s="447">
        <f>'t12'!D73</f>
        <v>0</v>
      </c>
      <c r="E72" s="448" t="str">
        <f t="shared" si="4"/>
        <v xml:space="preserve"> </v>
      </c>
      <c r="F72" s="449">
        <v>18393.84</v>
      </c>
      <c r="G72" s="448" t="str">
        <f t="shared" si="5"/>
        <v xml:space="preserve"> </v>
      </c>
      <c r="H72" s="450" t="str">
        <f t="shared" si="6"/>
        <v xml:space="preserve"> </v>
      </c>
      <c r="I72" s="406" t="str">
        <f t="shared" ref="I72:I135" si="7">IF(E72=" "," ",IF(F72=0," ",IF(ABS(H72)&gt;0.02,"ERRORE","OK")))</f>
        <v xml:space="preserve"> </v>
      </c>
    </row>
    <row r="73" spans="1:9" ht="12.75">
      <c r="A73" s="368" t="str">
        <f>'t1'!A74</f>
        <v>coll.re prof.le sanitario - pers. tec. esperto - ds</v>
      </c>
      <c r="B73" s="379" t="str">
        <f>'t1'!B74</f>
        <v>S18920</v>
      </c>
      <c r="C73" s="446">
        <f>'t12'!C74</f>
        <v>126.2</v>
      </c>
      <c r="D73" s="447">
        <f>'t12'!D74</f>
        <v>250578</v>
      </c>
      <c r="E73" s="448">
        <f t="shared" si="4"/>
        <v>23826.75118858954</v>
      </c>
      <c r="F73" s="449">
        <v>23826.66</v>
      </c>
      <c r="G73" s="448">
        <f t="shared" si="5"/>
        <v>9.1188589540251996E-2</v>
      </c>
      <c r="H73" s="450">
        <f t="shared" si="6"/>
        <v>3.8271662725808817E-6</v>
      </c>
      <c r="I73" s="406" t="str">
        <f t="shared" si="7"/>
        <v>OK</v>
      </c>
    </row>
    <row r="74" spans="1:9" ht="12.75">
      <c r="A74" s="368" t="str">
        <f>'t1'!A75</f>
        <v>coll.re prof.le sanitario - pers. tec.- d</v>
      </c>
      <c r="B74" s="379" t="str">
        <f>'t1'!B75</f>
        <v>S16021</v>
      </c>
      <c r="C74" s="446">
        <f>'t12'!C75</f>
        <v>1861.95</v>
      </c>
      <c r="D74" s="447">
        <f>'t12'!D75</f>
        <v>3445657</v>
      </c>
      <c r="E74" s="448">
        <f t="shared" si="4"/>
        <v>22206.763876581004</v>
      </c>
      <c r="F74" s="449">
        <v>22093.88</v>
      </c>
      <c r="G74" s="448">
        <f t="shared" si="5"/>
        <v>112.88387658100328</v>
      </c>
      <c r="H74" s="450">
        <f t="shared" si="6"/>
        <v>5.1092825968550235E-3</v>
      </c>
      <c r="I74" s="406" t="str">
        <f t="shared" si="7"/>
        <v>OK</v>
      </c>
    </row>
    <row r="75" spans="1:9" ht="12.75">
      <c r="A75" s="368" t="str">
        <f>'t1'!A76</f>
        <v>oper.re prof.le sanitario - pers. tec.- c</v>
      </c>
      <c r="B75" s="379" t="str">
        <f>'t1'!B76</f>
        <v>S14054</v>
      </c>
      <c r="C75" s="446">
        <f>'t12'!C76</f>
        <v>0</v>
      </c>
      <c r="D75" s="447">
        <f>'t12'!D76</f>
        <v>0</v>
      </c>
      <c r="E75" s="448" t="str">
        <f t="shared" si="4"/>
        <v xml:space="preserve"> </v>
      </c>
      <c r="F75" s="449">
        <v>20348.18</v>
      </c>
      <c r="G75" s="448" t="str">
        <f t="shared" si="5"/>
        <v xml:space="preserve"> </v>
      </c>
      <c r="H75" s="450" t="str">
        <f t="shared" si="6"/>
        <v xml:space="preserve"> </v>
      </c>
      <c r="I75" s="406" t="str">
        <f t="shared" si="7"/>
        <v xml:space="preserve"> </v>
      </c>
    </row>
    <row r="76" spans="1:9" ht="12.75">
      <c r="A76" s="368" t="str">
        <f>'t1'!A77</f>
        <v>coll.re prof.le sanitario - tecn. della prev. esperto - ds</v>
      </c>
      <c r="B76" s="379" t="str">
        <f>'t1'!B77</f>
        <v>S18921</v>
      </c>
      <c r="C76" s="446">
        <f>'t12'!C77</f>
        <v>0</v>
      </c>
      <c r="D76" s="447">
        <f>'t12'!D77</f>
        <v>0</v>
      </c>
      <c r="E76" s="448" t="str">
        <f t="shared" si="4"/>
        <v xml:space="preserve"> </v>
      </c>
      <c r="F76" s="449">
        <v>23826.66</v>
      </c>
      <c r="G76" s="448" t="str">
        <f t="shared" si="5"/>
        <v xml:space="preserve"> </v>
      </c>
      <c r="H76" s="450" t="str">
        <f t="shared" si="6"/>
        <v xml:space="preserve"> </v>
      </c>
      <c r="I76" s="406" t="str">
        <f t="shared" si="7"/>
        <v xml:space="preserve"> </v>
      </c>
    </row>
    <row r="77" spans="1:9" ht="12.75">
      <c r="A77" s="368" t="str">
        <f>'t1'!A78</f>
        <v>coll.re prof.le sanitario - tecn. della prev. - d</v>
      </c>
      <c r="B77" s="379" t="str">
        <f>'t1'!B78</f>
        <v>S16022</v>
      </c>
      <c r="C77" s="446">
        <f>'t12'!C78</f>
        <v>24</v>
      </c>
      <c r="D77" s="447">
        <f>'t12'!D78</f>
        <v>44188</v>
      </c>
      <c r="E77" s="448">
        <f t="shared" si="4"/>
        <v>22094</v>
      </c>
      <c r="F77" s="449">
        <v>22093.88</v>
      </c>
      <c r="G77" s="448">
        <f t="shared" si="5"/>
        <v>0.11999999999898137</v>
      </c>
      <c r="H77" s="450">
        <f t="shared" si="6"/>
        <v>5.4313683245759173E-6</v>
      </c>
      <c r="I77" s="406" t="str">
        <f t="shared" si="7"/>
        <v>OK</v>
      </c>
    </row>
    <row r="78" spans="1:9" ht="12.75">
      <c r="A78" s="368" t="str">
        <f>'t1'!A79</f>
        <v>oper.re prof.le sanitario - tecn. della prev. - c</v>
      </c>
      <c r="B78" s="379" t="str">
        <f>'t1'!B79</f>
        <v>S14055</v>
      </c>
      <c r="C78" s="446">
        <f>'t12'!C79</f>
        <v>0</v>
      </c>
      <c r="D78" s="447">
        <f>'t12'!D79</f>
        <v>0</v>
      </c>
      <c r="E78" s="448" t="str">
        <f t="shared" si="4"/>
        <v xml:space="preserve"> </v>
      </c>
      <c r="F78" s="449">
        <v>20348.18</v>
      </c>
      <c r="G78" s="448" t="str">
        <f t="shared" si="5"/>
        <v xml:space="preserve"> </v>
      </c>
      <c r="H78" s="450" t="str">
        <f t="shared" si="6"/>
        <v xml:space="preserve"> </v>
      </c>
      <c r="I78" s="406" t="str">
        <f t="shared" si="7"/>
        <v xml:space="preserve"> </v>
      </c>
    </row>
    <row r="79" spans="1:9" ht="12.75">
      <c r="A79" s="368" t="str">
        <f>'t1'!A80</f>
        <v>coll.re prof.le sanitario - pers. della riabil. esperto - ds</v>
      </c>
      <c r="B79" s="379" t="str">
        <f>'t1'!B80</f>
        <v>S18922</v>
      </c>
      <c r="C79" s="446">
        <f>'t12'!C80</f>
        <v>0</v>
      </c>
      <c r="D79" s="447">
        <f>'t12'!D80</f>
        <v>0</v>
      </c>
      <c r="E79" s="448" t="str">
        <f t="shared" si="4"/>
        <v xml:space="preserve"> </v>
      </c>
      <c r="F79" s="449">
        <v>23826.66</v>
      </c>
      <c r="G79" s="448" t="str">
        <f t="shared" si="5"/>
        <v xml:space="preserve"> </v>
      </c>
      <c r="H79" s="450" t="str">
        <f t="shared" si="6"/>
        <v xml:space="preserve"> </v>
      </c>
      <c r="I79" s="406" t="str">
        <f t="shared" si="7"/>
        <v xml:space="preserve"> </v>
      </c>
    </row>
    <row r="80" spans="1:9" ht="12.75">
      <c r="A80" s="368" t="str">
        <f>'t1'!A81</f>
        <v>coll.re prof.le sanitario - pers. della riabil. - d</v>
      </c>
      <c r="B80" s="379" t="str">
        <f>'t1'!B81</f>
        <v>S16019</v>
      </c>
      <c r="C80" s="446">
        <f>'t12'!C81</f>
        <v>147.75</v>
      </c>
      <c r="D80" s="447">
        <f>'t12'!D81</f>
        <v>272022</v>
      </c>
      <c r="E80" s="448">
        <f t="shared" si="4"/>
        <v>22093.15736040609</v>
      </c>
      <c r="F80" s="449">
        <v>22093.88</v>
      </c>
      <c r="G80" s="448">
        <f t="shared" si="5"/>
        <v>-0.72263959391057142</v>
      </c>
      <c r="H80" s="450">
        <f t="shared" si="6"/>
        <v>-3.2707681670696652E-5</v>
      </c>
      <c r="I80" s="406" t="str">
        <f t="shared" si="7"/>
        <v>OK</v>
      </c>
    </row>
    <row r="81" spans="1:9" ht="12.75">
      <c r="A81" s="368" t="str">
        <f>'t1'!A82</f>
        <v>oper.re prof.le sanitario - pers. della riabil. - c</v>
      </c>
      <c r="B81" s="379" t="str">
        <f>'t1'!B82</f>
        <v>S14053</v>
      </c>
      <c r="C81" s="446">
        <f>'t12'!C82</f>
        <v>0</v>
      </c>
      <c r="D81" s="447">
        <f>'t12'!D82</f>
        <v>0</v>
      </c>
      <c r="E81" s="448" t="str">
        <f t="shared" si="4"/>
        <v xml:space="preserve"> </v>
      </c>
      <c r="F81" s="449">
        <v>20348.18</v>
      </c>
      <c r="G81" s="448" t="str">
        <f t="shared" si="5"/>
        <v xml:space="preserve"> </v>
      </c>
      <c r="H81" s="450" t="str">
        <f t="shared" si="6"/>
        <v xml:space="preserve"> </v>
      </c>
      <c r="I81" s="406" t="str">
        <f t="shared" si="7"/>
        <v xml:space="preserve"> </v>
      </c>
    </row>
    <row r="82" spans="1:9" ht="12.75">
      <c r="A82" s="368" t="str">
        <f>'t1'!A83</f>
        <v>oper.re prof.le di II cat. con funz. di riabil. esperto - c (2)</v>
      </c>
      <c r="B82" s="379" t="str">
        <f>'t1'!B83</f>
        <v>S14E51</v>
      </c>
      <c r="C82" s="446">
        <f>'t12'!C83</f>
        <v>0</v>
      </c>
      <c r="D82" s="447">
        <f>'t12'!D83</f>
        <v>0</v>
      </c>
      <c r="E82" s="448" t="str">
        <f t="shared" si="4"/>
        <v xml:space="preserve"> </v>
      </c>
      <c r="F82" s="449">
        <v>20348.18</v>
      </c>
      <c r="G82" s="448" t="str">
        <f t="shared" si="5"/>
        <v xml:space="preserve"> </v>
      </c>
      <c r="H82" s="450" t="str">
        <f t="shared" si="6"/>
        <v xml:space="preserve"> </v>
      </c>
      <c r="I82" s="406" t="str">
        <f t="shared" si="7"/>
        <v xml:space="preserve"> </v>
      </c>
    </row>
    <row r="83" spans="1:9" ht="12.75">
      <c r="A83" s="368" t="str">
        <f>'t1'!A84</f>
        <v>oper.re prof.le di II cat. con funz. di riabil. - bs</v>
      </c>
      <c r="B83" s="379" t="str">
        <f>'t1'!B84</f>
        <v>S13051</v>
      </c>
      <c r="C83" s="446">
        <f>'t12'!C84</f>
        <v>0</v>
      </c>
      <c r="D83" s="447">
        <f>'t12'!D84</f>
        <v>0</v>
      </c>
      <c r="E83" s="448" t="str">
        <f t="shared" si="4"/>
        <v xml:space="preserve"> </v>
      </c>
      <c r="F83" s="449">
        <v>18393.84</v>
      </c>
      <c r="G83" s="448" t="str">
        <f t="shared" si="5"/>
        <v xml:space="preserve"> </v>
      </c>
      <c r="H83" s="450" t="str">
        <f t="shared" si="6"/>
        <v xml:space="preserve"> </v>
      </c>
      <c r="I83" s="406" t="str">
        <f t="shared" si="7"/>
        <v xml:space="preserve"> </v>
      </c>
    </row>
    <row r="84" spans="1:9" ht="12.75">
      <c r="A84" s="368" t="str">
        <f>'t1'!A85</f>
        <v>profilo atipico ruolo sanitario</v>
      </c>
      <c r="B84" s="379" t="str">
        <f>'t1'!B85</f>
        <v>S00062</v>
      </c>
      <c r="C84" s="446">
        <f>'t12'!C85</f>
        <v>0</v>
      </c>
      <c r="D84" s="447">
        <f>'t12'!D85</f>
        <v>0</v>
      </c>
      <c r="E84" s="448" t="str">
        <f t="shared" si="4"/>
        <v xml:space="preserve"> </v>
      </c>
      <c r="F84" s="449"/>
      <c r="G84" s="448" t="str">
        <f t="shared" si="5"/>
        <v xml:space="preserve"> </v>
      </c>
      <c r="H84" s="450" t="str">
        <f t="shared" si="6"/>
        <v xml:space="preserve"> </v>
      </c>
      <c r="I84" s="406" t="str">
        <f t="shared" si="7"/>
        <v xml:space="preserve"> </v>
      </c>
    </row>
    <row r="85" spans="1:9" ht="12.75">
      <c r="A85" s="368" t="str">
        <f>'t1'!A86</f>
        <v>avvocato dirig. con incarico di struttura complessa</v>
      </c>
      <c r="B85" s="379" t="str">
        <f>'t1'!B86</f>
        <v>PD0010</v>
      </c>
      <c r="C85" s="446">
        <f>'t12'!C86</f>
        <v>0</v>
      </c>
      <c r="D85" s="447">
        <f>'t12'!D86</f>
        <v>0</v>
      </c>
      <c r="E85" s="448" t="str">
        <f t="shared" si="4"/>
        <v xml:space="preserve"> </v>
      </c>
      <c r="F85" s="449">
        <v>39979.29</v>
      </c>
      <c r="G85" s="448" t="str">
        <f t="shared" si="5"/>
        <v xml:space="preserve"> </v>
      </c>
      <c r="H85" s="450" t="str">
        <f t="shared" si="6"/>
        <v xml:space="preserve"> </v>
      </c>
      <c r="I85" s="406" t="str">
        <f t="shared" si="7"/>
        <v xml:space="preserve"> </v>
      </c>
    </row>
    <row r="86" spans="1:9" ht="12.75">
      <c r="A86" s="368" t="str">
        <f>'t1'!A87</f>
        <v>avvocato dirig. con incarico di struttura semplice</v>
      </c>
      <c r="B86" s="379" t="str">
        <f>'t1'!B87</f>
        <v>PD0S09</v>
      </c>
      <c r="C86" s="446">
        <f>'t12'!C87</f>
        <v>0</v>
      </c>
      <c r="D86" s="447">
        <f>'t12'!D87</f>
        <v>0</v>
      </c>
      <c r="E86" s="448" t="str">
        <f t="shared" si="4"/>
        <v xml:space="preserve"> </v>
      </c>
      <c r="F86" s="449">
        <v>39979.29</v>
      </c>
      <c r="G86" s="448" t="str">
        <f t="shared" si="5"/>
        <v xml:space="preserve"> </v>
      </c>
      <c r="H86" s="450" t="str">
        <f t="shared" si="6"/>
        <v xml:space="preserve"> </v>
      </c>
      <c r="I86" s="406" t="str">
        <f t="shared" si="7"/>
        <v xml:space="preserve"> </v>
      </c>
    </row>
    <row r="87" spans="1:9" ht="12.75">
      <c r="A87" s="368" t="str">
        <f>'t1'!A88</f>
        <v>avvocato dirig. con altri incar.prof.li</v>
      </c>
      <c r="B87" s="379" t="str">
        <f>'t1'!B88</f>
        <v>PD0A09</v>
      </c>
      <c r="C87" s="446">
        <f>'t12'!C88</f>
        <v>0</v>
      </c>
      <c r="D87" s="447">
        <f>'t12'!D88</f>
        <v>0</v>
      </c>
      <c r="E87" s="448" t="str">
        <f t="shared" si="4"/>
        <v xml:space="preserve"> </v>
      </c>
      <c r="F87" s="449">
        <v>39979.29</v>
      </c>
      <c r="G87" s="448" t="str">
        <f t="shared" si="5"/>
        <v xml:space="preserve"> </v>
      </c>
      <c r="H87" s="450" t="str">
        <f t="shared" si="6"/>
        <v xml:space="preserve"> </v>
      </c>
      <c r="I87" s="406" t="str">
        <f t="shared" si="7"/>
        <v xml:space="preserve"> </v>
      </c>
    </row>
    <row r="88" spans="1:9" ht="12.75">
      <c r="A88" s="368" t="str">
        <f>'t1'!A89</f>
        <v>avvocato dir. a t. determinato(art. 15-septies dlgs. 502/92)</v>
      </c>
      <c r="B88" s="379" t="str">
        <f>'t1'!B89</f>
        <v>PD0605</v>
      </c>
      <c r="C88" s="446">
        <f>'t12'!C89</f>
        <v>0</v>
      </c>
      <c r="D88" s="447">
        <f>'t12'!D89</f>
        <v>0</v>
      </c>
      <c r="E88" s="448" t="str">
        <f t="shared" si="4"/>
        <v xml:space="preserve"> </v>
      </c>
      <c r="F88" s="449">
        <v>39979.29</v>
      </c>
      <c r="G88" s="448" t="str">
        <f t="shared" si="5"/>
        <v xml:space="preserve"> </v>
      </c>
      <c r="H88" s="450" t="str">
        <f t="shared" si="6"/>
        <v xml:space="preserve"> </v>
      </c>
      <c r="I88" s="406" t="str">
        <f t="shared" si="7"/>
        <v xml:space="preserve"> </v>
      </c>
    </row>
    <row r="89" spans="1:9" ht="12.75">
      <c r="A89" s="368" t="str">
        <f>'t1'!A90</f>
        <v>ingegnere dirig. con incarico di struttura complessa</v>
      </c>
      <c r="B89" s="379" t="str">
        <f>'t1'!B90</f>
        <v>PD0046</v>
      </c>
      <c r="C89" s="446">
        <f>'t12'!C90</f>
        <v>8</v>
      </c>
      <c r="D89" s="447">
        <f>'t12'!D90</f>
        <v>26653</v>
      </c>
      <c r="E89" s="448">
        <f t="shared" si="4"/>
        <v>39979.5</v>
      </c>
      <c r="F89" s="449">
        <v>39979.29</v>
      </c>
      <c r="G89" s="448">
        <f t="shared" si="5"/>
        <v>0.20999999999912689</v>
      </c>
      <c r="H89" s="450">
        <f t="shared" si="6"/>
        <v>5.252719595548767E-6</v>
      </c>
      <c r="I89" s="406" t="str">
        <f t="shared" si="7"/>
        <v>OK</v>
      </c>
    </row>
    <row r="90" spans="1:9" ht="12.75">
      <c r="A90" s="368" t="str">
        <f>'t1'!A91</f>
        <v>ingegnere dirig. con incarico di struttura semplice</v>
      </c>
      <c r="B90" s="379" t="str">
        <f>'t1'!B91</f>
        <v>PD0S45</v>
      </c>
      <c r="C90" s="446">
        <f>'t12'!C91</f>
        <v>12</v>
      </c>
      <c r="D90" s="447">
        <f>'t12'!D91</f>
        <v>39979</v>
      </c>
      <c r="E90" s="448">
        <f t="shared" si="4"/>
        <v>39979</v>
      </c>
      <c r="F90" s="449">
        <v>39979.29</v>
      </c>
      <c r="G90" s="448">
        <f t="shared" si="5"/>
        <v>-0.29000000000087311</v>
      </c>
      <c r="H90" s="450">
        <f t="shared" si="6"/>
        <v>-7.2537556320002955E-6</v>
      </c>
      <c r="I90" s="406" t="str">
        <f t="shared" si="7"/>
        <v>OK</v>
      </c>
    </row>
    <row r="91" spans="1:9" ht="12.75">
      <c r="A91" s="368" t="str">
        <f>'t1'!A92</f>
        <v>ingegnere dirig. con altri incar.prof.li</v>
      </c>
      <c r="B91" s="379" t="str">
        <f>'t1'!B92</f>
        <v>PD0A45</v>
      </c>
      <c r="C91" s="446">
        <f>'t12'!C92</f>
        <v>4</v>
      </c>
      <c r="D91" s="447">
        <f>'t12'!D92</f>
        <v>13326</v>
      </c>
      <c r="E91" s="448">
        <f t="shared" si="4"/>
        <v>39978</v>
      </c>
      <c r="F91" s="449">
        <v>39979.29</v>
      </c>
      <c r="G91" s="448">
        <f t="shared" si="5"/>
        <v>-1.2900000000008731</v>
      </c>
      <c r="H91" s="450">
        <f t="shared" si="6"/>
        <v>-3.2266706087098423E-5</v>
      </c>
      <c r="I91" s="406" t="str">
        <f t="shared" si="7"/>
        <v>OK</v>
      </c>
    </row>
    <row r="92" spans="1:9" ht="12.75">
      <c r="A92" s="368" t="str">
        <f>'t1'!A93</f>
        <v>ingegnere dir. a t. determinato(art.15-septies dlgs. 502/92)</v>
      </c>
      <c r="B92" s="379" t="str">
        <f>'t1'!B93</f>
        <v>PD0606</v>
      </c>
      <c r="C92" s="446">
        <f>'t12'!C93</f>
        <v>0</v>
      </c>
      <c r="D92" s="447">
        <f>'t12'!D93</f>
        <v>0</v>
      </c>
      <c r="E92" s="448" t="str">
        <f t="shared" si="4"/>
        <v xml:space="preserve"> </v>
      </c>
      <c r="F92" s="449">
        <v>39979.29</v>
      </c>
      <c r="G92" s="448" t="str">
        <f t="shared" si="5"/>
        <v xml:space="preserve"> </v>
      </c>
      <c r="H92" s="450" t="str">
        <f t="shared" si="6"/>
        <v xml:space="preserve"> </v>
      </c>
      <c r="I92" s="406" t="str">
        <f t="shared" si="7"/>
        <v xml:space="preserve"> </v>
      </c>
    </row>
    <row r="93" spans="1:9" ht="12.75">
      <c r="A93" s="368" t="str">
        <f>'t1'!A94</f>
        <v>architetti dirig. con incarico di struttura complessa</v>
      </c>
      <c r="B93" s="379" t="str">
        <f>'t1'!B94</f>
        <v>PD0004</v>
      </c>
      <c r="C93" s="446">
        <f>'t12'!C94</f>
        <v>0</v>
      </c>
      <c r="D93" s="447">
        <f>'t12'!D94</f>
        <v>0</v>
      </c>
      <c r="E93" s="448" t="str">
        <f t="shared" si="4"/>
        <v xml:space="preserve"> </v>
      </c>
      <c r="F93" s="449">
        <v>39979.29</v>
      </c>
      <c r="G93" s="448" t="str">
        <f t="shared" si="5"/>
        <v xml:space="preserve"> </v>
      </c>
      <c r="H93" s="450" t="str">
        <f t="shared" si="6"/>
        <v xml:space="preserve"> </v>
      </c>
      <c r="I93" s="406" t="str">
        <f t="shared" si="7"/>
        <v xml:space="preserve"> </v>
      </c>
    </row>
    <row r="94" spans="1:9" ht="12.75">
      <c r="A94" s="368" t="str">
        <f>'t1'!A95</f>
        <v>architetti dirig. con incarico di struttura semplice</v>
      </c>
      <c r="B94" s="379" t="str">
        <f>'t1'!B95</f>
        <v>PD0S03</v>
      </c>
      <c r="C94" s="446">
        <f>'t12'!C95</f>
        <v>0</v>
      </c>
      <c r="D94" s="447">
        <f>'t12'!D95</f>
        <v>0</v>
      </c>
      <c r="E94" s="448" t="str">
        <f t="shared" si="4"/>
        <v xml:space="preserve"> </v>
      </c>
      <c r="F94" s="449">
        <v>39979.29</v>
      </c>
      <c r="G94" s="448" t="str">
        <f t="shared" si="5"/>
        <v xml:space="preserve"> </v>
      </c>
      <c r="H94" s="450" t="str">
        <f t="shared" si="6"/>
        <v xml:space="preserve"> </v>
      </c>
      <c r="I94" s="406" t="str">
        <f t="shared" si="7"/>
        <v xml:space="preserve"> </v>
      </c>
    </row>
    <row r="95" spans="1:9" ht="12.75">
      <c r="A95" s="368" t="str">
        <f>'t1'!A96</f>
        <v>architetti dirig. con altri incar.prof.li</v>
      </c>
      <c r="B95" s="379" t="str">
        <f>'t1'!B96</f>
        <v>PD0A03</v>
      </c>
      <c r="C95" s="446">
        <f>'t12'!C96</f>
        <v>0</v>
      </c>
      <c r="D95" s="447">
        <f>'t12'!D96</f>
        <v>0</v>
      </c>
      <c r="E95" s="448" t="str">
        <f t="shared" si="4"/>
        <v xml:space="preserve"> </v>
      </c>
      <c r="F95" s="449">
        <v>39979.29</v>
      </c>
      <c r="G95" s="448" t="str">
        <f t="shared" si="5"/>
        <v xml:space="preserve"> </v>
      </c>
      <c r="H95" s="450" t="str">
        <f t="shared" si="6"/>
        <v xml:space="preserve"> </v>
      </c>
      <c r="I95" s="406" t="str">
        <f t="shared" si="7"/>
        <v xml:space="preserve"> </v>
      </c>
    </row>
    <row r="96" spans="1:9" ht="12.75">
      <c r="A96" s="368" t="str">
        <f>'t1'!A97</f>
        <v>architetti dir. a t.determinato(art. 15-septies dlgs.502/92)</v>
      </c>
      <c r="B96" s="379" t="str">
        <f>'t1'!B97</f>
        <v>PD0607</v>
      </c>
      <c r="C96" s="446">
        <f>'t12'!C97</f>
        <v>0</v>
      </c>
      <c r="D96" s="447">
        <f>'t12'!D97</f>
        <v>0</v>
      </c>
      <c r="E96" s="448" t="str">
        <f t="shared" si="4"/>
        <v xml:space="preserve"> </v>
      </c>
      <c r="F96" s="449">
        <v>39979.29</v>
      </c>
      <c r="G96" s="448" t="str">
        <f t="shared" si="5"/>
        <v xml:space="preserve"> </v>
      </c>
      <c r="H96" s="450" t="str">
        <f t="shared" si="6"/>
        <v xml:space="preserve"> </v>
      </c>
      <c r="I96" s="406" t="str">
        <f t="shared" si="7"/>
        <v xml:space="preserve"> </v>
      </c>
    </row>
    <row r="97" spans="1:9" ht="12.75">
      <c r="A97" s="368" t="str">
        <f>'t1'!A98</f>
        <v>geologi dirig. con incarico di struttura complessa</v>
      </c>
      <c r="B97" s="379" t="str">
        <f>'t1'!B98</f>
        <v>PD0044</v>
      </c>
      <c r="C97" s="446">
        <f>'t12'!C98</f>
        <v>0</v>
      </c>
      <c r="D97" s="447">
        <f>'t12'!D98</f>
        <v>0</v>
      </c>
      <c r="E97" s="448" t="str">
        <f t="shared" si="4"/>
        <v xml:space="preserve"> </v>
      </c>
      <c r="F97" s="449">
        <v>39979.29</v>
      </c>
      <c r="G97" s="448" t="str">
        <f t="shared" si="5"/>
        <v xml:space="preserve"> </v>
      </c>
      <c r="H97" s="450" t="str">
        <f t="shared" si="6"/>
        <v xml:space="preserve"> </v>
      </c>
      <c r="I97" s="406" t="str">
        <f t="shared" si="7"/>
        <v xml:space="preserve"> </v>
      </c>
    </row>
    <row r="98" spans="1:9" ht="12.75">
      <c r="A98" s="368" t="str">
        <f>'t1'!A99</f>
        <v>geologi dirig. con incarico di struttura semplice</v>
      </c>
      <c r="B98" s="379" t="str">
        <f>'t1'!B99</f>
        <v>PD0S43</v>
      </c>
      <c r="C98" s="446">
        <f>'t12'!C99</f>
        <v>0</v>
      </c>
      <c r="D98" s="447">
        <f>'t12'!D99</f>
        <v>0</v>
      </c>
      <c r="E98" s="448" t="str">
        <f t="shared" si="4"/>
        <v xml:space="preserve"> </v>
      </c>
      <c r="F98" s="449">
        <v>39979.29</v>
      </c>
      <c r="G98" s="448" t="str">
        <f t="shared" si="5"/>
        <v xml:space="preserve"> </v>
      </c>
      <c r="H98" s="450" t="str">
        <f t="shared" si="6"/>
        <v xml:space="preserve"> </v>
      </c>
      <c r="I98" s="406" t="str">
        <f t="shared" si="7"/>
        <v xml:space="preserve"> </v>
      </c>
    </row>
    <row r="99" spans="1:9" ht="12.75">
      <c r="A99" s="368" t="str">
        <f>'t1'!A100</f>
        <v>geologi dirig. con altri incar.prof.li</v>
      </c>
      <c r="B99" s="379" t="str">
        <f>'t1'!B100</f>
        <v>PD0A43</v>
      </c>
      <c r="C99" s="446">
        <f>'t12'!C100</f>
        <v>0</v>
      </c>
      <c r="D99" s="447">
        <f>'t12'!D100</f>
        <v>0</v>
      </c>
      <c r="E99" s="448" t="str">
        <f t="shared" si="4"/>
        <v xml:space="preserve"> </v>
      </c>
      <c r="F99" s="449">
        <v>39979.29</v>
      </c>
      <c r="G99" s="448" t="str">
        <f t="shared" si="5"/>
        <v xml:space="preserve"> </v>
      </c>
      <c r="H99" s="450" t="str">
        <f t="shared" si="6"/>
        <v xml:space="preserve"> </v>
      </c>
      <c r="I99" s="406" t="str">
        <f t="shared" si="7"/>
        <v xml:space="preserve"> </v>
      </c>
    </row>
    <row r="100" spans="1:9" ht="12.75">
      <c r="A100" s="368" t="str">
        <f>'t1'!A101</f>
        <v>geologi  dir. a t. determinato(art. 15-septies dlgs. 502/92)</v>
      </c>
      <c r="B100" s="379" t="str">
        <f>'t1'!B101</f>
        <v>PD0608</v>
      </c>
      <c r="C100" s="446">
        <f>'t12'!C101</f>
        <v>0</v>
      </c>
      <c r="D100" s="447">
        <f>'t12'!D101</f>
        <v>0</v>
      </c>
      <c r="E100" s="448" t="str">
        <f t="shared" si="4"/>
        <v xml:space="preserve"> </v>
      </c>
      <c r="F100" s="449">
        <v>39979.29</v>
      </c>
      <c r="G100" s="448" t="str">
        <f t="shared" si="5"/>
        <v xml:space="preserve"> </v>
      </c>
      <c r="H100" s="450" t="str">
        <f t="shared" si="6"/>
        <v xml:space="preserve"> </v>
      </c>
      <c r="I100" s="406" t="str">
        <f t="shared" si="7"/>
        <v xml:space="preserve"> </v>
      </c>
    </row>
    <row r="101" spans="1:9" ht="12.75">
      <c r="A101" s="368" t="str">
        <f>'t1'!A102</f>
        <v>assistente religioso - d</v>
      </c>
      <c r="B101" s="379" t="str">
        <f>'t1'!B102</f>
        <v>P16006</v>
      </c>
      <c r="C101" s="446">
        <f>'t12'!C102</f>
        <v>0</v>
      </c>
      <c r="D101" s="447">
        <f>'t12'!D102</f>
        <v>0</v>
      </c>
      <c r="E101" s="448" t="str">
        <f t="shared" si="4"/>
        <v xml:space="preserve"> </v>
      </c>
      <c r="F101" s="449">
        <v>22093.88</v>
      </c>
      <c r="G101" s="448" t="str">
        <f t="shared" si="5"/>
        <v xml:space="preserve"> </v>
      </c>
      <c r="H101" s="450" t="str">
        <f t="shared" si="6"/>
        <v xml:space="preserve"> </v>
      </c>
      <c r="I101" s="406" t="str">
        <f t="shared" si="7"/>
        <v xml:space="preserve"> </v>
      </c>
    </row>
    <row r="102" spans="1:9" ht="12.75">
      <c r="A102" s="368" t="str">
        <f>'t1'!A103</f>
        <v>profilo atipico ruolo professionale</v>
      </c>
      <c r="B102" s="379" t="str">
        <f>'t1'!B103</f>
        <v>P00062</v>
      </c>
      <c r="C102" s="446">
        <f>'t12'!C103</f>
        <v>0</v>
      </c>
      <c r="D102" s="447">
        <f>'t12'!D103</f>
        <v>0</v>
      </c>
      <c r="E102" s="448" t="str">
        <f t="shared" si="4"/>
        <v xml:space="preserve"> </v>
      </c>
      <c r="F102" s="449"/>
      <c r="G102" s="448" t="str">
        <f t="shared" si="5"/>
        <v xml:space="preserve"> </v>
      </c>
      <c r="H102" s="450" t="str">
        <f t="shared" si="6"/>
        <v xml:space="preserve"> </v>
      </c>
      <c r="I102" s="406" t="str">
        <f t="shared" si="7"/>
        <v xml:space="preserve"> </v>
      </c>
    </row>
    <row r="103" spans="1:9" ht="12.75">
      <c r="A103" s="368" t="str">
        <f>'t1'!A104</f>
        <v>analisti dirig. con incarico di struttura complessa</v>
      </c>
      <c r="B103" s="379" t="str">
        <f>'t1'!B104</f>
        <v>TD0002</v>
      </c>
      <c r="C103" s="446">
        <f>'t12'!C104</f>
        <v>12</v>
      </c>
      <c r="D103" s="447">
        <f>'t12'!D104</f>
        <v>39979</v>
      </c>
      <c r="E103" s="448">
        <f t="shared" si="4"/>
        <v>39979</v>
      </c>
      <c r="F103" s="449">
        <v>39979.29</v>
      </c>
      <c r="G103" s="448">
        <f t="shared" si="5"/>
        <v>-0.29000000000087311</v>
      </c>
      <c r="H103" s="450">
        <f t="shared" si="6"/>
        <v>-7.2537556320002955E-6</v>
      </c>
      <c r="I103" s="406" t="str">
        <f t="shared" si="7"/>
        <v>OK</v>
      </c>
    </row>
    <row r="104" spans="1:9" ht="12.75">
      <c r="A104" s="368" t="str">
        <f>'t1'!A105</f>
        <v>analisti dirig. con incarico di struttura semplice</v>
      </c>
      <c r="B104" s="379" t="str">
        <f>'t1'!B105</f>
        <v>TD0S01</v>
      </c>
      <c r="C104" s="446">
        <f>'t12'!C105</f>
        <v>0</v>
      </c>
      <c r="D104" s="447">
        <f>'t12'!D105</f>
        <v>0</v>
      </c>
      <c r="E104" s="448" t="str">
        <f t="shared" si="4"/>
        <v xml:space="preserve"> </v>
      </c>
      <c r="F104" s="449">
        <v>39979.29</v>
      </c>
      <c r="G104" s="448" t="str">
        <f t="shared" si="5"/>
        <v xml:space="preserve"> </v>
      </c>
      <c r="H104" s="450" t="str">
        <f t="shared" si="6"/>
        <v xml:space="preserve"> </v>
      </c>
      <c r="I104" s="406" t="str">
        <f t="shared" si="7"/>
        <v xml:space="preserve"> </v>
      </c>
    </row>
    <row r="105" spans="1:9" ht="12.75">
      <c r="A105" s="368" t="str">
        <f>'t1'!A106</f>
        <v>analisti dirig. con altri incar.prof.li</v>
      </c>
      <c r="B105" s="379" t="str">
        <f>'t1'!B106</f>
        <v>TD0A01</v>
      </c>
      <c r="C105" s="446">
        <f>'t12'!C106</f>
        <v>24</v>
      </c>
      <c r="D105" s="447">
        <f>'t12'!D106</f>
        <v>79959</v>
      </c>
      <c r="E105" s="448">
        <f t="shared" si="4"/>
        <v>39979.5</v>
      </c>
      <c r="F105" s="449">
        <v>39979.29</v>
      </c>
      <c r="G105" s="448">
        <f t="shared" si="5"/>
        <v>0.20999999999912689</v>
      </c>
      <c r="H105" s="450">
        <f t="shared" si="6"/>
        <v>5.252719595548767E-6</v>
      </c>
      <c r="I105" s="406" t="str">
        <f t="shared" si="7"/>
        <v>OK</v>
      </c>
    </row>
    <row r="106" spans="1:9" ht="12.75">
      <c r="A106" s="368" t="str">
        <f>'t1'!A107</f>
        <v>analisti dir. a t. determinato(art. 15-septies dlgs. 502/92)</v>
      </c>
      <c r="B106" s="379" t="str">
        <f>'t1'!B107</f>
        <v>TD0609</v>
      </c>
      <c r="C106" s="446">
        <f>'t12'!C107</f>
        <v>0</v>
      </c>
      <c r="D106" s="447">
        <f>'t12'!D107</f>
        <v>0</v>
      </c>
      <c r="E106" s="448" t="str">
        <f t="shared" si="4"/>
        <v xml:space="preserve"> </v>
      </c>
      <c r="F106" s="449">
        <v>39979.29</v>
      </c>
      <c r="G106" s="448" t="str">
        <f t="shared" si="5"/>
        <v xml:space="preserve"> </v>
      </c>
      <c r="H106" s="450" t="str">
        <f t="shared" si="6"/>
        <v xml:space="preserve"> </v>
      </c>
      <c r="I106" s="406" t="str">
        <f t="shared" si="7"/>
        <v xml:space="preserve"> </v>
      </c>
    </row>
    <row r="107" spans="1:9" ht="12.75">
      <c r="A107" s="368" t="str">
        <f>'t1'!A108</f>
        <v>statistico dirig. con incarico di struttura complessa</v>
      </c>
      <c r="B107" s="379" t="str">
        <f>'t1'!B108</f>
        <v>TD0071</v>
      </c>
      <c r="C107" s="446">
        <f>'t12'!C108</f>
        <v>0</v>
      </c>
      <c r="D107" s="447">
        <f>'t12'!D108</f>
        <v>0</v>
      </c>
      <c r="E107" s="448" t="str">
        <f t="shared" si="4"/>
        <v xml:space="preserve"> </v>
      </c>
      <c r="F107" s="449">
        <v>39979.29</v>
      </c>
      <c r="G107" s="448" t="str">
        <f t="shared" si="5"/>
        <v xml:space="preserve"> </v>
      </c>
      <c r="H107" s="450" t="str">
        <f t="shared" si="6"/>
        <v xml:space="preserve"> </v>
      </c>
      <c r="I107" s="406" t="str">
        <f t="shared" si="7"/>
        <v xml:space="preserve"> </v>
      </c>
    </row>
    <row r="108" spans="1:9" ht="12.75">
      <c r="A108" s="368" t="str">
        <f>'t1'!A109</f>
        <v>statistico dirig. con incarico di struttura semplice</v>
      </c>
      <c r="B108" s="379" t="str">
        <f>'t1'!B109</f>
        <v>TD0S70</v>
      </c>
      <c r="C108" s="446">
        <f>'t12'!C109</f>
        <v>12</v>
      </c>
      <c r="D108" s="447">
        <f>'t12'!D109</f>
        <v>39979</v>
      </c>
      <c r="E108" s="448">
        <f t="shared" si="4"/>
        <v>39979</v>
      </c>
      <c r="F108" s="449">
        <v>39979.29</v>
      </c>
      <c r="G108" s="448">
        <f t="shared" si="5"/>
        <v>-0.29000000000087311</v>
      </c>
      <c r="H108" s="450">
        <f t="shared" si="6"/>
        <v>-7.2537556320002955E-6</v>
      </c>
      <c r="I108" s="406" t="str">
        <f t="shared" si="7"/>
        <v>OK</v>
      </c>
    </row>
    <row r="109" spans="1:9" ht="12.75">
      <c r="A109" s="368" t="str">
        <f>'t1'!A110</f>
        <v>statistico dirig. con altri incar.prof.li</v>
      </c>
      <c r="B109" s="379" t="str">
        <f>'t1'!B110</f>
        <v>TD0A70</v>
      </c>
      <c r="C109" s="446">
        <f>'t12'!C110</f>
        <v>12</v>
      </c>
      <c r="D109" s="447">
        <f>'t12'!D110</f>
        <v>39979</v>
      </c>
      <c r="E109" s="448">
        <f t="shared" si="4"/>
        <v>39979</v>
      </c>
      <c r="F109" s="449">
        <v>39979.29</v>
      </c>
      <c r="G109" s="448">
        <f t="shared" si="5"/>
        <v>-0.29000000000087311</v>
      </c>
      <c r="H109" s="450">
        <f t="shared" si="6"/>
        <v>-7.2537556320002955E-6</v>
      </c>
      <c r="I109" s="406" t="str">
        <f t="shared" si="7"/>
        <v>OK</v>
      </c>
    </row>
    <row r="110" spans="1:9" ht="12.75">
      <c r="A110" s="368" t="str">
        <f>'t1'!A111</f>
        <v>statistico dir. a t.determinato(art. 15-septies dlgs.502/92)</v>
      </c>
      <c r="B110" s="379" t="str">
        <f>'t1'!B111</f>
        <v>TD0610</v>
      </c>
      <c r="C110" s="446">
        <f>'t12'!C111</f>
        <v>0</v>
      </c>
      <c r="D110" s="447">
        <f>'t12'!D111</f>
        <v>0</v>
      </c>
      <c r="E110" s="448" t="str">
        <f t="shared" si="4"/>
        <v xml:space="preserve"> </v>
      </c>
      <c r="F110" s="449">
        <v>39979.29</v>
      </c>
      <c r="G110" s="448" t="str">
        <f t="shared" si="5"/>
        <v xml:space="preserve"> </v>
      </c>
      <c r="H110" s="450" t="str">
        <f t="shared" si="6"/>
        <v xml:space="preserve"> </v>
      </c>
      <c r="I110" s="406" t="str">
        <f t="shared" si="7"/>
        <v xml:space="preserve"> </v>
      </c>
    </row>
    <row r="111" spans="1:9" ht="12.75">
      <c r="A111" s="368" t="str">
        <f>'t1'!A112</f>
        <v>sociologo dirig. con incarico di struttura complessa</v>
      </c>
      <c r="B111" s="379" t="str">
        <f>'t1'!B112</f>
        <v>TD0068</v>
      </c>
      <c r="C111" s="446">
        <f>'t12'!C112</f>
        <v>0</v>
      </c>
      <c r="D111" s="447">
        <f>'t12'!D112</f>
        <v>0</v>
      </c>
      <c r="E111" s="448" t="str">
        <f t="shared" si="4"/>
        <v xml:space="preserve"> </v>
      </c>
      <c r="F111" s="449">
        <v>39979.29</v>
      </c>
      <c r="G111" s="448" t="str">
        <f t="shared" si="5"/>
        <v xml:space="preserve"> </v>
      </c>
      <c r="H111" s="450" t="str">
        <f t="shared" si="6"/>
        <v xml:space="preserve"> </v>
      </c>
      <c r="I111" s="406" t="str">
        <f t="shared" si="7"/>
        <v xml:space="preserve"> </v>
      </c>
    </row>
    <row r="112" spans="1:9" ht="12.75">
      <c r="A112" s="368" t="str">
        <f>'t1'!A113</f>
        <v>sociologo dirig. con incarico di struttura semplice</v>
      </c>
      <c r="B112" s="379" t="str">
        <f>'t1'!B113</f>
        <v>TD0S67</v>
      </c>
      <c r="C112" s="446">
        <f>'t12'!C113</f>
        <v>0</v>
      </c>
      <c r="D112" s="447">
        <f>'t12'!D113</f>
        <v>0</v>
      </c>
      <c r="E112" s="448" t="str">
        <f t="shared" si="4"/>
        <v xml:space="preserve"> </v>
      </c>
      <c r="F112" s="449">
        <v>39979.29</v>
      </c>
      <c r="G112" s="448" t="str">
        <f t="shared" si="5"/>
        <v xml:space="preserve"> </v>
      </c>
      <c r="H112" s="450" t="str">
        <f t="shared" si="6"/>
        <v xml:space="preserve"> </v>
      </c>
      <c r="I112" s="406" t="str">
        <f t="shared" si="7"/>
        <v xml:space="preserve"> </v>
      </c>
    </row>
    <row r="113" spans="1:9" ht="12.75">
      <c r="A113" s="368" t="str">
        <f>'t1'!A114</f>
        <v>sociologo dirig. con altri incar.prof.li</v>
      </c>
      <c r="B113" s="379" t="str">
        <f>'t1'!B114</f>
        <v>TD0A67</v>
      </c>
      <c r="C113" s="446">
        <f>'t12'!C114</f>
        <v>0</v>
      </c>
      <c r="D113" s="447">
        <f>'t12'!D114</f>
        <v>0</v>
      </c>
      <c r="E113" s="448" t="str">
        <f t="shared" si="4"/>
        <v xml:space="preserve"> </v>
      </c>
      <c r="F113" s="449">
        <v>39979.29</v>
      </c>
      <c r="G113" s="448" t="str">
        <f t="shared" si="5"/>
        <v xml:space="preserve"> </v>
      </c>
      <c r="H113" s="450" t="str">
        <f t="shared" si="6"/>
        <v xml:space="preserve"> </v>
      </c>
      <c r="I113" s="406" t="str">
        <f t="shared" si="7"/>
        <v xml:space="preserve"> </v>
      </c>
    </row>
    <row r="114" spans="1:9" ht="12.75">
      <c r="A114" s="368" t="str">
        <f>'t1'!A115</f>
        <v>sociologo dir. a t. determinato(art.15-septies dlgs. 502/92)</v>
      </c>
      <c r="B114" s="379" t="str">
        <f>'t1'!B115</f>
        <v>TD0611</v>
      </c>
      <c r="C114" s="446">
        <f>'t12'!C115</f>
        <v>0</v>
      </c>
      <c r="D114" s="447">
        <f>'t12'!D115</f>
        <v>0</v>
      </c>
      <c r="E114" s="448" t="str">
        <f t="shared" si="4"/>
        <v xml:space="preserve"> </v>
      </c>
      <c r="F114" s="449">
        <v>39979.29</v>
      </c>
      <c r="G114" s="448" t="str">
        <f t="shared" si="5"/>
        <v xml:space="preserve"> </v>
      </c>
      <c r="H114" s="450" t="str">
        <f t="shared" si="6"/>
        <v xml:space="preserve"> </v>
      </c>
      <c r="I114" s="406" t="str">
        <f t="shared" si="7"/>
        <v xml:space="preserve"> </v>
      </c>
    </row>
    <row r="115" spans="1:9" ht="12.75">
      <c r="A115" s="368" t="str">
        <f>'t1'!A116</f>
        <v>collab.re prof.le assistente sociale esperto - ds</v>
      </c>
      <c r="B115" s="379" t="str">
        <f>'t1'!B116</f>
        <v>T18025</v>
      </c>
      <c r="C115" s="446">
        <f>'t12'!C116</f>
        <v>0</v>
      </c>
      <c r="D115" s="447">
        <f>'t12'!D116</f>
        <v>0</v>
      </c>
      <c r="E115" s="448" t="str">
        <f t="shared" si="4"/>
        <v xml:space="preserve"> </v>
      </c>
      <c r="F115" s="449">
        <v>23826.66</v>
      </c>
      <c r="G115" s="448" t="str">
        <f t="shared" si="5"/>
        <v xml:space="preserve"> </v>
      </c>
      <c r="H115" s="450" t="str">
        <f t="shared" si="6"/>
        <v xml:space="preserve"> </v>
      </c>
      <c r="I115" s="406" t="str">
        <f t="shared" si="7"/>
        <v xml:space="preserve"> </v>
      </c>
    </row>
    <row r="116" spans="1:9" ht="12.75">
      <c r="A116" s="368" t="str">
        <f>'t1'!A117</f>
        <v>collab.re prof.le assistente sociale - d</v>
      </c>
      <c r="B116" s="379" t="str">
        <f>'t1'!B117</f>
        <v>T16024</v>
      </c>
      <c r="C116" s="446">
        <f>'t12'!C117</f>
        <v>24</v>
      </c>
      <c r="D116" s="447">
        <f>'t12'!D117</f>
        <v>44188</v>
      </c>
      <c r="E116" s="448">
        <f t="shared" si="4"/>
        <v>22094</v>
      </c>
      <c r="F116" s="449">
        <v>22093.88</v>
      </c>
      <c r="G116" s="448">
        <f t="shared" si="5"/>
        <v>0.11999999999898137</v>
      </c>
      <c r="H116" s="450">
        <f t="shared" si="6"/>
        <v>5.4313683245759173E-6</v>
      </c>
      <c r="I116" s="406" t="str">
        <f t="shared" si="7"/>
        <v>OK</v>
      </c>
    </row>
    <row r="117" spans="1:9" ht="12.75">
      <c r="A117" s="368" t="str">
        <f>'t1'!A118</f>
        <v>collab.re tec. - prof.le esperto - ds</v>
      </c>
      <c r="B117" s="379" t="str">
        <f>'t1'!B118</f>
        <v>T18027</v>
      </c>
      <c r="C117" s="446">
        <f>'t12'!C118</f>
        <v>0</v>
      </c>
      <c r="D117" s="447">
        <f>'t12'!D118</f>
        <v>0</v>
      </c>
      <c r="E117" s="448" t="str">
        <f t="shared" si="4"/>
        <v xml:space="preserve"> </v>
      </c>
      <c r="F117" s="449">
        <v>23826.66</v>
      </c>
      <c r="G117" s="448" t="str">
        <f t="shared" si="5"/>
        <v xml:space="preserve"> </v>
      </c>
      <c r="H117" s="450" t="str">
        <f t="shared" si="6"/>
        <v xml:space="preserve"> </v>
      </c>
      <c r="I117" s="406" t="str">
        <f t="shared" si="7"/>
        <v xml:space="preserve"> </v>
      </c>
    </row>
    <row r="118" spans="1:9" ht="12.75">
      <c r="A118" s="368" t="str">
        <f>'t1'!A119</f>
        <v>collab.re tec. - prof.le - d</v>
      </c>
      <c r="B118" s="379" t="str">
        <f>'t1'!B119</f>
        <v>T16026</v>
      </c>
      <c r="C118" s="446">
        <f>'t12'!C119</f>
        <v>132</v>
      </c>
      <c r="D118" s="447">
        <f>'t12'!D119</f>
        <v>243032</v>
      </c>
      <c r="E118" s="448">
        <f t="shared" si="4"/>
        <v>22093.818181818184</v>
      </c>
      <c r="F118" s="449">
        <v>22093.88</v>
      </c>
      <c r="G118" s="448">
        <f t="shared" si="5"/>
        <v>-6.18181818172161E-2</v>
      </c>
      <c r="H118" s="450">
        <f t="shared" si="6"/>
        <v>-2.7979776217312712E-6</v>
      </c>
      <c r="I118" s="406" t="str">
        <f t="shared" si="7"/>
        <v>OK</v>
      </c>
    </row>
    <row r="119" spans="1:9" ht="12.75">
      <c r="A119" s="368" t="str">
        <f>'t1'!A120</f>
        <v>oper.re prof.le assistente soc. - c</v>
      </c>
      <c r="B119" s="379" t="str">
        <f>'t1'!B120</f>
        <v>T14050</v>
      </c>
      <c r="C119" s="446">
        <f>'t12'!C120</f>
        <v>0</v>
      </c>
      <c r="D119" s="447">
        <f>'t12'!D120</f>
        <v>0</v>
      </c>
      <c r="E119" s="448" t="str">
        <f t="shared" si="4"/>
        <v xml:space="preserve"> </v>
      </c>
      <c r="F119" s="449">
        <v>20348.18</v>
      </c>
      <c r="G119" s="448" t="str">
        <f t="shared" si="5"/>
        <v xml:space="preserve"> </v>
      </c>
      <c r="H119" s="450" t="str">
        <f t="shared" si="6"/>
        <v xml:space="preserve"> </v>
      </c>
      <c r="I119" s="406" t="str">
        <f t="shared" si="7"/>
        <v xml:space="preserve"> </v>
      </c>
    </row>
    <row r="120" spans="1:9" ht="12.75">
      <c r="A120" s="368" t="str">
        <f>'t1'!A121</f>
        <v>assistente tecnico - c</v>
      </c>
      <c r="B120" s="379" t="str">
        <f>'t1'!B121</f>
        <v>T14007</v>
      </c>
      <c r="C120" s="446">
        <f>'t12'!C121</f>
        <v>226.53</v>
      </c>
      <c r="D120" s="447">
        <f>'t12'!D121</f>
        <v>384128</v>
      </c>
      <c r="E120" s="448">
        <f t="shared" si="4"/>
        <v>20348.457157992321</v>
      </c>
      <c r="F120" s="449">
        <v>20348.18</v>
      </c>
      <c r="G120" s="448">
        <f t="shared" si="5"/>
        <v>0.27715799232100835</v>
      </c>
      <c r="H120" s="450">
        <f t="shared" si="6"/>
        <v>1.3620775534765681E-5</v>
      </c>
      <c r="I120" s="406" t="str">
        <f t="shared" si="7"/>
        <v>OK</v>
      </c>
    </row>
    <row r="121" spans="1:9" ht="12.75">
      <c r="A121" s="368" t="str">
        <f>'t1'!A122</f>
        <v>program.re - c</v>
      </c>
      <c r="B121" s="379" t="str">
        <f>'t1'!B122</f>
        <v>T14063</v>
      </c>
      <c r="C121" s="446">
        <f>'t12'!C122</f>
        <v>54.05</v>
      </c>
      <c r="D121" s="447">
        <f>'t12'!D122</f>
        <v>91657</v>
      </c>
      <c r="E121" s="448">
        <f t="shared" si="4"/>
        <v>20349.380203515266</v>
      </c>
      <c r="F121" s="449">
        <v>20348.18</v>
      </c>
      <c r="G121" s="448">
        <f t="shared" si="5"/>
        <v>1.2002035152654571</v>
      </c>
      <c r="H121" s="450">
        <f t="shared" si="6"/>
        <v>5.8983334886238329E-5</v>
      </c>
      <c r="I121" s="406" t="str">
        <f t="shared" si="7"/>
        <v>OK</v>
      </c>
    </row>
    <row r="122" spans="1:9" ht="12.75">
      <c r="A122" s="368" t="str">
        <f>'t1'!A123</f>
        <v>operatore tecnico special.to esperto - c (2)</v>
      </c>
      <c r="B122" s="379" t="str">
        <f>'t1'!B123</f>
        <v>T14E59</v>
      </c>
      <c r="C122" s="446">
        <f>'t12'!C123</f>
        <v>89.03</v>
      </c>
      <c r="D122" s="447">
        <f>'t12'!D123</f>
        <v>150972</v>
      </c>
      <c r="E122" s="448">
        <f t="shared" si="4"/>
        <v>20348.916095698078</v>
      </c>
      <c r="F122" s="449">
        <v>20348.18</v>
      </c>
      <c r="G122" s="448">
        <f t="shared" si="5"/>
        <v>0.73609569807740627</v>
      </c>
      <c r="H122" s="450">
        <f t="shared" si="6"/>
        <v>3.6175014083687401E-5</v>
      </c>
      <c r="I122" s="406" t="str">
        <f t="shared" si="7"/>
        <v>OK</v>
      </c>
    </row>
    <row r="123" spans="1:9" ht="12.75">
      <c r="A123" s="368" t="str">
        <f>'t1'!A124</f>
        <v>operatore tecnico special.to - bs</v>
      </c>
      <c r="B123" s="379" t="str">
        <f>'t1'!B124</f>
        <v>T13059</v>
      </c>
      <c r="C123" s="446">
        <f>'t12'!C124</f>
        <v>417.6</v>
      </c>
      <c r="D123" s="447">
        <f>'t12'!D124</f>
        <v>640106</v>
      </c>
      <c r="E123" s="448">
        <f t="shared" si="4"/>
        <v>18393.850574712644</v>
      </c>
      <c r="F123" s="449">
        <v>18393.84</v>
      </c>
      <c r="G123" s="448">
        <f t="shared" si="5"/>
        <v>1.0574712643574458E-2</v>
      </c>
      <c r="H123" s="450">
        <f t="shared" si="6"/>
        <v>5.7490511190564107E-7</v>
      </c>
      <c r="I123" s="406" t="str">
        <f t="shared" si="7"/>
        <v>OK</v>
      </c>
    </row>
    <row r="124" spans="1:9" ht="12.75">
      <c r="A124" s="368" t="str">
        <f>'t1'!A125</f>
        <v>operatore socio-sanitario - bs</v>
      </c>
      <c r="B124" s="379" t="str">
        <f>'t1'!B125</f>
        <v>T13660</v>
      </c>
      <c r="C124" s="446">
        <f>'t12'!C125</f>
        <v>1402.12</v>
      </c>
      <c r="D124" s="447">
        <f>'t12'!D125</f>
        <v>2149199</v>
      </c>
      <c r="E124" s="448">
        <f t="shared" si="4"/>
        <v>18393.852166718971</v>
      </c>
      <c r="F124" s="449">
        <v>18393.84</v>
      </c>
      <c r="G124" s="448">
        <f t="shared" si="5"/>
        <v>1.2166718970547663E-2</v>
      </c>
      <c r="H124" s="450">
        <f t="shared" si="6"/>
        <v>6.6145617068255797E-7</v>
      </c>
      <c r="I124" s="406" t="str">
        <f t="shared" si="7"/>
        <v>OK</v>
      </c>
    </row>
    <row r="125" spans="1:9" ht="12.75">
      <c r="A125" s="368" t="str">
        <f>'t1'!A126</f>
        <v>operatore tecnico - b</v>
      </c>
      <c r="B125" s="379" t="str">
        <f>'t1'!B126</f>
        <v>T12057</v>
      </c>
      <c r="C125" s="446">
        <f>'t12'!C126</f>
        <v>1021.21</v>
      </c>
      <c r="D125" s="447">
        <f>'t12'!D126</f>
        <v>1510678</v>
      </c>
      <c r="E125" s="448">
        <f t="shared" si="4"/>
        <v>17751.624053818508</v>
      </c>
      <c r="F125" s="449">
        <v>17752.189999999999</v>
      </c>
      <c r="G125" s="448">
        <f t="shared" si="5"/>
        <v>-0.56594618149028975</v>
      </c>
      <c r="H125" s="450">
        <f t="shared" si="6"/>
        <v>-3.1880358507332883E-5</v>
      </c>
      <c r="I125" s="406" t="str">
        <f t="shared" si="7"/>
        <v>OK</v>
      </c>
    </row>
    <row r="126" spans="1:9" ht="12.75">
      <c r="A126" s="368" t="str">
        <f>'t1'!A127</f>
        <v>operatore tecnico addetto all'assistenza - b</v>
      </c>
      <c r="B126" s="379" t="str">
        <f>'t1'!B127</f>
        <v>T12058</v>
      </c>
      <c r="C126" s="446">
        <f>'t12'!C127</f>
        <v>179.74</v>
      </c>
      <c r="D126" s="447">
        <f>'t12'!D127</f>
        <v>265903</v>
      </c>
      <c r="E126" s="448">
        <f t="shared" si="4"/>
        <v>17752.509179926561</v>
      </c>
      <c r="F126" s="449">
        <v>17752.189999999999</v>
      </c>
      <c r="G126" s="448">
        <f t="shared" si="5"/>
        <v>0.31917992656235583</v>
      </c>
      <c r="H126" s="450">
        <f t="shared" si="6"/>
        <v>1.7979749347114685E-5</v>
      </c>
      <c r="I126" s="406" t="str">
        <f t="shared" si="7"/>
        <v>OK</v>
      </c>
    </row>
    <row r="127" spans="1:9" ht="12.75">
      <c r="A127" s="368" t="str">
        <f>'t1'!A128</f>
        <v>ausiliario specializzato - a</v>
      </c>
      <c r="B127" s="379" t="str">
        <f>'t1'!B128</f>
        <v>T11008</v>
      </c>
      <c r="C127" s="446">
        <f>'t12'!C128</f>
        <v>0</v>
      </c>
      <c r="D127" s="447">
        <f>'t12'!D128</f>
        <v>0</v>
      </c>
      <c r="E127" s="448" t="str">
        <f t="shared" si="4"/>
        <v xml:space="preserve"> </v>
      </c>
      <c r="F127" s="449">
        <v>16427.77</v>
      </c>
      <c r="G127" s="448" t="str">
        <f t="shared" si="5"/>
        <v xml:space="preserve"> </v>
      </c>
      <c r="H127" s="450" t="str">
        <f t="shared" si="6"/>
        <v xml:space="preserve"> </v>
      </c>
      <c r="I127" s="406" t="str">
        <f t="shared" si="7"/>
        <v xml:space="preserve"> </v>
      </c>
    </row>
    <row r="128" spans="1:9" ht="12.75">
      <c r="A128" s="368" t="str">
        <f>'t1'!A129</f>
        <v>profilo atipico ruolo tecnico</v>
      </c>
      <c r="B128" s="379" t="str">
        <f>'t1'!B129</f>
        <v>T00062</v>
      </c>
      <c r="C128" s="446">
        <f>'t12'!C129</f>
        <v>0</v>
      </c>
      <c r="D128" s="447">
        <f>'t12'!D129</f>
        <v>0</v>
      </c>
      <c r="E128" s="448" t="str">
        <f t="shared" si="4"/>
        <v xml:space="preserve"> </v>
      </c>
      <c r="F128" s="449"/>
      <c r="G128" s="448" t="str">
        <f t="shared" si="5"/>
        <v xml:space="preserve"> </v>
      </c>
      <c r="H128" s="450" t="str">
        <f t="shared" si="6"/>
        <v xml:space="preserve"> </v>
      </c>
      <c r="I128" s="406" t="str">
        <f t="shared" si="7"/>
        <v xml:space="preserve"> </v>
      </c>
    </row>
    <row r="129" spans="1:9" ht="12.75">
      <c r="A129" s="368" t="str">
        <f>'t1'!A130</f>
        <v>dirigente amm.vo con incarico di struttura complessa</v>
      </c>
      <c r="B129" s="379" t="str">
        <f>'t1'!B130</f>
        <v>AD0032</v>
      </c>
      <c r="C129" s="446">
        <f>'t12'!C130</f>
        <v>48</v>
      </c>
      <c r="D129" s="447">
        <f>'t12'!D130</f>
        <v>159917</v>
      </c>
      <c r="E129" s="448">
        <f t="shared" si="4"/>
        <v>39979.25</v>
      </c>
      <c r="F129" s="449">
        <v>39979.29</v>
      </c>
      <c r="G129" s="448">
        <f t="shared" si="5"/>
        <v>-4.0000000000873115E-2</v>
      </c>
      <c r="H129" s="450">
        <f t="shared" si="6"/>
        <v>-1.0005180182257643E-6</v>
      </c>
      <c r="I129" s="406" t="str">
        <f t="shared" si="7"/>
        <v>OK</v>
      </c>
    </row>
    <row r="130" spans="1:9" ht="12.75">
      <c r="A130" s="368" t="str">
        <f>'t1'!A131</f>
        <v>dirigente amm.vo con incarico di struttura semplice</v>
      </c>
      <c r="B130" s="379" t="str">
        <f>'t1'!B131</f>
        <v>AD0S31</v>
      </c>
      <c r="C130" s="446">
        <f>'t12'!C131</f>
        <v>0.5</v>
      </c>
      <c r="D130" s="447">
        <f>'t12'!D131</f>
        <v>1666</v>
      </c>
      <c r="E130" s="448">
        <f t="shared" si="4"/>
        <v>39984</v>
      </c>
      <c r="F130" s="449">
        <v>39979.29</v>
      </c>
      <c r="G130" s="448">
        <f t="shared" si="5"/>
        <v>4.7099999999991269</v>
      </c>
      <c r="H130" s="450">
        <f t="shared" si="6"/>
        <v>1.1781099664349034E-4</v>
      </c>
      <c r="I130" s="406" t="str">
        <f t="shared" si="7"/>
        <v>OK</v>
      </c>
    </row>
    <row r="131" spans="1:9" ht="12.75">
      <c r="A131" s="368" t="str">
        <f>'t1'!A132</f>
        <v>dirigente amm.vo con altri incar.prof.li</v>
      </c>
      <c r="B131" s="379" t="str">
        <f>'t1'!B132</f>
        <v>AD0A31</v>
      </c>
      <c r="C131" s="446">
        <f>'t12'!C132</f>
        <v>12</v>
      </c>
      <c r="D131" s="447">
        <f>'t12'!D132</f>
        <v>39979</v>
      </c>
      <c r="E131" s="448">
        <f t="shared" si="4"/>
        <v>39979</v>
      </c>
      <c r="F131" s="449">
        <v>39979.29</v>
      </c>
      <c r="G131" s="448">
        <f t="shared" si="5"/>
        <v>-0.29000000000087311</v>
      </c>
      <c r="H131" s="450">
        <f t="shared" si="6"/>
        <v>-7.2537556320002955E-6</v>
      </c>
      <c r="I131" s="406" t="str">
        <f t="shared" si="7"/>
        <v>OK</v>
      </c>
    </row>
    <row r="132" spans="1:9" ht="12.75">
      <c r="A132" s="368" t="str">
        <f>'t1'!A133</f>
        <v>dirig. amm.vo a t. determinato (art. 15-septies dlgs.502/92)</v>
      </c>
      <c r="B132" s="379" t="str">
        <f>'t1'!B133</f>
        <v>AD0612</v>
      </c>
      <c r="C132" s="446">
        <f>'t12'!C133</f>
        <v>0</v>
      </c>
      <c r="D132" s="447">
        <f>'t12'!D133</f>
        <v>0</v>
      </c>
      <c r="E132" s="448" t="str">
        <f t="shared" si="4"/>
        <v xml:space="preserve"> </v>
      </c>
      <c r="F132" s="449">
        <v>39979.29</v>
      </c>
      <c r="G132" s="448" t="str">
        <f t="shared" si="5"/>
        <v xml:space="preserve"> </v>
      </c>
      <c r="H132" s="450" t="str">
        <f t="shared" si="6"/>
        <v xml:space="preserve"> </v>
      </c>
      <c r="I132" s="406" t="str">
        <f t="shared" si="7"/>
        <v xml:space="preserve"> </v>
      </c>
    </row>
    <row r="133" spans="1:9" ht="12.75">
      <c r="A133" s="368" t="str">
        <f>'t1'!A134</f>
        <v>collaboratore amministrativo prof.le esperto - ds</v>
      </c>
      <c r="B133" s="379" t="str">
        <f>'t1'!B134</f>
        <v>A18029</v>
      </c>
      <c r="C133" s="446">
        <f>'t12'!C134</f>
        <v>187.53</v>
      </c>
      <c r="D133" s="447">
        <f>'t12'!D134</f>
        <v>372357</v>
      </c>
      <c r="E133" s="448">
        <f t="shared" si="4"/>
        <v>23827.035674292114</v>
      </c>
      <c r="F133" s="449">
        <v>23826.66</v>
      </c>
      <c r="G133" s="448">
        <f t="shared" si="5"/>
        <v>0.37567429211412673</v>
      </c>
      <c r="H133" s="450">
        <f t="shared" si="6"/>
        <v>1.5766972463371986E-5</v>
      </c>
      <c r="I133" s="406" t="str">
        <f t="shared" si="7"/>
        <v>OK</v>
      </c>
    </row>
    <row r="134" spans="1:9" ht="12.75">
      <c r="A134" s="368" t="str">
        <f>'t1'!A135</f>
        <v>collaboratore amministrativo prof.le - d</v>
      </c>
      <c r="B134" s="379" t="str">
        <f>'t1'!B135</f>
        <v>A16028</v>
      </c>
      <c r="C134" s="446">
        <f>'t12'!C135</f>
        <v>426.1</v>
      </c>
      <c r="D134" s="447">
        <f>'t12'!D135</f>
        <v>784513</v>
      </c>
      <c r="E134" s="448">
        <f t="shared" si="4"/>
        <v>22093.771415160758</v>
      </c>
      <c r="F134" s="449">
        <v>22093.88</v>
      </c>
      <c r="G134" s="448">
        <f t="shared" si="5"/>
        <v>-0.10858483924312168</v>
      </c>
      <c r="H134" s="450">
        <f t="shared" si="6"/>
        <v>-4.9147021366605449E-6</v>
      </c>
      <c r="I134" s="406" t="str">
        <f t="shared" si="7"/>
        <v>OK</v>
      </c>
    </row>
    <row r="135" spans="1:9" ht="12.75">
      <c r="A135" s="368" t="str">
        <f>'t1'!A136</f>
        <v>assistente amministrativo - c</v>
      </c>
      <c r="B135" s="379" t="str">
        <f>'t1'!B136</f>
        <v>A14005</v>
      </c>
      <c r="C135" s="446">
        <f>'t12'!C136</f>
        <v>1180.4100000000001</v>
      </c>
      <c r="D135" s="447">
        <f>'t12'!D136</f>
        <v>2001157</v>
      </c>
      <c r="E135" s="448">
        <f t="shared" si="4"/>
        <v>20343.680585559254</v>
      </c>
      <c r="F135" s="449">
        <v>20348.18</v>
      </c>
      <c r="G135" s="448">
        <f t="shared" si="5"/>
        <v>-4.4994144407464773</v>
      </c>
      <c r="H135" s="450">
        <f t="shared" si="6"/>
        <v>-2.2112122267182996E-4</v>
      </c>
      <c r="I135" s="406" t="str">
        <f t="shared" si="7"/>
        <v>OK</v>
      </c>
    </row>
    <row r="136" spans="1:9" ht="12.75">
      <c r="A136" s="368" t="str">
        <f>'t1'!A137</f>
        <v>coadiutore amm.vo esperto - bs</v>
      </c>
      <c r="B136" s="379" t="str">
        <f>'t1'!B137</f>
        <v>A13018</v>
      </c>
      <c r="C136" s="446">
        <f>'t12'!C137</f>
        <v>513</v>
      </c>
      <c r="D136" s="447">
        <f>'t12'!D137</f>
        <v>786232</v>
      </c>
      <c r="E136" s="448">
        <f>IF(C136=0," ",D136/C136*12)</f>
        <v>18391.391812865495</v>
      </c>
      <c r="F136" s="449">
        <v>18393.84</v>
      </c>
      <c r="G136" s="448">
        <f>IF(E136=" "," ",E136-F136)</f>
        <v>-2.4481871345051331</v>
      </c>
      <c r="H136" s="450">
        <f>IF(E136=" "," ",IF(F136=0," ",G136/F136))</f>
        <v>-1.330982075795556E-4</v>
      </c>
      <c r="I136" s="406" t="str">
        <f>IF(E136=" "," ",IF(F136=0," ",IF(ABS(H136)&gt;0.02,"ERRORE","OK")))</f>
        <v>OK</v>
      </c>
    </row>
    <row r="137" spans="1:9" ht="12.75">
      <c r="A137" s="368" t="str">
        <f>'t1'!A138</f>
        <v>coadiutore amm.vo - b</v>
      </c>
      <c r="B137" s="379" t="str">
        <f>'t1'!B138</f>
        <v>A12017</v>
      </c>
      <c r="C137" s="446">
        <f>'t12'!C138</f>
        <v>373.97</v>
      </c>
      <c r="D137" s="447">
        <f>'t12'!D138</f>
        <v>553229</v>
      </c>
      <c r="E137" s="448">
        <f>IF(C137=0," ",D137/C137*12)</f>
        <v>17752.087065807416</v>
      </c>
      <c r="F137" s="449">
        <v>17752.189999999999</v>
      </c>
      <c r="G137" s="448">
        <f>IF(E137=" "," ",E137-F137)</f>
        <v>-0.10293419258232461</v>
      </c>
      <c r="H137" s="450">
        <f>IF(E137=" "," ",IF(F137=0," ",G137/F137))</f>
        <v>-5.7983940337684885E-6</v>
      </c>
      <c r="I137" s="406" t="str">
        <f>IF(E137=" "," ",IF(F137=0," ",IF(ABS(H137)&gt;0.02,"ERRORE","OK")))</f>
        <v>OK</v>
      </c>
    </row>
    <row r="138" spans="1:9" ht="12.75">
      <c r="A138" s="368" t="str">
        <f>'t1'!A139</f>
        <v>commesso - a</v>
      </c>
      <c r="B138" s="379" t="str">
        <f>'t1'!B139</f>
        <v>A11030</v>
      </c>
      <c r="C138" s="446">
        <f>'t12'!C139</f>
        <v>0</v>
      </c>
      <c r="D138" s="447">
        <f>'t12'!D139</f>
        <v>0</v>
      </c>
      <c r="E138" s="448" t="str">
        <f>IF(C138=0," ",D138/C138*12)</f>
        <v xml:space="preserve"> </v>
      </c>
      <c r="F138" s="449">
        <v>16427.77</v>
      </c>
      <c r="G138" s="448" t="str">
        <f>IF(E138=" "," ",E138-F138)</f>
        <v xml:space="preserve"> </v>
      </c>
      <c r="H138" s="450" t="str">
        <f>IF(E138=" "," ",IF(F138=0," ",G138/F138))</f>
        <v xml:space="preserve"> </v>
      </c>
      <c r="I138" s="406" t="str">
        <f>IF(E138=" "," ",IF(F138=0," ",IF(ABS(H138)&gt;0.02,"ERRORE","OK")))</f>
        <v xml:space="preserve"> </v>
      </c>
    </row>
    <row r="139" spans="1:9" ht="12.75">
      <c r="A139" s="368" t="str">
        <f>'t1'!A140</f>
        <v>profilo atipico ruolo amministrativo</v>
      </c>
      <c r="B139" s="379" t="str">
        <f>'t1'!B140</f>
        <v>A00062</v>
      </c>
      <c r="C139" s="446">
        <f>'t12'!C140</f>
        <v>0</v>
      </c>
      <c r="D139" s="447">
        <f>'t12'!D140</f>
        <v>0</v>
      </c>
      <c r="E139" s="448" t="str">
        <f>IF(C139=0," ",D139/C139*12)</f>
        <v xml:space="preserve"> </v>
      </c>
      <c r="F139" s="449"/>
      <c r="G139" s="448" t="str">
        <f>IF(E139=" "," ",E139-F139)</f>
        <v xml:space="preserve"> </v>
      </c>
      <c r="H139" s="450" t="str">
        <f>IF(E139=" "," ",IF(F139=0," ",G139/F139))</f>
        <v xml:space="preserve"> </v>
      </c>
      <c r="I139" s="406" t="str">
        <f>IF(E139=" "," ",IF(F139=0," ",IF(ABS(H139)&gt;0.02,"ERRORE","OK")))</f>
        <v xml:space="preserve"> </v>
      </c>
    </row>
    <row r="140" spans="1:9" ht="12.75" customHeight="1">
      <c r="A140" s="368" t="str">
        <f>'t1'!A141</f>
        <v>contrattisti (a)</v>
      </c>
      <c r="B140" s="379" t="str">
        <f>'t1'!B141</f>
        <v>000061</v>
      </c>
      <c r="C140" s="446">
        <f>'t12'!C141</f>
        <v>0</v>
      </c>
      <c r="D140" s="447">
        <f>'t12'!D141</f>
        <v>0</v>
      </c>
      <c r="E140" s="448" t="str">
        <f>IF(C140=0," ",D140/C140*12)</f>
        <v xml:space="preserve"> </v>
      </c>
      <c r="F140" s="451"/>
      <c r="G140" s="448" t="str">
        <f>IF(E140=" "," ",E140-F140)</f>
        <v xml:space="preserve"> </v>
      </c>
      <c r="H140" s="450" t="str">
        <f>IF(E140=" "," ",IF(F140=0," ",G140/F140))</f>
        <v xml:space="preserve"> </v>
      </c>
      <c r="I140" s="406" t="str">
        <f>IF(E140=" "," ",IF(F140=0," ",IF(ABS(H140)&gt;0.02,"ERRORE","OK")))</f>
        <v xml:space="preserve"> </v>
      </c>
    </row>
  </sheetData>
  <sheetProtection password="EA98" sheet="1" objects="1" scenarios="1" selectLockedCells="1" selectUnlockedCells="1"/>
  <mergeCells count="2">
    <mergeCell ref="A1:H1"/>
    <mergeCell ref="D2:I2"/>
  </mergeCells>
  <printOptions horizontalCentered="1" verticalCentered="1"/>
  <pageMargins left="0.19685039370078741" right="0.19685039370078741" top="0.19685039370078741" bottom="0.15748031496062992" header="0.15748031496062992" footer="0.15748031496062992"/>
  <pageSetup paperSize="9" scale="85" orientation="landscape" r:id="rId1"/>
  <headerFooter alignWithMargins="0"/>
</worksheet>
</file>

<file path=xl/worksheets/sheet84.xml><?xml version="1.0" encoding="utf-8"?>
<worksheet xmlns="http://schemas.openxmlformats.org/spreadsheetml/2006/main" xmlns:r="http://schemas.openxmlformats.org/officeDocument/2006/relationships">
  <sheetPr codeName="Foglio401"/>
  <dimension ref="A1:M15"/>
  <sheetViews>
    <sheetView showGridLines="0" workbookViewId="0">
      <selection sqref="A1:D1"/>
    </sheetView>
  </sheetViews>
  <sheetFormatPr defaultRowHeight="11.25"/>
  <cols>
    <col min="1" max="1" width="67.5703125" style="130" customWidth="1"/>
    <col min="2" max="3" width="17" style="130" customWidth="1"/>
    <col min="4" max="4" width="23" style="130" customWidth="1"/>
    <col min="5" max="5" width="21.5703125" style="130" hidden="1" customWidth="1"/>
    <col min="6" max="16384" width="9.140625" style="130"/>
  </cols>
  <sheetData>
    <row r="1" spans="1:13" ht="34.15" customHeight="1">
      <c r="A1" s="2471" t="str">
        <f>'t1'!A1</f>
        <v>COMPARTO SERVIZIO SANITARIO NAZIONALE - anno 2017</v>
      </c>
      <c r="B1" s="2471"/>
      <c r="C1" s="2471"/>
      <c r="D1" s="2471"/>
      <c r="E1" s="363"/>
      <c r="F1" s="385"/>
      <c r="G1" s="385"/>
      <c r="H1" s="385"/>
      <c r="I1" s="385"/>
      <c r="K1" s="362"/>
      <c r="M1" s="321"/>
    </row>
    <row r="2" spans="1:13" ht="5.45" customHeight="1">
      <c r="A2" s="2745"/>
      <c r="B2" s="2745"/>
      <c r="C2" s="2745"/>
      <c r="D2" s="2745"/>
      <c r="E2" s="370"/>
      <c r="F2" s="370"/>
      <c r="G2" s="370"/>
      <c r="H2" s="370"/>
      <c r="I2" s="370"/>
      <c r="K2" s="362"/>
      <c r="M2" s="321"/>
    </row>
    <row r="3" spans="1:13" ht="51.6" customHeight="1" thickBot="1">
      <c r="A3" s="2746" t="s">
        <v>3837</v>
      </c>
      <c r="B3" s="2746"/>
      <c r="C3" s="2746"/>
      <c r="D3" s="2746"/>
      <c r="E3" s="1647"/>
    </row>
    <row r="4" spans="1:13" s="420" customFormat="1" ht="54" customHeight="1">
      <c r="A4" s="1648" t="s">
        <v>3838</v>
      </c>
      <c r="B4" s="1649" t="s">
        <v>3839</v>
      </c>
      <c r="C4" s="1649" t="s">
        <v>3840</v>
      </c>
      <c r="D4" s="1650" t="s">
        <v>3841</v>
      </c>
    </row>
    <row r="5" spans="1:13" s="420" customFormat="1" ht="12" thickBot="1">
      <c r="A5" s="1651"/>
      <c r="B5" s="1652" t="s">
        <v>1852</v>
      </c>
      <c r="C5" s="1652" t="s">
        <v>1853</v>
      </c>
      <c r="D5" s="1653"/>
    </row>
    <row r="6" spans="1:13" ht="39" customHeight="1">
      <c r="A6" s="1654" t="str">
        <f>SI_1!B85</f>
        <v>Indicare il numero delle unità rilevate in tabella 1 tra i "presenti al 31.12" che appartengono alle categorie protette (Legge n.68/99).</v>
      </c>
      <c r="B6" s="1655">
        <f>SI_1!G85</f>
        <v>61</v>
      </c>
      <c r="C6" s="1655">
        <f>'t1'!L142+'t1'!M142</f>
        <v>1473</v>
      </c>
      <c r="D6" s="1656" t="str">
        <f>IF(B6&lt;=C6,"OK","Dati incoerenti: controllare i valori")</f>
        <v>OK</v>
      </c>
      <c r="E6" s="130" t="str">
        <f>"Tipo verifica: CONTROLLO - Domanda """&amp; A6 &amp;""""</f>
        <v>Tipo verifica: CONTROLLO - Domanda "Indicare il numero delle unità rilevate in tabella 1 tra i "presenti al 31.12" che appartengono alle categorie protette (Legge n.68/99)."</v>
      </c>
    </row>
    <row r="7" spans="1:13" ht="39" customHeight="1">
      <c r="A7" s="1657" t="str">
        <f>SI_1!B106</f>
        <v>Indicare il numero delle unità rilevate in tabella 1 tra i "presenti al 31.12" che risultavano titolari di permessi per Legge n. 104/92.</v>
      </c>
      <c r="B7" s="1658">
        <f>SI_1!G106</f>
        <v>168</v>
      </c>
      <c r="C7" s="1658">
        <f>'t1'!L142+'t1'!M142</f>
        <v>1473</v>
      </c>
      <c r="D7" s="1659" t="str">
        <f>IF(B7&lt;=C7,"OK","Dati incoerenti: controllare i valori")</f>
        <v>OK</v>
      </c>
      <c r="E7" s="130" t="str">
        <f>"Tipo verifica: CONTROLLO - Domanda """&amp; A7 &amp;""""</f>
        <v>Tipo verifica: CONTROLLO - Domanda "Indicare il numero delle unità rilevate in tabella 1 tra i "presenti al 31.12" che risultavano titolari di permessi per Legge n. 104/92."</v>
      </c>
    </row>
    <row r="8" spans="1:13" ht="39" customHeight="1" thickBot="1">
      <c r="A8" s="1660" t="str">
        <f>SI_1!B109</f>
        <v>Indicare il numero delle unita rilevate in tabella 1 tra i "presenti al 31.12" che risultavano titolari di permessi ai sensi dell'art. 42, c.5 D.lgs.151/2001.</v>
      </c>
      <c r="B8" s="1661">
        <f>SI_1!G109</f>
        <v>22</v>
      </c>
      <c r="C8" s="1661">
        <f>'t1'!L142+'t1'!M142</f>
        <v>1473</v>
      </c>
      <c r="D8" s="1662" t="str">
        <f>IF(B8&lt;=C8,"OK","Dati incoerenti: controllare i valori")</f>
        <v>OK</v>
      </c>
      <c r="E8" s="130" t="str">
        <f>"Tipo verifica: CONTROLLO - Domanda """&amp; A8 &amp;""""</f>
        <v>Tipo verifica: CONTROLLO - Domanda "Indicare il numero delle unita rilevate in tabella 1 tra i "presenti al 31.12" che risultavano titolari di permessi ai sensi dell'art. 42, c.5 D.lgs.151/2001."</v>
      </c>
    </row>
    <row r="9" spans="1:13" ht="29.25" customHeight="1" thickBot="1"/>
    <row r="10" spans="1:13" s="420" customFormat="1" ht="54" customHeight="1" thickBot="1">
      <c r="A10" s="1663" t="s">
        <v>3838</v>
      </c>
      <c r="B10" s="1664" t="s">
        <v>3839</v>
      </c>
      <c r="C10" s="1664" t="s">
        <v>3842</v>
      </c>
      <c r="D10" s="1665" t="s">
        <v>3843</v>
      </c>
    </row>
    <row r="11" spans="1:13" ht="39" customHeight="1">
      <c r="A11" s="1666" t="str">
        <f>SI_1!B106</f>
        <v>Indicare il numero delle unità rilevate in tabella 1 tra i "presenti al 31.12" che risultavano titolari di permessi per Legge n. 104/92.</v>
      </c>
      <c r="B11" s="1667">
        <f>SI_1!G106</f>
        <v>168</v>
      </c>
      <c r="C11" s="1668">
        <f>'t11'!I144+'t11'!J144</f>
        <v>2967</v>
      </c>
      <c r="D11" s="1669" t="str">
        <f>(IF(AND(C11=0,B11&gt;0),"Mancano le assenze per questa causale",IF(AND(C11&gt;0,B11=0),"Dichiarare Unita nella domanda della Scheda Informativa 1","OK")))</f>
        <v>OK</v>
      </c>
      <c r="E11" s="130" t="str">
        <f>"Tipo verifica: COMPRESENZA - Domanda """&amp; A11 &amp;""""</f>
        <v>Tipo verifica: COMPRESENZA - Domanda "Indicare il numero delle unità rilevate in tabella 1 tra i "presenti al 31.12" che risultavano titolari di permessi per Legge n. 104/92."</v>
      </c>
    </row>
    <row r="12" spans="1:13" ht="39" customHeight="1" thickBot="1">
      <c r="A12" s="1670" t="str">
        <f>SI_1!B109</f>
        <v>Indicare il numero delle unita rilevate in tabella 1 tra i "presenti al 31.12" che risultavano titolari di permessi ai sensi dell'art. 42, c.5 D.lgs.151/2001.</v>
      </c>
      <c r="B12" s="1661">
        <f>SI_1!G109</f>
        <v>22</v>
      </c>
      <c r="C12" s="1671">
        <f>'t11'!G144+'t11'!H144</f>
        <v>1714</v>
      </c>
      <c r="D12" s="1672" t="str">
        <f>(IF(AND(C12=0,B12&gt;0),"Mancano le assenze per questa causale",IF(AND(C12&gt;0,B12=0),"Dichiarare Unita nella domanda della Scheda Informativa 1","OK")))</f>
        <v>OK</v>
      </c>
      <c r="E12" s="130" t="str">
        <f>"Tipo verifica: COMPRESENZA - Domanda """&amp; A12 &amp;""""</f>
        <v>Tipo verifica: COMPRESENZA - Domanda "Indicare il numero delle unita rilevate in tabella 1 tra i "presenti al 31.12" che risultavano titolari di permessi ai sensi dell'art. 42, c.5 D.lgs.151/2001."</v>
      </c>
    </row>
    <row r="13" spans="1:13" ht="12" thickBot="1"/>
    <row r="14" spans="1:13" ht="54" customHeight="1" thickBot="1">
      <c r="A14" s="1663" t="s">
        <v>3838</v>
      </c>
      <c r="B14" s="1664" t="s">
        <v>3839</v>
      </c>
      <c r="C14" s="1664" t="s">
        <v>3842</v>
      </c>
      <c r="D14" s="1665" t="s">
        <v>3843</v>
      </c>
    </row>
    <row r="15" spans="1:13" ht="39" customHeight="1" thickBot="1">
      <c r="A15" s="1817" t="s">
        <v>3844</v>
      </c>
      <c r="B15" s="1818">
        <f>SI_1!G82</f>
        <v>4954</v>
      </c>
      <c r="C15" s="1819">
        <f>'t11'!E144+'t11'!F144</f>
        <v>13225</v>
      </c>
      <c r="D15" s="1672" t="str">
        <f>(IF(AND(C15&gt;0,B15=0),"Dichiarare Somme nella domanda della Scheda Informativa 1","OK"))</f>
        <v>OK</v>
      </c>
    </row>
  </sheetData>
  <sheetProtection password="EA98" sheet="1" objects="1" scenarios="1" selectLockedCells="1" selectUnlockedCells="1"/>
  <mergeCells count="3">
    <mergeCell ref="A1:D1"/>
    <mergeCell ref="A2:D2"/>
    <mergeCell ref="A3:D3"/>
  </mergeCells>
  <printOptions horizontalCentered="1" verticalCentered="1"/>
  <pageMargins left="0" right="0" top="0.19685039370078741" bottom="0.31496062992125984" header="0.51181102362204722" footer="0.51181102362204722"/>
  <pageSetup paperSize="9" scale="90" orientation="landscape" horizontalDpi="300" verticalDpi="4294967292" r:id="rId1"/>
  <headerFooter alignWithMargins="0"/>
  <drawing r:id="rId2"/>
</worksheet>
</file>

<file path=xl/worksheets/sheet85.xml><?xml version="1.0" encoding="utf-8"?>
<worksheet xmlns="http://schemas.openxmlformats.org/spreadsheetml/2006/main" xmlns:r="http://schemas.openxmlformats.org/officeDocument/2006/relationships">
  <sheetPr codeName="Foglio66">
    <pageSetUpPr fitToPage="1"/>
  </sheetPr>
  <dimension ref="A1:N36"/>
  <sheetViews>
    <sheetView showGridLines="0" zoomScale="90" zoomScaleNormal="90" workbookViewId="0">
      <pane xSplit="2" ySplit="5" topLeftCell="C6" activePane="bottomRight" state="frozen"/>
      <selection activeCell="C8" sqref="C8"/>
      <selection pane="topRight" activeCell="C8" sqref="C8"/>
      <selection pane="bottomLeft" activeCell="C8" sqref="C8"/>
      <selection pane="bottomRight" activeCell="E24" sqref="E24:G24"/>
    </sheetView>
  </sheetViews>
  <sheetFormatPr defaultRowHeight="10.5"/>
  <cols>
    <col min="1" max="1" width="61.140625" style="92" customWidth="1"/>
    <col min="2" max="2" width="6.85546875" style="92" customWidth="1"/>
    <col min="3" max="3" width="12.140625" style="92" customWidth="1"/>
    <col min="4" max="4" width="13.140625" style="92" customWidth="1"/>
    <col min="5" max="5" width="24.85546875" style="92" customWidth="1"/>
    <col min="6" max="6" width="14.85546875" style="92" customWidth="1"/>
    <col min="7" max="7" width="17.7109375" style="92" customWidth="1"/>
    <col min="8" max="14" width="9.140625" style="92"/>
    <col min="15" max="16384" width="9.140625" style="321"/>
  </cols>
  <sheetData>
    <row r="1" spans="1:13" s="130" customFormat="1" ht="26.25" customHeight="1">
      <c r="A1" s="2471" t="str">
        <f>'t1'!A1</f>
        <v>COMPARTO SERVIZIO SANITARIO NAZIONALE - anno 2017</v>
      </c>
      <c r="B1" s="2471"/>
      <c r="C1" s="2471"/>
      <c r="D1" s="2471"/>
      <c r="E1" s="2471"/>
      <c r="F1" s="385"/>
      <c r="G1" s="363"/>
      <c r="H1" s="385"/>
      <c r="K1" s="362"/>
      <c r="M1" s="92"/>
    </row>
    <row r="2" spans="1:13" s="130" customFormat="1" ht="21" customHeight="1">
      <c r="B2" s="2733"/>
      <c r="C2" s="2733"/>
      <c r="D2" s="2733"/>
      <c r="E2" s="2733"/>
      <c r="F2" s="2733"/>
      <c r="G2" s="2733"/>
      <c r="J2" s="370"/>
      <c r="K2" s="362"/>
      <c r="M2" s="92"/>
    </row>
    <row r="3" spans="1:13" s="130" customFormat="1" ht="21" customHeight="1" thickBot="1">
      <c r="A3" s="452" t="s">
        <v>3845</v>
      </c>
      <c r="B3" s="163"/>
    </row>
    <row r="4" spans="1:13" ht="20.25" customHeight="1" thickBot="1">
      <c r="A4" s="453" t="s">
        <v>3846</v>
      </c>
      <c r="B4" s="2776">
        <f>'t12'!J142+'t13'!AB142</f>
        <v>60357986</v>
      </c>
      <c r="C4" s="2777"/>
      <c r="D4" s="2777"/>
      <c r="E4" s="2777"/>
      <c r="F4" s="2777"/>
      <c r="G4" s="2778"/>
    </row>
    <row r="5" spans="1:13" ht="80.25" customHeight="1" thickBot="1">
      <c r="A5" s="454" t="s">
        <v>3847</v>
      </c>
      <c r="B5" s="455" t="s">
        <v>3848</v>
      </c>
      <c r="C5" s="455" t="s">
        <v>3849</v>
      </c>
      <c r="D5" s="456" t="s">
        <v>3850</v>
      </c>
      <c r="E5" s="2779" t="s">
        <v>3851</v>
      </c>
      <c r="F5" s="2780"/>
      <c r="G5" s="2781"/>
    </row>
    <row r="6" spans="1:13" ht="19.5" customHeight="1">
      <c r="A6" s="457" t="str">
        <f>'t14'!A5</f>
        <v>ASSEGNI PER IL NUCLEO FAMILIARE</v>
      </c>
      <c r="B6" s="458" t="str">
        <f>'t14'!B5</f>
        <v>L005</v>
      </c>
      <c r="C6" s="459">
        <f>'t14'!C5</f>
        <v>171000</v>
      </c>
      <c r="D6" s="460">
        <f t="shared" ref="D6:D11" si="0">IF($B$4=0," ",(IF(C6=0," ",C6/$B$4)))</f>
        <v>2.8330965184954976E-3</v>
      </c>
      <c r="E6" s="2767" t="str">
        <f>IF($B$4=0,"TABELLE 12 -13 ASSENTI",(IF('t12'!$J$142=0,"TAB. 12 ASSENTE",(IF('t13'!AB142=0,"TAB. 13 ASSENTE"," ")))))</f>
        <v xml:space="preserve"> </v>
      </c>
      <c r="F6" s="2782"/>
      <c r="G6" s="2783"/>
    </row>
    <row r="7" spans="1:13" ht="19.5" customHeight="1">
      <c r="A7" s="457" t="str">
        <f>'t14'!A6</f>
        <v xml:space="preserve">GESTIONE MENSE </v>
      </c>
      <c r="B7" s="458" t="str">
        <f>'t14'!B6</f>
        <v>L010</v>
      </c>
      <c r="C7" s="461">
        <f>'t14'!C6</f>
        <v>603965</v>
      </c>
      <c r="D7" s="462">
        <f t="shared" si="0"/>
        <v>1.0006380928614816E-2</v>
      </c>
      <c r="E7" s="2750"/>
      <c r="F7" s="2751"/>
      <c r="G7" s="2752"/>
    </row>
    <row r="8" spans="1:13" ht="19.5" customHeight="1">
      <c r="A8" s="457" t="str">
        <f>'t14'!A7</f>
        <v>EROGAZIONE BUONI PASTO</v>
      </c>
      <c r="B8" s="458" t="str">
        <f>'t14'!B7</f>
        <v>L011</v>
      </c>
      <c r="C8" s="461">
        <f>'t14'!C7</f>
        <v>0</v>
      </c>
      <c r="D8" s="462" t="str">
        <f t="shared" si="0"/>
        <v xml:space="preserve"> </v>
      </c>
      <c r="E8" s="2750"/>
      <c r="F8" s="2751"/>
      <c r="G8" s="2752"/>
    </row>
    <row r="9" spans="1:13" ht="19.5" customHeight="1">
      <c r="A9" s="457" t="str">
        <f>'t14'!A8</f>
        <v>FORMAZIONE DEL PERSONALE</v>
      </c>
      <c r="B9" s="458" t="str">
        <f>'t14'!B8</f>
        <v>L020</v>
      </c>
      <c r="C9" s="461">
        <f>'t14'!C8</f>
        <v>210664</v>
      </c>
      <c r="D9" s="462">
        <f t="shared" si="0"/>
        <v>3.4902423682592722E-3</v>
      </c>
      <c r="E9" s="2750"/>
      <c r="F9" s="2751"/>
      <c r="G9" s="2752"/>
    </row>
    <row r="10" spans="1:13" ht="19.5" customHeight="1">
      <c r="A10" s="457" t="str">
        <f>'t14'!A9</f>
        <v>BENESSERE DEL PERSONALE</v>
      </c>
      <c r="B10" s="458" t="str">
        <f>'t14'!B9</f>
        <v>L090</v>
      </c>
      <c r="C10" s="461">
        <f>'t14'!C9</f>
        <v>0</v>
      </c>
      <c r="D10" s="462" t="str">
        <f t="shared" si="0"/>
        <v xml:space="preserve"> </v>
      </c>
      <c r="E10" s="2750"/>
      <c r="F10" s="2751"/>
      <c r="G10" s="2752"/>
    </row>
    <row r="11" spans="1:13" ht="19.5" customHeight="1" thickBot="1">
      <c r="A11" s="457" t="str">
        <f>'t14'!A10</f>
        <v>EQUO INDENNIZZO AL PERSONALE</v>
      </c>
      <c r="B11" s="458" t="str">
        <f>'t14'!B10</f>
        <v>L100</v>
      </c>
      <c r="C11" s="461">
        <f>'t14'!C10</f>
        <v>0</v>
      </c>
      <c r="D11" s="463" t="str">
        <f t="shared" si="0"/>
        <v xml:space="preserve"> </v>
      </c>
      <c r="E11" s="2784"/>
      <c r="F11" s="2785"/>
      <c r="G11" s="2786"/>
    </row>
    <row r="12" spans="1:13" ht="30.75" customHeight="1" thickBot="1">
      <c r="A12" s="457" t="str">
        <f>'t14'!A11</f>
        <v>SOMME CORRISPOSTE AD AGENZIA DI SOMMINISTRAZIONE(INTERINALI)</v>
      </c>
      <c r="B12" s="458" t="str">
        <f>'t14'!B11</f>
        <v>L105</v>
      </c>
      <c r="C12" s="461">
        <f>'t14'!C11</f>
        <v>0</v>
      </c>
      <c r="D12" s="464" t="str">
        <f>IF($B$4=0," ",(IF(C12=0," ",C12/$B$4)))</f>
        <v xml:space="preserve"> </v>
      </c>
      <c r="E12" s="2747" t="str">
        <f>(IF(AND(C12=0,C24&gt;0),"P062 VALORIZZATA; INSERIRE SOMME SPETTANTI ALL'AGENZIA (L105)",IF(AND(C12&gt;0,C24&gt;0,C12&gt;(C24/100*30)),"ATTENZIONE: la voce L105 supera il 30% della voce P062. Il salvataggio produrrà l'INCONGRUENZA 1 che dovrà essere giustificata"," ")))</f>
        <v xml:space="preserve"> </v>
      </c>
      <c r="F12" s="2748"/>
      <c r="G12" s="2749"/>
    </row>
    <row r="13" spans="1:13" ht="19.5" customHeight="1" thickBot="1">
      <c r="A13" s="457" t="str">
        <f>'t14'!A12</f>
        <v>COPERTURE ASSICURATIVE</v>
      </c>
      <c r="B13" s="458" t="str">
        <f>'t14'!B12</f>
        <v>L107</v>
      </c>
      <c r="C13" s="461">
        <f>'t14'!C12</f>
        <v>1848652</v>
      </c>
      <c r="D13" s="460">
        <f t="shared" ref="D13:D31" si="1">IF($B$4=0," ",(IF(C13=0," ",C13/$B$4)))</f>
        <v>3.0628125994793795E-2</v>
      </c>
      <c r="E13" s="2764" t="str">
        <f>IF($B$4=0,"TABELLE 12 -13 ASSENTI",(IF('t12'!$J$142=0,"TAB. 12 ASSENTE",(IF('t13'!$AB$142=0,"TAB. 13 ASSENTE"," ")))))</f>
        <v xml:space="preserve"> </v>
      </c>
      <c r="F13" s="2765" t="s">
        <v>3852</v>
      </c>
      <c r="G13" s="2766" t="s">
        <v>3852</v>
      </c>
    </row>
    <row r="14" spans="1:13" ht="40.5" customHeight="1" thickBot="1">
      <c r="A14" s="457" t="str">
        <f>'t14'!A13</f>
        <v>CONTRATTI DI COLLABORAZIONE COORDINATA E CONTINUATIVA</v>
      </c>
      <c r="B14" s="458" t="str">
        <f>'t14'!B13</f>
        <v>L108</v>
      </c>
      <c r="C14" s="461">
        <f>'t14'!C13</f>
        <v>6907131</v>
      </c>
      <c r="D14" s="462">
        <f t="shared" si="1"/>
        <v>0.11443607478884402</v>
      </c>
      <c r="E14" s="2747" t="str">
        <f>IF(SI_1!G56=0,IF('t14'!C13=0," ","MANCA IL NUMERO DEI CONTRATTI NELLA SI_1"),IF('t14'!C13=0,"VERIFICARE SE INSERIRE LE SPESE"," "))</f>
        <v xml:space="preserve"> </v>
      </c>
      <c r="F14" s="2765"/>
      <c r="G14" s="465" t="str">
        <f>IF(AND(C14&gt;0,SI_1!G56&gt;0),"VALORE MEDIO UNITARIO DI SPESA =  "&amp;C14/SI_1!G56," ")</f>
        <v>VALORE MEDIO UNITARIO DI SPESA =  22646,331147541</v>
      </c>
    </row>
    <row r="15" spans="1:13" ht="40.5" customHeight="1" thickBot="1">
      <c r="A15" s="457" t="str">
        <f>'t14'!A14</f>
        <v>INCARICHI LIBERO PROFESSIONALI/STUDIO/RICERCA/CONSULENZA</v>
      </c>
      <c r="B15" s="458" t="str">
        <f>'t14'!B14</f>
        <v>L109</v>
      </c>
      <c r="C15" s="461">
        <f>'t14'!C14</f>
        <v>6148465</v>
      </c>
      <c r="D15" s="462">
        <f t="shared" si="1"/>
        <v>0.10186663617304925</v>
      </c>
      <c r="E15" s="2747" t="str">
        <f>IF(SI_1!G59=0,IF('t14'!C14=0," ","MANCA IL NUMERO DEI CONTRATTI NELLA SI_1"),IF('t14'!C14=0,"VERIFICARE SE INSERIRE LE SPESE"," "))</f>
        <v xml:space="preserve"> </v>
      </c>
      <c r="F15" s="2765"/>
      <c r="G15" s="465" t="str">
        <f>IF(AND(C15&gt;0,SI_1!G59&gt;0),"VALORE MEDIO UNITARIO DI SPESA =  "&amp;C15/SI_1!G59," ")</f>
        <v>VALORE MEDIO UNITARIO DI SPESA =  15256,7369727047</v>
      </c>
    </row>
    <row r="16" spans="1:13" ht="40.5" customHeight="1" thickBot="1">
      <c r="A16" s="457" t="str">
        <f>'t14'!A15</f>
        <v>CONTRATTI PER RESA SERVIZI/ADEMPIMENTI OBBLIGATORI PER LEGGE</v>
      </c>
      <c r="B16" s="458" t="str">
        <f>'t14'!B15</f>
        <v>L115</v>
      </c>
      <c r="C16" s="461">
        <f>'t14'!C15</f>
        <v>332782</v>
      </c>
      <c r="D16" s="462">
        <f>IF($B$4=0," ",(IF(C16=0," ",C16/$B$4)))</f>
        <v>5.5134709100466009E-3</v>
      </c>
      <c r="E16" s="2747" t="str">
        <f>IF(SI_1!G62=0,IF('t14'!C15=0," ","MANCA IL NUMERO DEI CONTRATTI NELLA SI_1"),IF('t14'!C15=0,"VERIFICARE SE INSERIRE LE SPESE"," "))</f>
        <v xml:space="preserve"> </v>
      </c>
      <c r="F16" s="2765"/>
      <c r="G16" s="465" t="str">
        <f>IF(AND(C16&gt;0,SI_1!G62&gt;0),"VALORE MEDIO UNITARIO DI SPESA =  "&amp;C16/SI_1!G62," ")</f>
        <v>VALORE MEDIO UNITARIO DI SPESA =  33278,2</v>
      </c>
    </row>
    <row r="17" spans="1:14" ht="19.5" customHeight="1">
      <c r="A17" s="457" t="str">
        <f>'t14'!A16</f>
        <v>ALTRE SPESE</v>
      </c>
      <c r="B17" s="458" t="str">
        <f>'t14'!B16</f>
        <v>L110</v>
      </c>
      <c r="C17" s="461">
        <f>'t14'!C16</f>
        <v>2077546</v>
      </c>
      <c r="D17" s="462">
        <f t="shared" si="1"/>
        <v>3.4420399646866946E-2</v>
      </c>
      <c r="E17" s="2767" t="str">
        <f>IF($B$4=0,"TABELLE 12 -13 ASSENTI",(IF('t12'!J142=0,"TAB. 12 ASSENTE",(IF('t13'!AB142=0,"TAB. 13 ASSENTE"," ")))))</f>
        <v xml:space="preserve"> </v>
      </c>
      <c r="F17" s="2768" t="s">
        <v>3852</v>
      </c>
      <c r="G17" s="2769" t="s">
        <v>3852</v>
      </c>
    </row>
    <row r="18" spans="1:14" ht="19.5" customHeight="1">
      <c r="A18" s="457" t="str">
        <f>'t14'!A17</f>
        <v>RETRIBUZIONI PERSONALE  A TEMPO DETERMINATO</v>
      </c>
      <c r="B18" s="458" t="str">
        <f>'t14'!B17</f>
        <v>P015</v>
      </c>
      <c r="C18" s="461">
        <f>'t14'!C17</f>
        <v>1839000</v>
      </c>
      <c r="D18" s="462">
        <f t="shared" si="1"/>
        <v>3.0468213435749826E-2</v>
      </c>
      <c r="E18" s="2770" t="s">
        <v>3852</v>
      </c>
      <c r="F18" s="2771" t="s">
        <v>3852</v>
      </c>
      <c r="G18" s="2772" t="s">
        <v>3852</v>
      </c>
    </row>
    <row r="19" spans="1:14" ht="19.5" customHeight="1">
      <c r="A19" s="457" t="str">
        <f>'t14'!A18</f>
        <v>RETRIBUZIONI PERSONALE CON CONTRATTO DI FORMAZIONE E LAVORO</v>
      </c>
      <c r="B19" s="458" t="str">
        <f>'t14'!B18</f>
        <v>P016</v>
      </c>
      <c r="C19" s="461">
        <f>'t14'!C18</f>
        <v>0</v>
      </c>
      <c r="D19" s="462" t="str">
        <f t="shared" si="1"/>
        <v xml:space="preserve"> </v>
      </c>
      <c r="E19" s="2770" t="s">
        <v>3852</v>
      </c>
      <c r="F19" s="2771" t="s">
        <v>3852</v>
      </c>
      <c r="G19" s="2772" t="s">
        <v>3852</v>
      </c>
    </row>
    <row r="20" spans="1:14" ht="19.5" customHeight="1" thickBot="1">
      <c r="A20" s="457" t="str">
        <f>'t14'!A19</f>
        <v>INDENNITA' DI MISSIONE E TRASFERIMENTO</v>
      </c>
      <c r="B20" s="458" t="str">
        <f>'t14'!B19</f>
        <v>P030</v>
      </c>
      <c r="C20" s="461">
        <f>'t14'!C19</f>
        <v>0</v>
      </c>
      <c r="D20" s="462" t="str">
        <f t="shared" si="1"/>
        <v xml:space="preserve"> </v>
      </c>
      <c r="E20" s="2773" t="s">
        <v>3852</v>
      </c>
      <c r="F20" s="2774" t="s">
        <v>3852</v>
      </c>
      <c r="G20" s="2775" t="s">
        <v>3852</v>
      </c>
    </row>
    <row r="21" spans="1:14" ht="30.75" customHeight="1" thickBot="1">
      <c r="A21" s="457" t="str">
        <f>'t14'!A21</f>
        <v>CONTRIBUTI A CARICO DELL'AMM.NE SU COMP. FISSE E ACCESSORIE</v>
      </c>
      <c r="B21" s="458" t="str">
        <f>'t14'!B21</f>
        <v>P055</v>
      </c>
      <c r="C21" s="461">
        <f>'t14'!C21</f>
        <v>17119164</v>
      </c>
      <c r="D21" s="462">
        <f t="shared" si="1"/>
        <v>0.28362715747341205</v>
      </c>
      <c r="E21" s="466">
        <f>IF(AND(C36=0,B4=0)," ",IF(C36=0,"TABELLA 14 ASSENTE",IF(AND(B4=0,C18=0,C19=0,C25=0),"INSERIRE RETRIBUZIONI",IF(C21=0,"INSERIRE CONTRIBUTI",ROUND((C21/(B4+C18+C19+C25)*100),2)))))</f>
        <v>27.52</v>
      </c>
      <c r="F21" s="2748" t="str">
        <f>IF(AND(B4=0,C36=0)," ",IF(C36=0,"VALORE INCONGRUENTE",IF(C21=0," ",IF(OR(E21&lt;22.678,E21&gt;30.682),"VALORE INCONGRUENTE (Inc. 4)","OK"))))</f>
        <v>OK</v>
      </c>
      <c r="G21" s="2749"/>
    </row>
    <row r="22" spans="1:14" ht="24" customHeight="1" thickBot="1">
      <c r="A22" s="457" t="str">
        <f>'t14'!A22</f>
        <v>QUOTE ANNUE ACCANTONAMENTO TFR O ALTRA IND. FINE SERVIZIO</v>
      </c>
      <c r="B22" s="458" t="str">
        <f>'t14'!B22</f>
        <v>P058</v>
      </c>
      <c r="C22" s="461">
        <f>'t14'!C22</f>
        <v>0</v>
      </c>
      <c r="D22" s="462" t="str">
        <f t="shared" si="1"/>
        <v xml:space="preserve"> </v>
      </c>
      <c r="E22" s="2750" t="str">
        <f>IF($B$4=0,"TABELLE 12 -13 ASSENTI",(IF('t12'!$J$142=0,"TAB. 12 ASSENTE",(IF('t13'!$AB$142=0,"TAB. 13 ASSENTE"," ")))))</f>
        <v xml:space="preserve"> </v>
      </c>
      <c r="F22" s="2751" t="s">
        <v>3852</v>
      </c>
      <c r="G22" s="2752" t="s">
        <v>3852</v>
      </c>
    </row>
    <row r="23" spans="1:14" ht="18.75" customHeight="1" thickBot="1">
      <c r="A23" s="457" t="str">
        <f>'t14'!A23</f>
        <v>IRAP</v>
      </c>
      <c r="B23" s="458" t="str">
        <f>'t14'!B23</f>
        <v>P061</v>
      </c>
      <c r="C23" s="461">
        <f>'t14'!C23</f>
        <v>5305451</v>
      </c>
      <c r="D23" s="462">
        <f t="shared" si="1"/>
        <v>8.789973542192081E-2</v>
      </c>
      <c r="E23" s="467">
        <f>IF(AND(B4=0,C36=0)," ",IF(C36=0,"TABELLA 14 ASSENTE",IF(AND(B4=0,C18=0,C19=0,C25=0),"INSERIRE RETRIBUZIONI",IF(C23=0,"INSERIRE SOMME IRAP",ROUND((C23/(B4+C18+C19+C25)*100),2)))))</f>
        <v>8.5299999999999994</v>
      </c>
      <c r="F23" s="2753" t="str">
        <f>IF('t14'!F23=1,IF(E23&gt;8.5,"VALORE INCONGRUENTE (Inc.4)","E' stata dichiarata IRAP Commerciale"),IF(AND(B4=0,C31=0)," ",IF(C36=0,"VALORE INCONGRUENTE",IF(C23=0," ",IF(OR(E23&lt;7.65,E23&gt;9.35),"VALORE INCONGRUENTE (Inc.4)","OK")))))</f>
        <v>OK</v>
      </c>
      <c r="G23" s="2754"/>
    </row>
    <row r="24" spans="1:14" ht="18.75" customHeight="1" thickBot="1">
      <c r="A24" s="457" t="str">
        <f>'t14'!A24</f>
        <v>ONERI PER I CONTRATTI DI SOMMINISTRAZIONE(INTERINALI)</v>
      </c>
      <c r="B24" s="458" t="str">
        <f>'t14'!B24</f>
        <v>P062</v>
      </c>
      <c r="C24" s="468">
        <f>'t14'!C24</f>
        <v>0</v>
      </c>
      <c r="D24" s="469" t="str">
        <f t="shared" si="1"/>
        <v xml:space="preserve"> </v>
      </c>
      <c r="E24" s="2755" t="str">
        <f>(IF(AND(C24=0,C12&gt;0),"L105 VALORIZZATA; INSERIRE RETRIBUZIONI PER INTERINALI (P062)"," "))</f>
        <v xml:space="preserve"> </v>
      </c>
      <c r="F24" s="2756"/>
      <c r="G24" s="2757"/>
    </row>
    <row r="25" spans="1:14" ht="18.75" customHeight="1">
      <c r="A25" s="457" t="str">
        <f>'t14'!A25</f>
        <v>COMPENSI PER PERSONALE LSU/LPU</v>
      </c>
      <c r="B25" s="458" t="str">
        <f>'t14'!B25</f>
        <v>P065</v>
      </c>
      <c r="C25" s="461">
        <f>'t14'!C25</f>
        <v>0</v>
      </c>
      <c r="D25" s="470" t="str">
        <f t="shared" si="1"/>
        <v xml:space="preserve"> </v>
      </c>
      <c r="E25" s="2758" t="str">
        <f>IF($B$4=0,"TABELLE 12 -13 ASSENTI",(IF('t12'!$J$142=0,"TAB. 12 ASSENTE",(IF('t13'!$AB$142=0,"TAB. 13 ASSENTE"," ")))))</f>
        <v xml:space="preserve"> </v>
      </c>
      <c r="F25" s="2759"/>
      <c r="G25" s="2760"/>
    </row>
    <row r="26" spans="1:14" ht="18.75" customHeight="1">
      <c r="A26" s="457" t="str">
        <f>'t14'!A26</f>
        <v>SOMME RIMBORSATE PER PERSONALE COMAND./FUORI RUOLO/IN CONV.</v>
      </c>
      <c r="B26" s="458" t="str">
        <f>'t14'!B26</f>
        <v>P071</v>
      </c>
      <c r="C26" s="461">
        <f>'t14'!C26</f>
        <v>335129</v>
      </c>
      <c r="D26" s="469">
        <f t="shared" si="1"/>
        <v>5.5523555739583489E-3</v>
      </c>
      <c r="E26" s="2758"/>
      <c r="F26" s="2759"/>
      <c r="G26" s="2760"/>
    </row>
    <row r="27" spans="1:14" ht="18.75" customHeight="1">
      <c r="A27" s="457" t="str">
        <f>'t14'!A27</f>
        <v>SOMME RIMBORSATE ALLE UNIVERSITÀ PER INDENNITÀ DE MARIA</v>
      </c>
      <c r="B27" s="458" t="str">
        <f>'t14'!B27</f>
        <v>P072</v>
      </c>
      <c r="C27" s="461">
        <f>'t14'!C27</f>
        <v>660000</v>
      </c>
      <c r="D27" s="469">
        <f t="shared" si="1"/>
        <v>1.0934758492438764E-2</v>
      </c>
      <c r="E27" s="2758"/>
      <c r="F27" s="2759"/>
      <c r="G27" s="2760"/>
    </row>
    <row r="28" spans="1:14" ht="18.75" customHeight="1">
      <c r="A28" s="457" t="str">
        <f>'t14'!A28</f>
        <v xml:space="preserve">ALTRE SOMME RIMBORSATE ALLE AMMINISTRAZIONI </v>
      </c>
      <c r="B28" s="458" t="str">
        <f>'t14'!B28</f>
        <v>P074</v>
      </c>
      <c r="C28" s="461">
        <f>'t14'!C28</f>
        <v>0</v>
      </c>
      <c r="D28" s="469" t="str">
        <f>IF($B$4=0," ",(IF(C28=0," ",C28/$B$4)))</f>
        <v xml:space="preserve"> </v>
      </c>
      <c r="E28" s="2758"/>
      <c r="F28" s="2759"/>
      <c r="G28" s="2760"/>
    </row>
    <row r="29" spans="1:14" ht="18.75" customHeight="1">
      <c r="A29" s="457" t="str">
        <f>'t14'!A29</f>
        <v>SOMME RICEVUTE DA U.E. E/O PRIVATI (-)</v>
      </c>
      <c r="B29" s="458" t="str">
        <f>'t14'!B29</f>
        <v>P098</v>
      </c>
      <c r="C29" s="461">
        <f>'t14'!C29</f>
        <v>14365195</v>
      </c>
      <c r="D29" s="469">
        <f>IF($B$4=0," ",(IF(C29=0," ",C29/$B$4)))</f>
        <v>0.23799990609361948</v>
      </c>
      <c r="E29" s="2758"/>
      <c r="F29" s="2759"/>
      <c r="G29" s="2760"/>
    </row>
    <row r="30" spans="1:14" ht="18.75" customHeight="1">
      <c r="A30" s="457" t="str">
        <f>'t14'!A30</f>
        <v>RIMBORSI RICEVUTI PER PERS. COMAND./FUORI RUOLO/IN CONV. (-)</v>
      </c>
      <c r="B30" s="458" t="str">
        <f>'t14'!B30</f>
        <v>P090</v>
      </c>
      <c r="C30" s="461">
        <f>'t14'!C30</f>
        <v>381594</v>
      </c>
      <c r="D30" s="462">
        <f>IF($B$4=0," ",(IF(C30=0," ",C30/$B$4)))</f>
        <v>6.3221791396419359E-3</v>
      </c>
      <c r="E30" s="2758"/>
      <c r="F30" s="2759"/>
      <c r="G30" s="2760"/>
    </row>
    <row r="31" spans="1:14" s="91" customFormat="1" ht="18.75" customHeight="1" thickBot="1">
      <c r="A31" s="457" t="str">
        <f>'t14'!A31</f>
        <v>ALTRI RIMBORSI RICEVUTI DALLE AMMINISTRAZIONI (-)</v>
      </c>
      <c r="B31" s="458" t="str">
        <f>'t14'!B31</f>
        <v>P099</v>
      </c>
      <c r="C31" s="461">
        <f>'t14'!C31</f>
        <v>0</v>
      </c>
      <c r="D31" s="471" t="str">
        <f t="shared" si="1"/>
        <v xml:space="preserve"> </v>
      </c>
      <c r="E31" s="2761"/>
      <c r="F31" s="2762"/>
      <c r="G31" s="2763"/>
      <c r="I31" s="92"/>
      <c r="J31" s="92"/>
      <c r="K31" s="92"/>
      <c r="L31" s="92"/>
      <c r="M31" s="92"/>
      <c r="N31" s="92"/>
    </row>
    <row r="32" spans="1:14" ht="18.75" customHeight="1">
      <c r="A32" s="457" t="s">
        <v>3170</v>
      </c>
      <c r="B32" s="458" t="s">
        <v>3171</v>
      </c>
      <c r="C32" s="461">
        <f>'t14'!C32</f>
        <v>867000</v>
      </c>
      <c r="D32" s="472"/>
      <c r="E32" s="472"/>
      <c r="F32" s="472"/>
      <c r="G32" s="472"/>
    </row>
    <row r="33" spans="1:3" ht="18.75" customHeight="1">
      <c r="A33" s="457" t="s">
        <v>3172</v>
      </c>
      <c r="B33" s="458" t="s">
        <v>3173</v>
      </c>
      <c r="C33" s="461">
        <f>'t14'!C33</f>
        <v>419045</v>
      </c>
    </row>
    <row r="34" spans="1:3" ht="30.75" customHeight="1">
      <c r="A34" s="457" t="s">
        <v>3174</v>
      </c>
      <c r="B34" s="458" t="s">
        <v>3175</v>
      </c>
      <c r="C34" s="461">
        <f>'t14'!C34</f>
        <v>7026</v>
      </c>
    </row>
    <row r="35" spans="1:3" ht="26.25" customHeight="1" thickBot="1">
      <c r="A35" s="366" t="s">
        <v>3853</v>
      </c>
      <c r="B35" s="473" t="s">
        <v>3177</v>
      </c>
      <c r="C35" s="474">
        <f>'t14'!C35</f>
        <v>116000</v>
      </c>
    </row>
    <row r="36" spans="1:3">
      <c r="C36" s="475">
        <f>SUM(C6:C35)</f>
        <v>59714809</v>
      </c>
    </row>
  </sheetData>
  <sheetProtection password="EA98" sheet="1" selectLockedCells="1" selectUnlockedCells="1"/>
  <mergeCells count="16">
    <mergeCell ref="A1:E1"/>
    <mergeCell ref="B2:G2"/>
    <mergeCell ref="B4:G4"/>
    <mergeCell ref="E5:G5"/>
    <mergeCell ref="E6:G11"/>
    <mergeCell ref="E12:G12"/>
    <mergeCell ref="E22:G22"/>
    <mergeCell ref="F23:G23"/>
    <mergeCell ref="E24:G24"/>
    <mergeCell ref="E25:G31"/>
    <mergeCell ref="E13:G13"/>
    <mergeCell ref="E14:F14"/>
    <mergeCell ref="E15:F15"/>
    <mergeCell ref="E16:F16"/>
    <mergeCell ref="E17:G20"/>
    <mergeCell ref="F21:G21"/>
  </mergeCells>
  <printOptions horizontalCentered="1" verticalCentered="1"/>
  <pageMargins left="0.19685039370078741" right="0.23622047244094491" top="0.19685039370078741" bottom="0.19685039370078741" header="0.15748031496062992" footer="0.15748031496062992"/>
  <pageSetup paperSize="9" scale="67" orientation="landscape" r:id="rId1"/>
  <headerFooter alignWithMargins="0"/>
</worksheet>
</file>

<file path=xl/worksheets/sheet86.xml><?xml version="1.0" encoding="utf-8"?>
<worksheet xmlns="http://schemas.openxmlformats.org/spreadsheetml/2006/main" xmlns:r="http://schemas.openxmlformats.org/officeDocument/2006/relationships">
  <sheetPr codeName="Foglio101">
    <tabColor rgb="FF00B0F0"/>
  </sheetPr>
  <dimension ref="A1:E31"/>
  <sheetViews>
    <sheetView workbookViewId="0">
      <selection activeCell="E27" sqref="E27"/>
    </sheetView>
  </sheetViews>
  <sheetFormatPr defaultRowHeight="10.5"/>
  <cols>
    <col min="1" max="1" width="84" style="321" bestFit="1" customWidth="1"/>
    <col min="2" max="2" width="11.7109375" style="321" bestFit="1" customWidth="1"/>
    <col min="3" max="3" width="6.7109375" style="321" bestFit="1" customWidth="1"/>
    <col min="4" max="4" width="8.42578125" style="321" bestFit="1" customWidth="1"/>
    <col min="5" max="5" width="19.85546875" style="321" bestFit="1" customWidth="1"/>
    <col min="6" max="16384" width="9.140625" style="321"/>
  </cols>
  <sheetData>
    <row r="1" spans="1:5" ht="11.25">
      <c r="A1" s="496" t="s">
        <v>3854</v>
      </c>
      <c r="B1" s="496" t="s">
        <v>3855</v>
      </c>
      <c r="C1" s="496" t="s">
        <v>3856</v>
      </c>
      <c r="D1" s="496" t="s">
        <v>3857</v>
      </c>
      <c r="E1" s="496" t="s">
        <v>3858</v>
      </c>
    </row>
    <row r="2" spans="1:5">
      <c r="A2" s="321" t="str">
        <f>'Incongruenza 4 e controlli t14'!A6</f>
        <v>ASSEGNI PER IL NUCLEO FAMILIARE</v>
      </c>
      <c r="B2" s="321" t="str">
        <f>'Incongruenza 4 e controlli t14'!B6</f>
        <v>L005</v>
      </c>
      <c r="C2" s="497">
        <f>'Incongruenza 4 e controlli t14'!C6</f>
        <v>171000</v>
      </c>
      <c r="D2" s="498">
        <f>'Incongruenza 4 e controlli t14'!D6</f>
        <v>2.8330965184954976E-3</v>
      </c>
      <c r="E2" s="321" t="str">
        <f>'Incongruenza 4 e controlli t14'!$E$6</f>
        <v xml:space="preserve"> </v>
      </c>
    </row>
    <row r="3" spans="1:5">
      <c r="A3" s="321" t="str">
        <f>'Incongruenza 4 e controlli t14'!A7</f>
        <v xml:space="preserve">GESTIONE MENSE </v>
      </c>
      <c r="B3" s="321" t="str">
        <f>'Incongruenza 4 e controlli t14'!B7</f>
        <v>L010</v>
      </c>
      <c r="C3" s="497">
        <f>'Incongruenza 4 e controlli t14'!C7</f>
        <v>603965</v>
      </c>
      <c r="D3" s="498">
        <f>'Incongruenza 4 e controlli t14'!D7</f>
        <v>1.0006380928614816E-2</v>
      </c>
      <c r="E3" s="321" t="str">
        <f>'Incongruenza 4 e controlli t14'!$E$6</f>
        <v xml:space="preserve"> </v>
      </c>
    </row>
    <row r="4" spans="1:5">
      <c r="A4" s="321" t="str">
        <f>'Incongruenza 4 e controlli t14'!A8</f>
        <v>EROGAZIONE BUONI PASTO</v>
      </c>
      <c r="B4" s="321" t="str">
        <f>'Incongruenza 4 e controlli t14'!B8</f>
        <v>L011</v>
      </c>
      <c r="C4" s="497">
        <f>'Incongruenza 4 e controlli t14'!C8</f>
        <v>0</v>
      </c>
      <c r="D4" s="498" t="str">
        <f>'Incongruenza 4 e controlli t14'!D8</f>
        <v xml:space="preserve"> </v>
      </c>
      <c r="E4" s="321" t="str">
        <f>'Incongruenza 4 e controlli t14'!$E$6</f>
        <v xml:space="preserve"> </v>
      </c>
    </row>
    <row r="5" spans="1:5">
      <c r="A5" s="321" t="str">
        <f>'Incongruenza 4 e controlli t14'!A9</f>
        <v>FORMAZIONE DEL PERSONALE</v>
      </c>
      <c r="B5" s="321" t="str">
        <f>'Incongruenza 4 e controlli t14'!B9</f>
        <v>L020</v>
      </c>
      <c r="C5" s="497">
        <f>'Incongruenza 4 e controlli t14'!C9</f>
        <v>210664</v>
      </c>
      <c r="D5" s="498">
        <f>'Incongruenza 4 e controlli t14'!D9</f>
        <v>3.4902423682592722E-3</v>
      </c>
      <c r="E5" s="321" t="str">
        <f>'Incongruenza 4 e controlli t14'!$E$6</f>
        <v xml:space="preserve"> </v>
      </c>
    </row>
    <row r="6" spans="1:5">
      <c r="A6" s="321" t="str">
        <f>'Incongruenza 4 e controlli t14'!A10</f>
        <v>BENESSERE DEL PERSONALE</v>
      </c>
      <c r="B6" s="321" t="str">
        <f>'Incongruenza 4 e controlli t14'!B10</f>
        <v>L090</v>
      </c>
      <c r="C6" s="497">
        <f>'Incongruenza 4 e controlli t14'!C10</f>
        <v>0</v>
      </c>
      <c r="D6" s="498" t="str">
        <f>'Incongruenza 4 e controlli t14'!D10</f>
        <v xml:space="preserve"> </v>
      </c>
      <c r="E6" s="321" t="str">
        <f>'Incongruenza 4 e controlli t14'!$E$6</f>
        <v xml:space="preserve"> </v>
      </c>
    </row>
    <row r="7" spans="1:5">
      <c r="A7" s="321" t="str">
        <f>'Incongruenza 4 e controlli t14'!A11</f>
        <v>EQUO INDENNIZZO AL PERSONALE</v>
      </c>
      <c r="B7" s="321" t="str">
        <f>'Incongruenza 4 e controlli t14'!B11</f>
        <v>L100</v>
      </c>
      <c r="C7" s="497">
        <f>'Incongruenza 4 e controlli t14'!C11</f>
        <v>0</v>
      </c>
      <c r="D7" s="498" t="str">
        <f>'Incongruenza 4 e controlli t14'!D11</f>
        <v xml:space="preserve"> </v>
      </c>
      <c r="E7" s="321" t="str">
        <f>'Incongruenza 4 e controlli t14'!$E$6</f>
        <v xml:space="preserve"> </v>
      </c>
    </row>
    <row r="8" spans="1:5">
      <c r="A8" s="321" t="str">
        <f>'Incongruenza 4 e controlli t14'!A12</f>
        <v>SOMME CORRISPOSTE AD AGENZIA DI SOMMINISTRAZIONE(INTERINALI)</v>
      </c>
      <c r="B8" s="321" t="str">
        <f>'Incongruenza 4 e controlli t14'!B12</f>
        <v>L105</v>
      </c>
      <c r="C8" s="497">
        <f>'Incongruenza 4 e controlli t14'!C12</f>
        <v>0</v>
      </c>
      <c r="D8" s="498" t="str">
        <f>'Incongruenza 4 e controlli t14'!D12</f>
        <v xml:space="preserve"> </v>
      </c>
      <c r="E8" s="321" t="str">
        <f>'Incongruenza 4 e controlli t14'!$E$12</f>
        <v xml:space="preserve"> </v>
      </c>
    </row>
    <row r="9" spans="1:5">
      <c r="A9" s="321" t="str">
        <f>'Incongruenza 4 e controlli t14'!A13</f>
        <v>COPERTURE ASSICURATIVE</v>
      </c>
      <c r="B9" s="321" t="str">
        <f>'Incongruenza 4 e controlli t14'!B13</f>
        <v>L107</v>
      </c>
      <c r="C9" s="497">
        <f>'Incongruenza 4 e controlli t14'!C13</f>
        <v>1848652</v>
      </c>
      <c r="D9" s="498">
        <f>'Incongruenza 4 e controlli t14'!D13</f>
        <v>3.0628125994793795E-2</v>
      </c>
      <c r="E9" s="321" t="str">
        <f>'Incongruenza 4 e controlli t14'!$E$13</f>
        <v xml:space="preserve"> </v>
      </c>
    </row>
    <row r="10" spans="1:5">
      <c r="A10" s="321" t="str">
        <f>'Incongruenza 4 e controlli t14'!A14</f>
        <v>CONTRATTI DI COLLABORAZIONE COORDINATA E CONTINUATIVA</v>
      </c>
      <c r="B10" s="321" t="str">
        <f>'Incongruenza 4 e controlli t14'!B14</f>
        <v>L108</v>
      </c>
      <c r="C10" s="497">
        <f>'Incongruenza 4 e controlli t14'!C14</f>
        <v>6907131</v>
      </c>
      <c r="D10" s="498">
        <f>'Incongruenza 4 e controlli t14'!D14</f>
        <v>0.11443607478884402</v>
      </c>
      <c r="E10" s="321" t="str">
        <f>'Incongruenza 4 e controlli t14'!$E$14</f>
        <v xml:space="preserve"> </v>
      </c>
    </row>
    <row r="11" spans="1:5">
      <c r="A11" s="321" t="str">
        <f>'Incongruenza 4 e controlli t14'!A15</f>
        <v>INCARICHI LIBERO PROFESSIONALI/STUDIO/RICERCA/CONSULENZA</v>
      </c>
      <c r="B11" s="321" t="str">
        <f>'Incongruenza 4 e controlli t14'!B15</f>
        <v>L109</v>
      </c>
      <c r="C11" s="497">
        <f>'Incongruenza 4 e controlli t14'!C15</f>
        <v>6148465</v>
      </c>
      <c r="D11" s="498">
        <f>'Incongruenza 4 e controlli t14'!D15</f>
        <v>0.10186663617304925</v>
      </c>
      <c r="E11" s="321" t="str">
        <f>'Incongruenza 4 e controlli t14'!$E$15</f>
        <v xml:space="preserve"> </v>
      </c>
    </row>
    <row r="12" spans="1:5">
      <c r="A12" s="321" t="str">
        <f>'Incongruenza 4 e controlli t14'!A16</f>
        <v>CONTRATTI PER RESA SERVIZI/ADEMPIMENTI OBBLIGATORI PER LEGGE</v>
      </c>
      <c r="B12" s="321" t="str">
        <f>'Incongruenza 4 e controlli t14'!B16</f>
        <v>L115</v>
      </c>
      <c r="C12" s="497">
        <f>'Incongruenza 4 e controlli t14'!C16</f>
        <v>332782</v>
      </c>
      <c r="D12" s="498">
        <f>'Incongruenza 4 e controlli t14'!D16</f>
        <v>5.5134709100466009E-3</v>
      </c>
      <c r="E12" s="321" t="str">
        <f>'Incongruenza 4 e controlli t14'!$E$16</f>
        <v xml:space="preserve"> </v>
      </c>
    </row>
    <row r="13" spans="1:5">
      <c r="A13" s="321" t="str">
        <f>'Incongruenza 4 e controlli t14'!A17</f>
        <v>ALTRE SPESE</v>
      </c>
      <c r="B13" s="321" t="str">
        <f>'Incongruenza 4 e controlli t14'!B17</f>
        <v>L110</v>
      </c>
      <c r="C13" s="497">
        <f>'Incongruenza 4 e controlli t14'!C17</f>
        <v>2077546</v>
      </c>
      <c r="D13" s="498">
        <f>'Incongruenza 4 e controlli t14'!D17</f>
        <v>3.4420399646866946E-2</v>
      </c>
      <c r="E13" s="321" t="str">
        <f>'Incongruenza 4 e controlli t14'!$E$17</f>
        <v xml:space="preserve"> </v>
      </c>
    </row>
    <row r="14" spans="1:5">
      <c r="A14" s="321" t="str">
        <f>'Incongruenza 4 e controlli t14'!A18</f>
        <v>RETRIBUZIONI PERSONALE  A TEMPO DETERMINATO</v>
      </c>
      <c r="B14" s="321" t="str">
        <f>'Incongruenza 4 e controlli t14'!B18</f>
        <v>P015</v>
      </c>
      <c r="C14" s="497">
        <f>'Incongruenza 4 e controlli t14'!C18</f>
        <v>1839000</v>
      </c>
      <c r="D14" s="498">
        <f>'Incongruenza 4 e controlli t14'!D18</f>
        <v>3.0468213435749826E-2</v>
      </c>
      <c r="E14" s="321" t="str">
        <f>'Incongruenza 4 e controlli t14'!$E$17</f>
        <v xml:space="preserve"> </v>
      </c>
    </row>
    <row r="15" spans="1:5">
      <c r="A15" s="321" t="str">
        <f>'Incongruenza 4 e controlli t14'!A19</f>
        <v>RETRIBUZIONI PERSONALE CON CONTRATTO DI FORMAZIONE E LAVORO</v>
      </c>
      <c r="B15" s="321" t="str">
        <f>'Incongruenza 4 e controlli t14'!B19</f>
        <v>P016</v>
      </c>
      <c r="C15" s="497">
        <f>'Incongruenza 4 e controlli t14'!C19</f>
        <v>0</v>
      </c>
      <c r="D15" s="498" t="str">
        <f>'Incongruenza 4 e controlli t14'!D19</f>
        <v xml:space="preserve"> </v>
      </c>
      <c r="E15" s="321" t="str">
        <f>'Incongruenza 4 e controlli t14'!$E$17</f>
        <v xml:space="preserve"> </v>
      </c>
    </row>
    <row r="16" spans="1:5">
      <c r="A16" s="321" t="str">
        <f>'Incongruenza 4 e controlli t14'!A20</f>
        <v>INDENNITA' DI MISSIONE E TRASFERIMENTO</v>
      </c>
      <c r="B16" s="321" t="str">
        <f>'Incongruenza 4 e controlli t14'!B20</f>
        <v>P030</v>
      </c>
      <c r="C16" s="497">
        <f>'Incongruenza 4 e controlli t14'!C20</f>
        <v>0</v>
      </c>
      <c r="D16" s="498" t="str">
        <f>'Incongruenza 4 e controlli t14'!D20</f>
        <v xml:space="preserve"> </v>
      </c>
      <c r="E16" s="321" t="str">
        <f>'Incongruenza 4 e controlli t14'!$E$17</f>
        <v xml:space="preserve"> </v>
      </c>
    </row>
    <row r="17" spans="1:5">
      <c r="A17" s="321" t="str">
        <f>'Incongruenza 4 e controlli t14'!A21</f>
        <v>CONTRIBUTI A CARICO DELL'AMM.NE SU COMP. FISSE E ACCESSORIE</v>
      </c>
      <c r="B17" s="321" t="str">
        <f>'Incongruenza 4 e controlli t14'!B21</f>
        <v>P055</v>
      </c>
      <c r="C17" s="497">
        <f>'Incongruenza 4 e controlli t14'!C21</f>
        <v>17119164</v>
      </c>
      <c r="D17" s="498">
        <f>'Incongruenza 4 e controlli t14'!D21</f>
        <v>0.28362715747341205</v>
      </c>
      <c r="E17" s="321" t="str">
        <f>IF('Incongruenza 4 e controlli t14'!F21 = "OK","",'Incongruenza 4 e controlli t14'!F21)</f>
        <v/>
      </c>
    </row>
    <row r="18" spans="1:5">
      <c r="A18" s="321" t="str">
        <f>'Incongruenza 4 e controlli t14'!A22</f>
        <v>QUOTE ANNUE ACCANTONAMENTO TFR O ALTRA IND. FINE SERVIZIO</v>
      </c>
      <c r="B18" s="321" t="str">
        <f>'Incongruenza 4 e controlli t14'!B22</f>
        <v>P058</v>
      </c>
      <c r="C18" s="497">
        <f>'Incongruenza 4 e controlli t14'!C22</f>
        <v>0</v>
      </c>
      <c r="D18" s="498" t="str">
        <f>'Incongruenza 4 e controlli t14'!D22</f>
        <v xml:space="preserve"> </v>
      </c>
      <c r="E18" s="321" t="str">
        <f>'Incongruenza 4 e controlli t14'!$E$22</f>
        <v xml:space="preserve"> </v>
      </c>
    </row>
    <row r="19" spans="1:5">
      <c r="A19" s="321" t="str">
        <f>'Incongruenza 4 e controlli t14'!A23</f>
        <v>IRAP</v>
      </c>
      <c r="B19" s="321" t="str">
        <f>'Incongruenza 4 e controlli t14'!B23</f>
        <v>P061</v>
      </c>
      <c r="C19" s="497">
        <f>'Incongruenza 4 e controlli t14'!C23</f>
        <v>5305451</v>
      </c>
      <c r="D19" s="498">
        <f>'Incongruenza 4 e controlli t14'!D23</f>
        <v>8.789973542192081E-2</v>
      </c>
      <c r="E19" s="321" t="str">
        <f>IF('Incongruenza 4 e controlli t14'!F23 = "OK","",'Incongruenza 4 e controlli t14'!F23)</f>
        <v/>
      </c>
    </row>
    <row r="20" spans="1:5">
      <c r="A20" s="321" t="str">
        <f>'Incongruenza 4 e controlli t14'!A24</f>
        <v>ONERI PER I CONTRATTI DI SOMMINISTRAZIONE(INTERINALI)</v>
      </c>
      <c r="B20" s="321" t="str">
        <f>'Incongruenza 4 e controlli t14'!B24</f>
        <v>P062</v>
      </c>
      <c r="C20" s="497">
        <f>'Incongruenza 4 e controlli t14'!C24</f>
        <v>0</v>
      </c>
      <c r="D20" s="498" t="str">
        <f>'Incongruenza 4 e controlli t14'!D24</f>
        <v xml:space="preserve"> </v>
      </c>
      <c r="E20" s="321" t="str">
        <f>'Incongruenza 4 e controlli t14'!$E$24</f>
        <v xml:space="preserve"> </v>
      </c>
    </row>
    <row r="21" spans="1:5">
      <c r="A21" s="321" t="str">
        <f>'Incongruenza 4 e controlli t14'!A25</f>
        <v>COMPENSI PER PERSONALE LSU/LPU</v>
      </c>
      <c r="B21" s="321" t="str">
        <f>'Incongruenza 4 e controlli t14'!B25</f>
        <v>P065</v>
      </c>
      <c r="C21" s="497">
        <f>'Incongruenza 4 e controlli t14'!C25</f>
        <v>0</v>
      </c>
      <c r="D21" s="498" t="str">
        <f>'Incongruenza 4 e controlli t14'!D25</f>
        <v xml:space="preserve"> </v>
      </c>
      <c r="E21" s="321" t="str">
        <f>'Incongruenza 4 e controlli t14'!$E$25</f>
        <v xml:space="preserve"> </v>
      </c>
    </row>
    <row r="22" spans="1:5">
      <c r="A22" s="321" t="str">
        <f>'Incongruenza 4 e controlli t14'!A26</f>
        <v>SOMME RIMBORSATE PER PERSONALE COMAND./FUORI RUOLO/IN CONV.</v>
      </c>
      <c r="B22" s="321" t="str">
        <f>'Incongruenza 4 e controlli t14'!B26</f>
        <v>P071</v>
      </c>
      <c r="C22" s="497">
        <f>'Incongruenza 4 e controlli t14'!C26</f>
        <v>335129</v>
      </c>
      <c r="D22" s="498">
        <f>'Incongruenza 4 e controlli t14'!D26</f>
        <v>5.5523555739583489E-3</v>
      </c>
      <c r="E22" s="321" t="str">
        <f>'Incongruenza 4 e controlli t14'!$E$25</f>
        <v xml:space="preserve"> </v>
      </c>
    </row>
    <row r="23" spans="1:5">
      <c r="A23" s="321" t="str">
        <f>'Incongruenza 4 e controlli t14'!A27</f>
        <v>SOMME RIMBORSATE ALLE UNIVERSITÀ PER INDENNITÀ DE MARIA</v>
      </c>
      <c r="B23" s="321" t="str">
        <f>'Incongruenza 4 e controlli t14'!B27</f>
        <v>P072</v>
      </c>
      <c r="C23" s="497">
        <f>'Incongruenza 4 e controlli t14'!C27</f>
        <v>660000</v>
      </c>
      <c r="D23" s="498">
        <f>'Incongruenza 4 e controlli t14'!D27</f>
        <v>1.0934758492438764E-2</v>
      </c>
      <c r="E23" s="321" t="str">
        <f>'Incongruenza 4 e controlli t14'!$E$25</f>
        <v xml:space="preserve"> </v>
      </c>
    </row>
    <row r="24" spans="1:5">
      <c r="A24" s="321" t="str">
        <f>'Incongruenza 4 e controlli t14'!A28</f>
        <v xml:space="preserve">ALTRE SOMME RIMBORSATE ALLE AMMINISTRAZIONI </v>
      </c>
      <c r="B24" s="321" t="str">
        <f>'Incongruenza 4 e controlli t14'!B28</f>
        <v>P074</v>
      </c>
      <c r="C24" s="497">
        <f>'Incongruenza 4 e controlli t14'!C28</f>
        <v>0</v>
      </c>
      <c r="D24" s="498" t="str">
        <f>'Incongruenza 4 e controlli t14'!D28</f>
        <v xml:space="preserve"> </v>
      </c>
      <c r="E24" s="321" t="str">
        <f>'Incongruenza 4 e controlli t14'!$E$25</f>
        <v xml:space="preserve"> </v>
      </c>
    </row>
    <row r="25" spans="1:5">
      <c r="A25" s="321" t="str">
        <f>'Incongruenza 4 e controlli t14'!A29</f>
        <v>SOMME RICEVUTE DA U.E. E/O PRIVATI (-)</v>
      </c>
      <c r="B25" s="321" t="str">
        <f>'Incongruenza 4 e controlli t14'!B29</f>
        <v>P098</v>
      </c>
      <c r="C25" s="497">
        <f>'Incongruenza 4 e controlli t14'!C29</f>
        <v>14365195</v>
      </c>
      <c r="D25" s="498">
        <f>'Incongruenza 4 e controlli t14'!D29</f>
        <v>0.23799990609361948</v>
      </c>
      <c r="E25" s="321" t="str">
        <f>'Incongruenza 4 e controlli t14'!$E$25</f>
        <v xml:space="preserve"> </v>
      </c>
    </row>
    <row r="26" spans="1:5">
      <c r="A26" s="321" t="str">
        <f>'Incongruenza 4 e controlli t14'!A30</f>
        <v>RIMBORSI RICEVUTI PER PERS. COMAND./FUORI RUOLO/IN CONV. (-)</v>
      </c>
      <c r="B26" s="321" t="str">
        <f>'Incongruenza 4 e controlli t14'!B30</f>
        <v>P090</v>
      </c>
      <c r="C26" s="497">
        <f>'Incongruenza 4 e controlli t14'!C30</f>
        <v>381594</v>
      </c>
      <c r="D26" s="498">
        <f>'Incongruenza 4 e controlli t14'!D30</f>
        <v>6.3221791396419359E-3</v>
      </c>
      <c r="E26" s="321" t="str">
        <f>'Incongruenza 4 e controlli t14'!$E$25</f>
        <v xml:space="preserve"> </v>
      </c>
    </row>
    <row r="27" spans="1:5">
      <c r="A27" s="321" t="str">
        <f>'Incongruenza 4 e controlli t14'!A31</f>
        <v>ALTRI RIMBORSI RICEVUTI DALLE AMMINISTRAZIONI (-)</v>
      </c>
      <c r="B27" s="321" t="str">
        <f>'Incongruenza 4 e controlli t14'!B31</f>
        <v>P099</v>
      </c>
      <c r="C27" s="497">
        <f>'Incongruenza 4 e controlli t14'!C31</f>
        <v>0</v>
      </c>
      <c r="D27" s="498" t="str">
        <f>'Incongruenza 4 e controlli t14'!D31</f>
        <v xml:space="preserve"> </v>
      </c>
      <c r="E27" s="321" t="str">
        <f>'Incongruenza 4 e controlli t14'!$E$25</f>
        <v xml:space="preserve"> </v>
      </c>
    </row>
    <row r="28" spans="1:5">
      <c r="A28" s="321" t="str">
        <f>'Incongruenza 4 e controlli t14'!A32</f>
        <v>ACCANTONAMENTI PER RINNOVI CONTRATTUALI</v>
      </c>
      <c r="B28" s="321" t="str">
        <f>'Incongruenza 4 e controlli t14'!B32</f>
        <v>P091</v>
      </c>
      <c r="C28" s="497">
        <f>'Incongruenza 4 e controlli t14'!C32</f>
        <v>867000</v>
      </c>
      <c r="E28" s="495">
        <f>'Incongruenza 4 e controlli t14'!$E$21</f>
        <v>27.52</v>
      </c>
    </row>
    <row r="29" spans="1:5">
      <c r="A29" s="321" t="str">
        <f>'Incongruenza 4 e controlli t14'!A33</f>
        <v>COMPENSI AGGIUNTIVI PER LA DIRIGENZA MEDICA E VETERINARIA</v>
      </c>
      <c r="B29" s="321" t="str">
        <f>'Incongruenza 4 e controlli t14'!B33</f>
        <v>P092</v>
      </c>
      <c r="C29" s="497">
        <f>'Incongruenza 4 e controlli t14'!C33</f>
        <v>419045</v>
      </c>
      <c r="E29" s="321">
        <f>'Incongruenza 4 e controlli t14'!$E$23</f>
        <v>8.5299999999999994</v>
      </c>
    </row>
    <row r="30" spans="1:5">
      <c r="A30" s="321" t="str">
        <f>'Incongruenza 4 e controlli t14'!A34</f>
        <v>COMPENSI AGGIUNTIVI PER LA DIRIGENZA DEL RUOLO SANITARIO</v>
      </c>
      <c r="B30" s="321" t="str">
        <f>'Incongruenza 4 e controlli t14'!B34</f>
        <v>P093</v>
      </c>
      <c r="C30" s="497">
        <f>'Incongruenza 4 e controlli t14'!C34</f>
        <v>7026</v>
      </c>
    </row>
    <row r="31" spans="1:5">
      <c r="A31" s="321" t="str">
        <f>'Incongruenza 4 e controlli t14'!A35</f>
        <v>COMPENSI AGGIUNTIVI PER PERSONALE INFERMIERISTICO ED I TECNICI SANITARI DI RADIOLOGIA MEDICA</v>
      </c>
      <c r="B31" s="321" t="str">
        <f>'Incongruenza 4 e controlli t14'!B35</f>
        <v>P094</v>
      </c>
      <c r="C31" s="497">
        <f>'Incongruenza 4 e controlli t14'!C35</f>
        <v>116000</v>
      </c>
    </row>
  </sheetData>
  <pageMargins left="0.75" right="0.75" top="1" bottom="1" header="0.5" footer="0.5"/>
  <headerFooter alignWithMargins="0">
    <oddHeader>&amp;A</oddHeader>
    <oddFooter>Page &amp;P</oddFooter>
  </headerFooter>
</worksheet>
</file>

<file path=xl/worksheets/sheet87.xml><?xml version="1.0" encoding="utf-8"?>
<worksheet xmlns="http://schemas.openxmlformats.org/spreadsheetml/2006/main" xmlns:r="http://schemas.openxmlformats.org/officeDocument/2006/relationships">
  <sheetPr codeName="Foglio75"/>
  <dimension ref="A1:K140"/>
  <sheetViews>
    <sheetView showGridLines="0" workbookViewId="0">
      <pane xSplit="2" ySplit="5" topLeftCell="C6" activePane="bottomRight" state="frozen"/>
      <selection activeCell="C8" sqref="C8"/>
      <selection pane="topRight" activeCell="C8" sqref="C8"/>
      <selection pane="bottomLeft" activeCell="C8" sqref="C8"/>
      <selection pane="bottomRight" activeCell="C8" sqref="C8"/>
    </sheetView>
  </sheetViews>
  <sheetFormatPr defaultRowHeight="11.25"/>
  <cols>
    <col min="1" max="1" width="44.5703125" style="130" customWidth="1"/>
    <col min="2" max="2" width="8.5703125" style="163" customWidth="1"/>
    <col min="3" max="3" width="14.5703125" style="483" customWidth="1"/>
    <col min="4" max="5" width="15.28515625" style="163" customWidth="1"/>
    <col min="6" max="6" width="13.5703125" style="398" customWidth="1"/>
    <col min="7" max="7" width="13.5703125" style="163" customWidth="1"/>
    <col min="8" max="8" width="9.140625" style="378"/>
    <col min="9" max="16384" width="9.140625" style="321"/>
  </cols>
  <sheetData>
    <row r="1" spans="1:11" s="130" customFormat="1" ht="43.5" customHeight="1">
      <c r="A1" s="2471" t="str">
        <f>'t1'!A1</f>
        <v>COMPARTO SERVIZIO SANITARIO NAZIONALE - anno 2017</v>
      </c>
      <c r="B1" s="2471"/>
      <c r="C1" s="2471"/>
      <c r="D1" s="2471"/>
      <c r="E1" s="2471"/>
      <c r="F1" s="2471"/>
      <c r="G1" s="2471"/>
      <c r="I1" s="362"/>
      <c r="K1" s="321"/>
    </row>
    <row r="2" spans="1:11" s="130" customFormat="1" ht="21" customHeight="1">
      <c r="C2" s="476"/>
      <c r="D2" s="2733"/>
      <c r="E2" s="2733"/>
      <c r="F2" s="2733"/>
      <c r="G2" s="2733"/>
      <c r="H2" s="370"/>
      <c r="I2" s="362"/>
      <c r="K2" s="321"/>
    </row>
    <row r="3" spans="1:11" s="130" customFormat="1" ht="21" customHeight="1">
      <c r="A3" s="320" t="s">
        <v>3859</v>
      </c>
      <c r="B3" s="163"/>
      <c r="C3" s="476"/>
      <c r="F3" s="393"/>
      <c r="G3" s="163"/>
    </row>
    <row r="4" spans="1:11" ht="53.25" customHeight="1">
      <c r="A4" s="371" t="s">
        <v>562</v>
      </c>
      <c r="B4" s="372" t="s">
        <v>3737</v>
      </c>
      <c r="C4" s="477" t="str">
        <f>"Presenti 31.12."&amp;'t1'!M1&amp;" (Tab T1) uomini+donne della tabella T1"</f>
        <v>Presenti 31.12.2017 (Tab T1) uomini+donne della tabella T1</v>
      </c>
      <c r="D4" s="374" t="s">
        <v>3860</v>
      </c>
      <c r="E4" s="374" t="s">
        <v>3861</v>
      </c>
      <c r="F4" s="478" t="s">
        <v>3862</v>
      </c>
      <c r="G4" s="374" t="s">
        <v>3863</v>
      </c>
    </row>
    <row r="5" spans="1:11" s="445" customFormat="1" ht="10.5">
      <c r="A5" s="442"/>
      <c r="B5" s="414"/>
      <c r="C5" s="479" t="s">
        <v>1852</v>
      </c>
      <c r="D5" s="443" t="s">
        <v>1853</v>
      </c>
      <c r="E5" s="443" t="s">
        <v>1855</v>
      </c>
      <c r="F5" s="480" t="s">
        <v>1856</v>
      </c>
      <c r="G5" s="443"/>
      <c r="H5" s="378"/>
    </row>
    <row r="6" spans="1:11" ht="12.75">
      <c r="A6" s="368" t="str">
        <f>'t1'!A7</f>
        <v>direttore generale</v>
      </c>
      <c r="B6" s="379" t="str">
        <f>'t1'!B7</f>
        <v>0D0097</v>
      </c>
      <c r="C6" s="481">
        <f>('t1'!L7+'t1'!M7)</f>
        <v>1</v>
      </c>
      <c r="D6" s="447">
        <f>'t5'!S8+'t5'!T8</f>
        <v>0</v>
      </c>
      <c r="E6" s="447">
        <f>'t4'!EH7</f>
        <v>0</v>
      </c>
      <c r="F6" s="482">
        <f>'t12'!C7</f>
        <v>12</v>
      </c>
      <c r="G6" s="449" t="str">
        <f t="shared" ref="G6:G69" si="0">IF(OR(AND(NOT(C6),NOT(D6),NOT(E6),NOT(F6)),AND((OR(C6,D6,E6)),F6)),"OK","ERRORE")</f>
        <v>OK</v>
      </c>
    </row>
    <row r="7" spans="1:11" ht="12.75">
      <c r="A7" s="368" t="str">
        <f>'t1'!A8</f>
        <v>direttore sanitario</v>
      </c>
      <c r="B7" s="379" t="str">
        <f>'t1'!B8</f>
        <v>0D0482</v>
      </c>
      <c r="C7" s="481">
        <f>('t1'!L8+'t1'!M8)</f>
        <v>2</v>
      </c>
      <c r="D7" s="447">
        <f>'t5'!S9+'t5'!T9</f>
        <v>0</v>
      </c>
      <c r="E7" s="447">
        <f>'t4'!EH8</f>
        <v>0</v>
      </c>
      <c r="F7" s="482">
        <f>'t12'!C8</f>
        <v>12</v>
      </c>
      <c r="G7" s="449" t="str">
        <f t="shared" si="0"/>
        <v>OK</v>
      </c>
    </row>
    <row r="8" spans="1:11" ht="12.75">
      <c r="A8" s="368" t="str">
        <f>'t1'!A9</f>
        <v>direttore amministrativo</v>
      </c>
      <c r="B8" s="379" t="str">
        <f>'t1'!B9</f>
        <v>0D0163</v>
      </c>
      <c r="C8" s="481">
        <f>('t1'!L9+'t1'!M9)</f>
        <v>1</v>
      </c>
      <c r="D8" s="447">
        <f>'t5'!S10+'t5'!T10</f>
        <v>0</v>
      </c>
      <c r="E8" s="447">
        <f>'t4'!EH9</f>
        <v>0</v>
      </c>
      <c r="F8" s="482">
        <f>'t12'!C9</f>
        <v>12</v>
      </c>
      <c r="G8" s="449" t="str">
        <f t="shared" si="0"/>
        <v>OK</v>
      </c>
    </row>
    <row r="9" spans="1:11" ht="12.75">
      <c r="A9" s="368" t="str">
        <f>'t1'!A10</f>
        <v>direttore dei servizi sociali</v>
      </c>
      <c r="B9" s="379" t="str">
        <f>'t1'!B10</f>
        <v>0D0484</v>
      </c>
      <c r="C9" s="481">
        <f>('t1'!L10+'t1'!M10)</f>
        <v>0</v>
      </c>
      <c r="D9" s="447">
        <f>'t5'!S11+'t5'!T11</f>
        <v>0</v>
      </c>
      <c r="E9" s="447">
        <f>'t4'!EH10</f>
        <v>0</v>
      </c>
      <c r="F9" s="482">
        <f>'t12'!C10</f>
        <v>0</v>
      </c>
      <c r="G9" s="449" t="str">
        <f t="shared" si="0"/>
        <v>OK</v>
      </c>
    </row>
    <row r="10" spans="1:11" ht="12.75">
      <c r="A10" s="368" t="str">
        <f>'t1'!A11</f>
        <v>dir. medico con inc. di struttura complessa (rapp. esclusivo)</v>
      </c>
      <c r="B10" s="379" t="str">
        <f>'t1'!B11</f>
        <v>SD0E33</v>
      </c>
      <c r="C10" s="481">
        <f>('t1'!L11+'t1'!M11)</f>
        <v>10</v>
      </c>
      <c r="D10" s="447">
        <f>'t5'!S12+'t5'!T12</f>
        <v>1</v>
      </c>
      <c r="E10" s="447">
        <f>'t4'!EH11</f>
        <v>1</v>
      </c>
      <c r="F10" s="482">
        <f>'t12'!C11</f>
        <v>130.47</v>
      </c>
      <c r="G10" s="449" t="str">
        <f t="shared" si="0"/>
        <v>OK</v>
      </c>
    </row>
    <row r="11" spans="1:11" ht="12.75">
      <c r="A11" s="368" t="str">
        <f>'t1'!A12</f>
        <v>dir. medico con inc. di struttura complessa (rapp. non escl.)</v>
      </c>
      <c r="B11" s="379" t="str">
        <f>'t1'!B12</f>
        <v>SD0N33</v>
      </c>
      <c r="C11" s="481">
        <f>('t1'!L12+'t1'!M12)</f>
        <v>5</v>
      </c>
      <c r="D11" s="447">
        <f>'t5'!S13+'t5'!T13</f>
        <v>0</v>
      </c>
      <c r="E11" s="447">
        <f>'t4'!EH12</f>
        <v>0</v>
      </c>
      <c r="F11" s="482">
        <f>'t12'!C12</f>
        <v>60</v>
      </c>
      <c r="G11" s="449" t="str">
        <f t="shared" si="0"/>
        <v>OK</v>
      </c>
    </row>
    <row r="12" spans="1:11" ht="12.75">
      <c r="A12" s="368" t="str">
        <f>'t1'!A13</f>
        <v>dir. medico con incarico di struttura semplice (rapp. esclusivo)</v>
      </c>
      <c r="B12" s="379" t="str">
        <f>'t1'!B13</f>
        <v>SD0E34</v>
      </c>
      <c r="C12" s="481">
        <f>('t1'!L13+'t1'!M13)</f>
        <v>38</v>
      </c>
      <c r="D12" s="447">
        <f>'t5'!S14+'t5'!T14</f>
        <v>1</v>
      </c>
      <c r="E12" s="447">
        <f>'t4'!EH13</f>
        <v>0</v>
      </c>
      <c r="F12" s="482">
        <f>'t12'!C13</f>
        <v>433</v>
      </c>
      <c r="G12" s="449" t="str">
        <f t="shared" si="0"/>
        <v>OK</v>
      </c>
    </row>
    <row r="13" spans="1:11" ht="12.75">
      <c r="A13" s="368" t="str">
        <f>'t1'!A14</f>
        <v>dir. medico con incarico di struttura semplice (rapp. non escl.)</v>
      </c>
      <c r="B13" s="379" t="str">
        <f>'t1'!B14</f>
        <v>SD0N34</v>
      </c>
      <c r="C13" s="481">
        <f>('t1'!L14+'t1'!M14)</f>
        <v>2</v>
      </c>
      <c r="D13" s="447">
        <f>'t5'!S15+'t5'!T15</f>
        <v>0</v>
      </c>
      <c r="E13" s="447">
        <f>'t4'!EH14</f>
        <v>0</v>
      </c>
      <c r="F13" s="482">
        <f>'t12'!C14</f>
        <v>18</v>
      </c>
      <c r="G13" s="449" t="str">
        <f t="shared" si="0"/>
        <v>OK</v>
      </c>
    </row>
    <row r="14" spans="1:11" ht="12.75">
      <c r="A14" s="368" t="str">
        <f>'t1'!A15</f>
        <v>dir. medici con altri incar. prof.li (rapp. esclusivo)</v>
      </c>
      <c r="B14" s="379" t="str">
        <f>'t1'!B15</f>
        <v>SD0035</v>
      </c>
      <c r="C14" s="481">
        <f>('t1'!L15+'t1'!M15)</f>
        <v>161</v>
      </c>
      <c r="D14" s="447">
        <f>'t5'!S16+'t5'!T16</f>
        <v>6</v>
      </c>
      <c r="E14" s="447">
        <f>'t4'!EH15</f>
        <v>6</v>
      </c>
      <c r="F14" s="482">
        <f>'t12'!C15</f>
        <v>1918.42</v>
      </c>
      <c r="G14" s="449" t="str">
        <f t="shared" si="0"/>
        <v>OK</v>
      </c>
    </row>
    <row r="15" spans="1:11" ht="12.75">
      <c r="A15" s="368" t="str">
        <f>'t1'!A16</f>
        <v>dir. medici con altri incar. prof.li (rapp. non escl.)</v>
      </c>
      <c r="B15" s="379" t="str">
        <f>'t1'!B16</f>
        <v>SD0036</v>
      </c>
      <c r="C15" s="481">
        <f>('t1'!L16+'t1'!M16)</f>
        <v>17</v>
      </c>
      <c r="D15" s="447">
        <f>'t5'!S17+'t5'!T17</f>
        <v>1</v>
      </c>
      <c r="E15" s="447">
        <f>'t4'!EH16</f>
        <v>1</v>
      </c>
      <c r="F15" s="482">
        <f>'t12'!C16</f>
        <v>216.72</v>
      </c>
      <c r="G15" s="449" t="str">
        <f t="shared" si="0"/>
        <v>OK</v>
      </c>
    </row>
    <row r="16" spans="1:11" ht="12.75">
      <c r="A16" s="368" t="str">
        <f>'t1'!A17</f>
        <v>dir. medici a t.  determinato(art. 15-septies d.lgs. 502/92)</v>
      </c>
      <c r="B16" s="379" t="str">
        <f>'t1'!B17</f>
        <v>SD0597</v>
      </c>
      <c r="C16" s="481">
        <f>('t1'!L17+'t1'!M17)</f>
        <v>0</v>
      </c>
      <c r="D16" s="447">
        <f>'t5'!S18+'t5'!T18</f>
        <v>0</v>
      </c>
      <c r="E16" s="447">
        <f>'t4'!EH17</f>
        <v>0</v>
      </c>
      <c r="F16" s="482">
        <f>'t12'!C17</f>
        <v>0</v>
      </c>
      <c r="G16" s="449" t="str">
        <f t="shared" si="0"/>
        <v>OK</v>
      </c>
    </row>
    <row r="17" spans="1:7" s="321" customFormat="1" ht="12.75">
      <c r="A17" s="368" t="str">
        <f>'t1'!A18</f>
        <v>veterinari con inc. di struttura complessa (rapp.esclusivo)</v>
      </c>
      <c r="B17" s="379" t="str">
        <f>'t1'!B18</f>
        <v>SD0E74</v>
      </c>
      <c r="C17" s="481">
        <f>('t1'!L18+'t1'!M18)</f>
        <v>0</v>
      </c>
      <c r="D17" s="447">
        <f>'t5'!S19+'t5'!T19</f>
        <v>0</v>
      </c>
      <c r="E17" s="447">
        <f>'t4'!EH18</f>
        <v>0</v>
      </c>
      <c r="F17" s="482">
        <f>'t12'!C18</f>
        <v>0</v>
      </c>
      <c r="G17" s="449" t="str">
        <f t="shared" si="0"/>
        <v>OK</v>
      </c>
    </row>
    <row r="18" spans="1:7" s="321" customFormat="1" ht="12.75">
      <c r="A18" s="368" t="str">
        <f>'t1'!A19</f>
        <v>veterinari con inc. di struttura complessa (rapp. non escl.)</v>
      </c>
      <c r="B18" s="379" t="str">
        <f>'t1'!B19</f>
        <v>SD0N74</v>
      </c>
      <c r="C18" s="481">
        <f>('t1'!L19+'t1'!M19)</f>
        <v>0</v>
      </c>
      <c r="D18" s="447">
        <f>'t5'!S20+'t5'!T20</f>
        <v>0</v>
      </c>
      <c r="E18" s="447">
        <f>'t4'!EH19</f>
        <v>0</v>
      </c>
      <c r="F18" s="482">
        <f>'t12'!C19</f>
        <v>0</v>
      </c>
      <c r="G18" s="449" t="str">
        <f t="shared" si="0"/>
        <v>OK</v>
      </c>
    </row>
    <row r="19" spans="1:7" s="321" customFormat="1" ht="12.75">
      <c r="A19" s="368" t="str">
        <f>'t1'!A20</f>
        <v>veterinari con inc. di struttura semplice (rapp. esclusivo)</v>
      </c>
      <c r="B19" s="379" t="str">
        <f>'t1'!B20</f>
        <v>SD0E73</v>
      </c>
      <c r="C19" s="481">
        <f>('t1'!L20+'t1'!M20)</f>
        <v>0</v>
      </c>
      <c r="D19" s="447">
        <f>'t5'!S21+'t5'!T21</f>
        <v>0</v>
      </c>
      <c r="E19" s="447">
        <f>'t4'!EH20</f>
        <v>0</v>
      </c>
      <c r="F19" s="482">
        <f>'t12'!C20</f>
        <v>0</v>
      </c>
      <c r="G19" s="449" t="str">
        <f t="shared" si="0"/>
        <v>OK</v>
      </c>
    </row>
    <row r="20" spans="1:7" s="321" customFormat="1" ht="12.75">
      <c r="A20" s="368" t="str">
        <f>'t1'!A21</f>
        <v>veterinari con inc. di struttura semplice (rapp. non escl.)</v>
      </c>
      <c r="B20" s="379" t="str">
        <f>'t1'!B21</f>
        <v>SD0N73</v>
      </c>
      <c r="C20" s="481">
        <f>('t1'!L21+'t1'!M21)</f>
        <v>0</v>
      </c>
      <c r="D20" s="447">
        <f>'t5'!S22+'t5'!T22</f>
        <v>0</v>
      </c>
      <c r="E20" s="447">
        <f>'t4'!EH21</f>
        <v>0</v>
      </c>
      <c r="F20" s="482">
        <f>'t12'!C21</f>
        <v>0</v>
      </c>
      <c r="G20" s="449" t="str">
        <f t="shared" si="0"/>
        <v>OK</v>
      </c>
    </row>
    <row r="21" spans="1:7" s="321" customFormat="1" ht="12.75">
      <c r="A21" s="368" t="str">
        <f>'t1'!A22</f>
        <v>veterinari con altri incar. prof.li (rapp. esclusivo)</v>
      </c>
      <c r="B21" s="379" t="str">
        <f>'t1'!B22</f>
        <v>SD0A73</v>
      </c>
      <c r="C21" s="481">
        <f>('t1'!L22+'t1'!M22)</f>
        <v>0</v>
      </c>
      <c r="D21" s="447">
        <f>'t5'!S23+'t5'!T23</f>
        <v>0</v>
      </c>
      <c r="E21" s="447">
        <f>'t4'!EH22</f>
        <v>0</v>
      </c>
      <c r="F21" s="482">
        <f>'t12'!C22</f>
        <v>0</v>
      </c>
      <c r="G21" s="449" t="str">
        <f t="shared" si="0"/>
        <v>OK</v>
      </c>
    </row>
    <row r="22" spans="1:7" s="321" customFormat="1" ht="12.75">
      <c r="A22" s="368" t="str">
        <f>'t1'!A23</f>
        <v>veterinari con altri incar. prof.li (rapp. non escl.)</v>
      </c>
      <c r="B22" s="379" t="str">
        <f>'t1'!B23</f>
        <v>SD0072</v>
      </c>
      <c r="C22" s="481">
        <f>('t1'!L23+'t1'!M23)</f>
        <v>0</v>
      </c>
      <c r="D22" s="447">
        <f>'t5'!S24+'t5'!T24</f>
        <v>0</v>
      </c>
      <c r="E22" s="447">
        <f>'t4'!EH23</f>
        <v>0</v>
      </c>
      <c r="F22" s="482">
        <f>'t12'!C23</f>
        <v>0</v>
      </c>
      <c r="G22" s="449" t="str">
        <f t="shared" si="0"/>
        <v>OK</v>
      </c>
    </row>
    <row r="23" spans="1:7" s="321" customFormat="1" ht="12.75">
      <c r="A23" s="368" t="str">
        <f>'t1'!A24</f>
        <v>veterinari a t. determinato (art. 15-septies d.lgs. 502/92)</v>
      </c>
      <c r="B23" s="379" t="str">
        <f>'t1'!B24</f>
        <v>SD0598</v>
      </c>
      <c r="C23" s="481">
        <f>('t1'!L24+'t1'!M24)</f>
        <v>0</v>
      </c>
      <c r="D23" s="447">
        <f>'t5'!S25+'t5'!T25</f>
        <v>0</v>
      </c>
      <c r="E23" s="447">
        <f>'t4'!EH24</f>
        <v>0</v>
      </c>
      <c r="F23" s="482">
        <f>'t12'!C24</f>
        <v>0</v>
      </c>
      <c r="G23" s="449" t="str">
        <f t="shared" si="0"/>
        <v>OK</v>
      </c>
    </row>
    <row r="24" spans="1:7" s="321" customFormat="1" ht="12.75">
      <c r="A24" s="368" t="str">
        <f>'t1'!A25</f>
        <v>odontoiatri con inc. di struttura complessa (rapp. esclusivo)</v>
      </c>
      <c r="B24" s="379" t="str">
        <f>'t1'!B25</f>
        <v>SD0E49</v>
      </c>
      <c r="C24" s="481">
        <f>('t1'!L25+'t1'!M25)</f>
        <v>0</v>
      </c>
      <c r="D24" s="447">
        <f>'t5'!S26+'t5'!T26</f>
        <v>0</v>
      </c>
      <c r="E24" s="447">
        <f>'t4'!EH25</f>
        <v>0</v>
      </c>
      <c r="F24" s="482">
        <f>'t12'!C25</f>
        <v>0</v>
      </c>
      <c r="G24" s="449" t="str">
        <f t="shared" si="0"/>
        <v>OK</v>
      </c>
    </row>
    <row r="25" spans="1:7" s="321" customFormat="1" ht="12.75">
      <c r="A25" s="368" t="str">
        <f>'t1'!A26</f>
        <v>odontoiatri con inc. di struttura complessa (rapp. non escl.)</v>
      </c>
      <c r="B25" s="379" t="str">
        <f>'t1'!B26</f>
        <v>SD0N49</v>
      </c>
      <c r="C25" s="481">
        <f>('t1'!L26+'t1'!M26)</f>
        <v>0</v>
      </c>
      <c r="D25" s="447">
        <f>'t5'!S27+'t5'!T27</f>
        <v>0</v>
      </c>
      <c r="E25" s="447">
        <f>'t4'!EH26</f>
        <v>0</v>
      </c>
      <c r="F25" s="482">
        <f>'t12'!C26</f>
        <v>0</v>
      </c>
      <c r="G25" s="449" t="str">
        <f t="shared" si="0"/>
        <v>OK</v>
      </c>
    </row>
    <row r="26" spans="1:7" s="321" customFormat="1" ht="12.75">
      <c r="A26" s="368" t="str">
        <f>'t1'!A27</f>
        <v>odontoiatri con inc. di struttura semplice (rapp. esclusivo)</v>
      </c>
      <c r="B26" s="379" t="str">
        <f>'t1'!B27</f>
        <v>SD0E48</v>
      </c>
      <c r="C26" s="481">
        <f>('t1'!L27+'t1'!M27)</f>
        <v>0</v>
      </c>
      <c r="D26" s="447">
        <f>'t5'!S28+'t5'!T28</f>
        <v>0</v>
      </c>
      <c r="E26" s="447">
        <f>'t4'!EH27</f>
        <v>0</v>
      </c>
      <c r="F26" s="482">
        <f>'t12'!C27</f>
        <v>0</v>
      </c>
      <c r="G26" s="449" t="str">
        <f t="shared" si="0"/>
        <v>OK</v>
      </c>
    </row>
    <row r="27" spans="1:7" s="321" customFormat="1" ht="12.75">
      <c r="A27" s="368" t="str">
        <f>'t1'!A28</f>
        <v>odontoiatri con inc. di struttura semplice (rapp. non escl.)</v>
      </c>
      <c r="B27" s="379" t="str">
        <f>'t1'!B28</f>
        <v>SD0N48</v>
      </c>
      <c r="C27" s="481">
        <f>('t1'!L28+'t1'!M28)</f>
        <v>0</v>
      </c>
      <c r="D27" s="447">
        <f>'t5'!S29+'t5'!T29</f>
        <v>0</v>
      </c>
      <c r="E27" s="447">
        <f>'t4'!EH28</f>
        <v>0</v>
      </c>
      <c r="F27" s="482">
        <f>'t12'!C28</f>
        <v>0</v>
      </c>
      <c r="G27" s="449" t="str">
        <f t="shared" si="0"/>
        <v>OK</v>
      </c>
    </row>
    <row r="28" spans="1:7" s="321" customFormat="1" ht="12.75">
      <c r="A28" s="368" t="str">
        <f>'t1'!A29</f>
        <v>odontoiatri con altri incar. prof.li (rapp. esclusivo)</v>
      </c>
      <c r="B28" s="379" t="str">
        <f>'t1'!B29</f>
        <v>SD0A48</v>
      </c>
      <c r="C28" s="481">
        <f>('t1'!L29+'t1'!M29)</f>
        <v>0</v>
      </c>
      <c r="D28" s="447">
        <f>'t5'!S30+'t5'!T30</f>
        <v>0</v>
      </c>
      <c r="E28" s="447">
        <f>'t4'!EH29</f>
        <v>0</v>
      </c>
      <c r="F28" s="482">
        <f>'t12'!C29</f>
        <v>0</v>
      </c>
      <c r="G28" s="449" t="str">
        <f t="shared" si="0"/>
        <v>OK</v>
      </c>
    </row>
    <row r="29" spans="1:7" s="321" customFormat="1" ht="12.75">
      <c r="A29" s="368" t="str">
        <f>'t1'!A30</f>
        <v>odontoiatri con altri incar. prof.li (rapp. non escl.)</v>
      </c>
      <c r="B29" s="379" t="str">
        <f>'t1'!B30</f>
        <v>SD0047</v>
      </c>
      <c r="C29" s="481">
        <f>('t1'!L30+'t1'!M30)</f>
        <v>0</v>
      </c>
      <c r="D29" s="447">
        <f>'t5'!S31+'t5'!T31</f>
        <v>0</v>
      </c>
      <c r="E29" s="447">
        <f>'t4'!EH30</f>
        <v>0</v>
      </c>
      <c r="F29" s="482">
        <f>'t12'!C30</f>
        <v>0</v>
      </c>
      <c r="G29" s="449" t="str">
        <f t="shared" si="0"/>
        <v>OK</v>
      </c>
    </row>
    <row r="30" spans="1:7" s="321" customFormat="1" ht="12.75">
      <c r="A30" s="368" t="str">
        <f>'t1'!A31</f>
        <v>odontoiatri a t. determinato (art. 15-septies d.lgs. 502/92)</v>
      </c>
      <c r="B30" s="379" t="str">
        <f>'t1'!B31</f>
        <v>SD0599</v>
      </c>
      <c r="C30" s="481">
        <f>('t1'!L31+'t1'!M31)</f>
        <v>0</v>
      </c>
      <c r="D30" s="447">
        <f>'t5'!S32+'t5'!T32</f>
        <v>0</v>
      </c>
      <c r="E30" s="447">
        <f>'t4'!EH31</f>
        <v>0</v>
      </c>
      <c r="F30" s="482">
        <f>'t12'!C31</f>
        <v>0</v>
      </c>
      <c r="G30" s="449" t="str">
        <f t="shared" si="0"/>
        <v>OK</v>
      </c>
    </row>
    <row r="31" spans="1:7" s="321" customFormat="1" ht="12.75">
      <c r="A31" s="368" t="str">
        <f>'t1'!A32</f>
        <v>farmacisti con incarico di struttura complessa (rapp. esclusivo)</v>
      </c>
      <c r="B31" s="379" t="str">
        <f>'t1'!B32</f>
        <v>SD0E39</v>
      </c>
      <c r="C31" s="481">
        <f>('t1'!L32+'t1'!M32)</f>
        <v>1</v>
      </c>
      <c r="D31" s="447">
        <f>'t5'!S33+'t5'!T33</f>
        <v>0</v>
      </c>
      <c r="E31" s="447">
        <f>'t4'!EH32</f>
        <v>0</v>
      </c>
      <c r="F31" s="482">
        <f>'t12'!C32</f>
        <v>11</v>
      </c>
      <c r="G31" s="449" t="str">
        <f t="shared" si="0"/>
        <v>OK</v>
      </c>
    </row>
    <row r="32" spans="1:7" s="321" customFormat="1" ht="12.75">
      <c r="A32" s="368" t="str">
        <f>'t1'!A33</f>
        <v>farmacisti con incarico di struttura complessa (rapp. non escl.)</v>
      </c>
      <c r="B32" s="379" t="str">
        <f>'t1'!B33</f>
        <v>SD0N39</v>
      </c>
      <c r="C32" s="481">
        <f>('t1'!L33+'t1'!M33)</f>
        <v>0</v>
      </c>
      <c r="D32" s="447">
        <f>'t5'!S34+'t5'!T34</f>
        <v>0</v>
      </c>
      <c r="E32" s="447">
        <f>'t4'!EH33</f>
        <v>0</v>
      </c>
      <c r="F32" s="482">
        <f>'t12'!C33</f>
        <v>0</v>
      </c>
      <c r="G32" s="449" t="str">
        <f t="shared" si="0"/>
        <v>OK</v>
      </c>
    </row>
    <row r="33" spans="1:7" s="321" customFormat="1" ht="12.75">
      <c r="A33" s="368" t="str">
        <f>'t1'!A34</f>
        <v>farmacisti con incarico di struttura semplice (rapp. esclusivo)</v>
      </c>
      <c r="B33" s="379" t="str">
        <f>'t1'!B34</f>
        <v>SD0E38</v>
      </c>
      <c r="C33" s="481">
        <f>('t1'!L34+'t1'!M34)</f>
        <v>3</v>
      </c>
      <c r="D33" s="447">
        <f>'t5'!S35+'t5'!T35</f>
        <v>0</v>
      </c>
      <c r="E33" s="447">
        <f>'t4'!EH34</f>
        <v>0</v>
      </c>
      <c r="F33" s="482">
        <f>'t12'!C34</f>
        <v>36</v>
      </c>
      <c r="G33" s="449" t="str">
        <f t="shared" si="0"/>
        <v>OK</v>
      </c>
    </row>
    <row r="34" spans="1:7" s="321" customFormat="1" ht="12.75">
      <c r="A34" s="368" t="str">
        <f>'t1'!A35</f>
        <v>farmacisti con incarico di struttura semplice (rapp. non escl.)</v>
      </c>
      <c r="B34" s="379" t="str">
        <f>'t1'!B35</f>
        <v>SD0N38</v>
      </c>
      <c r="C34" s="481">
        <f>('t1'!L35+'t1'!M35)</f>
        <v>0</v>
      </c>
      <c r="D34" s="447">
        <f>'t5'!S36+'t5'!T36</f>
        <v>0</v>
      </c>
      <c r="E34" s="447">
        <f>'t4'!EH35</f>
        <v>0</v>
      </c>
      <c r="F34" s="482">
        <f>'t12'!C35</f>
        <v>0</v>
      </c>
      <c r="G34" s="449" t="str">
        <f t="shared" si="0"/>
        <v>OK</v>
      </c>
    </row>
    <row r="35" spans="1:7" s="321" customFormat="1" ht="12.75">
      <c r="A35" s="368" t="str">
        <f>'t1'!A36</f>
        <v>farmacisti con altri incar. prof.li (rapp. esclusivo)</v>
      </c>
      <c r="B35" s="379" t="str">
        <f>'t1'!B36</f>
        <v>SD0A38</v>
      </c>
      <c r="C35" s="481">
        <f>('t1'!L36+'t1'!M36)</f>
        <v>5</v>
      </c>
      <c r="D35" s="447">
        <f>'t5'!S37+'t5'!T37</f>
        <v>1</v>
      </c>
      <c r="E35" s="447">
        <f>'t4'!EH36</f>
        <v>0</v>
      </c>
      <c r="F35" s="482">
        <f>'t12'!C36</f>
        <v>59.95</v>
      </c>
      <c r="G35" s="449" t="str">
        <f t="shared" si="0"/>
        <v>OK</v>
      </c>
    </row>
    <row r="36" spans="1:7" s="321" customFormat="1" ht="12.75">
      <c r="A36" s="368" t="str">
        <f>'t1'!A37</f>
        <v>farmacisti con altri incar. prof.li (rapp. non escl.)</v>
      </c>
      <c r="B36" s="379" t="str">
        <f>'t1'!B37</f>
        <v>SD0037</v>
      </c>
      <c r="C36" s="481">
        <f>('t1'!L37+'t1'!M37)</f>
        <v>0</v>
      </c>
      <c r="D36" s="447">
        <f>'t5'!S38+'t5'!T38</f>
        <v>0</v>
      </c>
      <c r="E36" s="447">
        <f>'t4'!EH37</f>
        <v>0</v>
      </c>
      <c r="F36" s="482">
        <f>'t12'!C37</f>
        <v>0</v>
      </c>
      <c r="G36" s="449" t="str">
        <f t="shared" si="0"/>
        <v>OK</v>
      </c>
    </row>
    <row r="37" spans="1:7" s="321" customFormat="1" ht="12.75">
      <c r="A37" s="368" t="str">
        <f>'t1'!A38</f>
        <v>farmacisti a t. determinato (art. 15-septies d.lgs. 502/92)</v>
      </c>
      <c r="B37" s="379" t="str">
        <f>'t1'!B38</f>
        <v>SD0600</v>
      </c>
      <c r="C37" s="481">
        <f>('t1'!L38+'t1'!M38)</f>
        <v>0</v>
      </c>
      <c r="D37" s="447">
        <f>'t5'!S39+'t5'!T39</f>
        <v>0</v>
      </c>
      <c r="E37" s="447">
        <f>'t4'!EH38</f>
        <v>0</v>
      </c>
      <c r="F37" s="482">
        <f>'t12'!C38</f>
        <v>0</v>
      </c>
      <c r="G37" s="449" t="str">
        <f t="shared" si="0"/>
        <v>OK</v>
      </c>
    </row>
    <row r="38" spans="1:7" s="321" customFormat="1" ht="12.75">
      <c r="A38" s="368" t="str">
        <f>'t1'!A39</f>
        <v>biologi con incarico di struttura complessa (rapp. esclusivo)</v>
      </c>
      <c r="B38" s="379" t="str">
        <f>'t1'!B39</f>
        <v>SD0E13</v>
      </c>
      <c r="C38" s="481">
        <f>('t1'!L39+'t1'!M39)</f>
        <v>1</v>
      </c>
      <c r="D38" s="447">
        <f>'t5'!S40+'t5'!T40</f>
        <v>0</v>
      </c>
      <c r="E38" s="447">
        <f>'t4'!EH39</f>
        <v>0</v>
      </c>
      <c r="F38" s="482">
        <f>'t12'!C39</f>
        <v>12</v>
      </c>
      <c r="G38" s="449" t="str">
        <f t="shared" si="0"/>
        <v>OK</v>
      </c>
    </row>
    <row r="39" spans="1:7" s="321" customFormat="1" ht="12.75">
      <c r="A39" s="368" t="str">
        <f>'t1'!A40</f>
        <v>biologi con incarico di struttura complessa (rapp. non escl.)</v>
      </c>
      <c r="B39" s="379" t="str">
        <f>'t1'!B40</f>
        <v>SD0N13</v>
      </c>
      <c r="C39" s="481">
        <f>('t1'!L40+'t1'!M40)</f>
        <v>0</v>
      </c>
      <c r="D39" s="447">
        <f>'t5'!S41+'t5'!T41</f>
        <v>0</v>
      </c>
      <c r="E39" s="447">
        <f>'t4'!EH40</f>
        <v>0</v>
      </c>
      <c r="F39" s="482">
        <f>'t12'!C40</f>
        <v>0</v>
      </c>
      <c r="G39" s="449" t="str">
        <f t="shared" si="0"/>
        <v>OK</v>
      </c>
    </row>
    <row r="40" spans="1:7" s="321" customFormat="1" ht="12.75">
      <c r="A40" s="368" t="str">
        <f>'t1'!A41</f>
        <v>biologi con incarico di struttura semplice (rapp. esclusivo)</v>
      </c>
      <c r="B40" s="379" t="str">
        <f>'t1'!B41</f>
        <v>SD0E12</v>
      </c>
      <c r="C40" s="481">
        <f>('t1'!L41+'t1'!M41)</f>
        <v>10</v>
      </c>
      <c r="D40" s="447">
        <f>'t5'!S42+'t5'!T42</f>
        <v>0</v>
      </c>
      <c r="E40" s="447">
        <f>'t4'!EH41</f>
        <v>0</v>
      </c>
      <c r="F40" s="482">
        <f>'t12'!C41</f>
        <v>100</v>
      </c>
      <c r="G40" s="449" t="str">
        <f t="shared" si="0"/>
        <v>OK</v>
      </c>
    </row>
    <row r="41" spans="1:7" s="321" customFormat="1" ht="12.75">
      <c r="A41" s="368" t="str">
        <f>'t1'!A42</f>
        <v>biologi con incarico di struttura semplice (rapp. non escl.)</v>
      </c>
      <c r="B41" s="379" t="str">
        <f>'t1'!B42</f>
        <v>SD0N12</v>
      </c>
      <c r="C41" s="481">
        <f>('t1'!L42+'t1'!M42)</f>
        <v>0</v>
      </c>
      <c r="D41" s="447">
        <f>'t5'!S43+'t5'!T43</f>
        <v>0</v>
      </c>
      <c r="E41" s="447">
        <f>'t4'!EH42</f>
        <v>0</v>
      </c>
      <c r="F41" s="482">
        <f>'t12'!C42</f>
        <v>0</v>
      </c>
      <c r="G41" s="449" t="str">
        <f t="shared" si="0"/>
        <v>OK</v>
      </c>
    </row>
    <row r="42" spans="1:7" s="321" customFormat="1" ht="12.75">
      <c r="A42" s="368" t="str">
        <f>'t1'!A43</f>
        <v>biologi con altri incar. prof.li (rapp. esclusivo)</v>
      </c>
      <c r="B42" s="379" t="str">
        <f>'t1'!B43</f>
        <v>SD0A12</v>
      </c>
      <c r="C42" s="481">
        <f>('t1'!L43+'t1'!M43)</f>
        <v>30</v>
      </c>
      <c r="D42" s="447">
        <f>'t5'!S44+'t5'!T44</f>
        <v>0</v>
      </c>
      <c r="E42" s="447">
        <f>'t4'!EH43</f>
        <v>2</v>
      </c>
      <c r="F42" s="482">
        <f>'t12'!C43</f>
        <v>372</v>
      </c>
      <c r="G42" s="449" t="str">
        <f t="shared" si="0"/>
        <v>OK</v>
      </c>
    </row>
    <row r="43" spans="1:7" s="321" customFormat="1" ht="12.75">
      <c r="A43" s="368" t="str">
        <f>'t1'!A44</f>
        <v>biologi con altri incar. prof.li (rapp. non escl.)</v>
      </c>
      <c r="B43" s="379" t="str">
        <f>'t1'!B44</f>
        <v>SD0011</v>
      </c>
      <c r="C43" s="481">
        <f>('t1'!L44+'t1'!M44)</f>
        <v>0</v>
      </c>
      <c r="D43" s="447">
        <f>'t5'!S45+'t5'!T45</f>
        <v>0</v>
      </c>
      <c r="E43" s="447">
        <f>'t4'!EH44</f>
        <v>0</v>
      </c>
      <c r="F43" s="482">
        <f>'t12'!C44</f>
        <v>0</v>
      </c>
      <c r="G43" s="449" t="str">
        <f t="shared" si="0"/>
        <v>OK</v>
      </c>
    </row>
    <row r="44" spans="1:7" s="321" customFormat="1" ht="12.75">
      <c r="A44" s="368" t="str">
        <f>'t1'!A45</f>
        <v>biologi a t. determinato (art. 15-septies d.lgs. 502/92)</v>
      </c>
      <c r="B44" s="379" t="str">
        <f>'t1'!B45</f>
        <v>SD0601</v>
      </c>
      <c r="C44" s="481">
        <f>('t1'!L45+'t1'!M45)</f>
        <v>0</v>
      </c>
      <c r="D44" s="447">
        <f>'t5'!S46+'t5'!T46</f>
        <v>0</v>
      </c>
      <c r="E44" s="447">
        <f>'t4'!EH45</f>
        <v>0</v>
      </c>
      <c r="F44" s="482">
        <f>'t12'!C45</f>
        <v>0</v>
      </c>
      <c r="G44" s="449" t="str">
        <f t="shared" si="0"/>
        <v>OK</v>
      </c>
    </row>
    <row r="45" spans="1:7" s="321" customFormat="1" ht="12.75">
      <c r="A45" s="368" t="str">
        <f>'t1'!A46</f>
        <v>chimici con incarico di struttura complessa (rapp. esclusivo)</v>
      </c>
      <c r="B45" s="379" t="str">
        <f>'t1'!B46</f>
        <v>SD0E16</v>
      </c>
      <c r="C45" s="481">
        <f>('t1'!L46+'t1'!M46)</f>
        <v>0</v>
      </c>
      <c r="D45" s="447">
        <f>'t5'!S47+'t5'!T47</f>
        <v>0</v>
      </c>
      <c r="E45" s="447">
        <f>'t4'!EH46</f>
        <v>0</v>
      </c>
      <c r="F45" s="482">
        <f>'t12'!C46</f>
        <v>0</v>
      </c>
      <c r="G45" s="449" t="str">
        <f t="shared" si="0"/>
        <v>OK</v>
      </c>
    </row>
    <row r="46" spans="1:7" s="321" customFormat="1" ht="12.75">
      <c r="A46" s="368" t="str">
        <f>'t1'!A47</f>
        <v>chimici con incarico di struttura complessa (rapp.non escl.)</v>
      </c>
      <c r="B46" s="379" t="str">
        <f>'t1'!B47</f>
        <v>SD0N16</v>
      </c>
      <c r="C46" s="481">
        <f>('t1'!L47+'t1'!M47)</f>
        <v>0</v>
      </c>
      <c r="D46" s="447">
        <f>'t5'!S48+'t5'!T48</f>
        <v>0</v>
      </c>
      <c r="E46" s="447">
        <f>'t4'!EH47</f>
        <v>0</v>
      </c>
      <c r="F46" s="482">
        <f>'t12'!C47</f>
        <v>0</v>
      </c>
      <c r="G46" s="449" t="str">
        <f t="shared" si="0"/>
        <v>OK</v>
      </c>
    </row>
    <row r="47" spans="1:7" s="321" customFormat="1" ht="12.75">
      <c r="A47" s="368" t="str">
        <f>'t1'!A48</f>
        <v>chimici con incarico di struttura semplice (rapp. esclusivo)</v>
      </c>
      <c r="B47" s="379" t="str">
        <f>'t1'!B48</f>
        <v>SD0E15</v>
      </c>
      <c r="C47" s="481">
        <f>('t1'!L48+'t1'!M48)</f>
        <v>1</v>
      </c>
      <c r="D47" s="447">
        <f>'t5'!S49+'t5'!T49</f>
        <v>0</v>
      </c>
      <c r="E47" s="447">
        <f>'t4'!EH48</f>
        <v>0</v>
      </c>
      <c r="F47" s="482">
        <f>'t12'!C48</f>
        <v>2</v>
      </c>
      <c r="G47" s="449" t="str">
        <f t="shared" si="0"/>
        <v>OK</v>
      </c>
    </row>
    <row r="48" spans="1:7" s="321" customFormat="1" ht="12.75">
      <c r="A48" s="368" t="str">
        <f>'t1'!A49</f>
        <v>chimici con incarico di struttura semplice (rapp. non escl.)</v>
      </c>
      <c r="B48" s="379" t="str">
        <f>'t1'!B49</f>
        <v>SD0N15</v>
      </c>
      <c r="C48" s="481">
        <f>('t1'!L49+'t1'!M49)</f>
        <v>0</v>
      </c>
      <c r="D48" s="447">
        <f>'t5'!S50+'t5'!T50</f>
        <v>0</v>
      </c>
      <c r="E48" s="447">
        <f>'t4'!EH49</f>
        <v>0</v>
      </c>
      <c r="F48" s="482">
        <f>'t12'!C49</f>
        <v>0</v>
      </c>
      <c r="G48" s="449" t="str">
        <f t="shared" si="0"/>
        <v>OK</v>
      </c>
    </row>
    <row r="49" spans="1:7" s="321" customFormat="1" ht="12.75">
      <c r="A49" s="368" t="str">
        <f>'t1'!A50</f>
        <v>chimici con altri incar. prof.li (rapp. esclusivo)</v>
      </c>
      <c r="B49" s="379" t="str">
        <f>'t1'!B50</f>
        <v>SD0A15</v>
      </c>
      <c r="C49" s="481">
        <f>('t1'!L50+'t1'!M50)</f>
        <v>1</v>
      </c>
      <c r="D49" s="447">
        <f>'t5'!S51+'t5'!T51</f>
        <v>0</v>
      </c>
      <c r="E49" s="447">
        <f>'t4'!EH50</f>
        <v>1</v>
      </c>
      <c r="F49" s="482">
        <f>'t12'!C50</f>
        <v>22</v>
      </c>
      <c r="G49" s="449" t="str">
        <f t="shared" si="0"/>
        <v>OK</v>
      </c>
    </row>
    <row r="50" spans="1:7" s="321" customFormat="1" ht="12.75">
      <c r="A50" s="368" t="str">
        <f>'t1'!A51</f>
        <v>chimici con altri incar. prof.li (rapp. non escl.)</v>
      </c>
      <c r="B50" s="379" t="str">
        <f>'t1'!B51</f>
        <v>SD0014</v>
      </c>
      <c r="C50" s="481">
        <f>('t1'!L51+'t1'!M51)</f>
        <v>0</v>
      </c>
      <c r="D50" s="447">
        <f>'t5'!S52+'t5'!T52</f>
        <v>0</v>
      </c>
      <c r="E50" s="447">
        <f>'t4'!EH51</f>
        <v>0</v>
      </c>
      <c r="F50" s="482">
        <f>'t12'!C51</f>
        <v>0</v>
      </c>
      <c r="G50" s="449" t="str">
        <f t="shared" si="0"/>
        <v>OK</v>
      </c>
    </row>
    <row r="51" spans="1:7" s="321" customFormat="1" ht="12.75">
      <c r="A51" s="368" t="str">
        <f>'t1'!A52</f>
        <v>chimici a t. determinato (art. 15-septies d.lgs. 502/92)</v>
      </c>
      <c r="B51" s="379" t="str">
        <f>'t1'!B52</f>
        <v>SD0602</v>
      </c>
      <c r="C51" s="481">
        <f>('t1'!L52+'t1'!M52)</f>
        <v>0</v>
      </c>
      <c r="D51" s="447">
        <f>'t5'!S53+'t5'!T53</f>
        <v>0</v>
      </c>
      <c r="E51" s="447">
        <f>'t4'!EH52</f>
        <v>0</v>
      </c>
      <c r="F51" s="482">
        <f>'t12'!C52</f>
        <v>0</v>
      </c>
      <c r="G51" s="449" t="str">
        <f t="shared" si="0"/>
        <v>OK</v>
      </c>
    </row>
    <row r="52" spans="1:7" s="321" customFormat="1" ht="12.75">
      <c r="A52" s="368" t="str">
        <f>'t1'!A53</f>
        <v>fisici con incarico di struttura complessa (rapp. esclusivo)</v>
      </c>
      <c r="B52" s="379" t="str">
        <f>'t1'!B53</f>
        <v>SD0E42</v>
      </c>
      <c r="C52" s="481">
        <f>('t1'!L53+'t1'!M53)</f>
        <v>0</v>
      </c>
      <c r="D52" s="447">
        <f>'t5'!S54+'t5'!T54</f>
        <v>0</v>
      </c>
      <c r="E52" s="447">
        <f>'t4'!EH53</f>
        <v>0</v>
      </c>
      <c r="F52" s="482">
        <f>'t12'!C53</f>
        <v>0</v>
      </c>
      <c r="G52" s="449" t="str">
        <f t="shared" si="0"/>
        <v>OK</v>
      </c>
    </row>
    <row r="53" spans="1:7" s="321" customFormat="1" ht="12.75">
      <c r="A53" s="368" t="str">
        <f>'t1'!A54</f>
        <v>fisici con incarico di struttura complessa (rapp. non escl.)</v>
      </c>
      <c r="B53" s="379" t="str">
        <f>'t1'!B54</f>
        <v>SD0N42</v>
      </c>
      <c r="C53" s="481">
        <f>('t1'!L54+'t1'!M54)</f>
        <v>0</v>
      </c>
      <c r="D53" s="447">
        <f>'t5'!S55+'t5'!T55</f>
        <v>0</v>
      </c>
      <c r="E53" s="447">
        <f>'t4'!EH54</f>
        <v>0</v>
      </c>
      <c r="F53" s="482">
        <f>'t12'!C54</f>
        <v>0</v>
      </c>
      <c r="G53" s="449" t="str">
        <f t="shared" si="0"/>
        <v>OK</v>
      </c>
    </row>
    <row r="54" spans="1:7" s="321" customFormat="1" ht="12.75">
      <c r="A54" s="368" t="str">
        <f>'t1'!A55</f>
        <v>fisici con incarico di struttura semplice (rapp. esclusivo)</v>
      </c>
      <c r="B54" s="379" t="str">
        <f>'t1'!B55</f>
        <v>SD0E41</v>
      </c>
      <c r="C54" s="481">
        <f>('t1'!L55+'t1'!M55)</f>
        <v>2</v>
      </c>
      <c r="D54" s="447">
        <f>'t5'!S56+'t5'!T56</f>
        <v>0</v>
      </c>
      <c r="E54" s="447">
        <f>'t4'!EH55</f>
        <v>0</v>
      </c>
      <c r="F54" s="482">
        <f>'t12'!C55</f>
        <v>23</v>
      </c>
      <c r="G54" s="449" t="str">
        <f t="shared" si="0"/>
        <v>OK</v>
      </c>
    </row>
    <row r="55" spans="1:7" s="321" customFormat="1" ht="12.75">
      <c r="A55" s="368" t="str">
        <f>'t1'!A56</f>
        <v>fisici con incarico di struttura semplice (rapp. non escl.)</v>
      </c>
      <c r="B55" s="379" t="str">
        <f>'t1'!B56</f>
        <v>SD0N41</v>
      </c>
      <c r="C55" s="481">
        <f>('t1'!L56+'t1'!M56)</f>
        <v>0</v>
      </c>
      <c r="D55" s="447">
        <f>'t5'!S57+'t5'!T57</f>
        <v>0</v>
      </c>
      <c r="E55" s="447">
        <f>'t4'!EH56</f>
        <v>0</v>
      </c>
      <c r="F55" s="482">
        <f>'t12'!C56</f>
        <v>0</v>
      </c>
      <c r="G55" s="449" t="str">
        <f t="shared" si="0"/>
        <v>OK</v>
      </c>
    </row>
    <row r="56" spans="1:7" s="321" customFormat="1" ht="12.75">
      <c r="A56" s="368" t="str">
        <f>'t1'!A57</f>
        <v>fisici con altri incar. prof.li (rapp. esclusivo)</v>
      </c>
      <c r="B56" s="379" t="str">
        <f>'t1'!B57</f>
        <v>SD0A41</v>
      </c>
      <c r="C56" s="481">
        <f>('t1'!L57+'t1'!M57)</f>
        <v>4</v>
      </c>
      <c r="D56" s="447">
        <f>'t5'!S58+'t5'!T58</f>
        <v>1</v>
      </c>
      <c r="E56" s="447">
        <f>'t4'!EH57</f>
        <v>1</v>
      </c>
      <c r="F56" s="482">
        <f>'t12'!C57</f>
        <v>49</v>
      </c>
      <c r="G56" s="449" t="str">
        <f t="shared" si="0"/>
        <v>OK</v>
      </c>
    </row>
    <row r="57" spans="1:7" s="321" customFormat="1" ht="12.75">
      <c r="A57" s="368" t="str">
        <f>'t1'!A58</f>
        <v>fisici con altri incar. prof.li (rapp. non escl.)</v>
      </c>
      <c r="B57" s="379" t="str">
        <f>'t1'!B58</f>
        <v>SD0040</v>
      </c>
      <c r="C57" s="481">
        <f>('t1'!L58+'t1'!M58)</f>
        <v>0</v>
      </c>
      <c r="D57" s="447">
        <f>'t5'!S59+'t5'!T59</f>
        <v>0</v>
      </c>
      <c r="E57" s="447">
        <f>'t4'!EH58</f>
        <v>0</v>
      </c>
      <c r="F57" s="482">
        <f>'t12'!C58</f>
        <v>0</v>
      </c>
      <c r="G57" s="449" t="str">
        <f t="shared" si="0"/>
        <v>OK</v>
      </c>
    </row>
    <row r="58" spans="1:7" s="321" customFormat="1" ht="12.75">
      <c r="A58" s="368" t="str">
        <f>'t1'!A59</f>
        <v>fisici a t. determinato (art. 15-septies d.lgs. 502/92)</v>
      </c>
      <c r="B58" s="379" t="str">
        <f>'t1'!B59</f>
        <v>SD0603</v>
      </c>
      <c r="C58" s="481">
        <f>('t1'!L59+'t1'!M59)</f>
        <v>0</v>
      </c>
      <c r="D58" s="447">
        <f>'t5'!S60+'t5'!T60</f>
        <v>0</v>
      </c>
      <c r="E58" s="447">
        <f>'t4'!EH59</f>
        <v>0</v>
      </c>
      <c r="F58" s="482">
        <f>'t12'!C59</f>
        <v>0</v>
      </c>
      <c r="G58" s="449" t="str">
        <f t="shared" si="0"/>
        <v>OK</v>
      </c>
    </row>
    <row r="59" spans="1:7" s="321" customFormat="1" ht="12.75">
      <c r="A59" s="368" t="str">
        <f>'t1'!A60</f>
        <v>psicologi con incarico di struttura complessa (rapp. esclusivo)</v>
      </c>
      <c r="B59" s="379" t="str">
        <f>'t1'!B60</f>
        <v>SD0E66</v>
      </c>
      <c r="C59" s="481">
        <f>('t1'!L60+'t1'!M60)</f>
        <v>0</v>
      </c>
      <c r="D59" s="447">
        <f>'t5'!S61+'t5'!T61</f>
        <v>0</v>
      </c>
      <c r="E59" s="447">
        <f>'t4'!EH60</f>
        <v>0</v>
      </c>
      <c r="F59" s="482">
        <f>'t12'!C60</f>
        <v>0</v>
      </c>
      <c r="G59" s="449" t="str">
        <f t="shared" si="0"/>
        <v>OK</v>
      </c>
    </row>
    <row r="60" spans="1:7" s="321" customFormat="1" ht="12.75">
      <c r="A60" s="368" t="str">
        <f>'t1'!A61</f>
        <v>psicologi con incarico di struttura complessa (rapp. non escl.)</v>
      </c>
      <c r="B60" s="379" t="str">
        <f>'t1'!B61</f>
        <v>SD0N66</v>
      </c>
      <c r="C60" s="481">
        <f>('t1'!L61+'t1'!M61)</f>
        <v>0</v>
      </c>
      <c r="D60" s="447">
        <f>'t5'!S62+'t5'!T62</f>
        <v>0</v>
      </c>
      <c r="E60" s="447">
        <f>'t4'!EH61</f>
        <v>0</v>
      </c>
      <c r="F60" s="482">
        <f>'t12'!C61</f>
        <v>0</v>
      </c>
      <c r="G60" s="449" t="str">
        <f t="shared" si="0"/>
        <v>OK</v>
      </c>
    </row>
    <row r="61" spans="1:7" s="321" customFormat="1" ht="12.75">
      <c r="A61" s="368" t="str">
        <f>'t1'!A62</f>
        <v>psicologi con incarico di struttura semplice (rapp. esclusivo)</v>
      </c>
      <c r="B61" s="379" t="str">
        <f>'t1'!B62</f>
        <v>SD0E65</v>
      </c>
      <c r="C61" s="481">
        <f>('t1'!L62+'t1'!M62)</f>
        <v>1</v>
      </c>
      <c r="D61" s="447">
        <f>'t5'!S63+'t5'!T63</f>
        <v>0</v>
      </c>
      <c r="E61" s="447">
        <f>'t4'!EH62</f>
        <v>0</v>
      </c>
      <c r="F61" s="482">
        <f>'t12'!C62</f>
        <v>12</v>
      </c>
      <c r="G61" s="449" t="str">
        <f t="shared" si="0"/>
        <v>OK</v>
      </c>
    </row>
    <row r="62" spans="1:7" s="321" customFormat="1" ht="12.75">
      <c r="A62" s="368" t="str">
        <f>'t1'!A63</f>
        <v>psicologi con incarico di struttura semplice (rapp. non escl.)</v>
      </c>
      <c r="B62" s="379" t="str">
        <f>'t1'!B63</f>
        <v>SD0N65</v>
      </c>
      <c r="C62" s="481">
        <f>('t1'!L63+'t1'!M63)</f>
        <v>0</v>
      </c>
      <c r="D62" s="447">
        <f>'t5'!S64+'t5'!T64</f>
        <v>0</v>
      </c>
      <c r="E62" s="447">
        <f>'t4'!EH63</f>
        <v>0</v>
      </c>
      <c r="F62" s="482">
        <f>'t12'!C63</f>
        <v>0</v>
      </c>
      <c r="G62" s="449" t="str">
        <f t="shared" si="0"/>
        <v>OK</v>
      </c>
    </row>
    <row r="63" spans="1:7" s="321" customFormat="1" ht="12.75">
      <c r="A63" s="368" t="str">
        <f>'t1'!A64</f>
        <v>psicologi con altri incar. prof.li (rapp. esclusivo)</v>
      </c>
      <c r="B63" s="379" t="str">
        <f>'t1'!B64</f>
        <v>SD0A65</v>
      </c>
      <c r="C63" s="481">
        <f>('t1'!L64+'t1'!M64)</f>
        <v>1</v>
      </c>
      <c r="D63" s="447">
        <f>'t5'!S65+'t5'!T65</f>
        <v>0</v>
      </c>
      <c r="E63" s="447">
        <f>'t4'!EH64</f>
        <v>0</v>
      </c>
      <c r="F63" s="482">
        <f>'t12'!C64</f>
        <v>12</v>
      </c>
      <c r="G63" s="449" t="str">
        <f t="shared" si="0"/>
        <v>OK</v>
      </c>
    </row>
    <row r="64" spans="1:7" s="321" customFormat="1" ht="12.75">
      <c r="A64" s="368" t="str">
        <f>'t1'!A65</f>
        <v>psicologi con altri incar. prof.li (rapp. non escl.)</v>
      </c>
      <c r="B64" s="379" t="str">
        <f>'t1'!B65</f>
        <v>SD0064</v>
      </c>
      <c r="C64" s="481">
        <f>('t1'!L65+'t1'!M65)</f>
        <v>0</v>
      </c>
      <c r="D64" s="447">
        <f>'t5'!S66+'t5'!T66</f>
        <v>0</v>
      </c>
      <c r="E64" s="447">
        <f>'t4'!EH65</f>
        <v>0</v>
      </c>
      <c r="F64" s="482">
        <f>'t12'!C65</f>
        <v>0</v>
      </c>
      <c r="G64" s="449" t="str">
        <f t="shared" si="0"/>
        <v>OK</v>
      </c>
    </row>
    <row r="65" spans="1:7" s="321" customFormat="1" ht="12.75">
      <c r="A65" s="368" t="str">
        <f>'t1'!A66</f>
        <v>psicologi a t. determinato (art. 15-septies d.lgs. 502/92)</v>
      </c>
      <c r="B65" s="379" t="str">
        <f>'t1'!B66</f>
        <v>SD0604</v>
      </c>
      <c r="C65" s="481">
        <f>('t1'!L66+'t1'!M66)</f>
        <v>0</v>
      </c>
      <c r="D65" s="447">
        <f>'t5'!S67+'t5'!T67</f>
        <v>0</v>
      </c>
      <c r="E65" s="447">
        <f>'t4'!EH66</f>
        <v>0</v>
      </c>
      <c r="F65" s="482">
        <f>'t12'!C66</f>
        <v>0</v>
      </c>
      <c r="G65" s="449" t="str">
        <f t="shared" si="0"/>
        <v>OK</v>
      </c>
    </row>
    <row r="66" spans="1:7" s="321" customFormat="1" ht="12.75">
      <c r="A66" s="368" t="str">
        <f>'t1'!A67</f>
        <v>dirigente delle professioni sanitarie (1)</v>
      </c>
      <c r="B66" s="379" t="str">
        <f>'t1'!B67</f>
        <v>SD0483</v>
      </c>
      <c r="C66" s="481">
        <f>('t1'!L67+'t1'!M67)</f>
        <v>2</v>
      </c>
      <c r="D66" s="447">
        <f>'t5'!S68+'t5'!T68</f>
        <v>0</v>
      </c>
      <c r="E66" s="447">
        <f>'t4'!EH67</f>
        <v>0</v>
      </c>
      <c r="F66" s="482">
        <f>'t12'!C67</f>
        <v>24</v>
      </c>
      <c r="G66" s="449" t="str">
        <f t="shared" si="0"/>
        <v>OK</v>
      </c>
    </row>
    <row r="67" spans="1:7" s="321" customFormat="1" ht="12.75">
      <c r="A67" s="368" t="str">
        <f>'t1'!A68</f>
        <v>dir. prof. sanitarie a t. det.(art. 15-septies dlgs 502/92)</v>
      </c>
      <c r="B67" s="379" t="str">
        <f>'t1'!B68</f>
        <v>SD048A</v>
      </c>
      <c r="C67" s="481">
        <f>('t1'!L68+'t1'!M68)</f>
        <v>0</v>
      </c>
      <c r="D67" s="447">
        <f>'t5'!S69+'t5'!T69</f>
        <v>0</v>
      </c>
      <c r="E67" s="447">
        <f>'t4'!EH68</f>
        <v>0</v>
      </c>
      <c r="F67" s="482">
        <f>'t12'!C68</f>
        <v>0</v>
      </c>
      <c r="G67" s="449" t="str">
        <f t="shared" si="0"/>
        <v>OK</v>
      </c>
    </row>
    <row r="68" spans="1:7" s="321" customFormat="1" ht="12.75">
      <c r="A68" s="368" t="str">
        <f>'t1'!A69</f>
        <v>coll.re prof.le sanitario - pers. infer. esperto - ds</v>
      </c>
      <c r="B68" s="379" t="str">
        <f>'t1'!B69</f>
        <v>S18023</v>
      </c>
      <c r="C68" s="481">
        <f>('t1'!L69+'t1'!M69)</f>
        <v>24</v>
      </c>
      <c r="D68" s="447">
        <f>'t5'!S70+'t5'!T70</f>
        <v>3</v>
      </c>
      <c r="E68" s="447">
        <f>'t4'!EH69</f>
        <v>0</v>
      </c>
      <c r="F68" s="482">
        <f>'t12'!C69</f>
        <v>308</v>
      </c>
      <c r="G68" s="449" t="str">
        <f t="shared" si="0"/>
        <v>OK</v>
      </c>
    </row>
    <row r="69" spans="1:7" s="321" customFormat="1" ht="12.75">
      <c r="A69" s="368" t="str">
        <f>'t1'!A70</f>
        <v>coll.re prof.le sanitario - pers. infer. - d</v>
      </c>
      <c r="B69" s="379" t="str">
        <f>'t1'!B70</f>
        <v>S16020</v>
      </c>
      <c r="C69" s="481">
        <f>('t1'!L70+'t1'!M70)</f>
        <v>407</v>
      </c>
      <c r="D69" s="447">
        <f>'t5'!S71+'t5'!T71</f>
        <v>19</v>
      </c>
      <c r="E69" s="447">
        <f>'t4'!EH70</f>
        <v>0</v>
      </c>
      <c r="F69" s="482">
        <f>'t12'!C70</f>
        <v>4560.72</v>
      </c>
      <c r="G69" s="449" t="str">
        <f t="shared" si="0"/>
        <v>OK</v>
      </c>
    </row>
    <row r="70" spans="1:7" s="321" customFormat="1" ht="12.75">
      <c r="A70" s="368" t="str">
        <f>'t1'!A71</f>
        <v>oper.re prof.le sanitario pers. inferm. - c</v>
      </c>
      <c r="B70" s="379" t="str">
        <f>'t1'!B71</f>
        <v>S14056</v>
      </c>
      <c r="C70" s="481">
        <f>('t1'!L71+'t1'!M71)</f>
        <v>0</v>
      </c>
      <c r="D70" s="447">
        <f>'t5'!S72+'t5'!T72</f>
        <v>0</v>
      </c>
      <c r="E70" s="447">
        <f>'t4'!EH71</f>
        <v>0</v>
      </c>
      <c r="F70" s="482">
        <f>'t12'!C71</f>
        <v>0</v>
      </c>
      <c r="G70" s="449" t="str">
        <f t="shared" ref="G70:G133" si="1">IF(OR(AND(NOT(C70),NOT(D70),NOT(E70),NOT(F70)),AND((OR(C70,D70,E70)),F70)),"OK","ERRORE")</f>
        <v>OK</v>
      </c>
    </row>
    <row r="71" spans="1:7" s="321" customFormat="1" ht="12.75">
      <c r="A71" s="368" t="str">
        <f>'t1'!A72</f>
        <v>oper.re prof.le di II cat.pers. inferm. esperto - c (2)</v>
      </c>
      <c r="B71" s="379" t="str">
        <f>'t1'!B72</f>
        <v>S14E52</v>
      </c>
      <c r="C71" s="481">
        <f>('t1'!L72+'t1'!M72)</f>
        <v>6</v>
      </c>
      <c r="D71" s="447">
        <f>'t5'!S73+'t5'!T73</f>
        <v>2</v>
      </c>
      <c r="E71" s="447">
        <f>'t4'!EH72</f>
        <v>0</v>
      </c>
      <c r="F71" s="482">
        <f>'t12'!C72</f>
        <v>83.67</v>
      </c>
      <c r="G71" s="449" t="str">
        <f t="shared" si="1"/>
        <v>OK</v>
      </c>
    </row>
    <row r="72" spans="1:7" s="321" customFormat="1" ht="12.75">
      <c r="A72" s="368" t="str">
        <f>'t1'!A73</f>
        <v>oper.re prof.le di II cat.pers. inferm. bs</v>
      </c>
      <c r="B72" s="379" t="str">
        <f>'t1'!B73</f>
        <v>S13052</v>
      </c>
      <c r="C72" s="481">
        <f>('t1'!L73+'t1'!M73)</f>
        <v>0</v>
      </c>
      <c r="D72" s="447">
        <f>'t5'!S74+'t5'!T74</f>
        <v>0</v>
      </c>
      <c r="E72" s="447">
        <f>'t4'!EH73</f>
        <v>0</v>
      </c>
      <c r="F72" s="482">
        <f>'t12'!C73</f>
        <v>0</v>
      </c>
      <c r="G72" s="449" t="str">
        <f t="shared" si="1"/>
        <v>OK</v>
      </c>
    </row>
    <row r="73" spans="1:7" s="321" customFormat="1" ht="12.75">
      <c r="A73" s="368" t="str">
        <f>'t1'!A74</f>
        <v>coll.re prof.le sanitario - pers. tec. esperto - ds</v>
      </c>
      <c r="B73" s="379" t="str">
        <f>'t1'!B74</f>
        <v>S18920</v>
      </c>
      <c r="C73" s="481">
        <f>('t1'!L74+'t1'!M74)</f>
        <v>9</v>
      </c>
      <c r="D73" s="447">
        <f>'t5'!S75+'t5'!T75</f>
        <v>2</v>
      </c>
      <c r="E73" s="447">
        <f>'t4'!EH74</f>
        <v>0</v>
      </c>
      <c r="F73" s="482">
        <f>'t12'!C74</f>
        <v>126.2</v>
      </c>
      <c r="G73" s="449" t="str">
        <f t="shared" si="1"/>
        <v>OK</v>
      </c>
    </row>
    <row r="74" spans="1:7" s="321" customFormat="1" ht="12.75">
      <c r="A74" s="368" t="str">
        <f>'t1'!A75</f>
        <v>coll.re prof.le sanitario - pers. tec.- d</v>
      </c>
      <c r="B74" s="379" t="str">
        <f>'t1'!B75</f>
        <v>S16021</v>
      </c>
      <c r="C74" s="481">
        <f>('t1'!L75+'t1'!M75)</f>
        <v>165</v>
      </c>
      <c r="D74" s="447">
        <f>'t5'!S76+'t5'!T76</f>
        <v>5</v>
      </c>
      <c r="E74" s="447">
        <f>'t4'!EH75</f>
        <v>0</v>
      </c>
      <c r="F74" s="482">
        <f>'t12'!C75</f>
        <v>1861.95</v>
      </c>
      <c r="G74" s="449" t="str">
        <f t="shared" si="1"/>
        <v>OK</v>
      </c>
    </row>
    <row r="75" spans="1:7" s="321" customFormat="1" ht="12.75">
      <c r="A75" s="368" t="str">
        <f>'t1'!A76</f>
        <v>oper.re prof.le sanitario - pers. tec.- c</v>
      </c>
      <c r="B75" s="379" t="str">
        <f>'t1'!B76</f>
        <v>S14054</v>
      </c>
      <c r="C75" s="481">
        <f>('t1'!L76+'t1'!M76)</f>
        <v>0</v>
      </c>
      <c r="D75" s="447">
        <f>'t5'!S77+'t5'!T77</f>
        <v>0</v>
      </c>
      <c r="E75" s="447">
        <f>'t4'!EH76</f>
        <v>0</v>
      </c>
      <c r="F75" s="482">
        <f>'t12'!C76</f>
        <v>0</v>
      </c>
      <c r="G75" s="449" t="str">
        <f t="shared" si="1"/>
        <v>OK</v>
      </c>
    </row>
    <row r="76" spans="1:7" s="321" customFormat="1" ht="12.75">
      <c r="A76" s="368" t="str">
        <f>'t1'!A77</f>
        <v>coll.re prof.le sanitario - tecn. della prev. esperto - ds</v>
      </c>
      <c r="B76" s="379" t="str">
        <f>'t1'!B77</f>
        <v>S18921</v>
      </c>
      <c r="C76" s="481">
        <f>('t1'!L77+'t1'!M77)</f>
        <v>0</v>
      </c>
      <c r="D76" s="447">
        <f>'t5'!S78+'t5'!T78</f>
        <v>0</v>
      </c>
      <c r="E76" s="447">
        <f>'t4'!EH77</f>
        <v>0</v>
      </c>
      <c r="F76" s="482">
        <f>'t12'!C77</f>
        <v>0</v>
      </c>
      <c r="G76" s="449" t="str">
        <f t="shared" si="1"/>
        <v>OK</v>
      </c>
    </row>
    <row r="77" spans="1:7" s="321" customFormat="1" ht="12.75">
      <c r="A77" s="368" t="str">
        <f>'t1'!A78</f>
        <v>coll.re prof.le sanitario - tecn. della prev. - d</v>
      </c>
      <c r="B77" s="379" t="str">
        <f>'t1'!B78</f>
        <v>S16022</v>
      </c>
      <c r="C77" s="481">
        <f>('t1'!L78+'t1'!M78)</f>
        <v>2</v>
      </c>
      <c r="D77" s="447">
        <f>'t5'!S79+'t5'!T79</f>
        <v>0</v>
      </c>
      <c r="E77" s="447">
        <f>'t4'!EH78</f>
        <v>0</v>
      </c>
      <c r="F77" s="482">
        <f>'t12'!C78</f>
        <v>24</v>
      </c>
      <c r="G77" s="449" t="str">
        <f t="shared" si="1"/>
        <v>OK</v>
      </c>
    </row>
    <row r="78" spans="1:7" s="321" customFormat="1" ht="12.75">
      <c r="A78" s="368" t="str">
        <f>'t1'!A79</f>
        <v>oper.re prof.le sanitario - tecn. della prev. - c</v>
      </c>
      <c r="B78" s="379" t="str">
        <f>'t1'!B79</f>
        <v>S14055</v>
      </c>
      <c r="C78" s="481">
        <f>('t1'!L79+'t1'!M79)</f>
        <v>0</v>
      </c>
      <c r="D78" s="447">
        <f>'t5'!S80+'t5'!T80</f>
        <v>0</v>
      </c>
      <c r="E78" s="447">
        <f>'t4'!EH79</f>
        <v>0</v>
      </c>
      <c r="F78" s="482">
        <f>'t12'!C79</f>
        <v>0</v>
      </c>
      <c r="G78" s="449" t="str">
        <f t="shared" si="1"/>
        <v>OK</v>
      </c>
    </row>
    <row r="79" spans="1:7" s="321" customFormat="1" ht="12.75">
      <c r="A79" s="368" t="str">
        <f>'t1'!A80</f>
        <v>coll.re prof.le sanitario - pers. della riabil. esperto - ds</v>
      </c>
      <c r="B79" s="379" t="str">
        <f>'t1'!B80</f>
        <v>S18922</v>
      </c>
      <c r="C79" s="481">
        <f>('t1'!L80+'t1'!M80)</f>
        <v>0</v>
      </c>
      <c r="D79" s="447">
        <f>'t5'!S81+'t5'!T81</f>
        <v>0</v>
      </c>
      <c r="E79" s="447">
        <f>'t4'!EH80</f>
        <v>0</v>
      </c>
      <c r="F79" s="482">
        <f>'t12'!C80</f>
        <v>0</v>
      </c>
      <c r="G79" s="449" t="str">
        <f t="shared" si="1"/>
        <v>OK</v>
      </c>
    </row>
    <row r="80" spans="1:7" s="321" customFormat="1" ht="12.75">
      <c r="A80" s="368" t="str">
        <f>'t1'!A81</f>
        <v>coll.re prof.le sanitario - pers. della riabil. - d</v>
      </c>
      <c r="B80" s="379" t="str">
        <f>'t1'!B81</f>
        <v>S16019</v>
      </c>
      <c r="C80" s="481">
        <f>('t1'!L81+'t1'!M81)</f>
        <v>16</v>
      </c>
      <c r="D80" s="447">
        <f>'t5'!S82+'t5'!T82</f>
        <v>0</v>
      </c>
      <c r="E80" s="447">
        <f>'t4'!EH81</f>
        <v>0</v>
      </c>
      <c r="F80" s="482">
        <f>'t12'!C81</f>
        <v>147.75</v>
      </c>
      <c r="G80" s="449" t="str">
        <f t="shared" si="1"/>
        <v>OK</v>
      </c>
    </row>
    <row r="81" spans="1:7" s="321" customFormat="1" ht="12.75">
      <c r="A81" s="368" t="str">
        <f>'t1'!A82</f>
        <v>oper.re prof.le sanitario - pers. della riabil. - c</v>
      </c>
      <c r="B81" s="379" t="str">
        <f>'t1'!B82</f>
        <v>S14053</v>
      </c>
      <c r="C81" s="481">
        <f>('t1'!L82+'t1'!M82)</f>
        <v>0</v>
      </c>
      <c r="D81" s="447">
        <f>'t5'!S83+'t5'!T83</f>
        <v>0</v>
      </c>
      <c r="E81" s="447">
        <f>'t4'!EH82</f>
        <v>0</v>
      </c>
      <c r="F81" s="482">
        <f>'t12'!C82</f>
        <v>0</v>
      </c>
      <c r="G81" s="449" t="str">
        <f t="shared" si="1"/>
        <v>OK</v>
      </c>
    </row>
    <row r="82" spans="1:7" s="321" customFormat="1" ht="12.75">
      <c r="A82" s="368" t="str">
        <f>'t1'!A83</f>
        <v>oper.re prof.le di II cat. con funz. di riabil. esperto - c (2)</v>
      </c>
      <c r="B82" s="379" t="str">
        <f>'t1'!B83</f>
        <v>S14E51</v>
      </c>
      <c r="C82" s="481">
        <f>('t1'!L83+'t1'!M83)</f>
        <v>0</v>
      </c>
      <c r="D82" s="447">
        <f>'t5'!S84+'t5'!T84</f>
        <v>0</v>
      </c>
      <c r="E82" s="447">
        <f>'t4'!EH83</f>
        <v>0</v>
      </c>
      <c r="F82" s="482">
        <f>'t12'!C83</f>
        <v>0</v>
      </c>
      <c r="G82" s="449" t="str">
        <f t="shared" si="1"/>
        <v>OK</v>
      </c>
    </row>
    <row r="83" spans="1:7" s="321" customFormat="1" ht="12.75">
      <c r="A83" s="368" t="str">
        <f>'t1'!A84</f>
        <v>oper.re prof.le di II cat. con funz. di riabil. - bs</v>
      </c>
      <c r="B83" s="379" t="str">
        <f>'t1'!B84</f>
        <v>S13051</v>
      </c>
      <c r="C83" s="481">
        <f>('t1'!L84+'t1'!M84)</f>
        <v>0</v>
      </c>
      <c r="D83" s="447">
        <f>'t5'!S85+'t5'!T85</f>
        <v>0</v>
      </c>
      <c r="E83" s="447">
        <f>'t4'!EH84</f>
        <v>0</v>
      </c>
      <c r="F83" s="482">
        <f>'t12'!C84</f>
        <v>0</v>
      </c>
      <c r="G83" s="449" t="str">
        <f t="shared" si="1"/>
        <v>OK</v>
      </c>
    </row>
    <row r="84" spans="1:7" s="321" customFormat="1" ht="12.75">
      <c r="A84" s="368" t="str">
        <f>'t1'!A85</f>
        <v>profilo atipico ruolo sanitario</v>
      </c>
      <c r="B84" s="379" t="str">
        <f>'t1'!B85</f>
        <v>S00062</v>
      </c>
      <c r="C84" s="481">
        <f>('t1'!L85+'t1'!M85)</f>
        <v>0</v>
      </c>
      <c r="D84" s="447">
        <f>'t5'!S86+'t5'!T86</f>
        <v>0</v>
      </c>
      <c r="E84" s="447">
        <f>'t4'!EH85</f>
        <v>0</v>
      </c>
      <c r="F84" s="482">
        <f>'t12'!C85</f>
        <v>0</v>
      </c>
      <c r="G84" s="449" t="str">
        <f t="shared" si="1"/>
        <v>OK</v>
      </c>
    </row>
    <row r="85" spans="1:7" s="321" customFormat="1" ht="12.75">
      <c r="A85" s="368" t="str">
        <f>'t1'!A86</f>
        <v>avvocato dirig. con incarico di struttura complessa</v>
      </c>
      <c r="B85" s="379" t="str">
        <f>'t1'!B86</f>
        <v>PD0010</v>
      </c>
      <c r="C85" s="481">
        <f>('t1'!L86+'t1'!M86)</f>
        <v>0</v>
      </c>
      <c r="D85" s="447">
        <f>'t5'!S87+'t5'!T87</f>
        <v>0</v>
      </c>
      <c r="E85" s="447">
        <f>'t4'!EH86</f>
        <v>0</v>
      </c>
      <c r="F85" s="482">
        <f>'t12'!C86</f>
        <v>0</v>
      </c>
      <c r="G85" s="449" t="str">
        <f t="shared" si="1"/>
        <v>OK</v>
      </c>
    </row>
    <row r="86" spans="1:7" s="321" customFormat="1" ht="12.75">
      <c r="A86" s="368" t="str">
        <f>'t1'!A87</f>
        <v>avvocato dirig. con incarico di struttura semplice</v>
      </c>
      <c r="B86" s="379" t="str">
        <f>'t1'!B87</f>
        <v>PD0S09</v>
      </c>
      <c r="C86" s="481">
        <f>('t1'!L87+'t1'!M87)</f>
        <v>0</v>
      </c>
      <c r="D86" s="447">
        <f>'t5'!S88+'t5'!T88</f>
        <v>0</v>
      </c>
      <c r="E86" s="447">
        <f>'t4'!EH87</f>
        <v>0</v>
      </c>
      <c r="F86" s="482">
        <f>'t12'!C87</f>
        <v>0</v>
      </c>
      <c r="G86" s="449" t="str">
        <f t="shared" si="1"/>
        <v>OK</v>
      </c>
    </row>
    <row r="87" spans="1:7" s="321" customFormat="1" ht="12.75">
      <c r="A87" s="368" t="str">
        <f>'t1'!A88</f>
        <v>avvocato dirig. con altri incar.prof.li</v>
      </c>
      <c r="B87" s="379" t="str">
        <f>'t1'!B88</f>
        <v>PD0A09</v>
      </c>
      <c r="C87" s="481">
        <f>('t1'!L88+'t1'!M88)</f>
        <v>0</v>
      </c>
      <c r="D87" s="447">
        <f>'t5'!S89+'t5'!T89</f>
        <v>0</v>
      </c>
      <c r="E87" s="447">
        <f>'t4'!EH88</f>
        <v>0</v>
      </c>
      <c r="F87" s="482">
        <f>'t12'!C88</f>
        <v>0</v>
      </c>
      <c r="G87" s="449" t="str">
        <f t="shared" si="1"/>
        <v>OK</v>
      </c>
    </row>
    <row r="88" spans="1:7" s="321" customFormat="1" ht="12.75">
      <c r="A88" s="368" t="str">
        <f>'t1'!A89</f>
        <v>avvocato dir. a t. determinato(art. 15-septies dlgs. 502/92)</v>
      </c>
      <c r="B88" s="379" t="str">
        <f>'t1'!B89</f>
        <v>PD0605</v>
      </c>
      <c r="C88" s="481">
        <f>('t1'!L89+'t1'!M89)</f>
        <v>0</v>
      </c>
      <c r="D88" s="447">
        <f>'t5'!S90+'t5'!T90</f>
        <v>0</v>
      </c>
      <c r="E88" s="447">
        <f>'t4'!EH89</f>
        <v>0</v>
      </c>
      <c r="F88" s="482">
        <f>'t12'!C89</f>
        <v>0</v>
      </c>
      <c r="G88" s="449" t="str">
        <f t="shared" si="1"/>
        <v>OK</v>
      </c>
    </row>
    <row r="89" spans="1:7" s="321" customFormat="1" ht="12.75">
      <c r="A89" s="368" t="str">
        <f>'t1'!A90</f>
        <v>ingegnere dirig. con incarico di struttura complessa</v>
      </c>
      <c r="B89" s="379" t="str">
        <f>'t1'!B90</f>
        <v>PD0046</v>
      </c>
      <c r="C89" s="481">
        <f>('t1'!L90+'t1'!M90)</f>
        <v>1</v>
      </c>
      <c r="D89" s="447">
        <f>'t5'!S91+'t5'!T91</f>
        <v>0</v>
      </c>
      <c r="E89" s="447">
        <f>'t4'!EH90</f>
        <v>0</v>
      </c>
      <c r="F89" s="482">
        <f>'t12'!C90</f>
        <v>8</v>
      </c>
      <c r="G89" s="449" t="str">
        <f t="shared" si="1"/>
        <v>OK</v>
      </c>
    </row>
    <row r="90" spans="1:7" s="321" customFormat="1" ht="12.75">
      <c r="A90" s="368" t="str">
        <f>'t1'!A91</f>
        <v>ingegnere dirig. con incarico di struttura semplice</v>
      </c>
      <c r="B90" s="379" t="str">
        <f>'t1'!B91</f>
        <v>PD0S45</v>
      </c>
      <c r="C90" s="481">
        <f>('t1'!L91+'t1'!M91)</f>
        <v>0</v>
      </c>
      <c r="D90" s="447">
        <f>'t5'!S92+'t5'!T92</f>
        <v>0</v>
      </c>
      <c r="E90" s="447">
        <f>'t4'!EH91</f>
        <v>1</v>
      </c>
      <c r="F90" s="482">
        <f>'t12'!C91</f>
        <v>12</v>
      </c>
      <c r="G90" s="449" t="str">
        <f t="shared" si="1"/>
        <v>OK</v>
      </c>
    </row>
    <row r="91" spans="1:7" s="321" customFormat="1" ht="12.75">
      <c r="A91" s="368" t="str">
        <f>'t1'!A92</f>
        <v>ingegnere dirig. con altri incar.prof.li</v>
      </c>
      <c r="B91" s="379" t="str">
        <f>'t1'!B92</f>
        <v>PD0A45</v>
      </c>
      <c r="C91" s="481">
        <f>('t1'!L92+'t1'!M92)</f>
        <v>1</v>
      </c>
      <c r="D91" s="447">
        <f>'t5'!S93+'t5'!T93</f>
        <v>0</v>
      </c>
      <c r="E91" s="447">
        <f>'t4'!EH92</f>
        <v>1</v>
      </c>
      <c r="F91" s="482">
        <f>'t12'!C92</f>
        <v>4</v>
      </c>
      <c r="G91" s="449" t="str">
        <f t="shared" si="1"/>
        <v>OK</v>
      </c>
    </row>
    <row r="92" spans="1:7" s="321" customFormat="1" ht="12.75">
      <c r="A92" s="368" t="str">
        <f>'t1'!A93</f>
        <v>ingegnere dir. a t. determinato(art.15-septies dlgs. 502/92)</v>
      </c>
      <c r="B92" s="379" t="str">
        <f>'t1'!B93</f>
        <v>PD0606</v>
      </c>
      <c r="C92" s="481">
        <f>('t1'!L93+'t1'!M93)</f>
        <v>0</v>
      </c>
      <c r="D92" s="447">
        <f>'t5'!S94+'t5'!T94</f>
        <v>0</v>
      </c>
      <c r="E92" s="447">
        <f>'t4'!EH93</f>
        <v>0</v>
      </c>
      <c r="F92" s="482">
        <f>'t12'!C93</f>
        <v>0</v>
      </c>
      <c r="G92" s="449" t="str">
        <f t="shared" si="1"/>
        <v>OK</v>
      </c>
    </row>
    <row r="93" spans="1:7" s="321" customFormat="1" ht="12.75">
      <c r="A93" s="368" t="str">
        <f>'t1'!A94</f>
        <v>architetti dirig. con incarico di struttura complessa</v>
      </c>
      <c r="B93" s="379" t="str">
        <f>'t1'!B94</f>
        <v>PD0004</v>
      </c>
      <c r="C93" s="481">
        <f>('t1'!L94+'t1'!M94)</f>
        <v>0</v>
      </c>
      <c r="D93" s="447">
        <f>'t5'!S95+'t5'!T95</f>
        <v>0</v>
      </c>
      <c r="E93" s="447">
        <f>'t4'!EH94</f>
        <v>0</v>
      </c>
      <c r="F93" s="482">
        <f>'t12'!C94</f>
        <v>0</v>
      </c>
      <c r="G93" s="449" t="str">
        <f t="shared" si="1"/>
        <v>OK</v>
      </c>
    </row>
    <row r="94" spans="1:7" s="321" customFormat="1" ht="12.75">
      <c r="A94" s="368" t="str">
        <f>'t1'!A95</f>
        <v>architetti dirig. con incarico di struttura semplice</v>
      </c>
      <c r="B94" s="379" t="str">
        <f>'t1'!B95</f>
        <v>PD0S03</v>
      </c>
      <c r="C94" s="481">
        <f>('t1'!L95+'t1'!M95)</f>
        <v>0</v>
      </c>
      <c r="D94" s="447">
        <f>'t5'!S96+'t5'!T96</f>
        <v>0</v>
      </c>
      <c r="E94" s="447">
        <f>'t4'!EH95</f>
        <v>0</v>
      </c>
      <c r="F94" s="482">
        <f>'t12'!C95</f>
        <v>0</v>
      </c>
      <c r="G94" s="449" t="str">
        <f t="shared" si="1"/>
        <v>OK</v>
      </c>
    </row>
    <row r="95" spans="1:7" s="321" customFormat="1" ht="12.75">
      <c r="A95" s="368" t="str">
        <f>'t1'!A96</f>
        <v>architetti dirig. con altri incar.prof.li</v>
      </c>
      <c r="B95" s="379" t="str">
        <f>'t1'!B96</f>
        <v>PD0A03</v>
      </c>
      <c r="C95" s="481">
        <f>('t1'!L96+'t1'!M96)</f>
        <v>0</v>
      </c>
      <c r="D95" s="447">
        <f>'t5'!S97+'t5'!T97</f>
        <v>0</v>
      </c>
      <c r="E95" s="447">
        <f>'t4'!EH96</f>
        <v>0</v>
      </c>
      <c r="F95" s="482">
        <f>'t12'!C96</f>
        <v>0</v>
      </c>
      <c r="G95" s="449" t="str">
        <f t="shared" si="1"/>
        <v>OK</v>
      </c>
    </row>
    <row r="96" spans="1:7" s="321" customFormat="1" ht="12.75">
      <c r="A96" s="368" t="str">
        <f>'t1'!A97</f>
        <v>architetti dir. a t.determinato(art. 15-septies dlgs.502/92)</v>
      </c>
      <c r="B96" s="379" t="str">
        <f>'t1'!B97</f>
        <v>PD0607</v>
      </c>
      <c r="C96" s="481">
        <f>('t1'!L97+'t1'!M97)</f>
        <v>0</v>
      </c>
      <c r="D96" s="447">
        <f>'t5'!S98+'t5'!T98</f>
        <v>0</v>
      </c>
      <c r="E96" s="447">
        <f>'t4'!EH97</f>
        <v>0</v>
      </c>
      <c r="F96" s="482">
        <f>'t12'!C97</f>
        <v>0</v>
      </c>
      <c r="G96" s="449" t="str">
        <f t="shared" si="1"/>
        <v>OK</v>
      </c>
    </row>
    <row r="97" spans="1:7" s="321" customFormat="1" ht="12.75">
      <c r="A97" s="368" t="str">
        <f>'t1'!A98</f>
        <v>geologi dirig. con incarico di struttura complessa</v>
      </c>
      <c r="B97" s="379" t="str">
        <f>'t1'!B98</f>
        <v>PD0044</v>
      </c>
      <c r="C97" s="481">
        <f>('t1'!L98+'t1'!M98)</f>
        <v>0</v>
      </c>
      <c r="D97" s="447">
        <f>'t5'!S99+'t5'!T99</f>
        <v>0</v>
      </c>
      <c r="E97" s="447">
        <f>'t4'!EH98</f>
        <v>0</v>
      </c>
      <c r="F97" s="482">
        <f>'t12'!C98</f>
        <v>0</v>
      </c>
      <c r="G97" s="449" t="str">
        <f t="shared" si="1"/>
        <v>OK</v>
      </c>
    </row>
    <row r="98" spans="1:7" s="321" customFormat="1" ht="12.75">
      <c r="A98" s="368" t="str">
        <f>'t1'!A99</f>
        <v>geologi dirig. con incarico di struttura semplice</v>
      </c>
      <c r="B98" s="379" t="str">
        <f>'t1'!B99</f>
        <v>PD0S43</v>
      </c>
      <c r="C98" s="481">
        <f>('t1'!L99+'t1'!M99)</f>
        <v>0</v>
      </c>
      <c r="D98" s="447">
        <f>'t5'!S100+'t5'!T100</f>
        <v>0</v>
      </c>
      <c r="E98" s="447">
        <f>'t4'!EH99</f>
        <v>0</v>
      </c>
      <c r="F98" s="482">
        <f>'t12'!C99</f>
        <v>0</v>
      </c>
      <c r="G98" s="449" t="str">
        <f t="shared" si="1"/>
        <v>OK</v>
      </c>
    </row>
    <row r="99" spans="1:7" s="321" customFormat="1" ht="12.75">
      <c r="A99" s="368" t="str">
        <f>'t1'!A100</f>
        <v>geologi dirig. con altri incar.prof.li</v>
      </c>
      <c r="B99" s="379" t="str">
        <f>'t1'!B100</f>
        <v>PD0A43</v>
      </c>
      <c r="C99" s="481">
        <f>('t1'!L100+'t1'!M100)</f>
        <v>0</v>
      </c>
      <c r="D99" s="447">
        <f>'t5'!S101+'t5'!T101</f>
        <v>0</v>
      </c>
      <c r="E99" s="447">
        <f>'t4'!EH100</f>
        <v>0</v>
      </c>
      <c r="F99" s="482">
        <f>'t12'!C100</f>
        <v>0</v>
      </c>
      <c r="G99" s="449" t="str">
        <f t="shared" si="1"/>
        <v>OK</v>
      </c>
    </row>
    <row r="100" spans="1:7" s="321" customFormat="1" ht="12.75">
      <c r="A100" s="368" t="str">
        <f>'t1'!A101</f>
        <v>geologi  dir. a t. determinato(art. 15-septies dlgs. 502/92)</v>
      </c>
      <c r="B100" s="379" t="str">
        <f>'t1'!B101</f>
        <v>PD0608</v>
      </c>
      <c r="C100" s="481">
        <f>('t1'!L101+'t1'!M101)</f>
        <v>0</v>
      </c>
      <c r="D100" s="447">
        <f>'t5'!S102+'t5'!T102</f>
        <v>0</v>
      </c>
      <c r="E100" s="447">
        <f>'t4'!EH101</f>
        <v>0</v>
      </c>
      <c r="F100" s="482">
        <f>'t12'!C101</f>
        <v>0</v>
      </c>
      <c r="G100" s="449" t="str">
        <f t="shared" si="1"/>
        <v>OK</v>
      </c>
    </row>
    <row r="101" spans="1:7" s="321" customFormat="1" ht="12.75">
      <c r="A101" s="368" t="str">
        <f>'t1'!A102</f>
        <v>assistente religioso - d</v>
      </c>
      <c r="B101" s="379" t="str">
        <f>'t1'!B102</f>
        <v>P16006</v>
      </c>
      <c r="C101" s="481">
        <f>('t1'!L102+'t1'!M102)</f>
        <v>0</v>
      </c>
      <c r="D101" s="447">
        <f>'t5'!S103+'t5'!T103</f>
        <v>0</v>
      </c>
      <c r="E101" s="447">
        <f>'t4'!EH102</f>
        <v>0</v>
      </c>
      <c r="F101" s="482">
        <f>'t12'!C102</f>
        <v>0</v>
      </c>
      <c r="G101" s="449" t="str">
        <f t="shared" si="1"/>
        <v>OK</v>
      </c>
    </row>
    <row r="102" spans="1:7" s="321" customFormat="1" ht="12.75">
      <c r="A102" s="368" t="str">
        <f>'t1'!A103</f>
        <v>profilo atipico ruolo professionale</v>
      </c>
      <c r="B102" s="379" t="str">
        <f>'t1'!B103</f>
        <v>P00062</v>
      </c>
      <c r="C102" s="481">
        <f>('t1'!L103+'t1'!M103)</f>
        <v>0</v>
      </c>
      <c r="D102" s="447">
        <f>'t5'!S104+'t5'!T104</f>
        <v>0</v>
      </c>
      <c r="E102" s="447">
        <f>'t4'!EH103</f>
        <v>0</v>
      </c>
      <c r="F102" s="482">
        <f>'t12'!C103</f>
        <v>0</v>
      </c>
      <c r="G102" s="449" t="str">
        <f t="shared" si="1"/>
        <v>OK</v>
      </c>
    </row>
    <row r="103" spans="1:7" s="321" customFormat="1" ht="12.75">
      <c r="A103" s="368" t="str">
        <f>'t1'!A104</f>
        <v>analisti dirig. con incarico di struttura complessa</v>
      </c>
      <c r="B103" s="379" t="str">
        <f>'t1'!B104</f>
        <v>TD0002</v>
      </c>
      <c r="C103" s="481">
        <f>('t1'!L104+'t1'!M104)</f>
        <v>1</v>
      </c>
      <c r="D103" s="447">
        <f>'t5'!S105+'t5'!T105</f>
        <v>0</v>
      </c>
      <c r="E103" s="447">
        <f>'t4'!EH104</f>
        <v>0</v>
      </c>
      <c r="F103" s="482">
        <f>'t12'!C104</f>
        <v>12</v>
      </c>
      <c r="G103" s="449" t="str">
        <f t="shared" si="1"/>
        <v>OK</v>
      </c>
    </row>
    <row r="104" spans="1:7" s="321" customFormat="1" ht="12.75">
      <c r="A104" s="368" t="str">
        <f>'t1'!A105</f>
        <v>analisti dirig. con incarico di struttura semplice</v>
      </c>
      <c r="B104" s="379" t="str">
        <f>'t1'!B105</f>
        <v>TD0S01</v>
      </c>
      <c r="C104" s="481">
        <f>('t1'!L105+'t1'!M105)</f>
        <v>0</v>
      </c>
      <c r="D104" s="447">
        <f>'t5'!S106+'t5'!T106</f>
        <v>0</v>
      </c>
      <c r="E104" s="447">
        <f>'t4'!EH105</f>
        <v>0</v>
      </c>
      <c r="F104" s="482">
        <f>'t12'!C105</f>
        <v>0</v>
      </c>
      <c r="G104" s="449" t="str">
        <f t="shared" si="1"/>
        <v>OK</v>
      </c>
    </row>
    <row r="105" spans="1:7" s="321" customFormat="1" ht="12.75">
      <c r="A105" s="368" t="str">
        <f>'t1'!A106</f>
        <v>analisti dirig. con altri incar.prof.li</v>
      </c>
      <c r="B105" s="379" t="str">
        <f>'t1'!B106</f>
        <v>TD0A01</v>
      </c>
      <c r="C105" s="481">
        <f>('t1'!L106+'t1'!M106)</f>
        <v>2</v>
      </c>
      <c r="D105" s="447">
        <f>'t5'!S107+'t5'!T107</f>
        <v>0</v>
      </c>
      <c r="E105" s="447">
        <f>'t4'!EH106</f>
        <v>0</v>
      </c>
      <c r="F105" s="482">
        <f>'t12'!C106</f>
        <v>24</v>
      </c>
      <c r="G105" s="449" t="str">
        <f t="shared" si="1"/>
        <v>OK</v>
      </c>
    </row>
    <row r="106" spans="1:7" s="321" customFormat="1" ht="12.75">
      <c r="A106" s="368" t="str">
        <f>'t1'!A107</f>
        <v>analisti dir. a t. determinato(art. 15-septies dlgs. 502/92)</v>
      </c>
      <c r="B106" s="379" t="str">
        <f>'t1'!B107</f>
        <v>TD0609</v>
      </c>
      <c r="C106" s="481">
        <f>('t1'!L107+'t1'!M107)</f>
        <v>0</v>
      </c>
      <c r="D106" s="447">
        <f>'t5'!S108+'t5'!T108</f>
        <v>0</v>
      </c>
      <c r="E106" s="447">
        <f>'t4'!EH107</f>
        <v>0</v>
      </c>
      <c r="F106" s="482">
        <f>'t12'!C107</f>
        <v>0</v>
      </c>
      <c r="G106" s="449" t="str">
        <f t="shared" si="1"/>
        <v>OK</v>
      </c>
    </row>
    <row r="107" spans="1:7" s="321" customFormat="1" ht="12.75">
      <c r="A107" s="368" t="str">
        <f>'t1'!A108</f>
        <v>statistico dirig. con incarico di struttura complessa</v>
      </c>
      <c r="B107" s="379" t="str">
        <f>'t1'!B108</f>
        <v>TD0071</v>
      </c>
      <c r="C107" s="481">
        <f>('t1'!L108+'t1'!M108)</f>
        <v>0</v>
      </c>
      <c r="D107" s="447">
        <f>'t5'!S109+'t5'!T109</f>
        <v>0</v>
      </c>
      <c r="E107" s="447">
        <f>'t4'!EH108</f>
        <v>0</v>
      </c>
      <c r="F107" s="482">
        <f>'t12'!C108</f>
        <v>0</v>
      </c>
      <c r="G107" s="449" t="str">
        <f t="shared" si="1"/>
        <v>OK</v>
      </c>
    </row>
    <row r="108" spans="1:7" s="321" customFormat="1" ht="12.75">
      <c r="A108" s="368" t="str">
        <f>'t1'!A109</f>
        <v>statistico dirig. con incarico di struttura semplice</v>
      </c>
      <c r="B108" s="379" t="str">
        <f>'t1'!B109</f>
        <v>TD0S70</v>
      </c>
      <c r="C108" s="481">
        <f>('t1'!L109+'t1'!M109)</f>
        <v>1</v>
      </c>
      <c r="D108" s="447">
        <f>'t5'!S110+'t5'!T110</f>
        <v>0</v>
      </c>
      <c r="E108" s="447">
        <f>'t4'!EH109</f>
        <v>0</v>
      </c>
      <c r="F108" s="482">
        <f>'t12'!C109</f>
        <v>12</v>
      </c>
      <c r="G108" s="449" t="str">
        <f t="shared" si="1"/>
        <v>OK</v>
      </c>
    </row>
    <row r="109" spans="1:7" s="321" customFormat="1" ht="12.75">
      <c r="A109" s="368" t="str">
        <f>'t1'!A110</f>
        <v>statistico dirig. con altri incar.prof.li</v>
      </c>
      <c r="B109" s="379" t="str">
        <f>'t1'!B110</f>
        <v>TD0A70</v>
      </c>
      <c r="C109" s="481">
        <f>('t1'!L110+'t1'!M110)</f>
        <v>1</v>
      </c>
      <c r="D109" s="447">
        <f>'t5'!S111+'t5'!T111</f>
        <v>0</v>
      </c>
      <c r="E109" s="447">
        <f>'t4'!EH110</f>
        <v>0</v>
      </c>
      <c r="F109" s="482">
        <f>'t12'!C110</f>
        <v>12</v>
      </c>
      <c r="G109" s="449" t="str">
        <f t="shared" si="1"/>
        <v>OK</v>
      </c>
    </row>
    <row r="110" spans="1:7" s="321" customFormat="1" ht="12.75">
      <c r="A110" s="368" t="str">
        <f>'t1'!A111</f>
        <v>statistico dir. a t.determinato(art. 15-septies dlgs.502/92)</v>
      </c>
      <c r="B110" s="379" t="str">
        <f>'t1'!B111</f>
        <v>TD0610</v>
      </c>
      <c r="C110" s="481">
        <f>('t1'!L111+'t1'!M111)</f>
        <v>0</v>
      </c>
      <c r="D110" s="447">
        <f>'t5'!S112+'t5'!T112</f>
        <v>0</v>
      </c>
      <c r="E110" s="447">
        <f>'t4'!EH111</f>
        <v>0</v>
      </c>
      <c r="F110" s="482">
        <f>'t12'!C111</f>
        <v>0</v>
      </c>
      <c r="G110" s="449" t="str">
        <f t="shared" si="1"/>
        <v>OK</v>
      </c>
    </row>
    <row r="111" spans="1:7" s="321" customFormat="1" ht="12.75">
      <c r="A111" s="368" t="str">
        <f>'t1'!A112</f>
        <v>sociologo dirig. con incarico di struttura complessa</v>
      </c>
      <c r="B111" s="379" t="str">
        <f>'t1'!B112</f>
        <v>TD0068</v>
      </c>
      <c r="C111" s="481">
        <f>('t1'!L112+'t1'!M112)</f>
        <v>0</v>
      </c>
      <c r="D111" s="447">
        <f>'t5'!S113+'t5'!T113</f>
        <v>0</v>
      </c>
      <c r="E111" s="447">
        <f>'t4'!EH112</f>
        <v>0</v>
      </c>
      <c r="F111" s="482">
        <f>'t12'!C112</f>
        <v>0</v>
      </c>
      <c r="G111" s="449" t="str">
        <f t="shared" si="1"/>
        <v>OK</v>
      </c>
    </row>
    <row r="112" spans="1:7" s="321" customFormat="1" ht="12.75">
      <c r="A112" s="368" t="str">
        <f>'t1'!A113</f>
        <v>sociologo dirig. con incarico di struttura semplice</v>
      </c>
      <c r="B112" s="379" t="str">
        <f>'t1'!B113</f>
        <v>TD0S67</v>
      </c>
      <c r="C112" s="481">
        <f>('t1'!L113+'t1'!M113)</f>
        <v>0</v>
      </c>
      <c r="D112" s="447">
        <f>'t5'!S114+'t5'!T114</f>
        <v>0</v>
      </c>
      <c r="E112" s="447">
        <f>'t4'!EH113</f>
        <v>0</v>
      </c>
      <c r="F112" s="482">
        <f>'t12'!C113</f>
        <v>0</v>
      </c>
      <c r="G112" s="449" t="str">
        <f t="shared" si="1"/>
        <v>OK</v>
      </c>
    </row>
    <row r="113" spans="1:7" s="321" customFormat="1" ht="12.75">
      <c r="A113" s="368" t="str">
        <f>'t1'!A114</f>
        <v>sociologo dirig. con altri incar.prof.li</v>
      </c>
      <c r="B113" s="379" t="str">
        <f>'t1'!B114</f>
        <v>TD0A67</v>
      </c>
      <c r="C113" s="481">
        <f>('t1'!L114+'t1'!M114)</f>
        <v>0</v>
      </c>
      <c r="D113" s="447">
        <f>'t5'!S115+'t5'!T115</f>
        <v>0</v>
      </c>
      <c r="E113" s="447">
        <f>'t4'!EH114</f>
        <v>0</v>
      </c>
      <c r="F113" s="482">
        <f>'t12'!C114</f>
        <v>0</v>
      </c>
      <c r="G113" s="449" t="str">
        <f t="shared" si="1"/>
        <v>OK</v>
      </c>
    </row>
    <row r="114" spans="1:7" s="321" customFormat="1" ht="12.75">
      <c r="A114" s="368" t="str">
        <f>'t1'!A115</f>
        <v>sociologo dir. a t. determinato(art.15-septies dlgs. 502/92)</v>
      </c>
      <c r="B114" s="379" t="str">
        <f>'t1'!B115</f>
        <v>TD0611</v>
      </c>
      <c r="C114" s="481">
        <f>('t1'!L115+'t1'!M115)</f>
        <v>0</v>
      </c>
      <c r="D114" s="447">
        <f>'t5'!S116+'t5'!T116</f>
        <v>0</v>
      </c>
      <c r="E114" s="447">
        <f>'t4'!EH115</f>
        <v>0</v>
      </c>
      <c r="F114" s="482">
        <f>'t12'!C115</f>
        <v>0</v>
      </c>
      <c r="G114" s="449" t="str">
        <f t="shared" si="1"/>
        <v>OK</v>
      </c>
    </row>
    <row r="115" spans="1:7" s="321" customFormat="1" ht="12.75">
      <c r="A115" s="368" t="str">
        <f>'t1'!A116</f>
        <v>collab.re prof.le assistente sociale esperto - ds</v>
      </c>
      <c r="B115" s="379" t="str">
        <f>'t1'!B116</f>
        <v>T18025</v>
      </c>
      <c r="C115" s="481">
        <f>('t1'!L116+'t1'!M116)</f>
        <v>0</v>
      </c>
      <c r="D115" s="447">
        <f>'t5'!S117+'t5'!T117</f>
        <v>0</v>
      </c>
      <c r="E115" s="447">
        <f>'t4'!EH116</f>
        <v>0</v>
      </c>
      <c r="F115" s="482">
        <f>'t12'!C116</f>
        <v>0</v>
      </c>
      <c r="G115" s="449" t="str">
        <f t="shared" si="1"/>
        <v>OK</v>
      </c>
    </row>
    <row r="116" spans="1:7" s="321" customFormat="1" ht="12.75">
      <c r="A116" s="368" t="str">
        <f>'t1'!A117</f>
        <v>collab.re prof.le assistente sociale - d</v>
      </c>
      <c r="B116" s="379" t="str">
        <f>'t1'!B117</f>
        <v>T16024</v>
      </c>
      <c r="C116" s="481">
        <f>('t1'!L117+'t1'!M117)</f>
        <v>2</v>
      </c>
      <c r="D116" s="447">
        <f>'t5'!S118+'t5'!T118</f>
        <v>0</v>
      </c>
      <c r="E116" s="447">
        <f>'t4'!EH117</f>
        <v>0</v>
      </c>
      <c r="F116" s="482">
        <f>'t12'!C117</f>
        <v>24</v>
      </c>
      <c r="G116" s="449" t="str">
        <f t="shared" si="1"/>
        <v>OK</v>
      </c>
    </row>
    <row r="117" spans="1:7" s="321" customFormat="1" ht="12.75">
      <c r="A117" s="368" t="str">
        <f>'t1'!A118</f>
        <v>collab.re tec. - prof.le esperto - ds</v>
      </c>
      <c r="B117" s="379" t="str">
        <f>'t1'!B118</f>
        <v>T18027</v>
      </c>
      <c r="C117" s="481">
        <f>('t1'!L118+'t1'!M118)</f>
        <v>0</v>
      </c>
      <c r="D117" s="447">
        <f>'t5'!S119+'t5'!T119</f>
        <v>0</v>
      </c>
      <c r="E117" s="447">
        <f>'t4'!EH118</f>
        <v>0</v>
      </c>
      <c r="F117" s="482">
        <f>'t12'!C118</f>
        <v>0</v>
      </c>
      <c r="G117" s="449" t="str">
        <f t="shared" si="1"/>
        <v>OK</v>
      </c>
    </row>
    <row r="118" spans="1:7" s="321" customFormat="1" ht="12.75">
      <c r="A118" s="368" t="str">
        <f>'t1'!A119</f>
        <v>collab.re tec. - prof.le - d</v>
      </c>
      <c r="B118" s="379" t="str">
        <f>'t1'!B119</f>
        <v>T16026</v>
      </c>
      <c r="C118" s="481">
        <f>('t1'!L119+'t1'!M119)</f>
        <v>11</v>
      </c>
      <c r="D118" s="447">
        <f>'t5'!S120+'t5'!T120</f>
        <v>0</v>
      </c>
      <c r="E118" s="447">
        <f>'t4'!EH119</f>
        <v>0</v>
      </c>
      <c r="F118" s="482">
        <f>'t12'!C119</f>
        <v>132</v>
      </c>
      <c r="G118" s="449" t="str">
        <f t="shared" si="1"/>
        <v>OK</v>
      </c>
    </row>
    <row r="119" spans="1:7" s="321" customFormat="1" ht="12.75">
      <c r="A119" s="368" t="str">
        <f>'t1'!A120</f>
        <v>oper.re prof.le assistente soc. - c</v>
      </c>
      <c r="B119" s="379" t="str">
        <f>'t1'!B120</f>
        <v>T14050</v>
      </c>
      <c r="C119" s="481">
        <f>('t1'!L120+'t1'!M120)</f>
        <v>0</v>
      </c>
      <c r="D119" s="447">
        <f>'t5'!S121+'t5'!T121</f>
        <v>0</v>
      </c>
      <c r="E119" s="447">
        <f>'t4'!EH120</f>
        <v>0</v>
      </c>
      <c r="F119" s="482">
        <f>'t12'!C120</f>
        <v>0</v>
      </c>
      <c r="G119" s="449" t="str">
        <f t="shared" si="1"/>
        <v>OK</v>
      </c>
    </row>
    <row r="120" spans="1:7" s="321" customFormat="1" ht="12.75">
      <c r="A120" s="368" t="str">
        <f>'t1'!A121</f>
        <v>assistente tecnico - c</v>
      </c>
      <c r="B120" s="379" t="str">
        <f>'t1'!B121</f>
        <v>T14007</v>
      </c>
      <c r="C120" s="481">
        <f>('t1'!L121+'t1'!M121)</f>
        <v>17</v>
      </c>
      <c r="D120" s="447">
        <f>'t5'!S122+'t5'!T122</f>
        <v>2</v>
      </c>
      <c r="E120" s="447">
        <f>'t4'!EH121</f>
        <v>0</v>
      </c>
      <c r="F120" s="482">
        <f>'t12'!C121</f>
        <v>226.53</v>
      </c>
      <c r="G120" s="449" t="str">
        <f t="shared" si="1"/>
        <v>OK</v>
      </c>
    </row>
    <row r="121" spans="1:7" s="321" customFormat="1" ht="12.75">
      <c r="A121" s="368" t="str">
        <f>'t1'!A122</f>
        <v>program.re - c</v>
      </c>
      <c r="B121" s="379" t="str">
        <f>'t1'!B122</f>
        <v>T14063</v>
      </c>
      <c r="C121" s="481">
        <f>('t1'!L122+'t1'!M122)</f>
        <v>5</v>
      </c>
      <c r="D121" s="447">
        <f>'t5'!S123+'t5'!T123</f>
        <v>0</v>
      </c>
      <c r="E121" s="447">
        <f>'t4'!EH122</f>
        <v>0</v>
      </c>
      <c r="F121" s="482">
        <f>'t12'!C122</f>
        <v>54.05</v>
      </c>
      <c r="G121" s="449" t="str">
        <f t="shared" si="1"/>
        <v>OK</v>
      </c>
    </row>
    <row r="122" spans="1:7" s="321" customFormat="1" ht="12.75">
      <c r="A122" s="368" t="str">
        <f>'t1'!A123</f>
        <v>operatore tecnico special.to esperto - c (2)</v>
      </c>
      <c r="B122" s="379" t="str">
        <f>'t1'!B123</f>
        <v>T14E59</v>
      </c>
      <c r="C122" s="481">
        <f>('t1'!L123+'t1'!M123)</f>
        <v>8</v>
      </c>
      <c r="D122" s="447">
        <f>'t5'!S124+'t5'!T124</f>
        <v>0</v>
      </c>
      <c r="E122" s="447">
        <f>'t4'!EH123</f>
        <v>0</v>
      </c>
      <c r="F122" s="482">
        <f>'t12'!C123</f>
        <v>89.03</v>
      </c>
      <c r="G122" s="449" t="str">
        <f t="shared" si="1"/>
        <v>OK</v>
      </c>
    </row>
    <row r="123" spans="1:7" s="321" customFormat="1" ht="12.75">
      <c r="A123" s="368" t="str">
        <f>'t1'!A124</f>
        <v>operatore tecnico special.to - bs</v>
      </c>
      <c r="B123" s="379" t="str">
        <f>'t1'!B124</f>
        <v>T13059</v>
      </c>
      <c r="C123" s="481">
        <f>('t1'!L124+'t1'!M124)</f>
        <v>36</v>
      </c>
      <c r="D123" s="447">
        <f>'t5'!S125+'t5'!T125</f>
        <v>2</v>
      </c>
      <c r="E123" s="447">
        <f>'t4'!EH124</f>
        <v>0</v>
      </c>
      <c r="F123" s="482">
        <f>'t12'!C124</f>
        <v>417.6</v>
      </c>
      <c r="G123" s="449" t="str">
        <f t="shared" si="1"/>
        <v>OK</v>
      </c>
    </row>
    <row r="124" spans="1:7" s="321" customFormat="1" ht="12.75">
      <c r="A124" s="368" t="str">
        <f>'t1'!A125</f>
        <v>operatore socio-sanitario - bs</v>
      </c>
      <c r="B124" s="379" t="str">
        <f>'t1'!B125</f>
        <v>T13660</v>
      </c>
      <c r="C124" s="481">
        <f>('t1'!L125+'t1'!M125)</f>
        <v>122</v>
      </c>
      <c r="D124" s="447">
        <f>'t5'!S126+'t5'!T126</f>
        <v>11</v>
      </c>
      <c r="E124" s="447">
        <f>'t4'!EH125</f>
        <v>0</v>
      </c>
      <c r="F124" s="482">
        <f>'t12'!C125</f>
        <v>1402.12</v>
      </c>
      <c r="G124" s="449" t="str">
        <f t="shared" si="1"/>
        <v>OK</v>
      </c>
    </row>
    <row r="125" spans="1:7" s="321" customFormat="1" ht="12.75">
      <c r="A125" s="368" t="str">
        <f>'t1'!A126</f>
        <v>operatore tecnico - b</v>
      </c>
      <c r="B125" s="379" t="str">
        <f>'t1'!B126</f>
        <v>T12057</v>
      </c>
      <c r="C125" s="481">
        <f>('t1'!L126+'t1'!M126)</f>
        <v>86</v>
      </c>
      <c r="D125" s="447">
        <f>'t5'!S127+'t5'!T127</f>
        <v>3</v>
      </c>
      <c r="E125" s="447">
        <f>'t4'!EH126</f>
        <v>0</v>
      </c>
      <c r="F125" s="482">
        <f>'t12'!C126</f>
        <v>1021.21</v>
      </c>
      <c r="G125" s="449" t="str">
        <f t="shared" si="1"/>
        <v>OK</v>
      </c>
    </row>
    <row r="126" spans="1:7" s="321" customFormat="1" ht="12.75">
      <c r="A126" s="368" t="str">
        <f>'t1'!A127</f>
        <v>operatore tecnico addetto all'assistenza - b</v>
      </c>
      <c r="B126" s="379" t="str">
        <f>'t1'!B127</f>
        <v>T12058</v>
      </c>
      <c r="C126" s="481">
        <f>('t1'!L127+'t1'!M127)</f>
        <v>14</v>
      </c>
      <c r="D126" s="447">
        <f>'t5'!S128+'t5'!T128</f>
        <v>1</v>
      </c>
      <c r="E126" s="447">
        <f>'t4'!EH127</f>
        <v>0</v>
      </c>
      <c r="F126" s="482">
        <f>'t12'!C127</f>
        <v>179.74</v>
      </c>
      <c r="G126" s="449" t="str">
        <f t="shared" si="1"/>
        <v>OK</v>
      </c>
    </row>
    <row r="127" spans="1:7" s="321" customFormat="1" ht="12.75">
      <c r="A127" s="368" t="str">
        <f>'t1'!A128</f>
        <v>ausiliario specializzato - a</v>
      </c>
      <c r="B127" s="379" t="str">
        <f>'t1'!B128</f>
        <v>T11008</v>
      </c>
      <c r="C127" s="481">
        <f>('t1'!L128+'t1'!M128)</f>
        <v>0</v>
      </c>
      <c r="D127" s="447">
        <f>'t5'!S129+'t5'!T129</f>
        <v>0</v>
      </c>
      <c r="E127" s="447">
        <f>'t4'!EH128</f>
        <v>0</v>
      </c>
      <c r="F127" s="482">
        <f>'t12'!C128</f>
        <v>0</v>
      </c>
      <c r="G127" s="449" t="str">
        <f t="shared" si="1"/>
        <v>OK</v>
      </c>
    </row>
    <row r="128" spans="1:7" s="321" customFormat="1" ht="12.75">
      <c r="A128" s="368" t="str">
        <f>'t1'!A129</f>
        <v>profilo atipico ruolo tecnico</v>
      </c>
      <c r="B128" s="379" t="str">
        <f>'t1'!B129</f>
        <v>T00062</v>
      </c>
      <c r="C128" s="481">
        <f>('t1'!L129+'t1'!M129)</f>
        <v>0</v>
      </c>
      <c r="D128" s="447">
        <f>'t5'!S130+'t5'!T130</f>
        <v>0</v>
      </c>
      <c r="E128" s="447">
        <f>'t4'!EH129</f>
        <v>0</v>
      </c>
      <c r="F128" s="482">
        <f>'t12'!C129</f>
        <v>0</v>
      </c>
      <c r="G128" s="449" t="str">
        <f t="shared" si="1"/>
        <v>OK</v>
      </c>
    </row>
    <row r="129" spans="1:7" s="321" customFormat="1" ht="12.75">
      <c r="A129" s="368" t="str">
        <f>'t1'!A130</f>
        <v>dirigente amm.vo con incarico di struttura complessa</v>
      </c>
      <c r="B129" s="379" t="str">
        <f>'t1'!B130</f>
        <v>AD0032</v>
      </c>
      <c r="C129" s="481">
        <f>('t1'!L130+'t1'!M130)</f>
        <v>4</v>
      </c>
      <c r="D129" s="447">
        <f>'t5'!S131+'t5'!T131</f>
        <v>0</v>
      </c>
      <c r="E129" s="447">
        <f>'t4'!EH130</f>
        <v>0</v>
      </c>
      <c r="F129" s="482">
        <f>'t12'!C130</f>
        <v>48</v>
      </c>
      <c r="G129" s="449" t="str">
        <f t="shared" si="1"/>
        <v>OK</v>
      </c>
    </row>
    <row r="130" spans="1:7" s="321" customFormat="1" ht="12.75">
      <c r="A130" s="368" t="str">
        <f>'t1'!A131</f>
        <v>dirigente amm.vo con incarico di struttura semplice</v>
      </c>
      <c r="B130" s="379" t="str">
        <f>'t1'!B131</f>
        <v>AD0S31</v>
      </c>
      <c r="C130" s="481">
        <f>('t1'!L131+'t1'!M131)</f>
        <v>0</v>
      </c>
      <c r="D130" s="447">
        <f>'t5'!S132+'t5'!T132</f>
        <v>1</v>
      </c>
      <c r="E130" s="447">
        <f>'t4'!EH131</f>
        <v>0</v>
      </c>
      <c r="F130" s="482">
        <f>'t12'!C131</f>
        <v>0.5</v>
      </c>
      <c r="G130" s="449" t="str">
        <f t="shared" si="1"/>
        <v>OK</v>
      </c>
    </row>
    <row r="131" spans="1:7" s="321" customFormat="1" ht="12.75">
      <c r="A131" s="368" t="str">
        <f>'t1'!A132</f>
        <v>dirigente amm.vo con altri incar.prof.li</v>
      </c>
      <c r="B131" s="379" t="str">
        <f>'t1'!B132</f>
        <v>AD0A31</v>
      </c>
      <c r="C131" s="481">
        <f>('t1'!L132+'t1'!M132)</f>
        <v>1</v>
      </c>
      <c r="D131" s="447">
        <f>'t5'!S133+'t5'!T133</f>
        <v>0</v>
      </c>
      <c r="E131" s="447">
        <f>'t4'!EH132</f>
        <v>0</v>
      </c>
      <c r="F131" s="482">
        <f>'t12'!C132</f>
        <v>12</v>
      </c>
      <c r="G131" s="449" t="str">
        <f t="shared" si="1"/>
        <v>OK</v>
      </c>
    </row>
    <row r="132" spans="1:7" s="321" customFormat="1" ht="12.75">
      <c r="A132" s="368" t="str">
        <f>'t1'!A133</f>
        <v>dirig. amm.vo a t. determinato (art. 15-septies dlgs.502/92)</v>
      </c>
      <c r="B132" s="379" t="str">
        <f>'t1'!B133</f>
        <v>AD0612</v>
      </c>
      <c r="C132" s="481">
        <f>('t1'!L133+'t1'!M133)</f>
        <v>0</v>
      </c>
      <c r="D132" s="447">
        <f>'t5'!S134+'t5'!T134</f>
        <v>0</v>
      </c>
      <c r="E132" s="447">
        <f>'t4'!EH133</f>
        <v>0</v>
      </c>
      <c r="F132" s="482">
        <f>'t12'!C133</f>
        <v>0</v>
      </c>
      <c r="G132" s="449" t="str">
        <f t="shared" si="1"/>
        <v>OK</v>
      </c>
    </row>
    <row r="133" spans="1:7" s="321" customFormat="1" ht="12.75">
      <c r="A133" s="368" t="str">
        <f>'t1'!A134</f>
        <v>collaboratore amministrativo prof.le esperto - ds</v>
      </c>
      <c r="B133" s="379" t="str">
        <f>'t1'!B134</f>
        <v>A18029</v>
      </c>
      <c r="C133" s="481">
        <f>('t1'!L134+'t1'!M134)</f>
        <v>16</v>
      </c>
      <c r="D133" s="447">
        <f>'t5'!S135+'t5'!T135</f>
        <v>0</v>
      </c>
      <c r="E133" s="447">
        <f>'t4'!EH134</f>
        <v>0</v>
      </c>
      <c r="F133" s="482">
        <f>'t12'!C134</f>
        <v>187.53</v>
      </c>
      <c r="G133" s="449" t="str">
        <f t="shared" si="1"/>
        <v>OK</v>
      </c>
    </row>
    <row r="134" spans="1:7" s="321" customFormat="1" ht="12.75">
      <c r="A134" s="368" t="str">
        <f>'t1'!A135</f>
        <v>collaboratore amministrativo prof.le - d</v>
      </c>
      <c r="B134" s="379" t="str">
        <f>'t1'!B135</f>
        <v>A16028</v>
      </c>
      <c r="C134" s="481">
        <f>('t1'!L135+'t1'!M135)</f>
        <v>35</v>
      </c>
      <c r="D134" s="447">
        <f>'t5'!S136+'t5'!T136</f>
        <v>2</v>
      </c>
      <c r="E134" s="447">
        <f>'t4'!EH135</f>
        <v>0</v>
      </c>
      <c r="F134" s="482">
        <f>'t12'!C135</f>
        <v>426.1</v>
      </c>
      <c r="G134" s="449" t="str">
        <f t="shared" ref="G134:G140" si="2">IF(OR(AND(NOT(C134),NOT(D134),NOT(E134),NOT(F134)),AND((OR(C134,D134,E134)),F134)),"OK","ERRORE")</f>
        <v>OK</v>
      </c>
    </row>
    <row r="135" spans="1:7" s="321" customFormat="1" ht="12.75">
      <c r="A135" s="368" t="str">
        <f>'t1'!A136</f>
        <v>assistente amministrativo - c</v>
      </c>
      <c r="B135" s="379" t="str">
        <f>'t1'!B136</f>
        <v>A14005</v>
      </c>
      <c r="C135" s="481">
        <f>('t1'!L136+'t1'!M136)</f>
        <v>107</v>
      </c>
      <c r="D135" s="447">
        <f>'t5'!S137+'t5'!T137</f>
        <v>6</v>
      </c>
      <c r="E135" s="447">
        <f>'t4'!EH136</f>
        <v>0</v>
      </c>
      <c r="F135" s="482">
        <f>'t12'!C136</f>
        <v>1180.4100000000001</v>
      </c>
      <c r="G135" s="449" t="str">
        <f t="shared" si="2"/>
        <v>OK</v>
      </c>
    </row>
    <row r="136" spans="1:7" s="321" customFormat="1" ht="12.75">
      <c r="A136" s="368" t="str">
        <f>'t1'!A137</f>
        <v>coadiutore amm.vo esperto - bs</v>
      </c>
      <c r="B136" s="379" t="str">
        <f>'t1'!B137</f>
        <v>A13018</v>
      </c>
      <c r="C136" s="481">
        <f>('t1'!L137+'t1'!M137)</f>
        <v>44</v>
      </c>
      <c r="D136" s="447">
        <f>'t5'!S138+'t5'!T138</f>
        <v>1</v>
      </c>
      <c r="E136" s="447">
        <f>'t4'!EH137</f>
        <v>4</v>
      </c>
      <c r="F136" s="482">
        <f>'t12'!C137</f>
        <v>513</v>
      </c>
      <c r="G136" s="449" t="str">
        <f t="shared" si="2"/>
        <v>OK</v>
      </c>
    </row>
    <row r="137" spans="1:7" s="321" customFormat="1" ht="12.75">
      <c r="A137" s="368" t="str">
        <f>'t1'!A138</f>
        <v>coadiutore amm.vo - b</v>
      </c>
      <c r="B137" s="379" t="str">
        <f>'t1'!B138</f>
        <v>A12017</v>
      </c>
      <c r="C137" s="481">
        <f>('t1'!L138+'t1'!M138)</f>
        <v>30</v>
      </c>
      <c r="D137" s="447">
        <f>'t5'!S139+'t5'!T139</f>
        <v>0</v>
      </c>
      <c r="E137" s="447">
        <f>'t4'!EH138</f>
        <v>3</v>
      </c>
      <c r="F137" s="482">
        <f>'t12'!C138</f>
        <v>373.97</v>
      </c>
      <c r="G137" s="449" t="str">
        <f t="shared" si="2"/>
        <v>OK</v>
      </c>
    </row>
    <row r="138" spans="1:7" s="321" customFormat="1" ht="12.75">
      <c r="A138" s="368" t="str">
        <f>'t1'!A139</f>
        <v>commesso - a</v>
      </c>
      <c r="B138" s="379" t="str">
        <f>'t1'!B139</f>
        <v>A11030</v>
      </c>
      <c r="C138" s="481">
        <f>('t1'!L139+'t1'!M139)</f>
        <v>0</v>
      </c>
      <c r="D138" s="447">
        <f>'t5'!S140+'t5'!T140</f>
        <v>0</v>
      </c>
      <c r="E138" s="447">
        <f>'t4'!EH139</f>
        <v>0</v>
      </c>
      <c r="F138" s="482">
        <f>'t12'!C139</f>
        <v>0</v>
      </c>
      <c r="G138" s="449" t="str">
        <f t="shared" si="2"/>
        <v>OK</v>
      </c>
    </row>
    <row r="139" spans="1:7" s="321" customFormat="1" ht="12.75">
      <c r="A139" s="368" t="str">
        <f>'t1'!A140</f>
        <v>profilo atipico ruolo amministrativo</v>
      </c>
      <c r="B139" s="379" t="str">
        <f>'t1'!B140</f>
        <v>A00062</v>
      </c>
      <c r="C139" s="481">
        <f>('t1'!L140+'t1'!M140)</f>
        <v>0</v>
      </c>
      <c r="D139" s="447">
        <f>'t5'!S141+'t5'!T141</f>
        <v>0</v>
      </c>
      <c r="E139" s="447">
        <f>'t4'!EH140</f>
        <v>0</v>
      </c>
      <c r="F139" s="482">
        <f>'t12'!C140</f>
        <v>0</v>
      </c>
      <c r="G139" s="449" t="str">
        <f t="shared" si="2"/>
        <v>OK</v>
      </c>
    </row>
    <row r="140" spans="1:7" s="321" customFormat="1" ht="12.75">
      <c r="A140" s="368" t="str">
        <f>'t1'!A141</f>
        <v>contrattisti (a)</v>
      </c>
      <c r="B140" s="379" t="str">
        <f>'t1'!B141</f>
        <v>000061</v>
      </c>
      <c r="C140" s="481">
        <f>('t1'!L141+'t1'!M141)</f>
        <v>0</v>
      </c>
      <c r="D140" s="447">
        <f>'t5'!S142+'t5'!T142</f>
        <v>0</v>
      </c>
      <c r="E140" s="447">
        <f>'t4'!EH141</f>
        <v>0</v>
      </c>
      <c r="F140" s="482">
        <f>'t12'!C141</f>
        <v>0</v>
      </c>
      <c r="G140" s="449" t="str">
        <f t="shared" si="2"/>
        <v>OK</v>
      </c>
    </row>
  </sheetData>
  <sheetProtection password="EA98" sheet="1" objects="1" scenarios="1" selectLockedCells="1" selectUnlockedCells="1"/>
  <mergeCells count="2">
    <mergeCell ref="A1:G1"/>
    <mergeCell ref="D2:G2"/>
  </mergeCells>
  <printOptions horizontalCentered="1" verticalCentered="1"/>
  <pageMargins left="0.19685039370078741" right="0.19685039370078741" top="0.19685039370078741" bottom="0.15748031496062992" header="0.15748031496062992" footer="0.15748031496062992"/>
  <pageSetup paperSize="9" scale="85" orientation="landscape" r:id="rId1"/>
  <headerFooter alignWithMargins="0"/>
</worksheet>
</file>

<file path=xl/worksheets/sheet88.xml><?xml version="1.0" encoding="utf-8"?>
<worksheet xmlns="http://schemas.openxmlformats.org/spreadsheetml/2006/main" xmlns:r="http://schemas.openxmlformats.org/officeDocument/2006/relationships">
  <sheetPr codeName="Foglio77"/>
  <dimension ref="A1:I140"/>
  <sheetViews>
    <sheetView showGridLines="0" workbookViewId="0">
      <pane xSplit="2" ySplit="5" topLeftCell="C6" activePane="bottomRight" state="frozen"/>
      <selection activeCell="C8" sqref="C8"/>
      <selection pane="topRight" activeCell="C8" sqref="C8"/>
      <selection pane="bottomLeft" activeCell="C8" sqref="C8"/>
      <selection pane="bottomRight" activeCell="C8" sqref="C8"/>
    </sheetView>
  </sheetViews>
  <sheetFormatPr defaultRowHeight="11.25"/>
  <cols>
    <col min="1" max="1" width="44.5703125" style="130" customWidth="1"/>
    <col min="2" max="2" width="8.5703125" style="163" customWidth="1"/>
    <col min="3" max="3" width="15.28515625" style="163" customWidth="1"/>
    <col min="4" max="4" width="22.85546875" style="398" customWidth="1"/>
    <col min="5" max="5" width="13.5703125" style="163" customWidth="1"/>
    <col min="6" max="6" width="9.140625" style="378"/>
    <col min="7" max="16384" width="9.140625" style="321"/>
  </cols>
  <sheetData>
    <row r="1" spans="1:9" s="130" customFormat="1" ht="43.5" customHeight="1">
      <c r="A1" s="2471" t="str">
        <f>'t1'!A1</f>
        <v>COMPARTO SERVIZIO SANITARIO NAZIONALE - anno 2017</v>
      </c>
      <c r="B1" s="2471"/>
      <c r="C1" s="2471"/>
      <c r="D1" s="2471"/>
      <c r="E1" s="2471"/>
      <c r="G1" s="362"/>
      <c r="I1" s="321"/>
    </row>
    <row r="2" spans="1:9" s="130" customFormat="1" ht="12.75" customHeight="1">
      <c r="C2" s="2733"/>
      <c r="D2" s="2733"/>
      <c r="E2" s="2733"/>
      <c r="F2" s="370"/>
      <c r="G2" s="362"/>
      <c r="I2" s="321"/>
    </row>
    <row r="3" spans="1:9" s="130" customFormat="1" ht="21" customHeight="1">
      <c r="A3" s="320" t="s">
        <v>3864</v>
      </c>
      <c r="B3" s="163"/>
      <c r="D3" s="393"/>
      <c r="E3" s="163"/>
    </row>
    <row r="4" spans="1:9" ht="67.5">
      <c r="A4" s="371" t="s">
        <v>562</v>
      </c>
      <c r="B4" s="372" t="s">
        <v>3737</v>
      </c>
      <c r="C4" s="374" t="s">
        <v>3865</v>
      </c>
      <c r="D4" s="478" t="s">
        <v>3866</v>
      </c>
      <c r="E4" s="374" t="s">
        <v>3867</v>
      </c>
    </row>
    <row r="5" spans="1:9" s="445" customFormat="1" ht="10.5">
      <c r="A5" s="442"/>
      <c r="B5" s="414"/>
      <c r="C5" s="443" t="s">
        <v>1852</v>
      </c>
      <c r="D5" s="480" t="s">
        <v>1853</v>
      </c>
      <c r="E5" s="443"/>
      <c r="F5" s="444"/>
    </row>
    <row r="6" spans="1:9" ht="12.75">
      <c r="A6" s="368" t="str">
        <f>'t1'!A7</f>
        <v>direttore generale</v>
      </c>
      <c r="B6" s="379" t="str">
        <f>'t1'!B7</f>
        <v>0D0097</v>
      </c>
      <c r="C6" s="447">
        <f>'t13'!AB7</f>
        <v>30987</v>
      </c>
      <c r="D6" s="482">
        <f>('t3'!M7+'t3'!N7+'t3'!O7+'t3'!P7+'t3'!Q7+'t3'!R7)+('t12'!C7/12)</f>
        <v>1</v>
      </c>
      <c r="E6" s="449" t="str">
        <f>IF(OR((NOT(C6)),(AND(C6&gt;=0,D6&gt;0))),"OK","ERRORE")</f>
        <v>OK</v>
      </c>
    </row>
    <row r="7" spans="1:9" ht="12.75">
      <c r="A7" s="368" t="str">
        <f>'t1'!A8</f>
        <v>direttore sanitario</v>
      </c>
      <c r="B7" s="379" t="str">
        <f>'t1'!B8</f>
        <v>0D0482</v>
      </c>
      <c r="C7" s="447">
        <f>'t13'!AB8</f>
        <v>55777</v>
      </c>
      <c r="D7" s="482">
        <f>('t3'!M8+'t3'!N8+'t3'!O8+'t3'!P8+'t3'!Q8+'t3'!R8)+('t12'!C8/12)</f>
        <v>1</v>
      </c>
      <c r="E7" s="449" t="str">
        <f t="shared" ref="E7:E71" si="0">IF(OR((NOT(C7)),(AND(C7&gt;=0,D7&gt;0))),"OK","ERRORE")</f>
        <v>OK</v>
      </c>
    </row>
    <row r="8" spans="1:9" ht="12.75">
      <c r="A8" s="368" t="str">
        <f>'t1'!A9</f>
        <v>direttore amministrativo</v>
      </c>
      <c r="B8" s="379" t="str">
        <f>'t1'!B9</f>
        <v>0D0163</v>
      </c>
      <c r="C8" s="447">
        <f>'t13'!AB9</f>
        <v>24790</v>
      </c>
      <c r="D8" s="482">
        <f>('t3'!M9+'t3'!N9+'t3'!O9+'t3'!P9+'t3'!Q9+'t3'!R9)+('t12'!C9/12)</f>
        <v>1</v>
      </c>
      <c r="E8" s="449" t="str">
        <f t="shared" si="0"/>
        <v>OK</v>
      </c>
    </row>
    <row r="9" spans="1:9" ht="12.75">
      <c r="A9" s="368" t="str">
        <f>'t1'!A10</f>
        <v>direttore dei servizi sociali</v>
      </c>
      <c r="B9" s="379" t="str">
        <f>'t1'!B10</f>
        <v>0D0484</v>
      </c>
      <c r="C9" s="447">
        <f>'t13'!AB10</f>
        <v>0</v>
      </c>
      <c r="D9" s="482">
        <f>('t3'!M10+'t3'!N10+'t3'!O10+'t3'!P10+'t3'!Q10+'t3'!R10)+('t12'!C10/12)</f>
        <v>0</v>
      </c>
      <c r="E9" s="449" t="str">
        <f t="shared" si="0"/>
        <v>OK</v>
      </c>
    </row>
    <row r="10" spans="1:9" ht="12.75">
      <c r="A10" s="368" t="str">
        <f>'t1'!A11</f>
        <v>dir. medico con inc. di struttura complessa (rapp. esclusivo)</v>
      </c>
      <c r="B10" s="379" t="str">
        <f>'t1'!B11</f>
        <v>SD0E33</v>
      </c>
      <c r="C10" s="447">
        <f>'t13'!AB11</f>
        <v>686836</v>
      </c>
      <c r="D10" s="482">
        <f>('t3'!M11+'t3'!N11+'t3'!O11+'t3'!P11+'t3'!Q11+'t3'!R11)+('t12'!C11/12)</f>
        <v>19.872500000000002</v>
      </c>
      <c r="E10" s="449" t="str">
        <f t="shared" si="0"/>
        <v>OK</v>
      </c>
    </row>
    <row r="11" spans="1:9" ht="12.75">
      <c r="A11" s="368" t="str">
        <f>'t1'!A12</f>
        <v>dir. medico con inc. di struttura complessa (rapp. non escl.)</v>
      </c>
      <c r="B11" s="379" t="str">
        <f>'t1'!B12</f>
        <v>SD0N33</v>
      </c>
      <c r="C11" s="447">
        <f>'t13'!AB12</f>
        <v>115789</v>
      </c>
      <c r="D11" s="482">
        <f>('t3'!M12+'t3'!N12+'t3'!O12+'t3'!P12+'t3'!Q12+'t3'!R12)+('t12'!C12/12)</f>
        <v>5</v>
      </c>
      <c r="E11" s="449" t="str">
        <f t="shared" si="0"/>
        <v>OK</v>
      </c>
    </row>
    <row r="12" spans="1:9" ht="12.75">
      <c r="A12" s="368" t="str">
        <f>'t1'!A13</f>
        <v>dir. medico con incarico di struttura semplice (rapp. esclusivo)</v>
      </c>
      <c r="B12" s="379" t="str">
        <f>'t1'!B13</f>
        <v>SD0E34</v>
      </c>
      <c r="C12" s="447">
        <f>'t13'!AB13</f>
        <v>1494175</v>
      </c>
      <c r="D12" s="482">
        <f>('t3'!M13+'t3'!N13+'t3'!O13+'t3'!P13+'t3'!Q13+'t3'!R13)+('t12'!C13/12)</f>
        <v>36.083333333333336</v>
      </c>
      <c r="E12" s="449" t="str">
        <f t="shared" si="0"/>
        <v>OK</v>
      </c>
    </row>
    <row r="13" spans="1:9" ht="12.75">
      <c r="A13" s="368" t="str">
        <f>'t1'!A14</f>
        <v>dir. medico con incarico di struttura semplice (rapp. non escl.)</v>
      </c>
      <c r="B13" s="379" t="str">
        <f>'t1'!B14</f>
        <v>SD0N34</v>
      </c>
      <c r="C13" s="447">
        <f>'t13'!AB14</f>
        <v>20846</v>
      </c>
      <c r="D13" s="482">
        <f>('t3'!M14+'t3'!N14+'t3'!O14+'t3'!P14+'t3'!Q14+'t3'!R14)+('t12'!C14/12)</f>
        <v>1.5</v>
      </c>
      <c r="E13" s="449" t="str">
        <f t="shared" si="0"/>
        <v>OK</v>
      </c>
    </row>
    <row r="14" spans="1:9" ht="12.75">
      <c r="A14" s="368" t="str">
        <f>'t1'!A15</f>
        <v>dir. medici con altri incar. prof.li (rapp. esclusivo)</v>
      </c>
      <c r="B14" s="379" t="str">
        <f>'t1'!B15</f>
        <v>SD0035</v>
      </c>
      <c r="C14" s="447">
        <f>'t13'!AB15</f>
        <v>5639440</v>
      </c>
      <c r="D14" s="482">
        <f>('t3'!M15+'t3'!N15+'t3'!O15+'t3'!P15+'t3'!Q15+'t3'!R15)+('t12'!C15/12)</f>
        <v>164.86833333333334</v>
      </c>
      <c r="E14" s="449" t="str">
        <f t="shared" si="0"/>
        <v>OK</v>
      </c>
    </row>
    <row r="15" spans="1:9" ht="12.75">
      <c r="A15" s="368" t="str">
        <f>'t1'!A16</f>
        <v>dir. medici con altri incar. prof.li (rapp. non escl.)</v>
      </c>
      <c r="B15" s="379" t="str">
        <f>'t1'!B16</f>
        <v>SD0036</v>
      </c>
      <c r="C15" s="447">
        <f>'t13'!AB16</f>
        <v>244290</v>
      </c>
      <c r="D15" s="482">
        <f>('t3'!M16+'t3'!N16+'t3'!O16+'t3'!P16+'t3'!Q16+'t3'!R16)+('t12'!C16/12)</f>
        <v>18.059999999999999</v>
      </c>
      <c r="E15" s="449" t="str">
        <f t="shared" si="0"/>
        <v>OK</v>
      </c>
    </row>
    <row r="16" spans="1:9" ht="12.75">
      <c r="A16" s="368" t="str">
        <f>'t1'!A17</f>
        <v>dir. medici a t.  determinato(art. 15-septies d.lgs. 502/92)</v>
      </c>
      <c r="B16" s="379" t="str">
        <f>'t1'!B17</f>
        <v>SD0597</v>
      </c>
      <c r="C16" s="447">
        <f>'t13'!AB17</f>
        <v>0</v>
      </c>
      <c r="D16" s="482">
        <f>('t3'!M17+'t3'!N17+'t3'!O17+'t3'!P17+'t3'!Q17+'t3'!R17)+('t12'!C17/12)</f>
        <v>0</v>
      </c>
      <c r="E16" s="449" t="str">
        <f t="shared" si="0"/>
        <v>OK</v>
      </c>
    </row>
    <row r="17" spans="1:5" ht="12.75">
      <c r="A17" s="368" t="str">
        <f>'t1'!A18</f>
        <v>veterinari con inc. di struttura complessa (rapp.esclusivo)</v>
      </c>
      <c r="B17" s="379" t="str">
        <f>'t1'!B18</f>
        <v>SD0E74</v>
      </c>
      <c r="C17" s="447">
        <f>'t13'!AB18</f>
        <v>0</v>
      </c>
      <c r="D17" s="482">
        <f>('t3'!M18+'t3'!N18+'t3'!O18+'t3'!P18+'t3'!Q18+'t3'!R18)+('t12'!C18/12)</f>
        <v>0</v>
      </c>
      <c r="E17" s="449" t="str">
        <f t="shared" si="0"/>
        <v>OK</v>
      </c>
    </row>
    <row r="18" spans="1:5" ht="12.75">
      <c r="A18" s="368" t="str">
        <f>'t1'!A19</f>
        <v>veterinari con inc. di struttura complessa (rapp. non escl.)</v>
      </c>
      <c r="B18" s="379" t="str">
        <f>'t1'!B19</f>
        <v>SD0N74</v>
      </c>
      <c r="C18" s="447">
        <f>'t13'!AB19</f>
        <v>0</v>
      </c>
      <c r="D18" s="482">
        <f>('t3'!M19+'t3'!N19+'t3'!O19+'t3'!P19+'t3'!Q19+'t3'!R19)+('t12'!C19/12)</f>
        <v>0</v>
      </c>
      <c r="E18" s="449" t="str">
        <f t="shared" si="0"/>
        <v>OK</v>
      </c>
    </row>
    <row r="19" spans="1:5" ht="12.75">
      <c r="A19" s="368" t="str">
        <f>'t1'!A20</f>
        <v>veterinari con inc. di struttura semplice (rapp. esclusivo)</v>
      </c>
      <c r="B19" s="379" t="str">
        <f>'t1'!B20</f>
        <v>SD0E73</v>
      </c>
      <c r="C19" s="447">
        <f>'t13'!AB20</f>
        <v>0</v>
      </c>
      <c r="D19" s="482">
        <f>('t3'!M20+'t3'!N20+'t3'!O20+'t3'!P20+'t3'!Q20+'t3'!R20)+('t12'!C20/12)</f>
        <v>0</v>
      </c>
      <c r="E19" s="449" t="str">
        <f t="shared" si="0"/>
        <v>OK</v>
      </c>
    </row>
    <row r="20" spans="1:5" ht="12.75">
      <c r="A20" s="368" t="str">
        <f>'t1'!A21</f>
        <v>veterinari con inc. di struttura semplice (rapp. non escl.)</v>
      </c>
      <c r="B20" s="379" t="str">
        <f>'t1'!B21</f>
        <v>SD0N73</v>
      </c>
      <c r="C20" s="447">
        <f>'t13'!AB21</f>
        <v>0</v>
      </c>
      <c r="D20" s="482">
        <f>('t3'!M21+'t3'!N21+'t3'!O21+'t3'!P21+'t3'!Q21+'t3'!R21)+('t12'!C21/12)</f>
        <v>0</v>
      </c>
      <c r="E20" s="449" t="str">
        <f t="shared" si="0"/>
        <v>OK</v>
      </c>
    </row>
    <row r="21" spans="1:5" ht="12.75">
      <c r="A21" s="368" t="str">
        <f>'t1'!A22</f>
        <v>veterinari con altri incar. prof.li (rapp. esclusivo)</v>
      </c>
      <c r="B21" s="379" t="str">
        <f>'t1'!B22</f>
        <v>SD0A73</v>
      </c>
      <c r="C21" s="447">
        <f>'t13'!AB22</f>
        <v>0</v>
      </c>
      <c r="D21" s="482">
        <f>('t3'!M22+'t3'!N22+'t3'!O22+'t3'!P22+'t3'!Q22+'t3'!R22)+('t12'!C22/12)</f>
        <v>0</v>
      </c>
      <c r="E21" s="449" t="str">
        <f t="shared" si="0"/>
        <v>OK</v>
      </c>
    </row>
    <row r="22" spans="1:5" ht="12.75">
      <c r="A22" s="368" t="str">
        <f>'t1'!A23</f>
        <v>veterinari con altri incar. prof.li (rapp. non escl.)</v>
      </c>
      <c r="B22" s="379" t="str">
        <f>'t1'!B23</f>
        <v>SD0072</v>
      </c>
      <c r="C22" s="447">
        <f>'t13'!AB23</f>
        <v>0</v>
      </c>
      <c r="D22" s="482">
        <f>('t3'!M23+'t3'!N23+'t3'!O23+'t3'!P23+'t3'!Q23+'t3'!R23)+('t12'!C23/12)</f>
        <v>0</v>
      </c>
      <c r="E22" s="449" t="str">
        <f t="shared" si="0"/>
        <v>OK</v>
      </c>
    </row>
    <row r="23" spans="1:5" ht="12.75">
      <c r="A23" s="368" t="str">
        <f>'t1'!A24</f>
        <v>veterinari a t. determinato (art. 15-septies d.lgs. 502/92)</v>
      </c>
      <c r="B23" s="379" t="str">
        <f>'t1'!B24</f>
        <v>SD0598</v>
      </c>
      <c r="C23" s="447">
        <f>'t13'!AB24</f>
        <v>0</v>
      </c>
      <c r="D23" s="482">
        <f>('t3'!M24+'t3'!N24+'t3'!O24+'t3'!P24+'t3'!Q24+'t3'!R24)+('t12'!C24/12)</f>
        <v>0</v>
      </c>
      <c r="E23" s="449" t="str">
        <f t="shared" si="0"/>
        <v>OK</v>
      </c>
    </row>
    <row r="24" spans="1:5" ht="12.75">
      <c r="A24" s="368" t="str">
        <f>'t1'!A25</f>
        <v>odontoiatri con inc. di struttura complessa (rapp. esclusivo)</v>
      </c>
      <c r="B24" s="379" t="str">
        <f>'t1'!B25</f>
        <v>SD0E49</v>
      </c>
      <c r="C24" s="447">
        <f>'t13'!AB25</f>
        <v>0</v>
      </c>
      <c r="D24" s="482">
        <f>('t3'!M25+'t3'!N25+'t3'!O25+'t3'!P25+'t3'!Q25+'t3'!R25)+('t12'!C25/12)</f>
        <v>0</v>
      </c>
      <c r="E24" s="449" t="str">
        <f t="shared" si="0"/>
        <v>OK</v>
      </c>
    </row>
    <row r="25" spans="1:5" ht="12.75">
      <c r="A25" s="368" t="str">
        <f>'t1'!A26</f>
        <v>odontoiatri con inc. di struttura complessa (rapp. non escl.)</v>
      </c>
      <c r="B25" s="379" t="str">
        <f>'t1'!B26</f>
        <v>SD0N49</v>
      </c>
      <c r="C25" s="447">
        <f>'t13'!AB26</f>
        <v>0</v>
      </c>
      <c r="D25" s="482">
        <f>('t3'!M26+'t3'!N26+'t3'!O26+'t3'!P26+'t3'!Q26+'t3'!R26)+('t12'!C26/12)</f>
        <v>0</v>
      </c>
      <c r="E25" s="449" t="str">
        <f t="shared" si="0"/>
        <v>OK</v>
      </c>
    </row>
    <row r="26" spans="1:5" ht="12.75">
      <c r="A26" s="368" t="str">
        <f>'t1'!A27</f>
        <v>odontoiatri con inc. di struttura semplice (rapp. esclusivo)</v>
      </c>
      <c r="B26" s="379" t="str">
        <f>'t1'!B27</f>
        <v>SD0E48</v>
      </c>
      <c r="C26" s="447">
        <f>'t13'!AB27</f>
        <v>0</v>
      </c>
      <c r="D26" s="482">
        <f>('t3'!M27+'t3'!N27+'t3'!O27+'t3'!P27+'t3'!Q27+'t3'!R27)+('t12'!C27/12)</f>
        <v>0</v>
      </c>
      <c r="E26" s="449" t="str">
        <f t="shared" si="0"/>
        <v>OK</v>
      </c>
    </row>
    <row r="27" spans="1:5" ht="12.75">
      <c r="A27" s="368" t="str">
        <f>'t1'!A28</f>
        <v>odontoiatri con inc. di struttura semplice (rapp. non escl.)</v>
      </c>
      <c r="B27" s="379" t="str">
        <f>'t1'!B28</f>
        <v>SD0N48</v>
      </c>
      <c r="C27" s="447">
        <f>'t13'!AB28</f>
        <v>0</v>
      </c>
      <c r="D27" s="482">
        <f>('t3'!M28+'t3'!N28+'t3'!O28+'t3'!P28+'t3'!Q28+'t3'!R28)+('t12'!C28/12)</f>
        <v>0</v>
      </c>
      <c r="E27" s="449" t="str">
        <f t="shared" si="0"/>
        <v>OK</v>
      </c>
    </row>
    <row r="28" spans="1:5" ht="12.75">
      <c r="A28" s="368" t="str">
        <f>'t1'!A29</f>
        <v>odontoiatri con altri incar. prof.li (rapp. esclusivo)</v>
      </c>
      <c r="B28" s="379" t="str">
        <f>'t1'!B29</f>
        <v>SD0A48</v>
      </c>
      <c r="C28" s="447">
        <f>'t13'!AB29</f>
        <v>0</v>
      </c>
      <c r="D28" s="482">
        <f>('t3'!M29+'t3'!N29+'t3'!O29+'t3'!P29+'t3'!Q29+'t3'!R29)+('t12'!C29/12)</f>
        <v>0</v>
      </c>
      <c r="E28" s="449" t="str">
        <f t="shared" si="0"/>
        <v>OK</v>
      </c>
    </row>
    <row r="29" spans="1:5" ht="12.75">
      <c r="A29" s="368" t="str">
        <f>'t1'!A30</f>
        <v>odontoiatri con altri incar. prof.li (rapp. non escl.)</v>
      </c>
      <c r="B29" s="379" t="str">
        <f>'t1'!B30</f>
        <v>SD0047</v>
      </c>
      <c r="C29" s="447">
        <f>'t13'!AB30</f>
        <v>0</v>
      </c>
      <c r="D29" s="482">
        <f>('t3'!M30+'t3'!N30+'t3'!O30+'t3'!P30+'t3'!Q30+'t3'!R30)+('t12'!C30/12)</f>
        <v>0</v>
      </c>
      <c r="E29" s="449" t="str">
        <f t="shared" si="0"/>
        <v>OK</v>
      </c>
    </row>
    <row r="30" spans="1:5" ht="12.75">
      <c r="A30" s="368" t="str">
        <f>'t1'!A31</f>
        <v>odontoiatri a t. determinato (art. 15-septies d.lgs. 502/92)</v>
      </c>
      <c r="B30" s="379" t="str">
        <f>'t1'!B31</f>
        <v>SD0599</v>
      </c>
      <c r="C30" s="447">
        <f>'t13'!AB31</f>
        <v>0</v>
      </c>
      <c r="D30" s="482">
        <f>('t3'!M31+'t3'!N31+'t3'!O31+'t3'!P31+'t3'!Q31+'t3'!R31)+('t12'!C31/12)</f>
        <v>0</v>
      </c>
      <c r="E30" s="449" t="str">
        <f t="shared" si="0"/>
        <v>OK</v>
      </c>
    </row>
    <row r="31" spans="1:5" ht="12.75">
      <c r="A31" s="368" t="str">
        <f>'t1'!A32</f>
        <v>farmacisti con incarico di struttura complessa (rapp. esclusivo)</v>
      </c>
      <c r="B31" s="379" t="str">
        <f>'t1'!B32</f>
        <v>SD0E39</v>
      </c>
      <c r="C31" s="447">
        <f>'t13'!AB32</f>
        <v>52782</v>
      </c>
      <c r="D31" s="482">
        <f>('t3'!M32+'t3'!N32+'t3'!O32+'t3'!P32+'t3'!Q32+'t3'!R32)+('t12'!C32/12)</f>
        <v>0.91666666666666663</v>
      </c>
      <c r="E31" s="449" t="str">
        <f t="shared" si="0"/>
        <v>OK</v>
      </c>
    </row>
    <row r="32" spans="1:5" ht="12.75">
      <c r="A32" s="368" t="str">
        <f>'t1'!A33</f>
        <v>farmacisti con incarico di struttura complessa (rapp. non escl.)</v>
      </c>
      <c r="B32" s="379" t="str">
        <f>'t1'!B33</f>
        <v>SD0N39</v>
      </c>
      <c r="C32" s="447">
        <f>'t13'!AB33</f>
        <v>0</v>
      </c>
      <c r="D32" s="482">
        <f>('t3'!M33+'t3'!N33+'t3'!O33+'t3'!P33+'t3'!Q33+'t3'!R33)+('t12'!C33/12)</f>
        <v>0</v>
      </c>
      <c r="E32" s="449" t="str">
        <f t="shared" si="0"/>
        <v>OK</v>
      </c>
    </row>
    <row r="33" spans="1:5" ht="12.75">
      <c r="A33" s="368" t="str">
        <f>'t1'!A34</f>
        <v>farmacisti con incarico di struttura semplice (rapp. esclusivo)</v>
      </c>
      <c r="B33" s="379" t="str">
        <f>'t1'!B34</f>
        <v>SD0E38</v>
      </c>
      <c r="C33" s="447">
        <f>'t13'!AB34</f>
        <v>109196</v>
      </c>
      <c r="D33" s="482">
        <f>('t3'!M34+'t3'!N34+'t3'!O34+'t3'!P34+'t3'!Q34+'t3'!R34)+('t12'!C34/12)</f>
        <v>3</v>
      </c>
      <c r="E33" s="449" t="str">
        <f t="shared" si="0"/>
        <v>OK</v>
      </c>
    </row>
    <row r="34" spans="1:5" ht="12.75">
      <c r="A34" s="368" t="str">
        <f>'t1'!A35</f>
        <v>farmacisti con incarico di struttura semplice (rapp. non escl.)</v>
      </c>
      <c r="B34" s="379" t="str">
        <f>'t1'!B35</f>
        <v>SD0N38</v>
      </c>
      <c r="C34" s="447">
        <f>'t13'!AB35</f>
        <v>0</v>
      </c>
      <c r="D34" s="482">
        <f>('t3'!M35+'t3'!N35+'t3'!O35+'t3'!P35+'t3'!Q35+'t3'!R35)+('t12'!C35/12)</f>
        <v>0</v>
      </c>
      <c r="E34" s="449" t="str">
        <f t="shared" si="0"/>
        <v>OK</v>
      </c>
    </row>
    <row r="35" spans="1:5" ht="12.75">
      <c r="A35" s="368" t="str">
        <f>'t1'!A36</f>
        <v>farmacisti con altri incar. prof.li (rapp. esclusivo)</v>
      </c>
      <c r="B35" s="379" t="str">
        <f>'t1'!B36</f>
        <v>SD0A38</v>
      </c>
      <c r="C35" s="447">
        <f>'t13'!AB36</f>
        <v>129939</v>
      </c>
      <c r="D35" s="482">
        <f>('t3'!M36+'t3'!N36+'t3'!O36+'t3'!P36+'t3'!Q36+'t3'!R36)+('t12'!C36/12)</f>
        <v>4.9958333333333336</v>
      </c>
      <c r="E35" s="449" t="str">
        <f t="shared" si="0"/>
        <v>OK</v>
      </c>
    </row>
    <row r="36" spans="1:5" ht="12.75">
      <c r="A36" s="368" t="str">
        <f>'t1'!A37</f>
        <v>farmacisti con altri incar. prof.li (rapp. non escl.)</v>
      </c>
      <c r="B36" s="379" t="str">
        <f>'t1'!B37</f>
        <v>SD0037</v>
      </c>
      <c r="C36" s="447">
        <f>'t13'!AB37</f>
        <v>0</v>
      </c>
      <c r="D36" s="482">
        <f>('t3'!M37+'t3'!N37+'t3'!O37+'t3'!P37+'t3'!Q37+'t3'!R37)+('t12'!C37/12)</f>
        <v>0</v>
      </c>
      <c r="E36" s="449" t="str">
        <f t="shared" si="0"/>
        <v>OK</v>
      </c>
    </row>
    <row r="37" spans="1:5" ht="12.75">
      <c r="A37" s="368" t="str">
        <f>'t1'!A38</f>
        <v>farmacisti a t. determinato (art. 15-septies d.lgs. 502/92)</v>
      </c>
      <c r="B37" s="379" t="str">
        <f>'t1'!B38</f>
        <v>SD0600</v>
      </c>
      <c r="C37" s="447">
        <f>'t13'!AB38</f>
        <v>0</v>
      </c>
      <c r="D37" s="482">
        <f>('t3'!M38+'t3'!N38+'t3'!O38+'t3'!P38+'t3'!Q38+'t3'!R38)+('t12'!C38/12)</f>
        <v>0</v>
      </c>
      <c r="E37" s="449" t="str">
        <f t="shared" si="0"/>
        <v>OK</v>
      </c>
    </row>
    <row r="38" spans="1:5" ht="12.75">
      <c r="A38" s="368" t="str">
        <f>'t1'!A39</f>
        <v>biologi con incarico di struttura complessa (rapp. esclusivo)</v>
      </c>
      <c r="B38" s="379" t="str">
        <f>'t1'!B39</f>
        <v>SD0E13</v>
      </c>
      <c r="C38" s="447">
        <f>'t13'!AB39</f>
        <v>72088</v>
      </c>
      <c r="D38" s="482">
        <f>('t3'!M39+'t3'!N39+'t3'!O39+'t3'!P39+'t3'!Q39+'t3'!R39)+('t12'!C39/12)</f>
        <v>1</v>
      </c>
      <c r="E38" s="449" t="str">
        <f t="shared" si="0"/>
        <v>OK</v>
      </c>
    </row>
    <row r="39" spans="1:5" ht="12.75">
      <c r="A39" s="368" t="str">
        <f>'t1'!A40</f>
        <v>biologi con incarico di struttura complessa (rapp. non escl.)</v>
      </c>
      <c r="B39" s="379" t="str">
        <f>'t1'!B40</f>
        <v>SD0N13</v>
      </c>
      <c r="C39" s="447">
        <f>'t13'!AB40</f>
        <v>0</v>
      </c>
      <c r="D39" s="482">
        <f>('t3'!M40+'t3'!N40+'t3'!O40+'t3'!P40+'t3'!Q40+'t3'!R40)+('t12'!C40/12)</f>
        <v>0</v>
      </c>
      <c r="E39" s="449" t="str">
        <f t="shared" si="0"/>
        <v>OK</v>
      </c>
    </row>
    <row r="40" spans="1:5" ht="12.75">
      <c r="A40" s="368" t="str">
        <f>'t1'!A41</f>
        <v>biologi con incarico di struttura semplice (rapp. esclusivo)</v>
      </c>
      <c r="B40" s="379" t="str">
        <f>'t1'!B41</f>
        <v>SD0E12</v>
      </c>
      <c r="C40" s="447">
        <f>'t13'!AB41</f>
        <v>306802</v>
      </c>
      <c r="D40" s="482">
        <f>('t3'!M41+'t3'!N41+'t3'!O41+'t3'!P41+'t3'!Q41+'t3'!R41)+('t12'!C41/12)</f>
        <v>8.3333333333333339</v>
      </c>
      <c r="E40" s="449" t="str">
        <f t="shared" si="0"/>
        <v>OK</v>
      </c>
    </row>
    <row r="41" spans="1:5" ht="12.75">
      <c r="A41" s="368" t="str">
        <f>'t1'!A42</f>
        <v>biologi con incarico di struttura semplice (rapp. non escl.)</v>
      </c>
      <c r="B41" s="379" t="str">
        <f>'t1'!B42</f>
        <v>SD0N12</v>
      </c>
      <c r="C41" s="447">
        <f>'t13'!AB42</f>
        <v>0</v>
      </c>
      <c r="D41" s="482">
        <f>('t3'!M42+'t3'!N42+'t3'!O42+'t3'!P42+'t3'!Q42+'t3'!R42)+('t12'!C42/12)</f>
        <v>0</v>
      </c>
      <c r="E41" s="449" t="str">
        <f t="shared" si="0"/>
        <v>OK</v>
      </c>
    </row>
    <row r="42" spans="1:5" ht="12.75">
      <c r="A42" s="368" t="str">
        <f>'t1'!A43</f>
        <v>biologi con altri incar. prof.li (rapp. esclusivo)</v>
      </c>
      <c r="B42" s="379" t="str">
        <f>'t1'!B43</f>
        <v>SD0A12</v>
      </c>
      <c r="C42" s="447">
        <f>'t13'!AB43</f>
        <v>995855</v>
      </c>
      <c r="D42" s="482">
        <f>('t3'!M43+'t3'!N43+'t3'!O43+'t3'!P43+'t3'!Q43+'t3'!R43)+('t12'!C43/12)</f>
        <v>31</v>
      </c>
      <c r="E42" s="449" t="str">
        <f t="shared" si="0"/>
        <v>OK</v>
      </c>
    </row>
    <row r="43" spans="1:5" ht="12.75">
      <c r="A43" s="368" t="str">
        <f>'t1'!A44</f>
        <v>biologi con altri incar. prof.li (rapp. non escl.)</v>
      </c>
      <c r="B43" s="379" t="str">
        <f>'t1'!B44</f>
        <v>SD0011</v>
      </c>
      <c r="C43" s="447">
        <f>'t13'!AB44</f>
        <v>0</v>
      </c>
      <c r="D43" s="482">
        <f>('t3'!M44+'t3'!N44+'t3'!O44+'t3'!P44+'t3'!Q44+'t3'!R44)+('t12'!C44/12)</f>
        <v>0</v>
      </c>
      <c r="E43" s="449" t="str">
        <f t="shared" si="0"/>
        <v>OK</v>
      </c>
    </row>
    <row r="44" spans="1:5" ht="12.75">
      <c r="A44" s="368" t="str">
        <f>'t1'!A45</f>
        <v>biologi a t. determinato (art. 15-septies d.lgs. 502/92)</v>
      </c>
      <c r="B44" s="379" t="str">
        <f>'t1'!B45</f>
        <v>SD0601</v>
      </c>
      <c r="C44" s="447">
        <f>'t13'!AB45</f>
        <v>0</v>
      </c>
      <c r="D44" s="482">
        <f>('t3'!M45+'t3'!N45+'t3'!O45+'t3'!P45+'t3'!Q45+'t3'!R45)+('t12'!C45/12)</f>
        <v>0</v>
      </c>
      <c r="E44" s="449" t="str">
        <f t="shared" si="0"/>
        <v>OK</v>
      </c>
    </row>
    <row r="45" spans="1:5" ht="12.75">
      <c r="A45" s="368" t="str">
        <f>'t1'!A46</f>
        <v>chimici con incarico di struttura complessa (rapp. esclusivo)</v>
      </c>
      <c r="B45" s="379" t="str">
        <f>'t1'!B46</f>
        <v>SD0E16</v>
      </c>
      <c r="C45" s="447">
        <f>'t13'!AB46</f>
        <v>0</v>
      </c>
      <c r="D45" s="482">
        <f>('t3'!M46+'t3'!N46+'t3'!O46+'t3'!P46+'t3'!Q46+'t3'!R46)+('t12'!C46/12)</f>
        <v>0</v>
      </c>
      <c r="E45" s="449" t="str">
        <f t="shared" si="0"/>
        <v>OK</v>
      </c>
    </row>
    <row r="46" spans="1:5" ht="12.75">
      <c r="A46" s="368" t="str">
        <f>'t1'!A47</f>
        <v>chimici con incarico di struttura complessa (rapp.non escl.)</v>
      </c>
      <c r="B46" s="379" t="str">
        <f>'t1'!B47</f>
        <v>SD0N16</v>
      </c>
      <c r="C46" s="447">
        <f>'t13'!AB47</f>
        <v>0</v>
      </c>
      <c r="D46" s="482">
        <f>('t3'!M47+'t3'!N47+'t3'!O47+'t3'!P47+'t3'!Q47+'t3'!R47)+('t12'!C47/12)</f>
        <v>0</v>
      </c>
      <c r="E46" s="449" t="str">
        <f t="shared" si="0"/>
        <v>OK</v>
      </c>
    </row>
    <row r="47" spans="1:5" ht="12.75">
      <c r="A47" s="368" t="str">
        <f>'t1'!A48</f>
        <v>chimici con incarico di struttura semplice (rapp. esclusivo)</v>
      </c>
      <c r="B47" s="379" t="str">
        <f>'t1'!B48</f>
        <v>SD0E15</v>
      </c>
      <c r="C47" s="447">
        <f>'t13'!AB48</f>
        <v>5155</v>
      </c>
      <c r="D47" s="482">
        <f>('t3'!M48+'t3'!N48+'t3'!O48+'t3'!P48+'t3'!Q48+'t3'!R48)+('t12'!C48/12)</f>
        <v>0.16666666666666666</v>
      </c>
      <c r="E47" s="449" t="str">
        <f t="shared" si="0"/>
        <v>OK</v>
      </c>
    </row>
    <row r="48" spans="1:5" ht="12.75">
      <c r="A48" s="368" t="str">
        <f>'t1'!A49</f>
        <v>chimici con incarico di struttura semplice (rapp. non escl.)</v>
      </c>
      <c r="B48" s="379" t="str">
        <f>'t1'!B49</f>
        <v>SD0N15</v>
      </c>
      <c r="C48" s="447">
        <f>'t13'!AB49</f>
        <v>0</v>
      </c>
      <c r="D48" s="482">
        <f>('t3'!M49+'t3'!N49+'t3'!O49+'t3'!P49+'t3'!Q49+'t3'!R49)+('t12'!C49/12)</f>
        <v>0</v>
      </c>
      <c r="E48" s="449" t="str">
        <f t="shared" si="0"/>
        <v>OK</v>
      </c>
    </row>
    <row r="49" spans="1:5" ht="12.75">
      <c r="A49" s="368" t="str">
        <f>'t1'!A50</f>
        <v>chimici con altri incar. prof.li (rapp. esclusivo)</v>
      </c>
      <c r="B49" s="379" t="str">
        <f>'t1'!B50</f>
        <v>SD0A15</v>
      </c>
      <c r="C49" s="447">
        <f>'t13'!AB50</f>
        <v>64281</v>
      </c>
      <c r="D49" s="482">
        <f>('t3'!M50+'t3'!N50+'t3'!O50+'t3'!P50+'t3'!Q50+'t3'!R50)+('t12'!C50/12)</f>
        <v>1.8333333333333333</v>
      </c>
      <c r="E49" s="449" t="str">
        <f t="shared" si="0"/>
        <v>OK</v>
      </c>
    </row>
    <row r="50" spans="1:5" ht="12.75">
      <c r="A50" s="368" t="str">
        <f>'t1'!A51</f>
        <v>chimici con altri incar. prof.li (rapp. non escl.)</v>
      </c>
      <c r="B50" s="379" t="str">
        <f>'t1'!B51</f>
        <v>SD0014</v>
      </c>
      <c r="C50" s="447">
        <f>'t13'!AB51</f>
        <v>0</v>
      </c>
      <c r="D50" s="482">
        <f>('t3'!M51+'t3'!N51+'t3'!O51+'t3'!P51+'t3'!Q51+'t3'!R51)+('t12'!C51/12)</f>
        <v>0</v>
      </c>
      <c r="E50" s="449" t="str">
        <f t="shared" si="0"/>
        <v>OK</v>
      </c>
    </row>
    <row r="51" spans="1:5" ht="12.75">
      <c r="A51" s="368" t="str">
        <f>'t1'!A52</f>
        <v>chimici a t. determinato (art. 15-septies d.lgs. 502/92)</v>
      </c>
      <c r="B51" s="379" t="str">
        <f>'t1'!B52</f>
        <v>SD0602</v>
      </c>
      <c r="C51" s="447">
        <f>'t13'!AB52</f>
        <v>0</v>
      </c>
      <c r="D51" s="482">
        <f>('t3'!M52+'t3'!N52+'t3'!O52+'t3'!P52+'t3'!Q52+'t3'!R52)+('t12'!C52/12)</f>
        <v>0</v>
      </c>
      <c r="E51" s="449" t="str">
        <f t="shared" si="0"/>
        <v>OK</v>
      </c>
    </row>
    <row r="52" spans="1:5" ht="12.75">
      <c r="A52" s="368" t="str">
        <f>'t1'!A53</f>
        <v>fisici con incarico di struttura complessa (rapp. esclusivo)</v>
      </c>
      <c r="B52" s="379" t="str">
        <f>'t1'!B53</f>
        <v>SD0E42</v>
      </c>
      <c r="C52" s="447">
        <f>'t13'!AB53</f>
        <v>0</v>
      </c>
      <c r="D52" s="482">
        <f>('t3'!M53+'t3'!N53+'t3'!O53+'t3'!P53+'t3'!Q53+'t3'!R53)+('t12'!C53/12)</f>
        <v>0</v>
      </c>
      <c r="E52" s="449" t="str">
        <f t="shared" si="0"/>
        <v>OK</v>
      </c>
    </row>
    <row r="53" spans="1:5" ht="12.75">
      <c r="A53" s="368" t="str">
        <f>'t1'!A54</f>
        <v>fisici con incarico di struttura complessa (rapp. non escl.)</v>
      </c>
      <c r="B53" s="379" t="str">
        <f>'t1'!B54</f>
        <v>SD0N42</v>
      </c>
      <c r="C53" s="447">
        <f>'t13'!AB54</f>
        <v>0</v>
      </c>
      <c r="D53" s="482">
        <f>('t3'!M54+'t3'!N54+'t3'!O54+'t3'!P54+'t3'!Q54+'t3'!R54)+('t12'!C54/12)</f>
        <v>0</v>
      </c>
      <c r="E53" s="449" t="str">
        <f t="shared" si="0"/>
        <v>OK</v>
      </c>
    </row>
    <row r="54" spans="1:5" ht="12.75">
      <c r="A54" s="368" t="str">
        <f>'t1'!A55</f>
        <v>fisici con incarico di struttura semplice (rapp. esclusivo)</v>
      </c>
      <c r="B54" s="379" t="str">
        <f>'t1'!B55</f>
        <v>SD0E41</v>
      </c>
      <c r="C54" s="447">
        <f>'t13'!AB55</f>
        <v>72846</v>
      </c>
      <c r="D54" s="482">
        <f>('t3'!M55+'t3'!N55+'t3'!O55+'t3'!P55+'t3'!Q55+'t3'!R55)+('t12'!C55/12)</f>
        <v>1.9166666666666667</v>
      </c>
      <c r="E54" s="449" t="str">
        <f t="shared" si="0"/>
        <v>OK</v>
      </c>
    </row>
    <row r="55" spans="1:5" ht="12.75">
      <c r="A55" s="368" t="str">
        <f>'t1'!A56</f>
        <v>fisici con incarico di struttura semplice (rapp. non escl.)</v>
      </c>
      <c r="B55" s="379" t="str">
        <f>'t1'!B56</f>
        <v>SD0N41</v>
      </c>
      <c r="C55" s="447">
        <f>'t13'!AB56</f>
        <v>0</v>
      </c>
      <c r="D55" s="482">
        <f>('t3'!M56+'t3'!N56+'t3'!O56+'t3'!P56+'t3'!Q56+'t3'!R56)+('t12'!C56/12)</f>
        <v>0</v>
      </c>
      <c r="E55" s="449" t="str">
        <f t="shared" si="0"/>
        <v>OK</v>
      </c>
    </row>
    <row r="56" spans="1:5" ht="12.75">
      <c r="A56" s="368" t="str">
        <f>'t1'!A57</f>
        <v>fisici con altri incar. prof.li (rapp. esclusivo)</v>
      </c>
      <c r="B56" s="379" t="str">
        <f>'t1'!B57</f>
        <v>SD0A41</v>
      </c>
      <c r="C56" s="447">
        <f>'t13'!AB57</f>
        <v>119022</v>
      </c>
      <c r="D56" s="482">
        <f>('t3'!M57+'t3'!N57+'t3'!O57+'t3'!P57+'t3'!Q57+'t3'!R57)+('t12'!C57/12)</f>
        <v>4.083333333333333</v>
      </c>
      <c r="E56" s="449" t="str">
        <f t="shared" si="0"/>
        <v>OK</v>
      </c>
    </row>
    <row r="57" spans="1:5" ht="12.75">
      <c r="A57" s="368" t="str">
        <f>'t1'!A58</f>
        <v>fisici con altri incar. prof.li (rapp. non escl.)</v>
      </c>
      <c r="B57" s="379" t="str">
        <f>'t1'!B58</f>
        <v>SD0040</v>
      </c>
      <c r="C57" s="447">
        <f>'t13'!AB58</f>
        <v>0</v>
      </c>
      <c r="D57" s="482">
        <f>('t3'!M58+'t3'!N58+'t3'!O58+'t3'!P58+'t3'!Q58+'t3'!R58)+('t12'!C58/12)</f>
        <v>0</v>
      </c>
      <c r="E57" s="449" t="str">
        <f t="shared" si="0"/>
        <v>OK</v>
      </c>
    </row>
    <row r="58" spans="1:5" ht="12.75">
      <c r="A58" s="368" t="str">
        <f>'t1'!A59</f>
        <v>fisici a t. determinato (art. 15-septies d.lgs. 502/92)</v>
      </c>
      <c r="B58" s="379" t="str">
        <f>'t1'!B59</f>
        <v>SD0603</v>
      </c>
      <c r="C58" s="447">
        <f>'t13'!AB59</f>
        <v>0</v>
      </c>
      <c r="D58" s="482">
        <f>('t3'!M59+'t3'!N59+'t3'!O59+'t3'!P59+'t3'!Q59+'t3'!R59)+('t12'!C59/12)</f>
        <v>0</v>
      </c>
      <c r="E58" s="449" t="str">
        <f t="shared" si="0"/>
        <v>OK</v>
      </c>
    </row>
    <row r="59" spans="1:5" ht="12.75">
      <c r="A59" s="368" t="str">
        <f>'t1'!A60</f>
        <v>psicologi con incarico di struttura complessa (rapp. esclusivo)</v>
      </c>
      <c r="B59" s="379" t="str">
        <f>'t1'!B60</f>
        <v>SD0E66</v>
      </c>
      <c r="C59" s="447">
        <f>'t13'!AB60</f>
        <v>0</v>
      </c>
      <c r="D59" s="482">
        <f>('t3'!M60+'t3'!N60+'t3'!O60+'t3'!P60+'t3'!Q60+'t3'!R60)+('t12'!C60/12)</f>
        <v>0</v>
      </c>
      <c r="E59" s="449" t="str">
        <f t="shared" si="0"/>
        <v>OK</v>
      </c>
    </row>
    <row r="60" spans="1:5" ht="12.75">
      <c r="A60" s="368" t="str">
        <f>'t1'!A61</f>
        <v>psicologi con incarico di struttura complessa (rapp. non escl.)</v>
      </c>
      <c r="B60" s="379" t="str">
        <f>'t1'!B61</f>
        <v>SD0N66</v>
      </c>
      <c r="C60" s="447">
        <f>'t13'!AB61</f>
        <v>0</v>
      </c>
      <c r="D60" s="482">
        <f>('t3'!M61+'t3'!N61+'t3'!O61+'t3'!P61+'t3'!Q61+'t3'!R61)+('t12'!C61/12)</f>
        <v>0</v>
      </c>
      <c r="E60" s="449" t="str">
        <f t="shared" si="0"/>
        <v>OK</v>
      </c>
    </row>
    <row r="61" spans="1:5" ht="12.75">
      <c r="A61" s="368" t="str">
        <f>'t1'!A62</f>
        <v>psicologi con incarico di struttura semplice (rapp. esclusivo)</v>
      </c>
      <c r="B61" s="379" t="str">
        <f>'t1'!B62</f>
        <v>SD0E65</v>
      </c>
      <c r="C61" s="447">
        <f>'t13'!AB62</f>
        <v>36376</v>
      </c>
      <c r="D61" s="482">
        <f>('t3'!M62+'t3'!N62+'t3'!O62+'t3'!P62+'t3'!Q62+'t3'!R62)+('t12'!C62/12)</f>
        <v>1</v>
      </c>
      <c r="E61" s="449" t="str">
        <f t="shared" si="0"/>
        <v>OK</v>
      </c>
    </row>
    <row r="62" spans="1:5" ht="12.75">
      <c r="A62" s="368" t="str">
        <f>'t1'!A63</f>
        <v>psicologi con incarico di struttura semplice (rapp. non escl.)</v>
      </c>
      <c r="B62" s="379" t="str">
        <f>'t1'!B63</f>
        <v>SD0N65</v>
      </c>
      <c r="C62" s="447">
        <f>'t13'!AB63</f>
        <v>0</v>
      </c>
      <c r="D62" s="482">
        <f>('t3'!M63+'t3'!N63+'t3'!O63+'t3'!P63+'t3'!Q63+'t3'!R63)+('t12'!C63/12)</f>
        <v>0</v>
      </c>
      <c r="E62" s="449" t="str">
        <f t="shared" si="0"/>
        <v>OK</v>
      </c>
    </row>
    <row r="63" spans="1:5" ht="12.75">
      <c r="A63" s="368" t="str">
        <f>'t1'!A64</f>
        <v>psicologi con altri incar. prof.li (rapp. esclusivo)</v>
      </c>
      <c r="B63" s="379" t="str">
        <f>'t1'!B64</f>
        <v>SD0A65</v>
      </c>
      <c r="C63" s="447">
        <f>'t13'!AB64</f>
        <v>24835</v>
      </c>
      <c r="D63" s="482">
        <f>('t3'!M64+'t3'!N64+'t3'!O64+'t3'!P64+'t3'!Q64+'t3'!R64)+('t12'!C64/12)</f>
        <v>1</v>
      </c>
      <c r="E63" s="449" t="str">
        <f t="shared" si="0"/>
        <v>OK</v>
      </c>
    </row>
    <row r="64" spans="1:5" ht="12.75">
      <c r="A64" s="368" t="str">
        <f>'t1'!A65</f>
        <v>psicologi con altri incar. prof.li (rapp. non escl.)</v>
      </c>
      <c r="B64" s="379" t="str">
        <f>'t1'!B65</f>
        <v>SD0064</v>
      </c>
      <c r="C64" s="447">
        <f>'t13'!AB65</f>
        <v>0</v>
      </c>
      <c r="D64" s="482">
        <f>('t3'!M65+'t3'!N65+'t3'!O65+'t3'!P65+'t3'!Q65+'t3'!R65)+('t12'!C65/12)</f>
        <v>0</v>
      </c>
      <c r="E64" s="449" t="str">
        <f t="shared" si="0"/>
        <v>OK</v>
      </c>
    </row>
    <row r="65" spans="1:5" ht="12.75">
      <c r="A65" s="368" t="str">
        <f>'t1'!A66</f>
        <v>psicologi a t. determinato (art. 15-septies d.lgs. 502/92)</v>
      </c>
      <c r="B65" s="379" t="str">
        <f>'t1'!B66</f>
        <v>SD0604</v>
      </c>
      <c r="C65" s="447">
        <f>'t13'!AB66</f>
        <v>0</v>
      </c>
      <c r="D65" s="482">
        <f>('t3'!M66+'t3'!N66+'t3'!O66+'t3'!P66+'t3'!Q66+'t3'!R66)+('t12'!C66/12)</f>
        <v>0</v>
      </c>
      <c r="E65" s="449" t="str">
        <f t="shared" si="0"/>
        <v>OK</v>
      </c>
    </row>
    <row r="66" spans="1:5" ht="12.75">
      <c r="A66" s="368" t="str">
        <f>'t1'!A67</f>
        <v>dirigente delle professioni sanitarie (1)</v>
      </c>
      <c r="B66" s="379" t="str">
        <f>'t1'!B67</f>
        <v>SD0483</v>
      </c>
      <c r="C66" s="447">
        <f>'t13'!AB67</f>
        <v>64640</v>
      </c>
      <c r="D66" s="482">
        <f>('t3'!M67+'t3'!N67+'t3'!O67+'t3'!P67+'t3'!Q67+'t3'!R67)+('t12'!C67/12)</f>
        <v>2</v>
      </c>
      <c r="E66" s="449" t="str">
        <f t="shared" si="0"/>
        <v>OK</v>
      </c>
    </row>
    <row r="67" spans="1:5" ht="12.75">
      <c r="A67" s="368" t="str">
        <f>'t1'!A68</f>
        <v>dir. prof. sanitarie a t. det.(art. 15-septies dlgs 502/92)</v>
      </c>
      <c r="B67" s="379" t="str">
        <f>'t1'!B68</f>
        <v>SD048A</v>
      </c>
      <c r="C67" s="447">
        <f>'t13'!AB68</f>
        <v>0</v>
      </c>
      <c r="D67" s="482">
        <f>('t3'!M68+'t3'!N68+'t3'!O68+'t3'!P68+'t3'!Q68+'t3'!R68)+('t12'!C68/12)</f>
        <v>0</v>
      </c>
      <c r="E67" s="449" t="str">
        <f>IF(OR((NOT(C67)),(AND(C67&gt;=0,D67&gt;0))),"OK","ERRORE")</f>
        <v>OK</v>
      </c>
    </row>
    <row r="68" spans="1:5" ht="12.75">
      <c r="A68" s="368" t="str">
        <f>'t1'!A69</f>
        <v>coll.re prof.le sanitario - pers. infer. esperto - ds</v>
      </c>
      <c r="B68" s="379" t="str">
        <f>'t1'!B69</f>
        <v>S18023</v>
      </c>
      <c r="C68" s="447">
        <f>'t13'!AB69</f>
        <v>179495</v>
      </c>
      <c r="D68" s="482">
        <f>('t3'!M69+'t3'!N69+'t3'!O69+'t3'!P69+'t3'!Q69+'t3'!R69)+('t12'!C69/12)</f>
        <v>25.666666666666668</v>
      </c>
      <c r="E68" s="449" t="str">
        <f t="shared" si="0"/>
        <v>OK</v>
      </c>
    </row>
    <row r="69" spans="1:5" ht="12.75">
      <c r="A69" s="368" t="str">
        <f>'t1'!A70</f>
        <v>coll.re prof.le sanitario - pers. infer. - d</v>
      </c>
      <c r="B69" s="379" t="str">
        <f>'t1'!B70</f>
        <v>S16020</v>
      </c>
      <c r="C69" s="447">
        <f>'t13'!AB70</f>
        <v>2638466</v>
      </c>
      <c r="D69" s="482">
        <f>('t3'!M70+'t3'!N70+'t3'!O70+'t3'!P70+'t3'!Q70+'t3'!R70)+('t12'!C70/12)</f>
        <v>380.06</v>
      </c>
      <c r="E69" s="449" t="str">
        <f t="shared" si="0"/>
        <v>OK</v>
      </c>
    </row>
    <row r="70" spans="1:5" ht="12.75">
      <c r="A70" s="368" t="str">
        <f>'t1'!A71</f>
        <v>oper.re prof.le sanitario pers. inferm. - c</v>
      </c>
      <c r="B70" s="379" t="str">
        <f>'t1'!B71</f>
        <v>S14056</v>
      </c>
      <c r="C70" s="447">
        <f>'t13'!AB71</f>
        <v>0</v>
      </c>
      <c r="D70" s="482">
        <f>('t3'!M71+'t3'!N71+'t3'!O71+'t3'!P71+'t3'!Q71+'t3'!R71)+('t12'!C71/12)</f>
        <v>0</v>
      </c>
      <c r="E70" s="449" t="str">
        <f t="shared" si="0"/>
        <v>OK</v>
      </c>
    </row>
    <row r="71" spans="1:5" ht="12.75">
      <c r="A71" s="368" t="str">
        <f>'t1'!A72</f>
        <v>oper.re prof.le di II cat.pers. inferm. esperto - c (2)</v>
      </c>
      <c r="B71" s="379" t="str">
        <f>'t1'!B72</f>
        <v>S14E52</v>
      </c>
      <c r="C71" s="447">
        <f>'t13'!AB72</f>
        <v>35051</v>
      </c>
      <c r="D71" s="482">
        <f>('t3'!M72+'t3'!N72+'t3'!O72+'t3'!P72+'t3'!Q72+'t3'!R72)+('t12'!C72/12)</f>
        <v>6.9725000000000001</v>
      </c>
      <c r="E71" s="449" t="str">
        <f t="shared" si="0"/>
        <v>OK</v>
      </c>
    </row>
    <row r="72" spans="1:5" ht="12.75">
      <c r="A72" s="368" t="str">
        <f>'t1'!A73</f>
        <v>oper.re prof.le di II cat.pers. inferm. bs</v>
      </c>
      <c r="B72" s="379" t="str">
        <f>'t1'!B73</f>
        <v>S13052</v>
      </c>
      <c r="C72" s="447">
        <f>'t13'!AB73</f>
        <v>0</v>
      </c>
      <c r="D72" s="482">
        <f>('t3'!M73+'t3'!N73+'t3'!O73+'t3'!P73+'t3'!Q73+'t3'!R73)+('t12'!C73/12)</f>
        <v>0</v>
      </c>
      <c r="E72" s="449" t="str">
        <f t="shared" ref="E72:E135" si="1">IF(OR((NOT(C72)),(AND(C72&gt;=0,D72&gt;0))),"OK","ERRORE")</f>
        <v>OK</v>
      </c>
    </row>
    <row r="73" spans="1:5" ht="12.75">
      <c r="A73" s="368" t="str">
        <f>'t1'!A74</f>
        <v>coll.re prof.le sanitario - pers. tec. esperto - ds</v>
      </c>
      <c r="B73" s="379" t="str">
        <f>'t1'!B74</f>
        <v>S18920</v>
      </c>
      <c r="C73" s="447">
        <f>'t13'!AB74</f>
        <v>73267</v>
      </c>
      <c r="D73" s="482">
        <f>('t3'!M74+'t3'!N74+'t3'!O74+'t3'!P74+'t3'!Q74+'t3'!R74)+('t12'!C74/12)</f>
        <v>10.516666666666667</v>
      </c>
      <c r="E73" s="449" t="str">
        <f t="shared" si="1"/>
        <v>OK</v>
      </c>
    </row>
    <row r="74" spans="1:5" ht="12.75">
      <c r="A74" s="368" t="str">
        <f>'t1'!A75</f>
        <v>coll.re prof.le sanitario - pers. tec.- d</v>
      </c>
      <c r="B74" s="379" t="str">
        <f>'t1'!B75</f>
        <v>S16021</v>
      </c>
      <c r="C74" s="447">
        <f>'t13'!AB75</f>
        <v>723321</v>
      </c>
      <c r="D74" s="482">
        <f>('t3'!M75+'t3'!N75+'t3'!O75+'t3'!P75+'t3'!Q75+'t3'!R75)+('t12'!C75/12)</f>
        <v>155.16249999999999</v>
      </c>
      <c r="E74" s="449" t="str">
        <f t="shared" si="1"/>
        <v>OK</v>
      </c>
    </row>
    <row r="75" spans="1:5" ht="12.75">
      <c r="A75" s="368" t="str">
        <f>'t1'!A76</f>
        <v>oper.re prof.le sanitario - pers. tec.- c</v>
      </c>
      <c r="B75" s="379" t="str">
        <f>'t1'!B76</f>
        <v>S14054</v>
      </c>
      <c r="C75" s="447">
        <f>'t13'!AB76</f>
        <v>0</v>
      </c>
      <c r="D75" s="482">
        <f>('t3'!M76+'t3'!N76+'t3'!O76+'t3'!P76+'t3'!Q76+'t3'!R76)+('t12'!C76/12)</f>
        <v>0</v>
      </c>
      <c r="E75" s="449" t="str">
        <f t="shared" si="1"/>
        <v>OK</v>
      </c>
    </row>
    <row r="76" spans="1:5" ht="12.75">
      <c r="A76" s="368" t="str">
        <f>'t1'!A77</f>
        <v>coll.re prof.le sanitario - tecn. della prev. esperto - ds</v>
      </c>
      <c r="B76" s="379" t="str">
        <f>'t1'!B77</f>
        <v>S18921</v>
      </c>
      <c r="C76" s="447">
        <f>'t13'!AB77</f>
        <v>0</v>
      </c>
      <c r="D76" s="482">
        <f>('t3'!M77+'t3'!N77+'t3'!O77+'t3'!P77+'t3'!Q77+'t3'!R77)+('t12'!C77/12)</f>
        <v>0</v>
      </c>
      <c r="E76" s="449" t="str">
        <f t="shared" si="1"/>
        <v>OK</v>
      </c>
    </row>
    <row r="77" spans="1:5" ht="12.75">
      <c r="A77" s="368" t="str">
        <f>'t1'!A78</f>
        <v>coll.re prof.le sanitario - tecn. della prev. - d</v>
      </c>
      <c r="B77" s="379" t="str">
        <f>'t1'!B78</f>
        <v>S16022</v>
      </c>
      <c r="C77" s="447">
        <f>'t13'!AB78</f>
        <v>14661</v>
      </c>
      <c r="D77" s="482">
        <f>('t3'!M78+'t3'!N78+'t3'!O78+'t3'!P78+'t3'!Q78+'t3'!R78)+('t12'!C78/12)</f>
        <v>2</v>
      </c>
      <c r="E77" s="449" t="str">
        <f t="shared" si="1"/>
        <v>OK</v>
      </c>
    </row>
    <row r="78" spans="1:5" ht="12.75">
      <c r="A78" s="368" t="str">
        <f>'t1'!A79</f>
        <v>oper.re prof.le sanitario - tecn. della prev. - c</v>
      </c>
      <c r="B78" s="379" t="str">
        <f>'t1'!B79</f>
        <v>S14055</v>
      </c>
      <c r="C78" s="447">
        <f>'t13'!AB79</f>
        <v>0</v>
      </c>
      <c r="D78" s="482">
        <f>('t3'!M79+'t3'!N79+'t3'!O79+'t3'!P79+'t3'!Q79+'t3'!R79)+('t12'!C79/12)</f>
        <v>0</v>
      </c>
      <c r="E78" s="449" t="str">
        <f t="shared" si="1"/>
        <v>OK</v>
      </c>
    </row>
    <row r="79" spans="1:5" ht="12.75">
      <c r="A79" s="368" t="str">
        <f>'t1'!A80</f>
        <v>coll.re prof.le sanitario - pers. della riabil. esperto - ds</v>
      </c>
      <c r="B79" s="379" t="str">
        <f>'t1'!B80</f>
        <v>S18922</v>
      </c>
      <c r="C79" s="447">
        <f>'t13'!AB80</f>
        <v>0</v>
      </c>
      <c r="D79" s="482">
        <f>('t3'!M80+'t3'!N80+'t3'!O80+'t3'!P80+'t3'!Q80+'t3'!R80)+('t12'!C80/12)</f>
        <v>0</v>
      </c>
      <c r="E79" s="449" t="str">
        <f t="shared" si="1"/>
        <v>OK</v>
      </c>
    </row>
    <row r="80" spans="1:5" ht="12.75">
      <c r="A80" s="368" t="str">
        <f>'t1'!A81</f>
        <v>coll.re prof.le sanitario - pers. della riabil. - d</v>
      </c>
      <c r="B80" s="379" t="str">
        <f>'t1'!B81</f>
        <v>S16019</v>
      </c>
      <c r="C80" s="447">
        <f>'t13'!AB81</f>
        <v>45159</v>
      </c>
      <c r="D80" s="482">
        <f>('t3'!M81+'t3'!N81+'t3'!O81+'t3'!P81+'t3'!Q81+'t3'!R81)+('t12'!C81/12)</f>
        <v>12.3125</v>
      </c>
      <c r="E80" s="449" t="str">
        <f t="shared" si="1"/>
        <v>OK</v>
      </c>
    </row>
    <row r="81" spans="1:5" ht="12.75">
      <c r="A81" s="368" t="str">
        <f>'t1'!A82</f>
        <v>oper.re prof.le sanitario - pers. della riabil. - c</v>
      </c>
      <c r="B81" s="379" t="str">
        <f>'t1'!B82</f>
        <v>S14053</v>
      </c>
      <c r="C81" s="447">
        <f>'t13'!AB82</f>
        <v>0</v>
      </c>
      <c r="D81" s="482">
        <f>('t3'!M82+'t3'!N82+'t3'!O82+'t3'!P82+'t3'!Q82+'t3'!R82)+('t12'!C82/12)</f>
        <v>0</v>
      </c>
      <c r="E81" s="449" t="str">
        <f t="shared" si="1"/>
        <v>OK</v>
      </c>
    </row>
    <row r="82" spans="1:5" ht="12.75">
      <c r="A82" s="368" t="str">
        <f>'t1'!A83</f>
        <v>oper.re prof.le di II cat. con funz. di riabil. esperto - c (2)</v>
      </c>
      <c r="B82" s="379" t="str">
        <f>'t1'!B83</f>
        <v>S14E51</v>
      </c>
      <c r="C82" s="447">
        <f>'t13'!AB83</f>
        <v>0</v>
      </c>
      <c r="D82" s="482">
        <f>('t3'!M83+'t3'!N83+'t3'!O83+'t3'!P83+'t3'!Q83+'t3'!R83)+('t12'!C83/12)</f>
        <v>0</v>
      </c>
      <c r="E82" s="449" t="str">
        <f t="shared" si="1"/>
        <v>OK</v>
      </c>
    </row>
    <row r="83" spans="1:5" ht="12.75">
      <c r="A83" s="368" t="str">
        <f>'t1'!A84</f>
        <v>oper.re prof.le di II cat. con funz. di riabil. - bs</v>
      </c>
      <c r="B83" s="379" t="str">
        <f>'t1'!B84</f>
        <v>S13051</v>
      </c>
      <c r="C83" s="447">
        <f>'t13'!AB84</f>
        <v>0</v>
      </c>
      <c r="D83" s="482">
        <f>('t3'!M84+'t3'!N84+'t3'!O84+'t3'!P84+'t3'!Q84+'t3'!R84)+('t12'!C84/12)</f>
        <v>0</v>
      </c>
      <c r="E83" s="449" t="str">
        <f t="shared" si="1"/>
        <v>OK</v>
      </c>
    </row>
    <row r="84" spans="1:5" ht="12.75">
      <c r="A84" s="368" t="str">
        <f>'t1'!A85</f>
        <v>profilo atipico ruolo sanitario</v>
      </c>
      <c r="B84" s="379" t="str">
        <f>'t1'!B85</f>
        <v>S00062</v>
      </c>
      <c r="C84" s="447">
        <f>'t13'!AB85</f>
        <v>0</v>
      </c>
      <c r="D84" s="482">
        <f>('t3'!M85+'t3'!N85+'t3'!O85+'t3'!P85+'t3'!Q85+'t3'!R85)+('t12'!C85/12)</f>
        <v>0</v>
      </c>
      <c r="E84" s="449" t="str">
        <f t="shared" si="1"/>
        <v>OK</v>
      </c>
    </row>
    <row r="85" spans="1:5" ht="12.75">
      <c r="A85" s="368" t="str">
        <f>'t1'!A86</f>
        <v>avvocato dirig. con incarico di struttura complessa</v>
      </c>
      <c r="B85" s="379" t="str">
        <f>'t1'!B86</f>
        <v>PD0010</v>
      </c>
      <c r="C85" s="447">
        <f>'t13'!AB86</f>
        <v>0</v>
      </c>
      <c r="D85" s="482">
        <f>('t3'!M86+'t3'!N86+'t3'!O86+'t3'!P86+'t3'!Q86+'t3'!R86)+('t12'!C86/12)</f>
        <v>0</v>
      </c>
      <c r="E85" s="449" t="str">
        <f t="shared" si="1"/>
        <v>OK</v>
      </c>
    </row>
    <row r="86" spans="1:5" ht="12.75">
      <c r="A86" s="368" t="str">
        <f>'t1'!A87</f>
        <v>avvocato dirig. con incarico di struttura semplice</v>
      </c>
      <c r="B86" s="379" t="str">
        <f>'t1'!B87</f>
        <v>PD0S09</v>
      </c>
      <c r="C86" s="447">
        <f>'t13'!AB87</f>
        <v>0</v>
      </c>
      <c r="D86" s="482">
        <f>('t3'!M87+'t3'!N87+'t3'!O87+'t3'!P87+'t3'!Q87+'t3'!R87)+('t12'!C87/12)</f>
        <v>0</v>
      </c>
      <c r="E86" s="449" t="str">
        <f t="shared" si="1"/>
        <v>OK</v>
      </c>
    </row>
    <row r="87" spans="1:5" ht="12.75">
      <c r="A87" s="368" t="str">
        <f>'t1'!A88</f>
        <v>avvocato dirig. con altri incar.prof.li</v>
      </c>
      <c r="B87" s="379" t="str">
        <f>'t1'!B88</f>
        <v>PD0A09</v>
      </c>
      <c r="C87" s="447">
        <f>'t13'!AB88</f>
        <v>0</v>
      </c>
      <c r="D87" s="482">
        <f>('t3'!M88+'t3'!N88+'t3'!O88+'t3'!P88+'t3'!Q88+'t3'!R88)+('t12'!C88/12)</f>
        <v>0</v>
      </c>
      <c r="E87" s="449" t="str">
        <f t="shared" si="1"/>
        <v>OK</v>
      </c>
    </row>
    <row r="88" spans="1:5" ht="12.75">
      <c r="A88" s="368" t="str">
        <f>'t1'!A89</f>
        <v>avvocato dir. a t. determinato(art. 15-septies dlgs. 502/92)</v>
      </c>
      <c r="B88" s="379" t="str">
        <f>'t1'!B89</f>
        <v>PD0605</v>
      </c>
      <c r="C88" s="447">
        <f>'t13'!AB89</f>
        <v>0</v>
      </c>
      <c r="D88" s="482">
        <f>('t3'!M89+'t3'!N89+'t3'!O89+'t3'!P89+'t3'!Q89+'t3'!R89)+('t12'!C89/12)</f>
        <v>0</v>
      </c>
      <c r="E88" s="449" t="str">
        <f t="shared" si="1"/>
        <v>OK</v>
      </c>
    </row>
    <row r="89" spans="1:5" ht="12.75">
      <c r="A89" s="368" t="str">
        <f>'t1'!A90</f>
        <v>ingegnere dirig. con incarico di struttura complessa</v>
      </c>
      <c r="B89" s="379" t="str">
        <f>'t1'!B90</f>
        <v>PD0046</v>
      </c>
      <c r="C89" s="447">
        <f>'t13'!AB90</f>
        <v>25834</v>
      </c>
      <c r="D89" s="482">
        <f>('t3'!M90+'t3'!N90+'t3'!O90+'t3'!P90+'t3'!Q90+'t3'!R90)+('t12'!C90/12)</f>
        <v>0.66666666666666663</v>
      </c>
      <c r="E89" s="449" t="str">
        <f t="shared" si="1"/>
        <v>OK</v>
      </c>
    </row>
    <row r="90" spans="1:5" ht="12.75">
      <c r="A90" s="368" t="str">
        <f>'t1'!A91</f>
        <v>ingegnere dirig. con incarico di struttura semplice</v>
      </c>
      <c r="B90" s="379" t="str">
        <f>'t1'!B91</f>
        <v>PD0S45</v>
      </c>
      <c r="C90" s="447">
        <f>'t13'!AB91</f>
        <v>37325</v>
      </c>
      <c r="D90" s="482">
        <f>('t3'!M91+'t3'!N91+'t3'!O91+'t3'!P91+'t3'!Q91+'t3'!R91)+('t12'!C91/12)</f>
        <v>1</v>
      </c>
      <c r="E90" s="449" t="str">
        <f t="shared" si="1"/>
        <v>OK</v>
      </c>
    </row>
    <row r="91" spans="1:5" ht="12.75">
      <c r="A91" s="368" t="str">
        <f>'t1'!A92</f>
        <v>ingegnere dirig. con altri incar.prof.li</v>
      </c>
      <c r="B91" s="379" t="str">
        <f>'t1'!B92</f>
        <v>PD0A45</v>
      </c>
      <c r="C91" s="447">
        <f>'t13'!AB92</f>
        <v>7294</v>
      </c>
      <c r="D91" s="482">
        <f>('t3'!M92+'t3'!N92+'t3'!O92+'t3'!P92+'t3'!Q92+'t3'!R92)+('t12'!C92/12)</f>
        <v>0.33333333333333331</v>
      </c>
      <c r="E91" s="449" t="str">
        <f t="shared" si="1"/>
        <v>OK</v>
      </c>
    </row>
    <row r="92" spans="1:5" ht="12.75">
      <c r="A92" s="368" t="str">
        <f>'t1'!A93</f>
        <v>ingegnere dir. a t. determinato(art.15-septies dlgs. 502/92)</v>
      </c>
      <c r="B92" s="379" t="str">
        <f>'t1'!B93</f>
        <v>PD0606</v>
      </c>
      <c r="C92" s="447">
        <f>'t13'!AB93</f>
        <v>0</v>
      </c>
      <c r="D92" s="482">
        <f>('t3'!M93+'t3'!N93+'t3'!O93+'t3'!P93+'t3'!Q93+'t3'!R93)+('t12'!C93/12)</f>
        <v>0</v>
      </c>
      <c r="E92" s="449" t="str">
        <f t="shared" si="1"/>
        <v>OK</v>
      </c>
    </row>
    <row r="93" spans="1:5" ht="12.75">
      <c r="A93" s="368" t="str">
        <f>'t1'!A94</f>
        <v>architetti dirig. con incarico di struttura complessa</v>
      </c>
      <c r="B93" s="379" t="str">
        <f>'t1'!B94</f>
        <v>PD0004</v>
      </c>
      <c r="C93" s="447">
        <f>'t13'!AB94</f>
        <v>0</v>
      </c>
      <c r="D93" s="482">
        <f>('t3'!M94+'t3'!N94+'t3'!O94+'t3'!P94+'t3'!Q94+'t3'!R94)+('t12'!C94/12)</f>
        <v>0</v>
      </c>
      <c r="E93" s="449" t="str">
        <f t="shared" si="1"/>
        <v>OK</v>
      </c>
    </row>
    <row r="94" spans="1:5" ht="12.75">
      <c r="A94" s="368" t="str">
        <f>'t1'!A95</f>
        <v>architetti dirig. con incarico di struttura semplice</v>
      </c>
      <c r="B94" s="379" t="str">
        <f>'t1'!B95</f>
        <v>PD0S03</v>
      </c>
      <c r="C94" s="447">
        <f>'t13'!AB95</f>
        <v>0</v>
      </c>
      <c r="D94" s="482">
        <f>('t3'!M95+'t3'!N95+'t3'!O95+'t3'!P95+'t3'!Q95+'t3'!R95)+('t12'!C95/12)</f>
        <v>0</v>
      </c>
      <c r="E94" s="449" t="str">
        <f t="shared" si="1"/>
        <v>OK</v>
      </c>
    </row>
    <row r="95" spans="1:5" ht="12.75">
      <c r="A95" s="368" t="str">
        <f>'t1'!A96</f>
        <v>architetti dirig. con altri incar.prof.li</v>
      </c>
      <c r="B95" s="379" t="str">
        <f>'t1'!B96</f>
        <v>PD0A03</v>
      </c>
      <c r="C95" s="447">
        <f>'t13'!AB96</f>
        <v>0</v>
      </c>
      <c r="D95" s="482">
        <f>('t3'!M96+'t3'!N96+'t3'!O96+'t3'!P96+'t3'!Q96+'t3'!R96)+('t12'!C96/12)</f>
        <v>0</v>
      </c>
      <c r="E95" s="449" t="str">
        <f t="shared" si="1"/>
        <v>OK</v>
      </c>
    </row>
    <row r="96" spans="1:5" ht="12.75">
      <c r="A96" s="368" t="str">
        <f>'t1'!A97</f>
        <v>architetti dir. a t.determinato(art. 15-septies dlgs.502/92)</v>
      </c>
      <c r="B96" s="379" t="str">
        <f>'t1'!B97</f>
        <v>PD0607</v>
      </c>
      <c r="C96" s="447">
        <f>'t13'!AB97</f>
        <v>0</v>
      </c>
      <c r="D96" s="482">
        <f>('t3'!M97+'t3'!N97+'t3'!O97+'t3'!P97+'t3'!Q97+'t3'!R97)+('t12'!C97/12)</f>
        <v>0</v>
      </c>
      <c r="E96" s="449" t="str">
        <f t="shared" si="1"/>
        <v>OK</v>
      </c>
    </row>
    <row r="97" spans="1:5" ht="12.75">
      <c r="A97" s="368" t="str">
        <f>'t1'!A98</f>
        <v>geologi dirig. con incarico di struttura complessa</v>
      </c>
      <c r="B97" s="379" t="str">
        <f>'t1'!B98</f>
        <v>PD0044</v>
      </c>
      <c r="C97" s="447">
        <f>'t13'!AB98</f>
        <v>0</v>
      </c>
      <c r="D97" s="482">
        <f>('t3'!M98+'t3'!N98+'t3'!O98+'t3'!P98+'t3'!Q98+'t3'!R98)+('t12'!C98/12)</f>
        <v>0</v>
      </c>
      <c r="E97" s="449" t="str">
        <f t="shared" si="1"/>
        <v>OK</v>
      </c>
    </row>
    <row r="98" spans="1:5" ht="12.75">
      <c r="A98" s="368" t="str">
        <f>'t1'!A99</f>
        <v>geologi dirig. con incarico di struttura semplice</v>
      </c>
      <c r="B98" s="379" t="str">
        <f>'t1'!B99</f>
        <v>PD0S43</v>
      </c>
      <c r="C98" s="447">
        <f>'t13'!AB99</f>
        <v>0</v>
      </c>
      <c r="D98" s="482">
        <f>('t3'!M99+'t3'!N99+'t3'!O99+'t3'!P99+'t3'!Q99+'t3'!R99)+('t12'!C99/12)</f>
        <v>0</v>
      </c>
      <c r="E98" s="449" t="str">
        <f t="shared" si="1"/>
        <v>OK</v>
      </c>
    </row>
    <row r="99" spans="1:5" ht="12.75">
      <c r="A99" s="368" t="str">
        <f>'t1'!A100</f>
        <v>geologi dirig. con altri incar.prof.li</v>
      </c>
      <c r="B99" s="379" t="str">
        <f>'t1'!B100</f>
        <v>PD0A43</v>
      </c>
      <c r="C99" s="447">
        <f>'t13'!AB100</f>
        <v>0</v>
      </c>
      <c r="D99" s="482">
        <f>('t3'!M100+'t3'!N100+'t3'!O100+'t3'!P100+'t3'!Q100+'t3'!R100)+('t12'!C100/12)</f>
        <v>0</v>
      </c>
      <c r="E99" s="449" t="str">
        <f t="shared" si="1"/>
        <v>OK</v>
      </c>
    </row>
    <row r="100" spans="1:5" ht="12.75">
      <c r="A100" s="368" t="str">
        <f>'t1'!A101</f>
        <v>geologi  dir. a t. determinato(art. 15-septies dlgs. 502/92)</v>
      </c>
      <c r="B100" s="379" t="str">
        <f>'t1'!B101</f>
        <v>PD0608</v>
      </c>
      <c r="C100" s="447">
        <f>'t13'!AB101</f>
        <v>0</v>
      </c>
      <c r="D100" s="482">
        <f>('t3'!M101+'t3'!N101+'t3'!O101+'t3'!P101+'t3'!Q101+'t3'!R101)+('t12'!C101/12)</f>
        <v>0</v>
      </c>
      <c r="E100" s="449" t="str">
        <f t="shared" si="1"/>
        <v>OK</v>
      </c>
    </row>
    <row r="101" spans="1:5" ht="12.75">
      <c r="A101" s="368" t="str">
        <f>'t1'!A102</f>
        <v>assistente religioso - d</v>
      </c>
      <c r="B101" s="379" t="str">
        <f>'t1'!B102</f>
        <v>P16006</v>
      </c>
      <c r="C101" s="447">
        <f>'t13'!AB102</f>
        <v>0</v>
      </c>
      <c r="D101" s="482">
        <f>('t3'!M102+'t3'!N102+'t3'!O102+'t3'!P102+'t3'!Q102+'t3'!R102)+('t12'!C102/12)</f>
        <v>0</v>
      </c>
      <c r="E101" s="449" t="str">
        <f t="shared" si="1"/>
        <v>OK</v>
      </c>
    </row>
    <row r="102" spans="1:5" ht="12.75">
      <c r="A102" s="368" t="str">
        <f>'t1'!A103</f>
        <v>profilo atipico ruolo professionale</v>
      </c>
      <c r="B102" s="379" t="str">
        <f>'t1'!B103</f>
        <v>P00062</v>
      </c>
      <c r="C102" s="447">
        <f>'t13'!AB103</f>
        <v>0</v>
      </c>
      <c r="D102" s="482">
        <f>('t3'!M103+'t3'!N103+'t3'!O103+'t3'!P103+'t3'!Q103+'t3'!R103)+('t12'!C103/12)</f>
        <v>0</v>
      </c>
      <c r="E102" s="449" t="str">
        <f t="shared" si="1"/>
        <v>OK</v>
      </c>
    </row>
    <row r="103" spans="1:5" ht="12.75">
      <c r="A103" s="368" t="str">
        <f>'t1'!A104</f>
        <v>analisti dirig. con incarico di struttura complessa</v>
      </c>
      <c r="B103" s="379" t="str">
        <f>'t1'!B104</f>
        <v>TD0002</v>
      </c>
      <c r="C103" s="447">
        <f>'t13'!AB104</f>
        <v>40309</v>
      </c>
      <c r="D103" s="482">
        <f>('t3'!M104+'t3'!N104+'t3'!O104+'t3'!P104+'t3'!Q104+'t3'!R104)+('t12'!C104/12)</f>
        <v>1</v>
      </c>
      <c r="E103" s="449" t="str">
        <f t="shared" si="1"/>
        <v>OK</v>
      </c>
    </row>
    <row r="104" spans="1:5" ht="12.75">
      <c r="A104" s="368" t="str">
        <f>'t1'!A105</f>
        <v>analisti dirig. con incarico di struttura semplice</v>
      </c>
      <c r="B104" s="379" t="str">
        <f>'t1'!B105</f>
        <v>TD0S01</v>
      </c>
      <c r="C104" s="447">
        <f>'t13'!AB105</f>
        <v>0</v>
      </c>
      <c r="D104" s="482">
        <f>('t3'!M105+'t3'!N105+'t3'!O105+'t3'!P105+'t3'!Q105+'t3'!R105)+('t12'!C105/12)</f>
        <v>0</v>
      </c>
      <c r="E104" s="449" t="str">
        <f t="shared" si="1"/>
        <v>OK</v>
      </c>
    </row>
    <row r="105" spans="1:5" ht="12.75">
      <c r="A105" s="368" t="str">
        <f>'t1'!A106</f>
        <v>analisti dirig. con altri incar.prof.li</v>
      </c>
      <c r="B105" s="379" t="str">
        <f>'t1'!B106</f>
        <v>TD0A01</v>
      </c>
      <c r="C105" s="447">
        <f>'t13'!AB106</f>
        <v>42591</v>
      </c>
      <c r="D105" s="482">
        <f>('t3'!M106+'t3'!N106+'t3'!O106+'t3'!P106+'t3'!Q106+'t3'!R106)+('t12'!C106/12)</f>
        <v>2</v>
      </c>
      <c r="E105" s="449" t="str">
        <f t="shared" si="1"/>
        <v>OK</v>
      </c>
    </row>
    <row r="106" spans="1:5" ht="12.75">
      <c r="A106" s="368" t="str">
        <f>'t1'!A107</f>
        <v>analisti dir. a t. determinato(art. 15-septies dlgs. 502/92)</v>
      </c>
      <c r="B106" s="379" t="str">
        <f>'t1'!B107</f>
        <v>TD0609</v>
      </c>
      <c r="C106" s="447">
        <f>'t13'!AB107</f>
        <v>0</v>
      </c>
      <c r="D106" s="482">
        <f>('t3'!M107+'t3'!N107+'t3'!O107+'t3'!P107+'t3'!Q107+'t3'!R107)+('t12'!C107/12)</f>
        <v>0</v>
      </c>
      <c r="E106" s="449" t="str">
        <f t="shared" si="1"/>
        <v>OK</v>
      </c>
    </row>
    <row r="107" spans="1:5" ht="12.75">
      <c r="A107" s="368" t="str">
        <f>'t1'!A108</f>
        <v>statistico dirig. con incarico di struttura complessa</v>
      </c>
      <c r="B107" s="379" t="str">
        <f>'t1'!B108</f>
        <v>TD0071</v>
      </c>
      <c r="C107" s="447">
        <f>'t13'!AB108</f>
        <v>0</v>
      </c>
      <c r="D107" s="482">
        <f>('t3'!M108+'t3'!N108+'t3'!O108+'t3'!P108+'t3'!Q108+'t3'!R108)+('t12'!C108/12)</f>
        <v>0</v>
      </c>
      <c r="E107" s="449" t="str">
        <f t="shared" si="1"/>
        <v>OK</v>
      </c>
    </row>
    <row r="108" spans="1:5" ht="12.75">
      <c r="A108" s="368" t="str">
        <f>'t1'!A109</f>
        <v>statistico dirig. con incarico di struttura semplice</v>
      </c>
      <c r="B108" s="379" t="str">
        <f>'t1'!B109</f>
        <v>TD0S70</v>
      </c>
      <c r="C108" s="447">
        <f>'t13'!AB109</f>
        <v>25905</v>
      </c>
      <c r="D108" s="482">
        <f>('t3'!M109+'t3'!N109+'t3'!O109+'t3'!P109+'t3'!Q109+'t3'!R109)+('t12'!C109/12)</f>
        <v>1</v>
      </c>
      <c r="E108" s="449" t="str">
        <f t="shared" si="1"/>
        <v>OK</v>
      </c>
    </row>
    <row r="109" spans="1:5" ht="12.75">
      <c r="A109" s="368" t="str">
        <f>'t1'!A110</f>
        <v>statistico dirig. con altri incar.prof.li</v>
      </c>
      <c r="B109" s="379" t="str">
        <f>'t1'!B110</f>
        <v>TD0A70</v>
      </c>
      <c r="C109" s="447">
        <f>'t13'!AB110</f>
        <v>21280</v>
      </c>
      <c r="D109" s="482">
        <f>('t3'!M110+'t3'!N110+'t3'!O110+'t3'!P110+'t3'!Q110+'t3'!R110)+('t12'!C110/12)</f>
        <v>1</v>
      </c>
      <c r="E109" s="449" t="str">
        <f t="shared" si="1"/>
        <v>OK</v>
      </c>
    </row>
    <row r="110" spans="1:5" ht="12.75">
      <c r="A110" s="368" t="str">
        <f>'t1'!A111</f>
        <v>statistico dir. a t.determinato(art. 15-septies dlgs.502/92)</v>
      </c>
      <c r="B110" s="379" t="str">
        <f>'t1'!B111</f>
        <v>TD0610</v>
      </c>
      <c r="C110" s="447">
        <f>'t13'!AB111</f>
        <v>0</v>
      </c>
      <c r="D110" s="482">
        <f>('t3'!M111+'t3'!N111+'t3'!O111+'t3'!P111+'t3'!Q111+'t3'!R111)+('t12'!C111/12)</f>
        <v>0</v>
      </c>
      <c r="E110" s="449" t="str">
        <f t="shared" si="1"/>
        <v>OK</v>
      </c>
    </row>
    <row r="111" spans="1:5" ht="12.75">
      <c r="A111" s="368" t="str">
        <f>'t1'!A112</f>
        <v>sociologo dirig. con incarico di struttura complessa</v>
      </c>
      <c r="B111" s="379" t="str">
        <f>'t1'!B112</f>
        <v>TD0068</v>
      </c>
      <c r="C111" s="447">
        <f>'t13'!AB112</f>
        <v>0</v>
      </c>
      <c r="D111" s="482">
        <f>('t3'!M112+'t3'!N112+'t3'!O112+'t3'!P112+'t3'!Q112+'t3'!R112)+('t12'!C112/12)</f>
        <v>0</v>
      </c>
      <c r="E111" s="449" t="str">
        <f t="shared" si="1"/>
        <v>OK</v>
      </c>
    </row>
    <row r="112" spans="1:5" ht="12.75">
      <c r="A112" s="368" t="str">
        <f>'t1'!A113</f>
        <v>sociologo dirig. con incarico di struttura semplice</v>
      </c>
      <c r="B112" s="379" t="str">
        <f>'t1'!B113</f>
        <v>TD0S67</v>
      </c>
      <c r="C112" s="447">
        <f>'t13'!AB113</f>
        <v>0</v>
      </c>
      <c r="D112" s="482">
        <f>('t3'!M113+'t3'!N113+'t3'!O113+'t3'!P113+'t3'!Q113+'t3'!R113)+('t12'!C113/12)</f>
        <v>0</v>
      </c>
      <c r="E112" s="449" t="str">
        <f t="shared" si="1"/>
        <v>OK</v>
      </c>
    </row>
    <row r="113" spans="1:5" ht="12.75">
      <c r="A113" s="368" t="str">
        <f>'t1'!A114</f>
        <v>sociologo dirig. con altri incar.prof.li</v>
      </c>
      <c r="B113" s="379" t="str">
        <f>'t1'!B114</f>
        <v>TD0A67</v>
      </c>
      <c r="C113" s="447">
        <f>'t13'!AB114</f>
        <v>0</v>
      </c>
      <c r="D113" s="482">
        <f>('t3'!M114+'t3'!N114+'t3'!O114+'t3'!P114+'t3'!Q114+'t3'!R114)+('t12'!C114/12)</f>
        <v>0</v>
      </c>
      <c r="E113" s="449" t="str">
        <f t="shared" si="1"/>
        <v>OK</v>
      </c>
    </row>
    <row r="114" spans="1:5" ht="12.75">
      <c r="A114" s="368" t="str">
        <f>'t1'!A115</f>
        <v>sociologo dir. a t. determinato(art.15-septies dlgs. 502/92)</v>
      </c>
      <c r="B114" s="379" t="str">
        <f>'t1'!B115</f>
        <v>TD0611</v>
      </c>
      <c r="C114" s="447">
        <f>'t13'!AB115</f>
        <v>0</v>
      </c>
      <c r="D114" s="482">
        <f>('t3'!M115+'t3'!N115+'t3'!O115+'t3'!P115+'t3'!Q115+'t3'!R115)+('t12'!C115/12)</f>
        <v>0</v>
      </c>
      <c r="E114" s="449" t="str">
        <f t="shared" si="1"/>
        <v>OK</v>
      </c>
    </row>
    <row r="115" spans="1:5" ht="12.75">
      <c r="A115" s="368" t="str">
        <f>'t1'!A116</f>
        <v>collab.re prof.le assistente sociale esperto - ds</v>
      </c>
      <c r="B115" s="379" t="str">
        <f>'t1'!B116</f>
        <v>T18025</v>
      </c>
      <c r="C115" s="447">
        <f>'t13'!AB116</f>
        <v>0</v>
      </c>
      <c r="D115" s="482">
        <f>('t3'!M116+'t3'!N116+'t3'!O116+'t3'!P116+'t3'!Q116+'t3'!R116)+('t12'!C116/12)</f>
        <v>0</v>
      </c>
      <c r="E115" s="449" t="str">
        <f t="shared" si="1"/>
        <v>OK</v>
      </c>
    </row>
    <row r="116" spans="1:5" ht="12.75">
      <c r="A116" s="368" t="str">
        <f>'t1'!A117</f>
        <v>collab.re prof.le assistente sociale - d</v>
      </c>
      <c r="B116" s="379" t="str">
        <f>'t1'!B117</f>
        <v>T16024</v>
      </c>
      <c r="C116" s="447">
        <f>'t13'!AB117</f>
        <v>6305</v>
      </c>
      <c r="D116" s="482">
        <f>('t3'!M117+'t3'!N117+'t3'!O117+'t3'!P117+'t3'!Q117+'t3'!R117)+('t12'!C117/12)</f>
        <v>2</v>
      </c>
      <c r="E116" s="449" t="str">
        <f t="shared" si="1"/>
        <v>OK</v>
      </c>
    </row>
    <row r="117" spans="1:5" ht="12.75">
      <c r="A117" s="368" t="str">
        <f>'t1'!A118</f>
        <v>collab.re tec. - prof.le esperto - ds</v>
      </c>
      <c r="B117" s="379" t="str">
        <f>'t1'!B118</f>
        <v>T18027</v>
      </c>
      <c r="C117" s="447">
        <f>'t13'!AB118</f>
        <v>0</v>
      </c>
      <c r="D117" s="482">
        <f>('t3'!M118+'t3'!N118+'t3'!O118+'t3'!P118+'t3'!Q118+'t3'!R118)+('t12'!C118/12)</f>
        <v>0</v>
      </c>
      <c r="E117" s="449" t="str">
        <f t="shared" si="1"/>
        <v>OK</v>
      </c>
    </row>
    <row r="118" spans="1:5" ht="12.75">
      <c r="A118" s="368" t="str">
        <f>'t1'!A119</f>
        <v>collab.re tec. - prof.le - d</v>
      </c>
      <c r="B118" s="379" t="str">
        <f>'t1'!B119</f>
        <v>T16026</v>
      </c>
      <c r="C118" s="447">
        <f>'t13'!AB119</f>
        <v>63845</v>
      </c>
      <c r="D118" s="482">
        <f>('t3'!M119+'t3'!N119+'t3'!O119+'t3'!P119+'t3'!Q119+'t3'!R119)+('t12'!C119/12)</f>
        <v>11</v>
      </c>
      <c r="E118" s="449" t="str">
        <f t="shared" si="1"/>
        <v>OK</v>
      </c>
    </row>
    <row r="119" spans="1:5" ht="12.75">
      <c r="A119" s="368" t="str">
        <f>'t1'!A120</f>
        <v>oper.re prof.le assistente soc. - c</v>
      </c>
      <c r="B119" s="379" t="str">
        <f>'t1'!B120</f>
        <v>T14050</v>
      </c>
      <c r="C119" s="447">
        <f>'t13'!AB120</f>
        <v>0</v>
      </c>
      <c r="D119" s="482">
        <f>('t3'!M120+'t3'!N120+'t3'!O120+'t3'!P120+'t3'!Q120+'t3'!R120)+('t12'!C120/12)</f>
        <v>0</v>
      </c>
      <c r="E119" s="449" t="str">
        <f t="shared" si="1"/>
        <v>OK</v>
      </c>
    </row>
    <row r="120" spans="1:5" ht="12.75">
      <c r="A120" s="368" t="str">
        <f>'t1'!A121</f>
        <v>assistente tecnico - c</v>
      </c>
      <c r="B120" s="379" t="str">
        <f>'t1'!B121</f>
        <v>T14007</v>
      </c>
      <c r="C120" s="447">
        <f>'t13'!AB121</f>
        <v>107143</v>
      </c>
      <c r="D120" s="482">
        <f>('t3'!M121+'t3'!N121+'t3'!O121+'t3'!P121+'t3'!Q121+'t3'!R121)+('t12'!C121/12)</f>
        <v>18.877500000000001</v>
      </c>
      <c r="E120" s="449" t="str">
        <f t="shared" si="1"/>
        <v>OK</v>
      </c>
    </row>
    <row r="121" spans="1:5" ht="12.75">
      <c r="A121" s="368" t="str">
        <f>'t1'!A122</f>
        <v>program.re - c</v>
      </c>
      <c r="B121" s="379" t="str">
        <f>'t1'!B122</f>
        <v>T14063</v>
      </c>
      <c r="C121" s="447">
        <f>'t13'!AB122</f>
        <v>20088</v>
      </c>
      <c r="D121" s="482">
        <f>('t3'!M122+'t3'!N122+'t3'!O122+'t3'!P122+'t3'!Q122+'t3'!R122)+('t12'!C122/12)</f>
        <v>4.5041666666666664</v>
      </c>
      <c r="E121" s="449" t="str">
        <f t="shared" si="1"/>
        <v>OK</v>
      </c>
    </row>
    <row r="122" spans="1:5" ht="12.75">
      <c r="A122" s="368" t="str">
        <f>'t1'!A123</f>
        <v>operatore tecnico special.to esperto - c (2)</v>
      </c>
      <c r="B122" s="379" t="str">
        <f>'t1'!B123</f>
        <v>T14E59</v>
      </c>
      <c r="C122" s="447">
        <f>'t13'!AB123</f>
        <v>86303</v>
      </c>
      <c r="D122" s="482">
        <f>('t3'!M123+'t3'!N123+'t3'!O123+'t3'!P123+'t3'!Q123+'t3'!R123)+('t12'!C123/12)</f>
        <v>7.4191666666666665</v>
      </c>
      <c r="E122" s="449" t="str">
        <f t="shared" si="1"/>
        <v>OK</v>
      </c>
    </row>
    <row r="123" spans="1:5" ht="12.75">
      <c r="A123" s="368" t="str">
        <f>'t1'!A124</f>
        <v>operatore tecnico special.to - bs</v>
      </c>
      <c r="B123" s="379" t="str">
        <f>'t1'!B124</f>
        <v>T13059</v>
      </c>
      <c r="C123" s="447">
        <f>'t13'!AB124</f>
        <v>213825</v>
      </c>
      <c r="D123" s="482">
        <f>('t3'!M124+'t3'!N124+'t3'!O124+'t3'!P124+'t3'!Q124+'t3'!R124)+('t12'!C124/12)</f>
        <v>34.800000000000004</v>
      </c>
      <c r="E123" s="449" t="str">
        <f t="shared" si="1"/>
        <v>OK</v>
      </c>
    </row>
    <row r="124" spans="1:5" ht="12.75">
      <c r="A124" s="368" t="str">
        <f>'t1'!A125</f>
        <v>operatore socio-sanitario - bs</v>
      </c>
      <c r="B124" s="379" t="str">
        <f>'t1'!B125</f>
        <v>T13660</v>
      </c>
      <c r="C124" s="447">
        <f>'t13'!AB125</f>
        <v>609501</v>
      </c>
      <c r="D124" s="482">
        <f>('t3'!M125+'t3'!N125+'t3'!O125+'t3'!P125+'t3'!Q125+'t3'!R125)+('t12'!C125/12)</f>
        <v>116.84333333333332</v>
      </c>
      <c r="E124" s="449" t="str">
        <f t="shared" si="1"/>
        <v>OK</v>
      </c>
    </row>
    <row r="125" spans="1:5" ht="12.75">
      <c r="A125" s="368" t="str">
        <f>'t1'!A126</f>
        <v>operatore tecnico - b</v>
      </c>
      <c r="B125" s="379" t="str">
        <f>'t1'!B126</f>
        <v>T12057</v>
      </c>
      <c r="C125" s="447">
        <f>'t13'!AB126</f>
        <v>330151</v>
      </c>
      <c r="D125" s="482">
        <f>('t3'!M126+'t3'!N126+'t3'!O126+'t3'!P126+'t3'!Q126+'t3'!R126)+('t12'!C126/12)</f>
        <v>85.100833333333341</v>
      </c>
      <c r="E125" s="449" t="str">
        <f t="shared" si="1"/>
        <v>OK</v>
      </c>
    </row>
    <row r="126" spans="1:5" ht="12.75">
      <c r="A126" s="368" t="str">
        <f>'t1'!A127</f>
        <v>operatore tecnico addetto all'assistenza - b</v>
      </c>
      <c r="B126" s="379" t="str">
        <f>'t1'!B127</f>
        <v>T12058</v>
      </c>
      <c r="C126" s="447">
        <f>'t13'!AB127</f>
        <v>65045</v>
      </c>
      <c r="D126" s="482">
        <f>('t3'!M127+'t3'!N127+'t3'!O127+'t3'!P127+'t3'!Q127+'t3'!R127)+('t12'!C127/12)</f>
        <v>14.978333333333333</v>
      </c>
      <c r="E126" s="449" t="str">
        <f t="shared" si="1"/>
        <v>OK</v>
      </c>
    </row>
    <row r="127" spans="1:5" ht="12.75">
      <c r="A127" s="368" t="str">
        <f>'t1'!A128</f>
        <v>ausiliario specializzato - a</v>
      </c>
      <c r="B127" s="379" t="str">
        <f>'t1'!B128</f>
        <v>T11008</v>
      </c>
      <c r="C127" s="447">
        <f>'t13'!AB128</f>
        <v>0</v>
      </c>
      <c r="D127" s="482">
        <f>('t3'!M128+'t3'!N128+'t3'!O128+'t3'!P128+'t3'!Q128+'t3'!R128)+('t12'!C128/12)</f>
        <v>0</v>
      </c>
      <c r="E127" s="449" t="str">
        <f t="shared" si="1"/>
        <v>OK</v>
      </c>
    </row>
    <row r="128" spans="1:5" ht="12.75">
      <c r="A128" s="368" t="str">
        <f>'t1'!A129</f>
        <v>profilo atipico ruolo tecnico</v>
      </c>
      <c r="B128" s="379" t="str">
        <f>'t1'!B129</f>
        <v>T00062</v>
      </c>
      <c r="C128" s="447">
        <f>'t13'!AB129</f>
        <v>0</v>
      </c>
      <c r="D128" s="482">
        <f>('t3'!M129+'t3'!N129+'t3'!O129+'t3'!P129+'t3'!Q129+'t3'!R129)+('t12'!C129/12)</f>
        <v>0</v>
      </c>
      <c r="E128" s="449" t="str">
        <f t="shared" si="1"/>
        <v>OK</v>
      </c>
    </row>
    <row r="129" spans="1:5" ht="12.75">
      <c r="A129" s="368" t="str">
        <f>'t1'!A130</f>
        <v>dirigente amm.vo con incarico di struttura complessa</v>
      </c>
      <c r="B129" s="379" t="str">
        <f>'t1'!B130</f>
        <v>AD0032</v>
      </c>
      <c r="C129" s="447">
        <f>'t13'!AB130</f>
        <v>182177</v>
      </c>
      <c r="D129" s="482">
        <f>('t3'!M130+'t3'!N130+'t3'!O130+'t3'!P130+'t3'!Q130+'t3'!R130)+('t12'!C130/12)</f>
        <v>6</v>
      </c>
      <c r="E129" s="449" t="str">
        <f t="shared" si="1"/>
        <v>OK</v>
      </c>
    </row>
    <row r="130" spans="1:5" ht="12.75">
      <c r="A130" s="368" t="str">
        <f>'t1'!A131</f>
        <v>dirigente amm.vo con incarico di struttura semplice</v>
      </c>
      <c r="B130" s="379" t="str">
        <f>'t1'!B131</f>
        <v>AD0S31</v>
      </c>
      <c r="C130" s="447">
        <f>'t13'!AB131</f>
        <v>1454</v>
      </c>
      <c r="D130" s="482">
        <f>('t3'!M131+'t3'!N131+'t3'!O131+'t3'!P131+'t3'!Q131+'t3'!R131)+('t12'!C131/12)</f>
        <v>4.1666666666666664E-2</v>
      </c>
      <c r="E130" s="449" t="str">
        <f t="shared" si="1"/>
        <v>OK</v>
      </c>
    </row>
    <row r="131" spans="1:5" ht="12.75">
      <c r="A131" s="368" t="str">
        <f>'t1'!A132</f>
        <v>dirigente amm.vo con altri incar.prof.li</v>
      </c>
      <c r="B131" s="379" t="str">
        <f>'t1'!B132</f>
        <v>AD0A31</v>
      </c>
      <c r="C131" s="447">
        <f>'t13'!AB132</f>
        <v>58533</v>
      </c>
      <c r="D131" s="482">
        <f>('t3'!M132+'t3'!N132+'t3'!O132+'t3'!P132+'t3'!Q132+'t3'!R132)+('t12'!C132/12)</f>
        <v>1</v>
      </c>
      <c r="E131" s="449" t="str">
        <f t="shared" si="1"/>
        <v>OK</v>
      </c>
    </row>
    <row r="132" spans="1:5" ht="12.75">
      <c r="A132" s="368" t="str">
        <f>'t1'!A133</f>
        <v>dirig. amm.vo a t. determinato (art. 15-septies dlgs.502/92)</v>
      </c>
      <c r="B132" s="379" t="str">
        <f>'t1'!B133</f>
        <v>AD0612</v>
      </c>
      <c r="C132" s="447">
        <f>'t13'!AB133</f>
        <v>0</v>
      </c>
      <c r="D132" s="482">
        <f>('t3'!M133+'t3'!N133+'t3'!O133+'t3'!P133+'t3'!Q133+'t3'!R133)+('t12'!C133/12)</f>
        <v>0</v>
      </c>
      <c r="E132" s="449" t="str">
        <f t="shared" si="1"/>
        <v>OK</v>
      </c>
    </row>
    <row r="133" spans="1:5" ht="12.75">
      <c r="A133" s="368" t="str">
        <f>'t1'!A134</f>
        <v>collaboratore amministrativo prof.le esperto - ds</v>
      </c>
      <c r="B133" s="379" t="str">
        <f>'t1'!B134</f>
        <v>A18029</v>
      </c>
      <c r="C133" s="447">
        <f>'t13'!AB134</f>
        <v>121364</v>
      </c>
      <c r="D133" s="482">
        <f>('t3'!M134+'t3'!N134+'t3'!O134+'t3'!P134+'t3'!Q134+'t3'!R134)+('t12'!C134/12)</f>
        <v>15.6275</v>
      </c>
      <c r="E133" s="449" t="str">
        <f t="shared" si="1"/>
        <v>OK</v>
      </c>
    </row>
    <row r="134" spans="1:5" ht="12.75">
      <c r="A134" s="368" t="str">
        <f>'t1'!A135</f>
        <v>collaboratore amministrativo prof.le - d</v>
      </c>
      <c r="B134" s="379" t="str">
        <f>'t1'!B135</f>
        <v>A16028</v>
      </c>
      <c r="C134" s="447">
        <f>'t13'!AB135</f>
        <v>184769</v>
      </c>
      <c r="D134" s="482">
        <f>('t3'!M135+'t3'!N135+'t3'!O135+'t3'!P135+'t3'!Q135+'t3'!R135)+('t12'!C135/12)</f>
        <v>36.508333333333333</v>
      </c>
      <c r="E134" s="449" t="str">
        <f t="shared" si="1"/>
        <v>OK</v>
      </c>
    </row>
    <row r="135" spans="1:5" ht="12.75">
      <c r="A135" s="368" t="str">
        <f>'t1'!A136</f>
        <v>assistente amministrativo - c</v>
      </c>
      <c r="B135" s="379" t="str">
        <f>'t1'!B136</f>
        <v>A14005</v>
      </c>
      <c r="C135" s="447">
        <f>'t13'!AB136</f>
        <v>372029</v>
      </c>
      <c r="D135" s="482">
        <f>('t3'!M136+'t3'!N136+'t3'!O136+'t3'!P136+'t3'!Q136+'t3'!R136)+('t12'!C136/12)</f>
        <v>99.367500000000007</v>
      </c>
      <c r="E135" s="449" t="str">
        <f t="shared" si="1"/>
        <v>OK</v>
      </c>
    </row>
    <row r="136" spans="1:5" ht="12.75">
      <c r="A136" s="368" t="str">
        <f>'t1'!A137</f>
        <v>coadiutore amm.vo esperto - bs</v>
      </c>
      <c r="B136" s="379" t="str">
        <f>'t1'!B137</f>
        <v>A13018</v>
      </c>
      <c r="C136" s="447">
        <f>'t13'!AB137</f>
        <v>150235</v>
      </c>
      <c r="D136" s="482">
        <f>('t3'!M137+'t3'!N137+'t3'!O137+'t3'!P137+'t3'!Q137+'t3'!R137)+('t12'!C137/12)</f>
        <v>42.75</v>
      </c>
      <c r="E136" s="449" t="str">
        <f>IF(OR((NOT(C136)),(AND(C136&gt;=0,D136&gt;0))),"OK","ERRORE")</f>
        <v>OK</v>
      </c>
    </row>
    <row r="137" spans="1:5" ht="12.75">
      <c r="A137" s="368" t="str">
        <f>'t1'!A138</f>
        <v>coadiutore amm.vo - b</v>
      </c>
      <c r="B137" s="379" t="str">
        <f>'t1'!B138</f>
        <v>A12017</v>
      </c>
      <c r="C137" s="447">
        <f>'t13'!AB138</f>
        <v>100531</v>
      </c>
      <c r="D137" s="482">
        <f>('t3'!M138+'t3'!N138+'t3'!O138+'t3'!P138+'t3'!Q138+'t3'!R138)+('t12'!C138/12)</f>
        <v>31.16416666666667</v>
      </c>
      <c r="E137" s="449" t="str">
        <f>IF(OR((NOT(C137)),(AND(C137&gt;=0,D137&gt;0))),"OK","ERRORE")</f>
        <v>OK</v>
      </c>
    </row>
    <row r="138" spans="1:5" ht="12.75">
      <c r="A138" s="368" t="str">
        <f>'t1'!A139</f>
        <v>commesso - a</v>
      </c>
      <c r="B138" s="379" t="str">
        <f>'t1'!B139</f>
        <v>A11030</v>
      </c>
      <c r="C138" s="447">
        <f>'t13'!AB139</f>
        <v>0</v>
      </c>
      <c r="D138" s="482">
        <f>('t3'!M139+'t3'!N139+'t3'!O139+'t3'!P139+'t3'!Q139+'t3'!R139)+('t12'!C139/12)</f>
        <v>0</v>
      </c>
      <c r="E138" s="449" t="str">
        <f>IF(OR((NOT(C138)),(AND(C138&gt;=0,D138&gt;0))),"OK","ERRORE")</f>
        <v>OK</v>
      </c>
    </row>
    <row r="139" spans="1:5" ht="12.75">
      <c r="A139" s="368" t="str">
        <f>'t1'!A140</f>
        <v>profilo atipico ruolo amministrativo</v>
      </c>
      <c r="B139" s="379" t="str">
        <f>'t1'!B140</f>
        <v>A00062</v>
      </c>
      <c r="C139" s="447">
        <f>'t13'!AB140</f>
        <v>0</v>
      </c>
      <c r="D139" s="482">
        <f>('t3'!M140+'t3'!N140+'t3'!O140+'t3'!P140+'t3'!Q140+'t3'!R140)+('t12'!C140/12)</f>
        <v>0</v>
      </c>
      <c r="E139" s="449" t="str">
        <f>IF(OR((NOT(C139)),(AND(C139&gt;=0,D139&gt;0))),"OK","ERRORE")</f>
        <v>OK</v>
      </c>
    </row>
    <row r="140" spans="1:5" ht="12.75">
      <c r="A140" s="368" t="str">
        <f>'t1'!A141</f>
        <v>contrattisti (a)</v>
      </c>
      <c r="B140" s="379" t="str">
        <f>'t1'!B141</f>
        <v>000061</v>
      </c>
      <c r="C140" s="447">
        <f>'t13'!AB141</f>
        <v>0</v>
      </c>
      <c r="D140" s="482">
        <f>('t3'!M141+'t3'!N141+'t3'!O141+'t3'!P141+'t3'!Q141+'t3'!R141)+('t12'!C141/12)</f>
        <v>0</v>
      </c>
      <c r="E140" s="449" t="str">
        <f>IF(OR((NOT(C140)),(AND(C140&gt;=0,D140&gt;0))),"OK","ERRORE")</f>
        <v>OK</v>
      </c>
    </row>
  </sheetData>
  <sheetProtection password="EA98" sheet="1" objects="1" scenarios="1" selectLockedCells="1" selectUnlockedCells="1"/>
  <mergeCells count="2">
    <mergeCell ref="A1:E1"/>
    <mergeCell ref="C2:E2"/>
  </mergeCells>
  <printOptions horizontalCentered="1" verticalCentered="1"/>
  <pageMargins left="0.19685039370078741" right="0.19685039370078741" top="0.19685039370078741" bottom="0.15748031496062992" header="0.15748031496062992" footer="0.15748031496062992"/>
  <pageSetup paperSize="9" scale="82" orientation="landscape" r:id="rId1"/>
  <headerFooter alignWithMargins="0"/>
</worksheet>
</file>

<file path=xl/worksheets/sheet89.xml><?xml version="1.0" encoding="utf-8"?>
<worksheet xmlns="http://schemas.openxmlformats.org/spreadsheetml/2006/main" xmlns:r="http://schemas.openxmlformats.org/officeDocument/2006/relationships">
  <sheetPr codeName="Foglio68"/>
  <dimension ref="A1:N140"/>
  <sheetViews>
    <sheetView showGridLines="0" zoomScaleNormal="100" workbookViewId="0">
      <pane xSplit="2" ySplit="5" topLeftCell="C126" activePane="bottomRight" state="frozen"/>
      <selection activeCell="C8" sqref="C8"/>
      <selection pane="topRight" activeCell="C8" sqref="C8"/>
      <selection pane="bottomLeft" activeCell="C8" sqref="C8"/>
      <selection pane="bottomRight" activeCell="I10" sqref="I10"/>
    </sheetView>
  </sheetViews>
  <sheetFormatPr defaultRowHeight="11.25"/>
  <cols>
    <col min="1" max="1" width="10" style="130" customWidth="1"/>
    <col min="2" max="9" width="10" style="163" customWidth="1"/>
    <col min="10" max="11" width="10" style="163" hidden="1" customWidth="1"/>
    <col min="12" max="12" width="10" style="321" hidden="1" customWidth="1"/>
    <col min="13" max="13" width="71" style="321" customWidth="1"/>
    <col min="14" max="16384" width="9.140625" style="321"/>
  </cols>
  <sheetData>
    <row r="1" spans="1:14" s="130" customFormat="1" ht="43.5" customHeight="1">
      <c r="A1" s="2471" t="str">
        <f>'t1'!A1</f>
        <v>COMPARTO SERVIZIO SANITARIO NAZIONALE - anno 2017</v>
      </c>
      <c r="B1" s="2471"/>
      <c r="C1" s="2471"/>
      <c r="D1" s="2471"/>
      <c r="E1" s="2471"/>
      <c r="F1" s="2471"/>
      <c r="G1" s="2471"/>
      <c r="H1" s="2471"/>
      <c r="I1" s="2471"/>
      <c r="J1" s="2471"/>
      <c r="K1" s="2471"/>
      <c r="L1" s="362"/>
      <c r="N1" s="321"/>
    </row>
    <row r="2" spans="1:14" s="130" customFormat="1" ht="12.75" customHeight="1">
      <c r="D2" s="2733"/>
      <c r="E2" s="2733"/>
      <c r="F2" s="2733"/>
      <c r="G2" s="2733"/>
      <c r="H2" s="2733"/>
      <c r="I2" s="2733"/>
      <c r="J2" s="2733"/>
      <c r="K2" s="2733"/>
      <c r="L2" s="362"/>
      <c r="N2" s="321"/>
    </row>
    <row r="3" spans="1:14" s="130" customFormat="1" ht="21" customHeight="1">
      <c r="A3" s="320" t="s">
        <v>3868</v>
      </c>
      <c r="B3" s="163"/>
      <c r="C3" s="163"/>
    </row>
    <row r="4" spans="1:14" ht="67.5">
      <c r="A4" s="371" t="s">
        <v>562</v>
      </c>
      <c r="B4" s="372" t="s">
        <v>3737</v>
      </c>
      <c r="C4" s="374" t="s">
        <v>3869</v>
      </c>
      <c r="D4" s="374" t="s">
        <v>3870</v>
      </c>
      <c r="E4" s="374" t="s">
        <v>3871</v>
      </c>
      <c r="F4" s="374" t="s">
        <v>3872</v>
      </c>
      <c r="G4" s="374" t="s">
        <v>3873</v>
      </c>
      <c r="H4" s="374" t="s">
        <v>3874</v>
      </c>
      <c r="I4" s="374" t="s">
        <v>3875</v>
      </c>
      <c r="J4" s="374" t="s">
        <v>3876</v>
      </c>
      <c r="K4" s="374" t="s">
        <v>3877</v>
      </c>
      <c r="L4" s="374" t="s">
        <v>3878</v>
      </c>
      <c r="M4" s="374" t="s">
        <v>163</v>
      </c>
    </row>
    <row r="5" spans="1:14" s="445" customFormat="1" ht="30" customHeight="1">
      <c r="A5" s="442"/>
      <c r="B5" s="414"/>
      <c r="C5" s="414" t="s">
        <v>1852</v>
      </c>
      <c r="D5" s="443" t="s">
        <v>1853</v>
      </c>
      <c r="E5" s="443" t="s">
        <v>1855</v>
      </c>
      <c r="F5" s="443" t="s">
        <v>1856</v>
      </c>
      <c r="G5" s="443" t="s">
        <v>3754</v>
      </c>
      <c r="H5" s="443" t="s">
        <v>3762</v>
      </c>
      <c r="I5" s="443"/>
      <c r="J5" s="484" t="s">
        <v>3879</v>
      </c>
      <c r="K5" s="484" t="s">
        <v>3880</v>
      </c>
      <c r="L5" s="484" t="s">
        <v>3881</v>
      </c>
      <c r="M5" s="485"/>
    </row>
    <row r="6" spans="1:14" ht="1.5" customHeight="1">
      <c r="A6" s="368" t="str">
        <f>'t1'!A7</f>
        <v>direttore generale</v>
      </c>
      <c r="B6" s="379" t="str">
        <f>'t1'!B7</f>
        <v>0D0097</v>
      </c>
      <c r="C6" s="447">
        <f>'t11'!U9+'t11'!V9</f>
        <v>0</v>
      </c>
      <c r="D6" s="447">
        <f>'t1'!L7+'t1'!M7</f>
        <v>1</v>
      </c>
      <c r="E6" s="447">
        <f>'t3'!M7+'t3'!N7+'t3'!O7+'t3'!P7+'t3'!Q7+'t3'!R7</f>
        <v>0</v>
      </c>
      <c r="F6" s="447">
        <f>'t4'!EH7</f>
        <v>0</v>
      </c>
      <c r="G6" s="391">
        <f>'t4'!C142</f>
        <v>0</v>
      </c>
      <c r="H6" s="447">
        <f>'t5'!S8+'t5'!T8</f>
        <v>0</v>
      </c>
      <c r="I6" s="449"/>
      <c r="J6" s="449"/>
      <c r="K6" s="449"/>
      <c r="L6" s="449"/>
      <c r="M6" s="486"/>
    </row>
    <row r="7" spans="1:14" ht="18.75" hidden="1" customHeight="1">
      <c r="A7" s="368" t="str">
        <f>'t1'!A8</f>
        <v>direttore sanitario</v>
      </c>
      <c r="B7" s="379" t="str">
        <f>'t1'!B8</f>
        <v>0D0482</v>
      </c>
      <c r="C7" s="447">
        <f>'t11'!U10+'t11'!V10</f>
        <v>0</v>
      </c>
      <c r="D7" s="447">
        <f>'t1'!L8+'t1'!M8</f>
        <v>2</v>
      </c>
      <c r="E7" s="447">
        <f>'t3'!M8+'t3'!N8+'t3'!O8+'t3'!P8+'t3'!Q8+'t3'!R8</f>
        <v>0</v>
      </c>
      <c r="F7" s="447">
        <f>'t4'!EH8</f>
        <v>0</v>
      </c>
      <c r="G7" s="391">
        <f>'t4'!D142</f>
        <v>0</v>
      </c>
      <c r="H7" s="447">
        <f>'t5'!S9+'t5'!T9</f>
        <v>0</v>
      </c>
      <c r="I7" s="449"/>
      <c r="J7" s="449"/>
      <c r="K7" s="449"/>
      <c r="L7" s="449"/>
      <c r="M7" s="486"/>
    </row>
    <row r="8" spans="1:14" ht="14.25" hidden="1" customHeight="1">
      <c r="A8" s="368" t="str">
        <f>'t1'!A9</f>
        <v>direttore amministrativo</v>
      </c>
      <c r="B8" s="379" t="str">
        <f>'t1'!B9</f>
        <v>0D0163</v>
      </c>
      <c r="C8" s="447">
        <f>'t11'!U11+'t11'!V11</f>
        <v>0</v>
      </c>
      <c r="D8" s="447">
        <f>'t1'!L9+'t1'!M9</f>
        <v>1</v>
      </c>
      <c r="E8" s="447">
        <f>'t3'!M9+'t3'!N9+'t3'!O9+'t3'!P9+'t3'!Q9+'t3'!R9</f>
        <v>0</v>
      </c>
      <c r="F8" s="447">
        <f>'t4'!EH9</f>
        <v>0</v>
      </c>
      <c r="G8" s="391">
        <f>'t4'!E142</f>
        <v>0</v>
      </c>
      <c r="H8" s="447">
        <f>'t5'!S10+'t5'!T10</f>
        <v>0</v>
      </c>
      <c r="I8" s="449"/>
      <c r="J8" s="449"/>
      <c r="K8" s="449"/>
      <c r="L8" s="449"/>
      <c r="M8" s="486"/>
    </row>
    <row r="9" spans="1:14" ht="19.5" hidden="1" customHeight="1">
      <c r="A9" s="368" t="str">
        <f>'t1'!A10</f>
        <v>direttore dei servizi sociali</v>
      </c>
      <c r="B9" s="379" t="str">
        <f>'t1'!B10</f>
        <v>0D0484</v>
      </c>
      <c r="C9" s="447">
        <f>'t11'!U12+'t11'!V12</f>
        <v>0</v>
      </c>
      <c r="D9" s="447">
        <f>'t1'!L10+'t1'!M10</f>
        <v>0</v>
      </c>
      <c r="E9" s="447">
        <f>'t3'!M10+'t3'!N10+'t3'!O10+'t3'!P10+'t3'!Q10+'t3'!R10</f>
        <v>0</v>
      </c>
      <c r="F9" s="447">
        <f>'t4'!EH10</f>
        <v>0</v>
      </c>
      <c r="G9" s="391">
        <f>'t4'!F142</f>
        <v>0</v>
      </c>
      <c r="H9" s="447">
        <f>'t5'!S11+'t5'!T11</f>
        <v>0</v>
      </c>
      <c r="I9" s="449"/>
      <c r="J9" s="449"/>
      <c r="K9" s="449"/>
      <c r="L9" s="449"/>
      <c r="M9" s="486"/>
    </row>
    <row r="10" spans="1:14" ht="12.75">
      <c r="A10" s="368" t="str">
        <f>'t1'!A11</f>
        <v>dir. medico con inc. di struttura complessa (rapp. esclusivo)</v>
      </c>
      <c r="B10" s="379" t="str">
        <f>'t1'!B11</f>
        <v>SD0E33</v>
      </c>
      <c r="C10" s="447">
        <f>'t11'!U13+'t11'!V13</f>
        <v>502</v>
      </c>
      <c r="D10" s="447">
        <f>'t1'!L11+'t1'!M11</f>
        <v>10</v>
      </c>
      <c r="E10" s="447">
        <f>'t3'!M11+'t3'!N11+'t3'!O11+'t3'!P11+'t3'!Q11+'t3'!R11</f>
        <v>9</v>
      </c>
      <c r="F10" s="447">
        <f>'t4'!EH11</f>
        <v>1</v>
      </c>
      <c r="G10" s="391">
        <f>'t4'!G142</f>
        <v>0</v>
      </c>
      <c r="H10" s="447">
        <f>'t5'!S12+'t5'!T12</f>
        <v>1</v>
      </c>
      <c r="I10" s="449" t="str">
        <f>IF(AND(J10="OK",K10="OK",L10="OK"),"OK","ERRORE")</f>
        <v>OK</v>
      </c>
      <c r="J10" s="449" t="str">
        <f t="shared" ref="J10:J73" si="0">IF(AND(C10&gt;0,D10=0,E10=0,F10=0,G10=0,H10=0),"KO","OK")</f>
        <v>OK</v>
      </c>
      <c r="K10" s="449" t="str">
        <f t="shared" ref="K10:K73" si="1">IF(AND(C10=0,OR(D10&gt;0,E10&gt;0,F10&gt;0,G10&gt;0,H10&gt;0)),"KO","OK")</f>
        <v>OK</v>
      </c>
      <c r="L10" s="449" t="str">
        <f>IF((('t12'!C11/12+E10)*273)&lt;(C10-'t11'!S13-'t11'!T13-'t11'!Q13-'t11'!R13),"KO","OK")</f>
        <v>OK</v>
      </c>
      <c r="M10" s="486" t="str">
        <f>IF(K10="KO",$K$5,IF(J10="KO",IF(L10="KO",($J$5&amp;" e "&amp;$L$5&amp;(('t12'!C11/12*273)+(('t3'!M10+'t3'!N10+'t3'!O10+'t3'!P10+'t3'!Q10+'t3'!R10)*273))&amp;")"),$J$5),IF(L10="KO",($L$5&amp;(('t12'!C11/12*273)+(('t3'!M10+'t3'!N10+'t3'!O10+'t3'!P10+'t3'!Q10+'t3'!R10)*273))&amp;")"),"")))</f>
        <v/>
      </c>
    </row>
    <row r="11" spans="1:14" ht="12.75">
      <c r="A11" s="368" t="str">
        <f>'t1'!A12</f>
        <v>dir. medico con inc. di struttura complessa (rapp. non escl.)</v>
      </c>
      <c r="B11" s="379" t="str">
        <f>'t1'!B12</f>
        <v>SD0N33</v>
      </c>
      <c r="C11" s="447">
        <f>'t11'!U14+'t11'!V14</f>
        <v>210</v>
      </c>
      <c r="D11" s="447">
        <f>'t1'!L12+'t1'!M12</f>
        <v>5</v>
      </c>
      <c r="E11" s="447">
        <f>'t3'!M12+'t3'!N12+'t3'!O12+'t3'!P12+'t3'!Q12+'t3'!R12</f>
        <v>0</v>
      </c>
      <c r="F11" s="447">
        <f>'t4'!EH12</f>
        <v>0</v>
      </c>
      <c r="G11" s="391">
        <f>'t4'!H142</f>
        <v>1</v>
      </c>
      <c r="H11" s="447">
        <f>'t5'!S13+'t5'!T13</f>
        <v>0</v>
      </c>
      <c r="I11" s="449" t="str">
        <f t="shared" ref="I11:I74" si="2">IF(AND(J11="OK",K11="OK",L11="OK"),"OK","ERRORE")</f>
        <v>OK</v>
      </c>
      <c r="J11" s="449" t="str">
        <f t="shared" si="0"/>
        <v>OK</v>
      </c>
      <c r="K11" s="449" t="str">
        <f t="shared" si="1"/>
        <v>OK</v>
      </c>
      <c r="L11" s="449" t="str">
        <f>IF((('t12'!C12/12+E11)*273)&lt;(C11-'t11'!S14-'t11'!T14-'t11'!Q14-'t11'!R14),"KO","OK")</f>
        <v>OK</v>
      </c>
      <c r="M11" s="486" t="str">
        <f>IF(K11="KO",$K$5,IF(J11="KO",IF(L11="KO",($J$5&amp;" e "&amp;$L$5&amp;(('t12'!C12/12*273)+(('t3'!M11+'t3'!N11+'t3'!O11+'t3'!P11+'t3'!Q11+'t3'!R11)*273))&amp;")"),$J$5),IF(L11="KO",($L$5&amp;(('t12'!C12/12*273)+(('t3'!M11+'t3'!N11+'t3'!O11+'t3'!P11+'t3'!Q11+'t3'!R11)*273))&amp;")"),"")))</f>
        <v/>
      </c>
    </row>
    <row r="12" spans="1:14" ht="12.75">
      <c r="A12" s="368" t="str">
        <f>'t1'!A13</f>
        <v>dir. medico con incarico di struttura semplice (rapp. esclusivo)</v>
      </c>
      <c r="B12" s="379" t="str">
        <f>'t1'!B13</f>
        <v>SD0E34</v>
      </c>
      <c r="C12" s="447">
        <f>'t11'!U15+'t11'!V15</f>
        <v>1512</v>
      </c>
      <c r="D12" s="447">
        <f>'t1'!L13+'t1'!M13</f>
        <v>38</v>
      </c>
      <c r="E12" s="447">
        <f>'t3'!M13+'t3'!N13+'t3'!O13+'t3'!P13+'t3'!Q13+'t3'!R13</f>
        <v>0</v>
      </c>
      <c r="F12" s="447">
        <f>'t4'!EH13</f>
        <v>0</v>
      </c>
      <c r="G12" s="391">
        <f>'t4'!I142</f>
        <v>4</v>
      </c>
      <c r="H12" s="447">
        <f>'t5'!S14+'t5'!T14</f>
        <v>1</v>
      </c>
      <c r="I12" s="449" t="str">
        <f t="shared" si="2"/>
        <v>OK</v>
      </c>
      <c r="J12" s="449" t="str">
        <f t="shared" si="0"/>
        <v>OK</v>
      </c>
      <c r="K12" s="449" t="str">
        <f t="shared" si="1"/>
        <v>OK</v>
      </c>
      <c r="L12" s="449" t="str">
        <f>IF((('t12'!C13/12+E12)*273)&lt;(C12-'t11'!S15-'t11'!T15-'t11'!Q15-'t11'!R15),"KO","OK")</f>
        <v>OK</v>
      </c>
      <c r="M12" s="486" t="str">
        <f>IF(K12="KO",$K$5,IF(J12="KO",IF(L12="KO",($J$5&amp;" e "&amp;$L$5&amp;(('t12'!C13/12*273)+(('t3'!M12+'t3'!N12+'t3'!O12+'t3'!P12+'t3'!Q12+'t3'!R12)*273))&amp;")"),$J$5),IF(L12="KO",($L$5&amp;(('t12'!C13/12*273)+(('t3'!M12+'t3'!N12+'t3'!O12+'t3'!P12+'t3'!Q12+'t3'!R12)*273))&amp;")"),"")))</f>
        <v/>
      </c>
    </row>
    <row r="13" spans="1:14" ht="12.75">
      <c r="A13" s="368" t="str">
        <f>'t1'!A14</f>
        <v>dir. medico con incarico di struttura semplice (rapp. non escl.)</v>
      </c>
      <c r="B13" s="379" t="str">
        <f>'t1'!B14</f>
        <v>SD0N34</v>
      </c>
      <c r="C13" s="447">
        <f>'t11'!U16+'t11'!V16</f>
        <v>54</v>
      </c>
      <c r="D13" s="447">
        <f>'t1'!L14+'t1'!M14</f>
        <v>2</v>
      </c>
      <c r="E13" s="447">
        <f>'t3'!M14+'t3'!N14+'t3'!O14+'t3'!P14+'t3'!Q14+'t3'!R14</f>
        <v>0</v>
      </c>
      <c r="F13" s="447">
        <f>'t4'!EH14</f>
        <v>0</v>
      </c>
      <c r="G13" s="391">
        <f>'t4'!J142</f>
        <v>1</v>
      </c>
      <c r="H13" s="447">
        <f>'t5'!S15+'t5'!T15</f>
        <v>0</v>
      </c>
      <c r="I13" s="449" t="str">
        <f t="shared" si="2"/>
        <v>OK</v>
      </c>
      <c r="J13" s="449" t="str">
        <f t="shared" si="0"/>
        <v>OK</v>
      </c>
      <c r="K13" s="449" t="str">
        <f t="shared" si="1"/>
        <v>OK</v>
      </c>
      <c r="L13" s="449" t="str">
        <f>IF((('t12'!C14/12+E13)*273)&lt;(C13-'t11'!S16-'t11'!T16-'t11'!Q16-'t11'!R16),"KO","OK")</f>
        <v>OK</v>
      </c>
      <c r="M13" s="486" t="str">
        <f>IF(K13="KO",$K$5,IF(J13="KO",IF(L13="KO",($J$5&amp;" e "&amp;$L$5&amp;(('t12'!C14/12*273)+(('t3'!M13+'t3'!N13+'t3'!O13+'t3'!P13+'t3'!Q13+'t3'!R13)*273))&amp;")"),$J$5),IF(L13="KO",($L$5&amp;(('t12'!C14/12*273)+(('t3'!M13+'t3'!N13+'t3'!O13+'t3'!P13+'t3'!Q13+'t3'!R13)*273))&amp;")"),"")))</f>
        <v/>
      </c>
    </row>
    <row r="14" spans="1:14" ht="12.75">
      <c r="A14" s="368" t="str">
        <f>'t1'!A15</f>
        <v>dir. medici con altri incar. prof.li (rapp. esclusivo)</v>
      </c>
      <c r="B14" s="379" t="str">
        <f>'t1'!B15</f>
        <v>SD0035</v>
      </c>
      <c r="C14" s="447">
        <f>'t11'!U17+'t11'!V17</f>
        <v>6966</v>
      </c>
      <c r="D14" s="447">
        <f>'t1'!L15+'t1'!M15</f>
        <v>161</v>
      </c>
      <c r="E14" s="447">
        <f>'t3'!M15+'t3'!N15+'t3'!O15+'t3'!P15+'t3'!Q15+'t3'!R15</f>
        <v>5</v>
      </c>
      <c r="F14" s="447">
        <f>'t4'!EH15</f>
        <v>6</v>
      </c>
      <c r="G14" s="391">
        <f>'t4'!K142</f>
        <v>0</v>
      </c>
      <c r="H14" s="447">
        <f>'t5'!S16+'t5'!T16</f>
        <v>6</v>
      </c>
      <c r="I14" s="449" t="str">
        <f t="shared" si="2"/>
        <v>OK</v>
      </c>
      <c r="J14" s="449" t="str">
        <f t="shared" si="0"/>
        <v>OK</v>
      </c>
      <c r="K14" s="449" t="str">
        <f t="shared" si="1"/>
        <v>OK</v>
      </c>
      <c r="L14" s="449" t="str">
        <f>IF((('t12'!C15/12+E14)*273)&lt;(C14-'t11'!S17-'t11'!T17-'t11'!Q17-'t11'!R17),"KO","OK")</f>
        <v>OK</v>
      </c>
      <c r="M14" s="486" t="str">
        <f>IF(K14="KO",$K$5,IF(J14="KO",IF(L14="KO",($J$5&amp;" e "&amp;$L$5&amp;(('t12'!C15/12*273)+(('t3'!M14+'t3'!N14+'t3'!O14+'t3'!P14+'t3'!Q14+'t3'!R14)*273))&amp;")"),$J$5),IF(L14="KO",($L$5&amp;(('t12'!C15/12*273)+(('t3'!M14+'t3'!N14+'t3'!O14+'t3'!P14+'t3'!Q14+'t3'!R14)*273))&amp;")"),"")))</f>
        <v/>
      </c>
    </row>
    <row r="15" spans="1:14" ht="12.75">
      <c r="A15" s="368" t="str">
        <f>'t1'!A16</f>
        <v>dir. medici con altri incar. prof.li (rapp. non escl.)</v>
      </c>
      <c r="B15" s="379" t="str">
        <f>'t1'!B16</f>
        <v>SD0036</v>
      </c>
      <c r="C15" s="447">
        <f>'t11'!U18+'t11'!V18</f>
        <v>751</v>
      </c>
      <c r="D15" s="447">
        <f>'t1'!L16+'t1'!M16</f>
        <v>17</v>
      </c>
      <c r="E15" s="447">
        <f>'t3'!M16+'t3'!N16+'t3'!O16+'t3'!P16+'t3'!Q16+'t3'!R16</f>
        <v>0</v>
      </c>
      <c r="F15" s="447">
        <f>'t4'!EH16</f>
        <v>1</v>
      </c>
      <c r="G15" s="391">
        <f>'t4'!L142</f>
        <v>2</v>
      </c>
      <c r="H15" s="447">
        <f>'t5'!S17+'t5'!T17</f>
        <v>1</v>
      </c>
      <c r="I15" s="449" t="str">
        <f t="shared" si="2"/>
        <v>OK</v>
      </c>
      <c r="J15" s="449" t="str">
        <f t="shared" si="0"/>
        <v>OK</v>
      </c>
      <c r="K15" s="449" t="str">
        <f t="shared" si="1"/>
        <v>OK</v>
      </c>
      <c r="L15" s="449" t="str">
        <f>IF((('t12'!C16/12+E15)*273)&lt;(C15-'t11'!S18-'t11'!T18-'t11'!Q18-'t11'!R18),"KO","OK")</f>
        <v>OK</v>
      </c>
      <c r="M15" s="486" t="str">
        <f>IF(K15="KO",$K$5,IF(J15="KO",IF(L15="KO",($J$5&amp;" e "&amp;$L$5&amp;(('t12'!C16/12*273)+(('t3'!M15+'t3'!N15+'t3'!O15+'t3'!P15+'t3'!Q15+'t3'!R15)*273))&amp;")"),$J$5),IF(L15="KO",($L$5&amp;(('t12'!C16/12*273)+(('t3'!M15+'t3'!N15+'t3'!O15+'t3'!P15+'t3'!Q15+'t3'!R15)*273))&amp;")"),"")))</f>
        <v/>
      </c>
    </row>
    <row r="16" spans="1:14" ht="12.75">
      <c r="A16" s="368" t="str">
        <f>'t1'!A17</f>
        <v>dir. medici a t.  determinato(art. 15-septies d.lgs. 502/92)</v>
      </c>
      <c r="B16" s="379" t="str">
        <f>'t1'!B17</f>
        <v>SD0597</v>
      </c>
      <c r="C16" s="447">
        <f>'t11'!U19+'t11'!V19</f>
        <v>0</v>
      </c>
      <c r="D16" s="447">
        <f>'t1'!L17+'t1'!M17</f>
        <v>0</v>
      </c>
      <c r="E16" s="447">
        <f>'t3'!M17+'t3'!N17+'t3'!O17+'t3'!P17+'t3'!Q17+'t3'!R17</f>
        <v>0</v>
      </c>
      <c r="F16" s="447">
        <f>'t4'!EH17</f>
        <v>0</v>
      </c>
      <c r="G16" s="391">
        <f>'t4'!M142</f>
        <v>0</v>
      </c>
      <c r="H16" s="447">
        <f>'t5'!S18+'t5'!T18</f>
        <v>0</v>
      </c>
      <c r="I16" s="449" t="str">
        <f t="shared" si="2"/>
        <v>OK</v>
      </c>
      <c r="J16" s="449" t="str">
        <f t="shared" si="0"/>
        <v>OK</v>
      </c>
      <c r="K16" s="449" t="str">
        <f t="shared" si="1"/>
        <v>OK</v>
      </c>
      <c r="L16" s="449" t="str">
        <f>IF((('t12'!C17/12+E16)*273)&lt;(C16-'t11'!S19-'t11'!T19-'t11'!Q19-'t11'!R19),"KO","OK")</f>
        <v>OK</v>
      </c>
      <c r="M16" s="486" t="str">
        <f>IF(K16="KO",$K$5,IF(J16="KO",IF(L16="KO",($J$5&amp;" e "&amp;$L$5&amp;(('t12'!C17/12*273)+(('t3'!M16+'t3'!N16+'t3'!O16+'t3'!P16+'t3'!Q16+'t3'!R16)*273))&amp;")"),$J$5),IF(L16="KO",($L$5&amp;(('t12'!C17/12*273)+(('t3'!M16+'t3'!N16+'t3'!O16+'t3'!P16+'t3'!Q16+'t3'!R16)*273))&amp;")"),"")))</f>
        <v/>
      </c>
    </row>
    <row r="17" spans="1:13" ht="12.75">
      <c r="A17" s="368" t="str">
        <f>'t1'!A18</f>
        <v>veterinari con inc. di struttura complessa (rapp.esclusivo)</v>
      </c>
      <c r="B17" s="379" t="str">
        <f>'t1'!B18</f>
        <v>SD0E74</v>
      </c>
      <c r="C17" s="447">
        <f>'t11'!U20+'t11'!V20</f>
        <v>0</v>
      </c>
      <c r="D17" s="447">
        <f>'t1'!L18+'t1'!M18</f>
        <v>0</v>
      </c>
      <c r="E17" s="447">
        <f>'t3'!M18+'t3'!N18+'t3'!O18+'t3'!P18+'t3'!Q18+'t3'!R18</f>
        <v>0</v>
      </c>
      <c r="F17" s="447">
        <f>'t4'!EH18</f>
        <v>0</v>
      </c>
      <c r="G17" s="391">
        <f>'t4'!N142</f>
        <v>0</v>
      </c>
      <c r="H17" s="447">
        <f>'t5'!S19+'t5'!T19</f>
        <v>0</v>
      </c>
      <c r="I17" s="449" t="str">
        <f t="shared" si="2"/>
        <v>OK</v>
      </c>
      <c r="J17" s="449" t="str">
        <f t="shared" si="0"/>
        <v>OK</v>
      </c>
      <c r="K17" s="449" t="str">
        <f t="shared" si="1"/>
        <v>OK</v>
      </c>
      <c r="L17" s="449" t="str">
        <f>IF((('t12'!C18/12+E17)*273)&lt;(C17-'t11'!S20-'t11'!T20-'t11'!Q20-'t11'!R20),"KO","OK")</f>
        <v>OK</v>
      </c>
      <c r="M17" s="486" t="str">
        <f>IF(K17="KO",$K$5,IF(J17="KO",IF(L17="KO",($J$5&amp;" e "&amp;$L$5&amp;(('t12'!C18/12*273)+(('t3'!M17+'t3'!N17+'t3'!O17+'t3'!P17+'t3'!Q17+'t3'!R17)*273))&amp;")"),$J$5),IF(L17="KO",($L$5&amp;(('t12'!C18/12*273)+(('t3'!M17+'t3'!N17+'t3'!O17+'t3'!P17+'t3'!Q17+'t3'!R17)*273))&amp;")"),"")))</f>
        <v/>
      </c>
    </row>
    <row r="18" spans="1:13" ht="12.75">
      <c r="A18" s="368" t="str">
        <f>'t1'!A19</f>
        <v>veterinari con inc. di struttura complessa (rapp. non escl.)</v>
      </c>
      <c r="B18" s="379" t="str">
        <f>'t1'!B19</f>
        <v>SD0N74</v>
      </c>
      <c r="C18" s="447">
        <f>'t11'!U21+'t11'!V21</f>
        <v>0</v>
      </c>
      <c r="D18" s="447">
        <f>'t1'!L19+'t1'!M19</f>
        <v>0</v>
      </c>
      <c r="E18" s="447">
        <f>'t3'!M19+'t3'!N19+'t3'!O19+'t3'!P19+'t3'!Q19+'t3'!R19</f>
        <v>0</v>
      </c>
      <c r="F18" s="447">
        <f>'t4'!EH19</f>
        <v>0</v>
      </c>
      <c r="G18" s="391">
        <f>'t4'!O142</f>
        <v>0</v>
      </c>
      <c r="H18" s="447">
        <f>'t5'!S20+'t5'!T20</f>
        <v>0</v>
      </c>
      <c r="I18" s="449" t="str">
        <f t="shared" si="2"/>
        <v>OK</v>
      </c>
      <c r="J18" s="449" t="str">
        <f t="shared" si="0"/>
        <v>OK</v>
      </c>
      <c r="K18" s="449" t="str">
        <f t="shared" si="1"/>
        <v>OK</v>
      </c>
      <c r="L18" s="449" t="str">
        <f>IF((('t12'!C19/12+E18)*273)&lt;(C18-'t11'!S21-'t11'!T21-'t11'!Q21-'t11'!R21),"KO","OK")</f>
        <v>OK</v>
      </c>
      <c r="M18" s="486" t="str">
        <f>IF(K18="KO",$K$5,IF(J18="KO",IF(L18="KO",($J$5&amp;" e "&amp;$L$5&amp;(('t12'!C19/12*273)+(('t3'!M18+'t3'!N18+'t3'!O18+'t3'!P18+'t3'!Q18+'t3'!R18)*273))&amp;")"),$J$5),IF(L18="KO",($L$5&amp;(('t12'!C19/12*273)+(('t3'!M18+'t3'!N18+'t3'!O18+'t3'!P18+'t3'!Q18+'t3'!R18)*273))&amp;")"),"")))</f>
        <v/>
      </c>
    </row>
    <row r="19" spans="1:13" ht="12.75">
      <c r="A19" s="368" t="str">
        <f>'t1'!A20</f>
        <v>veterinari con inc. di struttura semplice (rapp. esclusivo)</v>
      </c>
      <c r="B19" s="379" t="str">
        <f>'t1'!B20</f>
        <v>SD0E73</v>
      </c>
      <c r="C19" s="447">
        <f>'t11'!U22+'t11'!V22</f>
        <v>0</v>
      </c>
      <c r="D19" s="447">
        <f>'t1'!L20+'t1'!M20</f>
        <v>0</v>
      </c>
      <c r="E19" s="447">
        <f>'t3'!M20+'t3'!N20+'t3'!O20+'t3'!P20+'t3'!Q20+'t3'!R20</f>
        <v>0</v>
      </c>
      <c r="F19" s="447">
        <f>'t4'!EH20</f>
        <v>0</v>
      </c>
      <c r="G19" s="391">
        <f>'t4'!P142</f>
        <v>0</v>
      </c>
      <c r="H19" s="447">
        <f>'t5'!S21+'t5'!T21</f>
        <v>0</v>
      </c>
      <c r="I19" s="449" t="str">
        <f t="shared" si="2"/>
        <v>OK</v>
      </c>
      <c r="J19" s="449" t="str">
        <f t="shared" si="0"/>
        <v>OK</v>
      </c>
      <c r="K19" s="449" t="str">
        <f t="shared" si="1"/>
        <v>OK</v>
      </c>
      <c r="L19" s="449" t="str">
        <f>IF((('t12'!C20/12+E19)*273)&lt;(C19-'t11'!S22-'t11'!T22-'t11'!Q22-'t11'!R22),"KO","OK")</f>
        <v>OK</v>
      </c>
      <c r="M19" s="486" t="str">
        <f>IF(K19="KO",$K$5,IF(J19="KO",IF(L19="KO",($J$5&amp;" e "&amp;$L$5&amp;(('t12'!C20/12*273)+(('t3'!M19+'t3'!N19+'t3'!O19+'t3'!P19+'t3'!Q19+'t3'!R19)*273))&amp;")"),$J$5),IF(L19="KO",($L$5&amp;(('t12'!C20/12*273)+(('t3'!M19+'t3'!N19+'t3'!O19+'t3'!P19+'t3'!Q19+'t3'!R19)*273))&amp;")"),"")))</f>
        <v/>
      </c>
    </row>
    <row r="20" spans="1:13" ht="12.75">
      <c r="A20" s="368" t="str">
        <f>'t1'!A21</f>
        <v>veterinari con inc. di struttura semplice (rapp. non escl.)</v>
      </c>
      <c r="B20" s="379" t="str">
        <f>'t1'!B21</f>
        <v>SD0N73</v>
      </c>
      <c r="C20" s="447">
        <f>'t11'!U23+'t11'!V23</f>
        <v>0</v>
      </c>
      <c r="D20" s="447">
        <f>'t1'!L21+'t1'!M21</f>
        <v>0</v>
      </c>
      <c r="E20" s="447">
        <f>'t3'!M21+'t3'!N21+'t3'!O21+'t3'!P21+'t3'!Q21+'t3'!R21</f>
        <v>0</v>
      </c>
      <c r="F20" s="447">
        <f>'t4'!EH21</f>
        <v>0</v>
      </c>
      <c r="G20" s="391">
        <f>'t4'!Q142</f>
        <v>0</v>
      </c>
      <c r="H20" s="447">
        <f>'t5'!S22+'t5'!T22</f>
        <v>0</v>
      </c>
      <c r="I20" s="449" t="str">
        <f t="shared" si="2"/>
        <v>OK</v>
      </c>
      <c r="J20" s="449" t="str">
        <f t="shared" si="0"/>
        <v>OK</v>
      </c>
      <c r="K20" s="449" t="str">
        <f t="shared" si="1"/>
        <v>OK</v>
      </c>
      <c r="L20" s="449" t="str">
        <f>IF((('t12'!C21/12+E20)*273)&lt;(C20-'t11'!S23-'t11'!T23-'t11'!Q23-'t11'!R23),"KO","OK")</f>
        <v>OK</v>
      </c>
      <c r="M20" s="486" t="str">
        <f>IF(K20="KO",$K$5,IF(J20="KO",IF(L20="KO",($J$5&amp;" e "&amp;$L$5&amp;(('t12'!C21/12*273)+(('t3'!M20+'t3'!N20+'t3'!O20+'t3'!P20+'t3'!Q20+'t3'!R20)*273))&amp;")"),$J$5),IF(L20="KO",($L$5&amp;(('t12'!C21/12*273)+(('t3'!M20+'t3'!N20+'t3'!O20+'t3'!P20+'t3'!Q20+'t3'!R20)*273))&amp;")"),"")))</f>
        <v/>
      </c>
    </row>
    <row r="21" spans="1:13" ht="12.75">
      <c r="A21" s="368" t="str">
        <f>'t1'!A22</f>
        <v>veterinari con altri incar. prof.li (rapp. esclusivo)</v>
      </c>
      <c r="B21" s="379" t="str">
        <f>'t1'!B22</f>
        <v>SD0A73</v>
      </c>
      <c r="C21" s="447">
        <f>'t11'!U24+'t11'!V24</f>
        <v>0</v>
      </c>
      <c r="D21" s="447">
        <f>'t1'!L22+'t1'!M22</f>
        <v>0</v>
      </c>
      <c r="E21" s="447">
        <f>'t3'!M22+'t3'!N22+'t3'!O22+'t3'!P22+'t3'!Q22+'t3'!R22</f>
        <v>0</v>
      </c>
      <c r="F21" s="447">
        <f>'t4'!EH22</f>
        <v>0</v>
      </c>
      <c r="G21" s="391">
        <f>'t4'!R142</f>
        <v>0</v>
      </c>
      <c r="H21" s="447">
        <f>'t5'!S23+'t5'!T23</f>
        <v>0</v>
      </c>
      <c r="I21" s="449" t="str">
        <f t="shared" si="2"/>
        <v>OK</v>
      </c>
      <c r="J21" s="449" t="str">
        <f t="shared" si="0"/>
        <v>OK</v>
      </c>
      <c r="K21" s="449" t="str">
        <f t="shared" si="1"/>
        <v>OK</v>
      </c>
      <c r="L21" s="449" t="str">
        <f>IF((('t12'!C22/12+E21)*273)&lt;(C21-'t11'!S24-'t11'!T24-'t11'!Q24-'t11'!R24),"KO","OK")</f>
        <v>OK</v>
      </c>
      <c r="M21" s="486" t="str">
        <f>IF(K21="KO",$K$5,IF(J21="KO",IF(L21="KO",($J$5&amp;" e "&amp;$L$5&amp;(('t12'!C22/12*273)+(('t3'!M21+'t3'!N21+'t3'!O21+'t3'!P21+'t3'!Q21+'t3'!R21)*273))&amp;")"),$J$5),IF(L21="KO",($L$5&amp;(('t12'!C22/12*273)+(('t3'!M21+'t3'!N21+'t3'!O21+'t3'!P21+'t3'!Q21+'t3'!R21)*273))&amp;")"),"")))</f>
        <v/>
      </c>
    </row>
    <row r="22" spans="1:13" ht="12.75">
      <c r="A22" s="368" t="str">
        <f>'t1'!A23</f>
        <v>veterinari con altri incar. prof.li (rapp. non escl.)</v>
      </c>
      <c r="B22" s="379" t="str">
        <f>'t1'!B23</f>
        <v>SD0072</v>
      </c>
      <c r="C22" s="447">
        <f>'t11'!U25+'t11'!V25</f>
        <v>0</v>
      </c>
      <c r="D22" s="447">
        <f>'t1'!L23+'t1'!M23</f>
        <v>0</v>
      </c>
      <c r="E22" s="447">
        <f>'t3'!M23+'t3'!N23+'t3'!O23+'t3'!P23+'t3'!Q23+'t3'!R23</f>
        <v>0</v>
      </c>
      <c r="F22" s="447">
        <f>'t4'!EH23</f>
        <v>0</v>
      </c>
      <c r="G22" s="391">
        <f>'t4'!S142</f>
        <v>0</v>
      </c>
      <c r="H22" s="447">
        <f>'t5'!S24+'t5'!T24</f>
        <v>0</v>
      </c>
      <c r="I22" s="449" t="str">
        <f t="shared" si="2"/>
        <v>OK</v>
      </c>
      <c r="J22" s="449" t="str">
        <f t="shared" si="0"/>
        <v>OK</v>
      </c>
      <c r="K22" s="449" t="str">
        <f t="shared" si="1"/>
        <v>OK</v>
      </c>
      <c r="L22" s="449" t="str">
        <f>IF((('t12'!C23/12+E22)*273)&lt;(C22-'t11'!S25-'t11'!T25-'t11'!Q25-'t11'!R25),"KO","OK")</f>
        <v>OK</v>
      </c>
      <c r="M22" s="486" t="str">
        <f>IF(K22="KO",$K$5,IF(J22="KO",IF(L22="KO",($J$5&amp;" e "&amp;$L$5&amp;(('t12'!C23/12*273)+(('t3'!M22+'t3'!N22+'t3'!O22+'t3'!P22+'t3'!Q22+'t3'!R22)*273))&amp;")"),$J$5),IF(L22="KO",($L$5&amp;(('t12'!C23/12*273)+(('t3'!M22+'t3'!N22+'t3'!O22+'t3'!P22+'t3'!Q22+'t3'!R22)*273))&amp;")"),"")))</f>
        <v/>
      </c>
    </row>
    <row r="23" spans="1:13" ht="12.75">
      <c r="A23" s="368" t="str">
        <f>'t1'!A24</f>
        <v>veterinari a t. determinato (art. 15-septies d.lgs. 502/92)</v>
      </c>
      <c r="B23" s="379" t="str">
        <f>'t1'!B24</f>
        <v>SD0598</v>
      </c>
      <c r="C23" s="447">
        <f>'t11'!U26+'t11'!V26</f>
        <v>0</v>
      </c>
      <c r="D23" s="447">
        <f>'t1'!L24+'t1'!M24</f>
        <v>0</v>
      </c>
      <c r="E23" s="447">
        <f>'t3'!M24+'t3'!N24+'t3'!O24+'t3'!P24+'t3'!Q24+'t3'!R24</f>
        <v>0</v>
      </c>
      <c r="F23" s="447">
        <f>'t4'!EH24</f>
        <v>0</v>
      </c>
      <c r="G23" s="391">
        <f>'t4'!T142</f>
        <v>0</v>
      </c>
      <c r="H23" s="447">
        <f>'t5'!S25+'t5'!T25</f>
        <v>0</v>
      </c>
      <c r="I23" s="449" t="str">
        <f t="shared" si="2"/>
        <v>OK</v>
      </c>
      <c r="J23" s="449" t="str">
        <f t="shared" si="0"/>
        <v>OK</v>
      </c>
      <c r="K23" s="449" t="str">
        <f t="shared" si="1"/>
        <v>OK</v>
      </c>
      <c r="L23" s="449" t="str">
        <f>IF((('t12'!C24/12+E23)*273)&lt;(C23-'t11'!S26-'t11'!T26-'t11'!Q26-'t11'!R26),"KO","OK")</f>
        <v>OK</v>
      </c>
      <c r="M23" s="486" t="str">
        <f>IF(K23="KO",$K$5,IF(J23="KO",IF(L23="KO",($J$5&amp;" e "&amp;$L$5&amp;(('t12'!C24/12*273)+(('t3'!M23+'t3'!N23+'t3'!O23+'t3'!P23+'t3'!Q23+'t3'!R23)*273))&amp;")"),$J$5),IF(L23="KO",($L$5&amp;(('t12'!C24/12*273)+(('t3'!M23+'t3'!N23+'t3'!O23+'t3'!P23+'t3'!Q23+'t3'!R23)*273))&amp;")"),"")))</f>
        <v/>
      </c>
    </row>
    <row r="24" spans="1:13" ht="12.75">
      <c r="A24" s="368" t="str">
        <f>'t1'!A25</f>
        <v>odontoiatri con inc. di struttura complessa (rapp. esclusivo)</v>
      </c>
      <c r="B24" s="379" t="str">
        <f>'t1'!B25</f>
        <v>SD0E49</v>
      </c>
      <c r="C24" s="447">
        <f>'t11'!U27+'t11'!V27</f>
        <v>0</v>
      </c>
      <c r="D24" s="447">
        <f>'t1'!L25+'t1'!M25</f>
        <v>0</v>
      </c>
      <c r="E24" s="447">
        <f>'t3'!M25+'t3'!N25+'t3'!O25+'t3'!P25+'t3'!Q25+'t3'!R25</f>
        <v>0</v>
      </c>
      <c r="F24" s="447">
        <f>'t4'!EH25</f>
        <v>0</v>
      </c>
      <c r="G24" s="391">
        <f>'t4'!U142</f>
        <v>0</v>
      </c>
      <c r="H24" s="447">
        <f>'t5'!S26+'t5'!T26</f>
        <v>0</v>
      </c>
      <c r="I24" s="449" t="str">
        <f t="shared" si="2"/>
        <v>OK</v>
      </c>
      <c r="J24" s="449" t="str">
        <f t="shared" si="0"/>
        <v>OK</v>
      </c>
      <c r="K24" s="449" t="str">
        <f t="shared" si="1"/>
        <v>OK</v>
      </c>
      <c r="L24" s="449" t="str">
        <f>IF((('t12'!C25/12+E24)*273)&lt;(C24-'t11'!S27-'t11'!T27-'t11'!Q27-'t11'!R27),"KO","OK")</f>
        <v>OK</v>
      </c>
      <c r="M24" s="486" t="str">
        <f>IF(K24="KO",$K$5,IF(J24="KO",IF(L24="KO",($J$5&amp;" e "&amp;$L$5&amp;(('t12'!C25/12*273)+(('t3'!M24+'t3'!N24+'t3'!O24+'t3'!P24+'t3'!Q24+'t3'!R24)*273))&amp;")"),$J$5),IF(L24="KO",($L$5&amp;(('t12'!C25/12*273)+(('t3'!M24+'t3'!N24+'t3'!O24+'t3'!P24+'t3'!Q24+'t3'!R24)*273))&amp;")"),"")))</f>
        <v/>
      </c>
    </row>
    <row r="25" spans="1:13" ht="12.75">
      <c r="A25" s="368" t="str">
        <f>'t1'!A26</f>
        <v>odontoiatri con inc. di struttura complessa (rapp. non escl.)</v>
      </c>
      <c r="B25" s="379" t="str">
        <f>'t1'!B26</f>
        <v>SD0N49</v>
      </c>
      <c r="C25" s="447">
        <f>'t11'!U28+'t11'!V28</f>
        <v>0</v>
      </c>
      <c r="D25" s="447">
        <f>'t1'!L26+'t1'!M26</f>
        <v>0</v>
      </c>
      <c r="E25" s="447">
        <f>'t3'!M26+'t3'!N26+'t3'!O26+'t3'!P26+'t3'!Q26+'t3'!R26</f>
        <v>0</v>
      </c>
      <c r="F25" s="447">
        <f>'t4'!EH26</f>
        <v>0</v>
      </c>
      <c r="G25" s="391">
        <f>'t4'!V142</f>
        <v>0</v>
      </c>
      <c r="H25" s="447">
        <f>'t5'!S27+'t5'!T27</f>
        <v>0</v>
      </c>
      <c r="I25" s="449" t="str">
        <f t="shared" si="2"/>
        <v>OK</v>
      </c>
      <c r="J25" s="449" t="str">
        <f t="shared" si="0"/>
        <v>OK</v>
      </c>
      <c r="K25" s="449" t="str">
        <f t="shared" si="1"/>
        <v>OK</v>
      </c>
      <c r="L25" s="449" t="str">
        <f>IF((('t12'!C26/12+E25)*273)&lt;(C25-'t11'!S28-'t11'!T28-'t11'!Q28-'t11'!R28),"KO","OK")</f>
        <v>OK</v>
      </c>
      <c r="M25" s="486" t="str">
        <f>IF(K25="KO",$K$5,IF(J25="KO",IF(L25="KO",($J$5&amp;" e "&amp;$L$5&amp;(('t12'!C26/12*273)+(('t3'!M25+'t3'!N25+'t3'!O25+'t3'!P25+'t3'!Q25+'t3'!R25)*273))&amp;")"),$J$5),IF(L25="KO",($L$5&amp;(('t12'!C26/12*273)+(('t3'!M25+'t3'!N25+'t3'!O25+'t3'!P25+'t3'!Q25+'t3'!R25)*273))&amp;")"),"")))</f>
        <v/>
      </c>
    </row>
    <row r="26" spans="1:13" ht="12.75">
      <c r="A26" s="368" t="str">
        <f>'t1'!A27</f>
        <v>odontoiatri con inc. di struttura semplice (rapp. esclusivo)</v>
      </c>
      <c r="B26" s="379" t="str">
        <f>'t1'!B27</f>
        <v>SD0E48</v>
      </c>
      <c r="C26" s="447">
        <f>'t11'!U29+'t11'!V29</f>
        <v>0</v>
      </c>
      <c r="D26" s="447">
        <f>'t1'!L27+'t1'!M27</f>
        <v>0</v>
      </c>
      <c r="E26" s="447">
        <f>'t3'!M27+'t3'!N27+'t3'!O27+'t3'!P27+'t3'!Q27+'t3'!R27</f>
        <v>0</v>
      </c>
      <c r="F26" s="447">
        <f>'t4'!EH27</f>
        <v>0</v>
      </c>
      <c r="G26" s="391">
        <f>'t4'!W142</f>
        <v>0</v>
      </c>
      <c r="H26" s="447">
        <f>'t5'!S28+'t5'!T28</f>
        <v>0</v>
      </c>
      <c r="I26" s="449" t="str">
        <f t="shared" si="2"/>
        <v>OK</v>
      </c>
      <c r="J26" s="449" t="str">
        <f t="shared" si="0"/>
        <v>OK</v>
      </c>
      <c r="K26" s="449" t="str">
        <f t="shared" si="1"/>
        <v>OK</v>
      </c>
      <c r="L26" s="449" t="str">
        <f>IF((('t12'!C27/12+E26)*273)&lt;(C26-'t11'!S29-'t11'!T29-'t11'!Q29-'t11'!R29),"KO","OK")</f>
        <v>OK</v>
      </c>
      <c r="M26" s="486" t="str">
        <f>IF(K26="KO",$K$5,IF(J26="KO",IF(L26="KO",($J$5&amp;" e "&amp;$L$5&amp;(('t12'!C27/12*273)+(('t3'!M26+'t3'!N26+'t3'!O26+'t3'!P26+'t3'!Q26+'t3'!R26)*273))&amp;")"),$J$5),IF(L26="KO",($L$5&amp;(('t12'!C27/12*273)+(('t3'!M26+'t3'!N26+'t3'!O26+'t3'!P26+'t3'!Q26+'t3'!R26)*273))&amp;")"),"")))</f>
        <v/>
      </c>
    </row>
    <row r="27" spans="1:13" ht="12.75">
      <c r="A27" s="368" t="str">
        <f>'t1'!A28</f>
        <v>odontoiatri con inc. di struttura semplice (rapp. non escl.)</v>
      </c>
      <c r="B27" s="379" t="str">
        <f>'t1'!B28</f>
        <v>SD0N48</v>
      </c>
      <c r="C27" s="447">
        <f>'t11'!U30+'t11'!V30</f>
        <v>0</v>
      </c>
      <c r="D27" s="447">
        <f>'t1'!L28+'t1'!M28</f>
        <v>0</v>
      </c>
      <c r="E27" s="447">
        <f>'t3'!M28+'t3'!N28+'t3'!O28+'t3'!P28+'t3'!Q28+'t3'!R28</f>
        <v>0</v>
      </c>
      <c r="F27" s="447">
        <f>'t4'!EH28</f>
        <v>0</v>
      </c>
      <c r="G27" s="391">
        <f>'t4'!X142</f>
        <v>0</v>
      </c>
      <c r="H27" s="447">
        <f>'t5'!S29+'t5'!T29</f>
        <v>0</v>
      </c>
      <c r="I27" s="449" t="str">
        <f t="shared" si="2"/>
        <v>OK</v>
      </c>
      <c r="J27" s="449" t="str">
        <f t="shared" si="0"/>
        <v>OK</v>
      </c>
      <c r="K27" s="449" t="str">
        <f t="shared" si="1"/>
        <v>OK</v>
      </c>
      <c r="L27" s="449" t="str">
        <f>IF((('t12'!C28/12+E27)*273)&lt;(C27-'t11'!S30-'t11'!T30-'t11'!Q30-'t11'!R30),"KO","OK")</f>
        <v>OK</v>
      </c>
      <c r="M27" s="486" t="str">
        <f>IF(K27="KO",$K$5,IF(J27="KO",IF(L27="KO",($J$5&amp;" e "&amp;$L$5&amp;(('t12'!C28/12*273)+(('t3'!M27+'t3'!N27+'t3'!O27+'t3'!P27+'t3'!Q27+'t3'!R27)*273))&amp;")"),$J$5),IF(L27="KO",($L$5&amp;(('t12'!C28/12*273)+(('t3'!M27+'t3'!N27+'t3'!O27+'t3'!P27+'t3'!Q27+'t3'!R27)*273))&amp;")"),"")))</f>
        <v/>
      </c>
    </row>
    <row r="28" spans="1:13" ht="12.75">
      <c r="A28" s="368" t="str">
        <f>'t1'!A29</f>
        <v>odontoiatri con altri incar. prof.li (rapp. esclusivo)</v>
      </c>
      <c r="B28" s="379" t="str">
        <f>'t1'!B29</f>
        <v>SD0A48</v>
      </c>
      <c r="C28" s="447">
        <f>'t11'!U31+'t11'!V31</f>
        <v>0</v>
      </c>
      <c r="D28" s="447">
        <f>'t1'!L29+'t1'!M29</f>
        <v>0</v>
      </c>
      <c r="E28" s="447">
        <f>'t3'!M29+'t3'!N29+'t3'!O29+'t3'!P29+'t3'!Q29+'t3'!R29</f>
        <v>0</v>
      </c>
      <c r="F28" s="447">
        <f>'t4'!EH29</f>
        <v>0</v>
      </c>
      <c r="G28" s="391">
        <f>'t4'!Y142</f>
        <v>0</v>
      </c>
      <c r="H28" s="447">
        <f>'t5'!S30+'t5'!T30</f>
        <v>0</v>
      </c>
      <c r="I28" s="449" t="str">
        <f t="shared" si="2"/>
        <v>OK</v>
      </c>
      <c r="J28" s="449" t="str">
        <f t="shared" si="0"/>
        <v>OK</v>
      </c>
      <c r="K28" s="449" t="str">
        <f t="shared" si="1"/>
        <v>OK</v>
      </c>
      <c r="L28" s="449" t="str">
        <f>IF((('t12'!C29/12+E28)*273)&lt;(C28-'t11'!S31-'t11'!T31-'t11'!Q31-'t11'!R31),"KO","OK")</f>
        <v>OK</v>
      </c>
      <c r="M28" s="486" t="str">
        <f>IF(K28="KO",$K$5,IF(J28="KO",IF(L28="KO",($J$5&amp;" e "&amp;$L$5&amp;(('t12'!C29/12*273)+(('t3'!M28+'t3'!N28+'t3'!O28+'t3'!P28+'t3'!Q28+'t3'!R28)*273))&amp;")"),$J$5),IF(L28="KO",($L$5&amp;(('t12'!C29/12*273)+(('t3'!M28+'t3'!N28+'t3'!O28+'t3'!P28+'t3'!Q28+'t3'!R28)*273))&amp;")"),"")))</f>
        <v/>
      </c>
    </row>
    <row r="29" spans="1:13" ht="12.75">
      <c r="A29" s="368" t="str">
        <f>'t1'!A30</f>
        <v>odontoiatri con altri incar. prof.li (rapp. non escl.)</v>
      </c>
      <c r="B29" s="379" t="str">
        <f>'t1'!B30</f>
        <v>SD0047</v>
      </c>
      <c r="C29" s="447">
        <f>'t11'!U32+'t11'!V32</f>
        <v>0</v>
      </c>
      <c r="D29" s="447">
        <f>'t1'!L30+'t1'!M30</f>
        <v>0</v>
      </c>
      <c r="E29" s="447">
        <f>'t3'!M30+'t3'!N30+'t3'!O30+'t3'!P30+'t3'!Q30+'t3'!R30</f>
        <v>0</v>
      </c>
      <c r="F29" s="447">
        <f>'t4'!EH30</f>
        <v>0</v>
      </c>
      <c r="G29" s="391">
        <f>'t4'!Z142</f>
        <v>0</v>
      </c>
      <c r="H29" s="447">
        <f>'t5'!S31+'t5'!T31</f>
        <v>0</v>
      </c>
      <c r="I29" s="449" t="str">
        <f t="shared" si="2"/>
        <v>OK</v>
      </c>
      <c r="J29" s="449" t="str">
        <f t="shared" si="0"/>
        <v>OK</v>
      </c>
      <c r="K29" s="449" t="str">
        <f t="shared" si="1"/>
        <v>OK</v>
      </c>
      <c r="L29" s="449" t="str">
        <f>IF((('t12'!C30/12+E29)*273)&lt;(C29-'t11'!S32-'t11'!T32-'t11'!Q32-'t11'!R32),"KO","OK")</f>
        <v>OK</v>
      </c>
      <c r="M29" s="486" t="str">
        <f>IF(K29="KO",$K$5,IF(J29="KO",IF(L29="KO",($J$5&amp;" e "&amp;$L$5&amp;(('t12'!C30/12*273)+(('t3'!M29+'t3'!N29+'t3'!O29+'t3'!P29+'t3'!Q29+'t3'!R29)*273))&amp;")"),$J$5),IF(L29="KO",($L$5&amp;(('t12'!C30/12*273)+(('t3'!M29+'t3'!N29+'t3'!O29+'t3'!P29+'t3'!Q29+'t3'!R29)*273))&amp;")"),"")))</f>
        <v/>
      </c>
    </row>
    <row r="30" spans="1:13" ht="12.75">
      <c r="A30" s="368" t="str">
        <f>'t1'!A31</f>
        <v>odontoiatri a t. determinato (art. 15-septies d.lgs. 502/92)</v>
      </c>
      <c r="B30" s="379" t="str">
        <f>'t1'!B31</f>
        <v>SD0599</v>
      </c>
      <c r="C30" s="447">
        <f>'t11'!U33+'t11'!V33</f>
        <v>0</v>
      </c>
      <c r="D30" s="447">
        <f>'t1'!L31+'t1'!M31</f>
        <v>0</v>
      </c>
      <c r="E30" s="447">
        <f>'t3'!M31+'t3'!N31+'t3'!O31+'t3'!P31+'t3'!Q31+'t3'!R31</f>
        <v>0</v>
      </c>
      <c r="F30" s="447">
        <f>'t4'!EH31</f>
        <v>0</v>
      </c>
      <c r="G30" s="391">
        <f>'t4'!AA142</f>
        <v>0</v>
      </c>
      <c r="H30" s="447">
        <f>'t5'!S32+'t5'!T32</f>
        <v>0</v>
      </c>
      <c r="I30" s="449" t="str">
        <f t="shared" si="2"/>
        <v>OK</v>
      </c>
      <c r="J30" s="449" t="str">
        <f t="shared" si="0"/>
        <v>OK</v>
      </c>
      <c r="K30" s="449" t="str">
        <f t="shared" si="1"/>
        <v>OK</v>
      </c>
      <c r="L30" s="449" t="str">
        <f>IF((('t12'!C31/12+E30)*273)&lt;(C30-'t11'!S33-'t11'!T33-'t11'!Q33-'t11'!R33),"KO","OK")</f>
        <v>OK</v>
      </c>
      <c r="M30" s="486" t="str">
        <f>IF(K30="KO",$K$5,IF(J30="KO",IF(L30="KO",($J$5&amp;" e "&amp;$L$5&amp;(('t12'!C31/12*273)+(('t3'!M30+'t3'!N30+'t3'!O30+'t3'!P30+'t3'!Q30+'t3'!R30)*273))&amp;")"),$J$5),IF(L30="KO",($L$5&amp;(('t12'!C31/12*273)+(('t3'!M30+'t3'!N30+'t3'!O30+'t3'!P30+'t3'!Q30+'t3'!R30)*273))&amp;")"),"")))</f>
        <v/>
      </c>
    </row>
    <row r="31" spans="1:13" ht="12.75">
      <c r="A31" s="368" t="str">
        <f>'t1'!A32</f>
        <v>farmacisti con incarico di struttura complessa (rapp. esclusivo)</v>
      </c>
      <c r="B31" s="379" t="str">
        <f>'t1'!B32</f>
        <v>SD0E39</v>
      </c>
      <c r="C31" s="447">
        <f>'t11'!U34+'t11'!V34</f>
        <v>20</v>
      </c>
      <c r="D31" s="447">
        <f>'t1'!L32+'t1'!M32</f>
        <v>1</v>
      </c>
      <c r="E31" s="447">
        <f>'t3'!M32+'t3'!N32+'t3'!O32+'t3'!P32+'t3'!Q32+'t3'!R32</f>
        <v>0</v>
      </c>
      <c r="F31" s="447">
        <f>'t4'!EH32</f>
        <v>0</v>
      </c>
      <c r="G31" s="391">
        <f>'t4'!AB142</f>
        <v>0</v>
      </c>
      <c r="H31" s="447">
        <f>'t5'!S33+'t5'!T33</f>
        <v>0</v>
      </c>
      <c r="I31" s="449" t="str">
        <f t="shared" si="2"/>
        <v>OK</v>
      </c>
      <c r="J31" s="449" t="str">
        <f t="shared" si="0"/>
        <v>OK</v>
      </c>
      <c r="K31" s="449" t="str">
        <f t="shared" si="1"/>
        <v>OK</v>
      </c>
      <c r="L31" s="449" t="str">
        <f>IF((('t12'!C32/12+E31)*273)&lt;(C31-'t11'!S34-'t11'!T34-'t11'!Q34-'t11'!R34),"KO","OK")</f>
        <v>OK</v>
      </c>
      <c r="M31" s="486" t="str">
        <f>IF(K31="KO",$K$5,IF(J31="KO",IF(L31="KO",($J$5&amp;" e "&amp;$L$5&amp;(('t12'!C32/12*273)+(('t3'!M31+'t3'!N31+'t3'!O31+'t3'!P31+'t3'!Q31+'t3'!R31)*273))&amp;")"),$J$5),IF(L31="KO",($L$5&amp;(('t12'!C32/12*273)+(('t3'!M31+'t3'!N31+'t3'!O31+'t3'!P31+'t3'!Q31+'t3'!R31)*273))&amp;")"),"")))</f>
        <v/>
      </c>
    </row>
    <row r="32" spans="1:13" ht="12.75">
      <c r="A32" s="368" t="str">
        <f>'t1'!A33</f>
        <v>farmacisti con incarico di struttura complessa (rapp. non escl.)</v>
      </c>
      <c r="B32" s="379" t="str">
        <f>'t1'!B33</f>
        <v>SD0N39</v>
      </c>
      <c r="C32" s="447">
        <f>'t11'!U35+'t11'!V35</f>
        <v>0</v>
      </c>
      <c r="D32" s="447">
        <f>'t1'!L33+'t1'!M33</f>
        <v>0</v>
      </c>
      <c r="E32" s="447">
        <f>'t3'!M33+'t3'!N33+'t3'!O33+'t3'!P33+'t3'!Q33+'t3'!R33</f>
        <v>0</v>
      </c>
      <c r="F32" s="447">
        <f>'t4'!EH33</f>
        <v>0</v>
      </c>
      <c r="G32" s="391">
        <f>'t4'!AC142</f>
        <v>0</v>
      </c>
      <c r="H32" s="447">
        <f>'t5'!S34+'t5'!T34</f>
        <v>0</v>
      </c>
      <c r="I32" s="449" t="str">
        <f t="shared" si="2"/>
        <v>OK</v>
      </c>
      <c r="J32" s="449" t="str">
        <f t="shared" si="0"/>
        <v>OK</v>
      </c>
      <c r="K32" s="449" t="str">
        <f t="shared" si="1"/>
        <v>OK</v>
      </c>
      <c r="L32" s="449" t="str">
        <f>IF((('t12'!C33/12+E32)*273)&lt;(C32-'t11'!S35-'t11'!T35-'t11'!Q35-'t11'!R35),"KO","OK")</f>
        <v>OK</v>
      </c>
      <c r="M32" s="486" t="str">
        <f>IF(K32="KO",$K$5,IF(J32="KO",IF(L32="KO",($J$5&amp;" e "&amp;$L$5&amp;(('t12'!C33/12*273)+(('t3'!M32+'t3'!N32+'t3'!O32+'t3'!P32+'t3'!Q32+'t3'!R32)*273))&amp;")"),$J$5),IF(L32="KO",($L$5&amp;(('t12'!C33/12*273)+(('t3'!M32+'t3'!N32+'t3'!O32+'t3'!P32+'t3'!Q32+'t3'!R32)*273))&amp;")"),"")))</f>
        <v/>
      </c>
    </row>
    <row r="33" spans="1:13" ht="12.75">
      <c r="A33" s="368" t="str">
        <f>'t1'!A34</f>
        <v>farmacisti con incarico di struttura semplice (rapp. esclusivo)</v>
      </c>
      <c r="B33" s="379" t="str">
        <f>'t1'!B34</f>
        <v>SD0E38</v>
      </c>
      <c r="C33" s="447">
        <f>'t11'!U36+'t11'!V36</f>
        <v>76</v>
      </c>
      <c r="D33" s="447">
        <f>'t1'!L34+'t1'!M34</f>
        <v>3</v>
      </c>
      <c r="E33" s="447">
        <f>'t3'!M34+'t3'!N34+'t3'!O34+'t3'!P34+'t3'!Q34+'t3'!R34</f>
        <v>0</v>
      </c>
      <c r="F33" s="447">
        <f>'t4'!EH34</f>
        <v>0</v>
      </c>
      <c r="G33" s="391">
        <f>'t4'!AD142</f>
        <v>0</v>
      </c>
      <c r="H33" s="447">
        <f>'t5'!S35+'t5'!T35</f>
        <v>0</v>
      </c>
      <c r="I33" s="449" t="str">
        <f t="shared" si="2"/>
        <v>OK</v>
      </c>
      <c r="J33" s="449" t="str">
        <f t="shared" si="0"/>
        <v>OK</v>
      </c>
      <c r="K33" s="449" t="str">
        <f t="shared" si="1"/>
        <v>OK</v>
      </c>
      <c r="L33" s="449" t="str">
        <f>IF((('t12'!C34/12+E33)*273)&lt;(C33-'t11'!S36-'t11'!T36-'t11'!Q36-'t11'!R36),"KO","OK")</f>
        <v>OK</v>
      </c>
      <c r="M33" s="486" t="str">
        <f>IF(K33="KO",$K$5,IF(J33="KO",IF(L33="KO",($J$5&amp;" e "&amp;$L$5&amp;(('t12'!C34/12*273)+(('t3'!M33+'t3'!N33+'t3'!O33+'t3'!P33+'t3'!Q33+'t3'!R33)*273))&amp;")"),$J$5),IF(L33="KO",($L$5&amp;(('t12'!C34/12*273)+(('t3'!M33+'t3'!N33+'t3'!O33+'t3'!P33+'t3'!Q33+'t3'!R33)*273))&amp;")"),"")))</f>
        <v/>
      </c>
    </row>
    <row r="34" spans="1:13" ht="12.75">
      <c r="A34" s="368" t="str">
        <f>'t1'!A35</f>
        <v>farmacisti con incarico di struttura semplice (rapp. non escl.)</v>
      </c>
      <c r="B34" s="379" t="str">
        <f>'t1'!B35</f>
        <v>SD0N38</v>
      </c>
      <c r="C34" s="447">
        <f>'t11'!U37+'t11'!V37</f>
        <v>0</v>
      </c>
      <c r="D34" s="447">
        <f>'t1'!L35+'t1'!M35</f>
        <v>0</v>
      </c>
      <c r="E34" s="447">
        <f>'t3'!M35+'t3'!N35+'t3'!O35+'t3'!P35+'t3'!Q35+'t3'!R35</f>
        <v>0</v>
      </c>
      <c r="F34" s="447">
        <f>'t4'!EH35</f>
        <v>0</v>
      </c>
      <c r="G34" s="391">
        <f>'t4'!AE142</f>
        <v>0</v>
      </c>
      <c r="H34" s="447">
        <f>'t5'!S36+'t5'!T36</f>
        <v>0</v>
      </c>
      <c r="I34" s="449" t="str">
        <f t="shared" si="2"/>
        <v>OK</v>
      </c>
      <c r="J34" s="449" t="str">
        <f t="shared" si="0"/>
        <v>OK</v>
      </c>
      <c r="K34" s="449" t="str">
        <f t="shared" si="1"/>
        <v>OK</v>
      </c>
      <c r="L34" s="449" t="str">
        <f>IF((('t12'!C35/12+E34)*273)&lt;(C34-'t11'!S37-'t11'!T37-'t11'!Q37-'t11'!R37),"KO","OK")</f>
        <v>OK</v>
      </c>
      <c r="M34" s="486" t="str">
        <f>IF(K34="KO",$K$5,IF(J34="KO",IF(L34="KO",($J$5&amp;" e "&amp;$L$5&amp;(('t12'!C35/12*273)+(('t3'!M34+'t3'!N34+'t3'!O34+'t3'!P34+'t3'!Q34+'t3'!R34)*273))&amp;")"),$J$5),IF(L34="KO",($L$5&amp;(('t12'!C35/12*273)+(('t3'!M34+'t3'!N34+'t3'!O34+'t3'!P34+'t3'!Q34+'t3'!R34)*273))&amp;")"),"")))</f>
        <v/>
      </c>
    </row>
    <row r="35" spans="1:13" ht="12.75">
      <c r="A35" s="368" t="str">
        <f>'t1'!A36</f>
        <v>farmacisti con altri incar. prof.li (rapp. esclusivo)</v>
      </c>
      <c r="B35" s="379" t="str">
        <f>'t1'!B36</f>
        <v>SD0A38</v>
      </c>
      <c r="C35" s="447">
        <f>'t11'!U38+'t11'!V38</f>
        <v>280</v>
      </c>
      <c r="D35" s="447">
        <f>'t1'!L36+'t1'!M36</f>
        <v>5</v>
      </c>
      <c r="E35" s="447">
        <f>'t3'!M36+'t3'!N36+'t3'!O36+'t3'!P36+'t3'!Q36+'t3'!R36</f>
        <v>0</v>
      </c>
      <c r="F35" s="447">
        <f>'t4'!EH36</f>
        <v>0</v>
      </c>
      <c r="G35" s="391">
        <f>'t4'!AF142</f>
        <v>0</v>
      </c>
      <c r="H35" s="447">
        <f>'t5'!S37+'t5'!T37</f>
        <v>1</v>
      </c>
      <c r="I35" s="449" t="str">
        <f t="shared" si="2"/>
        <v>OK</v>
      </c>
      <c r="J35" s="449" t="str">
        <f t="shared" si="0"/>
        <v>OK</v>
      </c>
      <c r="K35" s="449" t="str">
        <f t="shared" si="1"/>
        <v>OK</v>
      </c>
      <c r="L35" s="449" t="str">
        <f>IF((('t12'!C36/12+E35)*273)&lt;(C35-'t11'!S38-'t11'!T38-'t11'!Q38-'t11'!R38),"KO","OK")</f>
        <v>OK</v>
      </c>
      <c r="M35" s="486" t="str">
        <f>IF(K35="KO",$K$5,IF(J35="KO",IF(L35="KO",($J$5&amp;" e "&amp;$L$5&amp;(('t12'!C36/12*273)+(('t3'!M35+'t3'!N35+'t3'!O35+'t3'!P35+'t3'!Q35+'t3'!R35)*273))&amp;")"),$J$5),IF(L35="KO",($L$5&amp;(('t12'!C36/12*273)+(('t3'!M35+'t3'!N35+'t3'!O35+'t3'!P35+'t3'!Q35+'t3'!R35)*273))&amp;")"),"")))</f>
        <v/>
      </c>
    </row>
    <row r="36" spans="1:13" ht="12.75">
      <c r="A36" s="368" t="str">
        <f>'t1'!A37</f>
        <v>farmacisti con altri incar. prof.li (rapp. non escl.)</v>
      </c>
      <c r="B36" s="379" t="str">
        <f>'t1'!B37</f>
        <v>SD0037</v>
      </c>
      <c r="C36" s="447">
        <f>'t11'!U39+'t11'!V39</f>
        <v>0</v>
      </c>
      <c r="D36" s="447">
        <f>'t1'!L37+'t1'!M37</f>
        <v>0</v>
      </c>
      <c r="E36" s="447">
        <f>'t3'!M37+'t3'!N37+'t3'!O37+'t3'!P37+'t3'!Q37+'t3'!R37</f>
        <v>0</v>
      </c>
      <c r="F36" s="447">
        <f>'t4'!EH37</f>
        <v>0</v>
      </c>
      <c r="G36" s="391">
        <f>'t4'!AG142</f>
        <v>0</v>
      </c>
      <c r="H36" s="447">
        <f>'t5'!S38+'t5'!T38</f>
        <v>0</v>
      </c>
      <c r="I36" s="449" t="str">
        <f t="shared" si="2"/>
        <v>OK</v>
      </c>
      <c r="J36" s="449" t="str">
        <f t="shared" si="0"/>
        <v>OK</v>
      </c>
      <c r="K36" s="449" t="str">
        <f t="shared" si="1"/>
        <v>OK</v>
      </c>
      <c r="L36" s="449" t="str">
        <f>IF((('t12'!C37/12+E36)*273)&lt;(C36-'t11'!S39-'t11'!T39-'t11'!Q39-'t11'!R39),"KO","OK")</f>
        <v>OK</v>
      </c>
      <c r="M36" s="486" t="str">
        <f>IF(K36="KO",$K$5,IF(J36="KO",IF(L36="KO",($J$5&amp;" e "&amp;$L$5&amp;(('t12'!C37/12*273)+(('t3'!M36+'t3'!N36+'t3'!O36+'t3'!P36+'t3'!Q36+'t3'!R36)*273))&amp;")"),$J$5),IF(L36="KO",($L$5&amp;(('t12'!C37/12*273)+(('t3'!M36+'t3'!N36+'t3'!O36+'t3'!P36+'t3'!Q36+'t3'!R36)*273))&amp;")"),"")))</f>
        <v/>
      </c>
    </row>
    <row r="37" spans="1:13" ht="12.75">
      <c r="A37" s="368" t="str">
        <f>'t1'!A38</f>
        <v>farmacisti a t. determinato (art. 15-septies d.lgs. 502/92)</v>
      </c>
      <c r="B37" s="379" t="str">
        <f>'t1'!B38</f>
        <v>SD0600</v>
      </c>
      <c r="C37" s="447">
        <f>'t11'!U40+'t11'!V40</f>
        <v>0</v>
      </c>
      <c r="D37" s="447">
        <f>'t1'!L38+'t1'!M38</f>
        <v>0</v>
      </c>
      <c r="E37" s="447">
        <f>'t3'!M38+'t3'!N38+'t3'!O38+'t3'!P38+'t3'!Q38+'t3'!R38</f>
        <v>0</v>
      </c>
      <c r="F37" s="447">
        <f>'t4'!EH38</f>
        <v>0</v>
      </c>
      <c r="G37" s="391">
        <f>'t4'!AH142</f>
        <v>0</v>
      </c>
      <c r="H37" s="447">
        <f>'t5'!S39+'t5'!T39</f>
        <v>0</v>
      </c>
      <c r="I37" s="449" t="str">
        <f t="shared" si="2"/>
        <v>OK</v>
      </c>
      <c r="J37" s="449" t="str">
        <f t="shared" si="0"/>
        <v>OK</v>
      </c>
      <c r="K37" s="449" t="str">
        <f t="shared" si="1"/>
        <v>OK</v>
      </c>
      <c r="L37" s="449" t="str">
        <f>IF((('t12'!C38/12+E37)*273)&lt;(C37-'t11'!S40-'t11'!T40-'t11'!Q40-'t11'!R40),"KO","OK")</f>
        <v>OK</v>
      </c>
      <c r="M37" s="486" t="str">
        <f>IF(K37="KO",$K$5,IF(J37="KO",IF(L37="KO",($J$5&amp;" e "&amp;$L$5&amp;(('t12'!C38/12*273)+(('t3'!M37+'t3'!N37+'t3'!O37+'t3'!P37+'t3'!Q37+'t3'!R37)*273))&amp;")"),$J$5),IF(L37="KO",($L$5&amp;(('t12'!C38/12*273)+(('t3'!M37+'t3'!N37+'t3'!O37+'t3'!P37+'t3'!Q37+'t3'!R37)*273))&amp;")"),"")))</f>
        <v/>
      </c>
    </row>
    <row r="38" spans="1:13" ht="12.75">
      <c r="A38" s="368" t="str">
        <f>'t1'!A39</f>
        <v>biologi con incarico di struttura complessa (rapp. esclusivo)</v>
      </c>
      <c r="B38" s="379" t="str">
        <f>'t1'!B39</f>
        <v>SD0E13</v>
      </c>
      <c r="C38" s="447">
        <f>'t11'!U41+'t11'!V41</f>
        <v>32</v>
      </c>
      <c r="D38" s="447">
        <f>'t1'!L39+'t1'!M39</f>
        <v>1</v>
      </c>
      <c r="E38" s="447">
        <f>'t3'!M39+'t3'!N39+'t3'!O39+'t3'!P39+'t3'!Q39+'t3'!R39</f>
        <v>0</v>
      </c>
      <c r="F38" s="447">
        <f>'t4'!EH39</f>
        <v>0</v>
      </c>
      <c r="G38" s="391">
        <f>'t4'!AI142</f>
        <v>0</v>
      </c>
      <c r="H38" s="447">
        <f>'t5'!S40+'t5'!T40</f>
        <v>0</v>
      </c>
      <c r="I38" s="449" t="str">
        <f t="shared" si="2"/>
        <v>OK</v>
      </c>
      <c r="J38" s="449" t="str">
        <f t="shared" si="0"/>
        <v>OK</v>
      </c>
      <c r="K38" s="449" t="str">
        <f t="shared" si="1"/>
        <v>OK</v>
      </c>
      <c r="L38" s="449" t="str">
        <f>IF((('t12'!C39/12+E38)*273)&lt;(C38-'t11'!S41-'t11'!T41-'t11'!Q41-'t11'!R41),"KO","OK")</f>
        <v>OK</v>
      </c>
      <c r="M38" s="486" t="str">
        <f>IF(K38="KO",$K$5,IF(J38="KO",IF(L38="KO",($J$5&amp;" e "&amp;$L$5&amp;(('t12'!C39/12*273)+(('t3'!M38+'t3'!N38+'t3'!O38+'t3'!P38+'t3'!Q38+'t3'!R38)*273))&amp;")"),$J$5),IF(L38="KO",($L$5&amp;(('t12'!C39/12*273)+(('t3'!M38+'t3'!N38+'t3'!O38+'t3'!P38+'t3'!Q38+'t3'!R38)*273))&amp;")"),"")))</f>
        <v/>
      </c>
    </row>
    <row r="39" spans="1:13" ht="12.75">
      <c r="A39" s="368" t="str">
        <f>'t1'!A40</f>
        <v>biologi con incarico di struttura complessa (rapp. non escl.)</v>
      </c>
      <c r="B39" s="379" t="str">
        <f>'t1'!B40</f>
        <v>SD0N13</v>
      </c>
      <c r="C39" s="447">
        <f>'t11'!U42+'t11'!V42</f>
        <v>0</v>
      </c>
      <c r="D39" s="447">
        <f>'t1'!L40+'t1'!M40</f>
        <v>0</v>
      </c>
      <c r="E39" s="447">
        <f>'t3'!M40+'t3'!N40+'t3'!O40+'t3'!P40+'t3'!Q40+'t3'!R40</f>
        <v>0</v>
      </c>
      <c r="F39" s="447">
        <f>'t4'!EH40</f>
        <v>0</v>
      </c>
      <c r="G39" s="391">
        <f>'t4'!AJ142</f>
        <v>0</v>
      </c>
      <c r="H39" s="447">
        <f>'t5'!S41+'t5'!T41</f>
        <v>0</v>
      </c>
      <c r="I39" s="449" t="str">
        <f t="shared" si="2"/>
        <v>OK</v>
      </c>
      <c r="J39" s="449" t="str">
        <f t="shared" si="0"/>
        <v>OK</v>
      </c>
      <c r="K39" s="449" t="str">
        <f t="shared" si="1"/>
        <v>OK</v>
      </c>
      <c r="L39" s="449" t="str">
        <f>IF((('t12'!C40/12+E39)*273)&lt;(C39-'t11'!S42-'t11'!T42-'t11'!Q42-'t11'!R42),"KO","OK")</f>
        <v>OK</v>
      </c>
      <c r="M39" s="486" t="str">
        <f>IF(K39="KO",$K$5,IF(J39="KO",IF(L39="KO",($J$5&amp;" e "&amp;$L$5&amp;(('t12'!C40/12*273)+(('t3'!M39+'t3'!N39+'t3'!O39+'t3'!P39+'t3'!Q39+'t3'!R39)*273))&amp;")"),$J$5),IF(L39="KO",($L$5&amp;(('t12'!C40/12*273)+(('t3'!M39+'t3'!N39+'t3'!O39+'t3'!P39+'t3'!Q39+'t3'!R39)*273))&amp;")"),"")))</f>
        <v/>
      </c>
    </row>
    <row r="40" spans="1:13" ht="12.75">
      <c r="A40" s="368" t="str">
        <f>'t1'!A41</f>
        <v>biologi con incarico di struttura semplice (rapp. esclusivo)</v>
      </c>
      <c r="B40" s="379" t="str">
        <f>'t1'!B41</f>
        <v>SD0E12</v>
      </c>
      <c r="C40" s="447">
        <f>'t11'!U43+'t11'!V43</f>
        <v>310</v>
      </c>
      <c r="D40" s="447">
        <f>'t1'!L41+'t1'!M41</f>
        <v>10</v>
      </c>
      <c r="E40" s="447">
        <f>'t3'!M41+'t3'!N41+'t3'!O41+'t3'!P41+'t3'!Q41+'t3'!R41</f>
        <v>0</v>
      </c>
      <c r="F40" s="447">
        <f>'t4'!EH41</f>
        <v>0</v>
      </c>
      <c r="G40" s="391">
        <f>'t4'!AK142</f>
        <v>2</v>
      </c>
      <c r="H40" s="447">
        <f>'t5'!S42+'t5'!T42</f>
        <v>0</v>
      </c>
      <c r="I40" s="449" t="str">
        <f t="shared" si="2"/>
        <v>OK</v>
      </c>
      <c r="J40" s="449" t="str">
        <f t="shared" si="0"/>
        <v>OK</v>
      </c>
      <c r="K40" s="449" t="str">
        <f t="shared" si="1"/>
        <v>OK</v>
      </c>
      <c r="L40" s="449" t="str">
        <f>IF((('t12'!C41/12+E40)*273)&lt;(C40-'t11'!S43-'t11'!T43-'t11'!Q43-'t11'!R43),"KO","OK")</f>
        <v>OK</v>
      </c>
      <c r="M40" s="486" t="str">
        <f>IF(K40="KO",$K$5,IF(J40="KO",IF(L40="KO",($J$5&amp;" e "&amp;$L$5&amp;(('t12'!C41/12*273)+(('t3'!M40+'t3'!N40+'t3'!O40+'t3'!P40+'t3'!Q40+'t3'!R40)*273))&amp;")"),$J$5),IF(L40="KO",($L$5&amp;(('t12'!C41/12*273)+(('t3'!M40+'t3'!N40+'t3'!O40+'t3'!P40+'t3'!Q40+'t3'!R40)*273))&amp;")"),"")))</f>
        <v/>
      </c>
    </row>
    <row r="41" spans="1:13" ht="12.75">
      <c r="A41" s="368" t="str">
        <f>'t1'!A42</f>
        <v>biologi con incarico di struttura semplice (rapp. non escl.)</v>
      </c>
      <c r="B41" s="379" t="str">
        <f>'t1'!B42</f>
        <v>SD0N12</v>
      </c>
      <c r="C41" s="447">
        <f>'t11'!U44+'t11'!V44</f>
        <v>0</v>
      </c>
      <c r="D41" s="447">
        <f>'t1'!L42+'t1'!M42</f>
        <v>0</v>
      </c>
      <c r="E41" s="447">
        <f>'t3'!M42+'t3'!N42+'t3'!O42+'t3'!P42+'t3'!Q42+'t3'!R42</f>
        <v>0</v>
      </c>
      <c r="F41" s="447">
        <f>'t4'!EH42</f>
        <v>0</v>
      </c>
      <c r="G41" s="391">
        <f>'t4'!AL142</f>
        <v>0</v>
      </c>
      <c r="H41" s="447">
        <f>'t5'!S43+'t5'!T43</f>
        <v>0</v>
      </c>
      <c r="I41" s="449" t="str">
        <f t="shared" si="2"/>
        <v>OK</v>
      </c>
      <c r="J41" s="449" t="str">
        <f t="shared" si="0"/>
        <v>OK</v>
      </c>
      <c r="K41" s="449" t="str">
        <f t="shared" si="1"/>
        <v>OK</v>
      </c>
      <c r="L41" s="449" t="str">
        <f>IF((('t12'!C42/12+E41)*273)&lt;(C41-'t11'!S44-'t11'!T44-'t11'!Q44-'t11'!R44),"KO","OK")</f>
        <v>OK</v>
      </c>
      <c r="M41" s="486" t="str">
        <f>IF(K41="KO",$K$5,IF(J41="KO",IF(L41="KO",($J$5&amp;" e "&amp;$L$5&amp;(('t12'!C42/12*273)+(('t3'!M41+'t3'!N41+'t3'!O41+'t3'!P41+'t3'!Q41+'t3'!R41)*273))&amp;")"),$J$5),IF(L41="KO",($L$5&amp;(('t12'!C42/12*273)+(('t3'!M41+'t3'!N41+'t3'!O41+'t3'!P41+'t3'!Q41+'t3'!R41)*273))&amp;")"),"")))</f>
        <v/>
      </c>
    </row>
    <row r="42" spans="1:13" ht="12.75">
      <c r="A42" s="368" t="str">
        <f>'t1'!A43</f>
        <v>biologi con altri incar. prof.li (rapp. esclusivo)</v>
      </c>
      <c r="B42" s="379" t="str">
        <f>'t1'!B43</f>
        <v>SD0A12</v>
      </c>
      <c r="C42" s="447">
        <f>'t11'!U45+'t11'!V45</f>
        <v>1154</v>
      </c>
      <c r="D42" s="447">
        <f>'t1'!L43+'t1'!M43</f>
        <v>30</v>
      </c>
      <c r="E42" s="447">
        <f>'t3'!M43+'t3'!N43+'t3'!O43+'t3'!P43+'t3'!Q43+'t3'!R43</f>
        <v>0</v>
      </c>
      <c r="F42" s="447">
        <f>'t4'!EH43</f>
        <v>2</v>
      </c>
      <c r="G42" s="391">
        <f>'t4'!AM142</f>
        <v>0</v>
      </c>
      <c r="H42" s="447">
        <f>'t5'!S44+'t5'!T44</f>
        <v>0</v>
      </c>
      <c r="I42" s="449" t="str">
        <f t="shared" si="2"/>
        <v>OK</v>
      </c>
      <c r="J42" s="449" t="str">
        <f t="shared" si="0"/>
        <v>OK</v>
      </c>
      <c r="K42" s="449" t="str">
        <f t="shared" si="1"/>
        <v>OK</v>
      </c>
      <c r="L42" s="449" t="str">
        <f>IF((('t12'!C43/12+E42)*273)&lt;(C42-'t11'!S45-'t11'!T45-'t11'!Q45-'t11'!R45),"KO","OK")</f>
        <v>OK</v>
      </c>
      <c r="M42" s="486" t="str">
        <f>IF(K42="KO",$K$5,IF(J42="KO",IF(L42="KO",($J$5&amp;" e "&amp;$L$5&amp;(('t12'!C43/12*273)+(('t3'!M42+'t3'!N42+'t3'!O42+'t3'!P42+'t3'!Q42+'t3'!R42)*273))&amp;")"),$J$5),IF(L42="KO",($L$5&amp;(('t12'!C43/12*273)+(('t3'!M42+'t3'!N42+'t3'!O42+'t3'!P42+'t3'!Q42+'t3'!R42)*273))&amp;")"),"")))</f>
        <v/>
      </c>
    </row>
    <row r="43" spans="1:13" ht="12.75">
      <c r="A43" s="368" t="str">
        <f>'t1'!A44</f>
        <v>biologi con altri incar. prof.li (rapp. non escl.)</v>
      </c>
      <c r="B43" s="379" t="str">
        <f>'t1'!B44</f>
        <v>SD0011</v>
      </c>
      <c r="C43" s="447">
        <f>'t11'!U46+'t11'!V46</f>
        <v>0</v>
      </c>
      <c r="D43" s="447">
        <f>'t1'!L44+'t1'!M44</f>
        <v>0</v>
      </c>
      <c r="E43" s="447">
        <f>'t3'!M44+'t3'!N44+'t3'!O44+'t3'!P44+'t3'!Q44+'t3'!R44</f>
        <v>0</v>
      </c>
      <c r="F43" s="447">
        <f>'t4'!EH44</f>
        <v>0</v>
      </c>
      <c r="G43" s="391">
        <f>'t4'!AN142</f>
        <v>0</v>
      </c>
      <c r="H43" s="447">
        <f>'t5'!S45+'t5'!T45</f>
        <v>0</v>
      </c>
      <c r="I43" s="449" t="str">
        <f t="shared" si="2"/>
        <v>OK</v>
      </c>
      <c r="J43" s="449" t="str">
        <f t="shared" si="0"/>
        <v>OK</v>
      </c>
      <c r="K43" s="449" t="str">
        <f t="shared" si="1"/>
        <v>OK</v>
      </c>
      <c r="L43" s="449" t="str">
        <f>IF((('t12'!C44/12+E43)*273)&lt;(C43-'t11'!S46-'t11'!T46-'t11'!Q46-'t11'!R46),"KO","OK")</f>
        <v>OK</v>
      </c>
      <c r="M43" s="486" t="str">
        <f>IF(K43="KO",$K$5,IF(J43="KO",IF(L43="KO",($J$5&amp;" e "&amp;$L$5&amp;(('t12'!C44/12*273)+(('t3'!M43+'t3'!N43+'t3'!O43+'t3'!P43+'t3'!Q43+'t3'!R43)*273))&amp;")"),$J$5),IF(L43="KO",($L$5&amp;(('t12'!C44/12*273)+(('t3'!M43+'t3'!N43+'t3'!O43+'t3'!P43+'t3'!Q43+'t3'!R43)*273))&amp;")"),"")))</f>
        <v/>
      </c>
    </row>
    <row r="44" spans="1:13" ht="12.75">
      <c r="A44" s="368" t="str">
        <f>'t1'!A45</f>
        <v>biologi a t. determinato (art. 15-septies d.lgs. 502/92)</v>
      </c>
      <c r="B44" s="379" t="str">
        <f>'t1'!B45</f>
        <v>SD0601</v>
      </c>
      <c r="C44" s="447">
        <f>'t11'!U47+'t11'!V47</f>
        <v>0</v>
      </c>
      <c r="D44" s="447">
        <f>'t1'!L45+'t1'!M45</f>
        <v>0</v>
      </c>
      <c r="E44" s="447">
        <f>'t3'!M45+'t3'!N45+'t3'!O45+'t3'!P45+'t3'!Q45+'t3'!R45</f>
        <v>0</v>
      </c>
      <c r="F44" s="447">
        <f>'t4'!EH45</f>
        <v>0</v>
      </c>
      <c r="G44" s="391">
        <f>'t4'!AO142</f>
        <v>0</v>
      </c>
      <c r="H44" s="447">
        <f>'t5'!S46+'t5'!T46</f>
        <v>0</v>
      </c>
      <c r="I44" s="449" t="str">
        <f t="shared" si="2"/>
        <v>OK</v>
      </c>
      <c r="J44" s="449" t="str">
        <f t="shared" si="0"/>
        <v>OK</v>
      </c>
      <c r="K44" s="449" t="str">
        <f t="shared" si="1"/>
        <v>OK</v>
      </c>
      <c r="L44" s="449" t="str">
        <f>IF((('t12'!C45/12+E44)*273)&lt;(C44-'t11'!S47-'t11'!T47-'t11'!Q47-'t11'!R47),"KO","OK")</f>
        <v>OK</v>
      </c>
      <c r="M44" s="486" t="str">
        <f>IF(K44="KO",$K$5,IF(J44="KO",IF(L44="KO",($J$5&amp;" e "&amp;$L$5&amp;(('t12'!C45/12*273)+(('t3'!M44+'t3'!N44+'t3'!O44+'t3'!P44+'t3'!Q44+'t3'!R44)*273))&amp;")"),$J$5),IF(L44="KO",($L$5&amp;(('t12'!C45/12*273)+(('t3'!M44+'t3'!N44+'t3'!O44+'t3'!P44+'t3'!Q44+'t3'!R44)*273))&amp;")"),"")))</f>
        <v/>
      </c>
    </row>
    <row r="45" spans="1:13" ht="12.75">
      <c r="A45" s="368" t="str">
        <f>'t1'!A46</f>
        <v>chimici con incarico di struttura complessa (rapp. esclusivo)</v>
      </c>
      <c r="B45" s="379" t="str">
        <f>'t1'!B46</f>
        <v>SD0E16</v>
      </c>
      <c r="C45" s="447">
        <f>'t11'!U48+'t11'!V48</f>
        <v>0</v>
      </c>
      <c r="D45" s="447">
        <f>'t1'!L46+'t1'!M46</f>
        <v>0</v>
      </c>
      <c r="E45" s="447">
        <f>'t3'!M46+'t3'!N46+'t3'!O46+'t3'!P46+'t3'!Q46+'t3'!R46</f>
        <v>0</v>
      </c>
      <c r="F45" s="447">
        <f>'t4'!EH46</f>
        <v>0</v>
      </c>
      <c r="G45" s="391">
        <f>'t4'!AP142</f>
        <v>0</v>
      </c>
      <c r="H45" s="447">
        <f>'t5'!S47+'t5'!T47</f>
        <v>0</v>
      </c>
      <c r="I45" s="449" t="str">
        <f t="shared" si="2"/>
        <v>OK</v>
      </c>
      <c r="J45" s="449" t="str">
        <f t="shared" si="0"/>
        <v>OK</v>
      </c>
      <c r="K45" s="449" t="str">
        <f t="shared" si="1"/>
        <v>OK</v>
      </c>
      <c r="L45" s="449" t="str">
        <f>IF((('t12'!C46/12+E45)*273)&lt;(C45-'t11'!S48-'t11'!T48-'t11'!Q48-'t11'!R48),"KO","OK")</f>
        <v>OK</v>
      </c>
      <c r="M45" s="486" t="str">
        <f>IF(K45="KO",$K$5,IF(J45="KO",IF(L45="KO",($J$5&amp;" e "&amp;$L$5&amp;(('t12'!C46/12*273)+(('t3'!M45+'t3'!N45+'t3'!O45+'t3'!P45+'t3'!Q45+'t3'!R45)*273))&amp;")"),$J$5),IF(L45="KO",($L$5&amp;(('t12'!C46/12*273)+(('t3'!M45+'t3'!N45+'t3'!O45+'t3'!P45+'t3'!Q45+'t3'!R45)*273))&amp;")"),"")))</f>
        <v/>
      </c>
    </row>
    <row r="46" spans="1:13" ht="12.75">
      <c r="A46" s="368" t="str">
        <f>'t1'!A47</f>
        <v>chimici con incarico di struttura complessa (rapp.non escl.)</v>
      </c>
      <c r="B46" s="379" t="str">
        <f>'t1'!B47</f>
        <v>SD0N16</v>
      </c>
      <c r="C46" s="447">
        <f>'t11'!U49+'t11'!V49</f>
        <v>0</v>
      </c>
      <c r="D46" s="447">
        <f>'t1'!L47+'t1'!M47</f>
        <v>0</v>
      </c>
      <c r="E46" s="447">
        <f>'t3'!M47+'t3'!N47+'t3'!O47+'t3'!P47+'t3'!Q47+'t3'!R47</f>
        <v>0</v>
      </c>
      <c r="F46" s="447">
        <f>'t4'!EH47</f>
        <v>0</v>
      </c>
      <c r="G46" s="391">
        <f>'t4'!AQ142</f>
        <v>0</v>
      </c>
      <c r="H46" s="447">
        <f>'t5'!S48+'t5'!T48</f>
        <v>0</v>
      </c>
      <c r="I46" s="449" t="str">
        <f t="shared" si="2"/>
        <v>OK</v>
      </c>
      <c r="J46" s="449" t="str">
        <f t="shared" si="0"/>
        <v>OK</v>
      </c>
      <c r="K46" s="449" t="str">
        <f t="shared" si="1"/>
        <v>OK</v>
      </c>
      <c r="L46" s="449" t="str">
        <f>IF((('t12'!C47/12+E46)*273)&lt;(C46-'t11'!S49-'t11'!T49-'t11'!Q49-'t11'!R49),"KO","OK")</f>
        <v>OK</v>
      </c>
      <c r="M46" s="486" t="str">
        <f>IF(K46="KO",$K$5,IF(J46="KO",IF(L46="KO",($J$5&amp;" e "&amp;$L$5&amp;(('t12'!C47/12*273)+(('t3'!M46+'t3'!N46+'t3'!O46+'t3'!P46+'t3'!Q46+'t3'!R46)*273))&amp;")"),$J$5),IF(L46="KO",($L$5&amp;(('t12'!C47/12*273)+(('t3'!M46+'t3'!N46+'t3'!O46+'t3'!P46+'t3'!Q46+'t3'!R46)*273))&amp;")"),"")))</f>
        <v/>
      </c>
    </row>
    <row r="47" spans="1:13" ht="12.75">
      <c r="A47" s="368" t="str">
        <f>'t1'!A48</f>
        <v>chimici con incarico di struttura semplice (rapp. esclusivo)</v>
      </c>
      <c r="B47" s="379" t="str">
        <f>'t1'!B48</f>
        <v>SD0E15</v>
      </c>
      <c r="C47" s="447">
        <f>'t11'!U50+'t11'!V50</f>
        <v>2</v>
      </c>
      <c r="D47" s="447">
        <f>'t1'!L48+'t1'!M48</f>
        <v>1</v>
      </c>
      <c r="E47" s="447">
        <f>'t3'!M48+'t3'!N48+'t3'!O48+'t3'!P48+'t3'!Q48+'t3'!R48</f>
        <v>0</v>
      </c>
      <c r="F47" s="447">
        <f>'t4'!EH48</f>
        <v>0</v>
      </c>
      <c r="G47" s="391">
        <f>'t4'!AR142</f>
        <v>1</v>
      </c>
      <c r="H47" s="447">
        <f>'t5'!S49+'t5'!T49</f>
        <v>0</v>
      </c>
      <c r="I47" s="449" t="str">
        <f t="shared" si="2"/>
        <v>OK</v>
      </c>
      <c r="J47" s="449" t="str">
        <f t="shared" si="0"/>
        <v>OK</v>
      </c>
      <c r="K47" s="449" t="str">
        <f t="shared" si="1"/>
        <v>OK</v>
      </c>
      <c r="L47" s="449" t="str">
        <f>IF((('t12'!C48/12+E47)*273)&lt;(C47-'t11'!S50-'t11'!T50-'t11'!Q50-'t11'!R50),"KO","OK")</f>
        <v>OK</v>
      </c>
      <c r="M47" s="486" t="str">
        <f>IF(K47="KO",$K$5,IF(J47="KO",IF(L47="KO",($J$5&amp;" e "&amp;$L$5&amp;(('t12'!C48/12*273)+(('t3'!M47+'t3'!N47+'t3'!O47+'t3'!P47+'t3'!Q47+'t3'!R47)*273))&amp;")"),$J$5),IF(L47="KO",($L$5&amp;(('t12'!C48/12*273)+(('t3'!M47+'t3'!N47+'t3'!O47+'t3'!P47+'t3'!Q47+'t3'!R47)*273))&amp;")"),"")))</f>
        <v/>
      </c>
    </row>
    <row r="48" spans="1:13" ht="12.75">
      <c r="A48" s="368" t="str">
        <f>'t1'!A49</f>
        <v>chimici con incarico di struttura semplice (rapp. non escl.)</v>
      </c>
      <c r="B48" s="379" t="str">
        <f>'t1'!B49</f>
        <v>SD0N15</v>
      </c>
      <c r="C48" s="447">
        <f>'t11'!U51+'t11'!V51</f>
        <v>0</v>
      </c>
      <c r="D48" s="447">
        <f>'t1'!L49+'t1'!M49</f>
        <v>0</v>
      </c>
      <c r="E48" s="447">
        <f>'t3'!M49+'t3'!N49+'t3'!O49+'t3'!P49+'t3'!Q49+'t3'!R49</f>
        <v>0</v>
      </c>
      <c r="F48" s="447">
        <f>'t4'!EH49</f>
        <v>0</v>
      </c>
      <c r="G48" s="391">
        <f>'t4'!AS142</f>
        <v>0</v>
      </c>
      <c r="H48" s="447">
        <f>'t5'!S50+'t5'!T50</f>
        <v>0</v>
      </c>
      <c r="I48" s="449" t="str">
        <f t="shared" si="2"/>
        <v>OK</v>
      </c>
      <c r="J48" s="449" t="str">
        <f t="shared" si="0"/>
        <v>OK</v>
      </c>
      <c r="K48" s="449" t="str">
        <f t="shared" si="1"/>
        <v>OK</v>
      </c>
      <c r="L48" s="449" t="str">
        <f>IF((('t12'!C49/12+E48)*273)&lt;(C48-'t11'!S51-'t11'!T51-'t11'!Q51-'t11'!R51),"KO","OK")</f>
        <v>OK</v>
      </c>
      <c r="M48" s="486" t="str">
        <f>IF(K48="KO",$K$5,IF(J48="KO",IF(L48="KO",($J$5&amp;" e "&amp;$L$5&amp;(('t12'!C49/12*273)+(('t3'!M48+'t3'!N48+'t3'!O48+'t3'!P48+'t3'!Q48+'t3'!R48)*273))&amp;")"),$J$5),IF(L48="KO",($L$5&amp;(('t12'!C49/12*273)+(('t3'!M48+'t3'!N48+'t3'!O48+'t3'!P48+'t3'!Q48+'t3'!R48)*273))&amp;")"),"")))</f>
        <v/>
      </c>
    </row>
    <row r="49" spans="1:13" ht="12.75">
      <c r="A49" s="368" t="str">
        <f>'t1'!A50</f>
        <v>chimici con altri incar. prof.li (rapp. esclusivo)</v>
      </c>
      <c r="B49" s="379" t="str">
        <f>'t1'!B50</f>
        <v>SD0A15</v>
      </c>
      <c r="C49" s="447">
        <f>'t11'!U52+'t11'!V52</f>
        <v>77</v>
      </c>
      <c r="D49" s="447">
        <f>'t1'!L50+'t1'!M50</f>
        <v>1</v>
      </c>
      <c r="E49" s="447">
        <f>'t3'!M50+'t3'!N50+'t3'!O50+'t3'!P50+'t3'!Q50+'t3'!R50</f>
        <v>0</v>
      </c>
      <c r="F49" s="447">
        <f>'t4'!EH50</f>
        <v>1</v>
      </c>
      <c r="G49" s="391">
        <f>'t4'!AT142</f>
        <v>0</v>
      </c>
      <c r="H49" s="447">
        <f>'t5'!S51+'t5'!T51</f>
        <v>0</v>
      </c>
      <c r="I49" s="449" t="str">
        <f t="shared" si="2"/>
        <v>OK</v>
      </c>
      <c r="J49" s="449" t="str">
        <f t="shared" si="0"/>
        <v>OK</v>
      </c>
      <c r="K49" s="449" t="str">
        <f t="shared" si="1"/>
        <v>OK</v>
      </c>
      <c r="L49" s="449" t="str">
        <f>IF((('t12'!C50/12+E49)*273)&lt;(C49-'t11'!S52-'t11'!T52-'t11'!Q52-'t11'!R52),"KO","OK")</f>
        <v>OK</v>
      </c>
      <c r="M49" s="486" t="str">
        <f>IF(K49="KO",$K$5,IF(J49="KO",IF(L49="KO",($J$5&amp;" e "&amp;$L$5&amp;(('t12'!C50/12*273)+(('t3'!M49+'t3'!N49+'t3'!O49+'t3'!P49+'t3'!Q49+'t3'!R49)*273))&amp;")"),$J$5),IF(L49="KO",($L$5&amp;(('t12'!C50/12*273)+(('t3'!M49+'t3'!N49+'t3'!O49+'t3'!P49+'t3'!Q49+'t3'!R49)*273))&amp;")"),"")))</f>
        <v/>
      </c>
    </row>
    <row r="50" spans="1:13" ht="12.75">
      <c r="A50" s="368" t="str">
        <f>'t1'!A51</f>
        <v>chimici con altri incar. prof.li (rapp. non escl.)</v>
      </c>
      <c r="B50" s="379" t="str">
        <f>'t1'!B51</f>
        <v>SD0014</v>
      </c>
      <c r="C50" s="447">
        <f>'t11'!U53+'t11'!V53</f>
        <v>0</v>
      </c>
      <c r="D50" s="447">
        <f>'t1'!L51+'t1'!M51</f>
        <v>0</v>
      </c>
      <c r="E50" s="447">
        <f>'t3'!M51+'t3'!N51+'t3'!O51+'t3'!P51+'t3'!Q51+'t3'!R51</f>
        <v>0</v>
      </c>
      <c r="F50" s="447">
        <f>'t4'!EH51</f>
        <v>0</v>
      </c>
      <c r="G50" s="391">
        <f>'t4'!AU142</f>
        <v>0</v>
      </c>
      <c r="H50" s="447">
        <f>'t5'!S52+'t5'!T52</f>
        <v>0</v>
      </c>
      <c r="I50" s="449" t="str">
        <f t="shared" si="2"/>
        <v>OK</v>
      </c>
      <c r="J50" s="449" t="str">
        <f t="shared" si="0"/>
        <v>OK</v>
      </c>
      <c r="K50" s="449" t="str">
        <f t="shared" si="1"/>
        <v>OK</v>
      </c>
      <c r="L50" s="449" t="str">
        <f>IF((('t12'!C51/12+E50)*273)&lt;(C50-'t11'!S53-'t11'!T53-'t11'!Q53-'t11'!R53),"KO","OK")</f>
        <v>OK</v>
      </c>
      <c r="M50" s="486" t="str">
        <f>IF(K50="KO",$K$5,IF(J50="KO",IF(L50="KO",($J$5&amp;" e "&amp;$L$5&amp;(('t12'!C51/12*273)+(('t3'!M50+'t3'!N50+'t3'!O50+'t3'!P50+'t3'!Q50+'t3'!R50)*273))&amp;")"),$J$5),IF(L50="KO",($L$5&amp;(('t12'!C51/12*273)+(('t3'!M50+'t3'!N50+'t3'!O50+'t3'!P50+'t3'!Q50+'t3'!R50)*273))&amp;")"),"")))</f>
        <v/>
      </c>
    </row>
    <row r="51" spans="1:13" ht="12.75">
      <c r="A51" s="368" t="str">
        <f>'t1'!A52</f>
        <v>chimici a t. determinato (art. 15-septies d.lgs. 502/92)</v>
      </c>
      <c r="B51" s="379" t="str">
        <f>'t1'!B52</f>
        <v>SD0602</v>
      </c>
      <c r="C51" s="447">
        <f>'t11'!U54+'t11'!V54</f>
        <v>0</v>
      </c>
      <c r="D51" s="447">
        <f>'t1'!L52+'t1'!M52</f>
        <v>0</v>
      </c>
      <c r="E51" s="447">
        <f>'t3'!M52+'t3'!N52+'t3'!O52+'t3'!P52+'t3'!Q52+'t3'!R52</f>
        <v>0</v>
      </c>
      <c r="F51" s="447">
        <f>'t4'!EH52</f>
        <v>0</v>
      </c>
      <c r="G51" s="391">
        <f>'t4'!AV142</f>
        <v>0</v>
      </c>
      <c r="H51" s="447">
        <f>'t5'!S53+'t5'!T53</f>
        <v>0</v>
      </c>
      <c r="I51" s="449" t="str">
        <f t="shared" si="2"/>
        <v>OK</v>
      </c>
      <c r="J51" s="449" t="str">
        <f t="shared" si="0"/>
        <v>OK</v>
      </c>
      <c r="K51" s="449" t="str">
        <f t="shared" si="1"/>
        <v>OK</v>
      </c>
      <c r="L51" s="449" t="str">
        <f>IF((('t12'!C52/12+E51)*273)&lt;(C51-'t11'!S54-'t11'!T54-'t11'!Q54-'t11'!R54),"KO","OK")</f>
        <v>OK</v>
      </c>
      <c r="M51" s="486" t="str">
        <f>IF(K51="KO",$K$5,IF(J51="KO",IF(L51="KO",($J$5&amp;" e "&amp;$L$5&amp;(('t12'!C52/12*273)+(('t3'!M51+'t3'!N51+'t3'!O51+'t3'!P51+'t3'!Q51+'t3'!R51)*273))&amp;")"),$J$5),IF(L51="KO",($L$5&amp;(('t12'!C52/12*273)+(('t3'!M51+'t3'!N51+'t3'!O51+'t3'!P51+'t3'!Q51+'t3'!R51)*273))&amp;")"),"")))</f>
        <v/>
      </c>
    </row>
    <row r="52" spans="1:13" ht="12.75">
      <c r="A52" s="368" t="str">
        <f>'t1'!A53</f>
        <v>fisici con incarico di struttura complessa (rapp. esclusivo)</v>
      </c>
      <c r="B52" s="379" t="str">
        <f>'t1'!B53</f>
        <v>SD0E42</v>
      </c>
      <c r="C52" s="447">
        <f>'t11'!U55+'t11'!V55</f>
        <v>0</v>
      </c>
      <c r="D52" s="447">
        <f>'t1'!L53+'t1'!M53</f>
        <v>0</v>
      </c>
      <c r="E52" s="447">
        <f>'t3'!M53+'t3'!N53+'t3'!O53+'t3'!P53+'t3'!Q53+'t3'!R53</f>
        <v>0</v>
      </c>
      <c r="F52" s="447">
        <f>'t4'!EH53</f>
        <v>0</v>
      </c>
      <c r="G52" s="391">
        <f>'t4'!AW142</f>
        <v>0</v>
      </c>
      <c r="H52" s="447">
        <f>'t5'!S54+'t5'!T54</f>
        <v>0</v>
      </c>
      <c r="I52" s="449" t="str">
        <f t="shared" si="2"/>
        <v>OK</v>
      </c>
      <c r="J52" s="449" t="str">
        <f t="shared" si="0"/>
        <v>OK</v>
      </c>
      <c r="K52" s="449" t="str">
        <f t="shared" si="1"/>
        <v>OK</v>
      </c>
      <c r="L52" s="449" t="str">
        <f>IF((('t12'!C53/12+E52)*273)&lt;(C52-'t11'!S55-'t11'!T55-'t11'!Q55-'t11'!R55),"KO","OK")</f>
        <v>OK</v>
      </c>
      <c r="M52" s="486" t="str">
        <f>IF(K52="KO",$K$5,IF(J52="KO",IF(L52="KO",($J$5&amp;" e "&amp;$L$5&amp;(('t12'!C53/12*273)+(('t3'!M52+'t3'!N52+'t3'!O52+'t3'!P52+'t3'!Q52+'t3'!R52)*273))&amp;")"),$J$5),IF(L52="KO",($L$5&amp;(('t12'!C53/12*273)+(('t3'!M52+'t3'!N52+'t3'!O52+'t3'!P52+'t3'!Q52+'t3'!R52)*273))&amp;")"),"")))</f>
        <v/>
      </c>
    </row>
    <row r="53" spans="1:13" ht="12.75">
      <c r="A53" s="368" t="str">
        <f>'t1'!A54</f>
        <v>fisici con incarico di struttura complessa (rapp. non escl.)</v>
      </c>
      <c r="B53" s="379" t="str">
        <f>'t1'!B54</f>
        <v>SD0N42</v>
      </c>
      <c r="C53" s="447">
        <f>'t11'!U56+'t11'!V56</f>
        <v>0</v>
      </c>
      <c r="D53" s="447">
        <f>'t1'!L54+'t1'!M54</f>
        <v>0</v>
      </c>
      <c r="E53" s="447">
        <f>'t3'!M54+'t3'!N54+'t3'!O54+'t3'!P54+'t3'!Q54+'t3'!R54</f>
        <v>0</v>
      </c>
      <c r="F53" s="447">
        <f>'t4'!EH54</f>
        <v>0</v>
      </c>
      <c r="G53" s="391">
        <f>'t4'!AX142</f>
        <v>0</v>
      </c>
      <c r="H53" s="447">
        <f>'t5'!S55+'t5'!T55</f>
        <v>0</v>
      </c>
      <c r="I53" s="449" t="str">
        <f t="shared" si="2"/>
        <v>OK</v>
      </c>
      <c r="J53" s="449" t="str">
        <f t="shared" si="0"/>
        <v>OK</v>
      </c>
      <c r="K53" s="449" t="str">
        <f t="shared" si="1"/>
        <v>OK</v>
      </c>
      <c r="L53" s="449" t="str">
        <f>IF((('t12'!C54/12+E53)*273)&lt;(C53-'t11'!S56-'t11'!T56-'t11'!Q56-'t11'!R56),"KO","OK")</f>
        <v>OK</v>
      </c>
      <c r="M53" s="486" t="str">
        <f>IF(K53="KO",$K$5,IF(J53="KO",IF(L53="KO",($J$5&amp;" e "&amp;$L$5&amp;(('t12'!C54/12*273)+(('t3'!M53+'t3'!N53+'t3'!O53+'t3'!P53+'t3'!Q53+'t3'!R53)*273))&amp;")"),$J$5),IF(L53="KO",($L$5&amp;(('t12'!C54/12*273)+(('t3'!M53+'t3'!N53+'t3'!O53+'t3'!P53+'t3'!Q53+'t3'!R53)*273))&amp;")"),"")))</f>
        <v/>
      </c>
    </row>
    <row r="54" spans="1:13" ht="12.75">
      <c r="A54" s="368" t="str">
        <f>'t1'!A55</f>
        <v>fisici con incarico di struttura semplice (rapp. esclusivo)</v>
      </c>
      <c r="B54" s="379" t="str">
        <f>'t1'!B55</f>
        <v>SD0E41</v>
      </c>
      <c r="C54" s="447">
        <f>'t11'!U57+'t11'!V57</f>
        <v>83</v>
      </c>
      <c r="D54" s="447">
        <f>'t1'!L55+'t1'!M55</f>
        <v>2</v>
      </c>
      <c r="E54" s="447">
        <f>'t3'!M55+'t3'!N55+'t3'!O55+'t3'!P55+'t3'!Q55+'t3'!R55</f>
        <v>0</v>
      </c>
      <c r="F54" s="447">
        <f>'t4'!EH55</f>
        <v>0</v>
      </c>
      <c r="G54" s="391">
        <f>'t4'!AY142</f>
        <v>1</v>
      </c>
      <c r="H54" s="447">
        <f>'t5'!S56+'t5'!T56</f>
        <v>0</v>
      </c>
      <c r="I54" s="449" t="str">
        <f t="shared" si="2"/>
        <v>OK</v>
      </c>
      <c r="J54" s="449" t="str">
        <f t="shared" si="0"/>
        <v>OK</v>
      </c>
      <c r="K54" s="449" t="str">
        <f t="shared" si="1"/>
        <v>OK</v>
      </c>
      <c r="L54" s="449" t="str">
        <f>IF((('t12'!C55/12+E54)*273)&lt;(C54-'t11'!S57-'t11'!T57-'t11'!Q57-'t11'!R57),"KO","OK")</f>
        <v>OK</v>
      </c>
      <c r="M54" s="486" t="str">
        <f>IF(K54="KO",$K$5,IF(J54="KO",IF(L54="KO",($J$5&amp;" e "&amp;$L$5&amp;(('t12'!C55/12*273)+(('t3'!M54+'t3'!N54+'t3'!O54+'t3'!P54+'t3'!Q54+'t3'!R54)*273))&amp;")"),$J$5),IF(L54="KO",($L$5&amp;(('t12'!C55/12*273)+(('t3'!M54+'t3'!N54+'t3'!O54+'t3'!P54+'t3'!Q54+'t3'!R54)*273))&amp;")"),"")))</f>
        <v/>
      </c>
    </row>
    <row r="55" spans="1:13" ht="12.75">
      <c r="A55" s="368" t="str">
        <f>'t1'!A56</f>
        <v>fisici con incarico di struttura semplice (rapp. non escl.)</v>
      </c>
      <c r="B55" s="379" t="str">
        <f>'t1'!B56</f>
        <v>SD0N41</v>
      </c>
      <c r="C55" s="447">
        <f>'t11'!U58+'t11'!V58</f>
        <v>0</v>
      </c>
      <c r="D55" s="447">
        <f>'t1'!L56+'t1'!M56</f>
        <v>0</v>
      </c>
      <c r="E55" s="447">
        <f>'t3'!M56+'t3'!N56+'t3'!O56+'t3'!P56+'t3'!Q56+'t3'!R56</f>
        <v>0</v>
      </c>
      <c r="F55" s="447">
        <f>'t4'!EH56</f>
        <v>0</v>
      </c>
      <c r="G55" s="391">
        <f>'t4'!AZ142</f>
        <v>0</v>
      </c>
      <c r="H55" s="447">
        <f>'t5'!S57+'t5'!T57</f>
        <v>0</v>
      </c>
      <c r="I55" s="449" t="str">
        <f t="shared" si="2"/>
        <v>OK</v>
      </c>
      <c r="J55" s="449" t="str">
        <f t="shared" si="0"/>
        <v>OK</v>
      </c>
      <c r="K55" s="449" t="str">
        <f t="shared" si="1"/>
        <v>OK</v>
      </c>
      <c r="L55" s="449" t="str">
        <f>IF((('t12'!C56/12+E55)*273)&lt;(C55-'t11'!S58-'t11'!T58-'t11'!Q58-'t11'!R58),"KO","OK")</f>
        <v>OK</v>
      </c>
      <c r="M55" s="486" t="str">
        <f>IF(K55="KO",$K$5,IF(J55="KO",IF(L55="KO",($J$5&amp;" e "&amp;$L$5&amp;(('t12'!C56/12*273)+(('t3'!M55+'t3'!N55+'t3'!O55+'t3'!P55+'t3'!Q55+'t3'!R55)*273))&amp;")"),$J$5),IF(L55="KO",($L$5&amp;(('t12'!C56/12*273)+(('t3'!M55+'t3'!N55+'t3'!O55+'t3'!P55+'t3'!Q55+'t3'!R55)*273))&amp;")"),"")))</f>
        <v/>
      </c>
    </row>
    <row r="56" spans="1:13" ht="12.75">
      <c r="A56" s="368" t="str">
        <f>'t1'!A57</f>
        <v>fisici con altri incar. prof.li (rapp. esclusivo)</v>
      </c>
      <c r="B56" s="379" t="str">
        <f>'t1'!B57</f>
        <v>SD0A41</v>
      </c>
      <c r="C56" s="447">
        <f>'t11'!U59+'t11'!V59</f>
        <v>184</v>
      </c>
      <c r="D56" s="447">
        <f>'t1'!L57+'t1'!M57</f>
        <v>4</v>
      </c>
      <c r="E56" s="447">
        <f>'t3'!M57+'t3'!N57+'t3'!O57+'t3'!P57+'t3'!Q57+'t3'!R57</f>
        <v>0</v>
      </c>
      <c r="F56" s="447">
        <f>'t4'!EH57</f>
        <v>1</v>
      </c>
      <c r="G56" s="391">
        <f>'t4'!BA142</f>
        <v>0</v>
      </c>
      <c r="H56" s="447">
        <f>'t5'!S58+'t5'!T58</f>
        <v>1</v>
      </c>
      <c r="I56" s="449" t="str">
        <f t="shared" si="2"/>
        <v>OK</v>
      </c>
      <c r="J56" s="449" t="str">
        <f t="shared" si="0"/>
        <v>OK</v>
      </c>
      <c r="K56" s="449" t="str">
        <f t="shared" si="1"/>
        <v>OK</v>
      </c>
      <c r="L56" s="449" t="str">
        <f>IF((('t12'!C57/12+E56)*273)&lt;(C56-'t11'!S59-'t11'!T59-'t11'!Q59-'t11'!R59),"KO","OK")</f>
        <v>OK</v>
      </c>
      <c r="M56" s="486" t="str">
        <f>IF(K56="KO",$K$5,IF(J56="KO",IF(L56="KO",($J$5&amp;" e "&amp;$L$5&amp;(('t12'!C57/12*273)+(('t3'!M56+'t3'!N56+'t3'!O56+'t3'!P56+'t3'!Q56+'t3'!R56)*273))&amp;")"),$J$5),IF(L56="KO",($L$5&amp;(('t12'!C57/12*273)+(('t3'!M56+'t3'!N56+'t3'!O56+'t3'!P56+'t3'!Q56+'t3'!R56)*273))&amp;")"),"")))</f>
        <v/>
      </c>
    </row>
    <row r="57" spans="1:13" ht="12.75">
      <c r="A57" s="368" t="str">
        <f>'t1'!A58</f>
        <v>fisici con altri incar. prof.li (rapp. non escl.)</v>
      </c>
      <c r="B57" s="379" t="str">
        <f>'t1'!B58</f>
        <v>SD0040</v>
      </c>
      <c r="C57" s="447">
        <f>'t11'!U60+'t11'!V60</f>
        <v>0</v>
      </c>
      <c r="D57" s="447">
        <f>'t1'!L58+'t1'!M58</f>
        <v>0</v>
      </c>
      <c r="E57" s="447">
        <f>'t3'!M58+'t3'!N58+'t3'!O58+'t3'!P58+'t3'!Q58+'t3'!R58</f>
        <v>0</v>
      </c>
      <c r="F57" s="447">
        <f>'t4'!EH58</f>
        <v>0</v>
      </c>
      <c r="G57" s="391">
        <f>'t4'!BB142</f>
        <v>0</v>
      </c>
      <c r="H57" s="447">
        <f>'t5'!S59+'t5'!T59</f>
        <v>0</v>
      </c>
      <c r="I57" s="449" t="str">
        <f t="shared" si="2"/>
        <v>OK</v>
      </c>
      <c r="J57" s="449" t="str">
        <f t="shared" si="0"/>
        <v>OK</v>
      </c>
      <c r="K57" s="449" t="str">
        <f t="shared" si="1"/>
        <v>OK</v>
      </c>
      <c r="L57" s="449" t="str">
        <f>IF((('t12'!C58/12+E57)*273)&lt;(C57-'t11'!S60-'t11'!T60-'t11'!Q60-'t11'!R60),"KO","OK")</f>
        <v>OK</v>
      </c>
      <c r="M57" s="486" t="str">
        <f>IF(K57="KO",$K$5,IF(J57="KO",IF(L57="KO",($J$5&amp;" e "&amp;$L$5&amp;(('t12'!C58/12*273)+(('t3'!M57+'t3'!N57+'t3'!O57+'t3'!P57+'t3'!Q57+'t3'!R57)*273))&amp;")"),$J$5),IF(L57="KO",($L$5&amp;(('t12'!C58/12*273)+(('t3'!M57+'t3'!N57+'t3'!O57+'t3'!P57+'t3'!Q57+'t3'!R57)*273))&amp;")"),"")))</f>
        <v/>
      </c>
    </row>
    <row r="58" spans="1:13" ht="12.75">
      <c r="A58" s="368" t="str">
        <f>'t1'!A59</f>
        <v>fisici a t. determinato (art. 15-septies d.lgs. 502/92)</v>
      </c>
      <c r="B58" s="379" t="str">
        <f>'t1'!B59</f>
        <v>SD0603</v>
      </c>
      <c r="C58" s="447">
        <f>'t11'!U61+'t11'!V61</f>
        <v>0</v>
      </c>
      <c r="D58" s="447">
        <f>'t1'!L59+'t1'!M59</f>
        <v>0</v>
      </c>
      <c r="E58" s="447">
        <f>'t3'!M59+'t3'!N59+'t3'!O59+'t3'!P59+'t3'!Q59+'t3'!R59</f>
        <v>0</v>
      </c>
      <c r="F58" s="447">
        <f>'t4'!EH59</f>
        <v>0</v>
      </c>
      <c r="G58" s="391">
        <f>'t4'!BC142</f>
        <v>0</v>
      </c>
      <c r="H58" s="447">
        <f>'t5'!S60+'t5'!T60</f>
        <v>0</v>
      </c>
      <c r="I58" s="449" t="str">
        <f t="shared" si="2"/>
        <v>OK</v>
      </c>
      <c r="J58" s="449" t="str">
        <f t="shared" si="0"/>
        <v>OK</v>
      </c>
      <c r="K58" s="449" t="str">
        <f t="shared" si="1"/>
        <v>OK</v>
      </c>
      <c r="L58" s="449" t="str">
        <f>IF((('t12'!C59/12+E58)*273)&lt;(C58-'t11'!S61-'t11'!T61-'t11'!Q61-'t11'!R61),"KO","OK")</f>
        <v>OK</v>
      </c>
      <c r="M58" s="486" t="str">
        <f>IF(K58="KO",$K$5,IF(J58="KO",IF(L58="KO",($J$5&amp;" e "&amp;$L$5&amp;(('t12'!C59/12*273)+(('t3'!M58+'t3'!N58+'t3'!O58+'t3'!P58+'t3'!Q58+'t3'!R58)*273))&amp;")"),$J$5),IF(L58="KO",($L$5&amp;(('t12'!C59/12*273)+(('t3'!M58+'t3'!N58+'t3'!O58+'t3'!P58+'t3'!Q58+'t3'!R58)*273))&amp;")"),"")))</f>
        <v/>
      </c>
    </row>
    <row r="59" spans="1:13" ht="12.75">
      <c r="A59" s="368" t="str">
        <f>'t1'!A60</f>
        <v>psicologi con incarico di struttura complessa (rapp. esclusivo)</v>
      </c>
      <c r="B59" s="379" t="str">
        <f>'t1'!B60</f>
        <v>SD0E66</v>
      </c>
      <c r="C59" s="447">
        <f>'t11'!U62+'t11'!V62</f>
        <v>0</v>
      </c>
      <c r="D59" s="447">
        <f>'t1'!L60+'t1'!M60</f>
        <v>0</v>
      </c>
      <c r="E59" s="447">
        <f>'t3'!M60+'t3'!N60+'t3'!O60+'t3'!P60+'t3'!Q60+'t3'!R60</f>
        <v>0</v>
      </c>
      <c r="F59" s="447">
        <f>'t4'!EH60</f>
        <v>0</v>
      </c>
      <c r="G59" s="391">
        <f>'t4'!BD142</f>
        <v>0</v>
      </c>
      <c r="H59" s="447">
        <f>'t5'!S61+'t5'!T61</f>
        <v>0</v>
      </c>
      <c r="I59" s="449" t="str">
        <f t="shared" si="2"/>
        <v>OK</v>
      </c>
      <c r="J59" s="449" t="str">
        <f t="shared" si="0"/>
        <v>OK</v>
      </c>
      <c r="K59" s="449" t="str">
        <f t="shared" si="1"/>
        <v>OK</v>
      </c>
      <c r="L59" s="449" t="str">
        <f>IF((('t12'!C60/12+E59)*273)&lt;(C59-'t11'!S62-'t11'!T62-'t11'!Q62-'t11'!R62),"KO","OK")</f>
        <v>OK</v>
      </c>
      <c r="M59" s="486" t="str">
        <f>IF(K59="KO",$K$5,IF(J59="KO",IF(L59="KO",($J$5&amp;" e "&amp;$L$5&amp;(('t12'!C60/12*273)+(('t3'!M59+'t3'!N59+'t3'!O59+'t3'!P59+'t3'!Q59+'t3'!R59)*273))&amp;")"),$J$5),IF(L59="KO",($L$5&amp;(('t12'!C60/12*273)+(('t3'!M59+'t3'!N59+'t3'!O59+'t3'!P59+'t3'!Q59+'t3'!R59)*273))&amp;")"),"")))</f>
        <v/>
      </c>
    </row>
    <row r="60" spans="1:13" ht="12.75">
      <c r="A60" s="368" t="str">
        <f>'t1'!A61</f>
        <v>psicologi con incarico di struttura complessa (rapp. non escl.)</v>
      </c>
      <c r="B60" s="379" t="str">
        <f>'t1'!B61</f>
        <v>SD0N66</v>
      </c>
      <c r="C60" s="447">
        <f>'t11'!U63+'t11'!V63</f>
        <v>0</v>
      </c>
      <c r="D60" s="447">
        <f>'t1'!L61+'t1'!M61</f>
        <v>0</v>
      </c>
      <c r="E60" s="447">
        <f>'t3'!M61+'t3'!N61+'t3'!O61+'t3'!P61+'t3'!Q61+'t3'!R61</f>
        <v>0</v>
      </c>
      <c r="F60" s="447">
        <f>'t4'!EH61</f>
        <v>0</v>
      </c>
      <c r="G60" s="391">
        <f>'t4'!BE142</f>
        <v>0</v>
      </c>
      <c r="H60" s="447">
        <f>'t5'!S62+'t5'!T62</f>
        <v>0</v>
      </c>
      <c r="I60" s="449" t="str">
        <f t="shared" si="2"/>
        <v>OK</v>
      </c>
      <c r="J60" s="449" t="str">
        <f t="shared" si="0"/>
        <v>OK</v>
      </c>
      <c r="K60" s="449" t="str">
        <f t="shared" si="1"/>
        <v>OK</v>
      </c>
      <c r="L60" s="449" t="str">
        <f>IF((('t12'!C61/12+E60)*273)&lt;(C60-'t11'!S63-'t11'!T63-'t11'!Q63-'t11'!R63),"KO","OK")</f>
        <v>OK</v>
      </c>
      <c r="M60" s="486" t="str">
        <f>IF(K60="KO",$K$5,IF(J60="KO",IF(L60="KO",($J$5&amp;" e "&amp;$L$5&amp;(('t12'!C61/12*273)+(('t3'!M60+'t3'!N60+'t3'!O60+'t3'!P60+'t3'!Q60+'t3'!R60)*273))&amp;")"),$J$5),IF(L60="KO",($L$5&amp;(('t12'!C61/12*273)+(('t3'!M60+'t3'!N60+'t3'!O60+'t3'!P60+'t3'!Q60+'t3'!R60)*273))&amp;")"),"")))</f>
        <v/>
      </c>
    </row>
    <row r="61" spans="1:13" ht="12.75">
      <c r="A61" s="368" t="str">
        <f>'t1'!A62</f>
        <v>psicologi con incarico di struttura semplice (rapp. esclusivo)</v>
      </c>
      <c r="B61" s="379" t="str">
        <f>'t1'!B62</f>
        <v>SD0E65</v>
      </c>
      <c r="C61" s="447">
        <f>'t11'!U64+'t11'!V64</f>
        <v>33</v>
      </c>
      <c r="D61" s="447">
        <f>'t1'!L62+'t1'!M62</f>
        <v>1</v>
      </c>
      <c r="E61" s="447">
        <f>'t3'!M62+'t3'!N62+'t3'!O62+'t3'!P62+'t3'!Q62+'t3'!R62</f>
        <v>0</v>
      </c>
      <c r="F61" s="447">
        <f>'t4'!EH62</f>
        <v>0</v>
      </c>
      <c r="G61" s="391">
        <f>'t4'!BF142</f>
        <v>0</v>
      </c>
      <c r="H61" s="447">
        <f>'t5'!S63+'t5'!T63</f>
        <v>0</v>
      </c>
      <c r="I61" s="449" t="str">
        <f t="shared" si="2"/>
        <v>OK</v>
      </c>
      <c r="J61" s="449" t="str">
        <f t="shared" si="0"/>
        <v>OK</v>
      </c>
      <c r="K61" s="449" t="str">
        <f t="shared" si="1"/>
        <v>OK</v>
      </c>
      <c r="L61" s="449" t="str">
        <f>IF((('t12'!C62/12+E61)*273)&lt;(C61-'t11'!S64-'t11'!T64-'t11'!Q64-'t11'!R64),"KO","OK")</f>
        <v>OK</v>
      </c>
      <c r="M61" s="486" t="str">
        <f>IF(K61="KO",$K$5,IF(J61="KO",IF(L61="KO",($J$5&amp;" e "&amp;$L$5&amp;(('t12'!C62/12*273)+(('t3'!M61+'t3'!N61+'t3'!O61+'t3'!P61+'t3'!Q61+'t3'!R61)*273))&amp;")"),$J$5),IF(L61="KO",($L$5&amp;(('t12'!C62/12*273)+(('t3'!M61+'t3'!N61+'t3'!O61+'t3'!P61+'t3'!Q61+'t3'!R61)*273))&amp;")"),"")))</f>
        <v/>
      </c>
    </row>
    <row r="62" spans="1:13" ht="12.75">
      <c r="A62" s="368" t="str">
        <f>'t1'!A63</f>
        <v>psicologi con incarico di struttura semplice (rapp. non escl.)</v>
      </c>
      <c r="B62" s="379" t="str">
        <f>'t1'!B63</f>
        <v>SD0N65</v>
      </c>
      <c r="C62" s="447">
        <f>'t11'!U65+'t11'!V65</f>
        <v>0</v>
      </c>
      <c r="D62" s="447">
        <f>'t1'!L63+'t1'!M63</f>
        <v>0</v>
      </c>
      <c r="E62" s="447">
        <f>'t3'!M63+'t3'!N63+'t3'!O63+'t3'!P63+'t3'!Q63+'t3'!R63</f>
        <v>0</v>
      </c>
      <c r="F62" s="447">
        <f>'t4'!EH63</f>
        <v>0</v>
      </c>
      <c r="G62" s="391">
        <f>'t4'!BG142</f>
        <v>0</v>
      </c>
      <c r="H62" s="447">
        <f>'t5'!S64+'t5'!T64</f>
        <v>0</v>
      </c>
      <c r="I62" s="449" t="str">
        <f t="shared" si="2"/>
        <v>OK</v>
      </c>
      <c r="J62" s="449" t="str">
        <f t="shared" si="0"/>
        <v>OK</v>
      </c>
      <c r="K62" s="449" t="str">
        <f t="shared" si="1"/>
        <v>OK</v>
      </c>
      <c r="L62" s="449" t="str">
        <f>IF((('t12'!C63/12+E62)*273)&lt;(C62-'t11'!S65-'t11'!T65-'t11'!Q65-'t11'!R65),"KO","OK")</f>
        <v>OK</v>
      </c>
      <c r="M62" s="486" t="str">
        <f>IF(K62="KO",$K$5,IF(J62="KO",IF(L62="KO",($J$5&amp;" e "&amp;$L$5&amp;(('t12'!C63/12*273)+(('t3'!M62+'t3'!N62+'t3'!O62+'t3'!P62+'t3'!Q62+'t3'!R62)*273))&amp;")"),$J$5),IF(L62="KO",($L$5&amp;(('t12'!C63/12*273)+(('t3'!M62+'t3'!N62+'t3'!O62+'t3'!P62+'t3'!Q62+'t3'!R62)*273))&amp;")"),"")))</f>
        <v/>
      </c>
    </row>
    <row r="63" spans="1:13" ht="12.75">
      <c r="A63" s="368" t="str">
        <f>'t1'!A64</f>
        <v>psicologi con altri incar. prof.li (rapp. esclusivo)</v>
      </c>
      <c r="B63" s="379" t="str">
        <f>'t1'!B64</f>
        <v>SD0A65</v>
      </c>
      <c r="C63" s="447">
        <f>'t11'!U66+'t11'!V66</f>
        <v>30</v>
      </c>
      <c r="D63" s="447">
        <f>'t1'!L64+'t1'!M64</f>
        <v>1</v>
      </c>
      <c r="E63" s="447">
        <f>'t3'!M64+'t3'!N64+'t3'!O64+'t3'!P64+'t3'!Q64+'t3'!R64</f>
        <v>0</v>
      </c>
      <c r="F63" s="447">
        <f>'t4'!EH64</f>
        <v>0</v>
      </c>
      <c r="G63" s="391">
        <f>'t4'!BH142</f>
        <v>0</v>
      </c>
      <c r="H63" s="447">
        <f>'t5'!S65+'t5'!T65</f>
        <v>0</v>
      </c>
      <c r="I63" s="449" t="str">
        <f t="shared" si="2"/>
        <v>OK</v>
      </c>
      <c r="J63" s="449" t="str">
        <f t="shared" si="0"/>
        <v>OK</v>
      </c>
      <c r="K63" s="449" t="str">
        <f t="shared" si="1"/>
        <v>OK</v>
      </c>
      <c r="L63" s="449" t="str">
        <f>IF((('t12'!C64/12+E63)*273)&lt;(C63-'t11'!S66-'t11'!T66-'t11'!Q66-'t11'!R66),"KO","OK")</f>
        <v>OK</v>
      </c>
      <c r="M63" s="486" t="str">
        <f>IF(K63="KO",$K$5,IF(J63="KO",IF(L63="KO",($J$5&amp;" e "&amp;$L$5&amp;(('t12'!C64/12*273)+(('t3'!M63+'t3'!N63+'t3'!O63+'t3'!P63+'t3'!Q63+'t3'!R63)*273))&amp;")"),$J$5),IF(L63="KO",($L$5&amp;(('t12'!C64/12*273)+(('t3'!M63+'t3'!N63+'t3'!O63+'t3'!P63+'t3'!Q63+'t3'!R63)*273))&amp;")"),"")))</f>
        <v/>
      </c>
    </row>
    <row r="64" spans="1:13" ht="12.75">
      <c r="A64" s="368" t="str">
        <f>'t1'!A65</f>
        <v>psicologi con altri incar. prof.li (rapp. non escl.)</v>
      </c>
      <c r="B64" s="379" t="str">
        <f>'t1'!B65</f>
        <v>SD0064</v>
      </c>
      <c r="C64" s="447">
        <f>'t11'!U67+'t11'!V67</f>
        <v>0</v>
      </c>
      <c r="D64" s="447">
        <f>'t1'!L65+'t1'!M65</f>
        <v>0</v>
      </c>
      <c r="E64" s="447">
        <f>'t3'!M65+'t3'!N65+'t3'!O65+'t3'!P65+'t3'!Q65+'t3'!R65</f>
        <v>0</v>
      </c>
      <c r="F64" s="447">
        <f>'t4'!EH65</f>
        <v>0</v>
      </c>
      <c r="G64" s="391">
        <f>'t4'!BI142</f>
        <v>0</v>
      </c>
      <c r="H64" s="447">
        <f>'t5'!S66+'t5'!T66</f>
        <v>0</v>
      </c>
      <c r="I64" s="449" t="str">
        <f t="shared" si="2"/>
        <v>OK</v>
      </c>
      <c r="J64" s="449" t="str">
        <f t="shared" si="0"/>
        <v>OK</v>
      </c>
      <c r="K64" s="449" t="str">
        <f t="shared" si="1"/>
        <v>OK</v>
      </c>
      <c r="L64" s="449" t="str">
        <f>IF((('t12'!C65/12+E64)*273)&lt;(C64-'t11'!S67-'t11'!T67-'t11'!Q67-'t11'!R67),"KO","OK")</f>
        <v>OK</v>
      </c>
      <c r="M64" s="486" t="str">
        <f>IF(K64="KO",$K$5,IF(J64="KO",IF(L64="KO",($J$5&amp;" e "&amp;$L$5&amp;(('t12'!C65/12*273)+(('t3'!M64+'t3'!N64+'t3'!O64+'t3'!P64+'t3'!Q64+'t3'!R64)*273))&amp;")"),$J$5),IF(L64="KO",($L$5&amp;(('t12'!C65/12*273)+(('t3'!M64+'t3'!N64+'t3'!O64+'t3'!P64+'t3'!Q64+'t3'!R64)*273))&amp;")"),"")))</f>
        <v/>
      </c>
    </row>
    <row r="65" spans="1:13" ht="12.75">
      <c r="A65" s="368" t="str">
        <f>'t1'!A66</f>
        <v>psicologi a t. determinato (art. 15-septies d.lgs. 502/92)</v>
      </c>
      <c r="B65" s="379" t="str">
        <f>'t1'!B66</f>
        <v>SD0604</v>
      </c>
      <c r="C65" s="447">
        <f>'t11'!U68+'t11'!V68</f>
        <v>0</v>
      </c>
      <c r="D65" s="447">
        <f>'t1'!L66+'t1'!M66</f>
        <v>0</v>
      </c>
      <c r="E65" s="447">
        <f>'t3'!M66+'t3'!N66+'t3'!O66+'t3'!P66+'t3'!Q66+'t3'!R66</f>
        <v>0</v>
      </c>
      <c r="F65" s="447">
        <f>'t4'!EH66</f>
        <v>0</v>
      </c>
      <c r="G65" s="391">
        <f>'t4'!BJ142</f>
        <v>0</v>
      </c>
      <c r="H65" s="447">
        <f>'t5'!S67+'t5'!T67</f>
        <v>0</v>
      </c>
      <c r="I65" s="449" t="str">
        <f t="shared" si="2"/>
        <v>OK</v>
      </c>
      <c r="J65" s="449" t="str">
        <f t="shared" si="0"/>
        <v>OK</v>
      </c>
      <c r="K65" s="449" t="str">
        <f t="shared" si="1"/>
        <v>OK</v>
      </c>
      <c r="L65" s="449" t="str">
        <f>IF((('t12'!C66/12+E65)*273)&lt;(C65-'t11'!S68-'t11'!T68-'t11'!Q68-'t11'!R68),"KO","OK")</f>
        <v>OK</v>
      </c>
      <c r="M65" s="486" t="str">
        <f>IF(K65="KO",$K$5,IF(J65="KO",IF(L65="KO",($J$5&amp;" e "&amp;$L$5&amp;(('t12'!C66/12*273)+(('t3'!M65+'t3'!N65+'t3'!O65+'t3'!P65+'t3'!Q65+'t3'!R65)*273))&amp;")"),$J$5),IF(L65="KO",($L$5&amp;(('t12'!C66/12*273)+(('t3'!M65+'t3'!N65+'t3'!O65+'t3'!P65+'t3'!Q65+'t3'!R65)*273))&amp;")"),"")))</f>
        <v/>
      </c>
    </row>
    <row r="66" spans="1:13" ht="12.75">
      <c r="A66" s="368" t="str">
        <f>'t1'!A67</f>
        <v>dirigente delle professioni sanitarie (1)</v>
      </c>
      <c r="B66" s="379" t="str">
        <f>'t1'!B67</f>
        <v>SD0483</v>
      </c>
      <c r="C66" s="447">
        <f>'t11'!U69+'t11'!V69</f>
        <v>83</v>
      </c>
      <c r="D66" s="447">
        <f>'t1'!L67+'t1'!M67</f>
        <v>2</v>
      </c>
      <c r="E66" s="447">
        <f>'t3'!M67+'t3'!N67+'t3'!O67+'t3'!P67+'t3'!Q67+'t3'!R67</f>
        <v>0</v>
      </c>
      <c r="F66" s="447">
        <f>'t4'!EH67</f>
        <v>0</v>
      </c>
      <c r="G66" s="391">
        <f>'t4'!BK142</f>
        <v>0</v>
      </c>
      <c r="H66" s="447">
        <f>'t5'!S68+'t5'!T68</f>
        <v>0</v>
      </c>
      <c r="I66" s="449" t="str">
        <f t="shared" si="2"/>
        <v>OK</v>
      </c>
      <c r="J66" s="449" t="str">
        <f t="shared" si="0"/>
        <v>OK</v>
      </c>
      <c r="K66" s="449" t="str">
        <f t="shared" si="1"/>
        <v>OK</v>
      </c>
      <c r="L66" s="449" t="str">
        <f>IF((('t12'!C67/12+E66)*273)&lt;(C66-'t11'!S69-'t11'!T69-'t11'!Q69-'t11'!R69),"KO","OK")</f>
        <v>OK</v>
      </c>
      <c r="M66" s="486" t="str">
        <f>IF(K66="KO",$K$5,IF(J66="KO",IF(L66="KO",($J$5&amp;" e "&amp;$L$5&amp;(('t12'!C67/12*273)+(('t3'!M66+'t3'!N66+'t3'!O66+'t3'!P66+'t3'!Q66+'t3'!R66)*273))&amp;")"),$J$5),IF(L66="KO",($L$5&amp;(('t12'!C67/12*273)+(('t3'!M66+'t3'!N66+'t3'!O66+'t3'!P66+'t3'!Q66+'t3'!R66)*273))&amp;")"),"")))</f>
        <v/>
      </c>
    </row>
    <row r="67" spans="1:13" ht="12.75">
      <c r="A67" s="368" t="str">
        <f>'t1'!A68</f>
        <v>dir. prof. sanitarie a t. det.(art. 15-septies dlgs 502/92)</v>
      </c>
      <c r="B67" s="379" t="str">
        <f>'t1'!B68</f>
        <v>SD048A</v>
      </c>
      <c r="C67" s="447">
        <f>'t11'!U70+'t11'!V70</f>
        <v>0</v>
      </c>
      <c r="D67" s="447">
        <f>'t1'!L68+'t1'!M68</f>
        <v>0</v>
      </c>
      <c r="E67" s="447">
        <f>'t3'!M68+'t3'!N68+'t3'!O68+'t3'!P68+'t3'!Q68+'t3'!R68</f>
        <v>0</v>
      </c>
      <c r="F67" s="447">
        <f>'t4'!EH68</f>
        <v>0</v>
      </c>
      <c r="G67" s="391">
        <f>'t4'!BL142</f>
        <v>0</v>
      </c>
      <c r="H67" s="447">
        <f>'t5'!S69+'t5'!T69</f>
        <v>0</v>
      </c>
      <c r="I67" s="449" t="str">
        <f t="shared" si="2"/>
        <v>OK</v>
      </c>
      <c r="J67" s="449" t="str">
        <f t="shared" si="0"/>
        <v>OK</v>
      </c>
      <c r="K67" s="449" t="str">
        <f t="shared" si="1"/>
        <v>OK</v>
      </c>
      <c r="L67" s="449" t="str">
        <f>IF((('t12'!C68/12+E67)*273)&lt;(C67-'t11'!S70-'t11'!T70-'t11'!Q70-'t11'!R70),"KO","OK")</f>
        <v>OK</v>
      </c>
      <c r="M67" s="486" t="str">
        <f>IF(K67="KO",$K$5,IF(J67="KO",IF(L67="KO",($J$5&amp;" e "&amp;$L$5&amp;(('t12'!C68/12*273)+(('t3'!M67+'t3'!N67+'t3'!O67+'t3'!P67+'t3'!Q67+'t3'!R67)*273))&amp;")"),$J$5),IF(L67="KO",($L$5&amp;(('t12'!C68/12*273)+(('t3'!M67+'t3'!N67+'t3'!O67+'t3'!P67+'t3'!Q67+'t3'!R67)*273))&amp;")"),"")))</f>
        <v/>
      </c>
    </row>
    <row r="68" spans="1:13" ht="12.75">
      <c r="A68" s="368" t="str">
        <f>'t1'!A69</f>
        <v>coll.re prof.le sanitario - pers. infer. esperto - ds</v>
      </c>
      <c r="B68" s="379" t="str">
        <f>'t1'!B69</f>
        <v>S18023</v>
      </c>
      <c r="C68" s="447">
        <f>'t11'!U71+'t11'!V71</f>
        <v>1222</v>
      </c>
      <c r="D68" s="447">
        <f>'t1'!L69+'t1'!M69</f>
        <v>24</v>
      </c>
      <c r="E68" s="447">
        <f>'t3'!M69+'t3'!N69+'t3'!O69+'t3'!P69+'t3'!Q69+'t3'!R69</f>
        <v>0</v>
      </c>
      <c r="F68" s="447">
        <f>'t4'!EH69</f>
        <v>0</v>
      </c>
      <c r="G68" s="391">
        <f>'t4'!BM142</f>
        <v>0</v>
      </c>
      <c r="H68" s="447">
        <f>'t5'!S70+'t5'!T70</f>
        <v>3</v>
      </c>
      <c r="I68" s="449" t="str">
        <f t="shared" si="2"/>
        <v>OK</v>
      </c>
      <c r="J68" s="449" t="str">
        <f t="shared" si="0"/>
        <v>OK</v>
      </c>
      <c r="K68" s="449" t="str">
        <f t="shared" si="1"/>
        <v>OK</v>
      </c>
      <c r="L68" s="449" t="str">
        <f>IF((('t12'!C69/12+E68)*273)&lt;(C68-'t11'!S71-'t11'!T71-'t11'!Q71-'t11'!R71),"KO","OK")</f>
        <v>OK</v>
      </c>
      <c r="M68" s="486" t="str">
        <f>IF(K68="KO",$K$5,IF(J68="KO",IF(L68="KO",($J$5&amp;" e "&amp;$L$5&amp;(('t12'!C69/12*273)+(('t3'!M68+'t3'!N68+'t3'!O68+'t3'!P68+'t3'!Q68+'t3'!R68)*273))&amp;")"),$J$5),IF(L68="KO",($L$5&amp;(('t12'!C69/12*273)+(('t3'!M68+'t3'!N68+'t3'!O68+'t3'!P68+'t3'!Q68+'t3'!R68)*273))&amp;")"),"")))</f>
        <v/>
      </c>
    </row>
    <row r="69" spans="1:13" ht="12.75">
      <c r="A69" s="368" t="str">
        <f>'t1'!A70</f>
        <v>coll.re prof.le sanitario - pers. infer. - d</v>
      </c>
      <c r="B69" s="379" t="str">
        <f>'t1'!B70</f>
        <v>S16020</v>
      </c>
      <c r="C69" s="447">
        <f>'t11'!U72+'t11'!V72</f>
        <v>21854</v>
      </c>
      <c r="D69" s="447">
        <f>'t1'!L70+'t1'!M70</f>
        <v>407</v>
      </c>
      <c r="E69" s="447">
        <f>'t3'!M70+'t3'!N70+'t3'!O70+'t3'!P70+'t3'!Q70+'t3'!R70</f>
        <v>0</v>
      </c>
      <c r="F69" s="447">
        <f>'t4'!EH70</f>
        <v>0</v>
      </c>
      <c r="G69" s="391">
        <f>'t4'!BN142</f>
        <v>0</v>
      </c>
      <c r="H69" s="447">
        <f>'t5'!S71+'t5'!T71</f>
        <v>19</v>
      </c>
      <c r="I69" s="449" t="str">
        <f t="shared" si="2"/>
        <v>OK</v>
      </c>
      <c r="J69" s="449" t="str">
        <f t="shared" si="0"/>
        <v>OK</v>
      </c>
      <c r="K69" s="449" t="str">
        <f t="shared" si="1"/>
        <v>OK</v>
      </c>
      <c r="L69" s="449" t="str">
        <f>IF((('t12'!C70/12+E69)*273)&lt;(C69-'t11'!S72-'t11'!T72-'t11'!Q72-'t11'!R72),"KO","OK")</f>
        <v>OK</v>
      </c>
      <c r="M69" s="486" t="str">
        <f>IF(K69="KO",$K$5,IF(J69="KO",IF(L69="KO",($J$5&amp;" e "&amp;$L$5&amp;(('t12'!C70/12*273)+(('t3'!M69+'t3'!N69+'t3'!O69+'t3'!P69+'t3'!Q69+'t3'!R69)*273))&amp;")"),$J$5),IF(L69="KO",($L$5&amp;(('t12'!C70/12*273)+(('t3'!M69+'t3'!N69+'t3'!O69+'t3'!P69+'t3'!Q69+'t3'!R69)*273))&amp;")"),"")))</f>
        <v/>
      </c>
    </row>
    <row r="70" spans="1:13" ht="12.75">
      <c r="A70" s="368" t="str">
        <f>'t1'!A71</f>
        <v>oper.re prof.le sanitario pers. inferm. - c</v>
      </c>
      <c r="B70" s="379" t="str">
        <f>'t1'!B71</f>
        <v>S14056</v>
      </c>
      <c r="C70" s="447">
        <f>'t11'!U73+'t11'!V73</f>
        <v>0</v>
      </c>
      <c r="D70" s="447">
        <f>'t1'!L71+'t1'!M71</f>
        <v>0</v>
      </c>
      <c r="E70" s="447">
        <f>'t3'!M71+'t3'!N71+'t3'!O71+'t3'!P71+'t3'!Q71+'t3'!R71</f>
        <v>0</v>
      </c>
      <c r="F70" s="447">
        <f>'t4'!EH71</f>
        <v>0</v>
      </c>
      <c r="G70" s="391">
        <f>'t4'!BO142</f>
        <v>0</v>
      </c>
      <c r="H70" s="447">
        <f>'t5'!S72+'t5'!T72</f>
        <v>0</v>
      </c>
      <c r="I70" s="449" t="str">
        <f t="shared" si="2"/>
        <v>OK</v>
      </c>
      <c r="J70" s="449" t="str">
        <f t="shared" si="0"/>
        <v>OK</v>
      </c>
      <c r="K70" s="449" t="str">
        <f t="shared" si="1"/>
        <v>OK</v>
      </c>
      <c r="L70" s="449" t="str">
        <f>IF((('t12'!C71/12+E70)*273)&lt;(C70-'t11'!S73-'t11'!T73-'t11'!Q73-'t11'!R73),"KO","OK")</f>
        <v>OK</v>
      </c>
      <c r="M70" s="486" t="str">
        <f>IF(K70="KO",$K$5,IF(J70="KO",IF(L70="KO",($J$5&amp;" e "&amp;$L$5&amp;(('t12'!C71/12*273)+(('t3'!M70+'t3'!N70+'t3'!O70+'t3'!P70+'t3'!Q70+'t3'!R70)*273))&amp;")"),$J$5),IF(L70="KO",($L$5&amp;(('t12'!C71/12*273)+(('t3'!M70+'t3'!N70+'t3'!O70+'t3'!P70+'t3'!Q70+'t3'!R70)*273))&amp;")"),"")))</f>
        <v/>
      </c>
    </row>
    <row r="71" spans="1:13" ht="12.75">
      <c r="A71" s="368" t="str">
        <f>'t1'!A72</f>
        <v>oper.re prof.le di II cat.pers. inferm. esperto - c (2)</v>
      </c>
      <c r="B71" s="379" t="str">
        <f>'t1'!B72</f>
        <v>S14E52</v>
      </c>
      <c r="C71" s="447">
        <f>'t11'!U74+'t11'!V74</f>
        <v>673</v>
      </c>
      <c r="D71" s="447">
        <f>'t1'!L72+'t1'!M72</f>
        <v>6</v>
      </c>
      <c r="E71" s="447">
        <f>'t3'!M72+'t3'!N72+'t3'!O72+'t3'!P72+'t3'!Q72+'t3'!R72</f>
        <v>0</v>
      </c>
      <c r="F71" s="447">
        <f>'t4'!EH72</f>
        <v>0</v>
      </c>
      <c r="G71" s="391">
        <f>'t4'!BP142</f>
        <v>0</v>
      </c>
      <c r="H71" s="447">
        <f>'t5'!S73+'t5'!T73</f>
        <v>2</v>
      </c>
      <c r="I71" s="449" t="str">
        <f t="shared" si="2"/>
        <v>OK</v>
      </c>
      <c r="J71" s="449" t="str">
        <f t="shared" si="0"/>
        <v>OK</v>
      </c>
      <c r="K71" s="449" t="str">
        <f t="shared" si="1"/>
        <v>OK</v>
      </c>
      <c r="L71" s="449" t="str">
        <f>IF((('t12'!C72/12+E71)*273)&lt;(C71-'t11'!S74-'t11'!T74-'t11'!Q74-'t11'!R74),"KO","OK")</f>
        <v>OK</v>
      </c>
      <c r="M71" s="486" t="str">
        <f>IF(K71="KO",$K$5,IF(J71="KO",IF(L71="KO",($J$5&amp;" e "&amp;$L$5&amp;(('t12'!C72/12*273)+(('t3'!M71+'t3'!N71+'t3'!O71+'t3'!P71+'t3'!Q71+'t3'!R71)*273))&amp;")"),$J$5),IF(L71="KO",($L$5&amp;(('t12'!C72/12*273)+(('t3'!M71+'t3'!N71+'t3'!O71+'t3'!P71+'t3'!Q71+'t3'!R71)*273))&amp;")"),"")))</f>
        <v/>
      </c>
    </row>
    <row r="72" spans="1:13" ht="12.75">
      <c r="A72" s="368" t="str">
        <f>'t1'!A73</f>
        <v>oper.re prof.le di II cat.pers. inferm. bs</v>
      </c>
      <c r="B72" s="379" t="str">
        <f>'t1'!B73</f>
        <v>S13052</v>
      </c>
      <c r="C72" s="447">
        <f>'t11'!U75+'t11'!V75</f>
        <v>0</v>
      </c>
      <c r="D72" s="447">
        <f>'t1'!L73+'t1'!M73</f>
        <v>0</v>
      </c>
      <c r="E72" s="447">
        <f>'t3'!M73+'t3'!N73+'t3'!O73+'t3'!P73+'t3'!Q73+'t3'!R73</f>
        <v>0</v>
      </c>
      <c r="F72" s="447">
        <f>'t4'!EH73</f>
        <v>0</v>
      </c>
      <c r="G72" s="391">
        <f>'t4'!BQ142</f>
        <v>0</v>
      </c>
      <c r="H72" s="447">
        <f>'t5'!S74+'t5'!T74</f>
        <v>0</v>
      </c>
      <c r="I72" s="449" t="str">
        <f t="shared" si="2"/>
        <v>OK</v>
      </c>
      <c r="J72" s="449" t="str">
        <f t="shared" si="0"/>
        <v>OK</v>
      </c>
      <c r="K72" s="449" t="str">
        <f t="shared" si="1"/>
        <v>OK</v>
      </c>
      <c r="L72" s="449" t="str">
        <f>IF((('t12'!C73/12+E72)*273)&lt;(C72-'t11'!S75-'t11'!T75-'t11'!Q75-'t11'!R75),"KO","OK")</f>
        <v>OK</v>
      </c>
      <c r="M72" s="486" t="str">
        <f>IF(K72="KO",$K$5,IF(J72="KO",IF(L72="KO",($J$5&amp;" e "&amp;$L$5&amp;(('t12'!C73/12*273)+(('t3'!M72+'t3'!N72+'t3'!O72+'t3'!P72+'t3'!Q72+'t3'!R72)*273))&amp;")"),$J$5),IF(L72="KO",($L$5&amp;(('t12'!C73/12*273)+(('t3'!M72+'t3'!N72+'t3'!O72+'t3'!P72+'t3'!Q72+'t3'!R72)*273))&amp;")"),"")))</f>
        <v/>
      </c>
    </row>
    <row r="73" spans="1:13" ht="12.75">
      <c r="A73" s="368" t="str">
        <f>'t1'!A74</f>
        <v>coll.re prof.le sanitario - pers. tec. esperto - ds</v>
      </c>
      <c r="B73" s="379" t="str">
        <f>'t1'!B74</f>
        <v>S18920</v>
      </c>
      <c r="C73" s="447">
        <f>'t11'!U76+'t11'!V76</f>
        <v>510</v>
      </c>
      <c r="D73" s="447">
        <f>'t1'!L74+'t1'!M74</f>
        <v>9</v>
      </c>
      <c r="E73" s="447">
        <f>'t3'!M74+'t3'!N74+'t3'!O74+'t3'!P74+'t3'!Q74+'t3'!R74</f>
        <v>0</v>
      </c>
      <c r="F73" s="447">
        <f>'t4'!EH74</f>
        <v>0</v>
      </c>
      <c r="G73" s="391">
        <f>'t4'!BR142</f>
        <v>0</v>
      </c>
      <c r="H73" s="447">
        <f>'t5'!S75+'t5'!T75</f>
        <v>2</v>
      </c>
      <c r="I73" s="449" t="str">
        <f t="shared" si="2"/>
        <v>OK</v>
      </c>
      <c r="J73" s="449" t="str">
        <f t="shared" si="0"/>
        <v>OK</v>
      </c>
      <c r="K73" s="449" t="str">
        <f t="shared" si="1"/>
        <v>OK</v>
      </c>
      <c r="L73" s="449" t="str">
        <f>IF((('t12'!C74/12+E73)*273)&lt;(C73-'t11'!S76-'t11'!T76-'t11'!Q76-'t11'!R76),"KO","OK")</f>
        <v>OK</v>
      </c>
      <c r="M73" s="486" t="str">
        <f>IF(K73="KO",$K$5,IF(J73="KO",IF(L73="KO",($J$5&amp;" e "&amp;$L$5&amp;(('t12'!C74/12*273)+(('t3'!M73+'t3'!N73+'t3'!O73+'t3'!P73+'t3'!Q73+'t3'!R73)*273))&amp;")"),$J$5),IF(L73="KO",($L$5&amp;(('t12'!C74/12*273)+(('t3'!M73+'t3'!N73+'t3'!O73+'t3'!P73+'t3'!Q73+'t3'!R73)*273))&amp;")"),"")))</f>
        <v/>
      </c>
    </row>
    <row r="74" spans="1:13" ht="12.75">
      <c r="A74" s="368" t="str">
        <f>'t1'!A75</f>
        <v>coll.re prof.le sanitario - pers. tec.- d</v>
      </c>
      <c r="B74" s="379" t="str">
        <f>'t1'!B75</f>
        <v>S16021</v>
      </c>
      <c r="C74" s="447">
        <f>'t11'!U77+'t11'!V77</f>
        <v>8310</v>
      </c>
      <c r="D74" s="447">
        <f>'t1'!L75+'t1'!M75</f>
        <v>165</v>
      </c>
      <c r="E74" s="447">
        <f>'t3'!M75+'t3'!N75+'t3'!O75+'t3'!P75+'t3'!Q75+'t3'!R75</f>
        <v>0</v>
      </c>
      <c r="F74" s="447">
        <f>'t4'!EH75</f>
        <v>0</v>
      </c>
      <c r="G74" s="391">
        <f>'t4'!BS142</f>
        <v>0</v>
      </c>
      <c r="H74" s="447">
        <f>'t5'!S76+'t5'!T76</f>
        <v>5</v>
      </c>
      <c r="I74" s="449" t="str">
        <f t="shared" si="2"/>
        <v>OK</v>
      </c>
      <c r="J74" s="449" t="str">
        <f t="shared" ref="J74:J137" si="3">IF(AND(C74&gt;0,D74=0,E74=0,F74=0,G74=0,H74=0),"KO","OK")</f>
        <v>OK</v>
      </c>
      <c r="K74" s="449" t="str">
        <f t="shared" ref="K74:K137" si="4">IF(AND(C74=0,OR(D74&gt;0,E74&gt;0,F74&gt;0,G74&gt;0,H74&gt;0)),"KO","OK")</f>
        <v>OK</v>
      </c>
      <c r="L74" s="449" t="str">
        <f>IF((('t12'!C75/12+E74)*273)&lt;(C74-'t11'!S77-'t11'!T77-'t11'!Q77-'t11'!R77),"KO","OK")</f>
        <v>OK</v>
      </c>
      <c r="M74" s="486" t="str">
        <f>IF(K74="KO",$K$5,IF(J74="KO",IF(L74="KO",($J$5&amp;" e "&amp;$L$5&amp;(('t12'!C75/12*273)+(('t3'!M74+'t3'!N74+'t3'!O74+'t3'!P74+'t3'!Q74+'t3'!R74)*273))&amp;")"),$J$5),IF(L74="KO",($L$5&amp;(('t12'!C75/12*273)+(('t3'!M74+'t3'!N74+'t3'!O74+'t3'!P74+'t3'!Q74+'t3'!R74)*273))&amp;")"),"")))</f>
        <v/>
      </c>
    </row>
    <row r="75" spans="1:13" ht="12.75">
      <c r="A75" s="368" t="str">
        <f>'t1'!A76</f>
        <v>oper.re prof.le sanitario - pers. tec.- c</v>
      </c>
      <c r="B75" s="379" t="str">
        <f>'t1'!B76</f>
        <v>S14054</v>
      </c>
      <c r="C75" s="447">
        <f>'t11'!U78+'t11'!V78</f>
        <v>0</v>
      </c>
      <c r="D75" s="447">
        <f>'t1'!L76+'t1'!M76</f>
        <v>0</v>
      </c>
      <c r="E75" s="447">
        <f>'t3'!M76+'t3'!N76+'t3'!O76+'t3'!P76+'t3'!Q76+'t3'!R76</f>
        <v>0</v>
      </c>
      <c r="F75" s="447">
        <f>'t4'!EH76</f>
        <v>0</v>
      </c>
      <c r="G75" s="391">
        <f>'t4'!BT142</f>
        <v>0</v>
      </c>
      <c r="H75" s="447">
        <f>'t5'!S77+'t5'!T77</f>
        <v>0</v>
      </c>
      <c r="I75" s="449" t="str">
        <f t="shared" ref="I75:I138" si="5">IF(AND(J75="OK",K75="OK",L75="OK"),"OK","ERRORE")</f>
        <v>OK</v>
      </c>
      <c r="J75" s="449" t="str">
        <f t="shared" si="3"/>
        <v>OK</v>
      </c>
      <c r="K75" s="449" t="str">
        <f t="shared" si="4"/>
        <v>OK</v>
      </c>
      <c r="L75" s="449" t="str">
        <f>IF((('t12'!C76/12+E75)*273)&lt;(C75-'t11'!S78-'t11'!T78-'t11'!Q78-'t11'!R78),"KO","OK")</f>
        <v>OK</v>
      </c>
      <c r="M75" s="486" t="str">
        <f>IF(K75="KO",$K$5,IF(J75="KO",IF(L75="KO",($J$5&amp;" e "&amp;$L$5&amp;(('t12'!C76/12*273)+(('t3'!M75+'t3'!N75+'t3'!O75+'t3'!P75+'t3'!Q75+'t3'!R75)*273))&amp;")"),$J$5),IF(L75="KO",($L$5&amp;(('t12'!C76/12*273)+(('t3'!M75+'t3'!N75+'t3'!O75+'t3'!P75+'t3'!Q75+'t3'!R75)*273))&amp;")"),"")))</f>
        <v/>
      </c>
    </row>
    <row r="76" spans="1:13" ht="12.75">
      <c r="A76" s="368" t="str">
        <f>'t1'!A77</f>
        <v>coll.re prof.le sanitario - tecn. della prev. esperto - ds</v>
      </c>
      <c r="B76" s="379" t="str">
        <f>'t1'!B77</f>
        <v>S18921</v>
      </c>
      <c r="C76" s="447">
        <f>'t11'!U79+'t11'!V79</f>
        <v>0</v>
      </c>
      <c r="D76" s="447">
        <f>'t1'!L77+'t1'!M77</f>
        <v>0</v>
      </c>
      <c r="E76" s="447">
        <f>'t3'!M77+'t3'!N77+'t3'!O77+'t3'!P77+'t3'!Q77+'t3'!R77</f>
        <v>0</v>
      </c>
      <c r="F76" s="447">
        <f>'t4'!EH77</f>
        <v>0</v>
      </c>
      <c r="G76" s="391">
        <f>'t4'!BU142</f>
        <v>0</v>
      </c>
      <c r="H76" s="447">
        <f>'t5'!S78+'t5'!T78</f>
        <v>0</v>
      </c>
      <c r="I76" s="449" t="str">
        <f t="shared" si="5"/>
        <v>OK</v>
      </c>
      <c r="J76" s="449" t="str">
        <f t="shared" si="3"/>
        <v>OK</v>
      </c>
      <c r="K76" s="449" t="str">
        <f t="shared" si="4"/>
        <v>OK</v>
      </c>
      <c r="L76" s="449" t="str">
        <f>IF((('t12'!C77/12+E76)*273)&lt;(C76-'t11'!S79-'t11'!T79-'t11'!Q79-'t11'!R79),"KO","OK")</f>
        <v>OK</v>
      </c>
      <c r="M76" s="486" t="str">
        <f>IF(K76="KO",$K$5,IF(J76="KO",IF(L76="KO",($J$5&amp;" e "&amp;$L$5&amp;(('t12'!C77/12*273)+(('t3'!M76+'t3'!N76+'t3'!O76+'t3'!P76+'t3'!Q76+'t3'!R76)*273))&amp;")"),$J$5),IF(L76="KO",($L$5&amp;(('t12'!C77/12*273)+(('t3'!M76+'t3'!N76+'t3'!O76+'t3'!P76+'t3'!Q76+'t3'!R76)*273))&amp;")"),"")))</f>
        <v/>
      </c>
    </row>
    <row r="77" spans="1:13" ht="12.75">
      <c r="A77" s="368" t="str">
        <f>'t1'!A78</f>
        <v>coll.re prof.le sanitario - tecn. della prev. - d</v>
      </c>
      <c r="B77" s="379" t="str">
        <f>'t1'!B78</f>
        <v>S16022</v>
      </c>
      <c r="C77" s="447">
        <f>'t11'!U80+'t11'!V80</f>
        <v>62</v>
      </c>
      <c r="D77" s="447">
        <f>'t1'!L78+'t1'!M78</f>
        <v>2</v>
      </c>
      <c r="E77" s="447">
        <f>'t3'!M78+'t3'!N78+'t3'!O78+'t3'!P78+'t3'!Q78+'t3'!R78</f>
        <v>0</v>
      </c>
      <c r="F77" s="447">
        <f>'t4'!EH78</f>
        <v>0</v>
      </c>
      <c r="G77" s="391">
        <f>'t4'!BV142</f>
        <v>0</v>
      </c>
      <c r="H77" s="447">
        <f>'t5'!S79+'t5'!T79</f>
        <v>0</v>
      </c>
      <c r="I77" s="449" t="str">
        <f t="shared" si="5"/>
        <v>OK</v>
      </c>
      <c r="J77" s="449" t="str">
        <f t="shared" si="3"/>
        <v>OK</v>
      </c>
      <c r="K77" s="449" t="str">
        <f t="shared" si="4"/>
        <v>OK</v>
      </c>
      <c r="L77" s="449" t="str">
        <f>IF((('t12'!C78/12+E77)*273)&lt;(C77-'t11'!S80-'t11'!T80-'t11'!Q80-'t11'!R80),"KO","OK")</f>
        <v>OK</v>
      </c>
      <c r="M77" s="486" t="str">
        <f>IF(K77="KO",$K$5,IF(J77="KO",IF(L77="KO",($J$5&amp;" e "&amp;$L$5&amp;(('t12'!C78/12*273)+(('t3'!M77+'t3'!N77+'t3'!O77+'t3'!P77+'t3'!Q77+'t3'!R77)*273))&amp;")"),$J$5),IF(L77="KO",($L$5&amp;(('t12'!C78/12*273)+(('t3'!M77+'t3'!N77+'t3'!O77+'t3'!P77+'t3'!Q77+'t3'!R77)*273))&amp;")"),"")))</f>
        <v/>
      </c>
    </row>
    <row r="78" spans="1:13" ht="12.75">
      <c r="A78" s="368" t="str">
        <f>'t1'!A79</f>
        <v>oper.re prof.le sanitario - tecn. della prev. - c</v>
      </c>
      <c r="B78" s="379" t="str">
        <f>'t1'!B79</f>
        <v>S14055</v>
      </c>
      <c r="C78" s="447">
        <f>'t11'!U81+'t11'!V81</f>
        <v>0</v>
      </c>
      <c r="D78" s="447">
        <f>'t1'!L79+'t1'!M79</f>
        <v>0</v>
      </c>
      <c r="E78" s="447">
        <f>'t3'!M79+'t3'!N79+'t3'!O79+'t3'!P79+'t3'!Q79+'t3'!R79</f>
        <v>0</v>
      </c>
      <c r="F78" s="447">
        <f>'t4'!EH79</f>
        <v>0</v>
      </c>
      <c r="G78" s="391">
        <f>'t4'!BW142</f>
        <v>0</v>
      </c>
      <c r="H78" s="447">
        <f>'t5'!S80+'t5'!T80</f>
        <v>0</v>
      </c>
      <c r="I78" s="449" t="str">
        <f t="shared" si="5"/>
        <v>OK</v>
      </c>
      <c r="J78" s="449" t="str">
        <f t="shared" si="3"/>
        <v>OK</v>
      </c>
      <c r="K78" s="449" t="str">
        <f t="shared" si="4"/>
        <v>OK</v>
      </c>
      <c r="L78" s="449" t="str">
        <f>IF((('t12'!C79/12+E78)*273)&lt;(C78-'t11'!S81-'t11'!T81-'t11'!Q81-'t11'!R81),"KO","OK")</f>
        <v>OK</v>
      </c>
      <c r="M78" s="486" t="str">
        <f>IF(K78="KO",$K$5,IF(J78="KO",IF(L78="KO",($J$5&amp;" e "&amp;$L$5&amp;(('t12'!C79/12*273)+(('t3'!M78+'t3'!N78+'t3'!O78+'t3'!P78+'t3'!Q78+'t3'!R78)*273))&amp;")"),$J$5),IF(L78="KO",($L$5&amp;(('t12'!C79/12*273)+(('t3'!M78+'t3'!N78+'t3'!O78+'t3'!P78+'t3'!Q78+'t3'!R78)*273))&amp;")"),"")))</f>
        <v/>
      </c>
    </row>
    <row r="79" spans="1:13" ht="12.75">
      <c r="A79" s="368" t="str">
        <f>'t1'!A80</f>
        <v>coll.re prof.le sanitario - pers. della riabil. esperto - ds</v>
      </c>
      <c r="B79" s="379" t="str">
        <f>'t1'!B80</f>
        <v>S18922</v>
      </c>
      <c r="C79" s="447">
        <f>'t11'!U82+'t11'!V82</f>
        <v>0</v>
      </c>
      <c r="D79" s="447">
        <f>'t1'!L80+'t1'!M80</f>
        <v>0</v>
      </c>
      <c r="E79" s="447">
        <f>'t3'!M80+'t3'!N80+'t3'!O80+'t3'!P80+'t3'!Q80+'t3'!R80</f>
        <v>0</v>
      </c>
      <c r="F79" s="447">
        <f>'t4'!EH80</f>
        <v>0</v>
      </c>
      <c r="G79" s="391">
        <f>'t4'!BX142</f>
        <v>0</v>
      </c>
      <c r="H79" s="447">
        <f>'t5'!S81+'t5'!T81</f>
        <v>0</v>
      </c>
      <c r="I79" s="449" t="str">
        <f t="shared" si="5"/>
        <v>OK</v>
      </c>
      <c r="J79" s="449" t="str">
        <f t="shared" si="3"/>
        <v>OK</v>
      </c>
      <c r="K79" s="449" t="str">
        <f t="shared" si="4"/>
        <v>OK</v>
      </c>
      <c r="L79" s="449" t="str">
        <f>IF((('t12'!C80/12+E79)*273)&lt;(C79-'t11'!S82-'t11'!T82-'t11'!Q82-'t11'!R82),"KO","OK")</f>
        <v>OK</v>
      </c>
      <c r="M79" s="486" t="str">
        <f>IF(K79="KO",$K$5,IF(J79="KO",IF(L79="KO",($J$5&amp;" e "&amp;$L$5&amp;(('t12'!C80/12*273)+(('t3'!M79+'t3'!N79+'t3'!O79+'t3'!P79+'t3'!Q79+'t3'!R79)*273))&amp;")"),$J$5),IF(L79="KO",($L$5&amp;(('t12'!C80/12*273)+(('t3'!M79+'t3'!N79+'t3'!O79+'t3'!P79+'t3'!Q79+'t3'!R79)*273))&amp;")"),"")))</f>
        <v/>
      </c>
    </row>
    <row r="80" spans="1:13" ht="12.75">
      <c r="A80" s="368" t="str">
        <f>'t1'!A81</f>
        <v>coll.re prof.le sanitario - pers. della riabil. - d</v>
      </c>
      <c r="B80" s="379" t="str">
        <f>'t1'!B81</f>
        <v>S16019</v>
      </c>
      <c r="C80" s="447">
        <f>'t11'!U83+'t11'!V83</f>
        <v>657</v>
      </c>
      <c r="D80" s="447">
        <f>'t1'!L81+'t1'!M81</f>
        <v>16</v>
      </c>
      <c r="E80" s="447">
        <f>'t3'!M81+'t3'!N81+'t3'!O81+'t3'!P81+'t3'!Q81+'t3'!R81</f>
        <v>0</v>
      </c>
      <c r="F80" s="447">
        <f>'t4'!EH81</f>
        <v>0</v>
      </c>
      <c r="G80" s="391">
        <f>'t4'!BY142</f>
        <v>0</v>
      </c>
      <c r="H80" s="447">
        <f>'t5'!S82+'t5'!T82</f>
        <v>0</v>
      </c>
      <c r="I80" s="449" t="str">
        <f t="shared" si="5"/>
        <v>OK</v>
      </c>
      <c r="J80" s="449" t="str">
        <f t="shared" si="3"/>
        <v>OK</v>
      </c>
      <c r="K80" s="449" t="str">
        <f t="shared" si="4"/>
        <v>OK</v>
      </c>
      <c r="L80" s="449" t="str">
        <f>IF((('t12'!C81/12+E80)*273)&lt;(C80-'t11'!S83-'t11'!T83-'t11'!Q83-'t11'!R83),"KO","OK")</f>
        <v>OK</v>
      </c>
      <c r="M80" s="486" t="str">
        <f>IF(K80="KO",$K$5,IF(J80="KO",IF(L80="KO",($J$5&amp;" e "&amp;$L$5&amp;(('t12'!C81/12*273)+(('t3'!M80+'t3'!N80+'t3'!O80+'t3'!P80+'t3'!Q80+'t3'!R80)*273))&amp;")"),$J$5),IF(L80="KO",($L$5&amp;(('t12'!C81/12*273)+(('t3'!M80+'t3'!N80+'t3'!O80+'t3'!P80+'t3'!Q80+'t3'!R80)*273))&amp;")"),"")))</f>
        <v/>
      </c>
    </row>
    <row r="81" spans="1:13" ht="12.75">
      <c r="A81" s="368" t="str">
        <f>'t1'!A82</f>
        <v>oper.re prof.le sanitario - pers. della riabil. - c</v>
      </c>
      <c r="B81" s="379" t="str">
        <f>'t1'!B82</f>
        <v>S14053</v>
      </c>
      <c r="C81" s="447">
        <f>'t11'!U84+'t11'!V84</f>
        <v>0</v>
      </c>
      <c r="D81" s="447">
        <f>'t1'!L82+'t1'!M82</f>
        <v>0</v>
      </c>
      <c r="E81" s="447">
        <f>'t3'!M82+'t3'!N82+'t3'!O82+'t3'!P82+'t3'!Q82+'t3'!R82</f>
        <v>0</v>
      </c>
      <c r="F81" s="447">
        <f>'t4'!EH82</f>
        <v>0</v>
      </c>
      <c r="G81" s="391">
        <f>'t4'!BZ142</f>
        <v>0</v>
      </c>
      <c r="H81" s="447">
        <f>'t5'!S83+'t5'!T83</f>
        <v>0</v>
      </c>
      <c r="I81" s="449" t="str">
        <f t="shared" si="5"/>
        <v>OK</v>
      </c>
      <c r="J81" s="449" t="str">
        <f t="shared" si="3"/>
        <v>OK</v>
      </c>
      <c r="K81" s="449" t="str">
        <f t="shared" si="4"/>
        <v>OK</v>
      </c>
      <c r="L81" s="449" t="str">
        <f>IF((('t12'!C82/12+E81)*273)&lt;(C81-'t11'!S84-'t11'!T84-'t11'!Q84-'t11'!R84),"KO","OK")</f>
        <v>OK</v>
      </c>
      <c r="M81" s="486" t="str">
        <f>IF(K81="KO",$K$5,IF(J81="KO",IF(L81="KO",($J$5&amp;" e "&amp;$L$5&amp;(('t12'!C82/12*273)+(('t3'!M81+'t3'!N81+'t3'!O81+'t3'!P81+'t3'!Q81+'t3'!R81)*273))&amp;")"),$J$5),IF(L81="KO",($L$5&amp;(('t12'!C82/12*273)+(('t3'!M81+'t3'!N81+'t3'!O81+'t3'!P81+'t3'!Q81+'t3'!R81)*273))&amp;")"),"")))</f>
        <v/>
      </c>
    </row>
    <row r="82" spans="1:13" ht="12.75">
      <c r="A82" s="368" t="str">
        <f>'t1'!A83</f>
        <v>oper.re prof.le di II cat. con funz. di riabil. esperto - c (2)</v>
      </c>
      <c r="B82" s="379" t="str">
        <f>'t1'!B83</f>
        <v>S14E51</v>
      </c>
      <c r="C82" s="447">
        <f>'t11'!U85+'t11'!V85</f>
        <v>0</v>
      </c>
      <c r="D82" s="447">
        <f>'t1'!L83+'t1'!M83</f>
        <v>0</v>
      </c>
      <c r="E82" s="447">
        <f>'t3'!M83+'t3'!N83+'t3'!O83+'t3'!P83+'t3'!Q83+'t3'!R83</f>
        <v>0</v>
      </c>
      <c r="F82" s="447">
        <f>'t4'!EH83</f>
        <v>0</v>
      </c>
      <c r="G82" s="391">
        <f>'t4'!CA142</f>
        <v>0</v>
      </c>
      <c r="H82" s="447">
        <f>'t5'!S84+'t5'!T84</f>
        <v>0</v>
      </c>
      <c r="I82" s="449" t="str">
        <f t="shared" si="5"/>
        <v>OK</v>
      </c>
      <c r="J82" s="449" t="str">
        <f t="shared" si="3"/>
        <v>OK</v>
      </c>
      <c r="K82" s="449" t="str">
        <f t="shared" si="4"/>
        <v>OK</v>
      </c>
      <c r="L82" s="449" t="str">
        <f>IF((('t12'!C83/12+E82)*273)&lt;(C82-'t11'!S85-'t11'!T85-'t11'!Q85-'t11'!R85),"KO","OK")</f>
        <v>OK</v>
      </c>
      <c r="M82" s="486" t="str">
        <f>IF(K82="KO",$K$5,IF(J82="KO",IF(L82="KO",($J$5&amp;" e "&amp;$L$5&amp;(('t12'!C83/12*273)+(('t3'!M82+'t3'!N82+'t3'!O82+'t3'!P82+'t3'!Q82+'t3'!R82)*273))&amp;")"),$J$5),IF(L82="KO",($L$5&amp;(('t12'!C83/12*273)+(('t3'!M82+'t3'!N82+'t3'!O82+'t3'!P82+'t3'!Q82+'t3'!R82)*273))&amp;")"),"")))</f>
        <v/>
      </c>
    </row>
    <row r="83" spans="1:13" ht="12.75">
      <c r="A83" s="368" t="str">
        <f>'t1'!A84</f>
        <v>oper.re prof.le di II cat. con funz. di riabil. - bs</v>
      </c>
      <c r="B83" s="379" t="str">
        <f>'t1'!B84</f>
        <v>S13051</v>
      </c>
      <c r="C83" s="447">
        <f>'t11'!U86+'t11'!V86</f>
        <v>0</v>
      </c>
      <c r="D83" s="447">
        <f>'t1'!L84+'t1'!M84</f>
        <v>0</v>
      </c>
      <c r="E83" s="447">
        <f>'t3'!M84+'t3'!N84+'t3'!O84+'t3'!P84+'t3'!Q84+'t3'!R84</f>
        <v>0</v>
      </c>
      <c r="F83" s="447">
        <f>'t4'!EH84</f>
        <v>0</v>
      </c>
      <c r="G83" s="391">
        <f>'t4'!CB142</f>
        <v>0</v>
      </c>
      <c r="H83" s="447">
        <f>'t5'!S85+'t5'!T85</f>
        <v>0</v>
      </c>
      <c r="I83" s="449" t="str">
        <f t="shared" si="5"/>
        <v>OK</v>
      </c>
      <c r="J83" s="449" t="str">
        <f t="shared" si="3"/>
        <v>OK</v>
      </c>
      <c r="K83" s="449" t="str">
        <f t="shared" si="4"/>
        <v>OK</v>
      </c>
      <c r="L83" s="449" t="str">
        <f>IF((('t12'!C84/12+E83)*273)&lt;(C83-'t11'!S86-'t11'!T86-'t11'!Q86-'t11'!R86),"KO","OK")</f>
        <v>OK</v>
      </c>
      <c r="M83" s="486" t="str">
        <f>IF(K83="KO",$K$5,IF(J83="KO",IF(L83="KO",($J$5&amp;" e "&amp;$L$5&amp;(('t12'!C84/12*273)+(('t3'!M83+'t3'!N83+'t3'!O83+'t3'!P83+'t3'!Q83+'t3'!R83)*273))&amp;")"),$J$5),IF(L83="KO",($L$5&amp;(('t12'!C84/12*273)+(('t3'!M83+'t3'!N83+'t3'!O83+'t3'!P83+'t3'!Q83+'t3'!R83)*273))&amp;")"),"")))</f>
        <v/>
      </c>
    </row>
    <row r="84" spans="1:13" ht="12.75">
      <c r="A84" s="368" t="str">
        <f>'t1'!A85</f>
        <v>profilo atipico ruolo sanitario</v>
      </c>
      <c r="B84" s="379" t="str">
        <f>'t1'!B85</f>
        <v>S00062</v>
      </c>
      <c r="C84" s="447">
        <f>'t11'!U87+'t11'!V87</f>
        <v>0</v>
      </c>
      <c r="D84" s="447">
        <f>'t1'!L85+'t1'!M85</f>
        <v>0</v>
      </c>
      <c r="E84" s="447">
        <f>'t3'!M85+'t3'!N85+'t3'!O85+'t3'!P85+'t3'!Q85+'t3'!R85</f>
        <v>0</v>
      </c>
      <c r="F84" s="447">
        <f>'t4'!EH85</f>
        <v>0</v>
      </c>
      <c r="G84" s="391">
        <f>'t4'!CC142</f>
        <v>0</v>
      </c>
      <c r="H84" s="447">
        <f>'t5'!S86+'t5'!T86</f>
        <v>0</v>
      </c>
      <c r="I84" s="449" t="str">
        <f t="shared" si="5"/>
        <v>OK</v>
      </c>
      <c r="J84" s="449" t="str">
        <f t="shared" si="3"/>
        <v>OK</v>
      </c>
      <c r="K84" s="449" t="str">
        <f t="shared" si="4"/>
        <v>OK</v>
      </c>
      <c r="L84" s="449" t="str">
        <f>IF((('t12'!C85/12+E84)*273)&lt;(C84-'t11'!S87-'t11'!T87-'t11'!Q87-'t11'!R87),"KO","OK")</f>
        <v>OK</v>
      </c>
      <c r="M84" s="486" t="str">
        <f>IF(K84="KO",$K$5,IF(J84="KO",IF(L84="KO",($J$5&amp;" e "&amp;$L$5&amp;(('t12'!C85/12*273)+(('t3'!M84+'t3'!N84+'t3'!O84+'t3'!P84+'t3'!Q84+'t3'!R84)*273))&amp;")"),$J$5),IF(L84="KO",($L$5&amp;(('t12'!C85/12*273)+(('t3'!M84+'t3'!N84+'t3'!O84+'t3'!P84+'t3'!Q84+'t3'!R84)*273))&amp;")"),"")))</f>
        <v/>
      </c>
    </row>
    <row r="85" spans="1:13" ht="12.75">
      <c r="A85" s="368" t="str">
        <f>'t1'!A86</f>
        <v>avvocato dirig. con incarico di struttura complessa</v>
      </c>
      <c r="B85" s="379" t="str">
        <f>'t1'!B86</f>
        <v>PD0010</v>
      </c>
      <c r="C85" s="447">
        <f>'t11'!U88+'t11'!V88</f>
        <v>0</v>
      </c>
      <c r="D85" s="447">
        <f>'t1'!L86+'t1'!M86</f>
        <v>0</v>
      </c>
      <c r="E85" s="447">
        <f>'t3'!M86+'t3'!N86+'t3'!O86+'t3'!P86+'t3'!Q86+'t3'!R86</f>
        <v>0</v>
      </c>
      <c r="F85" s="447">
        <f>'t4'!EH86</f>
        <v>0</v>
      </c>
      <c r="G85" s="391">
        <f>'t4'!CD142</f>
        <v>0</v>
      </c>
      <c r="H85" s="447">
        <f>'t5'!S87+'t5'!T87</f>
        <v>0</v>
      </c>
      <c r="I85" s="449" t="str">
        <f t="shared" si="5"/>
        <v>OK</v>
      </c>
      <c r="J85" s="449" t="str">
        <f t="shared" si="3"/>
        <v>OK</v>
      </c>
      <c r="K85" s="449" t="str">
        <f t="shared" si="4"/>
        <v>OK</v>
      </c>
      <c r="L85" s="449" t="str">
        <f>IF((('t12'!C86/12+E85)*273)&lt;(C85-'t11'!S88-'t11'!T88-'t11'!Q88-'t11'!R88),"KO","OK")</f>
        <v>OK</v>
      </c>
      <c r="M85" s="486" t="str">
        <f>IF(K85="KO",$K$5,IF(J85="KO",IF(L85="KO",($J$5&amp;" e "&amp;$L$5&amp;(('t12'!C86/12*273)+(('t3'!M85+'t3'!N85+'t3'!O85+'t3'!P85+'t3'!Q85+'t3'!R85)*273))&amp;")"),$J$5),IF(L85="KO",($L$5&amp;(('t12'!C86/12*273)+(('t3'!M85+'t3'!N85+'t3'!O85+'t3'!P85+'t3'!Q85+'t3'!R85)*273))&amp;")"),"")))</f>
        <v/>
      </c>
    </row>
    <row r="86" spans="1:13" ht="12.75">
      <c r="A86" s="368" t="str">
        <f>'t1'!A87</f>
        <v>avvocato dirig. con incarico di struttura semplice</v>
      </c>
      <c r="B86" s="379" t="str">
        <f>'t1'!B87</f>
        <v>PD0S09</v>
      </c>
      <c r="C86" s="447">
        <f>'t11'!U89+'t11'!V89</f>
        <v>0</v>
      </c>
      <c r="D86" s="447">
        <f>'t1'!L87+'t1'!M87</f>
        <v>0</v>
      </c>
      <c r="E86" s="447">
        <f>'t3'!M87+'t3'!N87+'t3'!O87+'t3'!P87+'t3'!Q87+'t3'!R87</f>
        <v>0</v>
      </c>
      <c r="F86" s="447">
        <f>'t4'!EH87</f>
        <v>0</v>
      </c>
      <c r="G86" s="391">
        <f>'t4'!CE142</f>
        <v>0</v>
      </c>
      <c r="H86" s="447">
        <f>'t5'!S88+'t5'!T88</f>
        <v>0</v>
      </c>
      <c r="I86" s="449" t="str">
        <f t="shared" si="5"/>
        <v>OK</v>
      </c>
      <c r="J86" s="449" t="str">
        <f t="shared" si="3"/>
        <v>OK</v>
      </c>
      <c r="K86" s="449" t="str">
        <f t="shared" si="4"/>
        <v>OK</v>
      </c>
      <c r="L86" s="449" t="str">
        <f>IF((('t12'!C87/12+E86)*273)&lt;(C86-'t11'!S89-'t11'!T89-'t11'!Q89-'t11'!R89),"KO","OK")</f>
        <v>OK</v>
      </c>
      <c r="M86" s="486" t="str">
        <f>IF(K86="KO",$K$5,IF(J86="KO",IF(L86="KO",($J$5&amp;" e "&amp;$L$5&amp;(('t12'!C87/12*273)+(('t3'!M86+'t3'!N86+'t3'!O86+'t3'!P86+'t3'!Q86+'t3'!R86)*273))&amp;")"),$J$5),IF(L86="KO",($L$5&amp;(('t12'!C87/12*273)+(('t3'!M86+'t3'!N86+'t3'!O86+'t3'!P86+'t3'!Q86+'t3'!R86)*273))&amp;")"),"")))</f>
        <v/>
      </c>
    </row>
    <row r="87" spans="1:13" ht="12.75">
      <c r="A87" s="368" t="str">
        <f>'t1'!A88</f>
        <v>avvocato dirig. con altri incar.prof.li</v>
      </c>
      <c r="B87" s="379" t="str">
        <f>'t1'!B88</f>
        <v>PD0A09</v>
      </c>
      <c r="C87" s="447">
        <f>'t11'!U90+'t11'!V90</f>
        <v>0</v>
      </c>
      <c r="D87" s="447">
        <f>'t1'!L88+'t1'!M88</f>
        <v>0</v>
      </c>
      <c r="E87" s="447">
        <f>'t3'!M88+'t3'!N88+'t3'!O88+'t3'!P88+'t3'!Q88+'t3'!R88</f>
        <v>0</v>
      </c>
      <c r="F87" s="447">
        <f>'t4'!EH88</f>
        <v>0</v>
      </c>
      <c r="G87" s="391">
        <f>'t4'!CF142</f>
        <v>0</v>
      </c>
      <c r="H87" s="447">
        <f>'t5'!S89+'t5'!T89</f>
        <v>0</v>
      </c>
      <c r="I87" s="449" t="str">
        <f t="shared" si="5"/>
        <v>OK</v>
      </c>
      <c r="J87" s="449" t="str">
        <f t="shared" si="3"/>
        <v>OK</v>
      </c>
      <c r="K87" s="449" t="str">
        <f t="shared" si="4"/>
        <v>OK</v>
      </c>
      <c r="L87" s="449" t="str">
        <f>IF((('t12'!C88/12+E87)*273)&lt;(C87-'t11'!S90-'t11'!T90-'t11'!Q90-'t11'!R90),"KO","OK")</f>
        <v>OK</v>
      </c>
      <c r="M87" s="486" t="str">
        <f>IF(K87="KO",$K$5,IF(J87="KO",IF(L87="KO",($J$5&amp;" e "&amp;$L$5&amp;(('t12'!C88/12*273)+(('t3'!M87+'t3'!N87+'t3'!O87+'t3'!P87+'t3'!Q87+'t3'!R87)*273))&amp;")"),$J$5),IF(L87="KO",($L$5&amp;(('t12'!C88/12*273)+(('t3'!M87+'t3'!N87+'t3'!O87+'t3'!P87+'t3'!Q87+'t3'!R87)*273))&amp;")"),"")))</f>
        <v/>
      </c>
    </row>
    <row r="88" spans="1:13" ht="12.75">
      <c r="A88" s="368" t="str">
        <f>'t1'!A89</f>
        <v>avvocato dir. a t. determinato(art. 15-septies dlgs. 502/92)</v>
      </c>
      <c r="B88" s="379" t="str">
        <f>'t1'!B89</f>
        <v>PD0605</v>
      </c>
      <c r="C88" s="447">
        <f>'t11'!U91+'t11'!V91</f>
        <v>0</v>
      </c>
      <c r="D88" s="447">
        <f>'t1'!L89+'t1'!M89</f>
        <v>0</v>
      </c>
      <c r="E88" s="447">
        <f>'t3'!M89+'t3'!N89+'t3'!O89+'t3'!P89+'t3'!Q89+'t3'!R89</f>
        <v>0</v>
      </c>
      <c r="F88" s="447">
        <f>'t4'!EH89</f>
        <v>0</v>
      </c>
      <c r="G88" s="391">
        <f>'t4'!CG142</f>
        <v>0</v>
      </c>
      <c r="H88" s="447">
        <f>'t5'!S90+'t5'!T90</f>
        <v>0</v>
      </c>
      <c r="I88" s="449" t="str">
        <f t="shared" si="5"/>
        <v>OK</v>
      </c>
      <c r="J88" s="449" t="str">
        <f t="shared" si="3"/>
        <v>OK</v>
      </c>
      <c r="K88" s="449" t="str">
        <f t="shared" si="4"/>
        <v>OK</v>
      </c>
      <c r="L88" s="449" t="str">
        <f>IF((('t12'!C89/12+E88)*273)&lt;(C88-'t11'!S91-'t11'!T91-'t11'!Q91-'t11'!R91),"KO","OK")</f>
        <v>OK</v>
      </c>
      <c r="M88" s="486" t="str">
        <f>IF(K88="KO",$K$5,IF(J88="KO",IF(L88="KO",($J$5&amp;" e "&amp;$L$5&amp;(('t12'!C89/12*273)+(('t3'!M88+'t3'!N88+'t3'!O88+'t3'!P88+'t3'!Q88+'t3'!R88)*273))&amp;")"),$J$5),IF(L88="KO",($L$5&amp;(('t12'!C89/12*273)+(('t3'!M88+'t3'!N88+'t3'!O88+'t3'!P88+'t3'!Q88+'t3'!R88)*273))&amp;")"),"")))</f>
        <v/>
      </c>
    </row>
    <row r="89" spans="1:13" ht="12.75">
      <c r="A89" s="368" t="str">
        <f>'t1'!A90</f>
        <v>ingegnere dirig. con incarico di struttura complessa</v>
      </c>
      <c r="B89" s="379" t="str">
        <f>'t1'!B90</f>
        <v>PD0046</v>
      </c>
      <c r="C89" s="447">
        <f>'t11'!U92+'t11'!V92</f>
        <v>25</v>
      </c>
      <c r="D89" s="447">
        <f>'t1'!L90+'t1'!M90</f>
        <v>1</v>
      </c>
      <c r="E89" s="447">
        <f>'t3'!M90+'t3'!N90+'t3'!O90+'t3'!P90+'t3'!Q90+'t3'!R90</f>
        <v>0</v>
      </c>
      <c r="F89" s="447">
        <f>'t4'!EH90</f>
        <v>0</v>
      </c>
      <c r="G89" s="391">
        <f>'t4'!CH142</f>
        <v>1</v>
      </c>
      <c r="H89" s="447">
        <f>'t5'!S91+'t5'!T91</f>
        <v>0</v>
      </c>
      <c r="I89" s="449" t="str">
        <f t="shared" si="5"/>
        <v>OK</v>
      </c>
      <c r="J89" s="449" t="str">
        <f t="shared" si="3"/>
        <v>OK</v>
      </c>
      <c r="K89" s="449" t="str">
        <f t="shared" si="4"/>
        <v>OK</v>
      </c>
      <c r="L89" s="449" t="str">
        <f>IF((('t12'!C90/12+E89)*273)&lt;(C89-'t11'!S92-'t11'!T92-'t11'!Q92-'t11'!R92),"KO","OK")</f>
        <v>OK</v>
      </c>
      <c r="M89" s="486" t="str">
        <f>IF(K89="KO",$K$5,IF(J89="KO",IF(L89="KO",($J$5&amp;" e "&amp;$L$5&amp;(('t12'!C90/12*273)+(('t3'!M89+'t3'!N89+'t3'!O89+'t3'!P89+'t3'!Q89+'t3'!R89)*273))&amp;")"),$J$5),IF(L89="KO",($L$5&amp;(('t12'!C90/12*273)+(('t3'!M89+'t3'!N89+'t3'!O89+'t3'!P89+'t3'!Q89+'t3'!R89)*273))&amp;")"),"")))</f>
        <v/>
      </c>
    </row>
    <row r="90" spans="1:13" ht="12.75">
      <c r="A90" s="368" t="str">
        <f>'t1'!A91</f>
        <v>ingegnere dirig. con incarico di struttura semplice</v>
      </c>
      <c r="B90" s="379" t="str">
        <f>'t1'!B91</f>
        <v>PD0S45</v>
      </c>
      <c r="C90" s="447">
        <f>'t11'!U93+'t11'!V93</f>
        <v>0</v>
      </c>
      <c r="D90" s="447">
        <f>'t1'!L91+'t1'!M91</f>
        <v>0</v>
      </c>
      <c r="E90" s="447">
        <f>'t3'!M91+'t3'!N91+'t3'!O91+'t3'!P91+'t3'!Q91+'t3'!R91</f>
        <v>0</v>
      </c>
      <c r="F90" s="447">
        <f>'t4'!EH91</f>
        <v>1</v>
      </c>
      <c r="G90" s="391">
        <f>'t4'!CI142</f>
        <v>0</v>
      </c>
      <c r="H90" s="447">
        <f>'t5'!S92+'t5'!T92</f>
        <v>0</v>
      </c>
      <c r="I90" s="449" t="str">
        <f t="shared" si="5"/>
        <v>ERRORE</v>
      </c>
      <c r="J90" s="449" t="str">
        <f t="shared" si="3"/>
        <v>OK</v>
      </c>
      <c r="K90" s="449" t="str">
        <f t="shared" si="4"/>
        <v>KO</v>
      </c>
      <c r="L90" s="449" t="str">
        <f>IF((('t12'!C91/12+E90)*273)&lt;(C90-'t11'!S93-'t11'!T93-'t11'!Q93-'t11'!R93),"KO","OK")</f>
        <v>OK</v>
      </c>
      <c r="M90" s="486" t="str">
        <f>IF(K90="KO",$K$5,IF(J90="KO",IF(L90="KO",($J$5&amp;" e "&amp;$L$5&amp;(('t12'!C91/12*273)+(('t3'!M90+'t3'!N90+'t3'!O90+'t3'!P90+'t3'!Q90+'t3'!R90)*273))&amp;")"),$J$5),IF(L90="KO",($L$5&amp;(('t12'!C91/12*273)+(('t3'!M90+'t3'!N90+'t3'!O90+'t3'!P90+'t3'!Q90+'t3'!R90)*273))&amp;")"),"")))</f>
        <v>sono presenti unità in T1 o personale esterno in T3, ma non assenze in T11</v>
      </c>
    </row>
    <row r="91" spans="1:13" ht="12.75">
      <c r="A91" s="368" t="str">
        <f>'t1'!A92</f>
        <v>ingegnere dirig. con altri incar.prof.li</v>
      </c>
      <c r="B91" s="379" t="str">
        <f>'t1'!B92</f>
        <v>PD0A45</v>
      </c>
      <c r="C91" s="447">
        <f>'t11'!U94+'t11'!V94</f>
        <v>42</v>
      </c>
      <c r="D91" s="447">
        <f>'t1'!L92+'t1'!M92</f>
        <v>1</v>
      </c>
      <c r="E91" s="447">
        <f>'t3'!M92+'t3'!N92+'t3'!O92+'t3'!P92+'t3'!Q92+'t3'!R92</f>
        <v>0</v>
      </c>
      <c r="F91" s="447">
        <f>'t4'!EH92</f>
        <v>1</v>
      </c>
      <c r="G91" s="391">
        <f>'t4'!CJ142</f>
        <v>1</v>
      </c>
      <c r="H91" s="447">
        <f>'t5'!S93+'t5'!T93</f>
        <v>0</v>
      </c>
      <c r="I91" s="449" t="str">
        <f t="shared" si="5"/>
        <v>OK</v>
      </c>
      <c r="J91" s="449" t="str">
        <f t="shared" si="3"/>
        <v>OK</v>
      </c>
      <c r="K91" s="449" t="str">
        <f t="shared" si="4"/>
        <v>OK</v>
      </c>
      <c r="L91" s="449" t="str">
        <f>IF((('t12'!C92/12+E91)*273)&lt;(C91-'t11'!S94-'t11'!T94-'t11'!Q94-'t11'!R94),"KO","OK")</f>
        <v>OK</v>
      </c>
      <c r="M91" s="486" t="str">
        <f>IF(K91="KO",$K$5,IF(J91="KO",IF(L91="KO",($J$5&amp;" e "&amp;$L$5&amp;(('t12'!C92/12*273)+(('t3'!M91+'t3'!N91+'t3'!O91+'t3'!P91+'t3'!Q91+'t3'!R91)*273))&amp;")"),$J$5),IF(L91="KO",($L$5&amp;(('t12'!C92/12*273)+(('t3'!M91+'t3'!N91+'t3'!O91+'t3'!P91+'t3'!Q91+'t3'!R91)*273))&amp;")"),"")))</f>
        <v/>
      </c>
    </row>
    <row r="92" spans="1:13" ht="12.75">
      <c r="A92" s="368" t="str">
        <f>'t1'!A93</f>
        <v>ingegnere dir. a t. determinato(art.15-septies dlgs. 502/92)</v>
      </c>
      <c r="B92" s="379" t="str">
        <f>'t1'!B93</f>
        <v>PD0606</v>
      </c>
      <c r="C92" s="447">
        <f>'t11'!U95+'t11'!V95</f>
        <v>0</v>
      </c>
      <c r="D92" s="447">
        <f>'t1'!L93+'t1'!M93</f>
        <v>0</v>
      </c>
      <c r="E92" s="447">
        <f>'t3'!M93+'t3'!N93+'t3'!O93+'t3'!P93+'t3'!Q93+'t3'!R93</f>
        <v>0</v>
      </c>
      <c r="F92" s="447">
        <f>'t4'!EH93</f>
        <v>0</v>
      </c>
      <c r="G92" s="391">
        <f>'t4'!CK142</f>
        <v>0</v>
      </c>
      <c r="H92" s="447">
        <f>'t5'!S94+'t5'!T94</f>
        <v>0</v>
      </c>
      <c r="I92" s="449" t="str">
        <f t="shared" si="5"/>
        <v>OK</v>
      </c>
      <c r="J92" s="449" t="str">
        <f t="shared" si="3"/>
        <v>OK</v>
      </c>
      <c r="K92" s="449" t="str">
        <f t="shared" si="4"/>
        <v>OK</v>
      </c>
      <c r="L92" s="449" t="str">
        <f>IF((('t12'!C93/12+E92)*273)&lt;(C92-'t11'!S95-'t11'!T95-'t11'!Q95-'t11'!R95),"KO","OK")</f>
        <v>OK</v>
      </c>
      <c r="M92" s="486" t="str">
        <f>IF(K92="KO",$K$5,IF(J92="KO",IF(L92="KO",($J$5&amp;" e "&amp;$L$5&amp;(('t12'!C93/12*273)+(('t3'!M92+'t3'!N92+'t3'!O92+'t3'!P92+'t3'!Q92+'t3'!R92)*273))&amp;")"),$J$5),IF(L92="KO",($L$5&amp;(('t12'!C93/12*273)+(('t3'!M92+'t3'!N92+'t3'!O92+'t3'!P92+'t3'!Q92+'t3'!R92)*273))&amp;")"),"")))</f>
        <v/>
      </c>
    </row>
    <row r="93" spans="1:13" ht="12.75">
      <c r="A93" s="368" t="str">
        <f>'t1'!A94</f>
        <v>architetti dirig. con incarico di struttura complessa</v>
      </c>
      <c r="B93" s="379" t="str">
        <f>'t1'!B94</f>
        <v>PD0004</v>
      </c>
      <c r="C93" s="447">
        <f>'t11'!U96+'t11'!V96</f>
        <v>0</v>
      </c>
      <c r="D93" s="447">
        <f>'t1'!L94+'t1'!M94</f>
        <v>0</v>
      </c>
      <c r="E93" s="447">
        <f>'t3'!M94+'t3'!N94+'t3'!O94+'t3'!P94+'t3'!Q94+'t3'!R94</f>
        <v>0</v>
      </c>
      <c r="F93" s="447">
        <f>'t4'!EH94</f>
        <v>0</v>
      </c>
      <c r="G93" s="391">
        <f>'t4'!CL142</f>
        <v>0</v>
      </c>
      <c r="H93" s="447">
        <f>'t5'!S95+'t5'!T95</f>
        <v>0</v>
      </c>
      <c r="I93" s="449" t="str">
        <f t="shared" si="5"/>
        <v>OK</v>
      </c>
      <c r="J93" s="449" t="str">
        <f t="shared" si="3"/>
        <v>OK</v>
      </c>
      <c r="K93" s="449" t="str">
        <f t="shared" si="4"/>
        <v>OK</v>
      </c>
      <c r="L93" s="449" t="str">
        <f>IF((('t12'!C94/12+E93)*273)&lt;(C93-'t11'!S96-'t11'!T96-'t11'!Q96-'t11'!R96),"KO","OK")</f>
        <v>OK</v>
      </c>
      <c r="M93" s="486" t="str">
        <f>IF(K93="KO",$K$5,IF(J93="KO",IF(L93="KO",($J$5&amp;" e "&amp;$L$5&amp;(('t12'!C94/12*273)+(('t3'!M93+'t3'!N93+'t3'!O93+'t3'!P93+'t3'!Q93+'t3'!R93)*273))&amp;")"),$J$5),IF(L93="KO",($L$5&amp;(('t12'!C94/12*273)+(('t3'!M93+'t3'!N93+'t3'!O93+'t3'!P93+'t3'!Q93+'t3'!R93)*273))&amp;")"),"")))</f>
        <v/>
      </c>
    </row>
    <row r="94" spans="1:13" ht="12.75">
      <c r="A94" s="368" t="str">
        <f>'t1'!A95</f>
        <v>architetti dirig. con incarico di struttura semplice</v>
      </c>
      <c r="B94" s="379" t="str">
        <f>'t1'!B95</f>
        <v>PD0S03</v>
      </c>
      <c r="C94" s="447">
        <f>'t11'!U97+'t11'!V97</f>
        <v>0</v>
      </c>
      <c r="D94" s="447">
        <f>'t1'!L95+'t1'!M95</f>
        <v>0</v>
      </c>
      <c r="E94" s="447">
        <f>'t3'!M95+'t3'!N95+'t3'!O95+'t3'!P95+'t3'!Q95+'t3'!R95</f>
        <v>0</v>
      </c>
      <c r="F94" s="447">
        <f>'t4'!EH95</f>
        <v>0</v>
      </c>
      <c r="G94" s="391">
        <f>'t4'!CM142</f>
        <v>0</v>
      </c>
      <c r="H94" s="447">
        <f>'t5'!S96+'t5'!T96</f>
        <v>0</v>
      </c>
      <c r="I94" s="449" t="str">
        <f t="shared" si="5"/>
        <v>OK</v>
      </c>
      <c r="J94" s="449" t="str">
        <f t="shared" si="3"/>
        <v>OK</v>
      </c>
      <c r="K94" s="449" t="str">
        <f t="shared" si="4"/>
        <v>OK</v>
      </c>
      <c r="L94" s="449" t="str">
        <f>IF((('t12'!C95/12+E94)*273)&lt;(C94-'t11'!S97-'t11'!T97-'t11'!Q97-'t11'!R97),"KO","OK")</f>
        <v>OK</v>
      </c>
      <c r="M94" s="486" t="str">
        <f>IF(K94="KO",$K$5,IF(J94="KO",IF(L94="KO",($J$5&amp;" e "&amp;$L$5&amp;(('t12'!C95/12*273)+(('t3'!M94+'t3'!N94+'t3'!O94+'t3'!P94+'t3'!Q94+'t3'!R94)*273))&amp;")"),$J$5),IF(L94="KO",($L$5&amp;(('t12'!C95/12*273)+(('t3'!M94+'t3'!N94+'t3'!O94+'t3'!P94+'t3'!Q94+'t3'!R94)*273))&amp;")"),"")))</f>
        <v/>
      </c>
    </row>
    <row r="95" spans="1:13" ht="12.75">
      <c r="A95" s="368" t="str">
        <f>'t1'!A96</f>
        <v>architetti dirig. con altri incar.prof.li</v>
      </c>
      <c r="B95" s="379" t="str">
        <f>'t1'!B96</f>
        <v>PD0A03</v>
      </c>
      <c r="C95" s="447">
        <f>'t11'!U98+'t11'!V98</f>
        <v>0</v>
      </c>
      <c r="D95" s="447">
        <f>'t1'!L96+'t1'!M96</f>
        <v>0</v>
      </c>
      <c r="E95" s="447">
        <f>'t3'!M96+'t3'!N96+'t3'!O96+'t3'!P96+'t3'!Q96+'t3'!R96</f>
        <v>0</v>
      </c>
      <c r="F95" s="447">
        <f>'t4'!EH96</f>
        <v>0</v>
      </c>
      <c r="G95" s="391">
        <f>'t4'!CN142</f>
        <v>0</v>
      </c>
      <c r="H95" s="447">
        <f>'t5'!S97+'t5'!T97</f>
        <v>0</v>
      </c>
      <c r="I95" s="449" t="str">
        <f t="shared" si="5"/>
        <v>OK</v>
      </c>
      <c r="J95" s="449" t="str">
        <f t="shared" si="3"/>
        <v>OK</v>
      </c>
      <c r="K95" s="449" t="str">
        <f t="shared" si="4"/>
        <v>OK</v>
      </c>
      <c r="L95" s="449" t="str">
        <f>IF((('t12'!C96/12+E95)*273)&lt;(C95-'t11'!S98-'t11'!T98-'t11'!Q98-'t11'!R98),"KO","OK")</f>
        <v>OK</v>
      </c>
      <c r="M95" s="486" t="str">
        <f>IF(K95="KO",$K$5,IF(J95="KO",IF(L95="KO",($J$5&amp;" e "&amp;$L$5&amp;(('t12'!C96/12*273)+(('t3'!M95+'t3'!N95+'t3'!O95+'t3'!P95+'t3'!Q95+'t3'!R95)*273))&amp;")"),$J$5),IF(L95="KO",($L$5&amp;(('t12'!C96/12*273)+(('t3'!M95+'t3'!N95+'t3'!O95+'t3'!P95+'t3'!Q95+'t3'!R95)*273))&amp;")"),"")))</f>
        <v/>
      </c>
    </row>
    <row r="96" spans="1:13" ht="12.75">
      <c r="A96" s="368" t="str">
        <f>'t1'!A97</f>
        <v>architetti dir. a t.determinato(art. 15-septies dlgs.502/92)</v>
      </c>
      <c r="B96" s="379" t="str">
        <f>'t1'!B97</f>
        <v>PD0607</v>
      </c>
      <c r="C96" s="447">
        <f>'t11'!U99+'t11'!V99</f>
        <v>0</v>
      </c>
      <c r="D96" s="447">
        <f>'t1'!L97+'t1'!M97</f>
        <v>0</v>
      </c>
      <c r="E96" s="447">
        <f>'t3'!M97+'t3'!N97+'t3'!O97+'t3'!P97+'t3'!Q97+'t3'!R97</f>
        <v>0</v>
      </c>
      <c r="F96" s="447">
        <f>'t4'!EH97</f>
        <v>0</v>
      </c>
      <c r="G96" s="391">
        <f>'t4'!CO142</f>
        <v>0</v>
      </c>
      <c r="H96" s="447">
        <f>'t5'!S98+'t5'!T98</f>
        <v>0</v>
      </c>
      <c r="I96" s="449" t="str">
        <f t="shared" si="5"/>
        <v>OK</v>
      </c>
      <c r="J96" s="449" t="str">
        <f t="shared" si="3"/>
        <v>OK</v>
      </c>
      <c r="K96" s="449" t="str">
        <f t="shared" si="4"/>
        <v>OK</v>
      </c>
      <c r="L96" s="449" t="str">
        <f>IF((('t12'!C97/12+E96)*273)&lt;(C96-'t11'!S99-'t11'!T99-'t11'!Q99-'t11'!R99),"KO","OK")</f>
        <v>OK</v>
      </c>
      <c r="M96" s="486" t="str">
        <f>IF(K96="KO",$K$5,IF(J96="KO",IF(L96="KO",($J$5&amp;" e "&amp;$L$5&amp;(('t12'!C97/12*273)+(('t3'!M96+'t3'!N96+'t3'!O96+'t3'!P96+'t3'!Q96+'t3'!R96)*273))&amp;")"),$J$5),IF(L96="KO",($L$5&amp;(('t12'!C97/12*273)+(('t3'!M96+'t3'!N96+'t3'!O96+'t3'!P96+'t3'!Q96+'t3'!R96)*273))&amp;")"),"")))</f>
        <v/>
      </c>
    </row>
    <row r="97" spans="1:13" ht="12.75">
      <c r="A97" s="368" t="str">
        <f>'t1'!A98</f>
        <v>geologi dirig. con incarico di struttura complessa</v>
      </c>
      <c r="B97" s="379" t="str">
        <f>'t1'!B98</f>
        <v>PD0044</v>
      </c>
      <c r="C97" s="447">
        <f>'t11'!U100+'t11'!V100</f>
        <v>0</v>
      </c>
      <c r="D97" s="447">
        <f>'t1'!L98+'t1'!M98</f>
        <v>0</v>
      </c>
      <c r="E97" s="447">
        <f>'t3'!M98+'t3'!N98+'t3'!O98+'t3'!P98+'t3'!Q98+'t3'!R98</f>
        <v>0</v>
      </c>
      <c r="F97" s="447">
        <f>'t4'!EH98</f>
        <v>0</v>
      </c>
      <c r="G97" s="391">
        <f>'t4'!CP142</f>
        <v>0</v>
      </c>
      <c r="H97" s="447">
        <f>'t5'!S99+'t5'!T99</f>
        <v>0</v>
      </c>
      <c r="I97" s="449" t="str">
        <f t="shared" si="5"/>
        <v>OK</v>
      </c>
      <c r="J97" s="449" t="str">
        <f t="shared" si="3"/>
        <v>OK</v>
      </c>
      <c r="K97" s="449" t="str">
        <f t="shared" si="4"/>
        <v>OK</v>
      </c>
      <c r="L97" s="449" t="str">
        <f>IF((('t12'!C98/12+E97)*273)&lt;(C97-'t11'!S100-'t11'!T100-'t11'!Q100-'t11'!R100),"KO","OK")</f>
        <v>OK</v>
      </c>
      <c r="M97" s="486" t="str">
        <f>IF(K97="KO",$K$5,IF(J97="KO",IF(L97="KO",($J$5&amp;" e "&amp;$L$5&amp;(('t12'!C98/12*273)+(('t3'!M97+'t3'!N97+'t3'!O97+'t3'!P97+'t3'!Q97+'t3'!R97)*273))&amp;")"),$J$5),IF(L97="KO",($L$5&amp;(('t12'!C98/12*273)+(('t3'!M97+'t3'!N97+'t3'!O97+'t3'!P97+'t3'!Q97+'t3'!R97)*273))&amp;")"),"")))</f>
        <v/>
      </c>
    </row>
    <row r="98" spans="1:13" ht="12.75">
      <c r="A98" s="368" t="str">
        <f>'t1'!A99</f>
        <v>geologi dirig. con incarico di struttura semplice</v>
      </c>
      <c r="B98" s="379" t="str">
        <f>'t1'!B99</f>
        <v>PD0S43</v>
      </c>
      <c r="C98" s="447">
        <f>'t11'!U101+'t11'!V101</f>
        <v>0</v>
      </c>
      <c r="D98" s="447">
        <f>'t1'!L99+'t1'!M99</f>
        <v>0</v>
      </c>
      <c r="E98" s="447">
        <f>'t3'!M99+'t3'!N99+'t3'!O99+'t3'!P99+'t3'!Q99+'t3'!R99</f>
        <v>0</v>
      </c>
      <c r="F98" s="447">
        <f>'t4'!EH99</f>
        <v>0</v>
      </c>
      <c r="G98" s="391">
        <f>'t4'!CQ142</f>
        <v>0</v>
      </c>
      <c r="H98" s="447">
        <f>'t5'!S100+'t5'!T100</f>
        <v>0</v>
      </c>
      <c r="I98" s="449" t="str">
        <f t="shared" si="5"/>
        <v>OK</v>
      </c>
      <c r="J98" s="449" t="str">
        <f t="shared" si="3"/>
        <v>OK</v>
      </c>
      <c r="K98" s="449" t="str">
        <f t="shared" si="4"/>
        <v>OK</v>
      </c>
      <c r="L98" s="449" t="str">
        <f>IF((('t12'!C99/12+E98)*273)&lt;(C98-'t11'!S101-'t11'!T101-'t11'!Q101-'t11'!R101),"KO","OK")</f>
        <v>OK</v>
      </c>
      <c r="M98" s="486" t="str">
        <f>IF(K98="KO",$K$5,IF(J98="KO",IF(L98="KO",($J$5&amp;" e "&amp;$L$5&amp;(('t12'!C99/12*273)+(('t3'!M98+'t3'!N98+'t3'!O98+'t3'!P98+'t3'!Q98+'t3'!R98)*273))&amp;")"),$J$5),IF(L98="KO",($L$5&amp;(('t12'!C99/12*273)+(('t3'!M98+'t3'!N98+'t3'!O98+'t3'!P98+'t3'!Q98+'t3'!R98)*273))&amp;")"),"")))</f>
        <v/>
      </c>
    </row>
    <row r="99" spans="1:13" ht="12.75">
      <c r="A99" s="368" t="str">
        <f>'t1'!A100</f>
        <v>geologi dirig. con altri incar.prof.li</v>
      </c>
      <c r="B99" s="379" t="str">
        <f>'t1'!B100</f>
        <v>PD0A43</v>
      </c>
      <c r="C99" s="447">
        <f>'t11'!U102+'t11'!V102</f>
        <v>0</v>
      </c>
      <c r="D99" s="447">
        <f>'t1'!L100+'t1'!M100</f>
        <v>0</v>
      </c>
      <c r="E99" s="447">
        <f>'t3'!M100+'t3'!N100+'t3'!O100+'t3'!P100+'t3'!Q100+'t3'!R100</f>
        <v>0</v>
      </c>
      <c r="F99" s="447">
        <f>'t4'!EH100</f>
        <v>0</v>
      </c>
      <c r="G99" s="391">
        <f>'t4'!CR142</f>
        <v>0</v>
      </c>
      <c r="H99" s="447">
        <f>'t5'!S101+'t5'!T101</f>
        <v>0</v>
      </c>
      <c r="I99" s="449" t="str">
        <f t="shared" si="5"/>
        <v>OK</v>
      </c>
      <c r="J99" s="449" t="str">
        <f t="shared" si="3"/>
        <v>OK</v>
      </c>
      <c r="K99" s="449" t="str">
        <f t="shared" si="4"/>
        <v>OK</v>
      </c>
      <c r="L99" s="449" t="str">
        <f>IF((('t12'!C100/12+E99)*273)&lt;(C99-'t11'!S102-'t11'!T102-'t11'!Q102-'t11'!R102),"KO","OK")</f>
        <v>OK</v>
      </c>
      <c r="M99" s="486" t="str">
        <f>IF(K99="KO",$K$5,IF(J99="KO",IF(L99="KO",($J$5&amp;" e "&amp;$L$5&amp;(('t12'!C100/12*273)+(('t3'!M99+'t3'!N99+'t3'!O99+'t3'!P99+'t3'!Q99+'t3'!R99)*273))&amp;")"),$J$5),IF(L99="KO",($L$5&amp;(('t12'!C100/12*273)+(('t3'!M99+'t3'!N99+'t3'!O99+'t3'!P99+'t3'!Q99+'t3'!R99)*273))&amp;")"),"")))</f>
        <v/>
      </c>
    </row>
    <row r="100" spans="1:13" ht="12.75">
      <c r="A100" s="368" t="str">
        <f>'t1'!A101</f>
        <v>geologi  dir. a t. determinato(art. 15-septies dlgs. 502/92)</v>
      </c>
      <c r="B100" s="379" t="str">
        <f>'t1'!B101</f>
        <v>PD0608</v>
      </c>
      <c r="C100" s="447">
        <f>'t11'!U103+'t11'!V103</f>
        <v>0</v>
      </c>
      <c r="D100" s="447">
        <f>'t1'!L101+'t1'!M101</f>
        <v>0</v>
      </c>
      <c r="E100" s="447">
        <f>'t3'!M101+'t3'!N101+'t3'!O101+'t3'!P101+'t3'!Q101+'t3'!R101</f>
        <v>0</v>
      </c>
      <c r="F100" s="447">
        <f>'t4'!EH101</f>
        <v>0</v>
      </c>
      <c r="G100" s="391">
        <f>'t4'!CS142</f>
        <v>0</v>
      </c>
      <c r="H100" s="447">
        <f>'t5'!S102+'t5'!T102</f>
        <v>0</v>
      </c>
      <c r="I100" s="449" t="str">
        <f t="shared" si="5"/>
        <v>OK</v>
      </c>
      <c r="J100" s="449" t="str">
        <f t="shared" si="3"/>
        <v>OK</v>
      </c>
      <c r="K100" s="449" t="str">
        <f t="shared" si="4"/>
        <v>OK</v>
      </c>
      <c r="L100" s="449" t="str">
        <f>IF((('t12'!C101/12+E100)*273)&lt;(C100-'t11'!S103-'t11'!T103-'t11'!Q103-'t11'!R103),"KO","OK")</f>
        <v>OK</v>
      </c>
      <c r="M100" s="486" t="str">
        <f>IF(K100="KO",$K$5,IF(J100="KO",IF(L100="KO",($J$5&amp;" e "&amp;$L$5&amp;(('t12'!C101/12*273)+(('t3'!M100+'t3'!N100+'t3'!O100+'t3'!P100+'t3'!Q100+'t3'!R100)*273))&amp;")"),$J$5),IF(L100="KO",($L$5&amp;(('t12'!C101/12*273)+(('t3'!M100+'t3'!N100+'t3'!O100+'t3'!P100+'t3'!Q100+'t3'!R100)*273))&amp;")"),"")))</f>
        <v/>
      </c>
    </row>
    <row r="101" spans="1:13" ht="12.75">
      <c r="A101" s="368" t="str">
        <f>'t1'!A102</f>
        <v>assistente religioso - d</v>
      </c>
      <c r="B101" s="379" t="str">
        <f>'t1'!B102</f>
        <v>P16006</v>
      </c>
      <c r="C101" s="447">
        <f>'t11'!U104+'t11'!V104</f>
        <v>0</v>
      </c>
      <c r="D101" s="447">
        <f>'t1'!L102+'t1'!M102</f>
        <v>0</v>
      </c>
      <c r="E101" s="447">
        <f>'t3'!M102+'t3'!N102+'t3'!O102+'t3'!P102+'t3'!Q102+'t3'!R102</f>
        <v>0</v>
      </c>
      <c r="F101" s="447">
        <f>'t4'!EH102</f>
        <v>0</v>
      </c>
      <c r="G101" s="391">
        <f>'t4'!CT142</f>
        <v>0</v>
      </c>
      <c r="H101" s="447">
        <f>'t5'!S103+'t5'!T103</f>
        <v>0</v>
      </c>
      <c r="I101" s="449" t="str">
        <f t="shared" si="5"/>
        <v>OK</v>
      </c>
      <c r="J101" s="449" t="str">
        <f t="shared" si="3"/>
        <v>OK</v>
      </c>
      <c r="K101" s="449" t="str">
        <f t="shared" si="4"/>
        <v>OK</v>
      </c>
      <c r="L101" s="449" t="str">
        <f>IF((('t12'!C102/12+E101)*273)&lt;(C101-'t11'!S104-'t11'!T104-'t11'!Q104-'t11'!R104),"KO","OK")</f>
        <v>OK</v>
      </c>
      <c r="M101" s="486" t="str">
        <f>IF(K101="KO",$K$5,IF(J101="KO",IF(L101="KO",($J$5&amp;" e "&amp;$L$5&amp;(('t12'!C102/12*273)+(('t3'!M101+'t3'!N101+'t3'!O101+'t3'!P101+'t3'!Q101+'t3'!R101)*273))&amp;")"),$J$5),IF(L101="KO",($L$5&amp;(('t12'!C102/12*273)+(('t3'!M101+'t3'!N101+'t3'!O101+'t3'!P101+'t3'!Q101+'t3'!R101)*273))&amp;")"),"")))</f>
        <v/>
      </c>
    </row>
    <row r="102" spans="1:13" ht="12.75">
      <c r="A102" s="368" t="str">
        <f>'t1'!A103</f>
        <v>profilo atipico ruolo professionale</v>
      </c>
      <c r="B102" s="379" t="str">
        <f>'t1'!B103</f>
        <v>P00062</v>
      </c>
      <c r="C102" s="447">
        <f>'t11'!U105+'t11'!V105</f>
        <v>0</v>
      </c>
      <c r="D102" s="447">
        <f>'t1'!L103+'t1'!M103</f>
        <v>0</v>
      </c>
      <c r="E102" s="447">
        <f>'t3'!M103+'t3'!N103+'t3'!O103+'t3'!P103+'t3'!Q103+'t3'!R103</f>
        <v>0</v>
      </c>
      <c r="F102" s="447">
        <f>'t4'!EH103</f>
        <v>0</v>
      </c>
      <c r="G102" s="391">
        <f>'t4'!CU142</f>
        <v>0</v>
      </c>
      <c r="H102" s="447">
        <f>'t5'!S104+'t5'!T104</f>
        <v>0</v>
      </c>
      <c r="I102" s="449" t="str">
        <f t="shared" si="5"/>
        <v>OK</v>
      </c>
      <c r="J102" s="449" t="str">
        <f t="shared" si="3"/>
        <v>OK</v>
      </c>
      <c r="K102" s="449" t="str">
        <f t="shared" si="4"/>
        <v>OK</v>
      </c>
      <c r="L102" s="449" t="str">
        <f>IF((('t12'!C103/12+E102)*273)&lt;(C102-'t11'!S105-'t11'!T105-'t11'!Q105-'t11'!R105),"KO","OK")</f>
        <v>OK</v>
      </c>
      <c r="M102" s="486" t="str">
        <f>IF(K102="KO",$K$5,IF(J102="KO",IF(L102="KO",($J$5&amp;" e "&amp;$L$5&amp;(('t12'!C103/12*273)+(('t3'!M102+'t3'!N102+'t3'!O102+'t3'!P102+'t3'!Q102+'t3'!R102)*273))&amp;")"),$J$5),IF(L102="KO",($L$5&amp;(('t12'!C103/12*273)+(('t3'!M102+'t3'!N102+'t3'!O102+'t3'!P102+'t3'!Q102+'t3'!R102)*273))&amp;")"),"")))</f>
        <v/>
      </c>
    </row>
    <row r="103" spans="1:13" ht="12.75">
      <c r="A103" s="368" t="str">
        <f>'t1'!A104</f>
        <v>analisti dirig. con incarico di struttura complessa</v>
      </c>
      <c r="B103" s="379" t="str">
        <f>'t1'!B104</f>
        <v>TD0002</v>
      </c>
      <c r="C103" s="447">
        <f>'t11'!U106+'t11'!V106</f>
        <v>43</v>
      </c>
      <c r="D103" s="447">
        <f>'t1'!L104+'t1'!M104</f>
        <v>1</v>
      </c>
      <c r="E103" s="447">
        <f>'t3'!M104+'t3'!N104+'t3'!O104+'t3'!P104+'t3'!Q104+'t3'!R104</f>
        <v>0</v>
      </c>
      <c r="F103" s="447">
        <f>'t4'!EH104</f>
        <v>0</v>
      </c>
      <c r="G103" s="391">
        <f>'t4'!CV142</f>
        <v>0</v>
      </c>
      <c r="H103" s="447">
        <f>'t5'!S105+'t5'!T105</f>
        <v>0</v>
      </c>
      <c r="I103" s="449" t="str">
        <f t="shared" si="5"/>
        <v>OK</v>
      </c>
      <c r="J103" s="449" t="str">
        <f t="shared" si="3"/>
        <v>OK</v>
      </c>
      <c r="K103" s="449" t="str">
        <f t="shared" si="4"/>
        <v>OK</v>
      </c>
      <c r="L103" s="449" t="str">
        <f>IF((('t12'!C104/12+E103)*273)&lt;(C103-'t11'!S106-'t11'!T106-'t11'!Q106-'t11'!R106),"KO","OK")</f>
        <v>OK</v>
      </c>
      <c r="M103" s="486" t="str">
        <f>IF(K103="KO",$K$5,IF(J103="KO",IF(L103="KO",($J$5&amp;" e "&amp;$L$5&amp;(('t12'!C104/12*273)+(('t3'!M103+'t3'!N103+'t3'!O103+'t3'!P103+'t3'!Q103+'t3'!R103)*273))&amp;")"),$J$5),IF(L103="KO",($L$5&amp;(('t12'!C104/12*273)+(('t3'!M103+'t3'!N103+'t3'!O103+'t3'!P103+'t3'!Q103+'t3'!R103)*273))&amp;")"),"")))</f>
        <v/>
      </c>
    </row>
    <row r="104" spans="1:13" ht="12.75">
      <c r="A104" s="368" t="str">
        <f>'t1'!A105</f>
        <v>analisti dirig. con incarico di struttura semplice</v>
      </c>
      <c r="B104" s="379" t="str">
        <f>'t1'!B105</f>
        <v>TD0S01</v>
      </c>
      <c r="C104" s="447">
        <f>'t11'!U107+'t11'!V107</f>
        <v>0</v>
      </c>
      <c r="D104" s="447">
        <f>'t1'!L105+'t1'!M105</f>
        <v>0</v>
      </c>
      <c r="E104" s="447">
        <f>'t3'!M105+'t3'!N105+'t3'!O105+'t3'!P105+'t3'!Q105+'t3'!R105</f>
        <v>0</v>
      </c>
      <c r="F104" s="447">
        <f>'t4'!EH105</f>
        <v>0</v>
      </c>
      <c r="G104" s="391">
        <f>'t4'!CW142</f>
        <v>0</v>
      </c>
      <c r="H104" s="447">
        <f>'t5'!S106+'t5'!T106</f>
        <v>0</v>
      </c>
      <c r="I104" s="449" t="str">
        <f t="shared" si="5"/>
        <v>OK</v>
      </c>
      <c r="J104" s="449" t="str">
        <f t="shared" si="3"/>
        <v>OK</v>
      </c>
      <c r="K104" s="449" t="str">
        <f t="shared" si="4"/>
        <v>OK</v>
      </c>
      <c r="L104" s="449" t="str">
        <f>IF((('t12'!C105/12+E104)*273)&lt;(C104-'t11'!S107-'t11'!T107-'t11'!Q107-'t11'!R107),"KO","OK")</f>
        <v>OK</v>
      </c>
      <c r="M104" s="486" t="str">
        <f>IF(K104="KO",$K$5,IF(J104="KO",IF(L104="KO",($J$5&amp;" e "&amp;$L$5&amp;(('t12'!C105/12*273)+(('t3'!M104+'t3'!N104+'t3'!O104+'t3'!P104+'t3'!Q104+'t3'!R104)*273))&amp;")"),$J$5),IF(L104="KO",($L$5&amp;(('t12'!C105/12*273)+(('t3'!M104+'t3'!N104+'t3'!O104+'t3'!P104+'t3'!Q104+'t3'!R104)*273))&amp;")"),"")))</f>
        <v/>
      </c>
    </row>
    <row r="105" spans="1:13" ht="12.75">
      <c r="A105" s="368" t="str">
        <f>'t1'!A106</f>
        <v>analisti dirig. con altri incar.prof.li</v>
      </c>
      <c r="B105" s="379" t="str">
        <f>'t1'!B106</f>
        <v>TD0A01</v>
      </c>
      <c r="C105" s="447">
        <f>'t11'!U108+'t11'!V108</f>
        <v>54</v>
      </c>
      <c r="D105" s="447">
        <f>'t1'!L106+'t1'!M106</f>
        <v>2</v>
      </c>
      <c r="E105" s="447">
        <f>'t3'!M106+'t3'!N106+'t3'!O106+'t3'!P106+'t3'!Q106+'t3'!R106</f>
        <v>0</v>
      </c>
      <c r="F105" s="447">
        <f>'t4'!EH106</f>
        <v>0</v>
      </c>
      <c r="G105" s="391">
        <f>'t4'!CX142</f>
        <v>0</v>
      </c>
      <c r="H105" s="447">
        <f>'t5'!S107+'t5'!T107</f>
        <v>0</v>
      </c>
      <c r="I105" s="449" t="str">
        <f t="shared" si="5"/>
        <v>OK</v>
      </c>
      <c r="J105" s="449" t="str">
        <f t="shared" si="3"/>
        <v>OK</v>
      </c>
      <c r="K105" s="449" t="str">
        <f t="shared" si="4"/>
        <v>OK</v>
      </c>
      <c r="L105" s="449" t="str">
        <f>IF((('t12'!C106/12+E105)*273)&lt;(C105-'t11'!S108-'t11'!T108-'t11'!Q108-'t11'!R108),"KO","OK")</f>
        <v>OK</v>
      </c>
      <c r="M105" s="486" t="str">
        <f>IF(K105="KO",$K$5,IF(J105="KO",IF(L105="KO",($J$5&amp;" e "&amp;$L$5&amp;(('t12'!C106/12*273)+(('t3'!M105+'t3'!N105+'t3'!O105+'t3'!P105+'t3'!Q105+'t3'!R105)*273))&amp;")"),$J$5),IF(L105="KO",($L$5&amp;(('t12'!C106/12*273)+(('t3'!M105+'t3'!N105+'t3'!O105+'t3'!P105+'t3'!Q105+'t3'!R105)*273))&amp;")"),"")))</f>
        <v/>
      </c>
    </row>
    <row r="106" spans="1:13" ht="12.75">
      <c r="A106" s="368" t="str">
        <f>'t1'!A107</f>
        <v>analisti dir. a t. determinato(art. 15-septies dlgs. 502/92)</v>
      </c>
      <c r="B106" s="379" t="str">
        <f>'t1'!B107</f>
        <v>TD0609</v>
      </c>
      <c r="C106" s="447">
        <f>'t11'!U109+'t11'!V109</f>
        <v>0</v>
      </c>
      <c r="D106" s="447">
        <f>'t1'!L107+'t1'!M107</f>
        <v>0</v>
      </c>
      <c r="E106" s="447">
        <f>'t3'!M107+'t3'!N107+'t3'!O107+'t3'!P107+'t3'!Q107+'t3'!R107</f>
        <v>0</v>
      </c>
      <c r="F106" s="447">
        <f>'t4'!EH107</f>
        <v>0</v>
      </c>
      <c r="G106" s="391">
        <f>'t4'!CY142</f>
        <v>0</v>
      </c>
      <c r="H106" s="447">
        <f>'t5'!S108+'t5'!T108</f>
        <v>0</v>
      </c>
      <c r="I106" s="449" t="str">
        <f t="shared" si="5"/>
        <v>OK</v>
      </c>
      <c r="J106" s="449" t="str">
        <f t="shared" si="3"/>
        <v>OK</v>
      </c>
      <c r="K106" s="449" t="str">
        <f t="shared" si="4"/>
        <v>OK</v>
      </c>
      <c r="L106" s="449" t="str">
        <f>IF((('t12'!C107/12+E106)*273)&lt;(C106-'t11'!S109-'t11'!T109-'t11'!Q109-'t11'!R109),"KO","OK")</f>
        <v>OK</v>
      </c>
      <c r="M106" s="486" t="str">
        <f>IF(K106="KO",$K$5,IF(J106="KO",IF(L106="KO",($J$5&amp;" e "&amp;$L$5&amp;(('t12'!C107/12*273)+(('t3'!M106+'t3'!N106+'t3'!O106+'t3'!P106+'t3'!Q106+'t3'!R106)*273))&amp;")"),$J$5),IF(L106="KO",($L$5&amp;(('t12'!C107/12*273)+(('t3'!M106+'t3'!N106+'t3'!O106+'t3'!P106+'t3'!Q106+'t3'!R106)*273))&amp;")"),"")))</f>
        <v/>
      </c>
    </row>
    <row r="107" spans="1:13" ht="12.75">
      <c r="A107" s="368" t="str">
        <f>'t1'!A108</f>
        <v>statistico dirig. con incarico di struttura complessa</v>
      </c>
      <c r="B107" s="379" t="str">
        <f>'t1'!B108</f>
        <v>TD0071</v>
      </c>
      <c r="C107" s="447">
        <f>'t11'!U110+'t11'!V110</f>
        <v>0</v>
      </c>
      <c r="D107" s="447">
        <f>'t1'!L108+'t1'!M108</f>
        <v>0</v>
      </c>
      <c r="E107" s="447">
        <f>'t3'!M108+'t3'!N108+'t3'!O108+'t3'!P108+'t3'!Q108+'t3'!R108</f>
        <v>0</v>
      </c>
      <c r="F107" s="447">
        <f>'t4'!EH108</f>
        <v>0</v>
      </c>
      <c r="G107" s="391">
        <f>'t4'!CZ142</f>
        <v>0</v>
      </c>
      <c r="H107" s="447">
        <f>'t5'!S109+'t5'!T109</f>
        <v>0</v>
      </c>
      <c r="I107" s="449" t="str">
        <f t="shared" si="5"/>
        <v>OK</v>
      </c>
      <c r="J107" s="449" t="str">
        <f t="shared" si="3"/>
        <v>OK</v>
      </c>
      <c r="K107" s="449" t="str">
        <f t="shared" si="4"/>
        <v>OK</v>
      </c>
      <c r="L107" s="449" t="str">
        <f>IF((('t12'!C108/12+E107)*273)&lt;(C107-'t11'!S110-'t11'!T110-'t11'!Q110-'t11'!R110),"KO","OK")</f>
        <v>OK</v>
      </c>
      <c r="M107" s="486" t="str">
        <f>IF(K107="KO",$K$5,IF(J107="KO",IF(L107="KO",($J$5&amp;" e "&amp;$L$5&amp;(('t12'!C108/12*273)+(('t3'!M107+'t3'!N107+'t3'!O107+'t3'!P107+'t3'!Q107+'t3'!R107)*273))&amp;")"),$J$5),IF(L107="KO",($L$5&amp;(('t12'!C108/12*273)+(('t3'!M107+'t3'!N107+'t3'!O107+'t3'!P107+'t3'!Q107+'t3'!R107)*273))&amp;")"),"")))</f>
        <v/>
      </c>
    </row>
    <row r="108" spans="1:13" ht="12.75">
      <c r="A108" s="368" t="str">
        <f>'t1'!A109</f>
        <v>statistico dirig. con incarico di struttura semplice</v>
      </c>
      <c r="B108" s="379" t="str">
        <f>'t1'!B109</f>
        <v>TD0S70</v>
      </c>
      <c r="C108" s="447">
        <f>'t11'!U111+'t11'!V111</f>
        <v>25</v>
      </c>
      <c r="D108" s="447">
        <f>'t1'!L109+'t1'!M109</f>
        <v>1</v>
      </c>
      <c r="E108" s="447">
        <f>'t3'!M109+'t3'!N109+'t3'!O109+'t3'!P109+'t3'!Q109+'t3'!R109</f>
        <v>0</v>
      </c>
      <c r="F108" s="447">
        <f>'t4'!EH109</f>
        <v>0</v>
      </c>
      <c r="G108" s="391">
        <f>'t4'!DA142</f>
        <v>0</v>
      </c>
      <c r="H108" s="447">
        <f>'t5'!S110+'t5'!T110</f>
        <v>0</v>
      </c>
      <c r="I108" s="449" t="str">
        <f t="shared" si="5"/>
        <v>OK</v>
      </c>
      <c r="J108" s="449" t="str">
        <f t="shared" si="3"/>
        <v>OK</v>
      </c>
      <c r="K108" s="449" t="str">
        <f t="shared" si="4"/>
        <v>OK</v>
      </c>
      <c r="L108" s="449" t="str">
        <f>IF((('t12'!C109/12+E108)*273)&lt;(C108-'t11'!S111-'t11'!T111-'t11'!Q111-'t11'!R111),"KO","OK")</f>
        <v>OK</v>
      </c>
      <c r="M108" s="486" t="str">
        <f>IF(K108="KO",$K$5,IF(J108="KO",IF(L108="KO",($J$5&amp;" e "&amp;$L$5&amp;(('t12'!C109/12*273)+(('t3'!M108+'t3'!N108+'t3'!O108+'t3'!P108+'t3'!Q108+'t3'!R108)*273))&amp;")"),$J$5),IF(L108="KO",($L$5&amp;(('t12'!C109/12*273)+(('t3'!M108+'t3'!N108+'t3'!O108+'t3'!P108+'t3'!Q108+'t3'!R108)*273))&amp;")"),"")))</f>
        <v/>
      </c>
    </row>
    <row r="109" spans="1:13" ht="12.75">
      <c r="A109" s="368" t="str">
        <f>'t1'!A110</f>
        <v>statistico dirig. con altri incar.prof.li</v>
      </c>
      <c r="B109" s="379" t="str">
        <f>'t1'!B110</f>
        <v>TD0A70</v>
      </c>
      <c r="C109" s="447">
        <f>'t11'!U112+'t11'!V112</f>
        <v>28</v>
      </c>
      <c r="D109" s="447">
        <f>'t1'!L110+'t1'!M110</f>
        <v>1</v>
      </c>
      <c r="E109" s="447">
        <f>'t3'!M110+'t3'!N110+'t3'!O110+'t3'!P110+'t3'!Q110+'t3'!R110</f>
        <v>0</v>
      </c>
      <c r="F109" s="447">
        <f>'t4'!EH110</f>
        <v>0</v>
      </c>
      <c r="G109" s="391">
        <f>'t4'!DB142</f>
        <v>0</v>
      </c>
      <c r="H109" s="447">
        <f>'t5'!S111+'t5'!T111</f>
        <v>0</v>
      </c>
      <c r="I109" s="449" t="str">
        <f t="shared" si="5"/>
        <v>OK</v>
      </c>
      <c r="J109" s="449" t="str">
        <f t="shared" si="3"/>
        <v>OK</v>
      </c>
      <c r="K109" s="449" t="str">
        <f t="shared" si="4"/>
        <v>OK</v>
      </c>
      <c r="L109" s="449" t="str">
        <f>IF((('t12'!C110/12+E109)*273)&lt;(C109-'t11'!S112-'t11'!T112-'t11'!Q112-'t11'!R112),"KO","OK")</f>
        <v>OK</v>
      </c>
      <c r="M109" s="486" t="str">
        <f>IF(K109="KO",$K$5,IF(J109="KO",IF(L109="KO",($J$5&amp;" e "&amp;$L$5&amp;(('t12'!C110/12*273)+(('t3'!M109+'t3'!N109+'t3'!O109+'t3'!P109+'t3'!Q109+'t3'!R109)*273))&amp;")"),$J$5),IF(L109="KO",($L$5&amp;(('t12'!C110/12*273)+(('t3'!M109+'t3'!N109+'t3'!O109+'t3'!P109+'t3'!Q109+'t3'!R109)*273))&amp;")"),"")))</f>
        <v/>
      </c>
    </row>
    <row r="110" spans="1:13" ht="12.75">
      <c r="A110" s="368" t="str">
        <f>'t1'!A111</f>
        <v>statistico dir. a t.determinato(art. 15-septies dlgs.502/92)</v>
      </c>
      <c r="B110" s="379" t="str">
        <f>'t1'!B111</f>
        <v>TD0610</v>
      </c>
      <c r="C110" s="447">
        <f>'t11'!U113+'t11'!V113</f>
        <v>0</v>
      </c>
      <c r="D110" s="447">
        <f>'t1'!L111+'t1'!M111</f>
        <v>0</v>
      </c>
      <c r="E110" s="447">
        <f>'t3'!M111+'t3'!N111+'t3'!O111+'t3'!P111+'t3'!Q111+'t3'!R111</f>
        <v>0</v>
      </c>
      <c r="F110" s="447">
        <f>'t4'!EH111</f>
        <v>0</v>
      </c>
      <c r="G110" s="391">
        <f>'t4'!DC142</f>
        <v>0</v>
      </c>
      <c r="H110" s="447">
        <f>'t5'!S112+'t5'!T112</f>
        <v>0</v>
      </c>
      <c r="I110" s="449" t="str">
        <f t="shared" si="5"/>
        <v>OK</v>
      </c>
      <c r="J110" s="449" t="str">
        <f t="shared" si="3"/>
        <v>OK</v>
      </c>
      <c r="K110" s="449" t="str">
        <f t="shared" si="4"/>
        <v>OK</v>
      </c>
      <c r="L110" s="449" t="str">
        <f>IF((('t12'!C111/12+E110)*273)&lt;(C110-'t11'!S113-'t11'!T113-'t11'!Q113-'t11'!R113),"KO","OK")</f>
        <v>OK</v>
      </c>
      <c r="M110" s="486" t="str">
        <f>IF(K110="KO",$K$5,IF(J110="KO",IF(L110="KO",($J$5&amp;" e "&amp;$L$5&amp;(('t12'!C111/12*273)+(('t3'!M110+'t3'!N110+'t3'!O110+'t3'!P110+'t3'!Q110+'t3'!R110)*273))&amp;")"),$J$5),IF(L110="KO",($L$5&amp;(('t12'!C111/12*273)+(('t3'!M110+'t3'!N110+'t3'!O110+'t3'!P110+'t3'!Q110+'t3'!R110)*273))&amp;")"),"")))</f>
        <v/>
      </c>
    </row>
    <row r="111" spans="1:13" ht="12.75">
      <c r="A111" s="368" t="str">
        <f>'t1'!A112</f>
        <v>sociologo dirig. con incarico di struttura complessa</v>
      </c>
      <c r="B111" s="379" t="str">
        <f>'t1'!B112</f>
        <v>TD0068</v>
      </c>
      <c r="C111" s="447">
        <f>'t11'!U114+'t11'!V114</f>
        <v>0</v>
      </c>
      <c r="D111" s="447">
        <f>'t1'!L112+'t1'!M112</f>
        <v>0</v>
      </c>
      <c r="E111" s="447">
        <f>'t3'!M112+'t3'!N112+'t3'!O112+'t3'!P112+'t3'!Q112+'t3'!R112</f>
        <v>0</v>
      </c>
      <c r="F111" s="447">
        <f>'t4'!EH112</f>
        <v>0</v>
      </c>
      <c r="G111" s="391">
        <f>'t4'!DD142</f>
        <v>0</v>
      </c>
      <c r="H111" s="447">
        <f>'t5'!S113+'t5'!T113</f>
        <v>0</v>
      </c>
      <c r="I111" s="449" t="str">
        <f t="shared" si="5"/>
        <v>OK</v>
      </c>
      <c r="J111" s="449" t="str">
        <f t="shared" si="3"/>
        <v>OK</v>
      </c>
      <c r="K111" s="449" t="str">
        <f t="shared" si="4"/>
        <v>OK</v>
      </c>
      <c r="L111" s="449" t="str">
        <f>IF((('t12'!C112/12+E111)*273)&lt;(C111-'t11'!S114-'t11'!T114-'t11'!Q114-'t11'!R114),"KO","OK")</f>
        <v>OK</v>
      </c>
      <c r="M111" s="486" t="str">
        <f>IF(K111="KO",$K$5,IF(J111="KO",IF(L111="KO",($J$5&amp;" e "&amp;$L$5&amp;(('t12'!C112/12*273)+(('t3'!M111+'t3'!N111+'t3'!O111+'t3'!P111+'t3'!Q111+'t3'!R111)*273))&amp;")"),$J$5),IF(L111="KO",($L$5&amp;(('t12'!C112/12*273)+(('t3'!M111+'t3'!N111+'t3'!O111+'t3'!P111+'t3'!Q111+'t3'!R111)*273))&amp;")"),"")))</f>
        <v/>
      </c>
    </row>
    <row r="112" spans="1:13" ht="12.75">
      <c r="A112" s="368" t="str">
        <f>'t1'!A113</f>
        <v>sociologo dirig. con incarico di struttura semplice</v>
      </c>
      <c r="B112" s="379" t="str">
        <f>'t1'!B113</f>
        <v>TD0S67</v>
      </c>
      <c r="C112" s="447">
        <f>'t11'!U115+'t11'!V115</f>
        <v>0</v>
      </c>
      <c r="D112" s="447">
        <f>'t1'!L113+'t1'!M113</f>
        <v>0</v>
      </c>
      <c r="E112" s="447">
        <f>'t3'!M113+'t3'!N113+'t3'!O113+'t3'!P113+'t3'!Q113+'t3'!R113</f>
        <v>0</v>
      </c>
      <c r="F112" s="447">
        <f>'t4'!EH113</f>
        <v>0</v>
      </c>
      <c r="G112" s="391">
        <f>'t4'!DE142</f>
        <v>0</v>
      </c>
      <c r="H112" s="447">
        <f>'t5'!S114+'t5'!T114</f>
        <v>0</v>
      </c>
      <c r="I112" s="449" t="str">
        <f t="shared" si="5"/>
        <v>OK</v>
      </c>
      <c r="J112" s="449" t="str">
        <f t="shared" si="3"/>
        <v>OK</v>
      </c>
      <c r="K112" s="449" t="str">
        <f t="shared" si="4"/>
        <v>OK</v>
      </c>
      <c r="L112" s="449" t="str">
        <f>IF((('t12'!C113/12+E112)*273)&lt;(C112-'t11'!S115-'t11'!T115-'t11'!Q115-'t11'!R115),"KO","OK")</f>
        <v>OK</v>
      </c>
      <c r="M112" s="486" t="str">
        <f>IF(K112="KO",$K$5,IF(J112="KO",IF(L112="KO",($J$5&amp;" e "&amp;$L$5&amp;(('t12'!C113/12*273)+(('t3'!M112+'t3'!N112+'t3'!O112+'t3'!P112+'t3'!Q112+'t3'!R112)*273))&amp;")"),$J$5),IF(L112="KO",($L$5&amp;(('t12'!C113/12*273)+(('t3'!M112+'t3'!N112+'t3'!O112+'t3'!P112+'t3'!Q112+'t3'!R112)*273))&amp;")"),"")))</f>
        <v/>
      </c>
    </row>
    <row r="113" spans="1:13" ht="12.75">
      <c r="A113" s="368" t="str">
        <f>'t1'!A114</f>
        <v>sociologo dirig. con altri incar.prof.li</v>
      </c>
      <c r="B113" s="379" t="str">
        <f>'t1'!B114</f>
        <v>TD0A67</v>
      </c>
      <c r="C113" s="447">
        <f>'t11'!U116+'t11'!V116</f>
        <v>0</v>
      </c>
      <c r="D113" s="447">
        <f>'t1'!L114+'t1'!M114</f>
        <v>0</v>
      </c>
      <c r="E113" s="447">
        <f>'t3'!M114+'t3'!N114+'t3'!O114+'t3'!P114+'t3'!Q114+'t3'!R114</f>
        <v>0</v>
      </c>
      <c r="F113" s="447">
        <f>'t4'!EH114</f>
        <v>0</v>
      </c>
      <c r="G113" s="391">
        <f>'t4'!DF142</f>
        <v>0</v>
      </c>
      <c r="H113" s="447">
        <f>'t5'!S115+'t5'!T115</f>
        <v>0</v>
      </c>
      <c r="I113" s="449" t="str">
        <f t="shared" si="5"/>
        <v>OK</v>
      </c>
      <c r="J113" s="449" t="str">
        <f t="shared" si="3"/>
        <v>OK</v>
      </c>
      <c r="K113" s="449" t="str">
        <f t="shared" si="4"/>
        <v>OK</v>
      </c>
      <c r="L113" s="449" t="str">
        <f>IF((('t12'!C114/12+E113)*273)&lt;(C113-'t11'!S116-'t11'!T116-'t11'!Q116-'t11'!R116),"KO","OK")</f>
        <v>OK</v>
      </c>
      <c r="M113" s="486" t="str">
        <f>IF(K113="KO",$K$5,IF(J113="KO",IF(L113="KO",($J$5&amp;" e "&amp;$L$5&amp;(('t12'!C114/12*273)+(('t3'!M113+'t3'!N113+'t3'!O113+'t3'!P113+'t3'!Q113+'t3'!R113)*273))&amp;")"),$J$5),IF(L113="KO",($L$5&amp;(('t12'!C114/12*273)+(('t3'!M113+'t3'!N113+'t3'!O113+'t3'!P113+'t3'!Q113+'t3'!R113)*273))&amp;")"),"")))</f>
        <v/>
      </c>
    </row>
    <row r="114" spans="1:13" ht="12.75">
      <c r="A114" s="368" t="str">
        <f>'t1'!A115</f>
        <v>sociologo dir. a t. determinato(art.15-septies dlgs. 502/92)</v>
      </c>
      <c r="B114" s="379" t="str">
        <f>'t1'!B115</f>
        <v>TD0611</v>
      </c>
      <c r="C114" s="447">
        <f>'t11'!U117+'t11'!V117</f>
        <v>0</v>
      </c>
      <c r="D114" s="447">
        <f>'t1'!L115+'t1'!M115</f>
        <v>0</v>
      </c>
      <c r="E114" s="447">
        <f>'t3'!M115+'t3'!N115+'t3'!O115+'t3'!P115+'t3'!Q115+'t3'!R115</f>
        <v>0</v>
      </c>
      <c r="F114" s="447">
        <f>'t4'!EH115</f>
        <v>0</v>
      </c>
      <c r="G114" s="391">
        <f>'t4'!DG142</f>
        <v>0</v>
      </c>
      <c r="H114" s="447">
        <f>'t5'!S116+'t5'!T116</f>
        <v>0</v>
      </c>
      <c r="I114" s="449" t="str">
        <f t="shared" si="5"/>
        <v>OK</v>
      </c>
      <c r="J114" s="449" t="str">
        <f t="shared" si="3"/>
        <v>OK</v>
      </c>
      <c r="K114" s="449" t="str">
        <f t="shared" si="4"/>
        <v>OK</v>
      </c>
      <c r="L114" s="449" t="str">
        <f>IF((('t12'!C115/12+E114)*273)&lt;(C114-'t11'!S117-'t11'!T117-'t11'!Q117-'t11'!R117),"KO","OK")</f>
        <v>OK</v>
      </c>
      <c r="M114" s="486" t="str">
        <f>IF(K114="KO",$K$5,IF(J114="KO",IF(L114="KO",($J$5&amp;" e "&amp;$L$5&amp;(('t12'!C115/12*273)+(('t3'!M114+'t3'!N114+'t3'!O114+'t3'!P114+'t3'!Q114+'t3'!R114)*273))&amp;")"),$J$5),IF(L114="KO",($L$5&amp;(('t12'!C115/12*273)+(('t3'!M114+'t3'!N114+'t3'!O114+'t3'!P114+'t3'!Q114+'t3'!R114)*273))&amp;")"),"")))</f>
        <v/>
      </c>
    </row>
    <row r="115" spans="1:13" ht="12.75">
      <c r="A115" s="368" t="str">
        <f>'t1'!A116</f>
        <v>collab.re prof.le assistente sociale esperto - ds</v>
      </c>
      <c r="B115" s="379" t="str">
        <f>'t1'!B116</f>
        <v>T18025</v>
      </c>
      <c r="C115" s="447">
        <f>'t11'!U118+'t11'!V118</f>
        <v>0</v>
      </c>
      <c r="D115" s="447">
        <f>'t1'!L116+'t1'!M116</f>
        <v>0</v>
      </c>
      <c r="E115" s="447">
        <f>'t3'!M116+'t3'!N116+'t3'!O116+'t3'!P116+'t3'!Q116+'t3'!R116</f>
        <v>0</v>
      </c>
      <c r="F115" s="447">
        <f>'t4'!EH116</f>
        <v>0</v>
      </c>
      <c r="G115" s="391">
        <f>'t4'!DH142</f>
        <v>0</v>
      </c>
      <c r="H115" s="447">
        <f>'t5'!S117+'t5'!T117</f>
        <v>0</v>
      </c>
      <c r="I115" s="449" t="str">
        <f t="shared" si="5"/>
        <v>OK</v>
      </c>
      <c r="J115" s="449" t="str">
        <f t="shared" si="3"/>
        <v>OK</v>
      </c>
      <c r="K115" s="449" t="str">
        <f t="shared" si="4"/>
        <v>OK</v>
      </c>
      <c r="L115" s="449" t="str">
        <f>IF((('t12'!C116/12+E115)*273)&lt;(C115-'t11'!S118-'t11'!T118-'t11'!Q118-'t11'!R118),"KO","OK")</f>
        <v>OK</v>
      </c>
      <c r="M115" s="486" t="str">
        <f>IF(K115="KO",$K$5,IF(J115="KO",IF(L115="KO",($J$5&amp;" e "&amp;$L$5&amp;(('t12'!C116/12*273)+(('t3'!M115+'t3'!N115+'t3'!O115+'t3'!P115+'t3'!Q115+'t3'!R115)*273))&amp;")"),$J$5),IF(L115="KO",($L$5&amp;(('t12'!C116/12*273)+(('t3'!M115+'t3'!N115+'t3'!O115+'t3'!P115+'t3'!Q115+'t3'!R115)*273))&amp;")"),"")))</f>
        <v/>
      </c>
    </row>
    <row r="116" spans="1:13" ht="12.75">
      <c r="A116" s="368" t="str">
        <f>'t1'!A117</f>
        <v>collab.re prof.le assistente sociale - d</v>
      </c>
      <c r="B116" s="379" t="str">
        <f>'t1'!B117</f>
        <v>T16024</v>
      </c>
      <c r="C116" s="447">
        <f>'t11'!U119+'t11'!V119</f>
        <v>73</v>
      </c>
      <c r="D116" s="447">
        <f>'t1'!L117+'t1'!M117</f>
        <v>2</v>
      </c>
      <c r="E116" s="447">
        <f>'t3'!M117+'t3'!N117+'t3'!O117+'t3'!P117+'t3'!Q117+'t3'!R117</f>
        <v>0</v>
      </c>
      <c r="F116" s="447">
        <f>'t4'!EH117</f>
        <v>0</v>
      </c>
      <c r="G116" s="391">
        <f>'t4'!DI142</f>
        <v>0</v>
      </c>
      <c r="H116" s="447">
        <f>'t5'!S118+'t5'!T118</f>
        <v>0</v>
      </c>
      <c r="I116" s="449" t="str">
        <f t="shared" si="5"/>
        <v>OK</v>
      </c>
      <c r="J116" s="449" t="str">
        <f t="shared" si="3"/>
        <v>OK</v>
      </c>
      <c r="K116" s="449" t="str">
        <f t="shared" si="4"/>
        <v>OK</v>
      </c>
      <c r="L116" s="449" t="str">
        <f>IF((('t12'!C117/12+E116)*273)&lt;(C116-'t11'!S119-'t11'!T119-'t11'!Q119-'t11'!R119),"KO","OK")</f>
        <v>OK</v>
      </c>
      <c r="M116" s="486" t="str">
        <f>IF(K116="KO",$K$5,IF(J116="KO",IF(L116="KO",($J$5&amp;" e "&amp;$L$5&amp;(('t12'!C117/12*273)+(('t3'!M116+'t3'!N116+'t3'!O116+'t3'!P116+'t3'!Q116+'t3'!R116)*273))&amp;")"),$J$5),IF(L116="KO",($L$5&amp;(('t12'!C117/12*273)+(('t3'!M116+'t3'!N116+'t3'!O116+'t3'!P116+'t3'!Q116+'t3'!R116)*273))&amp;")"),"")))</f>
        <v/>
      </c>
    </row>
    <row r="117" spans="1:13" ht="12.75">
      <c r="A117" s="368" t="str">
        <f>'t1'!A118</f>
        <v>collab.re tec. - prof.le esperto - ds</v>
      </c>
      <c r="B117" s="379" t="str">
        <f>'t1'!B118</f>
        <v>T18027</v>
      </c>
      <c r="C117" s="447">
        <f>'t11'!U120+'t11'!V120</f>
        <v>0</v>
      </c>
      <c r="D117" s="447">
        <f>'t1'!L118+'t1'!M118</f>
        <v>0</v>
      </c>
      <c r="E117" s="447">
        <f>'t3'!M118+'t3'!N118+'t3'!O118+'t3'!P118+'t3'!Q118+'t3'!R118</f>
        <v>0</v>
      </c>
      <c r="F117" s="447">
        <f>'t4'!EH118</f>
        <v>0</v>
      </c>
      <c r="G117" s="391">
        <f>'t4'!DJ142</f>
        <v>0</v>
      </c>
      <c r="H117" s="447">
        <f>'t5'!S119+'t5'!T119</f>
        <v>0</v>
      </c>
      <c r="I117" s="449" t="str">
        <f t="shared" si="5"/>
        <v>OK</v>
      </c>
      <c r="J117" s="449" t="str">
        <f t="shared" si="3"/>
        <v>OK</v>
      </c>
      <c r="K117" s="449" t="str">
        <f t="shared" si="4"/>
        <v>OK</v>
      </c>
      <c r="L117" s="449" t="str">
        <f>IF((('t12'!C118/12+E117)*273)&lt;(C117-'t11'!S120-'t11'!T120-'t11'!Q120-'t11'!R120),"KO","OK")</f>
        <v>OK</v>
      </c>
      <c r="M117" s="486" t="str">
        <f>IF(K117="KO",$K$5,IF(J117="KO",IF(L117="KO",($J$5&amp;" e "&amp;$L$5&amp;(('t12'!C118/12*273)+(('t3'!M117+'t3'!N117+'t3'!O117+'t3'!P117+'t3'!Q117+'t3'!R117)*273))&amp;")"),$J$5),IF(L117="KO",($L$5&amp;(('t12'!C118/12*273)+(('t3'!M117+'t3'!N117+'t3'!O117+'t3'!P117+'t3'!Q117+'t3'!R117)*273))&amp;")"),"")))</f>
        <v/>
      </c>
    </row>
    <row r="118" spans="1:13" ht="12.75">
      <c r="A118" s="368" t="str">
        <f>'t1'!A119</f>
        <v>collab.re tec. - prof.le - d</v>
      </c>
      <c r="B118" s="379" t="str">
        <f>'t1'!B119</f>
        <v>T16026</v>
      </c>
      <c r="C118" s="447">
        <f>'t11'!U121+'t11'!V121</f>
        <v>426</v>
      </c>
      <c r="D118" s="447">
        <f>'t1'!L119+'t1'!M119</f>
        <v>11</v>
      </c>
      <c r="E118" s="447">
        <f>'t3'!M119+'t3'!N119+'t3'!O119+'t3'!P119+'t3'!Q119+'t3'!R119</f>
        <v>0</v>
      </c>
      <c r="F118" s="447">
        <f>'t4'!EH119</f>
        <v>0</v>
      </c>
      <c r="G118" s="391">
        <f>'t4'!DK142</f>
        <v>0</v>
      </c>
      <c r="H118" s="447">
        <f>'t5'!S120+'t5'!T120</f>
        <v>0</v>
      </c>
      <c r="I118" s="449" t="str">
        <f t="shared" si="5"/>
        <v>OK</v>
      </c>
      <c r="J118" s="449" t="str">
        <f t="shared" si="3"/>
        <v>OK</v>
      </c>
      <c r="K118" s="449" t="str">
        <f t="shared" si="4"/>
        <v>OK</v>
      </c>
      <c r="L118" s="449" t="str">
        <f>IF((('t12'!C119/12+E118)*273)&lt;(C118-'t11'!S121-'t11'!T121-'t11'!Q121-'t11'!R121),"KO","OK")</f>
        <v>OK</v>
      </c>
      <c r="M118" s="486" t="str">
        <f>IF(K118="KO",$K$5,IF(J118="KO",IF(L118="KO",($J$5&amp;" e "&amp;$L$5&amp;(('t12'!C119/12*273)+(('t3'!M118+'t3'!N118+'t3'!O118+'t3'!P118+'t3'!Q118+'t3'!R118)*273))&amp;")"),$J$5),IF(L118="KO",($L$5&amp;(('t12'!C119/12*273)+(('t3'!M118+'t3'!N118+'t3'!O118+'t3'!P118+'t3'!Q118+'t3'!R118)*273))&amp;")"),"")))</f>
        <v/>
      </c>
    </row>
    <row r="119" spans="1:13" ht="12.75">
      <c r="A119" s="368" t="str">
        <f>'t1'!A120</f>
        <v>oper.re prof.le assistente soc. - c</v>
      </c>
      <c r="B119" s="379" t="str">
        <f>'t1'!B120</f>
        <v>T14050</v>
      </c>
      <c r="C119" s="447">
        <f>'t11'!U122+'t11'!V122</f>
        <v>0</v>
      </c>
      <c r="D119" s="447">
        <f>'t1'!L120+'t1'!M120</f>
        <v>0</v>
      </c>
      <c r="E119" s="447">
        <f>'t3'!M120+'t3'!N120+'t3'!O120+'t3'!P120+'t3'!Q120+'t3'!R120</f>
        <v>0</v>
      </c>
      <c r="F119" s="447">
        <f>'t4'!EH120</f>
        <v>0</v>
      </c>
      <c r="G119" s="391">
        <f>'t4'!DL142</f>
        <v>0</v>
      </c>
      <c r="H119" s="447">
        <f>'t5'!S121+'t5'!T121</f>
        <v>0</v>
      </c>
      <c r="I119" s="449" t="str">
        <f t="shared" si="5"/>
        <v>OK</v>
      </c>
      <c r="J119" s="449" t="str">
        <f t="shared" si="3"/>
        <v>OK</v>
      </c>
      <c r="K119" s="449" t="str">
        <f t="shared" si="4"/>
        <v>OK</v>
      </c>
      <c r="L119" s="449" t="str">
        <f>IF((('t12'!C120/12+E119)*273)&lt;(C119-'t11'!S122-'t11'!T122-'t11'!Q122-'t11'!R122),"KO","OK")</f>
        <v>OK</v>
      </c>
      <c r="M119" s="486" t="str">
        <f>IF(K119="KO",$K$5,IF(J119="KO",IF(L119="KO",($J$5&amp;" e "&amp;$L$5&amp;(('t12'!C120/12*273)+(('t3'!M119+'t3'!N119+'t3'!O119+'t3'!P119+'t3'!Q119+'t3'!R119)*273))&amp;")"),$J$5),IF(L119="KO",($L$5&amp;(('t12'!C120/12*273)+(('t3'!M119+'t3'!N119+'t3'!O119+'t3'!P119+'t3'!Q119+'t3'!R119)*273))&amp;")"),"")))</f>
        <v/>
      </c>
    </row>
    <row r="120" spans="1:13" ht="12.75">
      <c r="A120" s="368" t="str">
        <f>'t1'!A121</f>
        <v>assistente tecnico - c</v>
      </c>
      <c r="B120" s="379" t="str">
        <f>'t1'!B121</f>
        <v>T14007</v>
      </c>
      <c r="C120" s="447">
        <f>'t11'!U123+'t11'!V123</f>
        <v>753</v>
      </c>
      <c r="D120" s="447">
        <f>'t1'!L121+'t1'!M121</f>
        <v>17</v>
      </c>
      <c r="E120" s="447">
        <f>'t3'!M121+'t3'!N121+'t3'!O121+'t3'!P121+'t3'!Q121+'t3'!R121</f>
        <v>0</v>
      </c>
      <c r="F120" s="447">
        <f>'t4'!EH121</f>
        <v>0</v>
      </c>
      <c r="G120" s="391">
        <f>'t4'!DM142</f>
        <v>0</v>
      </c>
      <c r="H120" s="447">
        <f>'t5'!S122+'t5'!T122</f>
        <v>2</v>
      </c>
      <c r="I120" s="449" t="str">
        <f t="shared" si="5"/>
        <v>OK</v>
      </c>
      <c r="J120" s="449" t="str">
        <f t="shared" si="3"/>
        <v>OK</v>
      </c>
      <c r="K120" s="449" t="str">
        <f t="shared" si="4"/>
        <v>OK</v>
      </c>
      <c r="L120" s="449" t="str">
        <f>IF((('t12'!C121/12+E120)*273)&lt;(C120-'t11'!S123-'t11'!T123-'t11'!Q123-'t11'!R123),"KO","OK")</f>
        <v>OK</v>
      </c>
      <c r="M120" s="486" t="str">
        <f>IF(K120="KO",$K$5,IF(J120="KO",IF(L120="KO",($J$5&amp;" e "&amp;$L$5&amp;(('t12'!C121/12*273)+(('t3'!M120+'t3'!N120+'t3'!O120+'t3'!P120+'t3'!Q120+'t3'!R120)*273))&amp;")"),$J$5),IF(L120="KO",($L$5&amp;(('t12'!C121/12*273)+(('t3'!M120+'t3'!N120+'t3'!O120+'t3'!P120+'t3'!Q120+'t3'!R120)*273))&amp;")"),"")))</f>
        <v/>
      </c>
    </row>
    <row r="121" spans="1:13" ht="12.75">
      <c r="A121" s="368" t="str">
        <f>'t1'!A122</f>
        <v>program.re - c</v>
      </c>
      <c r="B121" s="379" t="str">
        <f>'t1'!B122</f>
        <v>T14063</v>
      </c>
      <c r="C121" s="447">
        <f>'t11'!U124+'t11'!V124</f>
        <v>196</v>
      </c>
      <c r="D121" s="447">
        <f>'t1'!L122+'t1'!M122</f>
        <v>5</v>
      </c>
      <c r="E121" s="447">
        <f>'t3'!M122+'t3'!N122+'t3'!O122+'t3'!P122+'t3'!Q122+'t3'!R122</f>
        <v>0</v>
      </c>
      <c r="F121" s="447">
        <f>'t4'!EH122</f>
        <v>0</v>
      </c>
      <c r="G121" s="391">
        <f>'t4'!DN142</f>
        <v>0</v>
      </c>
      <c r="H121" s="447">
        <f>'t5'!S123+'t5'!T123</f>
        <v>0</v>
      </c>
      <c r="I121" s="449" t="str">
        <f t="shared" si="5"/>
        <v>OK</v>
      </c>
      <c r="J121" s="449" t="str">
        <f t="shared" si="3"/>
        <v>OK</v>
      </c>
      <c r="K121" s="449" t="str">
        <f t="shared" si="4"/>
        <v>OK</v>
      </c>
      <c r="L121" s="449" t="str">
        <f>IF((('t12'!C122/12+E121)*273)&lt;(C121-'t11'!S124-'t11'!T124-'t11'!Q124-'t11'!R124),"KO","OK")</f>
        <v>OK</v>
      </c>
      <c r="M121" s="486" t="str">
        <f>IF(K121="KO",$K$5,IF(J121="KO",IF(L121="KO",($J$5&amp;" e "&amp;$L$5&amp;(('t12'!C122/12*273)+(('t3'!M121+'t3'!N121+'t3'!O121+'t3'!P121+'t3'!Q121+'t3'!R121)*273))&amp;")"),$J$5),IF(L121="KO",($L$5&amp;(('t12'!C122/12*273)+(('t3'!M121+'t3'!N121+'t3'!O121+'t3'!P121+'t3'!Q121+'t3'!R121)*273))&amp;")"),"")))</f>
        <v/>
      </c>
    </row>
    <row r="122" spans="1:13" ht="12.75">
      <c r="A122" s="368" t="str">
        <f>'t1'!A123</f>
        <v>operatore tecnico special.to esperto - c (2)</v>
      </c>
      <c r="B122" s="379" t="str">
        <f>'t1'!B123</f>
        <v>T14E59</v>
      </c>
      <c r="C122" s="447">
        <f>'t11'!U125+'t11'!V125</f>
        <v>358</v>
      </c>
      <c r="D122" s="447">
        <f>'t1'!L123+'t1'!M123</f>
        <v>8</v>
      </c>
      <c r="E122" s="447">
        <f>'t3'!M123+'t3'!N123+'t3'!O123+'t3'!P123+'t3'!Q123+'t3'!R123</f>
        <v>0</v>
      </c>
      <c r="F122" s="447">
        <f>'t4'!EH123</f>
        <v>0</v>
      </c>
      <c r="G122" s="391">
        <f>'t4'!DO142</f>
        <v>0</v>
      </c>
      <c r="H122" s="447">
        <f>'t5'!S124+'t5'!T124</f>
        <v>0</v>
      </c>
      <c r="I122" s="449" t="str">
        <f t="shared" si="5"/>
        <v>OK</v>
      </c>
      <c r="J122" s="449" t="str">
        <f t="shared" si="3"/>
        <v>OK</v>
      </c>
      <c r="K122" s="449" t="str">
        <f t="shared" si="4"/>
        <v>OK</v>
      </c>
      <c r="L122" s="449" t="str">
        <f>IF((('t12'!C123/12+E122)*273)&lt;(C122-'t11'!S125-'t11'!T125-'t11'!Q125-'t11'!R125),"KO","OK")</f>
        <v>OK</v>
      </c>
      <c r="M122" s="486" t="str">
        <f>IF(K122="KO",$K$5,IF(J122="KO",IF(L122="KO",($J$5&amp;" e "&amp;$L$5&amp;(('t12'!C123/12*273)+(('t3'!M122+'t3'!N122+'t3'!O122+'t3'!P122+'t3'!Q122+'t3'!R122)*273))&amp;")"),$J$5),IF(L122="KO",($L$5&amp;(('t12'!C123/12*273)+(('t3'!M122+'t3'!N122+'t3'!O122+'t3'!P122+'t3'!Q122+'t3'!R122)*273))&amp;")"),"")))</f>
        <v/>
      </c>
    </row>
    <row r="123" spans="1:13" ht="12.75">
      <c r="A123" s="368" t="str">
        <f>'t1'!A124</f>
        <v>operatore tecnico special.to - bs</v>
      </c>
      <c r="B123" s="379" t="str">
        <f>'t1'!B124</f>
        <v>T13059</v>
      </c>
      <c r="C123" s="447">
        <f>'t11'!U126+'t11'!V126</f>
        <v>1922</v>
      </c>
      <c r="D123" s="447">
        <f>'t1'!L124+'t1'!M124</f>
        <v>36</v>
      </c>
      <c r="E123" s="447">
        <f>'t3'!M124+'t3'!N124+'t3'!O124+'t3'!P124+'t3'!Q124+'t3'!R124</f>
        <v>0</v>
      </c>
      <c r="F123" s="447">
        <f>'t4'!EH124</f>
        <v>0</v>
      </c>
      <c r="G123" s="391">
        <f>'t4'!DP142</f>
        <v>0</v>
      </c>
      <c r="H123" s="447">
        <f>'t5'!S125+'t5'!T125</f>
        <v>2</v>
      </c>
      <c r="I123" s="449" t="str">
        <f t="shared" si="5"/>
        <v>OK</v>
      </c>
      <c r="J123" s="449" t="str">
        <f t="shared" si="3"/>
        <v>OK</v>
      </c>
      <c r="K123" s="449" t="str">
        <f t="shared" si="4"/>
        <v>OK</v>
      </c>
      <c r="L123" s="449" t="str">
        <f>IF((('t12'!C124/12+E123)*273)&lt;(C123-'t11'!S126-'t11'!T126-'t11'!Q126-'t11'!R126),"KO","OK")</f>
        <v>OK</v>
      </c>
      <c r="M123" s="486" t="str">
        <f>IF(K123="KO",$K$5,IF(J123="KO",IF(L123="KO",($J$5&amp;" e "&amp;$L$5&amp;(('t12'!C124/12*273)+(('t3'!M123+'t3'!N123+'t3'!O123+'t3'!P123+'t3'!Q123+'t3'!R123)*273))&amp;")"),$J$5),IF(L123="KO",($L$5&amp;(('t12'!C124/12*273)+(('t3'!M123+'t3'!N123+'t3'!O123+'t3'!P123+'t3'!Q123+'t3'!R123)*273))&amp;")"),"")))</f>
        <v/>
      </c>
    </row>
    <row r="124" spans="1:13" ht="12.75">
      <c r="A124" s="368" t="str">
        <f>'t1'!A125</f>
        <v>operatore socio-sanitario - bs</v>
      </c>
      <c r="B124" s="379" t="str">
        <f>'t1'!B125</f>
        <v>T13660</v>
      </c>
      <c r="C124" s="447">
        <f>'t11'!U127+'t11'!V127</f>
        <v>6564</v>
      </c>
      <c r="D124" s="447">
        <f>'t1'!L125+'t1'!M125</f>
        <v>122</v>
      </c>
      <c r="E124" s="447">
        <f>'t3'!M125+'t3'!N125+'t3'!O125+'t3'!P125+'t3'!Q125+'t3'!R125</f>
        <v>0</v>
      </c>
      <c r="F124" s="447">
        <f>'t4'!EH125</f>
        <v>0</v>
      </c>
      <c r="G124" s="391">
        <f>'t4'!DQ142</f>
        <v>0</v>
      </c>
      <c r="H124" s="447">
        <f>'t5'!S126+'t5'!T126</f>
        <v>11</v>
      </c>
      <c r="I124" s="449" t="str">
        <f t="shared" si="5"/>
        <v>OK</v>
      </c>
      <c r="J124" s="449" t="str">
        <f t="shared" si="3"/>
        <v>OK</v>
      </c>
      <c r="K124" s="449" t="str">
        <f t="shared" si="4"/>
        <v>OK</v>
      </c>
      <c r="L124" s="449" t="str">
        <f>IF((('t12'!C125/12+E124)*273)&lt;(C124-'t11'!S127-'t11'!T127-'t11'!Q127-'t11'!R127),"KO","OK")</f>
        <v>OK</v>
      </c>
      <c r="M124" s="486" t="str">
        <f>IF(K124="KO",$K$5,IF(J124="KO",IF(L124="KO",($J$5&amp;" e "&amp;$L$5&amp;(('t12'!C125/12*273)+(('t3'!M124+'t3'!N124+'t3'!O124+'t3'!P124+'t3'!Q124+'t3'!R124)*273))&amp;")"),$J$5),IF(L124="KO",($L$5&amp;(('t12'!C125/12*273)+(('t3'!M124+'t3'!N124+'t3'!O124+'t3'!P124+'t3'!Q124+'t3'!R124)*273))&amp;")"),"")))</f>
        <v/>
      </c>
    </row>
    <row r="125" spans="1:13" ht="12.75">
      <c r="A125" s="368" t="str">
        <f>'t1'!A126</f>
        <v>operatore tecnico - b</v>
      </c>
      <c r="B125" s="379" t="str">
        <f>'t1'!B126</f>
        <v>T12057</v>
      </c>
      <c r="C125" s="447">
        <f>'t11'!U128+'t11'!V128</f>
        <v>5354</v>
      </c>
      <c r="D125" s="447">
        <f>'t1'!L126+'t1'!M126</f>
        <v>86</v>
      </c>
      <c r="E125" s="447">
        <f>'t3'!M126+'t3'!N126+'t3'!O126+'t3'!P126+'t3'!Q126+'t3'!R126</f>
        <v>0</v>
      </c>
      <c r="F125" s="447">
        <f>'t4'!EH126</f>
        <v>0</v>
      </c>
      <c r="G125" s="391">
        <f>'t4'!DR142</f>
        <v>0</v>
      </c>
      <c r="H125" s="447">
        <f>'t5'!S127+'t5'!T127</f>
        <v>3</v>
      </c>
      <c r="I125" s="449" t="str">
        <f t="shared" si="5"/>
        <v>OK</v>
      </c>
      <c r="J125" s="449" t="str">
        <f t="shared" si="3"/>
        <v>OK</v>
      </c>
      <c r="K125" s="449" t="str">
        <f t="shared" si="4"/>
        <v>OK</v>
      </c>
      <c r="L125" s="449" t="str">
        <f>IF((('t12'!C126/12+E125)*273)&lt;(C125-'t11'!S128-'t11'!T128-'t11'!Q128-'t11'!R128),"KO","OK")</f>
        <v>OK</v>
      </c>
      <c r="M125" s="486" t="str">
        <f>IF(K125="KO",$K$5,IF(J125="KO",IF(L125="KO",($J$5&amp;" e "&amp;$L$5&amp;(('t12'!C126/12*273)+(('t3'!M125+'t3'!N125+'t3'!O125+'t3'!P125+'t3'!Q125+'t3'!R125)*273))&amp;")"),$J$5),IF(L125="KO",($L$5&amp;(('t12'!C126/12*273)+(('t3'!M125+'t3'!N125+'t3'!O125+'t3'!P125+'t3'!Q125+'t3'!R125)*273))&amp;")"),"")))</f>
        <v/>
      </c>
    </row>
    <row r="126" spans="1:13" ht="12.75">
      <c r="A126" s="368" t="str">
        <f>'t1'!A127</f>
        <v>operatore tecnico addetto all'assistenza - b</v>
      </c>
      <c r="B126" s="379" t="str">
        <f>'t1'!B127</f>
        <v>T12058</v>
      </c>
      <c r="C126" s="447">
        <f>'t11'!U129+'t11'!V129</f>
        <v>963</v>
      </c>
      <c r="D126" s="447">
        <f>'t1'!L127+'t1'!M127</f>
        <v>14</v>
      </c>
      <c r="E126" s="447">
        <f>'t3'!M127+'t3'!N127+'t3'!O127+'t3'!P127+'t3'!Q127+'t3'!R127</f>
        <v>0</v>
      </c>
      <c r="F126" s="447">
        <f>'t4'!EH127</f>
        <v>0</v>
      </c>
      <c r="G126" s="391">
        <f>'t4'!DS142</f>
        <v>0</v>
      </c>
      <c r="H126" s="447">
        <f>'t5'!S128+'t5'!T128</f>
        <v>1</v>
      </c>
      <c r="I126" s="449" t="str">
        <f t="shared" si="5"/>
        <v>OK</v>
      </c>
      <c r="J126" s="449" t="str">
        <f t="shared" si="3"/>
        <v>OK</v>
      </c>
      <c r="K126" s="449" t="str">
        <f t="shared" si="4"/>
        <v>OK</v>
      </c>
      <c r="L126" s="449" t="str">
        <f>IF((('t12'!C127/12+E126)*273)&lt;(C126-'t11'!S129-'t11'!T129-'t11'!Q129-'t11'!R129),"KO","OK")</f>
        <v>OK</v>
      </c>
      <c r="M126" s="486" t="str">
        <f>IF(K126="KO",$K$5,IF(J126="KO",IF(L126="KO",($J$5&amp;" e "&amp;$L$5&amp;(('t12'!C127/12*273)+(('t3'!M126+'t3'!N126+'t3'!O126+'t3'!P126+'t3'!Q126+'t3'!R126)*273))&amp;")"),$J$5),IF(L126="KO",($L$5&amp;(('t12'!C127/12*273)+(('t3'!M126+'t3'!N126+'t3'!O126+'t3'!P126+'t3'!Q126+'t3'!R126)*273))&amp;")"),"")))</f>
        <v/>
      </c>
    </row>
    <row r="127" spans="1:13" ht="12.75">
      <c r="A127" s="368" t="str">
        <f>'t1'!A128</f>
        <v>ausiliario specializzato - a</v>
      </c>
      <c r="B127" s="379" t="str">
        <f>'t1'!B128</f>
        <v>T11008</v>
      </c>
      <c r="C127" s="447">
        <f>'t11'!U130+'t11'!V130</f>
        <v>0</v>
      </c>
      <c r="D127" s="447">
        <f>'t1'!L128+'t1'!M128</f>
        <v>0</v>
      </c>
      <c r="E127" s="447">
        <f>'t3'!M128+'t3'!N128+'t3'!O128+'t3'!P128+'t3'!Q128+'t3'!R128</f>
        <v>0</v>
      </c>
      <c r="F127" s="447">
        <f>'t4'!EH128</f>
        <v>0</v>
      </c>
      <c r="G127" s="391">
        <f>'t4'!DT142</f>
        <v>0</v>
      </c>
      <c r="H127" s="447">
        <f>'t5'!S129+'t5'!T129</f>
        <v>0</v>
      </c>
      <c r="I127" s="449" t="str">
        <f t="shared" si="5"/>
        <v>OK</v>
      </c>
      <c r="J127" s="449" t="str">
        <f t="shared" si="3"/>
        <v>OK</v>
      </c>
      <c r="K127" s="449" t="str">
        <f t="shared" si="4"/>
        <v>OK</v>
      </c>
      <c r="L127" s="449" t="str">
        <f>IF((('t12'!C128/12+E127)*273)&lt;(C127-'t11'!S130-'t11'!T130-'t11'!Q130-'t11'!R130),"KO","OK")</f>
        <v>OK</v>
      </c>
      <c r="M127" s="486" t="str">
        <f>IF(K127="KO",$K$5,IF(J127="KO",IF(L127="KO",($J$5&amp;" e "&amp;$L$5&amp;(('t12'!C128/12*273)+(('t3'!M127+'t3'!N127+'t3'!O127+'t3'!P127+'t3'!Q127+'t3'!R127)*273))&amp;")"),$J$5),IF(L127="KO",($L$5&amp;(('t12'!C128/12*273)+(('t3'!M127+'t3'!N127+'t3'!O127+'t3'!P127+'t3'!Q127+'t3'!R127)*273))&amp;")"),"")))</f>
        <v/>
      </c>
    </row>
    <row r="128" spans="1:13" ht="12.75">
      <c r="A128" s="368" t="str">
        <f>'t1'!A129</f>
        <v>profilo atipico ruolo tecnico</v>
      </c>
      <c r="B128" s="379" t="str">
        <f>'t1'!B129</f>
        <v>T00062</v>
      </c>
      <c r="C128" s="447">
        <f>'t11'!U131+'t11'!V131</f>
        <v>0</v>
      </c>
      <c r="D128" s="447">
        <f>'t1'!L129+'t1'!M129</f>
        <v>0</v>
      </c>
      <c r="E128" s="447">
        <f>'t3'!M129+'t3'!N129+'t3'!O129+'t3'!P129+'t3'!Q129+'t3'!R129</f>
        <v>0</v>
      </c>
      <c r="F128" s="447">
        <f>'t4'!EH129</f>
        <v>0</v>
      </c>
      <c r="G128" s="391">
        <f>'t4'!DU142</f>
        <v>0</v>
      </c>
      <c r="H128" s="447">
        <f>'t5'!S130+'t5'!T130</f>
        <v>0</v>
      </c>
      <c r="I128" s="449" t="str">
        <f t="shared" si="5"/>
        <v>OK</v>
      </c>
      <c r="J128" s="449" t="str">
        <f t="shared" si="3"/>
        <v>OK</v>
      </c>
      <c r="K128" s="449" t="str">
        <f t="shared" si="4"/>
        <v>OK</v>
      </c>
      <c r="L128" s="449" t="str">
        <f>IF((('t12'!C129/12+E128)*273)&lt;(C128-'t11'!S131-'t11'!T131-'t11'!Q131-'t11'!R131),"KO","OK")</f>
        <v>OK</v>
      </c>
      <c r="M128" s="486" t="str">
        <f>IF(K128="KO",$K$5,IF(J128="KO",IF(L128="KO",($J$5&amp;" e "&amp;$L$5&amp;(('t12'!C129/12*273)+(('t3'!M128+'t3'!N128+'t3'!O128+'t3'!P128+'t3'!Q128+'t3'!R128)*273))&amp;")"),$J$5),IF(L128="KO",($L$5&amp;(('t12'!C129/12*273)+(('t3'!M128+'t3'!N128+'t3'!O128+'t3'!P128+'t3'!Q128+'t3'!R128)*273))&amp;")"),"")))</f>
        <v/>
      </c>
    </row>
    <row r="129" spans="1:13" ht="12.75">
      <c r="A129" s="368" t="str">
        <f>'t1'!A130</f>
        <v>dirigente amm.vo con incarico di struttura complessa</v>
      </c>
      <c r="B129" s="379" t="str">
        <f>'t1'!B130</f>
        <v>AD0032</v>
      </c>
      <c r="C129" s="447">
        <f>'t11'!U132+'t11'!V132</f>
        <v>99</v>
      </c>
      <c r="D129" s="447">
        <f>'t1'!L130+'t1'!M130</f>
        <v>4</v>
      </c>
      <c r="E129" s="447">
        <f>'t3'!M130+'t3'!N130+'t3'!O130+'t3'!P130+'t3'!Q130+'t3'!R130</f>
        <v>2</v>
      </c>
      <c r="F129" s="447">
        <f>'t4'!EH130</f>
        <v>0</v>
      </c>
      <c r="G129" s="391">
        <f>'t4'!DV142</f>
        <v>0</v>
      </c>
      <c r="H129" s="447">
        <f>'t5'!S131+'t5'!T131</f>
        <v>0</v>
      </c>
      <c r="I129" s="449" t="str">
        <f t="shared" si="5"/>
        <v>OK</v>
      </c>
      <c r="J129" s="449" t="str">
        <f t="shared" si="3"/>
        <v>OK</v>
      </c>
      <c r="K129" s="449" t="str">
        <f t="shared" si="4"/>
        <v>OK</v>
      </c>
      <c r="L129" s="449" t="str">
        <f>IF((('t12'!C130/12+E129)*273)&lt;(C129-'t11'!S132-'t11'!T132-'t11'!Q132-'t11'!R132),"KO","OK")</f>
        <v>OK</v>
      </c>
      <c r="M129" s="486" t="str">
        <f>IF(K129="KO",$K$5,IF(J129="KO",IF(L129="KO",($J$5&amp;" e "&amp;$L$5&amp;(('t12'!C130/12*273)+(('t3'!M129+'t3'!N129+'t3'!O129+'t3'!P129+'t3'!Q129+'t3'!R129)*273))&amp;")"),$J$5),IF(L129="KO",($L$5&amp;(('t12'!C130/12*273)+(('t3'!M129+'t3'!N129+'t3'!O129+'t3'!P129+'t3'!Q129+'t3'!R129)*273))&amp;")"),"")))</f>
        <v/>
      </c>
    </row>
    <row r="130" spans="1:13" ht="12.75">
      <c r="A130" s="368" t="str">
        <f>'t1'!A131</f>
        <v>dirigente amm.vo con incarico di struttura semplice</v>
      </c>
      <c r="B130" s="379" t="str">
        <f>'t1'!B131</f>
        <v>AD0S31</v>
      </c>
      <c r="C130" s="447">
        <f>'t11'!U133+'t11'!V133</f>
        <v>0</v>
      </c>
      <c r="D130" s="447">
        <f>'t1'!L131+'t1'!M131</f>
        <v>0</v>
      </c>
      <c r="E130" s="447">
        <f>'t3'!M131+'t3'!N131+'t3'!O131+'t3'!P131+'t3'!Q131+'t3'!R131</f>
        <v>0</v>
      </c>
      <c r="F130" s="447">
        <f>'t4'!EH131</f>
        <v>0</v>
      </c>
      <c r="G130" s="391">
        <f>'t4'!DW142</f>
        <v>0</v>
      </c>
      <c r="H130" s="447">
        <f>'t5'!S132+'t5'!T132</f>
        <v>1</v>
      </c>
      <c r="I130" s="449" t="str">
        <f t="shared" si="5"/>
        <v>ERRORE</v>
      </c>
      <c r="J130" s="449" t="str">
        <f t="shared" si="3"/>
        <v>OK</v>
      </c>
      <c r="K130" s="449" t="str">
        <f t="shared" si="4"/>
        <v>KO</v>
      </c>
      <c r="L130" s="449" t="str">
        <f>IF((('t12'!C131/12+E130)*273)&lt;(C130-'t11'!S133-'t11'!T133-'t11'!Q133-'t11'!R133),"KO","OK")</f>
        <v>OK</v>
      </c>
      <c r="M130" s="486" t="str">
        <f>IF(K130="KO",$K$5,IF(J130="KO",IF(L130="KO",($J$5&amp;" e "&amp;$L$5&amp;(('t12'!C131/12*273)+(('t3'!M130+'t3'!N130+'t3'!O130+'t3'!P130+'t3'!Q130+'t3'!R130)*273))&amp;")"),$J$5),IF(L130="KO",($L$5&amp;(('t12'!C131/12*273)+(('t3'!M130+'t3'!N130+'t3'!O130+'t3'!P130+'t3'!Q130+'t3'!R130)*273))&amp;")"),"")))</f>
        <v>sono presenti unità in T1 o personale esterno in T3, ma non assenze in T11</v>
      </c>
    </row>
    <row r="131" spans="1:13" ht="12.75">
      <c r="A131" s="368" t="str">
        <f>'t1'!A132</f>
        <v>dirigente amm.vo con altri incar.prof.li</v>
      </c>
      <c r="B131" s="379" t="str">
        <f>'t1'!B132</f>
        <v>AD0A31</v>
      </c>
      <c r="C131" s="447">
        <f>'t11'!U134+'t11'!V134</f>
        <v>0</v>
      </c>
      <c r="D131" s="447">
        <f>'t1'!L132+'t1'!M132</f>
        <v>1</v>
      </c>
      <c r="E131" s="447">
        <f>'t3'!M132+'t3'!N132+'t3'!O132+'t3'!P132+'t3'!Q132+'t3'!R132</f>
        <v>0</v>
      </c>
      <c r="F131" s="447">
        <f>'t4'!EH132</f>
        <v>0</v>
      </c>
      <c r="G131" s="391">
        <f>'t4'!DX142</f>
        <v>0</v>
      </c>
      <c r="H131" s="447">
        <f>'t5'!S133+'t5'!T133</f>
        <v>0</v>
      </c>
      <c r="I131" s="449" t="str">
        <f t="shared" si="5"/>
        <v>ERRORE</v>
      </c>
      <c r="J131" s="449" t="str">
        <f t="shared" si="3"/>
        <v>OK</v>
      </c>
      <c r="K131" s="449" t="str">
        <f t="shared" si="4"/>
        <v>KO</v>
      </c>
      <c r="L131" s="449" t="str">
        <f>IF((('t12'!C132/12+E131)*273)&lt;(C131-'t11'!S134-'t11'!T134-'t11'!Q134-'t11'!R134),"KO","OK")</f>
        <v>OK</v>
      </c>
      <c r="M131" s="486" t="str">
        <f>IF(K131="KO",$K$5,IF(J131="KO",IF(L131="KO",($J$5&amp;" e "&amp;$L$5&amp;(('t12'!C132/12*273)+(('t3'!M131+'t3'!N131+'t3'!O131+'t3'!P131+'t3'!Q131+'t3'!R131)*273))&amp;")"),$J$5),IF(L131="KO",($L$5&amp;(('t12'!C132/12*273)+(('t3'!M131+'t3'!N131+'t3'!O131+'t3'!P131+'t3'!Q131+'t3'!R131)*273))&amp;")"),"")))</f>
        <v>sono presenti unità in T1 o personale esterno in T3, ma non assenze in T11</v>
      </c>
    </row>
    <row r="132" spans="1:13" ht="12.75">
      <c r="A132" s="368" t="str">
        <f>'t1'!A133</f>
        <v>dirig. amm.vo a t. determinato (art. 15-septies dlgs.502/92)</v>
      </c>
      <c r="B132" s="379" t="str">
        <f>'t1'!B133</f>
        <v>AD0612</v>
      </c>
      <c r="C132" s="447">
        <f>'t11'!U135+'t11'!V135</f>
        <v>0</v>
      </c>
      <c r="D132" s="447">
        <f>'t1'!L133+'t1'!M133</f>
        <v>0</v>
      </c>
      <c r="E132" s="447">
        <f>'t3'!M133+'t3'!N133+'t3'!O133+'t3'!P133+'t3'!Q133+'t3'!R133</f>
        <v>0</v>
      </c>
      <c r="F132" s="447">
        <f>'t4'!EH133</f>
        <v>0</v>
      </c>
      <c r="G132" s="391">
        <f>'t4'!DY142</f>
        <v>0</v>
      </c>
      <c r="H132" s="447">
        <f>'t5'!S134+'t5'!T134</f>
        <v>0</v>
      </c>
      <c r="I132" s="449" t="str">
        <f t="shared" si="5"/>
        <v>OK</v>
      </c>
      <c r="J132" s="449" t="str">
        <f t="shared" si="3"/>
        <v>OK</v>
      </c>
      <c r="K132" s="449" t="str">
        <f t="shared" si="4"/>
        <v>OK</v>
      </c>
      <c r="L132" s="449" t="str">
        <f>IF((('t12'!C133/12+E132)*273)&lt;(C132-'t11'!S135-'t11'!T135-'t11'!Q135-'t11'!R135),"KO","OK")</f>
        <v>OK</v>
      </c>
      <c r="M132" s="486" t="str">
        <f>IF(K132="KO",$K$5,IF(J132="KO",IF(L132="KO",($J$5&amp;" e "&amp;$L$5&amp;(('t12'!C133/12*273)+(('t3'!M132+'t3'!N132+'t3'!O132+'t3'!P132+'t3'!Q132+'t3'!R132)*273))&amp;")"),$J$5),IF(L132="KO",($L$5&amp;(('t12'!C133/12*273)+(('t3'!M132+'t3'!N132+'t3'!O132+'t3'!P132+'t3'!Q132+'t3'!R132)*273))&amp;")"),"")))</f>
        <v/>
      </c>
    </row>
    <row r="133" spans="1:13" ht="12.75">
      <c r="A133" s="368" t="str">
        <f>'t1'!A134</f>
        <v>collaboratore amministrativo prof.le esperto - ds</v>
      </c>
      <c r="B133" s="379" t="str">
        <f>'t1'!B134</f>
        <v>A18029</v>
      </c>
      <c r="C133" s="447">
        <f>'t11'!U136+'t11'!V136</f>
        <v>602</v>
      </c>
      <c r="D133" s="447">
        <f>'t1'!L134+'t1'!M134</f>
        <v>16</v>
      </c>
      <c r="E133" s="447">
        <f>'t3'!M134+'t3'!N134+'t3'!O134+'t3'!P134+'t3'!Q134+'t3'!R134</f>
        <v>0</v>
      </c>
      <c r="F133" s="447">
        <f>'t4'!EH134</f>
        <v>0</v>
      </c>
      <c r="G133" s="391">
        <f>'t4'!DZ142</f>
        <v>0</v>
      </c>
      <c r="H133" s="447">
        <f>'t5'!S135+'t5'!T135</f>
        <v>0</v>
      </c>
      <c r="I133" s="449" t="str">
        <f t="shared" si="5"/>
        <v>OK</v>
      </c>
      <c r="J133" s="449" t="str">
        <f t="shared" si="3"/>
        <v>OK</v>
      </c>
      <c r="K133" s="449" t="str">
        <f t="shared" si="4"/>
        <v>OK</v>
      </c>
      <c r="L133" s="449" t="str">
        <f>IF((('t12'!C134/12+E133)*273)&lt;(C133-'t11'!S136-'t11'!T136-'t11'!Q136-'t11'!R136),"KO","OK")</f>
        <v>OK</v>
      </c>
      <c r="M133" s="486" t="str">
        <f>IF(K133="KO",$K$5,IF(J133="KO",IF(L133="KO",($J$5&amp;" e "&amp;$L$5&amp;(('t12'!C134/12*273)+(('t3'!M133+'t3'!N133+'t3'!O133+'t3'!P133+'t3'!Q133+'t3'!R133)*273))&amp;")"),$J$5),IF(L133="KO",($L$5&amp;(('t12'!C134/12*273)+(('t3'!M133+'t3'!N133+'t3'!O133+'t3'!P133+'t3'!Q133+'t3'!R133)*273))&amp;")"),"")))</f>
        <v/>
      </c>
    </row>
    <row r="134" spans="1:13" ht="12.75">
      <c r="A134" s="368" t="str">
        <f>'t1'!A135</f>
        <v>collaboratore amministrativo prof.le - d</v>
      </c>
      <c r="B134" s="379" t="str">
        <f>'t1'!B135</f>
        <v>A16028</v>
      </c>
      <c r="C134" s="447">
        <f>'t11'!U137+'t11'!V137</f>
        <v>1656</v>
      </c>
      <c r="D134" s="447">
        <f>'t1'!L135+'t1'!M135</f>
        <v>35</v>
      </c>
      <c r="E134" s="447">
        <f>'t3'!M135+'t3'!N135+'t3'!O135+'t3'!P135+'t3'!Q135+'t3'!R135</f>
        <v>1</v>
      </c>
      <c r="F134" s="447">
        <f>'t4'!EH135</f>
        <v>0</v>
      </c>
      <c r="G134" s="391">
        <f>'t4'!EA142</f>
        <v>0</v>
      </c>
      <c r="H134" s="447">
        <f>'t5'!S136+'t5'!T136</f>
        <v>2</v>
      </c>
      <c r="I134" s="449" t="str">
        <f t="shared" si="5"/>
        <v>OK</v>
      </c>
      <c r="J134" s="449" t="str">
        <f t="shared" si="3"/>
        <v>OK</v>
      </c>
      <c r="K134" s="449" t="str">
        <f t="shared" si="4"/>
        <v>OK</v>
      </c>
      <c r="L134" s="449" t="str">
        <f>IF((('t12'!C135/12+E134)*273)&lt;(C134-'t11'!S137-'t11'!T137-'t11'!Q137-'t11'!R137),"KO","OK")</f>
        <v>OK</v>
      </c>
      <c r="M134" s="486" t="str">
        <f>IF(K134="KO",$K$5,IF(J134="KO",IF(L134="KO",($J$5&amp;" e "&amp;$L$5&amp;(('t12'!C135/12*273)+(('t3'!M134+'t3'!N134+'t3'!O134+'t3'!P134+'t3'!Q134+'t3'!R134)*273))&amp;")"),$J$5),IF(L134="KO",($L$5&amp;(('t12'!C135/12*273)+(('t3'!M134+'t3'!N134+'t3'!O134+'t3'!P134+'t3'!Q134+'t3'!R134)*273))&amp;")"),"")))</f>
        <v/>
      </c>
    </row>
    <row r="135" spans="1:13" ht="12.75">
      <c r="A135" s="368" t="str">
        <f>'t1'!A136</f>
        <v>assistente amministrativo - c</v>
      </c>
      <c r="B135" s="379" t="str">
        <f>'t1'!B136</f>
        <v>A14005</v>
      </c>
      <c r="C135" s="447">
        <f>'t11'!U138+'t11'!V138</f>
        <v>4637</v>
      </c>
      <c r="D135" s="447">
        <f>'t1'!L136+'t1'!M136</f>
        <v>107</v>
      </c>
      <c r="E135" s="447">
        <f>'t3'!M136+'t3'!N136+'t3'!O136+'t3'!P136+'t3'!Q136+'t3'!R136</f>
        <v>1</v>
      </c>
      <c r="F135" s="447">
        <f>'t4'!EH136</f>
        <v>0</v>
      </c>
      <c r="G135" s="391">
        <f>'t4'!EB142</f>
        <v>4</v>
      </c>
      <c r="H135" s="447">
        <f>'t5'!S137+'t5'!T137</f>
        <v>6</v>
      </c>
      <c r="I135" s="449" t="str">
        <f t="shared" si="5"/>
        <v>OK</v>
      </c>
      <c r="J135" s="449" t="str">
        <f t="shared" si="3"/>
        <v>OK</v>
      </c>
      <c r="K135" s="449" t="str">
        <f t="shared" si="4"/>
        <v>OK</v>
      </c>
      <c r="L135" s="449" t="str">
        <f>IF((('t12'!C136/12+E135)*273)&lt;(C135-'t11'!S138-'t11'!T138-'t11'!Q138-'t11'!R138),"KO","OK")</f>
        <v>OK</v>
      </c>
      <c r="M135" s="486" t="str">
        <f>IF(K135="KO",$K$5,IF(J135="KO",IF(L135="KO",($J$5&amp;" e "&amp;$L$5&amp;(('t12'!C136/12*273)+(('t3'!M135+'t3'!N135+'t3'!O135+'t3'!P135+'t3'!Q135+'t3'!R135)*273))&amp;")"),$J$5),IF(L135="KO",($L$5&amp;(('t12'!C136/12*273)+(('t3'!M135+'t3'!N135+'t3'!O135+'t3'!P135+'t3'!Q135+'t3'!R135)*273))&amp;")"),"")))</f>
        <v/>
      </c>
    </row>
    <row r="136" spans="1:13" ht="12.75">
      <c r="A136" s="368" t="str">
        <f>'t1'!A137</f>
        <v>coadiutore amm.vo esperto - bs</v>
      </c>
      <c r="B136" s="379" t="str">
        <f>'t1'!B137</f>
        <v>A13018</v>
      </c>
      <c r="C136" s="447">
        <f>'t11'!U139+'t11'!V139</f>
        <v>2237</v>
      </c>
      <c r="D136" s="447">
        <f>'t1'!L137+'t1'!M137</f>
        <v>44</v>
      </c>
      <c r="E136" s="447">
        <f>'t3'!M137+'t3'!N137+'t3'!O137+'t3'!P137+'t3'!Q137+'t3'!R137</f>
        <v>0</v>
      </c>
      <c r="F136" s="447">
        <f>'t4'!EH137</f>
        <v>4</v>
      </c>
      <c r="G136" s="391">
        <f>'t4'!EC142</f>
        <v>3</v>
      </c>
      <c r="H136" s="447">
        <f>'t5'!S138+'t5'!T138</f>
        <v>1</v>
      </c>
      <c r="I136" s="449" t="str">
        <f t="shared" si="5"/>
        <v>OK</v>
      </c>
      <c r="J136" s="449" t="str">
        <f t="shared" si="3"/>
        <v>OK</v>
      </c>
      <c r="K136" s="449" t="str">
        <f t="shared" si="4"/>
        <v>OK</v>
      </c>
      <c r="L136" s="449" t="str">
        <f>IF((('t12'!C137/12+E136)*273)&lt;(C136-'t11'!S139-'t11'!T139-'t11'!Q139-'t11'!R139),"KO","OK")</f>
        <v>OK</v>
      </c>
      <c r="M136" s="486" t="str">
        <f>IF(K136="KO",$K$5,IF(J136="KO",IF(L136="KO",($J$5&amp;" e "&amp;$L$5&amp;(('t12'!C137/12*273)+(('t3'!M136+'t3'!N136+'t3'!O136+'t3'!P136+'t3'!Q136+'t3'!R136)*273))&amp;")"),$J$5),IF(L136="KO",($L$5&amp;(('t12'!C137/12*273)+(('t3'!M136+'t3'!N136+'t3'!O136+'t3'!P136+'t3'!Q136+'t3'!R136)*273))&amp;")"),"")))</f>
        <v/>
      </c>
    </row>
    <row r="137" spans="1:13" ht="12.75">
      <c r="A137" s="368" t="str">
        <f>'t1'!A138</f>
        <v>coadiutore amm.vo - b</v>
      </c>
      <c r="B137" s="379" t="str">
        <f>'t1'!B138</f>
        <v>A12017</v>
      </c>
      <c r="C137" s="447">
        <f>'t11'!U140+'t11'!V140</f>
        <v>1577</v>
      </c>
      <c r="D137" s="447">
        <f>'t1'!L138+'t1'!M138</f>
        <v>30</v>
      </c>
      <c r="E137" s="447">
        <f>'t3'!M138+'t3'!N138+'t3'!O138+'t3'!P138+'t3'!Q138+'t3'!R138</f>
        <v>0</v>
      </c>
      <c r="F137" s="447">
        <f>'t4'!EH138</f>
        <v>3</v>
      </c>
      <c r="G137" s="391">
        <f>'t4'!ED142</f>
        <v>0</v>
      </c>
      <c r="H137" s="447">
        <f>'t5'!S139+'t5'!T139</f>
        <v>0</v>
      </c>
      <c r="I137" s="449" t="str">
        <f t="shared" si="5"/>
        <v>OK</v>
      </c>
      <c r="J137" s="449" t="str">
        <f t="shared" si="3"/>
        <v>OK</v>
      </c>
      <c r="K137" s="449" t="str">
        <f t="shared" si="4"/>
        <v>OK</v>
      </c>
      <c r="L137" s="449" t="str">
        <f>IF((('t12'!C138/12+E137)*273)&lt;(C137-'t11'!S140-'t11'!T140-'t11'!Q140-'t11'!R140),"KO","OK")</f>
        <v>OK</v>
      </c>
      <c r="M137" s="486" t="str">
        <f>IF(K137="KO",$K$5,IF(J137="KO",IF(L137="KO",($J$5&amp;" e "&amp;$L$5&amp;(('t12'!C138/12*273)+(('t3'!M137+'t3'!N137+'t3'!O137+'t3'!P137+'t3'!Q137+'t3'!R137)*273))&amp;")"),$J$5),IF(L137="KO",($L$5&amp;(('t12'!C138/12*273)+(('t3'!M137+'t3'!N137+'t3'!O137+'t3'!P137+'t3'!Q137+'t3'!R137)*273))&amp;")"),"")))</f>
        <v/>
      </c>
    </row>
    <row r="138" spans="1:13" ht="12.75">
      <c r="A138" s="368" t="str">
        <f>'t1'!A139</f>
        <v>commesso - a</v>
      </c>
      <c r="B138" s="379" t="str">
        <f>'t1'!B139</f>
        <v>A11030</v>
      </c>
      <c r="C138" s="447">
        <f>'t11'!U141+'t11'!V141</f>
        <v>0</v>
      </c>
      <c r="D138" s="447">
        <f>'t1'!L139+'t1'!M139</f>
        <v>0</v>
      </c>
      <c r="E138" s="447">
        <f>'t3'!M139+'t3'!N139+'t3'!O139+'t3'!P139+'t3'!Q139+'t3'!R139</f>
        <v>0</v>
      </c>
      <c r="F138" s="447">
        <f>'t4'!EH139</f>
        <v>0</v>
      </c>
      <c r="G138" s="391">
        <f>'t4'!EE142</f>
        <v>0</v>
      </c>
      <c r="H138" s="447">
        <f>'t5'!S140+'t5'!T140</f>
        <v>0</v>
      </c>
      <c r="I138" s="449" t="str">
        <f t="shared" si="5"/>
        <v>OK</v>
      </c>
      <c r="J138" s="449" t="str">
        <f>IF(AND(C138&gt;0,D138=0,E138=0,F138=0,G138=0,H138=0),"KO","OK")</f>
        <v>OK</v>
      </c>
      <c r="K138" s="449" t="str">
        <f>IF(AND(C138=0,OR(D138&gt;0,E138&gt;0,F138&gt;0,G138&gt;0,H138&gt;0)),"KO","OK")</f>
        <v>OK</v>
      </c>
      <c r="L138" s="449" t="str">
        <f>IF((('t12'!C139/12+E138)*273)&lt;(C138-'t11'!S141-'t11'!T141-'t11'!Q141-'t11'!R141),"KO","OK")</f>
        <v>OK</v>
      </c>
      <c r="M138" s="486" t="str">
        <f>IF(K138="KO",$K$5,IF(J138="KO",IF(L138="KO",($J$5&amp;" e "&amp;$L$5&amp;(('t12'!C139/12*273)+(('t3'!M138+'t3'!N138+'t3'!O138+'t3'!P138+'t3'!Q138+'t3'!R138)*273))&amp;")"),$J$5),IF(L138="KO",($L$5&amp;(('t12'!C139/12*273)+(('t3'!M138+'t3'!N138+'t3'!O138+'t3'!P138+'t3'!Q138+'t3'!R138)*273))&amp;")"),"")))</f>
        <v/>
      </c>
    </row>
    <row r="139" spans="1:13" ht="12.75">
      <c r="A139" s="368" t="str">
        <f>'t1'!A140</f>
        <v>profilo atipico ruolo amministrativo</v>
      </c>
      <c r="B139" s="379" t="str">
        <f>'t1'!B140</f>
        <v>A00062</v>
      </c>
      <c r="C139" s="447">
        <f>'t11'!U142+'t11'!V142</f>
        <v>0</v>
      </c>
      <c r="D139" s="447">
        <f>'t1'!L140+'t1'!M140</f>
        <v>0</v>
      </c>
      <c r="E139" s="447">
        <f>'t3'!M140+'t3'!N140+'t3'!O140+'t3'!P140+'t3'!Q140+'t3'!R140</f>
        <v>0</v>
      </c>
      <c r="F139" s="447">
        <f>'t4'!EH140</f>
        <v>0</v>
      </c>
      <c r="G139" s="391">
        <f>'t4'!EF142</f>
        <v>0</v>
      </c>
      <c r="H139" s="447">
        <f>'t5'!S141+'t5'!T141</f>
        <v>0</v>
      </c>
      <c r="I139" s="449" t="str">
        <f>IF(AND(J139="OK",K139="OK",L139="OK"),"OK","ERRORE")</f>
        <v>OK</v>
      </c>
      <c r="J139" s="449" t="str">
        <f>IF(AND(C139&gt;0,D139=0,E139=0,F139=0,G139=0,H139=0),"KO","OK")</f>
        <v>OK</v>
      </c>
      <c r="K139" s="449" t="str">
        <f>IF(AND(C139=0,OR(D139&gt;0,E139&gt;0,F139&gt;0,G139&gt;0,H139&gt;0)),"KO","OK")</f>
        <v>OK</v>
      </c>
      <c r="L139" s="449" t="str">
        <f>IF((('t12'!C140/12+E139)*273)&lt;(C139-'t11'!S142-'t11'!T142-'t11'!Q142-'t11'!R142),"KO","OK")</f>
        <v>OK</v>
      </c>
      <c r="M139" s="486" t="str">
        <f>IF(K139="KO",$K$5,IF(J139="KO",IF(L139="KO",($J$5&amp;" e "&amp;$L$5&amp;(('t12'!C140/12*273)+(('t3'!M139+'t3'!N139+'t3'!O139+'t3'!P139+'t3'!Q139+'t3'!R139)*273))&amp;")"),$J$5),IF(L139="KO",($L$5&amp;(('t12'!C140/12*273)+(('t3'!M139+'t3'!N139+'t3'!O139+'t3'!P139+'t3'!Q139+'t3'!R139)*273))&amp;")"),"")))</f>
        <v/>
      </c>
    </row>
    <row r="140" spans="1:13" ht="12.75">
      <c r="A140" s="368" t="str">
        <f>'t1'!A141</f>
        <v>contrattisti (a)</v>
      </c>
      <c r="B140" s="379" t="str">
        <f>'t1'!B141</f>
        <v>000061</v>
      </c>
      <c r="C140" s="447">
        <f>'t11'!U143+'t11'!V143</f>
        <v>0</v>
      </c>
      <c r="D140" s="447">
        <f>'t1'!L141+'t1'!M141</f>
        <v>0</v>
      </c>
      <c r="E140" s="447">
        <f>'t3'!M141+'t3'!N141+'t3'!O141+'t3'!P141+'t3'!Q141+'t3'!R141</f>
        <v>0</v>
      </c>
      <c r="F140" s="447">
        <f>'t4'!EH141</f>
        <v>0</v>
      </c>
      <c r="G140" s="391">
        <f>'t4'!EG142</f>
        <v>0</v>
      </c>
      <c r="H140" s="447">
        <f>'t5'!S142+'t5'!T142</f>
        <v>0</v>
      </c>
      <c r="I140" s="449" t="str">
        <f>IF(AND(J140="OK",K140="OK",L140="OK"),"OK","ERRORE")</f>
        <v>OK</v>
      </c>
      <c r="J140" s="449" t="str">
        <f>IF(AND(C140&gt;0,D140=0,E140=0,F140=0,G140=0,H140=0),"KO","OK")</f>
        <v>OK</v>
      </c>
      <c r="K140" s="449" t="str">
        <f>IF(AND(C140=0,OR(D140&gt;0,E140&gt;0,F140&gt;0,G140&gt;0,H140&gt;0)),"KO","OK")</f>
        <v>OK</v>
      </c>
      <c r="L140" s="449" t="str">
        <f>IF((('t12'!C141/12+E140)*273)&lt;(C140-'t11'!S143-'t11'!T143-'t11'!Q143-'t11'!R143),"KO","OK")</f>
        <v>OK</v>
      </c>
      <c r="M140" s="486" t="str">
        <f>IF(K140="KO",$K$5,IF(J140="KO",IF(L140="KO",($J$5&amp;" e "&amp;$L$5&amp;(('t12'!C141/12*273)+(('t3'!M140+'t3'!N140+'t3'!O140+'t3'!P140+'t3'!Q140+'t3'!R140)*273))&amp;")"),$J$5),IF(L140="KO",($L$5&amp;(('t12'!C141/12*273)+(('t3'!M140+'t3'!N140+'t3'!O140+'t3'!P140+'t3'!Q140+'t3'!R140)*273))&amp;")"),"")))</f>
        <v/>
      </c>
    </row>
  </sheetData>
  <sheetProtection password="EA98" sheet="1" selectLockedCells="1" selectUnlockedCells="1"/>
  <mergeCells count="2">
    <mergeCell ref="A1:K1"/>
    <mergeCell ref="D2:K2"/>
  </mergeCells>
  <printOptions horizontalCentered="1" verticalCentered="1"/>
  <pageMargins left="0.19685039370078741" right="0.19685039370078741" top="0.19685039370078741" bottom="0.15748031496062992" header="0.15748031496062992" footer="0.15748031496062992"/>
  <pageSetup paperSize="9" scale="80" orientation="landscape" r:id="rId1"/>
  <headerFooter alignWithMargins="0"/>
</worksheet>
</file>

<file path=xl/worksheets/sheet9.xml><?xml version="1.0" encoding="utf-8"?>
<worksheet xmlns="http://schemas.openxmlformats.org/spreadsheetml/2006/main" xmlns:r="http://schemas.openxmlformats.org/officeDocument/2006/relationships">
  <sheetPr codeName="Foglio81">
    <tabColor rgb="FF92D050"/>
  </sheetPr>
  <dimension ref="A1:C2"/>
  <sheetViews>
    <sheetView workbookViewId="0">
      <selection activeCell="C2" sqref="C2"/>
    </sheetView>
  </sheetViews>
  <sheetFormatPr defaultRowHeight="12.75"/>
  <cols>
    <col min="1" max="1" width="64.28515625" style="1618" bestFit="1" customWidth="1"/>
    <col min="2" max="2" width="8.28515625" style="1618" bestFit="1" customWidth="1"/>
    <col min="3" max="3" width="5.42578125" style="1618" bestFit="1" customWidth="1"/>
    <col min="4" max="16384" width="9.140625" style="1618"/>
  </cols>
  <sheetData>
    <row r="1" spans="1:3">
      <c r="A1" s="1617" t="s">
        <v>581</v>
      </c>
      <c r="B1" s="1617" t="s">
        <v>180</v>
      </c>
      <c r="C1" s="1617" t="s">
        <v>582</v>
      </c>
    </row>
    <row r="2" spans="1:3">
      <c r="A2" s="1721" t="s">
        <v>583</v>
      </c>
      <c r="B2" s="1617">
        <v>3</v>
      </c>
      <c r="C2" s="1617" t="s">
        <v>584</v>
      </c>
    </row>
  </sheetData>
  <pageMargins left="0.75" right="0.75" top="1" bottom="1" header="0.5" footer="0.5"/>
  <headerFooter alignWithMargins="0">
    <oddHeader>&amp;A</oddHeader>
    <oddFooter>Page &amp;P</oddFooter>
  </headerFooter>
</worksheet>
</file>

<file path=xl/worksheets/sheet90.xml><?xml version="1.0" encoding="utf-8"?>
<worksheet xmlns="http://schemas.openxmlformats.org/spreadsheetml/2006/main" xmlns:r="http://schemas.openxmlformats.org/officeDocument/2006/relationships">
  <sheetPr codeName="Foglio79"/>
  <dimension ref="A1:M140"/>
  <sheetViews>
    <sheetView showGridLines="0" view="pageBreakPreview" zoomScale="115" zoomScaleNormal="85" zoomScaleSheetLayoutView="115" workbookViewId="0">
      <pane xSplit="2" ySplit="5" topLeftCell="C117" activePane="bottomRight" state="frozen"/>
      <selection activeCell="C8" sqref="C8"/>
      <selection pane="topRight" activeCell="C8" sqref="C8"/>
      <selection pane="bottomLeft" activeCell="C8" sqref="C8"/>
      <selection pane="bottomRight" activeCell="C8" sqref="C8"/>
    </sheetView>
  </sheetViews>
  <sheetFormatPr defaultRowHeight="11.25"/>
  <cols>
    <col min="1" max="1" width="44.5703125" style="130" customWidth="1"/>
    <col min="2" max="2" width="8.5703125" style="163" customWidth="1"/>
    <col min="3" max="4" width="15.28515625" style="163" customWidth="1"/>
    <col min="5" max="5" width="14" style="163" customWidth="1"/>
    <col min="6" max="6" width="13.5703125" style="378" customWidth="1"/>
    <col min="7" max="7" width="15.7109375" style="378" customWidth="1"/>
    <col min="8" max="8" width="14" style="163" customWidth="1"/>
    <col min="9" max="9" width="13.5703125" style="378" customWidth="1"/>
    <col min="10" max="10" width="15.7109375" style="163" customWidth="1"/>
    <col min="11" max="16384" width="9.140625" style="321"/>
  </cols>
  <sheetData>
    <row r="1" spans="1:13" s="130" customFormat="1" ht="43.5" customHeight="1">
      <c r="A1" s="2471" t="str">
        <f>'t1'!A1</f>
        <v>COMPARTO SERVIZIO SANITARIO NAZIONALE - anno 2017</v>
      </c>
      <c r="B1" s="2471"/>
      <c r="C1" s="2471"/>
      <c r="D1" s="2471"/>
      <c r="E1" s="2471"/>
      <c r="F1" s="2471"/>
      <c r="G1" s="2471"/>
      <c r="H1" s="2471"/>
      <c r="I1" s="2471"/>
      <c r="J1" s="2471"/>
      <c r="K1" s="362"/>
      <c r="M1" s="321"/>
    </row>
    <row r="2" spans="1:13" s="130" customFormat="1" ht="12.75" customHeight="1">
      <c r="D2" s="2733"/>
      <c r="E2" s="2733"/>
      <c r="F2" s="2733"/>
      <c r="G2" s="2733"/>
      <c r="H2" s="2733"/>
      <c r="I2" s="2733"/>
      <c r="J2" s="2733"/>
      <c r="K2" s="362"/>
      <c r="M2" s="321"/>
    </row>
    <row r="3" spans="1:13" s="130" customFormat="1" ht="21" customHeight="1">
      <c r="A3" s="320" t="s">
        <v>3882</v>
      </c>
      <c r="B3" s="163"/>
      <c r="C3" s="163"/>
    </row>
    <row r="4" spans="1:13" ht="33.75">
      <c r="A4" s="371" t="s">
        <v>562</v>
      </c>
      <c r="B4" s="372" t="s">
        <v>3737</v>
      </c>
      <c r="C4" s="374" t="s">
        <v>3865</v>
      </c>
      <c r="D4" s="374" t="s">
        <v>3088</v>
      </c>
      <c r="E4" s="374" t="s">
        <v>3883</v>
      </c>
      <c r="F4" s="374" t="s">
        <v>3884</v>
      </c>
      <c r="G4" s="374" t="s">
        <v>3089</v>
      </c>
      <c r="H4" s="374" t="s">
        <v>3885</v>
      </c>
      <c r="I4" s="374" t="s">
        <v>3884</v>
      </c>
      <c r="J4" s="374" t="s">
        <v>3886</v>
      </c>
    </row>
    <row r="5" spans="1:13" s="445" customFormat="1" ht="10.5">
      <c r="A5" s="442"/>
      <c r="B5" s="414"/>
      <c r="C5" s="414" t="s">
        <v>1852</v>
      </c>
      <c r="D5" s="443" t="s">
        <v>1853</v>
      </c>
      <c r="E5" s="443" t="s">
        <v>3887</v>
      </c>
      <c r="F5" s="443" t="s">
        <v>3888</v>
      </c>
      <c r="G5" s="443" t="s">
        <v>3754</v>
      </c>
      <c r="H5" s="443" t="s">
        <v>3889</v>
      </c>
      <c r="I5" s="443" t="s">
        <v>3890</v>
      </c>
      <c r="J5" s="443"/>
    </row>
    <row r="6" spans="1:13" ht="12.75">
      <c r="A6" s="368" t="str">
        <f>'t1'!A7</f>
        <v>direttore generale</v>
      </c>
      <c r="B6" s="379" t="str">
        <f>'t1'!B7</f>
        <v>0D0097</v>
      </c>
      <c r="C6" s="447">
        <f>'t13'!AB7</f>
        <v>30987</v>
      </c>
      <c r="D6" s="447">
        <f>'t13'!Y7</f>
        <v>0</v>
      </c>
      <c r="E6" s="450" t="str">
        <f>IF($C6=0," ",IF(D6=0," ",D6/$C6))</f>
        <v xml:space="preserve"> </v>
      </c>
      <c r="F6" s="406" t="str">
        <f>IF($C6=0," ",IF(D6=0," ",IF(E6&gt;0.2,"ERRORE","OK")))</f>
        <v xml:space="preserve"> </v>
      </c>
      <c r="G6" s="447">
        <f>'t13'!Z7</f>
        <v>0</v>
      </c>
      <c r="H6" s="450" t="str">
        <f>IF($C6=0," ",IF(G6=0," ",G6/$C6))</f>
        <v xml:space="preserve"> </v>
      </c>
      <c r="I6" s="406" t="str">
        <f>IF($C6=0," ",IF(G6=0," ",IF(H6&gt;0.2,"ERRORE","OK")))</f>
        <v xml:space="preserve"> </v>
      </c>
      <c r="J6" s="449" t="str">
        <f>IF(OR(F6="ERRORE",I6="ERRORE"),"ERRORE","OK")</f>
        <v>OK</v>
      </c>
    </row>
    <row r="7" spans="1:13" ht="12.75">
      <c r="A7" s="368" t="str">
        <f>'t1'!A8</f>
        <v>direttore sanitario</v>
      </c>
      <c r="B7" s="379" t="str">
        <f>'t1'!B8</f>
        <v>0D0482</v>
      </c>
      <c r="C7" s="447">
        <f>'t13'!AB8</f>
        <v>55777</v>
      </c>
      <c r="D7" s="447">
        <f>'t13'!Y8</f>
        <v>0</v>
      </c>
      <c r="E7" s="450" t="str">
        <f t="shared" ref="E7:E71" si="0">IF($C7=0," ",IF(D7=0," ",D7/$C7))</f>
        <v xml:space="preserve"> </v>
      </c>
      <c r="F7" s="406" t="str">
        <f t="shared" ref="F7:F70" si="1">IF($C7=0," ",IF(D7=0," ",IF(E7&gt;0.2,"ERRORE","OK")))</f>
        <v xml:space="preserve"> </v>
      </c>
      <c r="G7" s="447">
        <f>'t13'!Z8</f>
        <v>0</v>
      </c>
      <c r="H7" s="450" t="str">
        <f t="shared" ref="H7:H71" si="2">IF($C7=0," ",IF(G7=0," ",G7/$C7))</f>
        <v xml:space="preserve"> </v>
      </c>
      <c r="I7" s="406" t="str">
        <f t="shared" ref="I7:I70" si="3">IF($C7=0," ",IF(G7=0," ",IF(H7&gt;0.2,"ERRORE","OK")))</f>
        <v xml:space="preserve"> </v>
      </c>
      <c r="J7" s="449" t="str">
        <f t="shared" ref="J7:J70" si="4">IF(OR(F7="ERRORE",I7="ERRORE"),"ERRORE","OK")</f>
        <v>OK</v>
      </c>
    </row>
    <row r="8" spans="1:13" ht="12.75">
      <c r="A8" s="368" t="str">
        <f>'t1'!A9</f>
        <v>direttore amministrativo</v>
      </c>
      <c r="B8" s="379" t="str">
        <f>'t1'!B9</f>
        <v>0D0163</v>
      </c>
      <c r="C8" s="447">
        <f>'t13'!AB9</f>
        <v>24790</v>
      </c>
      <c r="D8" s="447">
        <f>'t13'!Y9</f>
        <v>0</v>
      </c>
      <c r="E8" s="450" t="str">
        <f t="shared" si="0"/>
        <v xml:space="preserve"> </v>
      </c>
      <c r="F8" s="406" t="str">
        <f t="shared" si="1"/>
        <v xml:space="preserve"> </v>
      </c>
      <c r="G8" s="447">
        <f>'t13'!Z9</f>
        <v>0</v>
      </c>
      <c r="H8" s="450" t="str">
        <f t="shared" si="2"/>
        <v xml:space="preserve"> </v>
      </c>
      <c r="I8" s="406" t="str">
        <f t="shared" si="3"/>
        <v xml:space="preserve"> </v>
      </c>
      <c r="J8" s="449" t="str">
        <f t="shared" si="4"/>
        <v>OK</v>
      </c>
    </row>
    <row r="9" spans="1:13" ht="12.75">
      <c r="A9" s="368" t="str">
        <f>'t1'!A10</f>
        <v>direttore dei servizi sociali</v>
      </c>
      <c r="B9" s="379" t="str">
        <f>'t1'!B10</f>
        <v>0D0484</v>
      </c>
      <c r="C9" s="447">
        <f>'t13'!AB10</f>
        <v>0</v>
      </c>
      <c r="D9" s="447">
        <f>'t13'!Y10</f>
        <v>0</v>
      </c>
      <c r="E9" s="450" t="str">
        <f t="shared" si="0"/>
        <v xml:space="preserve"> </v>
      </c>
      <c r="F9" s="406" t="str">
        <f t="shared" si="1"/>
        <v xml:space="preserve"> </v>
      </c>
      <c r="G9" s="447">
        <f>'t13'!Z10</f>
        <v>0</v>
      </c>
      <c r="H9" s="450" t="str">
        <f t="shared" si="2"/>
        <v xml:space="preserve"> </v>
      </c>
      <c r="I9" s="406" t="str">
        <f t="shared" si="3"/>
        <v xml:space="preserve"> </v>
      </c>
      <c r="J9" s="449" t="str">
        <f t="shared" si="4"/>
        <v>OK</v>
      </c>
    </row>
    <row r="10" spans="1:13" ht="12.75">
      <c r="A10" s="368" t="str">
        <f>'t1'!A11</f>
        <v>dir. medico con inc. di struttura complessa (rapp. esclusivo)</v>
      </c>
      <c r="B10" s="379" t="str">
        <f>'t1'!B11</f>
        <v>SD0E33</v>
      </c>
      <c r="C10" s="447">
        <f>'t13'!AB11</f>
        <v>686836</v>
      </c>
      <c r="D10" s="447">
        <f>'t13'!Y11</f>
        <v>0</v>
      </c>
      <c r="E10" s="450" t="str">
        <f t="shared" si="0"/>
        <v xml:space="preserve"> </v>
      </c>
      <c r="F10" s="406" t="str">
        <f t="shared" si="1"/>
        <v xml:space="preserve"> </v>
      </c>
      <c r="G10" s="447">
        <f>'t13'!Z11</f>
        <v>18804</v>
      </c>
      <c r="H10" s="450">
        <f t="shared" si="2"/>
        <v>2.7377714621831122E-2</v>
      </c>
      <c r="I10" s="406" t="str">
        <f t="shared" si="3"/>
        <v>OK</v>
      </c>
      <c r="J10" s="449" t="str">
        <f t="shared" si="4"/>
        <v>OK</v>
      </c>
    </row>
    <row r="11" spans="1:13" ht="12.75">
      <c r="A11" s="368" t="str">
        <f>'t1'!A12</f>
        <v>dir. medico con inc. di struttura complessa (rapp. non escl.)</v>
      </c>
      <c r="B11" s="379" t="str">
        <f>'t1'!B12</f>
        <v>SD0N33</v>
      </c>
      <c r="C11" s="447">
        <f>'t13'!AB12</f>
        <v>115789</v>
      </c>
      <c r="D11" s="447">
        <f>'t13'!Y12</f>
        <v>0</v>
      </c>
      <c r="E11" s="450" t="str">
        <f t="shared" si="0"/>
        <v xml:space="preserve"> </v>
      </c>
      <c r="F11" s="406" t="str">
        <f t="shared" si="1"/>
        <v xml:space="preserve"> </v>
      </c>
      <c r="G11" s="447">
        <f>'t13'!Z12</f>
        <v>558</v>
      </c>
      <c r="H11" s="450">
        <f t="shared" si="2"/>
        <v>4.8191106236343696E-3</v>
      </c>
      <c r="I11" s="406" t="str">
        <f t="shared" si="3"/>
        <v>OK</v>
      </c>
      <c r="J11" s="449" t="str">
        <f t="shared" si="4"/>
        <v>OK</v>
      </c>
    </row>
    <row r="12" spans="1:13" ht="12.75">
      <c r="A12" s="368" t="str">
        <f>'t1'!A13</f>
        <v>dir. medico con incarico di struttura semplice (rapp. esclusivo)</v>
      </c>
      <c r="B12" s="379" t="str">
        <f>'t1'!B13</f>
        <v>SD0E34</v>
      </c>
      <c r="C12" s="447">
        <f>'t13'!AB13</f>
        <v>1494175</v>
      </c>
      <c r="D12" s="447">
        <f>'t13'!Y13</f>
        <v>0</v>
      </c>
      <c r="E12" s="450" t="str">
        <f t="shared" si="0"/>
        <v xml:space="preserve"> </v>
      </c>
      <c r="F12" s="406" t="str">
        <f t="shared" si="1"/>
        <v xml:space="preserve"> </v>
      </c>
      <c r="G12" s="447">
        <f>'t13'!Z13</f>
        <v>7202</v>
      </c>
      <c r="H12" s="450">
        <f t="shared" si="2"/>
        <v>4.8200511988220921E-3</v>
      </c>
      <c r="I12" s="406" t="str">
        <f t="shared" si="3"/>
        <v>OK</v>
      </c>
      <c r="J12" s="449" t="str">
        <f t="shared" si="4"/>
        <v>OK</v>
      </c>
    </row>
    <row r="13" spans="1:13" ht="12.75">
      <c r="A13" s="368" t="str">
        <f>'t1'!A14</f>
        <v>dir. medico con incarico di struttura semplice (rapp. non escl.)</v>
      </c>
      <c r="B13" s="379" t="str">
        <f>'t1'!B14</f>
        <v>SD0N34</v>
      </c>
      <c r="C13" s="447">
        <f>'t13'!AB14</f>
        <v>20846</v>
      </c>
      <c r="D13" s="447">
        <f>'t13'!Y14</f>
        <v>0</v>
      </c>
      <c r="E13" s="450" t="str">
        <f t="shared" si="0"/>
        <v xml:space="preserve"> </v>
      </c>
      <c r="F13" s="406" t="str">
        <f t="shared" si="1"/>
        <v xml:space="preserve"> </v>
      </c>
      <c r="G13" s="447">
        <f>'t13'!Z14</f>
        <v>100</v>
      </c>
      <c r="H13" s="450">
        <f t="shared" si="2"/>
        <v>4.7970833733090284E-3</v>
      </c>
      <c r="I13" s="406" t="str">
        <f t="shared" si="3"/>
        <v>OK</v>
      </c>
      <c r="J13" s="449" t="str">
        <f t="shared" si="4"/>
        <v>OK</v>
      </c>
    </row>
    <row r="14" spans="1:13" ht="12.75">
      <c r="A14" s="368" t="str">
        <f>'t1'!A15</f>
        <v>dir. medici con altri incar. prof.li (rapp. esclusivo)</v>
      </c>
      <c r="B14" s="379" t="str">
        <f>'t1'!B15</f>
        <v>SD0035</v>
      </c>
      <c r="C14" s="447">
        <f>'t13'!AB15</f>
        <v>5639440</v>
      </c>
      <c r="D14" s="447">
        <f>'t13'!Y15</f>
        <v>0</v>
      </c>
      <c r="E14" s="450" t="str">
        <f t="shared" si="0"/>
        <v xml:space="preserve"> </v>
      </c>
      <c r="F14" s="406" t="str">
        <f t="shared" si="1"/>
        <v xml:space="preserve"> </v>
      </c>
      <c r="G14" s="447">
        <f>'t13'!Z15</f>
        <v>63554</v>
      </c>
      <c r="H14" s="450">
        <f t="shared" si="2"/>
        <v>1.1269558679585207E-2</v>
      </c>
      <c r="I14" s="406" t="str">
        <f t="shared" si="3"/>
        <v>OK</v>
      </c>
      <c r="J14" s="449" t="str">
        <f t="shared" si="4"/>
        <v>OK</v>
      </c>
    </row>
    <row r="15" spans="1:13" ht="12.75">
      <c r="A15" s="368" t="str">
        <f>'t1'!A16</f>
        <v>dir. medici con altri incar. prof.li (rapp. non escl.)</v>
      </c>
      <c r="B15" s="379" t="str">
        <f>'t1'!B16</f>
        <v>SD0036</v>
      </c>
      <c r="C15" s="447">
        <f>'t13'!AB16</f>
        <v>244290</v>
      </c>
      <c r="D15" s="447">
        <f>'t13'!Y16</f>
        <v>0</v>
      </c>
      <c r="E15" s="450" t="str">
        <f t="shared" si="0"/>
        <v xml:space="preserve"> </v>
      </c>
      <c r="F15" s="406" t="str">
        <f t="shared" si="1"/>
        <v xml:space="preserve"> </v>
      </c>
      <c r="G15" s="447">
        <f>'t13'!Z16</f>
        <v>1177</v>
      </c>
      <c r="H15" s="450">
        <f t="shared" si="2"/>
        <v>4.8180441278807976E-3</v>
      </c>
      <c r="I15" s="406" t="str">
        <f t="shared" si="3"/>
        <v>OK</v>
      </c>
      <c r="J15" s="449" t="str">
        <f t="shared" si="4"/>
        <v>OK</v>
      </c>
    </row>
    <row r="16" spans="1:13" ht="12.75">
      <c r="A16" s="368" t="str">
        <f>'t1'!A17</f>
        <v>dir. medici a t.  determinato(art. 15-septies d.lgs. 502/92)</v>
      </c>
      <c r="B16" s="379" t="str">
        <f>'t1'!B17</f>
        <v>SD0597</v>
      </c>
      <c r="C16" s="447">
        <f>'t13'!AB17</f>
        <v>0</v>
      </c>
      <c r="D16" s="447">
        <f>'t13'!Y17</f>
        <v>0</v>
      </c>
      <c r="E16" s="450" t="str">
        <f t="shared" si="0"/>
        <v xml:space="preserve"> </v>
      </c>
      <c r="F16" s="406" t="str">
        <f t="shared" si="1"/>
        <v xml:space="preserve"> </v>
      </c>
      <c r="G16" s="447">
        <f>'t13'!Z17</f>
        <v>0</v>
      </c>
      <c r="H16" s="450" t="str">
        <f t="shared" si="2"/>
        <v xml:space="preserve"> </v>
      </c>
      <c r="I16" s="406" t="str">
        <f t="shared" si="3"/>
        <v xml:space="preserve"> </v>
      </c>
      <c r="J16" s="449" t="str">
        <f t="shared" si="4"/>
        <v>OK</v>
      </c>
    </row>
    <row r="17" spans="1:10" ht="12.75">
      <c r="A17" s="368" t="str">
        <f>'t1'!A18</f>
        <v>veterinari con inc. di struttura complessa (rapp.esclusivo)</v>
      </c>
      <c r="B17" s="379" t="str">
        <f>'t1'!B18</f>
        <v>SD0E74</v>
      </c>
      <c r="C17" s="447">
        <f>'t13'!AB18</f>
        <v>0</v>
      </c>
      <c r="D17" s="447">
        <f>'t13'!Y18</f>
        <v>0</v>
      </c>
      <c r="E17" s="450" t="str">
        <f t="shared" si="0"/>
        <v xml:space="preserve"> </v>
      </c>
      <c r="F17" s="406" t="str">
        <f t="shared" si="1"/>
        <v xml:space="preserve"> </v>
      </c>
      <c r="G17" s="447">
        <f>'t13'!Z18</f>
        <v>0</v>
      </c>
      <c r="H17" s="450" t="str">
        <f t="shared" si="2"/>
        <v xml:space="preserve"> </v>
      </c>
      <c r="I17" s="406" t="str">
        <f t="shared" si="3"/>
        <v xml:space="preserve"> </v>
      </c>
      <c r="J17" s="449" t="str">
        <f t="shared" si="4"/>
        <v>OK</v>
      </c>
    </row>
    <row r="18" spans="1:10" ht="12.75">
      <c r="A18" s="368" t="str">
        <f>'t1'!A19</f>
        <v>veterinari con inc. di struttura complessa (rapp. non escl.)</v>
      </c>
      <c r="B18" s="379" t="str">
        <f>'t1'!B19</f>
        <v>SD0N74</v>
      </c>
      <c r="C18" s="447">
        <f>'t13'!AB19</f>
        <v>0</v>
      </c>
      <c r="D18" s="447">
        <f>'t13'!Y19</f>
        <v>0</v>
      </c>
      <c r="E18" s="450" t="str">
        <f t="shared" si="0"/>
        <v xml:space="preserve"> </v>
      </c>
      <c r="F18" s="406" t="str">
        <f t="shared" si="1"/>
        <v xml:space="preserve"> </v>
      </c>
      <c r="G18" s="447">
        <f>'t13'!Z19</f>
        <v>0</v>
      </c>
      <c r="H18" s="450" t="str">
        <f t="shared" si="2"/>
        <v xml:space="preserve"> </v>
      </c>
      <c r="I18" s="406" t="str">
        <f t="shared" si="3"/>
        <v xml:space="preserve"> </v>
      </c>
      <c r="J18" s="449" t="str">
        <f t="shared" si="4"/>
        <v>OK</v>
      </c>
    </row>
    <row r="19" spans="1:10" ht="12.75">
      <c r="A19" s="368" t="str">
        <f>'t1'!A20</f>
        <v>veterinari con inc. di struttura semplice (rapp. esclusivo)</v>
      </c>
      <c r="B19" s="379" t="str">
        <f>'t1'!B20</f>
        <v>SD0E73</v>
      </c>
      <c r="C19" s="447">
        <f>'t13'!AB20</f>
        <v>0</v>
      </c>
      <c r="D19" s="447">
        <f>'t13'!Y20</f>
        <v>0</v>
      </c>
      <c r="E19" s="450" t="str">
        <f t="shared" si="0"/>
        <v xml:space="preserve"> </v>
      </c>
      <c r="F19" s="406" t="str">
        <f t="shared" si="1"/>
        <v xml:space="preserve"> </v>
      </c>
      <c r="G19" s="447">
        <f>'t13'!Z20</f>
        <v>0</v>
      </c>
      <c r="H19" s="450" t="str">
        <f t="shared" si="2"/>
        <v xml:space="preserve"> </v>
      </c>
      <c r="I19" s="406" t="str">
        <f t="shared" si="3"/>
        <v xml:space="preserve"> </v>
      </c>
      <c r="J19" s="449" t="str">
        <f t="shared" si="4"/>
        <v>OK</v>
      </c>
    </row>
    <row r="20" spans="1:10" ht="12.75">
      <c r="A20" s="368" t="str">
        <f>'t1'!A21</f>
        <v>veterinari con inc. di struttura semplice (rapp. non escl.)</v>
      </c>
      <c r="B20" s="379" t="str">
        <f>'t1'!B21</f>
        <v>SD0N73</v>
      </c>
      <c r="C20" s="447">
        <f>'t13'!AB21</f>
        <v>0</v>
      </c>
      <c r="D20" s="447">
        <f>'t13'!Y21</f>
        <v>0</v>
      </c>
      <c r="E20" s="450" t="str">
        <f t="shared" si="0"/>
        <v xml:space="preserve"> </v>
      </c>
      <c r="F20" s="406" t="str">
        <f t="shared" si="1"/>
        <v xml:space="preserve"> </v>
      </c>
      <c r="G20" s="447">
        <f>'t13'!Z21</f>
        <v>0</v>
      </c>
      <c r="H20" s="450" t="str">
        <f t="shared" si="2"/>
        <v xml:space="preserve"> </v>
      </c>
      <c r="I20" s="406" t="str">
        <f t="shared" si="3"/>
        <v xml:space="preserve"> </v>
      </c>
      <c r="J20" s="449" t="str">
        <f t="shared" si="4"/>
        <v>OK</v>
      </c>
    </row>
    <row r="21" spans="1:10" ht="12.75">
      <c r="A21" s="368" t="str">
        <f>'t1'!A22</f>
        <v>veterinari con altri incar. prof.li (rapp. esclusivo)</v>
      </c>
      <c r="B21" s="379" t="str">
        <f>'t1'!B22</f>
        <v>SD0A73</v>
      </c>
      <c r="C21" s="447">
        <f>'t13'!AB22</f>
        <v>0</v>
      </c>
      <c r="D21" s="447">
        <f>'t13'!Y22</f>
        <v>0</v>
      </c>
      <c r="E21" s="450" t="str">
        <f t="shared" si="0"/>
        <v xml:space="preserve"> </v>
      </c>
      <c r="F21" s="406" t="str">
        <f t="shared" si="1"/>
        <v xml:space="preserve"> </v>
      </c>
      <c r="G21" s="447">
        <f>'t13'!Z22</f>
        <v>0</v>
      </c>
      <c r="H21" s="450" t="str">
        <f t="shared" si="2"/>
        <v xml:space="preserve"> </v>
      </c>
      <c r="I21" s="406" t="str">
        <f t="shared" si="3"/>
        <v xml:space="preserve"> </v>
      </c>
      <c r="J21" s="449" t="str">
        <f t="shared" si="4"/>
        <v>OK</v>
      </c>
    </row>
    <row r="22" spans="1:10" ht="12.75">
      <c r="A22" s="368" t="str">
        <f>'t1'!A23</f>
        <v>veterinari con altri incar. prof.li (rapp. non escl.)</v>
      </c>
      <c r="B22" s="379" t="str">
        <f>'t1'!B23</f>
        <v>SD0072</v>
      </c>
      <c r="C22" s="447">
        <f>'t13'!AB23</f>
        <v>0</v>
      </c>
      <c r="D22" s="447">
        <f>'t13'!Y23</f>
        <v>0</v>
      </c>
      <c r="E22" s="450" t="str">
        <f t="shared" si="0"/>
        <v xml:space="preserve"> </v>
      </c>
      <c r="F22" s="406" t="str">
        <f t="shared" si="1"/>
        <v xml:space="preserve"> </v>
      </c>
      <c r="G22" s="447">
        <f>'t13'!Z23</f>
        <v>0</v>
      </c>
      <c r="H22" s="450" t="str">
        <f t="shared" si="2"/>
        <v xml:space="preserve"> </v>
      </c>
      <c r="I22" s="406" t="str">
        <f t="shared" si="3"/>
        <v xml:space="preserve"> </v>
      </c>
      <c r="J22" s="449" t="str">
        <f t="shared" si="4"/>
        <v>OK</v>
      </c>
    </row>
    <row r="23" spans="1:10" ht="12.75">
      <c r="A23" s="368" t="str">
        <f>'t1'!A24</f>
        <v>veterinari a t. determinato (art. 15-septies d.lgs. 502/92)</v>
      </c>
      <c r="B23" s="379" t="str">
        <f>'t1'!B24</f>
        <v>SD0598</v>
      </c>
      <c r="C23" s="447">
        <f>'t13'!AB24</f>
        <v>0</v>
      </c>
      <c r="D23" s="447">
        <f>'t13'!Y24</f>
        <v>0</v>
      </c>
      <c r="E23" s="450" t="str">
        <f t="shared" si="0"/>
        <v xml:space="preserve"> </v>
      </c>
      <c r="F23" s="406" t="str">
        <f t="shared" si="1"/>
        <v xml:space="preserve"> </v>
      </c>
      <c r="G23" s="447">
        <f>'t13'!Z24</f>
        <v>0</v>
      </c>
      <c r="H23" s="450" t="str">
        <f t="shared" si="2"/>
        <v xml:space="preserve"> </v>
      </c>
      <c r="I23" s="406" t="str">
        <f t="shared" si="3"/>
        <v xml:space="preserve"> </v>
      </c>
      <c r="J23" s="449" t="str">
        <f t="shared" si="4"/>
        <v>OK</v>
      </c>
    </row>
    <row r="24" spans="1:10" ht="12.75">
      <c r="A24" s="368" t="str">
        <f>'t1'!A25</f>
        <v>odontoiatri con inc. di struttura complessa (rapp. esclusivo)</v>
      </c>
      <c r="B24" s="379" t="str">
        <f>'t1'!B25</f>
        <v>SD0E49</v>
      </c>
      <c r="C24" s="447">
        <f>'t13'!AB25</f>
        <v>0</v>
      </c>
      <c r="D24" s="447">
        <f>'t13'!Y25</f>
        <v>0</v>
      </c>
      <c r="E24" s="450" t="str">
        <f t="shared" si="0"/>
        <v xml:space="preserve"> </v>
      </c>
      <c r="F24" s="406" t="str">
        <f t="shared" si="1"/>
        <v xml:space="preserve"> </v>
      </c>
      <c r="G24" s="447">
        <f>'t13'!Z25</f>
        <v>0</v>
      </c>
      <c r="H24" s="450" t="str">
        <f t="shared" si="2"/>
        <v xml:space="preserve"> </v>
      </c>
      <c r="I24" s="406" t="str">
        <f t="shared" si="3"/>
        <v xml:space="preserve"> </v>
      </c>
      <c r="J24" s="449" t="str">
        <f t="shared" si="4"/>
        <v>OK</v>
      </c>
    </row>
    <row r="25" spans="1:10" ht="12.75">
      <c r="A25" s="368" t="str">
        <f>'t1'!A26</f>
        <v>odontoiatri con inc. di struttura complessa (rapp. non escl.)</v>
      </c>
      <c r="B25" s="379" t="str">
        <f>'t1'!B26</f>
        <v>SD0N49</v>
      </c>
      <c r="C25" s="447">
        <f>'t13'!AB26</f>
        <v>0</v>
      </c>
      <c r="D25" s="447">
        <f>'t13'!Y26</f>
        <v>0</v>
      </c>
      <c r="E25" s="450" t="str">
        <f t="shared" si="0"/>
        <v xml:space="preserve"> </v>
      </c>
      <c r="F25" s="406" t="str">
        <f t="shared" si="1"/>
        <v xml:space="preserve"> </v>
      </c>
      <c r="G25" s="447">
        <f>'t13'!Z26</f>
        <v>0</v>
      </c>
      <c r="H25" s="450" t="str">
        <f t="shared" si="2"/>
        <v xml:space="preserve"> </v>
      </c>
      <c r="I25" s="406" t="str">
        <f t="shared" si="3"/>
        <v xml:space="preserve"> </v>
      </c>
      <c r="J25" s="449" t="str">
        <f t="shared" si="4"/>
        <v>OK</v>
      </c>
    </row>
    <row r="26" spans="1:10" ht="12.75">
      <c r="A26" s="368" t="str">
        <f>'t1'!A27</f>
        <v>odontoiatri con inc. di struttura semplice (rapp. esclusivo)</v>
      </c>
      <c r="B26" s="379" t="str">
        <f>'t1'!B27</f>
        <v>SD0E48</v>
      </c>
      <c r="C26" s="447">
        <f>'t13'!AB27</f>
        <v>0</v>
      </c>
      <c r="D26" s="447">
        <f>'t13'!Y27</f>
        <v>0</v>
      </c>
      <c r="E26" s="450" t="str">
        <f t="shared" si="0"/>
        <v xml:space="preserve"> </v>
      </c>
      <c r="F26" s="406" t="str">
        <f t="shared" si="1"/>
        <v xml:space="preserve"> </v>
      </c>
      <c r="G26" s="447">
        <f>'t13'!Z27</f>
        <v>0</v>
      </c>
      <c r="H26" s="450" t="str">
        <f t="shared" si="2"/>
        <v xml:space="preserve"> </v>
      </c>
      <c r="I26" s="406" t="str">
        <f t="shared" si="3"/>
        <v xml:space="preserve"> </v>
      </c>
      <c r="J26" s="449" t="str">
        <f t="shared" si="4"/>
        <v>OK</v>
      </c>
    </row>
    <row r="27" spans="1:10" ht="12.75">
      <c r="A27" s="368" t="str">
        <f>'t1'!A28</f>
        <v>odontoiatri con inc. di struttura semplice (rapp. non escl.)</v>
      </c>
      <c r="B27" s="379" t="str">
        <f>'t1'!B28</f>
        <v>SD0N48</v>
      </c>
      <c r="C27" s="447">
        <f>'t13'!AB28</f>
        <v>0</v>
      </c>
      <c r="D27" s="447">
        <f>'t13'!Y28</f>
        <v>0</v>
      </c>
      <c r="E27" s="450" t="str">
        <f t="shared" si="0"/>
        <v xml:space="preserve"> </v>
      </c>
      <c r="F27" s="406" t="str">
        <f t="shared" si="1"/>
        <v xml:space="preserve"> </v>
      </c>
      <c r="G27" s="447">
        <f>'t13'!Z28</f>
        <v>0</v>
      </c>
      <c r="H27" s="450" t="str">
        <f t="shared" si="2"/>
        <v xml:space="preserve"> </v>
      </c>
      <c r="I27" s="406" t="str">
        <f t="shared" si="3"/>
        <v xml:space="preserve"> </v>
      </c>
      <c r="J27" s="449" t="str">
        <f t="shared" si="4"/>
        <v>OK</v>
      </c>
    </row>
    <row r="28" spans="1:10" ht="12.75">
      <c r="A28" s="368" t="str">
        <f>'t1'!A29</f>
        <v>odontoiatri con altri incar. prof.li (rapp. esclusivo)</v>
      </c>
      <c r="B28" s="379" t="str">
        <f>'t1'!B29</f>
        <v>SD0A48</v>
      </c>
      <c r="C28" s="447">
        <f>'t13'!AB29</f>
        <v>0</v>
      </c>
      <c r="D28" s="447">
        <f>'t13'!Y29</f>
        <v>0</v>
      </c>
      <c r="E28" s="450" t="str">
        <f t="shared" si="0"/>
        <v xml:space="preserve"> </v>
      </c>
      <c r="F28" s="406" t="str">
        <f t="shared" si="1"/>
        <v xml:space="preserve"> </v>
      </c>
      <c r="G28" s="447">
        <f>'t13'!Z29</f>
        <v>0</v>
      </c>
      <c r="H28" s="450" t="str">
        <f t="shared" si="2"/>
        <v xml:space="preserve"> </v>
      </c>
      <c r="I28" s="406" t="str">
        <f t="shared" si="3"/>
        <v xml:space="preserve"> </v>
      </c>
      <c r="J28" s="449" t="str">
        <f t="shared" si="4"/>
        <v>OK</v>
      </c>
    </row>
    <row r="29" spans="1:10" ht="12.75">
      <c r="A29" s="368" t="str">
        <f>'t1'!A30</f>
        <v>odontoiatri con altri incar. prof.li (rapp. non escl.)</v>
      </c>
      <c r="B29" s="379" t="str">
        <f>'t1'!B30</f>
        <v>SD0047</v>
      </c>
      <c r="C29" s="447">
        <f>'t13'!AB30</f>
        <v>0</v>
      </c>
      <c r="D29" s="447">
        <f>'t13'!Y30</f>
        <v>0</v>
      </c>
      <c r="E29" s="450" t="str">
        <f t="shared" si="0"/>
        <v xml:space="preserve"> </v>
      </c>
      <c r="F29" s="406" t="str">
        <f t="shared" si="1"/>
        <v xml:space="preserve"> </v>
      </c>
      <c r="G29" s="447">
        <f>'t13'!Z30</f>
        <v>0</v>
      </c>
      <c r="H29" s="450" t="str">
        <f t="shared" si="2"/>
        <v xml:space="preserve"> </v>
      </c>
      <c r="I29" s="406" t="str">
        <f t="shared" si="3"/>
        <v xml:space="preserve"> </v>
      </c>
      <c r="J29" s="449" t="str">
        <f t="shared" si="4"/>
        <v>OK</v>
      </c>
    </row>
    <row r="30" spans="1:10" ht="12.75">
      <c r="A30" s="368" t="str">
        <f>'t1'!A31</f>
        <v>odontoiatri a t. determinato (art. 15-septies d.lgs. 502/92)</v>
      </c>
      <c r="B30" s="379" t="str">
        <f>'t1'!B31</f>
        <v>SD0599</v>
      </c>
      <c r="C30" s="447">
        <f>'t13'!AB31</f>
        <v>0</v>
      </c>
      <c r="D30" s="447">
        <f>'t13'!Y31</f>
        <v>0</v>
      </c>
      <c r="E30" s="450" t="str">
        <f t="shared" si="0"/>
        <v xml:space="preserve"> </v>
      </c>
      <c r="F30" s="406" t="str">
        <f t="shared" si="1"/>
        <v xml:space="preserve"> </v>
      </c>
      <c r="G30" s="447">
        <f>'t13'!Z31</f>
        <v>0</v>
      </c>
      <c r="H30" s="450" t="str">
        <f t="shared" si="2"/>
        <v xml:space="preserve"> </v>
      </c>
      <c r="I30" s="406" t="str">
        <f t="shared" si="3"/>
        <v xml:space="preserve"> </v>
      </c>
      <c r="J30" s="449" t="str">
        <f t="shared" si="4"/>
        <v>OK</v>
      </c>
    </row>
    <row r="31" spans="1:10" ht="12.75">
      <c r="A31" s="368" t="str">
        <f>'t1'!A32</f>
        <v>farmacisti con incarico di struttura complessa (rapp. esclusivo)</v>
      </c>
      <c r="B31" s="379" t="str">
        <f>'t1'!B32</f>
        <v>SD0E39</v>
      </c>
      <c r="C31" s="447">
        <f>'t13'!AB32</f>
        <v>52782</v>
      </c>
      <c r="D31" s="447">
        <f>'t13'!Y32</f>
        <v>0</v>
      </c>
      <c r="E31" s="450" t="str">
        <f t="shared" si="0"/>
        <v xml:space="preserve"> </v>
      </c>
      <c r="F31" s="406" t="str">
        <f t="shared" si="1"/>
        <v xml:space="preserve"> </v>
      </c>
      <c r="G31" s="447">
        <f>'t13'!Z32</f>
        <v>254</v>
      </c>
      <c r="H31" s="450">
        <f t="shared" si="2"/>
        <v>4.8122465992194311E-3</v>
      </c>
      <c r="I31" s="406" t="str">
        <f t="shared" si="3"/>
        <v>OK</v>
      </c>
      <c r="J31" s="449" t="str">
        <f t="shared" si="4"/>
        <v>OK</v>
      </c>
    </row>
    <row r="32" spans="1:10" ht="12.75">
      <c r="A32" s="368" t="str">
        <f>'t1'!A33</f>
        <v>farmacisti con incarico di struttura complessa (rapp. non escl.)</v>
      </c>
      <c r="B32" s="379" t="str">
        <f>'t1'!B33</f>
        <v>SD0N39</v>
      </c>
      <c r="C32" s="447">
        <f>'t13'!AB33</f>
        <v>0</v>
      </c>
      <c r="D32" s="447">
        <f>'t13'!Y33</f>
        <v>0</v>
      </c>
      <c r="E32" s="450" t="str">
        <f t="shared" si="0"/>
        <v xml:space="preserve"> </v>
      </c>
      <c r="F32" s="406" t="str">
        <f t="shared" si="1"/>
        <v xml:space="preserve"> </v>
      </c>
      <c r="G32" s="447">
        <f>'t13'!Z33</f>
        <v>0</v>
      </c>
      <c r="H32" s="450" t="str">
        <f t="shared" si="2"/>
        <v xml:space="preserve"> </v>
      </c>
      <c r="I32" s="406" t="str">
        <f t="shared" si="3"/>
        <v xml:space="preserve"> </v>
      </c>
      <c r="J32" s="449" t="str">
        <f t="shared" si="4"/>
        <v>OK</v>
      </c>
    </row>
    <row r="33" spans="1:10" ht="12.75">
      <c r="A33" s="368" t="str">
        <f>'t1'!A34</f>
        <v>farmacisti con incarico di struttura semplice (rapp. esclusivo)</v>
      </c>
      <c r="B33" s="379" t="str">
        <f>'t1'!B34</f>
        <v>SD0E38</v>
      </c>
      <c r="C33" s="447">
        <f>'t13'!AB34</f>
        <v>109196</v>
      </c>
      <c r="D33" s="447">
        <f>'t13'!Y34</f>
        <v>0</v>
      </c>
      <c r="E33" s="450" t="str">
        <f t="shared" si="0"/>
        <v xml:space="preserve"> </v>
      </c>
      <c r="F33" s="406" t="str">
        <f t="shared" si="1"/>
        <v xml:space="preserve"> </v>
      </c>
      <c r="G33" s="447">
        <f>'t13'!Z34</f>
        <v>526</v>
      </c>
      <c r="H33" s="450">
        <f t="shared" si="2"/>
        <v>4.8170262646983408E-3</v>
      </c>
      <c r="I33" s="406" t="str">
        <f t="shared" si="3"/>
        <v>OK</v>
      </c>
      <c r="J33" s="449" t="str">
        <f t="shared" si="4"/>
        <v>OK</v>
      </c>
    </row>
    <row r="34" spans="1:10" ht="12.75">
      <c r="A34" s="368" t="str">
        <f>'t1'!A35</f>
        <v>farmacisti con incarico di struttura semplice (rapp. non escl.)</v>
      </c>
      <c r="B34" s="379" t="str">
        <f>'t1'!B35</f>
        <v>SD0N38</v>
      </c>
      <c r="C34" s="447">
        <f>'t13'!AB35</f>
        <v>0</v>
      </c>
      <c r="D34" s="447">
        <f>'t13'!Y35</f>
        <v>0</v>
      </c>
      <c r="E34" s="450" t="str">
        <f t="shared" si="0"/>
        <v xml:space="preserve"> </v>
      </c>
      <c r="F34" s="406" t="str">
        <f t="shared" si="1"/>
        <v xml:space="preserve"> </v>
      </c>
      <c r="G34" s="447">
        <f>'t13'!Z35</f>
        <v>0</v>
      </c>
      <c r="H34" s="450" t="str">
        <f t="shared" si="2"/>
        <v xml:space="preserve"> </v>
      </c>
      <c r="I34" s="406" t="str">
        <f t="shared" si="3"/>
        <v xml:space="preserve"> </v>
      </c>
      <c r="J34" s="449" t="str">
        <f t="shared" si="4"/>
        <v>OK</v>
      </c>
    </row>
    <row r="35" spans="1:10" ht="12.75">
      <c r="A35" s="368" t="str">
        <f>'t1'!A36</f>
        <v>farmacisti con altri incar. prof.li (rapp. esclusivo)</v>
      </c>
      <c r="B35" s="379" t="str">
        <f>'t1'!B36</f>
        <v>SD0A38</v>
      </c>
      <c r="C35" s="447">
        <f>'t13'!AB36</f>
        <v>129939</v>
      </c>
      <c r="D35" s="447">
        <f>'t13'!Y36</f>
        <v>0</v>
      </c>
      <c r="E35" s="450" t="str">
        <f t="shared" si="0"/>
        <v xml:space="preserve"> </v>
      </c>
      <c r="F35" s="406" t="str">
        <f t="shared" si="1"/>
        <v xml:space="preserve"> </v>
      </c>
      <c r="G35" s="447">
        <f>'t13'!Z36</f>
        <v>626</v>
      </c>
      <c r="H35" s="450">
        <f t="shared" si="2"/>
        <v>4.8176452027489823E-3</v>
      </c>
      <c r="I35" s="406" t="str">
        <f t="shared" si="3"/>
        <v>OK</v>
      </c>
      <c r="J35" s="449" t="str">
        <f t="shared" si="4"/>
        <v>OK</v>
      </c>
    </row>
    <row r="36" spans="1:10" ht="12.75">
      <c r="A36" s="368" t="str">
        <f>'t1'!A37</f>
        <v>farmacisti con altri incar. prof.li (rapp. non escl.)</v>
      </c>
      <c r="B36" s="379" t="str">
        <f>'t1'!B37</f>
        <v>SD0037</v>
      </c>
      <c r="C36" s="447">
        <f>'t13'!AB37</f>
        <v>0</v>
      </c>
      <c r="D36" s="447">
        <f>'t13'!Y37</f>
        <v>0</v>
      </c>
      <c r="E36" s="450" t="str">
        <f t="shared" si="0"/>
        <v xml:space="preserve"> </v>
      </c>
      <c r="F36" s="406" t="str">
        <f t="shared" si="1"/>
        <v xml:space="preserve"> </v>
      </c>
      <c r="G36" s="447">
        <f>'t13'!Z37</f>
        <v>0</v>
      </c>
      <c r="H36" s="450" t="str">
        <f t="shared" si="2"/>
        <v xml:space="preserve"> </v>
      </c>
      <c r="I36" s="406" t="str">
        <f t="shared" si="3"/>
        <v xml:space="preserve"> </v>
      </c>
      <c r="J36" s="449" t="str">
        <f t="shared" si="4"/>
        <v>OK</v>
      </c>
    </row>
    <row r="37" spans="1:10" ht="12.75">
      <c r="A37" s="368" t="str">
        <f>'t1'!A38</f>
        <v>farmacisti a t. determinato (art. 15-septies d.lgs. 502/92)</v>
      </c>
      <c r="B37" s="379" t="str">
        <f>'t1'!B38</f>
        <v>SD0600</v>
      </c>
      <c r="C37" s="447">
        <f>'t13'!AB38</f>
        <v>0</v>
      </c>
      <c r="D37" s="447">
        <f>'t13'!Y38</f>
        <v>0</v>
      </c>
      <c r="E37" s="450" t="str">
        <f t="shared" si="0"/>
        <v xml:space="preserve"> </v>
      </c>
      <c r="F37" s="406" t="str">
        <f t="shared" si="1"/>
        <v xml:space="preserve"> </v>
      </c>
      <c r="G37" s="447">
        <f>'t13'!Z38</f>
        <v>0</v>
      </c>
      <c r="H37" s="450" t="str">
        <f t="shared" si="2"/>
        <v xml:space="preserve"> </v>
      </c>
      <c r="I37" s="406" t="str">
        <f t="shared" si="3"/>
        <v xml:space="preserve"> </v>
      </c>
      <c r="J37" s="449" t="str">
        <f t="shared" si="4"/>
        <v>OK</v>
      </c>
    </row>
    <row r="38" spans="1:10" ht="12.75">
      <c r="A38" s="368" t="str">
        <f>'t1'!A39</f>
        <v>biologi con incarico di struttura complessa (rapp. esclusivo)</v>
      </c>
      <c r="B38" s="379" t="str">
        <f>'t1'!B39</f>
        <v>SD0E13</v>
      </c>
      <c r="C38" s="447">
        <f>'t13'!AB39</f>
        <v>72088</v>
      </c>
      <c r="D38" s="447">
        <f>'t13'!Y39</f>
        <v>0</v>
      </c>
      <c r="E38" s="450" t="str">
        <f t="shared" si="0"/>
        <v xml:space="preserve"> </v>
      </c>
      <c r="F38" s="406" t="str">
        <f t="shared" si="1"/>
        <v xml:space="preserve"> </v>
      </c>
      <c r="G38" s="447">
        <f>'t13'!Z39</f>
        <v>347</v>
      </c>
      <c r="H38" s="450">
        <f t="shared" si="2"/>
        <v>4.8135612029741428E-3</v>
      </c>
      <c r="I38" s="406" t="str">
        <f t="shared" si="3"/>
        <v>OK</v>
      </c>
      <c r="J38" s="449" t="str">
        <f t="shared" si="4"/>
        <v>OK</v>
      </c>
    </row>
    <row r="39" spans="1:10" ht="12.75">
      <c r="A39" s="368" t="str">
        <f>'t1'!A40</f>
        <v>biologi con incarico di struttura complessa (rapp. non escl.)</v>
      </c>
      <c r="B39" s="379" t="str">
        <f>'t1'!B40</f>
        <v>SD0N13</v>
      </c>
      <c r="C39" s="447">
        <f>'t13'!AB40</f>
        <v>0</v>
      </c>
      <c r="D39" s="447">
        <f>'t13'!Y40</f>
        <v>0</v>
      </c>
      <c r="E39" s="450" t="str">
        <f t="shared" si="0"/>
        <v xml:space="preserve"> </v>
      </c>
      <c r="F39" s="406" t="str">
        <f t="shared" si="1"/>
        <v xml:space="preserve"> </v>
      </c>
      <c r="G39" s="447">
        <f>'t13'!Z40</f>
        <v>0</v>
      </c>
      <c r="H39" s="450" t="str">
        <f t="shared" si="2"/>
        <v xml:space="preserve"> </v>
      </c>
      <c r="I39" s="406" t="str">
        <f t="shared" si="3"/>
        <v xml:space="preserve"> </v>
      </c>
      <c r="J39" s="449" t="str">
        <f t="shared" si="4"/>
        <v>OK</v>
      </c>
    </row>
    <row r="40" spans="1:10" ht="12.75">
      <c r="A40" s="368" t="str">
        <f>'t1'!A41</f>
        <v>biologi con incarico di struttura semplice (rapp. esclusivo)</v>
      </c>
      <c r="B40" s="379" t="str">
        <f>'t1'!B41</f>
        <v>SD0E12</v>
      </c>
      <c r="C40" s="447">
        <f>'t13'!AB41</f>
        <v>306802</v>
      </c>
      <c r="D40" s="447">
        <f>'t13'!Y41</f>
        <v>0</v>
      </c>
      <c r="E40" s="450" t="str">
        <f t="shared" si="0"/>
        <v xml:space="preserve"> </v>
      </c>
      <c r="F40" s="406" t="str">
        <f t="shared" si="1"/>
        <v xml:space="preserve"> </v>
      </c>
      <c r="G40" s="447">
        <f>'t13'!Z41</f>
        <v>1479</v>
      </c>
      <c r="H40" s="450">
        <f t="shared" si="2"/>
        <v>4.8206986916643308E-3</v>
      </c>
      <c r="I40" s="406" t="str">
        <f t="shared" si="3"/>
        <v>OK</v>
      </c>
      <c r="J40" s="449" t="str">
        <f t="shared" si="4"/>
        <v>OK</v>
      </c>
    </row>
    <row r="41" spans="1:10" ht="12.75">
      <c r="A41" s="368" t="str">
        <f>'t1'!A42</f>
        <v>biologi con incarico di struttura semplice (rapp. non escl.)</v>
      </c>
      <c r="B41" s="379" t="str">
        <f>'t1'!B42</f>
        <v>SD0N12</v>
      </c>
      <c r="C41" s="447">
        <f>'t13'!AB42</f>
        <v>0</v>
      </c>
      <c r="D41" s="447">
        <f>'t13'!Y42</f>
        <v>0</v>
      </c>
      <c r="E41" s="450" t="str">
        <f t="shared" si="0"/>
        <v xml:space="preserve"> </v>
      </c>
      <c r="F41" s="406" t="str">
        <f t="shared" si="1"/>
        <v xml:space="preserve"> </v>
      </c>
      <c r="G41" s="447">
        <f>'t13'!Z42</f>
        <v>0</v>
      </c>
      <c r="H41" s="450" t="str">
        <f t="shared" si="2"/>
        <v xml:space="preserve"> </v>
      </c>
      <c r="I41" s="406" t="str">
        <f t="shared" si="3"/>
        <v xml:space="preserve"> </v>
      </c>
      <c r="J41" s="449" t="str">
        <f t="shared" si="4"/>
        <v>OK</v>
      </c>
    </row>
    <row r="42" spans="1:10" ht="12.75">
      <c r="A42" s="368" t="str">
        <f>'t1'!A43</f>
        <v>biologi con altri incar. prof.li (rapp. esclusivo)</v>
      </c>
      <c r="B42" s="379" t="str">
        <f>'t1'!B43</f>
        <v>SD0A12</v>
      </c>
      <c r="C42" s="447">
        <f>'t13'!AB43</f>
        <v>995855</v>
      </c>
      <c r="D42" s="447">
        <f>'t13'!Y43</f>
        <v>0</v>
      </c>
      <c r="E42" s="450" t="str">
        <f t="shared" si="0"/>
        <v xml:space="preserve"> </v>
      </c>
      <c r="F42" s="406" t="str">
        <f t="shared" si="1"/>
        <v xml:space="preserve"> </v>
      </c>
      <c r="G42" s="447">
        <f>'t13'!Z43</f>
        <v>4800</v>
      </c>
      <c r="H42" s="450">
        <f t="shared" si="2"/>
        <v>4.8199788121764718E-3</v>
      </c>
      <c r="I42" s="406" t="str">
        <f t="shared" si="3"/>
        <v>OK</v>
      </c>
      <c r="J42" s="449" t="str">
        <f t="shared" si="4"/>
        <v>OK</v>
      </c>
    </row>
    <row r="43" spans="1:10" ht="12.75">
      <c r="A43" s="368" t="str">
        <f>'t1'!A44</f>
        <v>biologi con altri incar. prof.li (rapp. non escl.)</v>
      </c>
      <c r="B43" s="379" t="str">
        <f>'t1'!B44</f>
        <v>SD0011</v>
      </c>
      <c r="C43" s="447">
        <f>'t13'!AB44</f>
        <v>0</v>
      </c>
      <c r="D43" s="447">
        <f>'t13'!Y44</f>
        <v>0</v>
      </c>
      <c r="E43" s="450" t="str">
        <f t="shared" si="0"/>
        <v xml:space="preserve"> </v>
      </c>
      <c r="F43" s="406" t="str">
        <f t="shared" si="1"/>
        <v xml:space="preserve"> </v>
      </c>
      <c r="G43" s="447">
        <f>'t13'!Z44</f>
        <v>0</v>
      </c>
      <c r="H43" s="450" t="str">
        <f t="shared" si="2"/>
        <v xml:space="preserve"> </v>
      </c>
      <c r="I43" s="406" t="str">
        <f t="shared" si="3"/>
        <v xml:space="preserve"> </v>
      </c>
      <c r="J43" s="449" t="str">
        <f t="shared" si="4"/>
        <v>OK</v>
      </c>
    </row>
    <row r="44" spans="1:10" ht="12.75">
      <c r="A44" s="368" t="str">
        <f>'t1'!A45</f>
        <v>biologi a t. determinato (art. 15-septies d.lgs. 502/92)</v>
      </c>
      <c r="B44" s="379" t="str">
        <f>'t1'!B45</f>
        <v>SD0601</v>
      </c>
      <c r="C44" s="447">
        <f>'t13'!AB45</f>
        <v>0</v>
      </c>
      <c r="D44" s="447">
        <f>'t13'!Y45</f>
        <v>0</v>
      </c>
      <c r="E44" s="450" t="str">
        <f t="shared" si="0"/>
        <v xml:space="preserve"> </v>
      </c>
      <c r="F44" s="406" t="str">
        <f t="shared" si="1"/>
        <v xml:space="preserve"> </v>
      </c>
      <c r="G44" s="447">
        <f>'t13'!Z45</f>
        <v>0</v>
      </c>
      <c r="H44" s="450" t="str">
        <f t="shared" si="2"/>
        <v xml:space="preserve"> </v>
      </c>
      <c r="I44" s="406" t="str">
        <f t="shared" si="3"/>
        <v xml:space="preserve"> </v>
      </c>
      <c r="J44" s="449" t="str">
        <f t="shared" si="4"/>
        <v>OK</v>
      </c>
    </row>
    <row r="45" spans="1:10" ht="12.75">
      <c r="A45" s="368" t="str">
        <f>'t1'!A46</f>
        <v>chimici con incarico di struttura complessa (rapp. esclusivo)</v>
      </c>
      <c r="B45" s="379" t="str">
        <f>'t1'!B46</f>
        <v>SD0E16</v>
      </c>
      <c r="C45" s="447">
        <f>'t13'!AB46</f>
        <v>0</v>
      </c>
      <c r="D45" s="447">
        <f>'t13'!Y46</f>
        <v>0</v>
      </c>
      <c r="E45" s="450" t="str">
        <f t="shared" si="0"/>
        <v xml:space="preserve"> </v>
      </c>
      <c r="F45" s="406" t="str">
        <f t="shared" si="1"/>
        <v xml:space="preserve"> </v>
      </c>
      <c r="G45" s="447">
        <f>'t13'!Z46</f>
        <v>0</v>
      </c>
      <c r="H45" s="450" t="str">
        <f t="shared" si="2"/>
        <v xml:space="preserve"> </v>
      </c>
      <c r="I45" s="406" t="str">
        <f t="shared" si="3"/>
        <v xml:space="preserve"> </v>
      </c>
      <c r="J45" s="449" t="str">
        <f t="shared" si="4"/>
        <v>OK</v>
      </c>
    </row>
    <row r="46" spans="1:10" ht="12.75">
      <c r="A46" s="368" t="str">
        <f>'t1'!A47</f>
        <v>chimici con incarico di struttura complessa (rapp.non escl.)</v>
      </c>
      <c r="B46" s="379" t="str">
        <f>'t1'!B47</f>
        <v>SD0N16</v>
      </c>
      <c r="C46" s="447">
        <f>'t13'!AB47</f>
        <v>0</v>
      </c>
      <c r="D46" s="447">
        <f>'t13'!Y47</f>
        <v>0</v>
      </c>
      <c r="E46" s="450" t="str">
        <f t="shared" si="0"/>
        <v xml:space="preserve"> </v>
      </c>
      <c r="F46" s="406" t="str">
        <f t="shared" si="1"/>
        <v xml:space="preserve"> </v>
      </c>
      <c r="G46" s="447">
        <f>'t13'!Z47</f>
        <v>0</v>
      </c>
      <c r="H46" s="450" t="str">
        <f t="shared" si="2"/>
        <v xml:space="preserve"> </v>
      </c>
      <c r="I46" s="406" t="str">
        <f t="shared" si="3"/>
        <v xml:space="preserve"> </v>
      </c>
      <c r="J46" s="449" t="str">
        <f t="shared" si="4"/>
        <v>OK</v>
      </c>
    </row>
    <row r="47" spans="1:10" ht="12.75">
      <c r="A47" s="368" t="str">
        <f>'t1'!A48</f>
        <v>chimici con incarico di struttura semplice (rapp. esclusivo)</v>
      </c>
      <c r="B47" s="379" t="str">
        <f>'t1'!B48</f>
        <v>SD0E15</v>
      </c>
      <c r="C47" s="447">
        <f>'t13'!AB48</f>
        <v>5155</v>
      </c>
      <c r="D47" s="447">
        <f>'t13'!Y48</f>
        <v>0</v>
      </c>
      <c r="E47" s="450" t="str">
        <f t="shared" si="0"/>
        <v xml:space="preserve"> </v>
      </c>
      <c r="F47" s="406" t="str">
        <f t="shared" si="1"/>
        <v xml:space="preserve"> </v>
      </c>
      <c r="G47" s="447">
        <f>'t13'!Z48</f>
        <v>25</v>
      </c>
      <c r="H47" s="450">
        <f t="shared" si="2"/>
        <v>4.849660523763337E-3</v>
      </c>
      <c r="I47" s="406" t="str">
        <f t="shared" si="3"/>
        <v>OK</v>
      </c>
      <c r="J47" s="449" t="str">
        <f t="shared" si="4"/>
        <v>OK</v>
      </c>
    </row>
    <row r="48" spans="1:10" ht="12.75">
      <c r="A48" s="368" t="str">
        <f>'t1'!A49</f>
        <v>chimici con incarico di struttura semplice (rapp. non escl.)</v>
      </c>
      <c r="B48" s="379" t="str">
        <f>'t1'!B49</f>
        <v>SD0N15</v>
      </c>
      <c r="C48" s="447">
        <f>'t13'!AB49</f>
        <v>0</v>
      </c>
      <c r="D48" s="447">
        <f>'t13'!Y49</f>
        <v>0</v>
      </c>
      <c r="E48" s="450" t="str">
        <f t="shared" si="0"/>
        <v xml:space="preserve"> </v>
      </c>
      <c r="F48" s="406" t="str">
        <f t="shared" si="1"/>
        <v xml:space="preserve"> </v>
      </c>
      <c r="G48" s="447">
        <f>'t13'!Z49</f>
        <v>0</v>
      </c>
      <c r="H48" s="450" t="str">
        <f t="shared" si="2"/>
        <v xml:space="preserve"> </v>
      </c>
      <c r="I48" s="406" t="str">
        <f t="shared" si="3"/>
        <v xml:space="preserve"> </v>
      </c>
      <c r="J48" s="449" t="str">
        <f t="shared" si="4"/>
        <v>OK</v>
      </c>
    </row>
    <row r="49" spans="1:10" ht="12.75">
      <c r="A49" s="368" t="str">
        <f>'t1'!A50</f>
        <v>chimici con altri incar. prof.li (rapp. esclusivo)</v>
      </c>
      <c r="B49" s="379" t="str">
        <f>'t1'!B50</f>
        <v>SD0A15</v>
      </c>
      <c r="C49" s="447">
        <f>'t13'!AB50</f>
        <v>64281</v>
      </c>
      <c r="D49" s="447">
        <f>'t13'!Y50</f>
        <v>0</v>
      </c>
      <c r="E49" s="450" t="str">
        <f t="shared" si="0"/>
        <v xml:space="preserve"> </v>
      </c>
      <c r="F49" s="406" t="str">
        <f t="shared" si="1"/>
        <v xml:space="preserve"> </v>
      </c>
      <c r="G49" s="447">
        <f>'t13'!Z50</f>
        <v>310</v>
      </c>
      <c r="H49" s="450">
        <f t="shared" si="2"/>
        <v>4.8225758777865934E-3</v>
      </c>
      <c r="I49" s="406" t="str">
        <f t="shared" si="3"/>
        <v>OK</v>
      </c>
      <c r="J49" s="449" t="str">
        <f t="shared" si="4"/>
        <v>OK</v>
      </c>
    </row>
    <row r="50" spans="1:10" ht="12.75">
      <c r="A50" s="368" t="str">
        <f>'t1'!A51</f>
        <v>chimici con altri incar. prof.li (rapp. non escl.)</v>
      </c>
      <c r="B50" s="379" t="str">
        <f>'t1'!B51</f>
        <v>SD0014</v>
      </c>
      <c r="C50" s="447">
        <f>'t13'!AB51</f>
        <v>0</v>
      </c>
      <c r="D50" s="447">
        <f>'t13'!Y51</f>
        <v>0</v>
      </c>
      <c r="E50" s="450" t="str">
        <f t="shared" si="0"/>
        <v xml:space="preserve"> </v>
      </c>
      <c r="F50" s="406" t="str">
        <f t="shared" si="1"/>
        <v xml:space="preserve"> </v>
      </c>
      <c r="G50" s="447">
        <f>'t13'!Z51</f>
        <v>0</v>
      </c>
      <c r="H50" s="450" t="str">
        <f t="shared" si="2"/>
        <v xml:space="preserve"> </v>
      </c>
      <c r="I50" s="406" t="str">
        <f t="shared" si="3"/>
        <v xml:space="preserve"> </v>
      </c>
      <c r="J50" s="449" t="str">
        <f t="shared" si="4"/>
        <v>OK</v>
      </c>
    </row>
    <row r="51" spans="1:10" ht="12.75">
      <c r="A51" s="368" t="str">
        <f>'t1'!A52</f>
        <v>chimici a t. determinato (art. 15-septies d.lgs. 502/92)</v>
      </c>
      <c r="B51" s="379" t="str">
        <f>'t1'!B52</f>
        <v>SD0602</v>
      </c>
      <c r="C51" s="447">
        <f>'t13'!AB52</f>
        <v>0</v>
      </c>
      <c r="D51" s="447">
        <f>'t13'!Y52</f>
        <v>0</v>
      </c>
      <c r="E51" s="450" t="str">
        <f t="shared" si="0"/>
        <v xml:space="preserve"> </v>
      </c>
      <c r="F51" s="406" t="str">
        <f t="shared" si="1"/>
        <v xml:space="preserve"> </v>
      </c>
      <c r="G51" s="447">
        <f>'t13'!Z52</f>
        <v>0</v>
      </c>
      <c r="H51" s="450" t="str">
        <f t="shared" si="2"/>
        <v xml:space="preserve"> </v>
      </c>
      <c r="I51" s="406" t="str">
        <f t="shared" si="3"/>
        <v xml:space="preserve"> </v>
      </c>
      <c r="J51" s="449" t="str">
        <f t="shared" si="4"/>
        <v>OK</v>
      </c>
    </row>
    <row r="52" spans="1:10" ht="12.75">
      <c r="A52" s="368" t="str">
        <f>'t1'!A53</f>
        <v>fisici con incarico di struttura complessa (rapp. esclusivo)</v>
      </c>
      <c r="B52" s="379" t="str">
        <f>'t1'!B53</f>
        <v>SD0E42</v>
      </c>
      <c r="C52" s="447">
        <f>'t13'!AB53</f>
        <v>0</v>
      </c>
      <c r="D52" s="447">
        <f>'t13'!Y53</f>
        <v>0</v>
      </c>
      <c r="E52" s="450" t="str">
        <f t="shared" si="0"/>
        <v xml:space="preserve"> </v>
      </c>
      <c r="F52" s="406" t="str">
        <f t="shared" si="1"/>
        <v xml:space="preserve"> </v>
      </c>
      <c r="G52" s="447">
        <f>'t13'!Z53</f>
        <v>0</v>
      </c>
      <c r="H52" s="450" t="str">
        <f t="shared" si="2"/>
        <v xml:space="preserve"> </v>
      </c>
      <c r="I52" s="406" t="str">
        <f t="shared" si="3"/>
        <v xml:space="preserve"> </v>
      </c>
      <c r="J52" s="449" t="str">
        <f t="shared" si="4"/>
        <v>OK</v>
      </c>
    </row>
    <row r="53" spans="1:10" ht="12.75">
      <c r="A53" s="368" t="str">
        <f>'t1'!A54</f>
        <v>fisici con incarico di struttura complessa (rapp. non escl.)</v>
      </c>
      <c r="B53" s="379" t="str">
        <f>'t1'!B54</f>
        <v>SD0N42</v>
      </c>
      <c r="C53" s="447">
        <f>'t13'!AB54</f>
        <v>0</v>
      </c>
      <c r="D53" s="447">
        <f>'t13'!Y54</f>
        <v>0</v>
      </c>
      <c r="E53" s="450" t="str">
        <f t="shared" si="0"/>
        <v xml:space="preserve"> </v>
      </c>
      <c r="F53" s="406" t="str">
        <f t="shared" si="1"/>
        <v xml:space="preserve"> </v>
      </c>
      <c r="G53" s="447">
        <f>'t13'!Z54</f>
        <v>0</v>
      </c>
      <c r="H53" s="450" t="str">
        <f t="shared" si="2"/>
        <v xml:space="preserve"> </v>
      </c>
      <c r="I53" s="406" t="str">
        <f t="shared" si="3"/>
        <v xml:space="preserve"> </v>
      </c>
      <c r="J53" s="449" t="str">
        <f t="shared" si="4"/>
        <v>OK</v>
      </c>
    </row>
    <row r="54" spans="1:10" ht="12.75">
      <c r="A54" s="368" t="str">
        <f>'t1'!A55</f>
        <v>fisici con incarico di struttura semplice (rapp. esclusivo)</v>
      </c>
      <c r="B54" s="379" t="str">
        <f>'t1'!B55</f>
        <v>SD0E41</v>
      </c>
      <c r="C54" s="447">
        <f>'t13'!AB55</f>
        <v>72846</v>
      </c>
      <c r="D54" s="447">
        <f>'t13'!Y55</f>
        <v>0</v>
      </c>
      <c r="E54" s="450" t="str">
        <f t="shared" si="0"/>
        <v xml:space="preserve"> </v>
      </c>
      <c r="F54" s="406" t="str">
        <f t="shared" si="1"/>
        <v xml:space="preserve"> </v>
      </c>
      <c r="G54" s="447">
        <f>'t13'!Z55</f>
        <v>351</v>
      </c>
      <c r="H54" s="450">
        <f t="shared" si="2"/>
        <v>4.8183839881393627E-3</v>
      </c>
      <c r="I54" s="406" t="str">
        <f t="shared" si="3"/>
        <v>OK</v>
      </c>
      <c r="J54" s="449" t="str">
        <f t="shared" si="4"/>
        <v>OK</v>
      </c>
    </row>
    <row r="55" spans="1:10" ht="12.75">
      <c r="A55" s="368" t="str">
        <f>'t1'!A56</f>
        <v>fisici con incarico di struttura semplice (rapp. non escl.)</v>
      </c>
      <c r="B55" s="379" t="str">
        <f>'t1'!B56</f>
        <v>SD0N41</v>
      </c>
      <c r="C55" s="447">
        <f>'t13'!AB56</f>
        <v>0</v>
      </c>
      <c r="D55" s="447">
        <f>'t13'!Y56</f>
        <v>0</v>
      </c>
      <c r="E55" s="450" t="str">
        <f t="shared" si="0"/>
        <v xml:space="preserve"> </v>
      </c>
      <c r="F55" s="406" t="str">
        <f t="shared" si="1"/>
        <v xml:space="preserve"> </v>
      </c>
      <c r="G55" s="447">
        <f>'t13'!Z56</f>
        <v>0</v>
      </c>
      <c r="H55" s="450" t="str">
        <f t="shared" si="2"/>
        <v xml:space="preserve"> </v>
      </c>
      <c r="I55" s="406" t="str">
        <f t="shared" si="3"/>
        <v xml:space="preserve"> </v>
      </c>
      <c r="J55" s="449" t="str">
        <f t="shared" si="4"/>
        <v>OK</v>
      </c>
    </row>
    <row r="56" spans="1:10" ht="12.75">
      <c r="A56" s="368" t="str">
        <f>'t1'!A57</f>
        <v>fisici con altri incar. prof.li (rapp. esclusivo)</v>
      </c>
      <c r="B56" s="379" t="str">
        <f>'t1'!B57</f>
        <v>SD0A41</v>
      </c>
      <c r="C56" s="447">
        <f>'t13'!AB57</f>
        <v>119022</v>
      </c>
      <c r="D56" s="447">
        <f>'t13'!Y57</f>
        <v>0</v>
      </c>
      <c r="E56" s="450" t="str">
        <f t="shared" si="0"/>
        <v xml:space="preserve"> </v>
      </c>
      <c r="F56" s="406" t="str">
        <f t="shared" si="1"/>
        <v xml:space="preserve"> </v>
      </c>
      <c r="G56" s="447">
        <f>'t13'!Z57</f>
        <v>574</v>
      </c>
      <c r="H56" s="450">
        <f t="shared" si="2"/>
        <v>4.8226378316613737E-3</v>
      </c>
      <c r="I56" s="406" t="str">
        <f t="shared" si="3"/>
        <v>OK</v>
      </c>
      <c r="J56" s="449" t="str">
        <f t="shared" si="4"/>
        <v>OK</v>
      </c>
    </row>
    <row r="57" spans="1:10" ht="12.75">
      <c r="A57" s="368" t="str">
        <f>'t1'!A58</f>
        <v>fisici con altri incar. prof.li (rapp. non escl.)</v>
      </c>
      <c r="B57" s="379" t="str">
        <f>'t1'!B58</f>
        <v>SD0040</v>
      </c>
      <c r="C57" s="447">
        <f>'t13'!AB58</f>
        <v>0</v>
      </c>
      <c r="D57" s="447">
        <f>'t13'!Y58</f>
        <v>0</v>
      </c>
      <c r="E57" s="450" t="str">
        <f t="shared" si="0"/>
        <v xml:space="preserve"> </v>
      </c>
      <c r="F57" s="406" t="str">
        <f t="shared" si="1"/>
        <v xml:space="preserve"> </v>
      </c>
      <c r="G57" s="447">
        <f>'t13'!Z58</f>
        <v>0</v>
      </c>
      <c r="H57" s="450" t="str">
        <f t="shared" si="2"/>
        <v xml:space="preserve"> </v>
      </c>
      <c r="I57" s="406" t="str">
        <f t="shared" si="3"/>
        <v xml:space="preserve"> </v>
      </c>
      <c r="J57" s="449" t="str">
        <f t="shared" si="4"/>
        <v>OK</v>
      </c>
    </row>
    <row r="58" spans="1:10" ht="12.75">
      <c r="A58" s="368" t="str">
        <f>'t1'!A59</f>
        <v>fisici a t. determinato (art. 15-septies d.lgs. 502/92)</v>
      </c>
      <c r="B58" s="379" t="str">
        <f>'t1'!B59</f>
        <v>SD0603</v>
      </c>
      <c r="C58" s="447">
        <f>'t13'!AB59</f>
        <v>0</v>
      </c>
      <c r="D58" s="447">
        <f>'t13'!Y59</f>
        <v>0</v>
      </c>
      <c r="E58" s="450" t="str">
        <f t="shared" si="0"/>
        <v xml:space="preserve"> </v>
      </c>
      <c r="F58" s="406" t="str">
        <f t="shared" si="1"/>
        <v xml:space="preserve"> </v>
      </c>
      <c r="G58" s="447">
        <f>'t13'!Z59</f>
        <v>0</v>
      </c>
      <c r="H58" s="450" t="str">
        <f t="shared" si="2"/>
        <v xml:space="preserve"> </v>
      </c>
      <c r="I58" s="406" t="str">
        <f t="shared" si="3"/>
        <v xml:space="preserve"> </v>
      </c>
      <c r="J58" s="449" t="str">
        <f t="shared" si="4"/>
        <v>OK</v>
      </c>
    </row>
    <row r="59" spans="1:10" ht="12.75">
      <c r="A59" s="368" t="str">
        <f>'t1'!A60</f>
        <v>psicologi con incarico di struttura complessa (rapp. esclusivo)</v>
      </c>
      <c r="B59" s="379" t="str">
        <f>'t1'!B60</f>
        <v>SD0E66</v>
      </c>
      <c r="C59" s="447">
        <f>'t13'!AB60</f>
        <v>0</v>
      </c>
      <c r="D59" s="447">
        <f>'t13'!Y60</f>
        <v>0</v>
      </c>
      <c r="E59" s="450" t="str">
        <f t="shared" si="0"/>
        <v xml:space="preserve"> </v>
      </c>
      <c r="F59" s="406" t="str">
        <f t="shared" si="1"/>
        <v xml:space="preserve"> </v>
      </c>
      <c r="G59" s="447">
        <f>'t13'!Z60</f>
        <v>0</v>
      </c>
      <c r="H59" s="450" t="str">
        <f t="shared" si="2"/>
        <v xml:space="preserve"> </v>
      </c>
      <c r="I59" s="406" t="str">
        <f t="shared" si="3"/>
        <v xml:space="preserve"> </v>
      </c>
      <c r="J59" s="449" t="str">
        <f t="shared" si="4"/>
        <v>OK</v>
      </c>
    </row>
    <row r="60" spans="1:10" ht="12.75">
      <c r="A60" s="368" t="str">
        <f>'t1'!A61</f>
        <v>psicologi con incarico di struttura complessa (rapp. non escl.)</v>
      </c>
      <c r="B60" s="379" t="str">
        <f>'t1'!B61</f>
        <v>SD0N66</v>
      </c>
      <c r="C60" s="447">
        <f>'t13'!AB61</f>
        <v>0</v>
      </c>
      <c r="D60" s="447">
        <f>'t13'!Y61</f>
        <v>0</v>
      </c>
      <c r="E60" s="450" t="str">
        <f t="shared" si="0"/>
        <v xml:space="preserve"> </v>
      </c>
      <c r="F60" s="406" t="str">
        <f t="shared" si="1"/>
        <v xml:space="preserve"> </v>
      </c>
      <c r="G60" s="447">
        <f>'t13'!Z61</f>
        <v>0</v>
      </c>
      <c r="H60" s="450" t="str">
        <f t="shared" si="2"/>
        <v xml:space="preserve"> </v>
      </c>
      <c r="I60" s="406" t="str">
        <f t="shared" si="3"/>
        <v xml:space="preserve"> </v>
      </c>
      <c r="J60" s="449" t="str">
        <f t="shared" si="4"/>
        <v>OK</v>
      </c>
    </row>
    <row r="61" spans="1:10" ht="12.75">
      <c r="A61" s="368" t="str">
        <f>'t1'!A62</f>
        <v>psicologi con incarico di struttura semplice (rapp. esclusivo)</v>
      </c>
      <c r="B61" s="379" t="str">
        <f>'t1'!B62</f>
        <v>SD0E65</v>
      </c>
      <c r="C61" s="447">
        <f>'t13'!AB62</f>
        <v>36376</v>
      </c>
      <c r="D61" s="447">
        <f>'t13'!Y62</f>
        <v>0</v>
      </c>
      <c r="E61" s="450" t="str">
        <f t="shared" si="0"/>
        <v xml:space="preserve"> </v>
      </c>
      <c r="F61" s="406" t="str">
        <f t="shared" si="1"/>
        <v xml:space="preserve"> </v>
      </c>
      <c r="G61" s="447">
        <f>'t13'!Z62</f>
        <v>175</v>
      </c>
      <c r="H61" s="450">
        <f t="shared" si="2"/>
        <v>4.8108643061359141E-3</v>
      </c>
      <c r="I61" s="406" t="str">
        <f t="shared" si="3"/>
        <v>OK</v>
      </c>
      <c r="J61" s="449" t="str">
        <f t="shared" si="4"/>
        <v>OK</v>
      </c>
    </row>
    <row r="62" spans="1:10" ht="12.75">
      <c r="A62" s="368" t="str">
        <f>'t1'!A63</f>
        <v>psicologi con incarico di struttura semplice (rapp. non escl.)</v>
      </c>
      <c r="B62" s="379" t="str">
        <f>'t1'!B63</f>
        <v>SD0N65</v>
      </c>
      <c r="C62" s="447">
        <f>'t13'!AB63</f>
        <v>0</v>
      </c>
      <c r="D62" s="447">
        <f>'t13'!Y63</f>
        <v>0</v>
      </c>
      <c r="E62" s="450" t="str">
        <f t="shared" si="0"/>
        <v xml:space="preserve"> </v>
      </c>
      <c r="F62" s="406" t="str">
        <f t="shared" si="1"/>
        <v xml:space="preserve"> </v>
      </c>
      <c r="G62" s="447">
        <f>'t13'!Z63</f>
        <v>0</v>
      </c>
      <c r="H62" s="450" t="str">
        <f t="shared" si="2"/>
        <v xml:space="preserve"> </v>
      </c>
      <c r="I62" s="406" t="str">
        <f t="shared" si="3"/>
        <v xml:space="preserve"> </v>
      </c>
      <c r="J62" s="449" t="str">
        <f t="shared" si="4"/>
        <v>OK</v>
      </c>
    </row>
    <row r="63" spans="1:10" ht="12.75">
      <c r="A63" s="368" t="str">
        <f>'t1'!A64</f>
        <v>psicologi con altri incar. prof.li (rapp. esclusivo)</v>
      </c>
      <c r="B63" s="379" t="str">
        <f>'t1'!B64</f>
        <v>SD0A65</v>
      </c>
      <c r="C63" s="447">
        <f>'t13'!AB64</f>
        <v>24835</v>
      </c>
      <c r="D63" s="447">
        <f>'t13'!Y64</f>
        <v>0</v>
      </c>
      <c r="E63" s="450" t="str">
        <f t="shared" si="0"/>
        <v xml:space="preserve"> </v>
      </c>
      <c r="F63" s="406" t="str">
        <f t="shared" si="1"/>
        <v xml:space="preserve"> </v>
      </c>
      <c r="G63" s="447">
        <f>'t13'!Z64</f>
        <v>120</v>
      </c>
      <c r="H63" s="450">
        <f t="shared" si="2"/>
        <v>4.8318904771491849E-3</v>
      </c>
      <c r="I63" s="406" t="str">
        <f t="shared" si="3"/>
        <v>OK</v>
      </c>
      <c r="J63" s="449" t="str">
        <f t="shared" si="4"/>
        <v>OK</v>
      </c>
    </row>
    <row r="64" spans="1:10" ht="12.75">
      <c r="A64" s="368" t="str">
        <f>'t1'!A65</f>
        <v>psicologi con altri incar. prof.li (rapp. non escl.)</v>
      </c>
      <c r="B64" s="379" t="str">
        <f>'t1'!B65</f>
        <v>SD0064</v>
      </c>
      <c r="C64" s="447">
        <f>'t13'!AB65</f>
        <v>0</v>
      </c>
      <c r="D64" s="447">
        <f>'t13'!Y65</f>
        <v>0</v>
      </c>
      <c r="E64" s="450" t="str">
        <f t="shared" si="0"/>
        <v xml:space="preserve"> </v>
      </c>
      <c r="F64" s="406" t="str">
        <f t="shared" si="1"/>
        <v xml:space="preserve"> </v>
      </c>
      <c r="G64" s="447">
        <f>'t13'!Z65</f>
        <v>0</v>
      </c>
      <c r="H64" s="450" t="str">
        <f t="shared" si="2"/>
        <v xml:space="preserve"> </v>
      </c>
      <c r="I64" s="406" t="str">
        <f t="shared" si="3"/>
        <v xml:space="preserve"> </v>
      </c>
      <c r="J64" s="449" t="str">
        <f t="shared" si="4"/>
        <v>OK</v>
      </c>
    </row>
    <row r="65" spans="1:10" ht="12.75">
      <c r="A65" s="368" t="str">
        <f>'t1'!A66</f>
        <v>psicologi a t. determinato (art. 15-septies d.lgs. 502/92)</v>
      </c>
      <c r="B65" s="379" t="str">
        <f>'t1'!B66</f>
        <v>SD0604</v>
      </c>
      <c r="C65" s="447">
        <f>'t13'!AB66</f>
        <v>0</v>
      </c>
      <c r="D65" s="447">
        <f>'t13'!Y66</f>
        <v>0</v>
      </c>
      <c r="E65" s="450" t="str">
        <f t="shared" si="0"/>
        <v xml:space="preserve"> </v>
      </c>
      <c r="F65" s="406" t="str">
        <f t="shared" si="1"/>
        <v xml:space="preserve"> </v>
      </c>
      <c r="G65" s="447">
        <f>'t13'!Z66</f>
        <v>0</v>
      </c>
      <c r="H65" s="450" t="str">
        <f t="shared" si="2"/>
        <v xml:space="preserve"> </v>
      </c>
      <c r="I65" s="406" t="str">
        <f t="shared" si="3"/>
        <v xml:space="preserve"> </v>
      </c>
      <c r="J65" s="449" t="str">
        <f t="shared" si="4"/>
        <v>OK</v>
      </c>
    </row>
    <row r="66" spans="1:10" ht="12.75">
      <c r="A66" s="368" t="str">
        <f>'t1'!A67</f>
        <v>dirigente delle professioni sanitarie (1)</v>
      </c>
      <c r="B66" s="379" t="str">
        <f>'t1'!B67</f>
        <v>SD0483</v>
      </c>
      <c r="C66" s="447">
        <f>'t13'!AB67</f>
        <v>64640</v>
      </c>
      <c r="D66" s="447">
        <f>'t13'!Y67</f>
        <v>0</v>
      </c>
      <c r="E66" s="450" t="str">
        <f t="shared" si="0"/>
        <v xml:space="preserve"> </v>
      </c>
      <c r="F66" s="406" t="str">
        <f t="shared" si="1"/>
        <v xml:space="preserve"> </v>
      </c>
      <c r="G66" s="447">
        <f>'t13'!Z67</f>
        <v>312</v>
      </c>
      <c r="H66" s="450">
        <f t="shared" si="2"/>
        <v>4.8267326732673267E-3</v>
      </c>
      <c r="I66" s="406" t="str">
        <f t="shared" si="3"/>
        <v>OK</v>
      </c>
      <c r="J66" s="449" t="str">
        <f t="shared" si="4"/>
        <v>OK</v>
      </c>
    </row>
    <row r="67" spans="1:10" ht="12.75">
      <c r="A67" s="368" t="str">
        <f>'t1'!A68</f>
        <v>dir. prof. sanitarie a t. det.(art. 15-septies dlgs 502/92)</v>
      </c>
      <c r="B67" s="379" t="str">
        <f>'t1'!B68</f>
        <v>SD048A</v>
      </c>
      <c r="C67" s="447">
        <f>'t13'!AB68</f>
        <v>0</v>
      </c>
      <c r="D67" s="447">
        <f>'t13'!Y68</f>
        <v>0</v>
      </c>
      <c r="E67" s="450" t="str">
        <f>IF($C67=0," ",IF(D67=0," ",D67/$C67))</f>
        <v xml:space="preserve"> </v>
      </c>
      <c r="F67" s="406" t="str">
        <f t="shared" si="1"/>
        <v xml:space="preserve"> </v>
      </c>
      <c r="G67" s="447">
        <f>'t13'!Z68</f>
        <v>0</v>
      </c>
      <c r="H67" s="450" t="str">
        <f>IF($C67=0," ",IF(G67=0," ",G67/$C67))</f>
        <v xml:space="preserve"> </v>
      </c>
      <c r="I67" s="406" t="str">
        <f t="shared" si="3"/>
        <v xml:space="preserve"> </v>
      </c>
      <c r="J67" s="449" t="str">
        <f>IF(OR(F67="ERRORE",I67="ERRORE"),"ERRORE","OK")</f>
        <v>OK</v>
      </c>
    </row>
    <row r="68" spans="1:10" ht="12.75">
      <c r="A68" s="368" t="str">
        <f>'t1'!A69</f>
        <v>coll.re prof.le sanitario - pers. infer. esperto - ds</v>
      </c>
      <c r="B68" s="379" t="str">
        <f>'t1'!B69</f>
        <v>S18023</v>
      </c>
      <c r="C68" s="447">
        <f>'t13'!AB69</f>
        <v>179495</v>
      </c>
      <c r="D68" s="447">
        <f>'t13'!Y69</f>
        <v>0</v>
      </c>
      <c r="E68" s="450" t="str">
        <f t="shared" si="0"/>
        <v xml:space="preserve"> </v>
      </c>
      <c r="F68" s="406" t="str">
        <f t="shared" si="1"/>
        <v xml:space="preserve"> </v>
      </c>
      <c r="G68" s="447">
        <f>'t13'!Z69</f>
        <v>865</v>
      </c>
      <c r="H68" s="450">
        <f t="shared" si="2"/>
        <v>4.8190757402713164E-3</v>
      </c>
      <c r="I68" s="406" t="str">
        <f t="shared" si="3"/>
        <v>OK</v>
      </c>
      <c r="J68" s="449" t="str">
        <f t="shared" si="4"/>
        <v>OK</v>
      </c>
    </row>
    <row r="69" spans="1:10" ht="12.75">
      <c r="A69" s="368" t="str">
        <f>'t1'!A70</f>
        <v>coll.re prof.le sanitario - pers. infer. - d</v>
      </c>
      <c r="B69" s="379" t="str">
        <f>'t1'!B70</f>
        <v>S16020</v>
      </c>
      <c r="C69" s="447">
        <f>'t13'!AB70</f>
        <v>2638466</v>
      </c>
      <c r="D69" s="447">
        <f>'t13'!Y70</f>
        <v>0</v>
      </c>
      <c r="E69" s="450" t="str">
        <f t="shared" si="0"/>
        <v xml:space="preserve"> </v>
      </c>
      <c r="F69" s="406" t="str">
        <f t="shared" si="1"/>
        <v xml:space="preserve"> </v>
      </c>
      <c r="G69" s="447">
        <f>'t13'!Z70</f>
        <v>12718</v>
      </c>
      <c r="H69" s="450">
        <f t="shared" si="2"/>
        <v>4.8202250853336751E-3</v>
      </c>
      <c r="I69" s="406" t="str">
        <f t="shared" si="3"/>
        <v>OK</v>
      </c>
      <c r="J69" s="449" t="str">
        <f t="shared" si="4"/>
        <v>OK</v>
      </c>
    </row>
    <row r="70" spans="1:10" ht="12.75">
      <c r="A70" s="368" t="str">
        <f>'t1'!A71</f>
        <v>oper.re prof.le sanitario pers. inferm. - c</v>
      </c>
      <c r="B70" s="379" t="str">
        <f>'t1'!B71</f>
        <v>S14056</v>
      </c>
      <c r="C70" s="447">
        <f>'t13'!AB71</f>
        <v>0</v>
      </c>
      <c r="D70" s="447">
        <f>'t13'!Y71</f>
        <v>0</v>
      </c>
      <c r="E70" s="450" t="str">
        <f t="shared" si="0"/>
        <v xml:space="preserve"> </v>
      </c>
      <c r="F70" s="406" t="str">
        <f t="shared" si="1"/>
        <v xml:space="preserve"> </v>
      </c>
      <c r="G70" s="447">
        <f>'t13'!Z71</f>
        <v>0</v>
      </c>
      <c r="H70" s="450" t="str">
        <f t="shared" si="2"/>
        <v xml:space="preserve"> </v>
      </c>
      <c r="I70" s="406" t="str">
        <f t="shared" si="3"/>
        <v xml:space="preserve"> </v>
      </c>
      <c r="J70" s="449" t="str">
        <f t="shared" si="4"/>
        <v>OK</v>
      </c>
    </row>
    <row r="71" spans="1:10" ht="12.75">
      <c r="A71" s="368" t="str">
        <f>'t1'!A72</f>
        <v>oper.re prof.le di II cat.pers. inferm. esperto - c (2)</v>
      </c>
      <c r="B71" s="379" t="str">
        <f>'t1'!B72</f>
        <v>S14E52</v>
      </c>
      <c r="C71" s="447">
        <f>'t13'!AB72</f>
        <v>35051</v>
      </c>
      <c r="D71" s="447">
        <f>'t13'!Y72</f>
        <v>0</v>
      </c>
      <c r="E71" s="450" t="str">
        <f t="shared" si="0"/>
        <v xml:space="preserve"> </v>
      </c>
      <c r="F71" s="406" t="str">
        <f t="shared" ref="F71:F134" si="5">IF($C71=0," ",IF(D71=0," ",IF(E71&gt;0.2,"ERRORE","OK")))</f>
        <v xml:space="preserve"> </v>
      </c>
      <c r="G71" s="447">
        <f>'t13'!Z72</f>
        <v>169</v>
      </c>
      <c r="H71" s="450">
        <f t="shared" si="2"/>
        <v>4.8215457476248891E-3</v>
      </c>
      <c r="I71" s="406" t="str">
        <f t="shared" ref="I71:I134" si="6">IF($C71=0," ",IF(G71=0," ",IF(H71&gt;0.2,"ERRORE","OK")))</f>
        <v>OK</v>
      </c>
      <c r="J71" s="449" t="str">
        <f t="shared" ref="J71:J134" si="7">IF(OR(F71="ERRORE",I71="ERRORE"),"ERRORE","OK")</f>
        <v>OK</v>
      </c>
    </row>
    <row r="72" spans="1:10" ht="12.75">
      <c r="A72" s="368" t="str">
        <f>'t1'!A73</f>
        <v>oper.re prof.le di II cat.pers. inferm. bs</v>
      </c>
      <c r="B72" s="379" t="str">
        <f>'t1'!B73</f>
        <v>S13052</v>
      </c>
      <c r="C72" s="447">
        <f>'t13'!AB73</f>
        <v>0</v>
      </c>
      <c r="D72" s="447">
        <f>'t13'!Y73</f>
        <v>0</v>
      </c>
      <c r="E72" s="450" t="str">
        <f t="shared" ref="E72:E135" si="8">IF($C72=0," ",IF(D72=0," ",D72/$C72))</f>
        <v xml:space="preserve"> </v>
      </c>
      <c r="F72" s="406" t="str">
        <f t="shared" si="5"/>
        <v xml:space="preserve"> </v>
      </c>
      <c r="G72" s="447">
        <f>'t13'!Z73</f>
        <v>0</v>
      </c>
      <c r="H72" s="450" t="str">
        <f t="shared" ref="H72:H135" si="9">IF($C72=0," ",IF(G72=0," ",G72/$C72))</f>
        <v xml:space="preserve"> </v>
      </c>
      <c r="I72" s="406" t="str">
        <f t="shared" si="6"/>
        <v xml:space="preserve"> </v>
      </c>
      <c r="J72" s="449" t="str">
        <f t="shared" si="7"/>
        <v>OK</v>
      </c>
    </row>
    <row r="73" spans="1:10" ht="12.75">
      <c r="A73" s="368" t="str">
        <f>'t1'!A74</f>
        <v>coll.re prof.le sanitario - pers. tec. esperto - ds</v>
      </c>
      <c r="B73" s="379" t="str">
        <f>'t1'!B74</f>
        <v>S18920</v>
      </c>
      <c r="C73" s="447">
        <f>'t13'!AB74</f>
        <v>73267</v>
      </c>
      <c r="D73" s="447">
        <f>'t13'!Y74</f>
        <v>0</v>
      </c>
      <c r="E73" s="450" t="str">
        <f t="shared" si="8"/>
        <v xml:space="preserve"> </v>
      </c>
      <c r="F73" s="406" t="str">
        <f t="shared" si="5"/>
        <v xml:space="preserve"> </v>
      </c>
      <c r="G73" s="447">
        <f>'t13'!Z74</f>
        <v>353</v>
      </c>
      <c r="H73" s="450">
        <f t="shared" si="9"/>
        <v>4.8179944586239374E-3</v>
      </c>
      <c r="I73" s="406" t="str">
        <f t="shared" si="6"/>
        <v>OK</v>
      </c>
      <c r="J73" s="449" t="str">
        <f t="shared" si="7"/>
        <v>OK</v>
      </c>
    </row>
    <row r="74" spans="1:10" ht="12.75">
      <c r="A74" s="368" t="str">
        <f>'t1'!A75</f>
        <v>coll.re prof.le sanitario - pers. tec.- d</v>
      </c>
      <c r="B74" s="379" t="str">
        <f>'t1'!B75</f>
        <v>S16021</v>
      </c>
      <c r="C74" s="447">
        <f>'t13'!AB75</f>
        <v>723321</v>
      </c>
      <c r="D74" s="447">
        <f>'t13'!Y75</f>
        <v>0</v>
      </c>
      <c r="E74" s="450" t="str">
        <f t="shared" si="8"/>
        <v xml:space="preserve"> </v>
      </c>
      <c r="F74" s="406" t="str">
        <f t="shared" si="5"/>
        <v xml:space="preserve"> </v>
      </c>
      <c r="G74" s="447">
        <f>'t13'!Z75</f>
        <v>3486</v>
      </c>
      <c r="H74" s="450">
        <f t="shared" si="9"/>
        <v>4.8194370134421651E-3</v>
      </c>
      <c r="I74" s="406" t="str">
        <f t="shared" si="6"/>
        <v>OK</v>
      </c>
      <c r="J74" s="449" t="str">
        <f t="shared" si="7"/>
        <v>OK</v>
      </c>
    </row>
    <row r="75" spans="1:10" ht="12.75">
      <c r="A75" s="368" t="str">
        <f>'t1'!A76</f>
        <v>oper.re prof.le sanitario - pers. tec.- c</v>
      </c>
      <c r="B75" s="379" t="str">
        <f>'t1'!B76</f>
        <v>S14054</v>
      </c>
      <c r="C75" s="447">
        <f>'t13'!AB76</f>
        <v>0</v>
      </c>
      <c r="D75" s="447">
        <f>'t13'!Y76</f>
        <v>0</v>
      </c>
      <c r="E75" s="450" t="str">
        <f t="shared" si="8"/>
        <v xml:space="preserve"> </v>
      </c>
      <c r="F75" s="406" t="str">
        <f t="shared" si="5"/>
        <v xml:space="preserve"> </v>
      </c>
      <c r="G75" s="447">
        <f>'t13'!Z76</f>
        <v>0</v>
      </c>
      <c r="H75" s="450" t="str">
        <f t="shared" si="9"/>
        <v xml:space="preserve"> </v>
      </c>
      <c r="I75" s="406" t="str">
        <f t="shared" si="6"/>
        <v xml:space="preserve"> </v>
      </c>
      <c r="J75" s="449" t="str">
        <f t="shared" si="7"/>
        <v>OK</v>
      </c>
    </row>
    <row r="76" spans="1:10" ht="12.75">
      <c r="A76" s="368" t="str">
        <f>'t1'!A77</f>
        <v>coll.re prof.le sanitario - tecn. della prev. esperto - ds</v>
      </c>
      <c r="B76" s="379" t="str">
        <f>'t1'!B77</f>
        <v>S18921</v>
      </c>
      <c r="C76" s="447">
        <f>'t13'!AB77</f>
        <v>0</v>
      </c>
      <c r="D76" s="447">
        <f>'t13'!Y77</f>
        <v>0</v>
      </c>
      <c r="E76" s="450" t="str">
        <f t="shared" si="8"/>
        <v xml:space="preserve"> </v>
      </c>
      <c r="F76" s="406" t="str">
        <f t="shared" si="5"/>
        <v xml:space="preserve"> </v>
      </c>
      <c r="G76" s="447">
        <f>'t13'!Z77</f>
        <v>0</v>
      </c>
      <c r="H76" s="450" t="str">
        <f t="shared" si="9"/>
        <v xml:space="preserve"> </v>
      </c>
      <c r="I76" s="406" t="str">
        <f t="shared" si="6"/>
        <v xml:space="preserve"> </v>
      </c>
      <c r="J76" s="449" t="str">
        <f t="shared" si="7"/>
        <v>OK</v>
      </c>
    </row>
    <row r="77" spans="1:10" ht="12.75">
      <c r="A77" s="368" t="str">
        <f>'t1'!A78</f>
        <v>coll.re prof.le sanitario - tecn. della prev. - d</v>
      </c>
      <c r="B77" s="379" t="str">
        <f>'t1'!B78</f>
        <v>S16022</v>
      </c>
      <c r="C77" s="447">
        <f>'t13'!AB78</f>
        <v>14661</v>
      </c>
      <c r="D77" s="447">
        <f>'t13'!Y78</f>
        <v>0</v>
      </c>
      <c r="E77" s="450" t="str">
        <f t="shared" si="8"/>
        <v xml:space="preserve"> </v>
      </c>
      <c r="F77" s="406" t="str">
        <f t="shared" si="5"/>
        <v xml:space="preserve"> </v>
      </c>
      <c r="G77" s="447">
        <f>'t13'!Z78</f>
        <v>71</v>
      </c>
      <c r="H77" s="450">
        <f t="shared" si="9"/>
        <v>4.8427801650637748E-3</v>
      </c>
      <c r="I77" s="406" t="str">
        <f t="shared" si="6"/>
        <v>OK</v>
      </c>
      <c r="J77" s="449" t="str">
        <f t="shared" si="7"/>
        <v>OK</v>
      </c>
    </row>
    <row r="78" spans="1:10" ht="12.75">
      <c r="A78" s="368" t="str">
        <f>'t1'!A79</f>
        <v>oper.re prof.le sanitario - tecn. della prev. - c</v>
      </c>
      <c r="B78" s="379" t="str">
        <f>'t1'!B79</f>
        <v>S14055</v>
      </c>
      <c r="C78" s="447">
        <f>'t13'!AB79</f>
        <v>0</v>
      </c>
      <c r="D78" s="447">
        <f>'t13'!Y79</f>
        <v>0</v>
      </c>
      <c r="E78" s="450" t="str">
        <f t="shared" si="8"/>
        <v xml:space="preserve"> </v>
      </c>
      <c r="F78" s="406" t="str">
        <f t="shared" si="5"/>
        <v xml:space="preserve"> </v>
      </c>
      <c r="G78" s="447">
        <f>'t13'!Z79</f>
        <v>0</v>
      </c>
      <c r="H78" s="450" t="str">
        <f t="shared" si="9"/>
        <v xml:space="preserve"> </v>
      </c>
      <c r="I78" s="406" t="str">
        <f t="shared" si="6"/>
        <v xml:space="preserve"> </v>
      </c>
      <c r="J78" s="449" t="str">
        <f t="shared" si="7"/>
        <v>OK</v>
      </c>
    </row>
    <row r="79" spans="1:10" ht="12.75">
      <c r="A79" s="368" t="str">
        <f>'t1'!A80</f>
        <v>coll.re prof.le sanitario - pers. della riabil. esperto - ds</v>
      </c>
      <c r="B79" s="379" t="str">
        <f>'t1'!B80</f>
        <v>S18922</v>
      </c>
      <c r="C79" s="447">
        <f>'t13'!AB80</f>
        <v>0</v>
      </c>
      <c r="D79" s="447">
        <f>'t13'!Y80</f>
        <v>0</v>
      </c>
      <c r="E79" s="450" t="str">
        <f t="shared" si="8"/>
        <v xml:space="preserve"> </v>
      </c>
      <c r="F79" s="406" t="str">
        <f t="shared" si="5"/>
        <v xml:space="preserve"> </v>
      </c>
      <c r="G79" s="447">
        <f>'t13'!Z80</f>
        <v>0</v>
      </c>
      <c r="H79" s="450" t="str">
        <f t="shared" si="9"/>
        <v xml:space="preserve"> </v>
      </c>
      <c r="I79" s="406" t="str">
        <f t="shared" si="6"/>
        <v xml:space="preserve"> </v>
      </c>
      <c r="J79" s="449" t="str">
        <f t="shared" si="7"/>
        <v>OK</v>
      </c>
    </row>
    <row r="80" spans="1:10" ht="12.75">
      <c r="A80" s="368" t="str">
        <f>'t1'!A81</f>
        <v>coll.re prof.le sanitario - pers. della riabil. - d</v>
      </c>
      <c r="B80" s="379" t="str">
        <f>'t1'!B81</f>
        <v>S16019</v>
      </c>
      <c r="C80" s="447">
        <f>'t13'!AB81</f>
        <v>45159</v>
      </c>
      <c r="D80" s="447">
        <f>'t13'!Y81</f>
        <v>0</v>
      </c>
      <c r="E80" s="450" t="str">
        <f t="shared" si="8"/>
        <v xml:space="preserve"> </v>
      </c>
      <c r="F80" s="406" t="str">
        <f t="shared" si="5"/>
        <v xml:space="preserve"> </v>
      </c>
      <c r="G80" s="447">
        <f>'t13'!Z81</f>
        <v>3568</v>
      </c>
      <c r="H80" s="450">
        <f t="shared" si="9"/>
        <v>7.9009721207289801E-2</v>
      </c>
      <c r="I80" s="406" t="str">
        <f t="shared" si="6"/>
        <v>OK</v>
      </c>
      <c r="J80" s="449" t="str">
        <f t="shared" si="7"/>
        <v>OK</v>
      </c>
    </row>
    <row r="81" spans="1:10" ht="12.75">
      <c r="A81" s="368" t="str">
        <f>'t1'!A82</f>
        <v>oper.re prof.le sanitario - pers. della riabil. - c</v>
      </c>
      <c r="B81" s="379" t="str">
        <f>'t1'!B82</f>
        <v>S14053</v>
      </c>
      <c r="C81" s="447">
        <f>'t13'!AB82</f>
        <v>0</v>
      </c>
      <c r="D81" s="447">
        <f>'t13'!Y82</f>
        <v>0</v>
      </c>
      <c r="E81" s="450" t="str">
        <f t="shared" si="8"/>
        <v xml:space="preserve"> </v>
      </c>
      <c r="F81" s="406" t="str">
        <f t="shared" si="5"/>
        <v xml:space="preserve"> </v>
      </c>
      <c r="G81" s="447">
        <f>'t13'!Z82</f>
        <v>0</v>
      </c>
      <c r="H81" s="450" t="str">
        <f t="shared" si="9"/>
        <v xml:space="preserve"> </v>
      </c>
      <c r="I81" s="406" t="str">
        <f t="shared" si="6"/>
        <v xml:space="preserve"> </v>
      </c>
      <c r="J81" s="449" t="str">
        <f t="shared" si="7"/>
        <v>OK</v>
      </c>
    </row>
    <row r="82" spans="1:10" ht="12.75">
      <c r="A82" s="368" t="str">
        <f>'t1'!A83</f>
        <v>oper.re prof.le di II cat. con funz. di riabil. esperto - c (2)</v>
      </c>
      <c r="B82" s="379" t="str">
        <f>'t1'!B83</f>
        <v>S14E51</v>
      </c>
      <c r="C82" s="447">
        <f>'t13'!AB83</f>
        <v>0</v>
      </c>
      <c r="D82" s="447">
        <f>'t13'!Y83</f>
        <v>0</v>
      </c>
      <c r="E82" s="450" t="str">
        <f t="shared" si="8"/>
        <v xml:space="preserve"> </v>
      </c>
      <c r="F82" s="406" t="str">
        <f t="shared" si="5"/>
        <v xml:space="preserve"> </v>
      </c>
      <c r="G82" s="447">
        <f>'t13'!Z83</f>
        <v>0</v>
      </c>
      <c r="H82" s="450" t="str">
        <f t="shared" si="9"/>
        <v xml:space="preserve"> </v>
      </c>
      <c r="I82" s="406" t="str">
        <f t="shared" si="6"/>
        <v xml:space="preserve"> </v>
      </c>
      <c r="J82" s="449" t="str">
        <f t="shared" si="7"/>
        <v>OK</v>
      </c>
    </row>
    <row r="83" spans="1:10" ht="12.75">
      <c r="A83" s="368" t="str">
        <f>'t1'!A84</f>
        <v>oper.re prof.le di II cat. con funz. di riabil. - bs</v>
      </c>
      <c r="B83" s="379" t="str">
        <f>'t1'!B84</f>
        <v>S13051</v>
      </c>
      <c r="C83" s="447">
        <f>'t13'!AB84</f>
        <v>0</v>
      </c>
      <c r="D83" s="447">
        <f>'t13'!Y84</f>
        <v>0</v>
      </c>
      <c r="E83" s="450" t="str">
        <f t="shared" si="8"/>
        <v xml:space="preserve"> </v>
      </c>
      <c r="F83" s="406" t="str">
        <f t="shared" si="5"/>
        <v xml:space="preserve"> </v>
      </c>
      <c r="G83" s="447">
        <f>'t13'!Z84</f>
        <v>0</v>
      </c>
      <c r="H83" s="450" t="str">
        <f t="shared" si="9"/>
        <v xml:space="preserve"> </v>
      </c>
      <c r="I83" s="406" t="str">
        <f t="shared" si="6"/>
        <v xml:space="preserve"> </v>
      </c>
      <c r="J83" s="449" t="str">
        <f t="shared" si="7"/>
        <v>OK</v>
      </c>
    </row>
    <row r="84" spans="1:10" ht="12.75">
      <c r="A84" s="368" t="str">
        <f>'t1'!A85</f>
        <v>profilo atipico ruolo sanitario</v>
      </c>
      <c r="B84" s="379" t="str">
        <f>'t1'!B85</f>
        <v>S00062</v>
      </c>
      <c r="C84" s="447">
        <f>'t13'!AB85</f>
        <v>0</v>
      </c>
      <c r="D84" s="447">
        <f>'t13'!Y85</f>
        <v>0</v>
      </c>
      <c r="E84" s="450" t="str">
        <f t="shared" si="8"/>
        <v xml:space="preserve"> </v>
      </c>
      <c r="F84" s="406" t="str">
        <f t="shared" si="5"/>
        <v xml:space="preserve"> </v>
      </c>
      <c r="G84" s="447">
        <f>'t13'!Z85</f>
        <v>0</v>
      </c>
      <c r="H84" s="450" t="str">
        <f t="shared" si="9"/>
        <v xml:space="preserve"> </v>
      </c>
      <c r="I84" s="406" t="str">
        <f t="shared" si="6"/>
        <v xml:space="preserve"> </v>
      </c>
      <c r="J84" s="449" t="str">
        <f t="shared" si="7"/>
        <v>OK</v>
      </c>
    </row>
    <row r="85" spans="1:10" ht="12.75">
      <c r="A85" s="368" t="str">
        <f>'t1'!A86</f>
        <v>avvocato dirig. con incarico di struttura complessa</v>
      </c>
      <c r="B85" s="379" t="str">
        <f>'t1'!B86</f>
        <v>PD0010</v>
      </c>
      <c r="C85" s="447">
        <f>'t13'!AB86</f>
        <v>0</v>
      </c>
      <c r="D85" s="447">
        <f>'t13'!Y86</f>
        <v>0</v>
      </c>
      <c r="E85" s="450" t="str">
        <f t="shared" si="8"/>
        <v xml:space="preserve"> </v>
      </c>
      <c r="F85" s="406" t="str">
        <f t="shared" si="5"/>
        <v xml:space="preserve"> </v>
      </c>
      <c r="G85" s="447">
        <f>'t13'!Z86</f>
        <v>0</v>
      </c>
      <c r="H85" s="450" t="str">
        <f t="shared" si="9"/>
        <v xml:space="preserve"> </v>
      </c>
      <c r="I85" s="406" t="str">
        <f t="shared" si="6"/>
        <v xml:space="preserve"> </v>
      </c>
      <c r="J85" s="449" t="str">
        <f t="shared" si="7"/>
        <v>OK</v>
      </c>
    </row>
    <row r="86" spans="1:10" ht="12.75">
      <c r="A86" s="368" t="str">
        <f>'t1'!A87</f>
        <v>avvocato dirig. con incarico di struttura semplice</v>
      </c>
      <c r="B86" s="379" t="str">
        <f>'t1'!B87</f>
        <v>PD0S09</v>
      </c>
      <c r="C86" s="447">
        <f>'t13'!AB87</f>
        <v>0</v>
      </c>
      <c r="D86" s="447">
        <f>'t13'!Y87</f>
        <v>0</v>
      </c>
      <c r="E86" s="450" t="str">
        <f t="shared" si="8"/>
        <v xml:space="preserve"> </v>
      </c>
      <c r="F86" s="406" t="str">
        <f t="shared" si="5"/>
        <v xml:space="preserve"> </v>
      </c>
      <c r="G86" s="447">
        <f>'t13'!Z87</f>
        <v>0</v>
      </c>
      <c r="H86" s="450" t="str">
        <f t="shared" si="9"/>
        <v xml:space="preserve"> </v>
      </c>
      <c r="I86" s="406" t="str">
        <f t="shared" si="6"/>
        <v xml:space="preserve"> </v>
      </c>
      <c r="J86" s="449" t="str">
        <f t="shared" si="7"/>
        <v>OK</v>
      </c>
    </row>
    <row r="87" spans="1:10" ht="12.75">
      <c r="A87" s="368" t="str">
        <f>'t1'!A88</f>
        <v>avvocato dirig. con altri incar.prof.li</v>
      </c>
      <c r="B87" s="379" t="str">
        <f>'t1'!B88</f>
        <v>PD0A09</v>
      </c>
      <c r="C87" s="447">
        <f>'t13'!AB88</f>
        <v>0</v>
      </c>
      <c r="D87" s="447">
        <f>'t13'!Y88</f>
        <v>0</v>
      </c>
      <c r="E87" s="450" t="str">
        <f t="shared" si="8"/>
        <v xml:space="preserve"> </v>
      </c>
      <c r="F87" s="406" t="str">
        <f t="shared" si="5"/>
        <v xml:space="preserve"> </v>
      </c>
      <c r="G87" s="447">
        <f>'t13'!Z88</f>
        <v>0</v>
      </c>
      <c r="H87" s="450" t="str">
        <f t="shared" si="9"/>
        <v xml:space="preserve"> </v>
      </c>
      <c r="I87" s="406" t="str">
        <f t="shared" si="6"/>
        <v xml:space="preserve"> </v>
      </c>
      <c r="J87" s="449" t="str">
        <f t="shared" si="7"/>
        <v>OK</v>
      </c>
    </row>
    <row r="88" spans="1:10" ht="12.75">
      <c r="A88" s="368" t="str">
        <f>'t1'!A89</f>
        <v>avvocato dir. a t. determinato(art. 15-septies dlgs. 502/92)</v>
      </c>
      <c r="B88" s="379" t="str">
        <f>'t1'!B89</f>
        <v>PD0605</v>
      </c>
      <c r="C88" s="447">
        <f>'t13'!AB89</f>
        <v>0</v>
      </c>
      <c r="D88" s="447">
        <f>'t13'!Y89</f>
        <v>0</v>
      </c>
      <c r="E88" s="450" t="str">
        <f t="shared" si="8"/>
        <v xml:space="preserve"> </v>
      </c>
      <c r="F88" s="406" t="str">
        <f t="shared" si="5"/>
        <v xml:space="preserve"> </v>
      </c>
      <c r="G88" s="447">
        <f>'t13'!Z89</f>
        <v>0</v>
      </c>
      <c r="H88" s="450" t="str">
        <f t="shared" si="9"/>
        <v xml:space="preserve"> </v>
      </c>
      <c r="I88" s="406" t="str">
        <f t="shared" si="6"/>
        <v xml:space="preserve"> </v>
      </c>
      <c r="J88" s="449" t="str">
        <f t="shared" si="7"/>
        <v>OK</v>
      </c>
    </row>
    <row r="89" spans="1:10" ht="12.75">
      <c r="A89" s="368" t="str">
        <f>'t1'!A90</f>
        <v>ingegnere dirig. con incarico di struttura complessa</v>
      </c>
      <c r="B89" s="379" t="str">
        <f>'t1'!B90</f>
        <v>PD0046</v>
      </c>
      <c r="C89" s="447">
        <f>'t13'!AB90</f>
        <v>25834</v>
      </c>
      <c r="D89" s="447">
        <f>'t13'!Y90</f>
        <v>0</v>
      </c>
      <c r="E89" s="450" t="str">
        <f t="shared" si="8"/>
        <v xml:space="preserve"> </v>
      </c>
      <c r="F89" s="406" t="str">
        <f t="shared" si="5"/>
        <v xml:space="preserve"> </v>
      </c>
      <c r="G89" s="447">
        <f>'t13'!Z90</f>
        <v>138</v>
      </c>
      <c r="H89" s="450">
        <f t="shared" si="9"/>
        <v>5.3417976310288764E-3</v>
      </c>
      <c r="I89" s="406" t="str">
        <f t="shared" si="6"/>
        <v>OK</v>
      </c>
      <c r="J89" s="449" t="str">
        <f t="shared" si="7"/>
        <v>OK</v>
      </c>
    </row>
    <row r="90" spans="1:10" ht="12.75">
      <c r="A90" s="368" t="str">
        <f>'t1'!A91</f>
        <v>ingegnere dirig. con incarico di struttura semplice</v>
      </c>
      <c r="B90" s="379" t="str">
        <f>'t1'!B91</f>
        <v>PD0S45</v>
      </c>
      <c r="C90" s="447">
        <f>'t13'!AB91</f>
        <v>37325</v>
      </c>
      <c r="D90" s="447">
        <f>'t13'!Y91</f>
        <v>0</v>
      </c>
      <c r="E90" s="450" t="str">
        <f t="shared" si="8"/>
        <v xml:space="preserve"> </v>
      </c>
      <c r="F90" s="406" t="str">
        <f t="shared" si="5"/>
        <v xml:space="preserve"> </v>
      </c>
      <c r="G90" s="447">
        <f>'t13'!Z91</f>
        <v>0</v>
      </c>
      <c r="H90" s="450" t="str">
        <f t="shared" si="9"/>
        <v xml:space="preserve"> </v>
      </c>
      <c r="I90" s="406" t="str">
        <f t="shared" si="6"/>
        <v xml:space="preserve"> </v>
      </c>
      <c r="J90" s="449" t="str">
        <f t="shared" si="7"/>
        <v>OK</v>
      </c>
    </row>
    <row r="91" spans="1:10" ht="12.75">
      <c r="A91" s="368" t="str">
        <f>'t1'!A92</f>
        <v>ingegnere dirig. con altri incar.prof.li</v>
      </c>
      <c r="B91" s="379" t="str">
        <f>'t1'!B92</f>
        <v>PD0A45</v>
      </c>
      <c r="C91" s="447">
        <f>'t13'!AB92</f>
        <v>7294</v>
      </c>
      <c r="D91" s="447">
        <f>'t13'!Y92</f>
        <v>0</v>
      </c>
      <c r="E91" s="450" t="str">
        <f t="shared" si="8"/>
        <v xml:space="preserve"> </v>
      </c>
      <c r="F91" s="406" t="str">
        <f t="shared" si="5"/>
        <v xml:space="preserve"> </v>
      </c>
      <c r="G91" s="447">
        <f>'t13'!Z92</f>
        <v>201</v>
      </c>
      <c r="H91" s="450">
        <f t="shared" si="9"/>
        <v>2.7556896078969016E-2</v>
      </c>
      <c r="I91" s="406" t="str">
        <f t="shared" si="6"/>
        <v>OK</v>
      </c>
      <c r="J91" s="449" t="str">
        <f t="shared" si="7"/>
        <v>OK</v>
      </c>
    </row>
    <row r="92" spans="1:10" ht="12.75">
      <c r="A92" s="368" t="str">
        <f>'t1'!A93</f>
        <v>ingegnere dir. a t. determinato(art.15-septies dlgs. 502/92)</v>
      </c>
      <c r="B92" s="379" t="str">
        <f>'t1'!B93</f>
        <v>PD0606</v>
      </c>
      <c r="C92" s="447">
        <f>'t13'!AB93</f>
        <v>0</v>
      </c>
      <c r="D92" s="447">
        <f>'t13'!Y93</f>
        <v>0</v>
      </c>
      <c r="E92" s="450" t="str">
        <f t="shared" si="8"/>
        <v xml:space="preserve"> </v>
      </c>
      <c r="F92" s="406" t="str">
        <f t="shared" si="5"/>
        <v xml:space="preserve"> </v>
      </c>
      <c r="G92" s="447">
        <f>'t13'!Z93</f>
        <v>0</v>
      </c>
      <c r="H92" s="450" t="str">
        <f t="shared" si="9"/>
        <v xml:space="preserve"> </v>
      </c>
      <c r="I92" s="406" t="str">
        <f t="shared" si="6"/>
        <v xml:space="preserve"> </v>
      </c>
      <c r="J92" s="449" t="str">
        <f t="shared" si="7"/>
        <v>OK</v>
      </c>
    </row>
    <row r="93" spans="1:10" ht="12.75">
      <c r="A93" s="368" t="str">
        <f>'t1'!A94</f>
        <v>architetti dirig. con incarico di struttura complessa</v>
      </c>
      <c r="B93" s="379" t="str">
        <f>'t1'!B94</f>
        <v>PD0004</v>
      </c>
      <c r="C93" s="447">
        <f>'t13'!AB94</f>
        <v>0</v>
      </c>
      <c r="D93" s="447">
        <f>'t13'!Y94</f>
        <v>0</v>
      </c>
      <c r="E93" s="450" t="str">
        <f t="shared" si="8"/>
        <v xml:space="preserve"> </v>
      </c>
      <c r="F93" s="406" t="str">
        <f t="shared" si="5"/>
        <v xml:space="preserve"> </v>
      </c>
      <c r="G93" s="447">
        <f>'t13'!Z94</f>
        <v>0</v>
      </c>
      <c r="H93" s="450" t="str">
        <f t="shared" si="9"/>
        <v xml:space="preserve"> </v>
      </c>
      <c r="I93" s="406" t="str">
        <f t="shared" si="6"/>
        <v xml:space="preserve"> </v>
      </c>
      <c r="J93" s="449" t="str">
        <f t="shared" si="7"/>
        <v>OK</v>
      </c>
    </row>
    <row r="94" spans="1:10" ht="12.75">
      <c r="A94" s="368" t="str">
        <f>'t1'!A95</f>
        <v>architetti dirig. con incarico di struttura semplice</v>
      </c>
      <c r="B94" s="379" t="str">
        <f>'t1'!B95</f>
        <v>PD0S03</v>
      </c>
      <c r="C94" s="447">
        <f>'t13'!AB95</f>
        <v>0</v>
      </c>
      <c r="D94" s="447">
        <f>'t13'!Y95</f>
        <v>0</v>
      </c>
      <c r="E94" s="450" t="str">
        <f t="shared" si="8"/>
        <v xml:space="preserve"> </v>
      </c>
      <c r="F94" s="406" t="str">
        <f t="shared" si="5"/>
        <v xml:space="preserve"> </v>
      </c>
      <c r="G94" s="447">
        <f>'t13'!Z95</f>
        <v>0</v>
      </c>
      <c r="H94" s="450" t="str">
        <f t="shared" si="9"/>
        <v xml:space="preserve"> </v>
      </c>
      <c r="I94" s="406" t="str">
        <f t="shared" si="6"/>
        <v xml:space="preserve"> </v>
      </c>
      <c r="J94" s="449" t="str">
        <f t="shared" si="7"/>
        <v>OK</v>
      </c>
    </row>
    <row r="95" spans="1:10" ht="12.75">
      <c r="A95" s="368" t="str">
        <f>'t1'!A96</f>
        <v>architetti dirig. con altri incar.prof.li</v>
      </c>
      <c r="B95" s="379" t="str">
        <f>'t1'!B96</f>
        <v>PD0A03</v>
      </c>
      <c r="C95" s="447">
        <f>'t13'!AB96</f>
        <v>0</v>
      </c>
      <c r="D95" s="447">
        <f>'t13'!Y96</f>
        <v>0</v>
      </c>
      <c r="E95" s="450" t="str">
        <f t="shared" si="8"/>
        <v xml:space="preserve"> </v>
      </c>
      <c r="F95" s="406" t="str">
        <f t="shared" si="5"/>
        <v xml:space="preserve"> </v>
      </c>
      <c r="G95" s="447">
        <f>'t13'!Z96</f>
        <v>0</v>
      </c>
      <c r="H95" s="450" t="str">
        <f t="shared" si="9"/>
        <v xml:space="preserve"> </v>
      </c>
      <c r="I95" s="406" t="str">
        <f t="shared" si="6"/>
        <v xml:space="preserve"> </v>
      </c>
      <c r="J95" s="449" t="str">
        <f t="shared" si="7"/>
        <v>OK</v>
      </c>
    </row>
    <row r="96" spans="1:10" ht="12.75">
      <c r="A96" s="368" t="str">
        <f>'t1'!A97</f>
        <v>architetti dir. a t.determinato(art. 15-septies dlgs.502/92)</v>
      </c>
      <c r="B96" s="379" t="str">
        <f>'t1'!B97</f>
        <v>PD0607</v>
      </c>
      <c r="C96" s="447">
        <f>'t13'!AB97</f>
        <v>0</v>
      </c>
      <c r="D96" s="447">
        <f>'t13'!Y97</f>
        <v>0</v>
      </c>
      <c r="E96" s="450" t="str">
        <f t="shared" si="8"/>
        <v xml:space="preserve"> </v>
      </c>
      <c r="F96" s="406" t="str">
        <f t="shared" si="5"/>
        <v xml:space="preserve"> </v>
      </c>
      <c r="G96" s="447">
        <f>'t13'!Z97</f>
        <v>0</v>
      </c>
      <c r="H96" s="450" t="str">
        <f t="shared" si="9"/>
        <v xml:space="preserve"> </v>
      </c>
      <c r="I96" s="406" t="str">
        <f t="shared" si="6"/>
        <v xml:space="preserve"> </v>
      </c>
      <c r="J96" s="449" t="str">
        <f t="shared" si="7"/>
        <v>OK</v>
      </c>
    </row>
    <row r="97" spans="1:10" ht="12.75">
      <c r="A97" s="368" t="str">
        <f>'t1'!A98</f>
        <v>geologi dirig. con incarico di struttura complessa</v>
      </c>
      <c r="B97" s="379" t="str">
        <f>'t1'!B98</f>
        <v>PD0044</v>
      </c>
      <c r="C97" s="447">
        <f>'t13'!AB98</f>
        <v>0</v>
      </c>
      <c r="D97" s="447">
        <f>'t13'!Y98</f>
        <v>0</v>
      </c>
      <c r="E97" s="450" t="str">
        <f t="shared" si="8"/>
        <v xml:space="preserve"> </v>
      </c>
      <c r="F97" s="406" t="str">
        <f t="shared" si="5"/>
        <v xml:space="preserve"> </v>
      </c>
      <c r="G97" s="447">
        <f>'t13'!Z98</f>
        <v>0</v>
      </c>
      <c r="H97" s="450" t="str">
        <f t="shared" si="9"/>
        <v xml:space="preserve"> </v>
      </c>
      <c r="I97" s="406" t="str">
        <f t="shared" si="6"/>
        <v xml:space="preserve"> </v>
      </c>
      <c r="J97" s="449" t="str">
        <f t="shared" si="7"/>
        <v>OK</v>
      </c>
    </row>
    <row r="98" spans="1:10" ht="12.75">
      <c r="A98" s="368" t="str">
        <f>'t1'!A99</f>
        <v>geologi dirig. con incarico di struttura semplice</v>
      </c>
      <c r="B98" s="379" t="str">
        <f>'t1'!B99</f>
        <v>PD0S43</v>
      </c>
      <c r="C98" s="447">
        <f>'t13'!AB99</f>
        <v>0</v>
      </c>
      <c r="D98" s="447">
        <f>'t13'!Y99</f>
        <v>0</v>
      </c>
      <c r="E98" s="450" t="str">
        <f t="shared" si="8"/>
        <v xml:space="preserve"> </v>
      </c>
      <c r="F98" s="406" t="str">
        <f t="shared" si="5"/>
        <v xml:space="preserve"> </v>
      </c>
      <c r="G98" s="447">
        <f>'t13'!Z99</f>
        <v>0</v>
      </c>
      <c r="H98" s="450" t="str">
        <f t="shared" si="9"/>
        <v xml:space="preserve"> </v>
      </c>
      <c r="I98" s="406" t="str">
        <f t="shared" si="6"/>
        <v xml:space="preserve"> </v>
      </c>
      <c r="J98" s="449" t="str">
        <f t="shared" si="7"/>
        <v>OK</v>
      </c>
    </row>
    <row r="99" spans="1:10" ht="12.75">
      <c r="A99" s="368" t="str">
        <f>'t1'!A100</f>
        <v>geologi dirig. con altri incar.prof.li</v>
      </c>
      <c r="B99" s="379" t="str">
        <f>'t1'!B100</f>
        <v>PD0A43</v>
      </c>
      <c r="C99" s="447">
        <f>'t13'!AB100</f>
        <v>0</v>
      </c>
      <c r="D99" s="447">
        <f>'t13'!Y100</f>
        <v>0</v>
      </c>
      <c r="E99" s="450" t="str">
        <f t="shared" si="8"/>
        <v xml:space="preserve"> </v>
      </c>
      <c r="F99" s="406" t="str">
        <f t="shared" si="5"/>
        <v xml:space="preserve"> </v>
      </c>
      <c r="G99" s="447">
        <f>'t13'!Z100</f>
        <v>0</v>
      </c>
      <c r="H99" s="450" t="str">
        <f t="shared" si="9"/>
        <v xml:space="preserve"> </v>
      </c>
      <c r="I99" s="406" t="str">
        <f t="shared" si="6"/>
        <v xml:space="preserve"> </v>
      </c>
      <c r="J99" s="449" t="str">
        <f t="shared" si="7"/>
        <v>OK</v>
      </c>
    </row>
    <row r="100" spans="1:10" ht="12.75">
      <c r="A100" s="368" t="str">
        <f>'t1'!A101</f>
        <v>geologi  dir. a t. determinato(art. 15-septies dlgs. 502/92)</v>
      </c>
      <c r="B100" s="379" t="str">
        <f>'t1'!B101</f>
        <v>PD0608</v>
      </c>
      <c r="C100" s="447">
        <f>'t13'!AB101</f>
        <v>0</v>
      </c>
      <c r="D100" s="447">
        <f>'t13'!Y101</f>
        <v>0</v>
      </c>
      <c r="E100" s="450" t="str">
        <f t="shared" si="8"/>
        <v xml:space="preserve"> </v>
      </c>
      <c r="F100" s="406" t="str">
        <f t="shared" si="5"/>
        <v xml:space="preserve"> </v>
      </c>
      <c r="G100" s="447">
        <f>'t13'!Z101</f>
        <v>0</v>
      </c>
      <c r="H100" s="450" t="str">
        <f t="shared" si="9"/>
        <v xml:space="preserve"> </v>
      </c>
      <c r="I100" s="406" t="str">
        <f t="shared" si="6"/>
        <v xml:space="preserve"> </v>
      </c>
      <c r="J100" s="449" t="str">
        <f t="shared" si="7"/>
        <v>OK</v>
      </c>
    </row>
    <row r="101" spans="1:10" ht="12.75">
      <c r="A101" s="368" t="str">
        <f>'t1'!A102</f>
        <v>assistente religioso - d</v>
      </c>
      <c r="B101" s="379" t="str">
        <f>'t1'!B102</f>
        <v>P16006</v>
      </c>
      <c r="C101" s="447">
        <f>'t13'!AB102</f>
        <v>0</v>
      </c>
      <c r="D101" s="447">
        <f>'t13'!Y102</f>
        <v>0</v>
      </c>
      <c r="E101" s="450" t="str">
        <f t="shared" si="8"/>
        <v xml:space="preserve"> </v>
      </c>
      <c r="F101" s="406" t="str">
        <f t="shared" si="5"/>
        <v xml:space="preserve"> </v>
      </c>
      <c r="G101" s="447">
        <f>'t13'!Z102</f>
        <v>0</v>
      </c>
      <c r="H101" s="450" t="str">
        <f t="shared" si="9"/>
        <v xml:space="preserve"> </v>
      </c>
      <c r="I101" s="406" t="str">
        <f t="shared" si="6"/>
        <v xml:space="preserve"> </v>
      </c>
      <c r="J101" s="449" t="str">
        <f t="shared" si="7"/>
        <v>OK</v>
      </c>
    </row>
    <row r="102" spans="1:10" ht="12.75">
      <c r="A102" s="368" t="str">
        <f>'t1'!A103</f>
        <v>profilo atipico ruolo professionale</v>
      </c>
      <c r="B102" s="379" t="str">
        <f>'t1'!B103</f>
        <v>P00062</v>
      </c>
      <c r="C102" s="447">
        <f>'t13'!AB103</f>
        <v>0</v>
      </c>
      <c r="D102" s="447">
        <f>'t13'!Y103</f>
        <v>0</v>
      </c>
      <c r="E102" s="450" t="str">
        <f t="shared" si="8"/>
        <v xml:space="preserve"> </v>
      </c>
      <c r="F102" s="406" t="str">
        <f t="shared" si="5"/>
        <v xml:space="preserve"> </v>
      </c>
      <c r="G102" s="447">
        <f>'t13'!Z103</f>
        <v>0</v>
      </c>
      <c r="H102" s="450" t="str">
        <f t="shared" si="9"/>
        <v xml:space="preserve"> </v>
      </c>
      <c r="I102" s="406" t="str">
        <f t="shared" si="6"/>
        <v xml:space="preserve"> </v>
      </c>
      <c r="J102" s="449" t="str">
        <f t="shared" si="7"/>
        <v>OK</v>
      </c>
    </row>
    <row r="103" spans="1:10" ht="12.75">
      <c r="A103" s="368" t="str">
        <f>'t1'!A104</f>
        <v>analisti dirig. con incarico di struttura complessa</v>
      </c>
      <c r="B103" s="379" t="str">
        <f>'t1'!B104</f>
        <v>TD0002</v>
      </c>
      <c r="C103" s="447">
        <f>'t13'!AB104</f>
        <v>40309</v>
      </c>
      <c r="D103" s="447">
        <f>'t13'!Y104</f>
        <v>0</v>
      </c>
      <c r="E103" s="450" t="str">
        <f t="shared" si="8"/>
        <v xml:space="preserve"> </v>
      </c>
      <c r="F103" s="406" t="str">
        <f t="shared" si="5"/>
        <v xml:space="preserve"> </v>
      </c>
      <c r="G103" s="447">
        <f>'t13'!Z104</f>
        <v>194</v>
      </c>
      <c r="H103" s="450">
        <f t="shared" si="9"/>
        <v>4.8128209580986878E-3</v>
      </c>
      <c r="I103" s="406" t="str">
        <f t="shared" si="6"/>
        <v>OK</v>
      </c>
      <c r="J103" s="449" t="str">
        <f t="shared" si="7"/>
        <v>OK</v>
      </c>
    </row>
    <row r="104" spans="1:10" ht="12.75">
      <c r="A104" s="368" t="str">
        <f>'t1'!A105</f>
        <v>analisti dirig. con incarico di struttura semplice</v>
      </c>
      <c r="B104" s="379" t="str">
        <f>'t1'!B105</f>
        <v>TD0S01</v>
      </c>
      <c r="C104" s="447">
        <f>'t13'!AB105</f>
        <v>0</v>
      </c>
      <c r="D104" s="447">
        <f>'t13'!Y105</f>
        <v>0</v>
      </c>
      <c r="E104" s="450" t="str">
        <f t="shared" si="8"/>
        <v xml:space="preserve"> </v>
      </c>
      <c r="F104" s="406" t="str">
        <f t="shared" si="5"/>
        <v xml:space="preserve"> </v>
      </c>
      <c r="G104" s="447">
        <f>'t13'!Z105</f>
        <v>0</v>
      </c>
      <c r="H104" s="450" t="str">
        <f t="shared" si="9"/>
        <v xml:space="preserve"> </v>
      </c>
      <c r="I104" s="406" t="str">
        <f t="shared" si="6"/>
        <v xml:space="preserve"> </v>
      </c>
      <c r="J104" s="449" t="str">
        <f t="shared" si="7"/>
        <v>OK</v>
      </c>
    </row>
    <row r="105" spans="1:10" ht="12.75">
      <c r="A105" s="368" t="str">
        <f>'t1'!A106</f>
        <v>analisti dirig. con altri incar.prof.li</v>
      </c>
      <c r="B105" s="379" t="str">
        <f>'t1'!B106</f>
        <v>TD0A01</v>
      </c>
      <c r="C105" s="447">
        <f>'t13'!AB106</f>
        <v>42591</v>
      </c>
      <c r="D105" s="447">
        <f>'t13'!Y106</f>
        <v>0</v>
      </c>
      <c r="E105" s="450" t="str">
        <f t="shared" si="8"/>
        <v xml:space="preserve"> </v>
      </c>
      <c r="F105" s="406" t="str">
        <f t="shared" si="5"/>
        <v xml:space="preserve"> </v>
      </c>
      <c r="G105" s="447">
        <f>'t13'!Z106</f>
        <v>205</v>
      </c>
      <c r="H105" s="450">
        <f t="shared" si="9"/>
        <v>4.8132234509638185E-3</v>
      </c>
      <c r="I105" s="406" t="str">
        <f t="shared" si="6"/>
        <v>OK</v>
      </c>
      <c r="J105" s="449" t="str">
        <f t="shared" si="7"/>
        <v>OK</v>
      </c>
    </row>
    <row r="106" spans="1:10" ht="12.75">
      <c r="A106" s="368" t="str">
        <f>'t1'!A107</f>
        <v>analisti dir. a t. determinato(art. 15-septies dlgs. 502/92)</v>
      </c>
      <c r="B106" s="379" t="str">
        <f>'t1'!B107</f>
        <v>TD0609</v>
      </c>
      <c r="C106" s="447">
        <f>'t13'!AB107</f>
        <v>0</v>
      </c>
      <c r="D106" s="447">
        <f>'t13'!Y107</f>
        <v>0</v>
      </c>
      <c r="E106" s="450" t="str">
        <f t="shared" si="8"/>
        <v xml:space="preserve"> </v>
      </c>
      <c r="F106" s="406" t="str">
        <f t="shared" si="5"/>
        <v xml:space="preserve"> </v>
      </c>
      <c r="G106" s="447">
        <f>'t13'!Z107</f>
        <v>0</v>
      </c>
      <c r="H106" s="450" t="str">
        <f t="shared" si="9"/>
        <v xml:space="preserve"> </v>
      </c>
      <c r="I106" s="406" t="str">
        <f t="shared" si="6"/>
        <v xml:space="preserve"> </v>
      </c>
      <c r="J106" s="449" t="str">
        <f t="shared" si="7"/>
        <v>OK</v>
      </c>
    </row>
    <row r="107" spans="1:10" ht="12.75">
      <c r="A107" s="368" t="str">
        <f>'t1'!A108</f>
        <v>statistico dirig. con incarico di struttura complessa</v>
      </c>
      <c r="B107" s="379" t="str">
        <f>'t1'!B108</f>
        <v>TD0071</v>
      </c>
      <c r="C107" s="447">
        <f>'t13'!AB108</f>
        <v>0</v>
      </c>
      <c r="D107" s="447">
        <f>'t13'!Y108</f>
        <v>0</v>
      </c>
      <c r="E107" s="450" t="str">
        <f t="shared" si="8"/>
        <v xml:space="preserve"> </v>
      </c>
      <c r="F107" s="406" t="str">
        <f t="shared" si="5"/>
        <v xml:space="preserve"> </v>
      </c>
      <c r="G107" s="447">
        <f>'t13'!Z108</f>
        <v>0</v>
      </c>
      <c r="H107" s="450" t="str">
        <f t="shared" si="9"/>
        <v xml:space="preserve"> </v>
      </c>
      <c r="I107" s="406" t="str">
        <f t="shared" si="6"/>
        <v xml:space="preserve"> </v>
      </c>
      <c r="J107" s="449" t="str">
        <f t="shared" si="7"/>
        <v>OK</v>
      </c>
    </row>
    <row r="108" spans="1:10" ht="12.75">
      <c r="A108" s="368" t="str">
        <f>'t1'!A109</f>
        <v>statistico dirig. con incarico di struttura semplice</v>
      </c>
      <c r="B108" s="379" t="str">
        <f>'t1'!B109</f>
        <v>TD0S70</v>
      </c>
      <c r="C108" s="447">
        <f>'t13'!AB109</f>
        <v>25905</v>
      </c>
      <c r="D108" s="447">
        <f>'t13'!Y109</f>
        <v>0</v>
      </c>
      <c r="E108" s="450" t="str">
        <f t="shared" si="8"/>
        <v xml:space="preserve"> </v>
      </c>
      <c r="F108" s="406" t="str">
        <f t="shared" si="5"/>
        <v xml:space="preserve"> </v>
      </c>
      <c r="G108" s="447">
        <f>'t13'!Z109</f>
        <v>125</v>
      </c>
      <c r="H108" s="450">
        <f t="shared" si="9"/>
        <v>4.8253232966608767E-3</v>
      </c>
      <c r="I108" s="406" t="str">
        <f t="shared" si="6"/>
        <v>OK</v>
      </c>
      <c r="J108" s="449" t="str">
        <f t="shared" si="7"/>
        <v>OK</v>
      </c>
    </row>
    <row r="109" spans="1:10" ht="12.75">
      <c r="A109" s="368" t="str">
        <f>'t1'!A110</f>
        <v>statistico dirig. con altri incar.prof.li</v>
      </c>
      <c r="B109" s="379" t="str">
        <f>'t1'!B110</f>
        <v>TD0A70</v>
      </c>
      <c r="C109" s="447">
        <f>'t13'!AB110</f>
        <v>21280</v>
      </c>
      <c r="D109" s="447">
        <f>'t13'!Y110</f>
        <v>0</v>
      </c>
      <c r="E109" s="450" t="str">
        <f t="shared" si="8"/>
        <v xml:space="preserve"> </v>
      </c>
      <c r="F109" s="406" t="str">
        <f t="shared" si="5"/>
        <v xml:space="preserve"> </v>
      </c>
      <c r="G109" s="447">
        <f>'t13'!Z110</f>
        <v>103</v>
      </c>
      <c r="H109" s="450">
        <f t="shared" si="9"/>
        <v>4.8402255639097749E-3</v>
      </c>
      <c r="I109" s="406" t="str">
        <f t="shared" si="6"/>
        <v>OK</v>
      </c>
      <c r="J109" s="449" t="str">
        <f t="shared" si="7"/>
        <v>OK</v>
      </c>
    </row>
    <row r="110" spans="1:10" ht="12.75">
      <c r="A110" s="368" t="str">
        <f>'t1'!A111</f>
        <v>statistico dir. a t.determinato(art. 15-septies dlgs.502/92)</v>
      </c>
      <c r="B110" s="379" t="str">
        <f>'t1'!B111</f>
        <v>TD0610</v>
      </c>
      <c r="C110" s="447">
        <f>'t13'!AB111</f>
        <v>0</v>
      </c>
      <c r="D110" s="447">
        <f>'t13'!Y111</f>
        <v>0</v>
      </c>
      <c r="E110" s="450" t="str">
        <f t="shared" si="8"/>
        <v xml:space="preserve"> </v>
      </c>
      <c r="F110" s="406" t="str">
        <f t="shared" si="5"/>
        <v xml:space="preserve"> </v>
      </c>
      <c r="G110" s="447">
        <f>'t13'!Z111</f>
        <v>0</v>
      </c>
      <c r="H110" s="450" t="str">
        <f t="shared" si="9"/>
        <v xml:space="preserve"> </v>
      </c>
      <c r="I110" s="406" t="str">
        <f t="shared" si="6"/>
        <v xml:space="preserve"> </v>
      </c>
      <c r="J110" s="449" t="str">
        <f t="shared" si="7"/>
        <v>OK</v>
      </c>
    </row>
    <row r="111" spans="1:10" ht="12.75">
      <c r="A111" s="368" t="str">
        <f>'t1'!A112</f>
        <v>sociologo dirig. con incarico di struttura complessa</v>
      </c>
      <c r="B111" s="379" t="str">
        <f>'t1'!B112</f>
        <v>TD0068</v>
      </c>
      <c r="C111" s="447">
        <f>'t13'!AB112</f>
        <v>0</v>
      </c>
      <c r="D111" s="447">
        <f>'t13'!Y112</f>
        <v>0</v>
      </c>
      <c r="E111" s="450" t="str">
        <f t="shared" si="8"/>
        <v xml:space="preserve"> </v>
      </c>
      <c r="F111" s="406" t="str">
        <f t="shared" si="5"/>
        <v xml:space="preserve"> </v>
      </c>
      <c r="G111" s="447">
        <f>'t13'!Z112</f>
        <v>0</v>
      </c>
      <c r="H111" s="450" t="str">
        <f t="shared" si="9"/>
        <v xml:space="preserve"> </v>
      </c>
      <c r="I111" s="406" t="str">
        <f t="shared" si="6"/>
        <v xml:space="preserve"> </v>
      </c>
      <c r="J111" s="449" t="str">
        <f t="shared" si="7"/>
        <v>OK</v>
      </c>
    </row>
    <row r="112" spans="1:10" ht="12.75">
      <c r="A112" s="368" t="str">
        <f>'t1'!A113</f>
        <v>sociologo dirig. con incarico di struttura semplice</v>
      </c>
      <c r="B112" s="379" t="str">
        <f>'t1'!B113</f>
        <v>TD0S67</v>
      </c>
      <c r="C112" s="447">
        <f>'t13'!AB113</f>
        <v>0</v>
      </c>
      <c r="D112" s="447">
        <f>'t13'!Y113</f>
        <v>0</v>
      </c>
      <c r="E112" s="450" t="str">
        <f t="shared" si="8"/>
        <v xml:space="preserve"> </v>
      </c>
      <c r="F112" s="406" t="str">
        <f t="shared" si="5"/>
        <v xml:space="preserve"> </v>
      </c>
      <c r="G112" s="447">
        <f>'t13'!Z113</f>
        <v>0</v>
      </c>
      <c r="H112" s="450" t="str">
        <f t="shared" si="9"/>
        <v xml:space="preserve"> </v>
      </c>
      <c r="I112" s="406" t="str">
        <f t="shared" si="6"/>
        <v xml:space="preserve"> </v>
      </c>
      <c r="J112" s="449" t="str">
        <f t="shared" si="7"/>
        <v>OK</v>
      </c>
    </row>
    <row r="113" spans="1:10" ht="12.75">
      <c r="A113" s="368" t="str">
        <f>'t1'!A114</f>
        <v>sociologo dirig. con altri incar.prof.li</v>
      </c>
      <c r="B113" s="379" t="str">
        <f>'t1'!B114</f>
        <v>TD0A67</v>
      </c>
      <c r="C113" s="447">
        <f>'t13'!AB114</f>
        <v>0</v>
      </c>
      <c r="D113" s="447">
        <f>'t13'!Y114</f>
        <v>0</v>
      </c>
      <c r="E113" s="450" t="str">
        <f t="shared" si="8"/>
        <v xml:space="preserve"> </v>
      </c>
      <c r="F113" s="406" t="str">
        <f t="shared" si="5"/>
        <v xml:space="preserve"> </v>
      </c>
      <c r="G113" s="447">
        <f>'t13'!Z114</f>
        <v>0</v>
      </c>
      <c r="H113" s="450" t="str">
        <f t="shared" si="9"/>
        <v xml:space="preserve"> </v>
      </c>
      <c r="I113" s="406" t="str">
        <f t="shared" si="6"/>
        <v xml:space="preserve"> </v>
      </c>
      <c r="J113" s="449" t="str">
        <f t="shared" si="7"/>
        <v>OK</v>
      </c>
    </row>
    <row r="114" spans="1:10" ht="12.75">
      <c r="A114" s="368" t="str">
        <f>'t1'!A115</f>
        <v>sociologo dir. a t. determinato(art.15-septies dlgs. 502/92)</v>
      </c>
      <c r="B114" s="379" t="str">
        <f>'t1'!B115</f>
        <v>TD0611</v>
      </c>
      <c r="C114" s="447">
        <f>'t13'!AB115</f>
        <v>0</v>
      </c>
      <c r="D114" s="447">
        <f>'t13'!Y115</f>
        <v>0</v>
      </c>
      <c r="E114" s="450" t="str">
        <f t="shared" si="8"/>
        <v xml:space="preserve"> </v>
      </c>
      <c r="F114" s="406" t="str">
        <f t="shared" si="5"/>
        <v xml:space="preserve"> </v>
      </c>
      <c r="G114" s="447">
        <f>'t13'!Z115</f>
        <v>0</v>
      </c>
      <c r="H114" s="450" t="str">
        <f t="shared" si="9"/>
        <v xml:space="preserve"> </v>
      </c>
      <c r="I114" s="406" t="str">
        <f t="shared" si="6"/>
        <v xml:space="preserve"> </v>
      </c>
      <c r="J114" s="449" t="str">
        <f t="shared" si="7"/>
        <v>OK</v>
      </c>
    </row>
    <row r="115" spans="1:10" ht="12.75">
      <c r="A115" s="368" t="str">
        <f>'t1'!A116</f>
        <v>collab.re prof.le assistente sociale esperto - ds</v>
      </c>
      <c r="B115" s="379" t="str">
        <f>'t1'!B116</f>
        <v>T18025</v>
      </c>
      <c r="C115" s="447">
        <f>'t13'!AB116</f>
        <v>0</v>
      </c>
      <c r="D115" s="447">
        <f>'t13'!Y116</f>
        <v>0</v>
      </c>
      <c r="E115" s="450" t="str">
        <f t="shared" si="8"/>
        <v xml:space="preserve"> </v>
      </c>
      <c r="F115" s="406" t="str">
        <f t="shared" si="5"/>
        <v xml:space="preserve"> </v>
      </c>
      <c r="G115" s="447">
        <f>'t13'!Z116</f>
        <v>0</v>
      </c>
      <c r="H115" s="450" t="str">
        <f t="shared" si="9"/>
        <v xml:space="preserve"> </v>
      </c>
      <c r="I115" s="406" t="str">
        <f t="shared" si="6"/>
        <v xml:space="preserve"> </v>
      </c>
      <c r="J115" s="449" t="str">
        <f t="shared" si="7"/>
        <v>OK</v>
      </c>
    </row>
    <row r="116" spans="1:10" ht="12.75">
      <c r="A116" s="368" t="str">
        <f>'t1'!A117</f>
        <v>collab.re prof.le assistente sociale - d</v>
      </c>
      <c r="B116" s="379" t="str">
        <f>'t1'!B117</f>
        <v>T16024</v>
      </c>
      <c r="C116" s="447">
        <f>'t13'!AB117</f>
        <v>6305</v>
      </c>
      <c r="D116" s="447">
        <f>'t13'!Y117</f>
        <v>0</v>
      </c>
      <c r="E116" s="450" t="str">
        <f t="shared" si="8"/>
        <v xml:space="preserve"> </v>
      </c>
      <c r="F116" s="406" t="str">
        <f t="shared" si="5"/>
        <v xml:space="preserve"> </v>
      </c>
      <c r="G116" s="447">
        <f>'t13'!Z117</f>
        <v>30</v>
      </c>
      <c r="H116" s="450">
        <f t="shared" si="9"/>
        <v>4.7581284694686752E-3</v>
      </c>
      <c r="I116" s="406" t="str">
        <f t="shared" si="6"/>
        <v>OK</v>
      </c>
      <c r="J116" s="449" t="str">
        <f t="shared" si="7"/>
        <v>OK</v>
      </c>
    </row>
    <row r="117" spans="1:10" ht="12.75">
      <c r="A117" s="368" t="str">
        <f>'t1'!A118</f>
        <v>collab.re tec. - prof.le esperto - ds</v>
      </c>
      <c r="B117" s="379" t="str">
        <f>'t1'!B118</f>
        <v>T18027</v>
      </c>
      <c r="C117" s="447">
        <f>'t13'!AB118</f>
        <v>0</v>
      </c>
      <c r="D117" s="447">
        <f>'t13'!Y118</f>
        <v>0</v>
      </c>
      <c r="E117" s="450" t="str">
        <f t="shared" si="8"/>
        <v xml:space="preserve"> </v>
      </c>
      <c r="F117" s="406" t="str">
        <f t="shared" si="5"/>
        <v xml:space="preserve"> </v>
      </c>
      <c r="G117" s="447">
        <f>'t13'!Z118</f>
        <v>0</v>
      </c>
      <c r="H117" s="450" t="str">
        <f t="shared" si="9"/>
        <v xml:space="preserve"> </v>
      </c>
      <c r="I117" s="406" t="str">
        <f t="shared" si="6"/>
        <v xml:space="preserve"> </v>
      </c>
      <c r="J117" s="449" t="str">
        <f t="shared" si="7"/>
        <v>OK</v>
      </c>
    </row>
    <row r="118" spans="1:10" ht="12.75">
      <c r="A118" s="368" t="str">
        <f>'t1'!A119</f>
        <v>collab.re tec. - prof.le - d</v>
      </c>
      <c r="B118" s="379" t="str">
        <f>'t1'!B119</f>
        <v>T16026</v>
      </c>
      <c r="C118" s="447">
        <f>'t13'!AB119</f>
        <v>63845</v>
      </c>
      <c r="D118" s="447">
        <f>'t13'!Y119</f>
        <v>0</v>
      </c>
      <c r="E118" s="450" t="str">
        <f t="shared" si="8"/>
        <v xml:space="preserve"> </v>
      </c>
      <c r="F118" s="406" t="str">
        <f t="shared" si="5"/>
        <v xml:space="preserve"> </v>
      </c>
      <c r="G118" s="447">
        <f>'t13'!Z119</f>
        <v>308</v>
      </c>
      <c r="H118" s="450">
        <f t="shared" si="9"/>
        <v>4.8241835695825826E-3</v>
      </c>
      <c r="I118" s="406" t="str">
        <f t="shared" si="6"/>
        <v>OK</v>
      </c>
      <c r="J118" s="449" t="str">
        <f t="shared" si="7"/>
        <v>OK</v>
      </c>
    </row>
    <row r="119" spans="1:10" ht="12.75">
      <c r="A119" s="368" t="str">
        <f>'t1'!A120</f>
        <v>oper.re prof.le assistente soc. - c</v>
      </c>
      <c r="B119" s="379" t="str">
        <f>'t1'!B120</f>
        <v>T14050</v>
      </c>
      <c r="C119" s="447">
        <f>'t13'!AB120</f>
        <v>0</v>
      </c>
      <c r="D119" s="447">
        <f>'t13'!Y120</f>
        <v>0</v>
      </c>
      <c r="E119" s="450" t="str">
        <f t="shared" si="8"/>
        <v xml:space="preserve"> </v>
      </c>
      <c r="F119" s="406" t="str">
        <f t="shared" si="5"/>
        <v xml:space="preserve"> </v>
      </c>
      <c r="G119" s="447">
        <f>'t13'!Z120</f>
        <v>0</v>
      </c>
      <c r="H119" s="450" t="str">
        <f t="shared" si="9"/>
        <v xml:space="preserve"> </v>
      </c>
      <c r="I119" s="406" t="str">
        <f t="shared" si="6"/>
        <v xml:space="preserve"> </v>
      </c>
      <c r="J119" s="449" t="str">
        <f t="shared" si="7"/>
        <v>OK</v>
      </c>
    </row>
    <row r="120" spans="1:10" ht="12.75">
      <c r="A120" s="368" t="str">
        <f>'t1'!A121</f>
        <v>assistente tecnico - c</v>
      </c>
      <c r="B120" s="379" t="str">
        <f>'t1'!B121</f>
        <v>T14007</v>
      </c>
      <c r="C120" s="447">
        <f>'t13'!AB121</f>
        <v>107143</v>
      </c>
      <c r="D120" s="447">
        <f>'t13'!Y121</f>
        <v>0</v>
      </c>
      <c r="E120" s="450" t="str">
        <f t="shared" si="8"/>
        <v xml:space="preserve"> </v>
      </c>
      <c r="F120" s="406" t="str">
        <f t="shared" si="5"/>
        <v xml:space="preserve"> </v>
      </c>
      <c r="G120" s="447">
        <f>'t13'!Z121</f>
        <v>516</v>
      </c>
      <c r="H120" s="450">
        <f t="shared" si="9"/>
        <v>4.8159935786752286E-3</v>
      </c>
      <c r="I120" s="406" t="str">
        <f t="shared" si="6"/>
        <v>OK</v>
      </c>
      <c r="J120" s="449" t="str">
        <f t="shared" si="7"/>
        <v>OK</v>
      </c>
    </row>
    <row r="121" spans="1:10" ht="12.75">
      <c r="A121" s="368" t="str">
        <f>'t1'!A122</f>
        <v>program.re - c</v>
      </c>
      <c r="B121" s="379" t="str">
        <f>'t1'!B122</f>
        <v>T14063</v>
      </c>
      <c r="C121" s="447">
        <f>'t13'!AB122</f>
        <v>20088</v>
      </c>
      <c r="D121" s="447">
        <f>'t13'!Y122</f>
        <v>0</v>
      </c>
      <c r="E121" s="450" t="str">
        <f t="shared" si="8"/>
        <v xml:space="preserve"> </v>
      </c>
      <c r="F121" s="406" t="str">
        <f t="shared" si="5"/>
        <v xml:space="preserve"> </v>
      </c>
      <c r="G121" s="447">
        <f>'t13'!Z122</f>
        <v>97</v>
      </c>
      <c r="H121" s="450">
        <f t="shared" si="9"/>
        <v>4.8287534846674631E-3</v>
      </c>
      <c r="I121" s="406" t="str">
        <f t="shared" si="6"/>
        <v>OK</v>
      </c>
      <c r="J121" s="449" t="str">
        <f t="shared" si="7"/>
        <v>OK</v>
      </c>
    </row>
    <row r="122" spans="1:10" ht="12.75">
      <c r="A122" s="368" t="str">
        <f>'t1'!A123</f>
        <v>operatore tecnico special.to esperto - c (2)</v>
      </c>
      <c r="B122" s="379" t="str">
        <f>'t1'!B123</f>
        <v>T14E59</v>
      </c>
      <c r="C122" s="447">
        <f>'t13'!AB123</f>
        <v>86303</v>
      </c>
      <c r="D122" s="447">
        <f>'t13'!Y123</f>
        <v>0</v>
      </c>
      <c r="E122" s="450" t="str">
        <f t="shared" si="8"/>
        <v xml:space="preserve"> </v>
      </c>
      <c r="F122" s="406" t="str">
        <f t="shared" si="5"/>
        <v xml:space="preserve"> </v>
      </c>
      <c r="G122" s="447">
        <f>'t13'!Z123</f>
        <v>10964</v>
      </c>
      <c r="H122" s="450">
        <f t="shared" si="9"/>
        <v>0.12704077494409233</v>
      </c>
      <c r="I122" s="406" t="str">
        <f t="shared" si="6"/>
        <v>OK</v>
      </c>
      <c r="J122" s="449" t="str">
        <f t="shared" si="7"/>
        <v>OK</v>
      </c>
    </row>
    <row r="123" spans="1:10" ht="12.75">
      <c r="A123" s="368" t="str">
        <f>'t1'!A124</f>
        <v>operatore tecnico special.to - bs</v>
      </c>
      <c r="B123" s="379" t="str">
        <f>'t1'!B124</f>
        <v>T13059</v>
      </c>
      <c r="C123" s="447">
        <f>'t13'!AB124</f>
        <v>213825</v>
      </c>
      <c r="D123" s="447">
        <f>'t13'!Y124</f>
        <v>0</v>
      </c>
      <c r="E123" s="450" t="str">
        <f t="shared" si="8"/>
        <v xml:space="preserve"> </v>
      </c>
      <c r="F123" s="406" t="str">
        <f t="shared" si="5"/>
        <v xml:space="preserve"> </v>
      </c>
      <c r="G123" s="447">
        <f>'t13'!Z124</f>
        <v>1031</v>
      </c>
      <c r="H123" s="450">
        <f t="shared" si="9"/>
        <v>4.8216999883081962E-3</v>
      </c>
      <c r="I123" s="406" t="str">
        <f t="shared" si="6"/>
        <v>OK</v>
      </c>
      <c r="J123" s="449" t="str">
        <f t="shared" si="7"/>
        <v>OK</v>
      </c>
    </row>
    <row r="124" spans="1:10" ht="12.75">
      <c r="A124" s="368" t="str">
        <f>'t1'!A125</f>
        <v>operatore socio-sanitario - bs</v>
      </c>
      <c r="B124" s="379" t="str">
        <f>'t1'!B125</f>
        <v>T13660</v>
      </c>
      <c r="C124" s="447">
        <f>'t13'!AB125</f>
        <v>609501</v>
      </c>
      <c r="D124" s="447">
        <f>'t13'!Y125</f>
        <v>0</v>
      </c>
      <c r="E124" s="450" t="str">
        <f t="shared" si="8"/>
        <v xml:space="preserve"> </v>
      </c>
      <c r="F124" s="406" t="str">
        <f t="shared" si="5"/>
        <v xml:space="preserve"> </v>
      </c>
      <c r="G124" s="447">
        <f>'t13'!Z125</f>
        <v>2938</v>
      </c>
      <c r="H124" s="450">
        <f t="shared" si="9"/>
        <v>4.8203366360350516E-3</v>
      </c>
      <c r="I124" s="406" t="str">
        <f t="shared" si="6"/>
        <v>OK</v>
      </c>
      <c r="J124" s="449" t="str">
        <f t="shared" si="7"/>
        <v>OK</v>
      </c>
    </row>
    <row r="125" spans="1:10" ht="12.75">
      <c r="A125" s="368" t="str">
        <f>'t1'!A126</f>
        <v>operatore tecnico - b</v>
      </c>
      <c r="B125" s="379" t="str">
        <f>'t1'!B126</f>
        <v>T12057</v>
      </c>
      <c r="C125" s="447">
        <f>'t13'!AB126</f>
        <v>330151</v>
      </c>
      <c r="D125" s="447">
        <f>'t13'!Y126</f>
        <v>0</v>
      </c>
      <c r="E125" s="450" t="str">
        <f t="shared" si="8"/>
        <v xml:space="preserve"> </v>
      </c>
      <c r="F125" s="406" t="str">
        <f t="shared" si="5"/>
        <v xml:space="preserve"> </v>
      </c>
      <c r="G125" s="447">
        <f>'t13'!Z126</f>
        <v>1591</v>
      </c>
      <c r="H125" s="450">
        <f t="shared" si="9"/>
        <v>4.8190070604056928E-3</v>
      </c>
      <c r="I125" s="406" t="str">
        <f t="shared" si="6"/>
        <v>OK</v>
      </c>
      <c r="J125" s="449" t="str">
        <f t="shared" si="7"/>
        <v>OK</v>
      </c>
    </row>
    <row r="126" spans="1:10" ht="12.75">
      <c r="A126" s="368" t="str">
        <f>'t1'!A127</f>
        <v>operatore tecnico addetto all'assistenza - b</v>
      </c>
      <c r="B126" s="379" t="str">
        <f>'t1'!B127</f>
        <v>T12058</v>
      </c>
      <c r="C126" s="447">
        <f>'t13'!AB127</f>
        <v>65045</v>
      </c>
      <c r="D126" s="447">
        <f>'t13'!Y127</f>
        <v>0</v>
      </c>
      <c r="E126" s="450" t="str">
        <f t="shared" si="8"/>
        <v xml:space="preserve"> </v>
      </c>
      <c r="F126" s="406" t="str">
        <f t="shared" si="5"/>
        <v xml:space="preserve"> </v>
      </c>
      <c r="G126" s="447">
        <f>'t13'!Z127</f>
        <v>314</v>
      </c>
      <c r="H126" s="450">
        <f t="shared" si="9"/>
        <v>4.8274271658082868E-3</v>
      </c>
      <c r="I126" s="406" t="str">
        <f t="shared" si="6"/>
        <v>OK</v>
      </c>
      <c r="J126" s="449" t="str">
        <f t="shared" si="7"/>
        <v>OK</v>
      </c>
    </row>
    <row r="127" spans="1:10" ht="12.75">
      <c r="A127" s="368" t="str">
        <f>'t1'!A128</f>
        <v>ausiliario specializzato - a</v>
      </c>
      <c r="B127" s="379" t="str">
        <f>'t1'!B128</f>
        <v>T11008</v>
      </c>
      <c r="C127" s="447">
        <f>'t13'!AB128</f>
        <v>0</v>
      </c>
      <c r="D127" s="447">
        <f>'t13'!Y128</f>
        <v>0</v>
      </c>
      <c r="E127" s="450" t="str">
        <f t="shared" si="8"/>
        <v xml:space="preserve"> </v>
      </c>
      <c r="F127" s="406" t="str">
        <f t="shared" si="5"/>
        <v xml:space="preserve"> </v>
      </c>
      <c r="G127" s="447">
        <f>'t13'!Z128</f>
        <v>0</v>
      </c>
      <c r="H127" s="450" t="str">
        <f t="shared" si="9"/>
        <v xml:space="preserve"> </v>
      </c>
      <c r="I127" s="406" t="str">
        <f t="shared" si="6"/>
        <v xml:space="preserve"> </v>
      </c>
      <c r="J127" s="449" t="str">
        <f t="shared" si="7"/>
        <v>OK</v>
      </c>
    </row>
    <row r="128" spans="1:10" ht="12.75">
      <c r="A128" s="368" t="str">
        <f>'t1'!A129</f>
        <v>profilo atipico ruolo tecnico</v>
      </c>
      <c r="B128" s="379" t="str">
        <f>'t1'!B129</f>
        <v>T00062</v>
      </c>
      <c r="C128" s="447">
        <f>'t13'!AB129</f>
        <v>0</v>
      </c>
      <c r="D128" s="447">
        <f>'t13'!Y129</f>
        <v>0</v>
      </c>
      <c r="E128" s="450" t="str">
        <f t="shared" si="8"/>
        <v xml:space="preserve"> </v>
      </c>
      <c r="F128" s="406" t="str">
        <f t="shared" si="5"/>
        <v xml:space="preserve"> </v>
      </c>
      <c r="G128" s="447">
        <f>'t13'!Z129</f>
        <v>0</v>
      </c>
      <c r="H128" s="450" t="str">
        <f t="shared" si="9"/>
        <v xml:space="preserve"> </v>
      </c>
      <c r="I128" s="406" t="str">
        <f t="shared" si="6"/>
        <v xml:space="preserve"> </v>
      </c>
      <c r="J128" s="449" t="str">
        <f t="shared" si="7"/>
        <v>OK</v>
      </c>
    </row>
    <row r="129" spans="1:10" ht="12.75">
      <c r="A129" s="368" t="str">
        <f>'t1'!A130</f>
        <v>dirigente amm.vo con incarico di struttura complessa</v>
      </c>
      <c r="B129" s="379" t="str">
        <f>'t1'!B130</f>
        <v>AD0032</v>
      </c>
      <c r="C129" s="447">
        <f>'t13'!AB130</f>
        <v>182177</v>
      </c>
      <c r="D129" s="447">
        <f>'t13'!Y130</f>
        <v>0</v>
      </c>
      <c r="E129" s="450" t="str">
        <f t="shared" si="8"/>
        <v xml:space="preserve"> </v>
      </c>
      <c r="F129" s="406" t="str">
        <f t="shared" si="5"/>
        <v xml:space="preserve"> </v>
      </c>
      <c r="G129" s="447">
        <f>'t13'!Z130</f>
        <v>20585</v>
      </c>
      <c r="H129" s="450">
        <f t="shared" si="9"/>
        <v>0.1129945053437042</v>
      </c>
      <c r="I129" s="406" t="str">
        <f t="shared" si="6"/>
        <v>OK</v>
      </c>
      <c r="J129" s="449" t="str">
        <f t="shared" si="7"/>
        <v>OK</v>
      </c>
    </row>
    <row r="130" spans="1:10" ht="12.75">
      <c r="A130" s="368" t="str">
        <f>'t1'!A131</f>
        <v>dirigente amm.vo con incarico di struttura semplice</v>
      </c>
      <c r="B130" s="379" t="str">
        <f>'t1'!B131</f>
        <v>AD0S31</v>
      </c>
      <c r="C130" s="447">
        <f>'t13'!AB131</f>
        <v>1454</v>
      </c>
      <c r="D130" s="447">
        <f>'t13'!Y131</f>
        <v>0</v>
      </c>
      <c r="E130" s="450" t="str">
        <f t="shared" si="8"/>
        <v xml:space="preserve"> </v>
      </c>
      <c r="F130" s="406" t="str">
        <f t="shared" si="5"/>
        <v xml:space="preserve"> </v>
      </c>
      <c r="G130" s="447">
        <f>'t13'!Z131</f>
        <v>7</v>
      </c>
      <c r="H130" s="450">
        <f t="shared" si="9"/>
        <v>4.8143053645116922E-3</v>
      </c>
      <c r="I130" s="406" t="str">
        <f t="shared" si="6"/>
        <v>OK</v>
      </c>
      <c r="J130" s="449" t="str">
        <f t="shared" si="7"/>
        <v>OK</v>
      </c>
    </row>
    <row r="131" spans="1:10" ht="12.75">
      <c r="A131" s="368" t="str">
        <f>'t1'!A132</f>
        <v>dirigente amm.vo con altri incar.prof.li</v>
      </c>
      <c r="B131" s="379" t="str">
        <f>'t1'!B132</f>
        <v>AD0A31</v>
      </c>
      <c r="C131" s="447">
        <f>'t13'!AB132</f>
        <v>58533</v>
      </c>
      <c r="D131" s="447">
        <f>'t13'!Y132</f>
        <v>0</v>
      </c>
      <c r="E131" s="450" t="str">
        <f t="shared" si="8"/>
        <v xml:space="preserve"> </v>
      </c>
      <c r="F131" s="406" t="str">
        <f t="shared" si="5"/>
        <v xml:space="preserve"> </v>
      </c>
      <c r="G131" s="447">
        <f>'t13'!Z132</f>
        <v>0</v>
      </c>
      <c r="H131" s="450" t="str">
        <f t="shared" si="9"/>
        <v xml:space="preserve"> </v>
      </c>
      <c r="I131" s="406" t="str">
        <f t="shared" si="6"/>
        <v xml:space="preserve"> </v>
      </c>
      <c r="J131" s="449" t="str">
        <f t="shared" si="7"/>
        <v>OK</v>
      </c>
    </row>
    <row r="132" spans="1:10" ht="12.75">
      <c r="A132" s="368" t="str">
        <f>'t1'!A133</f>
        <v>dirig. amm.vo a t. determinato (art. 15-septies dlgs.502/92)</v>
      </c>
      <c r="B132" s="379" t="str">
        <f>'t1'!B133</f>
        <v>AD0612</v>
      </c>
      <c r="C132" s="447">
        <f>'t13'!AB133</f>
        <v>0</v>
      </c>
      <c r="D132" s="447">
        <f>'t13'!Y133</f>
        <v>0</v>
      </c>
      <c r="E132" s="450" t="str">
        <f t="shared" si="8"/>
        <v xml:space="preserve"> </v>
      </c>
      <c r="F132" s="406" t="str">
        <f t="shared" si="5"/>
        <v xml:space="preserve"> </v>
      </c>
      <c r="G132" s="447">
        <f>'t13'!Z133</f>
        <v>0</v>
      </c>
      <c r="H132" s="450" t="str">
        <f t="shared" si="9"/>
        <v xml:space="preserve"> </v>
      </c>
      <c r="I132" s="406" t="str">
        <f t="shared" si="6"/>
        <v xml:space="preserve"> </v>
      </c>
      <c r="J132" s="449" t="str">
        <f t="shared" si="7"/>
        <v>OK</v>
      </c>
    </row>
    <row r="133" spans="1:10" ht="12.75">
      <c r="A133" s="368" t="str">
        <f>'t1'!A134</f>
        <v>collaboratore amministrativo prof.le esperto - ds</v>
      </c>
      <c r="B133" s="379" t="str">
        <f>'t1'!B134</f>
        <v>A18029</v>
      </c>
      <c r="C133" s="447">
        <f>'t13'!AB134</f>
        <v>121364</v>
      </c>
      <c r="D133" s="447">
        <f>'t13'!Y134</f>
        <v>0</v>
      </c>
      <c r="E133" s="450" t="str">
        <f t="shared" si="8"/>
        <v xml:space="preserve"> </v>
      </c>
      <c r="F133" s="406" t="str">
        <f t="shared" si="5"/>
        <v xml:space="preserve"> </v>
      </c>
      <c r="G133" s="447">
        <f>'t13'!Z134</f>
        <v>585</v>
      </c>
      <c r="H133" s="450">
        <f t="shared" si="9"/>
        <v>4.820210276523516E-3</v>
      </c>
      <c r="I133" s="406" t="str">
        <f t="shared" si="6"/>
        <v>OK</v>
      </c>
      <c r="J133" s="449" t="str">
        <f t="shared" si="7"/>
        <v>OK</v>
      </c>
    </row>
    <row r="134" spans="1:10" ht="12.75">
      <c r="A134" s="368" t="str">
        <f>'t1'!A135</f>
        <v>collaboratore amministrativo prof.le - d</v>
      </c>
      <c r="B134" s="379" t="str">
        <f>'t1'!B135</f>
        <v>A16028</v>
      </c>
      <c r="C134" s="447">
        <f>'t13'!AB135</f>
        <v>184769</v>
      </c>
      <c r="D134" s="447">
        <f>'t13'!Y135</f>
        <v>0</v>
      </c>
      <c r="E134" s="450" t="str">
        <f t="shared" si="8"/>
        <v xml:space="preserve"> </v>
      </c>
      <c r="F134" s="406" t="str">
        <f t="shared" si="5"/>
        <v xml:space="preserve"> </v>
      </c>
      <c r="G134" s="447">
        <f>'t13'!Z135</f>
        <v>7394</v>
      </c>
      <c r="H134" s="450">
        <f t="shared" si="9"/>
        <v>4.0017535409078361E-2</v>
      </c>
      <c r="I134" s="406" t="str">
        <f t="shared" si="6"/>
        <v>OK</v>
      </c>
      <c r="J134" s="449" t="str">
        <f t="shared" si="7"/>
        <v>OK</v>
      </c>
    </row>
    <row r="135" spans="1:10" ht="12.75">
      <c r="A135" s="368" t="str">
        <f>'t1'!A136</f>
        <v>assistente amministrativo - c</v>
      </c>
      <c r="B135" s="379" t="str">
        <f>'t1'!B136</f>
        <v>A14005</v>
      </c>
      <c r="C135" s="447">
        <f>'t13'!AB136</f>
        <v>372029</v>
      </c>
      <c r="D135" s="447">
        <f>'t13'!Y136</f>
        <v>0</v>
      </c>
      <c r="E135" s="450" t="str">
        <f t="shared" si="8"/>
        <v xml:space="preserve"> </v>
      </c>
      <c r="F135" s="406" t="str">
        <f t="shared" ref="F135:F140" si="10">IF($C135=0," ",IF(D135=0," ",IF(E135&gt;0.2,"ERRORE","OK")))</f>
        <v xml:space="preserve"> </v>
      </c>
      <c r="G135" s="447">
        <f>'t13'!Z136</f>
        <v>6427</v>
      </c>
      <c r="H135" s="450">
        <f t="shared" si="9"/>
        <v>1.7275534971736076E-2</v>
      </c>
      <c r="I135" s="406" t="str">
        <f t="shared" ref="I135:I140" si="11">IF($C135=0," ",IF(G135=0," ",IF(H135&gt;0.2,"ERRORE","OK")))</f>
        <v>OK</v>
      </c>
      <c r="J135" s="449" t="str">
        <f t="shared" ref="J135:J140" si="12">IF(OR(F135="ERRORE",I135="ERRORE"),"ERRORE","OK")</f>
        <v>OK</v>
      </c>
    </row>
    <row r="136" spans="1:10" ht="12.75">
      <c r="A136" s="368" t="str">
        <f>'t1'!A137</f>
        <v>coadiutore amm.vo esperto - bs</v>
      </c>
      <c r="B136" s="379" t="str">
        <f>'t1'!B137</f>
        <v>A13018</v>
      </c>
      <c r="C136" s="447">
        <f>'t13'!AB137</f>
        <v>150235</v>
      </c>
      <c r="D136" s="447">
        <f>'t13'!Y137</f>
        <v>0</v>
      </c>
      <c r="E136" s="450" t="str">
        <f>IF($C136=0," ",IF(D136=0," ",D136/$C136))</f>
        <v xml:space="preserve"> </v>
      </c>
      <c r="F136" s="406" t="str">
        <f t="shared" si="10"/>
        <v xml:space="preserve"> </v>
      </c>
      <c r="G136" s="447">
        <f>'t13'!Z137</f>
        <v>2724</v>
      </c>
      <c r="H136" s="450">
        <f>IF($C136=0," ",IF(G136=0," ",G136/$C136))</f>
        <v>1.8131593836323096E-2</v>
      </c>
      <c r="I136" s="406" t="str">
        <f t="shared" si="11"/>
        <v>OK</v>
      </c>
      <c r="J136" s="449" t="str">
        <f t="shared" si="12"/>
        <v>OK</v>
      </c>
    </row>
    <row r="137" spans="1:10" ht="12.75">
      <c r="A137" s="368" t="str">
        <f>'t1'!A138</f>
        <v>coadiutore amm.vo - b</v>
      </c>
      <c r="B137" s="379" t="str">
        <f>'t1'!B138</f>
        <v>A12017</v>
      </c>
      <c r="C137" s="447">
        <f>'t13'!AB138</f>
        <v>100531</v>
      </c>
      <c r="D137" s="447">
        <f>'t13'!Y138</f>
        <v>0</v>
      </c>
      <c r="E137" s="450" t="str">
        <f>IF($C137=0," ",IF(D137=0," ",D137/$C137))</f>
        <v xml:space="preserve"> </v>
      </c>
      <c r="F137" s="406" t="str">
        <f t="shared" si="10"/>
        <v xml:space="preserve"> </v>
      </c>
      <c r="G137" s="447">
        <f>'t13'!Z138</f>
        <v>485</v>
      </c>
      <c r="H137" s="450">
        <f>IF($C137=0," ",IF(G137=0," ",G137/$C137))</f>
        <v>4.8243825287722199E-3</v>
      </c>
      <c r="I137" s="406" t="str">
        <f t="shared" si="11"/>
        <v>OK</v>
      </c>
      <c r="J137" s="449" t="str">
        <f t="shared" si="12"/>
        <v>OK</v>
      </c>
    </row>
    <row r="138" spans="1:10" ht="12.75">
      <c r="A138" s="368" t="str">
        <f>'t1'!A139</f>
        <v>commesso - a</v>
      </c>
      <c r="B138" s="379" t="str">
        <f>'t1'!B139</f>
        <v>A11030</v>
      </c>
      <c r="C138" s="447">
        <f>'t13'!AB139</f>
        <v>0</v>
      </c>
      <c r="D138" s="447">
        <f>'t13'!Y139</f>
        <v>0</v>
      </c>
      <c r="E138" s="450" t="str">
        <f>IF($C138=0," ",IF(D138=0," ",D138/$C138))</f>
        <v xml:space="preserve"> </v>
      </c>
      <c r="F138" s="406" t="str">
        <f t="shared" si="10"/>
        <v xml:space="preserve"> </v>
      </c>
      <c r="G138" s="447">
        <f>'t13'!Z139</f>
        <v>0</v>
      </c>
      <c r="H138" s="450" t="str">
        <f>IF($C138=0," ",IF(G138=0," ",G138/$C138))</f>
        <v xml:space="preserve"> </v>
      </c>
      <c r="I138" s="406" t="str">
        <f t="shared" si="11"/>
        <v xml:space="preserve"> </v>
      </c>
      <c r="J138" s="449" t="str">
        <f t="shared" si="12"/>
        <v>OK</v>
      </c>
    </row>
    <row r="139" spans="1:10" ht="12.75">
      <c r="A139" s="368" t="str">
        <f>'t1'!A140</f>
        <v>profilo atipico ruolo amministrativo</v>
      </c>
      <c r="B139" s="379" t="str">
        <f>'t1'!B140</f>
        <v>A00062</v>
      </c>
      <c r="C139" s="447">
        <f>'t13'!AB140</f>
        <v>0</v>
      </c>
      <c r="D139" s="447">
        <f>'t13'!Y140</f>
        <v>0</v>
      </c>
      <c r="E139" s="450" t="str">
        <f>IF($C139=0," ",IF(D139=0," ",D139/$C139))</f>
        <v xml:space="preserve"> </v>
      </c>
      <c r="F139" s="406" t="str">
        <f t="shared" si="10"/>
        <v xml:space="preserve"> </v>
      </c>
      <c r="G139" s="447">
        <f>'t13'!Z140</f>
        <v>0</v>
      </c>
      <c r="H139" s="450" t="str">
        <f>IF($C139=0," ",IF(G139=0," ",G139/$C139))</f>
        <v xml:space="preserve"> </v>
      </c>
      <c r="I139" s="406" t="str">
        <f t="shared" si="11"/>
        <v xml:space="preserve"> </v>
      </c>
      <c r="J139" s="449" t="str">
        <f t="shared" si="12"/>
        <v>OK</v>
      </c>
    </row>
    <row r="140" spans="1:10" ht="12.75">
      <c r="A140" s="368" t="str">
        <f>'t1'!A141</f>
        <v>contrattisti (a)</v>
      </c>
      <c r="B140" s="379" t="str">
        <f>'t1'!B141</f>
        <v>000061</v>
      </c>
      <c r="C140" s="447">
        <f>'t13'!AB141</f>
        <v>0</v>
      </c>
      <c r="D140" s="447">
        <f>'t13'!Y141</f>
        <v>0</v>
      </c>
      <c r="E140" s="450" t="str">
        <f>IF($C140=0," ",IF(D140=0," ",D140/$C140))</f>
        <v xml:space="preserve"> </v>
      </c>
      <c r="F140" s="406" t="str">
        <f t="shared" si="10"/>
        <v xml:space="preserve"> </v>
      </c>
      <c r="G140" s="447">
        <f>'t13'!Z141</f>
        <v>0</v>
      </c>
      <c r="H140" s="450" t="str">
        <f>IF($C140=0," ",IF(G140=0," ",G140/$C140))</f>
        <v xml:space="preserve"> </v>
      </c>
      <c r="I140" s="406" t="str">
        <f t="shared" si="11"/>
        <v xml:space="preserve"> </v>
      </c>
      <c r="J140" s="449" t="str">
        <f t="shared" si="12"/>
        <v>OK</v>
      </c>
    </row>
  </sheetData>
  <sheetProtection password="EA98" sheet="1" objects="1" scenarios="1" selectLockedCells="1" selectUnlockedCells="1"/>
  <mergeCells count="2">
    <mergeCell ref="A1:J1"/>
    <mergeCell ref="D2:J2"/>
  </mergeCells>
  <printOptions horizontalCentered="1"/>
  <pageMargins left="0.19685039370078741" right="0.19685039370078741" top="0.27559055118110237" bottom="0.19685039370078741" header="0.15748031496062992" footer="0.15748031496062992"/>
  <pageSetup paperSize="9" scale="85" fitToHeight="3" orientation="landscape" r:id="rId1"/>
  <headerFooter alignWithMargins="0"/>
</worksheet>
</file>

<file path=xl/worksheets/sheet91.xml><?xml version="1.0" encoding="utf-8"?>
<worksheet xmlns="http://schemas.openxmlformats.org/spreadsheetml/2006/main" xmlns:r="http://schemas.openxmlformats.org/officeDocument/2006/relationships">
  <sheetPr codeName="Foglio89"/>
  <dimension ref="A1:B10"/>
  <sheetViews>
    <sheetView workbookViewId="0"/>
  </sheetViews>
  <sheetFormatPr defaultRowHeight="12.75"/>
  <cols>
    <col min="1" max="1" width="47.28515625" bestFit="1" customWidth="1"/>
    <col min="2" max="2" width="11" bestFit="1" customWidth="1"/>
  </cols>
  <sheetData>
    <row r="1" spans="1:2">
      <c r="A1" t="s">
        <v>3891</v>
      </c>
      <c r="B1" t="s">
        <v>3892</v>
      </c>
    </row>
    <row r="2" spans="1:2">
      <c r="A2" t="s">
        <v>3893</v>
      </c>
      <c r="B2" t="e">
        <f>IF(#REF! &lt;&gt;"Ok",1,0)</f>
        <v>#REF!</v>
      </c>
    </row>
    <row r="3" spans="1:2">
      <c r="A3" t="s">
        <v>3894</v>
      </c>
      <c r="B3" t="e">
        <f>IF(#REF!&lt;&gt;"Ok",1,0)</f>
        <v>#REF!</v>
      </c>
    </row>
    <row r="4" spans="1:2">
      <c r="A4" t="s">
        <v>3895</v>
      </c>
      <c r="B4" t="e">
        <f>IF(#REF!&lt;&gt;"Ok",1,0)</f>
        <v>#REF!</v>
      </c>
    </row>
    <row r="5" spans="1:2">
      <c r="A5" t="s">
        <v>3896</v>
      </c>
      <c r="B5" t="e">
        <f>IF(#REF! &lt;&gt;"Ok",1,0)</f>
        <v>#REF!</v>
      </c>
    </row>
    <row r="6" spans="1:2">
      <c r="A6" t="s">
        <v>3897</v>
      </c>
      <c r="B6" t="e">
        <f>IF(#REF!&lt;&gt;"Ok",1,0)</f>
        <v>#REF!</v>
      </c>
    </row>
    <row r="7" spans="1:2">
      <c r="A7" t="s">
        <v>3898</v>
      </c>
      <c r="B7" t="e">
        <f>IF(#REF!&lt;&gt;"Ok",1,0)</f>
        <v>#REF!</v>
      </c>
    </row>
    <row r="8" spans="1:2">
      <c r="A8" t="s">
        <v>3899</v>
      </c>
      <c r="B8" t="e">
        <f>IF(#REF! &lt;&gt;"Ok",1,0)</f>
        <v>#REF!</v>
      </c>
    </row>
    <row r="9" spans="1:2">
      <c r="A9" t="s">
        <v>3900</v>
      </c>
      <c r="B9" t="e">
        <f>IF(#REF!&lt;&gt;"Ok",1,0)</f>
        <v>#REF!</v>
      </c>
    </row>
    <row r="10" spans="1:2">
      <c r="A10" t="s">
        <v>3901</v>
      </c>
      <c r="B10" t="e">
        <f>IF(#REF!&lt;&gt;"Ok",1,0)</f>
        <v>#REF!</v>
      </c>
    </row>
  </sheetData>
  <pageMargins left="0.7" right="0.7" top="0.75" bottom="0.75" header="0.3" footer="0.3"/>
</worksheet>
</file>

<file path=xl/worksheets/sheet92.xml><?xml version="1.0" encoding="utf-8"?>
<worksheet xmlns="http://schemas.openxmlformats.org/spreadsheetml/2006/main" xmlns:r="http://schemas.openxmlformats.org/officeDocument/2006/relationships">
  <sheetPr codeName="Foglio88"/>
  <dimension ref="A1:L22"/>
  <sheetViews>
    <sheetView zoomScaleNormal="100" workbookViewId="0">
      <selection activeCell="A21" sqref="A21"/>
    </sheetView>
  </sheetViews>
  <sheetFormatPr defaultRowHeight="12.75"/>
  <cols>
    <col min="1" max="1" width="32.28515625" customWidth="1"/>
    <col min="2" max="2" width="8.140625" hidden="1" customWidth="1"/>
    <col min="3" max="5" width="10.85546875" customWidth="1"/>
    <col min="6" max="6" width="1.42578125" customWidth="1"/>
    <col min="7" max="9" width="10.85546875" customWidth="1"/>
    <col min="10" max="10" width="1.42578125" customWidth="1"/>
    <col min="11" max="12" width="14.7109375" customWidth="1"/>
  </cols>
  <sheetData>
    <row r="1" spans="1:12" ht="22.5">
      <c r="A1" s="2787" t="str">
        <f>'t1'!A1</f>
        <v>COMPARTO SERVIZIO SANITARIO NAZIONALE - anno 2017</v>
      </c>
      <c r="B1" s="2787"/>
      <c r="C1" s="2787"/>
      <c r="D1" s="2787"/>
      <c r="E1" s="2787"/>
      <c r="F1" s="2787"/>
      <c r="G1" s="2787"/>
      <c r="H1" s="2787"/>
      <c r="I1" s="2787"/>
      <c r="J1" s="2787"/>
      <c r="K1" s="2787"/>
      <c r="L1" s="2787"/>
    </row>
    <row r="2" spans="1:12" ht="42" customHeight="1" thickBot="1">
      <c r="A2" s="2788" t="s">
        <v>3902</v>
      </c>
      <c r="B2" s="2788"/>
      <c r="C2" s="2788"/>
      <c r="D2" s="2788"/>
      <c r="E2" s="2788"/>
      <c r="F2" s="2788"/>
      <c r="G2" s="2788"/>
      <c r="H2" s="2788"/>
      <c r="I2" s="2788"/>
      <c r="J2" s="2788"/>
      <c r="K2" s="2788"/>
      <c r="L2" s="2788"/>
    </row>
    <row r="3" spans="1:12" ht="30" customHeight="1" thickBot="1">
      <c r="A3" s="1780" t="s">
        <v>2635</v>
      </c>
      <c r="B3" s="1780" t="s">
        <v>3903</v>
      </c>
      <c r="C3" s="2789" t="s">
        <v>3904</v>
      </c>
      <c r="D3" s="2790"/>
      <c r="E3" s="2791"/>
      <c r="F3" s="1781"/>
      <c r="G3" s="2792" t="s">
        <v>3905</v>
      </c>
      <c r="H3" s="2793"/>
      <c r="I3" s="2794"/>
      <c r="J3" s="1781"/>
      <c r="K3" s="2792" t="s">
        <v>3906</v>
      </c>
      <c r="L3" s="2794"/>
    </row>
    <row r="4" spans="1:12" ht="13.5" customHeight="1">
      <c r="A4" s="1782"/>
      <c r="B4" s="1781"/>
      <c r="C4" s="1783" t="s">
        <v>279</v>
      </c>
      <c r="D4" s="1784" t="s">
        <v>280</v>
      </c>
      <c r="E4" s="1785" t="s">
        <v>3907</v>
      </c>
      <c r="F4" s="1781"/>
      <c r="G4" s="1783" t="s">
        <v>279</v>
      </c>
      <c r="H4" s="1784" t="s">
        <v>280</v>
      </c>
      <c r="I4" s="1785" t="s">
        <v>3907</v>
      </c>
      <c r="J4" s="1781"/>
      <c r="K4" s="1783" t="s">
        <v>279</v>
      </c>
      <c r="L4" s="1785" t="s">
        <v>280</v>
      </c>
    </row>
    <row r="5" spans="1:12" ht="13.5" customHeight="1">
      <c r="A5" s="1786"/>
      <c r="B5" s="1781"/>
      <c r="C5" s="1787" t="s">
        <v>1852</v>
      </c>
      <c r="D5" s="1788" t="s">
        <v>1853</v>
      </c>
      <c r="E5" s="1789" t="s">
        <v>1855</v>
      </c>
      <c r="F5" s="1781"/>
      <c r="G5" s="1790" t="s">
        <v>1856</v>
      </c>
      <c r="H5" s="1788" t="s">
        <v>3754</v>
      </c>
      <c r="I5" s="1789" t="s">
        <v>3762</v>
      </c>
      <c r="J5" s="1781"/>
      <c r="K5" s="1790" t="s">
        <v>3908</v>
      </c>
      <c r="L5" s="1789" t="s">
        <v>3909</v>
      </c>
    </row>
    <row r="6" spans="1:12" ht="18" hidden="1" customHeight="1">
      <c r="A6" s="1786"/>
      <c r="B6" s="1810" t="s">
        <v>3910</v>
      </c>
      <c r="C6" s="1787">
        <v>0</v>
      </c>
      <c r="D6" s="1791">
        <v>0</v>
      </c>
      <c r="E6" s="1792">
        <v>0</v>
      </c>
      <c r="F6" s="1781"/>
      <c r="G6" s="1787">
        <v>0</v>
      </c>
      <c r="H6" s="1791">
        <v>0</v>
      </c>
      <c r="I6" s="1792">
        <v>0</v>
      </c>
      <c r="J6" s="1781"/>
      <c r="K6" s="1793" t="s">
        <v>3911</v>
      </c>
      <c r="L6" s="1794" t="s">
        <v>3911</v>
      </c>
    </row>
    <row r="7" spans="1:12">
      <c r="A7" s="1811" t="str">
        <f>'t2'!A7</f>
        <v>medici (***)</v>
      </c>
      <c r="B7" s="1812" t="str">
        <f>'t2'!B7</f>
        <v>MD</v>
      </c>
      <c r="C7" s="1795">
        <f>'t2'!C7</f>
        <v>5.62</v>
      </c>
      <c r="D7" s="1796">
        <f>'t2'!D7</f>
        <v>7.34</v>
      </c>
      <c r="E7" s="1797">
        <f>SUM(C7:D7)</f>
        <v>12.96</v>
      </c>
      <c r="F7" s="1781"/>
      <c r="G7" s="1798">
        <f>t2A!D13+t2A!F13+t2A!H13+t2A!J13+t2A!L13+t2A!N13+t2A!P13+t2A!R13</f>
        <v>6</v>
      </c>
      <c r="H7" s="1799">
        <f>t2A!E13+t2A!G13+t2A!I13+t2A!K13+t2A!M13+t2A!O13+t2A!Q13+t2A!S13</f>
        <v>7</v>
      </c>
      <c r="I7" s="1800">
        <f>SUM(G7:H7)</f>
        <v>13</v>
      </c>
      <c r="J7" s="1781"/>
      <c r="K7" s="1801" t="str">
        <f t="shared" ref="K7:L21" si="0">IF(C7&gt;0,IF(G7&gt;0,"OK","Manca T2A"),IF(C7=0,IF(G7=0,"OK","Manca T2"),"orrore"))</f>
        <v>OK</v>
      </c>
      <c r="L7" s="1802" t="str">
        <f t="shared" si="0"/>
        <v>OK</v>
      </c>
    </row>
    <row r="8" spans="1:12">
      <c r="A8" s="1811" t="str">
        <f>'t2'!A8</f>
        <v>veterinari  (***)</v>
      </c>
      <c r="B8" s="1812" t="str">
        <f>'t2'!B8</f>
        <v>MV</v>
      </c>
      <c r="C8" s="1795">
        <f>'t2'!C8</f>
        <v>0</v>
      </c>
      <c r="D8" s="1796">
        <f>'t2'!D8</f>
        <v>0</v>
      </c>
      <c r="E8" s="1797">
        <f>SUM(C8:D8)</f>
        <v>0</v>
      </c>
      <c r="F8" s="1781"/>
      <c r="G8" s="1798">
        <f>t2A!D14+t2A!F14+t2A!H14+t2A!J14+t2A!L14+t2A!N14+t2A!P14+t2A!R14</f>
        <v>0</v>
      </c>
      <c r="H8" s="1799">
        <f>t2A!E14+t2A!G14+t2A!I14+t2A!K14+t2A!M14+t2A!O14+t2A!Q14+t2A!S14</f>
        <v>0</v>
      </c>
      <c r="I8" s="1800">
        <f>SUM(G8:H8)</f>
        <v>0</v>
      </c>
      <c r="J8" s="1781"/>
      <c r="K8" s="1801" t="str">
        <f t="shared" si="0"/>
        <v>OK</v>
      </c>
      <c r="L8" s="1802" t="str">
        <f t="shared" si="0"/>
        <v>OK</v>
      </c>
    </row>
    <row r="9" spans="1:12">
      <c r="A9" s="1811" t="str">
        <f>'t2'!A9</f>
        <v>odontoiatri  (***)</v>
      </c>
      <c r="B9" s="1812" t="str">
        <f>'t2'!B9</f>
        <v>MO</v>
      </c>
      <c r="C9" s="1795">
        <f>'t2'!C9</f>
        <v>0</v>
      </c>
      <c r="D9" s="1796">
        <f>'t2'!D9</f>
        <v>0</v>
      </c>
      <c r="E9" s="1797">
        <f>SUM(C9:D9)</f>
        <v>0</v>
      </c>
      <c r="F9" s="1781"/>
      <c r="G9" s="1798">
        <f>t2A!D15+t2A!F15+t2A!H15+t2A!J15+t2A!L15+t2A!N15+t2A!P15+t2A!R15</f>
        <v>0</v>
      </c>
      <c r="H9" s="1799">
        <f>t2A!E15+t2A!G15+t2A!I15+t2A!K15+t2A!M15+t2A!O15+t2A!Q15+t2A!S15</f>
        <v>0</v>
      </c>
      <c r="I9" s="1800">
        <f>SUM(G9:H9)</f>
        <v>0</v>
      </c>
      <c r="J9" s="1781"/>
      <c r="K9" s="1801" t="str">
        <f t="shared" si="0"/>
        <v>OK</v>
      </c>
      <c r="L9" s="1802" t="str">
        <f t="shared" si="0"/>
        <v>OK</v>
      </c>
    </row>
    <row r="10" spans="1:12">
      <c r="A10" s="1811" t="str">
        <f>'t2'!A10</f>
        <v>dirigenti sanitari non medici (***)</v>
      </c>
      <c r="B10" s="1812" t="str">
        <f>'t2'!B10</f>
        <v>DS</v>
      </c>
      <c r="C10" s="1795">
        <f>'t2'!C10</f>
        <v>1</v>
      </c>
      <c r="D10" s="1796">
        <f>'t2'!D10</f>
        <v>4</v>
      </c>
      <c r="E10" s="1797">
        <f>SUM(C10:D10)</f>
        <v>5</v>
      </c>
      <c r="F10" s="1781"/>
      <c r="G10" s="1798">
        <f>t2A!D16+t2A!F16+t2A!H16+t2A!J16+t2A!L16+t2A!N16+t2A!P16+t2A!R16</f>
        <v>1</v>
      </c>
      <c r="H10" s="1799">
        <f>t2A!E16+t2A!G16+t2A!I16+t2A!K16+t2A!M16+t2A!O16+t2A!Q16+t2A!S16</f>
        <v>4</v>
      </c>
      <c r="I10" s="1800">
        <f>SUM(G10:H10)</f>
        <v>5</v>
      </c>
      <c r="J10" s="1781"/>
      <c r="K10" s="1801" t="str">
        <f t="shared" si="0"/>
        <v>OK</v>
      </c>
      <c r="L10" s="1802" t="str">
        <f t="shared" si="0"/>
        <v>OK</v>
      </c>
    </row>
    <row r="11" spans="1:12">
      <c r="A11" s="1811" t="str">
        <f>'t2'!A11</f>
        <v>profili ruolo sanitario - personale infermieristico</v>
      </c>
      <c r="B11" s="1812" t="str">
        <f>'t2'!B11</f>
        <v>SI</v>
      </c>
      <c r="C11" s="1795">
        <f>'t2'!C11</f>
        <v>0</v>
      </c>
      <c r="D11" s="1796">
        <f>'t2'!D11</f>
        <v>3.75</v>
      </c>
      <c r="E11" s="1797">
        <f t="shared" ref="E11:E21" si="1">SUM(C11:D11)</f>
        <v>3.75</v>
      </c>
      <c r="F11" s="1781"/>
      <c r="G11" s="1798">
        <f>t2A!D17+t2A!F17+t2A!H17+t2A!J17+t2A!L17+t2A!N17+t2A!P17+t2A!R17</f>
        <v>0</v>
      </c>
      <c r="H11" s="1799">
        <f>t2A!E17+t2A!G17+t2A!I17+t2A!K17+t2A!M17+t2A!O17+t2A!Q17+t2A!S17</f>
        <v>3</v>
      </c>
      <c r="I11" s="1800">
        <f t="shared" ref="I11:I21" si="2">SUM(G11:H11)</f>
        <v>3</v>
      </c>
      <c r="J11" s="1781"/>
      <c r="K11" s="1801" t="str">
        <f t="shared" si="0"/>
        <v>OK</v>
      </c>
      <c r="L11" s="1802" t="str">
        <f t="shared" si="0"/>
        <v>OK</v>
      </c>
    </row>
    <row r="12" spans="1:12">
      <c r="A12" s="1811" t="str">
        <f>'t2'!A12</f>
        <v>profili ruolo sanitario - personale funzioni riabilitative</v>
      </c>
      <c r="B12" s="1812" t="str">
        <f>'t2'!B12</f>
        <v>SF</v>
      </c>
      <c r="C12" s="1795">
        <f>'t2'!C12</f>
        <v>0</v>
      </c>
      <c r="D12" s="1796">
        <f>'t2'!D12</f>
        <v>0</v>
      </c>
      <c r="E12" s="1797">
        <f t="shared" si="1"/>
        <v>0</v>
      </c>
      <c r="F12" s="1781"/>
      <c r="G12" s="1798">
        <f>t2A!D18+t2A!F18+t2A!H18+t2A!J18+t2A!L18+t2A!N18+t2A!P18+t2A!R18</f>
        <v>0</v>
      </c>
      <c r="H12" s="1799">
        <f>t2A!E18+t2A!G18+t2A!I18+t2A!K18+t2A!M18+t2A!O18+t2A!Q18+t2A!S18</f>
        <v>0</v>
      </c>
      <c r="I12" s="1800">
        <f t="shared" si="2"/>
        <v>0</v>
      </c>
      <c r="J12" s="1781"/>
      <c r="K12" s="1801" t="str">
        <f t="shared" si="0"/>
        <v>OK</v>
      </c>
      <c r="L12" s="1802" t="str">
        <f t="shared" si="0"/>
        <v>OK</v>
      </c>
    </row>
    <row r="13" spans="1:12">
      <c r="A13" s="1811" t="str">
        <f>'t2'!A13</f>
        <v>profili ruolo sanitario - personale tecnico sanitario</v>
      </c>
      <c r="B13" s="1812" t="str">
        <f>'t2'!B13</f>
        <v>ST</v>
      </c>
      <c r="C13" s="1795">
        <f>'t2'!C13</f>
        <v>0</v>
      </c>
      <c r="D13" s="1796">
        <f>'t2'!D13</f>
        <v>0</v>
      </c>
      <c r="E13" s="1797">
        <f t="shared" si="1"/>
        <v>0</v>
      </c>
      <c r="F13" s="1781"/>
      <c r="G13" s="1798">
        <f>t2A!D19+t2A!F19+t2A!H19+t2A!J19+t2A!L19+t2A!N19+t2A!P19+t2A!R19</f>
        <v>0</v>
      </c>
      <c r="H13" s="1799">
        <f>t2A!E19+t2A!G19+t2A!I19+t2A!K19+t2A!M19+t2A!O19+t2A!Q19+t2A!S19</f>
        <v>0</v>
      </c>
      <c r="I13" s="1800">
        <f t="shared" si="2"/>
        <v>0</v>
      </c>
      <c r="J13" s="1781"/>
      <c r="K13" s="1801" t="str">
        <f t="shared" si="0"/>
        <v>OK</v>
      </c>
      <c r="L13" s="1802" t="str">
        <f t="shared" si="0"/>
        <v>OK</v>
      </c>
    </row>
    <row r="14" spans="1:12">
      <c r="A14" s="1811" t="str">
        <f>'t2'!A14</f>
        <v>profili ruolo sanitario - personale vigilanza e ispezione</v>
      </c>
      <c r="B14" s="1812" t="str">
        <f>'t2'!B14</f>
        <v>SV</v>
      </c>
      <c r="C14" s="1795">
        <f>'t2'!C14</f>
        <v>0</v>
      </c>
      <c r="D14" s="1796">
        <f>'t2'!D14</f>
        <v>0</v>
      </c>
      <c r="E14" s="1797">
        <f t="shared" si="1"/>
        <v>0</v>
      </c>
      <c r="F14" s="1781"/>
      <c r="G14" s="1798">
        <f>t2A!D20+t2A!F20+t2A!H20+t2A!J20+t2A!L20+t2A!N20+t2A!P20+t2A!R20</f>
        <v>0</v>
      </c>
      <c r="H14" s="1799">
        <f>t2A!E20+t2A!G20+t2A!I20+t2A!K20+t2A!M20+t2A!O20+t2A!Q20+t2A!S20</f>
        <v>0</v>
      </c>
      <c r="I14" s="1800">
        <f t="shared" si="2"/>
        <v>0</v>
      </c>
      <c r="J14" s="1781"/>
      <c r="K14" s="1801" t="str">
        <f t="shared" si="0"/>
        <v>OK</v>
      </c>
      <c r="L14" s="1802" t="str">
        <f t="shared" si="0"/>
        <v>OK</v>
      </c>
    </row>
    <row r="15" spans="1:12">
      <c r="A15" s="1811" t="str">
        <f>'t2'!A15</f>
        <v>dirigenti ruolo professionale (***)</v>
      </c>
      <c r="B15" s="1812" t="str">
        <f>'t2'!B15</f>
        <v>DP</v>
      </c>
      <c r="C15" s="1795">
        <f>'t2'!C15</f>
        <v>0</v>
      </c>
      <c r="D15" s="1796">
        <f>'t2'!D15</f>
        <v>1</v>
      </c>
      <c r="E15" s="1797">
        <f t="shared" si="1"/>
        <v>1</v>
      </c>
      <c r="F15" s="1781"/>
      <c r="G15" s="1798">
        <f>t2A!D21+t2A!F21+t2A!H21+t2A!J21+t2A!L21+t2A!N21+t2A!P21+t2A!R21</f>
        <v>0</v>
      </c>
      <c r="H15" s="1799">
        <f>t2A!E21+t2A!G21+t2A!I21+t2A!K21+t2A!M21+t2A!O21+t2A!Q21+t2A!S21</f>
        <v>0</v>
      </c>
      <c r="I15" s="1800">
        <f t="shared" si="2"/>
        <v>0</v>
      </c>
      <c r="J15" s="1781"/>
      <c r="K15" s="1801" t="str">
        <f t="shared" si="0"/>
        <v>OK</v>
      </c>
      <c r="L15" s="1802" t="str">
        <f t="shared" si="0"/>
        <v>Manca T2A</v>
      </c>
    </row>
    <row r="16" spans="1:12">
      <c r="A16" s="1811" t="str">
        <f>'t2'!A16</f>
        <v>profili ruolo professionale</v>
      </c>
      <c r="B16" s="1812" t="str">
        <f>'t2'!B16</f>
        <v>LP</v>
      </c>
      <c r="C16" s="1795">
        <f>'t2'!C16</f>
        <v>0</v>
      </c>
      <c r="D16" s="1796">
        <f>'t2'!D16</f>
        <v>0</v>
      </c>
      <c r="E16" s="1797">
        <f t="shared" si="1"/>
        <v>0</v>
      </c>
      <c r="F16" s="1781"/>
      <c r="G16" s="1798">
        <f>t2A!D22+t2A!F22+t2A!H22+t2A!J22+t2A!L22+t2A!N22+t2A!P22+t2A!R22</f>
        <v>0</v>
      </c>
      <c r="H16" s="1799">
        <f>t2A!E22+t2A!G22+t2A!I22+t2A!K22+t2A!M22+t2A!O22+t2A!Q22+t2A!S22</f>
        <v>0</v>
      </c>
      <c r="I16" s="1800">
        <f t="shared" si="2"/>
        <v>0</v>
      </c>
      <c r="J16" s="1781"/>
      <c r="K16" s="1801" t="str">
        <f t="shared" si="0"/>
        <v>OK</v>
      </c>
      <c r="L16" s="1802" t="str">
        <f t="shared" si="0"/>
        <v>OK</v>
      </c>
    </row>
    <row r="17" spans="1:12">
      <c r="A17" s="1811" t="str">
        <f>'t2'!A17</f>
        <v>dirigenti ruolo tecnico (***)</v>
      </c>
      <c r="B17" s="1812" t="str">
        <f>'t2'!B17</f>
        <v>DT</v>
      </c>
      <c r="C17" s="1795">
        <f>'t2'!C17</f>
        <v>0</v>
      </c>
      <c r="D17" s="1796">
        <f>'t2'!D17</f>
        <v>0.66</v>
      </c>
      <c r="E17" s="1797">
        <f t="shared" si="1"/>
        <v>0.66</v>
      </c>
      <c r="F17" s="1781"/>
      <c r="G17" s="1798">
        <f>t2A!D23+t2A!F23+t2A!H23+t2A!J23+t2A!L23+t2A!N23+t2A!P23+t2A!R23</f>
        <v>0</v>
      </c>
      <c r="H17" s="1799">
        <f>t2A!E23+t2A!G23+t2A!I23+t2A!K23+t2A!M23+t2A!O23+t2A!Q23+t2A!S23</f>
        <v>1</v>
      </c>
      <c r="I17" s="1800">
        <f t="shared" si="2"/>
        <v>1</v>
      </c>
      <c r="J17" s="1781"/>
      <c r="K17" s="1801" t="str">
        <f t="shared" si="0"/>
        <v>OK</v>
      </c>
      <c r="L17" s="1802" t="str">
        <f t="shared" si="0"/>
        <v>OK</v>
      </c>
    </row>
    <row r="18" spans="1:12">
      <c r="A18" s="1811" t="str">
        <f>'t2'!A18</f>
        <v>profili ruolo tecnico</v>
      </c>
      <c r="B18" s="1812" t="str">
        <f>'t2'!B18</f>
        <v>LT</v>
      </c>
      <c r="C18" s="1795">
        <f>'t2'!C18</f>
        <v>3.92</v>
      </c>
      <c r="D18" s="1796">
        <f>'t2'!D18</f>
        <v>1.58</v>
      </c>
      <c r="E18" s="1797">
        <f t="shared" si="1"/>
        <v>5.5</v>
      </c>
      <c r="F18" s="1781"/>
      <c r="G18" s="1798">
        <f>t2A!D24+t2A!F24+t2A!H24+t2A!J24+t2A!L24+t2A!N24+t2A!P24+t2A!R24</f>
        <v>6</v>
      </c>
      <c r="H18" s="1799">
        <f>t2A!E24+t2A!G24+t2A!I24+t2A!K24+t2A!M24+t2A!O24+t2A!Q24+t2A!S24</f>
        <v>2</v>
      </c>
      <c r="I18" s="1800">
        <f t="shared" si="2"/>
        <v>8</v>
      </c>
      <c r="J18" s="1781"/>
      <c r="K18" s="1801" t="str">
        <f t="shared" si="0"/>
        <v>OK</v>
      </c>
      <c r="L18" s="1802" t="str">
        <f t="shared" si="0"/>
        <v>OK</v>
      </c>
    </row>
    <row r="19" spans="1:12">
      <c r="A19" s="1811" t="str">
        <f>'t2'!A19</f>
        <v>dirigenti ruolo amministrativo (***)</v>
      </c>
      <c r="B19" s="1812" t="str">
        <f>'t2'!B19</f>
        <v>DA</v>
      </c>
      <c r="C19" s="1795">
        <f>'t2'!C19</f>
        <v>1</v>
      </c>
      <c r="D19" s="1796">
        <f>'t2'!D19</f>
        <v>0</v>
      </c>
      <c r="E19" s="1797">
        <f t="shared" si="1"/>
        <v>1</v>
      </c>
      <c r="F19" s="1781"/>
      <c r="G19" s="1798">
        <f>t2A!D25+t2A!F25+t2A!H25+t2A!J25+t2A!L25+t2A!N25+t2A!P25+t2A!R25</f>
        <v>1</v>
      </c>
      <c r="H19" s="1799">
        <f>t2A!E25+t2A!G25+t2A!I25+t2A!K25+t2A!M25+t2A!O25+t2A!Q25+t2A!S25</f>
        <v>0</v>
      </c>
      <c r="I19" s="1800">
        <f t="shared" si="2"/>
        <v>1</v>
      </c>
      <c r="J19" s="1781"/>
      <c r="K19" s="1801" t="str">
        <f t="shared" si="0"/>
        <v>OK</v>
      </c>
      <c r="L19" s="1802" t="str">
        <f t="shared" si="0"/>
        <v>OK</v>
      </c>
    </row>
    <row r="20" spans="1:12">
      <c r="A20" s="1811" t="str">
        <f>'t2'!A20</f>
        <v>profili ruolo amministrativo</v>
      </c>
      <c r="B20" s="1812" t="str">
        <f>'t2'!B20</f>
        <v>LA</v>
      </c>
      <c r="C20" s="1795">
        <f>'t2'!C20</f>
        <v>4.12</v>
      </c>
      <c r="D20" s="1796">
        <f>'t2'!D20</f>
        <v>8.18</v>
      </c>
      <c r="E20" s="1797">
        <f t="shared" si="1"/>
        <v>12.3</v>
      </c>
      <c r="F20" s="1781"/>
      <c r="G20" s="1798">
        <f>t2A!D26+t2A!F26+t2A!H26+t2A!J26+t2A!L26+t2A!N26+t2A!P26+t2A!R26</f>
        <v>9</v>
      </c>
      <c r="H20" s="1799">
        <f>t2A!E26+t2A!G26+t2A!I26+t2A!K26+t2A!M26+t2A!O26+t2A!Q26+t2A!S26</f>
        <v>12</v>
      </c>
      <c r="I20" s="1800">
        <f t="shared" si="2"/>
        <v>21</v>
      </c>
      <c r="J20" s="1781"/>
      <c r="K20" s="1801" t="str">
        <f t="shared" si="0"/>
        <v>OK</v>
      </c>
      <c r="L20" s="1802" t="str">
        <f t="shared" si="0"/>
        <v>OK</v>
      </c>
    </row>
    <row r="21" spans="1:12" ht="13.5" thickBot="1">
      <c r="A21" s="1811" t="str">
        <f>'t2'!A21</f>
        <v>personale contrattista</v>
      </c>
      <c r="B21" s="1812" t="str">
        <f>'t2'!B21</f>
        <v>PC</v>
      </c>
      <c r="C21" s="1795">
        <f>'t2'!C21</f>
        <v>0</v>
      </c>
      <c r="D21" s="1796">
        <f>'t2'!D21</f>
        <v>0</v>
      </c>
      <c r="E21" s="1797">
        <f t="shared" si="1"/>
        <v>0</v>
      </c>
      <c r="F21" s="1781"/>
      <c r="G21" s="1798">
        <f>t2A!D27+t2A!F27+t2A!H27+t2A!J27+t2A!L27+t2A!N27+t2A!P27+t2A!R27</f>
        <v>0</v>
      </c>
      <c r="H21" s="1799">
        <f>t2A!E27+t2A!G27+t2A!I27+t2A!K27+t2A!M27+t2A!O27+t2A!Q27+t2A!S27</f>
        <v>0</v>
      </c>
      <c r="I21" s="1800">
        <f t="shared" si="2"/>
        <v>0</v>
      </c>
      <c r="J21" s="1781"/>
      <c r="K21" s="1801" t="str">
        <f t="shared" si="0"/>
        <v>OK</v>
      </c>
      <c r="L21" s="1802" t="str">
        <f t="shared" si="0"/>
        <v>OK</v>
      </c>
    </row>
    <row r="22" spans="1:12" ht="13.5" thickBot="1">
      <c r="A22" s="1803" t="s">
        <v>555</v>
      </c>
      <c r="B22" s="1781"/>
      <c r="C22" s="1804">
        <f>SUM(C7:C21)</f>
        <v>15.66</v>
      </c>
      <c r="D22" s="1805">
        <f>SUM(D7:D21)</f>
        <v>26.509999999999998</v>
      </c>
      <c r="E22" s="1806">
        <f>SUM(C22:D22)</f>
        <v>42.17</v>
      </c>
      <c r="F22" s="1781"/>
      <c r="G22" s="1807">
        <f>SUM(G7:G21)</f>
        <v>23</v>
      </c>
      <c r="H22" s="1807">
        <f>SUM(H7:H21)</f>
        <v>29</v>
      </c>
      <c r="I22" s="1807">
        <f>SUM(I7:I21)</f>
        <v>52</v>
      </c>
      <c r="J22" s="1781"/>
      <c r="K22" s="1808" t="str">
        <f>IF(COUNTIF(K7:K21,"OK")=15,"OK","Errore")</f>
        <v>OK</v>
      </c>
      <c r="L22" s="1809" t="str">
        <f>IF(COUNTIF(L7:L21,"OK")=15,"OK","Errore")</f>
        <v>Errore</v>
      </c>
    </row>
  </sheetData>
  <sheetProtection password="EA98" sheet="1"/>
  <mergeCells count="5">
    <mergeCell ref="A1:L1"/>
    <mergeCell ref="A2:L2"/>
    <mergeCell ref="C3:E3"/>
    <mergeCell ref="G3:I3"/>
    <mergeCell ref="K3:L3"/>
  </mergeCells>
  <dataValidations disablePrompts="1" count="1">
    <dataValidation type="whole" allowBlank="1" showInputMessage="1" showErrorMessage="1" errorTitle="ERRORE" error="INSERIRE SOLO NUMERI INTERI COMPRESI TRA 0 E 9999999" sqref="I22 G7:H22">
      <formula1>0</formula1>
      <formula2>9999999</formula2>
    </dataValidation>
  </dataValidations>
  <pageMargins left="0.7" right="0.7" top="0.75" bottom="0.75" header="0.3" footer="0.3"/>
  <pageSetup paperSize="9" orientation="portrait" r:id="rId1"/>
</worksheet>
</file>

<file path=xl/worksheets/sheet93.xml><?xml version="1.0" encoding="utf-8"?>
<worksheet xmlns="http://schemas.openxmlformats.org/spreadsheetml/2006/main" xmlns:r="http://schemas.openxmlformats.org/officeDocument/2006/relationships">
  <sheetPr codeName="Sheet7">
    <tabColor rgb="FF92D050"/>
  </sheetPr>
  <dimension ref="A1:A15"/>
  <sheetViews>
    <sheetView workbookViewId="0"/>
  </sheetViews>
  <sheetFormatPr defaultRowHeight="12.75"/>
  <cols>
    <col min="1" max="1" width="11.42578125" bestFit="1" customWidth="1"/>
  </cols>
  <sheetData>
    <row r="1" spans="1:1">
      <c r="A1" s="2315" t="s">
        <v>3912</v>
      </c>
    </row>
    <row r="3" spans="1:1">
      <c r="A3" s="2315"/>
    </row>
    <row r="4" spans="1:1">
      <c r="A4" s="2315"/>
    </row>
    <row r="5" spans="1:1">
      <c r="A5" s="2315"/>
    </row>
    <row r="6" spans="1:1">
      <c r="A6" s="2315"/>
    </row>
    <row r="7" spans="1:1">
      <c r="A7" s="2315"/>
    </row>
    <row r="8" spans="1:1">
      <c r="A8" s="2315"/>
    </row>
    <row r="9" spans="1:1">
      <c r="A9" s="2315"/>
    </row>
    <row r="10" spans="1:1">
      <c r="A10" s="2315"/>
    </row>
    <row r="11" spans="1:1">
      <c r="A11" s="2315"/>
    </row>
    <row r="12" spans="1:1">
      <c r="A12" s="2315"/>
    </row>
    <row r="13" spans="1:1">
      <c r="A13" s="2315"/>
    </row>
    <row r="14" spans="1:1">
      <c r="A14" s="2315"/>
    </row>
    <row r="15" spans="1:1">
      <c r="A15" s="2315"/>
    </row>
  </sheetData>
  <pageMargins left="0.75" right="0.75" top="1" bottom="1" header="0.5" footer="0.5"/>
  <headerFooter alignWithMargins="0">
    <oddHeader>&amp;A</oddHeader>
    <oddFooter>Page &amp;P</oddFooter>
  </headerFooter>
</worksheet>
</file>

<file path=xl/worksheets/sheet94.xml><?xml version="1.0" encoding="utf-8"?>
<worksheet xmlns="http://schemas.openxmlformats.org/spreadsheetml/2006/main" xmlns:r="http://schemas.openxmlformats.org/officeDocument/2006/relationships">
  <sheetPr codeName="Foglio55">
    <tabColor rgb="FF92D050"/>
  </sheetPr>
  <dimension ref="A1:A1574"/>
  <sheetViews>
    <sheetView topLeftCell="A1557" workbookViewId="0">
      <selection activeCell="K1585" sqref="K1585"/>
    </sheetView>
  </sheetViews>
  <sheetFormatPr defaultRowHeight="12.75"/>
  <cols>
    <col min="1" max="1" width="44.7109375" style="487" bestFit="1" customWidth="1"/>
    <col min="2" max="16384" width="9.140625" style="487"/>
  </cols>
  <sheetData>
    <row r="1" spans="1:1">
      <c r="A1" s="488" t="s">
        <v>3913</v>
      </c>
    </row>
    <row r="2" spans="1:1">
      <c r="A2" s="488" t="s">
        <v>3914</v>
      </c>
    </row>
    <row r="3" spans="1:1">
      <c r="A3" s="488" t="s">
        <v>3915</v>
      </c>
    </row>
    <row r="4" spans="1:1">
      <c r="A4" s="488" t="s">
        <v>3916</v>
      </c>
    </row>
    <row r="5" spans="1:1">
      <c r="A5" s="488" t="s">
        <v>3917</v>
      </c>
    </row>
    <row r="6" spans="1:1">
      <c r="A6" s="488" t="s">
        <v>3918</v>
      </c>
    </row>
    <row r="7" spans="1:1">
      <c r="A7" s="488" t="s">
        <v>3919</v>
      </c>
    </row>
    <row r="8" spans="1:1">
      <c r="A8" s="488" t="s">
        <v>3920</v>
      </c>
    </row>
    <row r="9" spans="1:1">
      <c r="A9" s="488" t="s">
        <v>3921</v>
      </c>
    </row>
    <row r="10" spans="1:1">
      <c r="A10" s="488" t="s">
        <v>3922</v>
      </c>
    </row>
    <row r="11" spans="1:1">
      <c r="A11" s="488" t="s">
        <v>3923</v>
      </c>
    </row>
    <row r="12" spans="1:1">
      <c r="A12" s="488" t="s">
        <v>3924</v>
      </c>
    </row>
    <row r="13" spans="1:1">
      <c r="A13" s="488" t="s">
        <v>3925</v>
      </c>
    </row>
    <row r="14" spans="1:1">
      <c r="A14" s="488" t="s">
        <v>3926</v>
      </c>
    </row>
    <row r="15" spans="1:1">
      <c r="A15" s="488" t="s">
        <v>3927</v>
      </c>
    </row>
    <row r="16" spans="1:1">
      <c r="A16" s="488" t="s">
        <v>3928</v>
      </c>
    </row>
    <row r="17" spans="1:1">
      <c r="A17" s="488" t="s">
        <v>3929</v>
      </c>
    </row>
    <row r="18" spans="1:1">
      <c r="A18" s="488" t="s">
        <v>3930</v>
      </c>
    </row>
    <row r="19" spans="1:1">
      <c r="A19" s="488" t="s">
        <v>3931</v>
      </c>
    </row>
    <row r="20" spans="1:1">
      <c r="A20" s="488" t="s">
        <v>3932</v>
      </c>
    </row>
    <row r="21" spans="1:1">
      <c r="A21" s="488" t="s">
        <v>3933</v>
      </c>
    </row>
    <row r="22" spans="1:1">
      <c r="A22" s="488" t="s">
        <v>3934</v>
      </c>
    </row>
    <row r="23" spans="1:1">
      <c r="A23" s="488" t="s">
        <v>3935</v>
      </c>
    </row>
    <row r="24" spans="1:1">
      <c r="A24" s="488" t="s">
        <v>3936</v>
      </c>
    </row>
    <row r="25" spans="1:1">
      <c r="A25" s="488" t="s">
        <v>3937</v>
      </c>
    </row>
    <row r="26" spans="1:1">
      <c r="A26" s="488" t="s">
        <v>3938</v>
      </c>
    </row>
    <row r="27" spans="1:1">
      <c r="A27" s="488" t="s">
        <v>3939</v>
      </c>
    </row>
    <row r="28" spans="1:1">
      <c r="A28" s="488" t="s">
        <v>3940</v>
      </c>
    </row>
    <row r="29" spans="1:1">
      <c r="A29" s="488" t="s">
        <v>3941</v>
      </c>
    </row>
    <row r="30" spans="1:1">
      <c r="A30" s="488" t="s">
        <v>3942</v>
      </c>
    </row>
    <row r="31" spans="1:1">
      <c r="A31" s="488" t="s">
        <v>3943</v>
      </c>
    </row>
    <row r="32" spans="1:1">
      <c r="A32" s="488" t="s">
        <v>3944</v>
      </c>
    </row>
    <row r="33" spans="1:1">
      <c r="A33" s="488" t="s">
        <v>3945</v>
      </c>
    </row>
    <row r="34" spans="1:1">
      <c r="A34" s="488" t="s">
        <v>3946</v>
      </c>
    </row>
    <row r="35" spans="1:1">
      <c r="A35" s="488" t="s">
        <v>3947</v>
      </c>
    </row>
    <row r="36" spans="1:1">
      <c r="A36" s="488" t="s">
        <v>3948</v>
      </c>
    </row>
    <row r="37" spans="1:1">
      <c r="A37" s="488" t="s">
        <v>3949</v>
      </c>
    </row>
    <row r="38" spans="1:1">
      <c r="A38" s="488" t="s">
        <v>3950</v>
      </c>
    </row>
    <row r="39" spans="1:1">
      <c r="A39" s="488" t="s">
        <v>3951</v>
      </c>
    </row>
    <row r="40" spans="1:1">
      <c r="A40" s="488" t="s">
        <v>3952</v>
      </c>
    </row>
    <row r="41" spans="1:1">
      <c r="A41" s="488" t="s">
        <v>3953</v>
      </c>
    </row>
    <row r="42" spans="1:1">
      <c r="A42" s="488" t="s">
        <v>3954</v>
      </c>
    </row>
    <row r="43" spans="1:1">
      <c r="A43" s="488" t="s">
        <v>3955</v>
      </c>
    </row>
    <row r="44" spans="1:1">
      <c r="A44" s="488" t="s">
        <v>3956</v>
      </c>
    </row>
    <row r="45" spans="1:1">
      <c r="A45" s="488" t="s">
        <v>3957</v>
      </c>
    </row>
    <row r="46" spans="1:1">
      <c r="A46" s="488" t="s">
        <v>3958</v>
      </c>
    </row>
    <row r="47" spans="1:1">
      <c r="A47" s="488" t="s">
        <v>3959</v>
      </c>
    </row>
    <row r="48" spans="1:1">
      <c r="A48" s="488" t="s">
        <v>3960</v>
      </c>
    </row>
    <row r="49" spans="1:1">
      <c r="A49" s="488" t="s">
        <v>3961</v>
      </c>
    </row>
    <row r="50" spans="1:1">
      <c r="A50" s="488" t="s">
        <v>3962</v>
      </c>
    </row>
    <row r="51" spans="1:1">
      <c r="A51" s="488" t="s">
        <v>3963</v>
      </c>
    </row>
    <row r="52" spans="1:1">
      <c r="A52" s="488" t="s">
        <v>3964</v>
      </c>
    </row>
    <row r="53" spans="1:1">
      <c r="A53" s="488" t="s">
        <v>3965</v>
      </c>
    </row>
    <row r="54" spans="1:1">
      <c r="A54" s="488" t="s">
        <v>3966</v>
      </c>
    </row>
    <row r="55" spans="1:1">
      <c r="A55" s="488" t="s">
        <v>3967</v>
      </c>
    </row>
    <row r="56" spans="1:1">
      <c r="A56" s="488" t="s">
        <v>3968</v>
      </c>
    </row>
    <row r="57" spans="1:1">
      <c r="A57" s="488" t="s">
        <v>3969</v>
      </c>
    </row>
    <row r="58" spans="1:1">
      <c r="A58" s="488" t="s">
        <v>3970</v>
      </c>
    </row>
    <row r="59" spans="1:1">
      <c r="A59" s="488" t="s">
        <v>3971</v>
      </c>
    </row>
    <row r="60" spans="1:1">
      <c r="A60" s="488" t="s">
        <v>3972</v>
      </c>
    </row>
    <row r="61" spans="1:1">
      <c r="A61" s="488" t="s">
        <v>3973</v>
      </c>
    </row>
    <row r="62" spans="1:1">
      <c r="A62" s="488" t="s">
        <v>3974</v>
      </c>
    </row>
    <row r="63" spans="1:1">
      <c r="A63" s="488" t="s">
        <v>3975</v>
      </c>
    </row>
    <row r="64" spans="1:1">
      <c r="A64" s="488" t="s">
        <v>3976</v>
      </c>
    </row>
    <row r="65" spans="1:1">
      <c r="A65" s="488" t="s">
        <v>3977</v>
      </c>
    </row>
    <row r="66" spans="1:1">
      <c r="A66" s="488" t="s">
        <v>3978</v>
      </c>
    </row>
    <row r="67" spans="1:1">
      <c r="A67" s="488" t="s">
        <v>3979</v>
      </c>
    </row>
    <row r="68" spans="1:1">
      <c r="A68" s="488" t="s">
        <v>3980</v>
      </c>
    </row>
    <row r="69" spans="1:1">
      <c r="A69" s="488" t="s">
        <v>3981</v>
      </c>
    </row>
    <row r="70" spans="1:1">
      <c r="A70" s="488" t="s">
        <v>3982</v>
      </c>
    </row>
    <row r="71" spans="1:1">
      <c r="A71" s="488" t="s">
        <v>3983</v>
      </c>
    </row>
    <row r="72" spans="1:1">
      <c r="A72" s="488" t="s">
        <v>3984</v>
      </c>
    </row>
    <row r="73" spans="1:1">
      <c r="A73" s="488" t="s">
        <v>3985</v>
      </c>
    </row>
    <row r="74" spans="1:1">
      <c r="A74" s="488" t="s">
        <v>3986</v>
      </c>
    </row>
    <row r="75" spans="1:1">
      <c r="A75" s="488" t="s">
        <v>3987</v>
      </c>
    </row>
    <row r="76" spans="1:1">
      <c r="A76" s="488" t="s">
        <v>3988</v>
      </c>
    </row>
    <row r="77" spans="1:1">
      <c r="A77" s="488" t="s">
        <v>3989</v>
      </c>
    </row>
    <row r="78" spans="1:1">
      <c r="A78" s="488" t="s">
        <v>3990</v>
      </c>
    </row>
    <row r="79" spans="1:1">
      <c r="A79" s="488" t="s">
        <v>3991</v>
      </c>
    </row>
    <row r="80" spans="1:1">
      <c r="A80" s="488" t="s">
        <v>3992</v>
      </c>
    </row>
    <row r="81" spans="1:1">
      <c r="A81" s="488" t="s">
        <v>3993</v>
      </c>
    </row>
    <row r="82" spans="1:1">
      <c r="A82" s="488" t="s">
        <v>3994</v>
      </c>
    </row>
    <row r="83" spans="1:1">
      <c r="A83" s="488" t="s">
        <v>3995</v>
      </c>
    </row>
    <row r="84" spans="1:1">
      <c r="A84" s="488" t="s">
        <v>3996</v>
      </c>
    </row>
    <row r="85" spans="1:1">
      <c r="A85" s="488" t="s">
        <v>3996</v>
      </c>
    </row>
    <row r="86" spans="1:1">
      <c r="A86" s="488" t="s">
        <v>3997</v>
      </c>
    </row>
    <row r="87" spans="1:1">
      <c r="A87" s="488" t="s">
        <v>3998</v>
      </c>
    </row>
    <row r="88" spans="1:1">
      <c r="A88" s="488" t="s">
        <v>3999</v>
      </c>
    </row>
    <row r="89" spans="1:1">
      <c r="A89" s="488" t="s">
        <v>4000</v>
      </c>
    </row>
    <row r="90" spans="1:1">
      <c r="A90" s="488" t="s">
        <v>4001</v>
      </c>
    </row>
    <row r="91" spans="1:1">
      <c r="A91" s="488" t="s">
        <v>4002</v>
      </c>
    </row>
    <row r="92" spans="1:1">
      <c r="A92" s="488" t="s">
        <v>4003</v>
      </c>
    </row>
    <row r="93" spans="1:1">
      <c r="A93" s="488" t="s">
        <v>4004</v>
      </c>
    </row>
    <row r="94" spans="1:1">
      <c r="A94" s="488" t="s">
        <v>4005</v>
      </c>
    </row>
    <row r="95" spans="1:1">
      <c r="A95" s="488" t="s">
        <v>4006</v>
      </c>
    </row>
    <row r="96" spans="1:1">
      <c r="A96" s="488" t="s">
        <v>4007</v>
      </c>
    </row>
    <row r="97" spans="1:1">
      <c r="A97" s="488" t="s">
        <v>4008</v>
      </c>
    </row>
    <row r="98" spans="1:1">
      <c r="A98" s="488" t="s">
        <v>4009</v>
      </c>
    </row>
    <row r="99" spans="1:1">
      <c r="A99" s="488" t="s">
        <v>4010</v>
      </c>
    </row>
    <row r="100" spans="1:1">
      <c r="A100" s="488" t="s">
        <v>4011</v>
      </c>
    </row>
    <row r="101" spans="1:1">
      <c r="A101" s="488" t="s">
        <v>4012</v>
      </c>
    </row>
    <row r="102" spans="1:1">
      <c r="A102" s="488" t="s">
        <v>4013</v>
      </c>
    </row>
    <row r="103" spans="1:1">
      <c r="A103" s="488" t="s">
        <v>4014</v>
      </c>
    </row>
    <row r="104" spans="1:1">
      <c r="A104" s="488" t="s">
        <v>4015</v>
      </c>
    </row>
    <row r="105" spans="1:1">
      <c r="A105" s="488" t="s">
        <v>4016</v>
      </c>
    </row>
    <row r="106" spans="1:1">
      <c r="A106" s="488" t="s">
        <v>4017</v>
      </c>
    </row>
    <row r="107" spans="1:1">
      <c r="A107" s="488" t="s">
        <v>4018</v>
      </c>
    </row>
    <row r="108" spans="1:1">
      <c r="A108" s="488" t="s">
        <v>4019</v>
      </c>
    </row>
    <row r="109" spans="1:1">
      <c r="A109" s="488" t="s">
        <v>4020</v>
      </c>
    </row>
    <row r="110" spans="1:1">
      <c r="A110" s="488" t="s">
        <v>4021</v>
      </c>
    </row>
    <row r="111" spans="1:1">
      <c r="A111" s="488" t="s">
        <v>4022</v>
      </c>
    </row>
    <row r="112" spans="1:1">
      <c r="A112" s="488" t="s">
        <v>4023</v>
      </c>
    </row>
    <row r="113" spans="1:1">
      <c r="A113" s="488" t="s">
        <v>4024</v>
      </c>
    </row>
    <row r="114" spans="1:1">
      <c r="A114" s="488" t="s">
        <v>4025</v>
      </c>
    </row>
    <row r="115" spans="1:1">
      <c r="A115" s="488" t="s">
        <v>4026</v>
      </c>
    </row>
    <row r="116" spans="1:1">
      <c r="A116" s="488" t="s">
        <v>4027</v>
      </c>
    </row>
    <row r="117" spans="1:1">
      <c r="A117" s="488" t="s">
        <v>4028</v>
      </c>
    </row>
    <row r="118" spans="1:1">
      <c r="A118" s="488" t="s">
        <v>4029</v>
      </c>
    </row>
    <row r="119" spans="1:1">
      <c r="A119" s="488" t="s">
        <v>4030</v>
      </c>
    </row>
    <row r="120" spans="1:1">
      <c r="A120" s="488" t="s">
        <v>4031</v>
      </c>
    </row>
    <row r="121" spans="1:1">
      <c r="A121" s="488" t="s">
        <v>4032</v>
      </c>
    </row>
    <row r="122" spans="1:1">
      <c r="A122" s="488" t="s">
        <v>4033</v>
      </c>
    </row>
    <row r="123" spans="1:1">
      <c r="A123" s="488" t="s">
        <v>4034</v>
      </c>
    </row>
    <row r="124" spans="1:1">
      <c r="A124" s="488" t="s">
        <v>4035</v>
      </c>
    </row>
    <row r="125" spans="1:1">
      <c r="A125" s="488" t="s">
        <v>4036</v>
      </c>
    </row>
    <row r="126" spans="1:1">
      <c r="A126" s="488" t="s">
        <v>4037</v>
      </c>
    </row>
    <row r="127" spans="1:1">
      <c r="A127" s="488" t="s">
        <v>4038</v>
      </c>
    </row>
    <row r="128" spans="1:1">
      <c r="A128" s="488" t="s">
        <v>4039</v>
      </c>
    </row>
    <row r="129" spans="1:1">
      <c r="A129" s="488" t="s">
        <v>4040</v>
      </c>
    </row>
    <row r="130" spans="1:1">
      <c r="A130" s="488" t="s">
        <v>4041</v>
      </c>
    </row>
    <row r="131" spans="1:1">
      <c r="A131" s="488" t="s">
        <v>4042</v>
      </c>
    </row>
    <row r="132" spans="1:1">
      <c r="A132" s="488" t="s">
        <v>4043</v>
      </c>
    </row>
    <row r="133" spans="1:1">
      <c r="A133" s="488" t="s">
        <v>4044</v>
      </c>
    </row>
    <row r="134" spans="1:1">
      <c r="A134" s="488" t="s">
        <v>4045</v>
      </c>
    </row>
    <row r="135" spans="1:1">
      <c r="A135" s="488" t="s">
        <v>4046</v>
      </c>
    </row>
    <row r="136" spans="1:1">
      <c r="A136" s="488" t="s">
        <v>4047</v>
      </c>
    </row>
    <row r="137" spans="1:1">
      <c r="A137" s="488" t="s">
        <v>4048</v>
      </c>
    </row>
    <row r="138" spans="1:1">
      <c r="A138" s="488" t="s">
        <v>4049</v>
      </c>
    </row>
    <row r="139" spans="1:1">
      <c r="A139" s="488" t="s">
        <v>4050</v>
      </c>
    </row>
    <row r="140" spans="1:1">
      <c r="A140" s="488" t="s">
        <v>4051</v>
      </c>
    </row>
    <row r="141" spans="1:1">
      <c r="A141" s="488" t="s">
        <v>4052</v>
      </c>
    </row>
    <row r="142" spans="1:1">
      <c r="A142" s="488" t="s">
        <v>4053</v>
      </c>
    </row>
    <row r="143" spans="1:1">
      <c r="A143" s="488" t="s">
        <v>4054</v>
      </c>
    </row>
    <row r="144" spans="1:1">
      <c r="A144" s="488" t="s">
        <v>4055</v>
      </c>
    </row>
    <row r="145" spans="1:1">
      <c r="A145" s="488" t="s">
        <v>4056</v>
      </c>
    </row>
    <row r="146" spans="1:1">
      <c r="A146" s="488" t="s">
        <v>4057</v>
      </c>
    </row>
    <row r="147" spans="1:1">
      <c r="A147" s="488" t="s">
        <v>4058</v>
      </c>
    </row>
    <row r="148" spans="1:1">
      <c r="A148" s="488" t="s">
        <v>4059</v>
      </c>
    </row>
    <row r="149" spans="1:1">
      <c r="A149" s="488" t="s">
        <v>4060</v>
      </c>
    </row>
    <row r="150" spans="1:1">
      <c r="A150" s="488" t="s">
        <v>4061</v>
      </c>
    </row>
    <row r="151" spans="1:1">
      <c r="A151" s="488" t="s">
        <v>4062</v>
      </c>
    </row>
    <row r="152" spans="1:1">
      <c r="A152" s="488" t="s">
        <v>4063</v>
      </c>
    </row>
    <row r="153" spans="1:1">
      <c r="A153" s="488" t="s">
        <v>4064</v>
      </c>
    </row>
    <row r="154" spans="1:1">
      <c r="A154" s="488" t="s">
        <v>4065</v>
      </c>
    </row>
    <row r="155" spans="1:1">
      <c r="A155" s="488" t="s">
        <v>4066</v>
      </c>
    </row>
    <row r="156" spans="1:1">
      <c r="A156" s="488" t="s">
        <v>4067</v>
      </c>
    </row>
    <row r="157" spans="1:1">
      <c r="A157" s="488" t="s">
        <v>4068</v>
      </c>
    </row>
    <row r="158" spans="1:1">
      <c r="A158" s="488" t="s">
        <v>4069</v>
      </c>
    </row>
    <row r="159" spans="1:1">
      <c r="A159" s="488" t="s">
        <v>4070</v>
      </c>
    </row>
    <row r="160" spans="1:1">
      <c r="A160" s="488" t="s">
        <v>4071</v>
      </c>
    </row>
    <row r="161" spans="1:1">
      <c r="A161" s="488" t="s">
        <v>4072</v>
      </c>
    </row>
    <row r="162" spans="1:1">
      <c r="A162" s="488" t="s">
        <v>4073</v>
      </c>
    </row>
    <row r="163" spans="1:1">
      <c r="A163" s="488" t="s">
        <v>4074</v>
      </c>
    </row>
    <row r="164" spans="1:1">
      <c r="A164" s="488" t="s">
        <v>4075</v>
      </c>
    </row>
    <row r="165" spans="1:1">
      <c r="A165" s="488" t="s">
        <v>4076</v>
      </c>
    </row>
    <row r="166" spans="1:1">
      <c r="A166" s="488" t="s">
        <v>4077</v>
      </c>
    </row>
    <row r="167" spans="1:1">
      <c r="A167" s="488" t="s">
        <v>4078</v>
      </c>
    </row>
    <row r="168" spans="1:1">
      <c r="A168" s="488" t="s">
        <v>4079</v>
      </c>
    </row>
    <row r="169" spans="1:1">
      <c r="A169" s="488" t="s">
        <v>4080</v>
      </c>
    </row>
    <row r="170" spans="1:1">
      <c r="A170" s="488" t="s">
        <v>4081</v>
      </c>
    </row>
    <row r="171" spans="1:1">
      <c r="A171" s="488" t="s">
        <v>4082</v>
      </c>
    </row>
    <row r="172" spans="1:1">
      <c r="A172" s="488" t="s">
        <v>4083</v>
      </c>
    </row>
    <row r="173" spans="1:1">
      <c r="A173" s="488" t="s">
        <v>4084</v>
      </c>
    </row>
    <row r="174" spans="1:1">
      <c r="A174" s="488" t="s">
        <v>4085</v>
      </c>
    </row>
    <row r="175" spans="1:1">
      <c r="A175" s="488" t="s">
        <v>4086</v>
      </c>
    </row>
    <row r="176" spans="1:1">
      <c r="A176" s="488" t="s">
        <v>4087</v>
      </c>
    </row>
    <row r="177" spans="1:1">
      <c r="A177" s="488" t="s">
        <v>4088</v>
      </c>
    </row>
    <row r="178" spans="1:1">
      <c r="A178" s="488" t="s">
        <v>4089</v>
      </c>
    </row>
    <row r="179" spans="1:1">
      <c r="A179" s="488" t="s">
        <v>4090</v>
      </c>
    </row>
    <row r="180" spans="1:1">
      <c r="A180" s="488" t="s">
        <v>4091</v>
      </c>
    </row>
    <row r="181" spans="1:1">
      <c r="A181" s="488" t="s">
        <v>4092</v>
      </c>
    </row>
    <row r="182" spans="1:1">
      <c r="A182" s="488" t="s">
        <v>4093</v>
      </c>
    </row>
    <row r="183" spans="1:1">
      <c r="A183" s="488" t="s">
        <v>4094</v>
      </c>
    </row>
    <row r="184" spans="1:1">
      <c r="A184" s="488" t="s">
        <v>4095</v>
      </c>
    </row>
    <row r="185" spans="1:1">
      <c r="A185" s="488" t="s">
        <v>4096</v>
      </c>
    </row>
    <row r="186" spans="1:1">
      <c r="A186" s="488" t="s">
        <v>4097</v>
      </c>
    </row>
    <row r="187" spans="1:1">
      <c r="A187" s="488" t="s">
        <v>4098</v>
      </c>
    </row>
    <row r="188" spans="1:1">
      <c r="A188" s="488" t="s">
        <v>4099</v>
      </c>
    </row>
    <row r="189" spans="1:1">
      <c r="A189" s="488" t="s">
        <v>4100</v>
      </c>
    </row>
    <row r="190" spans="1:1">
      <c r="A190" s="488" t="s">
        <v>4101</v>
      </c>
    </row>
    <row r="191" spans="1:1">
      <c r="A191" s="488" t="s">
        <v>4102</v>
      </c>
    </row>
    <row r="192" spans="1:1">
      <c r="A192" s="488" t="s">
        <v>4103</v>
      </c>
    </row>
    <row r="193" spans="1:1">
      <c r="A193" s="488" t="s">
        <v>4104</v>
      </c>
    </row>
    <row r="194" spans="1:1">
      <c r="A194" s="488" t="s">
        <v>4105</v>
      </c>
    </row>
    <row r="195" spans="1:1">
      <c r="A195" s="488" t="s">
        <v>4106</v>
      </c>
    </row>
    <row r="196" spans="1:1">
      <c r="A196" s="488" t="s">
        <v>4107</v>
      </c>
    </row>
    <row r="197" spans="1:1">
      <c r="A197" s="488" t="s">
        <v>4108</v>
      </c>
    </row>
    <row r="198" spans="1:1">
      <c r="A198" s="488" t="s">
        <v>4109</v>
      </c>
    </row>
    <row r="199" spans="1:1">
      <c r="A199" s="488" t="s">
        <v>4110</v>
      </c>
    </row>
    <row r="200" spans="1:1">
      <c r="A200" s="488" t="s">
        <v>4111</v>
      </c>
    </row>
    <row r="201" spans="1:1">
      <c r="A201" s="488" t="s">
        <v>4112</v>
      </c>
    </row>
    <row r="202" spans="1:1">
      <c r="A202" s="488" t="s">
        <v>4113</v>
      </c>
    </row>
    <row r="203" spans="1:1">
      <c r="A203" s="488" t="s">
        <v>4114</v>
      </c>
    </row>
    <row r="204" spans="1:1">
      <c r="A204" s="488" t="s">
        <v>4115</v>
      </c>
    </row>
    <row r="205" spans="1:1">
      <c r="A205" s="488" t="s">
        <v>4116</v>
      </c>
    </row>
    <row r="206" spans="1:1">
      <c r="A206" s="488" t="s">
        <v>4117</v>
      </c>
    </row>
    <row r="207" spans="1:1">
      <c r="A207" s="488" t="s">
        <v>4118</v>
      </c>
    </row>
    <row r="208" spans="1:1">
      <c r="A208" s="488" t="s">
        <v>4119</v>
      </c>
    </row>
    <row r="209" spans="1:1">
      <c r="A209" s="488" t="s">
        <v>4120</v>
      </c>
    </row>
    <row r="210" spans="1:1">
      <c r="A210" s="488" t="s">
        <v>4121</v>
      </c>
    </row>
    <row r="211" spans="1:1">
      <c r="A211" s="488" t="s">
        <v>4122</v>
      </c>
    </row>
    <row r="212" spans="1:1">
      <c r="A212" s="488" t="s">
        <v>4123</v>
      </c>
    </row>
    <row r="213" spans="1:1">
      <c r="A213" s="488" t="s">
        <v>4124</v>
      </c>
    </row>
    <row r="214" spans="1:1">
      <c r="A214" s="488" t="s">
        <v>4125</v>
      </c>
    </row>
    <row r="215" spans="1:1">
      <c r="A215" s="488" t="s">
        <v>4126</v>
      </c>
    </row>
    <row r="216" spans="1:1">
      <c r="A216" s="488" t="s">
        <v>4127</v>
      </c>
    </row>
    <row r="217" spans="1:1">
      <c r="A217" s="488" t="s">
        <v>4128</v>
      </c>
    </row>
    <row r="218" spans="1:1">
      <c r="A218" s="488" t="s">
        <v>4129</v>
      </c>
    </row>
    <row r="219" spans="1:1">
      <c r="A219" s="488" t="s">
        <v>4130</v>
      </c>
    </row>
    <row r="220" spans="1:1">
      <c r="A220" s="488" t="s">
        <v>4131</v>
      </c>
    </row>
    <row r="221" spans="1:1">
      <c r="A221" s="488" t="s">
        <v>4132</v>
      </c>
    </row>
    <row r="222" spans="1:1">
      <c r="A222" s="488" t="s">
        <v>4133</v>
      </c>
    </row>
    <row r="223" spans="1:1">
      <c r="A223" s="488" t="s">
        <v>4134</v>
      </c>
    </row>
    <row r="224" spans="1:1">
      <c r="A224" s="488" t="s">
        <v>4135</v>
      </c>
    </row>
    <row r="225" spans="1:1">
      <c r="A225" s="488" t="s">
        <v>4136</v>
      </c>
    </row>
    <row r="226" spans="1:1">
      <c r="A226" s="488" t="s">
        <v>4137</v>
      </c>
    </row>
    <row r="227" spans="1:1">
      <c r="A227" s="488" t="s">
        <v>4138</v>
      </c>
    </row>
    <row r="228" spans="1:1">
      <c r="A228" s="488" t="s">
        <v>4139</v>
      </c>
    </row>
    <row r="229" spans="1:1">
      <c r="A229" s="488" t="s">
        <v>4140</v>
      </c>
    </row>
    <row r="230" spans="1:1">
      <c r="A230" s="488" t="s">
        <v>4141</v>
      </c>
    </row>
    <row r="231" spans="1:1">
      <c r="A231" s="488" t="s">
        <v>4142</v>
      </c>
    </row>
    <row r="232" spans="1:1">
      <c r="A232" s="488" t="s">
        <v>4143</v>
      </c>
    </row>
    <row r="233" spans="1:1">
      <c r="A233" s="488" t="s">
        <v>4144</v>
      </c>
    </row>
    <row r="234" spans="1:1">
      <c r="A234" s="488" t="s">
        <v>4145</v>
      </c>
    </row>
    <row r="235" spans="1:1">
      <c r="A235" s="488" t="s">
        <v>4146</v>
      </c>
    </row>
    <row r="236" spans="1:1">
      <c r="A236" s="488" t="s">
        <v>4147</v>
      </c>
    </row>
    <row r="237" spans="1:1">
      <c r="A237" s="488" t="s">
        <v>4148</v>
      </c>
    </row>
    <row r="238" spans="1:1">
      <c r="A238" s="488" t="s">
        <v>4149</v>
      </c>
    </row>
    <row r="239" spans="1:1">
      <c r="A239" s="488" t="s">
        <v>4150</v>
      </c>
    </row>
    <row r="240" spans="1:1">
      <c r="A240" s="488" t="s">
        <v>4151</v>
      </c>
    </row>
    <row r="241" spans="1:1">
      <c r="A241" s="488" t="s">
        <v>4152</v>
      </c>
    </row>
    <row r="242" spans="1:1">
      <c r="A242" s="488" t="s">
        <v>4153</v>
      </c>
    </row>
    <row r="243" spans="1:1">
      <c r="A243" s="488" t="s">
        <v>4153</v>
      </c>
    </row>
    <row r="244" spans="1:1">
      <c r="A244" s="488" t="s">
        <v>4154</v>
      </c>
    </row>
    <row r="245" spans="1:1">
      <c r="A245" s="488" t="s">
        <v>4155</v>
      </c>
    </row>
    <row r="246" spans="1:1">
      <c r="A246" s="488" t="s">
        <v>4156</v>
      </c>
    </row>
    <row r="247" spans="1:1">
      <c r="A247" s="488" t="s">
        <v>4157</v>
      </c>
    </row>
    <row r="248" spans="1:1">
      <c r="A248" s="488" t="s">
        <v>4158</v>
      </c>
    </row>
    <row r="249" spans="1:1">
      <c r="A249" s="488" t="s">
        <v>4159</v>
      </c>
    </row>
    <row r="250" spans="1:1">
      <c r="A250" s="488" t="s">
        <v>4160</v>
      </c>
    </row>
    <row r="251" spans="1:1">
      <c r="A251" s="488" t="s">
        <v>4161</v>
      </c>
    </row>
    <row r="252" spans="1:1">
      <c r="A252" s="488" t="s">
        <v>4162</v>
      </c>
    </row>
    <row r="253" spans="1:1">
      <c r="A253" s="488" t="s">
        <v>4163</v>
      </c>
    </row>
    <row r="254" spans="1:1">
      <c r="A254" s="488" t="s">
        <v>4164</v>
      </c>
    </row>
    <row r="255" spans="1:1">
      <c r="A255" s="488" t="s">
        <v>4165</v>
      </c>
    </row>
    <row r="256" spans="1:1">
      <c r="A256" s="488" t="s">
        <v>4166</v>
      </c>
    </row>
    <row r="257" spans="1:1">
      <c r="A257" s="488" t="s">
        <v>4167</v>
      </c>
    </row>
    <row r="258" spans="1:1">
      <c r="A258" s="488" t="s">
        <v>4168</v>
      </c>
    </row>
    <row r="259" spans="1:1">
      <c r="A259" s="488" t="s">
        <v>4169</v>
      </c>
    </row>
    <row r="260" spans="1:1">
      <c r="A260" s="488" t="s">
        <v>4170</v>
      </c>
    </row>
    <row r="261" spans="1:1">
      <c r="A261" s="488" t="s">
        <v>4171</v>
      </c>
    </row>
    <row r="262" spans="1:1">
      <c r="A262" s="488" t="s">
        <v>4172</v>
      </c>
    </row>
    <row r="263" spans="1:1">
      <c r="A263" s="488" t="s">
        <v>4173</v>
      </c>
    </row>
    <row r="264" spans="1:1">
      <c r="A264" s="488" t="s">
        <v>4174</v>
      </c>
    </row>
    <row r="265" spans="1:1">
      <c r="A265" s="488" t="s">
        <v>4175</v>
      </c>
    </row>
    <row r="266" spans="1:1">
      <c r="A266" s="488" t="s">
        <v>4176</v>
      </c>
    </row>
    <row r="267" spans="1:1">
      <c r="A267" s="488" t="s">
        <v>4177</v>
      </c>
    </row>
    <row r="268" spans="1:1">
      <c r="A268" s="488" t="s">
        <v>4178</v>
      </c>
    </row>
    <row r="269" spans="1:1">
      <c r="A269" s="488" t="s">
        <v>4179</v>
      </c>
    </row>
    <row r="270" spans="1:1">
      <c r="A270" s="488" t="s">
        <v>4180</v>
      </c>
    </row>
    <row r="271" spans="1:1">
      <c r="A271" s="488" t="s">
        <v>4181</v>
      </c>
    </row>
    <row r="272" spans="1:1">
      <c r="A272" s="488" t="s">
        <v>4182</v>
      </c>
    </row>
    <row r="273" spans="1:1">
      <c r="A273" s="488" t="s">
        <v>4183</v>
      </c>
    </row>
    <row r="274" spans="1:1">
      <c r="A274" s="488" t="s">
        <v>4184</v>
      </c>
    </row>
    <row r="275" spans="1:1">
      <c r="A275" s="488" t="s">
        <v>4185</v>
      </c>
    </row>
    <row r="276" spans="1:1">
      <c r="A276" s="488" t="s">
        <v>4186</v>
      </c>
    </row>
    <row r="277" spans="1:1">
      <c r="A277" s="488" t="s">
        <v>4187</v>
      </c>
    </row>
    <row r="278" spans="1:1">
      <c r="A278" s="488" t="s">
        <v>4188</v>
      </c>
    </row>
    <row r="279" spans="1:1">
      <c r="A279" s="488" t="s">
        <v>4189</v>
      </c>
    </row>
    <row r="280" spans="1:1">
      <c r="A280" s="488" t="s">
        <v>4190</v>
      </c>
    </row>
    <row r="281" spans="1:1">
      <c r="A281" s="488" t="s">
        <v>4191</v>
      </c>
    </row>
    <row r="282" spans="1:1">
      <c r="A282" s="488" t="s">
        <v>4192</v>
      </c>
    </row>
    <row r="283" spans="1:1">
      <c r="A283" s="488" t="s">
        <v>4193</v>
      </c>
    </row>
    <row r="284" spans="1:1">
      <c r="A284" s="488" t="s">
        <v>4194</v>
      </c>
    </row>
    <row r="285" spans="1:1">
      <c r="A285" s="488" t="s">
        <v>4195</v>
      </c>
    </row>
    <row r="286" spans="1:1">
      <c r="A286" s="488" t="s">
        <v>4196</v>
      </c>
    </row>
    <row r="287" spans="1:1">
      <c r="A287" s="488" t="s">
        <v>4197</v>
      </c>
    </row>
    <row r="288" spans="1:1">
      <c r="A288" s="488" t="s">
        <v>4198</v>
      </c>
    </row>
    <row r="289" spans="1:1">
      <c r="A289" s="488" t="s">
        <v>4199</v>
      </c>
    </row>
    <row r="290" spans="1:1">
      <c r="A290" s="488" t="s">
        <v>4200</v>
      </c>
    </row>
    <row r="291" spans="1:1">
      <c r="A291" s="488" t="s">
        <v>4201</v>
      </c>
    </row>
    <row r="292" spans="1:1">
      <c r="A292" s="488" t="s">
        <v>4202</v>
      </c>
    </row>
    <row r="293" spans="1:1">
      <c r="A293" s="488" t="s">
        <v>4203</v>
      </c>
    </row>
    <row r="294" spans="1:1">
      <c r="A294" s="488" t="s">
        <v>4204</v>
      </c>
    </row>
    <row r="295" spans="1:1">
      <c r="A295" s="488" t="s">
        <v>4205</v>
      </c>
    </row>
    <row r="296" spans="1:1">
      <c r="A296" s="488" t="s">
        <v>4206</v>
      </c>
    </row>
    <row r="297" spans="1:1">
      <c r="A297" s="488" t="s">
        <v>4207</v>
      </c>
    </row>
    <row r="298" spans="1:1">
      <c r="A298" s="488" t="s">
        <v>4208</v>
      </c>
    </row>
    <row r="299" spans="1:1">
      <c r="A299" s="488" t="s">
        <v>4209</v>
      </c>
    </row>
    <row r="300" spans="1:1">
      <c r="A300" s="488" t="s">
        <v>4210</v>
      </c>
    </row>
    <row r="301" spans="1:1">
      <c r="A301" s="488" t="s">
        <v>4211</v>
      </c>
    </row>
    <row r="302" spans="1:1">
      <c r="A302" s="488" t="s">
        <v>4212</v>
      </c>
    </row>
    <row r="303" spans="1:1">
      <c r="A303" s="488" t="s">
        <v>4213</v>
      </c>
    </row>
    <row r="304" spans="1:1">
      <c r="A304" s="488" t="s">
        <v>4214</v>
      </c>
    </row>
    <row r="305" spans="1:1">
      <c r="A305" s="488" t="s">
        <v>4215</v>
      </c>
    </row>
    <row r="306" spans="1:1">
      <c r="A306" s="488" t="s">
        <v>4216</v>
      </c>
    </row>
    <row r="307" spans="1:1">
      <c r="A307" s="488" t="s">
        <v>4217</v>
      </c>
    </row>
    <row r="308" spans="1:1">
      <c r="A308" s="488" t="s">
        <v>4218</v>
      </c>
    </row>
    <row r="309" spans="1:1">
      <c r="A309" s="488" t="s">
        <v>4219</v>
      </c>
    </row>
    <row r="310" spans="1:1">
      <c r="A310" s="488" t="s">
        <v>4220</v>
      </c>
    </row>
    <row r="311" spans="1:1">
      <c r="A311" s="488" t="s">
        <v>4221</v>
      </c>
    </row>
    <row r="312" spans="1:1">
      <c r="A312" s="488" t="s">
        <v>4222</v>
      </c>
    </row>
    <row r="313" spans="1:1">
      <c r="A313" s="488" t="s">
        <v>4223</v>
      </c>
    </row>
    <row r="314" spans="1:1">
      <c r="A314" s="488" t="s">
        <v>4224</v>
      </c>
    </row>
    <row r="315" spans="1:1">
      <c r="A315" s="488" t="s">
        <v>4225</v>
      </c>
    </row>
    <row r="316" spans="1:1">
      <c r="A316" s="488" t="s">
        <v>4226</v>
      </c>
    </row>
    <row r="317" spans="1:1">
      <c r="A317" s="488" t="s">
        <v>4227</v>
      </c>
    </row>
    <row r="318" spans="1:1">
      <c r="A318" s="488" t="s">
        <v>4228</v>
      </c>
    </row>
    <row r="319" spans="1:1">
      <c r="A319" s="488" t="s">
        <v>4229</v>
      </c>
    </row>
    <row r="320" spans="1:1">
      <c r="A320" s="488" t="s">
        <v>4230</v>
      </c>
    </row>
    <row r="321" spans="1:1">
      <c r="A321" s="488" t="s">
        <v>4231</v>
      </c>
    </row>
    <row r="322" spans="1:1">
      <c r="A322" s="488" t="s">
        <v>4232</v>
      </c>
    </row>
    <row r="323" spans="1:1">
      <c r="A323" s="488" t="s">
        <v>4233</v>
      </c>
    </row>
    <row r="324" spans="1:1">
      <c r="A324" s="488" t="s">
        <v>4234</v>
      </c>
    </row>
    <row r="325" spans="1:1">
      <c r="A325" s="488" t="s">
        <v>4235</v>
      </c>
    </row>
    <row r="326" spans="1:1">
      <c r="A326" s="488" t="s">
        <v>4236</v>
      </c>
    </row>
    <row r="327" spans="1:1">
      <c r="A327" s="488" t="s">
        <v>4237</v>
      </c>
    </row>
    <row r="328" spans="1:1">
      <c r="A328" s="488" t="s">
        <v>4238</v>
      </c>
    </row>
    <row r="329" spans="1:1">
      <c r="A329" s="488" t="s">
        <v>4239</v>
      </c>
    </row>
    <row r="330" spans="1:1">
      <c r="A330" s="488" t="s">
        <v>4240</v>
      </c>
    </row>
    <row r="331" spans="1:1">
      <c r="A331" s="488" t="s">
        <v>4241</v>
      </c>
    </row>
    <row r="332" spans="1:1">
      <c r="A332" s="488" t="s">
        <v>4242</v>
      </c>
    </row>
    <row r="333" spans="1:1">
      <c r="A333" s="488" t="s">
        <v>4243</v>
      </c>
    </row>
    <row r="334" spans="1:1">
      <c r="A334" s="488" t="s">
        <v>4244</v>
      </c>
    </row>
    <row r="335" spans="1:1">
      <c r="A335" s="488" t="s">
        <v>4245</v>
      </c>
    </row>
    <row r="336" spans="1:1">
      <c r="A336" s="488" t="s">
        <v>4246</v>
      </c>
    </row>
    <row r="337" spans="1:1">
      <c r="A337" s="488" t="s">
        <v>4247</v>
      </c>
    </row>
    <row r="338" spans="1:1">
      <c r="A338" s="488" t="s">
        <v>4248</v>
      </c>
    </row>
    <row r="339" spans="1:1">
      <c r="A339" s="488" t="s">
        <v>4249</v>
      </c>
    </row>
    <row r="340" spans="1:1">
      <c r="A340" s="488" t="s">
        <v>4250</v>
      </c>
    </row>
    <row r="341" spans="1:1">
      <c r="A341" s="488" t="s">
        <v>4251</v>
      </c>
    </row>
    <row r="342" spans="1:1">
      <c r="A342" s="488" t="s">
        <v>4252</v>
      </c>
    </row>
    <row r="343" spans="1:1">
      <c r="A343" s="488" t="s">
        <v>4253</v>
      </c>
    </row>
    <row r="344" spans="1:1">
      <c r="A344" s="488" t="s">
        <v>4254</v>
      </c>
    </row>
    <row r="345" spans="1:1">
      <c r="A345" s="488" t="s">
        <v>4255</v>
      </c>
    </row>
    <row r="346" spans="1:1">
      <c r="A346" s="488" t="s">
        <v>4256</v>
      </c>
    </row>
    <row r="347" spans="1:1">
      <c r="A347" s="488" t="s">
        <v>4257</v>
      </c>
    </row>
    <row r="348" spans="1:1">
      <c r="A348" s="488" t="s">
        <v>4258</v>
      </c>
    </row>
    <row r="349" spans="1:1">
      <c r="A349" s="488" t="s">
        <v>4259</v>
      </c>
    </row>
    <row r="350" spans="1:1">
      <c r="A350" s="488" t="s">
        <v>4260</v>
      </c>
    </row>
    <row r="351" spans="1:1">
      <c r="A351" s="488" t="s">
        <v>4261</v>
      </c>
    </row>
    <row r="352" spans="1:1">
      <c r="A352" s="488" t="s">
        <v>4262</v>
      </c>
    </row>
    <row r="353" spans="1:1">
      <c r="A353" s="488" t="s">
        <v>4263</v>
      </c>
    </row>
    <row r="354" spans="1:1">
      <c r="A354" s="488" t="s">
        <v>4264</v>
      </c>
    </row>
    <row r="355" spans="1:1">
      <c r="A355" s="488" t="s">
        <v>4265</v>
      </c>
    </row>
    <row r="356" spans="1:1">
      <c r="A356" s="488" t="s">
        <v>4266</v>
      </c>
    </row>
    <row r="357" spans="1:1">
      <c r="A357" s="488" t="s">
        <v>4267</v>
      </c>
    </row>
    <row r="358" spans="1:1">
      <c r="A358" s="488" t="s">
        <v>4268</v>
      </c>
    </row>
    <row r="359" spans="1:1">
      <c r="A359" s="488" t="s">
        <v>4269</v>
      </c>
    </row>
    <row r="360" spans="1:1">
      <c r="A360" s="488" t="s">
        <v>4270</v>
      </c>
    </row>
    <row r="361" spans="1:1">
      <c r="A361" s="488" t="s">
        <v>4271</v>
      </c>
    </row>
    <row r="362" spans="1:1">
      <c r="A362" s="488" t="s">
        <v>4272</v>
      </c>
    </row>
    <row r="363" spans="1:1">
      <c r="A363" s="488" t="s">
        <v>4273</v>
      </c>
    </row>
    <row r="364" spans="1:1">
      <c r="A364" s="488" t="s">
        <v>4274</v>
      </c>
    </row>
    <row r="365" spans="1:1">
      <c r="A365" s="488" t="s">
        <v>4275</v>
      </c>
    </row>
    <row r="366" spans="1:1">
      <c r="A366" s="488" t="s">
        <v>4276</v>
      </c>
    </row>
    <row r="367" spans="1:1">
      <c r="A367" s="488" t="s">
        <v>4277</v>
      </c>
    </row>
    <row r="368" spans="1:1">
      <c r="A368" s="488" t="s">
        <v>4278</v>
      </c>
    </row>
    <row r="369" spans="1:1">
      <c r="A369" s="488" t="s">
        <v>4279</v>
      </c>
    </row>
    <row r="370" spans="1:1">
      <c r="A370" s="488" t="s">
        <v>4280</v>
      </c>
    </row>
    <row r="371" spans="1:1">
      <c r="A371" s="488" t="s">
        <v>4281</v>
      </c>
    </row>
    <row r="372" spans="1:1">
      <c r="A372" s="488" t="s">
        <v>4282</v>
      </c>
    </row>
    <row r="373" spans="1:1">
      <c r="A373" s="488" t="s">
        <v>4283</v>
      </c>
    </row>
    <row r="374" spans="1:1">
      <c r="A374" s="488" t="s">
        <v>4284</v>
      </c>
    </row>
    <row r="375" spans="1:1">
      <c r="A375" s="488" t="s">
        <v>4285</v>
      </c>
    </row>
    <row r="376" spans="1:1">
      <c r="A376" s="488" t="s">
        <v>4286</v>
      </c>
    </row>
    <row r="377" spans="1:1">
      <c r="A377" s="488" t="s">
        <v>4287</v>
      </c>
    </row>
    <row r="378" spans="1:1">
      <c r="A378" s="488" t="s">
        <v>4288</v>
      </c>
    </row>
    <row r="379" spans="1:1">
      <c r="A379" s="488" t="s">
        <v>4289</v>
      </c>
    </row>
    <row r="380" spans="1:1">
      <c r="A380" s="488" t="s">
        <v>4290</v>
      </c>
    </row>
    <row r="381" spans="1:1">
      <c r="A381" s="488" t="s">
        <v>4291</v>
      </c>
    </row>
    <row r="382" spans="1:1">
      <c r="A382" s="488" t="s">
        <v>4292</v>
      </c>
    </row>
    <row r="383" spans="1:1">
      <c r="A383" s="488" t="s">
        <v>4293</v>
      </c>
    </row>
    <row r="384" spans="1:1">
      <c r="A384" s="488" t="s">
        <v>4294</v>
      </c>
    </row>
    <row r="385" spans="1:1">
      <c r="A385" s="488" t="s">
        <v>4295</v>
      </c>
    </row>
    <row r="386" spans="1:1">
      <c r="A386" s="488" t="s">
        <v>4296</v>
      </c>
    </row>
    <row r="387" spans="1:1">
      <c r="A387" s="488" t="s">
        <v>4297</v>
      </c>
    </row>
    <row r="388" spans="1:1">
      <c r="A388" s="488" t="s">
        <v>4298</v>
      </c>
    </row>
    <row r="389" spans="1:1">
      <c r="A389" s="488" t="s">
        <v>4299</v>
      </c>
    </row>
    <row r="390" spans="1:1">
      <c r="A390" s="488" t="s">
        <v>4300</v>
      </c>
    </row>
    <row r="391" spans="1:1">
      <c r="A391" s="488" t="s">
        <v>4301</v>
      </c>
    </row>
    <row r="392" spans="1:1">
      <c r="A392" s="488" t="s">
        <v>4302</v>
      </c>
    </row>
    <row r="393" spans="1:1">
      <c r="A393" s="488" t="s">
        <v>4303</v>
      </c>
    </row>
    <row r="394" spans="1:1">
      <c r="A394" s="488" t="s">
        <v>4304</v>
      </c>
    </row>
    <row r="395" spans="1:1">
      <c r="A395" s="488" t="s">
        <v>4305</v>
      </c>
    </row>
    <row r="396" spans="1:1">
      <c r="A396" s="488" t="s">
        <v>4306</v>
      </c>
    </row>
    <row r="397" spans="1:1">
      <c r="A397" s="488" t="s">
        <v>4307</v>
      </c>
    </row>
    <row r="398" spans="1:1">
      <c r="A398" s="488" t="s">
        <v>4308</v>
      </c>
    </row>
    <row r="399" spans="1:1">
      <c r="A399" s="488" t="s">
        <v>4309</v>
      </c>
    </row>
    <row r="400" spans="1:1">
      <c r="A400" s="488" t="s">
        <v>4310</v>
      </c>
    </row>
    <row r="401" spans="1:1">
      <c r="A401" s="488" t="s">
        <v>4311</v>
      </c>
    </row>
    <row r="402" spans="1:1">
      <c r="A402" s="488" t="s">
        <v>4312</v>
      </c>
    </row>
    <row r="403" spans="1:1">
      <c r="A403" s="488" t="s">
        <v>4313</v>
      </c>
    </row>
    <row r="404" spans="1:1">
      <c r="A404" s="488" t="s">
        <v>4314</v>
      </c>
    </row>
    <row r="405" spans="1:1">
      <c r="A405" s="488" t="s">
        <v>4315</v>
      </c>
    </row>
    <row r="406" spans="1:1">
      <c r="A406" s="488" t="s">
        <v>4316</v>
      </c>
    </row>
    <row r="407" spans="1:1">
      <c r="A407" s="488" t="s">
        <v>4317</v>
      </c>
    </row>
    <row r="408" spans="1:1">
      <c r="A408" s="488" t="s">
        <v>4318</v>
      </c>
    </row>
    <row r="409" spans="1:1">
      <c r="A409" s="488" t="s">
        <v>4319</v>
      </c>
    </row>
    <row r="410" spans="1:1">
      <c r="A410" s="488" t="s">
        <v>4320</v>
      </c>
    </row>
    <row r="411" spans="1:1">
      <c r="A411" s="488" t="s">
        <v>4321</v>
      </c>
    </row>
    <row r="412" spans="1:1">
      <c r="A412" s="488" t="s">
        <v>4322</v>
      </c>
    </row>
    <row r="413" spans="1:1">
      <c r="A413" s="488" t="s">
        <v>4323</v>
      </c>
    </row>
    <row r="414" spans="1:1">
      <c r="A414" s="488" t="s">
        <v>4324</v>
      </c>
    </row>
    <row r="415" spans="1:1">
      <c r="A415" s="488" t="s">
        <v>4325</v>
      </c>
    </row>
    <row r="416" spans="1:1">
      <c r="A416" s="488" t="s">
        <v>4326</v>
      </c>
    </row>
    <row r="417" spans="1:1">
      <c r="A417" s="488" t="s">
        <v>4327</v>
      </c>
    </row>
    <row r="418" spans="1:1">
      <c r="A418" s="488" t="s">
        <v>4328</v>
      </c>
    </row>
    <row r="419" spans="1:1">
      <c r="A419" s="488" t="s">
        <v>4329</v>
      </c>
    </row>
    <row r="420" spans="1:1">
      <c r="A420" s="488" t="s">
        <v>4330</v>
      </c>
    </row>
    <row r="421" spans="1:1">
      <c r="A421" s="488" t="s">
        <v>4331</v>
      </c>
    </row>
    <row r="422" spans="1:1">
      <c r="A422" s="488" t="s">
        <v>4332</v>
      </c>
    </row>
    <row r="423" spans="1:1">
      <c r="A423" s="488" t="s">
        <v>4333</v>
      </c>
    </row>
    <row r="424" spans="1:1">
      <c r="A424" s="488" t="s">
        <v>4334</v>
      </c>
    </row>
    <row r="425" spans="1:1">
      <c r="A425" s="488" t="s">
        <v>4335</v>
      </c>
    </row>
    <row r="426" spans="1:1">
      <c r="A426" s="488" t="s">
        <v>4336</v>
      </c>
    </row>
    <row r="427" spans="1:1">
      <c r="A427" s="488" t="s">
        <v>4337</v>
      </c>
    </row>
    <row r="428" spans="1:1">
      <c r="A428" s="488" t="s">
        <v>4338</v>
      </c>
    </row>
    <row r="429" spans="1:1">
      <c r="A429" s="488" t="s">
        <v>4339</v>
      </c>
    </row>
    <row r="430" spans="1:1">
      <c r="A430" s="488" t="s">
        <v>4340</v>
      </c>
    </row>
    <row r="431" spans="1:1">
      <c r="A431" s="488" t="s">
        <v>4341</v>
      </c>
    </row>
    <row r="432" spans="1:1">
      <c r="A432" s="488" t="s">
        <v>4342</v>
      </c>
    </row>
    <row r="433" spans="1:1">
      <c r="A433" s="488" t="s">
        <v>4343</v>
      </c>
    </row>
    <row r="434" spans="1:1">
      <c r="A434" s="488" t="s">
        <v>4344</v>
      </c>
    </row>
    <row r="435" spans="1:1">
      <c r="A435" s="488" t="s">
        <v>4345</v>
      </c>
    </row>
    <row r="436" spans="1:1">
      <c r="A436" s="488" t="s">
        <v>4346</v>
      </c>
    </row>
    <row r="437" spans="1:1">
      <c r="A437" s="488" t="s">
        <v>4347</v>
      </c>
    </row>
    <row r="438" spans="1:1">
      <c r="A438" s="488" t="s">
        <v>4348</v>
      </c>
    </row>
    <row r="439" spans="1:1">
      <c r="A439" s="488" t="s">
        <v>4349</v>
      </c>
    </row>
    <row r="440" spans="1:1">
      <c r="A440" s="488" t="s">
        <v>4350</v>
      </c>
    </row>
    <row r="441" spans="1:1">
      <c r="A441" s="488" t="s">
        <v>4351</v>
      </c>
    </row>
    <row r="442" spans="1:1">
      <c r="A442" s="488" t="s">
        <v>4352</v>
      </c>
    </row>
    <row r="443" spans="1:1">
      <c r="A443" s="488" t="s">
        <v>4353</v>
      </c>
    </row>
    <row r="444" spans="1:1">
      <c r="A444" s="488" t="s">
        <v>4354</v>
      </c>
    </row>
    <row r="445" spans="1:1">
      <c r="A445" s="488" t="s">
        <v>4355</v>
      </c>
    </row>
    <row r="446" spans="1:1">
      <c r="A446" s="488" t="s">
        <v>4356</v>
      </c>
    </row>
    <row r="447" spans="1:1">
      <c r="A447" s="488" t="s">
        <v>4357</v>
      </c>
    </row>
    <row r="448" spans="1:1">
      <c r="A448" s="488" t="s">
        <v>4358</v>
      </c>
    </row>
    <row r="449" spans="1:1">
      <c r="A449" s="488" t="s">
        <v>4359</v>
      </c>
    </row>
    <row r="450" spans="1:1">
      <c r="A450" s="488" t="s">
        <v>4360</v>
      </c>
    </row>
    <row r="451" spans="1:1">
      <c r="A451" s="488" t="s">
        <v>4361</v>
      </c>
    </row>
    <row r="452" spans="1:1">
      <c r="A452" s="488" t="s">
        <v>4362</v>
      </c>
    </row>
    <row r="453" spans="1:1">
      <c r="A453" s="488" t="s">
        <v>4363</v>
      </c>
    </row>
    <row r="454" spans="1:1">
      <c r="A454" s="488" t="s">
        <v>4364</v>
      </c>
    </row>
    <row r="455" spans="1:1">
      <c r="A455" s="488" t="s">
        <v>4365</v>
      </c>
    </row>
    <row r="456" spans="1:1">
      <c r="A456" s="488" t="s">
        <v>4366</v>
      </c>
    </row>
    <row r="457" spans="1:1">
      <c r="A457" s="488" t="s">
        <v>4367</v>
      </c>
    </row>
    <row r="458" spans="1:1">
      <c r="A458" s="488" t="s">
        <v>4368</v>
      </c>
    </row>
    <row r="459" spans="1:1">
      <c r="A459" s="488" t="s">
        <v>4369</v>
      </c>
    </row>
    <row r="460" spans="1:1">
      <c r="A460" s="488" t="s">
        <v>4370</v>
      </c>
    </row>
    <row r="461" spans="1:1">
      <c r="A461" s="488" t="s">
        <v>4371</v>
      </c>
    </row>
    <row r="462" spans="1:1">
      <c r="A462" s="488" t="s">
        <v>4372</v>
      </c>
    </row>
    <row r="463" spans="1:1">
      <c r="A463" s="488" t="s">
        <v>4373</v>
      </c>
    </row>
    <row r="464" spans="1:1">
      <c r="A464" s="488" t="s">
        <v>4374</v>
      </c>
    </row>
    <row r="465" spans="1:1">
      <c r="A465" s="488" t="s">
        <v>4375</v>
      </c>
    </row>
    <row r="466" spans="1:1">
      <c r="A466" s="488" t="s">
        <v>4376</v>
      </c>
    </row>
    <row r="467" spans="1:1">
      <c r="A467" s="488" t="s">
        <v>4377</v>
      </c>
    </row>
    <row r="468" spans="1:1">
      <c r="A468" s="488" t="s">
        <v>4378</v>
      </c>
    </row>
    <row r="469" spans="1:1">
      <c r="A469" s="488" t="s">
        <v>4379</v>
      </c>
    </row>
    <row r="470" spans="1:1">
      <c r="A470" s="488" t="s">
        <v>4380</v>
      </c>
    </row>
    <row r="471" spans="1:1">
      <c r="A471" s="488" t="s">
        <v>4381</v>
      </c>
    </row>
    <row r="472" spans="1:1">
      <c r="A472" s="488" t="s">
        <v>4382</v>
      </c>
    </row>
    <row r="473" spans="1:1">
      <c r="A473" s="488" t="s">
        <v>4383</v>
      </c>
    </row>
    <row r="474" spans="1:1">
      <c r="A474" s="488" t="s">
        <v>4384</v>
      </c>
    </row>
    <row r="475" spans="1:1">
      <c r="A475" s="488" t="s">
        <v>4385</v>
      </c>
    </row>
    <row r="476" spans="1:1">
      <c r="A476" s="488" t="s">
        <v>4386</v>
      </c>
    </row>
    <row r="477" spans="1:1">
      <c r="A477" s="488" t="s">
        <v>4387</v>
      </c>
    </row>
    <row r="478" spans="1:1">
      <c r="A478" s="488" t="s">
        <v>4388</v>
      </c>
    </row>
    <row r="479" spans="1:1">
      <c r="A479" s="488" t="s">
        <v>4389</v>
      </c>
    </row>
    <row r="480" spans="1:1">
      <c r="A480" s="488" t="s">
        <v>4390</v>
      </c>
    </row>
    <row r="481" spans="1:1">
      <c r="A481" s="488" t="s">
        <v>4391</v>
      </c>
    </row>
    <row r="482" spans="1:1">
      <c r="A482" s="488" t="s">
        <v>4392</v>
      </c>
    </row>
    <row r="483" spans="1:1">
      <c r="A483" s="488" t="s">
        <v>4393</v>
      </c>
    </row>
    <row r="484" spans="1:1">
      <c r="A484" s="488" t="s">
        <v>4394</v>
      </c>
    </row>
    <row r="485" spans="1:1">
      <c r="A485" s="488" t="s">
        <v>4395</v>
      </c>
    </row>
    <row r="486" spans="1:1">
      <c r="A486" s="488" t="s">
        <v>4396</v>
      </c>
    </row>
    <row r="487" spans="1:1">
      <c r="A487" s="488" t="s">
        <v>4397</v>
      </c>
    </row>
    <row r="488" spans="1:1">
      <c r="A488" s="488" t="s">
        <v>4398</v>
      </c>
    </row>
    <row r="489" spans="1:1">
      <c r="A489" s="488" t="s">
        <v>4399</v>
      </c>
    </row>
    <row r="490" spans="1:1">
      <c r="A490" s="488" t="s">
        <v>4400</v>
      </c>
    </row>
    <row r="491" spans="1:1">
      <c r="A491" s="488" t="s">
        <v>4401</v>
      </c>
    </row>
    <row r="492" spans="1:1">
      <c r="A492" s="488" t="s">
        <v>4402</v>
      </c>
    </row>
    <row r="493" spans="1:1">
      <c r="A493" s="488" t="s">
        <v>4403</v>
      </c>
    </row>
    <row r="494" spans="1:1">
      <c r="A494" s="488" t="s">
        <v>4404</v>
      </c>
    </row>
    <row r="495" spans="1:1">
      <c r="A495" s="488" t="s">
        <v>4405</v>
      </c>
    </row>
    <row r="496" spans="1:1">
      <c r="A496" s="488" t="s">
        <v>4406</v>
      </c>
    </row>
    <row r="497" spans="1:1">
      <c r="A497" s="488" t="s">
        <v>4407</v>
      </c>
    </row>
    <row r="498" spans="1:1">
      <c r="A498" s="488" t="s">
        <v>4408</v>
      </c>
    </row>
    <row r="499" spans="1:1">
      <c r="A499" s="488" t="s">
        <v>4409</v>
      </c>
    </row>
    <row r="500" spans="1:1">
      <c r="A500" s="488" t="s">
        <v>4410</v>
      </c>
    </row>
    <row r="501" spans="1:1">
      <c r="A501" s="488" t="s">
        <v>4411</v>
      </c>
    </row>
    <row r="502" spans="1:1">
      <c r="A502" s="488" t="s">
        <v>4412</v>
      </c>
    </row>
    <row r="503" spans="1:1">
      <c r="A503" s="488" t="s">
        <v>4413</v>
      </c>
    </row>
    <row r="504" spans="1:1">
      <c r="A504" s="488" t="s">
        <v>4414</v>
      </c>
    </row>
    <row r="505" spans="1:1">
      <c r="A505" s="488" t="s">
        <v>4415</v>
      </c>
    </row>
    <row r="506" spans="1:1">
      <c r="A506" s="488" t="s">
        <v>4416</v>
      </c>
    </row>
    <row r="507" spans="1:1">
      <c r="A507" s="488" t="s">
        <v>4417</v>
      </c>
    </row>
    <row r="508" spans="1:1">
      <c r="A508" s="488" t="s">
        <v>4418</v>
      </c>
    </row>
    <row r="509" spans="1:1">
      <c r="A509" s="488" t="s">
        <v>4419</v>
      </c>
    </row>
    <row r="510" spans="1:1">
      <c r="A510" s="488" t="s">
        <v>4420</v>
      </c>
    </row>
    <row r="511" spans="1:1">
      <c r="A511" s="488" t="s">
        <v>4421</v>
      </c>
    </row>
    <row r="512" spans="1:1">
      <c r="A512" s="488" t="s">
        <v>4422</v>
      </c>
    </row>
    <row r="513" spans="1:1">
      <c r="A513" s="488" t="s">
        <v>4423</v>
      </c>
    </row>
    <row r="514" spans="1:1">
      <c r="A514" s="488" t="s">
        <v>4424</v>
      </c>
    </row>
    <row r="515" spans="1:1">
      <c r="A515" s="488" t="s">
        <v>4425</v>
      </c>
    </row>
    <row r="516" spans="1:1">
      <c r="A516" s="488" t="s">
        <v>4426</v>
      </c>
    </row>
    <row r="517" spans="1:1">
      <c r="A517" s="488" t="s">
        <v>4427</v>
      </c>
    </row>
    <row r="518" spans="1:1">
      <c r="A518" s="488" t="s">
        <v>4428</v>
      </c>
    </row>
    <row r="519" spans="1:1">
      <c r="A519" s="488" t="s">
        <v>4429</v>
      </c>
    </row>
    <row r="520" spans="1:1">
      <c r="A520" s="488" t="s">
        <v>4430</v>
      </c>
    </row>
    <row r="521" spans="1:1">
      <c r="A521" s="488" t="s">
        <v>4431</v>
      </c>
    </row>
    <row r="522" spans="1:1">
      <c r="A522" s="488" t="s">
        <v>4432</v>
      </c>
    </row>
    <row r="523" spans="1:1">
      <c r="A523" s="488" t="s">
        <v>4433</v>
      </c>
    </row>
    <row r="524" spans="1:1">
      <c r="A524" s="488" t="s">
        <v>4434</v>
      </c>
    </row>
    <row r="525" spans="1:1">
      <c r="A525" s="488" t="s">
        <v>4435</v>
      </c>
    </row>
    <row r="526" spans="1:1">
      <c r="A526" s="488" t="s">
        <v>4436</v>
      </c>
    </row>
    <row r="527" spans="1:1">
      <c r="A527" s="488" t="s">
        <v>4437</v>
      </c>
    </row>
    <row r="528" spans="1:1">
      <c r="A528" s="488" t="s">
        <v>4438</v>
      </c>
    </row>
    <row r="529" spans="1:1">
      <c r="A529" s="488" t="s">
        <v>4439</v>
      </c>
    </row>
    <row r="530" spans="1:1">
      <c r="A530" s="488" t="s">
        <v>4440</v>
      </c>
    </row>
    <row r="531" spans="1:1">
      <c r="A531" s="488" t="s">
        <v>4441</v>
      </c>
    </row>
    <row r="532" spans="1:1">
      <c r="A532" s="488" t="s">
        <v>4442</v>
      </c>
    </row>
    <row r="533" spans="1:1">
      <c r="A533" s="488" t="s">
        <v>4443</v>
      </c>
    </row>
    <row r="534" spans="1:1">
      <c r="A534" s="488" t="s">
        <v>4444</v>
      </c>
    </row>
    <row r="535" spans="1:1">
      <c r="A535" s="488" t="s">
        <v>4445</v>
      </c>
    </row>
    <row r="536" spans="1:1">
      <c r="A536" s="488" t="s">
        <v>4446</v>
      </c>
    </row>
    <row r="537" spans="1:1">
      <c r="A537" s="488" t="s">
        <v>4447</v>
      </c>
    </row>
    <row r="538" spans="1:1">
      <c r="A538" s="488" t="s">
        <v>4448</v>
      </c>
    </row>
    <row r="539" spans="1:1">
      <c r="A539" s="488" t="s">
        <v>4449</v>
      </c>
    </row>
    <row r="540" spans="1:1">
      <c r="A540" s="488" t="s">
        <v>4450</v>
      </c>
    </row>
    <row r="541" spans="1:1">
      <c r="A541" s="488" t="s">
        <v>4451</v>
      </c>
    </row>
    <row r="542" spans="1:1">
      <c r="A542" s="488" t="s">
        <v>4452</v>
      </c>
    </row>
    <row r="543" spans="1:1">
      <c r="A543" s="488" t="s">
        <v>4453</v>
      </c>
    </row>
    <row r="544" spans="1:1">
      <c r="A544" s="488" t="s">
        <v>4454</v>
      </c>
    </row>
    <row r="545" spans="1:1">
      <c r="A545" s="488" t="s">
        <v>4455</v>
      </c>
    </row>
    <row r="546" spans="1:1">
      <c r="A546" s="488" t="s">
        <v>4456</v>
      </c>
    </row>
    <row r="547" spans="1:1">
      <c r="A547" s="488" t="s">
        <v>4457</v>
      </c>
    </row>
    <row r="548" spans="1:1">
      <c r="A548" s="488" t="s">
        <v>4458</v>
      </c>
    </row>
    <row r="549" spans="1:1">
      <c r="A549" s="488" t="s">
        <v>4459</v>
      </c>
    </row>
    <row r="550" spans="1:1">
      <c r="A550" s="488" t="s">
        <v>4460</v>
      </c>
    </row>
    <row r="551" spans="1:1">
      <c r="A551" s="488" t="s">
        <v>4461</v>
      </c>
    </row>
    <row r="552" spans="1:1">
      <c r="A552" s="488" t="s">
        <v>4462</v>
      </c>
    </row>
    <row r="553" spans="1:1">
      <c r="A553" s="488" t="s">
        <v>4463</v>
      </c>
    </row>
    <row r="554" spans="1:1">
      <c r="A554" s="488" t="s">
        <v>4464</v>
      </c>
    </row>
    <row r="555" spans="1:1">
      <c r="A555" s="488" t="s">
        <v>4465</v>
      </c>
    </row>
    <row r="556" spans="1:1">
      <c r="A556" s="488" t="s">
        <v>4466</v>
      </c>
    </row>
    <row r="557" spans="1:1">
      <c r="A557" s="488" t="s">
        <v>4467</v>
      </c>
    </row>
    <row r="558" spans="1:1">
      <c r="A558" s="488" t="s">
        <v>4468</v>
      </c>
    </row>
    <row r="559" spans="1:1">
      <c r="A559" s="488" t="s">
        <v>4469</v>
      </c>
    </row>
    <row r="560" spans="1:1">
      <c r="A560" s="488" t="s">
        <v>4470</v>
      </c>
    </row>
    <row r="561" spans="1:1">
      <c r="A561" s="488" t="s">
        <v>4471</v>
      </c>
    </row>
    <row r="562" spans="1:1">
      <c r="A562" s="488" t="s">
        <v>4472</v>
      </c>
    </row>
    <row r="563" spans="1:1">
      <c r="A563" s="488" t="s">
        <v>4473</v>
      </c>
    </row>
    <row r="564" spans="1:1">
      <c r="A564" s="488" t="s">
        <v>4474</v>
      </c>
    </row>
    <row r="565" spans="1:1">
      <c r="A565" s="488" t="s">
        <v>4475</v>
      </c>
    </row>
    <row r="566" spans="1:1">
      <c r="A566" s="488" t="s">
        <v>4476</v>
      </c>
    </row>
    <row r="567" spans="1:1">
      <c r="A567" s="488" t="s">
        <v>4477</v>
      </c>
    </row>
    <row r="568" spans="1:1">
      <c r="A568" s="488" t="s">
        <v>4478</v>
      </c>
    </row>
    <row r="569" spans="1:1">
      <c r="A569" s="488" t="s">
        <v>4479</v>
      </c>
    </row>
    <row r="570" spans="1:1">
      <c r="A570" s="488" t="s">
        <v>4480</v>
      </c>
    </row>
    <row r="571" spans="1:1">
      <c r="A571" s="488" t="s">
        <v>4481</v>
      </c>
    </row>
    <row r="572" spans="1:1">
      <c r="A572" s="488" t="s">
        <v>4482</v>
      </c>
    </row>
    <row r="573" spans="1:1">
      <c r="A573" s="488" t="s">
        <v>4483</v>
      </c>
    </row>
    <row r="574" spans="1:1">
      <c r="A574" s="488" t="s">
        <v>4484</v>
      </c>
    </row>
    <row r="575" spans="1:1">
      <c r="A575" s="488" t="s">
        <v>4485</v>
      </c>
    </row>
    <row r="576" spans="1:1">
      <c r="A576" s="488" t="s">
        <v>4486</v>
      </c>
    </row>
    <row r="577" spans="1:1">
      <c r="A577" s="488" t="s">
        <v>4487</v>
      </c>
    </row>
    <row r="578" spans="1:1">
      <c r="A578" s="488" t="s">
        <v>4488</v>
      </c>
    </row>
    <row r="579" spans="1:1">
      <c r="A579" s="488" t="s">
        <v>4489</v>
      </c>
    </row>
    <row r="580" spans="1:1">
      <c r="A580" s="488" t="s">
        <v>4490</v>
      </c>
    </row>
    <row r="581" spans="1:1">
      <c r="A581" s="488" t="s">
        <v>4491</v>
      </c>
    </row>
    <row r="582" spans="1:1">
      <c r="A582" s="488" t="s">
        <v>4492</v>
      </c>
    </row>
    <row r="583" spans="1:1">
      <c r="A583" s="488" t="s">
        <v>4493</v>
      </c>
    </row>
    <row r="584" spans="1:1">
      <c r="A584" s="488" t="s">
        <v>4494</v>
      </c>
    </row>
    <row r="585" spans="1:1">
      <c r="A585" s="488" t="s">
        <v>4495</v>
      </c>
    </row>
    <row r="586" spans="1:1">
      <c r="A586" s="488" t="s">
        <v>4496</v>
      </c>
    </row>
    <row r="587" spans="1:1">
      <c r="A587" s="488" t="s">
        <v>4497</v>
      </c>
    </row>
    <row r="588" spans="1:1">
      <c r="A588" s="488" t="s">
        <v>4498</v>
      </c>
    </row>
    <row r="589" spans="1:1">
      <c r="A589" s="488" t="s">
        <v>4499</v>
      </c>
    </row>
    <row r="590" spans="1:1">
      <c r="A590" s="488" t="s">
        <v>4500</v>
      </c>
    </row>
    <row r="591" spans="1:1">
      <c r="A591" s="488" t="s">
        <v>4501</v>
      </c>
    </row>
    <row r="592" spans="1:1">
      <c r="A592" s="488" t="s">
        <v>4502</v>
      </c>
    </row>
    <row r="593" spans="1:1">
      <c r="A593" s="488" t="s">
        <v>4503</v>
      </c>
    </row>
    <row r="594" spans="1:1">
      <c r="A594" s="488" t="s">
        <v>4504</v>
      </c>
    </row>
    <row r="595" spans="1:1">
      <c r="A595" s="488" t="s">
        <v>4505</v>
      </c>
    </row>
    <row r="596" spans="1:1">
      <c r="A596" s="488" t="s">
        <v>4506</v>
      </c>
    </row>
    <row r="597" spans="1:1">
      <c r="A597" s="488" t="s">
        <v>4507</v>
      </c>
    </row>
    <row r="598" spans="1:1">
      <c r="A598" s="488" t="s">
        <v>4508</v>
      </c>
    </row>
    <row r="599" spans="1:1">
      <c r="A599" s="488" t="s">
        <v>4509</v>
      </c>
    </row>
    <row r="600" spans="1:1">
      <c r="A600" s="488" t="s">
        <v>4510</v>
      </c>
    </row>
    <row r="601" spans="1:1">
      <c r="A601" s="488" t="s">
        <v>4511</v>
      </c>
    </row>
    <row r="602" spans="1:1">
      <c r="A602" s="488" t="s">
        <v>4512</v>
      </c>
    </row>
    <row r="603" spans="1:1">
      <c r="A603" s="488" t="s">
        <v>4513</v>
      </c>
    </row>
    <row r="604" spans="1:1">
      <c r="A604" s="488" t="s">
        <v>4514</v>
      </c>
    </row>
    <row r="605" spans="1:1">
      <c r="A605" s="488" t="s">
        <v>4515</v>
      </c>
    </row>
    <row r="606" spans="1:1">
      <c r="A606" s="488" t="s">
        <v>4516</v>
      </c>
    </row>
    <row r="607" spans="1:1">
      <c r="A607" s="488" t="s">
        <v>4517</v>
      </c>
    </row>
    <row r="608" spans="1:1">
      <c r="A608" s="488" t="s">
        <v>4518</v>
      </c>
    </row>
    <row r="609" spans="1:1">
      <c r="A609" s="488" t="s">
        <v>4519</v>
      </c>
    </row>
    <row r="610" spans="1:1">
      <c r="A610" s="488" t="s">
        <v>4520</v>
      </c>
    </row>
    <row r="611" spans="1:1">
      <c r="A611" s="488" t="s">
        <v>4521</v>
      </c>
    </row>
    <row r="612" spans="1:1">
      <c r="A612" s="488" t="s">
        <v>4522</v>
      </c>
    </row>
    <row r="613" spans="1:1">
      <c r="A613" s="488" t="s">
        <v>4523</v>
      </c>
    </row>
    <row r="614" spans="1:1">
      <c r="A614" s="488" t="s">
        <v>4524</v>
      </c>
    </row>
    <row r="615" spans="1:1">
      <c r="A615" s="488" t="s">
        <v>4525</v>
      </c>
    </row>
    <row r="616" spans="1:1">
      <c r="A616" s="488" t="s">
        <v>4526</v>
      </c>
    </row>
    <row r="617" spans="1:1">
      <c r="A617" s="488" t="s">
        <v>4527</v>
      </c>
    </row>
    <row r="618" spans="1:1">
      <c r="A618" s="488" t="s">
        <v>4528</v>
      </c>
    </row>
    <row r="619" spans="1:1">
      <c r="A619" s="488" t="s">
        <v>4529</v>
      </c>
    </row>
    <row r="620" spans="1:1">
      <c r="A620" s="488" t="s">
        <v>4530</v>
      </c>
    </row>
    <row r="621" spans="1:1">
      <c r="A621" s="488" t="s">
        <v>4531</v>
      </c>
    </row>
    <row r="622" spans="1:1">
      <c r="A622" s="488" t="s">
        <v>4532</v>
      </c>
    </row>
    <row r="623" spans="1:1">
      <c r="A623" s="488" t="s">
        <v>4533</v>
      </c>
    </row>
    <row r="624" spans="1:1">
      <c r="A624" s="488" t="s">
        <v>4534</v>
      </c>
    </row>
    <row r="625" spans="1:1">
      <c r="A625" s="488" t="s">
        <v>4535</v>
      </c>
    </row>
    <row r="626" spans="1:1">
      <c r="A626" s="488" t="s">
        <v>4536</v>
      </c>
    </row>
    <row r="627" spans="1:1">
      <c r="A627" s="488" t="s">
        <v>4537</v>
      </c>
    </row>
    <row r="628" spans="1:1">
      <c r="A628" s="488" t="s">
        <v>4538</v>
      </c>
    </row>
    <row r="629" spans="1:1">
      <c r="A629" s="488" t="s">
        <v>4539</v>
      </c>
    </row>
    <row r="630" spans="1:1">
      <c r="A630" s="488" t="s">
        <v>4540</v>
      </c>
    </row>
    <row r="631" spans="1:1">
      <c r="A631" s="488" t="s">
        <v>4541</v>
      </c>
    </row>
    <row r="632" spans="1:1">
      <c r="A632" s="488" t="s">
        <v>4542</v>
      </c>
    </row>
    <row r="633" spans="1:1">
      <c r="A633" s="488" t="s">
        <v>4543</v>
      </c>
    </row>
    <row r="634" spans="1:1">
      <c r="A634" s="488" t="s">
        <v>4544</v>
      </c>
    </row>
    <row r="635" spans="1:1">
      <c r="A635" s="488" t="s">
        <v>4545</v>
      </c>
    </row>
    <row r="636" spans="1:1">
      <c r="A636" s="488" t="s">
        <v>4546</v>
      </c>
    </row>
    <row r="637" spans="1:1">
      <c r="A637" s="488" t="s">
        <v>4547</v>
      </c>
    </row>
    <row r="638" spans="1:1">
      <c r="A638" s="488" t="s">
        <v>4548</v>
      </c>
    </row>
    <row r="639" spans="1:1">
      <c r="A639" s="488" t="s">
        <v>4549</v>
      </c>
    </row>
    <row r="640" spans="1:1">
      <c r="A640" s="488" t="s">
        <v>4550</v>
      </c>
    </row>
    <row r="641" spans="1:1">
      <c r="A641" s="488" t="s">
        <v>4551</v>
      </c>
    </row>
    <row r="642" spans="1:1">
      <c r="A642" s="488" t="s">
        <v>4552</v>
      </c>
    </row>
    <row r="643" spans="1:1">
      <c r="A643" s="488" t="s">
        <v>4553</v>
      </c>
    </row>
    <row r="644" spans="1:1">
      <c r="A644" s="488" t="s">
        <v>4554</v>
      </c>
    </row>
    <row r="645" spans="1:1">
      <c r="A645" s="488" t="s">
        <v>4555</v>
      </c>
    </row>
    <row r="646" spans="1:1">
      <c r="A646" s="488" t="s">
        <v>4556</v>
      </c>
    </row>
    <row r="647" spans="1:1">
      <c r="A647" s="488" t="s">
        <v>4557</v>
      </c>
    </row>
    <row r="648" spans="1:1">
      <c r="A648" s="488" t="s">
        <v>4558</v>
      </c>
    </row>
    <row r="649" spans="1:1">
      <c r="A649" s="488" t="s">
        <v>4559</v>
      </c>
    </row>
    <row r="650" spans="1:1">
      <c r="A650" s="488" t="s">
        <v>4560</v>
      </c>
    </row>
    <row r="651" spans="1:1">
      <c r="A651" s="488" t="s">
        <v>4561</v>
      </c>
    </row>
    <row r="652" spans="1:1">
      <c r="A652" s="488" t="s">
        <v>4562</v>
      </c>
    </row>
    <row r="653" spans="1:1">
      <c r="A653" s="488" t="s">
        <v>4563</v>
      </c>
    </row>
    <row r="654" spans="1:1">
      <c r="A654" s="488" t="s">
        <v>4564</v>
      </c>
    </row>
    <row r="655" spans="1:1">
      <c r="A655" s="488" t="s">
        <v>4565</v>
      </c>
    </row>
    <row r="656" spans="1:1">
      <c r="A656" s="488" t="s">
        <v>4566</v>
      </c>
    </row>
    <row r="657" spans="1:1">
      <c r="A657" s="488" t="s">
        <v>4567</v>
      </c>
    </row>
    <row r="658" spans="1:1">
      <c r="A658" s="488" t="s">
        <v>4568</v>
      </c>
    </row>
    <row r="659" spans="1:1">
      <c r="A659" s="488" t="s">
        <v>4569</v>
      </c>
    </row>
    <row r="660" spans="1:1">
      <c r="A660" s="488" t="s">
        <v>4570</v>
      </c>
    </row>
    <row r="661" spans="1:1">
      <c r="A661" s="488" t="s">
        <v>4571</v>
      </c>
    </row>
    <row r="662" spans="1:1">
      <c r="A662" s="488" t="s">
        <v>4572</v>
      </c>
    </row>
    <row r="663" spans="1:1">
      <c r="A663" s="488" t="s">
        <v>4573</v>
      </c>
    </row>
    <row r="664" spans="1:1">
      <c r="A664" s="488" t="s">
        <v>4574</v>
      </c>
    </row>
    <row r="665" spans="1:1">
      <c r="A665" s="488" t="s">
        <v>4575</v>
      </c>
    </row>
    <row r="666" spans="1:1">
      <c r="A666" s="488" t="s">
        <v>4576</v>
      </c>
    </row>
    <row r="667" spans="1:1">
      <c r="A667" s="488" t="s">
        <v>4577</v>
      </c>
    </row>
    <row r="668" spans="1:1">
      <c r="A668" s="488" t="s">
        <v>4578</v>
      </c>
    </row>
    <row r="669" spans="1:1">
      <c r="A669" s="488" t="s">
        <v>4579</v>
      </c>
    </row>
    <row r="670" spans="1:1">
      <c r="A670" s="488" t="s">
        <v>4580</v>
      </c>
    </row>
    <row r="671" spans="1:1">
      <c r="A671" s="488" t="s">
        <v>4581</v>
      </c>
    </row>
    <row r="672" spans="1:1">
      <c r="A672" s="488" t="s">
        <v>4582</v>
      </c>
    </row>
    <row r="673" spans="1:1">
      <c r="A673" s="488" t="s">
        <v>4583</v>
      </c>
    </row>
    <row r="674" spans="1:1">
      <c r="A674" s="488" t="s">
        <v>4584</v>
      </c>
    </row>
    <row r="675" spans="1:1">
      <c r="A675" s="488" t="s">
        <v>4585</v>
      </c>
    </row>
    <row r="676" spans="1:1">
      <c r="A676" s="488" t="s">
        <v>4586</v>
      </c>
    </row>
    <row r="677" spans="1:1">
      <c r="A677" s="488" t="s">
        <v>4587</v>
      </c>
    </row>
    <row r="678" spans="1:1">
      <c r="A678" s="488" t="s">
        <v>4588</v>
      </c>
    </row>
    <row r="679" spans="1:1">
      <c r="A679" s="488" t="s">
        <v>4589</v>
      </c>
    </row>
    <row r="680" spans="1:1">
      <c r="A680" s="488" t="s">
        <v>4590</v>
      </c>
    </row>
    <row r="681" spans="1:1">
      <c r="A681" s="488" t="s">
        <v>4591</v>
      </c>
    </row>
    <row r="682" spans="1:1">
      <c r="A682" s="488" t="s">
        <v>4592</v>
      </c>
    </row>
    <row r="683" spans="1:1">
      <c r="A683" s="488" t="s">
        <v>4593</v>
      </c>
    </row>
    <row r="684" spans="1:1">
      <c r="A684" s="488" t="s">
        <v>4594</v>
      </c>
    </row>
    <row r="685" spans="1:1">
      <c r="A685" s="488" t="s">
        <v>4595</v>
      </c>
    </row>
    <row r="686" spans="1:1">
      <c r="A686" s="488" t="s">
        <v>4596</v>
      </c>
    </row>
    <row r="687" spans="1:1">
      <c r="A687" s="488" t="s">
        <v>4597</v>
      </c>
    </row>
    <row r="688" spans="1:1">
      <c r="A688" s="488" t="s">
        <v>4598</v>
      </c>
    </row>
    <row r="689" spans="1:1">
      <c r="A689" s="488" t="s">
        <v>4599</v>
      </c>
    </row>
    <row r="690" spans="1:1">
      <c r="A690" s="488" t="s">
        <v>4600</v>
      </c>
    </row>
    <row r="691" spans="1:1">
      <c r="A691" s="488" t="s">
        <v>4601</v>
      </c>
    </row>
    <row r="692" spans="1:1">
      <c r="A692" s="488" t="s">
        <v>4602</v>
      </c>
    </row>
    <row r="693" spans="1:1">
      <c r="A693" s="488" t="s">
        <v>4603</v>
      </c>
    </row>
    <row r="694" spans="1:1">
      <c r="A694" s="488" t="s">
        <v>4604</v>
      </c>
    </row>
    <row r="695" spans="1:1">
      <c r="A695" s="488" t="s">
        <v>4605</v>
      </c>
    </row>
    <row r="696" spans="1:1">
      <c r="A696" s="488" t="s">
        <v>4606</v>
      </c>
    </row>
    <row r="697" spans="1:1">
      <c r="A697" s="488" t="s">
        <v>4607</v>
      </c>
    </row>
    <row r="698" spans="1:1">
      <c r="A698" s="488" t="s">
        <v>4608</v>
      </c>
    </row>
    <row r="699" spans="1:1">
      <c r="A699" s="488" t="s">
        <v>4609</v>
      </c>
    </row>
    <row r="700" spans="1:1">
      <c r="A700" s="488" t="s">
        <v>4610</v>
      </c>
    </row>
    <row r="701" spans="1:1">
      <c r="A701" s="488" t="s">
        <v>4611</v>
      </c>
    </row>
    <row r="702" spans="1:1">
      <c r="A702" s="488" t="s">
        <v>4612</v>
      </c>
    </row>
    <row r="703" spans="1:1">
      <c r="A703" s="488" t="s">
        <v>4613</v>
      </c>
    </row>
    <row r="704" spans="1:1">
      <c r="A704" s="488" t="s">
        <v>4614</v>
      </c>
    </row>
    <row r="705" spans="1:1">
      <c r="A705" s="488" t="s">
        <v>4615</v>
      </c>
    </row>
    <row r="706" spans="1:1">
      <c r="A706" s="488" t="s">
        <v>4616</v>
      </c>
    </row>
    <row r="707" spans="1:1">
      <c r="A707" s="488" t="s">
        <v>4617</v>
      </c>
    </row>
    <row r="708" spans="1:1">
      <c r="A708" s="488" t="s">
        <v>4618</v>
      </c>
    </row>
    <row r="709" spans="1:1">
      <c r="A709" s="488" t="s">
        <v>4619</v>
      </c>
    </row>
    <row r="710" spans="1:1">
      <c r="A710" s="488" t="s">
        <v>4620</v>
      </c>
    </row>
    <row r="711" spans="1:1">
      <c r="A711" s="488" t="s">
        <v>4621</v>
      </c>
    </row>
    <row r="712" spans="1:1">
      <c r="A712" s="488" t="s">
        <v>4622</v>
      </c>
    </row>
    <row r="713" spans="1:1">
      <c r="A713" s="488" t="s">
        <v>4623</v>
      </c>
    </row>
    <row r="714" spans="1:1">
      <c r="A714" s="488" t="s">
        <v>4624</v>
      </c>
    </row>
    <row r="715" spans="1:1">
      <c r="A715" s="488" t="s">
        <v>4625</v>
      </c>
    </row>
    <row r="716" spans="1:1">
      <c r="A716" s="488" t="s">
        <v>4626</v>
      </c>
    </row>
    <row r="717" spans="1:1">
      <c r="A717" s="488" t="s">
        <v>4627</v>
      </c>
    </row>
    <row r="718" spans="1:1">
      <c r="A718" s="488" t="s">
        <v>4628</v>
      </c>
    </row>
    <row r="719" spans="1:1">
      <c r="A719" s="488" t="s">
        <v>4629</v>
      </c>
    </row>
    <row r="720" spans="1:1">
      <c r="A720" s="488" t="s">
        <v>4630</v>
      </c>
    </row>
    <row r="721" spans="1:1">
      <c r="A721" s="488" t="s">
        <v>4631</v>
      </c>
    </row>
    <row r="722" spans="1:1">
      <c r="A722" s="488" t="s">
        <v>4632</v>
      </c>
    </row>
    <row r="723" spans="1:1">
      <c r="A723" s="488" t="s">
        <v>4633</v>
      </c>
    </row>
    <row r="724" spans="1:1">
      <c r="A724" s="488" t="s">
        <v>4634</v>
      </c>
    </row>
    <row r="725" spans="1:1">
      <c r="A725" s="488" t="s">
        <v>4635</v>
      </c>
    </row>
    <row r="726" spans="1:1">
      <c r="A726" s="488" t="s">
        <v>4636</v>
      </c>
    </row>
    <row r="727" spans="1:1">
      <c r="A727" s="488" t="s">
        <v>4637</v>
      </c>
    </row>
    <row r="728" spans="1:1">
      <c r="A728" s="488" t="s">
        <v>4638</v>
      </c>
    </row>
    <row r="729" spans="1:1">
      <c r="A729" s="488" t="s">
        <v>4639</v>
      </c>
    </row>
    <row r="730" spans="1:1">
      <c r="A730" s="488" t="s">
        <v>4640</v>
      </c>
    </row>
    <row r="731" spans="1:1">
      <c r="A731" s="488" t="s">
        <v>4641</v>
      </c>
    </row>
    <row r="732" spans="1:1">
      <c r="A732" s="488" t="s">
        <v>4642</v>
      </c>
    </row>
    <row r="733" spans="1:1">
      <c r="A733" s="488" t="s">
        <v>4643</v>
      </c>
    </row>
    <row r="734" spans="1:1">
      <c r="A734" s="488" t="s">
        <v>4644</v>
      </c>
    </row>
    <row r="735" spans="1:1">
      <c r="A735" s="488" t="s">
        <v>4645</v>
      </c>
    </row>
    <row r="736" spans="1:1">
      <c r="A736" s="488" t="s">
        <v>4646</v>
      </c>
    </row>
    <row r="737" spans="1:1">
      <c r="A737" s="488" t="s">
        <v>4647</v>
      </c>
    </row>
    <row r="738" spans="1:1">
      <c r="A738" s="488" t="s">
        <v>4648</v>
      </c>
    </row>
    <row r="739" spans="1:1">
      <c r="A739" s="488" t="s">
        <v>4649</v>
      </c>
    </row>
    <row r="740" spans="1:1">
      <c r="A740" s="488" t="s">
        <v>4650</v>
      </c>
    </row>
    <row r="741" spans="1:1">
      <c r="A741" s="488" t="s">
        <v>4651</v>
      </c>
    </row>
    <row r="742" spans="1:1">
      <c r="A742" s="488" t="s">
        <v>4652</v>
      </c>
    </row>
    <row r="743" spans="1:1">
      <c r="A743" s="488" t="s">
        <v>4653</v>
      </c>
    </row>
    <row r="744" spans="1:1">
      <c r="A744" s="488" t="s">
        <v>4654</v>
      </c>
    </row>
    <row r="745" spans="1:1">
      <c r="A745" s="488" t="s">
        <v>4655</v>
      </c>
    </row>
    <row r="746" spans="1:1">
      <c r="A746" s="488" t="s">
        <v>4656</v>
      </c>
    </row>
    <row r="747" spans="1:1">
      <c r="A747" s="488" t="s">
        <v>4657</v>
      </c>
    </row>
    <row r="748" spans="1:1">
      <c r="A748" s="488" t="s">
        <v>4658</v>
      </c>
    </row>
    <row r="749" spans="1:1">
      <c r="A749" s="488" t="s">
        <v>4659</v>
      </c>
    </row>
    <row r="750" spans="1:1">
      <c r="A750" s="488" t="s">
        <v>4660</v>
      </c>
    </row>
    <row r="751" spans="1:1">
      <c r="A751" s="488" t="s">
        <v>4661</v>
      </c>
    </row>
    <row r="752" spans="1:1">
      <c r="A752" s="488" t="s">
        <v>4662</v>
      </c>
    </row>
    <row r="753" spans="1:1">
      <c r="A753" s="488" t="s">
        <v>4663</v>
      </c>
    </row>
    <row r="754" spans="1:1">
      <c r="A754" s="488" t="s">
        <v>4664</v>
      </c>
    </row>
    <row r="755" spans="1:1">
      <c r="A755" s="488" t="s">
        <v>4665</v>
      </c>
    </row>
    <row r="756" spans="1:1">
      <c r="A756" s="488" t="s">
        <v>4666</v>
      </c>
    </row>
    <row r="757" spans="1:1">
      <c r="A757" s="488" t="s">
        <v>4667</v>
      </c>
    </row>
    <row r="758" spans="1:1">
      <c r="A758" s="488" t="s">
        <v>4668</v>
      </c>
    </row>
    <row r="759" spans="1:1">
      <c r="A759" s="488" t="s">
        <v>4669</v>
      </c>
    </row>
    <row r="760" spans="1:1">
      <c r="A760" s="488" t="s">
        <v>4670</v>
      </c>
    </row>
    <row r="761" spans="1:1">
      <c r="A761" s="488" t="s">
        <v>4671</v>
      </c>
    </row>
    <row r="762" spans="1:1">
      <c r="A762" s="488" t="s">
        <v>4672</v>
      </c>
    </row>
    <row r="763" spans="1:1">
      <c r="A763" s="488" t="s">
        <v>4673</v>
      </c>
    </row>
    <row r="764" spans="1:1">
      <c r="A764" s="488" t="s">
        <v>4674</v>
      </c>
    </row>
    <row r="765" spans="1:1">
      <c r="A765" s="488" t="s">
        <v>4675</v>
      </c>
    </row>
    <row r="766" spans="1:1">
      <c r="A766" s="488" t="s">
        <v>4676</v>
      </c>
    </row>
    <row r="767" spans="1:1">
      <c r="A767" s="488" t="s">
        <v>4677</v>
      </c>
    </row>
    <row r="768" spans="1:1">
      <c r="A768" s="488" t="s">
        <v>4678</v>
      </c>
    </row>
    <row r="769" spans="1:1">
      <c r="A769" s="488" t="s">
        <v>4679</v>
      </c>
    </row>
    <row r="770" spans="1:1">
      <c r="A770" s="488" t="s">
        <v>4680</v>
      </c>
    </row>
    <row r="771" spans="1:1">
      <c r="A771" s="488" t="s">
        <v>4681</v>
      </c>
    </row>
    <row r="772" spans="1:1">
      <c r="A772" s="488" t="s">
        <v>4682</v>
      </c>
    </row>
    <row r="773" spans="1:1">
      <c r="A773" s="488" t="s">
        <v>4683</v>
      </c>
    </row>
    <row r="774" spans="1:1">
      <c r="A774" s="488" t="s">
        <v>4684</v>
      </c>
    </row>
    <row r="775" spans="1:1">
      <c r="A775" s="488" t="s">
        <v>4685</v>
      </c>
    </row>
    <row r="776" spans="1:1">
      <c r="A776" s="488" t="s">
        <v>4686</v>
      </c>
    </row>
    <row r="777" spans="1:1">
      <c r="A777" s="488" t="s">
        <v>4687</v>
      </c>
    </row>
    <row r="778" spans="1:1">
      <c r="A778" s="488" t="s">
        <v>4688</v>
      </c>
    </row>
    <row r="779" spans="1:1">
      <c r="A779" s="488" t="s">
        <v>4689</v>
      </c>
    </row>
    <row r="780" spans="1:1">
      <c r="A780" s="488" t="s">
        <v>4690</v>
      </c>
    </row>
    <row r="781" spans="1:1">
      <c r="A781" s="488" t="s">
        <v>4691</v>
      </c>
    </row>
    <row r="782" spans="1:1">
      <c r="A782" s="488" t="s">
        <v>4692</v>
      </c>
    </row>
    <row r="783" spans="1:1">
      <c r="A783" s="488" t="s">
        <v>4693</v>
      </c>
    </row>
    <row r="784" spans="1:1">
      <c r="A784" s="488" t="s">
        <v>4694</v>
      </c>
    </row>
    <row r="785" spans="1:1">
      <c r="A785" s="488" t="s">
        <v>4695</v>
      </c>
    </row>
    <row r="786" spans="1:1">
      <c r="A786" s="488" t="s">
        <v>4696</v>
      </c>
    </row>
    <row r="787" spans="1:1">
      <c r="A787" s="488" t="s">
        <v>4697</v>
      </c>
    </row>
    <row r="788" spans="1:1">
      <c r="A788" s="488" t="s">
        <v>4698</v>
      </c>
    </row>
    <row r="789" spans="1:1">
      <c r="A789" s="488" t="s">
        <v>4699</v>
      </c>
    </row>
    <row r="790" spans="1:1">
      <c r="A790" s="488" t="s">
        <v>4700</v>
      </c>
    </row>
    <row r="791" spans="1:1">
      <c r="A791" s="488" t="s">
        <v>4701</v>
      </c>
    </row>
    <row r="792" spans="1:1">
      <c r="A792" s="488" t="s">
        <v>4702</v>
      </c>
    </row>
    <row r="793" spans="1:1">
      <c r="A793" s="488" t="s">
        <v>4703</v>
      </c>
    </row>
    <row r="794" spans="1:1">
      <c r="A794" s="488" t="s">
        <v>4704</v>
      </c>
    </row>
    <row r="795" spans="1:1">
      <c r="A795" s="488" t="s">
        <v>4705</v>
      </c>
    </row>
    <row r="796" spans="1:1">
      <c r="A796" s="488" t="s">
        <v>4706</v>
      </c>
    </row>
    <row r="797" spans="1:1">
      <c r="A797" s="488" t="s">
        <v>4707</v>
      </c>
    </row>
    <row r="798" spans="1:1">
      <c r="A798" s="488" t="s">
        <v>4708</v>
      </c>
    </row>
    <row r="799" spans="1:1">
      <c r="A799" s="488" t="s">
        <v>4709</v>
      </c>
    </row>
    <row r="800" spans="1:1">
      <c r="A800" s="488" t="s">
        <v>4710</v>
      </c>
    </row>
    <row r="801" spans="1:1">
      <c r="A801" s="488" t="s">
        <v>4711</v>
      </c>
    </row>
    <row r="802" spans="1:1">
      <c r="A802" s="488" t="s">
        <v>4712</v>
      </c>
    </row>
    <row r="803" spans="1:1">
      <c r="A803" s="488" t="s">
        <v>4713</v>
      </c>
    </row>
    <row r="804" spans="1:1">
      <c r="A804" s="488" t="s">
        <v>4714</v>
      </c>
    </row>
    <row r="805" spans="1:1">
      <c r="A805" s="488" t="s">
        <v>4715</v>
      </c>
    </row>
    <row r="806" spans="1:1">
      <c r="A806" s="488" t="s">
        <v>4716</v>
      </c>
    </row>
    <row r="807" spans="1:1">
      <c r="A807" s="488" t="s">
        <v>4717</v>
      </c>
    </row>
    <row r="808" spans="1:1">
      <c r="A808" s="488" t="s">
        <v>4718</v>
      </c>
    </row>
    <row r="809" spans="1:1">
      <c r="A809" s="488" t="s">
        <v>4719</v>
      </c>
    </row>
    <row r="810" spans="1:1">
      <c r="A810" s="488" t="s">
        <v>4720</v>
      </c>
    </row>
    <row r="811" spans="1:1">
      <c r="A811" s="488" t="s">
        <v>4721</v>
      </c>
    </row>
    <row r="812" spans="1:1">
      <c r="A812" s="488" t="s">
        <v>4722</v>
      </c>
    </row>
    <row r="813" spans="1:1">
      <c r="A813" s="488" t="s">
        <v>4723</v>
      </c>
    </row>
    <row r="814" spans="1:1">
      <c r="A814" s="488" t="s">
        <v>4724</v>
      </c>
    </row>
    <row r="815" spans="1:1">
      <c r="A815" s="488" t="s">
        <v>4725</v>
      </c>
    </row>
    <row r="816" spans="1:1">
      <c r="A816" s="488" t="s">
        <v>4726</v>
      </c>
    </row>
    <row r="817" spans="1:1">
      <c r="A817" s="488" t="s">
        <v>4727</v>
      </c>
    </row>
    <row r="818" spans="1:1">
      <c r="A818" s="488" t="s">
        <v>4728</v>
      </c>
    </row>
    <row r="819" spans="1:1">
      <c r="A819" s="488" t="s">
        <v>4729</v>
      </c>
    </row>
    <row r="820" spans="1:1">
      <c r="A820" s="488" t="s">
        <v>4730</v>
      </c>
    </row>
    <row r="821" spans="1:1">
      <c r="A821" s="488" t="s">
        <v>4731</v>
      </c>
    </row>
    <row r="822" spans="1:1">
      <c r="A822" s="488" t="s">
        <v>4732</v>
      </c>
    </row>
    <row r="823" spans="1:1">
      <c r="A823" s="488" t="s">
        <v>4733</v>
      </c>
    </row>
    <row r="824" spans="1:1">
      <c r="A824" s="488" t="s">
        <v>4734</v>
      </c>
    </row>
    <row r="825" spans="1:1">
      <c r="A825" s="488" t="s">
        <v>4735</v>
      </c>
    </row>
    <row r="826" spans="1:1">
      <c r="A826" s="488" t="s">
        <v>4736</v>
      </c>
    </row>
    <row r="827" spans="1:1">
      <c r="A827" s="488" t="s">
        <v>4737</v>
      </c>
    </row>
    <row r="828" spans="1:1">
      <c r="A828" s="488" t="s">
        <v>4738</v>
      </c>
    </row>
    <row r="829" spans="1:1">
      <c r="A829" s="488" t="s">
        <v>4739</v>
      </c>
    </row>
    <row r="830" spans="1:1">
      <c r="A830" s="488" t="s">
        <v>4740</v>
      </c>
    </row>
    <row r="831" spans="1:1">
      <c r="A831" s="488" t="s">
        <v>4741</v>
      </c>
    </row>
    <row r="832" spans="1:1">
      <c r="A832" s="488" t="s">
        <v>4742</v>
      </c>
    </row>
    <row r="833" spans="1:1">
      <c r="A833" s="488" t="s">
        <v>4743</v>
      </c>
    </row>
    <row r="834" spans="1:1">
      <c r="A834" s="488" t="s">
        <v>4744</v>
      </c>
    </row>
    <row r="835" spans="1:1">
      <c r="A835" s="488" t="s">
        <v>4745</v>
      </c>
    </row>
    <row r="836" spans="1:1">
      <c r="A836" s="488" t="s">
        <v>4746</v>
      </c>
    </row>
    <row r="837" spans="1:1">
      <c r="A837" s="488" t="s">
        <v>4747</v>
      </c>
    </row>
    <row r="838" spans="1:1">
      <c r="A838" s="488" t="s">
        <v>4748</v>
      </c>
    </row>
    <row r="839" spans="1:1">
      <c r="A839" s="488" t="s">
        <v>4749</v>
      </c>
    </row>
    <row r="840" spans="1:1">
      <c r="A840" s="488" t="s">
        <v>4750</v>
      </c>
    </row>
    <row r="841" spans="1:1">
      <c r="A841" s="488" t="s">
        <v>4751</v>
      </c>
    </row>
    <row r="842" spans="1:1">
      <c r="A842" s="488" t="s">
        <v>4752</v>
      </c>
    </row>
    <row r="843" spans="1:1">
      <c r="A843" s="488" t="s">
        <v>4753</v>
      </c>
    </row>
    <row r="844" spans="1:1">
      <c r="A844" s="488" t="s">
        <v>4754</v>
      </c>
    </row>
    <row r="845" spans="1:1">
      <c r="A845" s="488" t="s">
        <v>4755</v>
      </c>
    </row>
    <row r="846" spans="1:1">
      <c r="A846" s="488" t="s">
        <v>4756</v>
      </c>
    </row>
    <row r="847" spans="1:1">
      <c r="A847" s="488" t="s">
        <v>4757</v>
      </c>
    </row>
    <row r="848" spans="1:1">
      <c r="A848" s="488" t="s">
        <v>4758</v>
      </c>
    </row>
    <row r="849" spans="1:1">
      <c r="A849" s="488" t="s">
        <v>4759</v>
      </c>
    </row>
    <row r="850" spans="1:1">
      <c r="A850" s="488" t="s">
        <v>4760</v>
      </c>
    </row>
    <row r="851" spans="1:1">
      <c r="A851" s="488" t="s">
        <v>4761</v>
      </c>
    </row>
    <row r="852" spans="1:1">
      <c r="A852" s="488" t="s">
        <v>4762</v>
      </c>
    </row>
    <row r="853" spans="1:1">
      <c r="A853" s="488" t="s">
        <v>4763</v>
      </c>
    </row>
    <row r="854" spans="1:1">
      <c r="A854" s="488" t="s">
        <v>4764</v>
      </c>
    </row>
    <row r="855" spans="1:1">
      <c r="A855" s="488" t="s">
        <v>4765</v>
      </c>
    </row>
    <row r="856" spans="1:1">
      <c r="A856" s="488" t="s">
        <v>4766</v>
      </c>
    </row>
    <row r="857" spans="1:1">
      <c r="A857" s="488" t="s">
        <v>4767</v>
      </c>
    </row>
    <row r="858" spans="1:1">
      <c r="A858" s="488" t="s">
        <v>4768</v>
      </c>
    </row>
    <row r="859" spans="1:1">
      <c r="A859" s="488" t="s">
        <v>4769</v>
      </c>
    </row>
    <row r="860" spans="1:1">
      <c r="A860" s="488" t="s">
        <v>4770</v>
      </c>
    </row>
    <row r="861" spans="1:1">
      <c r="A861" s="488" t="s">
        <v>4771</v>
      </c>
    </row>
    <row r="862" spans="1:1">
      <c r="A862" s="488" t="s">
        <v>4772</v>
      </c>
    </row>
    <row r="863" spans="1:1">
      <c r="A863" s="488" t="s">
        <v>4773</v>
      </c>
    </row>
    <row r="864" spans="1:1">
      <c r="A864" s="488" t="s">
        <v>4774</v>
      </c>
    </row>
    <row r="865" spans="1:1">
      <c r="A865" s="488" t="s">
        <v>4775</v>
      </c>
    </row>
    <row r="866" spans="1:1">
      <c r="A866" s="488" t="s">
        <v>4776</v>
      </c>
    </row>
    <row r="867" spans="1:1">
      <c r="A867" s="488" t="s">
        <v>4777</v>
      </c>
    </row>
    <row r="868" spans="1:1">
      <c r="A868" s="488" t="s">
        <v>4778</v>
      </c>
    </row>
    <row r="869" spans="1:1">
      <c r="A869" s="488" t="s">
        <v>4779</v>
      </c>
    </row>
    <row r="870" spans="1:1">
      <c r="A870" s="488" t="s">
        <v>4780</v>
      </c>
    </row>
    <row r="871" spans="1:1">
      <c r="A871" s="488" t="s">
        <v>4781</v>
      </c>
    </row>
    <row r="872" spans="1:1">
      <c r="A872" s="488" t="s">
        <v>4782</v>
      </c>
    </row>
    <row r="873" spans="1:1">
      <c r="A873" s="488" t="s">
        <v>4783</v>
      </c>
    </row>
    <row r="874" spans="1:1">
      <c r="A874" s="488" t="s">
        <v>4784</v>
      </c>
    </row>
    <row r="875" spans="1:1">
      <c r="A875" s="488" t="s">
        <v>4785</v>
      </c>
    </row>
    <row r="876" spans="1:1">
      <c r="A876" s="488" t="s">
        <v>4786</v>
      </c>
    </row>
    <row r="877" spans="1:1">
      <c r="A877" s="488" t="s">
        <v>4787</v>
      </c>
    </row>
    <row r="878" spans="1:1">
      <c r="A878" s="488" t="s">
        <v>4788</v>
      </c>
    </row>
    <row r="879" spans="1:1">
      <c r="A879" s="488" t="s">
        <v>4789</v>
      </c>
    </row>
    <row r="880" spans="1:1">
      <c r="A880" s="488" t="s">
        <v>4790</v>
      </c>
    </row>
    <row r="881" spans="1:1">
      <c r="A881" s="488" t="s">
        <v>4791</v>
      </c>
    </row>
    <row r="882" spans="1:1">
      <c r="A882" s="488" t="s">
        <v>4792</v>
      </c>
    </row>
    <row r="883" spans="1:1">
      <c r="A883" s="488" t="s">
        <v>4793</v>
      </c>
    </row>
    <row r="884" spans="1:1">
      <c r="A884" s="488" t="s">
        <v>4794</v>
      </c>
    </row>
    <row r="885" spans="1:1">
      <c r="A885" s="488" t="s">
        <v>201</v>
      </c>
    </row>
    <row r="886" spans="1:1">
      <c r="A886" s="488" t="s">
        <v>4795</v>
      </c>
    </row>
    <row r="887" spans="1:1">
      <c r="A887" s="488" t="s">
        <v>4796</v>
      </c>
    </row>
    <row r="888" spans="1:1">
      <c r="A888" s="488" t="s">
        <v>4797</v>
      </c>
    </row>
    <row r="889" spans="1:1">
      <c r="A889" s="488" t="s">
        <v>4798</v>
      </c>
    </row>
    <row r="890" spans="1:1">
      <c r="A890" s="488" t="s">
        <v>4799</v>
      </c>
    </row>
    <row r="891" spans="1:1">
      <c r="A891" s="488" t="s">
        <v>4800</v>
      </c>
    </row>
    <row r="892" spans="1:1">
      <c r="A892" s="488" t="s">
        <v>4801</v>
      </c>
    </row>
    <row r="893" spans="1:1">
      <c r="A893" s="488" t="s">
        <v>4802</v>
      </c>
    </row>
    <row r="894" spans="1:1">
      <c r="A894" s="488" t="s">
        <v>4803</v>
      </c>
    </row>
    <row r="895" spans="1:1">
      <c r="A895" s="488" t="s">
        <v>4804</v>
      </c>
    </row>
    <row r="896" spans="1:1">
      <c r="A896" s="488" t="s">
        <v>4805</v>
      </c>
    </row>
    <row r="897" spans="1:1">
      <c r="A897" s="488" t="s">
        <v>4806</v>
      </c>
    </row>
    <row r="898" spans="1:1">
      <c r="A898" s="488" t="s">
        <v>4807</v>
      </c>
    </row>
    <row r="899" spans="1:1">
      <c r="A899" s="488" t="s">
        <v>4808</v>
      </c>
    </row>
    <row r="900" spans="1:1">
      <c r="A900" s="488" t="s">
        <v>4809</v>
      </c>
    </row>
    <row r="901" spans="1:1">
      <c r="A901" s="488" t="s">
        <v>4810</v>
      </c>
    </row>
    <row r="902" spans="1:1">
      <c r="A902" s="488" t="s">
        <v>4811</v>
      </c>
    </row>
    <row r="903" spans="1:1">
      <c r="A903" s="488" t="s">
        <v>4812</v>
      </c>
    </row>
    <row r="904" spans="1:1">
      <c r="A904" s="488" t="s">
        <v>4813</v>
      </c>
    </row>
    <row r="905" spans="1:1">
      <c r="A905" s="488" t="s">
        <v>4814</v>
      </c>
    </row>
    <row r="906" spans="1:1">
      <c r="A906" s="488" t="s">
        <v>4815</v>
      </c>
    </row>
    <row r="907" spans="1:1">
      <c r="A907" s="488" t="s">
        <v>4816</v>
      </c>
    </row>
    <row r="908" spans="1:1">
      <c r="A908" s="488" t="s">
        <v>4817</v>
      </c>
    </row>
    <row r="909" spans="1:1">
      <c r="A909" s="488" t="s">
        <v>4818</v>
      </c>
    </row>
    <row r="910" spans="1:1">
      <c r="A910" s="488" t="s">
        <v>4819</v>
      </c>
    </row>
    <row r="911" spans="1:1">
      <c r="A911" s="488" t="s">
        <v>4820</v>
      </c>
    </row>
    <row r="912" spans="1:1">
      <c r="A912" s="488" t="s">
        <v>4821</v>
      </c>
    </row>
    <row r="913" spans="1:1">
      <c r="A913" s="488" t="s">
        <v>4822</v>
      </c>
    </row>
    <row r="914" spans="1:1">
      <c r="A914" s="488" t="s">
        <v>4823</v>
      </c>
    </row>
    <row r="915" spans="1:1">
      <c r="A915" s="488" t="s">
        <v>4824</v>
      </c>
    </row>
    <row r="916" spans="1:1">
      <c r="A916" s="488" t="s">
        <v>4825</v>
      </c>
    </row>
    <row r="917" spans="1:1">
      <c r="A917" s="488" t="s">
        <v>4826</v>
      </c>
    </row>
    <row r="918" spans="1:1">
      <c r="A918" s="488" t="s">
        <v>4827</v>
      </c>
    </row>
    <row r="919" spans="1:1">
      <c r="A919" s="488" t="s">
        <v>4828</v>
      </c>
    </row>
    <row r="920" spans="1:1">
      <c r="A920" s="488" t="s">
        <v>4829</v>
      </c>
    </row>
    <row r="921" spans="1:1">
      <c r="A921" s="488" t="s">
        <v>4830</v>
      </c>
    </row>
    <row r="922" spans="1:1">
      <c r="A922" s="488" t="s">
        <v>4831</v>
      </c>
    </row>
    <row r="923" spans="1:1">
      <c r="A923" s="488" t="s">
        <v>4832</v>
      </c>
    </row>
    <row r="924" spans="1:1">
      <c r="A924" s="488" t="s">
        <v>4833</v>
      </c>
    </row>
    <row r="925" spans="1:1">
      <c r="A925" s="488" t="s">
        <v>4834</v>
      </c>
    </row>
    <row r="926" spans="1:1">
      <c r="A926" s="488" t="s">
        <v>4835</v>
      </c>
    </row>
    <row r="927" spans="1:1">
      <c r="A927" s="488" t="s">
        <v>4836</v>
      </c>
    </row>
    <row r="928" spans="1:1">
      <c r="A928" s="488" t="s">
        <v>4837</v>
      </c>
    </row>
    <row r="929" spans="1:1">
      <c r="A929" s="488" t="s">
        <v>4838</v>
      </c>
    </row>
    <row r="930" spans="1:1">
      <c r="A930" s="488" t="s">
        <v>4839</v>
      </c>
    </row>
    <row r="931" spans="1:1">
      <c r="A931" s="488" t="s">
        <v>4840</v>
      </c>
    </row>
    <row r="932" spans="1:1">
      <c r="A932" s="488" t="s">
        <v>4841</v>
      </c>
    </row>
    <row r="933" spans="1:1">
      <c r="A933" s="488" t="s">
        <v>4842</v>
      </c>
    </row>
    <row r="934" spans="1:1">
      <c r="A934" s="488" t="s">
        <v>4843</v>
      </c>
    </row>
    <row r="935" spans="1:1">
      <c r="A935" s="488" t="s">
        <v>4844</v>
      </c>
    </row>
    <row r="936" spans="1:1">
      <c r="A936" s="488" t="s">
        <v>4845</v>
      </c>
    </row>
    <row r="937" spans="1:1">
      <c r="A937" s="488" t="s">
        <v>4846</v>
      </c>
    </row>
    <row r="938" spans="1:1">
      <c r="A938" s="488" t="s">
        <v>4847</v>
      </c>
    </row>
    <row r="939" spans="1:1">
      <c r="A939" s="488" t="s">
        <v>4848</v>
      </c>
    </row>
    <row r="940" spans="1:1">
      <c r="A940" s="488" t="s">
        <v>4849</v>
      </c>
    </row>
    <row r="941" spans="1:1">
      <c r="A941" s="488" t="s">
        <v>4850</v>
      </c>
    </row>
    <row r="942" spans="1:1">
      <c r="A942" s="488" t="s">
        <v>4851</v>
      </c>
    </row>
    <row r="943" spans="1:1">
      <c r="A943" s="488" t="s">
        <v>4852</v>
      </c>
    </row>
    <row r="944" spans="1:1">
      <c r="A944" s="488" t="s">
        <v>4853</v>
      </c>
    </row>
    <row r="945" spans="1:1">
      <c r="A945" s="488" t="s">
        <v>4854</v>
      </c>
    </row>
    <row r="946" spans="1:1">
      <c r="A946" s="488" t="s">
        <v>4855</v>
      </c>
    </row>
    <row r="947" spans="1:1">
      <c r="A947" s="488" t="s">
        <v>4856</v>
      </c>
    </row>
    <row r="948" spans="1:1">
      <c r="A948" s="488" t="s">
        <v>4857</v>
      </c>
    </row>
    <row r="949" spans="1:1">
      <c r="A949" s="488" t="s">
        <v>4858</v>
      </c>
    </row>
    <row r="950" spans="1:1">
      <c r="A950" s="488" t="s">
        <v>4859</v>
      </c>
    </row>
    <row r="951" spans="1:1">
      <c r="A951" s="488" t="s">
        <v>4860</v>
      </c>
    </row>
    <row r="952" spans="1:1">
      <c r="A952" s="488" t="s">
        <v>4861</v>
      </c>
    </row>
    <row r="953" spans="1:1">
      <c r="A953" s="488" t="s">
        <v>4862</v>
      </c>
    </row>
    <row r="954" spans="1:1">
      <c r="A954" s="488" t="s">
        <v>4863</v>
      </c>
    </row>
    <row r="955" spans="1:1">
      <c r="A955" s="488" t="s">
        <v>4864</v>
      </c>
    </row>
    <row r="956" spans="1:1">
      <c r="A956" s="488" t="s">
        <v>4865</v>
      </c>
    </row>
    <row r="957" spans="1:1">
      <c r="A957" s="488" t="s">
        <v>4866</v>
      </c>
    </row>
    <row r="958" spans="1:1">
      <c r="A958" s="488" t="s">
        <v>4867</v>
      </c>
    </row>
    <row r="959" spans="1:1">
      <c r="A959" s="488" t="s">
        <v>4868</v>
      </c>
    </row>
    <row r="960" spans="1:1">
      <c r="A960" s="488" t="s">
        <v>4869</v>
      </c>
    </row>
    <row r="961" spans="1:1">
      <c r="A961" s="488" t="s">
        <v>4870</v>
      </c>
    </row>
    <row r="962" spans="1:1">
      <c r="A962" s="488" t="s">
        <v>4871</v>
      </c>
    </row>
    <row r="963" spans="1:1">
      <c r="A963" s="488" t="s">
        <v>4872</v>
      </c>
    </row>
    <row r="964" spans="1:1">
      <c r="A964" s="488" t="s">
        <v>4873</v>
      </c>
    </row>
    <row r="965" spans="1:1">
      <c r="A965" s="488" t="s">
        <v>4874</v>
      </c>
    </row>
    <row r="966" spans="1:1">
      <c r="A966" s="488" t="s">
        <v>4875</v>
      </c>
    </row>
    <row r="967" spans="1:1">
      <c r="A967" s="488" t="s">
        <v>4876</v>
      </c>
    </row>
    <row r="968" spans="1:1">
      <c r="A968" s="488" t="s">
        <v>4877</v>
      </c>
    </row>
    <row r="969" spans="1:1">
      <c r="A969" s="488" t="s">
        <v>4878</v>
      </c>
    </row>
    <row r="970" spans="1:1">
      <c r="A970" s="488" t="s">
        <v>4879</v>
      </c>
    </row>
    <row r="971" spans="1:1">
      <c r="A971" s="488" t="s">
        <v>4880</v>
      </c>
    </row>
    <row r="972" spans="1:1">
      <c r="A972" s="488" t="s">
        <v>4881</v>
      </c>
    </row>
    <row r="973" spans="1:1">
      <c r="A973" s="488" t="s">
        <v>4882</v>
      </c>
    </row>
    <row r="974" spans="1:1">
      <c r="A974" s="488" t="s">
        <v>4883</v>
      </c>
    </row>
    <row r="975" spans="1:1">
      <c r="A975" s="488" t="s">
        <v>4884</v>
      </c>
    </row>
    <row r="976" spans="1:1">
      <c r="A976" s="488" t="s">
        <v>4885</v>
      </c>
    </row>
    <row r="977" spans="1:1">
      <c r="A977" s="488" t="s">
        <v>4886</v>
      </c>
    </row>
    <row r="978" spans="1:1">
      <c r="A978" s="488" t="s">
        <v>4887</v>
      </c>
    </row>
    <row r="979" spans="1:1">
      <c r="A979" s="488" t="s">
        <v>4888</v>
      </c>
    </row>
    <row r="980" spans="1:1">
      <c r="A980" s="488" t="s">
        <v>4889</v>
      </c>
    </row>
    <row r="981" spans="1:1">
      <c r="A981" s="488" t="s">
        <v>4890</v>
      </c>
    </row>
    <row r="982" spans="1:1">
      <c r="A982" s="488" t="s">
        <v>4891</v>
      </c>
    </row>
    <row r="983" spans="1:1">
      <c r="A983" s="488" t="s">
        <v>4892</v>
      </c>
    </row>
    <row r="984" spans="1:1">
      <c r="A984" s="488" t="s">
        <v>4893</v>
      </c>
    </row>
    <row r="985" spans="1:1">
      <c r="A985" s="488" t="s">
        <v>4894</v>
      </c>
    </row>
    <row r="986" spans="1:1">
      <c r="A986" s="488" t="s">
        <v>4895</v>
      </c>
    </row>
    <row r="987" spans="1:1">
      <c r="A987" s="488" t="s">
        <v>4896</v>
      </c>
    </row>
    <row r="988" spans="1:1">
      <c r="A988" s="488" t="s">
        <v>4897</v>
      </c>
    </row>
    <row r="989" spans="1:1">
      <c r="A989" s="488" t="s">
        <v>4898</v>
      </c>
    </row>
    <row r="990" spans="1:1">
      <c r="A990" s="488" t="s">
        <v>4899</v>
      </c>
    </row>
    <row r="991" spans="1:1">
      <c r="A991" s="488" t="s">
        <v>4900</v>
      </c>
    </row>
    <row r="992" spans="1:1">
      <c r="A992" s="488" t="s">
        <v>4901</v>
      </c>
    </row>
    <row r="993" spans="1:1">
      <c r="A993" s="488" t="s">
        <v>4902</v>
      </c>
    </row>
    <row r="994" spans="1:1">
      <c r="A994" s="488" t="s">
        <v>4903</v>
      </c>
    </row>
    <row r="995" spans="1:1">
      <c r="A995" s="488" t="s">
        <v>4904</v>
      </c>
    </row>
    <row r="996" spans="1:1">
      <c r="A996" s="488" t="s">
        <v>4905</v>
      </c>
    </row>
    <row r="997" spans="1:1">
      <c r="A997" s="488" t="s">
        <v>4906</v>
      </c>
    </row>
    <row r="998" spans="1:1">
      <c r="A998" s="488" t="s">
        <v>4907</v>
      </c>
    </row>
    <row r="999" spans="1:1">
      <c r="A999" s="488" t="s">
        <v>4908</v>
      </c>
    </row>
    <row r="1000" spans="1:1">
      <c r="A1000" s="488" t="s">
        <v>4909</v>
      </c>
    </row>
    <row r="1001" spans="1:1">
      <c r="A1001" s="488" t="s">
        <v>4910</v>
      </c>
    </row>
    <row r="1002" spans="1:1">
      <c r="A1002" s="488" t="s">
        <v>4911</v>
      </c>
    </row>
    <row r="1003" spans="1:1">
      <c r="A1003" s="488" t="s">
        <v>4912</v>
      </c>
    </row>
    <row r="1004" spans="1:1">
      <c r="A1004" s="488" t="s">
        <v>4913</v>
      </c>
    </row>
    <row r="1005" spans="1:1">
      <c r="A1005" s="488" t="s">
        <v>4914</v>
      </c>
    </row>
    <row r="1006" spans="1:1">
      <c r="A1006" s="488" t="s">
        <v>4915</v>
      </c>
    </row>
    <row r="1007" spans="1:1">
      <c r="A1007" s="488" t="s">
        <v>4916</v>
      </c>
    </row>
    <row r="1008" spans="1:1">
      <c r="A1008" s="488" t="s">
        <v>4917</v>
      </c>
    </row>
    <row r="1009" spans="1:1">
      <c r="A1009" s="488" t="s">
        <v>4918</v>
      </c>
    </row>
    <row r="1010" spans="1:1">
      <c r="A1010" s="488" t="s">
        <v>4919</v>
      </c>
    </row>
    <row r="1011" spans="1:1">
      <c r="A1011" s="488" t="s">
        <v>4920</v>
      </c>
    </row>
    <row r="1012" spans="1:1">
      <c r="A1012" s="488" t="s">
        <v>4921</v>
      </c>
    </row>
    <row r="1013" spans="1:1">
      <c r="A1013" s="488" t="s">
        <v>4922</v>
      </c>
    </row>
    <row r="1014" spans="1:1">
      <c r="A1014" s="488" t="s">
        <v>4923</v>
      </c>
    </row>
    <row r="1015" spans="1:1">
      <c r="A1015" s="488" t="s">
        <v>4924</v>
      </c>
    </row>
    <row r="1016" spans="1:1">
      <c r="A1016" s="488" t="s">
        <v>4925</v>
      </c>
    </row>
    <row r="1017" spans="1:1">
      <c r="A1017" s="488" t="s">
        <v>4926</v>
      </c>
    </row>
    <row r="1018" spans="1:1">
      <c r="A1018" s="488" t="s">
        <v>4927</v>
      </c>
    </row>
    <row r="1019" spans="1:1">
      <c r="A1019" s="488" t="s">
        <v>4928</v>
      </c>
    </row>
    <row r="1020" spans="1:1">
      <c r="A1020" s="488" t="s">
        <v>4929</v>
      </c>
    </row>
    <row r="1021" spans="1:1">
      <c r="A1021" s="488" t="s">
        <v>4930</v>
      </c>
    </row>
    <row r="1022" spans="1:1">
      <c r="A1022" s="488" t="s">
        <v>4931</v>
      </c>
    </row>
    <row r="1023" spans="1:1">
      <c r="A1023" s="488" t="s">
        <v>4932</v>
      </c>
    </row>
    <row r="1024" spans="1:1">
      <c r="A1024" s="488" t="s">
        <v>4933</v>
      </c>
    </row>
    <row r="1025" spans="1:1">
      <c r="A1025" s="488" t="s">
        <v>4934</v>
      </c>
    </row>
    <row r="1026" spans="1:1">
      <c r="A1026" s="488" t="s">
        <v>4935</v>
      </c>
    </row>
    <row r="1027" spans="1:1">
      <c r="A1027" s="488" t="s">
        <v>4936</v>
      </c>
    </row>
    <row r="1028" spans="1:1">
      <c r="A1028" s="488" t="s">
        <v>4937</v>
      </c>
    </row>
    <row r="1029" spans="1:1">
      <c r="A1029" s="488" t="s">
        <v>4938</v>
      </c>
    </row>
    <row r="1030" spans="1:1">
      <c r="A1030" s="488" t="s">
        <v>4939</v>
      </c>
    </row>
    <row r="1031" spans="1:1">
      <c r="A1031" s="488" t="s">
        <v>4940</v>
      </c>
    </row>
    <row r="1032" spans="1:1">
      <c r="A1032" s="488" t="s">
        <v>4941</v>
      </c>
    </row>
    <row r="1033" spans="1:1">
      <c r="A1033" s="488" t="s">
        <v>4942</v>
      </c>
    </row>
    <row r="1034" spans="1:1">
      <c r="A1034" s="488" t="s">
        <v>4943</v>
      </c>
    </row>
    <row r="1035" spans="1:1">
      <c r="A1035" s="488" t="s">
        <v>4944</v>
      </c>
    </row>
    <row r="1036" spans="1:1">
      <c r="A1036" s="488" t="s">
        <v>4945</v>
      </c>
    </row>
    <row r="1037" spans="1:1">
      <c r="A1037" s="488" t="s">
        <v>4946</v>
      </c>
    </row>
    <row r="1038" spans="1:1">
      <c r="A1038" s="488" t="s">
        <v>4947</v>
      </c>
    </row>
    <row r="1039" spans="1:1">
      <c r="A1039" s="488" t="s">
        <v>4948</v>
      </c>
    </row>
    <row r="1040" spans="1:1">
      <c r="A1040" s="488" t="s">
        <v>4949</v>
      </c>
    </row>
    <row r="1041" spans="1:1">
      <c r="A1041" s="488" t="s">
        <v>4950</v>
      </c>
    </row>
    <row r="1042" spans="1:1">
      <c r="A1042" s="488" t="s">
        <v>4951</v>
      </c>
    </row>
    <row r="1043" spans="1:1">
      <c r="A1043" s="488" t="s">
        <v>4952</v>
      </c>
    </row>
    <row r="1044" spans="1:1">
      <c r="A1044" s="488" t="s">
        <v>4953</v>
      </c>
    </row>
    <row r="1045" spans="1:1">
      <c r="A1045" s="488" t="s">
        <v>4954</v>
      </c>
    </row>
    <row r="1046" spans="1:1">
      <c r="A1046" s="488" t="s">
        <v>4955</v>
      </c>
    </row>
    <row r="1047" spans="1:1">
      <c r="A1047" s="488" t="s">
        <v>4956</v>
      </c>
    </row>
    <row r="1048" spans="1:1">
      <c r="A1048" s="488" t="s">
        <v>4957</v>
      </c>
    </row>
    <row r="1049" spans="1:1">
      <c r="A1049" s="488" t="s">
        <v>4958</v>
      </c>
    </row>
    <row r="1050" spans="1:1">
      <c r="A1050" s="488" t="s">
        <v>4959</v>
      </c>
    </row>
    <row r="1051" spans="1:1">
      <c r="A1051" s="488" t="s">
        <v>4960</v>
      </c>
    </row>
    <row r="1052" spans="1:1">
      <c r="A1052" s="488" t="s">
        <v>4961</v>
      </c>
    </row>
    <row r="1053" spans="1:1">
      <c r="A1053" s="488" t="s">
        <v>4962</v>
      </c>
    </row>
    <row r="1054" spans="1:1">
      <c r="A1054" s="488" t="s">
        <v>4963</v>
      </c>
    </row>
    <row r="1055" spans="1:1">
      <c r="A1055" s="488" t="s">
        <v>4964</v>
      </c>
    </row>
    <row r="1056" spans="1:1">
      <c r="A1056" s="488" t="s">
        <v>4965</v>
      </c>
    </row>
    <row r="1057" spans="1:1">
      <c r="A1057" s="488" t="s">
        <v>4966</v>
      </c>
    </row>
    <row r="1058" spans="1:1">
      <c r="A1058" s="488" t="s">
        <v>4967</v>
      </c>
    </row>
    <row r="1059" spans="1:1">
      <c r="A1059" s="488" t="s">
        <v>4968</v>
      </c>
    </row>
    <row r="1060" spans="1:1">
      <c r="A1060" s="488" t="s">
        <v>4969</v>
      </c>
    </row>
    <row r="1061" spans="1:1">
      <c r="A1061" s="488" t="s">
        <v>4970</v>
      </c>
    </row>
    <row r="1062" spans="1:1">
      <c r="A1062" s="488" t="s">
        <v>4971</v>
      </c>
    </row>
    <row r="1063" spans="1:1">
      <c r="A1063" s="488" t="s">
        <v>4972</v>
      </c>
    </row>
    <row r="1064" spans="1:1">
      <c r="A1064" s="488" t="s">
        <v>4973</v>
      </c>
    </row>
    <row r="1065" spans="1:1">
      <c r="A1065" s="488" t="s">
        <v>4974</v>
      </c>
    </row>
    <row r="1066" spans="1:1">
      <c r="A1066" s="488" t="s">
        <v>4975</v>
      </c>
    </row>
    <row r="1067" spans="1:1">
      <c r="A1067" s="488" t="s">
        <v>4976</v>
      </c>
    </row>
    <row r="1068" spans="1:1">
      <c r="A1068" s="488" t="s">
        <v>4977</v>
      </c>
    </row>
    <row r="1069" spans="1:1">
      <c r="A1069" s="488" t="s">
        <v>4978</v>
      </c>
    </row>
    <row r="1070" spans="1:1">
      <c r="A1070" s="488" t="s">
        <v>4979</v>
      </c>
    </row>
    <row r="1071" spans="1:1">
      <c r="A1071" s="488" t="s">
        <v>4980</v>
      </c>
    </row>
    <row r="1072" spans="1:1">
      <c r="A1072" s="488" t="s">
        <v>4981</v>
      </c>
    </row>
    <row r="1073" spans="1:1">
      <c r="A1073" s="488" t="s">
        <v>4982</v>
      </c>
    </row>
    <row r="1074" spans="1:1">
      <c r="A1074" s="488" t="s">
        <v>4983</v>
      </c>
    </row>
    <row r="1075" spans="1:1">
      <c r="A1075" s="488" t="s">
        <v>4984</v>
      </c>
    </row>
    <row r="1076" spans="1:1">
      <c r="A1076" s="488" t="s">
        <v>4985</v>
      </c>
    </row>
    <row r="1077" spans="1:1">
      <c r="A1077" s="488" t="s">
        <v>4986</v>
      </c>
    </row>
    <row r="1078" spans="1:1">
      <c r="A1078" s="488" t="s">
        <v>4987</v>
      </c>
    </row>
    <row r="1079" spans="1:1">
      <c r="A1079" s="488" t="s">
        <v>4988</v>
      </c>
    </row>
    <row r="1080" spans="1:1">
      <c r="A1080" s="488" t="s">
        <v>4989</v>
      </c>
    </row>
    <row r="1081" spans="1:1">
      <c r="A1081" s="488" t="s">
        <v>4990</v>
      </c>
    </row>
    <row r="1082" spans="1:1">
      <c r="A1082" s="488" t="s">
        <v>4991</v>
      </c>
    </row>
    <row r="1083" spans="1:1">
      <c r="A1083" s="488" t="s">
        <v>4992</v>
      </c>
    </row>
    <row r="1084" spans="1:1">
      <c r="A1084" s="488" t="s">
        <v>4993</v>
      </c>
    </row>
    <row r="1085" spans="1:1">
      <c r="A1085" s="488" t="s">
        <v>4994</v>
      </c>
    </row>
    <row r="1086" spans="1:1">
      <c r="A1086" s="488" t="s">
        <v>4995</v>
      </c>
    </row>
    <row r="1087" spans="1:1">
      <c r="A1087" s="488" t="s">
        <v>4996</v>
      </c>
    </row>
    <row r="1088" spans="1:1">
      <c r="A1088" s="488" t="s">
        <v>4997</v>
      </c>
    </row>
    <row r="1089" spans="1:1">
      <c r="A1089" s="488" t="s">
        <v>4998</v>
      </c>
    </row>
    <row r="1090" spans="1:1">
      <c r="A1090" s="488" t="s">
        <v>4999</v>
      </c>
    </row>
    <row r="1091" spans="1:1">
      <c r="A1091" s="488" t="s">
        <v>5000</v>
      </c>
    </row>
    <row r="1092" spans="1:1">
      <c r="A1092" s="488" t="s">
        <v>5001</v>
      </c>
    </row>
    <row r="1093" spans="1:1">
      <c r="A1093" s="488" t="s">
        <v>5002</v>
      </c>
    </row>
    <row r="1094" spans="1:1">
      <c r="A1094" s="488" t="s">
        <v>5003</v>
      </c>
    </row>
    <row r="1095" spans="1:1">
      <c r="A1095" s="488" t="s">
        <v>5004</v>
      </c>
    </row>
    <row r="1096" spans="1:1">
      <c r="A1096" s="488" t="s">
        <v>5005</v>
      </c>
    </row>
    <row r="1097" spans="1:1">
      <c r="A1097" s="488" t="s">
        <v>5006</v>
      </c>
    </row>
    <row r="1098" spans="1:1">
      <c r="A1098" s="488" t="s">
        <v>5007</v>
      </c>
    </row>
    <row r="1099" spans="1:1">
      <c r="A1099" s="488" t="s">
        <v>5008</v>
      </c>
    </row>
    <row r="1100" spans="1:1">
      <c r="A1100" s="488" t="s">
        <v>5009</v>
      </c>
    </row>
    <row r="1101" spans="1:1">
      <c r="A1101" s="488" t="s">
        <v>5010</v>
      </c>
    </row>
    <row r="1102" spans="1:1">
      <c r="A1102" s="488" t="s">
        <v>5011</v>
      </c>
    </row>
    <row r="1103" spans="1:1">
      <c r="A1103" s="488" t="s">
        <v>5012</v>
      </c>
    </row>
    <row r="1104" spans="1:1">
      <c r="A1104" s="488" t="s">
        <v>5013</v>
      </c>
    </row>
    <row r="1105" spans="1:1">
      <c r="A1105" s="488" t="s">
        <v>5014</v>
      </c>
    </row>
    <row r="1106" spans="1:1">
      <c r="A1106" s="488" t="s">
        <v>5015</v>
      </c>
    </row>
    <row r="1107" spans="1:1">
      <c r="A1107" s="488" t="s">
        <v>5016</v>
      </c>
    </row>
    <row r="1108" spans="1:1">
      <c r="A1108" s="488" t="s">
        <v>5017</v>
      </c>
    </row>
    <row r="1109" spans="1:1">
      <c r="A1109" s="488" t="s">
        <v>5018</v>
      </c>
    </row>
    <row r="1110" spans="1:1">
      <c r="A1110" s="488" t="s">
        <v>5019</v>
      </c>
    </row>
    <row r="1111" spans="1:1">
      <c r="A1111" s="488" t="s">
        <v>5020</v>
      </c>
    </row>
    <row r="1112" spans="1:1">
      <c r="A1112" s="488" t="s">
        <v>5021</v>
      </c>
    </row>
    <row r="1113" spans="1:1">
      <c r="A1113" s="488" t="s">
        <v>5022</v>
      </c>
    </row>
    <row r="1114" spans="1:1">
      <c r="A1114" s="488" t="s">
        <v>5023</v>
      </c>
    </row>
    <row r="1115" spans="1:1">
      <c r="A1115" s="488" t="s">
        <v>5024</v>
      </c>
    </row>
    <row r="1116" spans="1:1">
      <c r="A1116" s="488" t="s">
        <v>5025</v>
      </c>
    </row>
    <row r="1117" spans="1:1">
      <c r="A1117" s="488" t="s">
        <v>5026</v>
      </c>
    </row>
    <row r="1118" spans="1:1">
      <c r="A1118" s="488" t="s">
        <v>5027</v>
      </c>
    </row>
    <row r="1119" spans="1:1">
      <c r="A1119" s="488" t="s">
        <v>5028</v>
      </c>
    </row>
    <row r="1120" spans="1:1">
      <c r="A1120" s="488" t="s">
        <v>5029</v>
      </c>
    </row>
    <row r="1121" spans="1:1">
      <c r="A1121" s="488" t="s">
        <v>5030</v>
      </c>
    </row>
    <row r="1122" spans="1:1">
      <c r="A1122" s="488" t="s">
        <v>5031</v>
      </c>
    </row>
    <row r="1123" spans="1:1">
      <c r="A1123" s="488" t="s">
        <v>5032</v>
      </c>
    </row>
    <row r="1124" spans="1:1">
      <c r="A1124" s="488" t="s">
        <v>5033</v>
      </c>
    </row>
    <row r="1125" spans="1:1">
      <c r="A1125" s="488" t="s">
        <v>5034</v>
      </c>
    </row>
    <row r="1126" spans="1:1">
      <c r="A1126" s="488" t="s">
        <v>5035</v>
      </c>
    </row>
    <row r="1127" spans="1:1">
      <c r="A1127" s="488" t="s">
        <v>5036</v>
      </c>
    </row>
    <row r="1128" spans="1:1">
      <c r="A1128" s="488" t="s">
        <v>5037</v>
      </c>
    </row>
    <row r="1129" spans="1:1">
      <c r="A1129" s="488" t="s">
        <v>5038</v>
      </c>
    </row>
    <row r="1130" spans="1:1">
      <c r="A1130" s="488" t="s">
        <v>5039</v>
      </c>
    </row>
    <row r="1131" spans="1:1">
      <c r="A1131" s="488" t="s">
        <v>5040</v>
      </c>
    </row>
    <row r="1132" spans="1:1">
      <c r="A1132" s="488" t="s">
        <v>5041</v>
      </c>
    </row>
    <row r="1133" spans="1:1">
      <c r="A1133" s="488" t="s">
        <v>5042</v>
      </c>
    </row>
    <row r="1134" spans="1:1">
      <c r="A1134" s="488" t="s">
        <v>5043</v>
      </c>
    </row>
    <row r="1135" spans="1:1">
      <c r="A1135" s="488" t="s">
        <v>5044</v>
      </c>
    </row>
    <row r="1136" spans="1:1">
      <c r="A1136" s="488" t="s">
        <v>5045</v>
      </c>
    </row>
    <row r="1137" spans="1:1">
      <c r="A1137" s="488" t="s">
        <v>5046</v>
      </c>
    </row>
    <row r="1138" spans="1:1">
      <c r="A1138" s="488" t="s">
        <v>5047</v>
      </c>
    </row>
    <row r="1139" spans="1:1">
      <c r="A1139" s="488" t="s">
        <v>5048</v>
      </c>
    </row>
    <row r="1140" spans="1:1">
      <c r="A1140" s="488" t="s">
        <v>5049</v>
      </c>
    </row>
    <row r="1141" spans="1:1">
      <c r="A1141" s="488" t="s">
        <v>5050</v>
      </c>
    </row>
    <row r="1142" spans="1:1">
      <c r="A1142" s="488" t="s">
        <v>5051</v>
      </c>
    </row>
    <row r="1143" spans="1:1">
      <c r="A1143" s="488" t="s">
        <v>5052</v>
      </c>
    </row>
    <row r="1144" spans="1:1">
      <c r="A1144" s="488" t="s">
        <v>5053</v>
      </c>
    </row>
    <row r="1145" spans="1:1">
      <c r="A1145" s="488" t="s">
        <v>5054</v>
      </c>
    </row>
    <row r="1146" spans="1:1">
      <c r="A1146" s="488" t="s">
        <v>5055</v>
      </c>
    </row>
    <row r="1147" spans="1:1">
      <c r="A1147" s="488" t="s">
        <v>5056</v>
      </c>
    </row>
    <row r="1148" spans="1:1">
      <c r="A1148" s="488" t="s">
        <v>5057</v>
      </c>
    </row>
    <row r="1149" spans="1:1">
      <c r="A1149" s="488" t="s">
        <v>5058</v>
      </c>
    </row>
    <row r="1150" spans="1:1">
      <c r="A1150" s="488" t="s">
        <v>5059</v>
      </c>
    </row>
    <row r="1151" spans="1:1">
      <c r="A1151" s="488" t="s">
        <v>5060</v>
      </c>
    </row>
    <row r="1152" spans="1:1">
      <c r="A1152" s="488" t="s">
        <v>5061</v>
      </c>
    </row>
    <row r="1153" spans="1:1">
      <c r="A1153" s="488" t="s">
        <v>5062</v>
      </c>
    </row>
    <row r="1154" spans="1:1">
      <c r="A1154" s="488" t="s">
        <v>5063</v>
      </c>
    </row>
    <row r="1155" spans="1:1">
      <c r="A1155" s="488" t="s">
        <v>5064</v>
      </c>
    </row>
    <row r="1156" spans="1:1">
      <c r="A1156" s="488" t="s">
        <v>5065</v>
      </c>
    </row>
    <row r="1157" spans="1:1">
      <c r="A1157" s="488" t="s">
        <v>5066</v>
      </c>
    </row>
    <row r="1158" spans="1:1">
      <c r="A1158" s="488" t="s">
        <v>5067</v>
      </c>
    </row>
    <row r="1159" spans="1:1">
      <c r="A1159" s="488" t="s">
        <v>5068</v>
      </c>
    </row>
    <row r="1160" spans="1:1">
      <c r="A1160" s="488" t="s">
        <v>5069</v>
      </c>
    </row>
    <row r="1161" spans="1:1">
      <c r="A1161" s="488" t="s">
        <v>5070</v>
      </c>
    </row>
    <row r="1162" spans="1:1">
      <c r="A1162" s="488" t="s">
        <v>5071</v>
      </c>
    </row>
    <row r="1163" spans="1:1">
      <c r="A1163" s="488" t="s">
        <v>5072</v>
      </c>
    </row>
    <row r="1164" spans="1:1">
      <c r="A1164" s="488" t="s">
        <v>5073</v>
      </c>
    </row>
    <row r="1165" spans="1:1">
      <c r="A1165" s="488" t="s">
        <v>5074</v>
      </c>
    </row>
    <row r="1166" spans="1:1">
      <c r="A1166" s="488" t="s">
        <v>5075</v>
      </c>
    </row>
    <row r="1167" spans="1:1">
      <c r="A1167" s="488" t="s">
        <v>5076</v>
      </c>
    </row>
    <row r="1168" spans="1:1">
      <c r="A1168" s="488" t="s">
        <v>5077</v>
      </c>
    </row>
    <row r="1169" spans="1:1">
      <c r="A1169" s="488" t="s">
        <v>5078</v>
      </c>
    </row>
    <row r="1170" spans="1:1">
      <c r="A1170" s="488" t="s">
        <v>5079</v>
      </c>
    </row>
    <row r="1171" spans="1:1">
      <c r="A1171" s="488" t="s">
        <v>5080</v>
      </c>
    </row>
    <row r="1172" spans="1:1">
      <c r="A1172" s="488" t="s">
        <v>5081</v>
      </c>
    </row>
    <row r="1173" spans="1:1">
      <c r="A1173" s="488" t="s">
        <v>5082</v>
      </c>
    </row>
    <row r="1174" spans="1:1">
      <c r="A1174" s="488" t="s">
        <v>5083</v>
      </c>
    </row>
    <row r="1175" spans="1:1">
      <c r="A1175" s="488" t="s">
        <v>5084</v>
      </c>
    </row>
    <row r="1176" spans="1:1">
      <c r="A1176" s="488" t="s">
        <v>5085</v>
      </c>
    </row>
    <row r="1177" spans="1:1">
      <c r="A1177" s="488" t="s">
        <v>5086</v>
      </c>
    </row>
    <row r="1178" spans="1:1">
      <c r="A1178" s="488" t="s">
        <v>5087</v>
      </c>
    </row>
    <row r="1179" spans="1:1">
      <c r="A1179" s="488" t="s">
        <v>5088</v>
      </c>
    </row>
    <row r="1180" spans="1:1">
      <c r="A1180" s="488" t="s">
        <v>5089</v>
      </c>
    </row>
    <row r="1181" spans="1:1">
      <c r="A1181" s="488" t="s">
        <v>5090</v>
      </c>
    </row>
    <row r="1182" spans="1:1">
      <c r="A1182" s="488" t="s">
        <v>5091</v>
      </c>
    </row>
    <row r="1183" spans="1:1">
      <c r="A1183" s="488" t="s">
        <v>5092</v>
      </c>
    </row>
    <row r="1184" spans="1:1">
      <c r="A1184" s="488" t="s">
        <v>5093</v>
      </c>
    </row>
    <row r="1185" spans="1:1">
      <c r="A1185" s="488" t="s">
        <v>5094</v>
      </c>
    </row>
    <row r="1186" spans="1:1">
      <c r="A1186" s="488" t="s">
        <v>5095</v>
      </c>
    </row>
    <row r="1187" spans="1:1">
      <c r="A1187" s="488" t="s">
        <v>5096</v>
      </c>
    </row>
    <row r="1188" spans="1:1">
      <c r="A1188" s="488" t="s">
        <v>5097</v>
      </c>
    </row>
    <row r="1189" spans="1:1">
      <c r="A1189" s="488" t="s">
        <v>5098</v>
      </c>
    </row>
    <row r="1190" spans="1:1">
      <c r="A1190" s="488" t="s">
        <v>5099</v>
      </c>
    </row>
    <row r="1191" spans="1:1">
      <c r="A1191" s="488" t="s">
        <v>5100</v>
      </c>
    </row>
    <row r="1192" spans="1:1">
      <c r="A1192" s="488" t="s">
        <v>5101</v>
      </c>
    </row>
    <row r="1193" spans="1:1">
      <c r="A1193" s="488" t="s">
        <v>5102</v>
      </c>
    </row>
    <row r="1194" spans="1:1">
      <c r="A1194" s="488" t="s">
        <v>5103</v>
      </c>
    </row>
    <row r="1195" spans="1:1">
      <c r="A1195" s="488" t="s">
        <v>5104</v>
      </c>
    </row>
    <row r="1196" spans="1:1">
      <c r="A1196" s="488" t="s">
        <v>5105</v>
      </c>
    </row>
    <row r="1197" spans="1:1">
      <c r="A1197" s="488" t="s">
        <v>5106</v>
      </c>
    </row>
    <row r="1198" spans="1:1">
      <c r="A1198" s="488" t="s">
        <v>5107</v>
      </c>
    </row>
    <row r="1199" spans="1:1">
      <c r="A1199" s="488" t="s">
        <v>5108</v>
      </c>
    </row>
    <row r="1200" spans="1:1">
      <c r="A1200" s="488" t="s">
        <v>5109</v>
      </c>
    </row>
    <row r="1201" spans="1:1">
      <c r="A1201" s="488" t="s">
        <v>5110</v>
      </c>
    </row>
    <row r="1202" spans="1:1">
      <c r="A1202" s="488" t="s">
        <v>5111</v>
      </c>
    </row>
    <row r="1203" spans="1:1">
      <c r="A1203" s="488" t="s">
        <v>5112</v>
      </c>
    </row>
    <row r="1204" spans="1:1">
      <c r="A1204" s="488" t="s">
        <v>5113</v>
      </c>
    </row>
    <row r="1205" spans="1:1">
      <c r="A1205" s="488" t="s">
        <v>5114</v>
      </c>
    </row>
    <row r="1206" spans="1:1">
      <c r="A1206" s="488" t="s">
        <v>5115</v>
      </c>
    </row>
    <row r="1207" spans="1:1">
      <c r="A1207" s="488" t="s">
        <v>5116</v>
      </c>
    </row>
    <row r="1208" spans="1:1">
      <c r="A1208" s="488" t="s">
        <v>5117</v>
      </c>
    </row>
    <row r="1209" spans="1:1">
      <c r="A1209" s="488" t="s">
        <v>5118</v>
      </c>
    </row>
    <row r="1210" spans="1:1">
      <c r="A1210" s="488" t="s">
        <v>5119</v>
      </c>
    </row>
    <row r="1211" spans="1:1">
      <c r="A1211" s="488" t="s">
        <v>5120</v>
      </c>
    </row>
    <row r="1212" spans="1:1">
      <c r="A1212" s="488" t="s">
        <v>5121</v>
      </c>
    </row>
    <row r="1213" spans="1:1">
      <c r="A1213" s="488" t="s">
        <v>5122</v>
      </c>
    </row>
    <row r="1214" spans="1:1">
      <c r="A1214" s="488" t="s">
        <v>5123</v>
      </c>
    </row>
    <row r="1215" spans="1:1">
      <c r="A1215" s="488" t="s">
        <v>5124</v>
      </c>
    </row>
    <row r="1216" spans="1:1">
      <c r="A1216" s="488" t="s">
        <v>5125</v>
      </c>
    </row>
    <row r="1217" spans="1:1">
      <c r="A1217" s="488" t="s">
        <v>5126</v>
      </c>
    </row>
    <row r="1218" spans="1:1">
      <c r="A1218" s="488" t="s">
        <v>5127</v>
      </c>
    </row>
    <row r="1219" spans="1:1">
      <c r="A1219" s="488" t="s">
        <v>5128</v>
      </c>
    </row>
    <row r="1220" spans="1:1">
      <c r="A1220" s="488" t="s">
        <v>5129</v>
      </c>
    </row>
    <row r="1221" spans="1:1">
      <c r="A1221" s="488" t="s">
        <v>5130</v>
      </c>
    </row>
    <row r="1222" spans="1:1">
      <c r="A1222" s="488" t="s">
        <v>5131</v>
      </c>
    </row>
    <row r="1223" spans="1:1">
      <c r="A1223" s="488" t="s">
        <v>5132</v>
      </c>
    </row>
    <row r="1224" spans="1:1">
      <c r="A1224" s="488" t="s">
        <v>5133</v>
      </c>
    </row>
    <row r="1225" spans="1:1">
      <c r="A1225" s="488" t="s">
        <v>5134</v>
      </c>
    </row>
    <row r="1226" spans="1:1">
      <c r="A1226" s="488" t="s">
        <v>5135</v>
      </c>
    </row>
    <row r="1227" spans="1:1">
      <c r="A1227" s="488" t="s">
        <v>5136</v>
      </c>
    </row>
    <row r="1228" spans="1:1">
      <c r="A1228" s="488" t="s">
        <v>5137</v>
      </c>
    </row>
    <row r="1229" spans="1:1">
      <c r="A1229" s="488" t="s">
        <v>5138</v>
      </c>
    </row>
    <row r="1230" spans="1:1">
      <c r="A1230" s="488" t="s">
        <v>5139</v>
      </c>
    </row>
    <row r="1231" spans="1:1">
      <c r="A1231" s="488" t="s">
        <v>5140</v>
      </c>
    </row>
    <row r="1232" spans="1:1">
      <c r="A1232" s="488" t="s">
        <v>5141</v>
      </c>
    </row>
    <row r="1233" spans="1:1">
      <c r="A1233" s="488" t="s">
        <v>5142</v>
      </c>
    </row>
    <row r="1234" spans="1:1">
      <c r="A1234" s="488" t="s">
        <v>5143</v>
      </c>
    </row>
    <row r="1235" spans="1:1">
      <c r="A1235" s="488" t="s">
        <v>5144</v>
      </c>
    </row>
    <row r="1236" spans="1:1">
      <c r="A1236" s="488" t="s">
        <v>5145</v>
      </c>
    </row>
    <row r="1237" spans="1:1">
      <c r="A1237" s="488" t="s">
        <v>5146</v>
      </c>
    </row>
    <row r="1238" spans="1:1">
      <c r="A1238" s="488" t="s">
        <v>5147</v>
      </c>
    </row>
    <row r="1239" spans="1:1">
      <c r="A1239" s="488" t="s">
        <v>5148</v>
      </c>
    </row>
    <row r="1240" spans="1:1">
      <c r="A1240" s="488" t="s">
        <v>5149</v>
      </c>
    </row>
    <row r="1241" spans="1:1">
      <c r="A1241" s="488" t="s">
        <v>5150</v>
      </c>
    </row>
    <row r="1242" spans="1:1">
      <c r="A1242" s="488" t="s">
        <v>5151</v>
      </c>
    </row>
    <row r="1243" spans="1:1">
      <c r="A1243" s="488" t="s">
        <v>5152</v>
      </c>
    </row>
    <row r="1244" spans="1:1">
      <c r="A1244" s="488" t="s">
        <v>5153</v>
      </c>
    </row>
    <row r="1245" spans="1:1">
      <c r="A1245" s="488" t="s">
        <v>5154</v>
      </c>
    </row>
    <row r="1246" spans="1:1">
      <c r="A1246" s="488" t="s">
        <v>5155</v>
      </c>
    </row>
    <row r="1247" spans="1:1">
      <c r="A1247" s="488" t="s">
        <v>5156</v>
      </c>
    </row>
    <row r="1248" spans="1:1">
      <c r="A1248" s="488" t="s">
        <v>5157</v>
      </c>
    </row>
    <row r="1249" spans="1:1">
      <c r="A1249" s="488" t="s">
        <v>5158</v>
      </c>
    </row>
    <row r="1250" spans="1:1">
      <c r="A1250" s="488" t="s">
        <v>5159</v>
      </c>
    </row>
    <row r="1251" spans="1:1">
      <c r="A1251" s="488" t="s">
        <v>5160</v>
      </c>
    </row>
    <row r="1252" spans="1:1">
      <c r="A1252" s="488" t="s">
        <v>5161</v>
      </c>
    </row>
    <row r="1253" spans="1:1">
      <c r="A1253" s="488" t="s">
        <v>5162</v>
      </c>
    </row>
    <row r="1254" spans="1:1">
      <c r="A1254" s="488" t="s">
        <v>5163</v>
      </c>
    </row>
    <row r="1255" spans="1:1">
      <c r="A1255" s="488" t="s">
        <v>5164</v>
      </c>
    </row>
    <row r="1256" spans="1:1">
      <c r="A1256" s="488" t="s">
        <v>5165</v>
      </c>
    </row>
    <row r="1257" spans="1:1">
      <c r="A1257" s="488" t="s">
        <v>5166</v>
      </c>
    </row>
    <row r="1258" spans="1:1">
      <c r="A1258" s="488" t="s">
        <v>5167</v>
      </c>
    </row>
    <row r="1259" spans="1:1">
      <c r="A1259" s="488" t="s">
        <v>5168</v>
      </c>
    </row>
    <row r="1260" spans="1:1">
      <c r="A1260" s="488" t="s">
        <v>5169</v>
      </c>
    </row>
    <row r="1261" spans="1:1">
      <c r="A1261" s="488" t="s">
        <v>5170</v>
      </c>
    </row>
    <row r="1262" spans="1:1">
      <c r="A1262" s="488" t="s">
        <v>5171</v>
      </c>
    </row>
    <row r="1263" spans="1:1">
      <c r="A1263" s="488" t="s">
        <v>5172</v>
      </c>
    </row>
    <row r="1264" spans="1:1">
      <c r="A1264" s="488" t="s">
        <v>5173</v>
      </c>
    </row>
    <row r="1265" spans="1:1">
      <c r="A1265" s="488" t="s">
        <v>5174</v>
      </c>
    </row>
    <row r="1266" spans="1:1">
      <c r="A1266" s="488" t="s">
        <v>5175</v>
      </c>
    </row>
    <row r="1267" spans="1:1">
      <c r="A1267" s="488" t="s">
        <v>5176</v>
      </c>
    </row>
    <row r="1268" spans="1:1">
      <c r="A1268" s="488" t="s">
        <v>5177</v>
      </c>
    </row>
    <row r="1269" spans="1:1">
      <c r="A1269" s="488" t="s">
        <v>5178</v>
      </c>
    </row>
    <row r="1270" spans="1:1">
      <c r="A1270" s="488" t="s">
        <v>5179</v>
      </c>
    </row>
    <row r="1271" spans="1:1">
      <c r="A1271" s="488" t="s">
        <v>5180</v>
      </c>
    </row>
    <row r="1272" spans="1:1">
      <c r="A1272" s="488" t="s">
        <v>5181</v>
      </c>
    </row>
    <row r="1273" spans="1:1">
      <c r="A1273" s="488" t="s">
        <v>5182</v>
      </c>
    </row>
    <row r="1274" spans="1:1">
      <c r="A1274" s="488" t="s">
        <v>5183</v>
      </c>
    </row>
    <row r="1275" spans="1:1">
      <c r="A1275" s="488" t="s">
        <v>5184</v>
      </c>
    </row>
    <row r="1276" spans="1:1">
      <c r="A1276" s="488" t="s">
        <v>5185</v>
      </c>
    </row>
    <row r="1277" spans="1:1">
      <c r="A1277" s="488" t="s">
        <v>5186</v>
      </c>
    </row>
    <row r="1278" spans="1:1">
      <c r="A1278" s="488" t="s">
        <v>5187</v>
      </c>
    </row>
    <row r="1279" spans="1:1">
      <c r="A1279" s="488" t="s">
        <v>5188</v>
      </c>
    </row>
    <row r="1280" spans="1:1">
      <c r="A1280" s="488" t="s">
        <v>5189</v>
      </c>
    </row>
    <row r="1281" spans="1:1">
      <c r="A1281" s="488" t="s">
        <v>5190</v>
      </c>
    </row>
    <row r="1282" spans="1:1">
      <c r="A1282" s="488" t="s">
        <v>5191</v>
      </c>
    </row>
    <row r="1283" spans="1:1">
      <c r="A1283" s="488" t="s">
        <v>5192</v>
      </c>
    </row>
    <row r="1284" spans="1:1">
      <c r="A1284" s="488" t="s">
        <v>5193</v>
      </c>
    </row>
    <row r="1285" spans="1:1">
      <c r="A1285" s="488" t="s">
        <v>5194</v>
      </c>
    </row>
    <row r="1286" spans="1:1">
      <c r="A1286" s="488" t="s">
        <v>5195</v>
      </c>
    </row>
    <row r="1287" spans="1:1">
      <c r="A1287" s="488" t="s">
        <v>5196</v>
      </c>
    </row>
    <row r="1288" spans="1:1">
      <c r="A1288" s="488" t="s">
        <v>5197</v>
      </c>
    </row>
    <row r="1289" spans="1:1">
      <c r="A1289" s="488" t="s">
        <v>5198</v>
      </c>
    </row>
    <row r="1290" spans="1:1">
      <c r="A1290" s="488" t="s">
        <v>5199</v>
      </c>
    </row>
    <row r="1291" spans="1:1">
      <c r="A1291" s="488" t="s">
        <v>5200</v>
      </c>
    </row>
    <row r="1292" spans="1:1">
      <c r="A1292" s="488" t="s">
        <v>5201</v>
      </c>
    </row>
    <row r="1293" spans="1:1">
      <c r="A1293" s="488" t="s">
        <v>5202</v>
      </c>
    </row>
    <row r="1294" spans="1:1">
      <c r="A1294" s="488" t="s">
        <v>5203</v>
      </c>
    </row>
    <row r="1295" spans="1:1">
      <c r="A1295" s="488" t="s">
        <v>5204</v>
      </c>
    </row>
    <row r="1296" spans="1:1">
      <c r="A1296" s="488" t="s">
        <v>5205</v>
      </c>
    </row>
    <row r="1297" spans="1:1">
      <c r="A1297" s="488" t="s">
        <v>5206</v>
      </c>
    </row>
    <row r="1298" spans="1:1">
      <c r="A1298" s="488" t="s">
        <v>5207</v>
      </c>
    </row>
    <row r="1299" spans="1:1">
      <c r="A1299" s="488" t="s">
        <v>5208</v>
      </c>
    </row>
    <row r="1300" spans="1:1">
      <c r="A1300" s="488" t="s">
        <v>5209</v>
      </c>
    </row>
    <row r="1301" spans="1:1">
      <c r="A1301" s="488" t="s">
        <v>5210</v>
      </c>
    </row>
    <row r="1302" spans="1:1">
      <c r="A1302" s="488" t="s">
        <v>5211</v>
      </c>
    </row>
    <row r="1303" spans="1:1">
      <c r="A1303" s="488" t="s">
        <v>5212</v>
      </c>
    </row>
    <row r="1304" spans="1:1">
      <c r="A1304" s="488" t="s">
        <v>5213</v>
      </c>
    </row>
    <row r="1305" spans="1:1">
      <c r="A1305" s="488" t="s">
        <v>5214</v>
      </c>
    </row>
    <row r="1306" spans="1:1">
      <c r="A1306" s="488" t="s">
        <v>5215</v>
      </c>
    </row>
    <row r="1307" spans="1:1">
      <c r="A1307" s="488" t="s">
        <v>5216</v>
      </c>
    </row>
    <row r="1308" spans="1:1">
      <c r="A1308" s="488" t="s">
        <v>5217</v>
      </c>
    </row>
    <row r="1309" spans="1:1">
      <c r="A1309" s="488" t="s">
        <v>5218</v>
      </c>
    </row>
    <row r="1310" spans="1:1">
      <c r="A1310" s="488" t="s">
        <v>5219</v>
      </c>
    </row>
    <row r="1311" spans="1:1">
      <c r="A1311" s="488" t="s">
        <v>5220</v>
      </c>
    </row>
    <row r="1312" spans="1:1">
      <c r="A1312" s="488" t="s">
        <v>5221</v>
      </c>
    </row>
    <row r="1313" spans="1:1">
      <c r="A1313" s="488" t="s">
        <v>5222</v>
      </c>
    </row>
    <row r="1314" spans="1:1">
      <c r="A1314" s="488" t="s">
        <v>5223</v>
      </c>
    </row>
    <row r="1315" spans="1:1">
      <c r="A1315" s="488" t="s">
        <v>5224</v>
      </c>
    </row>
    <row r="1316" spans="1:1">
      <c r="A1316" s="488" t="s">
        <v>5225</v>
      </c>
    </row>
    <row r="1317" spans="1:1">
      <c r="A1317" s="488" t="s">
        <v>5226</v>
      </c>
    </row>
    <row r="1318" spans="1:1">
      <c r="A1318" s="488" t="s">
        <v>5227</v>
      </c>
    </row>
    <row r="1319" spans="1:1">
      <c r="A1319" s="488" t="s">
        <v>5228</v>
      </c>
    </row>
    <row r="1320" spans="1:1">
      <c r="A1320" s="488" t="s">
        <v>5229</v>
      </c>
    </row>
    <row r="1321" spans="1:1">
      <c r="A1321" s="488" t="s">
        <v>5230</v>
      </c>
    </row>
    <row r="1322" spans="1:1">
      <c r="A1322" s="488" t="s">
        <v>5231</v>
      </c>
    </row>
    <row r="1323" spans="1:1">
      <c r="A1323" s="488" t="s">
        <v>5232</v>
      </c>
    </row>
    <row r="1324" spans="1:1">
      <c r="A1324" s="488" t="s">
        <v>5233</v>
      </c>
    </row>
    <row r="1325" spans="1:1">
      <c r="A1325" s="488" t="s">
        <v>5234</v>
      </c>
    </row>
    <row r="1326" spans="1:1">
      <c r="A1326" s="488" t="s">
        <v>5235</v>
      </c>
    </row>
    <row r="1327" spans="1:1">
      <c r="A1327" s="488" t="s">
        <v>5236</v>
      </c>
    </row>
    <row r="1328" spans="1:1">
      <c r="A1328" s="488" t="s">
        <v>5237</v>
      </c>
    </row>
    <row r="1329" spans="1:1">
      <c r="A1329" s="488" t="s">
        <v>5238</v>
      </c>
    </row>
    <row r="1330" spans="1:1">
      <c r="A1330" s="488" t="s">
        <v>5239</v>
      </c>
    </row>
    <row r="1331" spans="1:1">
      <c r="A1331" s="488" t="s">
        <v>5240</v>
      </c>
    </row>
    <row r="1332" spans="1:1">
      <c r="A1332" s="488" t="s">
        <v>5241</v>
      </c>
    </row>
    <row r="1333" spans="1:1">
      <c r="A1333" s="488" t="s">
        <v>5242</v>
      </c>
    </row>
    <row r="1334" spans="1:1">
      <c r="A1334" s="488" t="s">
        <v>5243</v>
      </c>
    </row>
    <row r="1335" spans="1:1">
      <c r="A1335" s="488" t="s">
        <v>5244</v>
      </c>
    </row>
    <row r="1336" spans="1:1">
      <c r="A1336" s="488" t="s">
        <v>5245</v>
      </c>
    </row>
    <row r="1337" spans="1:1">
      <c r="A1337" s="488" t="s">
        <v>5246</v>
      </c>
    </row>
    <row r="1338" spans="1:1">
      <c r="A1338" s="488" t="s">
        <v>5247</v>
      </c>
    </row>
    <row r="1339" spans="1:1">
      <c r="A1339" s="488" t="s">
        <v>5248</v>
      </c>
    </row>
    <row r="1340" spans="1:1">
      <c r="A1340" s="488" t="s">
        <v>5249</v>
      </c>
    </row>
    <row r="1341" spans="1:1">
      <c r="A1341" s="488" t="s">
        <v>5250</v>
      </c>
    </row>
    <row r="1342" spans="1:1">
      <c r="A1342" s="488" t="s">
        <v>5251</v>
      </c>
    </row>
    <row r="1343" spans="1:1">
      <c r="A1343" s="488" t="s">
        <v>5252</v>
      </c>
    </row>
    <row r="1344" spans="1:1">
      <c r="A1344" s="488" t="s">
        <v>5253</v>
      </c>
    </row>
    <row r="1345" spans="1:1">
      <c r="A1345" s="488" t="s">
        <v>5254</v>
      </c>
    </row>
    <row r="1346" spans="1:1">
      <c r="A1346" s="488" t="s">
        <v>5255</v>
      </c>
    </row>
    <row r="1347" spans="1:1">
      <c r="A1347" s="488" t="s">
        <v>5256</v>
      </c>
    </row>
    <row r="1348" spans="1:1">
      <c r="A1348" s="488" t="s">
        <v>5257</v>
      </c>
    </row>
    <row r="1349" spans="1:1">
      <c r="A1349" s="488" t="s">
        <v>5258</v>
      </c>
    </row>
    <row r="1350" spans="1:1">
      <c r="A1350" s="488" t="s">
        <v>5259</v>
      </c>
    </row>
    <row r="1351" spans="1:1">
      <c r="A1351" s="488" t="s">
        <v>5260</v>
      </c>
    </row>
    <row r="1352" spans="1:1">
      <c r="A1352" s="488" t="s">
        <v>5261</v>
      </c>
    </row>
    <row r="1353" spans="1:1">
      <c r="A1353" s="488" t="s">
        <v>5262</v>
      </c>
    </row>
    <row r="1354" spans="1:1">
      <c r="A1354" s="488" t="s">
        <v>5263</v>
      </c>
    </row>
    <row r="1355" spans="1:1">
      <c r="A1355" s="488" t="s">
        <v>5264</v>
      </c>
    </row>
    <row r="1356" spans="1:1">
      <c r="A1356" s="488" t="s">
        <v>5265</v>
      </c>
    </row>
    <row r="1357" spans="1:1">
      <c r="A1357" s="488" t="s">
        <v>5266</v>
      </c>
    </row>
    <row r="1358" spans="1:1">
      <c r="A1358" s="488" t="s">
        <v>5267</v>
      </c>
    </row>
    <row r="1359" spans="1:1">
      <c r="A1359" s="488" t="s">
        <v>5268</v>
      </c>
    </row>
    <row r="1360" spans="1:1">
      <c r="A1360" s="488" t="s">
        <v>5269</v>
      </c>
    </row>
    <row r="1361" spans="1:1">
      <c r="A1361" s="488" t="s">
        <v>5270</v>
      </c>
    </row>
    <row r="1362" spans="1:1">
      <c r="A1362" s="488" t="s">
        <v>5271</v>
      </c>
    </row>
    <row r="1363" spans="1:1">
      <c r="A1363" s="488" t="s">
        <v>5272</v>
      </c>
    </row>
    <row r="1364" spans="1:1">
      <c r="A1364" s="488" t="s">
        <v>5273</v>
      </c>
    </row>
    <row r="1365" spans="1:1">
      <c r="A1365" s="488" t="s">
        <v>5274</v>
      </c>
    </row>
    <row r="1366" spans="1:1">
      <c r="A1366" s="488" t="s">
        <v>5275</v>
      </c>
    </row>
    <row r="1367" spans="1:1">
      <c r="A1367" s="488" t="s">
        <v>5276</v>
      </c>
    </row>
    <row r="1368" spans="1:1">
      <c r="A1368" s="488" t="s">
        <v>5277</v>
      </c>
    </row>
    <row r="1369" spans="1:1">
      <c r="A1369" s="488" t="s">
        <v>5278</v>
      </c>
    </row>
    <row r="1370" spans="1:1">
      <c r="A1370" s="488" t="s">
        <v>5279</v>
      </c>
    </row>
    <row r="1371" spans="1:1">
      <c r="A1371" s="488" t="s">
        <v>5280</v>
      </c>
    </row>
    <row r="1372" spans="1:1">
      <c r="A1372" s="488" t="s">
        <v>5281</v>
      </c>
    </row>
    <row r="1373" spans="1:1">
      <c r="A1373" s="488" t="s">
        <v>5282</v>
      </c>
    </row>
    <row r="1374" spans="1:1">
      <c r="A1374" s="488" t="s">
        <v>5283</v>
      </c>
    </row>
    <row r="1375" spans="1:1">
      <c r="A1375" s="488" t="s">
        <v>5284</v>
      </c>
    </row>
    <row r="1376" spans="1:1">
      <c r="A1376" s="488" t="s">
        <v>5285</v>
      </c>
    </row>
    <row r="1377" spans="1:1">
      <c r="A1377" s="488" t="s">
        <v>5286</v>
      </c>
    </row>
    <row r="1378" spans="1:1">
      <c r="A1378" s="488" t="s">
        <v>5287</v>
      </c>
    </row>
    <row r="1379" spans="1:1">
      <c r="A1379" s="488" t="s">
        <v>5288</v>
      </c>
    </row>
    <row r="1380" spans="1:1">
      <c r="A1380" s="488" t="s">
        <v>5289</v>
      </c>
    </row>
    <row r="1381" spans="1:1">
      <c r="A1381" s="488" t="s">
        <v>5290</v>
      </c>
    </row>
    <row r="1382" spans="1:1">
      <c r="A1382" s="488" t="s">
        <v>5291</v>
      </c>
    </row>
    <row r="1383" spans="1:1">
      <c r="A1383" s="488" t="s">
        <v>5292</v>
      </c>
    </row>
    <row r="1384" spans="1:1">
      <c r="A1384" s="488" t="s">
        <v>5293</v>
      </c>
    </row>
    <row r="1385" spans="1:1">
      <c r="A1385" s="488" t="s">
        <v>5294</v>
      </c>
    </row>
    <row r="1386" spans="1:1">
      <c r="A1386" s="488" t="s">
        <v>5295</v>
      </c>
    </row>
    <row r="1387" spans="1:1">
      <c r="A1387" s="488" t="s">
        <v>5296</v>
      </c>
    </row>
    <row r="1388" spans="1:1">
      <c r="A1388" s="488" t="s">
        <v>5297</v>
      </c>
    </row>
    <row r="1389" spans="1:1">
      <c r="A1389" s="488" t="s">
        <v>5298</v>
      </c>
    </row>
    <row r="1390" spans="1:1">
      <c r="A1390" s="488" t="s">
        <v>5299</v>
      </c>
    </row>
    <row r="1391" spans="1:1">
      <c r="A1391" s="488" t="s">
        <v>5300</v>
      </c>
    </row>
    <row r="1392" spans="1:1">
      <c r="A1392" s="488" t="s">
        <v>5301</v>
      </c>
    </row>
    <row r="1393" spans="1:1">
      <c r="A1393" s="488" t="s">
        <v>5302</v>
      </c>
    </row>
    <row r="1394" spans="1:1">
      <c r="A1394" s="488" t="s">
        <v>5303</v>
      </c>
    </row>
    <row r="1395" spans="1:1">
      <c r="A1395" s="488" t="s">
        <v>5304</v>
      </c>
    </row>
    <row r="1396" spans="1:1">
      <c r="A1396" s="488" t="s">
        <v>5305</v>
      </c>
    </row>
    <row r="1397" spans="1:1">
      <c r="A1397" s="488" t="s">
        <v>5306</v>
      </c>
    </row>
    <row r="1398" spans="1:1">
      <c r="A1398" s="488" t="s">
        <v>5307</v>
      </c>
    </row>
    <row r="1399" spans="1:1">
      <c r="A1399" s="488" t="s">
        <v>5308</v>
      </c>
    </row>
    <row r="1400" spans="1:1">
      <c r="A1400" s="488" t="s">
        <v>5309</v>
      </c>
    </row>
    <row r="1401" spans="1:1">
      <c r="A1401" s="488" t="s">
        <v>5310</v>
      </c>
    </row>
    <row r="1402" spans="1:1">
      <c r="A1402" s="488" t="s">
        <v>5311</v>
      </c>
    </row>
    <row r="1403" spans="1:1">
      <c r="A1403" s="488" t="s">
        <v>5312</v>
      </c>
    </row>
    <row r="1404" spans="1:1">
      <c r="A1404" s="488" t="s">
        <v>5313</v>
      </c>
    </row>
    <row r="1405" spans="1:1">
      <c r="A1405" s="488" t="s">
        <v>5314</v>
      </c>
    </row>
    <row r="1406" spans="1:1">
      <c r="A1406" s="488" t="s">
        <v>5315</v>
      </c>
    </row>
    <row r="1407" spans="1:1">
      <c r="A1407" s="488" t="s">
        <v>5316</v>
      </c>
    </row>
    <row r="1408" spans="1:1">
      <c r="A1408" s="488" t="s">
        <v>5317</v>
      </c>
    </row>
    <row r="1409" spans="1:1">
      <c r="A1409" s="488" t="s">
        <v>5318</v>
      </c>
    </row>
    <row r="1410" spans="1:1">
      <c r="A1410" s="488" t="s">
        <v>5319</v>
      </c>
    </row>
    <row r="1411" spans="1:1">
      <c r="A1411" s="488" t="s">
        <v>5320</v>
      </c>
    </row>
    <row r="1412" spans="1:1">
      <c r="A1412" s="488" t="s">
        <v>5321</v>
      </c>
    </row>
    <row r="1413" spans="1:1">
      <c r="A1413" s="488" t="s">
        <v>5322</v>
      </c>
    </row>
    <row r="1414" spans="1:1">
      <c r="A1414" s="488" t="s">
        <v>5323</v>
      </c>
    </row>
    <row r="1415" spans="1:1">
      <c r="A1415" s="488" t="s">
        <v>5324</v>
      </c>
    </row>
    <row r="1416" spans="1:1">
      <c r="A1416" s="488" t="s">
        <v>5325</v>
      </c>
    </row>
    <row r="1417" spans="1:1">
      <c r="A1417" s="488" t="s">
        <v>5326</v>
      </c>
    </row>
    <row r="1418" spans="1:1">
      <c r="A1418" s="488" t="s">
        <v>5327</v>
      </c>
    </row>
    <row r="1419" spans="1:1">
      <c r="A1419" s="488" t="s">
        <v>5328</v>
      </c>
    </row>
    <row r="1420" spans="1:1">
      <c r="A1420" s="488" t="s">
        <v>5329</v>
      </c>
    </row>
    <row r="1421" spans="1:1">
      <c r="A1421" s="488" t="s">
        <v>5330</v>
      </c>
    </row>
    <row r="1422" spans="1:1">
      <c r="A1422" s="488" t="s">
        <v>5331</v>
      </c>
    </row>
    <row r="1423" spans="1:1">
      <c r="A1423" s="488" t="s">
        <v>5332</v>
      </c>
    </row>
    <row r="1424" spans="1:1">
      <c r="A1424" s="488" t="s">
        <v>5333</v>
      </c>
    </row>
    <row r="1425" spans="1:1">
      <c r="A1425" s="488" t="s">
        <v>5334</v>
      </c>
    </row>
    <row r="1426" spans="1:1">
      <c r="A1426" s="488" t="s">
        <v>5335</v>
      </c>
    </row>
    <row r="1427" spans="1:1">
      <c r="A1427" s="488" t="s">
        <v>5336</v>
      </c>
    </row>
    <row r="1428" spans="1:1">
      <c r="A1428" s="488" t="s">
        <v>5337</v>
      </c>
    </row>
    <row r="1429" spans="1:1">
      <c r="A1429" s="488" t="s">
        <v>5338</v>
      </c>
    </row>
    <row r="1430" spans="1:1">
      <c r="A1430" s="488" t="s">
        <v>5339</v>
      </c>
    </row>
    <row r="1431" spans="1:1">
      <c r="A1431" s="488" t="s">
        <v>5340</v>
      </c>
    </row>
    <row r="1432" spans="1:1">
      <c r="A1432" s="488" t="s">
        <v>5341</v>
      </c>
    </row>
    <row r="1433" spans="1:1">
      <c r="A1433" s="488" t="s">
        <v>5342</v>
      </c>
    </row>
    <row r="1434" spans="1:1">
      <c r="A1434" s="488" t="s">
        <v>5343</v>
      </c>
    </row>
    <row r="1435" spans="1:1">
      <c r="A1435" s="488" t="s">
        <v>5344</v>
      </c>
    </row>
    <row r="1436" spans="1:1">
      <c r="A1436" s="488" t="s">
        <v>5345</v>
      </c>
    </row>
    <row r="1437" spans="1:1">
      <c r="A1437" s="488" t="s">
        <v>5346</v>
      </c>
    </row>
    <row r="1438" spans="1:1">
      <c r="A1438" s="488" t="s">
        <v>5347</v>
      </c>
    </row>
    <row r="1439" spans="1:1">
      <c r="A1439" s="488" t="s">
        <v>5348</v>
      </c>
    </row>
    <row r="1440" spans="1:1">
      <c r="A1440" s="488" t="s">
        <v>5349</v>
      </c>
    </row>
    <row r="1441" spans="1:1">
      <c r="A1441" s="488" t="s">
        <v>5350</v>
      </c>
    </row>
    <row r="1442" spans="1:1">
      <c r="A1442" s="488" t="s">
        <v>5351</v>
      </c>
    </row>
    <row r="1443" spans="1:1">
      <c r="A1443" s="488" t="s">
        <v>5352</v>
      </c>
    </row>
    <row r="1444" spans="1:1">
      <c r="A1444" s="488" t="s">
        <v>5353</v>
      </c>
    </row>
    <row r="1445" spans="1:1">
      <c r="A1445" s="488" t="s">
        <v>5354</v>
      </c>
    </row>
    <row r="1446" spans="1:1">
      <c r="A1446" s="488" t="s">
        <v>5355</v>
      </c>
    </row>
    <row r="1447" spans="1:1">
      <c r="A1447" s="488" t="s">
        <v>5356</v>
      </c>
    </row>
    <row r="1448" spans="1:1">
      <c r="A1448" s="488" t="s">
        <v>5357</v>
      </c>
    </row>
    <row r="1449" spans="1:1">
      <c r="A1449" s="488" t="s">
        <v>5358</v>
      </c>
    </row>
    <row r="1450" spans="1:1">
      <c r="A1450" s="488" t="s">
        <v>5359</v>
      </c>
    </row>
    <row r="1451" spans="1:1">
      <c r="A1451" s="488" t="s">
        <v>5360</v>
      </c>
    </row>
    <row r="1452" spans="1:1">
      <c r="A1452" s="488" t="s">
        <v>5361</v>
      </c>
    </row>
    <row r="1453" spans="1:1">
      <c r="A1453" s="488" t="s">
        <v>5362</v>
      </c>
    </row>
    <row r="1454" spans="1:1">
      <c r="A1454" s="488" t="s">
        <v>5363</v>
      </c>
    </row>
    <row r="1455" spans="1:1">
      <c r="A1455" s="488" t="s">
        <v>5364</v>
      </c>
    </row>
    <row r="1456" spans="1:1">
      <c r="A1456" s="488" t="s">
        <v>5365</v>
      </c>
    </row>
    <row r="1457" spans="1:1">
      <c r="A1457" s="488" t="s">
        <v>5366</v>
      </c>
    </row>
    <row r="1458" spans="1:1">
      <c r="A1458" s="488" t="s">
        <v>5367</v>
      </c>
    </row>
    <row r="1459" spans="1:1">
      <c r="A1459" s="488" t="s">
        <v>5368</v>
      </c>
    </row>
    <row r="1460" spans="1:1">
      <c r="A1460" s="488" t="s">
        <v>5369</v>
      </c>
    </row>
    <row r="1461" spans="1:1">
      <c r="A1461" s="488" t="s">
        <v>5370</v>
      </c>
    </row>
    <row r="1462" spans="1:1">
      <c r="A1462" s="488" t="s">
        <v>5371</v>
      </c>
    </row>
    <row r="1463" spans="1:1">
      <c r="A1463" s="488" t="s">
        <v>5372</v>
      </c>
    </row>
    <row r="1464" spans="1:1">
      <c r="A1464" s="488" t="s">
        <v>5373</v>
      </c>
    </row>
    <row r="1465" spans="1:1">
      <c r="A1465" s="488" t="s">
        <v>5374</v>
      </c>
    </row>
    <row r="1466" spans="1:1">
      <c r="A1466" s="488" t="s">
        <v>5375</v>
      </c>
    </row>
    <row r="1467" spans="1:1">
      <c r="A1467" s="488" t="s">
        <v>5376</v>
      </c>
    </row>
    <row r="1468" spans="1:1">
      <c r="A1468" s="488" t="s">
        <v>5377</v>
      </c>
    </row>
    <row r="1469" spans="1:1">
      <c r="A1469" s="488" t="s">
        <v>5378</v>
      </c>
    </row>
    <row r="1470" spans="1:1">
      <c r="A1470" s="488" t="s">
        <v>5379</v>
      </c>
    </row>
    <row r="1471" spans="1:1">
      <c r="A1471" s="488" t="s">
        <v>5380</v>
      </c>
    </row>
    <row r="1472" spans="1:1">
      <c r="A1472" s="488" t="s">
        <v>5381</v>
      </c>
    </row>
    <row r="1473" spans="1:1">
      <c r="A1473" s="488" t="s">
        <v>5382</v>
      </c>
    </row>
    <row r="1474" spans="1:1">
      <c r="A1474" s="488" t="s">
        <v>5383</v>
      </c>
    </row>
    <row r="1475" spans="1:1">
      <c r="A1475" s="488" t="s">
        <v>5384</v>
      </c>
    </row>
    <row r="1476" spans="1:1">
      <c r="A1476" s="488" t="s">
        <v>5385</v>
      </c>
    </row>
    <row r="1477" spans="1:1">
      <c r="A1477" s="488" t="s">
        <v>5386</v>
      </c>
    </row>
    <row r="1478" spans="1:1">
      <c r="A1478" s="488" t="s">
        <v>5387</v>
      </c>
    </row>
    <row r="1479" spans="1:1">
      <c r="A1479" s="488" t="s">
        <v>5388</v>
      </c>
    </row>
    <row r="1480" spans="1:1">
      <c r="A1480" s="488" t="s">
        <v>5389</v>
      </c>
    </row>
    <row r="1481" spans="1:1">
      <c r="A1481" s="488" t="s">
        <v>5390</v>
      </c>
    </row>
    <row r="1482" spans="1:1">
      <c r="A1482" s="488" t="s">
        <v>5391</v>
      </c>
    </row>
    <row r="1483" spans="1:1">
      <c r="A1483" s="488" t="s">
        <v>5392</v>
      </c>
    </row>
    <row r="1484" spans="1:1">
      <c r="A1484" s="488" t="s">
        <v>5393</v>
      </c>
    </row>
    <row r="1485" spans="1:1">
      <c r="A1485" s="488" t="s">
        <v>5394</v>
      </c>
    </row>
    <row r="1486" spans="1:1">
      <c r="A1486" s="488" t="s">
        <v>5395</v>
      </c>
    </row>
    <row r="1487" spans="1:1">
      <c r="A1487" s="488" t="s">
        <v>5396</v>
      </c>
    </row>
    <row r="1488" spans="1:1">
      <c r="A1488" s="488" t="s">
        <v>5397</v>
      </c>
    </row>
    <row r="1489" spans="1:1">
      <c r="A1489" s="488" t="s">
        <v>5398</v>
      </c>
    </row>
    <row r="1490" spans="1:1">
      <c r="A1490" s="488" t="s">
        <v>5399</v>
      </c>
    </row>
    <row r="1491" spans="1:1">
      <c r="A1491" s="488" t="s">
        <v>5400</v>
      </c>
    </row>
    <row r="1492" spans="1:1">
      <c r="A1492" s="488" t="s">
        <v>5401</v>
      </c>
    </row>
    <row r="1493" spans="1:1">
      <c r="A1493" s="488" t="s">
        <v>5402</v>
      </c>
    </row>
    <row r="1494" spans="1:1">
      <c r="A1494" s="488" t="s">
        <v>5403</v>
      </c>
    </row>
    <row r="1495" spans="1:1">
      <c r="A1495" s="488" t="s">
        <v>5404</v>
      </c>
    </row>
    <row r="1496" spans="1:1">
      <c r="A1496" s="488" t="s">
        <v>5405</v>
      </c>
    </row>
    <row r="1497" spans="1:1">
      <c r="A1497" s="488" t="s">
        <v>5406</v>
      </c>
    </row>
    <row r="1498" spans="1:1">
      <c r="A1498" s="488" t="s">
        <v>5407</v>
      </c>
    </row>
    <row r="1499" spans="1:1">
      <c r="A1499" s="488" t="s">
        <v>5408</v>
      </c>
    </row>
    <row r="1500" spans="1:1">
      <c r="A1500" s="488" t="s">
        <v>5409</v>
      </c>
    </row>
    <row r="1501" spans="1:1">
      <c r="A1501" s="488" t="s">
        <v>5410</v>
      </c>
    </row>
    <row r="1502" spans="1:1">
      <c r="A1502" s="488" t="s">
        <v>5411</v>
      </c>
    </row>
    <row r="1503" spans="1:1">
      <c r="A1503" s="488" t="s">
        <v>5412</v>
      </c>
    </row>
    <row r="1504" spans="1:1">
      <c r="A1504" s="488" t="s">
        <v>5413</v>
      </c>
    </row>
    <row r="1505" spans="1:1">
      <c r="A1505" s="488" t="s">
        <v>5414</v>
      </c>
    </row>
    <row r="1506" spans="1:1">
      <c r="A1506" s="488" t="s">
        <v>5415</v>
      </c>
    </row>
    <row r="1507" spans="1:1">
      <c r="A1507" s="488" t="s">
        <v>5416</v>
      </c>
    </row>
    <row r="1508" spans="1:1">
      <c r="A1508" s="488" t="s">
        <v>5417</v>
      </c>
    </row>
    <row r="1509" spans="1:1">
      <c r="A1509" s="488" t="s">
        <v>5418</v>
      </c>
    </row>
    <row r="1510" spans="1:1">
      <c r="A1510" s="488" t="s">
        <v>5419</v>
      </c>
    </row>
    <row r="1511" spans="1:1">
      <c r="A1511" s="488" t="s">
        <v>5420</v>
      </c>
    </row>
    <row r="1512" spans="1:1">
      <c r="A1512" s="488" t="s">
        <v>5421</v>
      </c>
    </row>
    <row r="1513" spans="1:1">
      <c r="A1513" s="488" t="s">
        <v>5422</v>
      </c>
    </row>
    <row r="1514" spans="1:1">
      <c r="A1514" s="488" t="s">
        <v>5423</v>
      </c>
    </row>
    <row r="1515" spans="1:1">
      <c r="A1515" s="488" t="s">
        <v>5424</v>
      </c>
    </row>
    <row r="1516" spans="1:1">
      <c r="A1516" s="488" t="s">
        <v>5425</v>
      </c>
    </row>
    <row r="1517" spans="1:1">
      <c r="A1517" s="488" t="s">
        <v>5426</v>
      </c>
    </row>
    <row r="1518" spans="1:1">
      <c r="A1518" s="488" t="s">
        <v>5427</v>
      </c>
    </row>
    <row r="1519" spans="1:1">
      <c r="A1519" s="488" t="s">
        <v>5428</v>
      </c>
    </row>
    <row r="1520" spans="1:1">
      <c r="A1520" s="488" t="s">
        <v>5429</v>
      </c>
    </row>
    <row r="1521" spans="1:1">
      <c r="A1521" s="488" t="s">
        <v>5430</v>
      </c>
    </row>
    <row r="1522" spans="1:1">
      <c r="A1522" s="488" t="s">
        <v>5431</v>
      </c>
    </row>
    <row r="1523" spans="1:1">
      <c r="A1523" s="488" t="s">
        <v>5432</v>
      </c>
    </row>
    <row r="1524" spans="1:1">
      <c r="A1524" s="488" t="s">
        <v>5433</v>
      </c>
    </row>
    <row r="1525" spans="1:1">
      <c r="A1525" s="488" t="s">
        <v>5434</v>
      </c>
    </row>
    <row r="1526" spans="1:1">
      <c r="A1526" s="488" t="s">
        <v>5435</v>
      </c>
    </row>
    <row r="1527" spans="1:1">
      <c r="A1527" s="488" t="s">
        <v>5436</v>
      </c>
    </row>
    <row r="1528" spans="1:1">
      <c r="A1528" s="488" t="s">
        <v>5437</v>
      </c>
    </row>
    <row r="1529" spans="1:1">
      <c r="A1529" s="488" t="s">
        <v>5438</v>
      </c>
    </row>
    <row r="1530" spans="1:1">
      <c r="A1530" s="488" t="s">
        <v>5439</v>
      </c>
    </row>
    <row r="1531" spans="1:1">
      <c r="A1531" s="488" t="s">
        <v>5440</v>
      </c>
    </row>
    <row r="1532" spans="1:1">
      <c r="A1532" s="488" t="s">
        <v>5441</v>
      </c>
    </row>
    <row r="1533" spans="1:1">
      <c r="A1533" s="488" t="s">
        <v>5442</v>
      </c>
    </row>
    <row r="1534" spans="1:1">
      <c r="A1534" s="488" t="s">
        <v>5443</v>
      </c>
    </row>
    <row r="1535" spans="1:1">
      <c r="A1535" s="488" t="s">
        <v>5444</v>
      </c>
    </row>
    <row r="1536" spans="1:1">
      <c r="A1536" s="488" t="s">
        <v>5445</v>
      </c>
    </row>
    <row r="1537" spans="1:1">
      <c r="A1537" s="488" t="s">
        <v>5446</v>
      </c>
    </row>
    <row r="1538" spans="1:1">
      <c r="A1538" s="488" t="s">
        <v>5447</v>
      </c>
    </row>
    <row r="1539" spans="1:1">
      <c r="A1539" s="488" t="s">
        <v>5448</v>
      </c>
    </row>
    <row r="1540" spans="1:1">
      <c r="A1540" s="488" t="s">
        <v>5449</v>
      </c>
    </row>
    <row r="1541" spans="1:1">
      <c r="A1541" s="488" t="s">
        <v>5450</v>
      </c>
    </row>
    <row r="1542" spans="1:1">
      <c r="A1542" s="488" t="s">
        <v>5451</v>
      </c>
    </row>
    <row r="1543" spans="1:1">
      <c r="A1543" s="488" t="s">
        <v>5452</v>
      </c>
    </row>
    <row r="1544" spans="1:1">
      <c r="A1544" s="488" t="s">
        <v>5453</v>
      </c>
    </row>
    <row r="1545" spans="1:1">
      <c r="A1545" s="488" t="s">
        <v>5454</v>
      </c>
    </row>
    <row r="1546" spans="1:1">
      <c r="A1546" s="488" t="s">
        <v>5455</v>
      </c>
    </row>
    <row r="1547" spans="1:1">
      <c r="A1547" s="488" t="s">
        <v>5456</v>
      </c>
    </row>
    <row r="1548" spans="1:1">
      <c r="A1548" s="488" t="s">
        <v>5457</v>
      </c>
    </row>
    <row r="1549" spans="1:1">
      <c r="A1549" s="488" t="s">
        <v>5458</v>
      </c>
    </row>
    <row r="1550" spans="1:1">
      <c r="A1550" s="488" t="s">
        <v>5459</v>
      </c>
    </row>
    <row r="1551" spans="1:1">
      <c r="A1551" s="488" t="s">
        <v>5460</v>
      </c>
    </row>
    <row r="1552" spans="1:1">
      <c r="A1552" s="488" t="s">
        <v>5461</v>
      </c>
    </row>
    <row r="1553" spans="1:1">
      <c r="A1553" s="488" t="s">
        <v>5462</v>
      </c>
    </row>
    <row r="1554" spans="1:1">
      <c r="A1554" s="488" t="s">
        <v>5463</v>
      </c>
    </row>
    <row r="1555" spans="1:1">
      <c r="A1555" s="488" t="s">
        <v>5464</v>
      </c>
    </row>
    <row r="1556" spans="1:1">
      <c r="A1556" s="488" t="s">
        <v>5465</v>
      </c>
    </row>
    <row r="1557" spans="1:1">
      <c r="A1557" s="488" t="s">
        <v>5466</v>
      </c>
    </row>
    <row r="1558" spans="1:1">
      <c r="A1558" s="488" t="s">
        <v>5467</v>
      </c>
    </row>
    <row r="1559" spans="1:1">
      <c r="A1559" s="488" t="s">
        <v>5468</v>
      </c>
    </row>
    <row r="1560" spans="1:1">
      <c r="A1560" s="488" t="s">
        <v>5469</v>
      </c>
    </row>
    <row r="1561" spans="1:1">
      <c r="A1561" s="488" t="s">
        <v>5470</v>
      </c>
    </row>
    <row r="1562" spans="1:1">
      <c r="A1562" s="488" t="s">
        <v>5471</v>
      </c>
    </row>
    <row r="1563" spans="1:1">
      <c r="A1563" s="488" t="s">
        <v>5472</v>
      </c>
    </row>
    <row r="1564" spans="1:1">
      <c r="A1564" s="488" t="s">
        <v>5473</v>
      </c>
    </row>
    <row r="1565" spans="1:1">
      <c r="A1565" s="488" t="s">
        <v>5474</v>
      </c>
    </row>
    <row r="1566" spans="1:1">
      <c r="A1566" s="488" t="s">
        <v>5475</v>
      </c>
    </row>
    <row r="1567" spans="1:1">
      <c r="A1567" s="488" t="s">
        <v>5476</v>
      </c>
    </row>
    <row r="1568" spans="1:1">
      <c r="A1568" s="488" t="s">
        <v>5477</v>
      </c>
    </row>
    <row r="1569" spans="1:1">
      <c r="A1569" s="488" t="s">
        <v>5478</v>
      </c>
    </row>
    <row r="1570" spans="1:1">
      <c r="A1570" s="488" t="s">
        <v>5479</v>
      </c>
    </row>
    <row r="1571" spans="1:1">
      <c r="A1571" s="488" t="s">
        <v>5480</v>
      </c>
    </row>
    <row r="1572" spans="1:1">
      <c r="A1572" s="488" t="s">
        <v>5481</v>
      </c>
    </row>
    <row r="1573" spans="1:1">
      <c r="A1573" s="488" t="s">
        <v>5482</v>
      </c>
    </row>
    <row r="1574" spans="1:1">
      <c r="A1574" s="488" t="s">
        <v>5483</v>
      </c>
    </row>
  </sheetData>
  <pageMargins left="0.75" right="0.75" top="1" bottom="1" header="0.5" footer="0.5"/>
  <headerFooter alignWithMargins="0">
    <oddHeader>&amp;A</oddHeader>
    <oddFooter>Page &amp;P</oddFooter>
  </headerFooter>
</worksheet>
</file>

<file path=xl/worksheets/sheet95.xml><?xml version="1.0" encoding="utf-8"?>
<worksheet xmlns="http://schemas.openxmlformats.org/spreadsheetml/2006/main" xmlns:r="http://schemas.openxmlformats.org/officeDocument/2006/relationships">
  <sheetPr codeName="Foglio54">
    <tabColor rgb="FF92D050"/>
  </sheetPr>
  <dimension ref="A1:C2"/>
  <sheetViews>
    <sheetView workbookViewId="0"/>
  </sheetViews>
  <sheetFormatPr defaultRowHeight="12.75"/>
  <cols>
    <col min="2" max="2" width="22.7109375" bestFit="1" customWidth="1"/>
    <col min="3" max="3" width="6.42578125" bestFit="1" customWidth="1"/>
  </cols>
  <sheetData>
    <row r="1" spans="1:3">
      <c r="A1" s="1" t="s">
        <v>5484</v>
      </c>
      <c r="B1" s="1" t="s">
        <v>5485</v>
      </c>
      <c r="C1" s="1" t="s">
        <v>163</v>
      </c>
    </row>
    <row r="2" spans="1:3">
      <c r="A2" s="1">
        <v>201703</v>
      </c>
      <c r="B2" s="2403" t="s">
        <v>5486</v>
      </c>
      <c r="C2" s="1" t="s">
        <v>5487</v>
      </c>
    </row>
  </sheetData>
  <pageMargins left="0.75" right="0.75" top="1" bottom="1" header="0.5" footer="0.5"/>
  <headerFooter alignWithMargins="0">
    <oddHeader>&amp;A</oddHeader>
    <oddFooter>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51</vt:i4>
      </vt:variant>
      <vt:variant>
        <vt:lpstr>Intervalli denominati</vt:lpstr>
      </vt:variant>
      <vt:variant>
        <vt:i4>104</vt:i4>
      </vt:variant>
    </vt:vector>
  </HeadingPairs>
  <TitlesOfParts>
    <vt:vector size="155" baseType="lpstr">
      <vt:lpstr>SI_1</vt:lpstr>
      <vt:lpstr>COCOCO</vt:lpstr>
      <vt:lpstr>t1</vt:lpstr>
      <vt:lpstr>1A</vt:lpstr>
      <vt:lpstr>1B</vt:lpstr>
      <vt:lpstr>1C</vt:lpstr>
      <vt:lpstr>1D</vt:lpstr>
      <vt:lpstr>1E</vt:lpstr>
      <vt:lpstr>1F</vt:lpstr>
      <vt:lpstr>1G</vt:lpstr>
      <vt:lpstr>1SD</vt:lpstr>
      <vt:lpstr>t2</vt:lpstr>
      <vt:lpstr>t2A</vt:lpstr>
      <vt:lpstr>t3</vt:lpstr>
      <vt:lpstr>t4</vt:lpstr>
      <vt:lpstr>t5</vt:lpstr>
      <vt:lpstr>t6</vt:lpstr>
      <vt:lpstr>t7</vt:lpstr>
      <vt:lpstr>t8</vt:lpstr>
      <vt:lpstr>t9</vt:lpstr>
      <vt:lpstr>t10</vt:lpstr>
      <vt:lpstr>t11</vt:lpstr>
      <vt:lpstr>t12</vt:lpstr>
      <vt:lpstr>t13</vt:lpstr>
      <vt:lpstr>t14</vt:lpstr>
      <vt:lpstr>t14_Dett</vt:lpstr>
      <vt:lpstr>t15(1)</vt:lpstr>
      <vt:lpstr>t15(1)_Dett</vt:lpstr>
      <vt:lpstr>t15(2)</vt:lpstr>
      <vt:lpstr>t15(2)_Dett</vt:lpstr>
      <vt:lpstr>t15(3)</vt:lpstr>
      <vt:lpstr>t15(3)_Dett</vt:lpstr>
      <vt:lpstr>SICI(1)</vt:lpstr>
      <vt:lpstr>SICI(2)</vt:lpstr>
      <vt:lpstr>SICI(3)</vt:lpstr>
      <vt:lpstr>Tabella Riconciliazione</vt:lpstr>
      <vt:lpstr>Valori Medi</vt:lpstr>
      <vt:lpstr>Squadratura 1</vt:lpstr>
      <vt:lpstr>Squadratura 2</vt:lpstr>
      <vt:lpstr>Squadratura 3</vt:lpstr>
      <vt:lpstr>Squadratura 4</vt:lpstr>
      <vt:lpstr>Squadratura 8</vt:lpstr>
      <vt:lpstr>Incongruenza 1</vt:lpstr>
      <vt:lpstr>Incongruenza 2</vt:lpstr>
      <vt:lpstr>Incongruenza 3</vt:lpstr>
      <vt:lpstr>Incongruenza 4 e controlli t14</vt:lpstr>
      <vt:lpstr>Incongruenza 5</vt:lpstr>
      <vt:lpstr>Incongruenza 6</vt:lpstr>
      <vt:lpstr>Incongruenza 7</vt:lpstr>
      <vt:lpstr>Incongruenza 8</vt:lpstr>
      <vt:lpstr>Incongruenza 10</vt:lpstr>
      <vt:lpstr>'1A'!Area_stampa</vt:lpstr>
      <vt:lpstr>'1B'!Area_stampa</vt:lpstr>
      <vt:lpstr>'1C'!Area_stampa</vt:lpstr>
      <vt:lpstr>'1D'!Area_stampa</vt:lpstr>
      <vt:lpstr>'1E'!Area_stampa</vt:lpstr>
      <vt:lpstr>'1F'!Area_stampa</vt:lpstr>
      <vt:lpstr>'1SD'!Area_stampa</vt:lpstr>
      <vt:lpstr>COCOCO!Area_stampa</vt:lpstr>
      <vt:lpstr>'Incongruenza 3'!Area_stampa</vt:lpstr>
      <vt:lpstr>SI_1!Area_stampa</vt:lpstr>
      <vt:lpstr>'Squadratura 1'!Area_stampa</vt:lpstr>
      <vt:lpstr>'Squadratura 2'!Area_stampa</vt:lpstr>
      <vt:lpstr>'Squadratura 3'!Area_stampa</vt:lpstr>
      <vt:lpstr>'Squadratura 4'!Area_stampa</vt:lpstr>
      <vt:lpstr>'Squadratura 8'!Area_stampa</vt:lpstr>
      <vt:lpstr>'t1'!Area_stampa</vt:lpstr>
      <vt:lpstr>'t10'!Area_stampa</vt:lpstr>
      <vt:lpstr>'t11'!Area_stampa</vt:lpstr>
      <vt:lpstr>'t12'!Area_stampa</vt:lpstr>
      <vt:lpstr>'t13'!Area_stampa</vt:lpstr>
      <vt:lpstr>'t15(1)'!Area_stampa</vt:lpstr>
      <vt:lpstr>'t15(2)'!Area_stampa</vt:lpstr>
      <vt:lpstr>'t15(3)'!Area_stampa</vt:lpstr>
      <vt:lpstr>t2A!Area_stampa</vt:lpstr>
      <vt:lpstr>'t3'!Area_stampa</vt:lpstr>
      <vt:lpstr>'t4'!Area_stampa</vt:lpstr>
      <vt:lpstr>'t5'!Area_stampa</vt:lpstr>
      <vt:lpstr>'t6'!Area_stampa</vt:lpstr>
      <vt:lpstr>'t7'!Area_stampa</vt:lpstr>
      <vt:lpstr>'t8'!Area_stampa</vt:lpstr>
      <vt:lpstr>'t9'!Area_stampa</vt:lpstr>
      <vt:lpstr>'Valori Medi'!Area_stampa</vt:lpstr>
      <vt:lpstr>COM</vt:lpstr>
      <vt:lpstr>COMUNE_DESC</vt:lpstr>
      <vt:lpstr>IN_1A</vt:lpstr>
      <vt:lpstr>IN_1B</vt:lpstr>
      <vt:lpstr>IN_1C</vt:lpstr>
      <vt:lpstr>IN_1D</vt:lpstr>
      <vt:lpstr>IN_1E</vt:lpstr>
      <vt:lpstr>IN_1F</vt:lpstr>
      <vt:lpstr>IN_1G</vt:lpstr>
      <vt:lpstr>IN_1G_HEAD</vt:lpstr>
      <vt:lpstr>IN_COCOCO</vt:lpstr>
      <vt:lpstr>IN_RICONC</vt:lpstr>
      <vt:lpstr>IN_SI_1</vt:lpstr>
      <vt:lpstr>IN_SICI_LEG356</vt:lpstr>
      <vt:lpstr>IN_T1</vt:lpstr>
      <vt:lpstr>IN_T1_NOTE</vt:lpstr>
      <vt:lpstr>IN_T10</vt:lpstr>
      <vt:lpstr>IN_T11</vt:lpstr>
      <vt:lpstr>IN_T12</vt:lpstr>
      <vt:lpstr>IN_T13</vt:lpstr>
      <vt:lpstr>IN_T14</vt:lpstr>
      <vt:lpstr>IN_T14_IRAP</vt:lpstr>
      <vt:lpstr>IN_T14_NOTE!IN_T14_NOTE</vt:lpstr>
      <vt:lpstr>IN_T15_1</vt:lpstr>
      <vt:lpstr>IN_T15_2</vt:lpstr>
      <vt:lpstr>IN_T15_3</vt:lpstr>
      <vt:lpstr>IN_T2</vt:lpstr>
      <vt:lpstr>IN_T2A</vt:lpstr>
      <vt:lpstr>IN_T3</vt:lpstr>
      <vt:lpstr>IN_T4</vt:lpstr>
      <vt:lpstr>IN_T5</vt:lpstr>
      <vt:lpstr>IN_T6</vt:lpstr>
      <vt:lpstr>IN_T7</vt:lpstr>
      <vt:lpstr>IN_T8</vt:lpstr>
      <vt:lpstr>IN_T9</vt:lpstr>
      <vt:lpstr>out_Incongruenza_4</vt:lpstr>
      <vt:lpstr>SERT</vt:lpstr>
      <vt:lpstr>STRUTTURE</vt:lpstr>
      <vt:lpstr>'1A'!Titoli_stampa</vt:lpstr>
      <vt:lpstr>'1B'!Titoli_stampa</vt:lpstr>
      <vt:lpstr>'1C'!Titoli_stampa</vt:lpstr>
      <vt:lpstr>'1F'!Titoli_stampa</vt:lpstr>
      <vt:lpstr>'Incongruenza 1'!Titoli_stampa</vt:lpstr>
      <vt:lpstr>'Incongruenza 2'!Titoli_stampa</vt:lpstr>
      <vt:lpstr>'Incongruenza 3'!Titoli_stampa</vt:lpstr>
      <vt:lpstr>'Incongruenza 5'!Titoli_stampa</vt:lpstr>
      <vt:lpstr>'Incongruenza 6'!Titoli_stampa</vt:lpstr>
      <vt:lpstr>'Incongruenza 7'!Titoli_stampa</vt:lpstr>
      <vt:lpstr>'Incongruenza 8'!Titoli_stampa</vt:lpstr>
      <vt:lpstr>'Squadratura 1'!Titoli_stampa</vt:lpstr>
      <vt:lpstr>'Squadratura 2'!Titoli_stampa</vt:lpstr>
      <vt:lpstr>'Squadratura 3'!Titoli_stampa</vt:lpstr>
      <vt:lpstr>'Squadratura 4'!Titoli_stampa</vt:lpstr>
      <vt:lpstr>'Squadratura 8'!Titoli_stampa</vt:lpstr>
      <vt:lpstr>'t1'!Titoli_stampa</vt:lpstr>
      <vt:lpstr>'t10'!Titoli_stampa</vt:lpstr>
      <vt:lpstr>'t11'!Titoli_stampa</vt:lpstr>
      <vt:lpstr>'t12'!Titoli_stampa</vt:lpstr>
      <vt:lpstr>'t13'!Titoli_stampa</vt:lpstr>
      <vt:lpstr>'t15(1)'!Titoli_stampa</vt:lpstr>
      <vt:lpstr>'t15(2)'!Titoli_stampa</vt:lpstr>
      <vt:lpstr>'t15(3)'!Titoli_stampa</vt:lpstr>
      <vt:lpstr>'t2'!Titoli_stampa</vt:lpstr>
      <vt:lpstr>'t3'!Titoli_stampa</vt:lpstr>
      <vt:lpstr>'t4'!Titoli_stampa</vt:lpstr>
      <vt:lpstr>'t5'!Titoli_stampa</vt:lpstr>
      <vt:lpstr>'t6'!Titoli_stampa</vt:lpstr>
      <vt:lpstr>'t7'!Titoli_stampa</vt:lpstr>
      <vt:lpstr>'t8'!Titoli_stampa</vt:lpstr>
      <vt:lpstr>'t9'!Titoli_stampa</vt:lpstr>
      <vt:lpstr>'Valori Medi'!Titoli_stampa</vt:lpstr>
      <vt:lpstr>VERSIONE</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Liguori Fabio</dc:creator>
  <cp:lastModifiedBy>morellimonica</cp:lastModifiedBy>
  <cp:lastPrinted>2018-07-03T15:21:28Z</cp:lastPrinted>
  <dcterms:created xsi:type="dcterms:W3CDTF">2013-08-08T09:05:37Z</dcterms:created>
  <dcterms:modified xsi:type="dcterms:W3CDTF">2018-10-25T14:10:36Z</dcterms:modified>
</cp:coreProperties>
</file>